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queryTables/queryTable8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/>
  <mc:AlternateContent xmlns:mc="http://schemas.openxmlformats.org/markup-compatibility/2006">
    <mc:Choice Requires="x15">
      <x15ac:absPath xmlns:x15ac="http://schemas.microsoft.com/office/spreadsheetml/2010/11/ac" url="/Users/willbarmby/Python-Projects/charts/"/>
    </mc:Choice>
  </mc:AlternateContent>
  <xr:revisionPtr revIDLastSave="0" documentId="13_ncr:1_{C3C2A166-1CC3-A149-AA06-7C57CF25F86B}" xr6:coauthVersionLast="47" xr6:coauthVersionMax="47" xr10:uidLastSave="{00000000-0000-0000-0000-000000000000}"/>
  <bookViews>
    <workbookView xWindow="0" yWindow="0" windowWidth="28800" windowHeight="18000" firstSheet="7" activeTab="7" xr2:uid="{00000000-000D-0000-FFFF-FFFF00000000}"/>
  </bookViews>
  <sheets>
    <sheet name="All_Together" sheetId="18" r:id="rId1"/>
    <sheet name="All Together New" sheetId="40" r:id="rId2"/>
    <sheet name="Chronic Absenteeism" sheetId="17" r:id="rId3"/>
    <sheet name="Total Incident Rate" sheetId="8" r:id="rId4"/>
    <sheet name="Graduation Rate" sheetId="9" r:id="rId5"/>
    <sheet name="Violent Incidents With Injury" sheetId="16" r:id="rId6"/>
    <sheet name="Total Incidents" sheetId="15" r:id="rId7"/>
    <sheet name="Per Pupil Spending" sheetId="32" r:id="rId8"/>
    <sheet name="Post Secondary Enrollment" sheetId="22" r:id="rId9"/>
    <sheet name="Maine Schools" sheetId="14" r:id="rId10"/>
    <sheet name="Regression Results" sheetId="49" r:id="rId11"/>
    <sheet name="Maine Schools 2022" sheetId="23" state="hidden" r:id="rId12"/>
    <sheet name="Disabilities Overall" sheetId="24" r:id="rId13"/>
    <sheet name="ELA New" sheetId="47" r:id="rId14"/>
    <sheet name="Science New" sheetId="48" r:id="rId15"/>
    <sheet name="Math New" sheetId="46" r:id="rId16"/>
    <sheet name="Regression" sheetId="37" r:id="rId17"/>
    <sheet name="Enrollment" sheetId="39" r:id="rId18"/>
  </sheets>
  <definedNames>
    <definedName name="_xlnm._FilterDatabase" localSheetId="9" hidden="1">'Maine Schools'!$A$1:$I$609</definedName>
    <definedName name="_xlnm._FilterDatabase" localSheetId="16" hidden="1">Regression!$A$1:$I$609</definedName>
    <definedName name="_xlnm._FilterDatabase" localSheetId="3" hidden="1">'Total Incident Rate'!$A$1:$E$87</definedName>
    <definedName name="ExternalData_1" localSheetId="0" hidden="1">All_Together!$A$1:$F$686</definedName>
    <definedName name="ExternalData_1" localSheetId="2" hidden="1">'Chronic Absenteeism'!$A$1:$H$564</definedName>
    <definedName name="ExternalData_1" localSheetId="12" hidden="1">'Disabilities Overall'!$A$1:$M$634</definedName>
    <definedName name="ExternalData_1" localSheetId="17" hidden="1">Enrollment!$A$1:$J$9604</definedName>
    <definedName name="ExternalData_1" localSheetId="15" hidden="1">'Math New'!$A$1:$M$1025</definedName>
    <definedName name="ExternalData_1" localSheetId="8" hidden="1">'Post Secondary Enrollment'!$A$1:$H$127</definedName>
    <definedName name="ExternalData_1" localSheetId="6" hidden="1">'Total Incidents'!$A$1:$B$487</definedName>
    <definedName name="ExternalData_2" localSheetId="13" hidden="1">'ELA New'!$A$1:$M$513</definedName>
    <definedName name="ExternalData_2" localSheetId="11" hidden="1">'Maine Schools 2022'!$A$1:$M$614</definedName>
    <definedName name="ExternalData_2" localSheetId="14" hidden="1">'Science New'!$A$1:$M$363</definedName>
    <definedName name="ExternalData_2" localSheetId="5" hidden="1">'Violent Incidents With Injury'!$A$1:$H$487</definedName>
  </definedNames>
  <calcPr calcId="191029"/>
  <customWorkbookViews>
    <customWorkbookView name="Charter Schools" guid="{B8E03910-2090-4304-B3ED-A9A18F31DF6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2" l="1"/>
  <c r="O3" i="32"/>
  <c r="O530" i="32"/>
  <c r="O4" i="32"/>
  <c r="O5" i="32"/>
  <c r="O6" i="32"/>
  <c r="O7" i="32"/>
  <c r="O8" i="32"/>
  <c r="O9" i="32"/>
  <c r="U9" i="32" s="1"/>
  <c r="O10" i="32"/>
  <c r="U10" i="32" s="1"/>
  <c r="O11" i="32"/>
  <c r="O12" i="32"/>
  <c r="O13" i="32"/>
  <c r="O14" i="32"/>
  <c r="O15" i="32"/>
  <c r="O531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U28" i="32" s="1"/>
  <c r="O29" i="32"/>
  <c r="O30" i="32"/>
  <c r="O31" i="32"/>
  <c r="O32" i="32"/>
  <c r="O33" i="32"/>
  <c r="O34" i="32"/>
  <c r="O532" i="32"/>
  <c r="O35" i="32"/>
  <c r="O36" i="32"/>
  <c r="O37" i="32"/>
  <c r="O38" i="32"/>
  <c r="O39" i="32"/>
  <c r="O40" i="32"/>
  <c r="O533" i="32"/>
  <c r="O534" i="32"/>
  <c r="O535" i="32"/>
  <c r="O41" i="32"/>
  <c r="O42" i="32"/>
  <c r="O43" i="32"/>
  <c r="O44" i="32"/>
  <c r="O45" i="32"/>
  <c r="O46" i="32"/>
  <c r="O47" i="32"/>
  <c r="O48" i="32"/>
  <c r="O49" i="32"/>
  <c r="O50" i="32"/>
  <c r="O51" i="32"/>
  <c r="O536" i="32"/>
  <c r="O537" i="32"/>
  <c r="O52" i="32"/>
  <c r="O53" i="32"/>
  <c r="O54" i="32"/>
  <c r="O538" i="32"/>
  <c r="O55" i="32"/>
  <c r="O56" i="32"/>
  <c r="O57" i="32"/>
  <c r="O58" i="32"/>
  <c r="O59" i="32"/>
  <c r="O539" i="32"/>
  <c r="O540" i="32"/>
  <c r="O60" i="32"/>
  <c r="U60" i="32" s="1"/>
  <c r="O61" i="32"/>
  <c r="O541" i="32"/>
  <c r="O62" i="32"/>
  <c r="O542" i="32"/>
  <c r="O63" i="32"/>
  <c r="O64" i="32"/>
  <c r="O65" i="32"/>
  <c r="O66" i="32"/>
  <c r="O67" i="32"/>
  <c r="O68" i="32"/>
  <c r="O69" i="32"/>
  <c r="O70" i="32"/>
  <c r="O543" i="32"/>
  <c r="O71" i="32"/>
  <c r="O72" i="32"/>
  <c r="O73" i="32"/>
  <c r="O74" i="32"/>
  <c r="O75" i="32"/>
  <c r="O76" i="32"/>
  <c r="O77" i="32"/>
  <c r="O78" i="32"/>
  <c r="O544" i="32"/>
  <c r="O79" i="32"/>
  <c r="O80" i="32"/>
  <c r="O545" i="32"/>
  <c r="O81" i="32"/>
  <c r="O82" i="32"/>
  <c r="O83" i="32"/>
  <c r="O84" i="32"/>
  <c r="O85" i="32"/>
  <c r="O86" i="32"/>
  <c r="O87" i="32"/>
  <c r="O546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O102" i="32"/>
  <c r="O103" i="32"/>
  <c r="O104" i="32"/>
  <c r="O547" i="32"/>
  <c r="O105" i="32"/>
  <c r="O106" i="32"/>
  <c r="O548" i="32"/>
  <c r="O107" i="32"/>
  <c r="O108" i="32"/>
  <c r="O109" i="32"/>
  <c r="O110" i="32"/>
  <c r="O111" i="32"/>
  <c r="O112" i="32"/>
  <c r="O113" i="32"/>
  <c r="O114" i="32"/>
  <c r="O115" i="32"/>
  <c r="O116" i="32"/>
  <c r="O117" i="32"/>
  <c r="O118" i="32"/>
  <c r="O549" i="32"/>
  <c r="O119" i="32"/>
  <c r="O120" i="32"/>
  <c r="O121" i="32"/>
  <c r="O122" i="32"/>
  <c r="O123" i="32"/>
  <c r="O550" i="32"/>
  <c r="O124" i="32"/>
  <c r="O125" i="32"/>
  <c r="O126" i="32"/>
  <c r="O127" i="32"/>
  <c r="O551" i="32"/>
  <c r="O552" i="32"/>
  <c r="O128" i="32"/>
  <c r="O129" i="32"/>
  <c r="O130" i="32"/>
  <c r="O131" i="32"/>
  <c r="O132" i="32"/>
  <c r="O553" i="32"/>
  <c r="O554" i="32"/>
  <c r="O555" i="32"/>
  <c r="O133" i="32"/>
  <c r="O134" i="32"/>
  <c r="O135" i="32"/>
  <c r="O136" i="32"/>
  <c r="O137" i="32"/>
  <c r="O138" i="32"/>
  <c r="O139" i="32"/>
  <c r="O140" i="32"/>
  <c r="O141" i="32"/>
  <c r="O142" i="32"/>
  <c r="O143" i="32"/>
  <c r="O144" i="32"/>
  <c r="O145" i="32"/>
  <c r="O146" i="32"/>
  <c r="O147" i="32"/>
  <c r="O556" i="32"/>
  <c r="O148" i="32"/>
  <c r="O149" i="32"/>
  <c r="O150" i="32"/>
  <c r="O151" i="32"/>
  <c r="O152" i="32"/>
  <c r="O153" i="32"/>
  <c r="O154" i="32"/>
  <c r="O557" i="32"/>
  <c r="O155" i="32"/>
  <c r="O156" i="32"/>
  <c r="O157" i="32"/>
  <c r="O158" i="32"/>
  <c r="O159" i="32"/>
  <c r="O160" i="32"/>
  <c r="O558" i="32"/>
  <c r="O161" i="32"/>
  <c r="O162" i="32"/>
  <c r="O163" i="32"/>
  <c r="O164" i="32"/>
  <c r="O165" i="32"/>
  <c r="O166" i="32"/>
  <c r="O167" i="32"/>
  <c r="O168" i="32"/>
  <c r="O169" i="32"/>
  <c r="O170" i="32"/>
  <c r="O559" i="32"/>
  <c r="O560" i="32"/>
  <c r="O171" i="32"/>
  <c r="O172" i="32"/>
  <c r="O173" i="32"/>
  <c r="O174" i="32"/>
  <c r="O561" i="32"/>
  <c r="O562" i="32"/>
  <c r="O175" i="32"/>
  <c r="O176" i="32"/>
  <c r="O177" i="32"/>
  <c r="O178" i="32"/>
  <c r="O179" i="32"/>
  <c r="O180" i="32"/>
  <c r="O181" i="32"/>
  <c r="O182" i="32"/>
  <c r="O183" i="32"/>
  <c r="O184" i="32"/>
  <c r="O185" i="32"/>
  <c r="O186" i="32"/>
  <c r="O187" i="32"/>
  <c r="O188" i="32"/>
  <c r="O189" i="32"/>
  <c r="O190" i="32"/>
  <c r="O563" i="32"/>
  <c r="O191" i="32"/>
  <c r="O192" i="32"/>
  <c r="O564" i="32"/>
  <c r="O193" i="32"/>
  <c r="O194" i="32"/>
  <c r="O565" i="32"/>
  <c r="O195" i="32"/>
  <c r="O196" i="32"/>
  <c r="O197" i="32"/>
  <c r="O198" i="32"/>
  <c r="O566" i="32"/>
  <c r="O199" i="32"/>
  <c r="O200" i="32"/>
  <c r="O201" i="32"/>
  <c r="O202" i="32"/>
  <c r="O203" i="32"/>
  <c r="O204" i="32"/>
  <c r="O205" i="32"/>
  <c r="O206" i="32"/>
  <c r="O207" i="32"/>
  <c r="O567" i="32"/>
  <c r="O568" i="32"/>
  <c r="O208" i="32"/>
  <c r="O209" i="32"/>
  <c r="O210" i="32"/>
  <c r="O211" i="32"/>
  <c r="O212" i="32"/>
  <c r="O569" i="32"/>
  <c r="O570" i="32"/>
  <c r="O213" i="32"/>
  <c r="O214" i="32"/>
  <c r="O571" i="32"/>
  <c r="O215" i="32"/>
  <c r="O216" i="32"/>
  <c r="O217" i="32"/>
  <c r="O218" i="32"/>
  <c r="O219" i="32"/>
  <c r="O220" i="32"/>
  <c r="O221" i="32"/>
  <c r="O222" i="32"/>
  <c r="O223" i="32"/>
  <c r="O572" i="32"/>
  <c r="O224" i="32"/>
  <c r="O225" i="32"/>
  <c r="O226" i="32"/>
  <c r="O227" i="32"/>
  <c r="O573" i="32"/>
  <c r="O228" i="32"/>
  <c r="O229" i="32"/>
  <c r="O230" i="32"/>
  <c r="O231" i="32"/>
  <c r="O232" i="32"/>
  <c r="O233" i="32"/>
  <c r="O234" i="32"/>
  <c r="O235" i="32"/>
  <c r="O236" i="32"/>
  <c r="O237" i="32"/>
  <c r="O238" i="32"/>
  <c r="O239" i="32"/>
  <c r="O240" i="32"/>
  <c r="O241" i="32"/>
  <c r="O242" i="32"/>
  <c r="O243" i="32"/>
  <c r="O244" i="32"/>
  <c r="O574" i="32"/>
  <c r="O575" i="32"/>
  <c r="O245" i="32"/>
  <c r="O246" i="32"/>
  <c r="O247" i="32"/>
  <c r="O248" i="32"/>
  <c r="O249" i="32"/>
  <c r="O250" i="32"/>
  <c r="O251" i="32"/>
  <c r="O252" i="32"/>
  <c r="O253" i="32"/>
  <c r="O254" i="32"/>
  <c r="O255" i="32"/>
  <c r="O256" i="32"/>
  <c r="O257" i="32"/>
  <c r="O258" i="32"/>
  <c r="O576" i="32"/>
  <c r="O259" i="32"/>
  <c r="O260" i="32"/>
  <c r="O261" i="32"/>
  <c r="O262" i="32"/>
  <c r="O263" i="32"/>
  <c r="O264" i="32"/>
  <c r="O577" i="32"/>
  <c r="O265" i="32"/>
  <c r="O266" i="32"/>
  <c r="O267" i="32"/>
  <c r="O268" i="32"/>
  <c r="O269" i="32"/>
  <c r="O270" i="32"/>
  <c r="O271" i="32"/>
  <c r="O272" i="32"/>
  <c r="O273" i="32"/>
  <c r="O578" i="32"/>
  <c r="O274" i="32"/>
  <c r="O275" i="32"/>
  <c r="O276" i="32"/>
  <c r="O277" i="32"/>
  <c r="O278" i="32"/>
  <c r="O579" i="32"/>
  <c r="O279" i="32"/>
  <c r="O280" i="32"/>
  <c r="O281" i="32"/>
  <c r="O580" i="32"/>
  <c r="O282" i="32"/>
  <c r="O283" i="32"/>
  <c r="O581" i="32"/>
  <c r="O284" i="32"/>
  <c r="O285" i="32"/>
  <c r="O286" i="32"/>
  <c r="O582" i="32"/>
  <c r="O287" i="32"/>
  <c r="O288" i="32"/>
  <c r="O289" i="32"/>
  <c r="O290" i="32"/>
  <c r="O291" i="32"/>
  <c r="O292" i="32"/>
  <c r="O583" i="32"/>
  <c r="O293" i="32"/>
  <c r="O294" i="32"/>
  <c r="O295" i="32"/>
  <c r="O296" i="32"/>
  <c r="O297" i="32"/>
  <c r="O298" i="32"/>
  <c r="O584" i="32"/>
  <c r="O299" i="32"/>
  <c r="O300" i="32"/>
  <c r="O301" i="32"/>
  <c r="O302" i="32"/>
  <c r="O303" i="32"/>
  <c r="O304" i="32"/>
  <c r="O305" i="32"/>
  <c r="O306" i="32"/>
  <c r="O307" i="32"/>
  <c r="O308" i="32"/>
  <c r="O309" i="32"/>
  <c r="O585" i="32"/>
  <c r="O310" i="32"/>
  <c r="O311" i="32"/>
  <c r="O586" i="32"/>
  <c r="O312" i="32"/>
  <c r="O313" i="32"/>
  <c r="O314" i="32"/>
  <c r="O587" i="32"/>
  <c r="O315" i="32"/>
  <c r="O316" i="32"/>
  <c r="O317" i="32"/>
  <c r="O318" i="32"/>
  <c r="O319" i="32"/>
  <c r="O320" i="32"/>
  <c r="O321" i="32"/>
  <c r="O322" i="32"/>
  <c r="O323" i="32"/>
  <c r="O324" i="32"/>
  <c r="O325" i="32"/>
  <c r="O326" i="32"/>
  <c r="O327" i="32"/>
  <c r="O328" i="32"/>
  <c r="O329" i="32"/>
  <c r="O330" i="32"/>
  <c r="O331" i="32"/>
  <c r="O332" i="32"/>
  <c r="O588" i="32"/>
  <c r="O333" i="32"/>
  <c r="O334" i="32"/>
  <c r="O335" i="32"/>
  <c r="O336" i="32"/>
  <c r="O337" i="32"/>
  <c r="O338" i="32"/>
  <c r="O339" i="32"/>
  <c r="O340" i="32"/>
  <c r="O589" i="32"/>
  <c r="O341" i="32"/>
  <c r="O342" i="32"/>
  <c r="O343" i="32"/>
  <c r="O344" i="32"/>
  <c r="O345" i="32"/>
  <c r="O346" i="32"/>
  <c r="O347" i="32"/>
  <c r="O348" i="32"/>
  <c r="O349" i="32"/>
  <c r="O350" i="32"/>
  <c r="O351" i="32"/>
  <c r="O352" i="32"/>
  <c r="O353" i="32"/>
  <c r="O354" i="32"/>
  <c r="O590" i="32"/>
  <c r="O355" i="32"/>
  <c r="O356" i="32"/>
  <c r="O357" i="32"/>
  <c r="O358" i="32"/>
  <c r="O359" i="32"/>
  <c r="O360" i="32"/>
  <c r="O361" i="32"/>
  <c r="O362" i="32"/>
  <c r="O363" i="32"/>
  <c r="O364" i="32"/>
  <c r="O365" i="32"/>
  <c r="O366" i="32"/>
  <c r="O367" i="32"/>
  <c r="O591" i="32"/>
  <c r="O592" i="32"/>
  <c r="O368" i="32"/>
  <c r="O369" i="32"/>
  <c r="O370" i="32"/>
  <c r="O371" i="32"/>
  <c r="O372" i="32"/>
  <c r="O373" i="32"/>
  <c r="O593" i="32"/>
  <c r="O374" i="32"/>
  <c r="O375" i="32"/>
  <c r="O594" i="32"/>
  <c r="O376" i="32"/>
  <c r="O377" i="32"/>
  <c r="O378" i="32"/>
  <c r="O379" i="32"/>
  <c r="O380" i="32"/>
  <c r="O381" i="32"/>
  <c r="O382" i="32"/>
  <c r="O383" i="32"/>
  <c r="O384" i="32"/>
  <c r="O385" i="32"/>
  <c r="O386" i="32"/>
  <c r="O387" i="32"/>
  <c r="O388" i="32"/>
  <c r="O389" i="32"/>
  <c r="O390" i="32"/>
  <c r="O391" i="32"/>
  <c r="O392" i="32"/>
  <c r="O595" i="32"/>
  <c r="O393" i="32"/>
  <c r="O394" i="32"/>
  <c r="O395" i="32"/>
  <c r="O396" i="32"/>
  <c r="O397" i="32"/>
  <c r="O398" i="32"/>
  <c r="O399" i="32"/>
  <c r="O400" i="32"/>
  <c r="O401" i="32"/>
  <c r="O402" i="32"/>
  <c r="O403" i="32"/>
  <c r="O404" i="32"/>
  <c r="O405" i="32"/>
  <c r="O406" i="32"/>
  <c r="O596" i="32"/>
  <c r="O597" i="32"/>
  <c r="O407" i="32"/>
  <c r="O598" i="32"/>
  <c r="O408" i="32"/>
  <c r="O409" i="32"/>
  <c r="O410" i="32"/>
  <c r="O411" i="32"/>
  <c r="O412" i="32"/>
  <c r="O599" i="32"/>
  <c r="O413" i="32"/>
  <c r="O414" i="32"/>
  <c r="O415" i="32"/>
  <c r="O416" i="32"/>
  <c r="O417" i="32"/>
  <c r="O418" i="32"/>
  <c r="O419" i="32"/>
  <c r="O420" i="32"/>
  <c r="O421" i="32"/>
  <c r="O422" i="32"/>
  <c r="O423" i="32"/>
  <c r="O600" i="32"/>
  <c r="O601" i="32"/>
  <c r="O424" i="32"/>
  <c r="O425" i="32"/>
  <c r="O426" i="32"/>
  <c r="O427" i="32"/>
  <c r="O428" i="32"/>
  <c r="O429" i="32"/>
  <c r="O430" i="32"/>
  <c r="O431" i="32"/>
  <c r="O602" i="32"/>
  <c r="O432" i="32"/>
  <c r="O433" i="32"/>
  <c r="O434" i="32"/>
  <c r="O435" i="32"/>
  <c r="O436" i="32"/>
  <c r="O437" i="32"/>
  <c r="O438" i="32"/>
  <c r="O439" i="32"/>
  <c r="O440" i="32"/>
  <c r="O441" i="32"/>
  <c r="O442" i="32"/>
  <c r="O443" i="32"/>
  <c r="O444" i="32"/>
  <c r="O445" i="32"/>
  <c r="O446" i="32"/>
  <c r="O603" i="32"/>
  <c r="O447" i="32"/>
  <c r="O448" i="32"/>
  <c r="O604" i="32"/>
  <c r="O449" i="32"/>
  <c r="O450" i="32"/>
  <c r="O451" i="32"/>
  <c r="O452" i="32"/>
  <c r="O453" i="32"/>
  <c r="O454" i="32"/>
  <c r="O455" i="32"/>
  <c r="O456" i="32"/>
  <c r="O457" i="32"/>
  <c r="O458" i="32"/>
  <c r="O459" i="32"/>
  <c r="O460" i="32"/>
  <c r="O461" i="32"/>
  <c r="O462" i="32"/>
  <c r="O463" i="32"/>
  <c r="O464" i="32"/>
  <c r="O465" i="32"/>
  <c r="O466" i="32"/>
  <c r="O467" i="32"/>
  <c r="O605" i="32"/>
  <c r="O468" i="32"/>
  <c r="O469" i="32"/>
  <c r="O470" i="32"/>
  <c r="O471" i="32"/>
  <c r="O606" i="32"/>
  <c r="O472" i="32"/>
  <c r="O607" i="32"/>
  <c r="O608" i="32"/>
  <c r="O473" i="32"/>
  <c r="O609" i="32"/>
  <c r="O474" i="32"/>
  <c r="O610" i="32"/>
  <c r="O611" i="32"/>
  <c r="O475" i="32"/>
  <c r="O476" i="32"/>
  <c r="O477" i="32"/>
  <c r="O478" i="32"/>
  <c r="O479" i="32"/>
  <c r="O480" i="32"/>
  <c r="O612" i="32"/>
  <c r="O613" i="32"/>
  <c r="O614" i="32"/>
  <c r="O615" i="32"/>
  <c r="O481" i="32"/>
  <c r="O482" i="32"/>
  <c r="O483" i="32"/>
  <c r="O484" i="32"/>
  <c r="O485" i="32"/>
  <c r="O486" i="32"/>
  <c r="O487" i="32"/>
  <c r="O488" i="32"/>
  <c r="O489" i="32"/>
  <c r="O490" i="32"/>
  <c r="O491" i="32"/>
  <c r="O492" i="32"/>
  <c r="O493" i="32"/>
  <c r="O616" i="32"/>
  <c r="O494" i="32"/>
  <c r="O495" i="32"/>
  <c r="O496" i="32"/>
  <c r="O497" i="32"/>
  <c r="O498" i="32"/>
  <c r="O499" i="32"/>
  <c r="O500" i="32"/>
  <c r="O617" i="32"/>
  <c r="O501" i="32"/>
  <c r="O502" i="32"/>
  <c r="O618" i="32"/>
  <c r="O503" i="32"/>
  <c r="O504" i="32"/>
  <c r="O505" i="32"/>
  <c r="O506" i="32"/>
  <c r="O507" i="32"/>
  <c r="O619" i="32"/>
  <c r="O508" i="32"/>
  <c r="O509" i="32"/>
  <c r="O510" i="32"/>
  <c r="O511" i="32"/>
  <c r="O512" i="32"/>
  <c r="O513" i="32"/>
  <c r="O620" i="32"/>
  <c r="O621" i="32"/>
  <c r="O514" i="32"/>
  <c r="O515" i="32"/>
  <c r="O516" i="32"/>
  <c r="O517" i="32"/>
  <c r="O518" i="32"/>
  <c r="O519" i="32"/>
  <c r="O520" i="32"/>
  <c r="O521" i="32"/>
  <c r="O522" i="32"/>
  <c r="O523" i="32"/>
  <c r="O524" i="32"/>
  <c r="O622" i="32"/>
  <c r="O525" i="32"/>
  <c r="O526" i="32"/>
  <c r="O527" i="32"/>
  <c r="O623" i="32"/>
  <c r="O528" i="32"/>
  <c r="O529" i="32"/>
  <c r="P2" i="32"/>
  <c r="P3" i="32"/>
  <c r="P530" i="32"/>
  <c r="P4" i="32"/>
  <c r="P5" i="32"/>
  <c r="P6" i="32"/>
  <c r="P7" i="32"/>
  <c r="P8" i="32"/>
  <c r="P9" i="32"/>
  <c r="P10" i="32"/>
  <c r="P11" i="32"/>
  <c r="P12" i="32"/>
  <c r="P13" i="32"/>
  <c r="P14" i="32"/>
  <c r="P15" i="32"/>
  <c r="P531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532" i="32"/>
  <c r="P35" i="32"/>
  <c r="P36" i="32"/>
  <c r="P37" i="32"/>
  <c r="P38" i="32"/>
  <c r="P39" i="32"/>
  <c r="P40" i="32"/>
  <c r="P533" i="32"/>
  <c r="P534" i="32"/>
  <c r="P535" i="32"/>
  <c r="P41" i="32"/>
  <c r="P42" i="32"/>
  <c r="P43" i="32"/>
  <c r="P44" i="32"/>
  <c r="P45" i="32"/>
  <c r="P46" i="32"/>
  <c r="P47" i="32"/>
  <c r="P48" i="32"/>
  <c r="P49" i="32"/>
  <c r="P50" i="32"/>
  <c r="P51" i="32"/>
  <c r="P536" i="32"/>
  <c r="P537" i="32"/>
  <c r="P52" i="32"/>
  <c r="P53" i="32"/>
  <c r="P54" i="32"/>
  <c r="P538" i="32"/>
  <c r="P55" i="32"/>
  <c r="P56" i="32"/>
  <c r="P57" i="32"/>
  <c r="P58" i="32"/>
  <c r="P59" i="32"/>
  <c r="P539" i="32"/>
  <c r="P540" i="32"/>
  <c r="P60" i="32"/>
  <c r="P61" i="32"/>
  <c r="P541" i="32"/>
  <c r="P62" i="32"/>
  <c r="P542" i="32"/>
  <c r="P63" i="32"/>
  <c r="P64" i="32"/>
  <c r="P65" i="32"/>
  <c r="P66" i="32"/>
  <c r="P67" i="32"/>
  <c r="P68" i="32"/>
  <c r="P69" i="32"/>
  <c r="P70" i="32"/>
  <c r="P543" i="32"/>
  <c r="P71" i="32"/>
  <c r="P72" i="32"/>
  <c r="P73" i="32"/>
  <c r="P74" i="32"/>
  <c r="P75" i="32"/>
  <c r="P76" i="32"/>
  <c r="P77" i="32"/>
  <c r="P78" i="32"/>
  <c r="P544" i="32"/>
  <c r="P79" i="32"/>
  <c r="P80" i="32"/>
  <c r="P545" i="32"/>
  <c r="P81" i="32"/>
  <c r="P82" i="32"/>
  <c r="P83" i="32"/>
  <c r="P84" i="32"/>
  <c r="P85" i="32"/>
  <c r="P86" i="32"/>
  <c r="P87" i="32"/>
  <c r="P546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547" i="32"/>
  <c r="P105" i="32"/>
  <c r="P106" i="32"/>
  <c r="P548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549" i="32"/>
  <c r="P119" i="32"/>
  <c r="P120" i="32"/>
  <c r="P121" i="32"/>
  <c r="P122" i="32"/>
  <c r="P123" i="32"/>
  <c r="P550" i="32"/>
  <c r="P124" i="32"/>
  <c r="P125" i="32"/>
  <c r="P126" i="32"/>
  <c r="P127" i="32"/>
  <c r="P551" i="32"/>
  <c r="P552" i="32"/>
  <c r="P128" i="32"/>
  <c r="P129" i="32"/>
  <c r="P130" i="32"/>
  <c r="P131" i="32"/>
  <c r="P132" i="32"/>
  <c r="P553" i="32"/>
  <c r="P554" i="32"/>
  <c r="P555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556" i="32"/>
  <c r="P148" i="32"/>
  <c r="P149" i="32"/>
  <c r="P150" i="32"/>
  <c r="P151" i="32"/>
  <c r="P152" i="32"/>
  <c r="P153" i="32"/>
  <c r="P154" i="32"/>
  <c r="P557" i="32"/>
  <c r="P155" i="32"/>
  <c r="P156" i="32"/>
  <c r="P157" i="32"/>
  <c r="P158" i="32"/>
  <c r="P159" i="32"/>
  <c r="P160" i="32"/>
  <c r="P558" i="32"/>
  <c r="P161" i="32"/>
  <c r="P162" i="32"/>
  <c r="P163" i="32"/>
  <c r="P164" i="32"/>
  <c r="P165" i="32"/>
  <c r="P166" i="32"/>
  <c r="P167" i="32"/>
  <c r="P168" i="32"/>
  <c r="P169" i="32"/>
  <c r="P170" i="32"/>
  <c r="P559" i="32"/>
  <c r="P560" i="32"/>
  <c r="P171" i="32"/>
  <c r="P172" i="32"/>
  <c r="P173" i="32"/>
  <c r="P174" i="32"/>
  <c r="P561" i="32"/>
  <c r="P562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563" i="32"/>
  <c r="P191" i="32"/>
  <c r="P192" i="32"/>
  <c r="P564" i="32"/>
  <c r="P193" i="32"/>
  <c r="P194" i="32"/>
  <c r="P565" i="32"/>
  <c r="P195" i="32"/>
  <c r="P196" i="32"/>
  <c r="P197" i="32"/>
  <c r="P198" i="32"/>
  <c r="P566" i="32"/>
  <c r="P199" i="32"/>
  <c r="P200" i="32"/>
  <c r="P201" i="32"/>
  <c r="P202" i="32"/>
  <c r="P203" i="32"/>
  <c r="P204" i="32"/>
  <c r="P205" i="32"/>
  <c r="P206" i="32"/>
  <c r="P207" i="32"/>
  <c r="P567" i="32"/>
  <c r="P568" i="32"/>
  <c r="P208" i="32"/>
  <c r="P209" i="32"/>
  <c r="P210" i="32"/>
  <c r="P211" i="32"/>
  <c r="P212" i="32"/>
  <c r="P569" i="32"/>
  <c r="P570" i="32"/>
  <c r="P213" i="32"/>
  <c r="P214" i="32"/>
  <c r="P571" i="32"/>
  <c r="P215" i="32"/>
  <c r="P216" i="32"/>
  <c r="P217" i="32"/>
  <c r="P218" i="32"/>
  <c r="P219" i="32"/>
  <c r="P220" i="32"/>
  <c r="P221" i="32"/>
  <c r="P222" i="32"/>
  <c r="P223" i="32"/>
  <c r="P572" i="32"/>
  <c r="P224" i="32"/>
  <c r="P225" i="32"/>
  <c r="P226" i="32"/>
  <c r="P227" i="32"/>
  <c r="P573" i="32"/>
  <c r="P228" i="32"/>
  <c r="P229" i="32"/>
  <c r="P230" i="32"/>
  <c r="P231" i="32"/>
  <c r="P232" i="32"/>
  <c r="P233" i="32"/>
  <c r="P234" i="32"/>
  <c r="P235" i="32"/>
  <c r="P236" i="32"/>
  <c r="P237" i="32"/>
  <c r="P238" i="32"/>
  <c r="P239" i="32"/>
  <c r="P240" i="32"/>
  <c r="P241" i="32"/>
  <c r="P242" i="32"/>
  <c r="P243" i="32"/>
  <c r="P244" i="32"/>
  <c r="P574" i="32"/>
  <c r="P575" i="32"/>
  <c r="P245" i="32"/>
  <c r="P246" i="32"/>
  <c r="P247" i="32"/>
  <c r="P248" i="32"/>
  <c r="P249" i="32"/>
  <c r="P250" i="32"/>
  <c r="P251" i="32"/>
  <c r="P252" i="32"/>
  <c r="P253" i="32"/>
  <c r="P254" i="32"/>
  <c r="P255" i="32"/>
  <c r="P256" i="32"/>
  <c r="P257" i="32"/>
  <c r="P258" i="32"/>
  <c r="P576" i="32"/>
  <c r="P259" i="32"/>
  <c r="P260" i="32"/>
  <c r="P261" i="32"/>
  <c r="P262" i="32"/>
  <c r="P263" i="32"/>
  <c r="P264" i="32"/>
  <c r="P577" i="32"/>
  <c r="P265" i="32"/>
  <c r="P266" i="32"/>
  <c r="P267" i="32"/>
  <c r="P268" i="32"/>
  <c r="P269" i="32"/>
  <c r="P270" i="32"/>
  <c r="P271" i="32"/>
  <c r="P272" i="32"/>
  <c r="P273" i="32"/>
  <c r="P578" i="32"/>
  <c r="P274" i="32"/>
  <c r="P275" i="32"/>
  <c r="P276" i="32"/>
  <c r="P277" i="32"/>
  <c r="P278" i="32"/>
  <c r="P579" i="32"/>
  <c r="P279" i="32"/>
  <c r="P280" i="32"/>
  <c r="P281" i="32"/>
  <c r="P580" i="32"/>
  <c r="P282" i="32"/>
  <c r="P283" i="32"/>
  <c r="P581" i="32"/>
  <c r="P284" i="32"/>
  <c r="P285" i="32"/>
  <c r="P286" i="32"/>
  <c r="P582" i="32"/>
  <c r="P287" i="32"/>
  <c r="P288" i="32"/>
  <c r="P289" i="32"/>
  <c r="P290" i="32"/>
  <c r="P291" i="32"/>
  <c r="P292" i="32"/>
  <c r="P583" i="32"/>
  <c r="P293" i="32"/>
  <c r="P294" i="32"/>
  <c r="P295" i="32"/>
  <c r="P296" i="32"/>
  <c r="P297" i="32"/>
  <c r="P298" i="32"/>
  <c r="P584" i="32"/>
  <c r="P299" i="32"/>
  <c r="P300" i="32"/>
  <c r="P301" i="32"/>
  <c r="P302" i="32"/>
  <c r="P303" i="32"/>
  <c r="P304" i="32"/>
  <c r="P305" i="32"/>
  <c r="P306" i="32"/>
  <c r="P307" i="32"/>
  <c r="P308" i="32"/>
  <c r="P309" i="32"/>
  <c r="P585" i="32"/>
  <c r="P310" i="32"/>
  <c r="P311" i="32"/>
  <c r="P586" i="32"/>
  <c r="P312" i="32"/>
  <c r="P313" i="32"/>
  <c r="P314" i="32"/>
  <c r="P587" i="32"/>
  <c r="P315" i="32"/>
  <c r="P316" i="32"/>
  <c r="P317" i="32"/>
  <c r="P318" i="32"/>
  <c r="P319" i="32"/>
  <c r="P320" i="32"/>
  <c r="P321" i="32"/>
  <c r="P322" i="32"/>
  <c r="P323" i="32"/>
  <c r="P324" i="32"/>
  <c r="P325" i="32"/>
  <c r="P326" i="32"/>
  <c r="P327" i="32"/>
  <c r="P328" i="32"/>
  <c r="P329" i="32"/>
  <c r="P330" i="32"/>
  <c r="P331" i="32"/>
  <c r="P332" i="32"/>
  <c r="P588" i="32"/>
  <c r="P333" i="32"/>
  <c r="P334" i="32"/>
  <c r="P335" i="32"/>
  <c r="P336" i="32"/>
  <c r="P337" i="32"/>
  <c r="P338" i="32"/>
  <c r="P339" i="32"/>
  <c r="P340" i="32"/>
  <c r="P589" i="32"/>
  <c r="P341" i="32"/>
  <c r="P342" i="32"/>
  <c r="P343" i="32"/>
  <c r="P344" i="32"/>
  <c r="P345" i="32"/>
  <c r="P346" i="32"/>
  <c r="P347" i="32"/>
  <c r="P348" i="32"/>
  <c r="P349" i="32"/>
  <c r="P350" i="32"/>
  <c r="P351" i="32"/>
  <c r="P352" i="32"/>
  <c r="P353" i="32"/>
  <c r="P354" i="32"/>
  <c r="P590" i="32"/>
  <c r="P355" i="32"/>
  <c r="P356" i="32"/>
  <c r="P357" i="32"/>
  <c r="P358" i="32"/>
  <c r="P359" i="32"/>
  <c r="P360" i="32"/>
  <c r="P361" i="32"/>
  <c r="P362" i="32"/>
  <c r="P363" i="32"/>
  <c r="P364" i="32"/>
  <c r="P365" i="32"/>
  <c r="P366" i="32"/>
  <c r="P367" i="32"/>
  <c r="P591" i="32"/>
  <c r="P592" i="32"/>
  <c r="P368" i="32"/>
  <c r="P369" i="32"/>
  <c r="P370" i="32"/>
  <c r="P371" i="32"/>
  <c r="P372" i="32"/>
  <c r="P373" i="32"/>
  <c r="P593" i="32"/>
  <c r="P374" i="32"/>
  <c r="P375" i="32"/>
  <c r="P594" i="32"/>
  <c r="P376" i="32"/>
  <c r="P377" i="32"/>
  <c r="P378" i="32"/>
  <c r="P379" i="32"/>
  <c r="P380" i="32"/>
  <c r="P381" i="32"/>
  <c r="P382" i="32"/>
  <c r="P383" i="32"/>
  <c r="P384" i="32"/>
  <c r="P385" i="32"/>
  <c r="P386" i="32"/>
  <c r="P387" i="32"/>
  <c r="P388" i="32"/>
  <c r="P389" i="32"/>
  <c r="P390" i="32"/>
  <c r="P391" i="32"/>
  <c r="P392" i="32"/>
  <c r="P595" i="32"/>
  <c r="P393" i="32"/>
  <c r="P394" i="32"/>
  <c r="P395" i="32"/>
  <c r="P396" i="32"/>
  <c r="P397" i="32"/>
  <c r="P398" i="32"/>
  <c r="P399" i="32"/>
  <c r="P400" i="32"/>
  <c r="P401" i="32"/>
  <c r="P402" i="32"/>
  <c r="P403" i="32"/>
  <c r="P404" i="32"/>
  <c r="P405" i="32"/>
  <c r="P406" i="32"/>
  <c r="P596" i="32"/>
  <c r="P597" i="32"/>
  <c r="P407" i="32"/>
  <c r="P598" i="32"/>
  <c r="P408" i="32"/>
  <c r="P409" i="32"/>
  <c r="P410" i="32"/>
  <c r="P411" i="32"/>
  <c r="P412" i="32"/>
  <c r="P599" i="32"/>
  <c r="P413" i="32"/>
  <c r="P414" i="32"/>
  <c r="P415" i="32"/>
  <c r="P416" i="32"/>
  <c r="P417" i="32"/>
  <c r="P418" i="32"/>
  <c r="P419" i="32"/>
  <c r="P420" i="32"/>
  <c r="P421" i="32"/>
  <c r="P422" i="32"/>
  <c r="P423" i="32"/>
  <c r="P600" i="32"/>
  <c r="P601" i="32"/>
  <c r="P424" i="32"/>
  <c r="P425" i="32"/>
  <c r="P426" i="32"/>
  <c r="P427" i="32"/>
  <c r="P428" i="32"/>
  <c r="P429" i="32"/>
  <c r="P430" i="32"/>
  <c r="P431" i="32"/>
  <c r="P602" i="32"/>
  <c r="P432" i="32"/>
  <c r="P433" i="32"/>
  <c r="P434" i="32"/>
  <c r="P435" i="32"/>
  <c r="P436" i="32"/>
  <c r="P437" i="32"/>
  <c r="P438" i="32"/>
  <c r="P439" i="32"/>
  <c r="P440" i="32"/>
  <c r="P441" i="32"/>
  <c r="P442" i="32"/>
  <c r="P443" i="32"/>
  <c r="P444" i="32"/>
  <c r="P445" i="32"/>
  <c r="P446" i="32"/>
  <c r="P603" i="32"/>
  <c r="P447" i="32"/>
  <c r="P448" i="32"/>
  <c r="P604" i="32"/>
  <c r="P449" i="32"/>
  <c r="P450" i="32"/>
  <c r="P451" i="32"/>
  <c r="P452" i="32"/>
  <c r="P453" i="32"/>
  <c r="P454" i="32"/>
  <c r="P455" i="32"/>
  <c r="P456" i="32"/>
  <c r="P457" i="32"/>
  <c r="P458" i="32"/>
  <c r="P459" i="32"/>
  <c r="P460" i="32"/>
  <c r="P461" i="32"/>
  <c r="P462" i="32"/>
  <c r="P463" i="32"/>
  <c r="P464" i="32"/>
  <c r="P465" i="32"/>
  <c r="P466" i="32"/>
  <c r="P467" i="32"/>
  <c r="P605" i="32"/>
  <c r="P468" i="32"/>
  <c r="P469" i="32"/>
  <c r="P470" i="32"/>
  <c r="P471" i="32"/>
  <c r="P606" i="32"/>
  <c r="P472" i="32"/>
  <c r="P607" i="32"/>
  <c r="P608" i="32"/>
  <c r="P473" i="32"/>
  <c r="P609" i="32"/>
  <c r="P474" i="32"/>
  <c r="P610" i="32"/>
  <c r="P611" i="32"/>
  <c r="P475" i="32"/>
  <c r="P476" i="32"/>
  <c r="P477" i="32"/>
  <c r="P478" i="32"/>
  <c r="P479" i="32"/>
  <c r="P480" i="32"/>
  <c r="P612" i="32"/>
  <c r="P613" i="32"/>
  <c r="P614" i="32"/>
  <c r="P615" i="32"/>
  <c r="P481" i="32"/>
  <c r="P482" i="32"/>
  <c r="P483" i="32"/>
  <c r="P484" i="32"/>
  <c r="P485" i="32"/>
  <c r="P486" i="32"/>
  <c r="P487" i="32"/>
  <c r="P488" i="32"/>
  <c r="P489" i="32"/>
  <c r="P490" i="32"/>
  <c r="P491" i="32"/>
  <c r="P492" i="32"/>
  <c r="P493" i="32"/>
  <c r="P616" i="32"/>
  <c r="P494" i="32"/>
  <c r="P495" i="32"/>
  <c r="P496" i="32"/>
  <c r="P497" i="32"/>
  <c r="P498" i="32"/>
  <c r="P499" i="32"/>
  <c r="P500" i="32"/>
  <c r="P617" i="32"/>
  <c r="P501" i="32"/>
  <c r="P502" i="32"/>
  <c r="P618" i="32"/>
  <c r="P503" i="32"/>
  <c r="P504" i="32"/>
  <c r="P505" i="32"/>
  <c r="P506" i="32"/>
  <c r="P507" i="32"/>
  <c r="P619" i="32"/>
  <c r="P508" i="32"/>
  <c r="P509" i="32"/>
  <c r="P510" i="32"/>
  <c r="P511" i="32"/>
  <c r="P512" i="32"/>
  <c r="P513" i="32"/>
  <c r="P620" i="32"/>
  <c r="P621" i="32"/>
  <c r="P514" i="32"/>
  <c r="P515" i="32"/>
  <c r="P516" i="32"/>
  <c r="P517" i="32"/>
  <c r="P518" i="32"/>
  <c r="P519" i="32"/>
  <c r="P520" i="32"/>
  <c r="P521" i="32"/>
  <c r="P522" i="32"/>
  <c r="P523" i="32"/>
  <c r="P524" i="32"/>
  <c r="P622" i="32"/>
  <c r="P525" i="32"/>
  <c r="P526" i="32"/>
  <c r="P527" i="32"/>
  <c r="P623" i="32"/>
  <c r="P528" i="32"/>
  <c r="P529" i="32"/>
  <c r="N3" i="32"/>
  <c r="N530" i="32"/>
  <c r="N4" i="32"/>
  <c r="N5" i="32"/>
  <c r="N6" i="32"/>
  <c r="N7" i="32"/>
  <c r="N8" i="32"/>
  <c r="N9" i="32"/>
  <c r="N10" i="32"/>
  <c r="N11" i="32"/>
  <c r="N12" i="32"/>
  <c r="N13" i="32"/>
  <c r="N14" i="32"/>
  <c r="N15" i="32"/>
  <c r="N531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532" i="32"/>
  <c r="N35" i="32"/>
  <c r="N36" i="32"/>
  <c r="N37" i="32"/>
  <c r="N38" i="32"/>
  <c r="N39" i="32"/>
  <c r="N40" i="32"/>
  <c r="N533" i="32"/>
  <c r="N534" i="32"/>
  <c r="N535" i="32"/>
  <c r="N41" i="32"/>
  <c r="N42" i="32"/>
  <c r="N43" i="32"/>
  <c r="N44" i="32"/>
  <c r="N45" i="32"/>
  <c r="N46" i="32"/>
  <c r="N47" i="32"/>
  <c r="N48" i="32"/>
  <c r="N49" i="32"/>
  <c r="N50" i="32"/>
  <c r="N51" i="32"/>
  <c r="N536" i="32"/>
  <c r="N537" i="32"/>
  <c r="N52" i="32"/>
  <c r="N53" i="32"/>
  <c r="N54" i="32"/>
  <c r="N538" i="32"/>
  <c r="N55" i="32"/>
  <c r="N56" i="32"/>
  <c r="N57" i="32"/>
  <c r="N58" i="32"/>
  <c r="N59" i="32"/>
  <c r="N539" i="32"/>
  <c r="N540" i="32"/>
  <c r="N60" i="32"/>
  <c r="N61" i="32"/>
  <c r="N541" i="32"/>
  <c r="N62" i="32"/>
  <c r="N542" i="32"/>
  <c r="N63" i="32"/>
  <c r="N64" i="32"/>
  <c r="N65" i="32"/>
  <c r="N66" i="32"/>
  <c r="N67" i="32"/>
  <c r="N68" i="32"/>
  <c r="N69" i="32"/>
  <c r="N70" i="32"/>
  <c r="N543" i="32"/>
  <c r="N71" i="32"/>
  <c r="N72" i="32"/>
  <c r="N73" i="32"/>
  <c r="N74" i="32"/>
  <c r="N75" i="32"/>
  <c r="N76" i="32"/>
  <c r="N77" i="32"/>
  <c r="N78" i="32"/>
  <c r="N544" i="32"/>
  <c r="N79" i="32"/>
  <c r="N80" i="32"/>
  <c r="N545" i="32"/>
  <c r="N81" i="32"/>
  <c r="N82" i="32"/>
  <c r="N83" i="32"/>
  <c r="N84" i="32"/>
  <c r="N85" i="32"/>
  <c r="N86" i="32"/>
  <c r="N87" i="32"/>
  <c r="N546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N102" i="32"/>
  <c r="N103" i="32"/>
  <c r="N104" i="32"/>
  <c r="N547" i="32"/>
  <c r="N105" i="32"/>
  <c r="N106" i="32"/>
  <c r="N548" i="32"/>
  <c r="N107" i="32"/>
  <c r="N108" i="32"/>
  <c r="N109" i="32"/>
  <c r="N110" i="32"/>
  <c r="N111" i="32"/>
  <c r="N112" i="32"/>
  <c r="N113" i="32"/>
  <c r="N114" i="32"/>
  <c r="N115" i="32"/>
  <c r="N116" i="32"/>
  <c r="N117" i="32"/>
  <c r="N118" i="32"/>
  <c r="N549" i="32"/>
  <c r="N119" i="32"/>
  <c r="N120" i="32"/>
  <c r="N121" i="32"/>
  <c r="N122" i="32"/>
  <c r="N123" i="32"/>
  <c r="N550" i="32"/>
  <c r="N124" i="32"/>
  <c r="N125" i="32"/>
  <c r="N126" i="32"/>
  <c r="N127" i="32"/>
  <c r="N551" i="32"/>
  <c r="N552" i="32"/>
  <c r="N128" i="32"/>
  <c r="N129" i="32"/>
  <c r="N130" i="32"/>
  <c r="N131" i="32"/>
  <c r="N132" i="32"/>
  <c r="N553" i="32"/>
  <c r="N554" i="32"/>
  <c r="N555" i="32"/>
  <c r="N133" i="32"/>
  <c r="N134" i="32"/>
  <c r="N135" i="32"/>
  <c r="N136" i="32"/>
  <c r="N137" i="32"/>
  <c r="N138" i="32"/>
  <c r="N139" i="32"/>
  <c r="N140" i="32"/>
  <c r="N141" i="32"/>
  <c r="N142" i="32"/>
  <c r="N143" i="32"/>
  <c r="N144" i="32"/>
  <c r="N145" i="32"/>
  <c r="N146" i="32"/>
  <c r="N147" i="32"/>
  <c r="N556" i="32"/>
  <c r="N148" i="32"/>
  <c r="N149" i="32"/>
  <c r="N150" i="32"/>
  <c r="N151" i="32"/>
  <c r="N152" i="32"/>
  <c r="N153" i="32"/>
  <c r="N154" i="32"/>
  <c r="N557" i="32"/>
  <c r="N155" i="32"/>
  <c r="N156" i="32"/>
  <c r="N157" i="32"/>
  <c r="N158" i="32"/>
  <c r="N159" i="32"/>
  <c r="N160" i="32"/>
  <c r="N558" i="32"/>
  <c r="N161" i="32"/>
  <c r="N162" i="32"/>
  <c r="N163" i="32"/>
  <c r="N164" i="32"/>
  <c r="N165" i="32"/>
  <c r="N166" i="32"/>
  <c r="N167" i="32"/>
  <c r="N168" i="32"/>
  <c r="N169" i="32"/>
  <c r="N170" i="32"/>
  <c r="N559" i="32"/>
  <c r="N560" i="32"/>
  <c r="N171" i="32"/>
  <c r="N172" i="32"/>
  <c r="N173" i="32"/>
  <c r="N174" i="32"/>
  <c r="N561" i="32"/>
  <c r="N562" i="32"/>
  <c r="N175" i="32"/>
  <c r="N176" i="32"/>
  <c r="N177" i="32"/>
  <c r="N178" i="32"/>
  <c r="N179" i="32"/>
  <c r="N180" i="32"/>
  <c r="N181" i="32"/>
  <c r="N182" i="32"/>
  <c r="N183" i="32"/>
  <c r="N184" i="32"/>
  <c r="N185" i="32"/>
  <c r="N186" i="32"/>
  <c r="N187" i="32"/>
  <c r="N188" i="32"/>
  <c r="N189" i="32"/>
  <c r="N190" i="32"/>
  <c r="N563" i="32"/>
  <c r="N191" i="32"/>
  <c r="N192" i="32"/>
  <c r="N564" i="32"/>
  <c r="N193" i="32"/>
  <c r="N194" i="32"/>
  <c r="N565" i="32"/>
  <c r="N195" i="32"/>
  <c r="N196" i="32"/>
  <c r="N197" i="32"/>
  <c r="N198" i="32"/>
  <c r="N566" i="32"/>
  <c r="N199" i="32"/>
  <c r="N200" i="32"/>
  <c r="N201" i="32"/>
  <c r="N202" i="32"/>
  <c r="N203" i="32"/>
  <c r="N204" i="32"/>
  <c r="N205" i="32"/>
  <c r="N206" i="32"/>
  <c r="N207" i="32"/>
  <c r="N567" i="32"/>
  <c r="N568" i="32"/>
  <c r="N208" i="32"/>
  <c r="N209" i="32"/>
  <c r="N210" i="32"/>
  <c r="N211" i="32"/>
  <c r="N212" i="32"/>
  <c r="N569" i="32"/>
  <c r="N570" i="32"/>
  <c r="N213" i="32"/>
  <c r="N214" i="32"/>
  <c r="N571" i="32"/>
  <c r="N215" i="32"/>
  <c r="N216" i="32"/>
  <c r="N217" i="32"/>
  <c r="N218" i="32"/>
  <c r="N219" i="32"/>
  <c r="N220" i="32"/>
  <c r="N221" i="32"/>
  <c r="N222" i="32"/>
  <c r="N223" i="32"/>
  <c r="N572" i="32"/>
  <c r="N224" i="32"/>
  <c r="N225" i="32"/>
  <c r="N226" i="32"/>
  <c r="N227" i="32"/>
  <c r="N573" i="32"/>
  <c r="N228" i="32"/>
  <c r="N229" i="32"/>
  <c r="N230" i="32"/>
  <c r="N231" i="32"/>
  <c r="N232" i="32"/>
  <c r="N233" i="32"/>
  <c r="N234" i="32"/>
  <c r="N235" i="32"/>
  <c r="N236" i="32"/>
  <c r="N237" i="32"/>
  <c r="N238" i="32"/>
  <c r="N239" i="32"/>
  <c r="N240" i="32"/>
  <c r="N241" i="32"/>
  <c r="N242" i="32"/>
  <c r="N243" i="32"/>
  <c r="N244" i="32"/>
  <c r="N574" i="32"/>
  <c r="N575" i="32"/>
  <c r="N245" i="32"/>
  <c r="N246" i="32"/>
  <c r="N247" i="32"/>
  <c r="N248" i="32"/>
  <c r="N249" i="32"/>
  <c r="N250" i="32"/>
  <c r="N251" i="32"/>
  <c r="N252" i="32"/>
  <c r="N253" i="32"/>
  <c r="N254" i="32"/>
  <c r="N255" i="32"/>
  <c r="N256" i="32"/>
  <c r="N257" i="32"/>
  <c r="N258" i="32"/>
  <c r="N576" i="32"/>
  <c r="N259" i="32"/>
  <c r="N260" i="32"/>
  <c r="N261" i="32"/>
  <c r="N262" i="32"/>
  <c r="N263" i="32"/>
  <c r="N264" i="32"/>
  <c r="N577" i="32"/>
  <c r="N265" i="32"/>
  <c r="N266" i="32"/>
  <c r="N267" i="32"/>
  <c r="N268" i="32"/>
  <c r="N269" i="32"/>
  <c r="N270" i="32"/>
  <c r="N271" i="32"/>
  <c r="N272" i="32"/>
  <c r="N273" i="32"/>
  <c r="N578" i="32"/>
  <c r="N274" i="32"/>
  <c r="N275" i="32"/>
  <c r="N276" i="32"/>
  <c r="N277" i="32"/>
  <c r="N278" i="32"/>
  <c r="N579" i="32"/>
  <c r="N279" i="32"/>
  <c r="N280" i="32"/>
  <c r="N281" i="32"/>
  <c r="N580" i="32"/>
  <c r="N282" i="32"/>
  <c r="N283" i="32"/>
  <c r="N581" i="32"/>
  <c r="N284" i="32"/>
  <c r="N285" i="32"/>
  <c r="N286" i="32"/>
  <c r="N582" i="32"/>
  <c r="N287" i="32"/>
  <c r="N288" i="32"/>
  <c r="N289" i="32"/>
  <c r="N290" i="32"/>
  <c r="N291" i="32"/>
  <c r="N292" i="32"/>
  <c r="N583" i="32"/>
  <c r="N293" i="32"/>
  <c r="N294" i="32"/>
  <c r="N295" i="32"/>
  <c r="N296" i="32"/>
  <c r="N297" i="32"/>
  <c r="N298" i="32"/>
  <c r="N584" i="32"/>
  <c r="N299" i="32"/>
  <c r="N300" i="32"/>
  <c r="N301" i="32"/>
  <c r="N302" i="32"/>
  <c r="N303" i="32"/>
  <c r="N304" i="32"/>
  <c r="N305" i="32"/>
  <c r="N306" i="32"/>
  <c r="N307" i="32"/>
  <c r="N308" i="32"/>
  <c r="N309" i="32"/>
  <c r="N585" i="32"/>
  <c r="N310" i="32"/>
  <c r="N311" i="32"/>
  <c r="N586" i="32"/>
  <c r="N312" i="32"/>
  <c r="N313" i="32"/>
  <c r="N314" i="32"/>
  <c r="N587" i="32"/>
  <c r="N315" i="32"/>
  <c r="N316" i="32"/>
  <c r="N317" i="32"/>
  <c r="N318" i="32"/>
  <c r="N319" i="32"/>
  <c r="N320" i="32"/>
  <c r="N321" i="32"/>
  <c r="N322" i="32"/>
  <c r="N323" i="32"/>
  <c r="N324" i="32"/>
  <c r="N325" i="32"/>
  <c r="N326" i="32"/>
  <c r="N327" i="32"/>
  <c r="N328" i="32"/>
  <c r="N329" i="32"/>
  <c r="N330" i="32"/>
  <c r="N331" i="32"/>
  <c r="N332" i="32"/>
  <c r="N588" i="32"/>
  <c r="N333" i="32"/>
  <c r="N334" i="32"/>
  <c r="N335" i="32"/>
  <c r="N336" i="32"/>
  <c r="N337" i="32"/>
  <c r="N338" i="32"/>
  <c r="N339" i="32"/>
  <c r="N340" i="32"/>
  <c r="N589" i="32"/>
  <c r="N341" i="32"/>
  <c r="N342" i="32"/>
  <c r="N343" i="32"/>
  <c r="N344" i="32"/>
  <c r="N345" i="32"/>
  <c r="N346" i="32"/>
  <c r="N347" i="32"/>
  <c r="N348" i="32"/>
  <c r="N349" i="32"/>
  <c r="N350" i="32"/>
  <c r="N351" i="32"/>
  <c r="N352" i="32"/>
  <c r="N353" i="32"/>
  <c r="N354" i="32"/>
  <c r="N590" i="32"/>
  <c r="N355" i="32"/>
  <c r="N356" i="32"/>
  <c r="N357" i="32"/>
  <c r="N358" i="32"/>
  <c r="N359" i="32"/>
  <c r="N360" i="32"/>
  <c r="N361" i="32"/>
  <c r="N362" i="32"/>
  <c r="N363" i="32"/>
  <c r="N364" i="32"/>
  <c r="N365" i="32"/>
  <c r="N366" i="32"/>
  <c r="N367" i="32"/>
  <c r="N591" i="32"/>
  <c r="N592" i="32"/>
  <c r="N368" i="32"/>
  <c r="N369" i="32"/>
  <c r="N370" i="32"/>
  <c r="N371" i="32"/>
  <c r="N372" i="32"/>
  <c r="N373" i="32"/>
  <c r="N593" i="32"/>
  <c r="N374" i="32"/>
  <c r="N375" i="32"/>
  <c r="N594" i="32"/>
  <c r="N376" i="32"/>
  <c r="N377" i="32"/>
  <c r="N378" i="32"/>
  <c r="N379" i="32"/>
  <c r="N380" i="32"/>
  <c r="N381" i="32"/>
  <c r="N382" i="32"/>
  <c r="N383" i="32"/>
  <c r="N384" i="32"/>
  <c r="N385" i="32"/>
  <c r="N386" i="32"/>
  <c r="N387" i="32"/>
  <c r="N388" i="32"/>
  <c r="N389" i="32"/>
  <c r="N390" i="32"/>
  <c r="N391" i="32"/>
  <c r="N392" i="32"/>
  <c r="N595" i="32"/>
  <c r="N393" i="32"/>
  <c r="N394" i="32"/>
  <c r="N395" i="32"/>
  <c r="N396" i="32"/>
  <c r="N397" i="32"/>
  <c r="N398" i="32"/>
  <c r="N399" i="32"/>
  <c r="N400" i="32"/>
  <c r="N401" i="32"/>
  <c r="N402" i="32"/>
  <c r="N403" i="32"/>
  <c r="N404" i="32"/>
  <c r="N405" i="32"/>
  <c r="N406" i="32"/>
  <c r="N596" i="32"/>
  <c r="N597" i="32"/>
  <c r="N407" i="32"/>
  <c r="N598" i="32"/>
  <c r="N408" i="32"/>
  <c r="N409" i="32"/>
  <c r="N410" i="32"/>
  <c r="N411" i="32"/>
  <c r="N412" i="32"/>
  <c r="N599" i="32"/>
  <c r="N413" i="32"/>
  <c r="N414" i="32"/>
  <c r="N415" i="32"/>
  <c r="N416" i="32"/>
  <c r="N417" i="32"/>
  <c r="N418" i="32"/>
  <c r="N419" i="32"/>
  <c r="N420" i="32"/>
  <c r="N421" i="32"/>
  <c r="N422" i="32"/>
  <c r="N423" i="32"/>
  <c r="N600" i="32"/>
  <c r="N601" i="32"/>
  <c r="N424" i="32"/>
  <c r="N425" i="32"/>
  <c r="N426" i="32"/>
  <c r="N427" i="32"/>
  <c r="N428" i="32"/>
  <c r="N429" i="32"/>
  <c r="N430" i="32"/>
  <c r="N431" i="32"/>
  <c r="N602" i="32"/>
  <c r="N432" i="32"/>
  <c r="N433" i="32"/>
  <c r="N434" i="32"/>
  <c r="N435" i="32"/>
  <c r="N436" i="32"/>
  <c r="N437" i="32"/>
  <c r="N438" i="32"/>
  <c r="N439" i="32"/>
  <c r="N440" i="32"/>
  <c r="N441" i="32"/>
  <c r="N442" i="32"/>
  <c r="N443" i="32"/>
  <c r="N444" i="32"/>
  <c r="N445" i="32"/>
  <c r="N446" i="32"/>
  <c r="N603" i="32"/>
  <c r="N447" i="32"/>
  <c r="N448" i="32"/>
  <c r="N604" i="32"/>
  <c r="N449" i="32"/>
  <c r="N450" i="32"/>
  <c r="N451" i="32"/>
  <c r="N452" i="32"/>
  <c r="N453" i="32"/>
  <c r="N454" i="32"/>
  <c r="N455" i="32"/>
  <c r="N456" i="32"/>
  <c r="N457" i="32"/>
  <c r="N458" i="32"/>
  <c r="N459" i="32"/>
  <c r="N460" i="32"/>
  <c r="N461" i="32"/>
  <c r="N462" i="32"/>
  <c r="N463" i="32"/>
  <c r="N464" i="32"/>
  <c r="N465" i="32"/>
  <c r="N466" i="32"/>
  <c r="N467" i="32"/>
  <c r="N605" i="32"/>
  <c r="N468" i="32"/>
  <c r="N469" i="32"/>
  <c r="N470" i="32"/>
  <c r="N471" i="32"/>
  <c r="N606" i="32"/>
  <c r="N472" i="32"/>
  <c r="N607" i="32"/>
  <c r="N608" i="32"/>
  <c r="N473" i="32"/>
  <c r="N609" i="32"/>
  <c r="N474" i="32"/>
  <c r="N610" i="32"/>
  <c r="N611" i="32"/>
  <c r="N475" i="32"/>
  <c r="N476" i="32"/>
  <c r="N477" i="32"/>
  <c r="N478" i="32"/>
  <c r="N479" i="32"/>
  <c r="N480" i="32"/>
  <c r="N612" i="32"/>
  <c r="N613" i="32"/>
  <c r="N614" i="32"/>
  <c r="N615" i="32"/>
  <c r="N481" i="32"/>
  <c r="N482" i="32"/>
  <c r="N483" i="32"/>
  <c r="N484" i="32"/>
  <c r="N485" i="32"/>
  <c r="N486" i="32"/>
  <c r="N487" i="32"/>
  <c r="N488" i="32"/>
  <c r="N489" i="32"/>
  <c r="N490" i="32"/>
  <c r="N491" i="32"/>
  <c r="N492" i="32"/>
  <c r="N493" i="32"/>
  <c r="N616" i="32"/>
  <c r="N494" i="32"/>
  <c r="N495" i="32"/>
  <c r="N496" i="32"/>
  <c r="N497" i="32"/>
  <c r="N498" i="32"/>
  <c r="N499" i="32"/>
  <c r="N500" i="32"/>
  <c r="N617" i="32"/>
  <c r="N501" i="32"/>
  <c r="N502" i="32"/>
  <c r="N618" i="32"/>
  <c r="N503" i="32"/>
  <c r="N504" i="32"/>
  <c r="N505" i="32"/>
  <c r="N506" i="32"/>
  <c r="N507" i="32"/>
  <c r="N619" i="32"/>
  <c r="N508" i="32"/>
  <c r="N509" i="32"/>
  <c r="N510" i="32"/>
  <c r="N511" i="32"/>
  <c r="N512" i="32"/>
  <c r="N513" i="32"/>
  <c r="N620" i="32"/>
  <c r="N621" i="32"/>
  <c r="N514" i="32"/>
  <c r="N515" i="32"/>
  <c r="N516" i="32"/>
  <c r="N517" i="32"/>
  <c r="N518" i="32"/>
  <c r="N519" i="32"/>
  <c r="N520" i="32"/>
  <c r="N521" i="32"/>
  <c r="N522" i="32"/>
  <c r="N523" i="32"/>
  <c r="N524" i="32"/>
  <c r="N622" i="32"/>
  <c r="N525" i="32"/>
  <c r="N526" i="32"/>
  <c r="N527" i="32"/>
  <c r="N623" i="32"/>
  <c r="N528" i="32"/>
  <c r="N529" i="32"/>
  <c r="N2" i="32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O104" i="49"/>
  <c r="O105" i="49"/>
  <c r="O106" i="49"/>
  <c r="O107" i="49"/>
  <c r="O108" i="49"/>
  <c r="O109" i="49"/>
  <c r="O110" i="49"/>
  <c r="O111" i="49"/>
  <c r="O112" i="49"/>
  <c r="O113" i="49"/>
  <c r="O114" i="49"/>
  <c r="O115" i="49"/>
  <c r="O116" i="49"/>
  <c r="O117" i="49"/>
  <c r="O118" i="49"/>
  <c r="O119" i="49"/>
  <c r="O120" i="49"/>
  <c r="O121" i="49"/>
  <c r="O122" i="49"/>
  <c r="O123" i="49"/>
  <c r="O124" i="49"/>
  <c r="O125" i="49"/>
  <c r="O126" i="49"/>
  <c r="O127" i="49"/>
  <c r="O128" i="49"/>
  <c r="O129" i="49"/>
  <c r="O130" i="49"/>
  <c r="O131" i="49"/>
  <c r="O132" i="49"/>
  <c r="O133" i="49"/>
  <c r="O134" i="49"/>
  <c r="O135" i="49"/>
  <c r="O136" i="49"/>
  <c r="O137" i="49"/>
  <c r="O138" i="49"/>
  <c r="O139" i="49"/>
  <c r="O140" i="49"/>
  <c r="O141" i="49"/>
  <c r="O142" i="49"/>
  <c r="O143" i="49"/>
  <c r="O144" i="49"/>
  <c r="O145" i="49"/>
  <c r="O146" i="49"/>
  <c r="O147" i="49"/>
  <c r="O148" i="49"/>
  <c r="O149" i="49"/>
  <c r="O150" i="49"/>
  <c r="O151" i="49"/>
  <c r="O152" i="49"/>
  <c r="O153" i="49"/>
  <c r="O154" i="49"/>
  <c r="O155" i="49"/>
  <c r="O156" i="49"/>
  <c r="O157" i="49"/>
  <c r="O158" i="49"/>
  <c r="O159" i="49"/>
  <c r="O160" i="49"/>
  <c r="O161" i="49"/>
  <c r="O162" i="49"/>
  <c r="O163" i="49"/>
  <c r="O164" i="49"/>
  <c r="O165" i="49"/>
  <c r="O166" i="49"/>
  <c r="O167" i="49"/>
  <c r="O168" i="49"/>
  <c r="O169" i="49"/>
  <c r="O170" i="49"/>
  <c r="O171" i="49"/>
  <c r="O172" i="49"/>
  <c r="O173" i="49"/>
  <c r="O174" i="49"/>
  <c r="O175" i="49"/>
  <c r="O176" i="49"/>
  <c r="O177" i="49"/>
  <c r="O178" i="49"/>
  <c r="O179" i="49"/>
  <c r="O180" i="49"/>
  <c r="O181" i="49"/>
  <c r="O182" i="49"/>
  <c r="O183" i="49"/>
  <c r="O184" i="49"/>
  <c r="O185" i="49"/>
  <c r="O186" i="49"/>
  <c r="O187" i="49"/>
  <c r="O188" i="49"/>
  <c r="O189" i="49"/>
  <c r="O190" i="49"/>
  <c r="O191" i="49"/>
  <c r="O192" i="49"/>
  <c r="O193" i="49"/>
  <c r="O194" i="49"/>
  <c r="O195" i="49"/>
  <c r="O196" i="49"/>
  <c r="O197" i="49"/>
  <c r="O198" i="49"/>
  <c r="O199" i="49"/>
  <c r="O200" i="49"/>
  <c r="O201" i="49"/>
  <c r="O202" i="49"/>
  <c r="O203" i="49"/>
  <c r="O204" i="49"/>
  <c r="O205" i="49"/>
  <c r="O206" i="49"/>
  <c r="O207" i="49"/>
  <c r="O208" i="49"/>
  <c r="O209" i="49"/>
  <c r="O210" i="49"/>
  <c r="O211" i="49"/>
  <c r="O212" i="49"/>
  <c r="O213" i="49"/>
  <c r="O214" i="49"/>
  <c r="O215" i="49"/>
  <c r="O216" i="49"/>
  <c r="O217" i="49"/>
  <c r="O218" i="49"/>
  <c r="O219" i="49"/>
  <c r="O220" i="49"/>
  <c r="O221" i="49"/>
  <c r="O222" i="49"/>
  <c r="O223" i="49"/>
  <c r="O224" i="49"/>
  <c r="O225" i="49"/>
  <c r="O226" i="49"/>
  <c r="O227" i="49"/>
  <c r="O228" i="49"/>
  <c r="O229" i="49"/>
  <c r="O230" i="49"/>
  <c r="O231" i="49"/>
  <c r="O232" i="49"/>
  <c r="O233" i="49"/>
  <c r="O234" i="49"/>
  <c r="O235" i="49"/>
  <c r="O236" i="49"/>
  <c r="O237" i="49"/>
  <c r="O238" i="49"/>
  <c r="O239" i="49"/>
  <c r="O240" i="49"/>
  <c r="O241" i="49"/>
  <c r="O242" i="49"/>
  <c r="O243" i="49"/>
  <c r="O244" i="49"/>
  <c r="O245" i="49"/>
  <c r="O246" i="49"/>
  <c r="O247" i="49"/>
  <c r="O248" i="49"/>
  <c r="O249" i="49"/>
  <c r="O250" i="49"/>
  <c r="O251" i="49"/>
  <c r="O252" i="49"/>
  <c r="O253" i="49"/>
  <c r="O254" i="49"/>
  <c r="O255" i="49"/>
  <c r="O256" i="49"/>
  <c r="O257" i="49"/>
  <c r="O258" i="49"/>
  <c r="O259" i="49"/>
  <c r="O260" i="49"/>
  <c r="O261" i="49"/>
  <c r="O262" i="49"/>
  <c r="O263" i="49"/>
  <c r="O264" i="49"/>
  <c r="O265" i="49"/>
  <c r="O266" i="49"/>
  <c r="O267" i="49"/>
  <c r="O268" i="49"/>
  <c r="O269" i="49"/>
  <c r="O270" i="49"/>
  <c r="O271" i="49"/>
  <c r="O272" i="49"/>
  <c r="O273" i="49"/>
  <c r="O274" i="49"/>
  <c r="O275" i="49"/>
  <c r="O276" i="49"/>
  <c r="O277" i="49"/>
  <c r="O278" i="49"/>
  <c r="O279" i="49"/>
  <c r="O280" i="49"/>
  <c r="O281" i="49"/>
  <c r="O282" i="49"/>
  <c r="O283" i="49"/>
  <c r="O284" i="49"/>
  <c r="O285" i="49"/>
  <c r="O286" i="49"/>
  <c r="O287" i="49"/>
  <c r="O288" i="49"/>
  <c r="O289" i="49"/>
  <c r="O290" i="49"/>
  <c r="O291" i="49"/>
  <c r="O292" i="49"/>
  <c r="O293" i="49"/>
  <c r="O294" i="49"/>
  <c r="O295" i="49"/>
  <c r="O296" i="49"/>
  <c r="O297" i="49"/>
  <c r="O298" i="49"/>
  <c r="O299" i="49"/>
  <c r="O300" i="49"/>
  <c r="O301" i="49"/>
  <c r="O302" i="49"/>
  <c r="O303" i="49"/>
  <c r="O304" i="49"/>
  <c r="O305" i="49"/>
  <c r="O306" i="49"/>
  <c r="O307" i="49"/>
  <c r="O308" i="49"/>
  <c r="O309" i="49"/>
  <c r="O310" i="49"/>
  <c r="O311" i="49"/>
  <c r="O312" i="49"/>
  <c r="O313" i="49"/>
  <c r="O314" i="49"/>
  <c r="O315" i="49"/>
  <c r="O316" i="49"/>
  <c r="O317" i="49"/>
  <c r="O318" i="49"/>
  <c r="O319" i="49"/>
  <c r="O320" i="49"/>
  <c r="O321" i="49"/>
  <c r="O322" i="49"/>
  <c r="O323" i="49"/>
  <c r="O324" i="49"/>
  <c r="O325" i="49"/>
  <c r="O326" i="49"/>
  <c r="O327" i="49"/>
  <c r="O328" i="49"/>
  <c r="O329" i="49"/>
  <c r="O330" i="49"/>
  <c r="O331" i="49"/>
  <c r="O332" i="49"/>
  <c r="O333" i="49"/>
  <c r="O334" i="49"/>
  <c r="O335" i="49"/>
  <c r="O336" i="49"/>
  <c r="O337" i="49"/>
  <c r="O338" i="49"/>
  <c r="O339" i="49"/>
  <c r="O340" i="49"/>
  <c r="O341" i="49"/>
  <c r="O342" i="49"/>
  <c r="O343" i="49"/>
  <c r="O344" i="49"/>
  <c r="O345" i="49"/>
  <c r="O346" i="49"/>
  <c r="O347" i="49"/>
  <c r="O348" i="49"/>
  <c r="O349" i="49"/>
  <c r="O350" i="49"/>
  <c r="O351" i="49"/>
  <c r="O352" i="49"/>
  <c r="O353" i="49"/>
  <c r="O354" i="49"/>
  <c r="O355" i="49"/>
  <c r="O356" i="49"/>
  <c r="O357" i="49"/>
  <c r="O358" i="49"/>
  <c r="O359" i="49"/>
  <c r="O360" i="49"/>
  <c r="O361" i="49"/>
  <c r="O362" i="49"/>
  <c r="O363" i="49"/>
  <c r="O364" i="49"/>
  <c r="O365" i="49"/>
  <c r="O366" i="49"/>
  <c r="O367" i="49"/>
  <c r="O368" i="49"/>
  <c r="O369" i="49"/>
  <c r="O370" i="49"/>
  <c r="O371" i="49"/>
  <c r="O372" i="49"/>
  <c r="O373" i="49"/>
  <c r="O374" i="49"/>
  <c r="O375" i="49"/>
  <c r="O376" i="49"/>
  <c r="O377" i="49"/>
  <c r="O378" i="49"/>
  <c r="O379" i="49"/>
  <c r="O380" i="49"/>
  <c r="O381" i="49"/>
  <c r="O382" i="49"/>
  <c r="O383" i="49"/>
  <c r="O384" i="49"/>
  <c r="O385" i="49"/>
  <c r="O386" i="49"/>
  <c r="O387" i="49"/>
  <c r="O388" i="49"/>
  <c r="O389" i="49"/>
  <c r="O390" i="49"/>
  <c r="O391" i="49"/>
  <c r="O392" i="49"/>
  <c r="O393" i="49"/>
  <c r="O394" i="49"/>
  <c r="O395" i="49"/>
  <c r="O396" i="49"/>
  <c r="O397" i="49"/>
  <c r="O398" i="49"/>
  <c r="O399" i="49"/>
  <c r="O400" i="49"/>
  <c r="O401" i="49"/>
  <c r="O402" i="49"/>
  <c r="O403" i="49"/>
  <c r="O404" i="49"/>
  <c r="O405" i="49"/>
  <c r="O406" i="49"/>
  <c r="O407" i="49"/>
  <c r="O408" i="49"/>
  <c r="O409" i="49"/>
  <c r="O410" i="49"/>
  <c r="O411" i="49"/>
  <c r="O412" i="49"/>
  <c r="O413" i="49"/>
  <c r="O414" i="49"/>
  <c r="O415" i="49"/>
  <c r="O416" i="49"/>
  <c r="O417" i="49"/>
  <c r="O418" i="49"/>
  <c r="O419" i="49"/>
  <c r="O420" i="49"/>
  <c r="O421" i="49"/>
  <c r="O422" i="49"/>
  <c r="O423" i="49"/>
  <c r="O424" i="49"/>
  <c r="O425" i="49"/>
  <c r="O426" i="49"/>
  <c r="O427" i="49"/>
  <c r="O428" i="49"/>
  <c r="O429" i="49"/>
  <c r="O430" i="49"/>
  <c r="O431" i="49"/>
  <c r="O432" i="49"/>
  <c r="O433" i="49"/>
  <c r="O434" i="49"/>
  <c r="O435" i="49"/>
  <c r="O436" i="49"/>
  <c r="O437" i="49"/>
  <c r="O438" i="49"/>
  <c r="O439" i="49"/>
  <c r="O440" i="49"/>
  <c r="O441" i="49"/>
  <c r="O442" i="49"/>
  <c r="O443" i="49"/>
  <c r="O444" i="49"/>
  <c r="O445" i="49"/>
  <c r="O446" i="49"/>
  <c r="O447" i="49"/>
  <c r="O448" i="49"/>
  <c r="O449" i="49"/>
  <c r="O450" i="49"/>
  <c r="O451" i="49"/>
  <c r="O452" i="49"/>
  <c r="O453" i="49"/>
  <c r="O454" i="49"/>
  <c r="O455" i="49"/>
  <c r="O456" i="49"/>
  <c r="O457" i="49"/>
  <c r="O458" i="49"/>
  <c r="O459" i="49"/>
  <c r="O460" i="49"/>
  <c r="O461" i="49"/>
  <c r="O462" i="49"/>
  <c r="O463" i="49"/>
  <c r="O464" i="49"/>
  <c r="O465" i="49"/>
  <c r="O466" i="49"/>
  <c r="O467" i="49"/>
  <c r="O468" i="49"/>
  <c r="O469" i="49"/>
  <c r="O470" i="49"/>
  <c r="O471" i="49"/>
  <c r="O472" i="49"/>
  <c r="O473" i="49"/>
  <c r="O474" i="49"/>
  <c r="O475" i="49"/>
  <c r="O476" i="49"/>
  <c r="O477" i="49"/>
  <c r="O478" i="49"/>
  <c r="O479" i="49"/>
  <c r="O480" i="49"/>
  <c r="O481" i="49"/>
  <c r="O482" i="49"/>
  <c r="O483" i="49"/>
  <c r="O484" i="49"/>
  <c r="O485" i="49"/>
  <c r="O486" i="49"/>
  <c r="O487" i="49"/>
  <c r="O488" i="49"/>
  <c r="O489" i="49"/>
  <c r="O490" i="49"/>
  <c r="O491" i="49"/>
  <c r="O492" i="49"/>
  <c r="O493" i="49"/>
  <c r="O494" i="49"/>
  <c r="O495" i="49"/>
  <c r="O496" i="49"/>
  <c r="O497" i="49"/>
  <c r="O498" i="49"/>
  <c r="O499" i="49"/>
  <c r="O500" i="49"/>
  <c r="O501" i="49"/>
  <c r="O502" i="49"/>
  <c r="O503" i="49"/>
  <c r="O504" i="49"/>
  <c r="O505" i="49"/>
  <c r="O506" i="49"/>
  <c r="O507" i="49"/>
  <c r="O508" i="49"/>
  <c r="O509" i="49"/>
  <c r="O510" i="49"/>
  <c r="O511" i="49"/>
  <c r="O512" i="49"/>
  <c r="O513" i="49"/>
  <c r="O514" i="49"/>
  <c r="O515" i="49"/>
  <c r="O516" i="49"/>
  <c r="O517" i="49"/>
  <c r="O518" i="49"/>
  <c r="O519" i="49"/>
  <c r="O520" i="49"/>
  <c r="O521" i="49"/>
  <c r="O522" i="49"/>
  <c r="O523" i="49"/>
  <c r="O524" i="49"/>
  <c r="O525" i="49"/>
  <c r="O526" i="49"/>
  <c r="O527" i="49"/>
  <c r="O528" i="49"/>
  <c r="O529" i="49"/>
  <c r="O530" i="49"/>
  <c r="O531" i="49"/>
  <c r="O532" i="49"/>
  <c r="O533" i="49"/>
  <c r="O534" i="49"/>
  <c r="O535" i="49"/>
  <c r="O536" i="49"/>
  <c r="O537" i="49"/>
  <c r="O538" i="49"/>
  <c r="O539" i="49"/>
  <c r="O540" i="49"/>
  <c r="O541" i="49"/>
  <c r="O542" i="49"/>
  <c r="O543" i="49"/>
  <c r="O544" i="49"/>
  <c r="O545" i="49"/>
  <c r="O546" i="49"/>
  <c r="O547" i="49"/>
  <c r="O548" i="49"/>
  <c r="O549" i="49"/>
  <c r="O550" i="49"/>
  <c r="O551" i="49"/>
  <c r="O552" i="49"/>
  <c r="O553" i="49"/>
  <c r="O554" i="49"/>
  <c r="O555" i="49"/>
  <c r="O556" i="49"/>
  <c r="O557" i="49"/>
  <c r="O558" i="49"/>
  <c r="O559" i="49"/>
  <c r="O560" i="49"/>
  <c r="O561" i="49"/>
  <c r="O562" i="49"/>
  <c r="O563" i="49"/>
  <c r="O564" i="49"/>
  <c r="O565" i="49"/>
  <c r="O566" i="49"/>
  <c r="O567" i="49"/>
  <c r="O568" i="49"/>
  <c r="O569" i="49"/>
  <c r="O570" i="49"/>
  <c r="O571" i="49"/>
  <c r="O572" i="49"/>
  <c r="O573" i="49"/>
  <c r="O574" i="49"/>
  <c r="O575" i="49"/>
  <c r="O576" i="49"/>
  <c r="O577" i="49"/>
  <c r="O578" i="49"/>
  <c r="O579" i="49"/>
  <c r="O580" i="49"/>
  <c r="O581" i="49"/>
  <c r="O582" i="49"/>
  <c r="O583" i="49"/>
  <c r="O584" i="49"/>
  <c r="O585" i="49"/>
  <c r="O586" i="49"/>
  <c r="O587" i="49"/>
  <c r="O588" i="49"/>
  <c r="O589" i="49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7" i="24"/>
  <c r="N398" i="24"/>
  <c r="N412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6" i="24"/>
  <c r="N413" i="24"/>
  <c r="N414" i="24"/>
  <c r="N415" i="24"/>
  <c r="N417" i="24"/>
  <c r="N418" i="24"/>
  <c r="N420" i="24"/>
  <c r="N419" i="24"/>
  <c r="N427" i="24"/>
  <c r="N421" i="24"/>
  <c r="N422" i="24"/>
  <c r="N423" i="24"/>
  <c r="N424" i="24"/>
  <c r="N425" i="24"/>
  <c r="N426" i="24"/>
  <c r="N431" i="24"/>
  <c r="N428" i="24"/>
  <c r="N429" i="24"/>
  <c r="N430" i="24"/>
  <c r="N396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7" i="24"/>
  <c r="O398" i="24"/>
  <c r="O412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6" i="24"/>
  <c r="O413" i="24"/>
  <c r="O414" i="24"/>
  <c r="O415" i="24"/>
  <c r="O417" i="24"/>
  <c r="O418" i="24"/>
  <c r="O420" i="24"/>
  <c r="O419" i="24"/>
  <c r="O427" i="24"/>
  <c r="O421" i="24"/>
  <c r="O422" i="24"/>
  <c r="O423" i="24"/>
  <c r="O424" i="24"/>
  <c r="O425" i="24"/>
  <c r="O426" i="24"/>
  <c r="O431" i="24"/>
  <c r="O428" i="24"/>
  <c r="O429" i="24"/>
  <c r="O430" i="24"/>
  <c r="O396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N507" i="23"/>
  <c r="N508" i="23"/>
  <c r="N509" i="23"/>
  <c r="N510" i="23"/>
  <c r="N511" i="23"/>
  <c r="N512" i="23"/>
  <c r="N513" i="23"/>
  <c r="N514" i="23"/>
  <c r="N515" i="23"/>
  <c r="N516" i="23"/>
  <c r="N517" i="23"/>
  <c r="N518" i="23"/>
  <c r="N519" i="23"/>
  <c r="N520" i="23"/>
  <c r="N521" i="23"/>
  <c r="N522" i="23"/>
  <c r="N523" i="23"/>
  <c r="N524" i="23"/>
  <c r="N525" i="23"/>
  <c r="N526" i="23"/>
  <c r="N527" i="23"/>
  <c r="N528" i="23"/>
  <c r="N529" i="23"/>
  <c r="N530" i="23"/>
  <c r="N531" i="23"/>
  <c r="N532" i="23"/>
  <c r="N533" i="23"/>
  <c r="N534" i="23"/>
  <c r="N535" i="23"/>
  <c r="N536" i="23"/>
  <c r="N537" i="23"/>
  <c r="N538" i="23"/>
  <c r="N539" i="23"/>
  <c r="N540" i="23"/>
  <c r="N541" i="23"/>
  <c r="N542" i="23"/>
  <c r="N543" i="23"/>
  <c r="N544" i="23"/>
  <c r="N545" i="23"/>
  <c r="N546" i="23"/>
  <c r="N547" i="23"/>
  <c r="N548" i="23"/>
  <c r="N549" i="23"/>
  <c r="N550" i="23"/>
  <c r="N551" i="23"/>
  <c r="N552" i="23"/>
  <c r="N553" i="23"/>
  <c r="N554" i="23"/>
  <c r="N555" i="23"/>
  <c r="N556" i="23"/>
  <c r="N557" i="23"/>
  <c r="N558" i="23"/>
  <c r="N559" i="23"/>
  <c r="N560" i="23"/>
  <c r="N561" i="23"/>
  <c r="N562" i="23"/>
  <c r="N563" i="23"/>
  <c r="N564" i="23"/>
  <c r="N565" i="23"/>
  <c r="N566" i="23"/>
  <c r="N567" i="23"/>
  <c r="N568" i="23"/>
  <c r="N569" i="23"/>
  <c r="N570" i="23"/>
  <c r="N571" i="23"/>
  <c r="N572" i="23"/>
  <c r="N573" i="23"/>
  <c r="N574" i="23"/>
  <c r="N575" i="23"/>
  <c r="N576" i="23"/>
  <c r="N577" i="23"/>
  <c r="N578" i="23"/>
  <c r="N579" i="23"/>
  <c r="N580" i="23"/>
  <c r="N581" i="23"/>
  <c r="N582" i="23"/>
  <c r="N583" i="23"/>
  <c r="N584" i="23"/>
  <c r="N585" i="23"/>
  <c r="N586" i="23"/>
  <c r="N587" i="23"/>
  <c r="N588" i="23"/>
  <c r="N589" i="23"/>
  <c r="N590" i="23"/>
  <c r="N591" i="23"/>
  <c r="N592" i="23"/>
  <c r="N593" i="23"/>
  <c r="N594" i="23"/>
  <c r="N595" i="23"/>
  <c r="N596" i="23"/>
  <c r="N597" i="23"/>
  <c r="N598" i="23"/>
  <c r="N599" i="23"/>
  <c r="N600" i="23"/>
  <c r="N601" i="23"/>
  <c r="N602" i="23"/>
  <c r="N603" i="23"/>
  <c r="N604" i="23"/>
  <c r="N605" i="23"/>
  <c r="N606" i="23"/>
  <c r="N607" i="23"/>
  <c r="N608" i="23"/>
  <c r="N609" i="23"/>
  <c r="N610" i="23"/>
  <c r="N611" i="23"/>
  <c r="N612" i="23"/>
  <c r="N613" i="23"/>
  <c r="N614" i="23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J2" i="22"/>
  <c r="K2" i="22" s="1"/>
  <c r="J3" i="22"/>
  <c r="J4" i="22"/>
  <c r="J5" i="22"/>
  <c r="K5" i="22" s="1"/>
  <c r="J6" i="22"/>
  <c r="J7" i="22"/>
  <c r="J8" i="22"/>
  <c r="J9" i="22"/>
  <c r="J10" i="22"/>
  <c r="J11" i="22"/>
  <c r="J12" i="22"/>
  <c r="K12" i="22" s="1"/>
  <c r="J13" i="22"/>
  <c r="J14" i="22"/>
  <c r="J15" i="22"/>
  <c r="K15" i="22" s="1"/>
  <c r="J16" i="22"/>
  <c r="J17" i="22"/>
  <c r="J18" i="22"/>
  <c r="J19" i="22"/>
  <c r="J20" i="22"/>
  <c r="J21" i="22"/>
  <c r="J22" i="22"/>
  <c r="K22" i="22" s="1"/>
  <c r="J23" i="22"/>
  <c r="J24" i="22"/>
  <c r="J25" i="22"/>
  <c r="K25" i="22" s="1"/>
  <c r="J26" i="22"/>
  <c r="K26" i="22" s="1"/>
  <c r="J27" i="22"/>
  <c r="K27" i="22" s="1"/>
  <c r="J28" i="22"/>
  <c r="K28" i="22" s="1"/>
  <c r="J29" i="22"/>
  <c r="K29" i="22" s="1"/>
  <c r="J30" i="22"/>
  <c r="K30" i="22" s="1"/>
  <c r="J31" i="22"/>
  <c r="K31" i="22" s="1"/>
  <c r="J32" i="22"/>
  <c r="K32" i="22" s="1"/>
  <c r="J33" i="22"/>
  <c r="K33" i="22" s="1"/>
  <c r="J34" i="22"/>
  <c r="K34" i="22" s="1"/>
  <c r="J35" i="22"/>
  <c r="K35" i="22" s="1"/>
  <c r="J36" i="22"/>
  <c r="K36" i="22" s="1"/>
  <c r="J37" i="22"/>
  <c r="K37" i="22" s="1"/>
  <c r="J38" i="22"/>
  <c r="K38" i="22" s="1"/>
  <c r="J39" i="22"/>
  <c r="K39" i="22" s="1"/>
  <c r="J40" i="22"/>
  <c r="K40" i="22" s="1"/>
  <c r="J41" i="22"/>
  <c r="K41" i="22" s="1"/>
  <c r="J42" i="22"/>
  <c r="K42" i="22" s="1"/>
  <c r="J43" i="22"/>
  <c r="K43" i="22" s="1"/>
  <c r="J44" i="22"/>
  <c r="J45" i="22"/>
  <c r="K45" i="22" s="1"/>
  <c r="J46" i="22"/>
  <c r="K46" i="22" s="1"/>
  <c r="J47" i="22"/>
  <c r="K47" i="22" s="1"/>
  <c r="J48" i="22"/>
  <c r="K48" i="22" s="1"/>
  <c r="J49" i="22"/>
  <c r="K49" i="22" s="1"/>
  <c r="J50" i="22"/>
  <c r="K50" i="22" s="1"/>
  <c r="J51" i="22"/>
  <c r="K51" i="22" s="1"/>
  <c r="J52" i="22"/>
  <c r="K52" i="22" s="1"/>
  <c r="J53" i="22"/>
  <c r="K53" i="22" s="1"/>
  <c r="J54" i="22"/>
  <c r="K54" i="22" s="1"/>
  <c r="J55" i="22"/>
  <c r="K55" i="22" s="1"/>
  <c r="J56" i="22"/>
  <c r="K56" i="22" s="1"/>
  <c r="J57" i="22"/>
  <c r="K57" i="22" s="1"/>
  <c r="J58" i="22"/>
  <c r="K58" i="22" s="1"/>
  <c r="J59" i="22"/>
  <c r="K59" i="22" s="1"/>
  <c r="J60" i="22"/>
  <c r="K60" i="22" s="1"/>
  <c r="J61" i="22"/>
  <c r="K61" i="22" s="1"/>
  <c r="J62" i="22"/>
  <c r="K62" i="22" s="1"/>
  <c r="J63" i="22"/>
  <c r="K63" i="22" s="1"/>
  <c r="J64" i="22"/>
  <c r="K64" i="22" s="1"/>
  <c r="J65" i="22"/>
  <c r="K65" i="22" s="1"/>
  <c r="J66" i="22"/>
  <c r="K66" i="22" s="1"/>
  <c r="J67" i="22"/>
  <c r="K67" i="22" s="1"/>
  <c r="J68" i="22"/>
  <c r="K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K74" i="22" s="1"/>
  <c r="J75" i="22"/>
  <c r="K75" i="22" s="1"/>
  <c r="J76" i="22"/>
  <c r="J77" i="22"/>
  <c r="J78" i="22"/>
  <c r="K78" i="22" s="1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K84" i="22" s="1"/>
  <c r="J85" i="22"/>
  <c r="K85" i="22" s="1"/>
  <c r="J86" i="22"/>
  <c r="K86" i="22" s="1"/>
  <c r="J87" i="22"/>
  <c r="K87" i="22" s="1"/>
  <c r="J88" i="22"/>
  <c r="K88" i="22" s="1"/>
  <c r="J89" i="22"/>
  <c r="K89" i="22" s="1"/>
  <c r="J90" i="22"/>
  <c r="K90" i="22" s="1"/>
  <c r="J91" i="22"/>
  <c r="K91" i="22" s="1"/>
  <c r="J92" i="22"/>
  <c r="K92" i="22" s="1"/>
  <c r="J93" i="22"/>
  <c r="K93" i="22" s="1"/>
  <c r="J94" i="22"/>
  <c r="K94" i="22" s="1"/>
  <c r="J95" i="22"/>
  <c r="K95" i="22" s="1"/>
  <c r="J96" i="22"/>
  <c r="K96" i="22" s="1"/>
  <c r="J97" i="22"/>
  <c r="K97" i="22" s="1"/>
  <c r="J98" i="22"/>
  <c r="K98" i="22" s="1"/>
  <c r="J99" i="22"/>
  <c r="K99" i="22" s="1"/>
  <c r="J100" i="22"/>
  <c r="K100" i="22" s="1"/>
  <c r="J101" i="22"/>
  <c r="K101" i="22" s="1"/>
  <c r="J102" i="22"/>
  <c r="K102" i="22" s="1"/>
  <c r="J103" i="22"/>
  <c r="K103" i="22" s="1"/>
  <c r="J104" i="22"/>
  <c r="K104" i="22" s="1"/>
  <c r="J105" i="22"/>
  <c r="K105" i="22" s="1"/>
  <c r="J106" i="22"/>
  <c r="K106" i="22" s="1"/>
  <c r="J107" i="22"/>
  <c r="K107" i="22" s="1"/>
  <c r="J108" i="22"/>
  <c r="K108" i="22" s="1"/>
  <c r="J109" i="22"/>
  <c r="K109" i="22" s="1"/>
  <c r="J110" i="22"/>
  <c r="K110" i="22" s="1"/>
  <c r="J111" i="22"/>
  <c r="K111" i="22" s="1"/>
  <c r="J112" i="22"/>
  <c r="K112" i="22" s="1"/>
  <c r="J113" i="22"/>
  <c r="K113" i="22" s="1"/>
  <c r="J114" i="22"/>
  <c r="K114" i="22" s="1"/>
  <c r="J115" i="22"/>
  <c r="K115" i="22" s="1"/>
  <c r="J116" i="22"/>
  <c r="K116" i="22" s="1"/>
  <c r="J117" i="22"/>
  <c r="K117" i="22" s="1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K124" i="22" s="1"/>
  <c r="J125" i="22"/>
  <c r="K125" i="22" s="1"/>
  <c r="J126" i="22"/>
  <c r="K126" i="22" s="1"/>
  <c r="J127" i="22"/>
  <c r="K127" i="22" s="1"/>
  <c r="K3" i="22"/>
  <c r="K4" i="22"/>
  <c r="K6" i="22"/>
  <c r="K7" i="22"/>
  <c r="K8" i="22"/>
  <c r="K9" i="22"/>
  <c r="K10" i="22"/>
  <c r="K11" i="22"/>
  <c r="K13" i="22"/>
  <c r="K14" i="22"/>
  <c r="K16" i="22"/>
  <c r="K17" i="22"/>
  <c r="K18" i="22"/>
  <c r="K19" i="22"/>
  <c r="K20" i="22"/>
  <c r="K21" i="22"/>
  <c r="K23" i="22"/>
  <c r="K24" i="22"/>
  <c r="K44" i="22"/>
  <c r="K76" i="22"/>
  <c r="K77" i="22"/>
  <c r="C4" i="15"/>
  <c r="C8" i="15"/>
  <c r="C13" i="15"/>
  <c r="C17" i="15"/>
  <c r="C18" i="15"/>
  <c r="C107" i="15"/>
  <c r="C116" i="15"/>
  <c r="C130" i="15"/>
  <c r="C326" i="15"/>
  <c r="C387" i="15"/>
  <c r="C441" i="15"/>
  <c r="C446" i="15"/>
  <c r="C86" i="15"/>
  <c r="C87" i="15"/>
  <c r="C134" i="15"/>
  <c r="C223" i="15"/>
  <c r="C225" i="15"/>
  <c r="C410" i="15"/>
  <c r="C478" i="15"/>
  <c r="C479" i="15"/>
  <c r="C2" i="15"/>
  <c r="C19" i="15"/>
  <c r="C101" i="15"/>
  <c r="C129" i="15"/>
  <c r="C142" i="15"/>
  <c r="C148" i="15"/>
  <c r="C192" i="15"/>
  <c r="C254" i="15"/>
  <c r="C435" i="15"/>
  <c r="C461" i="15"/>
  <c r="C21" i="15"/>
  <c r="C26" i="15"/>
  <c r="C27" i="15"/>
  <c r="C28" i="15"/>
  <c r="C29" i="15"/>
  <c r="C197" i="15"/>
  <c r="C31" i="15"/>
  <c r="C35" i="15"/>
  <c r="C36" i="15"/>
  <c r="C39" i="15"/>
  <c r="C40" i="15"/>
  <c r="C41" i="15"/>
  <c r="C45" i="15"/>
  <c r="C46" i="15"/>
  <c r="C179" i="15"/>
  <c r="C202" i="15"/>
  <c r="C53" i="15"/>
  <c r="C54" i="15"/>
  <c r="C60" i="15"/>
  <c r="C61" i="15"/>
  <c r="C343" i="15"/>
  <c r="C93" i="15"/>
  <c r="C94" i="15"/>
  <c r="C316" i="15"/>
  <c r="C376" i="15"/>
  <c r="C111" i="15"/>
  <c r="C112" i="15"/>
  <c r="C113" i="15"/>
  <c r="C121" i="15"/>
  <c r="C122" i="15"/>
  <c r="C131" i="15"/>
  <c r="C132" i="15"/>
  <c r="C133" i="15"/>
  <c r="C55" i="15"/>
  <c r="C159" i="15"/>
  <c r="C160" i="15"/>
  <c r="C165" i="15"/>
  <c r="C298" i="15"/>
  <c r="C432" i="15"/>
  <c r="C166" i="15"/>
  <c r="C177" i="15"/>
  <c r="C186" i="15"/>
  <c r="C187" i="15"/>
  <c r="C327" i="15"/>
  <c r="C196" i="15"/>
  <c r="C198" i="15"/>
  <c r="C190" i="15"/>
  <c r="C359" i="15"/>
  <c r="C386" i="15"/>
  <c r="C135" i="15"/>
  <c r="C220" i="15"/>
  <c r="C221" i="15"/>
  <c r="C279" i="15"/>
  <c r="C352" i="15"/>
  <c r="C358" i="15"/>
  <c r="C414" i="15"/>
  <c r="C226" i="15"/>
  <c r="C228" i="15"/>
  <c r="C229" i="15"/>
  <c r="C333" i="15"/>
  <c r="C140" i="15"/>
  <c r="C141" i="15"/>
  <c r="C426" i="15"/>
  <c r="C96" i="15"/>
  <c r="C356" i="15"/>
  <c r="C235" i="15"/>
  <c r="C360" i="15"/>
  <c r="C236" i="15"/>
  <c r="C237" i="15"/>
  <c r="C241" i="15"/>
  <c r="C242" i="15"/>
  <c r="C262" i="15"/>
  <c r="C162" i="15"/>
  <c r="C403" i="15"/>
  <c r="C292" i="15"/>
  <c r="C114" i="15"/>
  <c r="C74" i="15"/>
  <c r="C22" i="15"/>
  <c r="C11" i="15"/>
  <c r="C72" i="15"/>
  <c r="C82" i="15"/>
  <c r="C95" i="15"/>
  <c r="C109" i="15"/>
  <c r="C157" i="15"/>
  <c r="C182" i="15"/>
  <c r="C191" i="15"/>
  <c r="C207" i="15"/>
  <c r="C224" i="15"/>
  <c r="C230" i="15"/>
  <c r="C233" i="15"/>
  <c r="C310" i="15"/>
  <c r="C328" i="15"/>
  <c r="C344" i="15"/>
  <c r="C349" i="15"/>
  <c r="C20" i="15"/>
  <c r="C97" i="15"/>
  <c r="C136" i="15"/>
  <c r="C280" i="15"/>
  <c r="C335" i="15"/>
  <c r="C482" i="15"/>
  <c r="C103" i="15"/>
  <c r="C173" i="15"/>
  <c r="C174" i="15"/>
  <c r="C276" i="15"/>
  <c r="C277" i="15"/>
  <c r="C278" i="15"/>
  <c r="C281" i="15"/>
  <c r="C295" i="15"/>
  <c r="C296" i="15"/>
  <c r="C297" i="15"/>
  <c r="C420" i="15"/>
  <c r="C424" i="15"/>
  <c r="C440" i="15"/>
  <c r="C70" i="15"/>
  <c r="C222" i="15"/>
  <c r="C308" i="15"/>
  <c r="C309" i="15"/>
  <c r="C363" i="15"/>
  <c r="C104" i="15"/>
  <c r="C145" i="15"/>
  <c r="C146" i="15"/>
  <c r="C257" i="15"/>
  <c r="C282" i="15"/>
  <c r="C345" i="15"/>
  <c r="C33" i="15"/>
  <c r="C34" i="15"/>
  <c r="C51" i="15"/>
  <c r="C115" i="15"/>
  <c r="C154" i="15"/>
  <c r="C172" i="15"/>
  <c r="C189" i="15"/>
  <c r="C404" i="15"/>
  <c r="C434" i="15"/>
  <c r="C3" i="15"/>
  <c r="C59" i="15"/>
  <c r="C71" i="15"/>
  <c r="C156" i="15"/>
  <c r="C290" i="15"/>
  <c r="C291" i="15"/>
  <c r="C438" i="15"/>
  <c r="C47" i="15"/>
  <c r="C183" i="15"/>
  <c r="C264" i="15"/>
  <c r="C284" i="15"/>
  <c r="C285" i="15"/>
  <c r="C361" i="15"/>
  <c r="C150" i="15"/>
  <c r="C151" i="15"/>
  <c r="C185" i="15"/>
  <c r="C211" i="15"/>
  <c r="C339" i="15"/>
  <c r="C357" i="15"/>
  <c r="C79" i="15"/>
  <c r="C324" i="15"/>
  <c r="C393" i="15"/>
  <c r="C458" i="15"/>
  <c r="C467" i="15"/>
  <c r="C15" i="15"/>
  <c r="C90" i="15"/>
  <c r="C311" i="15"/>
  <c r="C312" i="15"/>
  <c r="C397" i="15"/>
  <c r="C415" i="15"/>
  <c r="C199" i="15"/>
  <c r="C244" i="15"/>
  <c r="C353" i="15"/>
  <c r="C464" i="15"/>
  <c r="C465" i="15"/>
  <c r="C466" i="15"/>
  <c r="C50" i="15"/>
  <c r="C163" i="15"/>
  <c r="C164" i="15"/>
  <c r="C263" i="15"/>
  <c r="C362" i="15"/>
  <c r="C44" i="15"/>
  <c r="C123" i="15"/>
  <c r="C274" i="15"/>
  <c r="C341" i="15"/>
  <c r="C342" i="15"/>
  <c r="C5" i="15"/>
  <c r="C171" i="15"/>
  <c r="C181" i="15"/>
  <c r="C184" i="15"/>
  <c r="C319" i="15"/>
  <c r="C320" i="15"/>
  <c r="C321" i="15"/>
  <c r="C322" i="15"/>
  <c r="C325" i="15"/>
  <c r="C448" i="15"/>
  <c r="C24" i="15"/>
  <c r="C80" i="15"/>
  <c r="C81" i="15"/>
  <c r="C193" i="15"/>
  <c r="C265" i="15"/>
  <c r="C266" i="15"/>
  <c r="C350" i="15"/>
  <c r="C462" i="15"/>
  <c r="C126" i="15"/>
  <c r="C304" i="15"/>
  <c r="C305" i="15"/>
  <c r="C383" i="15"/>
  <c r="C392" i="15"/>
  <c r="C380" i="15"/>
  <c r="C381" i="15"/>
  <c r="C382" i="15"/>
  <c r="C203" i="15"/>
  <c r="C204" i="15"/>
  <c r="C205" i="15"/>
  <c r="C267" i="15"/>
  <c r="C269" i="15"/>
  <c r="C379" i="15"/>
  <c r="C106" i="15"/>
  <c r="C153" i="15"/>
  <c r="C175" i="15"/>
  <c r="C219" i="15"/>
  <c r="C301" i="15"/>
  <c r="C355" i="15"/>
  <c r="C370" i="15"/>
  <c r="C195" i="15"/>
  <c r="C231" i="15"/>
  <c r="C313" i="15"/>
  <c r="C73" i="15"/>
  <c r="C119" i="15"/>
  <c r="C286" i="15"/>
  <c r="C330" i="15"/>
  <c r="C406" i="15"/>
  <c r="C407" i="15"/>
  <c r="C48" i="15"/>
  <c r="C49" i="15"/>
  <c r="C149" i="15"/>
  <c r="C270" i="15"/>
  <c r="C14" i="15"/>
  <c r="C317" i="15"/>
  <c r="C318" i="15"/>
  <c r="C56" i="15"/>
  <c r="C57" i="15"/>
  <c r="C216" i="15"/>
  <c r="C293" i="15"/>
  <c r="C124" i="15"/>
  <c r="C188" i="15"/>
  <c r="C331" i="15"/>
  <c r="C16" i="15"/>
  <c r="C102" i="15"/>
  <c r="C476" i="15"/>
  <c r="C10" i="15"/>
  <c r="C218" i="15"/>
  <c r="C314" i="15"/>
  <c r="C315" i="15"/>
  <c r="C436" i="15"/>
  <c r="C78" i="15"/>
  <c r="C118" i="15"/>
  <c r="C251" i="15"/>
  <c r="C252" i="15"/>
  <c r="C253" i="15"/>
  <c r="C91" i="15"/>
  <c r="C180" i="15"/>
  <c r="C268" i="15"/>
  <c r="C299" i="15"/>
  <c r="C243" i="15"/>
  <c r="C247" i="15"/>
  <c r="C248" i="15"/>
  <c r="C294" i="15"/>
  <c r="C354" i="15"/>
  <c r="C451" i="15"/>
  <c r="C64" i="15"/>
  <c r="C65" i="15"/>
  <c r="C147" i="15"/>
  <c r="C260" i="15"/>
  <c r="C261" i="15"/>
  <c r="C272" i="15"/>
  <c r="C346" i="15"/>
  <c r="C423" i="15"/>
  <c r="C442" i="15"/>
  <c r="C43" i="15"/>
  <c r="C273" i="15"/>
  <c r="C332" i="15"/>
  <c r="C88" i="15"/>
  <c r="C412" i="15"/>
  <c r="C413" i="15"/>
  <c r="C481" i="15"/>
  <c r="C444" i="15"/>
  <c r="C445" i="15"/>
  <c r="C7" i="15"/>
  <c r="C25" i="15"/>
  <c r="C83" i="15"/>
  <c r="C128" i="15"/>
  <c r="C212" i="15"/>
  <c r="C213" i="15"/>
  <c r="C390" i="15"/>
  <c r="C167" i="15"/>
  <c r="C168" i="15"/>
  <c r="C169" i="15"/>
  <c r="C234" i="15"/>
  <c r="C170" i="15"/>
  <c r="C214" i="15"/>
  <c r="C217" i="15"/>
  <c r="C418" i="15"/>
  <c r="C421" i="15"/>
  <c r="C422" i="15"/>
  <c r="C245" i="15"/>
  <c r="C431" i="15"/>
  <c r="C443" i="15"/>
  <c r="C30" i="15"/>
  <c r="C58" i="15"/>
  <c r="C250" i="15"/>
  <c r="C271" i="15"/>
  <c r="C307" i="15"/>
  <c r="C388" i="15"/>
  <c r="C389" i="15"/>
  <c r="C367" i="15"/>
  <c r="C368" i="15"/>
  <c r="C369" i="15"/>
  <c r="C98" i="15"/>
  <c r="C99" i="15"/>
  <c r="C411" i="15"/>
  <c r="C9" i="15"/>
  <c r="C227" i="15"/>
  <c r="C232" i="15"/>
  <c r="C255" i="15"/>
  <c r="C256" i="15"/>
  <c r="C385" i="15"/>
  <c r="C447" i="15"/>
  <c r="C92" i="15"/>
  <c r="C208" i="15"/>
  <c r="C287" i="15"/>
  <c r="C334" i="15"/>
  <c r="C238" i="15"/>
  <c r="C239" i="15"/>
  <c r="C240" i="15"/>
  <c r="C125" i="15"/>
  <c r="C176" i="15"/>
  <c r="C215" i="15"/>
  <c r="C302" i="15"/>
  <c r="C303" i="15"/>
  <c r="C306" i="15"/>
  <c r="C437" i="15"/>
  <c r="C89" i="15"/>
  <c r="C209" i="15"/>
  <c r="C210" i="15"/>
  <c r="C394" i="15"/>
  <c r="C405" i="15"/>
  <c r="C75" i="15"/>
  <c r="C76" i="15"/>
  <c r="C77" i="15"/>
  <c r="C120" i="15"/>
  <c r="C258" i="15"/>
  <c r="C259" i="15"/>
  <c r="C377" i="15"/>
  <c r="C378" i="15"/>
  <c r="C12" i="15"/>
  <c r="C23" i="15"/>
  <c r="C62" i="15"/>
  <c r="C108" i="15"/>
  <c r="C158" i="15"/>
  <c r="C206" i="15"/>
  <c r="C419" i="15"/>
  <c r="C42" i="15"/>
  <c r="C275" i="15"/>
  <c r="C300" i="15"/>
  <c r="C398" i="15"/>
  <c r="C399" i="15"/>
  <c r="C400" i="15"/>
  <c r="C401" i="15"/>
  <c r="C68" i="15"/>
  <c r="C69" i="15"/>
  <c r="C152" i="15"/>
  <c r="C391" i="15"/>
  <c r="C37" i="15"/>
  <c r="C38" i="15"/>
  <c r="C178" i="15"/>
  <c r="C288" i="15"/>
  <c r="C289" i="15"/>
  <c r="C463" i="15"/>
  <c r="C480" i="15"/>
  <c r="C351" i="15"/>
  <c r="C127" i="15"/>
  <c r="C246" i="15"/>
  <c r="C336" i="15"/>
  <c r="C347" i="15"/>
  <c r="C348" i="15"/>
  <c r="C337" i="15"/>
  <c r="C338" i="15"/>
  <c r="C137" i="15"/>
  <c r="C283" i="15"/>
  <c r="C425" i="15"/>
  <c r="C110" i="15"/>
  <c r="C138" i="15"/>
  <c r="C139" i="15"/>
  <c r="C63" i="15"/>
  <c r="C67" i="15"/>
  <c r="C409" i="15"/>
  <c r="C427" i="15"/>
  <c r="C428" i="15"/>
  <c r="C200" i="15"/>
  <c r="C201" i="15"/>
  <c r="C52" i="15"/>
  <c r="C161" i="15"/>
  <c r="C365" i="15"/>
  <c r="C366" i="15"/>
  <c r="C487" i="15"/>
  <c r="C66" i="15"/>
  <c r="C249" i="15"/>
  <c r="C371" i="15"/>
  <c r="C372" i="15"/>
  <c r="C373" i="15"/>
  <c r="C32" i="15"/>
  <c r="C117" i="15"/>
  <c r="C340" i="15"/>
  <c r="C374" i="15"/>
  <c r="C375" i="15"/>
  <c r="C455" i="15"/>
  <c r="C384" i="15"/>
  <c r="C100" i="15"/>
  <c r="C105" i="15"/>
  <c r="C144" i="15"/>
  <c r="C194" i="15"/>
  <c r="C395" i="15"/>
  <c r="C396" i="15"/>
  <c r="C439" i="15"/>
  <c r="C329" i="15"/>
  <c r="C402" i="15"/>
  <c r="C408" i="15"/>
  <c r="C416" i="15"/>
  <c r="C417" i="15"/>
  <c r="C429" i="15"/>
  <c r="C430" i="15"/>
  <c r="C6" i="15"/>
  <c r="C155" i="15"/>
  <c r="C449" i="15"/>
  <c r="C450" i="15"/>
  <c r="C452" i="15"/>
  <c r="C453" i="15"/>
  <c r="C454" i="15"/>
  <c r="C85" i="15"/>
  <c r="C323" i="15"/>
  <c r="C364" i="15"/>
  <c r="C456" i="15"/>
  <c r="C457" i="15"/>
  <c r="C459" i="15"/>
  <c r="C468" i="15"/>
  <c r="C469" i="15"/>
  <c r="C470" i="15"/>
  <c r="C471" i="15"/>
  <c r="C472" i="15"/>
  <c r="C473" i="15"/>
  <c r="C474" i="15"/>
  <c r="C475" i="15"/>
  <c r="C477" i="15"/>
  <c r="C143" i="15"/>
  <c r="C460" i="15"/>
  <c r="C483" i="15"/>
  <c r="C484" i="15"/>
  <c r="C84" i="15"/>
  <c r="C433" i="15"/>
  <c r="C485" i="15"/>
  <c r="C486" i="15"/>
  <c r="D4" i="15"/>
  <c r="D8" i="15"/>
  <c r="D13" i="15"/>
  <c r="D17" i="15"/>
  <c r="D18" i="15"/>
  <c r="D107" i="15"/>
  <c r="D116" i="15"/>
  <c r="D130" i="15"/>
  <c r="D326" i="15"/>
  <c r="D387" i="15"/>
  <c r="D441" i="15"/>
  <c r="D446" i="15"/>
  <c r="D86" i="15"/>
  <c r="D87" i="15"/>
  <c r="D134" i="15"/>
  <c r="D223" i="15"/>
  <c r="D225" i="15"/>
  <c r="D410" i="15"/>
  <c r="D478" i="15"/>
  <c r="D479" i="15"/>
  <c r="D2" i="15"/>
  <c r="D19" i="15"/>
  <c r="D101" i="15"/>
  <c r="D129" i="15"/>
  <c r="D142" i="15"/>
  <c r="D148" i="15"/>
  <c r="D192" i="15"/>
  <c r="D254" i="15"/>
  <c r="D435" i="15"/>
  <c r="D461" i="15"/>
  <c r="D21" i="15"/>
  <c r="D26" i="15"/>
  <c r="D27" i="15"/>
  <c r="D28" i="15"/>
  <c r="D29" i="15"/>
  <c r="D197" i="15"/>
  <c r="D31" i="15"/>
  <c r="D35" i="15"/>
  <c r="D36" i="15"/>
  <c r="D39" i="15"/>
  <c r="D40" i="15"/>
  <c r="D41" i="15"/>
  <c r="D45" i="15"/>
  <c r="D46" i="15"/>
  <c r="D179" i="15"/>
  <c r="D202" i="15"/>
  <c r="D53" i="15"/>
  <c r="D54" i="15"/>
  <c r="D60" i="15"/>
  <c r="D61" i="15"/>
  <c r="D343" i="15"/>
  <c r="D93" i="15"/>
  <c r="D94" i="15"/>
  <c r="D316" i="15"/>
  <c r="D376" i="15"/>
  <c r="D111" i="15"/>
  <c r="D112" i="15"/>
  <c r="D113" i="15"/>
  <c r="D121" i="15"/>
  <c r="D122" i="15"/>
  <c r="D131" i="15"/>
  <c r="D132" i="15"/>
  <c r="D133" i="15"/>
  <c r="D55" i="15"/>
  <c r="D159" i="15"/>
  <c r="D160" i="15"/>
  <c r="D165" i="15"/>
  <c r="D298" i="15"/>
  <c r="D432" i="15"/>
  <c r="D166" i="15"/>
  <c r="D177" i="15"/>
  <c r="D186" i="15"/>
  <c r="D187" i="15"/>
  <c r="D327" i="15"/>
  <c r="D196" i="15"/>
  <c r="D198" i="15"/>
  <c r="D190" i="15"/>
  <c r="D359" i="15"/>
  <c r="D386" i="15"/>
  <c r="D135" i="15"/>
  <c r="D220" i="15"/>
  <c r="D221" i="15"/>
  <c r="D279" i="15"/>
  <c r="D352" i="15"/>
  <c r="D358" i="15"/>
  <c r="D414" i="15"/>
  <c r="D226" i="15"/>
  <c r="D228" i="15"/>
  <c r="D229" i="15"/>
  <c r="D333" i="15"/>
  <c r="D140" i="15"/>
  <c r="D141" i="15"/>
  <c r="D426" i="15"/>
  <c r="D96" i="15"/>
  <c r="D356" i="15"/>
  <c r="D235" i="15"/>
  <c r="D360" i="15"/>
  <c r="D236" i="15"/>
  <c r="D237" i="15"/>
  <c r="D241" i="15"/>
  <c r="D242" i="15"/>
  <c r="D262" i="15"/>
  <c r="D162" i="15"/>
  <c r="D403" i="15"/>
  <c r="D292" i="15"/>
  <c r="D114" i="15"/>
  <c r="D74" i="15"/>
  <c r="D22" i="15"/>
  <c r="D11" i="15"/>
  <c r="D72" i="15"/>
  <c r="D82" i="15"/>
  <c r="D95" i="15"/>
  <c r="D109" i="15"/>
  <c r="D157" i="15"/>
  <c r="D182" i="15"/>
  <c r="D191" i="15"/>
  <c r="D207" i="15"/>
  <c r="D224" i="15"/>
  <c r="D230" i="15"/>
  <c r="D233" i="15"/>
  <c r="D310" i="15"/>
  <c r="D328" i="15"/>
  <c r="D344" i="15"/>
  <c r="D349" i="15"/>
  <c r="D20" i="15"/>
  <c r="D97" i="15"/>
  <c r="D136" i="15"/>
  <c r="D280" i="15"/>
  <c r="D335" i="15"/>
  <c r="D482" i="15"/>
  <c r="D103" i="15"/>
  <c r="D173" i="15"/>
  <c r="D174" i="15"/>
  <c r="D276" i="15"/>
  <c r="D277" i="15"/>
  <c r="D278" i="15"/>
  <c r="D281" i="15"/>
  <c r="D295" i="15"/>
  <c r="D296" i="15"/>
  <c r="D297" i="15"/>
  <c r="D420" i="15"/>
  <c r="D424" i="15"/>
  <c r="D440" i="15"/>
  <c r="D70" i="15"/>
  <c r="D222" i="15"/>
  <c r="D308" i="15"/>
  <c r="D309" i="15"/>
  <c r="D363" i="15"/>
  <c r="D104" i="15"/>
  <c r="D145" i="15"/>
  <c r="D146" i="15"/>
  <c r="D257" i="15"/>
  <c r="D282" i="15"/>
  <c r="D345" i="15"/>
  <c r="D33" i="15"/>
  <c r="D34" i="15"/>
  <c r="D51" i="15"/>
  <c r="D115" i="15"/>
  <c r="D154" i="15"/>
  <c r="D172" i="15"/>
  <c r="D189" i="15"/>
  <c r="D404" i="15"/>
  <c r="D434" i="15"/>
  <c r="D3" i="15"/>
  <c r="D59" i="15"/>
  <c r="D71" i="15"/>
  <c r="D156" i="15"/>
  <c r="D290" i="15"/>
  <c r="D291" i="15"/>
  <c r="D438" i="15"/>
  <c r="D47" i="15"/>
  <c r="D183" i="15"/>
  <c r="D264" i="15"/>
  <c r="D284" i="15"/>
  <c r="D285" i="15"/>
  <c r="D361" i="15"/>
  <c r="D150" i="15"/>
  <c r="D151" i="15"/>
  <c r="D185" i="15"/>
  <c r="D211" i="15"/>
  <c r="D339" i="15"/>
  <c r="D357" i="15"/>
  <c r="D79" i="15"/>
  <c r="D324" i="15"/>
  <c r="D393" i="15"/>
  <c r="D458" i="15"/>
  <c r="D467" i="15"/>
  <c r="D15" i="15"/>
  <c r="D90" i="15"/>
  <c r="D311" i="15"/>
  <c r="D312" i="15"/>
  <c r="D397" i="15"/>
  <c r="D415" i="15"/>
  <c r="D199" i="15"/>
  <c r="D244" i="15"/>
  <c r="D353" i="15"/>
  <c r="D464" i="15"/>
  <c r="D465" i="15"/>
  <c r="D466" i="15"/>
  <c r="D50" i="15"/>
  <c r="D163" i="15"/>
  <c r="D164" i="15"/>
  <c r="D263" i="15"/>
  <c r="D362" i="15"/>
  <c r="D44" i="15"/>
  <c r="D123" i="15"/>
  <c r="D274" i="15"/>
  <c r="D341" i="15"/>
  <c r="D342" i="15"/>
  <c r="D5" i="15"/>
  <c r="D171" i="15"/>
  <c r="D181" i="15"/>
  <c r="D184" i="15"/>
  <c r="D319" i="15"/>
  <c r="D320" i="15"/>
  <c r="D321" i="15"/>
  <c r="D322" i="15"/>
  <c r="D325" i="15"/>
  <c r="D448" i="15"/>
  <c r="D24" i="15"/>
  <c r="D80" i="15"/>
  <c r="D81" i="15"/>
  <c r="D193" i="15"/>
  <c r="D265" i="15"/>
  <c r="D266" i="15"/>
  <c r="D350" i="15"/>
  <c r="D462" i="15"/>
  <c r="D126" i="15"/>
  <c r="D304" i="15"/>
  <c r="D305" i="15"/>
  <c r="D383" i="15"/>
  <c r="D392" i="15"/>
  <c r="D380" i="15"/>
  <c r="D381" i="15"/>
  <c r="D382" i="15"/>
  <c r="D203" i="15"/>
  <c r="D204" i="15"/>
  <c r="D205" i="15"/>
  <c r="D267" i="15"/>
  <c r="D269" i="15"/>
  <c r="D379" i="15"/>
  <c r="D106" i="15"/>
  <c r="D153" i="15"/>
  <c r="D175" i="15"/>
  <c r="D219" i="15"/>
  <c r="D301" i="15"/>
  <c r="D355" i="15"/>
  <c r="D370" i="15"/>
  <c r="D195" i="15"/>
  <c r="D231" i="15"/>
  <c r="D313" i="15"/>
  <c r="D73" i="15"/>
  <c r="D119" i="15"/>
  <c r="D286" i="15"/>
  <c r="D330" i="15"/>
  <c r="D406" i="15"/>
  <c r="D407" i="15"/>
  <c r="D48" i="15"/>
  <c r="D49" i="15"/>
  <c r="D149" i="15"/>
  <c r="D270" i="15"/>
  <c r="D14" i="15"/>
  <c r="D317" i="15"/>
  <c r="D318" i="15"/>
  <c r="D56" i="15"/>
  <c r="D57" i="15"/>
  <c r="D216" i="15"/>
  <c r="D293" i="15"/>
  <c r="D124" i="15"/>
  <c r="D188" i="15"/>
  <c r="D331" i="15"/>
  <c r="D16" i="15"/>
  <c r="D102" i="15"/>
  <c r="D476" i="15"/>
  <c r="D10" i="15"/>
  <c r="D218" i="15"/>
  <c r="D314" i="15"/>
  <c r="D315" i="15"/>
  <c r="D436" i="15"/>
  <c r="D78" i="15"/>
  <c r="D118" i="15"/>
  <c r="D251" i="15"/>
  <c r="D252" i="15"/>
  <c r="D253" i="15"/>
  <c r="D91" i="15"/>
  <c r="D180" i="15"/>
  <c r="D268" i="15"/>
  <c r="D299" i="15"/>
  <c r="D243" i="15"/>
  <c r="D247" i="15"/>
  <c r="D248" i="15"/>
  <c r="D294" i="15"/>
  <c r="D354" i="15"/>
  <c r="D451" i="15"/>
  <c r="D64" i="15"/>
  <c r="D65" i="15"/>
  <c r="D147" i="15"/>
  <c r="D260" i="15"/>
  <c r="D261" i="15"/>
  <c r="D272" i="15"/>
  <c r="D346" i="15"/>
  <c r="D423" i="15"/>
  <c r="D442" i="15"/>
  <c r="D43" i="15"/>
  <c r="D273" i="15"/>
  <c r="D332" i="15"/>
  <c r="D88" i="15"/>
  <c r="D412" i="15"/>
  <c r="D413" i="15"/>
  <c r="D481" i="15"/>
  <c r="D444" i="15"/>
  <c r="D445" i="15"/>
  <c r="D7" i="15"/>
  <c r="D25" i="15"/>
  <c r="D83" i="15"/>
  <c r="D128" i="15"/>
  <c r="D212" i="15"/>
  <c r="D213" i="15"/>
  <c r="D390" i="15"/>
  <c r="D167" i="15"/>
  <c r="D168" i="15"/>
  <c r="D169" i="15"/>
  <c r="D234" i="15"/>
  <c r="D170" i="15"/>
  <c r="D214" i="15"/>
  <c r="D217" i="15"/>
  <c r="D418" i="15"/>
  <c r="D421" i="15"/>
  <c r="D422" i="15"/>
  <c r="D245" i="15"/>
  <c r="D431" i="15"/>
  <c r="D443" i="15"/>
  <c r="D30" i="15"/>
  <c r="D58" i="15"/>
  <c r="D250" i="15"/>
  <c r="D271" i="15"/>
  <c r="D307" i="15"/>
  <c r="D388" i="15"/>
  <c r="D389" i="15"/>
  <c r="D367" i="15"/>
  <c r="D368" i="15"/>
  <c r="D369" i="15"/>
  <c r="D98" i="15"/>
  <c r="D99" i="15"/>
  <c r="D411" i="15"/>
  <c r="D9" i="15"/>
  <c r="D227" i="15"/>
  <c r="D232" i="15"/>
  <c r="D255" i="15"/>
  <c r="D256" i="15"/>
  <c r="D385" i="15"/>
  <c r="D447" i="15"/>
  <c r="D92" i="15"/>
  <c r="D208" i="15"/>
  <c r="D287" i="15"/>
  <c r="D334" i="15"/>
  <c r="D238" i="15"/>
  <c r="D239" i="15"/>
  <c r="D240" i="15"/>
  <c r="D125" i="15"/>
  <c r="D176" i="15"/>
  <c r="D215" i="15"/>
  <c r="D302" i="15"/>
  <c r="D303" i="15"/>
  <c r="D306" i="15"/>
  <c r="D437" i="15"/>
  <c r="D89" i="15"/>
  <c r="D209" i="15"/>
  <c r="D210" i="15"/>
  <c r="D394" i="15"/>
  <c r="D405" i="15"/>
  <c r="D75" i="15"/>
  <c r="D76" i="15"/>
  <c r="D77" i="15"/>
  <c r="D120" i="15"/>
  <c r="D258" i="15"/>
  <c r="D259" i="15"/>
  <c r="D377" i="15"/>
  <c r="D378" i="15"/>
  <c r="D12" i="15"/>
  <c r="D23" i="15"/>
  <c r="D62" i="15"/>
  <c r="D108" i="15"/>
  <c r="D158" i="15"/>
  <c r="D206" i="15"/>
  <c r="D419" i="15"/>
  <c r="D42" i="15"/>
  <c r="D275" i="15"/>
  <c r="D300" i="15"/>
  <c r="D398" i="15"/>
  <c r="D399" i="15"/>
  <c r="D400" i="15"/>
  <c r="D401" i="15"/>
  <c r="D68" i="15"/>
  <c r="D69" i="15"/>
  <c r="D152" i="15"/>
  <c r="D391" i="15"/>
  <c r="D37" i="15"/>
  <c r="D38" i="15"/>
  <c r="D178" i="15"/>
  <c r="D288" i="15"/>
  <c r="D289" i="15"/>
  <c r="D463" i="15"/>
  <c r="D480" i="15"/>
  <c r="D351" i="15"/>
  <c r="D127" i="15"/>
  <c r="D246" i="15"/>
  <c r="D336" i="15"/>
  <c r="D347" i="15"/>
  <c r="D348" i="15"/>
  <c r="D337" i="15"/>
  <c r="D338" i="15"/>
  <c r="D137" i="15"/>
  <c r="D283" i="15"/>
  <c r="D425" i="15"/>
  <c r="D110" i="15"/>
  <c r="D138" i="15"/>
  <c r="D139" i="15"/>
  <c r="D63" i="15"/>
  <c r="D67" i="15"/>
  <c r="D409" i="15"/>
  <c r="D427" i="15"/>
  <c r="D428" i="15"/>
  <c r="D200" i="15"/>
  <c r="D201" i="15"/>
  <c r="D52" i="15"/>
  <c r="D161" i="15"/>
  <c r="D365" i="15"/>
  <c r="D366" i="15"/>
  <c r="D487" i="15"/>
  <c r="D66" i="15"/>
  <c r="D249" i="15"/>
  <c r="D371" i="15"/>
  <c r="D372" i="15"/>
  <c r="D373" i="15"/>
  <c r="D32" i="15"/>
  <c r="D117" i="15"/>
  <c r="D340" i="15"/>
  <c r="D374" i="15"/>
  <c r="D375" i="15"/>
  <c r="D455" i="15"/>
  <c r="D384" i="15"/>
  <c r="D100" i="15"/>
  <c r="D105" i="15"/>
  <c r="D144" i="15"/>
  <c r="D194" i="15"/>
  <c r="D395" i="15"/>
  <c r="D396" i="15"/>
  <c r="D439" i="15"/>
  <c r="D329" i="15"/>
  <c r="D402" i="15"/>
  <c r="D408" i="15"/>
  <c r="D416" i="15"/>
  <c r="D417" i="15"/>
  <c r="D429" i="15"/>
  <c r="D430" i="15"/>
  <c r="D6" i="15"/>
  <c r="D155" i="15"/>
  <c r="D449" i="15"/>
  <c r="D450" i="15"/>
  <c r="D452" i="15"/>
  <c r="D453" i="15"/>
  <c r="D454" i="15"/>
  <c r="D85" i="15"/>
  <c r="D323" i="15"/>
  <c r="D364" i="15"/>
  <c r="D456" i="15"/>
  <c r="D457" i="15"/>
  <c r="D459" i="15"/>
  <c r="D468" i="15"/>
  <c r="D469" i="15"/>
  <c r="D470" i="15"/>
  <c r="D471" i="15"/>
  <c r="D472" i="15"/>
  <c r="D473" i="15"/>
  <c r="D474" i="15"/>
  <c r="D475" i="15"/>
  <c r="D477" i="15"/>
  <c r="D143" i="15"/>
  <c r="D460" i="15"/>
  <c r="D483" i="15"/>
  <c r="D484" i="15"/>
  <c r="D84" i="15"/>
  <c r="D433" i="15"/>
  <c r="D485" i="15"/>
  <c r="D486" i="15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T620" i="32" l="1"/>
  <c r="T488" i="32"/>
  <c r="T459" i="32"/>
  <c r="T441" i="32"/>
  <c r="T597" i="32"/>
  <c r="T379" i="32"/>
  <c r="T344" i="32"/>
  <c r="T309" i="32"/>
  <c r="T275" i="32"/>
  <c r="T240" i="32"/>
  <c r="T207" i="32"/>
  <c r="T173" i="32"/>
  <c r="T556" i="32"/>
  <c r="T553" i="32"/>
  <c r="T117" i="32"/>
  <c r="T89" i="32"/>
  <c r="T72" i="32"/>
  <c r="T63" i="32"/>
  <c r="T51" i="32"/>
  <c r="T532" i="32"/>
  <c r="T531" i="32"/>
  <c r="V508" i="32"/>
  <c r="V402" i="32"/>
  <c r="T504" i="32"/>
  <c r="T612" i="32"/>
  <c r="T440" i="32"/>
  <c r="T413" i="32"/>
  <c r="T370" i="32"/>
  <c r="T343" i="32"/>
  <c r="T308" i="32"/>
  <c r="T282" i="32"/>
  <c r="T257" i="32"/>
  <c r="T221" i="32"/>
  <c r="T197" i="32"/>
  <c r="T172" i="32"/>
  <c r="T139" i="32"/>
  <c r="T548" i="32"/>
  <c r="T71" i="32"/>
  <c r="T50" i="32"/>
  <c r="T34" i="32"/>
  <c r="T15" i="32"/>
  <c r="V475" i="32"/>
  <c r="V462" i="32"/>
  <c r="V425" i="32"/>
  <c r="V356" i="32"/>
  <c r="T578" i="32"/>
  <c r="T523" i="32"/>
  <c r="T621" i="32"/>
  <c r="T506" i="32"/>
  <c r="T498" i="32"/>
  <c r="T489" i="32"/>
  <c r="T614" i="32"/>
  <c r="T610" i="32"/>
  <c r="T469" i="32"/>
  <c r="T460" i="32"/>
  <c r="T450" i="32"/>
  <c r="T442" i="32"/>
  <c r="T432" i="32"/>
  <c r="T601" i="32"/>
  <c r="T415" i="32"/>
  <c r="T407" i="32"/>
  <c r="T399" i="32"/>
  <c r="T390" i="32"/>
  <c r="T380" i="32"/>
  <c r="T372" i="32"/>
  <c r="T364" i="32"/>
  <c r="T590" i="32"/>
  <c r="T345" i="32"/>
  <c r="T336" i="32"/>
  <c r="T327" i="32"/>
  <c r="T317" i="32"/>
  <c r="T585" i="32"/>
  <c r="T300" i="32"/>
  <c r="T292" i="32"/>
  <c r="T581" i="32"/>
  <c r="T276" i="32"/>
  <c r="T267" i="32"/>
  <c r="T576" i="32"/>
  <c r="T249" i="32"/>
  <c r="T241" i="32"/>
  <c r="T231" i="32"/>
  <c r="T223" i="32"/>
  <c r="T214" i="32"/>
  <c r="T567" i="32"/>
  <c r="T566" i="32"/>
  <c r="T191" i="32"/>
  <c r="T182" i="32"/>
  <c r="T174" i="32"/>
  <c r="T166" i="32"/>
  <c r="T157" i="32"/>
  <c r="T148" i="32"/>
  <c r="T141" i="32"/>
  <c r="T554" i="32"/>
  <c r="T126" i="32"/>
  <c r="T118" i="32"/>
  <c r="T108" i="32"/>
  <c r="T100" i="32"/>
  <c r="T90" i="32"/>
  <c r="T81" i="32"/>
  <c r="T73" i="32"/>
  <c r="T64" i="32"/>
  <c r="T59" i="32"/>
  <c r="T536" i="32"/>
  <c r="T42" i="32"/>
  <c r="T35" i="32"/>
  <c r="T26" i="32"/>
  <c r="T16" i="32"/>
  <c r="T7" i="32"/>
  <c r="V526" i="32"/>
  <c r="V517" i="32"/>
  <c r="V509" i="32"/>
  <c r="V501" i="32"/>
  <c r="V493" i="32"/>
  <c r="V483" i="32"/>
  <c r="V477" i="32"/>
  <c r="V472" i="32"/>
  <c r="V464" i="32"/>
  <c r="V454" i="32"/>
  <c r="V446" i="32"/>
  <c r="V436" i="32"/>
  <c r="V427" i="32"/>
  <c r="V419" i="32"/>
  <c r="V410" i="32"/>
  <c r="V403" i="32"/>
  <c r="V393" i="32"/>
  <c r="V384" i="32"/>
  <c r="V375" i="32"/>
  <c r="V591" i="32"/>
  <c r="V358" i="32"/>
  <c r="V349" i="32"/>
  <c r="V340" i="32"/>
  <c r="V331" i="32"/>
  <c r="V321" i="32"/>
  <c r="V312" i="32"/>
  <c r="V304" i="32"/>
  <c r="V295" i="32"/>
  <c r="V582" i="32"/>
  <c r="V279" i="32"/>
  <c r="V271" i="32"/>
  <c r="V262" i="32"/>
  <c r="V253" i="32"/>
  <c r="V574" i="32"/>
  <c r="V235" i="32"/>
  <c r="V226" i="32"/>
  <c r="V217" i="32"/>
  <c r="V210" i="32"/>
  <c r="V202" i="32"/>
  <c r="V194" i="32"/>
  <c r="V186" i="32"/>
  <c r="V176" i="32"/>
  <c r="V170" i="32"/>
  <c r="V558" i="32"/>
  <c r="V152" i="32"/>
  <c r="V143" i="32"/>
  <c r="V135" i="32"/>
  <c r="V128" i="32"/>
  <c r="V121" i="32"/>
  <c r="V112" i="32"/>
  <c r="V104" i="32"/>
  <c r="V94" i="32"/>
  <c r="V85" i="32"/>
  <c r="V77" i="32"/>
  <c r="V68" i="32"/>
  <c r="V61" i="32"/>
  <c r="V54" i="32"/>
  <c r="V46" i="32"/>
  <c r="V39" i="32"/>
  <c r="V30" i="32"/>
  <c r="V20" i="32"/>
  <c r="V11" i="32"/>
  <c r="V2" i="32"/>
  <c r="U522" i="32"/>
  <c r="U620" i="32"/>
  <c r="U505" i="32"/>
  <c r="U497" i="32"/>
  <c r="U488" i="32"/>
  <c r="U613" i="32"/>
  <c r="U474" i="32"/>
  <c r="U468" i="32"/>
  <c r="U459" i="32"/>
  <c r="U449" i="32"/>
  <c r="U441" i="32"/>
  <c r="U602" i="32"/>
  <c r="U600" i="32"/>
  <c r="U414" i="32"/>
  <c r="U597" i="32"/>
  <c r="U398" i="32"/>
  <c r="U389" i="32"/>
  <c r="U379" i="32"/>
  <c r="U371" i="32"/>
  <c r="U363" i="32"/>
  <c r="U354" i="32"/>
  <c r="U344" i="32"/>
  <c r="U335" i="32"/>
  <c r="U326" i="32"/>
  <c r="U316" i="32"/>
  <c r="U309" i="32"/>
  <c r="U299" i="32"/>
  <c r="U291" i="32"/>
  <c r="U283" i="32"/>
  <c r="U275" i="32"/>
  <c r="U266" i="32"/>
  <c r="U258" i="32"/>
  <c r="U248" i="32"/>
  <c r="U240" i="32"/>
  <c r="U230" i="32"/>
  <c r="U222" i="32"/>
  <c r="U213" i="32"/>
  <c r="U207" i="32"/>
  <c r="U198" i="32"/>
  <c r="U563" i="32"/>
  <c r="U181" i="32"/>
  <c r="U173" i="32"/>
  <c r="U165" i="32"/>
  <c r="U156" i="32"/>
  <c r="U556" i="32"/>
  <c r="U140" i="32"/>
  <c r="T299" i="32"/>
  <c r="T99" i="32"/>
  <c r="T25" i="32"/>
  <c r="V482" i="32"/>
  <c r="V453" i="32"/>
  <c r="V445" i="32"/>
  <c r="V418" i="32"/>
  <c r="V374" i="32"/>
  <c r="V367" i="32"/>
  <c r="V357" i="32"/>
  <c r="V348" i="32"/>
  <c r="V339" i="32"/>
  <c r="V330" i="32"/>
  <c r="V320" i="32"/>
  <c r="V586" i="32"/>
  <c r="V303" i="32"/>
  <c r="V294" i="32"/>
  <c r="V286" i="32"/>
  <c r="V579" i="32"/>
  <c r="V270" i="32"/>
  <c r="V261" i="32"/>
  <c r="V252" i="32"/>
  <c r="V244" i="32"/>
  <c r="V234" i="32"/>
  <c r="V225" i="32"/>
  <c r="V216" i="32"/>
  <c r="V209" i="32"/>
  <c r="V201" i="32"/>
  <c r="V193" i="32"/>
  <c r="V185" i="32"/>
  <c r="V175" i="32"/>
  <c r="V169" i="32"/>
  <c r="V160" i="32"/>
  <c r="V151" i="32"/>
  <c r="V142" i="32"/>
  <c r="V134" i="32"/>
  <c r="V552" i="32"/>
  <c r="V120" i="32"/>
  <c r="V111" i="32"/>
  <c r="V103" i="32"/>
  <c r="V93" i="32"/>
  <c r="V84" i="32"/>
  <c r="V76" i="32"/>
  <c r="V67" i="32"/>
  <c r="V60" i="32"/>
  <c r="V53" i="32"/>
  <c r="V45" i="32"/>
  <c r="V38" i="32"/>
  <c r="V29" i="32"/>
  <c r="V19" i="32"/>
  <c r="V10" i="32"/>
  <c r="U529" i="32"/>
  <c r="U521" i="32"/>
  <c r="U513" i="32"/>
  <c r="U504" i="32"/>
  <c r="U496" i="32"/>
  <c r="U487" i="32"/>
  <c r="U612" i="32"/>
  <c r="U609" i="32"/>
  <c r="U605" i="32"/>
  <c r="U458" i="32"/>
  <c r="U604" i="32"/>
  <c r="U440" i="32"/>
  <c r="U431" i="32"/>
  <c r="U423" i="32"/>
  <c r="U413" i="32"/>
  <c r="U596" i="32"/>
  <c r="U397" i="32"/>
  <c r="U388" i="32"/>
  <c r="U378" i="32"/>
  <c r="U370" i="32"/>
  <c r="U362" i="32"/>
  <c r="U353" i="32"/>
  <c r="U343" i="32"/>
  <c r="U334" i="32"/>
  <c r="U325" i="32"/>
  <c r="U315" i="32"/>
  <c r="U308" i="32"/>
  <c r="U584" i="32"/>
  <c r="U290" i="32"/>
  <c r="U282" i="32"/>
  <c r="U274" i="32"/>
  <c r="U265" i="32"/>
  <c r="U257" i="32"/>
  <c r="U247" i="32"/>
  <c r="U239" i="32"/>
  <c r="U229" i="32"/>
  <c r="U221" i="32"/>
  <c r="U570" i="32"/>
  <c r="U206" i="32"/>
  <c r="U197" i="32"/>
  <c r="U190" i="32"/>
  <c r="U180" i="32"/>
  <c r="U172" i="32"/>
  <c r="U164" i="32"/>
  <c r="U155" i="32"/>
  <c r="U147" i="32"/>
  <c r="U139" i="32"/>
  <c r="T563" i="32"/>
  <c r="V463" i="32"/>
  <c r="T397" i="32"/>
  <c r="V515" i="32"/>
  <c r="V392" i="32"/>
  <c r="V366" i="32"/>
  <c r="V319" i="32"/>
  <c r="V311" i="32"/>
  <c r="V302" i="32"/>
  <c r="V293" i="32"/>
  <c r="V285" i="32"/>
  <c r="V278" i="32"/>
  <c r="V269" i="32"/>
  <c r="V260" i="32"/>
  <c r="V251" i="32"/>
  <c r="V243" i="32"/>
  <c r="V233" i="32"/>
  <c r="V224" i="32"/>
  <c r="V215" i="32"/>
  <c r="V208" i="32"/>
  <c r="V200" i="32"/>
  <c r="V564" i="32"/>
  <c r="V184" i="32"/>
  <c r="V562" i="32"/>
  <c r="V168" i="32"/>
  <c r="V159" i="32"/>
  <c r="V150" i="32"/>
  <c r="V133" i="32"/>
  <c r="V551" i="32"/>
  <c r="V119" i="32"/>
  <c r="V110" i="32"/>
  <c r="V102" i="32"/>
  <c r="V92" i="32"/>
  <c r="V83" i="32"/>
  <c r="V75" i="32"/>
  <c r="V66" i="32"/>
  <c r="V540" i="32"/>
  <c r="V52" i="32"/>
  <c r="V44" i="32"/>
  <c r="V37" i="32"/>
  <c r="V28" i="32"/>
  <c r="V18" i="32"/>
  <c r="V9" i="32"/>
  <c r="U528" i="32"/>
  <c r="U520" i="32"/>
  <c r="U512" i="32"/>
  <c r="U503" i="32"/>
  <c r="U495" i="32"/>
  <c r="U486" i="32"/>
  <c r="U480" i="32"/>
  <c r="U473" i="32"/>
  <c r="U467" i="32"/>
  <c r="U457" i="32"/>
  <c r="U448" i="32"/>
  <c r="U439" i="32"/>
  <c r="U430" i="32"/>
  <c r="U422" i="32"/>
  <c r="U599" i="32"/>
  <c r="U406" i="32"/>
  <c r="U396" i="32"/>
  <c r="U387" i="32"/>
  <c r="U377" i="32"/>
  <c r="U369" i="32"/>
  <c r="U361" i="32"/>
  <c r="U352" i="32"/>
  <c r="U342" i="32"/>
  <c r="U333" i="32"/>
  <c r="U324" i="32"/>
  <c r="U587" i="32"/>
  <c r="U307" i="32"/>
  <c r="U298" i="32"/>
  <c r="U289" i="32"/>
  <c r="U580" i="32"/>
  <c r="U578" i="32"/>
  <c r="U577" i="32"/>
  <c r="U256" i="32"/>
  <c r="U246" i="32"/>
  <c r="U238" i="32"/>
  <c r="U228" i="32"/>
  <c r="U220" i="32"/>
  <c r="U569" i="32"/>
  <c r="U205" i="32"/>
  <c r="U196" i="32"/>
  <c r="U189" i="32"/>
  <c r="U179" i="32"/>
  <c r="U171" i="32"/>
  <c r="U163" i="32"/>
  <c r="U557" i="32"/>
  <c r="U146" i="32"/>
  <c r="U138" i="32"/>
  <c r="V606" i="32"/>
  <c r="T388" i="32"/>
  <c r="V382" i="32"/>
  <c r="T557" i="32"/>
  <c r="V499" i="32"/>
  <c r="V424" i="32"/>
  <c r="V337" i="32"/>
  <c r="V268" i="32"/>
  <c r="V571" i="32"/>
  <c r="V568" i="32"/>
  <c r="V199" i="32"/>
  <c r="V192" i="32"/>
  <c r="V183" i="32"/>
  <c r="V561" i="32"/>
  <c r="V167" i="32"/>
  <c r="V158" i="32"/>
  <c r="V149" i="32"/>
  <c r="V555" i="32"/>
  <c r="V127" i="32"/>
  <c r="V549" i="32"/>
  <c r="V109" i="32"/>
  <c r="V101" i="32"/>
  <c r="V91" i="32"/>
  <c r="V82" i="32"/>
  <c r="V74" i="32"/>
  <c r="V65" i="32"/>
  <c r="V539" i="32"/>
  <c r="V537" i="32"/>
  <c r="V43" i="32"/>
  <c r="V36" i="32"/>
  <c r="V27" i="32"/>
  <c r="V17" i="32"/>
  <c r="V8" i="32"/>
  <c r="U623" i="32"/>
  <c r="U519" i="32"/>
  <c r="U511" i="32"/>
  <c r="U618" i="32"/>
  <c r="U494" i="32"/>
  <c r="U485" i="32"/>
  <c r="U479" i="32"/>
  <c r="U608" i="32"/>
  <c r="U466" i="32"/>
  <c r="U456" i="32"/>
  <c r="U447" i="32"/>
  <c r="U438" i="32"/>
  <c r="U429" i="32"/>
  <c r="U421" i="32"/>
  <c r="U412" i="32"/>
  <c r="U405" i="32"/>
  <c r="U395" i="32"/>
  <c r="U386" i="32"/>
  <c r="U376" i="32"/>
  <c r="U368" i="32"/>
  <c r="U360" i="32"/>
  <c r="U351" i="32"/>
  <c r="U341" i="32"/>
  <c r="U588" i="32"/>
  <c r="U323" i="32"/>
  <c r="U314" i="32"/>
  <c r="U306" i="32"/>
  <c r="U297" i="32"/>
  <c r="U288" i="32"/>
  <c r="U281" i="32"/>
  <c r="U273" i="32"/>
  <c r="U264" i="32"/>
  <c r="U255" i="32"/>
  <c r="U245" i="32"/>
  <c r="U237" i="32"/>
  <c r="U573" i="32"/>
  <c r="U219" i="32"/>
  <c r="U212" i="32"/>
  <c r="U204" i="32"/>
  <c r="U195" i="32"/>
  <c r="U188" i="32"/>
  <c r="U178" i="32"/>
  <c r="U560" i="32"/>
  <c r="U162" i="32"/>
  <c r="U154" i="32"/>
  <c r="U145" i="32"/>
  <c r="U137" i="32"/>
  <c r="T335" i="32"/>
  <c r="V435" i="32"/>
  <c r="V434" i="32"/>
  <c r="T473" i="32"/>
  <c r="T171" i="32"/>
  <c r="V583" i="32"/>
  <c r="T623" i="32"/>
  <c r="T204" i="32"/>
  <c r="V506" i="32"/>
  <c r="V469" i="32"/>
  <c r="V432" i="32"/>
  <c r="V372" i="32"/>
  <c r="V345" i="32"/>
  <c r="V267" i="32"/>
  <c r="V214" i="32"/>
  <c r="V191" i="32"/>
  <c r="V166" i="32"/>
  <c r="V141" i="32"/>
  <c r="V554" i="32"/>
  <c r="V126" i="32"/>
  <c r="V118" i="32"/>
  <c r="V108" i="32"/>
  <c r="V100" i="32"/>
  <c r="V90" i="32"/>
  <c r="V81" i="32"/>
  <c r="V73" i="32"/>
  <c r="V64" i="32"/>
  <c r="V59" i="32"/>
  <c r="V536" i="32"/>
  <c r="V42" i="32"/>
  <c r="V35" i="32"/>
  <c r="V26" i="32"/>
  <c r="V16" i="32"/>
  <c r="V7" i="32"/>
  <c r="U527" i="32"/>
  <c r="U518" i="32"/>
  <c r="U510" i="32"/>
  <c r="U502" i="32"/>
  <c r="U616" i="32"/>
  <c r="U484" i="32"/>
  <c r="U478" i="32"/>
  <c r="U607" i="32"/>
  <c r="U465" i="32"/>
  <c r="U455" i="32"/>
  <c r="U603" i="32"/>
  <c r="U437" i="32"/>
  <c r="U428" i="32"/>
  <c r="U420" i="32"/>
  <c r="U411" i="32"/>
  <c r="U404" i="32"/>
  <c r="U394" i="32"/>
  <c r="U385" i="32"/>
  <c r="U594" i="32"/>
  <c r="U592" i="32"/>
  <c r="U359" i="32"/>
  <c r="U350" i="32"/>
  <c r="U589" i="32"/>
  <c r="U332" i="32"/>
  <c r="U322" i="32"/>
  <c r="U313" i="32"/>
  <c r="U305" i="32"/>
  <c r="U296" i="32"/>
  <c r="U287" i="32"/>
  <c r="U280" i="32"/>
  <c r="U272" i="32"/>
  <c r="U263" i="32"/>
  <c r="U254" i="32"/>
  <c r="U575" i="32"/>
  <c r="U236" i="32"/>
  <c r="U227" i="32"/>
  <c r="U218" i="32"/>
  <c r="U211" i="32"/>
  <c r="U203" i="32"/>
  <c r="U565" i="32"/>
  <c r="U187" i="32"/>
  <c r="U177" i="32"/>
  <c r="U559" i="32"/>
  <c r="U161" i="32"/>
  <c r="U153" i="32"/>
  <c r="T41" i="32"/>
  <c r="T6" i="32"/>
  <c r="V426" i="32"/>
  <c r="T604" i="32"/>
  <c r="T229" i="32"/>
  <c r="V622" i="32"/>
  <c r="V481" i="32"/>
  <c r="V593" i="32"/>
  <c r="T520" i="32"/>
  <c r="T298" i="32"/>
  <c r="T189" i="32"/>
  <c r="T106" i="32"/>
  <c r="T56" i="32"/>
  <c r="T33" i="32"/>
  <c r="V507" i="32"/>
  <c r="V470" i="32"/>
  <c r="V443" i="32"/>
  <c r="V391" i="32"/>
  <c r="V328" i="32"/>
  <c r="V301" i="32"/>
  <c r="V242" i="32"/>
  <c r="T573" i="32"/>
  <c r="T130" i="32"/>
  <c r="V621" i="32"/>
  <c r="V614" i="32"/>
  <c r="V450" i="32"/>
  <c r="V390" i="32"/>
  <c r="V336" i="32"/>
  <c r="V581" i="32"/>
  <c r="V241" i="32"/>
  <c r="V182" i="32"/>
  <c r="T465" i="32"/>
  <c r="T272" i="32"/>
  <c r="T161" i="32"/>
  <c r="T86" i="32"/>
  <c r="V620" i="32"/>
  <c r="V613" i="32"/>
  <c r="V441" i="32"/>
  <c r="V414" i="32"/>
  <c r="V389" i="32"/>
  <c r="V363" i="32"/>
  <c r="V344" i="32"/>
  <c r="V326" i="32"/>
  <c r="V299" i="32"/>
  <c r="V291" i="32"/>
  <c r="V275" i="32"/>
  <c r="V248" i="32"/>
  <c r="V230" i="32"/>
  <c r="V213" i="32"/>
  <c r="V207" i="32"/>
  <c r="V181" i="32"/>
  <c r="V156" i="32"/>
  <c r="V556" i="32"/>
  <c r="V140" i="32"/>
  <c r="V553" i="32"/>
  <c r="V125" i="32"/>
  <c r="V117" i="32"/>
  <c r="V107" i="32"/>
  <c r="V99" i="32"/>
  <c r="V89" i="32"/>
  <c r="V545" i="32"/>
  <c r="V72" i="32"/>
  <c r="V63" i="32"/>
  <c r="V58" i="32"/>
  <c r="V51" i="32"/>
  <c r="V41" i="32"/>
  <c r="V532" i="32"/>
  <c r="V25" i="32"/>
  <c r="V531" i="32"/>
  <c r="V6" i="32"/>
  <c r="U526" i="32"/>
  <c r="U517" i="32"/>
  <c r="U509" i="32"/>
  <c r="U501" i="32"/>
  <c r="U493" i="32"/>
  <c r="U483" i="32"/>
  <c r="U477" i="32"/>
  <c r="U472" i="32"/>
  <c r="U464" i="32"/>
  <c r="U454" i="32"/>
  <c r="U446" i="32"/>
  <c r="U436" i="32"/>
  <c r="U427" i="32"/>
  <c r="U419" i="32"/>
  <c r="U410" i="32"/>
  <c r="U403" i="32"/>
  <c r="U393" i="32"/>
  <c r="U384" i="32"/>
  <c r="U375" i="32"/>
  <c r="V492" i="32"/>
  <c r="T513" i="32"/>
  <c r="T164" i="32"/>
  <c r="V408" i="32"/>
  <c r="T486" i="32"/>
  <c r="T179" i="32"/>
  <c r="V615" i="32"/>
  <c r="V461" i="32"/>
  <c r="V373" i="32"/>
  <c r="V346" i="32"/>
  <c r="V259" i="32"/>
  <c r="T544" i="32"/>
  <c r="V460" i="32"/>
  <c r="V223" i="32"/>
  <c r="T592" i="32"/>
  <c r="V522" i="32"/>
  <c r="V459" i="32"/>
  <c r="V398" i="32"/>
  <c r="V563" i="32"/>
  <c r="T262" i="32"/>
  <c r="T235" i="32"/>
  <c r="T217" i="32"/>
  <c r="T210" i="32"/>
  <c r="T202" i="32"/>
  <c r="T194" i="32"/>
  <c r="T186" i="32"/>
  <c r="T176" i="32"/>
  <c r="T170" i="32"/>
  <c r="T613" i="32"/>
  <c r="T414" i="32"/>
  <c r="T363" i="32"/>
  <c r="T266" i="32"/>
  <c r="T198" i="32"/>
  <c r="T107" i="32"/>
  <c r="V409" i="32"/>
  <c r="T609" i="32"/>
  <c r="T584" i="32"/>
  <c r="V500" i="32"/>
  <c r="V347" i="32"/>
  <c r="T448" i="32"/>
  <c r="T342" i="32"/>
  <c r="V514" i="32"/>
  <c r="V598" i="32"/>
  <c r="V250" i="32"/>
  <c r="T511" i="32"/>
  <c r="T456" i="32"/>
  <c r="T395" i="32"/>
  <c r="T351" i="32"/>
  <c r="T297" i="32"/>
  <c r="T245" i="32"/>
  <c r="T178" i="32"/>
  <c r="T87" i="32"/>
  <c r="V610" i="32"/>
  <c r="V399" i="32"/>
  <c r="V327" i="32"/>
  <c r="V231" i="32"/>
  <c r="V174" i="32"/>
  <c r="T510" i="32"/>
  <c r="T603" i="32"/>
  <c r="T394" i="32"/>
  <c r="T263" i="32"/>
  <c r="V505" i="32"/>
  <c r="V602" i="32"/>
  <c r="V335" i="32"/>
  <c r="V198" i="32"/>
  <c r="T253" i="32"/>
  <c r="T525" i="32"/>
  <c r="T516" i="32"/>
  <c r="T508" i="32"/>
  <c r="T617" i="32"/>
  <c r="T492" i="32"/>
  <c r="T482" i="32"/>
  <c r="T476" i="32"/>
  <c r="T606" i="32"/>
  <c r="T463" i="32"/>
  <c r="T453" i="32"/>
  <c r="T445" i="32"/>
  <c r="T435" i="32"/>
  <c r="T426" i="32"/>
  <c r="T418" i="32"/>
  <c r="T409" i="32"/>
  <c r="T402" i="32"/>
  <c r="T595" i="32"/>
  <c r="T522" i="32"/>
  <c r="T497" i="32"/>
  <c r="T468" i="32"/>
  <c r="T602" i="32"/>
  <c r="T398" i="32"/>
  <c r="T371" i="32"/>
  <c r="T326" i="32"/>
  <c r="T291" i="32"/>
  <c r="T248" i="32"/>
  <c r="T222" i="32"/>
  <c r="T181" i="32"/>
  <c r="T165" i="32"/>
  <c r="T140" i="32"/>
  <c r="T125" i="32"/>
  <c r="T545" i="32"/>
  <c r="T58" i="32"/>
  <c r="V516" i="32"/>
  <c r="V476" i="32"/>
  <c r="V383" i="32"/>
  <c r="T529" i="32"/>
  <c r="T487" i="32"/>
  <c r="T458" i="32"/>
  <c r="T423" i="32"/>
  <c r="T378" i="32"/>
  <c r="T353" i="32"/>
  <c r="T325" i="32"/>
  <c r="T274" i="32"/>
  <c r="T247" i="32"/>
  <c r="T570" i="32"/>
  <c r="T180" i="32"/>
  <c r="T147" i="32"/>
  <c r="T124" i="32"/>
  <c r="T98" i="32"/>
  <c r="T80" i="32"/>
  <c r="T542" i="32"/>
  <c r="T535" i="32"/>
  <c r="T24" i="32"/>
  <c r="T5" i="32"/>
  <c r="V491" i="32"/>
  <c r="V444" i="32"/>
  <c r="V417" i="32"/>
  <c r="V338" i="32"/>
  <c r="T503" i="32"/>
  <c r="T480" i="32"/>
  <c r="T457" i="32"/>
  <c r="T430" i="32"/>
  <c r="T599" i="32"/>
  <c r="T396" i="32"/>
  <c r="T377" i="32"/>
  <c r="T361" i="32"/>
  <c r="T333" i="32"/>
  <c r="T307" i="32"/>
  <c r="T580" i="32"/>
  <c r="T256" i="32"/>
  <c r="T246" i="32"/>
  <c r="T228" i="32"/>
  <c r="T569" i="32"/>
  <c r="T196" i="32"/>
  <c r="T146" i="32"/>
  <c r="T550" i="32"/>
  <c r="T97" i="32"/>
  <c r="T79" i="32"/>
  <c r="T62" i="32"/>
  <c r="T49" i="32"/>
  <c r="T23" i="32"/>
  <c r="T14" i="32"/>
  <c r="T4" i="32"/>
  <c r="V490" i="32"/>
  <c r="V416" i="32"/>
  <c r="V381" i="32"/>
  <c r="V355" i="32"/>
  <c r="V318" i="32"/>
  <c r="V284" i="32"/>
  <c r="V572" i="32"/>
  <c r="T618" i="32"/>
  <c r="T479" i="32"/>
  <c r="T466" i="32"/>
  <c r="T429" i="32"/>
  <c r="T412" i="32"/>
  <c r="T386" i="32"/>
  <c r="T368" i="32"/>
  <c r="T341" i="32"/>
  <c r="T323" i="32"/>
  <c r="T288" i="32"/>
  <c r="T273" i="32"/>
  <c r="T255" i="32"/>
  <c r="T219" i="32"/>
  <c r="T188" i="32"/>
  <c r="T162" i="32"/>
  <c r="T145" i="32"/>
  <c r="T105" i="32"/>
  <c r="V523" i="32"/>
  <c r="V498" i="32"/>
  <c r="V442" i="32"/>
  <c r="V407" i="32"/>
  <c r="V380" i="32"/>
  <c r="V364" i="32"/>
  <c r="V585" i="32"/>
  <c r="V276" i="32"/>
  <c r="V249" i="32"/>
  <c r="V567" i="32"/>
  <c r="V148" i="32"/>
  <c r="T518" i="32"/>
  <c r="T616" i="32"/>
  <c r="T478" i="32"/>
  <c r="T455" i="32"/>
  <c r="T428" i="32"/>
  <c r="T411" i="32"/>
  <c r="T385" i="32"/>
  <c r="T359" i="32"/>
  <c r="T589" i="32"/>
  <c r="T322" i="32"/>
  <c r="T305" i="32"/>
  <c r="T280" i="32"/>
  <c r="T575" i="32"/>
  <c r="T227" i="32"/>
  <c r="T211" i="32"/>
  <c r="T565" i="32"/>
  <c r="T177" i="32"/>
  <c r="T153" i="32"/>
  <c r="T136" i="32"/>
  <c r="T122" i="32"/>
  <c r="T547" i="32"/>
  <c r="T78" i="32"/>
  <c r="T47" i="32"/>
  <c r="T31" i="32"/>
  <c r="T12" i="32"/>
  <c r="V488" i="32"/>
  <c r="V468" i="32"/>
  <c r="V600" i="32"/>
  <c r="V354" i="32"/>
  <c r="V309" i="32"/>
  <c r="V283" i="32"/>
  <c r="V240" i="32"/>
  <c r="V173" i="32"/>
  <c r="T526" i="32"/>
  <c r="T509" i="32"/>
  <c r="T493" i="32"/>
  <c r="T477" i="32"/>
  <c r="T464" i="32"/>
  <c r="T446" i="32"/>
  <c r="T427" i="32"/>
  <c r="T419" i="32"/>
  <c r="T403" i="32"/>
  <c r="T384" i="32"/>
  <c r="T591" i="32"/>
  <c r="T349" i="32"/>
  <c r="T331" i="32"/>
  <c r="T312" i="32"/>
  <c r="T582" i="32"/>
  <c r="T271" i="32"/>
  <c r="T574" i="32"/>
  <c r="T622" i="32"/>
  <c r="T515" i="32"/>
  <c r="T619" i="32"/>
  <c r="T500" i="32"/>
  <c r="T491" i="32"/>
  <c r="T481" i="32"/>
  <c r="T475" i="32"/>
  <c r="T471" i="32"/>
  <c r="T462" i="32"/>
  <c r="T452" i="32"/>
  <c r="T444" i="32"/>
  <c r="T434" i="32"/>
  <c r="T425" i="32"/>
  <c r="T417" i="32"/>
  <c r="T408" i="32"/>
  <c r="T401" i="32"/>
  <c r="T392" i="32"/>
  <c r="T382" i="32"/>
  <c r="T593" i="32"/>
  <c r="T366" i="32"/>
  <c r="T356" i="32"/>
  <c r="T347" i="32"/>
  <c r="T338" i="32"/>
  <c r="T329" i="32"/>
  <c r="T319" i="32"/>
  <c r="T311" i="32"/>
  <c r="T302" i="32"/>
  <c r="T293" i="32"/>
  <c r="T285" i="32"/>
  <c r="T278" i="32"/>
  <c r="T269" i="32"/>
  <c r="T260" i="32"/>
  <c r="T251" i="32"/>
  <c r="T243" i="32"/>
  <c r="T233" i="32"/>
  <c r="T224" i="32"/>
  <c r="T215" i="32"/>
  <c r="T208" i="32"/>
  <c r="T200" i="32"/>
  <c r="T564" i="32"/>
  <c r="T184" i="32"/>
  <c r="T562" i="32"/>
  <c r="T168" i="32"/>
  <c r="T159" i="32"/>
  <c r="T150" i="32"/>
  <c r="T2" i="32"/>
  <c r="T505" i="32"/>
  <c r="T474" i="32"/>
  <c r="T449" i="32"/>
  <c r="T600" i="32"/>
  <c r="T389" i="32"/>
  <c r="T354" i="32"/>
  <c r="T316" i="32"/>
  <c r="T283" i="32"/>
  <c r="T258" i="32"/>
  <c r="T230" i="32"/>
  <c r="T213" i="32"/>
  <c r="T156" i="32"/>
  <c r="V525" i="32"/>
  <c r="V617" i="32"/>
  <c r="V595" i="32"/>
  <c r="T521" i="32"/>
  <c r="T496" i="32"/>
  <c r="T605" i="32"/>
  <c r="T431" i="32"/>
  <c r="T596" i="32"/>
  <c r="T362" i="32"/>
  <c r="T334" i="32"/>
  <c r="T315" i="32"/>
  <c r="T290" i="32"/>
  <c r="T265" i="32"/>
  <c r="T239" i="32"/>
  <c r="T206" i="32"/>
  <c r="T190" i="32"/>
  <c r="T155" i="32"/>
  <c r="T132" i="32"/>
  <c r="T116" i="32"/>
  <c r="T88" i="32"/>
  <c r="T57" i="32"/>
  <c r="V619" i="32"/>
  <c r="V471" i="32"/>
  <c r="V452" i="32"/>
  <c r="V401" i="32"/>
  <c r="V329" i="32"/>
  <c r="T528" i="32"/>
  <c r="T512" i="32"/>
  <c r="T495" i="32"/>
  <c r="T467" i="32"/>
  <c r="T439" i="32"/>
  <c r="T422" i="32"/>
  <c r="T406" i="32"/>
  <c r="T387" i="32"/>
  <c r="T369" i="32"/>
  <c r="T352" i="32"/>
  <c r="T324" i="32"/>
  <c r="T587" i="32"/>
  <c r="T289" i="32"/>
  <c r="T577" i="32"/>
  <c r="T238" i="32"/>
  <c r="T220" i="32"/>
  <c r="T205" i="32"/>
  <c r="T163" i="32"/>
  <c r="T138" i="32"/>
  <c r="T131" i="32"/>
  <c r="T115" i="32"/>
  <c r="T546" i="32"/>
  <c r="T543" i="32"/>
  <c r="T534" i="32"/>
  <c r="V524" i="32"/>
  <c r="V611" i="32"/>
  <c r="V451" i="32"/>
  <c r="V433" i="32"/>
  <c r="V400" i="32"/>
  <c r="V365" i="32"/>
  <c r="V310" i="32"/>
  <c r="V277" i="32"/>
  <c r="V232" i="32"/>
  <c r="T519" i="32"/>
  <c r="T494" i="32"/>
  <c r="T485" i="32"/>
  <c r="T608" i="32"/>
  <c r="T447" i="32"/>
  <c r="T438" i="32"/>
  <c r="T421" i="32"/>
  <c r="T405" i="32"/>
  <c r="T376" i="32"/>
  <c r="T360" i="32"/>
  <c r="T588" i="32"/>
  <c r="T314" i="32"/>
  <c r="T306" i="32"/>
  <c r="T281" i="32"/>
  <c r="T264" i="32"/>
  <c r="T237" i="32"/>
  <c r="T212" i="32"/>
  <c r="T195" i="32"/>
  <c r="T560" i="32"/>
  <c r="T154" i="32"/>
  <c r="T137" i="32"/>
  <c r="T123" i="32"/>
  <c r="T114" i="32"/>
  <c r="T96" i="32"/>
  <c r="T70" i="32"/>
  <c r="T541" i="32"/>
  <c r="T55" i="32"/>
  <c r="T48" i="32"/>
  <c r="T533" i="32"/>
  <c r="T32" i="32"/>
  <c r="T22" i="32"/>
  <c r="T13" i="32"/>
  <c r="T530" i="32"/>
  <c r="V489" i="32"/>
  <c r="V601" i="32"/>
  <c r="V415" i="32"/>
  <c r="V590" i="32"/>
  <c r="V317" i="32"/>
  <c r="V300" i="32"/>
  <c r="V292" i="32"/>
  <c r="V576" i="32"/>
  <c r="V566" i="32"/>
  <c r="V157" i="32"/>
  <c r="T527" i="32"/>
  <c r="T502" i="32"/>
  <c r="T484" i="32"/>
  <c r="T607" i="32"/>
  <c r="T437" i="32"/>
  <c r="T420" i="32"/>
  <c r="T404" i="32"/>
  <c r="T594" i="32"/>
  <c r="T350" i="32"/>
  <c r="T332" i="32"/>
  <c r="T313" i="32"/>
  <c r="T296" i="32"/>
  <c r="T287" i="32"/>
  <c r="T254" i="32"/>
  <c r="T236" i="32"/>
  <c r="T218" i="32"/>
  <c r="T203" i="32"/>
  <c r="T187" i="32"/>
  <c r="T559" i="32"/>
  <c r="T144" i="32"/>
  <c r="T129" i="32"/>
  <c r="T113" i="32"/>
  <c r="T95" i="32"/>
  <c r="T69" i="32"/>
  <c r="T538" i="32"/>
  <c r="T40" i="32"/>
  <c r="T21" i="32"/>
  <c r="T3" i="32"/>
  <c r="V497" i="32"/>
  <c r="V474" i="32"/>
  <c r="V449" i="32"/>
  <c r="V597" i="32"/>
  <c r="V379" i="32"/>
  <c r="V371" i="32"/>
  <c r="V316" i="32"/>
  <c r="V266" i="32"/>
  <c r="V258" i="32"/>
  <c r="V222" i="32"/>
  <c r="V165" i="32"/>
  <c r="T517" i="32"/>
  <c r="T501" i="32"/>
  <c r="T483" i="32"/>
  <c r="T472" i="32"/>
  <c r="T454" i="32"/>
  <c r="T436" i="32"/>
  <c r="T410" i="32"/>
  <c r="T393" i="32"/>
  <c r="T375" i="32"/>
  <c r="T358" i="32"/>
  <c r="T340" i="32"/>
  <c r="T321" i="32"/>
  <c r="T304" i="32"/>
  <c r="T295" i="32"/>
  <c r="T279" i="32"/>
  <c r="T226" i="32"/>
  <c r="T524" i="32"/>
  <c r="T514" i="32"/>
  <c r="T507" i="32"/>
  <c r="T499" i="32"/>
  <c r="T490" i="32"/>
  <c r="T615" i="32"/>
  <c r="T611" i="32"/>
  <c r="T470" i="32"/>
  <c r="T461" i="32"/>
  <c r="T451" i="32"/>
  <c r="T443" i="32"/>
  <c r="T433" i="32"/>
  <c r="T424" i="32"/>
  <c r="T416" i="32"/>
  <c r="T598" i="32"/>
  <c r="T400" i="32"/>
  <c r="T391" i="32"/>
  <c r="T381" i="32"/>
  <c r="T373" i="32"/>
  <c r="T365" i="32"/>
  <c r="T355" i="32"/>
  <c r="T346" i="32"/>
  <c r="T337" i="32"/>
  <c r="T328" i="32"/>
  <c r="T318" i="32"/>
  <c r="T310" i="32"/>
  <c r="T301" i="32"/>
  <c r="T583" i="32"/>
  <c r="T284" i="32"/>
  <c r="T277" i="32"/>
  <c r="T268" i="32"/>
  <c r="T259" i="32"/>
  <c r="T250" i="32"/>
  <c r="T242" i="32"/>
  <c r="T232" i="32"/>
  <c r="T572" i="32"/>
  <c r="T571" i="32"/>
  <c r="T568" i="32"/>
  <c r="T199" i="32"/>
  <c r="T192" i="32"/>
  <c r="T183" i="32"/>
  <c r="T561" i="32"/>
  <c r="T167" i="32"/>
  <c r="T158" i="32"/>
  <c r="T149" i="32"/>
  <c r="T555" i="32"/>
  <c r="T127" i="32"/>
  <c r="T109" i="32"/>
  <c r="T101" i="32"/>
  <c r="T91" i="32"/>
  <c r="T82" i="32"/>
  <c r="T74" i="32"/>
  <c r="T65" i="32"/>
  <c r="T537" i="32"/>
  <c r="T43" i="32"/>
  <c r="T27" i="32"/>
  <c r="T17" i="32"/>
  <c r="T8" i="32"/>
  <c r="V136" i="32"/>
  <c r="V129" i="32"/>
  <c r="V122" i="32"/>
  <c r="V113" i="32"/>
  <c r="V538" i="32"/>
  <c r="V47" i="32"/>
  <c r="V40" i="32"/>
  <c r="V31" i="32"/>
  <c r="U498" i="32"/>
  <c r="U489" i="32"/>
  <c r="U614" i="32"/>
  <c r="U610" i="32"/>
  <c r="U432" i="32"/>
  <c r="U407" i="32"/>
  <c r="U390" i="32"/>
  <c r="U364" i="32"/>
  <c r="U345" i="32"/>
  <c r="U317" i="32"/>
  <c r="U300" i="32"/>
  <c r="U276" i="32"/>
  <c r="U576" i="32"/>
  <c r="U231" i="32"/>
  <c r="U214" i="32"/>
  <c r="U191" i="32"/>
  <c r="U182" i="32"/>
  <c r="U174" i="32"/>
  <c r="U166" i="32"/>
  <c r="U157" i="32"/>
  <c r="U148" i="32"/>
  <c r="U141" i="32"/>
  <c r="U554" i="32"/>
  <c r="U126" i="32"/>
  <c r="U118" i="32"/>
  <c r="U108" i="32"/>
  <c r="U100" i="32"/>
  <c r="U90" i="32"/>
  <c r="U81" i="32"/>
  <c r="U73" i="32"/>
  <c r="U64" i="32"/>
  <c r="U59" i="32"/>
  <c r="U536" i="32"/>
  <c r="U42" i="32"/>
  <c r="U35" i="32"/>
  <c r="U26" i="32"/>
  <c r="U16" i="32"/>
  <c r="U7" i="32"/>
  <c r="V494" i="32"/>
  <c r="V456" i="32"/>
  <c r="V421" i="32"/>
  <c r="V359" i="32"/>
  <c r="V588" i="32"/>
  <c r="V272" i="32"/>
  <c r="V575" i="32"/>
  <c r="V203" i="32"/>
  <c r="V161" i="32"/>
  <c r="V105" i="32"/>
  <c r="V87" i="32"/>
  <c r="V70" i="32"/>
  <c r="V12" i="32"/>
  <c r="U523" i="32"/>
  <c r="U506" i="32"/>
  <c r="U380" i="32"/>
  <c r="U590" i="32"/>
  <c r="U327" i="32"/>
  <c r="U144" i="32"/>
  <c r="U548" i="32"/>
  <c r="U68" i="32"/>
  <c r="U29" i="32"/>
  <c r="T549" i="32"/>
  <c r="U553" i="32"/>
  <c r="U125" i="32"/>
  <c r="U117" i="32"/>
  <c r="U107" i="32"/>
  <c r="U99" i="32"/>
  <c r="U89" i="32"/>
  <c r="U545" i="32"/>
  <c r="U72" i="32"/>
  <c r="U63" i="32"/>
  <c r="U58" i="32"/>
  <c r="U51" i="32"/>
  <c r="U41" i="32"/>
  <c r="U532" i="32"/>
  <c r="U25" i="32"/>
  <c r="U531" i="32"/>
  <c r="U6" i="32"/>
  <c r="V616" i="32"/>
  <c r="V455" i="32"/>
  <c r="V420" i="32"/>
  <c r="V395" i="32"/>
  <c r="V332" i="32"/>
  <c r="V306" i="32"/>
  <c r="V547" i="32"/>
  <c r="V86" i="32"/>
  <c r="V69" i="32"/>
  <c r="U424" i="32"/>
  <c r="U400" i="32"/>
  <c r="U232" i="32"/>
  <c r="U568" i="32"/>
  <c r="U143" i="32"/>
  <c r="U106" i="32"/>
  <c r="U541" i="32"/>
  <c r="T225" i="32"/>
  <c r="T60" i="32"/>
  <c r="U132" i="32"/>
  <c r="U124" i="32"/>
  <c r="U116" i="32"/>
  <c r="U88" i="32"/>
  <c r="U71" i="32"/>
  <c r="U542" i="32"/>
  <c r="U57" i="32"/>
  <c r="U50" i="32"/>
  <c r="U535" i="32"/>
  <c r="U34" i="32"/>
  <c r="U15" i="32"/>
  <c r="U5" i="32"/>
  <c r="V618" i="32"/>
  <c r="V466" i="32"/>
  <c r="V394" i="32"/>
  <c r="V368" i="32"/>
  <c r="V305" i="32"/>
  <c r="V281" i="32"/>
  <c r="V227" i="32"/>
  <c r="V187" i="32"/>
  <c r="V144" i="32"/>
  <c r="U475" i="32"/>
  <c r="U462" i="32"/>
  <c r="U443" i="32"/>
  <c r="U601" i="32"/>
  <c r="U399" i="32"/>
  <c r="U372" i="32"/>
  <c r="U567" i="32"/>
  <c r="U142" i="32"/>
  <c r="U105" i="32"/>
  <c r="U24" i="32"/>
  <c r="T383" i="32"/>
  <c r="T539" i="32"/>
  <c r="U131" i="32"/>
  <c r="U115" i="32"/>
  <c r="U546" i="32"/>
  <c r="U543" i="32"/>
  <c r="U62" i="32"/>
  <c r="U56" i="32"/>
  <c r="U33" i="32"/>
  <c r="U14" i="32"/>
  <c r="U4" i="32"/>
  <c r="V502" i="32"/>
  <c r="V465" i="32"/>
  <c r="V429" i="32"/>
  <c r="V592" i="32"/>
  <c r="V341" i="32"/>
  <c r="V280" i="32"/>
  <c r="V255" i="32"/>
  <c r="V534" i="32"/>
  <c r="V23" i="32"/>
  <c r="V4" i="32"/>
  <c r="U611" i="32"/>
  <c r="U461" i="32"/>
  <c r="U442" i="32"/>
  <c r="U277" i="32"/>
  <c r="U250" i="32"/>
  <c r="U572" i="32"/>
  <c r="U98" i="32"/>
  <c r="U61" i="32"/>
  <c r="U23" i="32"/>
  <c r="T169" i="32"/>
  <c r="U130" i="32"/>
  <c r="U114" i="32"/>
  <c r="U96" i="32"/>
  <c r="U87" i="32"/>
  <c r="U544" i="32"/>
  <c r="U70" i="32"/>
  <c r="U55" i="32"/>
  <c r="U32" i="32"/>
  <c r="U13" i="32"/>
  <c r="U530" i="32"/>
  <c r="V511" i="32"/>
  <c r="V608" i="32"/>
  <c r="V428" i="32"/>
  <c r="V405" i="32"/>
  <c r="V589" i="32"/>
  <c r="V314" i="32"/>
  <c r="V254" i="32"/>
  <c r="V211" i="32"/>
  <c r="V559" i="32"/>
  <c r="V115" i="32"/>
  <c r="V97" i="32"/>
  <c r="V79" i="32"/>
  <c r="V22" i="32"/>
  <c r="V530" i="32"/>
  <c r="U514" i="32"/>
  <c r="U460" i="32"/>
  <c r="U415" i="32"/>
  <c r="U249" i="32"/>
  <c r="U223" i="32"/>
  <c r="U566" i="32"/>
  <c r="U97" i="32"/>
  <c r="U22" i="32"/>
  <c r="T374" i="32"/>
  <c r="T160" i="32"/>
  <c r="U136" i="32"/>
  <c r="U113" i="32"/>
  <c r="U547" i="32"/>
  <c r="U95" i="32"/>
  <c r="U86" i="32"/>
  <c r="U78" i="32"/>
  <c r="U69" i="32"/>
  <c r="U538" i="32"/>
  <c r="U40" i="32"/>
  <c r="U31" i="32"/>
  <c r="U21" i="32"/>
  <c r="U12" i="32"/>
  <c r="V510" i="32"/>
  <c r="V607" i="32"/>
  <c r="V404" i="32"/>
  <c r="V376" i="32"/>
  <c r="V313" i="32"/>
  <c r="V288" i="32"/>
  <c r="V114" i="32"/>
  <c r="V96" i="32"/>
  <c r="V544" i="32"/>
  <c r="V21" i="32"/>
  <c r="V3" i="32"/>
  <c r="U621" i="32"/>
  <c r="U318" i="32"/>
  <c r="U583" i="32"/>
  <c r="U268" i="32"/>
  <c r="U168" i="32"/>
  <c r="U129" i="32"/>
  <c r="U85" i="32"/>
  <c r="U49" i="32"/>
  <c r="T36" i="32"/>
  <c r="U591" i="32"/>
  <c r="U358" i="32"/>
  <c r="U349" i="32"/>
  <c r="U340" i="32"/>
  <c r="U331" i="32"/>
  <c r="U321" i="32"/>
  <c r="U312" i="32"/>
  <c r="U304" i="32"/>
  <c r="U295" i="32"/>
  <c r="U582" i="32"/>
  <c r="U279" i="32"/>
  <c r="U271" i="32"/>
  <c r="U262" i="32"/>
  <c r="U253" i="32"/>
  <c r="U574" i="32"/>
  <c r="U235" i="32"/>
  <c r="U226" i="32"/>
  <c r="U217" i="32"/>
  <c r="U210" i="32"/>
  <c r="U202" i="32"/>
  <c r="U194" i="32"/>
  <c r="U186" i="32"/>
  <c r="U176" i="32"/>
  <c r="U170" i="32"/>
  <c r="U558" i="32"/>
  <c r="U152" i="32"/>
  <c r="U135" i="32"/>
  <c r="U128" i="32"/>
  <c r="U112" i="32"/>
  <c r="U104" i="32"/>
  <c r="U94" i="32"/>
  <c r="U77" i="32"/>
  <c r="U54" i="32"/>
  <c r="U46" i="32"/>
  <c r="U39" i="32"/>
  <c r="U30" i="32"/>
  <c r="U20" i="32"/>
  <c r="U11" i="32"/>
  <c r="V519" i="32"/>
  <c r="V479" i="32"/>
  <c r="V438" i="32"/>
  <c r="V594" i="32"/>
  <c r="V351" i="32"/>
  <c r="V287" i="32"/>
  <c r="V264" i="32"/>
  <c r="V236" i="32"/>
  <c r="V565" i="32"/>
  <c r="V153" i="32"/>
  <c r="V95" i="32"/>
  <c r="V78" i="32"/>
  <c r="U292" i="32"/>
  <c r="U267" i="32"/>
  <c r="U241" i="32"/>
  <c r="U550" i="32"/>
  <c r="U84" i="32"/>
  <c r="U48" i="32"/>
  <c r="U3" i="32"/>
  <c r="T142" i="32"/>
  <c r="T558" i="32"/>
  <c r="T152" i="32"/>
  <c r="T143" i="32"/>
  <c r="T135" i="32"/>
  <c r="T128" i="32"/>
  <c r="T121" i="32"/>
  <c r="T112" i="32"/>
  <c r="T104" i="32"/>
  <c r="T94" i="32"/>
  <c r="T85" i="32"/>
  <c r="T77" i="32"/>
  <c r="T68" i="32"/>
  <c r="T61" i="32"/>
  <c r="T54" i="32"/>
  <c r="T46" i="32"/>
  <c r="T39" i="32"/>
  <c r="T30" i="32"/>
  <c r="T20" i="32"/>
  <c r="T11" i="32"/>
  <c r="V529" i="32"/>
  <c r="V521" i="32"/>
  <c r="V513" i="32"/>
  <c r="V504" i="32"/>
  <c r="V496" i="32"/>
  <c r="V487" i="32"/>
  <c r="V612" i="32"/>
  <c r="V609" i="32"/>
  <c r="V605" i="32"/>
  <c r="V458" i="32"/>
  <c r="V604" i="32"/>
  <c r="V440" i="32"/>
  <c r="V431" i="32"/>
  <c r="V423" i="32"/>
  <c r="V413" i="32"/>
  <c r="V596" i="32"/>
  <c r="V397" i="32"/>
  <c r="V388" i="32"/>
  <c r="V378" i="32"/>
  <c r="V370" i="32"/>
  <c r="V362" i="32"/>
  <c r="V353" i="32"/>
  <c r="V343" i="32"/>
  <c r="V334" i="32"/>
  <c r="V325" i="32"/>
  <c r="V315" i="32"/>
  <c r="V308" i="32"/>
  <c r="V584" i="32"/>
  <c r="V290" i="32"/>
  <c r="V282" i="32"/>
  <c r="V274" i="32"/>
  <c r="V265" i="32"/>
  <c r="V257" i="32"/>
  <c r="V247" i="32"/>
  <c r="V239" i="32"/>
  <c r="V229" i="32"/>
  <c r="V221" i="32"/>
  <c r="V570" i="32"/>
  <c r="V206" i="32"/>
  <c r="V197" i="32"/>
  <c r="V190" i="32"/>
  <c r="V180" i="32"/>
  <c r="V172" i="32"/>
  <c r="V164" i="32"/>
  <c r="V155" i="32"/>
  <c r="V147" i="32"/>
  <c r="V139" i="32"/>
  <c r="V132" i="32"/>
  <c r="V124" i="32"/>
  <c r="V116" i="32"/>
  <c r="V548" i="32"/>
  <c r="V98" i="32"/>
  <c r="V88" i="32"/>
  <c r="V80" i="32"/>
  <c r="V71" i="32"/>
  <c r="V542" i="32"/>
  <c r="V57" i="32"/>
  <c r="V50" i="32"/>
  <c r="V535" i="32"/>
  <c r="V34" i="32"/>
  <c r="V24" i="32"/>
  <c r="V15" i="32"/>
  <c r="V5" i="32"/>
  <c r="U525" i="32"/>
  <c r="U516" i="32"/>
  <c r="U508" i="32"/>
  <c r="U617" i="32"/>
  <c r="U492" i="32"/>
  <c r="U482" i="32"/>
  <c r="U476" i="32"/>
  <c r="U606" i="32"/>
  <c r="U463" i="32"/>
  <c r="U453" i="32"/>
  <c r="U445" i="32"/>
  <c r="U435" i="32"/>
  <c r="U426" i="32"/>
  <c r="U418" i="32"/>
  <c r="U409" i="32"/>
  <c r="U402" i="32"/>
  <c r="U595" i="32"/>
  <c r="U383" i="32"/>
  <c r="U374" i="32"/>
  <c r="U367" i="32"/>
  <c r="U357" i="32"/>
  <c r="U348" i="32"/>
  <c r="U339" i="32"/>
  <c r="U330" i="32"/>
  <c r="U320" i="32"/>
  <c r="U586" i="32"/>
  <c r="U303" i="32"/>
  <c r="U294" i="32"/>
  <c r="U286" i="32"/>
  <c r="U579" i="32"/>
  <c r="U270" i="32"/>
  <c r="U261" i="32"/>
  <c r="U252" i="32"/>
  <c r="U244" i="32"/>
  <c r="U234" i="32"/>
  <c r="U225" i="32"/>
  <c r="U216" i="32"/>
  <c r="U209" i="32"/>
  <c r="U201" i="32"/>
  <c r="U193" i="32"/>
  <c r="U185" i="32"/>
  <c r="U175" i="32"/>
  <c r="U169" i="32"/>
  <c r="U160" i="32"/>
  <c r="U151" i="32"/>
  <c r="U134" i="32"/>
  <c r="U552" i="32"/>
  <c r="U120" i="32"/>
  <c r="U111" i="32"/>
  <c r="U103" i="32"/>
  <c r="U93" i="32"/>
  <c r="U76" i="32"/>
  <c r="U67" i="32"/>
  <c r="U53" i="32"/>
  <c r="U45" i="32"/>
  <c r="U38" i="32"/>
  <c r="U19" i="32"/>
  <c r="V518" i="32"/>
  <c r="V478" i="32"/>
  <c r="V437" i="32"/>
  <c r="V412" i="32"/>
  <c r="V350" i="32"/>
  <c r="V323" i="32"/>
  <c r="V263" i="32"/>
  <c r="U481" i="32"/>
  <c r="U471" i="32"/>
  <c r="U452" i="32"/>
  <c r="U365" i="32"/>
  <c r="U337" i="32"/>
  <c r="U310" i="32"/>
  <c r="U123" i="32"/>
  <c r="U83" i="32"/>
  <c r="U47" i="32"/>
  <c r="U2" i="32"/>
  <c r="T367" i="32"/>
  <c r="T348" i="32"/>
  <c r="T339" i="32"/>
  <c r="T330" i="32"/>
  <c r="T320" i="32"/>
  <c r="T586" i="32"/>
  <c r="T303" i="32"/>
  <c r="T294" i="32"/>
  <c r="T286" i="32"/>
  <c r="T579" i="32"/>
  <c r="T270" i="32"/>
  <c r="T261" i="32"/>
  <c r="T234" i="32"/>
  <c r="T216" i="32"/>
  <c r="T209" i="32"/>
  <c r="T201" i="32"/>
  <c r="T193" i="32"/>
  <c r="T185" i="32"/>
  <c r="T175" i="32"/>
  <c r="T151" i="32"/>
  <c r="T134" i="32"/>
  <c r="T552" i="32"/>
  <c r="T120" i="32"/>
  <c r="T111" i="32"/>
  <c r="T103" i="32"/>
  <c r="T93" i="32"/>
  <c r="T67" i="32"/>
  <c r="T53" i="32"/>
  <c r="T45" i="32"/>
  <c r="T38" i="32"/>
  <c r="T29" i="32"/>
  <c r="T19" i="32"/>
  <c r="T10" i="32"/>
  <c r="V528" i="32"/>
  <c r="V520" i="32"/>
  <c r="V512" i="32"/>
  <c r="V503" i="32"/>
  <c r="V495" i="32"/>
  <c r="V486" i="32"/>
  <c r="V480" i="32"/>
  <c r="V473" i="32"/>
  <c r="V467" i="32"/>
  <c r="V457" i="32"/>
  <c r="V448" i="32"/>
  <c r="V439" i="32"/>
  <c r="V430" i="32"/>
  <c r="V422" i="32"/>
  <c r="V599" i="32"/>
  <c r="V406" i="32"/>
  <c r="V396" i="32"/>
  <c r="V387" i="32"/>
  <c r="V377" i="32"/>
  <c r="V369" i="32"/>
  <c r="V361" i="32"/>
  <c r="V352" i="32"/>
  <c r="V342" i="32"/>
  <c r="V333" i="32"/>
  <c r="V324" i="32"/>
  <c r="V587" i="32"/>
  <c r="V307" i="32"/>
  <c r="V298" i="32"/>
  <c r="V289" i="32"/>
  <c r="V580" i="32"/>
  <c r="V578" i="32"/>
  <c r="V577" i="32"/>
  <c r="V256" i="32"/>
  <c r="V246" i="32"/>
  <c r="V238" i="32"/>
  <c r="V228" i="32"/>
  <c r="V220" i="32"/>
  <c r="V569" i="32"/>
  <c r="V205" i="32"/>
  <c r="V196" i="32"/>
  <c r="V189" i="32"/>
  <c r="V179" i="32"/>
  <c r="V171" i="32"/>
  <c r="V163" i="32"/>
  <c r="V557" i="32"/>
  <c r="V146" i="32"/>
  <c r="V138" i="32"/>
  <c r="V131" i="32"/>
  <c r="V543" i="32"/>
  <c r="V62" i="32"/>
  <c r="V56" i="32"/>
  <c r="V49" i="32"/>
  <c r="U515" i="32"/>
  <c r="U619" i="32"/>
  <c r="U500" i="32"/>
  <c r="U491" i="32"/>
  <c r="U444" i="32"/>
  <c r="U434" i="32"/>
  <c r="U425" i="32"/>
  <c r="U417" i="32"/>
  <c r="U408" i="32"/>
  <c r="U401" i="32"/>
  <c r="U392" i="32"/>
  <c r="U382" i="32"/>
  <c r="U593" i="32"/>
  <c r="U366" i="32"/>
  <c r="U356" i="32"/>
  <c r="U347" i="32"/>
  <c r="U338" i="32"/>
  <c r="U329" i="32"/>
  <c r="U319" i="32"/>
  <c r="U311" i="32"/>
  <c r="U302" i="32"/>
  <c r="U293" i="32"/>
  <c r="U285" i="32"/>
  <c r="U278" i="32"/>
  <c r="U269" i="32"/>
  <c r="U260" i="32"/>
  <c r="U251" i="32"/>
  <c r="U243" i="32"/>
  <c r="U233" i="32"/>
  <c r="U224" i="32"/>
  <c r="U215" i="32"/>
  <c r="U208" i="32"/>
  <c r="U200" i="32"/>
  <c r="U564" i="32"/>
  <c r="U184" i="32"/>
  <c r="U562" i="32"/>
  <c r="U150" i="32"/>
  <c r="U133" i="32"/>
  <c r="U551" i="32"/>
  <c r="U119" i="32"/>
  <c r="U110" i="32"/>
  <c r="U102" i="32"/>
  <c r="U92" i="32"/>
  <c r="U75" i="32"/>
  <c r="U66" i="32"/>
  <c r="U540" i="32"/>
  <c r="U52" i="32"/>
  <c r="U44" i="32"/>
  <c r="U37" i="32"/>
  <c r="U18" i="32"/>
  <c r="V623" i="32"/>
  <c r="V485" i="32"/>
  <c r="V447" i="32"/>
  <c r="V411" i="32"/>
  <c r="V386" i="32"/>
  <c r="V322" i="32"/>
  <c r="V297" i="32"/>
  <c r="V218" i="32"/>
  <c r="V177" i="32"/>
  <c r="V33" i="32"/>
  <c r="V14" i="32"/>
  <c r="U622" i="32"/>
  <c r="U470" i="32"/>
  <c r="U451" i="32"/>
  <c r="U336" i="32"/>
  <c r="U585" i="32"/>
  <c r="U581" i="32"/>
  <c r="U159" i="32"/>
  <c r="U122" i="32"/>
  <c r="U80" i="32"/>
  <c r="U534" i="32"/>
  <c r="T357" i="32"/>
  <c r="T252" i="32"/>
  <c r="T84" i="32"/>
  <c r="T133" i="32"/>
  <c r="T551" i="32"/>
  <c r="T119" i="32"/>
  <c r="T110" i="32"/>
  <c r="T102" i="32"/>
  <c r="T92" i="32"/>
  <c r="T83" i="32"/>
  <c r="T75" i="32"/>
  <c r="T66" i="32"/>
  <c r="T540" i="32"/>
  <c r="T52" i="32"/>
  <c r="T44" i="32"/>
  <c r="T37" i="32"/>
  <c r="T28" i="32"/>
  <c r="T18" i="32"/>
  <c r="T9" i="32"/>
  <c r="V245" i="32"/>
  <c r="V237" i="32"/>
  <c r="V573" i="32"/>
  <c r="V219" i="32"/>
  <c r="V212" i="32"/>
  <c r="V204" i="32"/>
  <c r="V195" i="32"/>
  <c r="V188" i="32"/>
  <c r="V178" i="32"/>
  <c r="V560" i="32"/>
  <c r="V162" i="32"/>
  <c r="V154" i="32"/>
  <c r="V145" i="32"/>
  <c r="V137" i="32"/>
  <c r="V130" i="32"/>
  <c r="V123" i="32"/>
  <c r="V541" i="32"/>
  <c r="V55" i="32"/>
  <c r="V48" i="32"/>
  <c r="V533" i="32"/>
  <c r="U507" i="32"/>
  <c r="U499" i="32"/>
  <c r="U490" i="32"/>
  <c r="U615" i="32"/>
  <c r="U433" i="32"/>
  <c r="U416" i="32"/>
  <c r="U391" i="32"/>
  <c r="U373" i="32"/>
  <c r="U346" i="32"/>
  <c r="U328" i="32"/>
  <c r="U301" i="32"/>
  <c r="U284" i="32"/>
  <c r="U259" i="32"/>
  <c r="U242" i="32"/>
  <c r="U571" i="32"/>
  <c r="U199" i="32"/>
  <c r="U183" i="32"/>
  <c r="U561" i="32"/>
  <c r="U167" i="32"/>
  <c r="U158" i="32"/>
  <c r="U149" i="32"/>
  <c r="U555" i="32"/>
  <c r="U127" i="32"/>
  <c r="U549" i="32"/>
  <c r="U109" i="32"/>
  <c r="U101" i="32"/>
  <c r="U91" i="32"/>
  <c r="U82" i="32"/>
  <c r="U74" i="32"/>
  <c r="U65" i="32"/>
  <c r="U539" i="32"/>
  <c r="U537" i="32"/>
  <c r="U43" i="32"/>
  <c r="U36" i="32"/>
  <c r="U27" i="32"/>
  <c r="U17" i="32"/>
  <c r="V527" i="32"/>
  <c r="V484" i="32"/>
  <c r="V603" i="32"/>
  <c r="V385" i="32"/>
  <c r="V360" i="32"/>
  <c r="V296" i="32"/>
  <c r="V273" i="32"/>
  <c r="V550" i="32"/>
  <c r="V106" i="32"/>
  <c r="V546" i="32"/>
  <c r="V32" i="32"/>
  <c r="V13" i="32"/>
  <c r="U524" i="32"/>
  <c r="U469" i="32"/>
  <c r="U450" i="32"/>
  <c r="U598" i="32"/>
  <c r="U381" i="32"/>
  <c r="U355" i="32"/>
  <c r="U192" i="32"/>
  <c r="U121" i="32"/>
  <c r="U79" i="32"/>
  <c r="U533" i="32"/>
  <c r="T244" i="32"/>
  <c r="T76" i="32"/>
  <c r="U8" i="32"/>
  <c r="K499" i="37"/>
  <c r="Q2" i="37"/>
  <c r="Q3" i="37"/>
  <c r="Q4" i="37"/>
  <c r="Q5" i="37"/>
  <c r="Q6" i="37"/>
  <c r="Q7" i="37"/>
  <c r="Q8" i="37"/>
  <c r="Q9" i="37"/>
  <c r="Q10" i="37"/>
  <c r="Q11" i="37"/>
  <c r="Q12" i="37"/>
  <c r="Q13" i="37"/>
  <c r="Q14" i="37"/>
  <c r="Q15" i="37"/>
  <c r="Q16" i="37"/>
  <c r="Q17" i="37"/>
  <c r="Q18" i="37"/>
  <c r="Q19" i="37"/>
  <c r="Q20" i="37"/>
  <c r="Q21" i="37"/>
  <c r="Q22" i="37"/>
  <c r="Q23" i="37"/>
  <c r="Q24" i="37"/>
  <c r="Q25" i="37"/>
  <c r="Q26" i="37"/>
  <c r="Q27" i="37"/>
  <c r="Q28" i="37"/>
  <c r="Q29" i="37"/>
  <c r="Q30" i="37"/>
  <c r="Q31" i="37"/>
  <c r="Q32" i="37"/>
  <c r="Q33" i="37"/>
  <c r="Q34" i="37"/>
  <c r="Q35" i="37"/>
  <c r="Q36" i="37"/>
  <c r="Q37" i="37"/>
  <c r="Q38" i="37"/>
  <c r="Q39" i="37"/>
  <c r="Q40" i="37"/>
  <c r="Q41" i="37"/>
  <c r="Q42" i="37"/>
  <c r="Q43" i="37"/>
  <c r="Q44" i="37"/>
  <c r="Q45" i="37"/>
  <c r="Q46" i="37"/>
  <c r="Q47" i="37"/>
  <c r="Q48" i="37"/>
  <c r="Q49" i="37"/>
  <c r="Q50" i="37"/>
  <c r="Q51" i="37"/>
  <c r="Q52" i="37"/>
  <c r="Q53" i="37"/>
  <c r="Q54" i="37"/>
  <c r="Q55" i="37"/>
  <c r="Q56" i="37"/>
  <c r="Q57" i="37"/>
  <c r="Q58" i="37"/>
  <c r="Q59" i="37"/>
  <c r="Q60" i="37"/>
  <c r="Q61" i="37"/>
  <c r="Q62" i="37"/>
  <c r="Q63" i="37"/>
  <c r="Q64" i="37"/>
  <c r="Q65" i="37"/>
  <c r="Q66" i="37"/>
  <c r="Q67" i="37"/>
  <c r="Q68" i="37"/>
  <c r="Q69" i="37"/>
  <c r="Q70" i="37"/>
  <c r="Q71" i="37"/>
  <c r="Q72" i="37"/>
  <c r="Q73" i="37"/>
  <c r="Q74" i="37"/>
  <c r="Q75" i="37"/>
  <c r="Q76" i="37"/>
  <c r="Q77" i="37"/>
  <c r="Q78" i="37"/>
  <c r="Q79" i="37"/>
  <c r="Q80" i="37"/>
  <c r="Q81" i="37"/>
  <c r="Q82" i="37"/>
  <c r="Q83" i="37"/>
  <c r="Q84" i="37"/>
  <c r="Q85" i="37"/>
  <c r="Q86" i="37"/>
  <c r="Q87" i="37"/>
  <c r="Q88" i="37"/>
  <c r="Q89" i="37"/>
  <c r="Q90" i="37"/>
  <c r="Q91" i="37"/>
  <c r="Q92" i="37"/>
  <c r="Q93" i="37"/>
  <c r="Q94" i="37"/>
  <c r="Q95" i="37"/>
  <c r="Q96" i="37"/>
  <c r="Q97" i="37"/>
  <c r="Q98" i="37"/>
  <c r="Q99" i="37"/>
  <c r="Q100" i="37"/>
  <c r="Q101" i="37"/>
  <c r="Q102" i="37"/>
  <c r="Q103" i="37"/>
  <c r="Q104" i="37"/>
  <c r="Q105" i="37"/>
  <c r="Q106" i="37"/>
  <c r="Q107" i="37"/>
  <c r="Q108" i="37"/>
  <c r="Q109" i="37"/>
  <c r="Q110" i="37"/>
  <c r="Q111" i="37"/>
  <c r="Q112" i="37"/>
  <c r="Q113" i="37"/>
  <c r="Q114" i="37"/>
  <c r="Q115" i="37"/>
  <c r="Q116" i="37"/>
  <c r="Q117" i="37"/>
  <c r="Q118" i="37"/>
  <c r="Q119" i="37"/>
  <c r="Q120" i="37"/>
  <c r="Q121" i="37"/>
  <c r="Q122" i="37"/>
  <c r="Q123" i="37"/>
  <c r="Q124" i="37"/>
  <c r="Q125" i="37"/>
  <c r="Q126" i="37"/>
  <c r="Q127" i="37"/>
  <c r="Q128" i="37"/>
  <c r="Q129" i="37"/>
  <c r="Q130" i="37"/>
  <c r="Q131" i="37"/>
  <c r="Q132" i="37"/>
  <c r="Q133" i="37"/>
  <c r="Q134" i="37"/>
  <c r="Q135" i="37"/>
  <c r="Q136" i="37"/>
  <c r="Q137" i="37"/>
  <c r="Q138" i="37"/>
  <c r="Q139" i="37"/>
  <c r="Q140" i="37"/>
  <c r="Q141" i="37"/>
  <c r="Q142" i="37"/>
  <c r="Q143" i="37"/>
  <c r="Q144" i="37"/>
  <c r="Q145" i="37"/>
  <c r="Q146" i="37"/>
  <c r="Q147" i="37"/>
  <c r="Q499" i="37"/>
  <c r="Q148" i="37"/>
  <c r="Q149" i="37"/>
  <c r="Q150" i="37"/>
  <c r="Q151" i="37"/>
  <c r="Q152" i="37"/>
  <c r="Q153" i="37"/>
  <c r="Q154" i="37"/>
  <c r="Q155" i="37"/>
  <c r="Q156" i="37"/>
  <c r="Q157" i="37"/>
  <c r="Q158" i="37"/>
  <c r="Q159" i="37"/>
  <c r="Q160" i="37"/>
  <c r="Q161" i="37"/>
  <c r="Q162" i="37"/>
  <c r="Q163" i="37"/>
  <c r="Q164" i="37"/>
  <c r="Q165" i="37"/>
  <c r="Q166" i="37"/>
  <c r="Q167" i="37"/>
  <c r="Q168" i="37"/>
  <c r="Q169" i="37"/>
  <c r="Q170" i="37"/>
  <c r="Q171" i="37"/>
  <c r="Q172" i="37"/>
  <c r="Q173" i="37"/>
  <c r="Q174" i="37"/>
  <c r="Q175" i="37"/>
  <c r="Q176" i="37"/>
  <c r="Q177" i="37"/>
  <c r="Q178" i="37"/>
  <c r="Q179" i="37"/>
  <c r="Q180" i="37"/>
  <c r="Q181" i="37"/>
  <c r="Q182" i="37"/>
  <c r="Q183" i="37"/>
  <c r="Q184" i="37"/>
  <c r="Q185" i="37"/>
  <c r="Q186" i="37"/>
  <c r="Q187" i="37"/>
  <c r="Q188" i="37"/>
  <c r="Q189" i="37"/>
  <c r="Q190" i="37"/>
  <c r="Q191" i="37"/>
  <c r="Q192" i="37"/>
  <c r="Q193" i="37"/>
  <c r="Q194" i="37"/>
  <c r="Q195" i="37"/>
  <c r="Q196" i="37"/>
  <c r="Q197" i="37"/>
  <c r="Q198" i="37"/>
  <c r="Q199" i="37"/>
  <c r="Q200" i="37"/>
  <c r="Q201" i="37"/>
  <c r="Q202" i="37"/>
  <c r="Q203" i="37"/>
  <c r="Q204" i="37"/>
  <c r="Q205" i="37"/>
  <c r="Q206" i="37"/>
  <c r="Q207" i="37"/>
  <c r="Q208" i="37"/>
  <c r="Q209" i="37"/>
  <c r="Q210" i="37"/>
  <c r="Q211" i="37"/>
  <c r="Q212" i="37"/>
  <c r="Q213" i="37"/>
  <c r="Q214" i="37"/>
  <c r="Q215" i="37"/>
  <c r="Q216" i="37"/>
  <c r="Q217" i="37"/>
  <c r="Q218" i="37"/>
  <c r="Q219" i="37"/>
  <c r="Q220" i="37"/>
  <c r="Q221" i="37"/>
  <c r="Q222" i="37"/>
  <c r="Q223" i="37"/>
  <c r="Q224" i="37"/>
  <c r="Q500" i="37"/>
  <c r="Q225" i="37"/>
  <c r="Q226" i="37"/>
  <c r="Q227" i="37"/>
  <c r="Q501" i="37"/>
  <c r="Q228" i="37"/>
  <c r="Q229" i="37"/>
  <c r="Q230" i="37"/>
  <c r="Q231" i="37"/>
  <c r="Q232" i="37"/>
  <c r="Q233" i="37"/>
  <c r="Q234" i="37"/>
  <c r="Q235" i="37"/>
  <c r="Q236" i="37"/>
  <c r="Q237" i="37"/>
  <c r="Q238" i="37"/>
  <c r="Q239" i="37"/>
  <c r="Q240" i="37"/>
  <c r="Q241" i="37"/>
  <c r="Q242" i="37"/>
  <c r="Q243" i="37"/>
  <c r="Q244" i="37"/>
  <c r="Q245" i="37"/>
  <c r="Q246" i="37"/>
  <c r="Q247" i="37"/>
  <c r="Q248" i="37"/>
  <c r="Q249" i="37"/>
  <c r="Q250" i="37"/>
  <c r="Q251" i="37"/>
  <c r="Q252" i="37"/>
  <c r="Q253" i="37"/>
  <c r="Q254" i="37"/>
  <c r="Q255" i="37"/>
  <c r="Q256" i="37"/>
  <c r="Q257" i="37"/>
  <c r="Q258" i="37"/>
  <c r="Q259" i="37"/>
  <c r="Q260" i="37"/>
  <c r="Q261" i="37"/>
  <c r="Q262" i="37"/>
  <c r="Q509" i="37"/>
  <c r="Q263" i="37"/>
  <c r="Q264" i="37"/>
  <c r="Q265" i="37"/>
  <c r="Q266" i="37"/>
  <c r="Q267" i="37"/>
  <c r="Q268" i="37"/>
  <c r="Q269" i="37"/>
  <c r="Q270" i="37"/>
  <c r="Q271" i="37"/>
  <c r="Q272" i="37"/>
  <c r="Q273" i="37"/>
  <c r="Q274" i="37"/>
  <c r="Q275" i="37"/>
  <c r="Q276" i="37"/>
  <c r="Q277" i="37"/>
  <c r="Q278" i="37"/>
  <c r="Q279" i="37"/>
  <c r="Q280" i="37"/>
  <c r="Q281" i="37"/>
  <c r="Q282" i="37"/>
  <c r="Q283" i="37"/>
  <c r="Q284" i="37"/>
  <c r="Q285" i="37"/>
  <c r="Q286" i="37"/>
  <c r="Q287" i="37"/>
  <c r="Q288" i="37"/>
  <c r="Q289" i="37"/>
  <c r="Q290" i="37"/>
  <c r="Q291" i="37"/>
  <c r="Q292" i="37"/>
  <c r="Q293" i="37"/>
  <c r="Q294" i="37"/>
  <c r="Q295" i="37"/>
  <c r="Q296" i="37"/>
  <c r="Q297" i="37"/>
  <c r="Q298" i="37"/>
  <c r="Q299" i="37"/>
  <c r="Q300" i="37"/>
  <c r="Q301" i="37"/>
  <c r="Q302" i="37"/>
  <c r="Q303" i="37"/>
  <c r="Q304" i="37"/>
  <c r="Q305" i="37"/>
  <c r="Q306" i="37"/>
  <c r="Q307" i="37"/>
  <c r="Q308" i="37"/>
  <c r="Q309" i="37"/>
  <c r="Q310" i="37"/>
  <c r="Q311" i="37"/>
  <c r="Q312" i="37"/>
  <c r="Q313" i="37"/>
  <c r="Q314" i="37"/>
  <c r="Q315" i="37"/>
  <c r="Q316" i="37"/>
  <c r="Q317" i="37"/>
  <c r="Q318" i="37"/>
  <c r="Q319" i="37"/>
  <c r="Q320" i="37"/>
  <c r="Q321" i="37"/>
  <c r="Q322" i="37"/>
  <c r="Q323" i="37"/>
  <c r="Q324" i="37"/>
  <c r="Q325" i="37"/>
  <c r="Q326" i="37"/>
  <c r="Q327" i="37"/>
  <c r="Q328" i="37"/>
  <c r="Q329" i="37"/>
  <c r="Q330" i="37"/>
  <c r="Q331" i="37"/>
  <c r="Q332" i="37"/>
  <c r="Q333" i="37"/>
  <c r="Q334" i="37"/>
  <c r="Q335" i="37"/>
  <c r="Q336" i="37"/>
  <c r="Q337" i="37"/>
  <c r="Q338" i="37"/>
  <c r="Q339" i="37"/>
  <c r="Q340" i="37"/>
  <c r="Q341" i="37"/>
  <c r="Q342" i="37"/>
  <c r="Q343" i="37"/>
  <c r="Q344" i="37"/>
  <c r="Q345" i="37"/>
  <c r="Q346" i="37"/>
  <c r="Q347" i="37"/>
  <c r="Q348" i="37"/>
  <c r="Q349" i="37"/>
  <c r="Q350" i="37"/>
  <c r="Q351" i="37"/>
  <c r="Q352" i="37"/>
  <c r="Q353" i="37"/>
  <c r="Q354" i="37"/>
  <c r="Q355" i="37"/>
  <c r="Q356" i="37"/>
  <c r="Q357" i="37"/>
  <c r="Q358" i="37"/>
  <c r="Q359" i="37"/>
  <c r="Q360" i="37"/>
  <c r="Q361" i="37"/>
  <c r="Q502" i="37"/>
  <c r="Q503" i="37"/>
  <c r="Q504" i="37"/>
  <c r="Q505" i="37"/>
  <c r="Q362" i="37"/>
  <c r="Q363" i="37"/>
  <c r="Q364" i="37"/>
  <c r="Q365" i="37"/>
  <c r="Q366" i="37"/>
  <c r="Q367" i="37"/>
  <c r="Q368" i="37"/>
  <c r="Q369" i="37"/>
  <c r="Q370" i="37"/>
  <c r="Q371" i="37"/>
  <c r="Q372" i="37"/>
  <c r="Q373" i="37"/>
  <c r="Q374" i="37"/>
  <c r="Q375" i="37"/>
  <c r="Q376" i="37"/>
  <c r="Q510" i="37"/>
  <c r="Q377" i="37"/>
  <c r="Q378" i="37"/>
  <c r="Q379" i="37"/>
  <c r="Q380" i="37"/>
  <c r="Q381" i="37"/>
  <c r="Q382" i="37"/>
  <c r="Q383" i="37"/>
  <c r="Q384" i="37"/>
  <c r="Q385" i="37"/>
  <c r="Q386" i="37"/>
  <c r="Q387" i="37"/>
  <c r="Q388" i="37"/>
  <c r="Q389" i="37"/>
  <c r="Q390" i="37"/>
  <c r="Q391" i="37"/>
  <c r="Q392" i="37"/>
  <c r="Q393" i="37"/>
  <c r="Q394" i="37"/>
  <c r="Q395" i="37"/>
  <c r="Q396" i="37"/>
  <c r="Q397" i="37"/>
  <c r="Q398" i="37"/>
  <c r="Q399" i="37"/>
  <c r="Q400" i="37"/>
  <c r="Q401" i="37"/>
  <c r="Q402" i="37"/>
  <c r="Q403" i="37"/>
  <c r="Q404" i="37"/>
  <c r="Q405" i="37"/>
  <c r="Q406" i="37"/>
  <c r="Q407" i="37"/>
  <c r="Q408" i="37"/>
  <c r="Q409" i="37"/>
  <c r="Q410" i="37"/>
  <c r="Q411" i="37"/>
  <c r="Q412" i="37"/>
  <c r="Q413" i="37"/>
  <c r="Q414" i="37"/>
  <c r="Q415" i="37"/>
  <c r="Q416" i="37"/>
  <c r="Q417" i="37"/>
  <c r="Q418" i="37"/>
  <c r="Q506" i="37"/>
  <c r="Q507" i="37"/>
  <c r="Q419" i="37"/>
  <c r="Q420" i="37"/>
  <c r="Q421" i="37"/>
  <c r="Q422" i="37"/>
  <c r="Q423" i="37"/>
  <c r="Q424" i="37"/>
  <c r="Q425" i="37"/>
  <c r="Q426" i="37"/>
  <c r="Q427" i="37"/>
  <c r="Q428" i="37"/>
  <c r="Q429" i="37"/>
  <c r="Q430" i="37"/>
  <c r="Q431" i="37"/>
  <c r="Q432" i="37"/>
  <c r="Q433" i="37"/>
  <c r="Q434" i="37"/>
  <c r="Q435" i="37"/>
  <c r="Q436" i="37"/>
  <c r="Q437" i="37"/>
  <c r="Q438" i="37"/>
  <c r="Q439" i="37"/>
  <c r="Q440" i="37"/>
  <c r="Q508" i="37"/>
  <c r="Q441" i="37"/>
  <c r="Q442" i="37"/>
  <c r="Q443" i="37"/>
  <c r="Q444" i="37"/>
  <c r="Q445" i="37"/>
  <c r="Q446" i="37"/>
  <c r="Q447" i="37"/>
  <c r="Q448" i="37"/>
  <c r="Q449" i="37"/>
  <c r="Q450" i="37"/>
  <c r="Q451" i="37"/>
  <c r="Q452" i="37"/>
  <c r="Q453" i="37"/>
  <c r="Q454" i="37"/>
  <c r="Q455" i="37"/>
  <c r="Q456" i="37"/>
  <c r="Q457" i="37"/>
  <c r="Q458" i="37"/>
  <c r="Q459" i="37"/>
  <c r="Q460" i="37"/>
  <c r="Q461" i="37"/>
  <c r="Q462" i="37"/>
  <c r="Q463" i="37"/>
  <c r="Q464" i="37"/>
  <c r="Q465" i="37"/>
  <c r="Q466" i="37"/>
  <c r="Q467" i="37"/>
  <c r="Q468" i="37"/>
  <c r="Q469" i="37"/>
  <c r="Q470" i="37"/>
  <c r="Q471" i="37"/>
  <c r="Q472" i="37"/>
  <c r="Q473" i="37"/>
  <c r="Q474" i="37"/>
  <c r="Q475" i="37"/>
  <c r="Q476" i="37"/>
  <c r="Q477" i="37"/>
  <c r="Q478" i="37"/>
  <c r="Q479" i="37"/>
  <c r="Q480" i="37"/>
  <c r="Q481" i="37"/>
  <c r="Q482" i="37"/>
  <c r="Q483" i="37"/>
  <c r="Q484" i="37"/>
  <c r="Q485" i="37"/>
  <c r="Q486" i="37"/>
  <c r="Q487" i="37"/>
  <c r="Q488" i="37"/>
  <c r="Q489" i="37"/>
  <c r="Q490" i="37"/>
  <c r="Q491" i="37"/>
  <c r="Q492" i="37"/>
  <c r="Q493" i="37"/>
  <c r="Q494" i="37"/>
  <c r="Q495" i="37"/>
  <c r="Q496" i="37"/>
  <c r="Q497" i="37"/>
  <c r="Q511" i="37"/>
  <c r="Q512" i="37"/>
  <c r="Q513" i="37"/>
  <c r="Q514" i="37"/>
  <c r="Q515" i="37"/>
  <c r="Q498" i="37"/>
  <c r="Q516" i="37"/>
  <c r="Q517" i="37"/>
  <c r="Q518" i="37"/>
  <c r="Q519" i="37"/>
  <c r="Q594" i="37"/>
  <c r="Q520" i="37"/>
  <c r="Q521" i="37"/>
  <c r="Q522" i="37"/>
  <c r="Q523" i="37"/>
  <c r="Q524" i="37"/>
  <c r="Q525" i="37"/>
  <c r="Q526" i="37"/>
  <c r="Q527" i="37"/>
  <c r="Q528" i="37"/>
  <c r="Q529" i="37"/>
  <c r="Q530" i="37"/>
  <c r="Q531" i="37"/>
  <c r="Q532" i="37"/>
  <c r="Q533" i="37"/>
  <c r="Q534" i="37"/>
  <c r="Q535" i="37"/>
  <c r="Q536" i="37"/>
  <c r="Q537" i="37"/>
  <c r="Q538" i="37"/>
  <c r="Q539" i="37"/>
  <c r="Q540" i="37"/>
  <c r="Q541" i="37"/>
  <c r="Q595" i="37"/>
  <c r="Q542" i="37"/>
  <c r="Q543" i="37"/>
  <c r="Q544" i="37"/>
  <c r="Q545" i="37"/>
  <c r="Q546" i="37"/>
  <c r="Q547" i="37"/>
  <c r="Q548" i="37"/>
  <c r="Q549" i="37"/>
  <c r="Q550" i="37"/>
  <c r="Q551" i="37"/>
  <c r="Q552" i="37"/>
  <c r="Q553" i="37"/>
  <c r="Q554" i="37"/>
  <c r="Q555" i="37"/>
  <c r="Q556" i="37"/>
  <c r="Q557" i="37"/>
  <c r="Q558" i="37"/>
  <c r="Q559" i="37"/>
  <c r="Q560" i="37"/>
  <c r="Q596" i="37"/>
  <c r="Q561" i="37"/>
  <c r="Q562" i="37"/>
  <c r="Q563" i="37"/>
  <c r="Q564" i="37"/>
  <c r="Q565" i="37"/>
  <c r="Q566" i="37"/>
  <c r="Q567" i="37"/>
  <c r="Q568" i="37"/>
  <c r="Q569" i="37"/>
  <c r="Q570" i="37"/>
  <c r="Q571" i="37"/>
  <c r="Q572" i="37"/>
  <c r="Q573" i="37"/>
  <c r="Q574" i="37"/>
  <c r="Q575" i="37"/>
  <c r="Q576" i="37"/>
  <c r="Q577" i="37"/>
  <c r="Q578" i="37"/>
  <c r="Q579" i="37"/>
  <c r="Q580" i="37"/>
  <c r="Q581" i="37"/>
  <c r="Q582" i="37"/>
  <c r="Q583" i="37"/>
  <c r="Q584" i="37"/>
  <c r="Q585" i="37"/>
  <c r="Q586" i="37"/>
  <c r="Q587" i="37"/>
  <c r="Q588" i="37"/>
  <c r="Q589" i="37"/>
  <c r="Q590" i="37"/>
  <c r="Q591" i="37"/>
  <c r="Q592" i="37"/>
  <c r="Q593" i="37"/>
  <c r="Q597" i="37"/>
  <c r="Q598" i="37"/>
  <c r="Q599" i="37"/>
  <c r="Q600" i="37"/>
  <c r="Q601" i="37"/>
  <c r="Q602" i="37"/>
  <c r="Q603" i="37"/>
  <c r="Q604" i="37"/>
  <c r="Q605" i="37"/>
  <c r="Q606" i="37"/>
  <c r="Q608" i="37"/>
  <c r="Q609" i="37"/>
  <c r="Q607" i="37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O102" i="37"/>
  <c r="O103" i="37"/>
  <c r="O104" i="37"/>
  <c r="O105" i="37"/>
  <c r="O106" i="37"/>
  <c r="O107" i="37"/>
  <c r="O108" i="37"/>
  <c r="O109" i="37"/>
  <c r="O110" i="37"/>
  <c r="O111" i="37"/>
  <c r="O112" i="37"/>
  <c r="O113" i="37"/>
  <c r="O114" i="37"/>
  <c r="O115" i="37"/>
  <c r="O116" i="37"/>
  <c r="O117" i="37"/>
  <c r="O118" i="37"/>
  <c r="O119" i="37"/>
  <c r="O120" i="37"/>
  <c r="O121" i="37"/>
  <c r="O122" i="37"/>
  <c r="O123" i="37"/>
  <c r="O124" i="37"/>
  <c r="O125" i="37"/>
  <c r="O126" i="37"/>
  <c r="O127" i="37"/>
  <c r="O128" i="37"/>
  <c r="O129" i="37"/>
  <c r="O130" i="37"/>
  <c r="O131" i="37"/>
  <c r="O132" i="37"/>
  <c r="O133" i="37"/>
  <c r="O134" i="37"/>
  <c r="O135" i="37"/>
  <c r="O136" i="37"/>
  <c r="O137" i="37"/>
  <c r="O138" i="37"/>
  <c r="O139" i="37"/>
  <c r="O140" i="37"/>
  <c r="O141" i="37"/>
  <c r="O142" i="37"/>
  <c r="O143" i="37"/>
  <c r="O144" i="37"/>
  <c r="O145" i="37"/>
  <c r="O146" i="37"/>
  <c r="O147" i="37"/>
  <c r="O499" i="37"/>
  <c r="O148" i="37"/>
  <c r="O149" i="37"/>
  <c r="O150" i="37"/>
  <c r="O151" i="37"/>
  <c r="O152" i="37"/>
  <c r="O153" i="37"/>
  <c r="O154" i="37"/>
  <c r="O155" i="37"/>
  <c r="O156" i="37"/>
  <c r="O157" i="37"/>
  <c r="O158" i="37"/>
  <c r="O159" i="37"/>
  <c r="O160" i="37"/>
  <c r="O161" i="37"/>
  <c r="O162" i="37"/>
  <c r="O163" i="37"/>
  <c r="O164" i="37"/>
  <c r="O165" i="37"/>
  <c r="O166" i="37"/>
  <c r="O167" i="37"/>
  <c r="O168" i="37"/>
  <c r="O169" i="37"/>
  <c r="O170" i="37"/>
  <c r="O171" i="37"/>
  <c r="O172" i="37"/>
  <c r="O173" i="37"/>
  <c r="O174" i="37"/>
  <c r="O175" i="37"/>
  <c r="O176" i="37"/>
  <c r="O177" i="37"/>
  <c r="O178" i="37"/>
  <c r="O179" i="37"/>
  <c r="O180" i="37"/>
  <c r="O181" i="37"/>
  <c r="O182" i="37"/>
  <c r="O183" i="37"/>
  <c r="O184" i="37"/>
  <c r="O185" i="37"/>
  <c r="O186" i="37"/>
  <c r="O187" i="37"/>
  <c r="O188" i="37"/>
  <c r="O189" i="37"/>
  <c r="O190" i="37"/>
  <c r="O191" i="37"/>
  <c r="O192" i="37"/>
  <c r="O193" i="37"/>
  <c r="O194" i="37"/>
  <c r="O195" i="37"/>
  <c r="O196" i="37"/>
  <c r="O197" i="37"/>
  <c r="O198" i="37"/>
  <c r="O199" i="37"/>
  <c r="O200" i="37"/>
  <c r="O201" i="37"/>
  <c r="O202" i="37"/>
  <c r="O203" i="37"/>
  <c r="O204" i="37"/>
  <c r="O205" i="37"/>
  <c r="O206" i="37"/>
  <c r="O207" i="37"/>
  <c r="O208" i="37"/>
  <c r="O209" i="37"/>
  <c r="O210" i="37"/>
  <c r="O211" i="37"/>
  <c r="O212" i="37"/>
  <c r="O213" i="37"/>
  <c r="O214" i="37"/>
  <c r="O215" i="37"/>
  <c r="O216" i="37"/>
  <c r="O217" i="37"/>
  <c r="O218" i="37"/>
  <c r="O219" i="37"/>
  <c r="O220" i="37"/>
  <c r="O221" i="37"/>
  <c r="O222" i="37"/>
  <c r="O223" i="37"/>
  <c r="O224" i="37"/>
  <c r="O500" i="37"/>
  <c r="O225" i="37"/>
  <c r="O226" i="37"/>
  <c r="O227" i="37"/>
  <c r="O501" i="37"/>
  <c r="O228" i="37"/>
  <c r="O229" i="37"/>
  <c r="O230" i="37"/>
  <c r="O231" i="37"/>
  <c r="O232" i="37"/>
  <c r="O233" i="37"/>
  <c r="O234" i="37"/>
  <c r="O235" i="37"/>
  <c r="O236" i="37"/>
  <c r="O237" i="37"/>
  <c r="O238" i="37"/>
  <c r="O239" i="37"/>
  <c r="O240" i="37"/>
  <c r="O241" i="37"/>
  <c r="O242" i="37"/>
  <c r="O243" i="37"/>
  <c r="O244" i="37"/>
  <c r="O245" i="37"/>
  <c r="O246" i="37"/>
  <c r="O247" i="37"/>
  <c r="O248" i="37"/>
  <c r="O249" i="37"/>
  <c r="O250" i="37"/>
  <c r="O251" i="37"/>
  <c r="O252" i="37"/>
  <c r="O253" i="37"/>
  <c r="O254" i="37"/>
  <c r="O255" i="37"/>
  <c r="O256" i="37"/>
  <c r="O257" i="37"/>
  <c r="O258" i="37"/>
  <c r="O259" i="37"/>
  <c r="O260" i="37"/>
  <c r="O261" i="37"/>
  <c r="O262" i="37"/>
  <c r="O509" i="37"/>
  <c r="O263" i="37"/>
  <c r="O264" i="37"/>
  <c r="O265" i="37"/>
  <c r="O266" i="37"/>
  <c r="O267" i="37"/>
  <c r="O268" i="37"/>
  <c r="O269" i="37"/>
  <c r="O270" i="37"/>
  <c r="O271" i="37"/>
  <c r="O272" i="37"/>
  <c r="O273" i="37"/>
  <c r="O274" i="37"/>
  <c r="O275" i="37"/>
  <c r="O276" i="37"/>
  <c r="O277" i="37"/>
  <c r="O278" i="37"/>
  <c r="O279" i="37"/>
  <c r="O280" i="37"/>
  <c r="O281" i="37"/>
  <c r="O282" i="37"/>
  <c r="O283" i="37"/>
  <c r="O284" i="37"/>
  <c r="O285" i="37"/>
  <c r="O286" i="37"/>
  <c r="O287" i="37"/>
  <c r="O288" i="37"/>
  <c r="O289" i="37"/>
  <c r="O290" i="37"/>
  <c r="O291" i="37"/>
  <c r="O292" i="37"/>
  <c r="O293" i="37"/>
  <c r="O294" i="37"/>
  <c r="O295" i="37"/>
  <c r="O296" i="37"/>
  <c r="O297" i="37"/>
  <c r="O298" i="37"/>
  <c r="O299" i="37"/>
  <c r="O300" i="37"/>
  <c r="O301" i="37"/>
  <c r="O302" i="37"/>
  <c r="O303" i="37"/>
  <c r="O304" i="37"/>
  <c r="O305" i="37"/>
  <c r="O306" i="37"/>
  <c r="O307" i="37"/>
  <c r="O308" i="37"/>
  <c r="O309" i="37"/>
  <c r="O310" i="37"/>
  <c r="O311" i="37"/>
  <c r="O312" i="37"/>
  <c r="O313" i="37"/>
  <c r="O314" i="37"/>
  <c r="O315" i="37"/>
  <c r="O316" i="37"/>
  <c r="O317" i="37"/>
  <c r="O318" i="37"/>
  <c r="O319" i="37"/>
  <c r="O320" i="37"/>
  <c r="O321" i="37"/>
  <c r="O322" i="37"/>
  <c r="O323" i="37"/>
  <c r="O324" i="37"/>
  <c r="O325" i="37"/>
  <c r="O326" i="37"/>
  <c r="O327" i="37"/>
  <c r="O328" i="37"/>
  <c r="O329" i="37"/>
  <c r="O330" i="37"/>
  <c r="O331" i="37"/>
  <c r="O332" i="37"/>
  <c r="O333" i="37"/>
  <c r="O334" i="37"/>
  <c r="O335" i="37"/>
  <c r="O336" i="37"/>
  <c r="O337" i="37"/>
  <c r="O338" i="37"/>
  <c r="O339" i="37"/>
  <c r="O340" i="37"/>
  <c r="O341" i="37"/>
  <c r="O342" i="37"/>
  <c r="O343" i="37"/>
  <c r="O344" i="37"/>
  <c r="O345" i="37"/>
  <c r="O346" i="37"/>
  <c r="O347" i="37"/>
  <c r="O348" i="37"/>
  <c r="O349" i="37"/>
  <c r="O350" i="37"/>
  <c r="O351" i="37"/>
  <c r="O352" i="37"/>
  <c r="O353" i="37"/>
  <c r="O354" i="37"/>
  <c r="O355" i="37"/>
  <c r="O356" i="37"/>
  <c r="O357" i="37"/>
  <c r="O358" i="37"/>
  <c r="O359" i="37"/>
  <c r="O360" i="37"/>
  <c r="O361" i="37"/>
  <c r="O502" i="37"/>
  <c r="O503" i="37"/>
  <c r="O504" i="37"/>
  <c r="O505" i="37"/>
  <c r="O362" i="37"/>
  <c r="O363" i="37"/>
  <c r="O364" i="37"/>
  <c r="O365" i="37"/>
  <c r="O366" i="37"/>
  <c r="O367" i="37"/>
  <c r="O368" i="37"/>
  <c r="O369" i="37"/>
  <c r="O370" i="37"/>
  <c r="O371" i="37"/>
  <c r="O372" i="37"/>
  <c r="O373" i="37"/>
  <c r="O374" i="37"/>
  <c r="O375" i="37"/>
  <c r="O376" i="37"/>
  <c r="O510" i="37"/>
  <c r="O377" i="37"/>
  <c r="O378" i="37"/>
  <c r="O379" i="37"/>
  <c r="O380" i="37"/>
  <c r="O381" i="37"/>
  <c r="O382" i="37"/>
  <c r="O383" i="37"/>
  <c r="O384" i="37"/>
  <c r="O385" i="37"/>
  <c r="O386" i="37"/>
  <c r="O387" i="37"/>
  <c r="O388" i="37"/>
  <c r="O389" i="37"/>
  <c r="O390" i="37"/>
  <c r="O391" i="37"/>
  <c r="O392" i="37"/>
  <c r="O393" i="37"/>
  <c r="O394" i="37"/>
  <c r="O395" i="37"/>
  <c r="O396" i="37"/>
  <c r="O397" i="37"/>
  <c r="O398" i="37"/>
  <c r="O399" i="37"/>
  <c r="O400" i="37"/>
  <c r="O401" i="37"/>
  <c r="O402" i="37"/>
  <c r="O403" i="37"/>
  <c r="O404" i="37"/>
  <c r="O405" i="37"/>
  <c r="O406" i="37"/>
  <c r="O407" i="37"/>
  <c r="O408" i="37"/>
  <c r="O409" i="37"/>
  <c r="O410" i="37"/>
  <c r="O411" i="37"/>
  <c r="O412" i="37"/>
  <c r="O413" i="37"/>
  <c r="O414" i="37"/>
  <c r="O415" i="37"/>
  <c r="O416" i="37"/>
  <c r="O417" i="37"/>
  <c r="O418" i="37"/>
  <c r="O506" i="37"/>
  <c r="O507" i="37"/>
  <c r="O419" i="37"/>
  <c r="O420" i="37"/>
  <c r="O421" i="37"/>
  <c r="O422" i="37"/>
  <c r="O423" i="37"/>
  <c r="O424" i="37"/>
  <c r="O425" i="37"/>
  <c r="O426" i="37"/>
  <c r="O427" i="37"/>
  <c r="O428" i="37"/>
  <c r="O429" i="37"/>
  <c r="O430" i="37"/>
  <c r="O431" i="37"/>
  <c r="O432" i="37"/>
  <c r="O433" i="37"/>
  <c r="O434" i="37"/>
  <c r="O435" i="37"/>
  <c r="O436" i="37"/>
  <c r="O437" i="37"/>
  <c r="O438" i="37"/>
  <c r="O439" i="37"/>
  <c r="O440" i="37"/>
  <c r="O508" i="37"/>
  <c r="O441" i="37"/>
  <c r="O442" i="37"/>
  <c r="O443" i="37"/>
  <c r="O444" i="37"/>
  <c r="O445" i="37"/>
  <c r="O446" i="37"/>
  <c r="O447" i="37"/>
  <c r="O448" i="37"/>
  <c r="O449" i="37"/>
  <c r="O450" i="37"/>
  <c r="O451" i="37"/>
  <c r="O452" i="37"/>
  <c r="O453" i="37"/>
  <c r="O454" i="37"/>
  <c r="O455" i="37"/>
  <c r="O456" i="37"/>
  <c r="O457" i="37"/>
  <c r="O458" i="37"/>
  <c r="O459" i="37"/>
  <c r="O460" i="37"/>
  <c r="O461" i="37"/>
  <c r="O462" i="37"/>
  <c r="O463" i="37"/>
  <c r="O464" i="37"/>
  <c r="O465" i="37"/>
  <c r="O466" i="37"/>
  <c r="O467" i="37"/>
  <c r="O468" i="37"/>
  <c r="O469" i="37"/>
  <c r="O470" i="37"/>
  <c r="O471" i="37"/>
  <c r="O472" i="37"/>
  <c r="O473" i="37"/>
  <c r="O474" i="37"/>
  <c r="O475" i="37"/>
  <c r="O476" i="37"/>
  <c r="O477" i="37"/>
  <c r="O478" i="37"/>
  <c r="O479" i="37"/>
  <c r="O480" i="37"/>
  <c r="O481" i="37"/>
  <c r="O482" i="37"/>
  <c r="O483" i="37"/>
  <c r="O484" i="37"/>
  <c r="O485" i="37"/>
  <c r="O486" i="37"/>
  <c r="O487" i="37"/>
  <c r="O488" i="37"/>
  <c r="O489" i="37"/>
  <c r="O490" i="37"/>
  <c r="O491" i="37"/>
  <c r="O492" i="37"/>
  <c r="O493" i="37"/>
  <c r="O494" i="37"/>
  <c r="O495" i="37"/>
  <c r="O496" i="37"/>
  <c r="O497" i="37"/>
  <c r="O511" i="37"/>
  <c r="O512" i="37"/>
  <c r="O513" i="37"/>
  <c r="O514" i="37"/>
  <c r="O515" i="37"/>
  <c r="O498" i="37"/>
  <c r="O516" i="37"/>
  <c r="O517" i="37"/>
  <c r="O518" i="37"/>
  <c r="O519" i="37"/>
  <c r="O594" i="37"/>
  <c r="O520" i="37"/>
  <c r="O521" i="37"/>
  <c r="O522" i="37"/>
  <c r="O523" i="37"/>
  <c r="O524" i="37"/>
  <c r="O525" i="37"/>
  <c r="O526" i="37"/>
  <c r="O527" i="37"/>
  <c r="O528" i="37"/>
  <c r="O529" i="37"/>
  <c r="O530" i="37"/>
  <c r="O531" i="37"/>
  <c r="O532" i="37"/>
  <c r="O533" i="37"/>
  <c r="O534" i="37"/>
  <c r="O535" i="37"/>
  <c r="O536" i="37"/>
  <c r="O537" i="37"/>
  <c r="O538" i="37"/>
  <c r="O539" i="37"/>
  <c r="O540" i="37"/>
  <c r="O541" i="37"/>
  <c r="O595" i="37"/>
  <c r="O542" i="37"/>
  <c r="O543" i="37"/>
  <c r="O544" i="37"/>
  <c r="O545" i="37"/>
  <c r="O546" i="37"/>
  <c r="O547" i="37"/>
  <c r="O548" i="37"/>
  <c r="O549" i="37"/>
  <c r="O550" i="37"/>
  <c r="O551" i="37"/>
  <c r="O552" i="37"/>
  <c r="O553" i="37"/>
  <c r="O554" i="37"/>
  <c r="O555" i="37"/>
  <c r="O556" i="37"/>
  <c r="O557" i="37"/>
  <c r="O558" i="37"/>
  <c r="O559" i="37"/>
  <c r="O560" i="37"/>
  <c r="O596" i="37"/>
  <c r="O561" i="37"/>
  <c r="O562" i="37"/>
  <c r="O563" i="37"/>
  <c r="O564" i="37"/>
  <c r="O565" i="37"/>
  <c r="O566" i="37"/>
  <c r="O567" i="37"/>
  <c r="O568" i="37"/>
  <c r="O569" i="37"/>
  <c r="O570" i="37"/>
  <c r="O571" i="37"/>
  <c r="O572" i="37"/>
  <c r="O573" i="37"/>
  <c r="O574" i="37"/>
  <c r="O575" i="37"/>
  <c r="O576" i="37"/>
  <c r="O577" i="37"/>
  <c r="O578" i="37"/>
  <c r="O579" i="37"/>
  <c r="O580" i="37"/>
  <c r="O581" i="37"/>
  <c r="O582" i="37"/>
  <c r="O583" i="37"/>
  <c r="O584" i="37"/>
  <c r="O585" i="37"/>
  <c r="O586" i="37"/>
  <c r="O587" i="37"/>
  <c r="O588" i="37"/>
  <c r="O589" i="37"/>
  <c r="O590" i="37"/>
  <c r="O591" i="37"/>
  <c r="O592" i="37"/>
  <c r="O593" i="37"/>
  <c r="O597" i="37"/>
  <c r="O598" i="37"/>
  <c r="O599" i="37"/>
  <c r="O600" i="37"/>
  <c r="O601" i="37"/>
  <c r="O602" i="37"/>
  <c r="O603" i="37"/>
  <c r="O604" i="37"/>
  <c r="O605" i="37"/>
  <c r="O606" i="37"/>
  <c r="O608" i="37"/>
  <c r="O609" i="37"/>
  <c r="O607" i="37"/>
  <c r="P2" i="37"/>
  <c r="P3" i="37"/>
  <c r="P4" i="37"/>
  <c r="P5" i="37"/>
  <c r="P6" i="37"/>
  <c r="P7" i="37"/>
  <c r="P8" i="37"/>
  <c r="P9" i="37"/>
  <c r="P10" i="37"/>
  <c r="P11" i="37"/>
  <c r="P12" i="37"/>
  <c r="P13" i="37"/>
  <c r="P14" i="37"/>
  <c r="P15" i="37"/>
  <c r="P16" i="37"/>
  <c r="P17" i="37"/>
  <c r="P18" i="37"/>
  <c r="P19" i="37"/>
  <c r="P20" i="37"/>
  <c r="P21" i="37"/>
  <c r="P22" i="37"/>
  <c r="P23" i="37"/>
  <c r="P24" i="37"/>
  <c r="P25" i="37"/>
  <c r="P26" i="37"/>
  <c r="P27" i="37"/>
  <c r="P28" i="37"/>
  <c r="P29" i="37"/>
  <c r="P30" i="37"/>
  <c r="P31" i="37"/>
  <c r="P32" i="37"/>
  <c r="P33" i="37"/>
  <c r="P34" i="37"/>
  <c r="P35" i="37"/>
  <c r="P36" i="37"/>
  <c r="P37" i="37"/>
  <c r="P38" i="37"/>
  <c r="P39" i="37"/>
  <c r="P40" i="37"/>
  <c r="P41" i="37"/>
  <c r="P42" i="37"/>
  <c r="P43" i="37"/>
  <c r="P44" i="37"/>
  <c r="P45" i="37"/>
  <c r="P46" i="37"/>
  <c r="P47" i="37"/>
  <c r="P48" i="37"/>
  <c r="P49" i="37"/>
  <c r="P50" i="37"/>
  <c r="P51" i="37"/>
  <c r="P52" i="37"/>
  <c r="P53" i="37"/>
  <c r="P54" i="37"/>
  <c r="P55" i="37"/>
  <c r="P56" i="37"/>
  <c r="P57" i="37"/>
  <c r="P58" i="37"/>
  <c r="P59" i="37"/>
  <c r="P60" i="37"/>
  <c r="P61" i="37"/>
  <c r="P62" i="37"/>
  <c r="P63" i="37"/>
  <c r="P64" i="37"/>
  <c r="P65" i="37"/>
  <c r="P66" i="37"/>
  <c r="P67" i="37"/>
  <c r="P68" i="37"/>
  <c r="P69" i="37"/>
  <c r="P70" i="37"/>
  <c r="P71" i="37"/>
  <c r="P72" i="37"/>
  <c r="P73" i="37"/>
  <c r="P74" i="37"/>
  <c r="P75" i="37"/>
  <c r="P76" i="37"/>
  <c r="P77" i="37"/>
  <c r="P78" i="37"/>
  <c r="P79" i="37"/>
  <c r="P80" i="37"/>
  <c r="P81" i="37"/>
  <c r="P82" i="37"/>
  <c r="P83" i="37"/>
  <c r="P84" i="37"/>
  <c r="P85" i="37"/>
  <c r="P86" i="37"/>
  <c r="P87" i="37"/>
  <c r="P88" i="37"/>
  <c r="P89" i="37"/>
  <c r="P90" i="37"/>
  <c r="P91" i="37"/>
  <c r="P92" i="37"/>
  <c r="P93" i="37"/>
  <c r="P94" i="37"/>
  <c r="P95" i="37"/>
  <c r="P96" i="37"/>
  <c r="P97" i="37"/>
  <c r="P98" i="37"/>
  <c r="P99" i="37"/>
  <c r="P100" i="37"/>
  <c r="P101" i="37"/>
  <c r="P102" i="37"/>
  <c r="P103" i="37"/>
  <c r="P104" i="37"/>
  <c r="P105" i="37"/>
  <c r="P106" i="37"/>
  <c r="P107" i="37"/>
  <c r="P108" i="37"/>
  <c r="P109" i="37"/>
  <c r="P110" i="37"/>
  <c r="P111" i="37"/>
  <c r="P112" i="37"/>
  <c r="P113" i="37"/>
  <c r="P114" i="37"/>
  <c r="P115" i="37"/>
  <c r="P116" i="37"/>
  <c r="P117" i="37"/>
  <c r="P118" i="37"/>
  <c r="P119" i="37"/>
  <c r="P120" i="37"/>
  <c r="P121" i="37"/>
  <c r="P122" i="37"/>
  <c r="P123" i="37"/>
  <c r="P124" i="37"/>
  <c r="P125" i="37"/>
  <c r="P126" i="37"/>
  <c r="P127" i="37"/>
  <c r="P128" i="37"/>
  <c r="P129" i="37"/>
  <c r="P130" i="37"/>
  <c r="P131" i="37"/>
  <c r="P132" i="37"/>
  <c r="P133" i="37"/>
  <c r="P134" i="37"/>
  <c r="P135" i="37"/>
  <c r="P136" i="37"/>
  <c r="P137" i="37"/>
  <c r="P138" i="37"/>
  <c r="P139" i="37"/>
  <c r="P140" i="37"/>
  <c r="P141" i="37"/>
  <c r="P142" i="37"/>
  <c r="P143" i="37"/>
  <c r="P144" i="37"/>
  <c r="P145" i="37"/>
  <c r="P146" i="37"/>
  <c r="P147" i="37"/>
  <c r="P499" i="37"/>
  <c r="P148" i="37"/>
  <c r="P149" i="37"/>
  <c r="P150" i="37"/>
  <c r="P151" i="37"/>
  <c r="P152" i="37"/>
  <c r="P153" i="37"/>
  <c r="P154" i="37"/>
  <c r="P155" i="37"/>
  <c r="P156" i="37"/>
  <c r="P157" i="37"/>
  <c r="P158" i="37"/>
  <c r="P159" i="37"/>
  <c r="P160" i="37"/>
  <c r="P161" i="37"/>
  <c r="P162" i="37"/>
  <c r="P163" i="37"/>
  <c r="P164" i="37"/>
  <c r="P165" i="37"/>
  <c r="P166" i="37"/>
  <c r="P167" i="37"/>
  <c r="P168" i="37"/>
  <c r="P169" i="37"/>
  <c r="P170" i="37"/>
  <c r="P171" i="37"/>
  <c r="P172" i="37"/>
  <c r="P173" i="37"/>
  <c r="P174" i="37"/>
  <c r="P175" i="37"/>
  <c r="P176" i="37"/>
  <c r="P177" i="37"/>
  <c r="P178" i="37"/>
  <c r="P179" i="37"/>
  <c r="P180" i="37"/>
  <c r="P181" i="37"/>
  <c r="P182" i="37"/>
  <c r="P183" i="37"/>
  <c r="P184" i="37"/>
  <c r="P185" i="37"/>
  <c r="P186" i="37"/>
  <c r="P187" i="37"/>
  <c r="P188" i="37"/>
  <c r="P189" i="37"/>
  <c r="P190" i="37"/>
  <c r="P191" i="37"/>
  <c r="P192" i="37"/>
  <c r="P193" i="37"/>
  <c r="P194" i="37"/>
  <c r="P195" i="37"/>
  <c r="P196" i="37"/>
  <c r="P197" i="37"/>
  <c r="P198" i="37"/>
  <c r="P199" i="37"/>
  <c r="P200" i="37"/>
  <c r="P201" i="37"/>
  <c r="P202" i="37"/>
  <c r="P203" i="37"/>
  <c r="P204" i="37"/>
  <c r="P205" i="37"/>
  <c r="P206" i="37"/>
  <c r="P207" i="37"/>
  <c r="P208" i="37"/>
  <c r="P209" i="37"/>
  <c r="P210" i="37"/>
  <c r="P211" i="37"/>
  <c r="P212" i="37"/>
  <c r="P213" i="37"/>
  <c r="P214" i="37"/>
  <c r="P215" i="37"/>
  <c r="P216" i="37"/>
  <c r="P217" i="37"/>
  <c r="P218" i="37"/>
  <c r="P219" i="37"/>
  <c r="P220" i="37"/>
  <c r="P221" i="37"/>
  <c r="P222" i="37"/>
  <c r="P223" i="37"/>
  <c r="P224" i="37"/>
  <c r="P500" i="37"/>
  <c r="P225" i="37"/>
  <c r="P226" i="37"/>
  <c r="P227" i="37"/>
  <c r="P501" i="37"/>
  <c r="P228" i="37"/>
  <c r="P229" i="37"/>
  <c r="P230" i="37"/>
  <c r="P231" i="37"/>
  <c r="P232" i="37"/>
  <c r="P233" i="37"/>
  <c r="P234" i="37"/>
  <c r="P235" i="37"/>
  <c r="P236" i="37"/>
  <c r="P237" i="37"/>
  <c r="P238" i="37"/>
  <c r="P239" i="37"/>
  <c r="P240" i="37"/>
  <c r="P241" i="37"/>
  <c r="P242" i="37"/>
  <c r="P243" i="37"/>
  <c r="P244" i="37"/>
  <c r="P245" i="37"/>
  <c r="P246" i="37"/>
  <c r="P247" i="37"/>
  <c r="P248" i="37"/>
  <c r="P249" i="37"/>
  <c r="P250" i="37"/>
  <c r="P251" i="37"/>
  <c r="P252" i="37"/>
  <c r="P253" i="37"/>
  <c r="P254" i="37"/>
  <c r="P255" i="37"/>
  <c r="P256" i="37"/>
  <c r="P257" i="37"/>
  <c r="P258" i="37"/>
  <c r="P259" i="37"/>
  <c r="P260" i="37"/>
  <c r="P261" i="37"/>
  <c r="P262" i="37"/>
  <c r="P509" i="37"/>
  <c r="P263" i="37"/>
  <c r="P264" i="37"/>
  <c r="P265" i="37"/>
  <c r="P266" i="37"/>
  <c r="P267" i="37"/>
  <c r="P268" i="37"/>
  <c r="P269" i="37"/>
  <c r="P270" i="37"/>
  <c r="P271" i="37"/>
  <c r="P272" i="37"/>
  <c r="P273" i="37"/>
  <c r="P274" i="37"/>
  <c r="P275" i="37"/>
  <c r="P276" i="37"/>
  <c r="P277" i="37"/>
  <c r="P278" i="37"/>
  <c r="P279" i="37"/>
  <c r="P280" i="37"/>
  <c r="P281" i="37"/>
  <c r="P282" i="37"/>
  <c r="P283" i="37"/>
  <c r="P284" i="37"/>
  <c r="P285" i="37"/>
  <c r="P286" i="37"/>
  <c r="P287" i="37"/>
  <c r="P288" i="37"/>
  <c r="P289" i="37"/>
  <c r="P290" i="37"/>
  <c r="P291" i="37"/>
  <c r="P292" i="37"/>
  <c r="P293" i="37"/>
  <c r="P294" i="37"/>
  <c r="P295" i="37"/>
  <c r="P296" i="37"/>
  <c r="P297" i="37"/>
  <c r="P298" i="37"/>
  <c r="P299" i="37"/>
  <c r="P300" i="37"/>
  <c r="P301" i="37"/>
  <c r="P302" i="37"/>
  <c r="P303" i="37"/>
  <c r="P304" i="37"/>
  <c r="P305" i="37"/>
  <c r="P306" i="37"/>
  <c r="P307" i="37"/>
  <c r="P308" i="37"/>
  <c r="P309" i="37"/>
  <c r="P310" i="37"/>
  <c r="P311" i="37"/>
  <c r="P312" i="37"/>
  <c r="P313" i="37"/>
  <c r="P314" i="37"/>
  <c r="P315" i="37"/>
  <c r="P316" i="37"/>
  <c r="P317" i="37"/>
  <c r="P318" i="37"/>
  <c r="P319" i="37"/>
  <c r="P320" i="37"/>
  <c r="P321" i="37"/>
  <c r="P322" i="37"/>
  <c r="P323" i="37"/>
  <c r="P324" i="37"/>
  <c r="P325" i="37"/>
  <c r="P326" i="37"/>
  <c r="P327" i="37"/>
  <c r="P328" i="37"/>
  <c r="P329" i="37"/>
  <c r="P330" i="37"/>
  <c r="P331" i="37"/>
  <c r="P332" i="37"/>
  <c r="P333" i="37"/>
  <c r="P334" i="37"/>
  <c r="P335" i="37"/>
  <c r="P336" i="37"/>
  <c r="P337" i="37"/>
  <c r="P338" i="37"/>
  <c r="P339" i="37"/>
  <c r="P340" i="37"/>
  <c r="P341" i="37"/>
  <c r="P342" i="37"/>
  <c r="P343" i="37"/>
  <c r="P344" i="37"/>
  <c r="P345" i="37"/>
  <c r="P346" i="37"/>
  <c r="P347" i="37"/>
  <c r="P348" i="37"/>
  <c r="P349" i="37"/>
  <c r="P350" i="37"/>
  <c r="P351" i="37"/>
  <c r="P352" i="37"/>
  <c r="P353" i="37"/>
  <c r="P354" i="37"/>
  <c r="P355" i="37"/>
  <c r="P356" i="37"/>
  <c r="P357" i="37"/>
  <c r="P358" i="37"/>
  <c r="P359" i="37"/>
  <c r="P360" i="37"/>
  <c r="P361" i="37"/>
  <c r="P502" i="37"/>
  <c r="P503" i="37"/>
  <c r="P504" i="37"/>
  <c r="P505" i="37"/>
  <c r="P362" i="37"/>
  <c r="P363" i="37"/>
  <c r="P364" i="37"/>
  <c r="P365" i="37"/>
  <c r="P366" i="37"/>
  <c r="P367" i="37"/>
  <c r="P368" i="37"/>
  <c r="P369" i="37"/>
  <c r="P370" i="37"/>
  <c r="P371" i="37"/>
  <c r="P372" i="37"/>
  <c r="P373" i="37"/>
  <c r="P374" i="37"/>
  <c r="P375" i="37"/>
  <c r="P376" i="37"/>
  <c r="P510" i="37"/>
  <c r="P377" i="37"/>
  <c r="P378" i="37"/>
  <c r="P379" i="37"/>
  <c r="P380" i="37"/>
  <c r="P381" i="37"/>
  <c r="P382" i="37"/>
  <c r="P383" i="37"/>
  <c r="P384" i="37"/>
  <c r="P385" i="37"/>
  <c r="P386" i="37"/>
  <c r="P387" i="37"/>
  <c r="P388" i="37"/>
  <c r="P389" i="37"/>
  <c r="P390" i="37"/>
  <c r="P391" i="37"/>
  <c r="P392" i="37"/>
  <c r="P393" i="37"/>
  <c r="P394" i="37"/>
  <c r="P395" i="37"/>
  <c r="P396" i="37"/>
  <c r="P397" i="37"/>
  <c r="P398" i="37"/>
  <c r="P399" i="37"/>
  <c r="P400" i="37"/>
  <c r="P401" i="37"/>
  <c r="P402" i="37"/>
  <c r="P403" i="37"/>
  <c r="P404" i="37"/>
  <c r="P405" i="37"/>
  <c r="P406" i="37"/>
  <c r="P407" i="37"/>
  <c r="P408" i="37"/>
  <c r="P409" i="37"/>
  <c r="P410" i="37"/>
  <c r="P411" i="37"/>
  <c r="P412" i="37"/>
  <c r="P413" i="37"/>
  <c r="P414" i="37"/>
  <c r="P415" i="37"/>
  <c r="P416" i="37"/>
  <c r="P417" i="37"/>
  <c r="P418" i="37"/>
  <c r="P506" i="37"/>
  <c r="P507" i="37"/>
  <c r="P419" i="37"/>
  <c r="P420" i="37"/>
  <c r="P421" i="37"/>
  <c r="P422" i="37"/>
  <c r="P423" i="37"/>
  <c r="P424" i="37"/>
  <c r="P425" i="37"/>
  <c r="P426" i="37"/>
  <c r="P427" i="37"/>
  <c r="P428" i="37"/>
  <c r="P429" i="37"/>
  <c r="P430" i="37"/>
  <c r="P431" i="37"/>
  <c r="P432" i="37"/>
  <c r="P433" i="37"/>
  <c r="P434" i="37"/>
  <c r="P435" i="37"/>
  <c r="P436" i="37"/>
  <c r="P437" i="37"/>
  <c r="P438" i="37"/>
  <c r="P439" i="37"/>
  <c r="P440" i="37"/>
  <c r="P508" i="37"/>
  <c r="P441" i="37"/>
  <c r="P442" i="37"/>
  <c r="P443" i="37"/>
  <c r="P444" i="37"/>
  <c r="P445" i="37"/>
  <c r="P446" i="37"/>
  <c r="P447" i="37"/>
  <c r="P448" i="37"/>
  <c r="P449" i="37"/>
  <c r="P450" i="37"/>
  <c r="P451" i="37"/>
  <c r="P452" i="37"/>
  <c r="P453" i="37"/>
  <c r="P454" i="37"/>
  <c r="P455" i="37"/>
  <c r="P456" i="37"/>
  <c r="P457" i="37"/>
  <c r="P458" i="37"/>
  <c r="P459" i="37"/>
  <c r="P460" i="37"/>
  <c r="P461" i="37"/>
  <c r="P462" i="37"/>
  <c r="P463" i="37"/>
  <c r="P464" i="37"/>
  <c r="P465" i="37"/>
  <c r="P466" i="37"/>
  <c r="P467" i="37"/>
  <c r="P468" i="37"/>
  <c r="P469" i="37"/>
  <c r="P470" i="37"/>
  <c r="P471" i="37"/>
  <c r="P472" i="37"/>
  <c r="P473" i="37"/>
  <c r="P474" i="37"/>
  <c r="P475" i="37"/>
  <c r="P476" i="37"/>
  <c r="P477" i="37"/>
  <c r="P478" i="37"/>
  <c r="P479" i="37"/>
  <c r="P480" i="37"/>
  <c r="P481" i="37"/>
  <c r="P482" i="37"/>
  <c r="P483" i="37"/>
  <c r="P484" i="37"/>
  <c r="P485" i="37"/>
  <c r="P486" i="37"/>
  <c r="P487" i="37"/>
  <c r="P488" i="37"/>
  <c r="P489" i="37"/>
  <c r="P490" i="37"/>
  <c r="P491" i="37"/>
  <c r="P492" i="37"/>
  <c r="P493" i="37"/>
  <c r="P494" i="37"/>
  <c r="P495" i="37"/>
  <c r="P496" i="37"/>
  <c r="P497" i="37"/>
  <c r="P511" i="37"/>
  <c r="P512" i="37"/>
  <c r="P513" i="37"/>
  <c r="P514" i="37"/>
  <c r="P515" i="37"/>
  <c r="P498" i="37"/>
  <c r="P516" i="37"/>
  <c r="P517" i="37"/>
  <c r="P518" i="37"/>
  <c r="P519" i="37"/>
  <c r="P594" i="37"/>
  <c r="P520" i="37"/>
  <c r="P521" i="37"/>
  <c r="P522" i="37"/>
  <c r="P523" i="37"/>
  <c r="P524" i="37"/>
  <c r="P525" i="37"/>
  <c r="P526" i="37"/>
  <c r="P527" i="37"/>
  <c r="P528" i="37"/>
  <c r="P529" i="37"/>
  <c r="P530" i="37"/>
  <c r="P531" i="37"/>
  <c r="P532" i="37"/>
  <c r="P533" i="37"/>
  <c r="P534" i="37"/>
  <c r="P535" i="37"/>
  <c r="P536" i="37"/>
  <c r="P537" i="37"/>
  <c r="P538" i="37"/>
  <c r="P539" i="37"/>
  <c r="P540" i="37"/>
  <c r="P541" i="37"/>
  <c r="P595" i="37"/>
  <c r="P542" i="37"/>
  <c r="P543" i="37"/>
  <c r="P544" i="37"/>
  <c r="P545" i="37"/>
  <c r="P546" i="37"/>
  <c r="P547" i="37"/>
  <c r="P548" i="37"/>
  <c r="P549" i="37"/>
  <c r="P550" i="37"/>
  <c r="P551" i="37"/>
  <c r="P552" i="37"/>
  <c r="P553" i="37"/>
  <c r="P554" i="37"/>
  <c r="P555" i="37"/>
  <c r="P556" i="37"/>
  <c r="P557" i="37"/>
  <c r="P558" i="37"/>
  <c r="P559" i="37"/>
  <c r="P560" i="37"/>
  <c r="P596" i="37"/>
  <c r="P561" i="37"/>
  <c r="P562" i="37"/>
  <c r="P563" i="37"/>
  <c r="P564" i="37"/>
  <c r="P565" i="37"/>
  <c r="P566" i="37"/>
  <c r="P567" i="37"/>
  <c r="P568" i="37"/>
  <c r="P569" i="37"/>
  <c r="P570" i="37"/>
  <c r="P571" i="37"/>
  <c r="P572" i="37"/>
  <c r="P573" i="37"/>
  <c r="P574" i="37"/>
  <c r="P575" i="37"/>
  <c r="P576" i="37"/>
  <c r="P577" i="37"/>
  <c r="P578" i="37"/>
  <c r="P579" i="37"/>
  <c r="P580" i="37"/>
  <c r="P581" i="37"/>
  <c r="P582" i="37"/>
  <c r="P583" i="37"/>
  <c r="P584" i="37"/>
  <c r="P585" i="37"/>
  <c r="P586" i="37"/>
  <c r="P587" i="37"/>
  <c r="P588" i="37"/>
  <c r="P589" i="37"/>
  <c r="P590" i="37"/>
  <c r="P591" i="37"/>
  <c r="P592" i="37"/>
  <c r="P593" i="37"/>
  <c r="P597" i="37"/>
  <c r="P598" i="37"/>
  <c r="P599" i="37"/>
  <c r="P600" i="37"/>
  <c r="P601" i="37"/>
  <c r="P602" i="37"/>
  <c r="P603" i="37"/>
  <c r="P604" i="37"/>
  <c r="P605" i="37"/>
  <c r="P606" i="37"/>
  <c r="P608" i="37"/>
  <c r="P609" i="37"/>
  <c r="P607" i="37"/>
  <c r="L556" i="32"/>
  <c r="L582" i="32"/>
  <c r="L288" i="32"/>
  <c r="L390" i="32"/>
  <c r="L392" i="32"/>
  <c r="M2" i="32"/>
  <c r="M3" i="32"/>
  <c r="M530" i="32"/>
  <c r="M4" i="32"/>
  <c r="M5" i="32"/>
  <c r="M6" i="32"/>
  <c r="M7" i="32"/>
  <c r="M8" i="32"/>
  <c r="M9" i="32"/>
  <c r="M10" i="32"/>
  <c r="M11" i="32"/>
  <c r="M12" i="32"/>
  <c r="M13" i="32"/>
  <c r="M14" i="32"/>
  <c r="M15" i="32"/>
  <c r="M531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532" i="32"/>
  <c r="M35" i="32"/>
  <c r="M36" i="32"/>
  <c r="M37" i="32"/>
  <c r="M38" i="32"/>
  <c r="M39" i="32"/>
  <c r="M40" i="32"/>
  <c r="M533" i="32"/>
  <c r="M534" i="32"/>
  <c r="M535" i="32"/>
  <c r="M41" i="32"/>
  <c r="M42" i="32"/>
  <c r="M43" i="32"/>
  <c r="M44" i="32"/>
  <c r="M45" i="32"/>
  <c r="M46" i="32"/>
  <c r="M47" i="32"/>
  <c r="M48" i="32"/>
  <c r="M49" i="32"/>
  <c r="M50" i="32"/>
  <c r="M51" i="32"/>
  <c r="M536" i="32"/>
  <c r="M537" i="32"/>
  <c r="M52" i="32"/>
  <c r="M53" i="32"/>
  <c r="M54" i="32"/>
  <c r="M538" i="32"/>
  <c r="M55" i="32"/>
  <c r="M56" i="32"/>
  <c r="M57" i="32"/>
  <c r="M58" i="32"/>
  <c r="M59" i="32"/>
  <c r="M539" i="32"/>
  <c r="M540" i="32"/>
  <c r="M60" i="32"/>
  <c r="M61" i="32"/>
  <c r="M541" i="32"/>
  <c r="M62" i="32"/>
  <c r="M542" i="32"/>
  <c r="M63" i="32"/>
  <c r="M64" i="32"/>
  <c r="M65" i="32"/>
  <c r="M66" i="32"/>
  <c r="M67" i="32"/>
  <c r="M68" i="32"/>
  <c r="M69" i="32"/>
  <c r="M70" i="32"/>
  <c r="M543" i="32"/>
  <c r="M71" i="32"/>
  <c r="M72" i="32"/>
  <c r="M73" i="32"/>
  <c r="M74" i="32"/>
  <c r="M75" i="32"/>
  <c r="M76" i="32"/>
  <c r="M77" i="32"/>
  <c r="M78" i="32"/>
  <c r="M544" i="32"/>
  <c r="M79" i="32"/>
  <c r="M80" i="32"/>
  <c r="M545" i="32"/>
  <c r="M81" i="32"/>
  <c r="M82" i="32"/>
  <c r="M83" i="32"/>
  <c r="M84" i="32"/>
  <c r="M85" i="32"/>
  <c r="M86" i="32"/>
  <c r="M87" i="32"/>
  <c r="M546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M102" i="32"/>
  <c r="M103" i="32"/>
  <c r="M104" i="32"/>
  <c r="M547" i="32"/>
  <c r="M105" i="32"/>
  <c r="M106" i="32"/>
  <c r="M548" i="32"/>
  <c r="M107" i="32"/>
  <c r="M108" i="32"/>
  <c r="M109" i="32"/>
  <c r="M110" i="32"/>
  <c r="M111" i="32"/>
  <c r="M112" i="32"/>
  <c r="M113" i="32"/>
  <c r="M114" i="32"/>
  <c r="M115" i="32"/>
  <c r="M116" i="32"/>
  <c r="M117" i="32"/>
  <c r="M118" i="32"/>
  <c r="M549" i="32"/>
  <c r="M119" i="32"/>
  <c r="M120" i="32"/>
  <c r="M121" i="32"/>
  <c r="M122" i="32"/>
  <c r="M123" i="32"/>
  <c r="M550" i="32"/>
  <c r="M124" i="32"/>
  <c r="M125" i="32"/>
  <c r="M126" i="32"/>
  <c r="M127" i="32"/>
  <c r="M551" i="32"/>
  <c r="M552" i="32"/>
  <c r="M128" i="32"/>
  <c r="M129" i="32"/>
  <c r="M130" i="32"/>
  <c r="M131" i="32"/>
  <c r="M132" i="32"/>
  <c r="M553" i="32"/>
  <c r="M554" i="32"/>
  <c r="M555" i="32"/>
  <c r="M133" i="32"/>
  <c r="M134" i="32"/>
  <c r="M135" i="32"/>
  <c r="M136" i="32"/>
  <c r="M137" i="32"/>
  <c r="M138" i="32"/>
  <c r="M139" i="32"/>
  <c r="M140" i="32"/>
  <c r="M141" i="32"/>
  <c r="M142" i="32"/>
  <c r="M143" i="32"/>
  <c r="M144" i="32"/>
  <c r="M145" i="32"/>
  <c r="M146" i="32"/>
  <c r="M147" i="32"/>
  <c r="M556" i="32"/>
  <c r="M148" i="32"/>
  <c r="M149" i="32"/>
  <c r="M150" i="32"/>
  <c r="M151" i="32"/>
  <c r="M152" i="32"/>
  <c r="M153" i="32"/>
  <c r="M154" i="32"/>
  <c r="M557" i="32"/>
  <c r="M155" i="32"/>
  <c r="M156" i="32"/>
  <c r="M157" i="32"/>
  <c r="M158" i="32"/>
  <c r="M159" i="32"/>
  <c r="M160" i="32"/>
  <c r="M558" i="32"/>
  <c r="M161" i="32"/>
  <c r="M162" i="32"/>
  <c r="M163" i="32"/>
  <c r="M164" i="32"/>
  <c r="M165" i="32"/>
  <c r="M166" i="32"/>
  <c r="M167" i="32"/>
  <c r="M168" i="32"/>
  <c r="M169" i="32"/>
  <c r="M170" i="32"/>
  <c r="M559" i="32"/>
  <c r="M560" i="32"/>
  <c r="M171" i="32"/>
  <c r="M172" i="32"/>
  <c r="M173" i="32"/>
  <c r="M174" i="32"/>
  <c r="M561" i="32"/>
  <c r="M562" i="32"/>
  <c r="M175" i="32"/>
  <c r="M176" i="32"/>
  <c r="M177" i="32"/>
  <c r="M178" i="32"/>
  <c r="M179" i="32"/>
  <c r="M180" i="32"/>
  <c r="M181" i="32"/>
  <c r="M182" i="32"/>
  <c r="M183" i="32"/>
  <c r="M184" i="32"/>
  <c r="M185" i="32"/>
  <c r="M186" i="32"/>
  <c r="M187" i="32"/>
  <c r="M188" i="32"/>
  <c r="M189" i="32"/>
  <c r="M190" i="32"/>
  <c r="M563" i="32"/>
  <c r="M191" i="32"/>
  <c r="M192" i="32"/>
  <c r="M564" i="32"/>
  <c r="M193" i="32"/>
  <c r="M194" i="32"/>
  <c r="M565" i="32"/>
  <c r="M195" i="32"/>
  <c r="M196" i="32"/>
  <c r="M197" i="32"/>
  <c r="M198" i="32"/>
  <c r="M566" i="32"/>
  <c r="M199" i="32"/>
  <c r="M200" i="32"/>
  <c r="M201" i="32"/>
  <c r="M202" i="32"/>
  <c r="M203" i="32"/>
  <c r="M204" i="32"/>
  <c r="M205" i="32"/>
  <c r="M206" i="32"/>
  <c r="M207" i="32"/>
  <c r="M567" i="32"/>
  <c r="M568" i="32"/>
  <c r="M208" i="32"/>
  <c r="M209" i="32"/>
  <c r="M210" i="32"/>
  <c r="M211" i="32"/>
  <c r="M212" i="32"/>
  <c r="M569" i="32"/>
  <c r="M570" i="32"/>
  <c r="M213" i="32"/>
  <c r="M214" i="32"/>
  <c r="M571" i="32"/>
  <c r="M215" i="32"/>
  <c r="M216" i="32"/>
  <c r="M217" i="32"/>
  <c r="M218" i="32"/>
  <c r="M219" i="32"/>
  <c r="M220" i="32"/>
  <c r="M221" i="32"/>
  <c r="M222" i="32"/>
  <c r="M223" i="32"/>
  <c r="M572" i="32"/>
  <c r="M224" i="32"/>
  <c r="M225" i="32"/>
  <c r="M226" i="32"/>
  <c r="M227" i="32"/>
  <c r="M573" i="32"/>
  <c r="M228" i="32"/>
  <c r="M229" i="32"/>
  <c r="M230" i="32"/>
  <c r="M231" i="32"/>
  <c r="M232" i="32"/>
  <c r="M233" i="32"/>
  <c r="M234" i="32"/>
  <c r="M235" i="32"/>
  <c r="M236" i="32"/>
  <c r="M237" i="32"/>
  <c r="M238" i="32"/>
  <c r="M239" i="32"/>
  <c r="M240" i="32"/>
  <c r="M241" i="32"/>
  <c r="M242" i="32"/>
  <c r="M243" i="32"/>
  <c r="M244" i="32"/>
  <c r="M574" i="32"/>
  <c r="M575" i="32"/>
  <c r="M245" i="32"/>
  <c r="M246" i="32"/>
  <c r="M247" i="32"/>
  <c r="M248" i="32"/>
  <c r="M249" i="32"/>
  <c r="M250" i="32"/>
  <c r="M251" i="32"/>
  <c r="M252" i="32"/>
  <c r="M253" i="32"/>
  <c r="M254" i="32"/>
  <c r="M255" i="32"/>
  <c r="M256" i="32"/>
  <c r="M257" i="32"/>
  <c r="M258" i="32"/>
  <c r="M576" i="32"/>
  <c r="M259" i="32"/>
  <c r="M260" i="32"/>
  <c r="M261" i="32"/>
  <c r="M262" i="32"/>
  <c r="M263" i="32"/>
  <c r="M264" i="32"/>
  <c r="M577" i="32"/>
  <c r="M265" i="32"/>
  <c r="M266" i="32"/>
  <c r="M267" i="32"/>
  <c r="M268" i="32"/>
  <c r="M269" i="32"/>
  <c r="M270" i="32"/>
  <c r="M271" i="32"/>
  <c r="M272" i="32"/>
  <c r="M273" i="32"/>
  <c r="M578" i="32"/>
  <c r="M274" i="32"/>
  <c r="M275" i="32"/>
  <c r="M276" i="32"/>
  <c r="M277" i="32"/>
  <c r="M278" i="32"/>
  <c r="M579" i="32"/>
  <c r="M279" i="32"/>
  <c r="M280" i="32"/>
  <c r="M281" i="32"/>
  <c r="M580" i="32"/>
  <c r="M282" i="32"/>
  <c r="M283" i="32"/>
  <c r="M581" i="32"/>
  <c r="M284" i="32"/>
  <c r="M285" i="32"/>
  <c r="M286" i="32"/>
  <c r="M582" i="32"/>
  <c r="M287" i="32"/>
  <c r="M288" i="32"/>
  <c r="M289" i="32"/>
  <c r="M290" i="32"/>
  <c r="M291" i="32"/>
  <c r="M292" i="32"/>
  <c r="M583" i="32"/>
  <c r="M293" i="32"/>
  <c r="M294" i="32"/>
  <c r="M295" i="32"/>
  <c r="M296" i="32"/>
  <c r="M297" i="32"/>
  <c r="M298" i="32"/>
  <c r="M584" i="32"/>
  <c r="M299" i="32"/>
  <c r="M300" i="32"/>
  <c r="M301" i="32"/>
  <c r="M302" i="32"/>
  <c r="M303" i="32"/>
  <c r="M304" i="32"/>
  <c r="M305" i="32"/>
  <c r="M306" i="32"/>
  <c r="M307" i="32"/>
  <c r="M308" i="32"/>
  <c r="M309" i="32"/>
  <c r="M585" i="32"/>
  <c r="M310" i="32"/>
  <c r="M311" i="32"/>
  <c r="M586" i="32"/>
  <c r="M312" i="32"/>
  <c r="M313" i="32"/>
  <c r="M314" i="32"/>
  <c r="M587" i="32"/>
  <c r="M315" i="32"/>
  <c r="M316" i="32"/>
  <c r="M317" i="32"/>
  <c r="M318" i="32"/>
  <c r="M319" i="32"/>
  <c r="M320" i="32"/>
  <c r="M321" i="32"/>
  <c r="M322" i="32"/>
  <c r="M323" i="32"/>
  <c r="M324" i="32"/>
  <c r="M325" i="32"/>
  <c r="M326" i="32"/>
  <c r="M327" i="32"/>
  <c r="M328" i="32"/>
  <c r="M329" i="32"/>
  <c r="M330" i="32"/>
  <c r="M331" i="32"/>
  <c r="M332" i="32"/>
  <c r="M588" i="32"/>
  <c r="M333" i="32"/>
  <c r="M334" i="32"/>
  <c r="M335" i="32"/>
  <c r="M336" i="32"/>
  <c r="M337" i="32"/>
  <c r="M338" i="32"/>
  <c r="M339" i="32"/>
  <c r="M340" i="32"/>
  <c r="M589" i="32"/>
  <c r="M341" i="32"/>
  <c r="M342" i="32"/>
  <c r="M343" i="32"/>
  <c r="M344" i="32"/>
  <c r="M345" i="32"/>
  <c r="M346" i="32"/>
  <c r="M347" i="32"/>
  <c r="M348" i="32"/>
  <c r="M349" i="32"/>
  <c r="M350" i="32"/>
  <c r="M351" i="32"/>
  <c r="M352" i="32"/>
  <c r="M353" i="32"/>
  <c r="M354" i="32"/>
  <c r="M590" i="32"/>
  <c r="M355" i="32"/>
  <c r="M356" i="32"/>
  <c r="M357" i="32"/>
  <c r="M358" i="32"/>
  <c r="M359" i="32"/>
  <c r="M360" i="32"/>
  <c r="M361" i="32"/>
  <c r="M362" i="32"/>
  <c r="M363" i="32"/>
  <c r="M364" i="32"/>
  <c r="M365" i="32"/>
  <c r="M366" i="32"/>
  <c r="M367" i="32"/>
  <c r="M591" i="32"/>
  <c r="M592" i="32"/>
  <c r="M368" i="32"/>
  <c r="M369" i="32"/>
  <c r="M370" i="32"/>
  <c r="M371" i="32"/>
  <c r="M372" i="32"/>
  <c r="M373" i="32"/>
  <c r="M593" i="32"/>
  <c r="M374" i="32"/>
  <c r="M375" i="32"/>
  <c r="M594" i="32"/>
  <c r="M376" i="32"/>
  <c r="M377" i="32"/>
  <c r="M378" i="32"/>
  <c r="M379" i="32"/>
  <c r="M380" i="32"/>
  <c r="M381" i="32"/>
  <c r="M382" i="32"/>
  <c r="M383" i="32"/>
  <c r="M384" i="32"/>
  <c r="M385" i="32"/>
  <c r="M386" i="32"/>
  <c r="M387" i="32"/>
  <c r="M388" i="32"/>
  <c r="M389" i="32"/>
  <c r="M390" i="32"/>
  <c r="M391" i="32"/>
  <c r="M392" i="32"/>
  <c r="M595" i="32"/>
  <c r="M393" i="32"/>
  <c r="M394" i="32"/>
  <c r="M395" i="32"/>
  <c r="M396" i="32"/>
  <c r="M397" i="32"/>
  <c r="M398" i="32"/>
  <c r="M399" i="32"/>
  <c r="M400" i="32"/>
  <c r="M401" i="32"/>
  <c r="M402" i="32"/>
  <c r="M403" i="32"/>
  <c r="M404" i="32"/>
  <c r="M405" i="32"/>
  <c r="M406" i="32"/>
  <c r="M596" i="32"/>
  <c r="M597" i="32"/>
  <c r="M407" i="32"/>
  <c r="M598" i="32"/>
  <c r="M408" i="32"/>
  <c r="M409" i="32"/>
  <c r="M410" i="32"/>
  <c r="M411" i="32"/>
  <c r="M412" i="32"/>
  <c r="M599" i="32"/>
  <c r="M413" i="32"/>
  <c r="M414" i="32"/>
  <c r="M415" i="32"/>
  <c r="M416" i="32"/>
  <c r="M417" i="32"/>
  <c r="M418" i="32"/>
  <c r="M419" i="32"/>
  <c r="M420" i="32"/>
  <c r="M421" i="32"/>
  <c r="M422" i="32"/>
  <c r="M423" i="32"/>
  <c r="M600" i="32"/>
  <c r="M601" i="32"/>
  <c r="M424" i="32"/>
  <c r="M425" i="32"/>
  <c r="M426" i="32"/>
  <c r="M427" i="32"/>
  <c r="M428" i="32"/>
  <c r="M429" i="32"/>
  <c r="M430" i="32"/>
  <c r="M431" i="32"/>
  <c r="M602" i="32"/>
  <c r="M432" i="32"/>
  <c r="M433" i="32"/>
  <c r="M434" i="32"/>
  <c r="M435" i="32"/>
  <c r="M436" i="32"/>
  <c r="M437" i="32"/>
  <c r="M438" i="32"/>
  <c r="M439" i="32"/>
  <c r="M440" i="32"/>
  <c r="M441" i="32"/>
  <c r="M442" i="32"/>
  <c r="M443" i="32"/>
  <c r="M444" i="32"/>
  <c r="M445" i="32"/>
  <c r="M446" i="32"/>
  <c r="M603" i="32"/>
  <c r="M447" i="32"/>
  <c r="M448" i="32"/>
  <c r="M604" i="32"/>
  <c r="M449" i="32"/>
  <c r="M450" i="32"/>
  <c r="M451" i="32"/>
  <c r="M452" i="32"/>
  <c r="M453" i="32"/>
  <c r="M454" i="32"/>
  <c r="M455" i="32"/>
  <c r="M456" i="32"/>
  <c r="M457" i="32"/>
  <c r="M458" i="32"/>
  <c r="M459" i="32"/>
  <c r="M460" i="32"/>
  <c r="M461" i="32"/>
  <c r="M462" i="32"/>
  <c r="M463" i="32"/>
  <c r="M464" i="32"/>
  <c r="M465" i="32"/>
  <c r="M466" i="32"/>
  <c r="M467" i="32"/>
  <c r="M605" i="32"/>
  <c r="M468" i="32"/>
  <c r="M469" i="32"/>
  <c r="M470" i="32"/>
  <c r="M471" i="32"/>
  <c r="M606" i="32"/>
  <c r="M472" i="32"/>
  <c r="M607" i="32"/>
  <c r="M608" i="32"/>
  <c r="M473" i="32"/>
  <c r="M609" i="32"/>
  <c r="M474" i="32"/>
  <c r="M610" i="32"/>
  <c r="M611" i="32"/>
  <c r="M475" i="32"/>
  <c r="M476" i="32"/>
  <c r="M477" i="32"/>
  <c r="M478" i="32"/>
  <c r="M479" i="32"/>
  <c r="M480" i="32"/>
  <c r="M612" i="32"/>
  <c r="M613" i="32"/>
  <c r="M614" i="32"/>
  <c r="M615" i="32"/>
  <c r="M481" i="32"/>
  <c r="M482" i="32"/>
  <c r="M483" i="32"/>
  <c r="M484" i="32"/>
  <c r="M485" i="32"/>
  <c r="M486" i="32"/>
  <c r="M487" i="32"/>
  <c r="M488" i="32"/>
  <c r="M489" i="32"/>
  <c r="M490" i="32"/>
  <c r="M491" i="32"/>
  <c r="M492" i="32"/>
  <c r="M493" i="32"/>
  <c r="M616" i="32"/>
  <c r="M494" i="32"/>
  <c r="M495" i="32"/>
  <c r="M496" i="32"/>
  <c r="M497" i="32"/>
  <c r="M498" i="32"/>
  <c r="M499" i="32"/>
  <c r="M500" i="32"/>
  <c r="M617" i="32"/>
  <c r="M501" i="32"/>
  <c r="M502" i="32"/>
  <c r="M618" i="32"/>
  <c r="M503" i="32"/>
  <c r="M504" i="32"/>
  <c r="M505" i="32"/>
  <c r="M506" i="32"/>
  <c r="M507" i="32"/>
  <c r="M619" i="32"/>
  <c r="M508" i="32"/>
  <c r="M509" i="32"/>
  <c r="M510" i="32"/>
  <c r="M511" i="32"/>
  <c r="M512" i="32"/>
  <c r="M513" i="32"/>
  <c r="M620" i="32"/>
  <c r="M621" i="32"/>
  <c r="M514" i="32"/>
  <c r="M515" i="32"/>
  <c r="M516" i="32"/>
  <c r="M517" i="32"/>
  <c r="M518" i="32"/>
  <c r="M519" i="32"/>
  <c r="M520" i="32"/>
  <c r="M521" i="32"/>
  <c r="M522" i="32"/>
  <c r="M523" i="32"/>
  <c r="M524" i="32"/>
  <c r="M622" i="32"/>
  <c r="M525" i="32"/>
  <c r="M526" i="32"/>
  <c r="M527" i="32"/>
  <c r="M623" i="32"/>
  <c r="M528" i="32"/>
  <c r="M529" i="32"/>
  <c r="I4" i="16"/>
  <c r="I8" i="16"/>
  <c r="I13" i="16"/>
  <c r="I17" i="16"/>
  <c r="I18" i="16"/>
  <c r="I107" i="16"/>
  <c r="I116" i="16"/>
  <c r="I130" i="16"/>
  <c r="I326" i="16"/>
  <c r="I387" i="16"/>
  <c r="I441" i="16"/>
  <c r="I446" i="16"/>
  <c r="I86" i="16"/>
  <c r="I87" i="16"/>
  <c r="I134" i="16"/>
  <c r="I223" i="16"/>
  <c r="I225" i="16"/>
  <c r="I410" i="16"/>
  <c r="I478" i="16"/>
  <c r="I479" i="16"/>
  <c r="I2" i="16"/>
  <c r="I19" i="16"/>
  <c r="I101" i="16"/>
  <c r="I129" i="16"/>
  <c r="I142" i="16"/>
  <c r="I148" i="16"/>
  <c r="I192" i="16"/>
  <c r="I254" i="16"/>
  <c r="I435" i="16"/>
  <c r="I461" i="16"/>
  <c r="I21" i="16"/>
  <c r="I26" i="16"/>
  <c r="I27" i="16"/>
  <c r="I28" i="16"/>
  <c r="I29" i="16"/>
  <c r="I197" i="16"/>
  <c r="I31" i="16"/>
  <c r="I35" i="16"/>
  <c r="I36" i="16"/>
  <c r="I39" i="16"/>
  <c r="I40" i="16"/>
  <c r="I41" i="16"/>
  <c r="I45" i="16"/>
  <c r="I46" i="16"/>
  <c r="I179" i="16"/>
  <c r="I202" i="16"/>
  <c r="I53" i="16"/>
  <c r="I54" i="16"/>
  <c r="I60" i="16"/>
  <c r="I61" i="16"/>
  <c r="I343" i="16"/>
  <c r="I93" i="16"/>
  <c r="I94" i="16"/>
  <c r="I316" i="16"/>
  <c r="I376" i="16"/>
  <c r="I111" i="16"/>
  <c r="I112" i="16"/>
  <c r="I113" i="16"/>
  <c r="I121" i="16"/>
  <c r="I122" i="16"/>
  <c r="I131" i="16"/>
  <c r="I132" i="16"/>
  <c r="I133" i="16"/>
  <c r="I55" i="16"/>
  <c r="I159" i="16"/>
  <c r="I160" i="16"/>
  <c r="I165" i="16"/>
  <c r="I298" i="16"/>
  <c r="I432" i="16"/>
  <c r="I166" i="16"/>
  <c r="I177" i="16"/>
  <c r="I186" i="16"/>
  <c r="I187" i="16"/>
  <c r="I327" i="16"/>
  <c r="I196" i="16"/>
  <c r="I198" i="16"/>
  <c r="I190" i="16"/>
  <c r="I359" i="16"/>
  <c r="I386" i="16"/>
  <c r="I135" i="16"/>
  <c r="I220" i="16"/>
  <c r="I221" i="16"/>
  <c r="I279" i="16"/>
  <c r="I352" i="16"/>
  <c r="I358" i="16"/>
  <c r="I414" i="16"/>
  <c r="I226" i="16"/>
  <c r="I228" i="16"/>
  <c r="I229" i="16"/>
  <c r="I333" i="16"/>
  <c r="I140" i="16"/>
  <c r="I141" i="16"/>
  <c r="I426" i="16"/>
  <c r="I96" i="16"/>
  <c r="I356" i="16"/>
  <c r="I235" i="16"/>
  <c r="I360" i="16"/>
  <c r="I236" i="16"/>
  <c r="I237" i="16"/>
  <c r="I241" i="16"/>
  <c r="I242" i="16"/>
  <c r="I262" i="16"/>
  <c r="I162" i="16"/>
  <c r="I403" i="16"/>
  <c r="I292" i="16"/>
  <c r="I114" i="16"/>
  <c r="I74" i="16"/>
  <c r="I22" i="16"/>
  <c r="I11" i="16"/>
  <c r="I72" i="16"/>
  <c r="I82" i="16"/>
  <c r="I95" i="16"/>
  <c r="I109" i="16"/>
  <c r="I157" i="16"/>
  <c r="I182" i="16"/>
  <c r="I191" i="16"/>
  <c r="I207" i="16"/>
  <c r="I224" i="16"/>
  <c r="I230" i="16"/>
  <c r="I233" i="16"/>
  <c r="I310" i="16"/>
  <c r="I328" i="16"/>
  <c r="I344" i="16"/>
  <c r="I349" i="16"/>
  <c r="I20" i="16"/>
  <c r="I97" i="16"/>
  <c r="I136" i="16"/>
  <c r="I280" i="16"/>
  <c r="I335" i="16"/>
  <c r="I482" i="16"/>
  <c r="I103" i="16"/>
  <c r="I173" i="16"/>
  <c r="I174" i="16"/>
  <c r="I276" i="16"/>
  <c r="I277" i="16"/>
  <c r="I278" i="16"/>
  <c r="I281" i="16"/>
  <c r="I295" i="16"/>
  <c r="I296" i="16"/>
  <c r="I297" i="16"/>
  <c r="I420" i="16"/>
  <c r="I424" i="16"/>
  <c r="I440" i="16"/>
  <c r="I70" i="16"/>
  <c r="I222" i="16"/>
  <c r="I308" i="16"/>
  <c r="I309" i="16"/>
  <c r="I363" i="16"/>
  <c r="I104" i="16"/>
  <c r="I145" i="16"/>
  <c r="I146" i="16"/>
  <c r="I257" i="16"/>
  <c r="I282" i="16"/>
  <c r="I345" i="16"/>
  <c r="I33" i="16"/>
  <c r="I34" i="16"/>
  <c r="I51" i="16"/>
  <c r="I115" i="16"/>
  <c r="I154" i="16"/>
  <c r="I172" i="16"/>
  <c r="I189" i="16"/>
  <c r="I404" i="16"/>
  <c r="I434" i="16"/>
  <c r="I3" i="16"/>
  <c r="I59" i="16"/>
  <c r="I71" i="16"/>
  <c r="I156" i="16"/>
  <c r="I290" i="16"/>
  <c r="I291" i="16"/>
  <c r="I438" i="16"/>
  <c r="I47" i="16"/>
  <c r="I183" i="16"/>
  <c r="I264" i="16"/>
  <c r="I284" i="16"/>
  <c r="I285" i="16"/>
  <c r="I361" i="16"/>
  <c r="I150" i="16"/>
  <c r="I151" i="16"/>
  <c r="I185" i="16"/>
  <c r="I211" i="16"/>
  <c r="I339" i="16"/>
  <c r="I357" i="16"/>
  <c r="I79" i="16"/>
  <c r="I324" i="16"/>
  <c r="I393" i="16"/>
  <c r="I458" i="16"/>
  <c r="I467" i="16"/>
  <c r="I15" i="16"/>
  <c r="I90" i="16"/>
  <c r="I311" i="16"/>
  <c r="I312" i="16"/>
  <c r="I397" i="16"/>
  <c r="I415" i="16"/>
  <c r="I199" i="16"/>
  <c r="I244" i="16"/>
  <c r="I353" i="16"/>
  <c r="I464" i="16"/>
  <c r="I465" i="16"/>
  <c r="I466" i="16"/>
  <c r="I50" i="16"/>
  <c r="I163" i="16"/>
  <c r="I164" i="16"/>
  <c r="I263" i="16"/>
  <c r="I362" i="16"/>
  <c r="I44" i="16"/>
  <c r="I123" i="16"/>
  <c r="I274" i="16"/>
  <c r="I341" i="16"/>
  <c r="I342" i="16"/>
  <c r="I5" i="16"/>
  <c r="I171" i="16"/>
  <c r="I181" i="16"/>
  <c r="I184" i="16"/>
  <c r="I319" i="16"/>
  <c r="I320" i="16"/>
  <c r="I321" i="16"/>
  <c r="I322" i="16"/>
  <c r="I325" i="16"/>
  <c r="I448" i="16"/>
  <c r="I24" i="16"/>
  <c r="I80" i="16"/>
  <c r="I81" i="16"/>
  <c r="I193" i="16"/>
  <c r="I265" i="16"/>
  <c r="I266" i="16"/>
  <c r="I350" i="16"/>
  <c r="I462" i="16"/>
  <c r="I126" i="16"/>
  <c r="I304" i="16"/>
  <c r="I305" i="16"/>
  <c r="I383" i="16"/>
  <c r="I392" i="16"/>
  <c r="I380" i="16"/>
  <c r="I381" i="16"/>
  <c r="I382" i="16"/>
  <c r="I203" i="16"/>
  <c r="I204" i="16"/>
  <c r="I205" i="16"/>
  <c r="I267" i="16"/>
  <c r="I269" i="16"/>
  <c r="I379" i="16"/>
  <c r="I106" i="16"/>
  <c r="I153" i="16"/>
  <c r="I175" i="16"/>
  <c r="I219" i="16"/>
  <c r="I301" i="16"/>
  <c r="I355" i="16"/>
  <c r="I370" i="16"/>
  <c r="I195" i="16"/>
  <c r="I231" i="16"/>
  <c r="I313" i="16"/>
  <c r="I73" i="16"/>
  <c r="I119" i="16"/>
  <c r="I286" i="16"/>
  <c r="I330" i="16"/>
  <c r="I406" i="16"/>
  <c r="I407" i="16"/>
  <c r="I48" i="16"/>
  <c r="I49" i="16"/>
  <c r="I149" i="16"/>
  <c r="I270" i="16"/>
  <c r="I14" i="16"/>
  <c r="I317" i="16"/>
  <c r="I318" i="16"/>
  <c r="I56" i="16"/>
  <c r="I57" i="16"/>
  <c r="I216" i="16"/>
  <c r="I293" i="16"/>
  <c r="I124" i="16"/>
  <c r="I188" i="16"/>
  <c r="I331" i="16"/>
  <c r="I16" i="16"/>
  <c r="I102" i="16"/>
  <c r="I476" i="16"/>
  <c r="I10" i="16"/>
  <c r="I218" i="16"/>
  <c r="I314" i="16"/>
  <c r="I315" i="16"/>
  <c r="I436" i="16"/>
  <c r="I78" i="16"/>
  <c r="I118" i="16"/>
  <c r="I251" i="16"/>
  <c r="I252" i="16"/>
  <c r="I253" i="16"/>
  <c r="I91" i="16"/>
  <c r="I180" i="16"/>
  <c r="I268" i="16"/>
  <c r="I299" i="16"/>
  <c r="I243" i="16"/>
  <c r="I247" i="16"/>
  <c r="I248" i="16"/>
  <c r="I294" i="16"/>
  <c r="I354" i="16"/>
  <c r="I451" i="16"/>
  <c r="I64" i="16"/>
  <c r="I65" i="16"/>
  <c r="I147" i="16"/>
  <c r="I260" i="16"/>
  <c r="I261" i="16"/>
  <c r="I272" i="16"/>
  <c r="I346" i="16"/>
  <c r="I423" i="16"/>
  <c r="I442" i="16"/>
  <c r="I43" i="16"/>
  <c r="I273" i="16"/>
  <c r="I332" i="16"/>
  <c r="I88" i="16"/>
  <c r="I412" i="16"/>
  <c r="I413" i="16"/>
  <c r="I481" i="16"/>
  <c r="I444" i="16"/>
  <c r="I445" i="16"/>
  <c r="I7" i="16"/>
  <c r="I25" i="16"/>
  <c r="I83" i="16"/>
  <c r="I128" i="16"/>
  <c r="I212" i="16"/>
  <c r="I213" i="16"/>
  <c r="I390" i="16"/>
  <c r="I167" i="16"/>
  <c r="I168" i="16"/>
  <c r="I169" i="16"/>
  <c r="I234" i="16"/>
  <c r="I170" i="16"/>
  <c r="I214" i="16"/>
  <c r="I217" i="16"/>
  <c r="I418" i="16"/>
  <c r="I421" i="16"/>
  <c r="I422" i="16"/>
  <c r="I245" i="16"/>
  <c r="I431" i="16"/>
  <c r="I443" i="16"/>
  <c r="I30" i="16"/>
  <c r="I58" i="16"/>
  <c r="I250" i="16"/>
  <c r="I271" i="16"/>
  <c r="I307" i="16"/>
  <c r="I388" i="16"/>
  <c r="I389" i="16"/>
  <c r="I367" i="16"/>
  <c r="I368" i="16"/>
  <c r="I369" i="16"/>
  <c r="I98" i="16"/>
  <c r="I99" i="16"/>
  <c r="I411" i="16"/>
  <c r="I9" i="16"/>
  <c r="I227" i="16"/>
  <c r="I232" i="16"/>
  <c r="I255" i="16"/>
  <c r="I256" i="16"/>
  <c r="I385" i="16"/>
  <c r="I447" i="16"/>
  <c r="I92" i="16"/>
  <c r="I208" i="16"/>
  <c r="I287" i="16"/>
  <c r="I334" i="16"/>
  <c r="I238" i="16"/>
  <c r="I239" i="16"/>
  <c r="I240" i="16"/>
  <c r="I125" i="16"/>
  <c r="I176" i="16"/>
  <c r="I215" i="16"/>
  <c r="I302" i="16"/>
  <c r="I303" i="16"/>
  <c r="I306" i="16"/>
  <c r="I437" i="16"/>
  <c r="I89" i="16"/>
  <c r="I209" i="16"/>
  <c r="I210" i="16"/>
  <c r="I394" i="16"/>
  <c r="I405" i="16"/>
  <c r="I75" i="16"/>
  <c r="I76" i="16"/>
  <c r="I77" i="16"/>
  <c r="I120" i="16"/>
  <c r="I258" i="16"/>
  <c r="I259" i="16"/>
  <c r="I377" i="16"/>
  <c r="I378" i="16"/>
  <c r="I12" i="16"/>
  <c r="I23" i="16"/>
  <c r="I62" i="16"/>
  <c r="I108" i="16"/>
  <c r="I158" i="16"/>
  <c r="I206" i="16"/>
  <c r="I419" i="16"/>
  <c r="I42" i="16"/>
  <c r="I275" i="16"/>
  <c r="I300" i="16"/>
  <c r="I398" i="16"/>
  <c r="I399" i="16"/>
  <c r="I400" i="16"/>
  <c r="I401" i="16"/>
  <c r="I68" i="16"/>
  <c r="I69" i="16"/>
  <c r="I152" i="16"/>
  <c r="I391" i="16"/>
  <c r="I37" i="16"/>
  <c r="I38" i="16"/>
  <c r="I178" i="16"/>
  <c r="I288" i="16"/>
  <c r="I289" i="16"/>
  <c r="I463" i="16"/>
  <c r="I480" i="16"/>
  <c r="I351" i="16"/>
  <c r="I127" i="16"/>
  <c r="I246" i="16"/>
  <c r="I336" i="16"/>
  <c r="I347" i="16"/>
  <c r="I348" i="16"/>
  <c r="I337" i="16"/>
  <c r="I338" i="16"/>
  <c r="I137" i="16"/>
  <c r="I283" i="16"/>
  <c r="I425" i="16"/>
  <c r="I110" i="16"/>
  <c r="I138" i="16"/>
  <c r="I139" i="16"/>
  <c r="I63" i="16"/>
  <c r="I67" i="16"/>
  <c r="I409" i="16"/>
  <c r="I427" i="16"/>
  <c r="I428" i="16"/>
  <c r="I200" i="16"/>
  <c r="I201" i="16"/>
  <c r="I52" i="16"/>
  <c r="I161" i="16"/>
  <c r="I365" i="16"/>
  <c r="I366" i="16"/>
  <c r="I487" i="16"/>
  <c r="I66" i="16"/>
  <c r="I249" i="16"/>
  <c r="I371" i="16"/>
  <c r="I372" i="16"/>
  <c r="I373" i="16"/>
  <c r="I32" i="16"/>
  <c r="I117" i="16"/>
  <c r="I340" i="16"/>
  <c r="I374" i="16"/>
  <c r="I375" i="16"/>
  <c r="I455" i="16"/>
  <c r="I384" i="16"/>
  <c r="I100" i="16"/>
  <c r="I105" i="16"/>
  <c r="I144" i="16"/>
  <c r="I194" i="16"/>
  <c r="I395" i="16"/>
  <c r="I396" i="16"/>
  <c r="I439" i="16"/>
  <c r="I329" i="16"/>
  <c r="I402" i="16"/>
  <c r="I408" i="16"/>
  <c r="I416" i="16"/>
  <c r="I417" i="16"/>
  <c r="I429" i="16"/>
  <c r="I430" i="16"/>
  <c r="I6" i="16"/>
  <c r="I155" i="16"/>
  <c r="I449" i="16"/>
  <c r="I450" i="16"/>
  <c r="I452" i="16"/>
  <c r="I453" i="16"/>
  <c r="I454" i="16"/>
  <c r="I85" i="16"/>
  <c r="I323" i="16"/>
  <c r="I364" i="16"/>
  <c r="I456" i="16"/>
  <c r="I457" i="16"/>
  <c r="I459" i="16"/>
  <c r="I468" i="16"/>
  <c r="I469" i="16"/>
  <c r="I470" i="16"/>
  <c r="I471" i="16"/>
  <c r="I472" i="16"/>
  <c r="I473" i="16"/>
  <c r="I474" i="16"/>
  <c r="I475" i="16"/>
  <c r="I477" i="16"/>
  <c r="I143" i="16"/>
  <c r="I460" i="16"/>
  <c r="I483" i="16"/>
  <c r="I484" i="16"/>
  <c r="I84" i="16"/>
  <c r="I433" i="16"/>
  <c r="I485" i="16"/>
  <c r="I486" i="16"/>
  <c r="M499" i="37" a="1"/>
  <c r="M499" i="37" s="1"/>
  <c r="M35" i="37" a="1"/>
  <c r="M35" i="37" s="1"/>
  <c r="M111" i="37" a="1"/>
  <c r="M111" i="37" s="1"/>
  <c r="M4" i="37" a="1"/>
  <c r="M4" i="37" s="1"/>
  <c r="M14" i="37" a="1"/>
  <c r="M14" i="37" s="1"/>
  <c r="M121" i="37" a="1"/>
  <c r="M121" i="37" s="1"/>
  <c r="M93" i="37" a="1"/>
  <c r="M93" i="37" s="1"/>
  <c r="M501" i="37" a="1"/>
  <c r="M501" i="37" s="1"/>
  <c r="M15" i="37" a="1"/>
  <c r="M15" i="37" s="1"/>
  <c r="M82" i="37" a="1"/>
  <c r="M82" i="37" s="1"/>
  <c r="M596" i="37" a="1"/>
  <c r="M596" i="37" s="1"/>
  <c r="M227" i="37" a="1"/>
  <c r="M227" i="37" s="1"/>
  <c r="M214" i="37" a="1"/>
  <c r="M214" i="37" s="1"/>
  <c r="M500" i="37" a="1"/>
  <c r="M500" i="37" s="1"/>
  <c r="M516" i="37" a="1"/>
  <c r="M516" i="37" s="1"/>
  <c r="M608" i="37" a="1"/>
  <c r="M608" i="37" s="1"/>
  <c r="M599" i="37" a="1"/>
  <c r="M599" i="37" s="1"/>
  <c r="M603" i="37" a="1"/>
  <c r="M603" i="37" s="1"/>
  <c r="M605" i="37" a="1"/>
  <c r="M605" i="37" s="1"/>
  <c r="M602" i="37" a="1"/>
  <c r="M602" i="37" s="1"/>
  <c r="M606" i="37" a="1"/>
  <c r="M606" i="37" s="1"/>
  <c r="M601" i="37" a="1"/>
  <c r="M601" i="37" s="1"/>
  <c r="M598" i="37" a="1"/>
  <c r="M598" i="37" s="1"/>
  <c r="M597" i="37" a="1"/>
  <c r="M597" i="37" s="1"/>
  <c r="M607" i="37" a="1"/>
  <c r="M607" i="37" s="1"/>
  <c r="M600" i="37" a="1"/>
  <c r="M600" i="37" s="1"/>
  <c r="M604" i="37" a="1"/>
  <c r="M604" i="37" s="1"/>
  <c r="M107" i="37" a="1"/>
  <c r="M107" i="37" s="1"/>
  <c r="M211" i="37" a="1"/>
  <c r="M211" i="37" s="1"/>
  <c r="M217" i="37" a="1"/>
  <c r="M217" i="37" s="1"/>
  <c r="M239" i="37" a="1"/>
  <c r="M239" i="37" s="1"/>
  <c r="M143" i="37" a="1"/>
  <c r="M143" i="37" s="1"/>
  <c r="M46" i="37" a="1"/>
  <c r="M46" i="37" s="1"/>
  <c r="M240" i="37" a="1"/>
  <c r="M240" i="37" s="1"/>
  <c r="M70" i="37" a="1"/>
  <c r="M70" i="37" s="1"/>
  <c r="M98" i="37" a="1"/>
  <c r="M98" i="37" s="1"/>
  <c r="M171" i="37" a="1"/>
  <c r="M171" i="37" s="1"/>
  <c r="M166" i="37" a="1"/>
  <c r="M166" i="37" s="1"/>
  <c r="M205" i="37" a="1"/>
  <c r="M205" i="37" s="1"/>
  <c r="M216" i="37" a="1"/>
  <c r="M216" i="37" s="1"/>
  <c r="M226" i="37" a="1"/>
  <c r="M226" i="37" s="1"/>
  <c r="M103" i="37" a="1"/>
  <c r="M103" i="37" s="1"/>
  <c r="M241" i="37" a="1"/>
  <c r="M241" i="37" s="1"/>
  <c r="M180" i="37" a="1"/>
  <c r="M180" i="37" s="1"/>
  <c r="M101" i="37" a="1"/>
  <c r="M101" i="37" s="1"/>
  <c r="M174" i="37" a="1"/>
  <c r="M174" i="37" s="1"/>
  <c r="M153" i="37" a="1"/>
  <c r="M153" i="37" s="1"/>
  <c r="M221" i="37" a="1"/>
  <c r="M221" i="37" s="1"/>
  <c r="M123" i="37" a="1"/>
  <c r="M123" i="37" s="1"/>
  <c r="M242" i="37" a="1"/>
  <c r="M242" i="37" s="1"/>
  <c r="M33" i="37" a="1"/>
  <c r="M33" i="37" s="1"/>
  <c r="M243" i="37" a="1"/>
  <c r="M243" i="37" s="1"/>
  <c r="M244" i="37" a="1"/>
  <c r="M244" i="37" s="1"/>
  <c r="M245" i="37" a="1"/>
  <c r="M245" i="37" s="1"/>
  <c r="M246" i="37" a="1"/>
  <c r="M246" i="37" s="1"/>
  <c r="M247" i="37" a="1"/>
  <c r="M247" i="37" s="1"/>
  <c r="M248" i="37" a="1"/>
  <c r="M248" i="37" s="1"/>
  <c r="M249" i="37" a="1"/>
  <c r="M249" i="37" s="1"/>
  <c r="M250" i="37" a="1"/>
  <c r="M250" i="37" s="1"/>
  <c r="M20" i="37" a="1"/>
  <c r="M20" i="37" s="1"/>
  <c r="M224" i="37" a="1"/>
  <c r="M224" i="37" s="1"/>
  <c r="M251" i="37" a="1"/>
  <c r="M251" i="37" s="1"/>
  <c r="M252" i="37" a="1"/>
  <c r="M252" i="37" s="1"/>
  <c r="M253" i="37" a="1"/>
  <c r="M253" i="37" s="1"/>
  <c r="M523" i="37" a="1"/>
  <c r="M523" i="37" s="1"/>
  <c r="M524" i="37" a="1"/>
  <c r="M524" i="37" s="1"/>
  <c r="M62" i="37" a="1"/>
  <c r="M62" i="37" s="1"/>
  <c r="M28" i="37" a="1"/>
  <c r="M28" i="37" s="1"/>
  <c r="M71" i="37" a="1"/>
  <c r="M71" i="37" s="1"/>
  <c r="M32" i="37" a="1"/>
  <c r="M32" i="37" s="1"/>
  <c r="M149" i="37" a="1"/>
  <c r="M149" i="37" s="1"/>
  <c r="M8" i="37" a="1"/>
  <c r="M8" i="37" s="1"/>
  <c r="M189" i="37" a="1"/>
  <c r="M189" i="37" s="1"/>
  <c r="M204" i="37" a="1"/>
  <c r="M204" i="37" s="1"/>
  <c r="M23" i="37" a="1"/>
  <c r="M23" i="37" s="1"/>
  <c r="M254" i="37" a="1"/>
  <c r="M254" i="37" s="1"/>
  <c r="M255" i="37" a="1"/>
  <c r="M255" i="37" s="1"/>
  <c r="M525" i="37" a="1"/>
  <c r="M525" i="37" s="1"/>
  <c r="M200" i="37" a="1"/>
  <c r="M200" i="37" s="1"/>
  <c r="M167" i="37" a="1"/>
  <c r="M167" i="37" s="1"/>
  <c r="M5" i="37" a="1"/>
  <c r="M5" i="37" s="1"/>
  <c r="M256" i="37" a="1"/>
  <c r="M256" i="37" s="1"/>
  <c r="M257" i="37" a="1"/>
  <c r="M257" i="37" s="1"/>
  <c r="M186" i="37" a="1"/>
  <c r="M186" i="37" s="1"/>
  <c r="M228" i="37" a="1"/>
  <c r="M228" i="37" s="1"/>
  <c r="M511" i="37" a="1"/>
  <c r="M511" i="37" s="1"/>
  <c r="M517" i="37" a="1"/>
  <c r="M517" i="37" s="1"/>
  <c r="M197" i="37" a="1"/>
  <c r="M197" i="37" s="1"/>
  <c r="M512" i="37" a="1"/>
  <c r="M512" i="37" s="1"/>
  <c r="M194" i="37" a="1"/>
  <c r="M194" i="37" s="1"/>
  <c r="M258" i="37" a="1"/>
  <c r="M258" i="37" s="1"/>
  <c r="M31" i="37" a="1"/>
  <c r="M31" i="37" s="1"/>
  <c r="M130" i="37" a="1"/>
  <c r="M130" i="37" s="1"/>
  <c r="M48" i="37" a="1"/>
  <c r="M48" i="37" s="1"/>
  <c r="M114" i="37" a="1"/>
  <c r="M114" i="37" s="1"/>
  <c r="M259" i="37" a="1"/>
  <c r="M259" i="37" s="1"/>
  <c r="M218" i="37" a="1"/>
  <c r="M218" i="37" s="1"/>
  <c r="M518" i="37" a="1"/>
  <c r="M518" i="37" s="1"/>
  <c r="M190" i="37" a="1"/>
  <c r="M190" i="37" s="1"/>
  <c r="M56" i="37" a="1"/>
  <c r="M56" i="37" s="1"/>
  <c r="M229" i="37" a="1"/>
  <c r="M229" i="37" s="1"/>
  <c r="M210" i="37" a="1"/>
  <c r="M210" i="37" s="1"/>
  <c r="M63" i="37" a="1"/>
  <c r="M63" i="37" s="1"/>
  <c r="M79" i="37" a="1"/>
  <c r="M79" i="37" s="1"/>
  <c r="M84" i="37" a="1"/>
  <c r="M84" i="37" s="1"/>
  <c r="M203" i="37" a="1"/>
  <c r="M203" i="37" s="1"/>
  <c r="M260" i="37" a="1"/>
  <c r="M260" i="37" s="1"/>
  <c r="M12" i="37" a="1"/>
  <c r="M12" i="37" s="1"/>
  <c r="M261" i="37" a="1"/>
  <c r="M261" i="37" s="1"/>
  <c r="M262" i="37" a="1"/>
  <c r="M262" i="37" s="1"/>
  <c r="M16" i="37" a="1"/>
  <c r="M16" i="37" s="1"/>
  <c r="M509" i="37" a="1"/>
  <c r="M509" i="37" s="1"/>
  <c r="M187" i="37" a="1"/>
  <c r="M187" i="37" s="1"/>
  <c r="M134" i="37" a="1"/>
  <c r="M134" i="37" s="1"/>
  <c r="M116" i="37" a="1"/>
  <c r="M116" i="37" s="1"/>
  <c r="M263" i="37" a="1"/>
  <c r="M263" i="37" s="1"/>
  <c r="M264" i="37" a="1"/>
  <c r="M264" i="37" s="1"/>
  <c r="M265" i="37" a="1"/>
  <c r="M265" i="37" s="1"/>
  <c r="M266" i="37" a="1"/>
  <c r="M266" i="37" s="1"/>
  <c r="M25" i="37" a="1"/>
  <c r="M25" i="37" s="1"/>
  <c r="M80" i="37" a="1"/>
  <c r="M80" i="37" s="1"/>
  <c r="M267" i="37" a="1"/>
  <c r="M267" i="37" s="1"/>
  <c r="M37" i="37" a="1"/>
  <c r="M37" i="37" s="1"/>
  <c r="M213" i="37" a="1"/>
  <c r="M213" i="37" s="1"/>
  <c r="M72" i="37" a="1"/>
  <c r="M72" i="37" s="1"/>
  <c r="M268" i="37" a="1"/>
  <c r="M268" i="37" s="1"/>
  <c r="M269" i="37" a="1"/>
  <c r="M269" i="37" s="1"/>
  <c r="M65" i="37" a="1"/>
  <c r="M65" i="37" s="1"/>
  <c r="M519" i="37" a="1"/>
  <c r="M519" i="37" s="1"/>
  <c r="M270" i="37" a="1"/>
  <c r="M270" i="37" s="1"/>
  <c r="M100" i="37" a="1"/>
  <c r="M100" i="37" s="1"/>
  <c r="M201" i="37" a="1"/>
  <c r="M201" i="37" s="1"/>
  <c r="M95" i="37" a="1"/>
  <c r="M95" i="37" s="1"/>
  <c r="M271" i="37" a="1"/>
  <c r="M271" i="37" s="1"/>
  <c r="M40" i="37" a="1"/>
  <c r="M40" i="37" s="1"/>
  <c r="M272" i="37" a="1"/>
  <c r="M272" i="37" s="1"/>
  <c r="M110" i="37" a="1"/>
  <c r="M110" i="37" s="1"/>
  <c r="M220" i="37" a="1"/>
  <c r="M220" i="37" s="1"/>
  <c r="M183" i="37" a="1"/>
  <c r="M183" i="37" s="1"/>
  <c r="M273" i="37" a="1"/>
  <c r="M273" i="37" s="1"/>
  <c r="M233" i="37" a="1"/>
  <c r="M233" i="37" s="1"/>
  <c r="M184" i="37" a="1"/>
  <c r="M184" i="37" s="1"/>
  <c r="M232" i="37" a="1"/>
  <c r="M232" i="37" s="1"/>
  <c r="M230" i="37" a="1"/>
  <c r="M230" i="37" s="1"/>
  <c r="M165" i="37" a="1"/>
  <c r="M165" i="37" s="1"/>
  <c r="M7" i="37" a="1"/>
  <c r="M7" i="37" s="1"/>
  <c r="M274" i="37" a="1"/>
  <c r="M274" i="37" s="1"/>
  <c r="M60" i="37" a="1"/>
  <c r="M60" i="37" s="1"/>
  <c r="M275" i="37" a="1"/>
  <c r="M275" i="37" s="1"/>
  <c r="M515" i="37" a="1"/>
  <c r="M515" i="37" s="1"/>
  <c r="M225" i="37" a="1"/>
  <c r="M225" i="37" s="1"/>
  <c r="M74" i="37" a="1"/>
  <c r="M74" i="37" s="1"/>
  <c r="M236" i="37" a="1"/>
  <c r="M236" i="37" s="1"/>
  <c r="M276" i="37" a="1"/>
  <c r="M276" i="37" s="1"/>
  <c r="M77" i="37" a="1"/>
  <c r="M77" i="37" s="1"/>
  <c r="M277" i="37" a="1"/>
  <c r="M277" i="37" s="1"/>
  <c r="M160" i="37" a="1"/>
  <c r="M160" i="37" s="1"/>
  <c r="M278" i="37" a="1"/>
  <c r="M278" i="37" s="1"/>
  <c r="M92" i="37" a="1"/>
  <c r="M92" i="37" s="1"/>
  <c r="M594" i="37" a="1"/>
  <c r="M594" i="37" s="1"/>
  <c r="M234" i="37" a="1"/>
  <c r="M234" i="37" s="1"/>
  <c r="M27" i="37" a="1"/>
  <c r="M27" i="37" s="1"/>
  <c r="M129" i="37" a="1"/>
  <c r="M129" i="37" s="1"/>
  <c r="M161" i="37" a="1"/>
  <c r="M161" i="37" s="1"/>
  <c r="M279" i="37" a="1"/>
  <c r="M279" i="37" s="1"/>
  <c r="M141" i="37" a="1"/>
  <c r="M141" i="37" s="1"/>
  <c r="M86" i="37" a="1"/>
  <c r="M86" i="37" s="1"/>
  <c r="M513" i="37" a="1"/>
  <c r="M513" i="37" s="1"/>
  <c r="M42" i="37" a="1"/>
  <c r="M42" i="37" s="1"/>
  <c r="M55" i="37" a="1"/>
  <c r="M55" i="37" s="1"/>
  <c r="M2" i="37" a="1"/>
  <c r="M2" i="37" s="1"/>
  <c r="M85" i="37" a="1"/>
  <c r="M85" i="37" s="1"/>
  <c r="M231" i="37" a="1"/>
  <c r="M231" i="37" s="1"/>
  <c r="M54" i="37" a="1"/>
  <c r="M54" i="37" s="1"/>
  <c r="M24" i="37" a="1"/>
  <c r="M24" i="37" s="1"/>
  <c r="M193" i="37" a="1"/>
  <c r="M193" i="37" s="1"/>
  <c r="M280" i="37" a="1"/>
  <c r="M280" i="37" s="1"/>
  <c r="M132" i="37" a="1"/>
  <c r="M132" i="37" s="1"/>
  <c r="M520" i="37" a="1"/>
  <c r="M520" i="37" s="1"/>
  <c r="M158" i="37" a="1"/>
  <c r="M158" i="37" s="1"/>
  <c r="M281" i="37" a="1"/>
  <c r="M281" i="37" s="1"/>
  <c r="M282" i="37" a="1"/>
  <c r="M282" i="37" s="1"/>
  <c r="M283" i="37" a="1"/>
  <c r="M283" i="37" s="1"/>
  <c r="M284" i="37" a="1"/>
  <c r="M284" i="37" s="1"/>
  <c r="M285" i="37" a="1"/>
  <c r="M285" i="37" s="1"/>
  <c r="M286" i="37" a="1"/>
  <c r="M286" i="37" s="1"/>
  <c r="M287" i="37" a="1"/>
  <c r="M287" i="37" s="1"/>
  <c r="M288" i="37" a="1"/>
  <c r="M288" i="37" s="1"/>
  <c r="M289" i="37" a="1"/>
  <c r="M289" i="37" s="1"/>
  <c r="M521" i="37" a="1"/>
  <c r="M521" i="37" s="1"/>
  <c r="M144" i="37" a="1"/>
  <c r="M144" i="37" s="1"/>
  <c r="M290" i="37" a="1"/>
  <c r="M290" i="37" s="1"/>
  <c r="M26" i="37" a="1"/>
  <c r="M26" i="37" s="1"/>
  <c r="M291" i="37" a="1"/>
  <c r="M291" i="37" s="1"/>
  <c r="M94" i="37" a="1"/>
  <c r="M94" i="37" s="1"/>
  <c r="M292" i="37" a="1"/>
  <c r="M292" i="37" s="1"/>
  <c r="M293" i="37" a="1"/>
  <c r="M293" i="37" s="1"/>
  <c r="M526" i="37" a="1"/>
  <c r="M526" i="37" s="1"/>
  <c r="M294" i="37" a="1"/>
  <c r="M294" i="37" s="1"/>
  <c r="M49" i="37" a="1"/>
  <c r="M49" i="37" s="1"/>
  <c r="M295" i="37" a="1"/>
  <c r="M295" i="37" s="1"/>
  <c r="M133" i="37" a="1"/>
  <c r="M133" i="37" s="1"/>
  <c r="M296" i="37" a="1"/>
  <c r="M296" i="37" s="1"/>
  <c r="M297" i="37" a="1"/>
  <c r="M297" i="37" s="1"/>
  <c r="M30" i="37" a="1"/>
  <c r="M30" i="37" s="1"/>
  <c r="M108" i="37" a="1"/>
  <c r="M108" i="37" s="1"/>
  <c r="M51" i="37" a="1"/>
  <c r="M51" i="37" s="1"/>
  <c r="M298" i="37" a="1"/>
  <c r="M298" i="37" s="1"/>
  <c r="M299" i="37" a="1"/>
  <c r="M299" i="37" s="1"/>
  <c r="M300" i="37" a="1"/>
  <c r="M300" i="37" s="1"/>
  <c r="M127" i="37" a="1"/>
  <c r="M127" i="37" s="1"/>
  <c r="M301" i="37" a="1"/>
  <c r="M301" i="37" s="1"/>
  <c r="M302" i="37" a="1"/>
  <c r="M302" i="37" s="1"/>
  <c r="M561" i="37" a="1"/>
  <c r="M561" i="37" s="1"/>
  <c r="M303" i="37" a="1"/>
  <c r="M303" i="37" s="1"/>
  <c r="M304" i="37" a="1"/>
  <c r="M304" i="37" s="1"/>
  <c r="M527" i="37" a="1"/>
  <c r="M527" i="37" s="1"/>
  <c r="M176" i="37" a="1"/>
  <c r="M176" i="37" s="1"/>
  <c r="M305" i="37" a="1"/>
  <c r="M305" i="37" s="1"/>
  <c r="M528" i="37" a="1"/>
  <c r="M528" i="37" s="1"/>
  <c r="M67" i="37" a="1"/>
  <c r="M67" i="37" s="1"/>
  <c r="M18" i="37" a="1"/>
  <c r="M18" i="37" s="1"/>
  <c r="M306" i="37" a="1"/>
  <c r="M306" i="37" s="1"/>
  <c r="M307" i="37" a="1"/>
  <c r="M307" i="37" s="1"/>
  <c r="M529" i="37" a="1"/>
  <c r="M529" i="37" s="1"/>
  <c r="M308" i="37" a="1"/>
  <c r="M308" i="37" s="1"/>
  <c r="M117" i="37" a="1"/>
  <c r="M117" i="37" s="1"/>
  <c r="M309" i="37" a="1"/>
  <c r="M309" i="37" s="1"/>
  <c r="M310" i="37" a="1"/>
  <c r="M310" i="37" s="1"/>
  <c r="M311" i="37" a="1"/>
  <c r="M311" i="37" s="1"/>
  <c r="M312" i="37" a="1"/>
  <c r="M312" i="37" s="1"/>
  <c r="M313" i="37" a="1"/>
  <c r="M313" i="37" s="1"/>
  <c r="M314" i="37" a="1"/>
  <c r="M314" i="37" s="1"/>
  <c r="M315" i="37" a="1"/>
  <c r="M315" i="37" s="1"/>
  <c r="M498" i="37" a="1"/>
  <c r="M498" i="37" s="1"/>
  <c r="M316" i="37" a="1"/>
  <c r="M316" i="37" s="1"/>
  <c r="M317" i="37" a="1"/>
  <c r="M317" i="37" s="1"/>
  <c r="M318" i="37" a="1"/>
  <c r="M318" i="37" s="1"/>
  <c r="M319" i="37" a="1"/>
  <c r="M319" i="37" s="1"/>
  <c r="M530" i="37" a="1"/>
  <c r="M530" i="37" s="1"/>
  <c r="M106" i="37" a="1"/>
  <c r="M106" i="37" s="1"/>
  <c r="M320" i="37" a="1"/>
  <c r="M320" i="37" s="1"/>
  <c r="M531" i="37" a="1"/>
  <c r="M531" i="37" s="1"/>
  <c r="M157" i="37" a="1"/>
  <c r="M157" i="37" s="1"/>
  <c r="M131" i="37" a="1"/>
  <c r="M131" i="37" s="1"/>
  <c r="M321" i="37" a="1"/>
  <c r="M321" i="37" s="1"/>
  <c r="M118" i="37" a="1"/>
  <c r="M118" i="37" s="1"/>
  <c r="M322" i="37" a="1"/>
  <c r="M322" i="37" s="1"/>
  <c r="M323" i="37" a="1"/>
  <c r="M323" i="37" s="1"/>
  <c r="M66" i="37" a="1"/>
  <c r="M66" i="37" s="1"/>
  <c r="M324" i="37" a="1"/>
  <c r="M324" i="37" s="1"/>
  <c r="M325" i="37" a="1"/>
  <c r="M325" i="37" s="1"/>
  <c r="M532" i="37" a="1"/>
  <c r="M532" i="37" s="1"/>
  <c r="M326" i="37" a="1"/>
  <c r="M326" i="37" s="1"/>
  <c r="M327" i="37" a="1"/>
  <c r="M327" i="37" s="1"/>
  <c r="M135" i="37" a="1"/>
  <c r="M135" i="37" s="1"/>
  <c r="M36" i="37" a="1"/>
  <c r="M36" i="37" s="1"/>
  <c r="M562" i="37" a="1"/>
  <c r="M562" i="37" s="1"/>
  <c r="M47" i="37" a="1"/>
  <c r="M47" i="37" s="1"/>
  <c r="M89" i="37" a="1"/>
  <c r="M89" i="37" s="1"/>
  <c r="M328" i="37" a="1"/>
  <c r="M328" i="37" s="1"/>
  <c r="M329" i="37" a="1"/>
  <c r="M329" i="37" s="1"/>
  <c r="M162" i="37" a="1"/>
  <c r="M162" i="37" s="1"/>
  <c r="M330" i="37" a="1"/>
  <c r="M330" i="37" s="1"/>
  <c r="M331" i="37" a="1"/>
  <c r="M331" i="37" s="1"/>
  <c r="M332" i="37" a="1"/>
  <c r="M332" i="37" s="1"/>
  <c r="M333" i="37" a="1"/>
  <c r="M333" i="37" s="1"/>
  <c r="M334" i="37" a="1"/>
  <c r="M334" i="37" s="1"/>
  <c r="M335" i="37" a="1"/>
  <c r="M335" i="37" s="1"/>
  <c r="M102" i="37" a="1"/>
  <c r="M102" i="37" s="1"/>
  <c r="M336" i="37" a="1"/>
  <c r="M336" i="37" s="1"/>
  <c r="M337" i="37" a="1"/>
  <c r="M337" i="37" s="1"/>
  <c r="M338" i="37" a="1"/>
  <c r="M338" i="37" s="1"/>
  <c r="M41" i="37" a="1"/>
  <c r="M41" i="37" s="1"/>
  <c r="M339" i="37" a="1"/>
  <c r="M339" i="37" s="1"/>
  <c r="M533" i="37" a="1"/>
  <c r="M533" i="37" s="1"/>
  <c r="M534" i="37" a="1"/>
  <c r="M534" i="37" s="1"/>
  <c r="M340" i="37" a="1"/>
  <c r="M340" i="37" s="1"/>
  <c r="M222" i="37" a="1"/>
  <c r="M222" i="37" s="1"/>
  <c r="M192" i="37" a="1"/>
  <c r="M192" i="37" s="1"/>
  <c r="M175" i="37" a="1"/>
  <c r="M175" i="37" s="1"/>
  <c r="M64" i="37" a="1"/>
  <c r="M64" i="37" s="1"/>
  <c r="M223" i="37" a="1"/>
  <c r="M223" i="37" s="1"/>
  <c r="M169" i="37" a="1"/>
  <c r="M169" i="37" s="1"/>
  <c r="M156" i="37" a="1"/>
  <c r="M156" i="37" s="1"/>
  <c r="M208" i="37" a="1"/>
  <c r="M208" i="37" s="1"/>
  <c r="M219" i="37" a="1"/>
  <c r="M219" i="37" s="1"/>
  <c r="M178" i="37" a="1"/>
  <c r="M178" i="37" s="1"/>
  <c r="M159" i="37" a="1"/>
  <c r="M159" i="37" s="1"/>
  <c r="M341" i="37" a="1"/>
  <c r="M341" i="37" s="1"/>
  <c r="M182" i="37" a="1"/>
  <c r="M182" i="37" s="1"/>
  <c r="M535" i="37" a="1"/>
  <c r="M535" i="37" s="1"/>
  <c r="M342" i="37" a="1"/>
  <c r="M342" i="37" s="1"/>
  <c r="M343" i="37" a="1"/>
  <c r="M343" i="37" s="1"/>
  <c r="M344" i="37" a="1"/>
  <c r="M344" i="37" s="1"/>
  <c r="M345" i="37" a="1"/>
  <c r="M345" i="37" s="1"/>
  <c r="M50" i="37" a="1"/>
  <c r="M50" i="37" s="1"/>
  <c r="M346" i="37" a="1"/>
  <c r="M346" i="37" s="1"/>
  <c r="M536" i="37" a="1"/>
  <c r="M536" i="37" s="1"/>
  <c r="M347" i="37" a="1"/>
  <c r="M347" i="37" s="1"/>
  <c r="M348" i="37" a="1"/>
  <c r="M348" i="37" s="1"/>
  <c r="M109" i="37" a="1"/>
  <c r="M109" i="37" s="1"/>
  <c r="M349" i="37" a="1"/>
  <c r="M349" i="37" s="1"/>
  <c r="M350" i="37" a="1"/>
  <c r="M350" i="37" s="1"/>
  <c r="M351" i="37" a="1"/>
  <c r="M351" i="37" s="1"/>
  <c r="M237" i="37" a="1"/>
  <c r="M237" i="37" s="1"/>
  <c r="M352" i="37" a="1"/>
  <c r="M352" i="37" s="1"/>
  <c r="M353" i="37" a="1"/>
  <c r="M353" i="37" s="1"/>
  <c r="M537" i="37" a="1"/>
  <c r="M537" i="37" s="1"/>
  <c r="M34" i="37" a="1"/>
  <c r="M34" i="37" s="1"/>
  <c r="M354" i="37" a="1"/>
  <c r="M354" i="37" s="1"/>
  <c r="M355" i="37" a="1"/>
  <c r="M355" i="37" s="1"/>
  <c r="M356" i="37" a="1"/>
  <c r="M356" i="37" s="1"/>
  <c r="M357" i="37" a="1"/>
  <c r="M357" i="37" s="1"/>
  <c r="M538" i="37" a="1"/>
  <c r="M538" i="37" s="1"/>
  <c r="M358" i="37" a="1"/>
  <c r="M358" i="37" s="1"/>
  <c r="M44" i="37" a="1"/>
  <c r="M44" i="37" s="1"/>
  <c r="M359" i="37" a="1"/>
  <c r="M359" i="37" s="1"/>
  <c r="M563" i="37" a="1"/>
  <c r="M563" i="37" s="1"/>
  <c r="M360" i="37" a="1"/>
  <c r="M360" i="37" s="1"/>
  <c r="M361" i="37" a="1"/>
  <c r="M361" i="37" s="1"/>
  <c r="M539" i="37" a="1"/>
  <c r="M539" i="37" s="1"/>
  <c r="M151" i="37" a="1"/>
  <c r="M151" i="37" s="1"/>
  <c r="M119" i="37" a="1"/>
  <c r="M119" i="37" s="1"/>
  <c r="M502" i="37" a="1"/>
  <c r="M502" i="37" s="1"/>
  <c r="M503" i="37" a="1"/>
  <c r="M503" i="37" s="1"/>
  <c r="M504" i="37" a="1"/>
  <c r="M504" i="37" s="1"/>
  <c r="M505" i="37" a="1"/>
  <c r="M505" i="37" s="1"/>
  <c r="M120" i="37" a="1"/>
  <c r="M120" i="37" s="1"/>
  <c r="M362" i="37" a="1"/>
  <c r="M362" i="37" s="1"/>
  <c r="M45" i="37" a="1"/>
  <c r="M45" i="37" s="1"/>
  <c r="M363" i="37" a="1"/>
  <c r="M363" i="37" s="1"/>
  <c r="M540" i="37" a="1"/>
  <c r="M540" i="37" s="1"/>
  <c r="M364" i="37" a="1"/>
  <c r="M364" i="37" s="1"/>
  <c r="M365" i="37" a="1"/>
  <c r="M365" i="37" s="1"/>
  <c r="M11" i="37" a="1"/>
  <c r="M11" i="37" s="1"/>
  <c r="M366" i="37" a="1"/>
  <c r="M366" i="37" s="1"/>
  <c r="M367" i="37" a="1"/>
  <c r="M367" i="37" s="1"/>
  <c r="M368" i="37" a="1"/>
  <c r="M368" i="37" s="1"/>
  <c r="M541" i="37" a="1"/>
  <c r="M541" i="37" s="1"/>
  <c r="M68" i="37" a="1"/>
  <c r="M68" i="37" s="1"/>
  <c r="M369" i="37" a="1"/>
  <c r="M369" i="37" s="1"/>
  <c r="M370" i="37" a="1"/>
  <c r="M370" i="37" s="1"/>
  <c r="M371" i="37" a="1"/>
  <c r="M371" i="37" s="1"/>
  <c r="M372" i="37" a="1"/>
  <c r="M372" i="37" s="1"/>
  <c r="M373" i="37" a="1"/>
  <c r="M373" i="37" s="1"/>
  <c r="M374" i="37" a="1"/>
  <c r="M374" i="37" s="1"/>
  <c r="M88" i="37" a="1"/>
  <c r="M88" i="37" s="1"/>
  <c r="M375" i="37" a="1"/>
  <c r="M375" i="37" s="1"/>
  <c r="M376" i="37" a="1"/>
  <c r="M376" i="37" s="1"/>
  <c r="M138" i="37" a="1"/>
  <c r="M138" i="37" s="1"/>
  <c r="M510" i="37" a="1"/>
  <c r="M510" i="37" s="1"/>
  <c r="M377" i="37" a="1"/>
  <c r="M377" i="37" s="1"/>
  <c r="M378" i="37" a="1"/>
  <c r="M378" i="37" s="1"/>
  <c r="M115" i="37" a="1"/>
  <c r="M115" i="37" s="1"/>
  <c r="M595" i="37" a="1"/>
  <c r="M595" i="37" s="1"/>
  <c r="M379" i="37" a="1"/>
  <c r="M379" i="37" s="1"/>
  <c r="M380" i="37" a="1"/>
  <c r="M380" i="37" s="1"/>
  <c r="M381" i="37" a="1"/>
  <c r="M381" i="37" s="1"/>
  <c r="M10" i="37" a="1"/>
  <c r="M10" i="37" s="1"/>
  <c r="M382" i="37" a="1"/>
  <c r="M382" i="37" s="1"/>
  <c r="M199" i="37" a="1"/>
  <c r="M199" i="37" s="1"/>
  <c r="M191" i="37" a="1"/>
  <c r="M191" i="37" s="1"/>
  <c r="M195" i="37" a="1"/>
  <c r="M195" i="37" s="1"/>
  <c r="M113" i="37" a="1"/>
  <c r="M113" i="37" s="1"/>
  <c r="M383" i="37" a="1"/>
  <c r="M383" i="37" s="1"/>
  <c r="M52" i="37" a="1"/>
  <c r="M52" i="37" s="1"/>
  <c r="M384" i="37" a="1"/>
  <c r="M384" i="37" s="1"/>
  <c r="M385" i="37" a="1"/>
  <c r="M385" i="37" s="1"/>
  <c r="M386" i="37" a="1"/>
  <c r="M386" i="37" s="1"/>
  <c r="M387" i="37" a="1"/>
  <c r="M387" i="37" s="1"/>
  <c r="M146" i="37" a="1"/>
  <c r="M146" i="37" s="1"/>
  <c r="M75" i="37" a="1"/>
  <c r="M75" i="37" s="1"/>
  <c r="M188" i="37" a="1"/>
  <c r="M188" i="37" s="1"/>
  <c r="M388" i="37" a="1"/>
  <c r="M388" i="37" s="1"/>
  <c r="M43" i="37" a="1"/>
  <c r="M43" i="37" s="1"/>
  <c r="M209" i="37" a="1"/>
  <c r="M209" i="37" s="1"/>
  <c r="M39" i="37" a="1"/>
  <c r="M39" i="37" s="1"/>
  <c r="M202" i="37" a="1"/>
  <c r="M202" i="37" s="1"/>
  <c r="M154" i="37" a="1"/>
  <c r="M154" i="37" s="1"/>
  <c r="M389" i="37" a="1"/>
  <c r="M389" i="37" s="1"/>
  <c r="M542" i="37" a="1"/>
  <c r="M542" i="37" s="1"/>
  <c r="M390" i="37" a="1"/>
  <c r="M390" i="37" s="1"/>
  <c r="M96" i="37" a="1"/>
  <c r="M96" i="37" s="1"/>
  <c r="M128" i="37" a="1"/>
  <c r="M128" i="37" s="1"/>
  <c r="M391" i="37" a="1"/>
  <c r="M391" i="37" s="1"/>
  <c r="M29" i="37" a="1"/>
  <c r="M29" i="37" s="1"/>
  <c r="M392" i="37" a="1"/>
  <c r="M392" i="37" s="1"/>
  <c r="M393" i="37" a="1"/>
  <c r="M393" i="37" s="1"/>
  <c r="M163" i="37" a="1"/>
  <c r="M163" i="37" s="1"/>
  <c r="M215" i="37" a="1"/>
  <c r="M215" i="37" s="1"/>
  <c r="M196" i="37" a="1"/>
  <c r="M196" i="37" s="1"/>
  <c r="M394" i="37" a="1"/>
  <c r="M394" i="37" s="1"/>
  <c r="M206" i="37" a="1"/>
  <c r="M206" i="37" s="1"/>
  <c r="M543" i="37" a="1"/>
  <c r="M543" i="37" s="1"/>
  <c r="M125" i="37" a="1"/>
  <c r="M125" i="37" s="1"/>
  <c r="M395" i="37" a="1"/>
  <c r="M395" i="37" s="1"/>
  <c r="M396" i="37" a="1"/>
  <c r="M396" i="37" s="1"/>
  <c r="M9" i="37" a="1"/>
  <c r="M9" i="37" s="1"/>
  <c r="M397" i="37" a="1"/>
  <c r="M397" i="37" s="1"/>
  <c r="M398" i="37" a="1"/>
  <c r="M398" i="37" s="1"/>
  <c r="M399" i="37" a="1"/>
  <c r="M399" i="37" s="1"/>
  <c r="M155" i="37" a="1"/>
  <c r="M155" i="37" s="1"/>
  <c r="M87" i="37" a="1"/>
  <c r="M87" i="37" s="1"/>
  <c r="M97" i="37" a="1"/>
  <c r="M97" i="37" s="1"/>
  <c r="M400" i="37" a="1"/>
  <c r="M400" i="37" s="1"/>
  <c r="M173" i="37" a="1"/>
  <c r="M173" i="37" s="1"/>
  <c r="M544" i="37" a="1"/>
  <c r="M544" i="37" s="1"/>
  <c r="M545" i="37" a="1"/>
  <c r="M545" i="37" s="1"/>
  <c r="M401" i="37" a="1"/>
  <c r="M401" i="37" s="1"/>
  <c r="M402" i="37" a="1"/>
  <c r="M402" i="37" s="1"/>
  <c r="M403" i="37" a="1"/>
  <c r="M403" i="37" s="1"/>
  <c r="M404" i="37" a="1"/>
  <c r="M404" i="37" s="1"/>
  <c r="M405" i="37" a="1"/>
  <c r="M405" i="37" s="1"/>
  <c r="M406" i="37" a="1"/>
  <c r="M406" i="37" s="1"/>
  <c r="M546" i="37" a="1"/>
  <c r="M546" i="37" s="1"/>
  <c r="M150" i="37" a="1"/>
  <c r="M150" i="37" s="1"/>
  <c r="M407" i="37" a="1"/>
  <c r="M407" i="37" s="1"/>
  <c r="M408" i="37" a="1"/>
  <c r="M408" i="37" s="1"/>
  <c r="M73" i="37" a="1"/>
  <c r="M73" i="37" s="1"/>
  <c r="M409" i="37" a="1"/>
  <c r="M409" i="37" s="1"/>
  <c r="M410" i="37" a="1"/>
  <c r="M410" i="37" s="1"/>
  <c r="M172" i="37" a="1"/>
  <c r="M172" i="37" s="1"/>
  <c r="M411" i="37" a="1"/>
  <c r="M411" i="37" s="1"/>
  <c r="M412" i="37" a="1"/>
  <c r="M412" i="37" s="1"/>
  <c r="M413" i="37" a="1"/>
  <c r="M413" i="37" s="1"/>
  <c r="M414" i="37" a="1"/>
  <c r="M414" i="37" s="1"/>
  <c r="M181" i="37" a="1"/>
  <c r="M181" i="37" s="1"/>
  <c r="M415" i="37" a="1"/>
  <c r="M415" i="37" s="1"/>
  <c r="M416" i="37" a="1"/>
  <c r="M416" i="37" s="1"/>
  <c r="M417" i="37" a="1"/>
  <c r="M417" i="37" s="1"/>
  <c r="M418" i="37" a="1"/>
  <c r="M418" i="37" s="1"/>
  <c r="M506" i="37" a="1"/>
  <c r="M506" i="37" s="1"/>
  <c r="M53" i="37" a="1"/>
  <c r="M53" i="37" s="1"/>
  <c r="M507" i="37" a="1"/>
  <c r="M507" i="37" s="1"/>
  <c r="M547" i="37" a="1"/>
  <c r="M547" i="37" s="1"/>
  <c r="M147" i="37" a="1"/>
  <c r="M147" i="37" s="1"/>
  <c r="M112" i="37" a="1"/>
  <c r="M112" i="37" s="1"/>
  <c r="M419" i="37" a="1"/>
  <c r="M419" i="37" s="1"/>
  <c r="M420" i="37" a="1"/>
  <c r="M420" i="37" s="1"/>
  <c r="M421" i="37" a="1"/>
  <c r="M421" i="37" s="1"/>
  <c r="M422" i="37" a="1"/>
  <c r="M422" i="37" s="1"/>
  <c r="M423" i="37" a="1"/>
  <c r="M423" i="37" s="1"/>
  <c r="M424" i="37" a="1"/>
  <c r="M424" i="37" s="1"/>
  <c r="M425" i="37" a="1"/>
  <c r="M425" i="37" s="1"/>
  <c r="M426" i="37" a="1"/>
  <c r="M426" i="37" s="1"/>
  <c r="M90" i="37" a="1"/>
  <c r="M90" i="37" s="1"/>
  <c r="M427" i="37" a="1"/>
  <c r="M427" i="37" s="1"/>
  <c r="M548" i="37" a="1"/>
  <c r="M548" i="37" s="1"/>
  <c r="M428" i="37" a="1"/>
  <c r="M428" i="37" s="1"/>
  <c r="M549" i="37" a="1"/>
  <c r="M549" i="37" s="1"/>
  <c r="M429" i="37" a="1"/>
  <c r="M429" i="37" s="1"/>
  <c r="M430" i="37" a="1"/>
  <c r="M430" i="37" s="1"/>
  <c r="M431" i="37" a="1"/>
  <c r="M431" i="37" s="1"/>
  <c r="M81" i="37" a="1"/>
  <c r="M81" i="37" s="1"/>
  <c r="M432" i="37" a="1"/>
  <c r="M432" i="37" s="1"/>
  <c r="M565" i="37" a="1"/>
  <c r="M565" i="37" s="1"/>
  <c r="M433" i="37" a="1"/>
  <c r="M433" i="37" s="1"/>
  <c r="M104" i="37" a="1"/>
  <c r="M104" i="37" s="1"/>
  <c r="M434" i="37" a="1"/>
  <c r="M434" i="37" s="1"/>
  <c r="M435" i="37" a="1"/>
  <c r="M435" i="37" s="1"/>
  <c r="M436" i="37" a="1"/>
  <c r="M436" i="37" s="1"/>
  <c r="M78" i="37" a="1"/>
  <c r="M78" i="37" s="1"/>
  <c r="M177" i="37" a="1"/>
  <c r="M177" i="37" s="1"/>
  <c r="M437" i="37" a="1"/>
  <c r="M437" i="37" s="1"/>
  <c r="M69" i="37" a="1"/>
  <c r="M69" i="37" s="1"/>
  <c r="M438" i="37" a="1"/>
  <c r="M438" i="37" s="1"/>
  <c r="M550" i="37" a="1"/>
  <c r="M550" i="37" s="1"/>
  <c r="M551" i="37" a="1"/>
  <c r="M551" i="37" s="1"/>
  <c r="M439" i="37" a="1"/>
  <c r="M439" i="37" s="1"/>
  <c r="M440" i="37" a="1"/>
  <c r="M440" i="37" s="1"/>
  <c r="M508" i="37" a="1"/>
  <c r="M508" i="37" s="1"/>
  <c r="M152" i="37" a="1"/>
  <c r="M152" i="37" s="1"/>
  <c r="M441" i="37" a="1"/>
  <c r="M441" i="37" s="1"/>
  <c r="M442" i="37" a="1"/>
  <c r="M442" i="37" s="1"/>
  <c r="M137" i="37" a="1"/>
  <c r="M137" i="37" s="1"/>
  <c r="M443" i="37" a="1"/>
  <c r="M443" i="37" s="1"/>
  <c r="M552" i="37" a="1"/>
  <c r="M552" i="37" s="1"/>
  <c r="M139" i="37" a="1"/>
  <c r="M139" i="37" s="1"/>
  <c r="M22" i="37" a="1"/>
  <c r="M22" i="37" s="1"/>
  <c r="M444" i="37" a="1"/>
  <c r="M444" i="37" s="1"/>
  <c r="M445" i="37" a="1"/>
  <c r="M445" i="37" s="1"/>
  <c r="M446" i="37" a="1"/>
  <c r="M446" i="37" s="1"/>
  <c r="M447" i="37" a="1"/>
  <c r="M447" i="37" s="1"/>
  <c r="M448" i="37" a="1"/>
  <c r="M448" i="37" s="1"/>
  <c r="M76" i="37" a="1"/>
  <c r="M76" i="37" s="1"/>
  <c r="M449" i="37" a="1"/>
  <c r="M449" i="37" s="1"/>
  <c r="M450" i="37" a="1"/>
  <c r="M450" i="37" s="1"/>
  <c r="M451" i="37" a="1"/>
  <c r="M451" i="37" s="1"/>
  <c r="M452" i="37" a="1"/>
  <c r="M452" i="37" s="1"/>
  <c r="M453" i="37" a="1"/>
  <c r="M453" i="37" s="1"/>
  <c r="M454" i="37" a="1"/>
  <c r="M454" i="37" s="1"/>
  <c r="M553" i="37" a="1"/>
  <c r="M553" i="37" s="1"/>
  <c r="M99" i="37" a="1"/>
  <c r="M99" i="37" s="1"/>
  <c r="M455" i="37" a="1"/>
  <c r="M455" i="37" s="1"/>
  <c r="M179" i="37" a="1"/>
  <c r="M179" i="37" s="1"/>
  <c r="M38" i="37" a="1"/>
  <c r="M38" i="37" s="1"/>
  <c r="M456" i="37" a="1"/>
  <c r="M456" i="37" s="1"/>
  <c r="M457" i="37" a="1"/>
  <c r="M457" i="37" s="1"/>
  <c r="M458" i="37" a="1"/>
  <c r="M458" i="37" s="1"/>
  <c r="M459" i="37" a="1"/>
  <c r="M459" i="37" s="1"/>
  <c r="M212" i="37" a="1"/>
  <c r="M212" i="37" s="1"/>
  <c r="M460" i="37" a="1"/>
  <c r="M460" i="37" s="1"/>
  <c r="M13" i="37" a="1"/>
  <c r="M13" i="37" s="1"/>
  <c r="M461" i="37" a="1"/>
  <c r="M461" i="37" s="1"/>
  <c r="M462" i="37" a="1"/>
  <c r="M462" i="37" s="1"/>
  <c r="M463" i="37" a="1"/>
  <c r="M463" i="37" s="1"/>
  <c r="M235" i="37" a="1"/>
  <c r="M235" i="37" s="1"/>
  <c r="M83" i="37" a="1"/>
  <c r="M83" i="37" s="1"/>
  <c r="M464" i="37" a="1"/>
  <c r="M464" i="37" s="1"/>
  <c r="M126" i="37" a="1"/>
  <c r="M126" i="37" s="1"/>
  <c r="M465" i="37" a="1"/>
  <c r="M465" i="37" s="1"/>
  <c r="M554" i="37" a="1"/>
  <c r="M554" i="37" s="1"/>
  <c r="M466" i="37" a="1"/>
  <c r="M466" i="37" s="1"/>
  <c r="M564" i="37" a="1"/>
  <c r="M564" i="37" s="1"/>
  <c r="M555" i="37" a="1"/>
  <c r="M555" i="37" s="1"/>
  <c r="M467" i="37" a="1"/>
  <c r="M467" i="37" s="1"/>
  <c r="M468" i="37" a="1"/>
  <c r="M468" i="37" s="1"/>
  <c r="M91" i="37" a="1"/>
  <c r="M91" i="37" s="1"/>
  <c r="M469" i="37" a="1"/>
  <c r="M469" i="37" s="1"/>
  <c r="M470" i="37" a="1"/>
  <c r="M470" i="37" s="1"/>
  <c r="M556" i="37" a="1"/>
  <c r="M556" i="37" s="1"/>
  <c r="M557" i="37" a="1"/>
  <c r="M557" i="37" s="1"/>
  <c r="M558" i="37" a="1"/>
  <c r="M558" i="37" s="1"/>
  <c r="M3" i="37" a="1"/>
  <c r="M3" i="37" s="1"/>
  <c r="M471" i="37" a="1"/>
  <c r="M471" i="37" s="1"/>
  <c r="M472" i="37" a="1"/>
  <c r="M472" i="37" s="1"/>
  <c r="M473" i="37" a="1"/>
  <c r="M473" i="37" s="1"/>
  <c r="M198" i="37" a="1"/>
  <c r="M198" i="37" s="1"/>
  <c r="M185" i="37" a="1"/>
  <c r="M185" i="37" s="1"/>
  <c r="M474" i="37" a="1"/>
  <c r="M474" i="37" s="1"/>
  <c r="M475" i="37" a="1"/>
  <c r="M475" i="37" s="1"/>
  <c r="M476" i="37" a="1"/>
  <c r="M476" i="37" s="1"/>
  <c r="M477" i="37" a="1"/>
  <c r="M477" i="37" s="1"/>
  <c r="M124" i="37" a="1"/>
  <c r="M124" i="37" s="1"/>
  <c r="M478" i="37" a="1"/>
  <c r="M478" i="37" s="1"/>
  <c r="M479" i="37" a="1"/>
  <c r="M479" i="37" s="1"/>
  <c r="M522" i="37" a="1"/>
  <c r="M522" i="37" s="1"/>
  <c r="M59" i="37" a="1"/>
  <c r="M59" i="37" s="1"/>
  <c r="M105" i="37" a="1"/>
  <c r="M105" i="37" s="1"/>
  <c r="M164" i="37" a="1"/>
  <c r="M164" i="37" s="1"/>
  <c r="M170" i="37" a="1"/>
  <c r="M170" i="37" s="1"/>
  <c r="M142" i="37" a="1"/>
  <c r="M142" i="37" s="1"/>
  <c r="M136" i="37" a="1"/>
  <c r="M136" i="37" s="1"/>
  <c r="M168" i="37" a="1"/>
  <c r="M168" i="37" s="1"/>
  <c r="M480" i="37" a="1"/>
  <c r="M480" i="37" s="1"/>
  <c r="M481" i="37" a="1"/>
  <c r="M481" i="37" s="1"/>
  <c r="M482" i="37" a="1"/>
  <c r="M482" i="37" s="1"/>
  <c r="M61" i="37" a="1"/>
  <c r="M61" i="37" s="1"/>
  <c r="M483" i="37" a="1"/>
  <c r="M483" i="37" s="1"/>
  <c r="M122" i="37" a="1"/>
  <c r="M122" i="37" s="1"/>
  <c r="M484" i="37" a="1"/>
  <c r="M484" i="37" s="1"/>
  <c r="M566" i="37" a="1"/>
  <c r="M566" i="37" s="1"/>
  <c r="M485" i="37" a="1"/>
  <c r="M485" i="37" s="1"/>
  <c r="M486" i="37" a="1"/>
  <c r="M486" i="37" s="1"/>
  <c r="M487" i="37" a="1"/>
  <c r="M487" i="37" s="1"/>
  <c r="M488" i="37" a="1"/>
  <c r="M488" i="37" s="1"/>
  <c r="M140" i="37" a="1"/>
  <c r="M140" i="37" s="1"/>
  <c r="M489" i="37" a="1"/>
  <c r="M489" i="37" s="1"/>
  <c r="M207" i="37" a="1"/>
  <c r="M207" i="37" s="1"/>
  <c r="M145" i="37" a="1"/>
  <c r="M145" i="37" s="1"/>
  <c r="M57" i="37" a="1"/>
  <c r="M57" i="37" s="1"/>
  <c r="M490" i="37" a="1"/>
  <c r="M490" i="37" s="1"/>
  <c r="M491" i="37" a="1"/>
  <c r="M491" i="37" s="1"/>
  <c r="M19" i="37" a="1"/>
  <c r="M19" i="37" s="1"/>
  <c r="M492" i="37" a="1"/>
  <c r="M492" i="37" s="1"/>
  <c r="M493" i="37" a="1"/>
  <c r="M493" i="37" s="1"/>
  <c r="M148" i="37" a="1"/>
  <c r="M148" i="37" s="1"/>
  <c r="M58" i="37" a="1"/>
  <c r="M58" i="37" s="1"/>
  <c r="M494" i="37" a="1"/>
  <c r="M494" i="37" s="1"/>
  <c r="M559" i="37" a="1"/>
  <c r="M559" i="37" s="1"/>
  <c r="M495" i="37" a="1"/>
  <c r="M495" i="37" s="1"/>
  <c r="M6" i="37" a="1"/>
  <c r="M6" i="37" s="1"/>
  <c r="M496" i="37" a="1"/>
  <c r="M496" i="37" s="1"/>
  <c r="M560" i="37" a="1"/>
  <c r="M560" i="37" s="1"/>
  <c r="M21" i="37" a="1"/>
  <c r="M21" i="37" s="1"/>
  <c r="M497" i="37" a="1"/>
  <c r="M497" i="37" s="1"/>
  <c r="M609" i="37" a="1"/>
  <c r="M609" i="37" s="1"/>
  <c r="M567" i="37" a="1"/>
  <c r="M567" i="37" s="1"/>
  <c r="M568" i="37" a="1"/>
  <c r="M568" i="37" s="1"/>
  <c r="M569" i="37" a="1"/>
  <c r="M569" i="37" s="1"/>
  <c r="M570" i="37" a="1"/>
  <c r="M570" i="37" s="1"/>
  <c r="M571" i="37" a="1"/>
  <c r="M571" i="37" s="1"/>
  <c r="M572" i="37" a="1"/>
  <c r="M572" i="37" s="1"/>
  <c r="M573" i="37" a="1"/>
  <c r="M573" i="37" s="1"/>
  <c r="M574" i="37" a="1"/>
  <c r="M574" i="37" s="1"/>
  <c r="M575" i="37" a="1"/>
  <c r="M575" i="37" s="1"/>
  <c r="M576" i="37" a="1"/>
  <c r="M576" i="37" s="1"/>
  <c r="M577" i="37" a="1"/>
  <c r="M577" i="37" s="1"/>
  <c r="M578" i="37" a="1"/>
  <c r="M578" i="37" s="1"/>
  <c r="M579" i="37" a="1"/>
  <c r="M579" i="37" s="1"/>
  <c r="M580" i="37" a="1"/>
  <c r="M580" i="37" s="1"/>
  <c r="M581" i="37" a="1"/>
  <c r="M581" i="37" s="1"/>
  <c r="M582" i="37" a="1"/>
  <c r="M582" i="37" s="1"/>
  <c r="M583" i="37" a="1"/>
  <c r="M583" i="37" s="1"/>
  <c r="M584" i="37" a="1"/>
  <c r="M584" i="37" s="1"/>
  <c r="M585" i="37" a="1"/>
  <c r="M585" i="37" s="1"/>
  <c r="M586" i="37" a="1"/>
  <c r="M586" i="37" s="1"/>
  <c r="M587" i="37" a="1"/>
  <c r="M587" i="37" s="1"/>
  <c r="M588" i="37" a="1"/>
  <c r="M588" i="37" s="1"/>
  <c r="M589" i="37" a="1"/>
  <c r="M589" i="37" s="1"/>
  <c r="M590" i="37" a="1"/>
  <c r="M590" i="37" s="1"/>
  <c r="M591" i="37" a="1"/>
  <c r="M591" i="37" s="1"/>
  <c r="M592" i="37" a="1"/>
  <c r="M592" i="37" s="1"/>
  <c r="M593" i="37" a="1"/>
  <c r="M593" i="37" s="1"/>
  <c r="M238" i="37" a="1"/>
  <c r="M238" i="37" s="1"/>
  <c r="M17" i="37" a="1"/>
  <c r="M17" i="37" s="1"/>
  <c r="M514" i="37" a="1"/>
  <c r="M514" i="37" s="1"/>
  <c r="N499" i="37" a="1"/>
  <c r="N499" i="37" s="1"/>
  <c r="N35" i="37" a="1"/>
  <c r="N35" i="37" s="1"/>
  <c r="N111" i="37" a="1"/>
  <c r="N111" i="37" s="1"/>
  <c r="N4" i="37" a="1"/>
  <c r="N4" i="37" s="1"/>
  <c r="N14" i="37" a="1"/>
  <c r="N14" i="37" s="1"/>
  <c r="N121" i="37" a="1"/>
  <c r="N121" i="37" s="1"/>
  <c r="N93" i="37" a="1"/>
  <c r="N93" i="37" s="1"/>
  <c r="N501" i="37" a="1"/>
  <c r="N501" i="37" s="1"/>
  <c r="N15" i="37" a="1"/>
  <c r="N15" i="37" s="1"/>
  <c r="N82" i="37" a="1"/>
  <c r="N82" i="37" s="1"/>
  <c r="N596" i="37" a="1"/>
  <c r="N596" i="37" s="1"/>
  <c r="N227" i="37" a="1"/>
  <c r="N227" i="37" s="1"/>
  <c r="N214" i="37" a="1"/>
  <c r="N214" i="37" s="1"/>
  <c r="N500" i="37" a="1"/>
  <c r="N500" i="37" s="1"/>
  <c r="N516" i="37" a="1"/>
  <c r="N516" i="37" s="1"/>
  <c r="N608" i="37" a="1"/>
  <c r="N608" i="37" s="1"/>
  <c r="N599" i="37" a="1"/>
  <c r="N599" i="37" s="1"/>
  <c r="N603" i="37" a="1"/>
  <c r="N603" i="37" s="1"/>
  <c r="N605" i="37" a="1"/>
  <c r="N605" i="37" s="1"/>
  <c r="N602" i="37" a="1"/>
  <c r="N602" i="37" s="1"/>
  <c r="N606" i="37" a="1"/>
  <c r="N606" i="37" s="1"/>
  <c r="N601" i="37" a="1"/>
  <c r="N601" i="37" s="1"/>
  <c r="N598" i="37" a="1"/>
  <c r="N598" i="37" s="1"/>
  <c r="N597" i="37" a="1"/>
  <c r="N597" i="37" s="1"/>
  <c r="N607" i="37" a="1"/>
  <c r="N607" i="37" s="1"/>
  <c r="N600" i="37" a="1"/>
  <c r="N600" i="37" s="1"/>
  <c r="N604" i="37" a="1"/>
  <c r="N604" i="37" s="1"/>
  <c r="N107" i="37" a="1"/>
  <c r="N107" i="37" s="1"/>
  <c r="N211" i="37" a="1"/>
  <c r="N211" i="37" s="1"/>
  <c r="N217" i="37" a="1"/>
  <c r="N217" i="37" s="1"/>
  <c r="N239" i="37" a="1"/>
  <c r="N239" i="37" s="1"/>
  <c r="N143" i="37" a="1"/>
  <c r="N143" i="37" s="1"/>
  <c r="N46" i="37" a="1"/>
  <c r="N46" i="37" s="1"/>
  <c r="N240" i="37" a="1"/>
  <c r="N240" i="37" s="1"/>
  <c r="N70" i="37" a="1"/>
  <c r="N70" i="37" s="1"/>
  <c r="N98" i="37" a="1"/>
  <c r="N98" i="37" s="1"/>
  <c r="N171" i="37" a="1"/>
  <c r="N171" i="37" s="1"/>
  <c r="N166" i="37" a="1"/>
  <c r="N166" i="37" s="1"/>
  <c r="N205" i="37" a="1"/>
  <c r="N205" i="37" s="1"/>
  <c r="N216" i="37" a="1"/>
  <c r="N216" i="37" s="1"/>
  <c r="N226" i="37" a="1"/>
  <c r="N226" i="37" s="1"/>
  <c r="N103" i="37" a="1"/>
  <c r="N103" i="37" s="1"/>
  <c r="N241" i="37" a="1"/>
  <c r="N241" i="37" s="1"/>
  <c r="N180" i="37" a="1"/>
  <c r="N180" i="37" s="1"/>
  <c r="N101" i="37" a="1"/>
  <c r="N101" i="37" s="1"/>
  <c r="N174" i="37" a="1"/>
  <c r="N174" i="37" s="1"/>
  <c r="N153" i="37" a="1"/>
  <c r="N153" i="37" s="1"/>
  <c r="N221" i="37" a="1"/>
  <c r="N221" i="37" s="1"/>
  <c r="N123" i="37" a="1"/>
  <c r="N123" i="37" s="1"/>
  <c r="N242" i="37" a="1"/>
  <c r="N242" i="37" s="1"/>
  <c r="N33" i="37" a="1"/>
  <c r="N33" i="37" s="1"/>
  <c r="N243" i="37" a="1"/>
  <c r="N243" i="37" s="1"/>
  <c r="N244" i="37" a="1"/>
  <c r="N244" i="37" s="1"/>
  <c r="N245" i="37" a="1"/>
  <c r="N245" i="37" s="1"/>
  <c r="N246" i="37" a="1"/>
  <c r="N246" i="37" s="1"/>
  <c r="N247" i="37" a="1"/>
  <c r="N247" i="37" s="1"/>
  <c r="N248" i="37" a="1"/>
  <c r="N248" i="37" s="1"/>
  <c r="N249" i="37" a="1"/>
  <c r="N249" i="37" s="1"/>
  <c r="N250" i="37" a="1"/>
  <c r="N250" i="37" s="1"/>
  <c r="N20" i="37" a="1"/>
  <c r="N20" i="37" s="1"/>
  <c r="N224" i="37" a="1"/>
  <c r="N224" i="37" s="1"/>
  <c r="N251" i="37" a="1"/>
  <c r="N251" i="37" s="1"/>
  <c r="N252" i="37" a="1"/>
  <c r="N252" i="37" s="1"/>
  <c r="N253" i="37" a="1"/>
  <c r="N253" i="37" s="1"/>
  <c r="N523" i="37" a="1"/>
  <c r="N523" i="37" s="1"/>
  <c r="N524" i="37" a="1"/>
  <c r="N524" i="37" s="1"/>
  <c r="N62" i="37" a="1"/>
  <c r="N62" i="37" s="1"/>
  <c r="N28" i="37" a="1"/>
  <c r="N28" i="37" s="1"/>
  <c r="N71" i="37" a="1"/>
  <c r="N71" i="37" s="1"/>
  <c r="N32" i="37" a="1"/>
  <c r="N32" i="37" s="1"/>
  <c r="N149" i="37" a="1"/>
  <c r="N149" i="37" s="1"/>
  <c r="N8" i="37" a="1"/>
  <c r="N8" i="37" s="1"/>
  <c r="N189" i="37" a="1"/>
  <c r="N189" i="37" s="1"/>
  <c r="N204" i="37" a="1"/>
  <c r="N204" i="37" s="1"/>
  <c r="N23" i="37" a="1"/>
  <c r="N23" i="37" s="1"/>
  <c r="N254" i="37" a="1"/>
  <c r="N254" i="37" s="1"/>
  <c r="N255" i="37" a="1"/>
  <c r="N255" i="37" s="1"/>
  <c r="N525" i="37" a="1"/>
  <c r="N525" i="37" s="1"/>
  <c r="N200" i="37" a="1"/>
  <c r="N200" i="37" s="1"/>
  <c r="N167" i="37" a="1"/>
  <c r="N167" i="37" s="1"/>
  <c r="N5" i="37" a="1"/>
  <c r="N5" i="37" s="1"/>
  <c r="N256" i="37" a="1"/>
  <c r="N256" i="37" s="1"/>
  <c r="N257" i="37" a="1"/>
  <c r="N257" i="37" s="1"/>
  <c r="N186" i="37" a="1"/>
  <c r="N186" i="37" s="1"/>
  <c r="N228" i="37" a="1"/>
  <c r="N228" i="37" s="1"/>
  <c r="N511" i="37" a="1"/>
  <c r="N511" i="37" s="1"/>
  <c r="N517" i="37" a="1"/>
  <c r="N517" i="37" s="1"/>
  <c r="N197" i="37" a="1"/>
  <c r="N197" i="37" s="1"/>
  <c r="N512" i="37" a="1"/>
  <c r="N512" i="37" s="1"/>
  <c r="N194" i="37" a="1"/>
  <c r="N194" i="37" s="1"/>
  <c r="N258" i="37" a="1"/>
  <c r="N258" i="37" s="1"/>
  <c r="N31" i="37" a="1"/>
  <c r="N31" i="37" s="1"/>
  <c r="N130" i="37" a="1"/>
  <c r="N130" i="37" s="1"/>
  <c r="N48" i="37" a="1"/>
  <c r="N48" i="37" s="1"/>
  <c r="N114" i="37" a="1"/>
  <c r="N114" i="37" s="1"/>
  <c r="N259" i="37" a="1"/>
  <c r="N259" i="37" s="1"/>
  <c r="N218" i="37" a="1"/>
  <c r="N218" i="37" s="1"/>
  <c r="N518" i="37" a="1"/>
  <c r="N518" i="37" s="1"/>
  <c r="N190" i="37" a="1"/>
  <c r="N190" i="37" s="1"/>
  <c r="N56" i="37" a="1"/>
  <c r="N56" i="37" s="1"/>
  <c r="N229" i="37" a="1"/>
  <c r="N229" i="37" s="1"/>
  <c r="N210" i="37" a="1"/>
  <c r="N210" i="37" s="1"/>
  <c r="N63" i="37" a="1"/>
  <c r="N63" i="37" s="1"/>
  <c r="N79" i="37" a="1"/>
  <c r="N79" i="37" s="1"/>
  <c r="N84" i="37" a="1"/>
  <c r="N84" i="37" s="1"/>
  <c r="N203" i="37" a="1"/>
  <c r="N203" i="37" s="1"/>
  <c r="N260" i="37" a="1"/>
  <c r="N260" i="37" s="1"/>
  <c r="N12" i="37" a="1"/>
  <c r="N12" i="37" s="1"/>
  <c r="N261" i="37" a="1"/>
  <c r="N261" i="37" s="1"/>
  <c r="N262" i="37" a="1"/>
  <c r="N262" i="37" s="1"/>
  <c r="N16" i="37" a="1"/>
  <c r="N16" i="37" s="1"/>
  <c r="N509" i="37" a="1"/>
  <c r="N509" i="37" s="1"/>
  <c r="N187" i="37" a="1"/>
  <c r="N187" i="37" s="1"/>
  <c r="N134" i="37" a="1"/>
  <c r="N134" i="37" s="1"/>
  <c r="N116" i="37" a="1"/>
  <c r="N116" i="37" s="1"/>
  <c r="N263" i="37" a="1"/>
  <c r="N263" i="37" s="1"/>
  <c r="N264" i="37" a="1"/>
  <c r="N264" i="37" s="1"/>
  <c r="N265" i="37" a="1"/>
  <c r="N265" i="37" s="1"/>
  <c r="N266" i="37" a="1"/>
  <c r="N266" i="37" s="1"/>
  <c r="N25" i="37" a="1"/>
  <c r="N25" i="37" s="1"/>
  <c r="N80" i="37" a="1"/>
  <c r="N80" i="37" s="1"/>
  <c r="N267" i="37" a="1"/>
  <c r="N267" i="37" s="1"/>
  <c r="N37" i="37" a="1"/>
  <c r="N37" i="37" s="1"/>
  <c r="N213" i="37" a="1"/>
  <c r="N213" i="37" s="1"/>
  <c r="N72" i="37" a="1"/>
  <c r="N72" i="37" s="1"/>
  <c r="N268" i="37" a="1"/>
  <c r="N268" i="37" s="1"/>
  <c r="N269" i="37" a="1"/>
  <c r="N269" i="37" s="1"/>
  <c r="N65" i="37" a="1"/>
  <c r="N65" i="37" s="1"/>
  <c r="N519" i="37" a="1"/>
  <c r="N519" i="37" s="1"/>
  <c r="N270" i="37" a="1"/>
  <c r="N270" i="37" s="1"/>
  <c r="N100" i="37" a="1"/>
  <c r="N100" i="37" s="1"/>
  <c r="N201" i="37" a="1"/>
  <c r="N201" i="37" s="1"/>
  <c r="N95" i="37" a="1"/>
  <c r="N95" i="37" s="1"/>
  <c r="N271" i="37" a="1"/>
  <c r="N271" i="37" s="1"/>
  <c r="N40" i="37" a="1"/>
  <c r="N40" i="37" s="1"/>
  <c r="N272" i="37" a="1"/>
  <c r="N272" i="37" s="1"/>
  <c r="N110" i="37" a="1"/>
  <c r="N110" i="37" s="1"/>
  <c r="N220" i="37" a="1"/>
  <c r="N220" i="37" s="1"/>
  <c r="N183" i="37" a="1"/>
  <c r="N183" i="37" s="1"/>
  <c r="N273" i="37" a="1"/>
  <c r="N273" i="37" s="1"/>
  <c r="N233" i="37" a="1"/>
  <c r="N233" i="37" s="1"/>
  <c r="N184" i="37" a="1"/>
  <c r="N184" i="37" s="1"/>
  <c r="N232" i="37" a="1"/>
  <c r="N232" i="37" s="1"/>
  <c r="N230" i="37" a="1"/>
  <c r="N230" i="37" s="1"/>
  <c r="N165" i="37" a="1"/>
  <c r="N165" i="37" s="1"/>
  <c r="N7" i="37" a="1"/>
  <c r="N7" i="37" s="1"/>
  <c r="N274" i="37" a="1"/>
  <c r="N274" i="37" s="1"/>
  <c r="N60" i="37" a="1"/>
  <c r="N60" i="37" s="1"/>
  <c r="N275" i="37" a="1"/>
  <c r="N275" i="37" s="1"/>
  <c r="N515" i="37" a="1"/>
  <c r="N515" i="37" s="1"/>
  <c r="N225" i="37" a="1"/>
  <c r="N225" i="37" s="1"/>
  <c r="N74" i="37" a="1"/>
  <c r="N74" i="37" s="1"/>
  <c r="N236" i="37" a="1"/>
  <c r="N236" i="37" s="1"/>
  <c r="N276" i="37" a="1"/>
  <c r="N276" i="37" s="1"/>
  <c r="N77" i="37" a="1"/>
  <c r="N77" i="37" s="1"/>
  <c r="N277" i="37" a="1"/>
  <c r="N277" i="37" s="1"/>
  <c r="N160" i="37" a="1"/>
  <c r="N160" i="37" s="1"/>
  <c r="N278" i="37" a="1"/>
  <c r="N278" i="37" s="1"/>
  <c r="N92" i="37" a="1"/>
  <c r="N92" i="37" s="1"/>
  <c r="N594" i="37" a="1"/>
  <c r="N594" i="37" s="1"/>
  <c r="N234" i="37" a="1"/>
  <c r="N234" i="37" s="1"/>
  <c r="N27" i="37" a="1"/>
  <c r="N27" i="37" s="1"/>
  <c r="N129" i="37" a="1"/>
  <c r="N129" i="37" s="1"/>
  <c r="N161" i="37" a="1"/>
  <c r="N161" i="37" s="1"/>
  <c r="N279" i="37" a="1"/>
  <c r="N279" i="37" s="1"/>
  <c r="N141" i="37" a="1"/>
  <c r="N141" i="37" s="1"/>
  <c r="N86" i="37" a="1"/>
  <c r="N86" i="37" s="1"/>
  <c r="N513" i="37" a="1"/>
  <c r="N513" i="37" s="1"/>
  <c r="N42" i="37" a="1"/>
  <c r="N42" i="37" s="1"/>
  <c r="N55" i="37" a="1"/>
  <c r="N55" i="37" s="1"/>
  <c r="N2" i="37" a="1"/>
  <c r="N2" i="37" s="1"/>
  <c r="N85" i="37" a="1"/>
  <c r="N85" i="37" s="1"/>
  <c r="N231" i="37" a="1"/>
  <c r="N231" i="37" s="1"/>
  <c r="N54" i="37" a="1"/>
  <c r="N54" i="37" s="1"/>
  <c r="N24" i="37" a="1"/>
  <c r="N24" i="37" s="1"/>
  <c r="N193" i="37" a="1"/>
  <c r="N193" i="37" s="1"/>
  <c r="N280" i="37" a="1"/>
  <c r="N280" i="37" s="1"/>
  <c r="N132" i="37" a="1"/>
  <c r="N132" i="37" s="1"/>
  <c r="N520" i="37" a="1"/>
  <c r="N520" i="37" s="1"/>
  <c r="N158" i="37" a="1"/>
  <c r="N158" i="37" s="1"/>
  <c r="N281" i="37" a="1"/>
  <c r="N281" i="37" s="1"/>
  <c r="N282" i="37" a="1"/>
  <c r="N282" i="37" s="1"/>
  <c r="N283" i="37" a="1"/>
  <c r="N283" i="37" s="1"/>
  <c r="N284" i="37" a="1"/>
  <c r="N284" i="37" s="1"/>
  <c r="N285" i="37" a="1"/>
  <c r="N285" i="37" s="1"/>
  <c r="N286" i="37" a="1"/>
  <c r="N286" i="37" s="1"/>
  <c r="N287" i="37" a="1"/>
  <c r="N287" i="37" s="1"/>
  <c r="N288" i="37" a="1"/>
  <c r="N288" i="37" s="1"/>
  <c r="N289" i="37" a="1"/>
  <c r="N289" i="37" s="1"/>
  <c r="N521" i="37" a="1"/>
  <c r="N521" i="37" s="1"/>
  <c r="N144" i="37" a="1"/>
  <c r="N144" i="37" s="1"/>
  <c r="N290" i="37" a="1"/>
  <c r="N290" i="37" s="1"/>
  <c r="N26" i="37" a="1"/>
  <c r="N26" i="37" s="1"/>
  <c r="N291" i="37" a="1"/>
  <c r="N291" i="37" s="1"/>
  <c r="N94" i="37" a="1"/>
  <c r="N94" i="37" s="1"/>
  <c r="N292" i="37" a="1"/>
  <c r="N292" i="37" s="1"/>
  <c r="N293" i="37" a="1"/>
  <c r="N293" i="37" s="1"/>
  <c r="N526" i="37" a="1"/>
  <c r="N526" i="37" s="1"/>
  <c r="N294" i="37" a="1"/>
  <c r="N294" i="37" s="1"/>
  <c r="N49" i="37" a="1"/>
  <c r="N49" i="37" s="1"/>
  <c r="N295" i="37" a="1"/>
  <c r="N295" i="37" s="1"/>
  <c r="N133" i="37" a="1"/>
  <c r="N133" i="37" s="1"/>
  <c r="N296" i="37" a="1"/>
  <c r="N296" i="37" s="1"/>
  <c r="N297" i="37" a="1"/>
  <c r="N297" i="37" s="1"/>
  <c r="N30" i="37" a="1"/>
  <c r="N30" i="37" s="1"/>
  <c r="N108" i="37" a="1"/>
  <c r="N108" i="37" s="1"/>
  <c r="N51" i="37" a="1"/>
  <c r="N51" i="37" s="1"/>
  <c r="N298" i="37" a="1"/>
  <c r="N298" i="37" s="1"/>
  <c r="N299" i="37" a="1"/>
  <c r="N299" i="37" s="1"/>
  <c r="N300" i="37" a="1"/>
  <c r="N300" i="37" s="1"/>
  <c r="N127" i="37" a="1"/>
  <c r="N127" i="37" s="1"/>
  <c r="N301" i="37" a="1"/>
  <c r="N301" i="37" s="1"/>
  <c r="N302" i="37" a="1"/>
  <c r="N302" i="37" s="1"/>
  <c r="N561" i="37" a="1"/>
  <c r="N561" i="37" s="1"/>
  <c r="N303" i="37" a="1"/>
  <c r="N303" i="37" s="1"/>
  <c r="N304" i="37" a="1"/>
  <c r="N304" i="37" s="1"/>
  <c r="N527" i="37" a="1"/>
  <c r="N527" i="37" s="1"/>
  <c r="N176" i="37" a="1"/>
  <c r="N176" i="37" s="1"/>
  <c r="N305" i="37" a="1"/>
  <c r="N305" i="37" s="1"/>
  <c r="N528" i="37" a="1"/>
  <c r="N528" i="37" s="1"/>
  <c r="N67" i="37" a="1"/>
  <c r="N67" i="37" s="1"/>
  <c r="N18" i="37" a="1"/>
  <c r="N18" i="37" s="1"/>
  <c r="N306" i="37" a="1"/>
  <c r="N306" i="37" s="1"/>
  <c r="N307" i="37" a="1"/>
  <c r="N307" i="37" s="1"/>
  <c r="N529" i="37" a="1"/>
  <c r="N529" i="37" s="1"/>
  <c r="N308" i="37" a="1"/>
  <c r="N308" i="37" s="1"/>
  <c r="N117" i="37" a="1"/>
  <c r="N117" i="37" s="1"/>
  <c r="N309" i="37" a="1"/>
  <c r="N309" i="37" s="1"/>
  <c r="N310" i="37" a="1"/>
  <c r="N310" i="37" s="1"/>
  <c r="N311" i="37" a="1"/>
  <c r="N311" i="37" s="1"/>
  <c r="N312" i="37" a="1"/>
  <c r="N312" i="37" s="1"/>
  <c r="N313" i="37" a="1"/>
  <c r="N313" i="37" s="1"/>
  <c r="N314" i="37" a="1"/>
  <c r="N314" i="37" s="1"/>
  <c r="N315" i="37" a="1"/>
  <c r="N315" i="37" s="1"/>
  <c r="N498" i="37" a="1"/>
  <c r="N498" i="37" s="1"/>
  <c r="N316" i="37" a="1"/>
  <c r="N316" i="37" s="1"/>
  <c r="N317" i="37" a="1"/>
  <c r="N317" i="37" s="1"/>
  <c r="N318" i="37" a="1"/>
  <c r="N318" i="37" s="1"/>
  <c r="N319" i="37" a="1"/>
  <c r="N319" i="37" s="1"/>
  <c r="N530" i="37" a="1"/>
  <c r="N530" i="37" s="1"/>
  <c r="N106" i="37" a="1"/>
  <c r="N106" i="37" s="1"/>
  <c r="N320" i="37" a="1"/>
  <c r="N320" i="37" s="1"/>
  <c r="N531" i="37" a="1"/>
  <c r="N531" i="37" s="1"/>
  <c r="N157" i="37" a="1"/>
  <c r="N157" i="37" s="1"/>
  <c r="N131" i="37" a="1"/>
  <c r="N131" i="37" s="1"/>
  <c r="N321" i="37" a="1"/>
  <c r="N321" i="37" s="1"/>
  <c r="N118" i="37" a="1"/>
  <c r="N118" i="37" s="1"/>
  <c r="N322" i="37" a="1"/>
  <c r="N322" i="37" s="1"/>
  <c r="N323" i="37" a="1"/>
  <c r="N323" i="37" s="1"/>
  <c r="N66" i="37" a="1"/>
  <c r="N66" i="37" s="1"/>
  <c r="N324" i="37" a="1"/>
  <c r="N324" i="37" s="1"/>
  <c r="N325" i="37" a="1"/>
  <c r="N325" i="37" s="1"/>
  <c r="N532" i="37" a="1"/>
  <c r="N532" i="37" s="1"/>
  <c r="N326" i="37" a="1"/>
  <c r="N326" i="37" s="1"/>
  <c r="N327" i="37" a="1"/>
  <c r="N327" i="37" s="1"/>
  <c r="N135" i="37" a="1"/>
  <c r="N135" i="37" s="1"/>
  <c r="N36" i="37" a="1"/>
  <c r="N36" i="37" s="1"/>
  <c r="N562" i="37" a="1"/>
  <c r="N562" i="37" s="1"/>
  <c r="N47" i="37" a="1"/>
  <c r="N47" i="37" s="1"/>
  <c r="N89" i="37" a="1"/>
  <c r="N89" i="37" s="1"/>
  <c r="N328" i="37" a="1"/>
  <c r="N328" i="37" s="1"/>
  <c r="N329" i="37" a="1"/>
  <c r="N329" i="37" s="1"/>
  <c r="N162" i="37" a="1"/>
  <c r="N162" i="37" s="1"/>
  <c r="N330" i="37" a="1"/>
  <c r="N330" i="37" s="1"/>
  <c r="N331" i="37" a="1"/>
  <c r="N331" i="37" s="1"/>
  <c r="N332" i="37" a="1"/>
  <c r="N332" i="37" s="1"/>
  <c r="N333" i="37" a="1"/>
  <c r="N333" i="37" s="1"/>
  <c r="N334" i="37" a="1"/>
  <c r="N334" i="37" s="1"/>
  <c r="N335" i="37" a="1"/>
  <c r="N335" i="37" s="1"/>
  <c r="N102" i="37" a="1"/>
  <c r="N102" i="37" s="1"/>
  <c r="N336" i="37" a="1"/>
  <c r="N336" i="37" s="1"/>
  <c r="N337" i="37" a="1"/>
  <c r="N337" i="37" s="1"/>
  <c r="N338" i="37" a="1"/>
  <c r="N338" i="37" s="1"/>
  <c r="N41" i="37" a="1"/>
  <c r="N41" i="37" s="1"/>
  <c r="N339" i="37" a="1"/>
  <c r="N339" i="37" s="1"/>
  <c r="N533" i="37" a="1"/>
  <c r="N533" i="37" s="1"/>
  <c r="N534" i="37" a="1"/>
  <c r="N534" i="37" s="1"/>
  <c r="N340" i="37" a="1"/>
  <c r="N340" i="37" s="1"/>
  <c r="N222" i="37" a="1"/>
  <c r="N222" i="37" s="1"/>
  <c r="N192" i="37" a="1"/>
  <c r="N192" i="37" s="1"/>
  <c r="N175" i="37" a="1"/>
  <c r="N175" i="37" s="1"/>
  <c r="N64" i="37" a="1"/>
  <c r="N64" i="37" s="1"/>
  <c r="N223" i="37" a="1"/>
  <c r="N223" i="37" s="1"/>
  <c r="N169" i="37" a="1"/>
  <c r="N169" i="37" s="1"/>
  <c r="N156" i="37" a="1"/>
  <c r="N156" i="37" s="1"/>
  <c r="N208" i="37" a="1"/>
  <c r="N208" i="37" s="1"/>
  <c r="N219" i="37" a="1"/>
  <c r="N219" i="37" s="1"/>
  <c r="N178" i="37" a="1"/>
  <c r="N178" i="37" s="1"/>
  <c r="N159" i="37" a="1"/>
  <c r="N159" i="37" s="1"/>
  <c r="N341" i="37" a="1"/>
  <c r="N341" i="37" s="1"/>
  <c r="N182" i="37" a="1"/>
  <c r="N182" i="37" s="1"/>
  <c r="N535" i="37" a="1"/>
  <c r="N535" i="37" s="1"/>
  <c r="N342" i="37" a="1"/>
  <c r="N342" i="37" s="1"/>
  <c r="N343" i="37" a="1"/>
  <c r="N343" i="37" s="1"/>
  <c r="N344" i="37" a="1"/>
  <c r="N344" i="37" s="1"/>
  <c r="N345" i="37" a="1"/>
  <c r="N345" i="37" s="1"/>
  <c r="N50" i="37" a="1"/>
  <c r="N50" i="37" s="1"/>
  <c r="N346" i="37" a="1"/>
  <c r="N346" i="37" s="1"/>
  <c r="N536" i="37" a="1"/>
  <c r="N536" i="37" s="1"/>
  <c r="N347" i="37" a="1"/>
  <c r="N347" i="37" s="1"/>
  <c r="N348" i="37" a="1"/>
  <c r="N348" i="37" s="1"/>
  <c r="N109" i="37" a="1"/>
  <c r="N109" i="37" s="1"/>
  <c r="N349" i="37" a="1"/>
  <c r="N349" i="37" s="1"/>
  <c r="N350" i="37" a="1"/>
  <c r="N350" i="37" s="1"/>
  <c r="N351" i="37" a="1"/>
  <c r="N351" i="37" s="1"/>
  <c r="N237" i="37" a="1"/>
  <c r="N237" i="37" s="1"/>
  <c r="N352" i="37" a="1"/>
  <c r="N352" i="37" s="1"/>
  <c r="N353" i="37" a="1"/>
  <c r="N353" i="37" s="1"/>
  <c r="N537" i="37" a="1"/>
  <c r="N537" i="37" s="1"/>
  <c r="N34" i="37" a="1"/>
  <c r="N34" i="37" s="1"/>
  <c r="N354" i="37" a="1"/>
  <c r="N354" i="37" s="1"/>
  <c r="N355" i="37" a="1"/>
  <c r="N355" i="37" s="1"/>
  <c r="N356" i="37" a="1"/>
  <c r="N356" i="37" s="1"/>
  <c r="N357" i="37" a="1"/>
  <c r="N357" i="37" s="1"/>
  <c r="N538" i="37" a="1"/>
  <c r="N538" i="37" s="1"/>
  <c r="N358" i="37" a="1"/>
  <c r="N358" i="37" s="1"/>
  <c r="N44" i="37" a="1"/>
  <c r="N44" i="37" s="1"/>
  <c r="N359" i="37" a="1"/>
  <c r="N359" i="37" s="1"/>
  <c r="N563" i="37" a="1"/>
  <c r="N563" i="37" s="1"/>
  <c r="N360" i="37" a="1"/>
  <c r="N360" i="37" s="1"/>
  <c r="N361" i="37" a="1"/>
  <c r="N361" i="37" s="1"/>
  <c r="N539" i="37" a="1"/>
  <c r="N539" i="37" s="1"/>
  <c r="N151" i="37" a="1"/>
  <c r="N151" i="37" s="1"/>
  <c r="N119" i="37" a="1"/>
  <c r="N119" i="37" s="1"/>
  <c r="N502" i="37" a="1"/>
  <c r="N502" i="37" s="1"/>
  <c r="N503" i="37" a="1"/>
  <c r="N503" i="37" s="1"/>
  <c r="N504" i="37" a="1"/>
  <c r="N504" i="37" s="1"/>
  <c r="N505" i="37" a="1"/>
  <c r="N505" i="37" s="1"/>
  <c r="N120" i="37" a="1"/>
  <c r="N120" i="37" s="1"/>
  <c r="N362" i="37" a="1"/>
  <c r="N362" i="37" s="1"/>
  <c r="N45" i="37" a="1"/>
  <c r="N45" i="37" s="1"/>
  <c r="N363" i="37" a="1"/>
  <c r="N363" i="37" s="1"/>
  <c r="N540" i="37" a="1"/>
  <c r="N540" i="37" s="1"/>
  <c r="N364" i="37" a="1"/>
  <c r="N364" i="37" s="1"/>
  <c r="N365" i="37" a="1"/>
  <c r="N365" i="37" s="1"/>
  <c r="N11" i="37" a="1"/>
  <c r="N11" i="37" s="1"/>
  <c r="N366" i="37" a="1"/>
  <c r="N366" i="37" s="1"/>
  <c r="N367" i="37" a="1"/>
  <c r="N367" i="37" s="1"/>
  <c r="N368" i="37" a="1"/>
  <c r="N368" i="37" s="1"/>
  <c r="N541" i="37" a="1"/>
  <c r="N541" i="37" s="1"/>
  <c r="N68" i="37" a="1"/>
  <c r="N68" i="37" s="1"/>
  <c r="N369" i="37" a="1"/>
  <c r="N369" i="37" s="1"/>
  <c r="N370" i="37" a="1"/>
  <c r="N370" i="37" s="1"/>
  <c r="N371" i="37" a="1"/>
  <c r="N371" i="37" s="1"/>
  <c r="N372" i="37" a="1"/>
  <c r="N372" i="37" s="1"/>
  <c r="N373" i="37" a="1"/>
  <c r="N373" i="37" s="1"/>
  <c r="N374" i="37" a="1"/>
  <c r="N374" i="37" s="1"/>
  <c r="N88" i="37" a="1"/>
  <c r="N88" i="37" s="1"/>
  <c r="N375" i="37" a="1"/>
  <c r="N375" i="37" s="1"/>
  <c r="N376" i="37" a="1"/>
  <c r="N376" i="37" s="1"/>
  <c r="N138" i="37" a="1"/>
  <c r="N138" i="37" s="1"/>
  <c r="N510" i="37" a="1"/>
  <c r="N510" i="37" s="1"/>
  <c r="N377" i="37" a="1"/>
  <c r="N377" i="37" s="1"/>
  <c r="N378" i="37" a="1"/>
  <c r="N378" i="37" s="1"/>
  <c r="N115" i="37" a="1"/>
  <c r="N115" i="37" s="1"/>
  <c r="N595" i="37" a="1"/>
  <c r="N595" i="37" s="1"/>
  <c r="N379" i="37" a="1"/>
  <c r="N379" i="37" s="1"/>
  <c r="N380" i="37" a="1"/>
  <c r="N380" i="37" s="1"/>
  <c r="N381" i="37" a="1"/>
  <c r="N381" i="37" s="1"/>
  <c r="N10" i="37" a="1"/>
  <c r="N10" i="37" s="1"/>
  <c r="N382" i="37" a="1"/>
  <c r="N382" i="37" s="1"/>
  <c r="N199" i="37" a="1"/>
  <c r="N199" i="37" s="1"/>
  <c r="N191" i="37" a="1"/>
  <c r="N191" i="37" s="1"/>
  <c r="N195" i="37" a="1"/>
  <c r="N195" i="37" s="1"/>
  <c r="N113" i="37" a="1"/>
  <c r="N113" i="37" s="1"/>
  <c r="N383" i="37" a="1"/>
  <c r="N383" i="37" s="1"/>
  <c r="N52" i="37" a="1"/>
  <c r="N52" i="37" s="1"/>
  <c r="N384" i="37" a="1"/>
  <c r="N384" i="37" s="1"/>
  <c r="N385" i="37" a="1"/>
  <c r="N385" i="37" s="1"/>
  <c r="N386" i="37" a="1"/>
  <c r="N386" i="37" s="1"/>
  <c r="N387" i="37" a="1"/>
  <c r="N387" i="37" s="1"/>
  <c r="N146" i="37" a="1"/>
  <c r="N146" i="37" s="1"/>
  <c r="N75" i="37" a="1"/>
  <c r="N75" i="37" s="1"/>
  <c r="N188" i="37" a="1"/>
  <c r="N188" i="37" s="1"/>
  <c r="N388" i="37" a="1"/>
  <c r="N388" i="37" s="1"/>
  <c r="N43" i="37" a="1"/>
  <c r="N43" i="37" s="1"/>
  <c r="N209" i="37" a="1"/>
  <c r="N209" i="37" s="1"/>
  <c r="N39" i="37" a="1"/>
  <c r="N39" i="37" s="1"/>
  <c r="N202" i="37" a="1"/>
  <c r="N202" i="37" s="1"/>
  <c r="N154" i="37" a="1"/>
  <c r="N154" i="37" s="1"/>
  <c r="N389" i="37" a="1"/>
  <c r="N389" i="37" s="1"/>
  <c r="N542" i="37" a="1"/>
  <c r="N542" i="37" s="1"/>
  <c r="N390" i="37" a="1"/>
  <c r="N390" i="37" s="1"/>
  <c r="N96" i="37" a="1"/>
  <c r="N96" i="37" s="1"/>
  <c r="N128" i="37" a="1"/>
  <c r="N128" i="37" s="1"/>
  <c r="N391" i="37" a="1"/>
  <c r="N391" i="37" s="1"/>
  <c r="N29" i="37" a="1"/>
  <c r="N29" i="37" s="1"/>
  <c r="N392" i="37" a="1"/>
  <c r="N392" i="37" s="1"/>
  <c r="N393" i="37" a="1"/>
  <c r="N393" i="37" s="1"/>
  <c r="N163" i="37" a="1"/>
  <c r="N163" i="37" s="1"/>
  <c r="N215" i="37" a="1"/>
  <c r="N215" i="37" s="1"/>
  <c r="N196" i="37" a="1"/>
  <c r="N196" i="37" s="1"/>
  <c r="N394" i="37" a="1"/>
  <c r="N394" i="37" s="1"/>
  <c r="N206" i="37" a="1"/>
  <c r="N206" i="37" s="1"/>
  <c r="N543" i="37" a="1"/>
  <c r="N543" i="37" s="1"/>
  <c r="N125" i="37" a="1"/>
  <c r="N125" i="37" s="1"/>
  <c r="N395" i="37" a="1"/>
  <c r="N395" i="37" s="1"/>
  <c r="N396" i="37" a="1"/>
  <c r="N396" i="37" s="1"/>
  <c r="N9" i="37" a="1"/>
  <c r="N9" i="37" s="1"/>
  <c r="N397" i="37" a="1"/>
  <c r="N397" i="37" s="1"/>
  <c r="N398" i="37" a="1"/>
  <c r="N398" i="37" s="1"/>
  <c r="N399" i="37" a="1"/>
  <c r="N399" i="37" s="1"/>
  <c r="N155" i="37" a="1"/>
  <c r="N155" i="37" s="1"/>
  <c r="N87" i="37" a="1"/>
  <c r="N87" i="37" s="1"/>
  <c r="N97" i="37" a="1"/>
  <c r="N97" i="37" s="1"/>
  <c r="N400" i="37" a="1"/>
  <c r="N400" i="37" s="1"/>
  <c r="N173" i="37" a="1"/>
  <c r="N173" i="37" s="1"/>
  <c r="N544" i="37" a="1"/>
  <c r="N544" i="37" s="1"/>
  <c r="N545" i="37" a="1"/>
  <c r="N545" i="37" s="1"/>
  <c r="N401" i="37" a="1"/>
  <c r="N401" i="37" s="1"/>
  <c r="N402" i="37" a="1"/>
  <c r="N402" i="37" s="1"/>
  <c r="N403" i="37" a="1"/>
  <c r="N403" i="37" s="1"/>
  <c r="N404" i="37" a="1"/>
  <c r="N404" i="37" s="1"/>
  <c r="N405" i="37" a="1"/>
  <c r="N405" i="37" s="1"/>
  <c r="N406" i="37" a="1"/>
  <c r="N406" i="37" s="1"/>
  <c r="N546" i="37" a="1"/>
  <c r="N546" i="37" s="1"/>
  <c r="N150" i="37" a="1"/>
  <c r="N150" i="37" s="1"/>
  <c r="N407" i="37" a="1"/>
  <c r="N407" i="37" s="1"/>
  <c r="N408" i="37" a="1"/>
  <c r="N408" i="37" s="1"/>
  <c r="N73" i="37" a="1"/>
  <c r="N73" i="37" s="1"/>
  <c r="N409" i="37" a="1"/>
  <c r="N409" i="37" s="1"/>
  <c r="N410" i="37" a="1"/>
  <c r="N410" i="37" s="1"/>
  <c r="N172" i="37" a="1"/>
  <c r="N172" i="37" s="1"/>
  <c r="N411" i="37" a="1"/>
  <c r="N411" i="37" s="1"/>
  <c r="N412" i="37" a="1"/>
  <c r="N412" i="37" s="1"/>
  <c r="N413" i="37" a="1"/>
  <c r="N413" i="37" s="1"/>
  <c r="N414" i="37" a="1"/>
  <c r="N414" i="37" s="1"/>
  <c r="N181" i="37" a="1"/>
  <c r="N181" i="37" s="1"/>
  <c r="N415" i="37" a="1"/>
  <c r="N415" i="37" s="1"/>
  <c r="N416" i="37" a="1"/>
  <c r="N416" i="37" s="1"/>
  <c r="N417" i="37" a="1"/>
  <c r="N417" i="37" s="1"/>
  <c r="N418" i="37" a="1"/>
  <c r="N418" i="37" s="1"/>
  <c r="N506" i="37" a="1"/>
  <c r="N506" i="37" s="1"/>
  <c r="N53" i="37" a="1"/>
  <c r="N53" i="37" s="1"/>
  <c r="N507" i="37" a="1"/>
  <c r="N507" i="37" s="1"/>
  <c r="N547" i="37" a="1"/>
  <c r="N547" i="37" s="1"/>
  <c r="N147" i="37" a="1"/>
  <c r="N147" i="37" s="1"/>
  <c r="N112" i="37" a="1"/>
  <c r="N112" i="37" s="1"/>
  <c r="N419" i="37" a="1"/>
  <c r="N419" i="37" s="1"/>
  <c r="N420" i="37" a="1"/>
  <c r="N420" i="37" s="1"/>
  <c r="N421" i="37" a="1"/>
  <c r="N421" i="37" s="1"/>
  <c r="N422" i="37" a="1"/>
  <c r="N422" i="37" s="1"/>
  <c r="N423" i="37" a="1"/>
  <c r="N423" i="37" s="1"/>
  <c r="N424" i="37" a="1"/>
  <c r="N424" i="37" s="1"/>
  <c r="N425" i="37" a="1"/>
  <c r="N425" i="37" s="1"/>
  <c r="N426" i="37" a="1"/>
  <c r="N426" i="37" s="1"/>
  <c r="N90" i="37" a="1"/>
  <c r="N90" i="37" s="1"/>
  <c r="N427" i="37" a="1"/>
  <c r="N427" i="37" s="1"/>
  <c r="N548" i="37" a="1"/>
  <c r="N548" i="37" s="1"/>
  <c r="N428" i="37" a="1"/>
  <c r="N428" i="37" s="1"/>
  <c r="N549" i="37" a="1"/>
  <c r="N549" i="37" s="1"/>
  <c r="N429" i="37" a="1"/>
  <c r="N429" i="37" s="1"/>
  <c r="N430" i="37" a="1"/>
  <c r="N430" i="37" s="1"/>
  <c r="N431" i="37" a="1"/>
  <c r="N431" i="37" s="1"/>
  <c r="N81" i="37" a="1"/>
  <c r="N81" i="37" s="1"/>
  <c r="N432" i="37" a="1"/>
  <c r="N432" i="37" s="1"/>
  <c r="N565" i="37" a="1"/>
  <c r="N565" i="37" s="1"/>
  <c r="N433" i="37" a="1"/>
  <c r="N433" i="37" s="1"/>
  <c r="N104" i="37" a="1"/>
  <c r="N104" i="37" s="1"/>
  <c r="N434" i="37" a="1"/>
  <c r="N434" i="37" s="1"/>
  <c r="N435" i="37" a="1"/>
  <c r="N435" i="37" s="1"/>
  <c r="N436" i="37" a="1"/>
  <c r="N436" i="37" s="1"/>
  <c r="N78" i="37" a="1"/>
  <c r="N78" i="37" s="1"/>
  <c r="N177" i="37" a="1"/>
  <c r="N177" i="37" s="1"/>
  <c r="N437" i="37" a="1"/>
  <c r="N437" i="37" s="1"/>
  <c r="N69" i="37" a="1"/>
  <c r="N69" i="37" s="1"/>
  <c r="N438" i="37" a="1"/>
  <c r="N438" i="37" s="1"/>
  <c r="N550" i="37" a="1"/>
  <c r="N550" i="37" s="1"/>
  <c r="N551" i="37" a="1"/>
  <c r="N551" i="37" s="1"/>
  <c r="N439" i="37" a="1"/>
  <c r="N439" i="37" s="1"/>
  <c r="N440" i="37" a="1"/>
  <c r="N440" i="37" s="1"/>
  <c r="N508" i="37" a="1"/>
  <c r="N508" i="37" s="1"/>
  <c r="N152" i="37" a="1"/>
  <c r="N152" i="37" s="1"/>
  <c r="N441" i="37" a="1"/>
  <c r="N441" i="37" s="1"/>
  <c r="N442" i="37" a="1"/>
  <c r="N442" i="37" s="1"/>
  <c r="N137" i="37" a="1"/>
  <c r="N137" i="37" s="1"/>
  <c r="N443" i="37" a="1"/>
  <c r="N443" i="37" s="1"/>
  <c r="N552" i="37" a="1"/>
  <c r="N552" i="37" s="1"/>
  <c r="N139" i="37" a="1"/>
  <c r="N139" i="37" s="1"/>
  <c r="N22" i="37" a="1"/>
  <c r="N22" i="37" s="1"/>
  <c r="N444" i="37" a="1"/>
  <c r="N444" i="37" s="1"/>
  <c r="N445" i="37" a="1"/>
  <c r="N445" i="37" s="1"/>
  <c r="N446" i="37" a="1"/>
  <c r="N446" i="37" s="1"/>
  <c r="N447" i="37" a="1"/>
  <c r="N447" i="37" s="1"/>
  <c r="N448" i="37" a="1"/>
  <c r="N448" i="37" s="1"/>
  <c r="N76" i="37" a="1"/>
  <c r="N76" i="37" s="1"/>
  <c r="N449" i="37" a="1"/>
  <c r="N449" i="37" s="1"/>
  <c r="N450" i="37" a="1"/>
  <c r="N450" i="37" s="1"/>
  <c r="N451" i="37" a="1"/>
  <c r="N451" i="37" s="1"/>
  <c r="N452" i="37" a="1"/>
  <c r="N452" i="37" s="1"/>
  <c r="N453" i="37" a="1"/>
  <c r="N453" i="37" s="1"/>
  <c r="N454" i="37" a="1"/>
  <c r="N454" i="37" s="1"/>
  <c r="N553" i="37" a="1"/>
  <c r="N553" i="37" s="1"/>
  <c r="N99" i="37" a="1"/>
  <c r="N99" i="37" s="1"/>
  <c r="N455" i="37" a="1"/>
  <c r="N455" i="37" s="1"/>
  <c r="N179" i="37" a="1"/>
  <c r="N179" i="37" s="1"/>
  <c r="N38" i="37" a="1"/>
  <c r="N38" i="37" s="1"/>
  <c r="N456" i="37" a="1"/>
  <c r="N456" i="37" s="1"/>
  <c r="N457" i="37" a="1"/>
  <c r="N457" i="37" s="1"/>
  <c r="N458" i="37" a="1"/>
  <c r="N458" i="37" s="1"/>
  <c r="N459" i="37" a="1"/>
  <c r="N459" i="37" s="1"/>
  <c r="N212" i="37" a="1"/>
  <c r="N212" i="37" s="1"/>
  <c r="N460" i="37" a="1"/>
  <c r="N460" i="37" s="1"/>
  <c r="N13" i="37" a="1"/>
  <c r="N13" i="37" s="1"/>
  <c r="N461" i="37" a="1"/>
  <c r="N461" i="37" s="1"/>
  <c r="N462" i="37" a="1"/>
  <c r="N462" i="37" s="1"/>
  <c r="N463" i="37" a="1"/>
  <c r="N463" i="37" s="1"/>
  <c r="N235" i="37" a="1"/>
  <c r="N235" i="37" s="1"/>
  <c r="N83" i="37" a="1"/>
  <c r="N83" i="37" s="1"/>
  <c r="N464" i="37" a="1"/>
  <c r="N464" i="37" s="1"/>
  <c r="N126" i="37" a="1"/>
  <c r="N126" i="37" s="1"/>
  <c r="N465" i="37" a="1"/>
  <c r="N465" i="37" s="1"/>
  <c r="N554" i="37" a="1"/>
  <c r="N554" i="37" s="1"/>
  <c r="N466" i="37" a="1"/>
  <c r="N466" i="37" s="1"/>
  <c r="N564" i="37" a="1"/>
  <c r="N564" i="37" s="1"/>
  <c r="N555" i="37" a="1"/>
  <c r="N555" i="37" s="1"/>
  <c r="N467" i="37" a="1"/>
  <c r="N467" i="37" s="1"/>
  <c r="N468" i="37" a="1"/>
  <c r="N468" i="37" s="1"/>
  <c r="N91" i="37" a="1"/>
  <c r="N91" i="37" s="1"/>
  <c r="N469" i="37" a="1"/>
  <c r="N469" i="37" s="1"/>
  <c r="N470" i="37" a="1"/>
  <c r="N470" i="37" s="1"/>
  <c r="N556" i="37" a="1"/>
  <c r="N556" i="37" s="1"/>
  <c r="N557" i="37" a="1"/>
  <c r="N557" i="37" s="1"/>
  <c r="N558" i="37" a="1"/>
  <c r="N558" i="37" s="1"/>
  <c r="N3" i="37" a="1"/>
  <c r="N3" i="37" s="1"/>
  <c r="N471" i="37" a="1"/>
  <c r="N471" i="37" s="1"/>
  <c r="N472" i="37" a="1"/>
  <c r="N472" i="37" s="1"/>
  <c r="N473" i="37" a="1"/>
  <c r="N473" i="37" s="1"/>
  <c r="N198" i="37" a="1"/>
  <c r="N198" i="37" s="1"/>
  <c r="N185" i="37" a="1"/>
  <c r="N185" i="37" s="1"/>
  <c r="N474" i="37" a="1"/>
  <c r="N474" i="37" s="1"/>
  <c r="N475" i="37" a="1"/>
  <c r="N475" i="37" s="1"/>
  <c r="N476" i="37" a="1"/>
  <c r="N476" i="37" s="1"/>
  <c r="N477" i="37" a="1"/>
  <c r="N477" i="37" s="1"/>
  <c r="N124" i="37" a="1"/>
  <c r="N124" i="37" s="1"/>
  <c r="N478" i="37" a="1"/>
  <c r="N478" i="37" s="1"/>
  <c r="N479" i="37" a="1"/>
  <c r="N479" i="37" s="1"/>
  <c r="N522" i="37" a="1"/>
  <c r="N522" i="37" s="1"/>
  <c r="N59" i="37" a="1"/>
  <c r="N59" i="37" s="1"/>
  <c r="N105" i="37" a="1"/>
  <c r="N105" i="37" s="1"/>
  <c r="N164" i="37" a="1"/>
  <c r="N164" i="37" s="1"/>
  <c r="N170" i="37" a="1"/>
  <c r="N170" i="37" s="1"/>
  <c r="N142" i="37" a="1"/>
  <c r="N142" i="37" s="1"/>
  <c r="N136" i="37" a="1"/>
  <c r="N136" i="37" s="1"/>
  <c r="N168" i="37" a="1"/>
  <c r="N168" i="37" s="1"/>
  <c r="N480" i="37" a="1"/>
  <c r="N480" i="37" s="1"/>
  <c r="N481" i="37" a="1"/>
  <c r="N481" i="37" s="1"/>
  <c r="N482" i="37" a="1"/>
  <c r="N482" i="37" s="1"/>
  <c r="N61" i="37" a="1"/>
  <c r="N61" i="37" s="1"/>
  <c r="N483" i="37" a="1"/>
  <c r="N483" i="37" s="1"/>
  <c r="N122" i="37" a="1"/>
  <c r="N122" i="37" s="1"/>
  <c r="N484" i="37" a="1"/>
  <c r="N484" i="37" s="1"/>
  <c r="N566" i="37" a="1"/>
  <c r="N566" i="37" s="1"/>
  <c r="N485" i="37" a="1"/>
  <c r="N485" i="37" s="1"/>
  <c r="N486" i="37" a="1"/>
  <c r="N486" i="37" s="1"/>
  <c r="N487" i="37" a="1"/>
  <c r="N487" i="37" s="1"/>
  <c r="N488" i="37" a="1"/>
  <c r="N488" i="37" s="1"/>
  <c r="N140" i="37" a="1"/>
  <c r="N140" i="37" s="1"/>
  <c r="N489" i="37" a="1"/>
  <c r="N489" i="37" s="1"/>
  <c r="N207" i="37" a="1"/>
  <c r="N207" i="37" s="1"/>
  <c r="N145" i="37" a="1"/>
  <c r="N145" i="37" s="1"/>
  <c r="N57" i="37" a="1"/>
  <c r="N57" i="37" s="1"/>
  <c r="N490" i="37" a="1"/>
  <c r="N490" i="37" s="1"/>
  <c r="N491" i="37" a="1"/>
  <c r="N491" i="37" s="1"/>
  <c r="N19" i="37" a="1"/>
  <c r="N19" i="37" s="1"/>
  <c r="N492" i="37" a="1"/>
  <c r="N492" i="37" s="1"/>
  <c r="N493" i="37" a="1"/>
  <c r="N493" i="37" s="1"/>
  <c r="N148" i="37" a="1"/>
  <c r="N148" i="37" s="1"/>
  <c r="N58" i="37" a="1"/>
  <c r="N58" i="37" s="1"/>
  <c r="N494" i="37" a="1"/>
  <c r="N494" i="37" s="1"/>
  <c r="N559" i="37" a="1"/>
  <c r="N559" i="37" s="1"/>
  <c r="N495" i="37" a="1"/>
  <c r="N495" i="37" s="1"/>
  <c r="N6" i="37" a="1"/>
  <c r="N6" i="37" s="1"/>
  <c r="N496" i="37" a="1"/>
  <c r="N496" i="37" s="1"/>
  <c r="N560" i="37" a="1"/>
  <c r="N560" i="37" s="1"/>
  <c r="N21" i="37" a="1"/>
  <c r="N21" i="37" s="1"/>
  <c r="N497" i="37" a="1"/>
  <c r="N497" i="37" s="1"/>
  <c r="N609" i="37" a="1"/>
  <c r="N609" i="37" s="1"/>
  <c r="N567" i="37" a="1"/>
  <c r="N567" i="37" s="1"/>
  <c r="N568" i="37" a="1"/>
  <c r="N568" i="37" s="1"/>
  <c r="N569" i="37" a="1"/>
  <c r="N569" i="37" s="1"/>
  <c r="N570" i="37" a="1"/>
  <c r="N570" i="37" s="1"/>
  <c r="N571" i="37" a="1"/>
  <c r="N571" i="37" s="1"/>
  <c r="N572" i="37" a="1"/>
  <c r="N572" i="37" s="1"/>
  <c r="N573" i="37" a="1"/>
  <c r="N573" i="37" s="1"/>
  <c r="N574" i="37" a="1"/>
  <c r="N574" i="37" s="1"/>
  <c r="N575" i="37" a="1"/>
  <c r="N575" i="37" s="1"/>
  <c r="N576" i="37" a="1"/>
  <c r="N576" i="37" s="1"/>
  <c r="N577" i="37" a="1"/>
  <c r="N577" i="37" s="1"/>
  <c r="N578" i="37" a="1"/>
  <c r="N578" i="37" s="1"/>
  <c r="N579" i="37" a="1"/>
  <c r="N579" i="37" s="1"/>
  <c r="N580" i="37" a="1"/>
  <c r="N580" i="37" s="1"/>
  <c r="N581" i="37" a="1"/>
  <c r="N581" i="37" s="1"/>
  <c r="N582" i="37" a="1"/>
  <c r="N582" i="37" s="1"/>
  <c r="N583" i="37" a="1"/>
  <c r="N583" i="37" s="1"/>
  <c r="N584" i="37" a="1"/>
  <c r="N584" i="37" s="1"/>
  <c r="N585" i="37" a="1"/>
  <c r="N585" i="37" s="1"/>
  <c r="N586" i="37" a="1"/>
  <c r="N586" i="37" s="1"/>
  <c r="N587" i="37" a="1"/>
  <c r="N587" i="37" s="1"/>
  <c r="N588" i="37" a="1"/>
  <c r="N588" i="37" s="1"/>
  <c r="N589" i="37" a="1"/>
  <c r="N589" i="37" s="1"/>
  <c r="N590" i="37" a="1"/>
  <c r="N590" i="37" s="1"/>
  <c r="N591" i="37" a="1"/>
  <c r="N591" i="37" s="1"/>
  <c r="N592" i="37" a="1"/>
  <c r="N592" i="37" s="1"/>
  <c r="N593" i="37" a="1"/>
  <c r="N593" i="37" s="1"/>
  <c r="N238" i="37" a="1"/>
  <c r="N238" i="37" s="1"/>
  <c r="N17" i="37" a="1"/>
  <c r="N17" i="37" s="1"/>
  <c r="N514" i="37" a="1"/>
  <c r="N514" i="37" s="1"/>
  <c r="K35" i="37"/>
  <c r="T35" i="37" s="1"/>
  <c r="K111" i="37"/>
  <c r="K4" i="37"/>
  <c r="K14" i="37"/>
  <c r="K121" i="37"/>
  <c r="K93" i="37"/>
  <c r="K501" i="37"/>
  <c r="K15" i="37"/>
  <c r="K82" i="37"/>
  <c r="U82" i="37" s="1"/>
  <c r="K596" i="37"/>
  <c r="K227" i="37"/>
  <c r="K214" i="37"/>
  <c r="K500" i="37"/>
  <c r="K516" i="37"/>
  <c r="K608" i="37"/>
  <c r="K599" i="37"/>
  <c r="K603" i="37"/>
  <c r="K605" i="37"/>
  <c r="K602" i="37"/>
  <c r="U602" i="37" s="1"/>
  <c r="K606" i="37"/>
  <c r="K601" i="37"/>
  <c r="K598" i="37"/>
  <c r="K597" i="37"/>
  <c r="K607" i="37"/>
  <c r="K600" i="37"/>
  <c r="K604" i="37"/>
  <c r="K107" i="37"/>
  <c r="K211" i="37"/>
  <c r="K217" i="37"/>
  <c r="K239" i="37"/>
  <c r="K143" i="37"/>
  <c r="S143" i="37" s="1"/>
  <c r="K46" i="37"/>
  <c r="K240" i="37"/>
  <c r="K70" i="37"/>
  <c r="K98" i="37"/>
  <c r="K171" i="37"/>
  <c r="K166" i="37"/>
  <c r="K205" i="37"/>
  <c r="K216" i="37"/>
  <c r="K226" i="37"/>
  <c r="K103" i="37"/>
  <c r="S103" i="37" s="1"/>
  <c r="K241" i="37"/>
  <c r="K180" i="37"/>
  <c r="K101" i="37"/>
  <c r="K174" i="37"/>
  <c r="K153" i="37"/>
  <c r="K221" i="37"/>
  <c r="K123" i="37"/>
  <c r="K242" i="37"/>
  <c r="V242" i="37" s="1"/>
  <c r="K33" i="37"/>
  <c r="K243" i="37"/>
  <c r="U243" i="37" s="1"/>
  <c r="K244" i="37"/>
  <c r="K245" i="37"/>
  <c r="K246" i="37"/>
  <c r="K247" i="37"/>
  <c r="K248" i="37"/>
  <c r="K249" i="37"/>
  <c r="K250" i="37"/>
  <c r="K20" i="37"/>
  <c r="V20" i="37" s="1"/>
  <c r="K224" i="37"/>
  <c r="K251" i="37"/>
  <c r="S251" i="37" s="1"/>
  <c r="K252" i="37"/>
  <c r="K253" i="37"/>
  <c r="K523" i="37"/>
  <c r="K524" i="37"/>
  <c r="K62" i="37"/>
  <c r="K28" i="37"/>
  <c r="K71" i="37"/>
  <c r="K32" i="37"/>
  <c r="U32" i="37" s="1"/>
  <c r="K149" i="37"/>
  <c r="K8" i="37"/>
  <c r="K189" i="37"/>
  <c r="K204" i="37"/>
  <c r="K23" i="37"/>
  <c r="K254" i="37"/>
  <c r="K255" i="37"/>
  <c r="K525" i="37"/>
  <c r="K200" i="37"/>
  <c r="K167" i="37"/>
  <c r="K5" i="37"/>
  <c r="K256" i="37"/>
  <c r="K257" i="37"/>
  <c r="K186" i="37"/>
  <c r="K228" i="37"/>
  <c r="K511" i="37"/>
  <c r="K517" i="37"/>
  <c r="K197" i="37"/>
  <c r="K512" i="37"/>
  <c r="K194" i="37"/>
  <c r="K258" i="37"/>
  <c r="K31" i="37"/>
  <c r="K130" i="37"/>
  <c r="K48" i="37"/>
  <c r="K114" i="37"/>
  <c r="K259" i="37"/>
  <c r="K218" i="37"/>
  <c r="K518" i="37"/>
  <c r="K190" i="37"/>
  <c r="K56" i="37"/>
  <c r="K229" i="37"/>
  <c r="K210" i="37"/>
  <c r="V210" i="37" s="1"/>
  <c r="K63" i="37"/>
  <c r="K79" i="37"/>
  <c r="K84" i="37"/>
  <c r="K203" i="37"/>
  <c r="K260" i="37"/>
  <c r="K12" i="37"/>
  <c r="K261" i="37"/>
  <c r="K262" i="37"/>
  <c r="K16" i="37"/>
  <c r="K509" i="37"/>
  <c r="K187" i="37"/>
  <c r="K134" i="37"/>
  <c r="K116" i="37"/>
  <c r="K263" i="37"/>
  <c r="K264" i="37"/>
  <c r="K265" i="37"/>
  <c r="K266" i="37"/>
  <c r="K25" i="37"/>
  <c r="K80" i="37"/>
  <c r="K267" i="37"/>
  <c r="K37" i="37"/>
  <c r="K213" i="37"/>
  <c r="K72" i="37"/>
  <c r="K268" i="37"/>
  <c r="K269" i="37"/>
  <c r="K65" i="37"/>
  <c r="K519" i="37"/>
  <c r="K270" i="37"/>
  <c r="K100" i="37"/>
  <c r="K201" i="37"/>
  <c r="K95" i="37"/>
  <c r="K271" i="37"/>
  <c r="K40" i="37"/>
  <c r="K272" i="37"/>
  <c r="K110" i="37"/>
  <c r="K220" i="37"/>
  <c r="K183" i="37"/>
  <c r="K273" i="37"/>
  <c r="U273" i="37" s="1"/>
  <c r="K233" i="37"/>
  <c r="K184" i="37"/>
  <c r="K232" i="37"/>
  <c r="K230" i="37"/>
  <c r="K165" i="37"/>
  <c r="K7" i="37"/>
  <c r="K274" i="37"/>
  <c r="K60" i="37"/>
  <c r="K275" i="37"/>
  <c r="K515" i="37"/>
  <c r="K225" i="37"/>
  <c r="K74" i="37"/>
  <c r="K236" i="37"/>
  <c r="K276" i="37"/>
  <c r="K77" i="37"/>
  <c r="K277" i="37"/>
  <c r="K160" i="37"/>
  <c r="K278" i="37"/>
  <c r="K92" i="37"/>
  <c r="K594" i="37"/>
  <c r="U594" i="37" s="1"/>
  <c r="K234" i="37"/>
  <c r="K27" i="37"/>
  <c r="K129" i="37"/>
  <c r="K161" i="37"/>
  <c r="K279" i="37"/>
  <c r="K141" i="37"/>
  <c r="K86" i="37"/>
  <c r="K513" i="37"/>
  <c r="K42" i="37"/>
  <c r="K55" i="37"/>
  <c r="K2" i="37"/>
  <c r="K85" i="37"/>
  <c r="K231" i="37"/>
  <c r="K54" i="37"/>
  <c r="K24" i="37"/>
  <c r="K193" i="37"/>
  <c r="K280" i="37"/>
  <c r="K132" i="37"/>
  <c r="K520" i="37"/>
  <c r="K158" i="37"/>
  <c r="V158" i="37" s="1"/>
  <c r="K281" i="37"/>
  <c r="K282" i="37"/>
  <c r="K283" i="37"/>
  <c r="K284" i="37"/>
  <c r="K285" i="37"/>
  <c r="K286" i="37"/>
  <c r="K287" i="37"/>
  <c r="K288" i="37"/>
  <c r="K289" i="37"/>
  <c r="K521" i="37"/>
  <c r="V521" i="37" s="1"/>
  <c r="K144" i="37"/>
  <c r="K290" i="37"/>
  <c r="K26" i="37"/>
  <c r="K291" i="37"/>
  <c r="K94" i="37"/>
  <c r="K292" i="37"/>
  <c r="K293" i="37"/>
  <c r="K526" i="37"/>
  <c r="K294" i="37"/>
  <c r="K49" i="37"/>
  <c r="U49" i="37" s="1"/>
  <c r="K295" i="37"/>
  <c r="K133" i="37"/>
  <c r="K296" i="37"/>
  <c r="K297" i="37"/>
  <c r="K30" i="37"/>
  <c r="K108" i="37"/>
  <c r="K51" i="37"/>
  <c r="K298" i="37"/>
  <c r="K299" i="37"/>
  <c r="K300" i="37"/>
  <c r="K127" i="37"/>
  <c r="K301" i="37"/>
  <c r="K302" i="37"/>
  <c r="K561" i="37"/>
  <c r="K303" i="37"/>
  <c r="K304" i="37"/>
  <c r="K527" i="37"/>
  <c r="K176" i="37"/>
  <c r="K305" i="37"/>
  <c r="K528" i="37"/>
  <c r="K67" i="37"/>
  <c r="K18" i="37"/>
  <c r="K306" i="37"/>
  <c r="K307" i="37"/>
  <c r="K529" i="37"/>
  <c r="K308" i="37"/>
  <c r="K117" i="37"/>
  <c r="K309" i="37"/>
  <c r="K310" i="37"/>
  <c r="K311" i="37"/>
  <c r="K312" i="37"/>
  <c r="K313" i="37"/>
  <c r="U313" i="37" s="1"/>
  <c r="K314" i="37"/>
  <c r="K315" i="37"/>
  <c r="K498" i="37"/>
  <c r="K316" i="37"/>
  <c r="K317" i="37"/>
  <c r="K318" i="37"/>
  <c r="K319" i="37"/>
  <c r="K530" i="37"/>
  <c r="V530" i="37" s="1"/>
  <c r="K106" i="37"/>
  <c r="K320" i="37"/>
  <c r="K531" i="37"/>
  <c r="K157" i="37"/>
  <c r="K131" i="37"/>
  <c r="K321" i="37"/>
  <c r="K118" i="37"/>
  <c r="K322" i="37"/>
  <c r="K323" i="37"/>
  <c r="K66" i="37"/>
  <c r="K324" i="37"/>
  <c r="K325" i="37"/>
  <c r="K532" i="37"/>
  <c r="K326" i="37"/>
  <c r="K327" i="37"/>
  <c r="K135" i="37"/>
  <c r="K36" i="37"/>
  <c r="K562" i="37"/>
  <c r="K47" i="37"/>
  <c r="K89" i="37"/>
  <c r="K328" i="37"/>
  <c r="K329" i="37"/>
  <c r="K162" i="37"/>
  <c r="K330" i="37"/>
  <c r="K331" i="37"/>
  <c r="K332" i="37"/>
  <c r="K333" i="37"/>
  <c r="K334" i="37"/>
  <c r="K335" i="37"/>
  <c r="K102" i="37"/>
  <c r="T102" i="37" s="1"/>
  <c r="K336" i="37"/>
  <c r="K337" i="37"/>
  <c r="K338" i="37"/>
  <c r="K41" i="37"/>
  <c r="K339" i="37"/>
  <c r="K533" i="37"/>
  <c r="K534" i="37"/>
  <c r="K340" i="37"/>
  <c r="K222" i="37"/>
  <c r="K192" i="37"/>
  <c r="K175" i="37"/>
  <c r="K64" i="37"/>
  <c r="K223" i="37"/>
  <c r="K169" i="37"/>
  <c r="K156" i="37"/>
  <c r="K208" i="37"/>
  <c r="K219" i="37"/>
  <c r="K178" i="37"/>
  <c r="K159" i="37"/>
  <c r="K341" i="37"/>
  <c r="V341" i="37" s="1"/>
  <c r="K182" i="37"/>
  <c r="K535" i="37"/>
  <c r="K342" i="37"/>
  <c r="K343" i="37"/>
  <c r="K344" i="37"/>
  <c r="K345" i="37"/>
  <c r="K50" i="37"/>
  <c r="K346" i="37"/>
  <c r="K536" i="37"/>
  <c r="K347" i="37"/>
  <c r="S347" i="37" s="1"/>
  <c r="K348" i="37"/>
  <c r="K109" i="37"/>
  <c r="K349" i="37"/>
  <c r="K350" i="37"/>
  <c r="K351" i="37"/>
  <c r="K237" i="37"/>
  <c r="K352" i="37"/>
  <c r="K353" i="37"/>
  <c r="K537" i="37"/>
  <c r="K34" i="37"/>
  <c r="K354" i="37"/>
  <c r="K355" i="37"/>
  <c r="K356" i="37"/>
  <c r="K357" i="37"/>
  <c r="K538" i="37"/>
  <c r="K358" i="37"/>
  <c r="K44" i="37"/>
  <c r="K359" i="37"/>
  <c r="K563" i="37"/>
  <c r="K360" i="37"/>
  <c r="K361" i="37"/>
  <c r="K539" i="37"/>
  <c r="K151" i="37"/>
  <c r="K119" i="37"/>
  <c r="K502" i="37"/>
  <c r="K503" i="37"/>
  <c r="K504" i="37"/>
  <c r="K505" i="37"/>
  <c r="K120" i="37"/>
  <c r="K362" i="37"/>
  <c r="K45" i="37"/>
  <c r="K363" i="37"/>
  <c r="K540" i="37"/>
  <c r="K364" i="37"/>
  <c r="K365" i="37"/>
  <c r="K11" i="37"/>
  <c r="K366" i="37"/>
  <c r="K367" i="37"/>
  <c r="K368" i="37"/>
  <c r="K541" i="37"/>
  <c r="V541" i="37" s="1"/>
  <c r="K68" i="37"/>
  <c r="K369" i="37"/>
  <c r="K370" i="37"/>
  <c r="K371" i="37"/>
  <c r="K372" i="37"/>
  <c r="K373" i="37"/>
  <c r="K374" i="37"/>
  <c r="K88" i="37"/>
  <c r="K375" i="37"/>
  <c r="K376" i="37"/>
  <c r="K138" i="37"/>
  <c r="K510" i="37"/>
  <c r="K377" i="37"/>
  <c r="K378" i="37"/>
  <c r="K115" i="37"/>
  <c r="K595" i="37"/>
  <c r="K379" i="37"/>
  <c r="K380" i="37"/>
  <c r="K381" i="37"/>
  <c r="K10" i="37"/>
  <c r="U10" i="37" s="1"/>
  <c r="K382" i="37"/>
  <c r="K199" i="37"/>
  <c r="K191" i="37"/>
  <c r="K195" i="37"/>
  <c r="K113" i="37"/>
  <c r="K383" i="37"/>
  <c r="K52" i="37"/>
  <c r="K384" i="37"/>
  <c r="K385" i="37"/>
  <c r="K386" i="37"/>
  <c r="K387" i="37"/>
  <c r="K146" i="37"/>
  <c r="K75" i="37"/>
  <c r="K188" i="37"/>
  <c r="K388" i="37"/>
  <c r="K43" i="37"/>
  <c r="K209" i="37"/>
  <c r="K39" i="37"/>
  <c r="K202" i="37"/>
  <c r="K154" i="37"/>
  <c r="K389" i="37"/>
  <c r="K542" i="37"/>
  <c r="K390" i="37"/>
  <c r="K96" i="37"/>
  <c r="K128" i="37"/>
  <c r="K391" i="37"/>
  <c r="K29" i="37"/>
  <c r="K392" i="37"/>
  <c r="K393" i="37"/>
  <c r="K163" i="37"/>
  <c r="K215" i="37"/>
  <c r="K196" i="37"/>
  <c r="K394" i="37"/>
  <c r="K206" i="37"/>
  <c r="K543" i="37"/>
  <c r="K125" i="37"/>
  <c r="K395" i="37"/>
  <c r="K396" i="37"/>
  <c r="K9" i="37"/>
  <c r="K397" i="37"/>
  <c r="K398" i="37"/>
  <c r="K399" i="37"/>
  <c r="K155" i="37"/>
  <c r="K87" i="37"/>
  <c r="K97" i="37"/>
  <c r="K400" i="37"/>
  <c r="K173" i="37"/>
  <c r="K544" i="37"/>
  <c r="K545" i="37"/>
  <c r="K401" i="37"/>
  <c r="U401" i="37" s="1"/>
  <c r="K402" i="37"/>
  <c r="K403" i="37"/>
  <c r="K404" i="37"/>
  <c r="K405" i="37"/>
  <c r="K406" i="37"/>
  <c r="K546" i="37"/>
  <c r="K150" i="37"/>
  <c r="K407" i="37"/>
  <c r="K408" i="37"/>
  <c r="K73" i="37"/>
  <c r="K409" i="37"/>
  <c r="K410" i="37"/>
  <c r="K172" i="37"/>
  <c r="K411" i="37"/>
  <c r="K412" i="37"/>
  <c r="K413" i="37"/>
  <c r="K414" i="37"/>
  <c r="K181" i="37"/>
  <c r="K415" i="37"/>
  <c r="K416" i="37"/>
  <c r="K417" i="37"/>
  <c r="K418" i="37"/>
  <c r="K506" i="37"/>
  <c r="K53" i="37"/>
  <c r="K507" i="37"/>
  <c r="K547" i="37"/>
  <c r="K147" i="37"/>
  <c r="K112" i="37"/>
  <c r="K419" i="37"/>
  <c r="K420" i="37"/>
  <c r="V420" i="37" s="1"/>
  <c r="K421" i="37"/>
  <c r="K422" i="37"/>
  <c r="K423" i="37"/>
  <c r="K424" i="37"/>
  <c r="K425" i="37"/>
  <c r="K426" i="37"/>
  <c r="K90" i="37"/>
  <c r="K427" i="37"/>
  <c r="K548" i="37"/>
  <c r="K428" i="37"/>
  <c r="K549" i="37"/>
  <c r="K429" i="37"/>
  <c r="K430" i="37"/>
  <c r="K431" i="37"/>
  <c r="K81" i="37"/>
  <c r="K432" i="37"/>
  <c r="K565" i="37"/>
  <c r="K433" i="37"/>
  <c r="K104" i="37"/>
  <c r="K434" i="37"/>
  <c r="K435" i="37"/>
  <c r="K436" i="37"/>
  <c r="K78" i="37"/>
  <c r="K177" i="37"/>
  <c r="K437" i="37"/>
  <c r="K69" i="37"/>
  <c r="K438" i="37"/>
  <c r="K550" i="37"/>
  <c r="K551" i="37"/>
  <c r="K439" i="37"/>
  <c r="K440" i="37"/>
  <c r="K508" i="37"/>
  <c r="K152" i="37"/>
  <c r="K441" i="37"/>
  <c r="K442" i="37"/>
  <c r="K137" i="37"/>
  <c r="K443" i="37"/>
  <c r="K552" i="37"/>
  <c r="K139" i="37"/>
  <c r="K22" i="37"/>
  <c r="V22" i="37" s="1"/>
  <c r="K444" i="37"/>
  <c r="K445" i="37"/>
  <c r="K446" i="37"/>
  <c r="K447" i="37"/>
  <c r="K448" i="37"/>
  <c r="K76" i="37"/>
  <c r="K449" i="37"/>
  <c r="K450" i="37"/>
  <c r="K451" i="37"/>
  <c r="K452" i="37"/>
  <c r="K453" i="37"/>
  <c r="K454" i="37"/>
  <c r="K553" i="37"/>
  <c r="K99" i="37"/>
  <c r="K455" i="37"/>
  <c r="K179" i="37"/>
  <c r="K38" i="37"/>
  <c r="K456" i="37"/>
  <c r="K457" i="37"/>
  <c r="K458" i="37"/>
  <c r="K459" i="37"/>
  <c r="K212" i="37"/>
  <c r="K460" i="37"/>
  <c r="K13" i="37"/>
  <c r="K461" i="37"/>
  <c r="K462" i="37"/>
  <c r="K463" i="37"/>
  <c r="K235" i="37"/>
  <c r="K83" i="37"/>
  <c r="K464" i="37"/>
  <c r="K126" i="37"/>
  <c r="K465" i="37"/>
  <c r="K554" i="37"/>
  <c r="K466" i="37"/>
  <c r="K564" i="37"/>
  <c r="K555" i="37"/>
  <c r="K467" i="37"/>
  <c r="K468" i="37"/>
  <c r="K91" i="37"/>
  <c r="K469" i="37"/>
  <c r="V469" i="37" s="1"/>
  <c r="K470" i="37"/>
  <c r="K556" i="37"/>
  <c r="K557" i="37"/>
  <c r="K558" i="37"/>
  <c r="K3" i="37"/>
  <c r="K471" i="37"/>
  <c r="K472" i="37"/>
  <c r="K473" i="37"/>
  <c r="K198" i="37"/>
  <c r="K185" i="37"/>
  <c r="K474" i="37"/>
  <c r="K475" i="37"/>
  <c r="K476" i="37"/>
  <c r="K477" i="37"/>
  <c r="K124" i="37"/>
  <c r="K478" i="37"/>
  <c r="K479" i="37"/>
  <c r="K522" i="37"/>
  <c r="K59" i="37"/>
  <c r="K105" i="37"/>
  <c r="K164" i="37"/>
  <c r="K170" i="37"/>
  <c r="K142" i="37"/>
  <c r="K136" i="37"/>
  <c r="K168" i="37"/>
  <c r="K480" i="37"/>
  <c r="K481" i="37"/>
  <c r="K482" i="37"/>
  <c r="K61" i="37"/>
  <c r="K483" i="37"/>
  <c r="K122" i="37"/>
  <c r="K484" i="37"/>
  <c r="K566" i="37"/>
  <c r="K485" i="37"/>
  <c r="K486" i="37"/>
  <c r="K487" i="37"/>
  <c r="K488" i="37"/>
  <c r="K140" i="37"/>
  <c r="K489" i="37"/>
  <c r="K207" i="37"/>
  <c r="K145" i="37"/>
  <c r="K57" i="37"/>
  <c r="K490" i="37"/>
  <c r="K491" i="37"/>
  <c r="K19" i="37"/>
  <c r="K492" i="37"/>
  <c r="K493" i="37"/>
  <c r="K148" i="37"/>
  <c r="K58" i="37"/>
  <c r="K494" i="37"/>
  <c r="K559" i="37"/>
  <c r="K495" i="37"/>
  <c r="K6" i="37"/>
  <c r="K496" i="37"/>
  <c r="K560" i="37"/>
  <c r="K21" i="37"/>
  <c r="K497" i="37"/>
  <c r="K609" i="37"/>
  <c r="K567" i="37"/>
  <c r="K568" i="37"/>
  <c r="K569" i="37"/>
  <c r="K570" i="37"/>
  <c r="K571" i="37"/>
  <c r="K572" i="37"/>
  <c r="K573" i="37"/>
  <c r="K574" i="37"/>
  <c r="K575" i="37"/>
  <c r="K576" i="37"/>
  <c r="K577" i="37"/>
  <c r="K578" i="37"/>
  <c r="V578" i="37" s="1"/>
  <c r="K579" i="37"/>
  <c r="K580" i="37"/>
  <c r="K581" i="37"/>
  <c r="K582" i="37"/>
  <c r="K583" i="37"/>
  <c r="K584" i="37"/>
  <c r="K585" i="37"/>
  <c r="K586" i="37"/>
  <c r="K587" i="37"/>
  <c r="K588" i="37"/>
  <c r="V588" i="37" s="1"/>
  <c r="K589" i="37"/>
  <c r="K590" i="37"/>
  <c r="K591" i="37"/>
  <c r="K592" i="37"/>
  <c r="K593" i="37"/>
  <c r="K238" i="37"/>
  <c r="K17" i="37"/>
  <c r="K514" i="37"/>
  <c r="J514" i="37"/>
  <c r="L514" i="37" s="1"/>
  <c r="J17" i="37"/>
  <c r="J238" i="37"/>
  <c r="J593" i="37"/>
  <c r="L593" i="37" s="1"/>
  <c r="J592" i="37"/>
  <c r="L592" i="37" s="1"/>
  <c r="J591" i="37"/>
  <c r="L591" i="37" s="1"/>
  <c r="J590" i="37"/>
  <c r="L590" i="37" s="1"/>
  <c r="J589" i="37"/>
  <c r="L589" i="37" s="1"/>
  <c r="J588" i="37"/>
  <c r="L588" i="37" s="1"/>
  <c r="J587" i="37"/>
  <c r="L587" i="37" s="1"/>
  <c r="J586" i="37"/>
  <c r="L586" i="37" s="1"/>
  <c r="J585" i="37"/>
  <c r="L585" i="37" s="1"/>
  <c r="J584" i="37"/>
  <c r="L584" i="37" s="1"/>
  <c r="J583" i="37"/>
  <c r="L583" i="37" s="1"/>
  <c r="J582" i="37"/>
  <c r="L582" i="37" s="1"/>
  <c r="J581" i="37"/>
  <c r="L581" i="37" s="1"/>
  <c r="J580" i="37"/>
  <c r="L580" i="37" s="1"/>
  <c r="J579" i="37"/>
  <c r="L579" i="37" s="1"/>
  <c r="J578" i="37"/>
  <c r="L578" i="37" s="1"/>
  <c r="J577" i="37"/>
  <c r="L577" i="37" s="1"/>
  <c r="J576" i="37"/>
  <c r="L576" i="37" s="1"/>
  <c r="J575" i="37"/>
  <c r="L575" i="37" s="1"/>
  <c r="J574" i="37"/>
  <c r="L574" i="37" s="1"/>
  <c r="J573" i="37"/>
  <c r="L573" i="37" s="1"/>
  <c r="J572" i="37"/>
  <c r="L572" i="37" s="1"/>
  <c r="J571" i="37"/>
  <c r="L571" i="37" s="1"/>
  <c r="J570" i="37"/>
  <c r="L570" i="37" s="1"/>
  <c r="J569" i="37"/>
  <c r="L569" i="37" s="1"/>
  <c r="J568" i="37"/>
  <c r="L568" i="37" s="1"/>
  <c r="J567" i="37"/>
  <c r="L567" i="37" s="1"/>
  <c r="J609" i="37"/>
  <c r="L609" i="37" s="1"/>
  <c r="J497" i="37"/>
  <c r="J21" i="37"/>
  <c r="J560" i="37"/>
  <c r="L560" i="37" s="1"/>
  <c r="J496" i="37"/>
  <c r="J6" i="37"/>
  <c r="J495" i="37"/>
  <c r="J559" i="37"/>
  <c r="L559" i="37" s="1"/>
  <c r="J494" i="37"/>
  <c r="J58" i="37"/>
  <c r="J148" i="37"/>
  <c r="J493" i="37"/>
  <c r="J492" i="37"/>
  <c r="J19" i="37"/>
  <c r="J491" i="37"/>
  <c r="J490" i="37"/>
  <c r="J57" i="37"/>
  <c r="J145" i="37"/>
  <c r="J207" i="37"/>
  <c r="J489" i="37"/>
  <c r="J140" i="37"/>
  <c r="J488" i="37"/>
  <c r="J487" i="37"/>
  <c r="J486" i="37"/>
  <c r="J485" i="37"/>
  <c r="J566" i="37"/>
  <c r="L566" i="37" s="1"/>
  <c r="J484" i="37"/>
  <c r="J122" i="37"/>
  <c r="J483" i="37"/>
  <c r="J61" i="37"/>
  <c r="J482" i="37"/>
  <c r="J481" i="37"/>
  <c r="J480" i="37"/>
  <c r="J168" i="37"/>
  <c r="J136" i="37"/>
  <c r="J142" i="37"/>
  <c r="J170" i="37"/>
  <c r="J164" i="37"/>
  <c r="J105" i="37"/>
  <c r="J59" i="37"/>
  <c r="J522" i="37"/>
  <c r="L522" i="37" s="1"/>
  <c r="J479" i="37"/>
  <c r="J478" i="37"/>
  <c r="J124" i="37"/>
  <c r="J477" i="37"/>
  <c r="J476" i="37"/>
  <c r="J475" i="37"/>
  <c r="J474" i="37"/>
  <c r="J185" i="37"/>
  <c r="J198" i="37"/>
  <c r="J473" i="37"/>
  <c r="J472" i="37"/>
  <c r="J471" i="37"/>
  <c r="J3" i="37"/>
  <c r="J558" i="37"/>
  <c r="L558" i="37" s="1"/>
  <c r="J557" i="37"/>
  <c r="L557" i="37" s="1"/>
  <c r="J556" i="37"/>
  <c r="L556" i="37" s="1"/>
  <c r="J470" i="37"/>
  <c r="J469" i="37"/>
  <c r="J91" i="37"/>
  <c r="J468" i="37"/>
  <c r="J467" i="37"/>
  <c r="J555" i="37"/>
  <c r="L555" i="37" s="1"/>
  <c r="J564" i="37"/>
  <c r="L564" i="37" s="1"/>
  <c r="J466" i="37"/>
  <c r="J554" i="37"/>
  <c r="L554" i="37" s="1"/>
  <c r="J465" i="37"/>
  <c r="J126" i="37"/>
  <c r="J464" i="37"/>
  <c r="J83" i="37"/>
  <c r="J235" i="37"/>
  <c r="J463" i="37"/>
  <c r="J462" i="37"/>
  <c r="J461" i="37"/>
  <c r="J13" i="37"/>
  <c r="J460" i="37"/>
  <c r="J212" i="37"/>
  <c r="J459" i="37"/>
  <c r="J458" i="37"/>
  <c r="J457" i="37"/>
  <c r="J456" i="37"/>
  <c r="J38" i="37"/>
  <c r="J179" i="37"/>
  <c r="J455" i="37"/>
  <c r="J99" i="37"/>
  <c r="J553" i="37"/>
  <c r="L553" i="37" s="1"/>
  <c r="J454" i="37"/>
  <c r="J453" i="37"/>
  <c r="J452" i="37"/>
  <c r="J451" i="37"/>
  <c r="J450" i="37"/>
  <c r="J449" i="37"/>
  <c r="J76" i="37"/>
  <c r="J448" i="37"/>
  <c r="J447" i="37"/>
  <c r="J446" i="37"/>
  <c r="J445" i="37"/>
  <c r="J444" i="37"/>
  <c r="J22" i="37"/>
  <c r="J139" i="37"/>
  <c r="J552" i="37"/>
  <c r="L552" i="37" s="1"/>
  <c r="J443" i="37"/>
  <c r="J137" i="37"/>
  <c r="J442" i="37"/>
  <c r="J441" i="37"/>
  <c r="J152" i="37"/>
  <c r="J508" i="37"/>
  <c r="J440" i="37"/>
  <c r="J439" i="37"/>
  <c r="J551" i="37"/>
  <c r="L551" i="37" s="1"/>
  <c r="J550" i="37"/>
  <c r="L550" i="37" s="1"/>
  <c r="J438" i="37"/>
  <c r="J69" i="37"/>
  <c r="J437" i="37"/>
  <c r="J177" i="37"/>
  <c r="J78" i="37"/>
  <c r="J436" i="37"/>
  <c r="J435" i="37"/>
  <c r="J434" i="37"/>
  <c r="J104" i="37"/>
  <c r="J433" i="37"/>
  <c r="J565" i="37"/>
  <c r="L565" i="37" s="1"/>
  <c r="J432" i="37"/>
  <c r="J81" i="37"/>
  <c r="J431" i="37"/>
  <c r="J430" i="37"/>
  <c r="J429" i="37"/>
  <c r="J549" i="37"/>
  <c r="L549" i="37" s="1"/>
  <c r="J428" i="37"/>
  <c r="J548" i="37"/>
  <c r="L548" i="37" s="1"/>
  <c r="J427" i="37"/>
  <c r="J90" i="37"/>
  <c r="J426" i="37"/>
  <c r="J425" i="37"/>
  <c r="J424" i="37"/>
  <c r="J423" i="37"/>
  <c r="J422" i="37"/>
  <c r="J421" i="37"/>
  <c r="J420" i="37"/>
  <c r="J419" i="37"/>
  <c r="J112" i="37"/>
  <c r="J147" i="37"/>
  <c r="J547" i="37"/>
  <c r="L547" i="37" s="1"/>
  <c r="J507" i="37"/>
  <c r="J53" i="37"/>
  <c r="J506" i="37"/>
  <c r="J418" i="37"/>
  <c r="J417" i="37"/>
  <c r="J416" i="37"/>
  <c r="J415" i="37"/>
  <c r="J181" i="37"/>
  <c r="J414" i="37"/>
  <c r="J413" i="37"/>
  <c r="J412" i="37"/>
  <c r="J411" i="37"/>
  <c r="J172" i="37"/>
  <c r="J410" i="37"/>
  <c r="J409" i="37"/>
  <c r="J73" i="37"/>
  <c r="J408" i="37"/>
  <c r="J407" i="37"/>
  <c r="J150" i="37"/>
  <c r="J546" i="37"/>
  <c r="L546" i="37" s="1"/>
  <c r="J406" i="37"/>
  <c r="J405" i="37"/>
  <c r="J404" i="37"/>
  <c r="J403" i="37"/>
  <c r="J402" i="37"/>
  <c r="J401" i="37"/>
  <c r="J545" i="37"/>
  <c r="L545" i="37" s="1"/>
  <c r="J544" i="37"/>
  <c r="L544" i="37" s="1"/>
  <c r="J173" i="37"/>
  <c r="J400" i="37"/>
  <c r="J97" i="37"/>
  <c r="J87" i="37"/>
  <c r="J155" i="37"/>
  <c r="J399" i="37"/>
  <c r="J398" i="37"/>
  <c r="J397" i="37"/>
  <c r="J9" i="37"/>
  <c r="J396" i="37"/>
  <c r="J395" i="37"/>
  <c r="J125" i="37"/>
  <c r="J543" i="37"/>
  <c r="L543" i="37" s="1"/>
  <c r="J206" i="37"/>
  <c r="J394" i="37"/>
  <c r="J196" i="37"/>
  <c r="J215" i="37"/>
  <c r="J163" i="37"/>
  <c r="J393" i="37"/>
  <c r="J392" i="37"/>
  <c r="J29" i="37"/>
  <c r="J391" i="37"/>
  <c r="J128" i="37"/>
  <c r="J96" i="37"/>
  <c r="J390" i="37"/>
  <c r="J542" i="37"/>
  <c r="L542" i="37" s="1"/>
  <c r="J389" i="37"/>
  <c r="J154" i="37"/>
  <c r="J202" i="37"/>
  <c r="J39" i="37"/>
  <c r="J209" i="37"/>
  <c r="J43" i="37"/>
  <c r="J388" i="37"/>
  <c r="J188" i="37"/>
  <c r="J75" i="37"/>
  <c r="J146" i="37"/>
  <c r="J387" i="37"/>
  <c r="J386" i="37"/>
  <c r="J385" i="37"/>
  <c r="J384" i="37"/>
  <c r="J52" i="37"/>
  <c r="J383" i="37"/>
  <c r="J113" i="37"/>
  <c r="J195" i="37"/>
  <c r="J191" i="37"/>
  <c r="J199" i="37"/>
  <c r="J382" i="37"/>
  <c r="J10" i="37"/>
  <c r="J381" i="37"/>
  <c r="J380" i="37"/>
  <c r="J379" i="37"/>
  <c r="J595" i="37"/>
  <c r="L595" i="37" s="1"/>
  <c r="J115" i="37"/>
  <c r="J378" i="37"/>
  <c r="J377" i="37"/>
  <c r="J510" i="37"/>
  <c r="L510" i="37" s="1"/>
  <c r="J138" i="37"/>
  <c r="J376" i="37"/>
  <c r="J375" i="37"/>
  <c r="J88" i="37"/>
  <c r="J374" i="37"/>
  <c r="J373" i="37"/>
  <c r="J372" i="37"/>
  <c r="J371" i="37"/>
  <c r="J370" i="37"/>
  <c r="J369" i="37"/>
  <c r="J68" i="37"/>
  <c r="J541" i="37"/>
  <c r="L541" i="37" s="1"/>
  <c r="J368" i="37"/>
  <c r="J367" i="37"/>
  <c r="J366" i="37"/>
  <c r="J11" i="37"/>
  <c r="J365" i="37"/>
  <c r="J364" i="37"/>
  <c r="J540" i="37"/>
  <c r="L540" i="37" s="1"/>
  <c r="J363" i="37"/>
  <c r="J45" i="37"/>
  <c r="J362" i="37"/>
  <c r="J120" i="37"/>
  <c r="J505" i="37"/>
  <c r="J504" i="37"/>
  <c r="J503" i="37"/>
  <c r="J502" i="37"/>
  <c r="J119" i="37"/>
  <c r="J151" i="37"/>
  <c r="J539" i="37"/>
  <c r="L539" i="37" s="1"/>
  <c r="J361" i="37"/>
  <c r="J360" i="37"/>
  <c r="J563" i="37"/>
  <c r="L563" i="37" s="1"/>
  <c r="J359" i="37"/>
  <c r="J44" i="37"/>
  <c r="J358" i="37"/>
  <c r="J538" i="37"/>
  <c r="L538" i="37" s="1"/>
  <c r="J357" i="37"/>
  <c r="J356" i="37"/>
  <c r="J355" i="37"/>
  <c r="J354" i="37"/>
  <c r="J34" i="37"/>
  <c r="J537" i="37"/>
  <c r="L537" i="37" s="1"/>
  <c r="J353" i="37"/>
  <c r="J352" i="37"/>
  <c r="J237" i="37"/>
  <c r="J351" i="37"/>
  <c r="J350" i="37"/>
  <c r="J349" i="37"/>
  <c r="J109" i="37"/>
  <c r="J348" i="37"/>
  <c r="J347" i="37"/>
  <c r="J536" i="37"/>
  <c r="L536" i="37" s="1"/>
  <c r="J346" i="37"/>
  <c r="J50" i="37"/>
  <c r="J345" i="37"/>
  <c r="J344" i="37"/>
  <c r="J343" i="37"/>
  <c r="J342" i="37"/>
  <c r="J535" i="37"/>
  <c r="L535" i="37" s="1"/>
  <c r="J182" i="37"/>
  <c r="J341" i="37"/>
  <c r="J159" i="37"/>
  <c r="J178" i="37"/>
  <c r="J219" i="37"/>
  <c r="J208" i="37"/>
  <c r="J156" i="37"/>
  <c r="J169" i="37"/>
  <c r="J223" i="37"/>
  <c r="J64" i="37"/>
  <c r="J175" i="37"/>
  <c r="J192" i="37"/>
  <c r="J222" i="37"/>
  <c r="J340" i="37"/>
  <c r="J534" i="37"/>
  <c r="L534" i="37" s="1"/>
  <c r="J533" i="37"/>
  <c r="L533" i="37" s="1"/>
  <c r="J339" i="37"/>
  <c r="J41" i="37"/>
  <c r="J338" i="37"/>
  <c r="J337" i="37"/>
  <c r="J336" i="37"/>
  <c r="J102" i="37"/>
  <c r="J335" i="37"/>
  <c r="J334" i="37"/>
  <c r="J333" i="37"/>
  <c r="J332" i="37"/>
  <c r="J331" i="37"/>
  <c r="J330" i="37"/>
  <c r="J162" i="37"/>
  <c r="J329" i="37"/>
  <c r="J328" i="37"/>
  <c r="J89" i="37"/>
  <c r="J47" i="37"/>
  <c r="J562" i="37"/>
  <c r="L562" i="37" s="1"/>
  <c r="J36" i="37"/>
  <c r="J135" i="37"/>
  <c r="J327" i="37"/>
  <c r="J326" i="37"/>
  <c r="J532" i="37"/>
  <c r="L532" i="37" s="1"/>
  <c r="J325" i="37"/>
  <c r="J324" i="37"/>
  <c r="J66" i="37"/>
  <c r="J323" i="37"/>
  <c r="J322" i="37"/>
  <c r="J118" i="37"/>
  <c r="J321" i="37"/>
  <c r="J131" i="37"/>
  <c r="J157" i="37"/>
  <c r="J531" i="37"/>
  <c r="L531" i="37" s="1"/>
  <c r="J320" i="37"/>
  <c r="J106" i="37"/>
  <c r="J530" i="37"/>
  <c r="L530" i="37" s="1"/>
  <c r="J319" i="37"/>
  <c r="J318" i="37"/>
  <c r="J317" i="37"/>
  <c r="J316" i="37"/>
  <c r="J498" i="37"/>
  <c r="J315" i="37"/>
  <c r="J314" i="37"/>
  <c r="J313" i="37"/>
  <c r="J312" i="37"/>
  <c r="J311" i="37"/>
  <c r="J310" i="37"/>
  <c r="J309" i="37"/>
  <c r="J117" i="37"/>
  <c r="J308" i="37"/>
  <c r="J529" i="37"/>
  <c r="L529" i="37" s="1"/>
  <c r="J307" i="37"/>
  <c r="J306" i="37"/>
  <c r="J18" i="37"/>
  <c r="J67" i="37"/>
  <c r="J528" i="37"/>
  <c r="L528" i="37" s="1"/>
  <c r="J305" i="37"/>
  <c r="J176" i="37"/>
  <c r="J527" i="37"/>
  <c r="L527" i="37" s="1"/>
  <c r="J304" i="37"/>
  <c r="J303" i="37"/>
  <c r="J561" i="37"/>
  <c r="L561" i="37" s="1"/>
  <c r="J302" i="37"/>
  <c r="J301" i="37"/>
  <c r="J127" i="37"/>
  <c r="J300" i="37"/>
  <c r="J299" i="37"/>
  <c r="J298" i="37"/>
  <c r="J51" i="37"/>
  <c r="J108" i="37"/>
  <c r="J30" i="37"/>
  <c r="J297" i="37"/>
  <c r="J296" i="37"/>
  <c r="J133" i="37"/>
  <c r="J295" i="37"/>
  <c r="J49" i="37"/>
  <c r="J294" i="37"/>
  <c r="J526" i="37"/>
  <c r="L526" i="37" s="1"/>
  <c r="J293" i="37"/>
  <c r="J292" i="37"/>
  <c r="J94" i="37"/>
  <c r="J291" i="37"/>
  <c r="J26" i="37"/>
  <c r="J290" i="37"/>
  <c r="J144" i="37"/>
  <c r="J521" i="37"/>
  <c r="L521" i="37" s="1"/>
  <c r="J289" i="37"/>
  <c r="J288" i="37"/>
  <c r="J287" i="37"/>
  <c r="J286" i="37"/>
  <c r="J285" i="37"/>
  <c r="J284" i="37"/>
  <c r="J283" i="37"/>
  <c r="J282" i="37"/>
  <c r="J281" i="37"/>
  <c r="J158" i="37"/>
  <c r="J520" i="37"/>
  <c r="L520" i="37" s="1"/>
  <c r="J132" i="37"/>
  <c r="J280" i="37"/>
  <c r="J193" i="37"/>
  <c r="J24" i="37"/>
  <c r="J54" i="37"/>
  <c r="J231" i="37"/>
  <c r="J85" i="37"/>
  <c r="J2" i="37"/>
  <c r="J55" i="37"/>
  <c r="J42" i="37"/>
  <c r="J513" i="37"/>
  <c r="L513" i="37" s="1"/>
  <c r="J86" i="37"/>
  <c r="J141" i="37"/>
  <c r="J279" i="37"/>
  <c r="J161" i="37"/>
  <c r="J129" i="37"/>
  <c r="J27" i="37"/>
  <c r="J234" i="37"/>
  <c r="J594" i="37"/>
  <c r="L594" i="37" s="1"/>
  <c r="J92" i="37"/>
  <c r="J278" i="37"/>
  <c r="J160" i="37"/>
  <c r="J277" i="37"/>
  <c r="J77" i="37"/>
  <c r="J276" i="37"/>
  <c r="J236" i="37"/>
  <c r="J74" i="37"/>
  <c r="J225" i="37"/>
  <c r="J515" i="37"/>
  <c r="L515" i="37" s="1"/>
  <c r="J275" i="37"/>
  <c r="J60" i="37"/>
  <c r="J274" i="37"/>
  <c r="J7" i="37"/>
  <c r="J165" i="37"/>
  <c r="J230" i="37"/>
  <c r="J232" i="37"/>
  <c r="J184" i="37"/>
  <c r="J233" i="37"/>
  <c r="J273" i="37"/>
  <c r="J183" i="37"/>
  <c r="J220" i="37"/>
  <c r="J110" i="37"/>
  <c r="J272" i="37"/>
  <c r="J40" i="37"/>
  <c r="J271" i="37"/>
  <c r="J95" i="37"/>
  <c r="J201" i="37"/>
  <c r="J100" i="37"/>
  <c r="J270" i="37"/>
  <c r="J519" i="37"/>
  <c r="L519" i="37" s="1"/>
  <c r="J65" i="37"/>
  <c r="J269" i="37"/>
  <c r="J268" i="37"/>
  <c r="J72" i="37"/>
  <c r="J213" i="37"/>
  <c r="J37" i="37"/>
  <c r="J267" i="37"/>
  <c r="J80" i="37"/>
  <c r="J25" i="37"/>
  <c r="J266" i="37"/>
  <c r="J265" i="37"/>
  <c r="J264" i="37"/>
  <c r="J263" i="37"/>
  <c r="J116" i="37"/>
  <c r="J134" i="37"/>
  <c r="J187" i="37"/>
  <c r="J509" i="37"/>
  <c r="L509" i="37" s="1"/>
  <c r="J16" i="37"/>
  <c r="J262" i="37"/>
  <c r="J261" i="37"/>
  <c r="J12" i="37"/>
  <c r="J260" i="37"/>
  <c r="J203" i="37"/>
  <c r="J84" i="37"/>
  <c r="J79" i="37"/>
  <c r="J63" i="37"/>
  <c r="J210" i="37"/>
  <c r="J229" i="37"/>
  <c r="J56" i="37"/>
  <c r="J190" i="37"/>
  <c r="J518" i="37"/>
  <c r="L518" i="37" s="1"/>
  <c r="J218" i="37"/>
  <c r="J259" i="37"/>
  <c r="J114" i="37"/>
  <c r="J48" i="37"/>
  <c r="J130" i="37"/>
  <c r="J31" i="37"/>
  <c r="J258" i="37"/>
  <c r="J194" i="37"/>
  <c r="J512" i="37"/>
  <c r="L512" i="37" s="1"/>
  <c r="J197" i="37"/>
  <c r="J517" i="37"/>
  <c r="L517" i="37" s="1"/>
  <c r="J511" i="37"/>
  <c r="L511" i="37" s="1"/>
  <c r="J228" i="37"/>
  <c r="J186" i="37"/>
  <c r="J257" i="37"/>
  <c r="J256" i="37"/>
  <c r="J5" i="37"/>
  <c r="J167" i="37"/>
  <c r="J200" i="37"/>
  <c r="J525" i="37"/>
  <c r="L525" i="37" s="1"/>
  <c r="J255" i="37"/>
  <c r="J254" i="37"/>
  <c r="J23" i="37"/>
  <c r="J204" i="37"/>
  <c r="J189" i="37"/>
  <c r="J8" i="37"/>
  <c r="J149" i="37"/>
  <c r="J32" i="37"/>
  <c r="J71" i="37"/>
  <c r="J28" i="37"/>
  <c r="J62" i="37"/>
  <c r="J524" i="37"/>
  <c r="L524" i="37" s="1"/>
  <c r="J523" i="37"/>
  <c r="L523" i="37" s="1"/>
  <c r="J253" i="37"/>
  <c r="J252" i="37"/>
  <c r="J251" i="37"/>
  <c r="J224" i="37"/>
  <c r="J20" i="37"/>
  <c r="J250" i="37"/>
  <c r="J249" i="37"/>
  <c r="J248" i="37"/>
  <c r="J247" i="37"/>
  <c r="J246" i="37"/>
  <c r="J245" i="37"/>
  <c r="J244" i="37"/>
  <c r="J243" i="37"/>
  <c r="J33" i="37"/>
  <c r="J242" i="37"/>
  <c r="J123" i="37"/>
  <c r="J221" i="37"/>
  <c r="J153" i="37"/>
  <c r="J174" i="37"/>
  <c r="J101" i="37"/>
  <c r="J180" i="37"/>
  <c r="J241" i="37"/>
  <c r="J103" i="37"/>
  <c r="J226" i="37"/>
  <c r="J216" i="37"/>
  <c r="J205" i="37"/>
  <c r="J166" i="37"/>
  <c r="J171" i="37"/>
  <c r="J98" i="37"/>
  <c r="J70" i="37"/>
  <c r="J240" i="37"/>
  <c r="J46" i="37"/>
  <c r="J143" i="37"/>
  <c r="J239" i="37"/>
  <c r="J217" i="37"/>
  <c r="J211" i="37"/>
  <c r="J107" i="37"/>
  <c r="J604" i="37"/>
  <c r="L604" i="37" s="1"/>
  <c r="J600" i="37"/>
  <c r="L600" i="37" s="1"/>
  <c r="J607" i="37"/>
  <c r="L607" i="37" s="1"/>
  <c r="J597" i="37"/>
  <c r="L597" i="37" s="1"/>
  <c r="J598" i="37"/>
  <c r="L598" i="37" s="1"/>
  <c r="J601" i="37"/>
  <c r="L601" i="37" s="1"/>
  <c r="J606" i="37"/>
  <c r="L606" i="37" s="1"/>
  <c r="J602" i="37"/>
  <c r="L602" i="37" s="1"/>
  <c r="J605" i="37"/>
  <c r="L605" i="37" s="1"/>
  <c r="J603" i="37"/>
  <c r="L603" i="37" s="1"/>
  <c r="J599" i="37"/>
  <c r="L599" i="37" s="1"/>
  <c r="J608" i="37"/>
  <c r="L608" i="37" s="1"/>
  <c r="J516" i="37"/>
  <c r="L516" i="37" s="1"/>
  <c r="J500" i="37"/>
  <c r="J214" i="37"/>
  <c r="J227" i="37"/>
  <c r="J596" i="37"/>
  <c r="L596" i="37" s="1"/>
  <c r="J82" i="37"/>
  <c r="J15" i="37"/>
  <c r="J501" i="37"/>
  <c r="J93" i="37"/>
  <c r="J121" i="37"/>
  <c r="J14" i="37"/>
  <c r="J4" i="37"/>
  <c r="J111" i="37"/>
  <c r="J35" i="37"/>
  <c r="J499" i="37"/>
  <c r="G3" i="18" a="1"/>
  <c r="G3" i="18" s="1"/>
  <c r="D104" i="9"/>
  <c r="D4" i="9"/>
  <c r="D2" i="9"/>
  <c r="D3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5" i="9"/>
  <c r="D106" i="9"/>
  <c r="D107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J2" i="14"/>
  <c r="L61" i="32" s="1"/>
  <c r="J3" i="14"/>
  <c r="J4" i="14"/>
  <c r="J5" i="14"/>
  <c r="J6" i="14"/>
  <c r="J7" i="14"/>
  <c r="J8" i="14"/>
  <c r="J9" i="14"/>
  <c r="L62" i="32" s="1"/>
  <c r="J10" i="14"/>
  <c r="J11" i="14"/>
  <c r="J12" i="14"/>
  <c r="L541" i="32" s="1"/>
  <c r="J13" i="14"/>
  <c r="J14" i="14"/>
  <c r="J15" i="14"/>
  <c r="J16" i="14"/>
  <c r="L552" i="32" s="1"/>
  <c r="J17" i="14"/>
  <c r="J18" i="14"/>
  <c r="J19" i="14"/>
  <c r="J20" i="14"/>
  <c r="J21" i="14"/>
  <c r="J22" i="14"/>
  <c r="J23" i="14"/>
  <c r="J24" i="14"/>
  <c r="J25" i="14"/>
  <c r="J26" i="14"/>
  <c r="N1352" i="40" s="1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L539" i="32" s="1"/>
  <c r="J88" i="14"/>
  <c r="L540" i="32" s="1"/>
  <c r="J89" i="14"/>
  <c r="J90" i="14"/>
  <c r="L542" i="32" s="1"/>
  <c r="J91" i="14"/>
  <c r="J92" i="14"/>
  <c r="J93" i="14"/>
  <c r="J94" i="14"/>
  <c r="J95" i="14"/>
  <c r="J96" i="14"/>
  <c r="J97" i="14"/>
  <c r="J98" i="14"/>
  <c r="J99" i="14"/>
  <c r="L543" i="32" s="1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L548" i="32" s="1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L554" i="32" s="1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L584" i="32" s="1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L599" i="32" s="1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N1341" i="40" s="1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N1359" i="40" s="1"/>
  <c r="J548" i="14"/>
  <c r="J549" i="14"/>
  <c r="J550" i="14"/>
  <c r="J551" i="14"/>
  <c r="J552" i="14"/>
  <c r="J553" i="14"/>
  <c r="J554" i="14"/>
  <c r="L619" i="32" s="1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L531" i="32" s="1"/>
  <c r="J581" i="14"/>
  <c r="L534" i="32" s="1"/>
  <c r="J582" i="14"/>
  <c r="L538" i="32" s="1"/>
  <c r="J583" i="14"/>
  <c r="L545" i="32" s="1"/>
  <c r="J584" i="14"/>
  <c r="L549" i="32" s="1"/>
  <c r="J585" i="14"/>
  <c r="L555" i="32" s="1"/>
  <c r="J586" i="14"/>
  <c r="L553" i="32" s="1"/>
  <c r="J587" i="14"/>
  <c r="L560" i="32" s="1"/>
  <c r="J588" i="14"/>
  <c r="L561" i="32" s="1"/>
  <c r="J589" i="14"/>
  <c r="L569" i="32" s="1"/>
  <c r="J590" i="14"/>
  <c r="L585" i="32" s="1"/>
  <c r="J591" i="14"/>
  <c r="L588" i="32" s="1"/>
  <c r="J592" i="14"/>
  <c r="L594" i="32" s="1"/>
  <c r="J593" i="14"/>
  <c r="L596" i="32" s="1"/>
  <c r="J594" i="14"/>
  <c r="L604" i="32" s="1"/>
  <c r="J595" i="14"/>
  <c r="L605" i="32" s="1"/>
  <c r="J596" i="14"/>
  <c r="L612" i="32" s="1"/>
  <c r="J597" i="14"/>
  <c r="L618" i="32" s="1"/>
  <c r="J598" i="14"/>
  <c r="L620" i="32" s="1"/>
  <c r="J599" i="14"/>
  <c r="L532" i="32" s="1"/>
  <c r="J600" i="14"/>
  <c r="L537" i="32" s="1"/>
  <c r="J601" i="14"/>
  <c r="L547" i="32" s="1"/>
  <c r="J602" i="14"/>
  <c r="L550" i="32" s="1"/>
  <c r="J603" i="14"/>
  <c r="L557" i="32" s="1"/>
  <c r="J604" i="14"/>
  <c r="L607" i="32" s="1"/>
  <c r="J605" i="14"/>
  <c r="L608" i="32" s="1"/>
  <c r="J606" i="14"/>
  <c r="L617" i="32" s="1"/>
  <c r="J607" i="14"/>
  <c r="J608" i="14"/>
  <c r="J609" i="14"/>
  <c r="R121" i="32" l="1"/>
  <c r="X121" i="32" s="1"/>
  <c r="S546" i="32"/>
  <c r="Y546" i="32" s="1"/>
  <c r="Q37" i="32"/>
  <c r="W37" i="32" s="1"/>
  <c r="R17" i="32"/>
  <c r="X17" i="32" s="1"/>
  <c r="R101" i="32"/>
  <c r="X101" i="32" s="1"/>
  <c r="R183" i="32"/>
  <c r="X183" i="32" s="1"/>
  <c r="R391" i="32"/>
  <c r="X391" i="32" s="1"/>
  <c r="S541" i="32"/>
  <c r="Y541" i="32" s="1"/>
  <c r="S195" i="32"/>
  <c r="Y195" i="32" s="1"/>
  <c r="Q119" i="32"/>
  <c r="W119" i="32" s="1"/>
  <c r="R581" i="32"/>
  <c r="X581" i="32" s="1"/>
  <c r="S297" i="32"/>
  <c r="Y297" i="32" s="1"/>
  <c r="R52" i="32"/>
  <c r="X52" i="32" s="1"/>
  <c r="R150" i="32"/>
  <c r="X150" i="32" s="1"/>
  <c r="R251" i="32"/>
  <c r="X251" i="32" s="1"/>
  <c r="R338" i="32"/>
  <c r="X338" i="32" s="1"/>
  <c r="R425" i="32"/>
  <c r="X425" i="32" s="1"/>
  <c r="S543" i="32"/>
  <c r="Y543" i="32" s="1"/>
  <c r="S205" i="32"/>
  <c r="Y205" i="32" s="1"/>
  <c r="S289" i="32"/>
  <c r="Y289" i="32" s="1"/>
  <c r="S377" i="32"/>
  <c r="Y377" i="32" s="1"/>
  <c r="S467" i="32"/>
  <c r="Y467" i="32" s="1"/>
  <c r="Q19" i="32"/>
  <c r="W19" i="32" s="1"/>
  <c r="Q552" i="32"/>
  <c r="W552" i="32" s="1"/>
  <c r="Q261" i="32"/>
  <c r="W261" i="32" s="1"/>
  <c r="Q348" i="32"/>
  <c r="W348" i="32" s="1"/>
  <c r="R471" i="32"/>
  <c r="X471" i="32" s="1"/>
  <c r="R38" i="32"/>
  <c r="X38" i="32" s="1"/>
  <c r="R134" i="32"/>
  <c r="X134" i="32" s="1"/>
  <c r="R225" i="32"/>
  <c r="X225" i="32" s="1"/>
  <c r="R586" i="32"/>
  <c r="X586" i="32" s="1"/>
  <c r="R402" i="32"/>
  <c r="X402" i="32" s="1"/>
  <c r="R482" i="32"/>
  <c r="X482" i="32" s="1"/>
  <c r="S535" i="32"/>
  <c r="Y535" i="32" s="1"/>
  <c r="S124" i="32"/>
  <c r="Y124" i="32" s="1"/>
  <c r="S206" i="32"/>
  <c r="Y206" i="32" s="1"/>
  <c r="S290" i="32"/>
  <c r="Y290" i="32" s="1"/>
  <c r="S378" i="32"/>
  <c r="Y378" i="32" s="1"/>
  <c r="S605" i="32"/>
  <c r="Y605" i="32" s="1"/>
  <c r="Q20" i="32"/>
  <c r="W20" i="32" s="1"/>
  <c r="Q104" i="32"/>
  <c r="W104" i="32" s="1"/>
  <c r="R48" i="32"/>
  <c r="X48" i="32" s="1"/>
  <c r="S565" i="32"/>
  <c r="Y565" i="32" s="1"/>
  <c r="R20" i="32"/>
  <c r="X20" i="32" s="1"/>
  <c r="R135" i="32"/>
  <c r="X135" i="32" s="1"/>
  <c r="R226" i="32"/>
  <c r="X226" i="32" s="1"/>
  <c r="R312" i="32"/>
  <c r="X312" i="32" s="1"/>
  <c r="R129" i="32"/>
  <c r="X129" i="32" s="1"/>
  <c r="S114" i="32"/>
  <c r="Y114" i="32" s="1"/>
  <c r="R40" i="32"/>
  <c r="X40" i="32" s="1"/>
  <c r="Q374" i="32"/>
  <c r="W374" i="32" s="1"/>
  <c r="S22" i="32"/>
  <c r="Y22" i="32" s="1"/>
  <c r="S428" i="32"/>
  <c r="Y428" i="32" s="1"/>
  <c r="R96" i="32"/>
  <c r="X96" i="32" s="1"/>
  <c r="R277" i="32"/>
  <c r="X277" i="32" s="1"/>
  <c r="S592" i="32"/>
  <c r="Y592" i="32" s="1"/>
  <c r="R546" i="32"/>
  <c r="X546" i="32" s="1"/>
  <c r="R372" i="32"/>
  <c r="X372" i="32" s="1"/>
  <c r="S305" i="32"/>
  <c r="Y305" i="32" s="1"/>
  <c r="R57" i="32"/>
  <c r="X57" i="32" s="1"/>
  <c r="R106" i="32"/>
  <c r="X106" i="32" s="1"/>
  <c r="S332" i="32"/>
  <c r="Y332" i="32" s="1"/>
  <c r="R51" i="32"/>
  <c r="X51" i="32" s="1"/>
  <c r="R553" i="32"/>
  <c r="X553" i="32" s="1"/>
  <c r="R523" i="32"/>
  <c r="X523" i="32" s="1"/>
  <c r="S359" i="32"/>
  <c r="Y359" i="32" s="1"/>
  <c r="R59" i="32"/>
  <c r="X59" i="32" s="1"/>
  <c r="R141" i="32"/>
  <c r="X141" i="32" s="1"/>
  <c r="R355" i="32"/>
  <c r="X355" i="32" s="1"/>
  <c r="S550" i="32"/>
  <c r="Y550" i="32" s="1"/>
  <c r="R36" i="32"/>
  <c r="X36" i="32" s="1"/>
  <c r="R549" i="32"/>
  <c r="X549" i="32" s="1"/>
  <c r="R571" i="32"/>
  <c r="X571" i="32" s="1"/>
  <c r="R433" i="32"/>
  <c r="X433" i="32" s="1"/>
  <c r="S130" i="32"/>
  <c r="Y130" i="32" s="1"/>
  <c r="S212" i="32"/>
  <c r="Y212" i="32" s="1"/>
  <c r="Q52" i="32"/>
  <c r="W52" i="32" s="1"/>
  <c r="Q133" i="32"/>
  <c r="W133" i="32" s="1"/>
  <c r="R336" i="32"/>
  <c r="X336" i="32" s="1"/>
  <c r="S386" i="32"/>
  <c r="Y386" i="32" s="1"/>
  <c r="R66" i="32"/>
  <c r="X66" i="32" s="1"/>
  <c r="R184" i="32"/>
  <c r="X184" i="32" s="1"/>
  <c r="R269" i="32"/>
  <c r="X269" i="32" s="1"/>
  <c r="R356" i="32"/>
  <c r="X356" i="32" s="1"/>
  <c r="R444" i="32"/>
  <c r="X444" i="32" s="1"/>
  <c r="S138" i="32"/>
  <c r="Y138" i="32" s="1"/>
  <c r="S220" i="32"/>
  <c r="Y220" i="32" s="1"/>
  <c r="S307" i="32"/>
  <c r="Y307" i="32" s="1"/>
  <c r="S396" i="32"/>
  <c r="Y396" i="32" s="1"/>
  <c r="S480" i="32"/>
  <c r="Y480" i="32" s="1"/>
  <c r="Q38" i="32"/>
  <c r="W38" i="32" s="1"/>
  <c r="Q151" i="32"/>
  <c r="W151" i="32" s="1"/>
  <c r="Q579" i="32"/>
  <c r="W579" i="32" s="1"/>
  <c r="R2" i="32"/>
  <c r="X2" i="32" s="1"/>
  <c r="R60" i="32"/>
  <c r="X60" i="32" s="1"/>
  <c r="R28" i="32"/>
  <c r="X28" i="32" s="1"/>
  <c r="R9" i="32"/>
  <c r="X9" i="32" s="1"/>
  <c r="R10" i="32"/>
  <c r="X10" i="32" s="1"/>
  <c r="S263" i="32"/>
  <c r="Y263" i="32" s="1"/>
  <c r="R53" i="32"/>
  <c r="X53" i="32" s="1"/>
  <c r="R160" i="32"/>
  <c r="X160" i="32" s="1"/>
  <c r="R244" i="32"/>
  <c r="X244" i="32" s="1"/>
  <c r="R330" i="32"/>
  <c r="X330" i="32" s="1"/>
  <c r="R418" i="32"/>
  <c r="X418" i="32" s="1"/>
  <c r="R617" i="32"/>
  <c r="X617" i="32" s="1"/>
  <c r="S57" i="32"/>
  <c r="Y57" i="32" s="1"/>
  <c r="S139" i="32"/>
  <c r="Y139" i="32" s="1"/>
  <c r="S221" i="32"/>
  <c r="Y221" i="32" s="1"/>
  <c r="S308" i="32"/>
  <c r="Y308" i="32" s="1"/>
  <c r="S397" i="32"/>
  <c r="Y397" i="32" s="1"/>
  <c r="S612" i="32"/>
  <c r="Y612" i="32" s="1"/>
  <c r="Q39" i="32"/>
  <c r="W39" i="32" s="1"/>
  <c r="Q121" i="32"/>
  <c r="W121" i="32" s="1"/>
  <c r="R550" i="32"/>
  <c r="X550" i="32" s="1"/>
  <c r="S264" i="32"/>
  <c r="Y264" i="32" s="1"/>
  <c r="R39" i="32"/>
  <c r="X39" i="32" s="1"/>
  <c r="R558" i="32"/>
  <c r="X558" i="32" s="1"/>
  <c r="Q76" i="32"/>
  <c r="W76" i="32" s="1"/>
  <c r="R469" i="32"/>
  <c r="X469" i="32" s="1"/>
  <c r="S385" i="32"/>
  <c r="Y385" i="32" s="1"/>
  <c r="R65" i="32"/>
  <c r="X65" i="32" s="1"/>
  <c r="R149" i="32"/>
  <c r="X149" i="32" s="1"/>
  <c r="R301" i="32"/>
  <c r="X301" i="32" s="1"/>
  <c r="R507" i="32"/>
  <c r="X507" i="32" s="1"/>
  <c r="S162" i="32"/>
  <c r="Y162" i="32" s="1"/>
  <c r="S245" i="32"/>
  <c r="Y245" i="32" s="1"/>
  <c r="Q83" i="32"/>
  <c r="W83" i="32" s="1"/>
  <c r="R534" i="32"/>
  <c r="X534" i="32" s="1"/>
  <c r="S14" i="32"/>
  <c r="Y14" i="32" s="1"/>
  <c r="S623" i="32"/>
  <c r="Y623" i="32" s="1"/>
  <c r="R110" i="32"/>
  <c r="X110" i="32" s="1"/>
  <c r="R215" i="32"/>
  <c r="X215" i="32" s="1"/>
  <c r="R302" i="32"/>
  <c r="X302" i="32" s="1"/>
  <c r="R392" i="32"/>
  <c r="X392" i="32" s="1"/>
  <c r="R515" i="32"/>
  <c r="X515" i="32" s="1"/>
  <c r="S171" i="32"/>
  <c r="Y171" i="32" s="1"/>
  <c r="S256" i="32"/>
  <c r="Y256" i="32" s="1"/>
  <c r="S342" i="32"/>
  <c r="Y342" i="32" s="1"/>
  <c r="S430" i="32"/>
  <c r="Y430" i="32" s="1"/>
  <c r="S512" i="32"/>
  <c r="Y512" i="32" s="1"/>
  <c r="Q93" i="32"/>
  <c r="W93" i="32" s="1"/>
  <c r="Q201" i="32"/>
  <c r="W201" i="32" s="1"/>
  <c r="Q586" i="32"/>
  <c r="W586" i="32" s="1"/>
  <c r="R310" i="32"/>
  <c r="X310" i="32" s="1"/>
  <c r="S437" i="32"/>
  <c r="Y437" i="32" s="1"/>
  <c r="R103" i="32"/>
  <c r="X103" i="32" s="1"/>
  <c r="R193" i="32"/>
  <c r="X193" i="32" s="1"/>
  <c r="R579" i="32"/>
  <c r="X579" i="32" s="1"/>
  <c r="R367" i="32"/>
  <c r="X367" i="32" s="1"/>
  <c r="R453" i="32"/>
  <c r="X453" i="32" s="1"/>
  <c r="S5" i="32"/>
  <c r="Y5" i="32" s="1"/>
  <c r="S88" i="32"/>
  <c r="Y88" i="32" s="1"/>
  <c r="S172" i="32"/>
  <c r="Y172" i="32" s="1"/>
  <c r="S257" i="32"/>
  <c r="Y257" i="32" s="1"/>
  <c r="S343" i="32"/>
  <c r="Y343" i="32" s="1"/>
  <c r="S431" i="32"/>
  <c r="Y431" i="32" s="1"/>
  <c r="S513" i="32"/>
  <c r="Y513" i="32" s="1"/>
  <c r="Q68" i="32"/>
  <c r="W68" i="32" s="1"/>
  <c r="Q152" i="32"/>
  <c r="W152" i="32" s="1"/>
  <c r="S438" i="32"/>
  <c r="Y438" i="32" s="1"/>
  <c r="R94" i="32"/>
  <c r="X94" i="32" s="1"/>
  <c r="R194" i="32"/>
  <c r="X194" i="32" s="1"/>
  <c r="R279" i="32"/>
  <c r="X279" i="32" s="1"/>
  <c r="R591" i="32"/>
  <c r="X591" i="32" s="1"/>
  <c r="S3" i="32"/>
  <c r="Y3" i="32" s="1"/>
  <c r="S510" i="32"/>
  <c r="Y510" i="32" s="1"/>
  <c r="R547" i="32"/>
  <c r="X547" i="32" s="1"/>
  <c r="R415" i="32"/>
  <c r="X415" i="32" s="1"/>
  <c r="S254" i="32"/>
  <c r="Y254" i="32" s="1"/>
  <c r="R55" i="32"/>
  <c r="X55" i="32" s="1"/>
  <c r="R98" i="32"/>
  <c r="X98" i="32" s="1"/>
  <c r="S534" i="32"/>
  <c r="Y534" i="32" s="1"/>
  <c r="R33" i="32"/>
  <c r="X33" i="32" s="1"/>
  <c r="S144" i="32"/>
  <c r="Y144" i="32" s="1"/>
  <c r="R15" i="32"/>
  <c r="X15" i="32" s="1"/>
  <c r="R132" i="32"/>
  <c r="X132" i="32" s="1"/>
  <c r="S69" i="32"/>
  <c r="Y69" i="32" s="1"/>
  <c r="R531" i="32"/>
  <c r="X531" i="32" s="1"/>
  <c r="R99" i="32"/>
  <c r="X99" i="32" s="1"/>
  <c r="R327" i="32"/>
  <c r="X327" i="32" s="1"/>
  <c r="S203" i="32"/>
  <c r="Y203" i="32" s="1"/>
  <c r="R26" i="32"/>
  <c r="X26" i="32" s="1"/>
  <c r="R108" i="32"/>
  <c r="X108" i="32" s="1"/>
  <c r="R191" i="32"/>
  <c r="X191" i="32" s="1"/>
  <c r="R407" i="32"/>
  <c r="X407" i="32" s="1"/>
  <c r="S113" i="32"/>
  <c r="Y113" i="32" s="1"/>
  <c r="Q74" i="32"/>
  <c r="W74" i="32" s="1"/>
  <c r="Q167" i="32"/>
  <c r="W167" i="32" s="1"/>
  <c r="Q250" i="32"/>
  <c r="W250" i="32" s="1"/>
  <c r="Q337" i="32"/>
  <c r="W337" i="32" s="1"/>
  <c r="Q424" i="32"/>
  <c r="W424" i="32" s="1"/>
  <c r="Q507" i="32"/>
  <c r="W507" i="32" s="1"/>
  <c r="Q375" i="32"/>
  <c r="W375" i="32" s="1"/>
  <c r="S222" i="32"/>
  <c r="Y222" i="32" s="1"/>
  <c r="Q3" i="32"/>
  <c r="W3" i="32" s="1"/>
  <c r="Q187" i="32"/>
  <c r="W187" i="32" s="1"/>
  <c r="Q594" i="32"/>
  <c r="W594" i="32" s="1"/>
  <c r="S576" i="32"/>
  <c r="Y576" i="32" s="1"/>
  <c r="Q22" i="32"/>
  <c r="W22" i="32" s="1"/>
  <c r="Q137" i="32"/>
  <c r="W137" i="32" s="1"/>
  <c r="Q588" i="32"/>
  <c r="W588" i="32" s="1"/>
  <c r="Q519" i="32"/>
  <c r="W519" i="32" s="1"/>
  <c r="Q534" i="32"/>
  <c r="W534" i="32" s="1"/>
  <c r="Q577" i="32"/>
  <c r="W577" i="32" s="1"/>
  <c r="Q467" i="32"/>
  <c r="W467" i="32" s="1"/>
  <c r="Q88" i="32"/>
  <c r="W88" i="32" s="1"/>
  <c r="Q334" i="32"/>
  <c r="W334" i="32" s="1"/>
  <c r="Q156" i="32"/>
  <c r="W156" i="32" s="1"/>
  <c r="Q474" i="32"/>
  <c r="W474" i="32" s="1"/>
  <c r="Q200" i="32"/>
  <c r="W200" i="32" s="1"/>
  <c r="Q285" i="32"/>
  <c r="W285" i="32" s="1"/>
  <c r="Q593" i="32"/>
  <c r="W593" i="32" s="1"/>
  <c r="Q462" i="32"/>
  <c r="W462" i="32" s="1"/>
  <c r="Q271" i="32"/>
  <c r="W271" i="32" s="1"/>
  <c r="Q446" i="32"/>
  <c r="W446" i="32" s="1"/>
  <c r="S354" i="32"/>
  <c r="Y354" i="32" s="1"/>
  <c r="Q122" i="32"/>
  <c r="W122" i="32" s="1"/>
  <c r="Q322" i="32"/>
  <c r="W322" i="32" s="1"/>
  <c r="S148" i="32"/>
  <c r="Y148" i="32" s="1"/>
  <c r="S523" i="32"/>
  <c r="Y523" i="32" s="1"/>
  <c r="Q341" i="32"/>
  <c r="W341" i="32" s="1"/>
  <c r="S318" i="32"/>
  <c r="Y318" i="32" s="1"/>
  <c r="Q79" i="32"/>
  <c r="W79" i="32" s="1"/>
  <c r="Q307" i="32"/>
  <c r="W307" i="32" s="1"/>
  <c r="Q244" i="32"/>
  <c r="W244" i="32" s="1"/>
  <c r="R524" i="32"/>
  <c r="X524" i="32" s="1"/>
  <c r="S603" i="32"/>
  <c r="Y603" i="32" s="1"/>
  <c r="R74" i="32"/>
  <c r="X74" i="32" s="1"/>
  <c r="R158" i="32"/>
  <c r="X158" i="32" s="1"/>
  <c r="R328" i="32"/>
  <c r="X328" i="32" s="1"/>
  <c r="S533" i="32"/>
  <c r="Y533" i="32" s="1"/>
  <c r="S560" i="32"/>
  <c r="Y560" i="32" s="1"/>
  <c r="Q9" i="32"/>
  <c r="W9" i="32" s="1"/>
  <c r="Q92" i="32"/>
  <c r="W92" i="32" s="1"/>
  <c r="R80" i="32"/>
  <c r="X80" i="32" s="1"/>
  <c r="S33" i="32"/>
  <c r="Y33" i="32" s="1"/>
  <c r="R18" i="32"/>
  <c r="X18" i="32" s="1"/>
  <c r="R119" i="32"/>
  <c r="X119" i="32" s="1"/>
  <c r="R224" i="32"/>
  <c r="X224" i="32" s="1"/>
  <c r="R311" i="32"/>
  <c r="X311" i="32" s="1"/>
  <c r="R401" i="32"/>
  <c r="X401" i="32" s="1"/>
  <c r="S49" i="32"/>
  <c r="Y49" i="32" s="1"/>
  <c r="S179" i="32"/>
  <c r="Y179" i="32" s="1"/>
  <c r="S577" i="32"/>
  <c r="Y577" i="32" s="1"/>
  <c r="S352" i="32"/>
  <c r="Y352" i="32" s="1"/>
  <c r="S439" i="32"/>
  <c r="Y439" i="32" s="1"/>
  <c r="S520" i="32"/>
  <c r="Y520" i="32" s="1"/>
  <c r="Q103" i="32"/>
  <c r="W103" i="32" s="1"/>
  <c r="Q209" i="32"/>
  <c r="W209" i="32" s="1"/>
  <c r="Q320" i="32"/>
  <c r="W320" i="32" s="1"/>
  <c r="R337" i="32"/>
  <c r="X337" i="32" s="1"/>
  <c r="S478" i="32"/>
  <c r="Y478" i="32" s="1"/>
  <c r="R111" i="32"/>
  <c r="X111" i="32" s="1"/>
  <c r="R201" i="32"/>
  <c r="X201" i="32" s="1"/>
  <c r="R286" i="32"/>
  <c r="X286" i="32" s="1"/>
  <c r="R533" i="32"/>
  <c r="X533" i="32" s="1"/>
  <c r="S13" i="32"/>
  <c r="Y13" i="32" s="1"/>
  <c r="S484" i="32"/>
  <c r="Y484" i="32" s="1"/>
  <c r="R82" i="32"/>
  <c r="X82" i="32" s="1"/>
  <c r="R167" i="32"/>
  <c r="X167" i="32" s="1"/>
  <c r="R346" i="32"/>
  <c r="X346" i="32" s="1"/>
  <c r="R79" i="32"/>
  <c r="X79" i="32" s="1"/>
  <c r="S32" i="32"/>
  <c r="Y32" i="32" s="1"/>
  <c r="S527" i="32"/>
  <c r="Y527" i="32" s="1"/>
  <c r="R91" i="32"/>
  <c r="X91" i="32" s="1"/>
  <c r="R561" i="32"/>
  <c r="X561" i="32" s="1"/>
  <c r="R373" i="32"/>
  <c r="X373" i="32" s="1"/>
  <c r="S55" i="32"/>
  <c r="Y55" i="32" s="1"/>
  <c r="S188" i="32"/>
  <c r="Y188" i="32" s="1"/>
  <c r="Q28" i="32"/>
  <c r="W28" i="32" s="1"/>
  <c r="Q110" i="32"/>
  <c r="W110" i="32" s="1"/>
  <c r="R159" i="32"/>
  <c r="X159" i="32" s="1"/>
  <c r="S218" i="32"/>
  <c r="Y218" i="32" s="1"/>
  <c r="R44" i="32"/>
  <c r="X44" i="32" s="1"/>
  <c r="R133" i="32"/>
  <c r="X133" i="32" s="1"/>
  <c r="R243" i="32"/>
  <c r="X243" i="32" s="1"/>
  <c r="R329" i="32"/>
  <c r="X329" i="32" s="1"/>
  <c r="R417" i="32"/>
  <c r="X417" i="32" s="1"/>
  <c r="R276" i="32"/>
  <c r="X276" i="32" s="1"/>
  <c r="R489" i="32"/>
  <c r="X489" i="32" s="1"/>
  <c r="Q8" i="32"/>
  <c r="W8" i="32" s="1"/>
  <c r="Q109" i="32"/>
  <c r="W109" i="32" s="1"/>
  <c r="Q199" i="32"/>
  <c r="W199" i="32" s="1"/>
  <c r="Q284" i="32"/>
  <c r="W284" i="32" s="1"/>
  <c r="Q373" i="32"/>
  <c r="W373" i="32" s="1"/>
  <c r="Q461" i="32"/>
  <c r="W461" i="32" s="1"/>
  <c r="Q279" i="32"/>
  <c r="W279" i="32" s="1"/>
  <c r="Q454" i="32"/>
  <c r="W454" i="32" s="1"/>
  <c r="S371" i="32"/>
  <c r="Y371" i="32" s="1"/>
  <c r="Q69" i="32"/>
  <c r="W69" i="32" s="1"/>
  <c r="Q254" i="32"/>
  <c r="W254" i="32" s="1"/>
  <c r="Q607" i="32"/>
  <c r="W607" i="32" s="1"/>
  <c r="S590" i="32"/>
  <c r="Y590" i="32" s="1"/>
  <c r="Q55" i="32"/>
  <c r="W55" i="32" s="1"/>
  <c r="Q212" i="32"/>
  <c r="W212" i="32" s="1"/>
  <c r="Q421" i="32"/>
  <c r="W421" i="32" s="1"/>
  <c r="S365" i="32"/>
  <c r="Y365" i="32" s="1"/>
  <c r="Q131" i="32"/>
  <c r="W131" i="32" s="1"/>
  <c r="Q352" i="32"/>
  <c r="W352" i="32" s="1"/>
  <c r="S329" i="32"/>
  <c r="Y329" i="32" s="1"/>
  <c r="Q190" i="32"/>
  <c r="W190" i="32" s="1"/>
  <c r="Q605" i="32"/>
  <c r="W605" i="32" s="1"/>
  <c r="Q283" i="32"/>
  <c r="W283" i="32" s="1"/>
  <c r="Q150" i="32"/>
  <c r="W150" i="32" s="1"/>
  <c r="Q233" i="32"/>
  <c r="W233" i="32" s="1"/>
  <c r="Q319" i="32"/>
  <c r="W319" i="32" s="1"/>
  <c r="Q408" i="32"/>
  <c r="W408" i="32" s="1"/>
  <c r="Q491" i="32"/>
  <c r="W491" i="32" s="1"/>
  <c r="Q349" i="32"/>
  <c r="W349" i="32" s="1"/>
  <c r="Q509" i="32"/>
  <c r="W509" i="32" s="1"/>
  <c r="Q12" i="32"/>
  <c r="W12" i="32" s="1"/>
  <c r="Q565" i="32"/>
  <c r="W565" i="32" s="1"/>
  <c r="Q411" i="32"/>
  <c r="W411" i="32" s="1"/>
  <c r="S585" i="32"/>
  <c r="Y585" i="32" s="1"/>
  <c r="Q188" i="32"/>
  <c r="W188" i="32" s="1"/>
  <c r="Q429" i="32"/>
  <c r="W429" i="32" s="1"/>
  <c r="S490" i="32"/>
  <c r="Y490" i="32" s="1"/>
  <c r="Q196" i="32"/>
  <c r="W196" i="32" s="1"/>
  <c r="Q396" i="32"/>
  <c r="W396" i="32" s="1"/>
  <c r="Q5" i="32"/>
  <c r="W5" i="32" s="1"/>
  <c r="Q247" i="32"/>
  <c r="W247" i="32" s="1"/>
  <c r="S476" i="32"/>
  <c r="Y476" i="32" s="1"/>
  <c r="Q291" i="32"/>
  <c r="W291" i="32" s="1"/>
  <c r="Q409" i="32"/>
  <c r="W409" i="32" s="1"/>
  <c r="Q492" i="32"/>
  <c r="W492" i="32" s="1"/>
  <c r="Q263" i="32"/>
  <c r="W263" i="32" s="1"/>
  <c r="Q178" i="32"/>
  <c r="W178" i="32" s="1"/>
  <c r="Q342" i="32"/>
  <c r="W342" i="32" s="1"/>
  <c r="Q363" i="32"/>
  <c r="W363" i="32" s="1"/>
  <c r="Q235" i="32"/>
  <c r="W235" i="32" s="1"/>
  <c r="S259" i="32"/>
  <c r="Y259" i="32" s="1"/>
  <c r="S492" i="32"/>
  <c r="Y492" i="32" s="1"/>
  <c r="R454" i="32"/>
  <c r="X454" i="32" s="1"/>
  <c r="S6" i="32"/>
  <c r="Y6" i="32" s="1"/>
  <c r="S89" i="32"/>
  <c r="Y89" i="32" s="1"/>
  <c r="S207" i="32"/>
  <c r="Y207" i="32" s="1"/>
  <c r="S389" i="32"/>
  <c r="Y389" i="32" s="1"/>
  <c r="S241" i="32"/>
  <c r="Y241" i="32" s="1"/>
  <c r="S301" i="32"/>
  <c r="Y301" i="32" s="1"/>
  <c r="Q298" i="32"/>
  <c r="W298" i="32" s="1"/>
  <c r="R153" i="32"/>
  <c r="X153" i="32" s="1"/>
  <c r="R236" i="32"/>
  <c r="X236" i="32" s="1"/>
  <c r="R322" i="32"/>
  <c r="X322" i="32" s="1"/>
  <c r="R411" i="32"/>
  <c r="X411" i="32" s="1"/>
  <c r="R616" i="32"/>
  <c r="X616" i="32" s="1"/>
  <c r="S536" i="32"/>
  <c r="Y536" i="32" s="1"/>
  <c r="S554" i="32"/>
  <c r="Y554" i="32" s="1"/>
  <c r="S506" i="32"/>
  <c r="Y506" i="32" s="1"/>
  <c r="R145" i="32"/>
  <c r="X145" i="32" s="1"/>
  <c r="R573" i="32"/>
  <c r="X573" i="32" s="1"/>
  <c r="R314" i="32"/>
  <c r="X314" i="32" s="1"/>
  <c r="R405" i="32"/>
  <c r="X405" i="32" s="1"/>
  <c r="R485" i="32"/>
  <c r="X485" i="32" s="1"/>
  <c r="S43" i="32"/>
  <c r="Y43" i="32" s="1"/>
  <c r="S127" i="32"/>
  <c r="Y127" i="32" s="1"/>
  <c r="S568" i="32"/>
  <c r="Y568" i="32" s="1"/>
  <c r="R138" i="32"/>
  <c r="X138" i="32" s="1"/>
  <c r="R220" i="32"/>
  <c r="X220" i="32" s="1"/>
  <c r="R307" i="32"/>
  <c r="X307" i="32" s="1"/>
  <c r="R396" i="32"/>
  <c r="X396" i="32" s="1"/>
  <c r="R480" i="32"/>
  <c r="X480" i="32" s="1"/>
  <c r="S37" i="32"/>
  <c r="Y37" i="32" s="1"/>
  <c r="S119" i="32"/>
  <c r="Y119" i="32" s="1"/>
  <c r="R192" i="32"/>
  <c r="X192" i="32" s="1"/>
  <c r="S106" i="32"/>
  <c r="Y106" i="32" s="1"/>
  <c r="R27" i="32"/>
  <c r="X27" i="32" s="1"/>
  <c r="R109" i="32"/>
  <c r="X109" i="32" s="1"/>
  <c r="R199" i="32"/>
  <c r="X199" i="32" s="1"/>
  <c r="R416" i="32"/>
  <c r="X416" i="32" s="1"/>
  <c r="S123" i="32"/>
  <c r="Y123" i="32" s="1"/>
  <c r="S204" i="32"/>
  <c r="Y204" i="32" s="1"/>
  <c r="Q44" i="32"/>
  <c r="W44" i="32" s="1"/>
  <c r="Q551" i="32"/>
  <c r="W551" i="32" s="1"/>
  <c r="R585" i="32"/>
  <c r="X585" i="32" s="1"/>
  <c r="S322" i="32"/>
  <c r="Y322" i="32" s="1"/>
  <c r="R540" i="32"/>
  <c r="X540" i="32" s="1"/>
  <c r="R562" i="32"/>
  <c r="X562" i="32" s="1"/>
  <c r="R260" i="32"/>
  <c r="X260" i="32" s="1"/>
  <c r="R347" i="32"/>
  <c r="X347" i="32" s="1"/>
  <c r="R434" i="32"/>
  <c r="X434" i="32" s="1"/>
  <c r="S131" i="32"/>
  <c r="Y131" i="32" s="1"/>
  <c r="S569" i="32"/>
  <c r="Y569" i="32" s="1"/>
  <c r="S298" i="32"/>
  <c r="Y298" i="32" s="1"/>
  <c r="S387" i="32"/>
  <c r="Y387" i="32" s="1"/>
  <c r="S473" i="32"/>
  <c r="Y473" i="32" s="1"/>
  <c r="Q29" i="32"/>
  <c r="W29" i="32" s="1"/>
  <c r="Q134" i="32"/>
  <c r="W134" i="32" s="1"/>
  <c r="Q270" i="32"/>
  <c r="W270" i="32" s="1"/>
  <c r="Q367" i="32"/>
  <c r="W367" i="32" s="1"/>
  <c r="R481" i="32"/>
  <c r="X481" i="32" s="1"/>
  <c r="R45" i="32"/>
  <c r="X45" i="32" s="1"/>
  <c r="R151" i="32"/>
  <c r="X151" i="32" s="1"/>
  <c r="R234" i="32"/>
  <c r="X234" i="32" s="1"/>
  <c r="R320" i="32"/>
  <c r="X320" i="32" s="1"/>
  <c r="R409" i="32"/>
  <c r="X409" i="32" s="1"/>
  <c r="R574" i="32"/>
  <c r="X574" i="32" s="1"/>
  <c r="R331" i="32"/>
  <c r="X331" i="32" s="1"/>
  <c r="R268" i="32"/>
  <c r="X268" i="32" s="1"/>
  <c r="S313" i="32"/>
  <c r="Y313" i="32" s="1"/>
  <c r="R69" i="32"/>
  <c r="X69" i="32" s="1"/>
  <c r="R97" i="32"/>
  <c r="X97" i="32" s="1"/>
  <c r="S97" i="32"/>
  <c r="Y97" i="32" s="1"/>
  <c r="S511" i="32"/>
  <c r="Y511" i="32" s="1"/>
  <c r="R130" i="32"/>
  <c r="X130" i="32" s="1"/>
  <c r="R461" i="32"/>
  <c r="X461" i="32" s="1"/>
  <c r="S465" i="32"/>
  <c r="Y465" i="32" s="1"/>
  <c r="R131" i="32"/>
  <c r="X131" i="32" s="1"/>
  <c r="R601" i="32"/>
  <c r="X601" i="32" s="1"/>
  <c r="S394" i="32"/>
  <c r="Y394" i="32" s="1"/>
  <c r="R71" i="32"/>
  <c r="X71" i="32" s="1"/>
  <c r="R568" i="32"/>
  <c r="X568" i="32" s="1"/>
  <c r="S420" i="32"/>
  <c r="Y420" i="32" s="1"/>
  <c r="R63" i="32"/>
  <c r="X63" i="32" s="1"/>
  <c r="R29" i="32"/>
  <c r="X29" i="32" s="1"/>
  <c r="S70" i="32"/>
  <c r="Y70" i="32" s="1"/>
  <c r="S456" i="32"/>
  <c r="Y456" i="32" s="1"/>
  <c r="R73" i="32"/>
  <c r="X73" i="32" s="1"/>
  <c r="R157" i="32"/>
  <c r="X157" i="32" s="1"/>
  <c r="R317" i="32"/>
  <c r="X317" i="32" s="1"/>
  <c r="S31" i="32"/>
  <c r="Y31" i="32" s="1"/>
  <c r="Q27" i="32"/>
  <c r="W27" i="32" s="1"/>
  <c r="Q555" i="32"/>
  <c r="W555" i="32" s="1"/>
  <c r="Q571" i="32"/>
  <c r="W571" i="32" s="1"/>
  <c r="Q301" i="32"/>
  <c r="W301" i="32" s="1"/>
  <c r="Q391" i="32"/>
  <c r="W391" i="32" s="1"/>
  <c r="Q611" i="32"/>
  <c r="W611" i="32" s="1"/>
  <c r="Q304" i="32"/>
  <c r="W304" i="32" s="1"/>
  <c r="Q483" i="32"/>
  <c r="W483" i="32" s="1"/>
  <c r="S597" i="32"/>
  <c r="Y597" i="32" s="1"/>
  <c r="Q113" i="32"/>
  <c r="W113" i="32" s="1"/>
  <c r="Q296" i="32"/>
  <c r="W296" i="32" s="1"/>
  <c r="Q502" i="32"/>
  <c r="W502" i="32" s="1"/>
  <c r="S601" i="32"/>
  <c r="Y601" i="32" s="1"/>
  <c r="Q70" i="32"/>
  <c r="W70" i="32" s="1"/>
  <c r="Q264" i="32"/>
  <c r="W264" i="32" s="1"/>
  <c r="Q447" i="32"/>
  <c r="W447" i="32" s="1"/>
  <c r="S433" i="32"/>
  <c r="Y433" i="32" s="1"/>
  <c r="Q163" i="32"/>
  <c r="W163" i="32" s="1"/>
  <c r="Q387" i="32"/>
  <c r="W387" i="32" s="1"/>
  <c r="S452" i="32"/>
  <c r="Y452" i="32" s="1"/>
  <c r="Q239" i="32"/>
  <c r="W239" i="32" s="1"/>
  <c r="Q521" i="32"/>
  <c r="W521" i="32" s="1"/>
  <c r="Q354" i="32"/>
  <c r="W354" i="32" s="1"/>
  <c r="Q168" i="32"/>
  <c r="W168" i="32" s="1"/>
  <c r="Q251" i="32"/>
  <c r="W251" i="32" s="1"/>
  <c r="Q338" i="32"/>
  <c r="W338" i="32" s="1"/>
  <c r="Q425" i="32"/>
  <c r="W425" i="32" s="1"/>
  <c r="Q619" i="32"/>
  <c r="W619" i="32" s="1"/>
  <c r="Q384" i="32"/>
  <c r="W384" i="32" s="1"/>
  <c r="S173" i="32"/>
  <c r="Y173" i="32" s="1"/>
  <c r="Q47" i="32"/>
  <c r="W47" i="32" s="1"/>
  <c r="Q227" i="32"/>
  <c r="W227" i="32" s="1"/>
  <c r="Q455" i="32"/>
  <c r="W455" i="32" s="1"/>
  <c r="S380" i="32"/>
  <c r="Y380" i="32" s="1"/>
  <c r="Q255" i="32"/>
  <c r="W255" i="32" s="1"/>
  <c r="Q479" i="32"/>
  <c r="W479" i="32" s="1"/>
  <c r="Q14" i="32"/>
  <c r="W14" i="32" s="1"/>
  <c r="Q228" i="32"/>
  <c r="W228" i="32" s="1"/>
  <c r="Q430" i="32"/>
  <c r="W430" i="32" s="1"/>
  <c r="Q535" i="32"/>
  <c r="W535" i="32" s="1"/>
  <c r="Q325" i="32"/>
  <c r="W325" i="32" s="1"/>
  <c r="Q58" i="32"/>
  <c r="W58" i="32" s="1"/>
  <c r="R381" i="32"/>
  <c r="X381" i="32" s="1"/>
  <c r="S273" i="32"/>
  <c r="Y273" i="32" s="1"/>
  <c r="R43" i="32"/>
  <c r="X43" i="32" s="1"/>
  <c r="R127" i="32"/>
  <c r="X127" i="32" s="1"/>
  <c r="R242" i="32"/>
  <c r="X242" i="32" s="1"/>
  <c r="R615" i="32"/>
  <c r="X615" i="32" s="1"/>
  <c r="S137" i="32"/>
  <c r="Y137" i="32" s="1"/>
  <c r="S219" i="32"/>
  <c r="Y219" i="32" s="1"/>
  <c r="Q540" i="32"/>
  <c r="W540" i="32" s="1"/>
  <c r="Q84" i="32"/>
  <c r="W84" i="32" s="1"/>
  <c r="R451" i="32"/>
  <c r="X451" i="32" s="1"/>
  <c r="S411" i="32"/>
  <c r="Y411" i="32" s="1"/>
  <c r="R75" i="32"/>
  <c r="X75" i="32" s="1"/>
  <c r="R564" i="32"/>
  <c r="X564" i="32" s="1"/>
  <c r="R278" i="32"/>
  <c r="X278" i="32" s="1"/>
  <c r="R366" i="32"/>
  <c r="X366" i="32" s="1"/>
  <c r="R491" i="32"/>
  <c r="X491" i="32" s="1"/>
  <c r="S146" i="32"/>
  <c r="Y146" i="32" s="1"/>
  <c r="S228" i="32"/>
  <c r="Y228" i="32" s="1"/>
  <c r="S587" i="32"/>
  <c r="Y587" i="32" s="1"/>
  <c r="S406" i="32"/>
  <c r="Y406" i="32" s="1"/>
  <c r="S486" i="32"/>
  <c r="Y486" i="32" s="1"/>
  <c r="Q45" i="32"/>
  <c r="W45" i="32" s="1"/>
  <c r="Q175" i="32"/>
  <c r="W175" i="32" s="1"/>
  <c r="Q286" i="32"/>
  <c r="W286" i="32" s="1"/>
  <c r="R47" i="32"/>
  <c r="X47" i="32" s="1"/>
  <c r="S323" i="32"/>
  <c r="Y323" i="32" s="1"/>
  <c r="R67" i="32"/>
  <c r="X67" i="32" s="1"/>
  <c r="R169" i="32"/>
  <c r="X169" i="32" s="1"/>
  <c r="R252" i="32"/>
  <c r="X252" i="32" s="1"/>
  <c r="R339" i="32"/>
  <c r="X339" i="32" s="1"/>
  <c r="R426" i="32"/>
  <c r="X426" i="32" s="1"/>
  <c r="R508" i="32"/>
  <c r="X508" i="32" s="1"/>
  <c r="S542" i="32"/>
  <c r="Y542" i="32" s="1"/>
  <c r="S147" i="32"/>
  <c r="Y147" i="32" s="1"/>
  <c r="S229" i="32"/>
  <c r="Y229" i="32" s="1"/>
  <c r="S315" i="32"/>
  <c r="Y315" i="32" s="1"/>
  <c r="S596" i="32"/>
  <c r="Y596" i="32" s="1"/>
  <c r="S487" i="32"/>
  <c r="Y487" i="32" s="1"/>
  <c r="Q46" i="32"/>
  <c r="W46" i="32" s="1"/>
  <c r="Q128" i="32"/>
  <c r="W128" i="32" s="1"/>
  <c r="R241" i="32"/>
  <c r="X241" i="32" s="1"/>
  <c r="S287" i="32"/>
  <c r="Y287" i="32" s="1"/>
  <c r="R46" i="32"/>
  <c r="X46" i="32" s="1"/>
  <c r="R170" i="32"/>
  <c r="X170" i="32" s="1"/>
  <c r="R253" i="32"/>
  <c r="X253" i="32" s="1"/>
  <c r="R340" i="32"/>
  <c r="X340" i="32" s="1"/>
  <c r="R583" i="32"/>
  <c r="X583" i="32" s="1"/>
  <c r="S376" i="32"/>
  <c r="Y376" i="32" s="1"/>
  <c r="R78" i="32"/>
  <c r="X78" i="32" s="1"/>
  <c r="R566" i="32"/>
  <c r="X566" i="32" s="1"/>
  <c r="S115" i="32"/>
  <c r="Y115" i="32" s="1"/>
  <c r="R530" i="32"/>
  <c r="X530" i="32" s="1"/>
  <c r="Q169" i="32"/>
  <c r="W169" i="32" s="1"/>
  <c r="R611" i="32"/>
  <c r="X611" i="32" s="1"/>
  <c r="S502" i="32"/>
  <c r="Y502" i="32" s="1"/>
  <c r="Q539" i="32"/>
  <c r="W539" i="32" s="1"/>
  <c r="R443" i="32"/>
  <c r="X443" i="32" s="1"/>
  <c r="S466" i="32"/>
  <c r="Y466" i="32" s="1"/>
  <c r="R88" i="32"/>
  <c r="X88" i="32" s="1"/>
  <c r="R232" i="32"/>
  <c r="X232" i="32" s="1"/>
  <c r="S455" i="32"/>
  <c r="Y455" i="32" s="1"/>
  <c r="R72" i="32"/>
  <c r="X72" i="32" s="1"/>
  <c r="R68" i="32"/>
  <c r="X68" i="32" s="1"/>
  <c r="S87" i="32"/>
  <c r="Y87" i="32" s="1"/>
  <c r="S494" i="32"/>
  <c r="Y494" i="32" s="1"/>
  <c r="R81" i="32"/>
  <c r="X81" i="32" s="1"/>
  <c r="R166" i="32"/>
  <c r="X166" i="32" s="1"/>
  <c r="R345" i="32"/>
  <c r="X345" i="32" s="1"/>
  <c r="S40" i="32"/>
  <c r="Y40" i="32" s="1"/>
  <c r="Q43" i="32"/>
  <c r="W43" i="32" s="1"/>
  <c r="Q572" i="32"/>
  <c r="W572" i="32" s="1"/>
  <c r="Q310" i="32"/>
  <c r="W310" i="32" s="1"/>
  <c r="Q400" i="32"/>
  <c r="W400" i="32" s="1"/>
  <c r="Q615" i="32"/>
  <c r="W615" i="32" s="1"/>
  <c r="Q321" i="32"/>
  <c r="W321" i="32" s="1"/>
  <c r="Q501" i="32"/>
  <c r="W501" i="32" s="1"/>
  <c r="S449" i="32"/>
  <c r="Y449" i="32" s="1"/>
  <c r="Q129" i="32"/>
  <c r="W129" i="32" s="1"/>
  <c r="Q313" i="32"/>
  <c r="W313" i="32" s="1"/>
  <c r="Q527" i="32"/>
  <c r="W527" i="32" s="1"/>
  <c r="S489" i="32"/>
  <c r="Y489" i="32" s="1"/>
  <c r="Q96" i="32"/>
  <c r="W96" i="32" s="1"/>
  <c r="Q281" i="32"/>
  <c r="W281" i="32" s="1"/>
  <c r="Q608" i="32"/>
  <c r="W608" i="32" s="1"/>
  <c r="S451" i="32"/>
  <c r="Y451" i="32" s="1"/>
  <c r="Q205" i="32"/>
  <c r="W205" i="32" s="1"/>
  <c r="Q406" i="32"/>
  <c r="W406" i="32" s="1"/>
  <c r="S471" i="32"/>
  <c r="Y471" i="32" s="1"/>
  <c r="Q265" i="32"/>
  <c r="W265" i="32" s="1"/>
  <c r="S595" i="32"/>
  <c r="Y595" i="32" s="1"/>
  <c r="Q389" i="32"/>
  <c r="W389" i="32" s="1"/>
  <c r="Q562" i="32"/>
  <c r="W562" i="32" s="1"/>
  <c r="Q260" i="32"/>
  <c r="W260" i="32" s="1"/>
  <c r="Q347" i="32"/>
  <c r="W347" i="32" s="1"/>
  <c r="Q434" i="32"/>
  <c r="W434" i="32" s="1"/>
  <c r="Q515" i="32"/>
  <c r="W515" i="32" s="1"/>
  <c r="Q403" i="32"/>
  <c r="W403" i="32" s="1"/>
  <c r="S240" i="32"/>
  <c r="Y240" i="32" s="1"/>
  <c r="Q575" i="32"/>
  <c r="W575" i="32" s="1"/>
  <c r="Q478" i="32"/>
  <c r="W478" i="32" s="1"/>
  <c r="S407" i="32"/>
  <c r="Y407" i="32" s="1"/>
  <c r="Q273" i="32"/>
  <c r="W273" i="32" s="1"/>
  <c r="Q618" i="32"/>
  <c r="W618" i="32" s="1"/>
  <c r="Q23" i="32"/>
  <c r="W23" i="32" s="1"/>
  <c r="Q246" i="32"/>
  <c r="W246" i="32" s="1"/>
  <c r="Q457" i="32"/>
  <c r="W457" i="32" s="1"/>
  <c r="Q542" i="32"/>
  <c r="W542" i="32" s="1"/>
  <c r="R598" i="32"/>
  <c r="X598" i="32" s="1"/>
  <c r="S296" i="32"/>
  <c r="Y296" i="32" s="1"/>
  <c r="R537" i="32"/>
  <c r="X537" i="32" s="1"/>
  <c r="R555" i="32"/>
  <c r="X555" i="32" s="1"/>
  <c r="R259" i="32"/>
  <c r="X259" i="32" s="1"/>
  <c r="R490" i="32"/>
  <c r="X490" i="32" s="1"/>
  <c r="S145" i="32"/>
  <c r="Y145" i="32" s="1"/>
  <c r="S573" i="32"/>
  <c r="Y573" i="32" s="1"/>
  <c r="Q66" i="32"/>
  <c r="W66" i="32" s="1"/>
  <c r="Q252" i="32"/>
  <c r="W252" i="32" s="1"/>
  <c r="R470" i="32"/>
  <c r="X470" i="32" s="1"/>
  <c r="S447" i="32"/>
  <c r="Y447" i="32" s="1"/>
  <c r="R92" i="32"/>
  <c r="X92" i="32" s="1"/>
  <c r="R200" i="32"/>
  <c r="X200" i="32" s="1"/>
  <c r="R285" i="32"/>
  <c r="X285" i="32" s="1"/>
  <c r="R593" i="32"/>
  <c r="X593" i="32" s="1"/>
  <c r="R500" i="32"/>
  <c r="X500" i="32" s="1"/>
  <c r="S557" i="32"/>
  <c r="Y557" i="32" s="1"/>
  <c r="S238" i="32"/>
  <c r="Y238" i="32" s="1"/>
  <c r="S324" i="32"/>
  <c r="Y324" i="32" s="1"/>
  <c r="S599" i="32"/>
  <c r="Y599" i="32" s="1"/>
  <c r="S495" i="32"/>
  <c r="Y495" i="32" s="1"/>
  <c r="Q53" i="32"/>
  <c r="W53" i="32" s="1"/>
  <c r="Q185" i="32"/>
  <c r="W185" i="32" s="1"/>
  <c r="Q294" i="32"/>
  <c r="W294" i="32" s="1"/>
  <c r="R83" i="32"/>
  <c r="X83" i="32" s="1"/>
  <c r="S350" i="32"/>
  <c r="Y350" i="32" s="1"/>
  <c r="R76" i="32"/>
  <c r="X76" i="32" s="1"/>
  <c r="R175" i="32"/>
  <c r="X175" i="32" s="1"/>
  <c r="R261" i="32"/>
  <c r="X261" i="32" s="1"/>
  <c r="R348" i="32"/>
  <c r="X348" i="32" s="1"/>
  <c r="R435" i="32"/>
  <c r="X435" i="32" s="1"/>
  <c r="R516" i="32"/>
  <c r="X516" i="32" s="1"/>
  <c r="S71" i="32"/>
  <c r="Y71" i="32" s="1"/>
  <c r="S155" i="32"/>
  <c r="Y155" i="32" s="1"/>
  <c r="S239" i="32"/>
  <c r="Y239" i="32" s="1"/>
  <c r="S325" i="32"/>
  <c r="Y325" i="32" s="1"/>
  <c r="S413" i="32"/>
  <c r="Y413" i="32" s="1"/>
  <c r="S496" i="32"/>
  <c r="Y496" i="32" s="1"/>
  <c r="Q54" i="32"/>
  <c r="W54" i="32" s="1"/>
  <c r="Q135" i="32"/>
  <c r="W135" i="32" s="1"/>
  <c r="R267" i="32"/>
  <c r="X267" i="32" s="1"/>
  <c r="S351" i="32"/>
  <c r="Y351" i="32" s="1"/>
  <c r="R54" i="32"/>
  <c r="X54" i="32" s="1"/>
  <c r="R176" i="32"/>
  <c r="X176" i="32" s="1"/>
  <c r="R262" i="32"/>
  <c r="X262" i="32" s="1"/>
  <c r="R349" i="32"/>
  <c r="X349" i="32" s="1"/>
  <c r="R318" i="32"/>
  <c r="X318" i="32" s="1"/>
  <c r="S404" i="32"/>
  <c r="Y404" i="32" s="1"/>
  <c r="R86" i="32"/>
  <c r="X86" i="32" s="1"/>
  <c r="R223" i="32"/>
  <c r="X223" i="32" s="1"/>
  <c r="S559" i="32"/>
  <c r="Y559" i="32" s="1"/>
  <c r="R13" i="32"/>
  <c r="X13" i="32" s="1"/>
  <c r="R23" i="32"/>
  <c r="X23" i="32" s="1"/>
  <c r="S4" i="32"/>
  <c r="Y4" i="32" s="1"/>
  <c r="R4" i="32"/>
  <c r="X4" i="32" s="1"/>
  <c r="Q383" i="32"/>
  <c r="W383" i="32" s="1"/>
  <c r="R462" i="32"/>
  <c r="X462" i="32" s="1"/>
  <c r="S618" i="32"/>
  <c r="Y618" i="32" s="1"/>
  <c r="R116" i="32"/>
  <c r="X116" i="32" s="1"/>
  <c r="R400" i="32"/>
  <c r="X400" i="32" s="1"/>
  <c r="S616" i="32"/>
  <c r="Y616" i="32" s="1"/>
  <c r="R545" i="32"/>
  <c r="X545" i="32" s="1"/>
  <c r="R548" i="32"/>
  <c r="X548" i="32" s="1"/>
  <c r="S105" i="32"/>
  <c r="Y105" i="32" s="1"/>
  <c r="R7" i="32"/>
  <c r="X7" i="32" s="1"/>
  <c r="R90" i="32"/>
  <c r="X90" i="32" s="1"/>
  <c r="R174" i="32"/>
  <c r="X174" i="32" s="1"/>
  <c r="R364" i="32"/>
  <c r="X364" i="32" s="1"/>
  <c r="S47" i="32"/>
  <c r="Y47" i="32" s="1"/>
  <c r="Q537" i="32"/>
  <c r="W537" i="32" s="1"/>
  <c r="Q149" i="32"/>
  <c r="W149" i="32" s="1"/>
  <c r="Q232" i="32"/>
  <c r="W232" i="32" s="1"/>
  <c r="Q318" i="32"/>
  <c r="W318" i="32" s="1"/>
  <c r="Q598" i="32"/>
  <c r="W598" i="32" s="1"/>
  <c r="Q490" i="32"/>
  <c r="W490" i="32" s="1"/>
  <c r="Q340" i="32"/>
  <c r="W340" i="32" s="1"/>
  <c r="Q517" i="32"/>
  <c r="W517" i="32" s="1"/>
  <c r="S474" i="32"/>
  <c r="Y474" i="32" s="1"/>
  <c r="Q144" i="32"/>
  <c r="W144" i="32" s="1"/>
  <c r="Q332" i="32"/>
  <c r="W332" i="32" s="1"/>
  <c r="S157" i="32"/>
  <c r="Y157" i="32" s="1"/>
  <c r="Q530" i="32"/>
  <c r="W530" i="32" s="1"/>
  <c r="Q114" i="32"/>
  <c r="W114" i="32" s="1"/>
  <c r="Q306" i="32"/>
  <c r="W306" i="32" s="1"/>
  <c r="Q485" i="32"/>
  <c r="W485" i="32" s="1"/>
  <c r="S611" i="32"/>
  <c r="Y611" i="32" s="1"/>
  <c r="Q220" i="32"/>
  <c r="W220" i="32" s="1"/>
  <c r="Q422" i="32"/>
  <c r="W422" i="32" s="1"/>
  <c r="S619" i="32"/>
  <c r="Y619" i="32" s="1"/>
  <c r="Q290" i="32"/>
  <c r="W290" i="32" s="1"/>
  <c r="S617" i="32"/>
  <c r="Y617" i="32" s="1"/>
  <c r="Q600" i="32"/>
  <c r="W600" i="32" s="1"/>
  <c r="Q184" i="32"/>
  <c r="W184" i="32" s="1"/>
  <c r="Q269" i="32"/>
  <c r="W269" i="32" s="1"/>
  <c r="Q356" i="32"/>
  <c r="W356" i="32" s="1"/>
  <c r="Q444" i="32"/>
  <c r="W444" i="32" s="1"/>
  <c r="Q622" i="32"/>
  <c r="W622" i="32" s="1"/>
  <c r="Q419" i="32"/>
  <c r="W419" i="32" s="1"/>
  <c r="S283" i="32"/>
  <c r="Y283" i="32" s="1"/>
  <c r="Q78" i="32"/>
  <c r="W78" i="32" s="1"/>
  <c r="Q280" i="32"/>
  <c r="W280" i="32" s="1"/>
  <c r="R8" i="32"/>
  <c r="X8" i="32" s="1"/>
  <c r="R450" i="32"/>
  <c r="X450" i="32" s="1"/>
  <c r="S360" i="32"/>
  <c r="Y360" i="32" s="1"/>
  <c r="R539" i="32"/>
  <c r="X539" i="32" s="1"/>
  <c r="R284" i="32"/>
  <c r="X284" i="32" s="1"/>
  <c r="R499" i="32"/>
  <c r="X499" i="32" s="1"/>
  <c r="S154" i="32"/>
  <c r="Y154" i="32" s="1"/>
  <c r="S237" i="32"/>
  <c r="Y237" i="32" s="1"/>
  <c r="Q75" i="32"/>
  <c r="W75" i="32" s="1"/>
  <c r="Q357" i="32"/>
  <c r="W357" i="32" s="1"/>
  <c r="R622" i="32"/>
  <c r="X622" i="32" s="1"/>
  <c r="S485" i="32"/>
  <c r="Y485" i="32" s="1"/>
  <c r="R102" i="32"/>
  <c r="X102" i="32" s="1"/>
  <c r="R208" i="32"/>
  <c r="X208" i="32" s="1"/>
  <c r="R293" i="32"/>
  <c r="X293" i="32" s="1"/>
  <c r="R382" i="32"/>
  <c r="X382" i="32" s="1"/>
  <c r="R619" i="32"/>
  <c r="X619" i="32" s="1"/>
  <c r="S163" i="32"/>
  <c r="Y163" i="32" s="1"/>
  <c r="S246" i="32"/>
  <c r="Y246" i="32" s="1"/>
  <c r="S333" i="32"/>
  <c r="Y333" i="32" s="1"/>
  <c r="S422" i="32"/>
  <c r="Y422" i="32" s="1"/>
  <c r="S503" i="32"/>
  <c r="Y503" i="32" s="1"/>
  <c r="Q67" i="32"/>
  <c r="W67" i="32" s="1"/>
  <c r="Q193" i="32"/>
  <c r="W193" i="32" s="1"/>
  <c r="Q303" i="32"/>
  <c r="W303" i="32" s="1"/>
  <c r="R123" i="32"/>
  <c r="X123" i="32" s="1"/>
  <c r="S412" i="32"/>
  <c r="Y412" i="32" s="1"/>
  <c r="R93" i="32"/>
  <c r="X93" i="32" s="1"/>
  <c r="R185" i="32"/>
  <c r="X185" i="32" s="1"/>
  <c r="R270" i="32"/>
  <c r="X270" i="32" s="1"/>
  <c r="R357" i="32"/>
  <c r="X357" i="32" s="1"/>
  <c r="R445" i="32"/>
  <c r="X445" i="32" s="1"/>
  <c r="R525" i="32"/>
  <c r="X525" i="32" s="1"/>
  <c r="S80" i="32"/>
  <c r="Y80" i="32" s="1"/>
  <c r="S164" i="32"/>
  <c r="Y164" i="32" s="1"/>
  <c r="S247" i="32"/>
  <c r="Y247" i="32" s="1"/>
  <c r="S334" i="32"/>
  <c r="Y334" i="32" s="1"/>
  <c r="S423" i="32"/>
  <c r="Y423" i="32" s="1"/>
  <c r="S504" i="32"/>
  <c r="Y504" i="32" s="1"/>
  <c r="Q61" i="32"/>
  <c r="W61" i="32" s="1"/>
  <c r="Q143" i="32"/>
  <c r="W143" i="32" s="1"/>
  <c r="R292" i="32"/>
  <c r="X292" i="32" s="1"/>
  <c r="S594" i="32"/>
  <c r="Y594" i="32" s="1"/>
  <c r="R77" i="32"/>
  <c r="X77" i="32" s="1"/>
  <c r="R186" i="32"/>
  <c r="X186" i="32" s="1"/>
  <c r="R271" i="32"/>
  <c r="X271" i="32" s="1"/>
  <c r="R358" i="32"/>
  <c r="X358" i="32" s="1"/>
  <c r="R621" i="32"/>
  <c r="X621" i="32" s="1"/>
  <c r="S607" i="32"/>
  <c r="Y607" i="32" s="1"/>
  <c r="R95" i="32"/>
  <c r="X95" i="32" s="1"/>
  <c r="R249" i="32"/>
  <c r="X249" i="32" s="1"/>
  <c r="S211" i="32"/>
  <c r="Y211" i="32" s="1"/>
  <c r="R32" i="32"/>
  <c r="X32" i="32" s="1"/>
  <c r="R61" i="32"/>
  <c r="X61" i="32" s="1"/>
  <c r="S23" i="32"/>
  <c r="Y23" i="32" s="1"/>
  <c r="R14" i="32"/>
  <c r="X14" i="32" s="1"/>
  <c r="R24" i="32"/>
  <c r="X24" i="32" s="1"/>
  <c r="R475" i="32"/>
  <c r="X475" i="32" s="1"/>
  <c r="R5" i="32"/>
  <c r="X5" i="32" s="1"/>
  <c r="R124" i="32"/>
  <c r="X124" i="32" s="1"/>
  <c r="R424" i="32"/>
  <c r="X424" i="32" s="1"/>
  <c r="R6" i="32"/>
  <c r="X6" i="32" s="1"/>
  <c r="R89" i="32"/>
  <c r="X89" i="32" s="1"/>
  <c r="R144" i="32"/>
  <c r="X144" i="32" s="1"/>
  <c r="S161" i="32"/>
  <c r="Y161" i="32" s="1"/>
  <c r="R16" i="32"/>
  <c r="X16" i="32" s="1"/>
  <c r="R100" i="32"/>
  <c r="X100" i="32" s="1"/>
  <c r="R182" i="32"/>
  <c r="X182" i="32" s="1"/>
  <c r="R390" i="32"/>
  <c r="X390" i="32" s="1"/>
  <c r="S538" i="32"/>
  <c r="Y538" i="32" s="1"/>
  <c r="Q65" i="32"/>
  <c r="W65" i="32" s="1"/>
  <c r="Q158" i="32"/>
  <c r="W158" i="32" s="1"/>
  <c r="Q242" i="32"/>
  <c r="W242" i="32" s="1"/>
  <c r="Q328" i="32"/>
  <c r="W328" i="32" s="1"/>
  <c r="Q416" i="32"/>
  <c r="W416" i="32" s="1"/>
  <c r="Q499" i="32"/>
  <c r="W499" i="32" s="1"/>
  <c r="Q358" i="32"/>
  <c r="W358" i="32" s="1"/>
  <c r="S165" i="32"/>
  <c r="Y165" i="32" s="1"/>
  <c r="S497" i="32"/>
  <c r="Y497" i="32" s="1"/>
  <c r="Q559" i="32"/>
  <c r="W559" i="32" s="1"/>
  <c r="Q350" i="32"/>
  <c r="W350" i="32" s="1"/>
  <c r="S566" i="32"/>
  <c r="Y566" i="32" s="1"/>
  <c r="Q13" i="32"/>
  <c r="W13" i="32" s="1"/>
  <c r="Q123" i="32"/>
  <c r="W123" i="32" s="1"/>
  <c r="Q314" i="32"/>
  <c r="W314" i="32" s="1"/>
  <c r="Q494" i="32"/>
  <c r="W494" i="32" s="1"/>
  <c r="S524" i="32"/>
  <c r="Y524" i="32" s="1"/>
  <c r="Q238" i="32"/>
  <c r="W238" i="32" s="1"/>
  <c r="Q439" i="32"/>
  <c r="W439" i="32" s="1"/>
  <c r="Q57" i="32"/>
  <c r="W57" i="32" s="1"/>
  <c r="Q315" i="32"/>
  <c r="W315" i="32" s="1"/>
  <c r="S525" i="32"/>
  <c r="Y525" i="32" s="1"/>
  <c r="Q449" i="32"/>
  <c r="W449" i="32" s="1"/>
  <c r="Q564" i="32"/>
  <c r="W564" i="32" s="1"/>
  <c r="Q278" i="32"/>
  <c r="W278" i="32" s="1"/>
  <c r="Q366" i="32"/>
  <c r="W366" i="32" s="1"/>
  <c r="Q452" i="32"/>
  <c r="W452" i="32" s="1"/>
  <c r="Q574" i="32"/>
  <c r="W574" i="32" s="1"/>
  <c r="Q427" i="32"/>
  <c r="W427" i="32" s="1"/>
  <c r="S309" i="32"/>
  <c r="Y309" i="32" s="1"/>
  <c r="Q547" i="32"/>
  <c r="W547" i="32" s="1"/>
  <c r="Q305" i="32"/>
  <c r="W305" i="32" s="1"/>
  <c r="S200" i="32"/>
  <c r="Y200" i="32" s="1"/>
  <c r="S285" i="32"/>
  <c r="Y285" i="32" s="1"/>
  <c r="Q563" i="32"/>
  <c r="W563" i="32" s="1"/>
  <c r="R570" i="32"/>
  <c r="X570" i="32" s="1"/>
  <c r="R584" i="32"/>
  <c r="X584" i="32" s="1"/>
  <c r="R388" i="32"/>
  <c r="X388" i="32" s="1"/>
  <c r="R609" i="32"/>
  <c r="X609" i="32" s="1"/>
  <c r="S29" i="32"/>
  <c r="Y29" i="32" s="1"/>
  <c r="S111" i="32"/>
  <c r="Y111" i="32" s="1"/>
  <c r="S193" i="32"/>
  <c r="Y193" i="32" s="1"/>
  <c r="S579" i="32"/>
  <c r="Y579" i="32" s="1"/>
  <c r="S367" i="32"/>
  <c r="Y367" i="32" s="1"/>
  <c r="R556" i="32"/>
  <c r="X556" i="32" s="1"/>
  <c r="R230" i="32"/>
  <c r="X230" i="32" s="1"/>
  <c r="R316" i="32"/>
  <c r="X316" i="32" s="1"/>
  <c r="R597" i="32"/>
  <c r="X597" i="32" s="1"/>
  <c r="R488" i="32"/>
  <c r="X488" i="32" s="1"/>
  <c r="S46" i="32"/>
  <c r="Y46" i="32" s="1"/>
  <c r="S128" i="32"/>
  <c r="Y128" i="32" s="1"/>
  <c r="S210" i="32"/>
  <c r="Y210" i="32" s="1"/>
  <c r="S295" i="32"/>
  <c r="Y295" i="32" s="1"/>
  <c r="S384" i="32"/>
  <c r="Y384" i="32" s="1"/>
  <c r="S472" i="32"/>
  <c r="Y472" i="32" s="1"/>
  <c r="Q26" i="32"/>
  <c r="W26" i="32" s="1"/>
  <c r="Q108" i="32"/>
  <c r="W108" i="32" s="1"/>
  <c r="Q191" i="32"/>
  <c r="W191" i="32" s="1"/>
  <c r="Q276" i="32"/>
  <c r="W276" i="32" s="1"/>
  <c r="Q364" i="32"/>
  <c r="W364" i="32" s="1"/>
  <c r="Q450" i="32"/>
  <c r="W450" i="32" s="1"/>
  <c r="Q578" i="32"/>
  <c r="W578" i="32" s="1"/>
  <c r="Q139" i="32"/>
  <c r="W139" i="32" s="1"/>
  <c r="Q440" i="32"/>
  <c r="W440" i="32" s="1"/>
  <c r="Q89" i="32"/>
  <c r="W89" i="32" s="1"/>
  <c r="Q379" i="32"/>
  <c r="W379" i="32" s="1"/>
  <c r="R492" i="32"/>
  <c r="X492" i="32" s="1"/>
  <c r="S50" i="32"/>
  <c r="Y50" i="32" s="1"/>
  <c r="S132" i="32"/>
  <c r="Y132" i="32" s="1"/>
  <c r="S570" i="32"/>
  <c r="Y570" i="32" s="1"/>
  <c r="S584" i="32"/>
  <c r="Y584" i="32" s="1"/>
  <c r="S388" i="32"/>
  <c r="Y388" i="32" s="1"/>
  <c r="S609" i="32"/>
  <c r="Y609" i="32" s="1"/>
  <c r="Q30" i="32"/>
  <c r="W30" i="32" s="1"/>
  <c r="Q112" i="32"/>
  <c r="W112" i="32" s="1"/>
  <c r="R84" i="32"/>
  <c r="X84" i="32" s="1"/>
  <c r="S236" i="32"/>
  <c r="Y236" i="32" s="1"/>
  <c r="R30" i="32"/>
  <c r="X30" i="32" s="1"/>
  <c r="R152" i="32"/>
  <c r="X152" i="32" s="1"/>
  <c r="R235" i="32"/>
  <c r="X235" i="32" s="1"/>
  <c r="R321" i="32"/>
  <c r="X321" i="32" s="1"/>
  <c r="R168" i="32"/>
  <c r="X168" i="32" s="1"/>
  <c r="S288" i="32"/>
  <c r="Y288" i="32" s="1"/>
  <c r="R538" i="32"/>
  <c r="X538" i="32" s="1"/>
  <c r="R22" i="32"/>
  <c r="X22" i="32" s="1"/>
  <c r="S79" i="32"/>
  <c r="Y79" i="32" s="1"/>
  <c r="S608" i="32"/>
  <c r="Y608" i="32" s="1"/>
  <c r="R114" i="32"/>
  <c r="X114" i="32" s="1"/>
  <c r="R442" i="32"/>
  <c r="X442" i="32" s="1"/>
  <c r="S429" i="32"/>
  <c r="Y429" i="32" s="1"/>
  <c r="R115" i="32"/>
  <c r="X115" i="32" s="1"/>
  <c r="R399" i="32"/>
  <c r="X399" i="32" s="1"/>
  <c r="S368" i="32"/>
  <c r="Y368" i="32" s="1"/>
  <c r="R542" i="32"/>
  <c r="X542" i="32" s="1"/>
  <c r="R143" i="32"/>
  <c r="X143" i="32" s="1"/>
  <c r="S395" i="32"/>
  <c r="Y395" i="32" s="1"/>
  <c r="R58" i="32"/>
  <c r="X58" i="32" s="1"/>
  <c r="Q549" i="32"/>
  <c r="W549" i="32" s="1"/>
  <c r="S12" i="32"/>
  <c r="Y12" i="32" s="1"/>
  <c r="S421" i="32"/>
  <c r="Y421" i="32" s="1"/>
  <c r="R64" i="32"/>
  <c r="X64" i="32" s="1"/>
  <c r="R148" i="32"/>
  <c r="X148" i="32" s="1"/>
  <c r="R300" i="32"/>
  <c r="X300" i="32" s="1"/>
  <c r="R498" i="32"/>
  <c r="X498" i="32" s="1"/>
  <c r="Q17" i="32"/>
  <c r="W17" i="32" s="1"/>
  <c r="Q127" i="32"/>
  <c r="W127" i="32" s="1"/>
  <c r="Q568" i="32"/>
  <c r="W568" i="32" s="1"/>
  <c r="Q583" i="32"/>
  <c r="W583" i="32" s="1"/>
  <c r="Q381" i="32"/>
  <c r="W381" i="32" s="1"/>
  <c r="Q470" i="32"/>
  <c r="W470" i="32" s="1"/>
  <c r="Q295" i="32"/>
  <c r="W295" i="32" s="1"/>
  <c r="Q472" i="32"/>
  <c r="W472" i="32" s="1"/>
  <c r="S379" i="32"/>
  <c r="Y379" i="32" s="1"/>
  <c r="Q95" i="32"/>
  <c r="W95" i="32" s="1"/>
  <c r="Q287" i="32"/>
  <c r="W287" i="32" s="1"/>
  <c r="Q484" i="32"/>
  <c r="W484" i="32" s="1"/>
  <c r="S415" i="32"/>
  <c r="Y415" i="32" s="1"/>
  <c r="Q541" i="32"/>
  <c r="W541" i="32" s="1"/>
  <c r="Q237" i="32"/>
  <c r="W237" i="32" s="1"/>
  <c r="Q438" i="32"/>
  <c r="W438" i="32" s="1"/>
  <c r="S400" i="32"/>
  <c r="Y400" i="32" s="1"/>
  <c r="Q138" i="32"/>
  <c r="W138" i="32" s="1"/>
  <c r="Q369" i="32"/>
  <c r="W369" i="32" s="1"/>
  <c r="S401" i="32"/>
  <c r="Y401" i="32" s="1"/>
  <c r="Q206" i="32"/>
  <c r="W206" i="32" s="1"/>
  <c r="Q496" i="32"/>
  <c r="W496" i="32" s="1"/>
  <c r="Q316" i="32"/>
  <c r="W316" i="32" s="1"/>
  <c r="Q159" i="32"/>
  <c r="W159" i="32" s="1"/>
  <c r="Q243" i="32"/>
  <c r="W243" i="32" s="1"/>
  <c r="Q329" i="32"/>
  <c r="W329" i="32" s="1"/>
  <c r="Q417" i="32"/>
  <c r="W417" i="32" s="1"/>
  <c r="Q500" i="32"/>
  <c r="W500" i="32" s="1"/>
  <c r="Q591" i="32"/>
  <c r="W591" i="32" s="1"/>
  <c r="Q526" i="32"/>
  <c r="W526" i="32" s="1"/>
  <c r="Q31" i="32"/>
  <c r="W31" i="32" s="1"/>
  <c r="Q211" i="32"/>
  <c r="W211" i="32" s="1"/>
  <c r="Q428" i="32"/>
  <c r="W428" i="32" s="1"/>
  <c r="S364" i="32"/>
  <c r="Y364" i="32" s="1"/>
  <c r="Q219" i="32"/>
  <c r="W219" i="32" s="1"/>
  <c r="Q466" i="32"/>
  <c r="W466" i="32" s="1"/>
  <c r="Q4" i="32"/>
  <c r="W4" i="32" s="1"/>
  <c r="Q569" i="32"/>
  <c r="W569" i="32" s="1"/>
  <c r="Q599" i="32"/>
  <c r="W599" i="32" s="1"/>
  <c r="Q24" i="32"/>
  <c r="W24" i="32" s="1"/>
  <c r="Q274" i="32"/>
  <c r="W274" i="32" s="1"/>
  <c r="S516" i="32"/>
  <c r="Y516" i="32" s="1"/>
  <c r="Q326" i="32"/>
  <c r="W326" i="32" s="1"/>
  <c r="Q418" i="32"/>
  <c r="W418" i="32" s="1"/>
  <c r="Q617" i="32"/>
  <c r="W617" i="32" s="1"/>
  <c r="Q394" i="32"/>
  <c r="W394" i="32" s="1"/>
  <c r="Q245" i="32"/>
  <c r="W245" i="32" s="1"/>
  <c r="Q448" i="32"/>
  <c r="W448" i="32" s="1"/>
  <c r="Q414" i="32"/>
  <c r="W414" i="32" s="1"/>
  <c r="Q262" i="32"/>
  <c r="W262" i="32" s="1"/>
  <c r="S346" i="32"/>
  <c r="Y346" i="32" s="1"/>
  <c r="R375" i="32"/>
  <c r="X375" i="32" s="1"/>
  <c r="R464" i="32"/>
  <c r="X464" i="32" s="1"/>
  <c r="S531" i="32"/>
  <c r="Y531" i="32" s="1"/>
  <c r="S99" i="32"/>
  <c r="Y99" i="32" s="1"/>
  <c r="S213" i="32"/>
  <c r="Y213" i="32" s="1"/>
  <c r="S414" i="32"/>
  <c r="Y414" i="32" s="1"/>
  <c r="S581" i="32"/>
  <c r="Y581" i="32" s="1"/>
  <c r="S328" i="32"/>
  <c r="Y328" i="32" s="1"/>
  <c r="Q520" i="32"/>
  <c r="W520" i="32" s="1"/>
  <c r="R161" i="32"/>
  <c r="X161" i="32" s="1"/>
  <c r="R575" i="32"/>
  <c r="X575" i="32" s="1"/>
  <c r="R332" i="32"/>
  <c r="X332" i="32" s="1"/>
  <c r="R420" i="32"/>
  <c r="X420" i="32" s="1"/>
  <c r="R502" i="32"/>
  <c r="X502" i="32" s="1"/>
  <c r="S59" i="32"/>
  <c r="Y59" i="32" s="1"/>
  <c r="S141" i="32"/>
  <c r="Y141" i="32" s="1"/>
  <c r="Q204" i="32"/>
  <c r="W204" i="32" s="1"/>
  <c r="R154" i="32"/>
  <c r="X154" i="32" s="1"/>
  <c r="R237" i="32"/>
  <c r="X237" i="32" s="1"/>
  <c r="R323" i="32"/>
  <c r="X323" i="32" s="1"/>
  <c r="R412" i="32"/>
  <c r="X412" i="32" s="1"/>
  <c r="R494" i="32"/>
  <c r="X494" i="32" s="1"/>
  <c r="S537" i="32"/>
  <c r="Y537" i="32" s="1"/>
  <c r="S555" i="32"/>
  <c r="Y555" i="32" s="1"/>
  <c r="S571" i="32"/>
  <c r="Y571" i="32" s="1"/>
  <c r="R146" i="32"/>
  <c r="X146" i="32" s="1"/>
  <c r="R228" i="32"/>
  <c r="X228" i="32" s="1"/>
  <c r="R587" i="32"/>
  <c r="X587" i="32" s="1"/>
  <c r="R406" i="32"/>
  <c r="X406" i="32" s="1"/>
  <c r="R486" i="32"/>
  <c r="X486" i="32" s="1"/>
  <c r="S44" i="32"/>
  <c r="Y44" i="32" s="1"/>
  <c r="S551" i="32"/>
  <c r="Y551" i="32" s="1"/>
  <c r="S208" i="32"/>
  <c r="Y208" i="32" s="1"/>
  <c r="S293" i="32"/>
  <c r="Y293" i="32" s="1"/>
  <c r="R139" i="32"/>
  <c r="X139" i="32" s="1"/>
  <c r="R221" i="32"/>
  <c r="X221" i="32" s="1"/>
  <c r="R308" i="32"/>
  <c r="X308" i="32" s="1"/>
  <c r="R397" i="32"/>
  <c r="X397" i="32" s="1"/>
  <c r="R612" i="32"/>
  <c r="X612" i="32" s="1"/>
  <c r="S38" i="32"/>
  <c r="Y38" i="32" s="1"/>
  <c r="S120" i="32"/>
  <c r="Y120" i="32" s="1"/>
  <c r="S201" i="32"/>
  <c r="Y201" i="32" s="1"/>
  <c r="S286" i="32"/>
  <c r="Y286" i="32" s="1"/>
  <c r="S374" i="32"/>
  <c r="Y374" i="32" s="1"/>
  <c r="R156" i="32"/>
  <c r="X156" i="32" s="1"/>
  <c r="R240" i="32"/>
  <c r="X240" i="32" s="1"/>
  <c r="R326" i="32"/>
  <c r="X326" i="32" s="1"/>
  <c r="R414" i="32"/>
  <c r="X414" i="32" s="1"/>
  <c r="R497" i="32"/>
  <c r="X497" i="32" s="1"/>
  <c r="S54" i="32"/>
  <c r="Y54" i="32" s="1"/>
  <c r="S135" i="32"/>
  <c r="Y135" i="32" s="1"/>
  <c r="S217" i="32"/>
  <c r="Y217" i="32" s="1"/>
  <c r="S304" i="32"/>
  <c r="Y304" i="32" s="1"/>
  <c r="S393" i="32"/>
  <c r="Y393" i="32" s="1"/>
  <c r="S477" i="32"/>
  <c r="Y477" i="32" s="1"/>
  <c r="Q35" i="32"/>
  <c r="W35" i="32" s="1"/>
  <c r="Q118" i="32"/>
  <c r="W118" i="32" s="1"/>
  <c r="Q566" i="32"/>
  <c r="W566" i="32" s="1"/>
  <c r="Q581" i="32"/>
  <c r="W581" i="32" s="1"/>
  <c r="Q372" i="32"/>
  <c r="W372" i="32" s="1"/>
  <c r="Q460" i="32"/>
  <c r="W460" i="32" s="1"/>
  <c r="S356" i="32"/>
  <c r="Y356" i="32" s="1"/>
  <c r="Q172" i="32"/>
  <c r="W172" i="32" s="1"/>
  <c r="Q612" i="32"/>
  <c r="W612" i="32" s="1"/>
  <c r="Q117" i="32"/>
  <c r="W117" i="32" s="1"/>
  <c r="Q597" i="32"/>
  <c r="W597" i="32" s="1"/>
  <c r="Q371" i="32"/>
  <c r="W371" i="32" s="1"/>
  <c r="Q426" i="32"/>
  <c r="W426" i="32" s="1"/>
  <c r="Q508" i="32"/>
  <c r="W508" i="32" s="1"/>
  <c r="Q603" i="32"/>
  <c r="W603" i="32" s="1"/>
  <c r="Q297" i="32"/>
  <c r="W297" i="32" s="1"/>
  <c r="S347" i="32"/>
  <c r="Y347" i="32" s="1"/>
  <c r="Q613" i="32"/>
  <c r="W613" i="32" s="1"/>
  <c r="S563" i="32"/>
  <c r="Y563" i="32" s="1"/>
  <c r="S373" i="32"/>
  <c r="Y373" i="32" s="1"/>
  <c r="R384" i="32"/>
  <c r="X384" i="32" s="1"/>
  <c r="R472" i="32"/>
  <c r="X472" i="32" s="1"/>
  <c r="S25" i="32"/>
  <c r="Y25" i="32" s="1"/>
  <c r="S107" i="32"/>
  <c r="Y107" i="32" s="1"/>
  <c r="S230" i="32"/>
  <c r="Y230" i="32" s="1"/>
  <c r="S441" i="32"/>
  <c r="Y441" i="32" s="1"/>
  <c r="S336" i="32"/>
  <c r="Y336" i="32" s="1"/>
  <c r="S391" i="32"/>
  <c r="Y391" i="32" s="1"/>
  <c r="S593" i="32"/>
  <c r="Y593" i="32" s="1"/>
  <c r="R559" i="32"/>
  <c r="X559" i="32" s="1"/>
  <c r="R254" i="32"/>
  <c r="X254" i="32" s="1"/>
  <c r="R589" i="32"/>
  <c r="X589" i="32" s="1"/>
  <c r="R428" i="32"/>
  <c r="X428" i="32" s="1"/>
  <c r="R510" i="32"/>
  <c r="X510" i="32" s="1"/>
  <c r="S64" i="32"/>
  <c r="Y64" i="32" s="1"/>
  <c r="S166" i="32"/>
  <c r="Y166" i="32" s="1"/>
  <c r="Q623" i="32"/>
  <c r="W623" i="32" s="1"/>
  <c r="R162" i="32"/>
  <c r="X162" i="32" s="1"/>
  <c r="R245" i="32"/>
  <c r="X245" i="32" s="1"/>
  <c r="R588" i="32"/>
  <c r="X588" i="32" s="1"/>
  <c r="R421" i="32"/>
  <c r="X421" i="32" s="1"/>
  <c r="R618" i="32"/>
  <c r="X618" i="32" s="1"/>
  <c r="S539" i="32"/>
  <c r="Y539" i="32" s="1"/>
  <c r="S268" i="32"/>
  <c r="Y268" i="32" s="1"/>
  <c r="R557" i="32"/>
  <c r="X557" i="32" s="1"/>
  <c r="R238" i="32"/>
  <c r="X238" i="32" s="1"/>
  <c r="R324" i="32"/>
  <c r="X324" i="32" s="1"/>
  <c r="R599" i="32"/>
  <c r="X599" i="32" s="1"/>
  <c r="R495" i="32"/>
  <c r="X495" i="32" s="1"/>
  <c r="S52" i="32"/>
  <c r="Y52" i="32" s="1"/>
  <c r="S133" i="32"/>
  <c r="Y133" i="32" s="1"/>
  <c r="S215" i="32"/>
  <c r="Y215" i="32" s="1"/>
  <c r="S302" i="32"/>
  <c r="Y302" i="32" s="1"/>
  <c r="R147" i="32"/>
  <c r="X147" i="32" s="1"/>
  <c r="R229" i="32"/>
  <c r="X229" i="32" s="1"/>
  <c r="R315" i="32"/>
  <c r="X315" i="32" s="1"/>
  <c r="R596" i="32"/>
  <c r="X596" i="32" s="1"/>
  <c r="R487" i="32"/>
  <c r="X487" i="32" s="1"/>
  <c r="S45" i="32"/>
  <c r="Y45" i="32" s="1"/>
  <c r="S552" i="32"/>
  <c r="Y552" i="32" s="1"/>
  <c r="S209" i="32"/>
  <c r="Y209" i="32" s="1"/>
  <c r="S294" i="32"/>
  <c r="Y294" i="32" s="1"/>
  <c r="S418" i="32"/>
  <c r="Y418" i="32" s="1"/>
  <c r="R165" i="32"/>
  <c r="X165" i="32" s="1"/>
  <c r="R248" i="32"/>
  <c r="X248" i="32" s="1"/>
  <c r="R335" i="32"/>
  <c r="X335" i="32" s="1"/>
  <c r="R600" i="32"/>
  <c r="X600" i="32" s="1"/>
  <c r="R505" i="32"/>
  <c r="X505" i="32" s="1"/>
  <c r="S61" i="32"/>
  <c r="Y61" i="32" s="1"/>
  <c r="S143" i="32"/>
  <c r="Y143" i="32" s="1"/>
  <c r="S226" i="32"/>
  <c r="Y226" i="32" s="1"/>
  <c r="S312" i="32"/>
  <c r="Y312" i="32" s="1"/>
  <c r="S403" i="32"/>
  <c r="Y403" i="32" s="1"/>
  <c r="S483" i="32"/>
  <c r="Y483" i="32" s="1"/>
  <c r="Q42" i="32"/>
  <c r="W42" i="32" s="1"/>
  <c r="Q126" i="32"/>
  <c r="W126" i="32" s="1"/>
  <c r="Q567" i="32"/>
  <c r="W567" i="32" s="1"/>
  <c r="Q292" i="32"/>
  <c r="W292" i="32" s="1"/>
  <c r="Q380" i="32"/>
  <c r="W380" i="32" s="1"/>
  <c r="Q469" i="32"/>
  <c r="W469" i="32" s="1"/>
  <c r="S425" i="32"/>
  <c r="Y425" i="32" s="1"/>
  <c r="Q197" i="32"/>
  <c r="W197" i="32" s="1"/>
  <c r="Q504" i="32"/>
  <c r="W504" i="32" s="1"/>
  <c r="Q553" i="32"/>
  <c r="W553" i="32" s="1"/>
  <c r="Q441" i="32"/>
  <c r="W441" i="32" s="1"/>
  <c r="Q353" i="32"/>
  <c r="W353" i="32" s="1"/>
  <c r="Q545" i="32"/>
  <c r="W545" i="32" s="1"/>
  <c r="Q398" i="32"/>
  <c r="W398" i="32" s="1"/>
  <c r="Q435" i="32"/>
  <c r="W435" i="32" s="1"/>
  <c r="Q516" i="32"/>
  <c r="W516" i="32" s="1"/>
  <c r="Q510" i="32"/>
  <c r="W510" i="32" s="1"/>
  <c r="Q351" i="32"/>
  <c r="W351" i="32" s="1"/>
  <c r="S500" i="32"/>
  <c r="Y500" i="32" s="1"/>
  <c r="Q170" i="32"/>
  <c r="W170" i="32" s="1"/>
  <c r="S398" i="32"/>
  <c r="Y398" i="32" s="1"/>
  <c r="S461" i="32"/>
  <c r="Y461" i="32" s="1"/>
  <c r="R393" i="32"/>
  <c r="X393" i="32" s="1"/>
  <c r="R477" i="32"/>
  <c r="X477" i="32" s="1"/>
  <c r="S532" i="32"/>
  <c r="Y532" i="32" s="1"/>
  <c r="S117" i="32"/>
  <c r="Y117" i="32" s="1"/>
  <c r="S248" i="32"/>
  <c r="Y248" i="32" s="1"/>
  <c r="S613" i="32"/>
  <c r="Y613" i="32" s="1"/>
  <c r="S390" i="32"/>
  <c r="Y390" i="32" s="1"/>
  <c r="S443" i="32"/>
  <c r="Y443" i="32" s="1"/>
  <c r="S481" i="32"/>
  <c r="Y481" i="32" s="1"/>
  <c r="R177" i="32"/>
  <c r="X177" i="32" s="1"/>
  <c r="R263" i="32"/>
  <c r="X263" i="32" s="1"/>
  <c r="R350" i="32"/>
  <c r="X350" i="32" s="1"/>
  <c r="R437" i="32"/>
  <c r="X437" i="32" s="1"/>
  <c r="R518" i="32"/>
  <c r="X518" i="32" s="1"/>
  <c r="S73" i="32"/>
  <c r="Y73" i="32" s="1"/>
  <c r="S191" i="32"/>
  <c r="Y191" i="32" s="1"/>
  <c r="S583" i="32"/>
  <c r="Y583" i="32" s="1"/>
  <c r="R560" i="32"/>
  <c r="X560" i="32" s="1"/>
  <c r="R255" i="32"/>
  <c r="X255" i="32" s="1"/>
  <c r="R341" i="32"/>
  <c r="X341" i="32" s="1"/>
  <c r="R429" i="32"/>
  <c r="X429" i="32" s="1"/>
  <c r="R511" i="32"/>
  <c r="X511" i="32" s="1"/>
  <c r="S65" i="32"/>
  <c r="Y65" i="32" s="1"/>
  <c r="S149" i="32"/>
  <c r="Y149" i="32" s="1"/>
  <c r="S337" i="32"/>
  <c r="Y337" i="32" s="1"/>
  <c r="R163" i="32"/>
  <c r="X163" i="32" s="1"/>
  <c r="R246" i="32"/>
  <c r="X246" i="32" s="1"/>
  <c r="R333" i="32"/>
  <c r="X333" i="32" s="1"/>
  <c r="R422" i="32"/>
  <c r="X422" i="32" s="1"/>
  <c r="R503" i="32"/>
  <c r="X503" i="32" s="1"/>
  <c r="S540" i="32"/>
  <c r="Y540" i="32" s="1"/>
  <c r="S224" i="32"/>
  <c r="Y224" i="32" s="1"/>
  <c r="S311" i="32"/>
  <c r="Y311" i="32" s="1"/>
  <c r="R155" i="32"/>
  <c r="X155" i="32" s="1"/>
  <c r="R239" i="32"/>
  <c r="X239" i="32" s="1"/>
  <c r="R325" i="32"/>
  <c r="X325" i="32" s="1"/>
  <c r="R413" i="32"/>
  <c r="X413" i="32" s="1"/>
  <c r="R496" i="32"/>
  <c r="X496" i="32" s="1"/>
  <c r="S53" i="32"/>
  <c r="Y53" i="32" s="1"/>
  <c r="S134" i="32"/>
  <c r="Y134" i="32" s="1"/>
  <c r="S216" i="32"/>
  <c r="Y216" i="32" s="1"/>
  <c r="S303" i="32"/>
  <c r="Y303" i="32" s="1"/>
  <c r="S445" i="32"/>
  <c r="Y445" i="32" s="1"/>
  <c r="R173" i="32"/>
  <c r="X173" i="32" s="1"/>
  <c r="R258" i="32"/>
  <c r="X258" i="32" s="1"/>
  <c r="R344" i="32"/>
  <c r="X344" i="32" s="1"/>
  <c r="R602" i="32"/>
  <c r="X602" i="32" s="1"/>
  <c r="R620" i="32"/>
  <c r="X620" i="32" s="1"/>
  <c r="S68" i="32"/>
  <c r="Y68" i="32" s="1"/>
  <c r="S152" i="32"/>
  <c r="Y152" i="32" s="1"/>
  <c r="S235" i="32"/>
  <c r="Y235" i="32" s="1"/>
  <c r="S321" i="32"/>
  <c r="Y321" i="32" s="1"/>
  <c r="S410" i="32"/>
  <c r="Y410" i="32" s="1"/>
  <c r="S493" i="32"/>
  <c r="Y493" i="32" s="1"/>
  <c r="Q536" i="32"/>
  <c r="W536" i="32" s="1"/>
  <c r="Q554" i="32"/>
  <c r="W554" i="32" s="1"/>
  <c r="Q214" i="32"/>
  <c r="W214" i="32" s="1"/>
  <c r="Q300" i="32"/>
  <c r="W300" i="32" s="1"/>
  <c r="Q390" i="32"/>
  <c r="W390" i="32" s="1"/>
  <c r="Q610" i="32"/>
  <c r="W610" i="32" s="1"/>
  <c r="S462" i="32"/>
  <c r="Y462" i="32" s="1"/>
  <c r="Q221" i="32"/>
  <c r="W221" i="32" s="1"/>
  <c r="S402" i="32"/>
  <c r="Y402" i="32" s="1"/>
  <c r="Q556" i="32"/>
  <c r="W556" i="32" s="1"/>
  <c r="Q459" i="32"/>
  <c r="W459" i="32" s="1"/>
  <c r="Q616" i="32"/>
  <c r="W616" i="32" s="1"/>
  <c r="S442" i="32"/>
  <c r="Y442" i="32" s="1"/>
  <c r="Q288" i="32"/>
  <c r="W288" i="32" s="1"/>
  <c r="S572" i="32"/>
  <c r="Y572" i="32" s="1"/>
  <c r="Q49" i="32"/>
  <c r="W49" i="32" s="1"/>
  <c r="Q256" i="32"/>
  <c r="W256" i="32" s="1"/>
  <c r="Q480" i="32"/>
  <c r="W480" i="32" s="1"/>
  <c r="Q80" i="32"/>
  <c r="W80" i="32" s="1"/>
  <c r="Q378" i="32"/>
  <c r="W378" i="32" s="1"/>
  <c r="Q125" i="32"/>
  <c r="W125" i="32" s="1"/>
  <c r="Q602" i="32"/>
  <c r="W602" i="32" s="1"/>
  <c r="Q445" i="32"/>
  <c r="W445" i="32" s="1"/>
  <c r="Q525" i="32"/>
  <c r="W525" i="32" s="1"/>
  <c r="S174" i="32"/>
  <c r="Y174" i="32" s="1"/>
  <c r="Q395" i="32"/>
  <c r="W395" i="32" s="1"/>
  <c r="Q584" i="32"/>
  <c r="W584" i="32" s="1"/>
  <c r="Q176" i="32"/>
  <c r="W176" i="32" s="1"/>
  <c r="S459" i="32"/>
  <c r="Y459" i="32" s="1"/>
  <c r="S615" i="32"/>
  <c r="Y615" i="32" s="1"/>
  <c r="R403" i="32"/>
  <c r="X403" i="32" s="1"/>
  <c r="R483" i="32"/>
  <c r="X483" i="32" s="1"/>
  <c r="S41" i="32"/>
  <c r="Y41" i="32" s="1"/>
  <c r="S125" i="32"/>
  <c r="Y125" i="32" s="1"/>
  <c r="S275" i="32"/>
  <c r="Y275" i="32" s="1"/>
  <c r="S620" i="32"/>
  <c r="Y620" i="32" s="1"/>
  <c r="S450" i="32"/>
  <c r="Y450" i="32" s="1"/>
  <c r="S470" i="32"/>
  <c r="Y470" i="32" s="1"/>
  <c r="S622" i="32"/>
  <c r="Y622" i="32" s="1"/>
  <c r="R187" i="32"/>
  <c r="X187" i="32" s="1"/>
  <c r="R272" i="32"/>
  <c r="X272" i="32" s="1"/>
  <c r="R359" i="32"/>
  <c r="X359" i="32" s="1"/>
  <c r="R603" i="32"/>
  <c r="X603" i="32" s="1"/>
  <c r="R527" i="32"/>
  <c r="X527" i="32" s="1"/>
  <c r="S81" i="32"/>
  <c r="Y81" i="32" s="1"/>
  <c r="S214" i="32"/>
  <c r="Y214" i="32" s="1"/>
  <c r="Q171" i="32"/>
  <c r="W171" i="32" s="1"/>
  <c r="R178" i="32"/>
  <c r="X178" i="32" s="1"/>
  <c r="R264" i="32"/>
  <c r="X264" i="32" s="1"/>
  <c r="R351" i="32"/>
  <c r="X351" i="32" s="1"/>
  <c r="R438" i="32"/>
  <c r="X438" i="32" s="1"/>
  <c r="R519" i="32"/>
  <c r="X519" i="32" s="1"/>
  <c r="S74" i="32"/>
  <c r="Y74" i="32" s="1"/>
  <c r="S158" i="32"/>
  <c r="Y158" i="32" s="1"/>
  <c r="S424" i="32"/>
  <c r="Y424" i="32" s="1"/>
  <c r="R171" i="32"/>
  <c r="X171" i="32" s="1"/>
  <c r="R256" i="32"/>
  <c r="X256" i="32" s="1"/>
  <c r="R342" i="32"/>
  <c r="X342" i="32" s="1"/>
  <c r="R430" i="32"/>
  <c r="X430" i="32" s="1"/>
  <c r="R512" i="32"/>
  <c r="X512" i="32" s="1"/>
  <c r="S66" i="32"/>
  <c r="Y66" i="32" s="1"/>
  <c r="S150" i="32"/>
  <c r="Y150" i="32" s="1"/>
  <c r="S233" i="32"/>
  <c r="Y233" i="32" s="1"/>
  <c r="S319" i="32"/>
  <c r="Y319" i="32" s="1"/>
  <c r="R164" i="32"/>
  <c r="X164" i="32" s="1"/>
  <c r="R247" i="32"/>
  <c r="X247" i="32" s="1"/>
  <c r="R334" i="32"/>
  <c r="X334" i="32" s="1"/>
  <c r="R423" i="32"/>
  <c r="X423" i="32" s="1"/>
  <c r="R504" i="32"/>
  <c r="X504" i="32" s="1"/>
  <c r="S60" i="32"/>
  <c r="Y60" i="32" s="1"/>
  <c r="S142" i="32"/>
  <c r="Y142" i="32" s="1"/>
  <c r="S225" i="32"/>
  <c r="Y225" i="32" s="1"/>
  <c r="S586" i="32"/>
  <c r="Y586" i="32" s="1"/>
  <c r="S453" i="32"/>
  <c r="Y453" i="32" s="1"/>
  <c r="R181" i="32"/>
  <c r="X181" i="32" s="1"/>
  <c r="R266" i="32"/>
  <c r="X266" i="32" s="1"/>
  <c r="R354" i="32"/>
  <c r="X354" i="32" s="1"/>
  <c r="R441" i="32"/>
  <c r="X441" i="32" s="1"/>
  <c r="R522" i="32"/>
  <c r="X522" i="32" s="1"/>
  <c r="S77" i="32"/>
  <c r="Y77" i="32" s="1"/>
  <c r="S558" i="32"/>
  <c r="Y558" i="32" s="1"/>
  <c r="S574" i="32"/>
  <c r="Y574" i="32" s="1"/>
  <c r="S331" i="32"/>
  <c r="Y331" i="32" s="1"/>
  <c r="S419" i="32"/>
  <c r="Y419" i="32" s="1"/>
  <c r="S501" i="32"/>
  <c r="Y501" i="32" s="1"/>
  <c r="Q59" i="32"/>
  <c r="W59" i="32" s="1"/>
  <c r="Q141" i="32"/>
  <c r="W141" i="32" s="1"/>
  <c r="Q223" i="32"/>
  <c r="W223" i="32" s="1"/>
  <c r="Q585" i="32"/>
  <c r="W585" i="32" s="1"/>
  <c r="Q399" i="32"/>
  <c r="W399" i="32" s="1"/>
  <c r="Q614" i="32"/>
  <c r="W614" i="32" s="1"/>
  <c r="S475" i="32"/>
  <c r="Y475" i="32" s="1"/>
  <c r="Q257" i="32"/>
  <c r="W257" i="32" s="1"/>
  <c r="S508" i="32"/>
  <c r="Y508" i="32" s="1"/>
  <c r="Q173" i="32"/>
  <c r="W173" i="32" s="1"/>
  <c r="Q488" i="32"/>
  <c r="W488" i="32" s="1"/>
  <c r="Q518" i="32"/>
  <c r="W518" i="32" s="1"/>
  <c r="S498" i="32"/>
  <c r="Y498" i="32" s="1"/>
  <c r="Q323" i="32"/>
  <c r="W323" i="32" s="1"/>
  <c r="S284" i="32"/>
  <c r="Y284" i="32" s="1"/>
  <c r="Q62" i="32"/>
  <c r="W62" i="32" s="1"/>
  <c r="Q580" i="32"/>
  <c r="W580" i="32" s="1"/>
  <c r="Q503" i="32"/>
  <c r="W503" i="32" s="1"/>
  <c r="Q98" i="32"/>
  <c r="W98" i="32" s="1"/>
  <c r="Q423" i="32"/>
  <c r="W423" i="32" s="1"/>
  <c r="Q140" i="32"/>
  <c r="W140" i="32" s="1"/>
  <c r="Q468" i="32"/>
  <c r="W468" i="32" s="1"/>
  <c r="Q453" i="32"/>
  <c r="W453" i="32" s="1"/>
  <c r="Q253" i="32"/>
  <c r="W253" i="32" s="1"/>
  <c r="S231" i="32"/>
  <c r="Y231" i="32" s="1"/>
  <c r="Q456" i="32"/>
  <c r="W456" i="32" s="1"/>
  <c r="Q609" i="32"/>
  <c r="W609" i="32" s="1"/>
  <c r="Q186" i="32"/>
  <c r="W186" i="32" s="1"/>
  <c r="S522" i="32"/>
  <c r="Y522" i="32" s="1"/>
  <c r="Q179" i="32"/>
  <c r="W179" i="32" s="1"/>
  <c r="R410" i="32"/>
  <c r="X410" i="32" s="1"/>
  <c r="R493" i="32"/>
  <c r="X493" i="32" s="1"/>
  <c r="S51" i="32"/>
  <c r="Y51" i="32" s="1"/>
  <c r="S553" i="32"/>
  <c r="Y553" i="32" s="1"/>
  <c r="S291" i="32"/>
  <c r="Y291" i="32" s="1"/>
  <c r="Q86" i="32"/>
  <c r="W86" i="32" s="1"/>
  <c r="S614" i="32"/>
  <c r="Y614" i="32" s="1"/>
  <c r="S507" i="32"/>
  <c r="Y507" i="32" s="1"/>
  <c r="Q229" i="32"/>
  <c r="W229" i="32" s="1"/>
  <c r="R565" i="32"/>
  <c r="X565" i="32" s="1"/>
  <c r="R280" i="32"/>
  <c r="X280" i="32" s="1"/>
  <c r="R592" i="32"/>
  <c r="X592" i="32" s="1"/>
  <c r="R455" i="32"/>
  <c r="X455" i="32" s="1"/>
  <c r="S7" i="32"/>
  <c r="Y7" i="32" s="1"/>
  <c r="S90" i="32"/>
  <c r="Y90" i="32" s="1"/>
  <c r="S267" i="32"/>
  <c r="Y267" i="32" s="1"/>
  <c r="Q473" i="32"/>
  <c r="W473" i="32" s="1"/>
  <c r="R188" i="32"/>
  <c r="X188" i="32" s="1"/>
  <c r="R273" i="32"/>
  <c r="X273" i="32" s="1"/>
  <c r="R360" i="32"/>
  <c r="X360" i="32" s="1"/>
  <c r="R447" i="32"/>
  <c r="X447" i="32" s="1"/>
  <c r="R623" i="32"/>
  <c r="X623" i="32" s="1"/>
  <c r="S82" i="32"/>
  <c r="Y82" i="32" s="1"/>
  <c r="S167" i="32"/>
  <c r="Y167" i="32" s="1"/>
  <c r="S499" i="32"/>
  <c r="Y499" i="32" s="1"/>
  <c r="R179" i="32"/>
  <c r="X179" i="32" s="1"/>
  <c r="R577" i="32"/>
  <c r="X577" i="32" s="1"/>
  <c r="R352" i="32"/>
  <c r="X352" i="32" s="1"/>
  <c r="R439" i="32"/>
  <c r="X439" i="32" s="1"/>
  <c r="R520" i="32"/>
  <c r="X520" i="32" s="1"/>
  <c r="S75" i="32"/>
  <c r="Y75" i="32" s="1"/>
  <c r="S159" i="32"/>
  <c r="Y159" i="32" s="1"/>
  <c r="S243" i="32"/>
  <c r="Y243" i="32" s="1"/>
  <c r="S366" i="32"/>
  <c r="Y366" i="32" s="1"/>
  <c r="R172" i="32"/>
  <c r="X172" i="32" s="1"/>
  <c r="R257" i="32"/>
  <c r="X257" i="32" s="1"/>
  <c r="R343" i="32"/>
  <c r="X343" i="32" s="1"/>
  <c r="R431" i="32"/>
  <c r="X431" i="32" s="1"/>
  <c r="R513" i="32"/>
  <c r="X513" i="32" s="1"/>
  <c r="S67" i="32"/>
  <c r="Y67" i="32" s="1"/>
  <c r="S151" i="32"/>
  <c r="Y151" i="32" s="1"/>
  <c r="S234" i="32"/>
  <c r="Y234" i="32" s="1"/>
  <c r="S320" i="32"/>
  <c r="Y320" i="32" s="1"/>
  <c r="S482" i="32"/>
  <c r="Y482" i="32" s="1"/>
  <c r="R563" i="32"/>
  <c r="X563" i="32" s="1"/>
  <c r="R275" i="32"/>
  <c r="X275" i="32" s="1"/>
  <c r="R363" i="32"/>
  <c r="X363" i="32" s="1"/>
  <c r="R449" i="32"/>
  <c r="X449" i="32" s="1"/>
  <c r="S2" i="32"/>
  <c r="Y2" i="32" s="1"/>
  <c r="S85" i="32"/>
  <c r="Y85" i="32" s="1"/>
  <c r="S170" i="32"/>
  <c r="Y170" i="32" s="1"/>
  <c r="S253" i="32"/>
  <c r="Y253" i="32" s="1"/>
  <c r="S340" i="32"/>
  <c r="Y340" i="32" s="1"/>
  <c r="S427" i="32"/>
  <c r="Y427" i="32" s="1"/>
  <c r="S509" i="32"/>
  <c r="Y509" i="32" s="1"/>
  <c r="Q64" i="32"/>
  <c r="W64" i="32" s="1"/>
  <c r="Q148" i="32"/>
  <c r="W148" i="32" s="1"/>
  <c r="Q231" i="32"/>
  <c r="W231" i="32" s="1"/>
  <c r="Q317" i="32"/>
  <c r="W317" i="32" s="1"/>
  <c r="Q407" i="32"/>
  <c r="W407" i="32" s="1"/>
  <c r="Q489" i="32"/>
  <c r="W489" i="32" s="1"/>
  <c r="Q15" i="32"/>
  <c r="W15" i="32" s="1"/>
  <c r="Q282" i="32"/>
  <c r="W282" i="32" s="1"/>
  <c r="Q531" i="32"/>
  <c r="W531" i="32" s="1"/>
  <c r="Q207" i="32"/>
  <c r="W207" i="32" s="1"/>
  <c r="Q620" i="32"/>
  <c r="W620" i="32" s="1"/>
  <c r="S338" i="32"/>
  <c r="Y338" i="32" s="1"/>
  <c r="Q124" i="32"/>
  <c r="W124" i="32" s="1"/>
  <c r="Q458" i="32"/>
  <c r="W458" i="32" s="1"/>
  <c r="Q165" i="32"/>
  <c r="W165" i="32" s="1"/>
  <c r="Q497" i="32"/>
  <c r="W497" i="32" s="1"/>
  <c r="Q463" i="32"/>
  <c r="W463" i="32" s="1"/>
  <c r="S198" i="32"/>
  <c r="Y198" i="32" s="1"/>
  <c r="S327" i="32"/>
  <c r="Y327" i="32" s="1"/>
  <c r="Q511" i="32"/>
  <c r="W511" i="32" s="1"/>
  <c r="S409" i="32"/>
  <c r="Y409" i="32" s="1"/>
  <c r="Q194" i="32"/>
  <c r="W194" i="32" s="1"/>
  <c r="Q592" i="32"/>
  <c r="W592" i="32" s="1"/>
  <c r="Q486" i="32"/>
  <c r="W486" i="32" s="1"/>
  <c r="R419" i="32"/>
  <c r="X419" i="32" s="1"/>
  <c r="R501" i="32"/>
  <c r="X501" i="32" s="1"/>
  <c r="S58" i="32"/>
  <c r="Y58" i="32" s="1"/>
  <c r="S140" i="32"/>
  <c r="Y140" i="32" s="1"/>
  <c r="S299" i="32"/>
  <c r="Y299" i="32" s="1"/>
  <c r="Q161" i="32"/>
  <c r="W161" i="32" s="1"/>
  <c r="S621" i="32"/>
  <c r="Y621" i="32" s="1"/>
  <c r="Q33" i="32"/>
  <c r="W33" i="32" s="1"/>
  <c r="Q604" i="32"/>
  <c r="W604" i="32" s="1"/>
  <c r="R203" i="32"/>
  <c r="X203" i="32" s="1"/>
  <c r="R287" i="32"/>
  <c r="X287" i="32" s="1"/>
  <c r="R594" i="32"/>
  <c r="X594" i="32" s="1"/>
  <c r="R465" i="32"/>
  <c r="X465" i="32" s="1"/>
  <c r="S16" i="32"/>
  <c r="Y16" i="32" s="1"/>
  <c r="S100" i="32"/>
  <c r="Y100" i="32" s="1"/>
  <c r="S345" i="32"/>
  <c r="Y345" i="32" s="1"/>
  <c r="S434" i="32"/>
  <c r="Y434" i="32" s="1"/>
  <c r="R195" i="32"/>
  <c r="X195" i="32" s="1"/>
  <c r="R281" i="32"/>
  <c r="X281" i="32" s="1"/>
  <c r="R368" i="32"/>
  <c r="X368" i="32" s="1"/>
  <c r="R456" i="32"/>
  <c r="X456" i="32" s="1"/>
  <c r="S8" i="32"/>
  <c r="Y8" i="32" s="1"/>
  <c r="S91" i="32"/>
  <c r="Y91" i="32" s="1"/>
  <c r="S561" i="32"/>
  <c r="Y561" i="32" s="1"/>
  <c r="Q557" i="32"/>
  <c r="W557" i="32" s="1"/>
  <c r="R189" i="32"/>
  <c r="X189" i="32" s="1"/>
  <c r="R578" i="32"/>
  <c r="X578" i="32" s="1"/>
  <c r="R361" i="32"/>
  <c r="X361" i="32" s="1"/>
  <c r="R448" i="32"/>
  <c r="X448" i="32" s="1"/>
  <c r="R528" i="32"/>
  <c r="X528" i="32" s="1"/>
  <c r="S83" i="32"/>
  <c r="Y83" i="32" s="1"/>
  <c r="S168" i="32"/>
  <c r="Y168" i="32" s="1"/>
  <c r="S251" i="32"/>
  <c r="Y251" i="32" s="1"/>
  <c r="S392" i="32"/>
  <c r="Y392" i="32" s="1"/>
  <c r="R180" i="32"/>
  <c r="X180" i="32" s="1"/>
  <c r="R265" i="32"/>
  <c r="X265" i="32" s="1"/>
  <c r="R353" i="32"/>
  <c r="X353" i="32" s="1"/>
  <c r="R440" i="32"/>
  <c r="X440" i="32" s="1"/>
  <c r="R521" i="32"/>
  <c r="X521" i="32" s="1"/>
  <c r="S76" i="32"/>
  <c r="Y76" i="32" s="1"/>
  <c r="S160" i="32"/>
  <c r="Y160" i="32" s="1"/>
  <c r="S244" i="32"/>
  <c r="Y244" i="32" s="1"/>
  <c r="S330" i="32"/>
  <c r="Y330" i="32" s="1"/>
  <c r="Q25" i="32"/>
  <c r="W25" i="32" s="1"/>
  <c r="R198" i="32"/>
  <c r="X198" i="32" s="1"/>
  <c r="R283" i="32"/>
  <c r="X283" i="32" s="1"/>
  <c r="R371" i="32"/>
  <c r="X371" i="32" s="1"/>
  <c r="R459" i="32"/>
  <c r="X459" i="32" s="1"/>
  <c r="S11" i="32"/>
  <c r="Y11" i="32" s="1"/>
  <c r="S94" i="32"/>
  <c r="Y94" i="32" s="1"/>
  <c r="S176" i="32"/>
  <c r="Y176" i="32" s="1"/>
  <c r="S262" i="32"/>
  <c r="Y262" i="32" s="1"/>
  <c r="S349" i="32"/>
  <c r="Y349" i="32" s="1"/>
  <c r="S436" i="32"/>
  <c r="Y436" i="32" s="1"/>
  <c r="S517" i="32"/>
  <c r="Y517" i="32" s="1"/>
  <c r="Q73" i="32"/>
  <c r="W73" i="32" s="1"/>
  <c r="Q157" i="32"/>
  <c r="W157" i="32" s="1"/>
  <c r="Q241" i="32"/>
  <c r="W241" i="32" s="1"/>
  <c r="Q327" i="32"/>
  <c r="W327" i="32" s="1"/>
  <c r="Q415" i="32"/>
  <c r="W415" i="32" s="1"/>
  <c r="Q498" i="32"/>
  <c r="W498" i="32" s="1"/>
  <c r="Q34" i="32"/>
  <c r="W34" i="32" s="1"/>
  <c r="Q308" i="32"/>
  <c r="W308" i="32" s="1"/>
  <c r="Q532" i="32"/>
  <c r="W532" i="32" s="1"/>
  <c r="Q240" i="32"/>
  <c r="W240" i="32" s="1"/>
  <c r="R374" i="32"/>
  <c r="X374" i="32" s="1"/>
  <c r="R463" i="32"/>
  <c r="X463" i="32" s="1"/>
  <c r="S15" i="32"/>
  <c r="Y15" i="32" s="1"/>
  <c r="S98" i="32"/>
  <c r="Y98" i="32" s="1"/>
  <c r="S180" i="32"/>
  <c r="Y180" i="32" s="1"/>
  <c r="S265" i="32"/>
  <c r="Y265" i="32" s="1"/>
  <c r="S353" i="32"/>
  <c r="Y353" i="32" s="1"/>
  <c r="S440" i="32"/>
  <c r="Y440" i="32" s="1"/>
  <c r="S521" i="32"/>
  <c r="Y521" i="32" s="1"/>
  <c r="Q77" i="32"/>
  <c r="W77" i="32" s="1"/>
  <c r="Q558" i="32"/>
  <c r="W558" i="32" s="1"/>
  <c r="S78" i="32"/>
  <c r="Y78" i="32" s="1"/>
  <c r="S479" i="32"/>
  <c r="Y479" i="32" s="1"/>
  <c r="R104" i="32"/>
  <c r="X104" i="32" s="1"/>
  <c r="R202" i="32"/>
  <c r="X202" i="32" s="1"/>
  <c r="R582" i="32"/>
  <c r="X582" i="32" s="1"/>
  <c r="Q36" i="32"/>
  <c r="W36" i="32" s="1"/>
  <c r="S21" i="32"/>
  <c r="Y21" i="32" s="1"/>
  <c r="R12" i="32"/>
  <c r="X12" i="32" s="1"/>
  <c r="R113" i="32"/>
  <c r="X113" i="32" s="1"/>
  <c r="R460" i="32"/>
  <c r="X460" i="32" s="1"/>
  <c r="S314" i="32"/>
  <c r="Y314" i="32" s="1"/>
  <c r="R70" i="32"/>
  <c r="X70" i="32" s="1"/>
  <c r="S255" i="32"/>
  <c r="Y255" i="32" s="1"/>
  <c r="R56" i="32"/>
  <c r="X56" i="32" s="1"/>
  <c r="R105" i="32"/>
  <c r="X105" i="32" s="1"/>
  <c r="S187" i="32"/>
  <c r="Y187" i="32" s="1"/>
  <c r="R34" i="32"/>
  <c r="X34" i="32" s="1"/>
  <c r="Q60" i="32"/>
  <c r="W60" i="32" s="1"/>
  <c r="S86" i="32"/>
  <c r="Y86" i="32" s="1"/>
  <c r="R25" i="32"/>
  <c r="X25" i="32" s="1"/>
  <c r="R107" i="32"/>
  <c r="X107" i="32" s="1"/>
  <c r="R590" i="32"/>
  <c r="X590" i="32" s="1"/>
  <c r="S575" i="32"/>
  <c r="Y575" i="32" s="1"/>
  <c r="R35" i="32"/>
  <c r="X35" i="32" s="1"/>
  <c r="R118" i="32"/>
  <c r="X118" i="32" s="1"/>
  <c r="R214" i="32"/>
  <c r="X214" i="32" s="1"/>
  <c r="R432" i="32"/>
  <c r="X432" i="32" s="1"/>
  <c r="S122" i="32"/>
  <c r="Y122" i="32" s="1"/>
  <c r="Q82" i="32"/>
  <c r="W82" i="32" s="1"/>
  <c r="Q561" i="32"/>
  <c r="W561" i="32" s="1"/>
  <c r="Q259" i="32"/>
  <c r="W259" i="32" s="1"/>
  <c r="Q346" i="32"/>
  <c r="W346" i="32" s="1"/>
  <c r="Q433" i="32"/>
  <c r="W433" i="32" s="1"/>
  <c r="Q514" i="32"/>
  <c r="W514" i="32" s="1"/>
  <c r="Q393" i="32"/>
  <c r="W393" i="32" s="1"/>
  <c r="S258" i="32"/>
  <c r="Y258" i="32" s="1"/>
  <c r="Q21" i="32"/>
  <c r="W21" i="32" s="1"/>
  <c r="Q203" i="32"/>
  <c r="W203" i="32" s="1"/>
  <c r="Q404" i="32"/>
  <c r="W404" i="32" s="1"/>
  <c r="S292" i="32"/>
  <c r="Y292" i="32" s="1"/>
  <c r="Q32" i="32"/>
  <c r="W32" i="32" s="1"/>
  <c r="Q154" i="32"/>
  <c r="W154" i="32" s="1"/>
  <c r="Q360" i="32"/>
  <c r="W360" i="32" s="1"/>
  <c r="S232" i="32"/>
  <c r="Y232" i="32" s="1"/>
  <c r="Q543" i="32"/>
  <c r="W543" i="32" s="1"/>
  <c r="Q289" i="32"/>
  <c r="W289" i="32" s="1"/>
  <c r="Q495" i="32"/>
  <c r="W495" i="32" s="1"/>
  <c r="Q116" i="32"/>
  <c r="W116" i="32" s="1"/>
  <c r="Q362" i="32"/>
  <c r="W362" i="32" s="1"/>
  <c r="Q213" i="32"/>
  <c r="W213" i="32" s="1"/>
  <c r="Q505" i="32"/>
  <c r="W505" i="32" s="1"/>
  <c r="Q208" i="32"/>
  <c r="W208" i="32" s="1"/>
  <c r="Q293" i="32"/>
  <c r="W293" i="32" s="1"/>
  <c r="Q382" i="32"/>
  <c r="W382" i="32" s="1"/>
  <c r="Q471" i="32"/>
  <c r="W471" i="32" s="1"/>
  <c r="Q582" i="32"/>
  <c r="W582" i="32" s="1"/>
  <c r="Q464" i="32"/>
  <c r="W464" i="32" s="1"/>
  <c r="S600" i="32"/>
  <c r="Y600" i="32" s="1"/>
  <c r="Q136" i="32"/>
  <c r="W136" i="32" s="1"/>
  <c r="Q589" i="32"/>
  <c r="W589" i="32" s="1"/>
  <c r="S567" i="32"/>
  <c r="Y567" i="32" s="1"/>
  <c r="Q105" i="32"/>
  <c r="W105" i="32" s="1"/>
  <c r="Q368" i="32"/>
  <c r="W368" i="32" s="1"/>
  <c r="S355" i="32"/>
  <c r="Y355" i="32" s="1"/>
  <c r="Q97" i="32"/>
  <c r="W97" i="32" s="1"/>
  <c r="Q333" i="32"/>
  <c r="W333" i="32" s="1"/>
  <c r="S417" i="32"/>
  <c r="Y417" i="32" s="1"/>
  <c r="Q147" i="32"/>
  <c r="W147" i="32" s="1"/>
  <c r="Q487" i="32"/>
  <c r="W487" i="32" s="1"/>
  <c r="Q181" i="32"/>
  <c r="W181" i="32" s="1"/>
  <c r="Q522" i="32"/>
  <c r="W522" i="32" s="1"/>
  <c r="Q606" i="32"/>
  <c r="W606" i="32" s="1"/>
  <c r="S335" i="32"/>
  <c r="Y335" i="32" s="1"/>
  <c r="S399" i="32"/>
  <c r="Y399" i="32" s="1"/>
  <c r="S250" i="32"/>
  <c r="Y250" i="32" s="1"/>
  <c r="Q107" i="32"/>
  <c r="W107" i="32" s="1"/>
  <c r="Q202" i="32"/>
  <c r="W202" i="32" s="1"/>
  <c r="S223" i="32"/>
  <c r="Y223" i="32" s="1"/>
  <c r="S408" i="32"/>
  <c r="Y408" i="32" s="1"/>
  <c r="R427" i="32"/>
  <c r="X427" i="32" s="1"/>
  <c r="R509" i="32"/>
  <c r="X509" i="32" s="1"/>
  <c r="S63" i="32"/>
  <c r="Y63" i="32" s="1"/>
  <c r="S556" i="32"/>
  <c r="Y556" i="32" s="1"/>
  <c r="S326" i="32"/>
  <c r="Y326" i="32" s="1"/>
  <c r="Q272" i="32"/>
  <c r="W272" i="32" s="1"/>
  <c r="Q130" i="32"/>
  <c r="W130" i="32" s="1"/>
  <c r="Q56" i="32"/>
  <c r="W56" i="32" s="1"/>
  <c r="S426" i="32"/>
  <c r="Y426" i="32" s="1"/>
  <c r="R211" i="32"/>
  <c r="X211" i="32" s="1"/>
  <c r="R296" i="32"/>
  <c r="X296" i="32" s="1"/>
  <c r="R385" i="32"/>
  <c r="X385" i="32" s="1"/>
  <c r="R607" i="32"/>
  <c r="X607" i="32" s="1"/>
  <c r="S26" i="32"/>
  <c r="Y26" i="32" s="1"/>
  <c r="S108" i="32"/>
  <c r="Y108" i="32" s="1"/>
  <c r="S372" i="32"/>
  <c r="Y372" i="32" s="1"/>
  <c r="S435" i="32"/>
  <c r="Y435" i="32" s="1"/>
  <c r="R204" i="32"/>
  <c r="X204" i="32" s="1"/>
  <c r="R288" i="32"/>
  <c r="X288" i="32" s="1"/>
  <c r="R376" i="32"/>
  <c r="X376" i="32" s="1"/>
  <c r="R466" i="32"/>
  <c r="X466" i="32" s="1"/>
  <c r="S17" i="32"/>
  <c r="Y17" i="32" s="1"/>
  <c r="S101" i="32"/>
  <c r="Y101" i="32" s="1"/>
  <c r="S183" i="32"/>
  <c r="Y183" i="32" s="1"/>
  <c r="S382" i="32"/>
  <c r="Y382" i="32" s="1"/>
  <c r="R196" i="32"/>
  <c r="X196" i="32" s="1"/>
  <c r="R580" i="32"/>
  <c r="X580" i="32" s="1"/>
  <c r="R369" i="32"/>
  <c r="X369" i="32" s="1"/>
  <c r="R457" i="32"/>
  <c r="X457" i="32" s="1"/>
  <c r="S9" i="32"/>
  <c r="Y9" i="32" s="1"/>
  <c r="S92" i="32"/>
  <c r="Y92" i="32" s="1"/>
  <c r="S562" i="32"/>
  <c r="Y562" i="32" s="1"/>
  <c r="S260" i="32"/>
  <c r="Y260" i="32" s="1"/>
  <c r="S515" i="32"/>
  <c r="Y515" i="32" s="1"/>
  <c r="R190" i="32"/>
  <c r="X190" i="32" s="1"/>
  <c r="R274" i="32"/>
  <c r="X274" i="32" s="1"/>
  <c r="R362" i="32"/>
  <c r="X362" i="32" s="1"/>
  <c r="R604" i="32"/>
  <c r="X604" i="32" s="1"/>
  <c r="R529" i="32"/>
  <c r="X529" i="32" s="1"/>
  <c r="S84" i="32"/>
  <c r="Y84" i="32" s="1"/>
  <c r="S169" i="32"/>
  <c r="Y169" i="32" s="1"/>
  <c r="S252" i="32"/>
  <c r="Y252" i="32" s="1"/>
  <c r="S339" i="32"/>
  <c r="Y339" i="32" s="1"/>
  <c r="Q99" i="32"/>
  <c r="W99" i="32" s="1"/>
  <c r="R207" i="32"/>
  <c r="X207" i="32" s="1"/>
  <c r="R291" i="32"/>
  <c r="X291" i="32" s="1"/>
  <c r="R379" i="32"/>
  <c r="X379" i="32" s="1"/>
  <c r="R468" i="32"/>
  <c r="X468" i="32" s="1"/>
  <c r="S20" i="32"/>
  <c r="Y20" i="32" s="1"/>
  <c r="S104" i="32"/>
  <c r="Y104" i="32" s="1"/>
  <c r="S186" i="32"/>
  <c r="Y186" i="32" s="1"/>
  <c r="S271" i="32"/>
  <c r="Y271" i="32" s="1"/>
  <c r="S358" i="32"/>
  <c r="Y358" i="32" s="1"/>
  <c r="S446" i="32"/>
  <c r="Y446" i="32" s="1"/>
  <c r="S526" i="32"/>
  <c r="Y526" i="32" s="1"/>
  <c r="Q81" i="32"/>
  <c r="W81" i="32" s="1"/>
  <c r="Q166" i="32"/>
  <c r="W166" i="32" s="1"/>
  <c r="Q249" i="32"/>
  <c r="W249" i="32" s="1"/>
  <c r="Q336" i="32"/>
  <c r="W336" i="32" s="1"/>
  <c r="Q601" i="32"/>
  <c r="W601" i="32" s="1"/>
  <c r="Q506" i="32"/>
  <c r="W506" i="32" s="1"/>
  <c r="Q50" i="32"/>
  <c r="W50" i="32" s="1"/>
  <c r="Q343" i="32"/>
  <c r="W343" i="32" s="1"/>
  <c r="Q51" i="32"/>
  <c r="W51" i="32" s="1"/>
  <c r="Q275" i="32"/>
  <c r="W275" i="32" s="1"/>
  <c r="S48" i="32"/>
  <c r="Y48" i="32" s="1"/>
  <c r="S178" i="32"/>
  <c r="Y178" i="32" s="1"/>
  <c r="Q18" i="32"/>
  <c r="W18" i="32" s="1"/>
  <c r="Q102" i="32"/>
  <c r="W102" i="32" s="1"/>
  <c r="R122" i="32"/>
  <c r="X122" i="32" s="1"/>
  <c r="S177" i="32"/>
  <c r="Y177" i="32" s="1"/>
  <c r="R37" i="32"/>
  <c r="X37" i="32" s="1"/>
  <c r="R551" i="32"/>
  <c r="X551" i="32" s="1"/>
  <c r="R233" i="32"/>
  <c r="X233" i="32" s="1"/>
  <c r="R319" i="32"/>
  <c r="X319" i="32" s="1"/>
  <c r="R408" i="32"/>
  <c r="X408" i="32" s="1"/>
  <c r="S56" i="32"/>
  <c r="Y56" i="32" s="1"/>
  <c r="S189" i="32"/>
  <c r="Y189" i="32" s="1"/>
  <c r="S578" i="32"/>
  <c r="Y578" i="32" s="1"/>
  <c r="S361" i="32"/>
  <c r="Y361" i="32" s="1"/>
  <c r="S448" i="32"/>
  <c r="Y448" i="32" s="1"/>
  <c r="S528" i="32"/>
  <c r="Y528" i="32" s="1"/>
  <c r="Q111" i="32"/>
  <c r="W111" i="32" s="1"/>
  <c r="Q216" i="32"/>
  <c r="W216" i="32" s="1"/>
  <c r="Q330" i="32"/>
  <c r="W330" i="32" s="1"/>
  <c r="R365" i="32"/>
  <c r="X365" i="32" s="1"/>
  <c r="S518" i="32"/>
  <c r="Y518" i="32" s="1"/>
  <c r="R120" i="32"/>
  <c r="X120" i="32" s="1"/>
  <c r="R209" i="32"/>
  <c r="X209" i="32" s="1"/>
  <c r="R294" i="32"/>
  <c r="X294" i="32" s="1"/>
  <c r="R383" i="32"/>
  <c r="X383" i="32" s="1"/>
  <c r="R606" i="32"/>
  <c r="X606" i="32" s="1"/>
  <c r="S24" i="32"/>
  <c r="Y24" i="32" s="1"/>
  <c r="S548" i="32"/>
  <c r="Y548" i="32" s="1"/>
  <c r="S190" i="32"/>
  <c r="Y190" i="32" s="1"/>
  <c r="S274" i="32"/>
  <c r="Y274" i="32" s="1"/>
  <c r="S362" i="32"/>
  <c r="Y362" i="32" s="1"/>
  <c r="S604" i="32"/>
  <c r="Y604" i="32" s="1"/>
  <c r="S529" i="32"/>
  <c r="Y529" i="32" s="1"/>
  <c r="Q85" i="32"/>
  <c r="W85" i="32" s="1"/>
  <c r="Q142" i="32"/>
  <c r="W142" i="32" s="1"/>
  <c r="S95" i="32"/>
  <c r="Y95" i="32" s="1"/>
  <c r="S519" i="32"/>
  <c r="Y519" i="32" s="1"/>
  <c r="R112" i="32"/>
  <c r="X112" i="32" s="1"/>
  <c r="R210" i="32"/>
  <c r="X210" i="32" s="1"/>
  <c r="R295" i="32"/>
  <c r="X295" i="32" s="1"/>
  <c r="R49" i="32"/>
  <c r="X49" i="32" s="1"/>
  <c r="S544" i="32"/>
  <c r="Y544" i="32" s="1"/>
  <c r="R21" i="32"/>
  <c r="X21" i="32" s="1"/>
  <c r="R136" i="32"/>
  <c r="X136" i="32" s="1"/>
  <c r="R514" i="32"/>
  <c r="X514" i="32" s="1"/>
  <c r="S589" i="32"/>
  <c r="Y589" i="32" s="1"/>
  <c r="R544" i="32"/>
  <c r="X544" i="32" s="1"/>
  <c r="R572" i="32"/>
  <c r="X572" i="32" s="1"/>
  <c r="S280" i="32"/>
  <c r="Y280" i="32" s="1"/>
  <c r="R62" i="32"/>
  <c r="X62" i="32" s="1"/>
  <c r="R142" i="32"/>
  <c r="X142" i="32" s="1"/>
  <c r="S227" i="32"/>
  <c r="Y227" i="32" s="1"/>
  <c r="R535" i="32"/>
  <c r="X535" i="32" s="1"/>
  <c r="Q225" i="32"/>
  <c r="W225" i="32" s="1"/>
  <c r="S547" i="32"/>
  <c r="Y547" i="32" s="1"/>
  <c r="R532" i="32"/>
  <c r="X532" i="32" s="1"/>
  <c r="R117" i="32"/>
  <c r="X117" i="32" s="1"/>
  <c r="R380" i="32"/>
  <c r="X380" i="32" s="1"/>
  <c r="S272" i="32"/>
  <c r="Y272" i="32" s="1"/>
  <c r="R42" i="32"/>
  <c r="X42" i="32" s="1"/>
  <c r="R126" i="32"/>
  <c r="X126" i="32" s="1"/>
  <c r="R231" i="32"/>
  <c r="X231" i="32" s="1"/>
  <c r="R610" i="32"/>
  <c r="X610" i="32" s="1"/>
  <c r="S129" i="32"/>
  <c r="Y129" i="32" s="1"/>
  <c r="Q91" i="32"/>
  <c r="W91" i="32" s="1"/>
  <c r="Q183" i="32"/>
  <c r="W183" i="32" s="1"/>
  <c r="Q268" i="32"/>
  <c r="W268" i="32" s="1"/>
  <c r="Q355" i="32"/>
  <c r="W355" i="32" s="1"/>
  <c r="Q443" i="32"/>
  <c r="W443" i="32" s="1"/>
  <c r="Q524" i="32"/>
  <c r="W524" i="32" s="1"/>
  <c r="Q410" i="32"/>
  <c r="W410" i="32" s="1"/>
  <c r="S266" i="32"/>
  <c r="Y266" i="32" s="1"/>
  <c r="Q40" i="32"/>
  <c r="W40" i="32" s="1"/>
  <c r="Q218" i="32"/>
  <c r="W218" i="32" s="1"/>
  <c r="Q420" i="32"/>
  <c r="W420" i="32" s="1"/>
  <c r="S300" i="32"/>
  <c r="Y300" i="32" s="1"/>
  <c r="Q533" i="32"/>
  <c r="W533" i="32" s="1"/>
  <c r="Q560" i="32"/>
  <c r="W560" i="32" s="1"/>
  <c r="Q376" i="32"/>
  <c r="W376" i="32" s="1"/>
  <c r="S277" i="32"/>
  <c r="Y277" i="32" s="1"/>
  <c r="Q546" i="32"/>
  <c r="W546" i="32" s="1"/>
  <c r="Q587" i="32"/>
  <c r="W587" i="32" s="1"/>
  <c r="Q512" i="32"/>
  <c r="W512" i="32" s="1"/>
  <c r="Q132" i="32"/>
  <c r="W132" i="32" s="1"/>
  <c r="Q596" i="32"/>
  <c r="W596" i="32" s="1"/>
  <c r="Q230" i="32"/>
  <c r="W230" i="32" s="1"/>
  <c r="Q2" i="32"/>
  <c r="W2" i="32" s="1"/>
  <c r="Q215" i="32"/>
  <c r="W215" i="32" s="1"/>
  <c r="Q302" i="32"/>
  <c r="W302" i="32" s="1"/>
  <c r="Q392" i="32"/>
  <c r="W392" i="32" s="1"/>
  <c r="Q475" i="32"/>
  <c r="W475" i="32" s="1"/>
  <c r="Q312" i="32"/>
  <c r="W312" i="32" s="1"/>
  <c r="Q477" i="32"/>
  <c r="W477" i="32" s="1"/>
  <c r="S468" i="32"/>
  <c r="Y468" i="32" s="1"/>
  <c r="Q153" i="32"/>
  <c r="W153" i="32" s="1"/>
  <c r="Q359" i="32"/>
  <c r="W359" i="32" s="1"/>
  <c r="S249" i="32"/>
  <c r="Y249" i="32" s="1"/>
  <c r="Q145" i="32"/>
  <c r="W145" i="32" s="1"/>
  <c r="Q386" i="32"/>
  <c r="W386" i="32" s="1"/>
  <c r="S381" i="32"/>
  <c r="Y381" i="32" s="1"/>
  <c r="Q550" i="32"/>
  <c r="W550" i="32" s="1"/>
  <c r="Q361" i="32"/>
  <c r="W361" i="32" s="1"/>
  <c r="S444" i="32"/>
  <c r="Y444" i="32" s="1"/>
  <c r="Q180" i="32"/>
  <c r="W180" i="32" s="1"/>
  <c r="Q529" i="32"/>
  <c r="W529" i="32" s="1"/>
  <c r="Q222" i="32"/>
  <c r="W222" i="32" s="1"/>
  <c r="Q595" i="32"/>
  <c r="W595" i="32" s="1"/>
  <c r="Q476" i="32"/>
  <c r="W476" i="32" s="1"/>
  <c r="S602" i="32"/>
  <c r="Y602" i="32" s="1"/>
  <c r="S610" i="32"/>
  <c r="Y610" i="32" s="1"/>
  <c r="S598" i="32"/>
  <c r="Y598" i="32" s="1"/>
  <c r="Q198" i="32"/>
  <c r="W198" i="32" s="1"/>
  <c r="Q210" i="32"/>
  <c r="W210" i="32" s="1"/>
  <c r="S460" i="32"/>
  <c r="Y460" i="32" s="1"/>
  <c r="Q164" i="32"/>
  <c r="W164" i="32" s="1"/>
  <c r="R436" i="32"/>
  <c r="X436" i="32" s="1"/>
  <c r="R517" i="32"/>
  <c r="X517" i="32" s="1"/>
  <c r="S72" i="32"/>
  <c r="Y72" i="32" s="1"/>
  <c r="S156" i="32"/>
  <c r="Y156" i="32" s="1"/>
  <c r="S344" i="32"/>
  <c r="Y344" i="32" s="1"/>
  <c r="Q465" i="32"/>
  <c r="W465" i="32" s="1"/>
  <c r="Q573" i="32"/>
  <c r="W573" i="32" s="1"/>
  <c r="Q106" i="32"/>
  <c r="W106" i="32" s="1"/>
  <c r="Q6" i="32"/>
  <c r="W6" i="32" s="1"/>
  <c r="R218" i="32"/>
  <c r="X218" i="32" s="1"/>
  <c r="R305" i="32"/>
  <c r="X305" i="32" s="1"/>
  <c r="R394" i="32"/>
  <c r="X394" i="32" s="1"/>
  <c r="R478" i="32"/>
  <c r="X478" i="32" s="1"/>
  <c r="S35" i="32"/>
  <c r="Y35" i="32" s="1"/>
  <c r="S118" i="32"/>
  <c r="Y118" i="32" s="1"/>
  <c r="S432" i="32"/>
  <c r="Y432" i="32" s="1"/>
  <c r="Q335" i="32"/>
  <c r="W335" i="32" s="1"/>
  <c r="R212" i="32"/>
  <c r="X212" i="32" s="1"/>
  <c r="R297" i="32"/>
  <c r="X297" i="32" s="1"/>
  <c r="R386" i="32"/>
  <c r="X386" i="32" s="1"/>
  <c r="R608" i="32"/>
  <c r="X608" i="32" s="1"/>
  <c r="S27" i="32"/>
  <c r="Y27" i="32" s="1"/>
  <c r="S109" i="32"/>
  <c r="Y109" i="32" s="1"/>
  <c r="S192" i="32"/>
  <c r="Y192" i="32" s="1"/>
  <c r="Q388" i="32"/>
  <c r="W388" i="32" s="1"/>
  <c r="R205" i="32"/>
  <c r="X205" i="32" s="1"/>
  <c r="R289" i="32"/>
  <c r="X289" i="32" s="1"/>
  <c r="R377" i="32"/>
  <c r="X377" i="32" s="1"/>
  <c r="R467" i="32"/>
  <c r="X467" i="32" s="1"/>
  <c r="S18" i="32"/>
  <c r="Y18" i="32" s="1"/>
  <c r="S102" i="32"/>
  <c r="Y102" i="32" s="1"/>
  <c r="S184" i="32"/>
  <c r="Y184" i="32" s="1"/>
  <c r="S269" i="32"/>
  <c r="Y269" i="32" s="1"/>
  <c r="Q397" i="32"/>
  <c r="W397" i="32" s="1"/>
  <c r="R197" i="32"/>
  <c r="X197" i="32" s="1"/>
  <c r="R282" i="32"/>
  <c r="X282" i="32" s="1"/>
  <c r="R370" i="32"/>
  <c r="X370" i="32" s="1"/>
  <c r="R458" i="32"/>
  <c r="X458" i="32" s="1"/>
  <c r="S10" i="32"/>
  <c r="Y10" i="32" s="1"/>
  <c r="S93" i="32"/>
  <c r="Y93" i="32" s="1"/>
  <c r="S175" i="32"/>
  <c r="Y175" i="32" s="1"/>
  <c r="S261" i="32"/>
  <c r="Y261" i="32" s="1"/>
  <c r="S348" i="32"/>
  <c r="Y348" i="32" s="1"/>
  <c r="Q299" i="32"/>
  <c r="W299" i="32" s="1"/>
  <c r="R213" i="32"/>
  <c r="X213" i="32" s="1"/>
  <c r="R299" i="32"/>
  <c r="X299" i="32" s="1"/>
  <c r="R389" i="32"/>
  <c r="X389" i="32" s="1"/>
  <c r="R474" i="32"/>
  <c r="X474" i="32" s="1"/>
  <c r="S30" i="32"/>
  <c r="Y30" i="32" s="1"/>
  <c r="S112" i="32"/>
  <c r="Y112" i="32" s="1"/>
  <c r="S194" i="32"/>
  <c r="Y194" i="32" s="1"/>
  <c r="S279" i="32"/>
  <c r="Y279" i="32" s="1"/>
  <c r="S591" i="32"/>
  <c r="Y591" i="32" s="1"/>
  <c r="S454" i="32"/>
  <c r="Y454" i="32" s="1"/>
  <c r="Q7" i="32"/>
  <c r="W7" i="32" s="1"/>
  <c r="Q90" i="32"/>
  <c r="W90" i="32" s="1"/>
  <c r="Q174" i="32"/>
  <c r="W174" i="32" s="1"/>
  <c r="Q576" i="32"/>
  <c r="W576" i="32" s="1"/>
  <c r="Q345" i="32"/>
  <c r="W345" i="32" s="1"/>
  <c r="Q432" i="32"/>
  <c r="W432" i="32" s="1"/>
  <c r="Q621" i="32"/>
  <c r="W621" i="32" s="1"/>
  <c r="Q71" i="32"/>
  <c r="W71" i="32" s="1"/>
  <c r="Q370" i="32"/>
  <c r="W370" i="32" s="1"/>
  <c r="Q63" i="32"/>
  <c r="W63" i="32" s="1"/>
  <c r="Q309" i="32"/>
  <c r="W309" i="32" s="1"/>
  <c r="S62" i="32"/>
  <c r="Y62" i="32" s="1"/>
  <c r="S196" i="32"/>
  <c r="Y196" i="32" s="1"/>
  <c r="S580" i="32"/>
  <c r="Y580" i="32" s="1"/>
  <c r="S369" i="32"/>
  <c r="Y369" i="32" s="1"/>
  <c r="S457" i="32"/>
  <c r="Y457" i="32" s="1"/>
  <c r="Q10" i="32"/>
  <c r="W10" i="32" s="1"/>
  <c r="Q120" i="32"/>
  <c r="W120" i="32" s="1"/>
  <c r="Q234" i="32"/>
  <c r="W234" i="32" s="1"/>
  <c r="Q339" i="32"/>
  <c r="W339" i="32" s="1"/>
  <c r="R452" i="32"/>
  <c r="X452" i="32" s="1"/>
  <c r="R19" i="32"/>
  <c r="X19" i="32" s="1"/>
  <c r="R552" i="32"/>
  <c r="X552" i="32" s="1"/>
  <c r="R216" i="32"/>
  <c r="X216" i="32" s="1"/>
  <c r="R303" i="32"/>
  <c r="X303" i="32" s="1"/>
  <c r="R595" i="32"/>
  <c r="X595" i="32" s="1"/>
  <c r="R476" i="32"/>
  <c r="X476" i="32" s="1"/>
  <c r="S34" i="32"/>
  <c r="Y34" i="32" s="1"/>
  <c r="S116" i="32"/>
  <c r="Y116" i="32" s="1"/>
  <c r="S197" i="32"/>
  <c r="Y197" i="32" s="1"/>
  <c r="S282" i="32"/>
  <c r="Y282" i="32" s="1"/>
  <c r="S370" i="32"/>
  <c r="Y370" i="32" s="1"/>
  <c r="S458" i="32"/>
  <c r="Y458" i="32" s="1"/>
  <c r="Q11" i="32"/>
  <c r="W11" i="32" s="1"/>
  <c r="Q94" i="32"/>
  <c r="W94" i="32" s="1"/>
  <c r="R3" i="32"/>
  <c r="X3" i="32" s="1"/>
  <c r="S153" i="32"/>
  <c r="Y153" i="32" s="1"/>
  <c r="R11" i="32"/>
  <c r="X11" i="32" s="1"/>
  <c r="R128" i="32"/>
  <c r="X128" i="32" s="1"/>
  <c r="R217" i="32"/>
  <c r="X217" i="32" s="1"/>
  <c r="R304" i="32"/>
  <c r="X304" i="32" s="1"/>
  <c r="R85" i="32"/>
  <c r="X85" i="32" s="1"/>
  <c r="S96" i="32"/>
  <c r="Y96" i="32" s="1"/>
  <c r="R31" i="32"/>
  <c r="X31" i="32" s="1"/>
  <c r="Q160" i="32"/>
  <c r="W160" i="32" s="1"/>
  <c r="S530" i="32"/>
  <c r="Y530" i="32" s="1"/>
  <c r="S405" i="32"/>
  <c r="Y405" i="32" s="1"/>
  <c r="R87" i="32"/>
  <c r="X87" i="32" s="1"/>
  <c r="R250" i="32"/>
  <c r="X250" i="32" s="1"/>
  <c r="S341" i="32"/>
  <c r="Y341" i="32" s="1"/>
  <c r="R543" i="32"/>
  <c r="X543" i="32" s="1"/>
  <c r="R567" i="32"/>
  <c r="X567" i="32" s="1"/>
  <c r="S281" i="32"/>
  <c r="Y281" i="32" s="1"/>
  <c r="R50" i="32"/>
  <c r="X50" i="32" s="1"/>
  <c r="R541" i="32"/>
  <c r="X541" i="32" s="1"/>
  <c r="S306" i="32"/>
  <c r="Y306" i="32" s="1"/>
  <c r="R41" i="32"/>
  <c r="X41" i="32" s="1"/>
  <c r="R125" i="32"/>
  <c r="X125" i="32" s="1"/>
  <c r="R506" i="32"/>
  <c r="X506" i="32" s="1"/>
  <c r="S588" i="32"/>
  <c r="Y588" i="32" s="1"/>
  <c r="R536" i="32"/>
  <c r="X536" i="32" s="1"/>
  <c r="R554" i="32"/>
  <c r="X554" i="32" s="1"/>
  <c r="R576" i="32"/>
  <c r="X576" i="32" s="1"/>
  <c r="R614" i="32"/>
  <c r="X614" i="32" s="1"/>
  <c r="S136" i="32"/>
  <c r="Y136" i="32" s="1"/>
  <c r="Q101" i="32"/>
  <c r="W101" i="32" s="1"/>
  <c r="Q192" i="32"/>
  <c r="W192" i="32" s="1"/>
  <c r="Q277" i="32"/>
  <c r="W277" i="32" s="1"/>
  <c r="Q365" i="32"/>
  <c r="W365" i="32" s="1"/>
  <c r="Q451" i="32"/>
  <c r="W451" i="32" s="1"/>
  <c r="Q226" i="32"/>
  <c r="W226" i="32" s="1"/>
  <c r="Q436" i="32"/>
  <c r="W436" i="32" s="1"/>
  <c r="S316" i="32"/>
  <c r="Y316" i="32" s="1"/>
  <c r="Q538" i="32"/>
  <c r="W538" i="32" s="1"/>
  <c r="Q236" i="32"/>
  <c r="W236" i="32" s="1"/>
  <c r="Q437" i="32"/>
  <c r="W437" i="32" s="1"/>
  <c r="S317" i="32"/>
  <c r="Y317" i="32" s="1"/>
  <c r="Q48" i="32"/>
  <c r="W48" i="32" s="1"/>
  <c r="Q195" i="32"/>
  <c r="W195" i="32" s="1"/>
  <c r="Q405" i="32"/>
  <c r="W405" i="32" s="1"/>
  <c r="S310" i="32"/>
  <c r="Y310" i="32" s="1"/>
  <c r="Q115" i="32"/>
  <c r="W115" i="32" s="1"/>
  <c r="Q324" i="32"/>
  <c r="W324" i="32" s="1"/>
  <c r="Q528" i="32"/>
  <c r="W528" i="32" s="1"/>
  <c r="Q155" i="32"/>
  <c r="W155" i="32" s="1"/>
  <c r="Q431" i="32"/>
  <c r="W431" i="32" s="1"/>
  <c r="Q258" i="32"/>
  <c r="W258" i="32" s="1"/>
  <c r="Q224" i="32"/>
  <c r="W224" i="32" s="1"/>
  <c r="Q311" i="32"/>
  <c r="W311" i="32" s="1"/>
  <c r="Q401" i="32"/>
  <c r="W401" i="32" s="1"/>
  <c r="Q481" i="32"/>
  <c r="W481" i="32" s="1"/>
  <c r="Q331" i="32"/>
  <c r="W331" i="32" s="1"/>
  <c r="Q493" i="32"/>
  <c r="W493" i="32" s="1"/>
  <c r="S488" i="32"/>
  <c r="Y488" i="32" s="1"/>
  <c r="Q177" i="32"/>
  <c r="W177" i="32" s="1"/>
  <c r="Q385" i="32"/>
  <c r="W385" i="32" s="1"/>
  <c r="S276" i="32"/>
  <c r="Y276" i="32" s="1"/>
  <c r="Q162" i="32"/>
  <c r="W162" i="32" s="1"/>
  <c r="Q412" i="32"/>
  <c r="W412" i="32" s="1"/>
  <c r="S416" i="32"/>
  <c r="Y416" i="32" s="1"/>
  <c r="Q146" i="32"/>
  <c r="W146" i="32" s="1"/>
  <c r="Q377" i="32"/>
  <c r="W377" i="32" s="1"/>
  <c r="S491" i="32"/>
  <c r="Y491" i="32" s="1"/>
  <c r="Q570" i="32"/>
  <c r="W570" i="32" s="1"/>
  <c r="S383" i="32"/>
  <c r="Y383" i="32" s="1"/>
  <c r="Q248" i="32"/>
  <c r="W248" i="32" s="1"/>
  <c r="Q402" i="32"/>
  <c r="W402" i="32" s="1"/>
  <c r="Q482" i="32"/>
  <c r="W482" i="32" s="1"/>
  <c r="S505" i="32"/>
  <c r="Y505" i="32" s="1"/>
  <c r="Q87" i="32"/>
  <c r="W87" i="32" s="1"/>
  <c r="S514" i="32"/>
  <c r="Y514" i="32" s="1"/>
  <c r="Q266" i="32"/>
  <c r="W266" i="32" s="1"/>
  <c r="Q217" i="32"/>
  <c r="W217" i="32" s="1"/>
  <c r="Q544" i="32"/>
  <c r="W544" i="32" s="1"/>
  <c r="Q513" i="32"/>
  <c r="W513" i="32" s="1"/>
  <c r="R446" i="32"/>
  <c r="X446" i="32" s="1"/>
  <c r="R526" i="32"/>
  <c r="X526" i="32" s="1"/>
  <c r="S545" i="32"/>
  <c r="Y545" i="32" s="1"/>
  <c r="S181" i="32"/>
  <c r="Y181" i="32" s="1"/>
  <c r="S363" i="32"/>
  <c r="Y363" i="32" s="1"/>
  <c r="S182" i="32"/>
  <c r="Y182" i="32" s="1"/>
  <c r="S242" i="32"/>
  <c r="Y242" i="32" s="1"/>
  <c r="Q189" i="32"/>
  <c r="W189" i="32" s="1"/>
  <c r="Q41" i="32"/>
  <c r="W41" i="32" s="1"/>
  <c r="R227" i="32"/>
  <c r="X227" i="32" s="1"/>
  <c r="R313" i="32"/>
  <c r="X313" i="32" s="1"/>
  <c r="R404" i="32"/>
  <c r="X404" i="32" s="1"/>
  <c r="R484" i="32"/>
  <c r="X484" i="32" s="1"/>
  <c r="S42" i="32"/>
  <c r="Y42" i="32" s="1"/>
  <c r="S126" i="32"/>
  <c r="Y126" i="32" s="1"/>
  <c r="S469" i="32"/>
  <c r="Y469" i="32" s="1"/>
  <c r="R137" i="32"/>
  <c r="X137" i="32" s="1"/>
  <c r="R219" i="32"/>
  <c r="X219" i="32" s="1"/>
  <c r="R306" i="32"/>
  <c r="X306" i="32" s="1"/>
  <c r="R395" i="32"/>
  <c r="X395" i="32" s="1"/>
  <c r="R479" i="32"/>
  <c r="X479" i="32" s="1"/>
  <c r="S36" i="32"/>
  <c r="Y36" i="32" s="1"/>
  <c r="S549" i="32"/>
  <c r="Y549" i="32" s="1"/>
  <c r="S199" i="32"/>
  <c r="Y199" i="32" s="1"/>
  <c r="S606" i="32"/>
  <c r="Y606" i="32" s="1"/>
  <c r="R569" i="32"/>
  <c r="X569" i="32" s="1"/>
  <c r="R298" i="32"/>
  <c r="X298" i="32" s="1"/>
  <c r="R387" i="32"/>
  <c r="X387" i="32" s="1"/>
  <c r="R473" i="32"/>
  <c r="X473" i="32" s="1"/>
  <c r="S28" i="32"/>
  <c r="Y28" i="32" s="1"/>
  <c r="S110" i="32"/>
  <c r="Y110" i="32" s="1"/>
  <c r="S564" i="32"/>
  <c r="Y564" i="32" s="1"/>
  <c r="S278" i="32"/>
  <c r="Y278" i="32" s="1"/>
  <c r="S463" i="32"/>
  <c r="Y463" i="32" s="1"/>
  <c r="R206" i="32"/>
  <c r="X206" i="32" s="1"/>
  <c r="R290" i="32"/>
  <c r="X290" i="32" s="1"/>
  <c r="R378" i="32"/>
  <c r="X378" i="32" s="1"/>
  <c r="R605" i="32"/>
  <c r="X605" i="32" s="1"/>
  <c r="S19" i="32"/>
  <c r="Y19" i="32" s="1"/>
  <c r="S103" i="32"/>
  <c r="Y103" i="32" s="1"/>
  <c r="S185" i="32"/>
  <c r="Y185" i="32" s="1"/>
  <c r="S270" i="32"/>
  <c r="Y270" i="32" s="1"/>
  <c r="S357" i="32"/>
  <c r="Y357" i="32" s="1"/>
  <c r="R140" i="32"/>
  <c r="X140" i="32" s="1"/>
  <c r="R222" i="32"/>
  <c r="X222" i="32" s="1"/>
  <c r="R309" i="32"/>
  <c r="X309" i="32" s="1"/>
  <c r="R398" i="32"/>
  <c r="X398" i="32" s="1"/>
  <c r="R613" i="32"/>
  <c r="X613" i="32" s="1"/>
  <c r="S39" i="32"/>
  <c r="Y39" i="32" s="1"/>
  <c r="S121" i="32"/>
  <c r="Y121" i="32" s="1"/>
  <c r="S202" i="32"/>
  <c r="Y202" i="32" s="1"/>
  <c r="S582" i="32"/>
  <c r="Y582" i="32" s="1"/>
  <c r="S375" i="32"/>
  <c r="Y375" i="32" s="1"/>
  <c r="S464" i="32"/>
  <c r="Y464" i="32" s="1"/>
  <c r="Q16" i="32"/>
  <c r="W16" i="32" s="1"/>
  <c r="Q100" i="32"/>
  <c r="W100" i="32" s="1"/>
  <c r="Q182" i="32"/>
  <c r="W182" i="32" s="1"/>
  <c r="Q267" i="32"/>
  <c r="W267" i="32" s="1"/>
  <c r="Q590" i="32"/>
  <c r="W590" i="32" s="1"/>
  <c r="Q442" i="32"/>
  <c r="W442" i="32" s="1"/>
  <c r="Q523" i="32"/>
  <c r="W523" i="32" s="1"/>
  <c r="Q548" i="32"/>
  <c r="W548" i="32" s="1"/>
  <c r="Q413" i="32"/>
  <c r="W413" i="32" s="1"/>
  <c r="Q72" i="32"/>
  <c r="W72" i="32" s="1"/>
  <c r="Q344" i="32"/>
  <c r="W344" i="32" s="1"/>
  <c r="L217" i="37"/>
  <c r="L56" i="37"/>
  <c r="L102" i="37"/>
  <c r="L34" i="37"/>
  <c r="L10" i="37"/>
  <c r="L401" i="37"/>
  <c r="L428" i="37"/>
  <c r="L458" i="37"/>
  <c r="L185" i="37"/>
  <c r="L494" i="37"/>
  <c r="L95" i="37"/>
  <c r="L15" i="37"/>
  <c r="L211" i="37"/>
  <c r="L123" i="37"/>
  <c r="L71" i="37"/>
  <c r="L261" i="37"/>
  <c r="L266" i="37"/>
  <c r="L183" i="37"/>
  <c r="L92" i="37"/>
  <c r="L42" i="37"/>
  <c r="L289" i="37"/>
  <c r="L299" i="37"/>
  <c r="L310" i="37"/>
  <c r="L323" i="37"/>
  <c r="L222" i="37"/>
  <c r="L120" i="37"/>
  <c r="L375" i="37"/>
  <c r="L385" i="37"/>
  <c r="L393" i="37"/>
  <c r="L415" i="37"/>
  <c r="L419" i="37"/>
  <c r="L104" i="37"/>
  <c r="L139" i="37"/>
  <c r="L457" i="37"/>
  <c r="L91" i="37"/>
  <c r="L59" i="37"/>
  <c r="L489" i="37"/>
  <c r="L205" i="37"/>
  <c r="L250" i="37"/>
  <c r="L200" i="37"/>
  <c r="L190" i="37"/>
  <c r="L275" i="37"/>
  <c r="L294" i="37"/>
  <c r="L305" i="37"/>
  <c r="L319" i="37"/>
  <c r="L47" i="37"/>
  <c r="L335" i="37"/>
  <c r="L159" i="37"/>
  <c r="L368" i="37"/>
  <c r="L381" i="37"/>
  <c r="L202" i="37"/>
  <c r="L9" i="37"/>
  <c r="L408" i="37"/>
  <c r="L451" i="37"/>
  <c r="L83" i="37"/>
  <c r="L198" i="37"/>
  <c r="L61" i="37"/>
  <c r="L58" i="37"/>
  <c r="L499" i="37"/>
  <c r="L239" i="37"/>
  <c r="L226" i="37"/>
  <c r="L33" i="37"/>
  <c r="L224" i="37"/>
  <c r="L149" i="37"/>
  <c r="L5" i="37"/>
  <c r="L258" i="37"/>
  <c r="L229" i="37"/>
  <c r="L16" i="37"/>
  <c r="L80" i="37"/>
  <c r="L100" i="37"/>
  <c r="L233" i="37"/>
  <c r="L225" i="37"/>
  <c r="L234" i="37"/>
  <c r="L2" i="37"/>
  <c r="L281" i="37"/>
  <c r="L144" i="37"/>
  <c r="L295" i="37"/>
  <c r="L127" i="37"/>
  <c r="L67" i="37"/>
  <c r="L312" i="37"/>
  <c r="L106" i="37"/>
  <c r="L324" i="37"/>
  <c r="L328" i="37"/>
  <c r="L336" i="37"/>
  <c r="L175" i="37"/>
  <c r="L182" i="37"/>
  <c r="L348" i="37"/>
  <c r="L354" i="37"/>
  <c r="L361" i="37"/>
  <c r="L45" i="37"/>
  <c r="L68" i="37"/>
  <c r="L138" i="37"/>
  <c r="L382" i="37"/>
  <c r="L387" i="37"/>
  <c r="L389" i="37"/>
  <c r="L215" i="37"/>
  <c r="L398" i="37"/>
  <c r="L402" i="37"/>
  <c r="L409" i="37"/>
  <c r="L417" i="37"/>
  <c r="L421" i="37"/>
  <c r="L435" i="37"/>
  <c r="L440" i="37"/>
  <c r="L444" i="37"/>
  <c r="L453" i="37"/>
  <c r="L459" i="37"/>
  <c r="L126" i="37"/>
  <c r="L470" i="37"/>
  <c r="L474" i="37"/>
  <c r="L164" i="37"/>
  <c r="L122" i="37"/>
  <c r="L145" i="37"/>
  <c r="L130" i="37"/>
  <c r="L242" i="37"/>
  <c r="L262" i="37"/>
  <c r="L192" i="37"/>
  <c r="L362" i="37"/>
  <c r="L386" i="37"/>
  <c r="L397" i="37"/>
  <c r="L420" i="37"/>
  <c r="L22" i="37"/>
  <c r="L483" i="37"/>
  <c r="L63" i="37"/>
  <c r="L82" i="37"/>
  <c r="L216" i="37"/>
  <c r="L32" i="37"/>
  <c r="L194" i="37"/>
  <c r="L25" i="37"/>
  <c r="L273" i="37"/>
  <c r="L55" i="37"/>
  <c r="L49" i="37"/>
  <c r="L311" i="37"/>
  <c r="L89" i="37"/>
  <c r="L347" i="37"/>
  <c r="L154" i="37"/>
  <c r="L73" i="37"/>
  <c r="L434" i="37"/>
  <c r="L464" i="37"/>
  <c r="L105" i="37"/>
  <c r="L187" i="37"/>
  <c r="L20" i="37"/>
  <c r="L167" i="37"/>
  <c r="L270" i="37"/>
  <c r="L158" i="37"/>
  <c r="L300" i="37"/>
  <c r="L66" i="37"/>
  <c r="L341" i="37"/>
  <c r="L360" i="37"/>
  <c r="L376" i="37"/>
  <c r="L163" i="37"/>
  <c r="L416" i="37"/>
  <c r="L439" i="37"/>
  <c r="L452" i="37"/>
  <c r="L469" i="37"/>
  <c r="L207" i="37"/>
  <c r="L111" i="37"/>
  <c r="L214" i="37"/>
  <c r="L46" i="37"/>
  <c r="L241" i="37"/>
  <c r="L244" i="37"/>
  <c r="L252" i="37"/>
  <c r="L189" i="37"/>
  <c r="L257" i="37"/>
  <c r="L37" i="37"/>
  <c r="L232" i="37"/>
  <c r="L236" i="37"/>
  <c r="L129" i="37"/>
  <c r="L231" i="37"/>
  <c r="L283" i="37"/>
  <c r="L26" i="37"/>
  <c r="L296" i="37"/>
  <c r="L302" i="37"/>
  <c r="L306" i="37"/>
  <c r="L314" i="37"/>
  <c r="L162" i="37"/>
  <c r="L338" i="37"/>
  <c r="L223" i="37"/>
  <c r="L342" i="37"/>
  <c r="L349" i="37"/>
  <c r="L356" i="37"/>
  <c r="L151" i="37"/>
  <c r="L370" i="37"/>
  <c r="L377" i="37"/>
  <c r="L191" i="37"/>
  <c r="L75" i="37"/>
  <c r="L390" i="37"/>
  <c r="L394" i="37"/>
  <c r="L155" i="37"/>
  <c r="L404" i="37"/>
  <c r="L172" i="37"/>
  <c r="L506" i="37"/>
  <c r="L423" i="37"/>
  <c r="L430" i="37"/>
  <c r="L78" i="37"/>
  <c r="L152" i="37"/>
  <c r="L446" i="37"/>
  <c r="L460" i="37"/>
  <c r="L476" i="37"/>
  <c r="L142" i="37"/>
  <c r="L490" i="37"/>
  <c r="L6" i="37"/>
  <c r="L253" i="37"/>
  <c r="L503" i="37"/>
  <c r="L43" i="37"/>
  <c r="L125" i="37"/>
  <c r="L432" i="37"/>
  <c r="L137" i="37"/>
  <c r="L76" i="37"/>
  <c r="L462" i="37"/>
  <c r="L471" i="37"/>
  <c r="L480" i="37"/>
  <c r="L492" i="37"/>
  <c r="L93" i="37"/>
  <c r="L171" i="37"/>
  <c r="L153" i="37"/>
  <c r="L248" i="37"/>
  <c r="L62" i="37"/>
  <c r="L255" i="37"/>
  <c r="L218" i="37"/>
  <c r="L260" i="37"/>
  <c r="L264" i="37"/>
  <c r="L269" i="37"/>
  <c r="L110" i="37"/>
  <c r="L274" i="37"/>
  <c r="L160" i="37"/>
  <c r="L86" i="37"/>
  <c r="L280" i="37"/>
  <c r="L287" i="37"/>
  <c r="L293" i="37"/>
  <c r="L51" i="37"/>
  <c r="L117" i="37"/>
  <c r="L317" i="37"/>
  <c r="L118" i="37"/>
  <c r="L36" i="37"/>
  <c r="L333" i="37"/>
  <c r="L219" i="37"/>
  <c r="L50" i="37"/>
  <c r="L352" i="37"/>
  <c r="L44" i="37"/>
  <c r="L504" i="37"/>
  <c r="L366" i="37"/>
  <c r="L374" i="37"/>
  <c r="L379" i="37"/>
  <c r="L52" i="37"/>
  <c r="L209" i="37"/>
  <c r="L29" i="37"/>
  <c r="L395" i="37"/>
  <c r="L173" i="37"/>
  <c r="L150" i="37"/>
  <c r="L414" i="37"/>
  <c r="L147" i="37"/>
  <c r="L90" i="37"/>
  <c r="L438" i="37"/>
  <c r="L443" i="37"/>
  <c r="L449" i="37"/>
  <c r="L38" i="37"/>
  <c r="L463" i="37"/>
  <c r="L467" i="37"/>
  <c r="L472" i="37"/>
  <c r="L479" i="37"/>
  <c r="L481" i="37"/>
  <c r="L488" i="37"/>
  <c r="L493" i="37"/>
  <c r="L497" i="37"/>
  <c r="L17" i="37"/>
  <c r="L48" i="37"/>
  <c r="L237" i="37"/>
  <c r="L358" i="37"/>
  <c r="L11" i="37"/>
  <c r="L373" i="37"/>
  <c r="L383" i="37"/>
  <c r="L391" i="37"/>
  <c r="L400" i="37"/>
  <c r="L413" i="37"/>
  <c r="L426" i="37"/>
  <c r="L69" i="37"/>
  <c r="L179" i="37"/>
  <c r="L478" i="37"/>
  <c r="L487" i="37"/>
  <c r="L21" i="37"/>
  <c r="L238" i="37"/>
  <c r="L501" i="37"/>
  <c r="L107" i="37"/>
  <c r="L166" i="37"/>
  <c r="L221" i="37"/>
  <c r="L249" i="37"/>
  <c r="L28" i="37"/>
  <c r="L197" i="37"/>
  <c r="L12" i="37"/>
  <c r="L265" i="37"/>
  <c r="L65" i="37"/>
  <c r="L220" i="37"/>
  <c r="L60" i="37"/>
  <c r="L278" i="37"/>
  <c r="L132" i="37"/>
  <c r="L288" i="37"/>
  <c r="L298" i="37"/>
  <c r="L176" i="37"/>
  <c r="L309" i="37"/>
  <c r="L318" i="37"/>
  <c r="L322" i="37"/>
  <c r="L334" i="37"/>
  <c r="L340" i="37"/>
  <c r="L178" i="37"/>
  <c r="L346" i="37"/>
  <c r="L353" i="37"/>
  <c r="L359" i="37"/>
  <c r="L505" i="37"/>
  <c r="L367" i="37"/>
  <c r="L88" i="37"/>
  <c r="L380" i="37"/>
  <c r="L384" i="37"/>
  <c r="L39" i="37"/>
  <c r="L392" i="37"/>
  <c r="L396" i="37"/>
  <c r="L407" i="37"/>
  <c r="L181" i="37"/>
  <c r="L112" i="37"/>
  <c r="L427" i="37"/>
  <c r="L433" i="37"/>
  <c r="L450" i="37"/>
  <c r="L456" i="37"/>
  <c r="L235" i="37"/>
  <c r="L468" i="37"/>
  <c r="L473" i="37"/>
  <c r="L482" i="37"/>
  <c r="L140" i="37"/>
  <c r="L148" i="37"/>
  <c r="L35" i="37"/>
  <c r="L227" i="37"/>
  <c r="L143" i="37"/>
  <c r="L103" i="37"/>
  <c r="L243" i="37"/>
  <c r="L251" i="37"/>
  <c r="L8" i="37"/>
  <c r="L256" i="37"/>
  <c r="L31" i="37"/>
  <c r="L210" i="37"/>
  <c r="L267" i="37"/>
  <c r="L201" i="37"/>
  <c r="L184" i="37"/>
  <c r="L74" i="37"/>
  <c r="L27" i="37"/>
  <c r="L85" i="37"/>
  <c r="L282" i="37"/>
  <c r="L290" i="37"/>
  <c r="L133" i="37"/>
  <c r="L301" i="37"/>
  <c r="L18" i="37"/>
  <c r="L313" i="37"/>
  <c r="L320" i="37"/>
  <c r="L325" i="37"/>
  <c r="L329" i="37"/>
  <c r="L337" i="37"/>
  <c r="L64" i="37"/>
  <c r="L109" i="37"/>
  <c r="L355" i="37"/>
  <c r="L363" i="37"/>
  <c r="L369" i="37"/>
  <c r="L199" i="37"/>
  <c r="L146" i="37"/>
  <c r="L196" i="37"/>
  <c r="L399" i="37"/>
  <c r="L403" i="37"/>
  <c r="L410" i="37"/>
  <c r="L418" i="37"/>
  <c r="L422" i="37"/>
  <c r="L429" i="37"/>
  <c r="L436" i="37"/>
  <c r="L508" i="37"/>
  <c r="L445" i="37"/>
  <c r="L454" i="37"/>
  <c r="L212" i="37"/>
  <c r="L465" i="37"/>
  <c r="L475" i="37"/>
  <c r="L170" i="37"/>
  <c r="L484" i="37"/>
  <c r="L57" i="37"/>
  <c r="L495" i="37"/>
  <c r="L180" i="37"/>
  <c r="L186" i="37"/>
  <c r="L271" i="37"/>
  <c r="L276" i="37"/>
  <c r="L284" i="37"/>
  <c r="L315" i="37"/>
  <c r="L330" i="37"/>
  <c r="L169" i="37"/>
  <c r="L357" i="37"/>
  <c r="L371" i="37"/>
  <c r="L188" i="37"/>
  <c r="L87" i="37"/>
  <c r="L411" i="37"/>
  <c r="L424" i="37"/>
  <c r="L177" i="37"/>
  <c r="L447" i="37"/>
  <c r="L466" i="37"/>
  <c r="L477" i="37"/>
  <c r="L485" i="37"/>
  <c r="L14" i="37"/>
  <c r="L70" i="37"/>
  <c r="L101" i="37"/>
  <c r="L246" i="37"/>
  <c r="L23" i="37"/>
  <c r="L228" i="37"/>
  <c r="L114" i="37"/>
  <c r="L84" i="37"/>
  <c r="L116" i="37"/>
  <c r="L72" i="37"/>
  <c r="L40" i="37"/>
  <c r="L165" i="37"/>
  <c r="L77" i="37"/>
  <c r="L279" i="37"/>
  <c r="L24" i="37"/>
  <c r="L285" i="37"/>
  <c r="L94" i="37"/>
  <c r="L30" i="37"/>
  <c r="L303" i="37"/>
  <c r="L498" i="37"/>
  <c r="L131" i="37"/>
  <c r="L327" i="37"/>
  <c r="L331" i="37"/>
  <c r="L339" i="37"/>
  <c r="L156" i="37"/>
  <c r="L344" i="37"/>
  <c r="L351" i="37"/>
  <c r="L502" i="37"/>
  <c r="L365" i="37"/>
  <c r="L372" i="37"/>
  <c r="L115" i="37"/>
  <c r="L113" i="37"/>
  <c r="L388" i="37"/>
  <c r="L128" i="37"/>
  <c r="L97" i="37"/>
  <c r="L406" i="37"/>
  <c r="L412" i="37"/>
  <c r="L507" i="37"/>
  <c r="L425" i="37"/>
  <c r="L81" i="37"/>
  <c r="L437" i="37"/>
  <c r="L442" i="37"/>
  <c r="L448" i="37"/>
  <c r="L455" i="37"/>
  <c r="L461" i="37"/>
  <c r="L3" i="37"/>
  <c r="L124" i="37"/>
  <c r="L168" i="37"/>
  <c r="L486" i="37"/>
  <c r="L19" i="37"/>
  <c r="L4" i="37"/>
  <c r="L500" i="37"/>
  <c r="L240" i="37"/>
  <c r="L245" i="37"/>
  <c r="L204" i="37"/>
  <c r="L79" i="37"/>
  <c r="L134" i="37"/>
  <c r="L213" i="37"/>
  <c r="L230" i="37"/>
  <c r="L161" i="37"/>
  <c r="L54" i="37"/>
  <c r="L291" i="37"/>
  <c r="L297" i="37"/>
  <c r="L307" i="37"/>
  <c r="L157" i="37"/>
  <c r="L326" i="37"/>
  <c r="L41" i="37"/>
  <c r="L343" i="37"/>
  <c r="L350" i="37"/>
  <c r="L119" i="37"/>
  <c r="L364" i="37"/>
  <c r="L378" i="37"/>
  <c r="L195" i="37"/>
  <c r="L96" i="37"/>
  <c r="L206" i="37"/>
  <c r="L405" i="37"/>
  <c r="L53" i="37"/>
  <c r="L431" i="37"/>
  <c r="L441" i="37"/>
  <c r="L99" i="37"/>
  <c r="L13" i="37"/>
  <c r="L136" i="37"/>
  <c r="L491" i="37"/>
  <c r="L496" i="37"/>
  <c r="L121" i="37"/>
  <c r="L98" i="37"/>
  <c r="L174" i="37"/>
  <c r="L247" i="37"/>
  <c r="L254" i="37"/>
  <c r="L259" i="37"/>
  <c r="L203" i="37"/>
  <c r="L263" i="37"/>
  <c r="L268" i="37"/>
  <c r="L272" i="37"/>
  <c r="L7" i="37"/>
  <c r="L277" i="37"/>
  <c r="L141" i="37"/>
  <c r="L193" i="37"/>
  <c r="L286" i="37"/>
  <c r="L292" i="37"/>
  <c r="L108" i="37"/>
  <c r="L304" i="37"/>
  <c r="L308" i="37"/>
  <c r="L316" i="37"/>
  <c r="L321" i="37"/>
  <c r="L135" i="37"/>
  <c r="L332" i="37"/>
  <c r="L208" i="37"/>
  <c r="L345" i="37"/>
  <c r="R108" i="37"/>
  <c r="V320" i="37"/>
  <c r="V290" i="37"/>
  <c r="V360" i="37"/>
  <c r="V34" i="37"/>
  <c r="V300" i="37"/>
  <c r="V270" i="37"/>
  <c r="U494" i="37"/>
  <c r="U207" i="37"/>
  <c r="V483" i="37"/>
  <c r="U464" i="37"/>
  <c r="V452" i="37"/>
  <c r="V434" i="37"/>
  <c r="V416" i="37"/>
  <c r="V386" i="37"/>
  <c r="U528" i="37"/>
  <c r="V515" i="37"/>
  <c r="V167" i="37"/>
  <c r="V73" i="37"/>
  <c r="V192" i="37"/>
  <c r="S105" i="37"/>
  <c r="S311" i="37"/>
  <c r="T25" i="37"/>
  <c r="T27" i="37"/>
  <c r="S216" i="37"/>
  <c r="L492" i="32"/>
  <c r="N334" i="40"/>
  <c r="N1347" i="40"/>
  <c r="N837" i="40"/>
  <c r="J396" i="16"/>
  <c r="N314" i="40"/>
  <c r="L449" i="32"/>
  <c r="N801" i="40"/>
  <c r="J337" i="16"/>
  <c r="N1311" i="40"/>
  <c r="L383" i="32"/>
  <c r="N268" i="40"/>
  <c r="N739" i="40"/>
  <c r="N1250" i="40"/>
  <c r="J227" i="16"/>
  <c r="L587" i="32"/>
  <c r="J436" i="16"/>
  <c r="J119" i="16"/>
  <c r="N1159" i="40"/>
  <c r="N185" i="40"/>
  <c r="L262" i="32"/>
  <c r="J193" i="16"/>
  <c r="N1135" i="40"/>
  <c r="N624" i="40"/>
  <c r="L235" i="32"/>
  <c r="N167" i="40"/>
  <c r="N1108" i="40"/>
  <c r="J415" i="16"/>
  <c r="N597" i="40"/>
  <c r="L183" i="32"/>
  <c r="N546" i="40"/>
  <c r="N1056" i="40"/>
  <c r="J276" i="16"/>
  <c r="N129" i="40"/>
  <c r="L157" i="32"/>
  <c r="N521" i="40"/>
  <c r="N1031" i="40"/>
  <c r="L114" i="32"/>
  <c r="J386" i="16"/>
  <c r="N75" i="40"/>
  <c r="N477" i="40"/>
  <c r="N989" i="40"/>
  <c r="L81" i="32"/>
  <c r="N954" i="40"/>
  <c r="N442" i="40"/>
  <c r="L31" i="32"/>
  <c r="J192" i="16"/>
  <c r="N20" i="40"/>
  <c r="N392" i="40"/>
  <c r="N904" i="40"/>
  <c r="L429" i="32"/>
  <c r="J398" i="16"/>
  <c r="N299" i="40"/>
  <c r="N782" i="40"/>
  <c r="N1292" i="40"/>
  <c r="L84" i="32"/>
  <c r="N445" i="40"/>
  <c r="J133" i="16"/>
  <c r="N53" i="40"/>
  <c r="N957" i="40"/>
  <c r="L508" i="32"/>
  <c r="N1366" i="40"/>
  <c r="N855" i="40"/>
  <c r="L490" i="32"/>
  <c r="J194" i="16"/>
  <c r="N1345" i="40"/>
  <c r="N835" i="40"/>
  <c r="L447" i="32"/>
  <c r="J347" i="16"/>
  <c r="N312" i="40"/>
  <c r="N799" i="40"/>
  <c r="N1309" i="40"/>
  <c r="L420" i="32"/>
  <c r="N292" i="40"/>
  <c r="N773" i="40"/>
  <c r="N1284" i="40"/>
  <c r="L391" i="32"/>
  <c r="N274" i="40"/>
  <c r="J287" i="16"/>
  <c r="N1258" i="40"/>
  <c r="N747" i="40"/>
  <c r="L372" i="32"/>
  <c r="N259" i="40"/>
  <c r="J250" i="16"/>
  <c r="N728" i="40"/>
  <c r="N1239" i="40"/>
  <c r="L343" i="32"/>
  <c r="L344" i="32"/>
  <c r="N701" i="40"/>
  <c r="N239" i="40"/>
  <c r="N1212" i="40"/>
  <c r="L278" i="32"/>
  <c r="N197" i="40"/>
  <c r="J379" i="16"/>
  <c r="N1150" i="40"/>
  <c r="N640" i="40"/>
  <c r="L609" i="32"/>
  <c r="J161" i="16"/>
  <c r="L418" i="32"/>
  <c r="L419" i="32"/>
  <c r="N291" i="40"/>
  <c r="N1283" i="40"/>
  <c r="N772" i="40"/>
  <c r="J208" i="16"/>
  <c r="N1257" i="40"/>
  <c r="N746" i="40"/>
  <c r="L342" i="32"/>
  <c r="L341" i="32"/>
  <c r="J332" i="16"/>
  <c r="N238" i="40"/>
  <c r="N700" i="40"/>
  <c r="N1211" i="40"/>
  <c r="L301" i="32"/>
  <c r="N214" i="40"/>
  <c r="N663" i="40"/>
  <c r="N1174" i="40"/>
  <c r="L268" i="32"/>
  <c r="J305" i="16"/>
  <c r="N630" i="40"/>
  <c r="N190" i="40"/>
  <c r="N1141" i="40"/>
  <c r="L242" i="32"/>
  <c r="N604" i="40"/>
  <c r="J50" i="16"/>
  <c r="N1115" i="40"/>
  <c r="L206" i="32"/>
  <c r="N144" i="40"/>
  <c r="J189" i="16"/>
  <c r="N1079" i="40"/>
  <c r="N569" i="40"/>
  <c r="L173" i="32"/>
  <c r="N121" i="40"/>
  <c r="N537" i="40"/>
  <c r="N1047" i="40"/>
  <c r="L128" i="32"/>
  <c r="N493" i="40"/>
  <c r="J140" i="16"/>
  <c r="N1005" i="40"/>
  <c r="N87" i="40"/>
  <c r="L88" i="32"/>
  <c r="N452" i="40"/>
  <c r="N964" i="40"/>
  <c r="L57" i="32"/>
  <c r="N929" i="40"/>
  <c r="J343" i="16"/>
  <c r="N417" i="40"/>
  <c r="L47" i="32"/>
  <c r="N408" i="40"/>
  <c r="N920" i="40"/>
  <c r="L28" i="32"/>
  <c r="J129" i="16"/>
  <c r="N19" i="40"/>
  <c r="N389" i="40"/>
  <c r="N902" i="40"/>
  <c r="N82" i="40"/>
  <c r="N1000" i="40"/>
  <c r="N488" i="40"/>
  <c r="L142" i="32"/>
  <c r="N98" i="40"/>
  <c r="N507" i="40"/>
  <c r="N1018" i="40"/>
  <c r="L523" i="32"/>
  <c r="N358" i="40"/>
  <c r="J477" i="16"/>
  <c r="N869" i="40"/>
  <c r="N1381" i="40"/>
  <c r="L504" i="32"/>
  <c r="J450" i="16"/>
  <c r="N346" i="40"/>
  <c r="N851" i="40"/>
  <c r="N1362" i="40"/>
  <c r="L485" i="32"/>
  <c r="N830" i="40"/>
  <c r="J384" i="16"/>
  <c r="N1340" i="40"/>
  <c r="L467" i="32"/>
  <c r="N321" i="40"/>
  <c r="J428" i="16"/>
  <c r="N814" i="40"/>
  <c r="L442" i="32"/>
  <c r="N308" i="40"/>
  <c r="N795" i="40"/>
  <c r="N1305" i="40"/>
  <c r="J480" i="16"/>
  <c r="L601" i="32"/>
  <c r="J158" i="16"/>
  <c r="L396" i="32"/>
  <c r="J125" i="16"/>
  <c r="N751" i="40"/>
  <c r="N277" i="40"/>
  <c r="N1262" i="40"/>
  <c r="J367" i="16"/>
  <c r="L376" i="32"/>
  <c r="N732" i="40"/>
  <c r="N1243" i="40"/>
  <c r="L592" i="32"/>
  <c r="J245" i="16"/>
  <c r="J481" i="16"/>
  <c r="L349" i="32"/>
  <c r="N706" i="40"/>
  <c r="N1217" i="40"/>
  <c r="L317" i="32"/>
  <c r="N224" i="40"/>
  <c r="J251" i="16"/>
  <c r="N1188" i="40"/>
  <c r="N677" i="40"/>
  <c r="L298" i="32"/>
  <c r="J57" i="16"/>
  <c r="N660" i="40"/>
  <c r="N211" i="40"/>
  <c r="N1171" i="40"/>
  <c r="L580" i="32"/>
  <c r="J301" i="16"/>
  <c r="L578" i="32"/>
  <c r="J203" i="16"/>
  <c r="L256" i="32"/>
  <c r="N618" i="40"/>
  <c r="J321" i="16"/>
  <c r="N180" i="40"/>
  <c r="N1129" i="40"/>
  <c r="L228" i="32"/>
  <c r="N590" i="40"/>
  <c r="J458" i="16"/>
  <c r="N161" i="40"/>
  <c r="N1101" i="40"/>
  <c r="L212" i="32"/>
  <c r="N574" i="40"/>
  <c r="J71" i="16"/>
  <c r="N148" i="40"/>
  <c r="N1085" i="40"/>
  <c r="N565" i="40"/>
  <c r="L202" i="32"/>
  <c r="J51" i="16"/>
  <c r="N142" i="40"/>
  <c r="N1075" i="40"/>
  <c r="L186" i="32"/>
  <c r="J281" i="16"/>
  <c r="N549" i="40"/>
  <c r="N1059" i="40"/>
  <c r="L175" i="32"/>
  <c r="J136" i="16"/>
  <c r="N123" i="40"/>
  <c r="N539" i="40"/>
  <c r="N1049" i="40"/>
  <c r="L170" i="32"/>
  <c r="N534" i="40"/>
  <c r="J310" i="16"/>
  <c r="N119" i="40"/>
  <c r="N1044" i="40"/>
  <c r="L558" i="32"/>
  <c r="J82" i="16"/>
  <c r="L150" i="32"/>
  <c r="N104" i="40"/>
  <c r="N514" i="40"/>
  <c r="J292" i="16"/>
  <c r="N1024" i="40"/>
  <c r="L147" i="32"/>
  <c r="L146" i="32"/>
  <c r="J403" i="16"/>
  <c r="N511" i="40"/>
  <c r="N1022" i="40"/>
  <c r="N102" i="40"/>
  <c r="L127" i="32"/>
  <c r="J333" i="16"/>
  <c r="N86" i="40"/>
  <c r="N492" i="40"/>
  <c r="N1004" i="40"/>
  <c r="L117" i="32"/>
  <c r="J220" i="16"/>
  <c r="N78" i="40"/>
  <c r="N481" i="40"/>
  <c r="N993" i="40"/>
  <c r="L94" i="32"/>
  <c r="J432" i="16"/>
  <c r="N458" i="40"/>
  <c r="N63" i="40"/>
  <c r="N970" i="40"/>
  <c r="L71" i="32"/>
  <c r="N943" i="40"/>
  <c r="J111" i="16"/>
  <c r="N431" i="40"/>
  <c r="L52" i="32"/>
  <c r="J53" i="16"/>
  <c r="N925" i="40"/>
  <c r="N413" i="40"/>
  <c r="L530" i="32"/>
  <c r="N878" i="40"/>
  <c r="N364" i="40"/>
  <c r="L2" i="32"/>
  <c r="N876" i="40"/>
  <c r="N2" i="40"/>
  <c r="L521" i="32"/>
  <c r="L522" i="32"/>
  <c r="J475" i="16"/>
  <c r="N357" i="40"/>
  <c r="N1380" i="40"/>
  <c r="N868" i="40"/>
  <c r="J449" i="16"/>
  <c r="N345" i="40"/>
  <c r="L503" i="32"/>
  <c r="N850" i="40"/>
  <c r="N1361" i="40"/>
  <c r="L484" i="32"/>
  <c r="N829" i="40"/>
  <c r="N1339" i="40"/>
  <c r="L452" i="32"/>
  <c r="L453" i="32"/>
  <c r="N316" i="40"/>
  <c r="J137" i="16"/>
  <c r="N803" i="40"/>
  <c r="N1313" i="40"/>
  <c r="L602" i="32"/>
  <c r="J401" i="16"/>
  <c r="L406" i="32"/>
  <c r="J210" i="16"/>
  <c r="N282" i="40"/>
  <c r="N760" i="40"/>
  <c r="N1271" i="40"/>
  <c r="L385" i="32"/>
  <c r="J255" i="16"/>
  <c r="N270" i="40"/>
  <c r="N741" i="40"/>
  <c r="N1252" i="40"/>
  <c r="L591" i="32"/>
  <c r="J422" i="16"/>
  <c r="L348" i="32"/>
  <c r="J413" i="16"/>
  <c r="N705" i="40"/>
  <c r="N1216" i="40"/>
  <c r="N243" i="40"/>
  <c r="L327" i="32"/>
  <c r="N1197" i="40"/>
  <c r="N230" i="40"/>
  <c r="J248" i="16"/>
  <c r="N686" i="40"/>
  <c r="L306" i="32"/>
  <c r="J331" i="16"/>
  <c r="N218" i="40"/>
  <c r="N668" i="40"/>
  <c r="N1179" i="40"/>
  <c r="L281" i="32"/>
  <c r="N643" i="40"/>
  <c r="J219" i="16"/>
  <c r="N1153" i="40"/>
  <c r="L264" i="32"/>
  <c r="J266" i="16"/>
  <c r="N187" i="40"/>
  <c r="N1137" i="40"/>
  <c r="N626" i="40"/>
  <c r="L237" i="32"/>
  <c r="J244" i="16"/>
  <c r="N169" i="40"/>
  <c r="N599" i="40"/>
  <c r="N1110" i="40"/>
  <c r="N134" i="40"/>
  <c r="L193" i="32"/>
  <c r="N1066" i="40"/>
  <c r="J308" i="16"/>
  <c r="N556" i="40"/>
  <c r="L145" i="32"/>
  <c r="N510" i="40"/>
  <c r="J162" i="16"/>
  <c r="N1021" i="40"/>
  <c r="N101" i="40"/>
  <c r="J229" i="16"/>
  <c r="L126" i="32"/>
  <c r="N85" i="40"/>
  <c r="N491" i="40"/>
  <c r="N1003" i="40"/>
  <c r="L116" i="32"/>
  <c r="J135" i="16"/>
  <c r="N480" i="40"/>
  <c r="N992" i="40"/>
  <c r="L104" i="32"/>
  <c r="N70" i="40"/>
  <c r="N467" i="40"/>
  <c r="N979" i="40"/>
  <c r="L93" i="32"/>
  <c r="J298" i="16"/>
  <c r="N62" i="40"/>
  <c r="N457" i="40"/>
  <c r="N969" i="40"/>
  <c r="N444" i="40"/>
  <c r="L83" i="32"/>
  <c r="J132" i="16"/>
  <c r="N52" i="40"/>
  <c r="N956" i="40"/>
  <c r="L42" i="32"/>
  <c r="J35" i="16"/>
  <c r="N403" i="40"/>
  <c r="N28" i="40"/>
  <c r="N915" i="40"/>
  <c r="N961" i="40"/>
  <c r="N56" i="40"/>
  <c r="N449" i="40"/>
  <c r="J375" i="16"/>
  <c r="L482" i="32"/>
  <c r="N1337" i="40"/>
  <c r="N331" i="40"/>
  <c r="N827" i="40"/>
  <c r="L346" i="32"/>
  <c r="J88" i="16"/>
  <c r="N703" i="40"/>
  <c r="N1214" i="40"/>
  <c r="N241" i="40"/>
  <c r="L217" i="32"/>
  <c r="N579" i="40"/>
  <c r="J264" i="16"/>
  <c r="N1090" i="40"/>
  <c r="L509" i="32"/>
  <c r="N1367" i="40"/>
  <c r="J85" i="16"/>
  <c r="N856" i="40"/>
  <c r="L610" i="32"/>
  <c r="J366" i="16"/>
  <c r="L403" i="32"/>
  <c r="N1268" i="40"/>
  <c r="J437" i="16"/>
  <c r="N757" i="40"/>
  <c r="L373" i="32"/>
  <c r="J271" i="16"/>
  <c r="N729" i="40"/>
  <c r="N260" i="40"/>
  <c r="N1240" i="40"/>
  <c r="L324" i="32"/>
  <c r="L323" i="32"/>
  <c r="J299" i="16"/>
  <c r="N683" i="40"/>
  <c r="N227" i="40"/>
  <c r="N1194" i="40"/>
  <c r="L294" i="32"/>
  <c r="N208" i="40"/>
  <c r="N656" i="40"/>
  <c r="N1167" i="40"/>
  <c r="J14" i="16"/>
  <c r="L261" i="32"/>
  <c r="J81" i="16"/>
  <c r="N623" i="40"/>
  <c r="N1134" i="40"/>
  <c r="L234" i="32"/>
  <c r="N596" i="40"/>
  <c r="N1107" i="40"/>
  <c r="J397" i="16"/>
  <c r="N166" i="40"/>
  <c r="L566" i="32"/>
  <c r="J282" i="16"/>
  <c r="L606" i="32"/>
  <c r="N324" i="40"/>
  <c r="N1327" i="40"/>
  <c r="J237" i="16"/>
  <c r="L137" i="32"/>
  <c r="L138" i="32"/>
  <c r="N93" i="40"/>
  <c r="N502" i="40"/>
  <c r="N1013" i="40"/>
  <c r="L49" i="32"/>
  <c r="N33" i="40"/>
  <c r="J45" i="16"/>
  <c r="N410" i="40"/>
  <c r="N922" i="40"/>
  <c r="L527" i="32"/>
  <c r="J84" i="16"/>
  <c r="N873" i="40"/>
  <c r="N1385" i="40"/>
  <c r="L499" i="32"/>
  <c r="J429" i="16"/>
  <c r="N1356" i="40"/>
  <c r="N341" i="40"/>
  <c r="N845" i="40"/>
  <c r="L474" i="32"/>
  <c r="N820" i="40"/>
  <c r="N327" i="40"/>
  <c r="J365" i="16"/>
  <c r="N1330" i="40"/>
  <c r="J38" i="16"/>
  <c r="N304" i="40"/>
  <c r="L437" i="32"/>
  <c r="N1300" i="40"/>
  <c r="N790" i="40"/>
  <c r="N285" i="40"/>
  <c r="L410" i="32"/>
  <c r="J75" i="16"/>
  <c r="N764" i="40"/>
  <c r="N1275" i="40"/>
  <c r="L364" i="32"/>
  <c r="N720" i="40"/>
  <c r="N253" i="40"/>
  <c r="J214" i="16"/>
  <c r="N1231" i="40"/>
  <c r="L322" i="32"/>
  <c r="N682" i="40"/>
  <c r="J268" i="16"/>
  <c r="N1193" i="40"/>
  <c r="L269" i="32"/>
  <c r="N631" i="40"/>
  <c r="J383" i="16"/>
  <c r="N1142" i="40"/>
  <c r="L498" i="32"/>
  <c r="J417" i="16"/>
  <c r="N340" i="40"/>
  <c r="N1355" i="40"/>
  <c r="N844" i="40"/>
  <c r="L603" i="32"/>
  <c r="J336" i="16"/>
  <c r="L401" i="32"/>
  <c r="N1266" i="40"/>
  <c r="J303" i="16"/>
  <c r="N755" i="40"/>
  <c r="L371" i="32"/>
  <c r="J58" i="16"/>
  <c r="N258" i="40"/>
  <c r="N1238" i="40"/>
  <c r="N727" i="40"/>
  <c r="L321" i="32"/>
  <c r="N681" i="40"/>
  <c r="N1192" i="40"/>
  <c r="J180" i="16"/>
  <c r="L583" i="32"/>
  <c r="J149" i="16"/>
  <c r="L250" i="32"/>
  <c r="J5" i="16"/>
  <c r="N1123" i="40"/>
  <c r="N612" i="40"/>
  <c r="L571" i="32"/>
  <c r="J438" i="16"/>
  <c r="L197" i="32"/>
  <c r="J146" i="16"/>
  <c r="N1070" i="40"/>
  <c r="N138" i="40"/>
  <c r="N560" i="40"/>
  <c r="L154" i="32"/>
  <c r="J22" i="16"/>
  <c r="N1028" i="40"/>
  <c r="N518" i="40"/>
  <c r="L111" i="32"/>
  <c r="N474" i="40"/>
  <c r="J198" i="16"/>
  <c r="N986" i="40"/>
  <c r="N73" i="40"/>
  <c r="L7" i="32"/>
  <c r="N5" i="40"/>
  <c r="J17" i="16"/>
  <c r="N369" i="40"/>
  <c r="N882" i="40"/>
  <c r="L513" i="32"/>
  <c r="J457" i="16"/>
  <c r="N1371" i="40"/>
  <c r="N350" i="40"/>
  <c r="N860" i="40"/>
  <c r="J329" i="16"/>
  <c r="N335" i="40"/>
  <c r="L494" i="32"/>
  <c r="N839" i="40"/>
  <c r="N1349" i="40"/>
  <c r="L477" i="32"/>
  <c r="L478" i="32"/>
  <c r="J371" i="16"/>
  <c r="N328" i="40"/>
  <c r="N1333" i="40"/>
  <c r="N823" i="40"/>
  <c r="L454" i="32"/>
  <c r="J283" i="16"/>
  <c r="N1314" i="40"/>
  <c r="N804" i="40"/>
  <c r="L432" i="32"/>
  <c r="J68" i="16"/>
  <c r="N785" i="40"/>
  <c r="N1295" i="40"/>
  <c r="N301" i="40"/>
  <c r="L414" i="32"/>
  <c r="J258" i="16"/>
  <c r="N288" i="40"/>
  <c r="N768" i="40"/>
  <c r="N1279" i="40"/>
  <c r="L597" i="32"/>
  <c r="J394" i="16"/>
  <c r="J256" i="16"/>
  <c r="L386" i="32"/>
  <c r="N271" i="40"/>
  <c r="N742" i="40"/>
  <c r="N1253" i="40"/>
  <c r="L359" i="32"/>
  <c r="J167" i="16"/>
  <c r="N715" i="40"/>
  <c r="N1226" i="40"/>
  <c r="N249" i="40"/>
  <c r="L338" i="32"/>
  <c r="N1208" i="40"/>
  <c r="J423" i="16"/>
  <c r="N697" i="40"/>
  <c r="L328" i="32"/>
  <c r="N687" i="40"/>
  <c r="J294" i="16"/>
  <c r="N1198" i="40"/>
  <c r="L308" i="32"/>
  <c r="L307" i="32"/>
  <c r="N219" i="40"/>
  <c r="N669" i="40"/>
  <c r="J16" i="16"/>
  <c r="N1180" i="40"/>
  <c r="N204" i="40"/>
  <c r="L289" i="32"/>
  <c r="J406" i="16"/>
  <c r="N651" i="40"/>
  <c r="N1162" i="40"/>
  <c r="L577" i="32"/>
  <c r="J350" i="16"/>
  <c r="L246" i="32"/>
  <c r="N608" i="40"/>
  <c r="N1119" i="40"/>
  <c r="J123" i="16"/>
  <c r="L238" i="32"/>
  <c r="J353" i="16"/>
  <c r="N600" i="40"/>
  <c r="N1111" i="40"/>
  <c r="L220" i="32"/>
  <c r="N582" i="40"/>
  <c r="J361" i="16"/>
  <c r="N1093" i="40"/>
  <c r="N135" i="40"/>
  <c r="L194" i="32"/>
  <c r="N1067" i="40"/>
  <c r="J309" i="16"/>
  <c r="N557" i="40"/>
  <c r="L43" i="32"/>
  <c r="J36" i="16"/>
  <c r="N404" i="40"/>
  <c r="N29" i="40"/>
  <c r="N916" i="40"/>
  <c r="L34" i="32"/>
  <c r="J461" i="16"/>
  <c r="N395" i="40"/>
  <c r="N22" i="40"/>
  <c r="N907" i="40"/>
  <c r="L24" i="32"/>
  <c r="L23" i="32"/>
  <c r="J479" i="16"/>
  <c r="N385" i="40"/>
  <c r="N17" i="40"/>
  <c r="N898" i="40"/>
  <c r="L13" i="32"/>
  <c r="J387" i="16"/>
  <c r="N375" i="40"/>
  <c r="N888" i="40"/>
  <c r="N450" i="40"/>
  <c r="N962" i="40"/>
  <c r="L544" i="32"/>
  <c r="L512" i="32"/>
  <c r="J456" i="16"/>
  <c r="N1370" i="40"/>
  <c r="N349" i="40"/>
  <c r="N859" i="40"/>
  <c r="L616" i="32"/>
  <c r="L476" i="32"/>
  <c r="J249" i="16"/>
  <c r="N1332" i="40"/>
  <c r="N822" i="40"/>
  <c r="L466" i="32"/>
  <c r="J427" i="16"/>
  <c r="N813" i="40"/>
  <c r="L441" i="32"/>
  <c r="N307" i="40"/>
  <c r="N794" i="40"/>
  <c r="N1304" i="40"/>
  <c r="J463" i="16"/>
  <c r="L600" i="32"/>
  <c r="J108" i="16"/>
  <c r="L413" i="32"/>
  <c r="N1278" i="40"/>
  <c r="J120" i="16"/>
  <c r="N767" i="40"/>
  <c r="L395" i="32"/>
  <c r="J240" i="16"/>
  <c r="N750" i="40"/>
  <c r="N1261" i="40"/>
  <c r="N276" i="40"/>
  <c r="J389" i="16"/>
  <c r="L375" i="32"/>
  <c r="N731" i="40"/>
  <c r="N262" i="40"/>
  <c r="N1242" i="40"/>
  <c r="L357" i="32"/>
  <c r="L358" i="32"/>
  <c r="J390" i="16"/>
  <c r="N248" i="40"/>
  <c r="N1225" i="40"/>
  <c r="N714" i="40"/>
  <c r="L337" i="32"/>
  <c r="N236" i="40"/>
  <c r="N1207" i="40"/>
  <c r="N696" i="40"/>
  <c r="J346" i="16"/>
  <c r="L316" i="32"/>
  <c r="J118" i="16"/>
  <c r="N676" i="40"/>
  <c r="N1187" i="40"/>
  <c r="L297" i="32"/>
  <c r="J56" i="16"/>
  <c r="N1170" i="40"/>
  <c r="N659" i="40"/>
  <c r="J330" i="16"/>
  <c r="N650" i="40"/>
  <c r="N1161" i="40"/>
  <c r="L273" i="32"/>
  <c r="N635" i="40"/>
  <c r="N1145" i="40"/>
  <c r="J382" i="16"/>
  <c r="N192" i="40"/>
  <c r="L255" i="32"/>
  <c r="N1128" i="40"/>
  <c r="N179" i="40"/>
  <c r="N617" i="40"/>
  <c r="J320" i="16"/>
  <c r="L245" i="32"/>
  <c r="N174" i="40"/>
  <c r="N607" i="40"/>
  <c r="N1118" i="40"/>
  <c r="J44" i="16"/>
  <c r="L573" i="32"/>
  <c r="J393" i="16"/>
  <c r="L219" i="32"/>
  <c r="N154" i="40"/>
  <c r="J285" i="16"/>
  <c r="N581" i="40"/>
  <c r="N1092" i="40"/>
  <c r="L211" i="32"/>
  <c r="N147" i="40"/>
  <c r="J59" i="16"/>
  <c r="N573" i="40"/>
  <c r="N1084" i="40"/>
  <c r="N564" i="40"/>
  <c r="L201" i="32"/>
  <c r="J34" i="16"/>
  <c r="N141" i="40"/>
  <c r="N1074" i="40"/>
  <c r="L185" i="32"/>
  <c r="J278" i="16"/>
  <c r="N1058" i="40"/>
  <c r="N548" i="40"/>
  <c r="L562" i="32"/>
  <c r="J97" i="16"/>
  <c r="J233" i="16"/>
  <c r="L169" i="32"/>
  <c r="N533" i="40"/>
  <c r="N1043" i="40"/>
  <c r="N118" i="40"/>
  <c r="L160" i="32"/>
  <c r="N524" i="40"/>
  <c r="J72" i="16"/>
  <c r="N111" i="40"/>
  <c r="N1034" i="40"/>
  <c r="L60" i="32"/>
  <c r="N420" i="40"/>
  <c r="N932" i="40"/>
  <c r="L536" i="32"/>
  <c r="J202" i="16"/>
  <c r="J435" i="16"/>
  <c r="N394" i="40"/>
  <c r="L33" i="32"/>
  <c r="N906" i="40"/>
  <c r="L22" i="32"/>
  <c r="J478" i="16"/>
  <c r="N384" i="40"/>
  <c r="N897" i="40"/>
  <c r="L12" i="32"/>
  <c r="J326" i="16"/>
  <c r="N374" i="40"/>
  <c r="N10" i="40"/>
  <c r="N887" i="40"/>
  <c r="L3" i="32"/>
  <c r="N365" i="40"/>
  <c r="J4" i="16"/>
  <c r="N877" i="40"/>
  <c r="N3" i="40"/>
  <c r="N421" i="40"/>
  <c r="N933" i="40"/>
  <c r="L78" i="32"/>
  <c r="N47" i="40"/>
  <c r="N438" i="40"/>
  <c r="N950" i="40"/>
  <c r="L529" i="32"/>
  <c r="N875" i="40"/>
  <c r="N1387" i="40"/>
  <c r="J486" i="16"/>
  <c r="N363" i="40"/>
  <c r="L520" i="32"/>
  <c r="J474" i="16"/>
  <c r="N1379" i="40"/>
  <c r="N867" i="40"/>
  <c r="L511" i="32"/>
  <c r="N1369" i="40"/>
  <c r="J364" i="16"/>
  <c r="N858" i="40"/>
  <c r="L502" i="32"/>
  <c r="J155" i="16"/>
  <c r="N849" i="40"/>
  <c r="N1360" i="40"/>
  <c r="L493" i="32"/>
  <c r="J439" i="16"/>
  <c r="N1348" i="40"/>
  <c r="N838" i="40"/>
  <c r="L483" i="32"/>
  <c r="N332" i="40"/>
  <c r="J455" i="16"/>
  <c r="N1338" i="40"/>
  <c r="N828" i="40"/>
  <c r="L475" i="32"/>
  <c r="J66" i="16"/>
  <c r="N821" i="40"/>
  <c r="N1331" i="40"/>
  <c r="L465" i="32"/>
  <c r="J409" i="16"/>
  <c r="N1322" i="40"/>
  <c r="N812" i="40"/>
  <c r="L450" i="32"/>
  <c r="L451" i="32"/>
  <c r="N315" i="40"/>
  <c r="J338" i="16"/>
  <c r="N802" i="40"/>
  <c r="N1312" i="40"/>
  <c r="L440" i="32"/>
  <c r="J289" i="16"/>
  <c r="N1303" i="40"/>
  <c r="N306" i="40"/>
  <c r="N793" i="40"/>
  <c r="L431" i="32"/>
  <c r="J400" i="16"/>
  <c r="N784" i="40"/>
  <c r="N1294" i="40"/>
  <c r="L423" i="32"/>
  <c r="N295" i="40"/>
  <c r="J62" i="16"/>
  <c r="N1287" i="40"/>
  <c r="N776" i="40"/>
  <c r="L405" i="32"/>
  <c r="J209" i="16"/>
  <c r="N281" i="40"/>
  <c r="N759" i="40"/>
  <c r="N1270" i="40"/>
  <c r="L393" i="32"/>
  <c r="L394" i="32"/>
  <c r="N275" i="40"/>
  <c r="J239" i="16"/>
  <c r="N749" i="40"/>
  <c r="N1260" i="40"/>
  <c r="L384" i="32"/>
  <c r="N740" i="40"/>
  <c r="J232" i="16"/>
  <c r="N1251" i="40"/>
  <c r="N269" i="40"/>
  <c r="L374" i="32"/>
  <c r="N730" i="40"/>
  <c r="J388" i="16"/>
  <c r="N261" i="40"/>
  <c r="N1241" i="40"/>
  <c r="L367" i="32"/>
  <c r="J421" i="16"/>
  <c r="N723" i="40"/>
  <c r="N256" i="40"/>
  <c r="N1234" i="40"/>
  <c r="L356" i="32"/>
  <c r="J213" i="16"/>
  <c r="N247" i="40"/>
  <c r="N1224" i="40"/>
  <c r="N713" i="40"/>
  <c r="L347" i="32"/>
  <c r="J412" i="16"/>
  <c r="N704" i="40"/>
  <c r="N1215" i="40"/>
  <c r="N242" i="40"/>
  <c r="L336" i="32"/>
  <c r="J272" i="16"/>
  <c r="N695" i="40"/>
  <c r="N1206" i="40"/>
  <c r="J247" i="16"/>
  <c r="N685" i="40"/>
  <c r="L326" i="32"/>
  <c r="N1196" i="40"/>
  <c r="N229" i="40"/>
  <c r="L315" i="32"/>
  <c r="J78" i="16"/>
  <c r="N675" i="40"/>
  <c r="N1186" i="40"/>
  <c r="L305" i="32"/>
  <c r="J188" i="16"/>
  <c r="N1178" i="40"/>
  <c r="N217" i="40"/>
  <c r="N667" i="40"/>
  <c r="L296" i="32"/>
  <c r="N658" i="40"/>
  <c r="J318" i="16"/>
  <c r="N210" i="40"/>
  <c r="N1169" i="40"/>
  <c r="L287" i="32"/>
  <c r="J286" i="16"/>
  <c r="N649" i="40"/>
  <c r="N1160" i="40"/>
  <c r="L280" i="32"/>
  <c r="N642" i="40"/>
  <c r="N199" i="40"/>
  <c r="J175" i="16"/>
  <c r="N1152" i="40"/>
  <c r="L272" i="32"/>
  <c r="J381" i="16"/>
  <c r="N191" i="40"/>
  <c r="N634" i="40"/>
  <c r="N1144" i="40"/>
  <c r="N625" i="40"/>
  <c r="L263" i="32"/>
  <c r="J265" i="16"/>
  <c r="N186" i="40"/>
  <c r="N1136" i="40"/>
  <c r="L254" i="32"/>
  <c r="N1127" i="40"/>
  <c r="J319" i="16"/>
  <c r="N616" i="40"/>
  <c r="L575" i="32"/>
  <c r="J362" i="16"/>
  <c r="L236" i="32"/>
  <c r="J199" i="16"/>
  <c r="N168" i="40"/>
  <c r="N598" i="40"/>
  <c r="N1109" i="40"/>
  <c r="L227" i="32"/>
  <c r="N160" i="40"/>
  <c r="J324" i="16"/>
  <c r="N589" i="40"/>
  <c r="N1100" i="40"/>
  <c r="L218" i="32"/>
  <c r="J284" i="16"/>
  <c r="N580" i="40"/>
  <c r="N1091" i="40"/>
  <c r="N153" i="40"/>
  <c r="L210" i="32"/>
  <c r="N146" i="40"/>
  <c r="J3" i="16"/>
  <c r="N572" i="40"/>
  <c r="N1083" i="40"/>
  <c r="L200" i="32"/>
  <c r="J33" i="16"/>
  <c r="N563" i="40"/>
  <c r="N140" i="40"/>
  <c r="N1073" i="40"/>
  <c r="L564" i="32"/>
  <c r="J222" i="16"/>
  <c r="L184" i="32"/>
  <c r="N130" i="40"/>
  <c r="N1057" i="40"/>
  <c r="J277" i="16"/>
  <c r="N547" i="40"/>
  <c r="L174" i="32"/>
  <c r="J20" i="16"/>
  <c r="N122" i="40"/>
  <c r="N538" i="40"/>
  <c r="N1048" i="40"/>
  <c r="J230" i="16"/>
  <c r="L168" i="32"/>
  <c r="N532" i="40"/>
  <c r="N117" i="40"/>
  <c r="N1042" i="40"/>
  <c r="L159" i="32"/>
  <c r="J11" i="16"/>
  <c r="N110" i="40"/>
  <c r="N523" i="40"/>
  <c r="N1033" i="40"/>
  <c r="L132" i="32"/>
  <c r="J356" i="16"/>
  <c r="N497" i="40"/>
  <c r="N91" i="40"/>
  <c r="N1009" i="40"/>
  <c r="L144" i="32"/>
  <c r="N509" i="40"/>
  <c r="N100" i="40"/>
  <c r="N1020" i="40"/>
  <c r="J228" i="16"/>
  <c r="L125" i="32"/>
  <c r="N84" i="40"/>
  <c r="N1002" i="40"/>
  <c r="N490" i="40"/>
  <c r="L115" i="32"/>
  <c r="N76" i="40"/>
  <c r="N478" i="40"/>
  <c r="N990" i="40"/>
  <c r="L103" i="32"/>
  <c r="J327" i="16"/>
  <c r="N466" i="40"/>
  <c r="N978" i="40"/>
  <c r="L92" i="32"/>
  <c r="J165" i="16"/>
  <c r="N61" i="40"/>
  <c r="N968" i="40"/>
  <c r="N456" i="40"/>
  <c r="L82" i="32"/>
  <c r="J131" i="16"/>
  <c r="N443" i="40"/>
  <c r="N955" i="40"/>
  <c r="N51" i="40"/>
  <c r="L70" i="32"/>
  <c r="N942" i="40"/>
  <c r="J376" i="16"/>
  <c r="N430" i="40"/>
  <c r="L51" i="32"/>
  <c r="N35" i="40"/>
  <c r="J179" i="16"/>
  <c r="N412" i="40"/>
  <c r="N924" i="40"/>
  <c r="L41" i="32"/>
  <c r="J31" i="16"/>
  <c r="N402" i="40"/>
  <c r="N27" i="40"/>
  <c r="N914" i="40"/>
  <c r="L32" i="32"/>
  <c r="J254" i="16"/>
  <c r="N21" i="40"/>
  <c r="N905" i="40"/>
  <c r="N393" i="40"/>
  <c r="L21" i="32"/>
  <c r="J410" i="16"/>
  <c r="N383" i="40"/>
  <c r="N896" i="40"/>
  <c r="N16" i="40"/>
  <c r="L11" i="32"/>
  <c r="J130" i="16"/>
  <c r="N9" i="40"/>
  <c r="N886" i="40"/>
  <c r="N373" i="40"/>
  <c r="N343" i="40"/>
  <c r="N1358" i="40"/>
  <c r="N847" i="40"/>
  <c r="N953" i="40"/>
  <c r="N441" i="40"/>
  <c r="N50" i="40"/>
  <c r="L140" i="32"/>
  <c r="N504" i="40"/>
  <c r="N95" i="40"/>
  <c r="J242" i="16"/>
  <c r="N1015" i="40"/>
  <c r="N1323" i="40"/>
  <c r="L574" i="32"/>
  <c r="J263" i="16"/>
  <c r="L199" i="32"/>
  <c r="J345" i="16"/>
  <c r="N562" i="40"/>
  <c r="N1072" i="40"/>
  <c r="L167" i="32"/>
  <c r="J224" i="16"/>
  <c r="N116" i="40"/>
  <c r="N531" i="40"/>
  <c r="N1041" i="40"/>
  <c r="L102" i="32"/>
  <c r="N465" i="40"/>
  <c r="J187" i="16"/>
  <c r="N69" i="40"/>
  <c r="N977" i="40"/>
  <c r="L20" i="32"/>
  <c r="N15" i="40"/>
  <c r="J225" i="16"/>
  <c r="N382" i="40"/>
  <c r="N895" i="40"/>
  <c r="L139" i="32"/>
  <c r="N94" i="40"/>
  <c r="J241" i="16"/>
  <c r="N1014" i="40"/>
  <c r="N503" i="40"/>
  <c r="L519" i="32"/>
  <c r="N1378" i="40"/>
  <c r="J473" i="16"/>
  <c r="N356" i="40"/>
  <c r="N866" i="40"/>
  <c r="J67" i="16"/>
  <c r="L464" i="32"/>
  <c r="N811" i="40"/>
  <c r="N1321" i="40"/>
  <c r="L412" i="32"/>
  <c r="N1277" i="40"/>
  <c r="J77" i="16"/>
  <c r="N766" i="40"/>
  <c r="N287" i="40"/>
  <c r="L366" i="32"/>
  <c r="N255" i="40"/>
  <c r="J418" i="16"/>
  <c r="N722" i="40"/>
  <c r="N1233" i="40"/>
  <c r="L325" i="32"/>
  <c r="J243" i="16"/>
  <c r="N1195" i="40"/>
  <c r="N684" i="40"/>
  <c r="N228" i="40"/>
  <c r="L271" i="32"/>
  <c r="N633" i="40"/>
  <c r="J380" i="16"/>
  <c r="L124" i="32"/>
  <c r="J226" i="16"/>
  <c r="N83" i="40"/>
  <c r="N1001" i="40"/>
  <c r="N489" i="40"/>
  <c r="L528" i="32"/>
  <c r="N874" i="40"/>
  <c r="N1386" i="40"/>
  <c r="J485" i="16"/>
  <c r="N362" i="40"/>
  <c r="L439" i="32"/>
  <c r="N305" i="40"/>
  <c r="J288" i="16"/>
  <c r="N1302" i="40"/>
  <c r="N792" i="40"/>
  <c r="L404" i="32"/>
  <c r="J89" i="16"/>
  <c r="N280" i="40"/>
  <c r="N758" i="40"/>
  <c r="N1269" i="40"/>
  <c r="L355" i="32"/>
  <c r="J212" i="16"/>
  <c r="N246" i="40"/>
  <c r="N1223" i="40"/>
  <c r="N712" i="40"/>
  <c r="L295" i="32"/>
  <c r="N209" i="40"/>
  <c r="N657" i="40"/>
  <c r="N1168" i="40"/>
  <c r="J317" i="16"/>
  <c r="L208" i="32"/>
  <c r="L209" i="32"/>
  <c r="N145" i="40"/>
  <c r="J434" i="16"/>
  <c r="N571" i="40"/>
  <c r="N1082" i="40"/>
  <c r="L491" i="32"/>
  <c r="N333" i="40"/>
  <c r="N1346" i="40"/>
  <c r="N836" i="40"/>
  <c r="J395" i="16"/>
  <c r="N24" i="40"/>
  <c r="L36" i="32"/>
  <c r="N397" i="40"/>
  <c r="J21" i="16"/>
  <c r="N909" i="40"/>
  <c r="N355" i="40"/>
  <c r="L518" i="32"/>
  <c r="N1377" i="40"/>
  <c r="N865" i="40"/>
  <c r="J472" i="16"/>
  <c r="J374" i="16"/>
  <c r="L481" i="32"/>
  <c r="N1336" i="40"/>
  <c r="N330" i="40"/>
  <c r="N826" i="40"/>
  <c r="L448" i="32"/>
  <c r="J348" i="16"/>
  <c r="N313" i="40"/>
  <c r="N800" i="40"/>
  <c r="N1310" i="40"/>
  <c r="L411" i="32"/>
  <c r="N1276" i="40"/>
  <c r="N286" i="40"/>
  <c r="N765" i="40"/>
  <c r="J76" i="16"/>
  <c r="L382" i="32"/>
  <c r="J9" i="16"/>
  <c r="N738" i="40"/>
  <c r="N1249" i="40"/>
  <c r="L590" i="32"/>
  <c r="J128" i="16"/>
  <c r="L345" i="32"/>
  <c r="N702" i="40"/>
  <c r="N240" i="40"/>
  <c r="N1213" i="40"/>
  <c r="J293" i="16"/>
  <c r="L303" i="32"/>
  <c r="N215" i="40"/>
  <c r="N665" i="40"/>
  <c r="N1176" i="40"/>
  <c r="L286" i="32"/>
  <c r="J73" i="16"/>
  <c r="N1158" i="40"/>
  <c r="N648" i="40"/>
  <c r="L270" i="32"/>
  <c r="N632" i="40"/>
  <c r="J392" i="16"/>
  <c r="N1143" i="40"/>
  <c r="L244" i="32"/>
  <c r="J164" i="16"/>
  <c r="N606" i="40"/>
  <c r="N1117" i="40"/>
  <c r="N173" i="40"/>
  <c r="L216" i="32"/>
  <c r="N578" i="40"/>
  <c r="N152" i="40"/>
  <c r="J183" i="16"/>
  <c r="N1089" i="40"/>
  <c r="N115" i="40"/>
  <c r="L166" i="32"/>
  <c r="J207" i="16"/>
  <c r="N530" i="40"/>
  <c r="N1040" i="40"/>
  <c r="L77" i="32"/>
  <c r="N437" i="40"/>
  <c r="N949" i="40"/>
  <c r="L510" i="32"/>
  <c r="N1368" i="40"/>
  <c r="J323" i="16"/>
  <c r="N857" i="40"/>
  <c r="L611" i="32"/>
  <c r="J487" i="16"/>
  <c r="L430" i="32"/>
  <c r="N300" i="40"/>
  <c r="J399" i="16"/>
  <c r="N783" i="40"/>
  <c r="N1293" i="40"/>
  <c r="L595" i="32"/>
  <c r="J238" i="16"/>
  <c r="L335" i="32"/>
  <c r="J261" i="16"/>
  <c r="N235" i="40"/>
  <c r="N694" i="40"/>
  <c r="N1205" i="40"/>
  <c r="L304" i="32"/>
  <c r="J124" i="16"/>
  <c r="N1177" i="40"/>
  <c r="N216" i="40"/>
  <c r="N666" i="40"/>
  <c r="L279" i="32"/>
  <c r="N198" i="40"/>
  <c r="J153" i="16"/>
  <c r="N641" i="40"/>
  <c r="N1151" i="40"/>
  <c r="N615" i="40"/>
  <c r="L253" i="32"/>
  <c r="J184" i="16"/>
  <c r="N1126" i="40"/>
  <c r="L226" i="32"/>
  <c r="N159" i="40"/>
  <c r="J79" i="16"/>
  <c r="N588" i="40"/>
  <c r="N1099" i="40"/>
  <c r="L192" i="32"/>
  <c r="N555" i="40"/>
  <c r="J70" i="16"/>
  <c r="N1065" i="40"/>
  <c r="L472" i="32"/>
  <c r="N325" i="40"/>
  <c r="N818" i="40"/>
  <c r="N1328" i="40"/>
  <c r="L131" i="32"/>
  <c r="J96" i="16"/>
  <c r="N496" i="40"/>
  <c r="N1008" i="40"/>
  <c r="N90" i="40"/>
  <c r="L91" i="32"/>
  <c r="N455" i="40"/>
  <c r="N60" i="40"/>
  <c r="J160" i="16"/>
  <c r="N967" i="40"/>
  <c r="L69" i="32"/>
  <c r="N941" i="40"/>
  <c r="J316" i="16"/>
  <c r="N429" i="40"/>
  <c r="L10" i="32"/>
  <c r="J116" i="16"/>
  <c r="N8" i="40"/>
  <c r="N885" i="40"/>
  <c r="N372" i="40"/>
  <c r="J178" i="16"/>
  <c r="L438" i="32"/>
  <c r="N791" i="40"/>
  <c r="N1301" i="40"/>
  <c r="L460" i="32"/>
  <c r="J138" i="16"/>
  <c r="N808" i="40"/>
  <c r="N1318" i="40"/>
  <c r="L501" i="32"/>
  <c r="N344" i="40"/>
  <c r="J6" i="16"/>
  <c r="N848" i="40"/>
  <c r="L422" i="32"/>
  <c r="N294" i="40"/>
  <c r="J23" i="16"/>
  <c r="N1286" i="40"/>
  <c r="N775" i="40"/>
  <c r="L593" i="32"/>
  <c r="J307" i="16"/>
  <c r="L143" i="32"/>
  <c r="N508" i="40"/>
  <c r="N99" i="40"/>
  <c r="J262" i="16"/>
  <c r="N1019" i="40"/>
  <c r="L50" i="32"/>
  <c r="N34" i="40"/>
  <c r="J46" i="16"/>
  <c r="N411" i="40"/>
  <c r="N923" i="40"/>
  <c r="L535" i="32"/>
  <c r="J197" i="16"/>
  <c r="N842" i="40"/>
  <c r="N1353" i="40"/>
  <c r="N338" i="40"/>
  <c r="L623" i="32"/>
  <c r="J433" i="16"/>
  <c r="L500" i="32"/>
  <c r="J430" i="16"/>
  <c r="N342" i="40"/>
  <c r="N1357" i="40"/>
  <c r="N846" i="40"/>
  <c r="J63" i="16"/>
  <c r="L463" i="32"/>
  <c r="N320" i="40"/>
  <c r="N1320" i="40"/>
  <c r="N810" i="40"/>
  <c r="L421" i="32"/>
  <c r="J12" i="16"/>
  <c r="N774" i="40"/>
  <c r="N293" i="40"/>
  <c r="N1285" i="40"/>
  <c r="J334" i="16"/>
  <c r="N748" i="40"/>
  <c r="N1259" i="40"/>
  <c r="L365" i="32"/>
  <c r="N254" i="40"/>
  <c r="N1232" i="40"/>
  <c r="J217" i="16"/>
  <c r="N721" i="40"/>
  <c r="L334" i="32"/>
  <c r="N234" i="40"/>
  <c r="N693" i="40"/>
  <c r="J260" i="16"/>
  <c r="N1204" i="40"/>
  <c r="J315" i="16"/>
  <c r="L314" i="32"/>
  <c r="N1185" i="40"/>
  <c r="N223" i="40"/>
  <c r="N674" i="40"/>
  <c r="L579" i="32"/>
  <c r="J106" i="16"/>
  <c r="L252" i="32"/>
  <c r="N614" i="40"/>
  <c r="J181" i="16"/>
  <c r="N1125" i="40"/>
  <c r="N178" i="40"/>
  <c r="L225" i="32"/>
  <c r="J357" i="16"/>
  <c r="N158" i="40"/>
  <c r="N1098" i="40"/>
  <c r="N587" i="40"/>
  <c r="L567" i="32"/>
  <c r="L568" i="32"/>
  <c r="N1081" i="40"/>
  <c r="L191" i="32"/>
  <c r="N554" i="40"/>
  <c r="J440" i="16"/>
  <c r="N1064" i="40"/>
  <c r="L182" i="32"/>
  <c r="L181" i="32"/>
  <c r="N545" i="40"/>
  <c r="J174" i="16"/>
  <c r="N128" i="40"/>
  <c r="N1055" i="40"/>
  <c r="L156" i="32"/>
  <c r="N109" i="40"/>
  <c r="N520" i="40"/>
  <c r="N1030" i="40"/>
  <c r="N495" i="40"/>
  <c r="L130" i="32"/>
  <c r="J426" i="16"/>
  <c r="N1007" i="40"/>
  <c r="N89" i="40"/>
  <c r="L123" i="32"/>
  <c r="N81" i="40"/>
  <c r="N487" i="40"/>
  <c r="N999" i="40"/>
  <c r="J359" i="16"/>
  <c r="N74" i="40"/>
  <c r="L113" i="32"/>
  <c r="N988" i="40"/>
  <c r="N476" i="40"/>
  <c r="L101" i="32"/>
  <c r="N464" i="40"/>
  <c r="N976" i="40"/>
  <c r="J186" i="16"/>
  <c r="N68" i="40"/>
  <c r="L90" i="32"/>
  <c r="N454" i="40"/>
  <c r="N59" i="40"/>
  <c r="J159" i="16"/>
  <c r="N966" i="40"/>
  <c r="L80" i="32"/>
  <c r="J122" i="16"/>
  <c r="N49" i="40"/>
  <c r="N952" i="40"/>
  <c r="N440" i="40"/>
  <c r="L68" i="32"/>
  <c r="N940" i="40"/>
  <c r="N43" i="40"/>
  <c r="N428" i="40"/>
  <c r="L59" i="32"/>
  <c r="N931" i="40"/>
  <c r="N419" i="40"/>
  <c r="L533" i="32"/>
  <c r="J29" i="16"/>
  <c r="L30" i="32"/>
  <c r="J148" i="16"/>
  <c r="N391" i="40"/>
  <c r="N903" i="40"/>
  <c r="L19" i="32"/>
  <c r="N14" i="40"/>
  <c r="J223" i="16"/>
  <c r="N894" i="40"/>
  <c r="N381" i="40"/>
  <c r="L9" i="32"/>
  <c r="N371" i="40"/>
  <c r="J107" i="16"/>
  <c r="N884" i="40"/>
  <c r="N7" i="40"/>
  <c r="J113" i="16"/>
  <c r="N45" i="40"/>
  <c r="N435" i="40"/>
  <c r="L75" i="32"/>
  <c r="N947" i="40"/>
  <c r="N354" i="40"/>
  <c r="L517" i="32"/>
  <c r="N1376" i="40"/>
  <c r="N864" i="40"/>
  <c r="J471" i="16"/>
  <c r="L615" i="32"/>
  <c r="J340" i="16"/>
  <c r="L461" i="32"/>
  <c r="L462" i="32"/>
  <c r="J139" i="16"/>
  <c r="N809" i="40"/>
  <c r="N1319" i="40"/>
  <c r="N319" i="40"/>
  <c r="L428" i="32"/>
  <c r="J300" i="16"/>
  <c r="N781" i="40"/>
  <c r="N1291" i="40"/>
  <c r="L402" i="32"/>
  <c r="N1267" i="40"/>
  <c r="J306" i="16"/>
  <c r="N756" i="40"/>
  <c r="L381" i="32"/>
  <c r="J411" i="16"/>
  <c r="N267" i="40"/>
  <c r="N1248" i="40"/>
  <c r="N737" i="40"/>
  <c r="L354" i="32"/>
  <c r="J83" i="16"/>
  <c r="N1222" i="40"/>
  <c r="N711" i="40"/>
  <c r="L333" i="32"/>
  <c r="N692" i="40"/>
  <c r="J147" i="16"/>
  <c r="N1203" i="40"/>
  <c r="L313" i="32"/>
  <c r="N222" i="40"/>
  <c r="N1184" i="40"/>
  <c r="J314" i="16"/>
  <c r="N673" i="40"/>
  <c r="L302" i="32"/>
  <c r="J216" i="16"/>
  <c r="N664" i="40"/>
  <c r="N1175" i="40"/>
  <c r="L293" i="32"/>
  <c r="N655" i="40"/>
  <c r="N1166" i="40"/>
  <c r="J270" i="16"/>
  <c r="L285" i="32"/>
  <c r="N203" i="40"/>
  <c r="N1157" i="40"/>
  <c r="J313" i="16"/>
  <c r="N647" i="40"/>
  <c r="L260" i="32"/>
  <c r="N184" i="40"/>
  <c r="J80" i="16"/>
  <c r="N622" i="40"/>
  <c r="N1133" i="40"/>
  <c r="L251" i="32"/>
  <c r="J171" i="16"/>
  <c r="N177" i="40"/>
  <c r="N1124" i="40"/>
  <c r="N613" i="40"/>
  <c r="L243" i="32"/>
  <c r="N605" i="40"/>
  <c r="N172" i="40"/>
  <c r="N1116" i="40"/>
  <c r="J163" i="16"/>
  <c r="L233" i="32"/>
  <c r="N165" i="40"/>
  <c r="N595" i="40"/>
  <c r="N1106" i="40"/>
  <c r="J312" i="16"/>
  <c r="L224" i="32"/>
  <c r="J339" i="16"/>
  <c r="N1097" i="40"/>
  <c r="N586" i="40"/>
  <c r="N157" i="40"/>
  <c r="L215" i="32"/>
  <c r="J47" i="16"/>
  <c r="N577" i="40"/>
  <c r="N151" i="40"/>
  <c r="N1088" i="40"/>
  <c r="L207" i="32"/>
  <c r="N570" i="40"/>
  <c r="J404" i="16"/>
  <c r="N1080" i="40"/>
  <c r="L198" i="32"/>
  <c r="J257" i="16"/>
  <c r="N561" i="40"/>
  <c r="N1071" i="40"/>
  <c r="N139" i="40"/>
  <c r="L563" i="32"/>
  <c r="J424" i="16"/>
  <c r="L180" i="32"/>
  <c r="N544" i="40"/>
  <c r="J173" i="16"/>
  <c r="N127" i="40"/>
  <c r="N1054" i="40"/>
  <c r="L471" i="32"/>
  <c r="N1326" i="40"/>
  <c r="N323" i="40"/>
  <c r="N817" i="40"/>
  <c r="L165" i="32"/>
  <c r="N114" i="40"/>
  <c r="J191" i="16"/>
  <c r="N529" i="40"/>
  <c r="N1039" i="40"/>
  <c r="L155" i="32"/>
  <c r="N108" i="40"/>
  <c r="N519" i="40"/>
  <c r="N1029" i="40"/>
  <c r="N494" i="40"/>
  <c r="L129" i="32"/>
  <c r="N1006" i="40"/>
  <c r="J141" i="16"/>
  <c r="N88" i="40"/>
  <c r="L136" i="32"/>
  <c r="J236" i="16"/>
  <c r="N501" i="40"/>
  <c r="N1012" i="40"/>
  <c r="L122" i="32"/>
  <c r="N998" i="40"/>
  <c r="J414" i="16"/>
  <c r="N486" i="40"/>
  <c r="N475" i="40"/>
  <c r="L112" i="32"/>
  <c r="J190" i="16"/>
  <c r="N987" i="40"/>
  <c r="L100" i="32"/>
  <c r="N975" i="40"/>
  <c r="J177" i="16"/>
  <c r="N463" i="40"/>
  <c r="L89" i="32"/>
  <c r="N58" i="40"/>
  <c r="N453" i="40"/>
  <c r="N965" i="40"/>
  <c r="L79" i="32"/>
  <c r="J121" i="16"/>
  <c r="N48" i="40"/>
  <c r="N951" i="40"/>
  <c r="N439" i="40"/>
  <c r="L67" i="32"/>
  <c r="J94" i="16"/>
  <c r="N939" i="40"/>
  <c r="N42" i="40"/>
  <c r="N427" i="40"/>
  <c r="L58" i="32"/>
  <c r="N930" i="40"/>
  <c r="N418" i="40"/>
  <c r="L48" i="32"/>
  <c r="N409" i="40"/>
  <c r="N921" i="40"/>
  <c r="L40" i="32"/>
  <c r="J28" i="16"/>
  <c r="N401" i="40"/>
  <c r="N913" i="40"/>
  <c r="N26" i="40"/>
  <c r="L29" i="32"/>
  <c r="J142" i="16"/>
  <c r="N390" i="40"/>
  <c r="L18" i="32"/>
  <c r="J134" i="16"/>
  <c r="N13" i="40"/>
  <c r="N893" i="40"/>
  <c r="N380" i="40"/>
  <c r="L8" i="32"/>
  <c r="N370" i="40"/>
  <c r="J18" i="16"/>
  <c r="N6" i="40"/>
  <c r="N883" i="40"/>
  <c r="N505" i="40"/>
  <c r="N96" i="40"/>
  <c r="N1016" i="40"/>
  <c r="L158" i="32"/>
  <c r="N522" i="40"/>
  <c r="N1032" i="40"/>
  <c r="L526" i="32"/>
  <c r="J484" i="16"/>
  <c r="N361" i="40"/>
  <c r="N872" i="40"/>
  <c r="N1384" i="40"/>
  <c r="L614" i="32"/>
  <c r="J117" i="16"/>
  <c r="L427" i="32"/>
  <c r="N298" i="40"/>
  <c r="N780" i="40"/>
  <c r="N1290" i="40"/>
  <c r="J275" i="16"/>
  <c r="L380" i="32"/>
  <c r="J99" i="16"/>
  <c r="N266" i="40"/>
  <c r="N1247" i="40"/>
  <c r="N736" i="40"/>
  <c r="L353" i="32"/>
  <c r="N245" i="40"/>
  <c r="J25" i="16"/>
  <c r="N1221" i="40"/>
  <c r="N710" i="40"/>
  <c r="L312" i="32"/>
  <c r="N221" i="40"/>
  <c r="N1183" i="40"/>
  <c r="J218" i="16"/>
  <c r="N672" i="40"/>
  <c r="L277" i="32"/>
  <c r="J269" i="16"/>
  <c r="N196" i="40"/>
  <c r="N639" i="40"/>
  <c r="N1149" i="40"/>
  <c r="L232" i="32"/>
  <c r="N164" i="40"/>
  <c r="N594" i="40"/>
  <c r="J311" i="16"/>
  <c r="N1105" i="40"/>
  <c r="L179" i="32"/>
  <c r="J103" i="16"/>
  <c r="N1053" i="40"/>
  <c r="N543" i="40"/>
  <c r="L135" i="32"/>
  <c r="N500" i="40"/>
  <c r="L99" i="32"/>
  <c r="N974" i="40"/>
  <c r="N462" i="40"/>
  <c r="N67" i="40"/>
  <c r="L66" i="32"/>
  <c r="J93" i="16"/>
  <c r="N41" i="40"/>
  <c r="N426" i="40"/>
  <c r="N938" i="40"/>
  <c r="L39" i="32"/>
  <c r="J27" i="16"/>
  <c r="N400" i="40"/>
  <c r="N912" i="40"/>
  <c r="L106" i="32"/>
  <c r="N981" i="40"/>
  <c r="N469" i="40"/>
  <c r="L507" i="32"/>
  <c r="J454" i="16"/>
  <c r="N348" i="40"/>
  <c r="N854" i="40"/>
  <c r="N1365" i="40"/>
  <c r="L613" i="32"/>
  <c r="J32" i="16"/>
  <c r="L459" i="32"/>
  <c r="N807" i="40"/>
  <c r="N1317" i="40"/>
  <c r="L446" i="32"/>
  <c r="J246" i="16"/>
  <c r="N798" i="40"/>
  <c r="N1308" i="40"/>
  <c r="N311" i="40"/>
  <c r="L426" i="32"/>
  <c r="N779" i="40"/>
  <c r="J42" i="16"/>
  <c r="L417" i="32"/>
  <c r="J378" i="16"/>
  <c r="N771" i="40"/>
  <c r="N1282" i="40"/>
  <c r="N290" i="40"/>
  <c r="L389" i="32"/>
  <c r="N1256" i="40"/>
  <c r="J92" i="16"/>
  <c r="N745" i="40"/>
  <c r="N273" i="40"/>
  <c r="L370" i="32"/>
  <c r="J30" i="16"/>
  <c r="N1237" i="40"/>
  <c r="N726" i="40"/>
  <c r="L362" i="32"/>
  <c r="N718" i="40"/>
  <c r="J234" i="16"/>
  <c r="N1229" i="40"/>
  <c r="L589" i="32"/>
  <c r="J273" i="16"/>
  <c r="L320" i="32"/>
  <c r="N680" i="40"/>
  <c r="N1191" i="40"/>
  <c r="J91" i="16"/>
  <c r="L300" i="32"/>
  <c r="N213" i="40"/>
  <c r="N662" i="40"/>
  <c r="N1173" i="40"/>
  <c r="L581" i="32"/>
  <c r="J195" i="16"/>
  <c r="L267" i="32"/>
  <c r="J304" i="16"/>
  <c r="N189" i="40"/>
  <c r="N629" i="40"/>
  <c r="N1140" i="40"/>
  <c r="L249" i="32"/>
  <c r="J342" i="16"/>
  <c r="N176" i="40"/>
  <c r="N1122" i="40"/>
  <c r="N611" i="40"/>
  <c r="L241" i="32"/>
  <c r="J466" i="16"/>
  <c r="N603" i="40"/>
  <c r="N1114" i="40"/>
  <c r="L214" i="32"/>
  <c r="J291" i="16"/>
  <c r="N150" i="40"/>
  <c r="N1087" i="40"/>
  <c r="N576" i="40"/>
  <c r="L196" i="32"/>
  <c r="J145" i="16"/>
  <c r="N137" i="40"/>
  <c r="N1069" i="40"/>
  <c r="N559" i="40"/>
  <c r="L178" i="32"/>
  <c r="J482" i="16"/>
  <c r="N126" i="40"/>
  <c r="N1052" i="40"/>
  <c r="N542" i="40"/>
  <c r="L163" i="32"/>
  <c r="N1037" i="40"/>
  <c r="J157" i="16"/>
  <c r="N527" i="40"/>
  <c r="L153" i="32"/>
  <c r="J74" i="16"/>
  <c r="N1027" i="40"/>
  <c r="N107" i="40"/>
  <c r="N517" i="40"/>
  <c r="L134" i="32"/>
  <c r="J360" i="16"/>
  <c r="N92" i="40"/>
  <c r="N1011" i="40"/>
  <c r="N499" i="40"/>
  <c r="L120" i="32"/>
  <c r="N484" i="40"/>
  <c r="N996" i="40"/>
  <c r="J352" i="16"/>
  <c r="N80" i="40"/>
  <c r="L110" i="32"/>
  <c r="N985" i="40"/>
  <c r="N473" i="40"/>
  <c r="L546" i="32"/>
  <c r="L56" i="32"/>
  <c r="J61" i="16"/>
  <c r="N38" i="40"/>
  <c r="N928" i="40"/>
  <c r="N416" i="40"/>
  <c r="L27" i="32"/>
  <c r="N901" i="40"/>
  <c r="J101" i="16"/>
  <c r="N388" i="40"/>
  <c r="N991" i="40"/>
  <c r="N479" i="40"/>
  <c r="N77" i="40"/>
  <c r="L622" i="32"/>
  <c r="J460" i="16"/>
  <c r="L487" i="32"/>
  <c r="J100" i="16"/>
  <c r="N832" i="40"/>
  <c r="N1342" i="40"/>
  <c r="L458" i="32"/>
  <c r="L457" i="32"/>
  <c r="J110" i="16"/>
  <c r="N1316" i="40"/>
  <c r="N806" i="40"/>
  <c r="N318" i="40"/>
  <c r="L434" i="32"/>
  <c r="J152" i="16"/>
  <c r="N1297" i="40"/>
  <c r="N787" i="40"/>
  <c r="L425" i="32"/>
  <c r="N297" i="40"/>
  <c r="N778" i="40"/>
  <c r="N1289" i="40"/>
  <c r="J419" i="16"/>
  <c r="L598" i="32"/>
  <c r="L398" i="32"/>
  <c r="N753" i="40"/>
  <c r="J215" i="16"/>
  <c r="N278" i="40"/>
  <c r="N1264" i="40"/>
  <c r="L388" i="32"/>
  <c r="J447" i="16"/>
  <c r="N1255" i="40"/>
  <c r="N744" i="40"/>
  <c r="N272" i="40"/>
  <c r="L361" i="32"/>
  <c r="J169" i="16"/>
  <c r="N717" i="40"/>
  <c r="N251" i="40"/>
  <c r="N1228" i="40"/>
  <c r="L330" i="32"/>
  <c r="J451" i="16"/>
  <c r="N1200" i="40"/>
  <c r="N689" i="40"/>
  <c r="L310" i="32"/>
  <c r="L311" i="32"/>
  <c r="N220" i="40"/>
  <c r="J476" i="16"/>
  <c r="N1182" i="40"/>
  <c r="N671" i="40"/>
  <c r="L299" i="32"/>
  <c r="N661" i="40"/>
  <c r="N212" i="40"/>
  <c r="N1172" i="40"/>
  <c r="L283" i="32"/>
  <c r="J370" i="16"/>
  <c r="N645" i="40"/>
  <c r="N201" i="40"/>
  <c r="N1155" i="40"/>
  <c r="L258" i="32"/>
  <c r="J325" i="16"/>
  <c r="N182" i="40"/>
  <c r="N620" i="40"/>
  <c r="N1131" i="40"/>
  <c r="L240" i="32"/>
  <c r="J465" i="16"/>
  <c r="N171" i="40"/>
  <c r="N602" i="40"/>
  <c r="N1113" i="40"/>
  <c r="L213" i="32"/>
  <c r="J290" i="16"/>
  <c r="N575" i="40"/>
  <c r="N1086" i="40"/>
  <c r="N149" i="40"/>
  <c r="L195" i="32"/>
  <c r="J104" i="16"/>
  <c r="N136" i="40"/>
  <c r="N558" i="40"/>
  <c r="N1068" i="40"/>
  <c r="L171" i="32"/>
  <c r="N535" i="40"/>
  <c r="J344" i="16"/>
  <c r="N120" i="40"/>
  <c r="N1045" i="40"/>
  <c r="L148" i="32"/>
  <c r="N512" i="40"/>
  <c r="L109" i="32"/>
  <c r="N72" i="40"/>
  <c r="J196" i="16"/>
  <c r="N983" i="40"/>
  <c r="N471" i="40"/>
  <c r="L73" i="32"/>
  <c r="N433" i="40"/>
  <c r="N945" i="40"/>
  <c r="L55" i="32"/>
  <c r="J60" i="16"/>
  <c r="N415" i="40"/>
  <c r="N37" i="40"/>
  <c r="N927" i="40"/>
  <c r="L26" i="32"/>
  <c r="J19" i="16"/>
  <c r="N18" i="40"/>
  <c r="N387" i="40"/>
  <c r="N900" i="40"/>
  <c r="N984" i="40"/>
  <c r="N472" i="40"/>
  <c r="N39" i="40"/>
  <c r="N422" i="40"/>
  <c r="N934" i="40"/>
  <c r="L516" i="32"/>
  <c r="J470" i="16"/>
  <c r="N863" i="40"/>
  <c r="N353" i="40"/>
  <c r="N1375" i="40"/>
  <c r="L489" i="32"/>
  <c r="J144" i="16"/>
  <c r="N834" i="40"/>
  <c r="N1344" i="40"/>
  <c r="L436" i="32"/>
  <c r="J37" i="16"/>
  <c r="N303" i="40"/>
  <c r="N789" i="40"/>
  <c r="N1299" i="40"/>
  <c r="L409" i="32"/>
  <c r="N763" i="40"/>
  <c r="N1274" i="40"/>
  <c r="L363" i="32"/>
  <c r="N252" i="40"/>
  <c r="N719" i="40"/>
  <c r="J170" i="16"/>
  <c r="N1230" i="40"/>
  <c r="L332" i="32"/>
  <c r="N233" i="40"/>
  <c r="J65" i="16"/>
  <c r="N691" i="40"/>
  <c r="N1202" i="40"/>
  <c r="L284" i="32"/>
  <c r="J231" i="16"/>
  <c r="N202" i="40"/>
  <c r="N1156" i="40"/>
  <c r="N646" i="40"/>
  <c r="L259" i="32"/>
  <c r="J24" i="16"/>
  <c r="N183" i="40"/>
  <c r="N621" i="40"/>
  <c r="N1132" i="40"/>
  <c r="L572" i="32"/>
  <c r="J211" i="16"/>
  <c r="L190" i="32"/>
  <c r="J420" i="16"/>
  <c r="N553" i="40"/>
  <c r="N1063" i="40"/>
  <c r="L164" i="32"/>
  <c r="N113" i="40"/>
  <c r="N1038" i="40"/>
  <c r="J182" i="16"/>
  <c r="N528" i="40"/>
  <c r="L121" i="32"/>
  <c r="N485" i="40"/>
  <c r="N997" i="40"/>
  <c r="J358" i="16"/>
  <c r="L76" i="32"/>
  <c r="N46" i="40"/>
  <c r="N436" i="40"/>
  <c r="N948" i="40"/>
  <c r="L17" i="32"/>
  <c r="J87" i="16"/>
  <c r="N12" i="40"/>
  <c r="N892" i="40"/>
  <c r="N379" i="40"/>
  <c r="L525" i="32"/>
  <c r="J483" i="16"/>
  <c r="N871" i="40"/>
  <c r="N360" i="40"/>
  <c r="N1383" i="40"/>
  <c r="L515" i="32"/>
  <c r="J469" i="16"/>
  <c r="N862" i="40"/>
  <c r="N1374" i="40"/>
  <c r="N352" i="40"/>
  <c r="L497" i="32"/>
  <c r="N843" i="40"/>
  <c r="J416" i="16"/>
  <c r="N339" i="40"/>
  <c r="N1354" i="40"/>
  <c r="L488" i="32"/>
  <c r="J105" i="16"/>
  <c r="N1343" i="40"/>
  <c r="N833" i="40"/>
  <c r="L473" i="32"/>
  <c r="N819" i="40"/>
  <c r="N326" i="40"/>
  <c r="J52" i="16"/>
  <c r="N1329" i="40"/>
  <c r="L435" i="32"/>
  <c r="N1298" i="40"/>
  <c r="J391" i="16"/>
  <c r="N788" i="40"/>
  <c r="L408" i="32"/>
  <c r="N284" i="40"/>
  <c r="N762" i="40"/>
  <c r="N1273" i="40"/>
  <c r="L399" i="32"/>
  <c r="L400" i="32"/>
  <c r="N754" i="40"/>
  <c r="N279" i="40"/>
  <c r="N1265" i="40"/>
  <c r="J302" i="16"/>
  <c r="L379" i="32"/>
  <c r="N265" i="40"/>
  <c r="J98" i="16"/>
  <c r="N1246" i="40"/>
  <c r="N735" i="40"/>
  <c r="L352" i="32"/>
  <c r="N709" i="40"/>
  <c r="J7" i="16"/>
  <c r="N1220" i="40"/>
  <c r="L331" i="32"/>
  <c r="J64" i="16"/>
  <c r="N232" i="40"/>
  <c r="N1201" i="40"/>
  <c r="N690" i="40"/>
  <c r="L586" i="32"/>
  <c r="J10" i="16"/>
  <c r="L292" i="32"/>
  <c r="J49" i="16"/>
  <c r="N654" i="40"/>
  <c r="N1165" i="40"/>
  <c r="N207" i="40"/>
  <c r="L276" i="32"/>
  <c r="J267" i="16"/>
  <c r="N195" i="40"/>
  <c r="N1148" i="40"/>
  <c r="N638" i="40"/>
  <c r="L576" i="32"/>
  <c r="J448" i="16"/>
  <c r="L231" i="32"/>
  <c r="J90" i="16"/>
  <c r="N1104" i="40"/>
  <c r="N593" i="40"/>
  <c r="L223" i="32"/>
  <c r="J185" i="16"/>
  <c r="N585" i="40"/>
  <c r="N1096" i="40"/>
  <c r="J172" i="16"/>
  <c r="L205" i="32"/>
  <c r="N1078" i="40"/>
  <c r="N143" i="40"/>
  <c r="N568" i="40"/>
  <c r="L189" i="32"/>
  <c r="J297" i="16"/>
  <c r="N133" i="40"/>
  <c r="N552" i="40"/>
  <c r="N1062" i="40"/>
  <c r="L172" i="32"/>
  <c r="J349" i="16"/>
  <c r="N536" i="40"/>
  <c r="N1046" i="40"/>
  <c r="L149" i="32"/>
  <c r="N513" i="40"/>
  <c r="N1023" i="40"/>
  <c r="N103" i="40"/>
  <c r="L98" i="32"/>
  <c r="L97" i="32"/>
  <c r="N973" i="40"/>
  <c r="N461" i="40"/>
  <c r="N66" i="40"/>
  <c r="N434" i="40"/>
  <c r="L74" i="32"/>
  <c r="N946" i="40"/>
  <c r="L65" i="32"/>
  <c r="N425" i="40"/>
  <c r="N40" i="40"/>
  <c r="N937" i="40"/>
  <c r="L46" i="32"/>
  <c r="N32" i="40"/>
  <c r="N407" i="40"/>
  <c r="N919" i="40"/>
  <c r="J41" i="16"/>
  <c r="N25" i="40"/>
  <c r="L38" i="32"/>
  <c r="J26" i="16"/>
  <c r="N911" i="40"/>
  <c r="N399" i="40"/>
  <c r="L16" i="32"/>
  <c r="J86" i="16"/>
  <c r="N11" i="40"/>
  <c r="N891" i="40"/>
  <c r="N378" i="40"/>
  <c r="N4" i="40"/>
  <c r="L6" i="32"/>
  <c r="N881" i="40"/>
  <c r="J13" i="16"/>
  <c r="N368" i="40"/>
  <c r="L105" i="32"/>
  <c r="N468" i="40"/>
  <c r="N980" i="40"/>
  <c r="L141" i="32"/>
  <c r="N97" i="40"/>
  <c r="N1017" i="40"/>
  <c r="N506" i="40"/>
  <c r="L514" i="32"/>
  <c r="J468" i="16"/>
  <c r="N861" i="40"/>
  <c r="N351" i="40"/>
  <c r="L506" i="32"/>
  <c r="N347" i="40"/>
  <c r="J453" i="16"/>
  <c r="N853" i="40"/>
  <c r="N1364" i="40"/>
  <c r="L496" i="32"/>
  <c r="N841" i="40"/>
  <c r="J408" i="16"/>
  <c r="N1351" i="40"/>
  <c r="N337" i="40"/>
  <c r="L480" i="32"/>
  <c r="J373" i="16"/>
  <c r="N1335" i="40"/>
  <c r="N825" i="40"/>
  <c r="L469" i="32"/>
  <c r="L470" i="32"/>
  <c r="N1325" i="40"/>
  <c r="N322" i="40"/>
  <c r="N816" i="40"/>
  <c r="J201" i="16"/>
  <c r="L445" i="32"/>
  <c r="J127" i="16"/>
  <c r="N797" i="40"/>
  <c r="N1307" i="40"/>
  <c r="N310" i="40"/>
  <c r="L416" i="32"/>
  <c r="J377" i="16"/>
  <c r="N770" i="40"/>
  <c r="N1281" i="40"/>
  <c r="L378" i="32"/>
  <c r="N264" i="40"/>
  <c r="N1245" i="40"/>
  <c r="N734" i="40"/>
  <c r="J369" i="16"/>
  <c r="L369" i="32"/>
  <c r="N725" i="40"/>
  <c r="J443" i="16"/>
  <c r="N1236" i="40"/>
  <c r="N257" i="40"/>
  <c r="L351" i="32"/>
  <c r="J445" i="16"/>
  <c r="N1219" i="40"/>
  <c r="N708" i="40"/>
  <c r="L340" i="32"/>
  <c r="J43" i="16"/>
  <c r="N1210" i="40"/>
  <c r="N699" i="40"/>
  <c r="L319" i="32"/>
  <c r="J253" i="16"/>
  <c r="N679" i="40"/>
  <c r="N226" i="40"/>
  <c r="N1190" i="40"/>
  <c r="L291" i="32"/>
  <c r="J48" i="16"/>
  <c r="N653" i="40"/>
  <c r="N206" i="40"/>
  <c r="N1164" i="40"/>
  <c r="J205" i="16"/>
  <c r="L275" i="32"/>
  <c r="N194" i="40"/>
  <c r="N1147" i="40"/>
  <c r="N637" i="40"/>
  <c r="J126" i="16"/>
  <c r="L266" i="32"/>
  <c r="N1139" i="40"/>
  <c r="N628" i="40"/>
  <c r="J341" i="16"/>
  <c r="L248" i="32"/>
  <c r="N175" i="40"/>
  <c r="N1121" i="40"/>
  <c r="N610" i="40"/>
  <c r="L230" i="32"/>
  <c r="J15" i="16"/>
  <c r="N592" i="40"/>
  <c r="N163" i="40"/>
  <c r="N1103" i="40"/>
  <c r="L222" i="32"/>
  <c r="J151" i="16"/>
  <c r="N584" i="40"/>
  <c r="N1095" i="40"/>
  <c r="N156" i="40"/>
  <c r="J154" i="16"/>
  <c r="L204" i="32"/>
  <c r="N1077" i="40"/>
  <c r="N567" i="40"/>
  <c r="L188" i="32"/>
  <c r="J296" i="16"/>
  <c r="N132" i="40"/>
  <c r="N551" i="40"/>
  <c r="N1061" i="40"/>
  <c r="L177" i="32"/>
  <c r="J335" i="16"/>
  <c r="N125" i="40"/>
  <c r="N1051" i="40"/>
  <c r="N541" i="40"/>
  <c r="L162" i="32"/>
  <c r="J109" i="16"/>
  <c r="N1036" i="40"/>
  <c r="N526" i="40"/>
  <c r="L152" i="32"/>
  <c r="N1026" i="40"/>
  <c r="J114" i="16"/>
  <c r="N516" i="40"/>
  <c r="N106" i="40"/>
  <c r="L133" i="32"/>
  <c r="J235" i="16"/>
  <c r="N1010" i="40"/>
  <c r="N498" i="40"/>
  <c r="L119" i="32"/>
  <c r="J279" i="16"/>
  <c r="N995" i="40"/>
  <c r="N483" i="40"/>
  <c r="N65" i="40"/>
  <c r="L96" i="32"/>
  <c r="N460" i="40"/>
  <c r="N972" i="40"/>
  <c r="L87" i="32"/>
  <c r="N55" i="40"/>
  <c r="J55" i="16"/>
  <c r="N960" i="40"/>
  <c r="N448" i="40"/>
  <c r="L64" i="32"/>
  <c r="N424" i="40"/>
  <c r="N936" i="40"/>
  <c r="L45" i="32"/>
  <c r="N406" i="40"/>
  <c r="N918" i="40"/>
  <c r="J40" i="16"/>
  <c r="N31" i="40"/>
  <c r="L37" i="32"/>
  <c r="N910" i="40"/>
  <c r="N398" i="40"/>
  <c r="L15" i="32"/>
  <c r="J446" i="16"/>
  <c r="N377" i="40"/>
  <c r="N890" i="40"/>
  <c r="L5" i="32"/>
  <c r="N367" i="40"/>
  <c r="N880" i="40"/>
  <c r="L524" i="32"/>
  <c r="J143" i="16"/>
  <c r="N359" i="40"/>
  <c r="N1382" i="40"/>
  <c r="N870" i="40"/>
  <c r="L621" i="32"/>
  <c r="J459" i="16"/>
  <c r="N1372" i="40"/>
  <c r="L505" i="32"/>
  <c r="N852" i="40"/>
  <c r="J452" i="16"/>
  <c r="N1363" i="40"/>
  <c r="L495" i="32"/>
  <c r="N840" i="40"/>
  <c r="N1350" i="40"/>
  <c r="N336" i="40"/>
  <c r="J402" i="16"/>
  <c r="L486" i="32"/>
  <c r="N831" i="40"/>
  <c r="L479" i="32"/>
  <c r="J372" i="16"/>
  <c r="N329" i="40"/>
  <c r="N1334" i="40"/>
  <c r="N824" i="40"/>
  <c r="L468" i="32"/>
  <c r="J200" i="16"/>
  <c r="N815" i="40"/>
  <c r="N1324" i="40"/>
  <c r="L455" i="32"/>
  <c r="L456" i="32"/>
  <c r="J425" i="16"/>
  <c r="N1315" i="40"/>
  <c r="N805" i="40"/>
  <c r="N317" i="40"/>
  <c r="L443" i="32"/>
  <c r="L444" i="32"/>
  <c r="N309" i="40"/>
  <c r="J351" i="16"/>
  <c r="N796" i="40"/>
  <c r="N1306" i="40"/>
  <c r="L433" i="32"/>
  <c r="J69" i="16"/>
  <c r="N1296" i="40"/>
  <c r="N786" i="40"/>
  <c r="N302" i="40"/>
  <c r="L424" i="32"/>
  <c r="N296" i="40"/>
  <c r="N1288" i="40"/>
  <c r="J206" i="16"/>
  <c r="N777" i="40"/>
  <c r="L415" i="32"/>
  <c r="J259" i="16"/>
  <c r="N289" i="40"/>
  <c r="N769" i="40"/>
  <c r="N1280" i="40"/>
  <c r="L407" i="32"/>
  <c r="N283" i="40"/>
  <c r="J405" i="16"/>
  <c r="N761" i="40"/>
  <c r="N1272" i="40"/>
  <c r="L397" i="32"/>
  <c r="N752" i="40"/>
  <c r="J176" i="16"/>
  <c r="N1263" i="40"/>
  <c r="L387" i="32"/>
  <c r="N743" i="40"/>
  <c r="J385" i="16"/>
  <c r="N1254" i="40"/>
  <c r="L377" i="32"/>
  <c r="N263" i="40"/>
  <c r="N733" i="40"/>
  <c r="J368" i="16"/>
  <c r="N1244" i="40"/>
  <c r="L368" i="32"/>
  <c r="J431" i="16"/>
  <c r="N1235" i="40"/>
  <c r="N724" i="40"/>
  <c r="L360" i="32"/>
  <c r="J168" i="16"/>
  <c r="N250" i="40"/>
  <c r="N1227" i="40"/>
  <c r="N716" i="40"/>
  <c r="N244" i="40"/>
  <c r="L350" i="32"/>
  <c r="N707" i="40"/>
  <c r="N1218" i="40"/>
  <c r="J444" i="16"/>
  <c r="L339" i="32"/>
  <c r="N698" i="40"/>
  <c r="N237" i="40"/>
  <c r="J442" i="16"/>
  <c r="N1209" i="40"/>
  <c r="L329" i="32"/>
  <c r="J354" i="16"/>
  <c r="N231" i="40"/>
  <c r="N688" i="40"/>
  <c r="N1199" i="40"/>
  <c r="L318" i="32"/>
  <c r="N225" i="40"/>
  <c r="J252" i="16"/>
  <c r="N678" i="40"/>
  <c r="N1189" i="40"/>
  <c r="L309" i="32"/>
  <c r="J102" i="16"/>
  <c r="N670" i="40"/>
  <c r="N1181" i="40"/>
  <c r="L290" i="32"/>
  <c r="N205" i="40"/>
  <c r="J407" i="16"/>
  <c r="N652" i="40"/>
  <c r="N1163" i="40"/>
  <c r="L282" i="32"/>
  <c r="J355" i="16"/>
  <c r="N644" i="40"/>
  <c r="N200" i="40"/>
  <c r="N1154" i="40"/>
  <c r="L274" i="32"/>
  <c r="J204" i="16"/>
  <c r="N1146" i="40"/>
  <c r="N193" i="40"/>
  <c r="N636" i="40"/>
  <c r="L265" i="32"/>
  <c r="J462" i="16"/>
  <c r="N188" i="40"/>
  <c r="N1138" i="40"/>
  <c r="N627" i="40"/>
  <c r="L257" i="32"/>
  <c r="N619" i="40"/>
  <c r="J322" i="16"/>
  <c r="N181" i="40"/>
  <c r="N1130" i="40"/>
  <c r="L247" i="32"/>
  <c r="J274" i="16"/>
  <c r="N1120" i="40"/>
  <c r="N609" i="40"/>
  <c r="L239" i="32"/>
  <c r="J464" i="16"/>
  <c r="N170" i="40"/>
  <c r="N601" i="40"/>
  <c r="N1112" i="40"/>
  <c r="L229" i="32"/>
  <c r="N591" i="40"/>
  <c r="J467" i="16"/>
  <c r="N162" i="40"/>
  <c r="N1102" i="40"/>
  <c r="L221" i="32"/>
  <c r="N155" i="40"/>
  <c r="J150" i="16"/>
  <c r="N583" i="40"/>
  <c r="N1094" i="40"/>
  <c r="L570" i="32"/>
  <c r="J156" i="16"/>
  <c r="L203" i="32"/>
  <c r="J115" i="16"/>
  <c r="N1076" i="40"/>
  <c r="N566" i="40"/>
  <c r="L565" i="32"/>
  <c r="J363" i="16"/>
  <c r="L187" i="32"/>
  <c r="J295" i="16"/>
  <c r="N131" i="40"/>
  <c r="N550" i="40"/>
  <c r="N1060" i="40"/>
  <c r="J280" i="16"/>
  <c r="N124" i="40"/>
  <c r="L176" i="32"/>
  <c r="N1050" i="40"/>
  <c r="N540" i="40"/>
  <c r="L559" i="32"/>
  <c r="J328" i="16"/>
  <c r="L161" i="32"/>
  <c r="N525" i="40"/>
  <c r="J95" i="16"/>
  <c r="N112" i="40"/>
  <c r="N1035" i="40"/>
  <c r="L151" i="32"/>
  <c r="N105" i="40"/>
  <c r="N515" i="40"/>
  <c r="N1025" i="40"/>
  <c r="L551" i="32"/>
  <c r="L118" i="32"/>
  <c r="J221" i="16"/>
  <c r="N482" i="40"/>
  <c r="N79" i="40"/>
  <c r="N994" i="40"/>
  <c r="L107" i="32"/>
  <c r="L108" i="32"/>
  <c r="N71" i="40"/>
  <c r="N470" i="40"/>
  <c r="N982" i="40"/>
  <c r="L95" i="32"/>
  <c r="N64" i="40"/>
  <c r="J166" i="16"/>
  <c r="N971" i="40"/>
  <c r="N459" i="40"/>
  <c r="L85" i="32"/>
  <c r="N446" i="40"/>
  <c r="N958" i="40"/>
  <c r="N44" i="40"/>
  <c r="L72" i="32"/>
  <c r="J112" i="16"/>
  <c r="N432" i="40"/>
  <c r="N944" i="40"/>
  <c r="L63" i="32"/>
  <c r="N423" i="40"/>
  <c r="N935" i="40"/>
  <c r="L53" i="32"/>
  <c r="L54" i="32"/>
  <c r="J54" i="16"/>
  <c r="N414" i="40"/>
  <c r="N36" i="40"/>
  <c r="N926" i="40"/>
  <c r="L44" i="32"/>
  <c r="J39" i="16"/>
  <c r="N405" i="40"/>
  <c r="N30" i="40"/>
  <c r="N917" i="40"/>
  <c r="L35" i="32"/>
  <c r="N23" i="40"/>
  <c r="N396" i="40"/>
  <c r="N908" i="40"/>
  <c r="L25" i="32"/>
  <c r="J2" i="16"/>
  <c r="N899" i="40"/>
  <c r="N386" i="40"/>
  <c r="L14" i="32"/>
  <c r="J441" i="16"/>
  <c r="N376" i="40"/>
  <c r="N889" i="40"/>
  <c r="L4" i="32"/>
  <c r="J8" i="16"/>
  <c r="N366" i="40"/>
  <c r="N879" i="40"/>
  <c r="N57" i="40"/>
  <c r="N451" i="40"/>
  <c r="N963" i="40"/>
  <c r="L86" i="32"/>
  <c r="N54" i="40"/>
  <c r="N447" i="40"/>
  <c r="N959" i="40"/>
  <c r="N1373" i="40"/>
  <c r="X277" i="37"/>
  <c r="S277" i="37"/>
  <c r="U277" i="37"/>
  <c r="T277" i="37"/>
  <c r="W277" i="37"/>
  <c r="V277" i="37"/>
  <c r="X7" i="37"/>
  <c r="W7" i="37"/>
  <c r="S7" i="37"/>
  <c r="T7" i="37"/>
  <c r="U7" i="37"/>
  <c r="V7" i="37"/>
  <c r="X272" i="37"/>
  <c r="S272" i="37"/>
  <c r="V272" i="37"/>
  <c r="U272" i="37"/>
  <c r="T272" i="37"/>
  <c r="W272" i="37"/>
  <c r="X268" i="37"/>
  <c r="W268" i="37"/>
  <c r="S268" i="37"/>
  <c r="T268" i="37"/>
  <c r="U268" i="37"/>
  <c r="V268" i="37"/>
  <c r="X263" i="37"/>
  <c r="W263" i="37"/>
  <c r="T263" i="37"/>
  <c r="S263" i="37"/>
  <c r="V263" i="37"/>
  <c r="U263" i="37"/>
  <c r="W203" i="37"/>
  <c r="X203" i="37"/>
  <c r="T203" i="37"/>
  <c r="S203" i="37"/>
  <c r="U203" i="37"/>
  <c r="V203" i="37"/>
  <c r="X259" i="37"/>
  <c r="W259" i="37"/>
  <c r="S259" i="37"/>
  <c r="T259" i="37"/>
  <c r="U259" i="37"/>
  <c r="V259" i="37"/>
  <c r="X511" i="37"/>
  <c r="T511" i="37"/>
  <c r="W511" i="37"/>
  <c r="U511" i="37"/>
  <c r="V511" i="37"/>
  <c r="S511" i="37"/>
  <c r="W254" i="37"/>
  <c r="X254" i="37"/>
  <c r="S254" i="37"/>
  <c r="U254" i="37"/>
  <c r="T254" i="37"/>
  <c r="V254" i="37"/>
  <c r="X524" i="37"/>
  <c r="W524" i="37"/>
  <c r="S524" i="37"/>
  <c r="U524" i="37"/>
  <c r="V524" i="37"/>
  <c r="T524" i="37"/>
  <c r="W247" i="37"/>
  <c r="X247" i="37"/>
  <c r="S247" i="37"/>
  <c r="T247" i="37"/>
  <c r="U247" i="37"/>
  <c r="V247" i="37"/>
  <c r="W174" i="37"/>
  <c r="X174" i="37"/>
  <c r="T174" i="37"/>
  <c r="V174" i="37"/>
  <c r="S174" i="37"/>
  <c r="U174" i="37"/>
  <c r="X98" i="37"/>
  <c r="W98" i="37"/>
  <c r="S98" i="37"/>
  <c r="T98" i="37"/>
  <c r="V98" i="37"/>
  <c r="U98" i="37"/>
  <c r="X600" i="37"/>
  <c r="W600" i="37"/>
  <c r="V600" i="37"/>
  <c r="U600" i="37"/>
  <c r="T600" i="37"/>
  <c r="S600" i="37"/>
  <c r="S608" i="37"/>
  <c r="X608" i="37"/>
  <c r="W608" i="37"/>
  <c r="U608" i="37"/>
  <c r="T608" i="37"/>
  <c r="V608" i="37"/>
  <c r="X121" i="37"/>
  <c r="W121" i="37"/>
  <c r="S121" i="37"/>
  <c r="T121" i="37"/>
  <c r="U121" i="37"/>
  <c r="V121" i="37"/>
  <c r="X514" i="37"/>
  <c r="S514" i="37"/>
  <c r="U514" i="37"/>
  <c r="W514" i="37"/>
  <c r="T514" i="37"/>
  <c r="V514" i="37"/>
  <c r="X576" i="37"/>
  <c r="S576" i="37"/>
  <c r="W576" i="37"/>
  <c r="T576" i="37"/>
  <c r="V576" i="37"/>
  <c r="U576" i="37"/>
  <c r="X140" i="37"/>
  <c r="S140" i="37"/>
  <c r="T140" i="37"/>
  <c r="W140" i="37"/>
  <c r="U140" i="37"/>
  <c r="V140" i="37"/>
  <c r="X482" i="37"/>
  <c r="S482" i="37"/>
  <c r="W482" i="37"/>
  <c r="T482" i="37"/>
  <c r="U482" i="37"/>
  <c r="V482" i="37"/>
  <c r="X473" i="37"/>
  <c r="W473" i="37"/>
  <c r="S473" i="37"/>
  <c r="T473" i="37"/>
  <c r="U473" i="37"/>
  <c r="V473" i="37"/>
  <c r="W235" i="37"/>
  <c r="S235" i="37"/>
  <c r="V235" i="37"/>
  <c r="T235" i="37"/>
  <c r="U235" i="37"/>
  <c r="X235" i="37"/>
  <c r="W456" i="37"/>
  <c r="X456" i="37"/>
  <c r="T456" i="37"/>
  <c r="U456" i="37"/>
  <c r="V456" i="37"/>
  <c r="S456" i="37"/>
  <c r="X552" i="37"/>
  <c r="W552" i="37"/>
  <c r="S552" i="37"/>
  <c r="V552" i="37"/>
  <c r="U552" i="37"/>
  <c r="T552" i="37"/>
  <c r="X433" i="37"/>
  <c r="W433" i="37"/>
  <c r="U433" i="37"/>
  <c r="T433" i="37"/>
  <c r="S433" i="37"/>
  <c r="V433" i="37"/>
  <c r="X112" i="37"/>
  <c r="S112" i="37"/>
  <c r="T112" i="37"/>
  <c r="V112" i="37"/>
  <c r="W112" i="37"/>
  <c r="U112" i="37"/>
  <c r="X407" i="37"/>
  <c r="W407" i="37"/>
  <c r="S407" i="37"/>
  <c r="T407" i="37"/>
  <c r="U407" i="37"/>
  <c r="V407" i="37"/>
  <c r="X396" i="37"/>
  <c r="W396" i="37"/>
  <c r="S396" i="37"/>
  <c r="U396" i="37"/>
  <c r="T396" i="37"/>
  <c r="V396" i="37"/>
  <c r="W39" i="37"/>
  <c r="S39" i="37"/>
  <c r="X39" i="37"/>
  <c r="T39" i="37"/>
  <c r="V39" i="37"/>
  <c r="U39" i="37"/>
  <c r="W380" i="37"/>
  <c r="X380" i="37"/>
  <c r="S380" i="37"/>
  <c r="T380" i="37"/>
  <c r="V380" i="37"/>
  <c r="U380" i="37"/>
  <c r="W505" i="37"/>
  <c r="X505" i="37"/>
  <c r="S505" i="37"/>
  <c r="T505" i="37"/>
  <c r="U505" i="37"/>
  <c r="V505" i="37"/>
  <c r="X562" i="37"/>
  <c r="W562" i="37"/>
  <c r="T562" i="37"/>
  <c r="S562" i="37"/>
  <c r="V562" i="37"/>
  <c r="U562" i="37"/>
  <c r="X593" i="37"/>
  <c r="S593" i="37"/>
  <c r="W593" i="37"/>
  <c r="T593" i="37"/>
  <c r="V593" i="37"/>
  <c r="U593" i="37"/>
  <c r="X583" i="37"/>
  <c r="W583" i="37"/>
  <c r="S583" i="37"/>
  <c r="U583" i="37"/>
  <c r="V583" i="37"/>
  <c r="T583" i="37"/>
  <c r="X573" i="37"/>
  <c r="W573" i="37"/>
  <c r="S573" i="37"/>
  <c r="T573" i="37"/>
  <c r="U573" i="37"/>
  <c r="V573" i="37"/>
  <c r="X560" i="37"/>
  <c r="W560" i="37"/>
  <c r="S560" i="37"/>
  <c r="T560" i="37"/>
  <c r="U560" i="37"/>
  <c r="V560" i="37"/>
  <c r="W19" i="37"/>
  <c r="S19" i="37"/>
  <c r="X19" i="37"/>
  <c r="T19" i="37"/>
  <c r="U19" i="37"/>
  <c r="V19" i="37"/>
  <c r="W486" i="37"/>
  <c r="X486" i="37"/>
  <c r="S486" i="37"/>
  <c r="T486" i="37"/>
  <c r="V486" i="37"/>
  <c r="U486" i="37"/>
  <c r="W168" i="37"/>
  <c r="X168" i="37"/>
  <c r="S168" i="37"/>
  <c r="T168" i="37"/>
  <c r="U168" i="37"/>
  <c r="V168" i="37"/>
  <c r="W124" i="37"/>
  <c r="X124" i="37"/>
  <c r="S124" i="37"/>
  <c r="U124" i="37"/>
  <c r="T124" i="37"/>
  <c r="V124" i="37"/>
  <c r="X3" i="37"/>
  <c r="W3" i="37"/>
  <c r="S3" i="37"/>
  <c r="U3" i="37"/>
  <c r="T3" i="37"/>
  <c r="V3" i="37"/>
  <c r="X564" i="37"/>
  <c r="W564" i="37"/>
  <c r="T564" i="37"/>
  <c r="U564" i="37"/>
  <c r="V564" i="37"/>
  <c r="S564" i="37"/>
  <c r="X461" i="37"/>
  <c r="S461" i="37"/>
  <c r="U461" i="37"/>
  <c r="T461" i="37"/>
  <c r="V461" i="37"/>
  <c r="W461" i="37"/>
  <c r="X455" i="37"/>
  <c r="W455" i="37"/>
  <c r="S455" i="37"/>
  <c r="T455" i="37"/>
  <c r="V455" i="37"/>
  <c r="U455" i="37"/>
  <c r="X448" i="37"/>
  <c r="S448" i="37"/>
  <c r="T448" i="37"/>
  <c r="W448" i="37"/>
  <c r="V448" i="37"/>
  <c r="U448" i="37"/>
  <c r="X442" i="37"/>
  <c r="W442" i="37"/>
  <c r="S442" i="37"/>
  <c r="U442" i="37"/>
  <c r="T442" i="37"/>
  <c r="V442" i="37"/>
  <c r="W437" i="37"/>
  <c r="X437" i="37"/>
  <c r="T437" i="37"/>
  <c r="V437" i="37"/>
  <c r="U437" i="37"/>
  <c r="S437" i="37"/>
  <c r="X81" i="37"/>
  <c r="T81" i="37"/>
  <c r="S81" i="37"/>
  <c r="W81" i="37"/>
  <c r="U81" i="37"/>
  <c r="V81" i="37"/>
  <c r="W425" i="37"/>
  <c r="X425" i="37"/>
  <c r="S425" i="37"/>
  <c r="T425" i="37"/>
  <c r="U425" i="37"/>
  <c r="V425" i="37"/>
  <c r="W507" i="37"/>
  <c r="X507" i="37"/>
  <c r="S507" i="37"/>
  <c r="T507" i="37"/>
  <c r="V507" i="37"/>
  <c r="U507" i="37"/>
  <c r="X412" i="37"/>
  <c r="S412" i="37"/>
  <c r="W412" i="37"/>
  <c r="U412" i="37"/>
  <c r="V412" i="37"/>
  <c r="T412" i="37"/>
  <c r="X406" i="37"/>
  <c r="W406" i="37"/>
  <c r="S406" i="37"/>
  <c r="U406" i="37"/>
  <c r="T406" i="37"/>
  <c r="V406" i="37"/>
  <c r="X97" i="37"/>
  <c r="W97" i="37"/>
  <c r="T97" i="37"/>
  <c r="S97" i="37"/>
  <c r="V97" i="37"/>
  <c r="U97" i="37"/>
  <c r="X543" i="37"/>
  <c r="W543" i="37"/>
  <c r="T543" i="37"/>
  <c r="S543" i="37"/>
  <c r="U543" i="37"/>
  <c r="V543" i="37"/>
  <c r="X128" i="37"/>
  <c r="W128" i="37"/>
  <c r="S128" i="37"/>
  <c r="T128" i="37"/>
  <c r="V128" i="37"/>
  <c r="U128" i="37"/>
  <c r="W388" i="37"/>
  <c r="S388" i="37"/>
  <c r="X388" i="37"/>
  <c r="T388" i="37"/>
  <c r="U388" i="37"/>
  <c r="V388" i="37"/>
  <c r="X113" i="37"/>
  <c r="W113" i="37"/>
  <c r="S113" i="37"/>
  <c r="U113" i="37"/>
  <c r="T113" i="37"/>
  <c r="V113" i="37"/>
  <c r="W115" i="37"/>
  <c r="X115" i="37"/>
  <c r="V115" i="37"/>
  <c r="U115" i="37"/>
  <c r="T115" i="37"/>
  <c r="S115" i="37"/>
  <c r="W372" i="37"/>
  <c r="X372" i="37"/>
  <c r="S372" i="37"/>
  <c r="T372" i="37"/>
  <c r="V372" i="37"/>
  <c r="U372" i="37"/>
  <c r="X365" i="37"/>
  <c r="S365" i="37"/>
  <c r="U365" i="37"/>
  <c r="T365" i="37"/>
  <c r="W365" i="37"/>
  <c r="V365" i="37"/>
  <c r="X502" i="37"/>
  <c r="W502" i="37"/>
  <c r="S502" i="37"/>
  <c r="T502" i="37"/>
  <c r="U502" i="37"/>
  <c r="V502" i="37"/>
  <c r="S538" i="37"/>
  <c r="W538" i="37"/>
  <c r="X538" i="37"/>
  <c r="T538" i="37"/>
  <c r="V538" i="37"/>
  <c r="U538" i="37"/>
  <c r="X351" i="37"/>
  <c r="W351" i="37"/>
  <c r="S351" i="37"/>
  <c r="U351" i="37"/>
  <c r="T351" i="37"/>
  <c r="V351" i="37"/>
  <c r="W344" i="37"/>
  <c r="X344" i="37"/>
  <c r="T344" i="37"/>
  <c r="S344" i="37"/>
  <c r="V344" i="37"/>
  <c r="U344" i="37"/>
  <c r="W156" i="37"/>
  <c r="X156" i="37"/>
  <c r="T156" i="37"/>
  <c r="U156" i="37"/>
  <c r="S156" i="37"/>
  <c r="V156" i="37"/>
  <c r="X339" i="37"/>
  <c r="W339" i="37"/>
  <c r="S339" i="37"/>
  <c r="U339" i="37"/>
  <c r="T339" i="37"/>
  <c r="V339" i="37"/>
  <c r="X331" i="37"/>
  <c r="W331" i="37"/>
  <c r="T331" i="37"/>
  <c r="S331" i="37"/>
  <c r="U331" i="37"/>
  <c r="V331" i="37"/>
  <c r="X327" i="37"/>
  <c r="S327" i="37"/>
  <c r="W327" i="37"/>
  <c r="U327" i="37"/>
  <c r="T327" i="37"/>
  <c r="V327" i="37"/>
  <c r="X131" i="37"/>
  <c r="S131" i="37"/>
  <c r="T131" i="37"/>
  <c r="U131" i="37"/>
  <c r="V131" i="37"/>
  <c r="W131" i="37"/>
  <c r="X498" i="37"/>
  <c r="W498" i="37"/>
  <c r="S498" i="37"/>
  <c r="V498" i="37"/>
  <c r="T498" i="37"/>
  <c r="U498" i="37"/>
  <c r="X529" i="37"/>
  <c r="W529" i="37"/>
  <c r="S529" i="37"/>
  <c r="V529" i="37"/>
  <c r="T529" i="37"/>
  <c r="U529" i="37"/>
  <c r="X303" i="37"/>
  <c r="W303" i="37"/>
  <c r="S303" i="37"/>
  <c r="U303" i="37"/>
  <c r="T303" i="37"/>
  <c r="V303" i="37"/>
  <c r="S30" i="37"/>
  <c r="W30" i="37"/>
  <c r="T30" i="37"/>
  <c r="X30" i="37"/>
  <c r="U30" i="37"/>
  <c r="V30" i="37"/>
  <c r="W94" i="37"/>
  <c r="X94" i="37"/>
  <c r="S94" i="37"/>
  <c r="U94" i="37"/>
  <c r="T94" i="37"/>
  <c r="V94" i="37"/>
  <c r="W285" i="37"/>
  <c r="X285" i="37"/>
  <c r="S285" i="37"/>
  <c r="T285" i="37"/>
  <c r="V285" i="37"/>
  <c r="U285" i="37"/>
  <c r="W24" i="37"/>
  <c r="X24" i="37"/>
  <c r="S24" i="37"/>
  <c r="U24" i="37"/>
  <c r="T24" i="37"/>
  <c r="V24" i="37"/>
  <c r="X279" i="37"/>
  <c r="W279" i="37"/>
  <c r="U279" i="37"/>
  <c r="S279" i="37"/>
  <c r="V279" i="37"/>
  <c r="T279" i="37"/>
  <c r="S77" i="37"/>
  <c r="T77" i="37"/>
  <c r="X77" i="37"/>
  <c r="W77" i="37"/>
  <c r="V77" i="37"/>
  <c r="U77" i="37"/>
  <c r="W165" i="37"/>
  <c r="X165" i="37"/>
  <c r="V165" i="37"/>
  <c r="S165" i="37"/>
  <c r="U165" i="37"/>
  <c r="T165" i="37"/>
  <c r="W40" i="37"/>
  <c r="X40" i="37"/>
  <c r="S40" i="37"/>
  <c r="T40" i="37"/>
  <c r="V40" i="37"/>
  <c r="U40" i="37"/>
  <c r="X72" i="37"/>
  <c r="W72" i="37"/>
  <c r="T72" i="37"/>
  <c r="S72" i="37"/>
  <c r="U72" i="37"/>
  <c r="V72" i="37"/>
  <c r="W116" i="37"/>
  <c r="X116" i="37"/>
  <c r="T116" i="37"/>
  <c r="U116" i="37"/>
  <c r="V116" i="37"/>
  <c r="S116" i="37"/>
  <c r="W84" i="37"/>
  <c r="X84" i="37"/>
  <c r="T84" i="37"/>
  <c r="U84" i="37"/>
  <c r="S84" i="37"/>
  <c r="V84" i="37"/>
  <c r="W114" i="37"/>
  <c r="X114" i="37"/>
  <c r="S114" i="37"/>
  <c r="U114" i="37"/>
  <c r="T114" i="37"/>
  <c r="V114" i="37"/>
  <c r="X228" i="37"/>
  <c r="W228" i="37"/>
  <c r="S228" i="37"/>
  <c r="T228" i="37"/>
  <c r="U228" i="37"/>
  <c r="V228" i="37"/>
  <c r="X23" i="37"/>
  <c r="W23" i="37"/>
  <c r="U23" i="37"/>
  <c r="T23" i="37"/>
  <c r="V23" i="37"/>
  <c r="S23" i="37"/>
  <c r="X523" i="37"/>
  <c r="W523" i="37"/>
  <c r="U523" i="37"/>
  <c r="T523" i="37"/>
  <c r="S523" i="37"/>
  <c r="V523" i="37"/>
  <c r="W246" i="37"/>
  <c r="X246" i="37"/>
  <c r="S246" i="37"/>
  <c r="T246" i="37"/>
  <c r="V246" i="37"/>
  <c r="U246" i="37"/>
  <c r="X101" i="37"/>
  <c r="W101" i="37"/>
  <c r="T101" i="37"/>
  <c r="S101" i="37"/>
  <c r="U101" i="37"/>
  <c r="V101" i="37"/>
  <c r="W70" i="37"/>
  <c r="S70" i="37"/>
  <c r="X70" i="37"/>
  <c r="U70" i="37"/>
  <c r="V70" i="37"/>
  <c r="T70" i="37"/>
  <c r="X607" i="37"/>
  <c r="S607" i="37"/>
  <c r="W607" i="37"/>
  <c r="T607" i="37"/>
  <c r="U607" i="37"/>
  <c r="V607" i="37"/>
  <c r="W516" i="37"/>
  <c r="S516" i="37"/>
  <c r="X516" i="37"/>
  <c r="V516" i="37"/>
  <c r="U516" i="37"/>
  <c r="T516" i="37"/>
  <c r="W14" i="37"/>
  <c r="X14" i="37"/>
  <c r="U14" i="37"/>
  <c r="S14" i="37"/>
  <c r="T14" i="37"/>
  <c r="V14" i="37"/>
  <c r="X592" i="37"/>
  <c r="W592" i="37"/>
  <c r="S592" i="37"/>
  <c r="T592" i="37"/>
  <c r="U592" i="37"/>
  <c r="V592" i="37"/>
  <c r="X582" i="37"/>
  <c r="W582" i="37"/>
  <c r="S582" i="37"/>
  <c r="U582" i="37"/>
  <c r="V582" i="37"/>
  <c r="T582" i="37"/>
  <c r="X572" i="37"/>
  <c r="S572" i="37"/>
  <c r="W572" i="37"/>
  <c r="U572" i="37"/>
  <c r="T572" i="37"/>
  <c r="V572" i="37"/>
  <c r="W496" i="37"/>
  <c r="X496" i="37"/>
  <c r="T496" i="37"/>
  <c r="V496" i="37"/>
  <c r="S496" i="37"/>
  <c r="U496" i="37"/>
  <c r="X491" i="37"/>
  <c r="W491" i="37"/>
  <c r="S491" i="37"/>
  <c r="U491" i="37"/>
  <c r="T491" i="37"/>
  <c r="V491" i="37"/>
  <c r="X485" i="37"/>
  <c r="S485" i="37"/>
  <c r="T485" i="37"/>
  <c r="W485" i="37"/>
  <c r="U485" i="37"/>
  <c r="V485" i="37"/>
  <c r="W136" i="37"/>
  <c r="X136" i="37"/>
  <c r="U136" i="37"/>
  <c r="S136" i="37"/>
  <c r="T136" i="37"/>
  <c r="V136" i="37"/>
  <c r="W477" i="37"/>
  <c r="X477" i="37"/>
  <c r="S477" i="37"/>
  <c r="T477" i="37"/>
  <c r="V477" i="37"/>
  <c r="U477" i="37"/>
  <c r="X558" i="37"/>
  <c r="W558" i="37"/>
  <c r="T558" i="37"/>
  <c r="U558" i="37"/>
  <c r="V558" i="37"/>
  <c r="S558" i="37"/>
  <c r="W466" i="37"/>
  <c r="S466" i="37"/>
  <c r="V466" i="37"/>
  <c r="X466" i="37"/>
  <c r="U466" i="37"/>
  <c r="T466" i="37"/>
  <c r="X13" i="37"/>
  <c r="W13" i="37"/>
  <c r="S13" i="37"/>
  <c r="U13" i="37"/>
  <c r="V13" i="37"/>
  <c r="T13" i="37"/>
  <c r="S99" i="37"/>
  <c r="X99" i="37"/>
  <c r="W99" i="37"/>
  <c r="T99" i="37"/>
  <c r="V99" i="37"/>
  <c r="U99" i="37"/>
  <c r="W447" i="37"/>
  <c r="S447" i="37"/>
  <c r="T447" i="37"/>
  <c r="X447" i="37"/>
  <c r="V447" i="37"/>
  <c r="U447" i="37"/>
  <c r="X441" i="37"/>
  <c r="W441" i="37"/>
  <c r="U441" i="37"/>
  <c r="T441" i="37"/>
  <c r="V441" i="37"/>
  <c r="S441" i="37"/>
  <c r="X177" i="37"/>
  <c r="W177" i="37"/>
  <c r="S177" i="37"/>
  <c r="T177" i="37"/>
  <c r="U177" i="37"/>
  <c r="V177" i="37"/>
  <c r="X431" i="37"/>
  <c r="W431" i="37"/>
  <c r="T431" i="37"/>
  <c r="S431" i="37"/>
  <c r="U431" i="37"/>
  <c r="V431" i="37"/>
  <c r="X424" i="37"/>
  <c r="S424" i="37"/>
  <c r="T424" i="37"/>
  <c r="U424" i="37"/>
  <c r="W424" i="37"/>
  <c r="V424" i="37"/>
  <c r="X53" i="37"/>
  <c r="W53" i="37"/>
  <c r="T53" i="37"/>
  <c r="U53" i="37"/>
  <c r="V53" i="37"/>
  <c r="S53" i="37"/>
  <c r="W411" i="37"/>
  <c r="X411" i="37"/>
  <c r="S411" i="37"/>
  <c r="T411" i="37"/>
  <c r="U411" i="37"/>
  <c r="V411" i="37"/>
  <c r="X405" i="37"/>
  <c r="W405" i="37"/>
  <c r="S405" i="37"/>
  <c r="U405" i="37"/>
  <c r="T405" i="37"/>
  <c r="V405" i="37"/>
  <c r="W87" i="37"/>
  <c r="X87" i="37"/>
  <c r="T87" i="37"/>
  <c r="S87" i="37"/>
  <c r="U87" i="37"/>
  <c r="V87" i="37"/>
  <c r="X206" i="37"/>
  <c r="W206" i="37"/>
  <c r="S206" i="37"/>
  <c r="T206" i="37"/>
  <c r="U206" i="37"/>
  <c r="V206" i="37"/>
  <c r="W96" i="37"/>
  <c r="X96" i="37"/>
  <c r="S96" i="37"/>
  <c r="T96" i="37"/>
  <c r="U96" i="37"/>
  <c r="V96" i="37"/>
  <c r="W188" i="37"/>
  <c r="X188" i="37"/>
  <c r="S188" i="37"/>
  <c r="T188" i="37"/>
  <c r="U188" i="37"/>
  <c r="V188" i="37"/>
  <c r="W195" i="37"/>
  <c r="X195" i="37"/>
  <c r="S195" i="37"/>
  <c r="T195" i="37"/>
  <c r="U195" i="37"/>
  <c r="V195" i="37"/>
  <c r="X378" i="37"/>
  <c r="W378" i="37"/>
  <c r="T378" i="37"/>
  <c r="U378" i="37"/>
  <c r="S378" i="37"/>
  <c r="V378" i="37"/>
  <c r="W371" i="37"/>
  <c r="S371" i="37"/>
  <c r="T371" i="37"/>
  <c r="V371" i="37"/>
  <c r="X371" i="37"/>
  <c r="U371" i="37"/>
  <c r="X364" i="37"/>
  <c r="W364" i="37"/>
  <c r="S364" i="37"/>
  <c r="T364" i="37"/>
  <c r="U364" i="37"/>
  <c r="V364" i="37"/>
  <c r="W119" i="37"/>
  <c r="S119" i="37"/>
  <c r="X119" i="37"/>
  <c r="T119" i="37"/>
  <c r="V119" i="37"/>
  <c r="U119" i="37"/>
  <c r="X357" i="37"/>
  <c r="W357" i="37"/>
  <c r="S357" i="37"/>
  <c r="T357" i="37"/>
  <c r="U357" i="37"/>
  <c r="V357" i="37"/>
  <c r="X350" i="37"/>
  <c r="W350" i="37"/>
  <c r="U350" i="37"/>
  <c r="S350" i="37"/>
  <c r="T350" i="37"/>
  <c r="V350" i="37"/>
  <c r="X343" i="37"/>
  <c r="S343" i="37"/>
  <c r="W343" i="37"/>
  <c r="T343" i="37"/>
  <c r="U343" i="37"/>
  <c r="V343" i="37"/>
  <c r="W169" i="37"/>
  <c r="X169" i="37"/>
  <c r="S169" i="37"/>
  <c r="T169" i="37"/>
  <c r="U169" i="37"/>
  <c r="V169" i="37"/>
  <c r="X41" i="37"/>
  <c r="T41" i="37"/>
  <c r="S41" i="37"/>
  <c r="W41" i="37"/>
  <c r="U41" i="37"/>
  <c r="V41" i="37"/>
  <c r="X330" i="37"/>
  <c r="S330" i="37"/>
  <c r="T330" i="37"/>
  <c r="U330" i="37"/>
  <c r="W330" i="37"/>
  <c r="V330" i="37"/>
  <c r="W326" i="37"/>
  <c r="X326" i="37"/>
  <c r="S326" i="37"/>
  <c r="T326" i="37"/>
  <c r="V326" i="37"/>
  <c r="U326" i="37"/>
  <c r="W157" i="37"/>
  <c r="S157" i="37"/>
  <c r="X157" i="37"/>
  <c r="T157" i="37"/>
  <c r="V157" i="37"/>
  <c r="U157" i="37"/>
  <c r="W315" i="37"/>
  <c r="S315" i="37"/>
  <c r="X315" i="37"/>
  <c r="T315" i="37"/>
  <c r="U315" i="37"/>
  <c r="V315" i="37"/>
  <c r="X307" i="37"/>
  <c r="S307" i="37"/>
  <c r="W307" i="37"/>
  <c r="T307" i="37"/>
  <c r="U307" i="37"/>
  <c r="V307" i="37"/>
  <c r="X561" i="37"/>
  <c r="W561" i="37"/>
  <c r="T561" i="37"/>
  <c r="U561" i="37"/>
  <c r="S561" i="37"/>
  <c r="V561" i="37"/>
  <c r="X297" i="37"/>
  <c r="S297" i="37"/>
  <c r="T297" i="37"/>
  <c r="W297" i="37"/>
  <c r="U297" i="37"/>
  <c r="V297" i="37"/>
  <c r="X291" i="37"/>
  <c r="W291" i="37"/>
  <c r="U291" i="37"/>
  <c r="S291" i="37"/>
  <c r="V291" i="37"/>
  <c r="T291" i="37"/>
  <c r="W284" i="37"/>
  <c r="X284" i="37"/>
  <c r="S284" i="37"/>
  <c r="T284" i="37"/>
  <c r="V284" i="37"/>
  <c r="U284" i="37"/>
  <c r="W54" i="37"/>
  <c r="X54" i="37"/>
  <c r="T54" i="37"/>
  <c r="U54" i="37"/>
  <c r="V54" i="37"/>
  <c r="S54" i="37"/>
  <c r="X161" i="37"/>
  <c r="S161" i="37"/>
  <c r="W161" i="37"/>
  <c r="T161" i="37"/>
  <c r="V161" i="37"/>
  <c r="U161" i="37"/>
  <c r="W276" i="37"/>
  <c r="X276" i="37"/>
  <c r="S276" i="37"/>
  <c r="T276" i="37"/>
  <c r="V276" i="37"/>
  <c r="U276" i="37"/>
  <c r="X230" i="37"/>
  <c r="W230" i="37"/>
  <c r="S230" i="37"/>
  <c r="T230" i="37"/>
  <c r="U230" i="37"/>
  <c r="V230" i="37"/>
  <c r="X271" i="37"/>
  <c r="W271" i="37"/>
  <c r="S271" i="37"/>
  <c r="U271" i="37"/>
  <c r="T271" i="37"/>
  <c r="V271" i="37"/>
  <c r="W213" i="37"/>
  <c r="X213" i="37"/>
  <c r="S213" i="37"/>
  <c r="U213" i="37"/>
  <c r="T213" i="37"/>
  <c r="V213" i="37"/>
  <c r="W134" i="37"/>
  <c r="X134" i="37"/>
  <c r="U134" i="37"/>
  <c r="S134" i="37"/>
  <c r="T134" i="37"/>
  <c r="V134" i="37"/>
  <c r="S79" i="37"/>
  <c r="X79" i="37"/>
  <c r="W79" i="37"/>
  <c r="T79" i="37"/>
  <c r="V79" i="37"/>
  <c r="U79" i="37"/>
  <c r="X48" i="37"/>
  <c r="S48" i="37"/>
  <c r="T48" i="37"/>
  <c r="W48" i="37"/>
  <c r="U48" i="37"/>
  <c r="V48" i="37"/>
  <c r="W186" i="37"/>
  <c r="X186" i="37"/>
  <c r="U186" i="37"/>
  <c r="V186" i="37"/>
  <c r="S186" i="37"/>
  <c r="T186" i="37"/>
  <c r="W204" i="37"/>
  <c r="X204" i="37"/>
  <c r="V204" i="37"/>
  <c r="T204" i="37"/>
  <c r="S204" i="37"/>
  <c r="U204" i="37"/>
  <c r="X253" i="37"/>
  <c r="W253" i="37"/>
  <c r="S253" i="37"/>
  <c r="T253" i="37"/>
  <c r="U253" i="37"/>
  <c r="V253" i="37"/>
  <c r="W245" i="37"/>
  <c r="X245" i="37"/>
  <c r="S245" i="37"/>
  <c r="T245" i="37"/>
  <c r="V245" i="37"/>
  <c r="U245" i="37"/>
  <c r="X180" i="37"/>
  <c r="W180" i="37"/>
  <c r="S180" i="37"/>
  <c r="T180" i="37"/>
  <c r="U180" i="37"/>
  <c r="V180" i="37"/>
  <c r="X240" i="37"/>
  <c r="W240" i="37"/>
  <c r="U240" i="37"/>
  <c r="S240" i="37"/>
  <c r="T240" i="37"/>
  <c r="V240" i="37"/>
  <c r="X597" i="37"/>
  <c r="U597" i="37"/>
  <c r="T597" i="37"/>
  <c r="S597" i="37"/>
  <c r="W597" i="37"/>
  <c r="V597" i="37"/>
  <c r="W500" i="37"/>
  <c r="X500" i="37"/>
  <c r="S500" i="37"/>
  <c r="V500" i="37"/>
  <c r="T500" i="37"/>
  <c r="U500" i="37"/>
  <c r="W4" i="37"/>
  <c r="X4" i="37"/>
  <c r="S4" i="37"/>
  <c r="U4" i="37"/>
  <c r="T4" i="37"/>
  <c r="V4" i="37"/>
  <c r="W6" i="37"/>
  <c r="X6" i="37"/>
  <c r="S6" i="37"/>
  <c r="T6" i="37"/>
  <c r="U6" i="37"/>
  <c r="V6" i="37"/>
  <c r="W476" i="37"/>
  <c r="X476" i="37"/>
  <c r="V476" i="37"/>
  <c r="T476" i="37"/>
  <c r="U476" i="37"/>
  <c r="S476" i="37"/>
  <c r="W446" i="37"/>
  <c r="X446" i="37"/>
  <c r="S446" i="37"/>
  <c r="T446" i="37"/>
  <c r="V446" i="37"/>
  <c r="U446" i="37"/>
  <c r="X430" i="37"/>
  <c r="W430" i="37"/>
  <c r="S430" i="37"/>
  <c r="U430" i="37"/>
  <c r="T430" i="37"/>
  <c r="V430" i="37"/>
  <c r="X404" i="37"/>
  <c r="W404" i="37"/>
  <c r="U404" i="37"/>
  <c r="T404" i="37"/>
  <c r="S404" i="37"/>
  <c r="V404" i="37"/>
  <c r="W390" i="37"/>
  <c r="S390" i="37"/>
  <c r="X390" i="37"/>
  <c r="T390" i="37"/>
  <c r="V390" i="37"/>
  <c r="U390" i="37"/>
  <c r="X540" i="37"/>
  <c r="S540" i="37"/>
  <c r="W540" i="37"/>
  <c r="T540" i="37"/>
  <c r="U540" i="37"/>
  <c r="V540" i="37"/>
  <c r="X349" i="37"/>
  <c r="W349" i="37"/>
  <c r="U349" i="37"/>
  <c r="S349" i="37"/>
  <c r="T349" i="37"/>
  <c r="V349" i="37"/>
  <c r="X338" i="37"/>
  <c r="W338" i="37"/>
  <c r="S338" i="37"/>
  <c r="T338" i="37"/>
  <c r="U338" i="37"/>
  <c r="V338" i="37"/>
  <c r="X531" i="37"/>
  <c r="T531" i="37"/>
  <c r="W531" i="37"/>
  <c r="U531" i="37"/>
  <c r="S531" i="37"/>
  <c r="V531" i="37"/>
  <c r="W314" i="37"/>
  <c r="S314" i="37"/>
  <c r="X314" i="37"/>
  <c r="T314" i="37"/>
  <c r="U314" i="37"/>
  <c r="V314" i="37"/>
  <c r="X302" i="37"/>
  <c r="W302" i="37"/>
  <c r="S302" i="37"/>
  <c r="T302" i="37"/>
  <c r="U302" i="37"/>
  <c r="V302" i="37"/>
  <c r="W296" i="37"/>
  <c r="X296" i="37"/>
  <c r="S296" i="37"/>
  <c r="T296" i="37"/>
  <c r="U296" i="37"/>
  <c r="V296" i="37"/>
  <c r="W26" i="37"/>
  <c r="X26" i="37"/>
  <c r="S26" i="37"/>
  <c r="T26" i="37"/>
  <c r="U26" i="37"/>
  <c r="V26" i="37"/>
  <c r="X283" i="37"/>
  <c r="W283" i="37"/>
  <c r="S283" i="37"/>
  <c r="T283" i="37"/>
  <c r="U283" i="37"/>
  <c r="V283" i="37"/>
  <c r="W231" i="37"/>
  <c r="X231" i="37"/>
  <c r="S231" i="37"/>
  <c r="T231" i="37"/>
  <c r="U231" i="37"/>
  <c r="V231" i="37"/>
  <c r="X129" i="37"/>
  <c r="S129" i="37"/>
  <c r="W129" i="37"/>
  <c r="T129" i="37"/>
  <c r="U129" i="37"/>
  <c r="V129" i="37"/>
  <c r="W236" i="37"/>
  <c r="S236" i="37"/>
  <c r="X236" i="37"/>
  <c r="T236" i="37"/>
  <c r="V236" i="37"/>
  <c r="U236" i="37"/>
  <c r="W232" i="37"/>
  <c r="X232" i="37"/>
  <c r="S232" i="37"/>
  <c r="T232" i="37"/>
  <c r="U232" i="37"/>
  <c r="V232" i="37"/>
  <c r="W95" i="37"/>
  <c r="X95" i="37"/>
  <c r="S95" i="37"/>
  <c r="T95" i="37"/>
  <c r="V95" i="37"/>
  <c r="U95" i="37"/>
  <c r="W37" i="37"/>
  <c r="X37" i="37"/>
  <c r="T37" i="37"/>
  <c r="S37" i="37"/>
  <c r="U37" i="37"/>
  <c r="V37" i="37"/>
  <c r="W187" i="37"/>
  <c r="X187" i="37"/>
  <c r="S187" i="37"/>
  <c r="T187" i="37"/>
  <c r="U187" i="37"/>
  <c r="V187" i="37"/>
  <c r="X63" i="37"/>
  <c r="W63" i="37"/>
  <c r="S63" i="37"/>
  <c r="U63" i="37"/>
  <c r="V63" i="37"/>
  <c r="T63" i="37"/>
  <c r="X130" i="37"/>
  <c r="S130" i="37"/>
  <c r="W130" i="37"/>
  <c r="T130" i="37"/>
  <c r="V130" i="37"/>
  <c r="U130" i="37"/>
  <c r="W257" i="37"/>
  <c r="X257" i="37"/>
  <c r="S257" i="37"/>
  <c r="T257" i="37"/>
  <c r="V257" i="37"/>
  <c r="U257" i="37"/>
  <c r="S189" i="37"/>
  <c r="W189" i="37"/>
  <c r="X189" i="37"/>
  <c r="T189" i="37"/>
  <c r="V189" i="37"/>
  <c r="U189" i="37"/>
  <c r="X252" i="37"/>
  <c r="W252" i="37"/>
  <c r="S252" i="37"/>
  <c r="U252" i="37"/>
  <c r="T252" i="37"/>
  <c r="V252" i="37"/>
  <c r="X244" i="37"/>
  <c r="W244" i="37"/>
  <c r="T244" i="37"/>
  <c r="S244" i="37"/>
  <c r="U244" i="37"/>
  <c r="V244" i="37"/>
  <c r="X241" i="37"/>
  <c r="S241" i="37"/>
  <c r="U241" i="37"/>
  <c r="W241" i="37"/>
  <c r="T241" i="37"/>
  <c r="V241" i="37"/>
  <c r="W46" i="37"/>
  <c r="X46" i="37"/>
  <c r="S46" i="37"/>
  <c r="T46" i="37"/>
  <c r="U46" i="37"/>
  <c r="V46" i="37"/>
  <c r="W598" i="37"/>
  <c r="X598" i="37"/>
  <c r="V598" i="37"/>
  <c r="U598" i="37"/>
  <c r="S598" i="37"/>
  <c r="T598" i="37"/>
  <c r="W214" i="37"/>
  <c r="X214" i="37"/>
  <c r="U214" i="37"/>
  <c r="T214" i="37"/>
  <c r="V214" i="37"/>
  <c r="S214" i="37"/>
  <c r="X111" i="37"/>
  <c r="T111" i="37"/>
  <c r="S111" i="37"/>
  <c r="U111" i="37"/>
  <c r="V111" i="37"/>
  <c r="W111" i="37"/>
  <c r="X590" i="37"/>
  <c r="W590" i="37"/>
  <c r="U590" i="37"/>
  <c r="T590" i="37"/>
  <c r="S590" i="37"/>
  <c r="V590" i="37"/>
  <c r="X580" i="37"/>
  <c r="W580" i="37"/>
  <c r="S580" i="37"/>
  <c r="U580" i="37"/>
  <c r="T580" i="37"/>
  <c r="V580" i="37"/>
  <c r="X570" i="37"/>
  <c r="W570" i="37"/>
  <c r="S570" i="37"/>
  <c r="U570" i="37"/>
  <c r="T570" i="37"/>
  <c r="V570" i="37"/>
  <c r="X495" i="37"/>
  <c r="W495" i="37"/>
  <c r="S495" i="37"/>
  <c r="T495" i="37"/>
  <c r="U495" i="37"/>
  <c r="V495" i="37"/>
  <c r="W57" i="37"/>
  <c r="X57" i="37"/>
  <c r="T57" i="37"/>
  <c r="U57" i="37"/>
  <c r="S57" i="37"/>
  <c r="V57" i="37"/>
  <c r="X484" i="37"/>
  <c r="S484" i="37"/>
  <c r="T484" i="37"/>
  <c r="W484" i="37"/>
  <c r="V484" i="37"/>
  <c r="U484" i="37"/>
  <c r="X170" i="37"/>
  <c r="W170" i="37"/>
  <c r="S170" i="37"/>
  <c r="T170" i="37"/>
  <c r="U170" i="37"/>
  <c r="V170" i="37"/>
  <c r="X475" i="37"/>
  <c r="W475" i="37"/>
  <c r="T475" i="37"/>
  <c r="U475" i="37"/>
  <c r="V475" i="37"/>
  <c r="S475" i="37"/>
  <c r="W556" i="37"/>
  <c r="X556" i="37"/>
  <c r="S556" i="37"/>
  <c r="T556" i="37"/>
  <c r="V556" i="37"/>
  <c r="U556" i="37"/>
  <c r="W465" i="37"/>
  <c r="X465" i="37"/>
  <c r="S465" i="37"/>
  <c r="U465" i="37"/>
  <c r="T465" i="37"/>
  <c r="V465" i="37"/>
  <c r="X212" i="37"/>
  <c r="W212" i="37"/>
  <c r="S212" i="37"/>
  <c r="U212" i="37"/>
  <c r="T212" i="37"/>
  <c r="V212" i="37"/>
  <c r="X454" i="37"/>
  <c r="W454" i="37"/>
  <c r="S454" i="37"/>
  <c r="T454" i="37"/>
  <c r="U454" i="37"/>
  <c r="V454" i="37"/>
  <c r="X445" i="37"/>
  <c r="S445" i="37"/>
  <c r="W445" i="37"/>
  <c r="U445" i="37"/>
  <c r="T445" i="37"/>
  <c r="V445" i="37"/>
  <c r="X508" i="37"/>
  <c r="W508" i="37"/>
  <c r="S508" i="37"/>
  <c r="U508" i="37"/>
  <c r="T508" i="37"/>
  <c r="V508" i="37"/>
  <c r="X436" i="37"/>
  <c r="S436" i="37"/>
  <c r="T436" i="37"/>
  <c r="W436" i="37"/>
  <c r="U436" i="37"/>
  <c r="V436" i="37"/>
  <c r="W429" i="37"/>
  <c r="X429" i="37"/>
  <c r="S429" i="37"/>
  <c r="T429" i="37"/>
  <c r="V429" i="37"/>
  <c r="U429" i="37"/>
  <c r="X422" i="37"/>
  <c r="S422" i="37"/>
  <c r="U422" i="37"/>
  <c r="W422" i="37"/>
  <c r="V422" i="37"/>
  <c r="T422" i="37"/>
  <c r="X418" i="37"/>
  <c r="W418" i="37"/>
  <c r="S418" i="37"/>
  <c r="U418" i="37"/>
  <c r="T418" i="37"/>
  <c r="V418" i="37"/>
  <c r="W410" i="37"/>
  <c r="S410" i="37"/>
  <c r="X410" i="37"/>
  <c r="T410" i="37"/>
  <c r="U410" i="37"/>
  <c r="V410" i="37"/>
  <c r="X403" i="37"/>
  <c r="W403" i="37"/>
  <c r="T403" i="37"/>
  <c r="S403" i="37"/>
  <c r="U403" i="37"/>
  <c r="V403" i="37"/>
  <c r="W399" i="37"/>
  <c r="X399" i="37"/>
  <c r="S399" i="37"/>
  <c r="T399" i="37"/>
  <c r="V399" i="37"/>
  <c r="U399" i="37"/>
  <c r="X196" i="37"/>
  <c r="S196" i="37"/>
  <c r="W196" i="37"/>
  <c r="V196" i="37"/>
  <c r="T196" i="37"/>
  <c r="U196" i="37"/>
  <c r="X542" i="37"/>
  <c r="W542" i="37"/>
  <c r="T542" i="37"/>
  <c r="S542" i="37"/>
  <c r="U542" i="37"/>
  <c r="V542" i="37"/>
  <c r="W146" i="37"/>
  <c r="X146" i="37"/>
  <c r="S146" i="37"/>
  <c r="T146" i="37"/>
  <c r="V146" i="37"/>
  <c r="U146" i="37"/>
  <c r="X199" i="37"/>
  <c r="W199" i="37"/>
  <c r="S199" i="37"/>
  <c r="T199" i="37"/>
  <c r="U199" i="37"/>
  <c r="V199" i="37"/>
  <c r="X510" i="37"/>
  <c r="W510" i="37"/>
  <c r="S510" i="37"/>
  <c r="T510" i="37"/>
  <c r="U510" i="37"/>
  <c r="V510" i="37"/>
  <c r="X369" i="37"/>
  <c r="S369" i="37"/>
  <c r="W369" i="37"/>
  <c r="U369" i="37"/>
  <c r="T369" i="37"/>
  <c r="V369" i="37"/>
  <c r="X363" i="37"/>
  <c r="W363" i="37"/>
  <c r="S363" i="37"/>
  <c r="U363" i="37"/>
  <c r="V363" i="37"/>
  <c r="T363" i="37"/>
  <c r="X539" i="37"/>
  <c r="W539" i="37"/>
  <c r="S539" i="37"/>
  <c r="V539" i="37"/>
  <c r="U539" i="37"/>
  <c r="T539" i="37"/>
  <c r="W355" i="37"/>
  <c r="S355" i="37"/>
  <c r="X355" i="37"/>
  <c r="T355" i="37"/>
  <c r="V355" i="37"/>
  <c r="U355" i="37"/>
  <c r="X109" i="37"/>
  <c r="S109" i="37"/>
  <c r="W109" i="37"/>
  <c r="T109" i="37"/>
  <c r="V109" i="37"/>
  <c r="U109" i="37"/>
  <c r="X535" i="37"/>
  <c r="W535" i="37"/>
  <c r="S535" i="37"/>
  <c r="U535" i="37"/>
  <c r="V535" i="37"/>
  <c r="T535" i="37"/>
  <c r="W64" i="37"/>
  <c r="X64" i="37"/>
  <c r="T64" i="37"/>
  <c r="S64" i="37"/>
  <c r="U64" i="37"/>
  <c r="V64" i="37"/>
  <c r="X337" i="37"/>
  <c r="W337" i="37"/>
  <c r="S337" i="37"/>
  <c r="U337" i="37"/>
  <c r="T337" i="37"/>
  <c r="V337" i="37"/>
  <c r="X329" i="37"/>
  <c r="S329" i="37"/>
  <c r="U329" i="37"/>
  <c r="W329" i="37"/>
  <c r="V329" i="37"/>
  <c r="T329" i="37"/>
  <c r="X238" i="37"/>
  <c r="W238" i="37"/>
  <c r="S238" i="37"/>
  <c r="T238" i="37"/>
  <c r="U238" i="37"/>
  <c r="V238" i="37"/>
  <c r="X574" i="37"/>
  <c r="S574" i="37"/>
  <c r="T574" i="37"/>
  <c r="W574" i="37"/>
  <c r="U574" i="37"/>
  <c r="V574" i="37"/>
  <c r="X492" i="37"/>
  <c r="W492" i="37"/>
  <c r="S492" i="37"/>
  <c r="T492" i="37"/>
  <c r="V492" i="37"/>
  <c r="U492" i="37"/>
  <c r="X478" i="37"/>
  <c r="W478" i="37"/>
  <c r="T478" i="37"/>
  <c r="V478" i="37"/>
  <c r="S478" i="37"/>
  <c r="U478" i="37"/>
  <c r="X471" i="37"/>
  <c r="S471" i="37"/>
  <c r="U471" i="37"/>
  <c r="W471" i="37"/>
  <c r="V471" i="37"/>
  <c r="T471" i="37"/>
  <c r="X462" i="37"/>
  <c r="U462" i="37"/>
  <c r="T462" i="37"/>
  <c r="S462" i="37"/>
  <c r="W462" i="37"/>
  <c r="V462" i="37"/>
  <c r="W137" i="37"/>
  <c r="X137" i="37"/>
  <c r="T137" i="37"/>
  <c r="S137" i="37"/>
  <c r="U137" i="37"/>
  <c r="V137" i="37"/>
  <c r="X432" i="37"/>
  <c r="W432" i="37"/>
  <c r="S432" i="37"/>
  <c r="U432" i="37"/>
  <c r="T432" i="37"/>
  <c r="V432" i="37"/>
  <c r="W547" i="37"/>
  <c r="S547" i="37"/>
  <c r="T547" i="37"/>
  <c r="V547" i="37"/>
  <c r="U547" i="37"/>
  <c r="X547" i="37"/>
  <c r="W546" i="37"/>
  <c r="X546" i="37"/>
  <c r="V546" i="37"/>
  <c r="U546" i="37"/>
  <c r="S546" i="37"/>
  <c r="T546" i="37"/>
  <c r="W125" i="37"/>
  <c r="X125" i="37"/>
  <c r="V125" i="37"/>
  <c r="U125" i="37"/>
  <c r="S125" i="37"/>
  <c r="T125" i="37"/>
  <c r="X383" i="37"/>
  <c r="S383" i="37"/>
  <c r="T383" i="37"/>
  <c r="U383" i="37"/>
  <c r="W383" i="37"/>
  <c r="V383" i="37"/>
  <c r="X503" i="37"/>
  <c r="W503" i="37"/>
  <c r="S503" i="37"/>
  <c r="T503" i="37"/>
  <c r="V503" i="37"/>
  <c r="U503" i="37"/>
  <c r="X225" i="37"/>
  <c r="S225" i="37"/>
  <c r="W225" i="37"/>
  <c r="T225" i="37"/>
  <c r="U225" i="37"/>
  <c r="V225" i="37"/>
  <c r="W233" i="37"/>
  <c r="S233" i="37"/>
  <c r="T233" i="37"/>
  <c r="U233" i="37"/>
  <c r="X233" i="37"/>
  <c r="V233" i="37"/>
  <c r="X100" i="37"/>
  <c r="W100" i="37"/>
  <c r="S100" i="37"/>
  <c r="U100" i="37"/>
  <c r="T100" i="37"/>
  <c r="V100" i="37"/>
  <c r="X80" i="37"/>
  <c r="S80" i="37"/>
  <c r="W80" i="37"/>
  <c r="T80" i="37"/>
  <c r="U80" i="37"/>
  <c r="V80" i="37"/>
  <c r="W16" i="37"/>
  <c r="X16" i="37"/>
  <c r="T16" i="37"/>
  <c r="S16" i="37"/>
  <c r="V16" i="37"/>
  <c r="U16" i="37"/>
  <c r="X229" i="37"/>
  <c r="W229" i="37"/>
  <c r="S229" i="37"/>
  <c r="U229" i="37"/>
  <c r="T229" i="37"/>
  <c r="V229" i="37"/>
  <c r="X258" i="37"/>
  <c r="S258" i="37"/>
  <c r="W258" i="37"/>
  <c r="T258" i="37"/>
  <c r="U258" i="37"/>
  <c r="V258" i="37"/>
  <c r="W5" i="37"/>
  <c r="X5" i="37"/>
  <c r="V5" i="37"/>
  <c r="S5" i="37"/>
  <c r="U5" i="37"/>
  <c r="T5" i="37"/>
  <c r="W149" i="37"/>
  <c r="S149" i="37"/>
  <c r="T149" i="37"/>
  <c r="U149" i="37"/>
  <c r="X149" i="37"/>
  <c r="V149" i="37"/>
  <c r="W224" i="37"/>
  <c r="X224" i="37"/>
  <c r="U224" i="37"/>
  <c r="T224" i="37"/>
  <c r="V224" i="37"/>
  <c r="S224" i="37"/>
  <c r="X33" i="37"/>
  <c r="W33" i="37"/>
  <c r="T33" i="37"/>
  <c r="U33" i="37"/>
  <c r="S33" i="37"/>
  <c r="V33" i="37"/>
  <c r="X226" i="37"/>
  <c r="S226" i="37"/>
  <c r="T226" i="37"/>
  <c r="V226" i="37"/>
  <c r="W226" i="37"/>
  <c r="U226" i="37"/>
  <c r="X239" i="37"/>
  <c r="W239" i="37"/>
  <c r="S239" i="37"/>
  <c r="T239" i="37"/>
  <c r="U239" i="37"/>
  <c r="V239" i="37"/>
  <c r="W606" i="37"/>
  <c r="X606" i="37"/>
  <c r="S606" i="37"/>
  <c r="T606" i="37"/>
  <c r="V606" i="37"/>
  <c r="U606" i="37"/>
  <c r="X596" i="37"/>
  <c r="W596" i="37"/>
  <c r="S596" i="37"/>
  <c r="U596" i="37"/>
  <c r="T596" i="37"/>
  <c r="V596" i="37"/>
  <c r="X499" i="37"/>
  <c r="W499" i="37"/>
  <c r="S499" i="37"/>
  <c r="T499" i="37"/>
  <c r="U499" i="37"/>
  <c r="V499" i="37"/>
  <c r="X148" i="37"/>
  <c r="W148" i="37"/>
  <c r="S148" i="37"/>
  <c r="T148" i="37"/>
  <c r="V148" i="37"/>
  <c r="U148" i="37"/>
  <c r="W88" i="37"/>
  <c r="X88" i="37"/>
  <c r="S88" i="37"/>
  <c r="T88" i="37"/>
  <c r="U88" i="37"/>
  <c r="V88" i="37"/>
  <c r="X309" i="37"/>
  <c r="U309" i="37"/>
  <c r="W309" i="37"/>
  <c r="T309" i="37"/>
  <c r="S309" i="37"/>
  <c r="V309" i="37"/>
  <c r="W65" i="37"/>
  <c r="X65" i="37"/>
  <c r="T65" i="37"/>
  <c r="S65" i="37"/>
  <c r="V65" i="37"/>
  <c r="U65" i="37"/>
  <c r="X402" i="37"/>
  <c r="W402" i="37"/>
  <c r="S402" i="37"/>
  <c r="T402" i="37"/>
  <c r="U402" i="37"/>
  <c r="V402" i="37"/>
  <c r="X182" i="37"/>
  <c r="W182" i="37"/>
  <c r="U182" i="37"/>
  <c r="S182" i="37"/>
  <c r="T182" i="37"/>
  <c r="V182" i="37"/>
  <c r="W175" i="37"/>
  <c r="X175" i="37"/>
  <c r="S175" i="37"/>
  <c r="T175" i="37"/>
  <c r="V175" i="37"/>
  <c r="U175" i="37"/>
  <c r="W336" i="37"/>
  <c r="X336" i="37"/>
  <c r="S336" i="37"/>
  <c r="T336" i="37"/>
  <c r="V336" i="37"/>
  <c r="U336" i="37"/>
  <c r="X328" i="37"/>
  <c r="S328" i="37"/>
  <c r="W328" i="37"/>
  <c r="T328" i="37"/>
  <c r="U328" i="37"/>
  <c r="V328" i="37"/>
  <c r="W324" i="37"/>
  <c r="X324" i="37"/>
  <c r="S324" i="37"/>
  <c r="V324" i="37"/>
  <c r="U324" i="37"/>
  <c r="T324" i="37"/>
  <c r="W106" i="37"/>
  <c r="X106" i="37"/>
  <c r="S106" i="37"/>
  <c r="T106" i="37"/>
  <c r="U106" i="37"/>
  <c r="V106" i="37"/>
  <c r="S312" i="37"/>
  <c r="X312" i="37"/>
  <c r="W312" i="37"/>
  <c r="T312" i="37"/>
  <c r="U312" i="37"/>
  <c r="V312" i="37"/>
  <c r="X67" i="37"/>
  <c r="W67" i="37"/>
  <c r="S67" i="37"/>
  <c r="T67" i="37"/>
  <c r="U67" i="37"/>
  <c r="V67" i="37"/>
  <c r="X127" i="37"/>
  <c r="W127" i="37"/>
  <c r="S127" i="37"/>
  <c r="T127" i="37"/>
  <c r="U127" i="37"/>
  <c r="V127" i="37"/>
  <c r="W295" i="37"/>
  <c r="S295" i="37"/>
  <c r="T295" i="37"/>
  <c r="X295" i="37"/>
  <c r="V295" i="37"/>
  <c r="U295" i="37"/>
  <c r="W144" i="37"/>
  <c r="X144" i="37"/>
  <c r="S144" i="37"/>
  <c r="T144" i="37"/>
  <c r="U144" i="37"/>
  <c r="V144" i="37"/>
  <c r="X281" i="37"/>
  <c r="W281" i="37"/>
  <c r="S281" i="37"/>
  <c r="T281" i="37"/>
  <c r="U281" i="37"/>
  <c r="V281" i="37"/>
  <c r="X2" i="37"/>
  <c r="W2" i="37"/>
  <c r="T2" i="37"/>
  <c r="U2" i="37"/>
  <c r="V2" i="37"/>
  <c r="S2" i="37"/>
  <c r="W234" i="37"/>
  <c r="X234" i="37"/>
  <c r="S234" i="37"/>
  <c r="T234" i="37"/>
  <c r="U234" i="37"/>
  <c r="V234" i="37"/>
  <c r="W584" i="37"/>
  <c r="X584" i="37"/>
  <c r="U584" i="37"/>
  <c r="V584" i="37"/>
  <c r="T584" i="37"/>
  <c r="S584" i="37"/>
  <c r="X21" i="37"/>
  <c r="W21" i="37"/>
  <c r="T21" i="37"/>
  <c r="S21" i="37"/>
  <c r="U21" i="37"/>
  <c r="V21" i="37"/>
  <c r="W487" i="37"/>
  <c r="S487" i="37"/>
  <c r="X487" i="37"/>
  <c r="T487" i="37"/>
  <c r="V487" i="37"/>
  <c r="U487" i="37"/>
  <c r="X480" i="37"/>
  <c r="W480" i="37"/>
  <c r="S480" i="37"/>
  <c r="T480" i="37"/>
  <c r="U480" i="37"/>
  <c r="V480" i="37"/>
  <c r="X555" i="37"/>
  <c r="W555" i="37"/>
  <c r="U555" i="37"/>
  <c r="S555" i="37"/>
  <c r="V555" i="37"/>
  <c r="T555" i="37"/>
  <c r="W76" i="37"/>
  <c r="S76" i="37"/>
  <c r="T76" i="37"/>
  <c r="X76" i="37"/>
  <c r="V76" i="37"/>
  <c r="U76" i="37"/>
  <c r="W69" i="37"/>
  <c r="X69" i="37"/>
  <c r="S69" i="37"/>
  <c r="T69" i="37"/>
  <c r="U69" i="37"/>
  <c r="V69" i="37"/>
  <c r="W426" i="37"/>
  <c r="X426" i="37"/>
  <c r="S426" i="37"/>
  <c r="T426" i="37"/>
  <c r="U426" i="37"/>
  <c r="V426" i="37"/>
  <c r="X413" i="37"/>
  <c r="S413" i="37"/>
  <c r="T413" i="37"/>
  <c r="W413" i="37"/>
  <c r="U413" i="37"/>
  <c r="V413" i="37"/>
  <c r="W400" i="37"/>
  <c r="X400" i="37"/>
  <c r="S400" i="37"/>
  <c r="T400" i="37"/>
  <c r="V400" i="37"/>
  <c r="U400" i="37"/>
  <c r="W391" i="37"/>
  <c r="X391" i="37"/>
  <c r="S391" i="37"/>
  <c r="T391" i="37"/>
  <c r="U391" i="37"/>
  <c r="V391" i="37"/>
  <c r="X43" i="37"/>
  <c r="W43" i="37"/>
  <c r="T43" i="37"/>
  <c r="U43" i="37"/>
  <c r="S43" i="37"/>
  <c r="V43" i="37"/>
  <c r="X373" i="37"/>
  <c r="W373" i="37"/>
  <c r="S373" i="37"/>
  <c r="U373" i="37"/>
  <c r="T373" i="37"/>
  <c r="V373" i="37"/>
  <c r="X11" i="37"/>
  <c r="T11" i="37"/>
  <c r="S11" i="37"/>
  <c r="W11" i="37"/>
  <c r="U11" i="37"/>
  <c r="V11" i="37"/>
  <c r="X237" i="37"/>
  <c r="W237" i="37"/>
  <c r="S237" i="37"/>
  <c r="T237" i="37"/>
  <c r="V237" i="37"/>
  <c r="U237" i="37"/>
  <c r="X533" i="37"/>
  <c r="S533" i="37"/>
  <c r="V533" i="37"/>
  <c r="W533" i="37"/>
  <c r="U533" i="37"/>
  <c r="T533" i="37"/>
  <c r="X591" i="37"/>
  <c r="W591" i="37"/>
  <c r="S591" i="37"/>
  <c r="T591" i="37"/>
  <c r="U591" i="37"/>
  <c r="V591" i="37"/>
  <c r="X581" i="37"/>
  <c r="W581" i="37"/>
  <c r="S581" i="37"/>
  <c r="V581" i="37"/>
  <c r="T581" i="37"/>
  <c r="U581" i="37"/>
  <c r="X571" i="37"/>
  <c r="S571" i="37"/>
  <c r="U571" i="37"/>
  <c r="W571" i="37"/>
  <c r="T571" i="37"/>
  <c r="V571" i="37"/>
  <c r="X490" i="37"/>
  <c r="W490" i="37"/>
  <c r="S490" i="37"/>
  <c r="V490" i="37"/>
  <c r="T490" i="37"/>
  <c r="U490" i="37"/>
  <c r="S566" i="37"/>
  <c r="X566" i="37"/>
  <c r="T566" i="37"/>
  <c r="V566" i="37"/>
  <c r="W566" i="37"/>
  <c r="U566" i="37"/>
  <c r="X142" i="37"/>
  <c r="W142" i="37"/>
  <c r="S142" i="37"/>
  <c r="T142" i="37"/>
  <c r="V142" i="37"/>
  <c r="U142" i="37"/>
  <c r="X557" i="37"/>
  <c r="S557" i="37"/>
  <c r="W557" i="37"/>
  <c r="T557" i="37"/>
  <c r="U557" i="37"/>
  <c r="V557" i="37"/>
  <c r="W554" i="37"/>
  <c r="X554" i="37"/>
  <c r="S554" i="37"/>
  <c r="T554" i="37"/>
  <c r="V554" i="37"/>
  <c r="U554" i="37"/>
  <c r="X460" i="37"/>
  <c r="S460" i="37"/>
  <c r="T460" i="37"/>
  <c r="U460" i="37"/>
  <c r="V460" i="37"/>
  <c r="W460" i="37"/>
  <c r="X553" i="37"/>
  <c r="W553" i="37"/>
  <c r="S553" i="37"/>
  <c r="V553" i="37"/>
  <c r="U553" i="37"/>
  <c r="T553" i="37"/>
  <c r="X152" i="37"/>
  <c r="W152" i="37"/>
  <c r="U152" i="37"/>
  <c r="S152" i="37"/>
  <c r="T152" i="37"/>
  <c r="V152" i="37"/>
  <c r="S78" i="37"/>
  <c r="W78" i="37"/>
  <c r="T78" i="37"/>
  <c r="X78" i="37"/>
  <c r="V78" i="37"/>
  <c r="U78" i="37"/>
  <c r="X423" i="37"/>
  <c r="S423" i="37"/>
  <c r="W423" i="37"/>
  <c r="T423" i="37"/>
  <c r="U423" i="37"/>
  <c r="V423" i="37"/>
  <c r="W506" i="37"/>
  <c r="X506" i="37"/>
  <c r="S506" i="37"/>
  <c r="V506" i="37"/>
  <c r="U506" i="37"/>
  <c r="T506" i="37"/>
  <c r="X172" i="37"/>
  <c r="W172" i="37"/>
  <c r="S172" i="37"/>
  <c r="U172" i="37"/>
  <c r="T172" i="37"/>
  <c r="V172" i="37"/>
  <c r="W155" i="37"/>
  <c r="S155" i="37"/>
  <c r="X155" i="37"/>
  <c r="T155" i="37"/>
  <c r="U155" i="37"/>
  <c r="V155" i="37"/>
  <c r="X394" i="37"/>
  <c r="U394" i="37"/>
  <c r="T394" i="37"/>
  <c r="V394" i="37"/>
  <c r="W394" i="37"/>
  <c r="S394" i="37"/>
  <c r="W75" i="37"/>
  <c r="X75" i="37"/>
  <c r="T75" i="37"/>
  <c r="V75" i="37"/>
  <c r="U75" i="37"/>
  <c r="S75" i="37"/>
  <c r="X191" i="37"/>
  <c r="S191" i="37"/>
  <c r="T191" i="37"/>
  <c r="W191" i="37"/>
  <c r="U191" i="37"/>
  <c r="V191" i="37"/>
  <c r="X377" i="37"/>
  <c r="W377" i="37"/>
  <c r="T377" i="37"/>
  <c r="U377" i="37"/>
  <c r="S377" i="37"/>
  <c r="V377" i="37"/>
  <c r="W370" i="37"/>
  <c r="X370" i="37"/>
  <c r="S370" i="37"/>
  <c r="V370" i="37"/>
  <c r="U370" i="37"/>
  <c r="T370" i="37"/>
  <c r="X151" i="37"/>
  <c r="W151" i="37"/>
  <c r="S151" i="37"/>
  <c r="T151" i="37"/>
  <c r="V151" i="37"/>
  <c r="U151" i="37"/>
  <c r="W356" i="37"/>
  <c r="X356" i="37"/>
  <c r="S356" i="37"/>
  <c r="T356" i="37"/>
  <c r="V356" i="37"/>
  <c r="U356" i="37"/>
  <c r="X342" i="37"/>
  <c r="S342" i="37"/>
  <c r="T342" i="37"/>
  <c r="W342" i="37"/>
  <c r="V342" i="37"/>
  <c r="U342" i="37"/>
  <c r="W223" i="37"/>
  <c r="X223" i="37"/>
  <c r="S223" i="37"/>
  <c r="U223" i="37"/>
  <c r="T223" i="37"/>
  <c r="V223" i="37"/>
  <c r="X162" i="37"/>
  <c r="W162" i="37"/>
  <c r="S162" i="37"/>
  <c r="U162" i="37"/>
  <c r="T162" i="37"/>
  <c r="V162" i="37"/>
  <c r="X532" i="37"/>
  <c r="S532" i="37"/>
  <c r="U532" i="37"/>
  <c r="T532" i="37"/>
  <c r="V532" i="37"/>
  <c r="W532" i="37"/>
  <c r="W306" i="37"/>
  <c r="S306" i="37"/>
  <c r="T306" i="37"/>
  <c r="X306" i="37"/>
  <c r="V306" i="37"/>
  <c r="U306" i="37"/>
  <c r="X589" i="37"/>
  <c r="W589" i="37"/>
  <c r="S589" i="37"/>
  <c r="T589" i="37"/>
  <c r="U589" i="37"/>
  <c r="V589" i="37"/>
  <c r="X579" i="37"/>
  <c r="W579" i="37"/>
  <c r="T579" i="37"/>
  <c r="S579" i="37"/>
  <c r="U579" i="37"/>
  <c r="V579" i="37"/>
  <c r="X569" i="37"/>
  <c r="W569" i="37"/>
  <c r="S569" i="37"/>
  <c r="T569" i="37"/>
  <c r="U569" i="37"/>
  <c r="V569" i="37"/>
  <c r="X559" i="37"/>
  <c r="W559" i="37"/>
  <c r="S559" i="37"/>
  <c r="T559" i="37"/>
  <c r="U559" i="37"/>
  <c r="V559" i="37"/>
  <c r="W145" i="37"/>
  <c r="X145" i="37"/>
  <c r="S145" i="37"/>
  <c r="V145" i="37"/>
  <c r="T145" i="37"/>
  <c r="U145" i="37"/>
  <c r="X122" i="37"/>
  <c r="W122" i="37"/>
  <c r="S122" i="37"/>
  <c r="T122" i="37"/>
  <c r="U122" i="37"/>
  <c r="V122" i="37"/>
  <c r="W164" i="37"/>
  <c r="X164" i="37"/>
  <c r="V164" i="37"/>
  <c r="U164" i="37"/>
  <c r="T164" i="37"/>
  <c r="S164" i="37"/>
  <c r="X474" i="37"/>
  <c r="W474" i="37"/>
  <c r="T474" i="37"/>
  <c r="U474" i="37"/>
  <c r="V474" i="37"/>
  <c r="S474" i="37"/>
  <c r="X470" i="37"/>
  <c r="W470" i="37"/>
  <c r="S470" i="37"/>
  <c r="T470" i="37"/>
  <c r="U470" i="37"/>
  <c r="V470" i="37"/>
  <c r="W126" i="37"/>
  <c r="X126" i="37"/>
  <c r="S126" i="37"/>
  <c r="T126" i="37"/>
  <c r="V126" i="37"/>
  <c r="U126" i="37"/>
  <c r="X459" i="37"/>
  <c r="S459" i="37"/>
  <c r="U459" i="37"/>
  <c r="V459" i="37"/>
  <c r="T459" i="37"/>
  <c r="W459" i="37"/>
  <c r="X453" i="37"/>
  <c r="W453" i="37"/>
  <c r="U453" i="37"/>
  <c r="S453" i="37"/>
  <c r="T453" i="37"/>
  <c r="V453" i="37"/>
  <c r="X444" i="37"/>
  <c r="W444" i="37"/>
  <c r="S444" i="37"/>
  <c r="T444" i="37"/>
  <c r="U444" i="37"/>
  <c r="V444" i="37"/>
  <c r="X440" i="37"/>
  <c r="W440" i="37"/>
  <c r="T440" i="37"/>
  <c r="U440" i="37"/>
  <c r="S440" i="37"/>
  <c r="V440" i="37"/>
  <c r="X435" i="37"/>
  <c r="S435" i="37"/>
  <c r="T435" i="37"/>
  <c r="W435" i="37"/>
  <c r="V435" i="37"/>
  <c r="U435" i="37"/>
  <c r="X549" i="37"/>
  <c r="W549" i="37"/>
  <c r="S549" i="37"/>
  <c r="T549" i="37"/>
  <c r="U549" i="37"/>
  <c r="V549" i="37"/>
  <c r="X421" i="37"/>
  <c r="T421" i="37"/>
  <c r="W421" i="37"/>
  <c r="U421" i="37"/>
  <c r="S421" i="37"/>
  <c r="V421" i="37"/>
  <c r="X417" i="37"/>
  <c r="W417" i="37"/>
  <c r="S417" i="37"/>
  <c r="V417" i="37"/>
  <c r="T417" i="37"/>
  <c r="U417" i="37"/>
  <c r="W409" i="37"/>
  <c r="X409" i="37"/>
  <c r="S409" i="37"/>
  <c r="T409" i="37"/>
  <c r="U409" i="37"/>
  <c r="V409" i="37"/>
  <c r="X398" i="37"/>
  <c r="W398" i="37"/>
  <c r="S398" i="37"/>
  <c r="U398" i="37"/>
  <c r="T398" i="37"/>
  <c r="V398" i="37"/>
  <c r="W215" i="37"/>
  <c r="X215" i="37"/>
  <c r="U215" i="37"/>
  <c r="V215" i="37"/>
  <c r="T215" i="37"/>
  <c r="S215" i="37"/>
  <c r="W389" i="37"/>
  <c r="S389" i="37"/>
  <c r="T389" i="37"/>
  <c r="V389" i="37"/>
  <c r="X389" i="37"/>
  <c r="U389" i="37"/>
  <c r="W387" i="37"/>
  <c r="S387" i="37"/>
  <c r="T387" i="37"/>
  <c r="X387" i="37"/>
  <c r="V387" i="37"/>
  <c r="U387" i="37"/>
  <c r="X382" i="37"/>
  <c r="W382" i="37"/>
  <c r="U382" i="37"/>
  <c r="T382" i="37"/>
  <c r="S382" i="37"/>
  <c r="V382" i="37"/>
  <c r="W138" i="37"/>
  <c r="X138" i="37"/>
  <c r="S138" i="37"/>
  <c r="U138" i="37"/>
  <c r="T138" i="37"/>
  <c r="V138" i="37"/>
  <c r="X68" i="37"/>
  <c r="W68" i="37"/>
  <c r="S68" i="37"/>
  <c r="U68" i="37"/>
  <c r="T68" i="37"/>
  <c r="V68" i="37"/>
  <c r="W45" i="37"/>
  <c r="X45" i="37"/>
  <c r="S45" i="37"/>
  <c r="V45" i="37"/>
  <c r="U45" i="37"/>
  <c r="T45" i="37"/>
  <c r="X361" i="37"/>
  <c r="W361" i="37"/>
  <c r="U361" i="37"/>
  <c r="T361" i="37"/>
  <c r="S361" i="37"/>
  <c r="V361" i="37"/>
  <c r="W354" i="37"/>
  <c r="S354" i="37"/>
  <c r="T354" i="37"/>
  <c r="V354" i="37"/>
  <c r="X354" i="37"/>
  <c r="U354" i="37"/>
  <c r="X348" i="37"/>
  <c r="W348" i="37"/>
  <c r="S348" i="37"/>
  <c r="U348" i="37"/>
  <c r="T348" i="37"/>
  <c r="V348" i="37"/>
  <c r="X587" i="37"/>
  <c r="S587" i="37"/>
  <c r="W587" i="37"/>
  <c r="V587" i="37"/>
  <c r="U587" i="37"/>
  <c r="T587" i="37"/>
  <c r="X577" i="37"/>
  <c r="W577" i="37"/>
  <c r="S577" i="37"/>
  <c r="V577" i="37"/>
  <c r="T577" i="37"/>
  <c r="U577" i="37"/>
  <c r="X567" i="37"/>
  <c r="W567" i="37"/>
  <c r="S567" i="37"/>
  <c r="V567" i="37"/>
  <c r="T567" i="37"/>
  <c r="U567" i="37"/>
  <c r="W58" i="37"/>
  <c r="X58" i="37"/>
  <c r="S58" i="37"/>
  <c r="T58" i="37"/>
  <c r="V58" i="37"/>
  <c r="U58" i="37"/>
  <c r="X489" i="37"/>
  <c r="S489" i="37"/>
  <c r="U489" i="37"/>
  <c r="W489" i="37"/>
  <c r="V489" i="37"/>
  <c r="T489" i="37"/>
  <c r="X61" i="37"/>
  <c r="T61" i="37"/>
  <c r="W61" i="37"/>
  <c r="S61" i="37"/>
  <c r="U61" i="37"/>
  <c r="V61" i="37"/>
  <c r="W59" i="37"/>
  <c r="S59" i="37"/>
  <c r="X59" i="37"/>
  <c r="T59" i="37"/>
  <c r="U59" i="37"/>
  <c r="V59" i="37"/>
  <c r="S198" i="37"/>
  <c r="X198" i="37"/>
  <c r="T198" i="37"/>
  <c r="W198" i="37"/>
  <c r="V198" i="37"/>
  <c r="U198" i="37"/>
  <c r="X91" i="37"/>
  <c r="W91" i="37"/>
  <c r="T91" i="37"/>
  <c r="S91" i="37"/>
  <c r="U91" i="37"/>
  <c r="V91" i="37"/>
  <c r="X83" i="37"/>
  <c r="W83" i="37"/>
  <c r="U83" i="37"/>
  <c r="S83" i="37"/>
  <c r="T83" i="37"/>
  <c r="V83" i="37"/>
  <c r="W457" i="37"/>
  <c r="X457" i="37"/>
  <c r="S457" i="37"/>
  <c r="T457" i="37"/>
  <c r="U457" i="37"/>
  <c r="V457" i="37"/>
  <c r="X451" i="37"/>
  <c r="W451" i="37"/>
  <c r="U451" i="37"/>
  <c r="S451" i="37"/>
  <c r="T451" i="37"/>
  <c r="V451" i="37"/>
  <c r="W139" i="37"/>
  <c r="S139" i="37"/>
  <c r="T139" i="37"/>
  <c r="X139" i="37"/>
  <c r="U139" i="37"/>
  <c r="V139" i="37"/>
  <c r="X551" i="37"/>
  <c r="W551" i="37"/>
  <c r="S551" i="37"/>
  <c r="U551" i="37"/>
  <c r="T551" i="37"/>
  <c r="V551" i="37"/>
  <c r="W104" i="37"/>
  <c r="X104" i="37"/>
  <c r="U104" i="37"/>
  <c r="T104" i="37"/>
  <c r="V104" i="37"/>
  <c r="S104" i="37"/>
  <c r="W548" i="37"/>
  <c r="S548" i="37"/>
  <c r="X548" i="37"/>
  <c r="V548" i="37"/>
  <c r="U548" i="37"/>
  <c r="T548" i="37"/>
  <c r="W419" i="37"/>
  <c r="S419" i="37"/>
  <c r="X419" i="37"/>
  <c r="T419" i="37"/>
  <c r="V419" i="37"/>
  <c r="U419" i="37"/>
  <c r="X415" i="37"/>
  <c r="W415" i="37"/>
  <c r="U415" i="37"/>
  <c r="T415" i="37"/>
  <c r="S415" i="37"/>
  <c r="V415" i="37"/>
  <c r="X408" i="37"/>
  <c r="W408" i="37"/>
  <c r="S408" i="37"/>
  <c r="T408" i="37"/>
  <c r="V408" i="37"/>
  <c r="U408" i="37"/>
  <c r="X545" i="37"/>
  <c r="W545" i="37"/>
  <c r="S545" i="37"/>
  <c r="U545" i="37"/>
  <c r="T545" i="37"/>
  <c r="V545" i="37"/>
  <c r="X9" i="37"/>
  <c r="S9" i="37"/>
  <c r="T9" i="37"/>
  <c r="W9" i="37"/>
  <c r="V9" i="37"/>
  <c r="U9" i="37"/>
  <c r="X393" i="37"/>
  <c r="W393" i="37"/>
  <c r="U393" i="37"/>
  <c r="T393" i="37"/>
  <c r="V393" i="37"/>
  <c r="S393" i="37"/>
  <c r="X202" i="37"/>
  <c r="W202" i="37"/>
  <c r="S202" i="37"/>
  <c r="U202" i="37"/>
  <c r="T202" i="37"/>
  <c r="V202" i="37"/>
  <c r="X385" i="37"/>
  <c r="W385" i="37"/>
  <c r="S385" i="37"/>
  <c r="U385" i="37"/>
  <c r="T385" i="37"/>
  <c r="V385" i="37"/>
  <c r="W381" i="37"/>
  <c r="S381" i="37"/>
  <c r="T381" i="37"/>
  <c r="V381" i="37"/>
  <c r="X381" i="37"/>
  <c r="U381" i="37"/>
  <c r="X375" i="37"/>
  <c r="W375" i="37"/>
  <c r="S375" i="37"/>
  <c r="U375" i="37"/>
  <c r="V375" i="37"/>
  <c r="T375" i="37"/>
  <c r="X368" i="37"/>
  <c r="W368" i="37"/>
  <c r="S368" i="37"/>
  <c r="V368" i="37"/>
  <c r="U368" i="37"/>
  <c r="T368" i="37"/>
  <c r="W120" i="37"/>
  <c r="X120" i="37"/>
  <c r="S120" i="37"/>
  <c r="T120" i="37"/>
  <c r="V120" i="37"/>
  <c r="U120" i="37"/>
  <c r="X563" i="37"/>
  <c r="S563" i="37"/>
  <c r="W563" i="37"/>
  <c r="V563" i="37"/>
  <c r="U563" i="37"/>
  <c r="T563" i="37"/>
  <c r="W537" i="37"/>
  <c r="X537" i="37"/>
  <c r="S537" i="37"/>
  <c r="V537" i="37"/>
  <c r="U537" i="37"/>
  <c r="T537" i="37"/>
  <c r="W536" i="37"/>
  <c r="X536" i="37"/>
  <c r="S536" i="37"/>
  <c r="U536" i="37"/>
  <c r="T536" i="37"/>
  <c r="V536" i="37"/>
  <c r="X159" i="37"/>
  <c r="S159" i="37"/>
  <c r="W159" i="37"/>
  <c r="T159" i="37"/>
  <c r="V159" i="37"/>
  <c r="U159" i="37"/>
  <c r="X222" i="37"/>
  <c r="W222" i="37"/>
  <c r="U222" i="37"/>
  <c r="T222" i="37"/>
  <c r="S222" i="37"/>
  <c r="V222" i="37"/>
  <c r="W335" i="37"/>
  <c r="S335" i="37"/>
  <c r="X335" i="37"/>
  <c r="T335" i="37"/>
  <c r="V335" i="37"/>
  <c r="U335" i="37"/>
  <c r="X47" i="37"/>
  <c r="W47" i="37"/>
  <c r="T47" i="37"/>
  <c r="S47" i="37"/>
  <c r="U47" i="37"/>
  <c r="V47" i="37"/>
  <c r="X323" i="37"/>
  <c r="W323" i="37"/>
  <c r="S323" i="37"/>
  <c r="U323" i="37"/>
  <c r="T323" i="37"/>
  <c r="V323" i="37"/>
  <c r="X319" i="37"/>
  <c r="W319" i="37"/>
  <c r="U319" i="37"/>
  <c r="T319" i="37"/>
  <c r="S319" i="37"/>
  <c r="V319" i="37"/>
  <c r="X310" i="37"/>
  <c r="S310" i="37"/>
  <c r="U310" i="37"/>
  <c r="W310" i="37"/>
  <c r="T310" i="37"/>
  <c r="V310" i="37"/>
  <c r="W305" i="37"/>
  <c r="X305" i="37"/>
  <c r="S305" i="37"/>
  <c r="T305" i="37"/>
  <c r="V305" i="37"/>
  <c r="U305" i="37"/>
  <c r="X299" i="37"/>
  <c r="W299" i="37"/>
  <c r="S299" i="37"/>
  <c r="U299" i="37"/>
  <c r="T299" i="37"/>
  <c r="V299" i="37"/>
  <c r="W294" i="37"/>
  <c r="X294" i="37"/>
  <c r="S294" i="37"/>
  <c r="T294" i="37"/>
  <c r="V294" i="37"/>
  <c r="U294" i="37"/>
  <c r="X289" i="37"/>
  <c r="W289" i="37"/>
  <c r="U289" i="37"/>
  <c r="S289" i="37"/>
  <c r="T289" i="37"/>
  <c r="V289" i="37"/>
  <c r="X520" i="37"/>
  <c r="W520" i="37"/>
  <c r="T520" i="37"/>
  <c r="S520" i="37"/>
  <c r="U520" i="37"/>
  <c r="V520" i="37"/>
  <c r="X42" i="37"/>
  <c r="T42" i="37"/>
  <c r="W42" i="37"/>
  <c r="S42" i="37"/>
  <c r="U42" i="37"/>
  <c r="V42" i="37"/>
  <c r="X92" i="37"/>
  <c r="W92" i="37"/>
  <c r="S92" i="37"/>
  <c r="T92" i="37"/>
  <c r="U92" i="37"/>
  <c r="V92" i="37"/>
  <c r="W275" i="37"/>
  <c r="S275" i="37"/>
  <c r="X275" i="37"/>
  <c r="T275" i="37"/>
  <c r="V275" i="37"/>
  <c r="U275" i="37"/>
  <c r="W183" i="37"/>
  <c r="X183" i="37"/>
  <c r="U183" i="37"/>
  <c r="S183" i="37"/>
  <c r="T183" i="37"/>
  <c r="V183" i="37"/>
  <c r="S519" i="37"/>
  <c r="X519" i="37"/>
  <c r="T519" i="37"/>
  <c r="V519" i="37"/>
  <c r="W519" i="37"/>
  <c r="U519" i="37"/>
  <c r="W266" i="37"/>
  <c r="S266" i="37"/>
  <c r="X266" i="37"/>
  <c r="T266" i="37"/>
  <c r="U266" i="37"/>
  <c r="V266" i="37"/>
  <c r="X261" i="37"/>
  <c r="W261" i="37"/>
  <c r="U261" i="37"/>
  <c r="S261" i="37"/>
  <c r="T261" i="37"/>
  <c r="V261" i="37"/>
  <c r="X190" i="37"/>
  <c r="S190" i="37"/>
  <c r="T190" i="37"/>
  <c r="W190" i="37"/>
  <c r="U190" i="37"/>
  <c r="V190" i="37"/>
  <c r="X512" i="37"/>
  <c r="T512" i="37"/>
  <c r="S512" i="37"/>
  <c r="U512" i="37"/>
  <c r="W512" i="37"/>
  <c r="V512" i="37"/>
  <c r="X200" i="37"/>
  <c r="W200" i="37"/>
  <c r="S200" i="37"/>
  <c r="T200" i="37"/>
  <c r="U200" i="37"/>
  <c r="V200" i="37"/>
  <c r="X71" i="37"/>
  <c r="W71" i="37"/>
  <c r="T71" i="37"/>
  <c r="S71" i="37"/>
  <c r="U71" i="37"/>
  <c r="V71" i="37"/>
  <c r="X250" i="37"/>
  <c r="W250" i="37"/>
  <c r="U250" i="37"/>
  <c r="S250" i="37"/>
  <c r="T250" i="37"/>
  <c r="V250" i="37"/>
  <c r="X123" i="37"/>
  <c r="W123" i="37"/>
  <c r="U123" i="37"/>
  <c r="S123" i="37"/>
  <c r="T123" i="37"/>
  <c r="V123" i="37"/>
  <c r="W205" i="37"/>
  <c r="X205" i="37"/>
  <c r="S205" i="37"/>
  <c r="T205" i="37"/>
  <c r="U205" i="37"/>
  <c r="V205" i="37"/>
  <c r="X211" i="37"/>
  <c r="W211" i="37"/>
  <c r="S211" i="37"/>
  <c r="T211" i="37"/>
  <c r="U211" i="37"/>
  <c r="V211" i="37"/>
  <c r="W605" i="37"/>
  <c r="X605" i="37"/>
  <c r="S605" i="37"/>
  <c r="T605" i="37"/>
  <c r="V605" i="37"/>
  <c r="U605" i="37"/>
  <c r="W15" i="37"/>
  <c r="X15" i="37"/>
  <c r="V15" i="37"/>
  <c r="U15" i="37"/>
  <c r="S15" i="37"/>
  <c r="T15" i="37"/>
  <c r="S586" i="37"/>
  <c r="X586" i="37"/>
  <c r="W586" i="37"/>
  <c r="T586" i="37"/>
  <c r="V586" i="37"/>
  <c r="U586" i="37"/>
  <c r="W609" i="37"/>
  <c r="X609" i="37"/>
  <c r="S609" i="37"/>
  <c r="T609" i="37"/>
  <c r="V609" i="37"/>
  <c r="U609" i="37"/>
  <c r="X522" i="37"/>
  <c r="W522" i="37"/>
  <c r="U522" i="37"/>
  <c r="T522" i="37"/>
  <c r="S522" i="37"/>
  <c r="V522" i="37"/>
  <c r="X468" i="37"/>
  <c r="W468" i="37"/>
  <c r="S468" i="37"/>
  <c r="T468" i="37"/>
  <c r="V468" i="37"/>
  <c r="U468" i="37"/>
  <c r="X450" i="37"/>
  <c r="W450" i="37"/>
  <c r="S450" i="37"/>
  <c r="T450" i="37"/>
  <c r="U450" i="37"/>
  <c r="V450" i="37"/>
  <c r="X550" i="37"/>
  <c r="S550" i="37"/>
  <c r="T550" i="37"/>
  <c r="V550" i="37"/>
  <c r="W550" i="37"/>
  <c r="U550" i="37"/>
  <c r="W427" i="37"/>
  <c r="X427" i="37"/>
  <c r="S427" i="37"/>
  <c r="T427" i="37"/>
  <c r="V427" i="37"/>
  <c r="U427" i="37"/>
  <c r="X181" i="37"/>
  <c r="W181" i="37"/>
  <c r="S181" i="37"/>
  <c r="T181" i="37"/>
  <c r="V181" i="37"/>
  <c r="U181" i="37"/>
  <c r="X544" i="37"/>
  <c r="W544" i="37"/>
  <c r="S544" i="37"/>
  <c r="T544" i="37"/>
  <c r="V544" i="37"/>
  <c r="U544" i="37"/>
  <c r="X392" i="37"/>
  <c r="W392" i="37"/>
  <c r="S392" i="37"/>
  <c r="T392" i="37"/>
  <c r="U392" i="37"/>
  <c r="V392" i="37"/>
  <c r="X384" i="37"/>
  <c r="S384" i="37"/>
  <c r="U384" i="37"/>
  <c r="T384" i="37"/>
  <c r="W384" i="37"/>
  <c r="V384" i="37"/>
  <c r="X367" i="37"/>
  <c r="S367" i="37"/>
  <c r="U367" i="37"/>
  <c r="T367" i="37"/>
  <c r="W367" i="37"/>
  <c r="V367" i="37"/>
  <c r="X359" i="37"/>
  <c r="W359" i="37"/>
  <c r="U359" i="37"/>
  <c r="T359" i="37"/>
  <c r="S359" i="37"/>
  <c r="V359" i="37"/>
  <c r="W353" i="37"/>
  <c r="S353" i="37"/>
  <c r="X353" i="37"/>
  <c r="U353" i="37"/>
  <c r="T353" i="37"/>
  <c r="V353" i="37"/>
  <c r="W346" i="37"/>
  <c r="S346" i="37"/>
  <c r="X346" i="37"/>
  <c r="T346" i="37"/>
  <c r="U346" i="37"/>
  <c r="V346" i="37"/>
  <c r="W178" i="37"/>
  <c r="S178" i="37"/>
  <c r="X178" i="37"/>
  <c r="T178" i="37"/>
  <c r="U178" i="37"/>
  <c r="V178" i="37"/>
  <c r="X340" i="37"/>
  <c r="U340" i="37"/>
  <c r="T340" i="37"/>
  <c r="W340" i="37"/>
  <c r="S340" i="37"/>
  <c r="V340" i="37"/>
  <c r="W334" i="37"/>
  <c r="X334" i="37"/>
  <c r="T334" i="37"/>
  <c r="V334" i="37"/>
  <c r="S334" i="37"/>
  <c r="U334" i="37"/>
  <c r="X322" i="37"/>
  <c r="W322" i="37"/>
  <c r="S322" i="37"/>
  <c r="V322" i="37"/>
  <c r="T322" i="37"/>
  <c r="U322" i="37"/>
  <c r="X318" i="37"/>
  <c r="W318" i="37"/>
  <c r="T318" i="37"/>
  <c r="U318" i="37"/>
  <c r="V318" i="37"/>
  <c r="S318" i="37"/>
  <c r="X176" i="37"/>
  <c r="S176" i="37"/>
  <c r="W176" i="37"/>
  <c r="T176" i="37"/>
  <c r="V176" i="37"/>
  <c r="U176" i="37"/>
  <c r="X298" i="37"/>
  <c r="U298" i="37"/>
  <c r="T298" i="37"/>
  <c r="V298" i="37"/>
  <c r="W298" i="37"/>
  <c r="S298" i="37"/>
  <c r="X526" i="37"/>
  <c r="W526" i="37"/>
  <c r="S526" i="37"/>
  <c r="T526" i="37"/>
  <c r="U526" i="37"/>
  <c r="V526" i="37"/>
  <c r="X288" i="37"/>
  <c r="W288" i="37"/>
  <c r="S288" i="37"/>
  <c r="T288" i="37"/>
  <c r="U288" i="37"/>
  <c r="V288" i="37"/>
  <c r="X132" i="37"/>
  <c r="W132" i="37"/>
  <c r="S132" i="37"/>
  <c r="T132" i="37"/>
  <c r="V132" i="37"/>
  <c r="U132" i="37"/>
  <c r="X513" i="37"/>
  <c r="T513" i="37"/>
  <c r="U513" i="37"/>
  <c r="W513" i="37"/>
  <c r="V513" i="37"/>
  <c r="S513" i="37"/>
  <c r="X278" i="37"/>
  <c r="S278" i="37"/>
  <c r="T278" i="37"/>
  <c r="W278" i="37"/>
  <c r="U278" i="37"/>
  <c r="V278" i="37"/>
  <c r="X60" i="37"/>
  <c r="W60" i="37"/>
  <c r="S60" i="37"/>
  <c r="T60" i="37"/>
  <c r="U60" i="37"/>
  <c r="V60" i="37"/>
  <c r="X220" i="37"/>
  <c r="W220" i="37"/>
  <c r="S220" i="37"/>
  <c r="T220" i="37"/>
  <c r="U220" i="37"/>
  <c r="V220" i="37"/>
  <c r="W265" i="37"/>
  <c r="X265" i="37"/>
  <c r="S265" i="37"/>
  <c r="T265" i="37"/>
  <c r="U265" i="37"/>
  <c r="V265" i="37"/>
  <c r="X12" i="37"/>
  <c r="S12" i="37"/>
  <c r="T12" i="37"/>
  <c r="W12" i="37"/>
  <c r="V12" i="37"/>
  <c r="U12" i="37"/>
  <c r="W518" i="37"/>
  <c r="S518" i="37"/>
  <c r="T518" i="37"/>
  <c r="V518" i="37"/>
  <c r="X518" i="37"/>
  <c r="U518" i="37"/>
  <c r="S197" i="37"/>
  <c r="W197" i="37"/>
  <c r="X197" i="37"/>
  <c r="V197" i="37"/>
  <c r="T197" i="37"/>
  <c r="U197" i="37"/>
  <c r="X525" i="37"/>
  <c r="W525" i="37"/>
  <c r="T525" i="37"/>
  <c r="U525" i="37"/>
  <c r="S525" i="37"/>
  <c r="V525" i="37"/>
  <c r="X28" i="37"/>
  <c r="W28" i="37"/>
  <c r="S28" i="37"/>
  <c r="T28" i="37"/>
  <c r="V28" i="37"/>
  <c r="U28" i="37"/>
  <c r="X249" i="37"/>
  <c r="W249" i="37"/>
  <c r="U249" i="37"/>
  <c r="S249" i="37"/>
  <c r="T249" i="37"/>
  <c r="V249" i="37"/>
  <c r="X221" i="37"/>
  <c r="W221" i="37"/>
  <c r="T221" i="37"/>
  <c r="U221" i="37"/>
  <c r="S221" i="37"/>
  <c r="V221" i="37"/>
  <c r="X166" i="37"/>
  <c r="W166" i="37"/>
  <c r="S166" i="37"/>
  <c r="V166" i="37"/>
  <c r="U166" i="37"/>
  <c r="T166" i="37"/>
  <c r="X107" i="37"/>
  <c r="W107" i="37"/>
  <c r="U107" i="37"/>
  <c r="S107" i="37"/>
  <c r="V107" i="37"/>
  <c r="T107" i="37"/>
  <c r="X603" i="37"/>
  <c r="W603" i="37"/>
  <c r="S603" i="37"/>
  <c r="U603" i="37"/>
  <c r="T603" i="37"/>
  <c r="V603" i="37"/>
  <c r="S501" i="37"/>
  <c r="W501" i="37"/>
  <c r="T501" i="37"/>
  <c r="V501" i="37"/>
  <c r="X501" i="37"/>
  <c r="U501" i="37"/>
  <c r="X17" i="37"/>
  <c r="W17" i="37"/>
  <c r="S17" i="37"/>
  <c r="T17" i="37"/>
  <c r="V17" i="37"/>
  <c r="U17" i="37"/>
  <c r="W585" i="37"/>
  <c r="S585" i="37"/>
  <c r="X585" i="37"/>
  <c r="V585" i="37"/>
  <c r="U585" i="37"/>
  <c r="T585" i="37"/>
  <c r="W575" i="37"/>
  <c r="X575" i="37"/>
  <c r="V575" i="37"/>
  <c r="S575" i="37"/>
  <c r="T575" i="37"/>
  <c r="U575" i="37"/>
  <c r="W497" i="37"/>
  <c r="X497" i="37"/>
  <c r="S497" i="37"/>
  <c r="T497" i="37"/>
  <c r="U497" i="37"/>
  <c r="V497" i="37"/>
  <c r="X493" i="37"/>
  <c r="W493" i="37"/>
  <c r="S493" i="37"/>
  <c r="T493" i="37"/>
  <c r="V493" i="37"/>
  <c r="U493" i="37"/>
  <c r="X488" i="37"/>
  <c r="T488" i="37"/>
  <c r="W488" i="37"/>
  <c r="S488" i="37"/>
  <c r="V488" i="37"/>
  <c r="U488" i="37"/>
  <c r="X481" i="37"/>
  <c r="W481" i="37"/>
  <c r="U481" i="37"/>
  <c r="V481" i="37"/>
  <c r="S481" i="37"/>
  <c r="T481" i="37"/>
  <c r="X479" i="37"/>
  <c r="W479" i="37"/>
  <c r="S479" i="37"/>
  <c r="U479" i="37"/>
  <c r="T479" i="37"/>
  <c r="V479" i="37"/>
  <c r="X472" i="37"/>
  <c r="W472" i="37"/>
  <c r="S472" i="37"/>
  <c r="T472" i="37"/>
  <c r="U472" i="37"/>
  <c r="V472" i="37"/>
  <c r="W467" i="37"/>
  <c r="S467" i="37"/>
  <c r="X467" i="37"/>
  <c r="T467" i="37"/>
  <c r="V467" i="37"/>
  <c r="U467" i="37"/>
  <c r="X463" i="37"/>
  <c r="U463" i="37"/>
  <c r="T463" i="37"/>
  <c r="W463" i="37"/>
  <c r="S463" i="37"/>
  <c r="V463" i="37"/>
  <c r="W38" i="37"/>
  <c r="S38" i="37"/>
  <c r="X38" i="37"/>
  <c r="T38" i="37"/>
  <c r="U38" i="37"/>
  <c r="V38" i="37"/>
  <c r="X449" i="37"/>
  <c r="S449" i="37"/>
  <c r="T449" i="37"/>
  <c r="W449" i="37"/>
  <c r="U449" i="37"/>
  <c r="V449" i="37"/>
  <c r="X443" i="37"/>
  <c r="W443" i="37"/>
  <c r="S443" i="37"/>
  <c r="U443" i="37"/>
  <c r="T443" i="37"/>
  <c r="V443" i="37"/>
  <c r="W438" i="37"/>
  <c r="X438" i="37"/>
  <c r="S438" i="37"/>
  <c r="T438" i="37"/>
  <c r="V438" i="37"/>
  <c r="U438" i="37"/>
  <c r="W565" i="37"/>
  <c r="X565" i="37"/>
  <c r="S565" i="37"/>
  <c r="V565" i="37"/>
  <c r="T565" i="37"/>
  <c r="U565" i="37"/>
  <c r="W90" i="37"/>
  <c r="X90" i="37"/>
  <c r="S90" i="37"/>
  <c r="V90" i="37"/>
  <c r="T90" i="37"/>
  <c r="U90" i="37"/>
  <c r="X147" i="37"/>
  <c r="T147" i="37"/>
  <c r="S147" i="37"/>
  <c r="V147" i="37"/>
  <c r="U147" i="37"/>
  <c r="W147" i="37"/>
  <c r="X414" i="37"/>
  <c r="W414" i="37"/>
  <c r="S414" i="37"/>
  <c r="U414" i="37"/>
  <c r="T414" i="37"/>
  <c r="V414" i="37"/>
  <c r="X150" i="37"/>
  <c r="W150" i="37"/>
  <c r="S150" i="37"/>
  <c r="T150" i="37"/>
  <c r="U150" i="37"/>
  <c r="V150" i="37"/>
  <c r="W173" i="37"/>
  <c r="X173" i="37"/>
  <c r="S173" i="37"/>
  <c r="U173" i="37"/>
  <c r="V173" i="37"/>
  <c r="T173" i="37"/>
  <c r="X395" i="37"/>
  <c r="W395" i="37"/>
  <c r="U395" i="37"/>
  <c r="T395" i="37"/>
  <c r="V395" i="37"/>
  <c r="S395" i="37"/>
  <c r="X29" i="37"/>
  <c r="S29" i="37"/>
  <c r="W29" i="37"/>
  <c r="V29" i="37"/>
  <c r="T29" i="37"/>
  <c r="U29" i="37"/>
  <c r="X209" i="37"/>
  <c r="W209" i="37"/>
  <c r="S209" i="37"/>
  <c r="T209" i="37"/>
  <c r="V209" i="37"/>
  <c r="U209" i="37"/>
  <c r="X52" i="37"/>
  <c r="W52" i="37"/>
  <c r="U52" i="37"/>
  <c r="V52" i="37"/>
  <c r="S52" i="37"/>
  <c r="T52" i="37"/>
  <c r="W379" i="37"/>
  <c r="X379" i="37"/>
  <c r="S379" i="37"/>
  <c r="T379" i="37"/>
  <c r="V379" i="37"/>
  <c r="U379" i="37"/>
  <c r="X374" i="37"/>
  <c r="W374" i="37"/>
  <c r="T374" i="37"/>
  <c r="S374" i="37"/>
  <c r="U374" i="37"/>
  <c r="V374" i="37"/>
  <c r="X366" i="37"/>
  <c r="S366" i="37"/>
  <c r="U366" i="37"/>
  <c r="T366" i="37"/>
  <c r="W366" i="37"/>
  <c r="V366" i="37"/>
  <c r="W504" i="37"/>
  <c r="X504" i="37"/>
  <c r="T504" i="37"/>
  <c r="U504" i="37"/>
  <c r="V504" i="37"/>
  <c r="S504" i="37"/>
  <c r="W44" i="37"/>
  <c r="X44" i="37"/>
  <c r="S44" i="37"/>
  <c r="T44" i="37"/>
  <c r="U44" i="37"/>
  <c r="V44" i="37"/>
  <c r="W352" i="37"/>
  <c r="X352" i="37"/>
  <c r="S352" i="37"/>
  <c r="T352" i="37"/>
  <c r="U352" i="37"/>
  <c r="V352" i="37"/>
  <c r="W50" i="37"/>
  <c r="X50" i="37"/>
  <c r="S50" i="37"/>
  <c r="T50" i="37"/>
  <c r="U50" i="37"/>
  <c r="V50" i="37"/>
  <c r="W219" i="37"/>
  <c r="X219" i="37"/>
  <c r="S219" i="37"/>
  <c r="T219" i="37"/>
  <c r="U219" i="37"/>
  <c r="V219" i="37"/>
  <c r="X534" i="37"/>
  <c r="S534" i="37"/>
  <c r="U534" i="37"/>
  <c r="T534" i="37"/>
  <c r="V534" i="37"/>
  <c r="W534" i="37"/>
  <c r="W333" i="37"/>
  <c r="X333" i="37"/>
  <c r="T333" i="37"/>
  <c r="S333" i="37"/>
  <c r="U333" i="37"/>
  <c r="V333" i="37"/>
  <c r="W36" i="37"/>
  <c r="X36" i="37"/>
  <c r="T36" i="37"/>
  <c r="S36" i="37"/>
  <c r="U36" i="37"/>
  <c r="V36" i="37"/>
  <c r="W118" i="37"/>
  <c r="S118" i="37"/>
  <c r="U118" i="37"/>
  <c r="T118" i="37"/>
  <c r="X118" i="37"/>
  <c r="V118" i="37"/>
  <c r="X317" i="37"/>
  <c r="S317" i="37"/>
  <c r="W317" i="37"/>
  <c r="U317" i="37"/>
  <c r="V317" i="37"/>
  <c r="T317" i="37"/>
  <c r="W117" i="37"/>
  <c r="T117" i="37"/>
  <c r="S117" i="37"/>
  <c r="X117" i="37"/>
  <c r="V117" i="37"/>
  <c r="U117" i="37"/>
  <c r="W527" i="37"/>
  <c r="X527" i="37"/>
  <c r="S527" i="37"/>
  <c r="V527" i="37"/>
  <c r="T527" i="37"/>
  <c r="U527" i="37"/>
  <c r="X51" i="37"/>
  <c r="W51" i="37"/>
  <c r="T51" i="37"/>
  <c r="S51" i="37"/>
  <c r="U51" i="37"/>
  <c r="V51" i="37"/>
  <c r="W293" i="37"/>
  <c r="X293" i="37"/>
  <c r="T293" i="37"/>
  <c r="S293" i="37"/>
  <c r="U293" i="37"/>
  <c r="V293" i="37"/>
  <c r="X287" i="37"/>
  <c r="W287" i="37"/>
  <c r="S287" i="37"/>
  <c r="U287" i="37"/>
  <c r="T287" i="37"/>
  <c r="V287" i="37"/>
  <c r="X280" i="37"/>
  <c r="T280" i="37"/>
  <c r="U280" i="37"/>
  <c r="S280" i="37"/>
  <c r="W280" i="37"/>
  <c r="V280" i="37"/>
  <c r="W86" i="37"/>
  <c r="X86" i="37"/>
  <c r="T86" i="37"/>
  <c r="U86" i="37"/>
  <c r="V86" i="37"/>
  <c r="S86" i="37"/>
  <c r="X160" i="37"/>
  <c r="S160" i="37"/>
  <c r="W160" i="37"/>
  <c r="T160" i="37"/>
  <c r="U160" i="37"/>
  <c r="V160" i="37"/>
  <c r="W274" i="37"/>
  <c r="V274" i="37"/>
  <c r="X274" i="37"/>
  <c r="S274" i="37"/>
  <c r="U274" i="37"/>
  <c r="T274" i="37"/>
  <c r="S110" i="37"/>
  <c r="X110" i="37"/>
  <c r="W110" i="37"/>
  <c r="T110" i="37"/>
  <c r="V110" i="37"/>
  <c r="U110" i="37"/>
  <c r="X269" i="37"/>
  <c r="W269" i="37"/>
  <c r="U269" i="37"/>
  <c r="T269" i="37"/>
  <c r="S269" i="37"/>
  <c r="V269" i="37"/>
  <c r="W264" i="37"/>
  <c r="X264" i="37"/>
  <c r="T264" i="37"/>
  <c r="U264" i="37"/>
  <c r="V264" i="37"/>
  <c r="S264" i="37"/>
  <c r="X260" i="37"/>
  <c r="W260" i="37"/>
  <c r="S260" i="37"/>
  <c r="U260" i="37"/>
  <c r="T260" i="37"/>
  <c r="V260" i="37"/>
  <c r="W218" i="37"/>
  <c r="S218" i="37"/>
  <c r="T218" i="37"/>
  <c r="U218" i="37"/>
  <c r="V218" i="37"/>
  <c r="X218" i="37"/>
  <c r="W517" i="37"/>
  <c r="S517" i="37"/>
  <c r="U517" i="37"/>
  <c r="V517" i="37"/>
  <c r="X517" i="37"/>
  <c r="T517" i="37"/>
  <c r="W255" i="37"/>
  <c r="X255" i="37"/>
  <c r="S255" i="37"/>
  <c r="T255" i="37"/>
  <c r="V255" i="37"/>
  <c r="U255" i="37"/>
  <c r="X62" i="37"/>
  <c r="W62" i="37"/>
  <c r="S62" i="37"/>
  <c r="T62" i="37"/>
  <c r="U62" i="37"/>
  <c r="V62" i="37"/>
  <c r="X248" i="37"/>
  <c r="S248" i="37"/>
  <c r="W248" i="37"/>
  <c r="T248" i="37"/>
  <c r="U248" i="37"/>
  <c r="V248" i="37"/>
  <c r="W153" i="37"/>
  <c r="X153" i="37"/>
  <c r="U153" i="37"/>
  <c r="S153" i="37"/>
  <c r="T153" i="37"/>
  <c r="V153" i="37"/>
  <c r="X171" i="37"/>
  <c r="W171" i="37"/>
  <c r="U171" i="37"/>
  <c r="T171" i="37"/>
  <c r="V171" i="37"/>
  <c r="S171" i="37"/>
  <c r="X604" i="37"/>
  <c r="W604" i="37"/>
  <c r="T604" i="37"/>
  <c r="S604" i="37"/>
  <c r="V604" i="37"/>
  <c r="U604" i="37"/>
  <c r="X599" i="37"/>
  <c r="S599" i="37"/>
  <c r="W599" i="37"/>
  <c r="T599" i="37"/>
  <c r="V599" i="37"/>
  <c r="U599" i="37"/>
  <c r="X93" i="37"/>
  <c r="W93" i="37"/>
  <c r="U93" i="37"/>
  <c r="S93" i="37"/>
  <c r="T93" i="37"/>
  <c r="V93" i="37"/>
  <c r="X179" i="37"/>
  <c r="W179" i="37"/>
  <c r="S179" i="37"/>
  <c r="T179" i="37"/>
  <c r="U179" i="37"/>
  <c r="V179" i="37"/>
  <c r="X595" i="37"/>
  <c r="W595" i="37"/>
  <c r="U595" i="37"/>
  <c r="T595" i="37"/>
  <c r="S595" i="37"/>
  <c r="V595" i="37"/>
  <c r="X358" i="37"/>
  <c r="W358" i="37"/>
  <c r="T358" i="37"/>
  <c r="S358" i="37"/>
  <c r="U358" i="37"/>
  <c r="V358" i="37"/>
  <c r="W345" i="37"/>
  <c r="X345" i="37"/>
  <c r="S345" i="37"/>
  <c r="T345" i="37"/>
  <c r="V345" i="37"/>
  <c r="U345" i="37"/>
  <c r="X208" i="37"/>
  <c r="W208" i="37"/>
  <c r="S208" i="37"/>
  <c r="T208" i="37"/>
  <c r="V208" i="37"/>
  <c r="U208" i="37"/>
  <c r="W332" i="37"/>
  <c r="X332" i="37"/>
  <c r="T332" i="37"/>
  <c r="S332" i="37"/>
  <c r="U332" i="37"/>
  <c r="V332" i="37"/>
  <c r="W135" i="37"/>
  <c r="X135" i="37"/>
  <c r="V135" i="37"/>
  <c r="U135" i="37"/>
  <c r="S135" i="37"/>
  <c r="T135" i="37"/>
  <c r="X321" i="37"/>
  <c r="W321" i="37"/>
  <c r="U321" i="37"/>
  <c r="T321" i="37"/>
  <c r="V321" i="37"/>
  <c r="S321" i="37"/>
  <c r="W316" i="37"/>
  <c r="X316" i="37"/>
  <c r="S316" i="37"/>
  <c r="T316" i="37"/>
  <c r="U316" i="37"/>
  <c r="V316" i="37"/>
  <c r="X308" i="37"/>
  <c r="W308" i="37"/>
  <c r="T308" i="37"/>
  <c r="S308" i="37"/>
  <c r="U308" i="37"/>
  <c r="V308" i="37"/>
  <c r="W304" i="37"/>
  <c r="X304" i="37"/>
  <c r="T304" i="37"/>
  <c r="S304" i="37"/>
  <c r="V304" i="37"/>
  <c r="U304" i="37"/>
  <c r="X108" i="37"/>
  <c r="W108" i="37"/>
  <c r="S108" i="37"/>
  <c r="T108" i="37"/>
  <c r="V108" i="37"/>
  <c r="U108" i="37"/>
  <c r="X292" i="37"/>
  <c r="W292" i="37"/>
  <c r="T292" i="37"/>
  <c r="S292" i="37"/>
  <c r="V292" i="37"/>
  <c r="U292" i="37"/>
  <c r="W286" i="37"/>
  <c r="X286" i="37"/>
  <c r="S286" i="37"/>
  <c r="T286" i="37"/>
  <c r="V286" i="37"/>
  <c r="U286" i="37"/>
  <c r="W193" i="37"/>
  <c r="X193" i="37"/>
  <c r="S193" i="37"/>
  <c r="U193" i="37"/>
  <c r="T193" i="37"/>
  <c r="V193" i="37"/>
  <c r="X141" i="37"/>
  <c r="S141" i="37"/>
  <c r="T141" i="37"/>
  <c r="W141" i="37"/>
  <c r="U141" i="37"/>
  <c r="V141" i="37"/>
  <c r="V103" i="37"/>
  <c r="T434" i="37"/>
  <c r="T386" i="37"/>
  <c r="T341" i="37"/>
  <c r="T242" i="37"/>
  <c r="S34" i="37"/>
  <c r="V102" i="37"/>
  <c r="V82" i="37"/>
  <c r="U216" i="37"/>
  <c r="V273" i="37"/>
  <c r="T594" i="37"/>
  <c r="T167" i="37"/>
  <c r="T103" i="37"/>
  <c r="W602" i="37"/>
  <c r="T273" i="37"/>
  <c r="T464" i="37"/>
  <c r="W588" i="37"/>
  <c r="W325" i="37"/>
  <c r="X325" i="37"/>
  <c r="S325" i="37"/>
  <c r="T325" i="37"/>
  <c r="V325" i="37"/>
  <c r="X320" i="37"/>
  <c r="W320" i="37"/>
  <c r="U320" i="37"/>
  <c r="T320" i="37"/>
  <c r="S320" i="37"/>
  <c r="W313" i="37"/>
  <c r="S313" i="37"/>
  <c r="X313" i="37"/>
  <c r="T313" i="37"/>
  <c r="W18" i="37"/>
  <c r="S18" i="37"/>
  <c r="X18" i="37"/>
  <c r="T18" i="37"/>
  <c r="U18" i="37"/>
  <c r="X301" i="37"/>
  <c r="W301" i="37"/>
  <c r="S301" i="37"/>
  <c r="U301" i="37"/>
  <c r="T301" i="37"/>
  <c r="X133" i="37"/>
  <c r="W133" i="37"/>
  <c r="U133" i="37"/>
  <c r="T133" i="37"/>
  <c r="S133" i="37"/>
  <c r="X290" i="37"/>
  <c r="W290" i="37"/>
  <c r="U290" i="37"/>
  <c r="T290" i="37"/>
  <c r="S290" i="37"/>
  <c r="X282" i="37"/>
  <c r="W282" i="37"/>
  <c r="T282" i="37"/>
  <c r="S282" i="37"/>
  <c r="U282" i="37"/>
  <c r="V282" i="37"/>
  <c r="W85" i="37"/>
  <c r="X85" i="37"/>
  <c r="V85" i="37"/>
  <c r="U85" i="37"/>
  <c r="S85" i="37"/>
  <c r="T85" i="37"/>
  <c r="X27" i="37"/>
  <c r="W27" i="37"/>
  <c r="S27" i="37"/>
  <c r="V27" i="37"/>
  <c r="W74" i="37"/>
  <c r="X74" i="37"/>
  <c r="S74" i="37"/>
  <c r="T74" i="37"/>
  <c r="U74" i="37"/>
  <c r="V74" i="37"/>
  <c r="W184" i="37"/>
  <c r="X184" i="37"/>
  <c r="V184" i="37"/>
  <c r="U184" i="37"/>
  <c r="S184" i="37"/>
  <c r="T184" i="37"/>
  <c r="X201" i="37"/>
  <c r="W201" i="37"/>
  <c r="T201" i="37"/>
  <c r="U201" i="37"/>
  <c r="X267" i="37"/>
  <c r="S267" i="37"/>
  <c r="W267" i="37"/>
  <c r="U267" i="37"/>
  <c r="X509" i="37"/>
  <c r="W509" i="37"/>
  <c r="T509" i="37"/>
  <c r="U509" i="37"/>
  <c r="V509" i="37"/>
  <c r="X210" i="37"/>
  <c r="W210" i="37"/>
  <c r="S210" i="37"/>
  <c r="T210" i="37"/>
  <c r="U210" i="37"/>
  <c r="X31" i="37"/>
  <c r="T31" i="37"/>
  <c r="S31" i="37"/>
  <c r="W31" i="37"/>
  <c r="U31" i="37"/>
  <c r="W256" i="37"/>
  <c r="S256" i="37"/>
  <c r="X256" i="37"/>
  <c r="T256" i="37"/>
  <c r="V256" i="37"/>
  <c r="X8" i="37"/>
  <c r="W8" i="37"/>
  <c r="S8" i="37"/>
  <c r="T8" i="37"/>
  <c r="X251" i="37"/>
  <c r="W251" i="37"/>
  <c r="U251" i="37"/>
  <c r="X243" i="37"/>
  <c r="S243" i="37"/>
  <c r="W243" i="37"/>
  <c r="T243" i="37"/>
  <c r="V243" i="37"/>
  <c r="X103" i="37"/>
  <c r="W103" i="37"/>
  <c r="U103" i="37"/>
  <c r="X143" i="37"/>
  <c r="W143" i="37"/>
  <c r="U143" i="37"/>
  <c r="V143" i="37"/>
  <c r="X601" i="37"/>
  <c r="W601" i="37"/>
  <c r="T601" i="37"/>
  <c r="U601" i="37"/>
  <c r="S601" i="37"/>
  <c r="X227" i="37"/>
  <c r="S227" i="37"/>
  <c r="T227" i="37"/>
  <c r="V227" i="37"/>
  <c r="W227" i="37"/>
  <c r="W35" i="37"/>
  <c r="X35" i="37"/>
  <c r="S35" i="37"/>
  <c r="V35" i="37"/>
  <c r="U35" i="37"/>
  <c r="V301" i="37"/>
  <c r="V133" i="37"/>
  <c r="V18" i="37"/>
  <c r="U8" i="37"/>
  <c r="T267" i="37"/>
  <c r="S201" i="37"/>
  <c r="V251" i="37"/>
  <c r="T143" i="37"/>
  <c r="X588" i="37"/>
  <c r="T588" i="37"/>
  <c r="S588" i="37"/>
  <c r="U588" i="37"/>
  <c r="X578" i="37"/>
  <c r="W578" i="37"/>
  <c r="S578" i="37"/>
  <c r="T578" i="37"/>
  <c r="U578" i="37"/>
  <c r="X568" i="37"/>
  <c r="W568" i="37"/>
  <c r="T568" i="37"/>
  <c r="S568" i="37"/>
  <c r="U568" i="37"/>
  <c r="X494" i="37"/>
  <c r="W494" i="37"/>
  <c r="S494" i="37"/>
  <c r="T494" i="37"/>
  <c r="V494" i="37"/>
  <c r="X207" i="37"/>
  <c r="W207" i="37"/>
  <c r="S207" i="37"/>
  <c r="T207" i="37"/>
  <c r="V207" i="37"/>
  <c r="X483" i="37"/>
  <c r="S483" i="37"/>
  <c r="W483" i="37"/>
  <c r="U483" i="37"/>
  <c r="W105" i="37"/>
  <c r="X105" i="37"/>
  <c r="V105" i="37"/>
  <c r="U105" i="37"/>
  <c r="T105" i="37"/>
  <c r="W185" i="37"/>
  <c r="X185" i="37"/>
  <c r="T185" i="37"/>
  <c r="U185" i="37"/>
  <c r="V185" i="37"/>
  <c r="S185" i="37"/>
  <c r="X469" i="37"/>
  <c r="W469" i="37"/>
  <c r="S469" i="37"/>
  <c r="U469" i="37"/>
  <c r="T469" i="37"/>
  <c r="W464" i="37"/>
  <c r="S464" i="37"/>
  <c r="V464" i="37"/>
  <c r="S458" i="37"/>
  <c r="T458" i="37"/>
  <c r="W458" i="37"/>
  <c r="X458" i="37"/>
  <c r="U458" i="37"/>
  <c r="V458" i="37"/>
  <c r="X452" i="37"/>
  <c r="W452" i="37"/>
  <c r="U452" i="37"/>
  <c r="S452" i="37"/>
  <c r="T452" i="37"/>
  <c r="X22" i="37"/>
  <c r="W22" i="37"/>
  <c r="T22" i="37"/>
  <c r="S22" i="37"/>
  <c r="U22" i="37"/>
  <c r="W439" i="37"/>
  <c r="X439" i="37"/>
  <c r="S439" i="37"/>
  <c r="T439" i="37"/>
  <c r="U439" i="37"/>
  <c r="V439" i="37"/>
  <c r="X434" i="37"/>
  <c r="S434" i="37"/>
  <c r="W434" i="37"/>
  <c r="U434" i="37"/>
  <c r="W428" i="37"/>
  <c r="S428" i="37"/>
  <c r="X428" i="37"/>
  <c r="T428" i="37"/>
  <c r="V428" i="37"/>
  <c r="U428" i="37"/>
  <c r="X420" i="37"/>
  <c r="S420" i="37"/>
  <c r="U420" i="37"/>
  <c r="W420" i="37"/>
  <c r="T420" i="37"/>
  <c r="X416" i="37"/>
  <c r="W416" i="37"/>
  <c r="U416" i="37"/>
  <c r="T416" i="37"/>
  <c r="S416" i="37"/>
  <c r="X73" i="37"/>
  <c r="W73" i="37"/>
  <c r="T73" i="37"/>
  <c r="U73" i="37"/>
  <c r="S73" i="37"/>
  <c r="W401" i="37"/>
  <c r="X401" i="37"/>
  <c r="S401" i="37"/>
  <c r="T401" i="37"/>
  <c r="V401" i="37"/>
  <c r="X397" i="37"/>
  <c r="W397" i="37"/>
  <c r="T397" i="37"/>
  <c r="U397" i="37"/>
  <c r="S397" i="37"/>
  <c r="V397" i="37"/>
  <c r="W163" i="37"/>
  <c r="X163" i="37"/>
  <c r="S163" i="37"/>
  <c r="U163" i="37"/>
  <c r="T163" i="37"/>
  <c r="V163" i="37"/>
  <c r="W154" i="37"/>
  <c r="X154" i="37"/>
  <c r="V154" i="37"/>
  <c r="U154" i="37"/>
  <c r="T154" i="37"/>
  <c r="X386" i="37"/>
  <c r="W386" i="37"/>
  <c r="S386" i="37"/>
  <c r="U386" i="37"/>
  <c r="S10" i="37"/>
  <c r="X10" i="37"/>
  <c r="T10" i="37"/>
  <c r="W10" i="37"/>
  <c r="X376" i="37"/>
  <c r="W376" i="37"/>
  <c r="S376" i="37"/>
  <c r="T376" i="37"/>
  <c r="U376" i="37"/>
  <c r="X541" i="37"/>
  <c r="T541" i="37"/>
  <c r="S541" i="37"/>
  <c r="W541" i="37"/>
  <c r="W362" i="37"/>
  <c r="X362" i="37"/>
  <c r="S362" i="37"/>
  <c r="T362" i="37"/>
  <c r="U362" i="37"/>
  <c r="V362" i="37"/>
  <c r="X360" i="37"/>
  <c r="W360" i="37"/>
  <c r="U360" i="37"/>
  <c r="T360" i="37"/>
  <c r="W34" i="37"/>
  <c r="X34" i="37"/>
  <c r="U34" i="37"/>
  <c r="T34" i="37"/>
  <c r="X347" i="37"/>
  <c r="T347" i="37"/>
  <c r="U347" i="37"/>
  <c r="W347" i="37"/>
  <c r="X341" i="37"/>
  <c r="S341" i="37"/>
  <c r="U341" i="37"/>
  <c r="W341" i="37"/>
  <c r="X192" i="37"/>
  <c r="W192" i="37"/>
  <c r="U192" i="37"/>
  <c r="T192" i="37"/>
  <c r="S192" i="37"/>
  <c r="X102" i="37"/>
  <c r="W102" i="37"/>
  <c r="S102" i="37"/>
  <c r="U102" i="37"/>
  <c r="W89" i="37"/>
  <c r="X89" i="37"/>
  <c r="S89" i="37"/>
  <c r="T89" i="37"/>
  <c r="U89" i="37"/>
  <c r="W66" i="37"/>
  <c r="X66" i="37"/>
  <c r="T66" i="37"/>
  <c r="S66" i="37"/>
  <c r="V66" i="37"/>
  <c r="U66" i="37"/>
  <c r="X530" i="37"/>
  <c r="T530" i="37"/>
  <c r="W530" i="37"/>
  <c r="S530" i="37"/>
  <c r="U530" i="37"/>
  <c r="X311" i="37"/>
  <c r="W311" i="37"/>
  <c r="U311" i="37"/>
  <c r="T311" i="37"/>
  <c r="X528" i="37"/>
  <c r="S528" i="37"/>
  <c r="W528" i="37"/>
  <c r="T528" i="37"/>
  <c r="V528" i="37"/>
  <c r="X300" i="37"/>
  <c r="W300" i="37"/>
  <c r="S300" i="37"/>
  <c r="U300" i="37"/>
  <c r="X49" i="37"/>
  <c r="S49" i="37"/>
  <c r="W49" i="37"/>
  <c r="T49" i="37"/>
  <c r="V49" i="37"/>
  <c r="X521" i="37"/>
  <c r="W521" i="37"/>
  <c r="T521" i="37"/>
  <c r="U521" i="37"/>
  <c r="S158" i="37"/>
  <c r="W158" i="37"/>
  <c r="X158" i="37"/>
  <c r="T158" i="37"/>
  <c r="W55" i="37"/>
  <c r="X55" i="37"/>
  <c r="T55" i="37"/>
  <c r="V55" i="37"/>
  <c r="U55" i="37"/>
  <c r="S55" i="37"/>
  <c r="X594" i="37"/>
  <c r="W594" i="37"/>
  <c r="S594" i="37"/>
  <c r="V594" i="37"/>
  <c r="X515" i="37"/>
  <c r="W515" i="37"/>
  <c r="S515" i="37"/>
  <c r="T515" i="37"/>
  <c r="U515" i="37"/>
  <c r="W273" i="37"/>
  <c r="X273" i="37"/>
  <c r="S273" i="37"/>
  <c r="X270" i="37"/>
  <c r="W270" i="37"/>
  <c r="S270" i="37"/>
  <c r="U270" i="37"/>
  <c r="T270" i="37"/>
  <c r="W25" i="37"/>
  <c r="X25" i="37"/>
  <c r="V25" i="37"/>
  <c r="U25" i="37"/>
  <c r="S25" i="37"/>
  <c r="X262" i="37"/>
  <c r="W262" i="37"/>
  <c r="U262" i="37"/>
  <c r="S262" i="37"/>
  <c r="T262" i="37"/>
  <c r="W56" i="37"/>
  <c r="X56" i="37"/>
  <c r="S56" i="37"/>
  <c r="T56" i="37"/>
  <c r="U56" i="37"/>
  <c r="W194" i="37"/>
  <c r="X194" i="37"/>
  <c r="S194" i="37"/>
  <c r="V194" i="37"/>
  <c r="U194" i="37"/>
  <c r="X167" i="37"/>
  <c r="W167" i="37"/>
  <c r="S167" i="37"/>
  <c r="U167" i="37"/>
  <c r="X32" i="37"/>
  <c r="W32" i="37"/>
  <c r="T32" i="37"/>
  <c r="S32" i="37"/>
  <c r="S20" i="37"/>
  <c r="W20" i="37"/>
  <c r="X20" i="37"/>
  <c r="T20" i="37"/>
  <c r="U20" i="37"/>
  <c r="X242" i="37"/>
  <c r="S242" i="37"/>
  <c r="U242" i="37"/>
  <c r="W242" i="37"/>
  <c r="X216" i="37"/>
  <c r="W216" i="37"/>
  <c r="T216" i="37"/>
  <c r="W217" i="37"/>
  <c r="X217" i="37"/>
  <c r="S217" i="37"/>
  <c r="T217" i="37"/>
  <c r="U217" i="37"/>
  <c r="V217" i="37"/>
  <c r="X602" i="37"/>
  <c r="T602" i="37"/>
  <c r="S602" i="37"/>
  <c r="X82" i="37"/>
  <c r="W82" i="37"/>
  <c r="S82" i="37"/>
  <c r="T82" i="37"/>
  <c r="V568" i="37"/>
  <c r="V267" i="37"/>
  <c r="V201" i="37"/>
  <c r="V56" i="37"/>
  <c r="V32" i="37"/>
  <c r="V10" i="37"/>
  <c r="U325" i="37"/>
  <c r="U227" i="37"/>
  <c r="T300" i="37"/>
  <c r="T251" i="37"/>
  <c r="S360" i="37"/>
  <c r="V602" i="37"/>
  <c r="V376" i="37"/>
  <c r="V313" i="37"/>
  <c r="V216" i="37"/>
  <c r="V31" i="37"/>
  <c r="U541" i="37"/>
  <c r="X464" i="37"/>
  <c r="V601" i="37"/>
  <c r="V347" i="37"/>
  <c r="V311" i="37"/>
  <c r="V262" i="37"/>
  <c r="V89" i="37"/>
  <c r="V8" i="37"/>
  <c r="U256" i="37"/>
  <c r="U158" i="37"/>
  <c r="U27" i="37"/>
  <c r="T483" i="37"/>
  <c r="T194" i="37"/>
  <c r="S521" i="37"/>
  <c r="S509" i="37"/>
  <c r="S154" i="37"/>
  <c r="R145" i="37"/>
  <c r="R135" i="37"/>
  <c r="R146" i="37"/>
  <c r="R136" i="37"/>
  <c r="R86" i="37"/>
  <c r="R76" i="37"/>
  <c r="R26" i="37"/>
  <c r="R126" i="37"/>
  <c r="R116" i="37"/>
  <c r="R106" i="37"/>
  <c r="R56" i="37"/>
  <c r="R50" i="37"/>
  <c r="R120" i="37"/>
  <c r="R89" i="37"/>
  <c r="R61" i="37"/>
  <c r="R31" i="37"/>
  <c r="R11" i="37"/>
  <c r="R77" i="37"/>
  <c r="R148" i="37"/>
  <c r="R139" i="37"/>
  <c r="R129" i="37"/>
  <c r="R119" i="37"/>
  <c r="R109" i="37"/>
  <c r="R79" i="37"/>
  <c r="R69" i="37"/>
  <c r="R59" i="37"/>
  <c r="R49" i="37"/>
  <c r="R39" i="37"/>
  <c r="R29" i="37"/>
  <c r="R19" i="37"/>
  <c r="R9" i="37"/>
  <c r="R66" i="37"/>
  <c r="R36" i="37"/>
  <c r="R6" i="37"/>
  <c r="R149" i="37"/>
  <c r="R130" i="37"/>
  <c r="R60" i="37"/>
  <c r="R40" i="37"/>
  <c r="R140" i="37"/>
  <c r="R110" i="37"/>
  <c r="R100" i="37"/>
  <c r="R90" i="37"/>
  <c r="R70" i="37"/>
  <c r="R10" i="37"/>
  <c r="R80" i="37"/>
  <c r="R30" i="37"/>
  <c r="R20" i="37"/>
  <c r="R169" i="37"/>
  <c r="R99" i="37"/>
  <c r="R98" i="37"/>
  <c r="R125" i="37"/>
  <c r="R115" i="37"/>
  <c r="R105" i="37"/>
  <c r="R95" i="37"/>
  <c r="R85" i="37"/>
  <c r="R75" i="37"/>
  <c r="R65" i="37"/>
  <c r="R55" i="37"/>
  <c r="R45" i="37"/>
  <c r="R35" i="37"/>
  <c r="R25" i="37"/>
  <c r="R15" i="37"/>
  <c r="R5" i="37"/>
  <c r="R220" i="37"/>
  <c r="R81" i="37"/>
  <c r="R457" i="37"/>
  <c r="R101" i="37"/>
  <c r="R326" i="37"/>
  <c r="R237" i="37"/>
  <c r="R501" i="37"/>
  <c r="R263" i="37"/>
  <c r="R137" i="37"/>
  <c r="R117" i="37"/>
  <c r="R97" i="37"/>
  <c r="R87" i="37"/>
  <c r="R57" i="37"/>
  <c r="R27" i="37"/>
  <c r="R17" i="37"/>
  <c r="R306" i="37"/>
  <c r="R253" i="37"/>
  <c r="R185" i="37"/>
  <c r="R96" i="37"/>
  <c r="R46" i="37"/>
  <c r="R16" i="37"/>
  <c r="R310" i="37"/>
  <c r="R514" i="37"/>
  <c r="R206" i="37"/>
  <c r="R47" i="37"/>
  <c r="R37" i="37"/>
  <c r="R505" i="37"/>
  <c r="R289" i="37"/>
  <c r="R503" i="37"/>
  <c r="R427" i="37"/>
  <c r="R410" i="37"/>
  <c r="R591" i="37"/>
  <c r="R562" i="37"/>
  <c r="R485" i="37"/>
  <c r="R475" i="37"/>
  <c r="R451" i="37"/>
  <c r="R123" i="37"/>
  <c r="R73" i="37"/>
  <c r="R3" i="37"/>
  <c r="R390" i="37"/>
  <c r="R491" i="37"/>
  <c r="R481" i="37"/>
  <c r="R396" i="37"/>
  <c r="R290" i="37"/>
  <c r="R495" i="37"/>
  <c r="R436" i="37"/>
  <c r="R386" i="37"/>
  <c r="R377" i="37"/>
  <c r="R541" i="37"/>
  <c r="R356" i="37"/>
  <c r="R347" i="37"/>
  <c r="R331" i="37"/>
  <c r="R322" i="37"/>
  <c r="R297" i="37"/>
  <c r="R288" i="37"/>
  <c r="R278" i="37"/>
  <c r="R268" i="37"/>
  <c r="R259" i="37"/>
  <c r="R252" i="37"/>
  <c r="R242" i="37"/>
  <c r="R232" i="37"/>
  <c r="R224" i="37"/>
  <c r="R214" i="37"/>
  <c r="R204" i="37"/>
  <c r="R194" i="37"/>
  <c r="R184" i="37"/>
  <c r="R174" i="37"/>
  <c r="R164" i="37"/>
  <c r="R154" i="37"/>
  <c r="R431" i="37"/>
  <c r="R404" i="37"/>
  <c r="R215" i="37"/>
  <c r="R175" i="37"/>
  <c r="R155" i="37"/>
  <c r="R163" i="37"/>
  <c r="R153" i="37"/>
  <c r="R144" i="37"/>
  <c r="R104" i="37"/>
  <c r="R450" i="37"/>
  <c r="R474" i="37"/>
  <c r="R354" i="37"/>
  <c r="R286" i="37"/>
  <c r="R266" i="37"/>
  <c r="R230" i="37"/>
  <c r="R182" i="37"/>
  <c r="R113" i="37"/>
  <c r="R63" i="37"/>
  <c r="R23" i="37"/>
  <c r="R362" i="37"/>
  <c r="R156" i="37"/>
  <c r="R147" i="37"/>
  <c r="R127" i="37"/>
  <c r="R107" i="37"/>
  <c r="R67" i="37"/>
  <c r="R7" i="37"/>
  <c r="R393" i="37"/>
  <c r="R364" i="37"/>
  <c r="R142" i="37"/>
  <c r="R132" i="37"/>
  <c r="R122" i="37"/>
  <c r="R112" i="37"/>
  <c r="R102" i="37"/>
  <c r="R92" i="37"/>
  <c r="R82" i="37"/>
  <c r="R72" i="37"/>
  <c r="R62" i="37"/>
  <c r="R52" i="37"/>
  <c r="R42" i="37"/>
  <c r="R32" i="37"/>
  <c r="R22" i="37"/>
  <c r="R12" i="37"/>
  <c r="R200" i="37"/>
  <c r="R190" i="37"/>
  <c r="R180" i="37"/>
  <c r="R2" i="37"/>
  <c r="R587" i="37"/>
  <c r="R381" i="37"/>
  <c r="R343" i="37"/>
  <c r="R319" i="37"/>
  <c r="R309" i="37"/>
  <c r="R293" i="37"/>
  <c r="R283" i="37"/>
  <c r="R273" i="37"/>
  <c r="R247" i="37"/>
  <c r="R219" i="37"/>
  <c r="R209" i="37"/>
  <c r="R199" i="37"/>
  <c r="R189" i="37"/>
  <c r="R179" i="37"/>
  <c r="R159" i="37"/>
  <c r="R406" i="37"/>
  <c r="R532" i="37"/>
  <c r="R301" i="37"/>
  <c r="R227" i="37"/>
  <c r="R276" i="37"/>
  <c r="R257" i="37"/>
  <c r="R250" i="37"/>
  <c r="R240" i="37"/>
  <c r="R222" i="37"/>
  <c r="R212" i="37"/>
  <c r="R202" i="37"/>
  <c r="R192" i="37"/>
  <c r="R172" i="37"/>
  <c r="R162" i="37"/>
  <c r="R152" i="37"/>
  <c r="R143" i="37"/>
  <c r="R133" i="37"/>
  <c r="R103" i="37"/>
  <c r="R93" i="37"/>
  <c r="R83" i="37"/>
  <c r="R53" i="37"/>
  <c r="R43" i="37"/>
  <c r="R33" i="37"/>
  <c r="R13" i="37"/>
  <c r="R256" i="37"/>
  <c r="R382" i="37"/>
  <c r="R248" i="37"/>
  <c r="R228" i="37"/>
  <c r="R170" i="37"/>
  <c r="R150" i="37"/>
  <c r="R141" i="37"/>
  <c r="R131" i="37"/>
  <c r="R121" i="37"/>
  <c r="R111" i="37"/>
  <c r="R91" i="37"/>
  <c r="R71" i="37"/>
  <c r="R51" i="37"/>
  <c r="R41" i="37"/>
  <c r="R21" i="37"/>
  <c r="R581" i="37"/>
  <c r="R594" i="37"/>
  <c r="R468" i="37"/>
  <c r="R442" i="37"/>
  <c r="R435" i="37"/>
  <c r="R507" i="37"/>
  <c r="R401" i="37"/>
  <c r="R394" i="37"/>
  <c r="R385" i="37"/>
  <c r="R510" i="37"/>
  <c r="R368" i="37"/>
  <c r="R355" i="37"/>
  <c r="R536" i="37"/>
  <c r="R533" i="37"/>
  <c r="R330" i="37"/>
  <c r="R321" i="37"/>
  <c r="R313" i="37"/>
  <c r="R305" i="37"/>
  <c r="R296" i="37"/>
  <c r="R287" i="37"/>
  <c r="R277" i="37"/>
  <c r="R267" i="37"/>
  <c r="R258" i="37"/>
  <c r="R251" i="37"/>
  <c r="R241" i="37"/>
  <c r="R231" i="37"/>
  <c r="R223" i="37"/>
  <c r="R213" i="37"/>
  <c r="R203" i="37"/>
  <c r="R193" i="37"/>
  <c r="R183" i="37"/>
  <c r="R173" i="37"/>
  <c r="R134" i="37"/>
  <c r="R124" i="37"/>
  <c r="R114" i="37"/>
  <c r="R94" i="37"/>
  <c r="R84" i="37"/>
  <c r="R74" i="37"/>
  <c r="R64" i="37"/>
  <c r="R54" i="37"/>
  <c r="R44" i="37"/>
  <c r="R34" i="37"/>
  <c r="R24" i="37"/>
  <c r="R14" i="37"/>
  <c r="R4" i="37"/>
  <c r="R590" i="37"/>
  <c r="R432" i="37"/>
  <c r="R353" i="37"/>
  <c r="R337" i="37"/>
  <c r="R303" i="37"/>
  <c r="R526" i="37"/>
  <c r="R238" i="37"/>
  <c r="R584" i="37"/>
  <c r="R525" i="37"/>
  <c r="R407" i="37"/>
  <c r="R352" i="37"/>
  <c r="R302" i="37"/>
  <c r="R359" i="37"/>
  <c r="R158" i="37"/>
  <c r="R488" i="37"/>
  <c r="R444" i="37"/>
  <c r="R388" i="37"/>
  <c r="R595" i="37"/>
  <c r="R341" i="37"/>
  <c r="R316" i="37"/>
  <c r="R299" i="37"/>
  <c r="R244" i="37"/>
  <c r="R234" i="37"/>
  <c r="R225" i="37"/>
  <c r="R216" i="37"/>
  <c r="R186" i="37"/>
  <c r="R176" i="37"/>
  <c r="R166" i="37"/>
  <c r="R423" i="37"/>
  <c r="R218" i="37"/>
  <c r="R295" i="37"/>
  <c r="R438" i="37"/>
  <c r="R369" i="37"/>
  <c r="R340" i="37"/>
  <c r="R315" i="37"/>
  <c r="R243" i="37"/>
  <c r="R233" i="37"/>
  <c r="R559" i="37"/>
  <c r="R460" i="37"/>
  <c r="R506" i="37"/>
  <c r="R545" i="37"/>
  <c r="R367" i="37"/>
  <c r="R151" i="37"/>
  <c r="R308" i="37"/>
  <c r="R549" i="37"/>
  <c r="R420" i="37"/>
  <c r="R538" i="37"/>
  <c r="R307" i="37"/>
  <c r="R387" i="37"/>
  <c r="R357" i="37"/>
  <c r="R348" i="37"/>
  <c r="R578" i="37"/>
  <c r="R568" i="37"/>
  <c r="R466" i="37"/>
  <c r="R344" i="37"/>
  <c r="R567" i="37"/>
  <c r="R516" i="37"/>
  <c r="R546" i="37"/>
  <c r="R399" i="37"/>
  <c r="R255" i="37"/>
  <c r="R566" i="37"/>
  <c r="R463" i="37"/>
  <c r="R453" i="37"/>
  <c r="R552" i="37"/>
  <c r="R428" i="37"/>
  <c r="R419" i="37"/>
  <c r="R298" i="37"/>
  <c r="R165" i="37"/>
  <c r="R519" i="37"/>
  <c r="R561" i="37"/>
  <c r="R494" i="37"/>
  <c r="R459" i="37"/>
  <c r="R441" i="37"/>
  <c r="R426" i="37"/>
  <c r="R384" i="37"/>
  <c r="R376" i="37"/>
  <c r="R502" i="37"/>
  <c r="R346" i="37"/>
  <c r="R339" i="37"/>
  <c r="R329" i="37"/>
  <c r="R531" i="37"/>
  <c r="R312" i="37"/>
  <c r="R571" i="37"/>
  <c r="R517" i="37"/>
  <c r="R512" i="37"/>
  <c r="R492" i="37"/>
  <c r="R440" i="37"/>
  <c r="R530" i="37"/>
  <c r="R160" i="37"/>
  <c r="R603" i="37"/>
  <c r="R580" i="37"/>
  <c r="R570" i="37"/>
  <c r="R504" i="37"/>
  <c r="R314" i="37"/>
  <c r="R409" i="37"/>
  <c r="R527" i="37"/>
  <c r="R447" i="37"/>
  <c r="R437" i="37"/>
  <c r="R543" i="37"/>
  <c r="R534" i="37"/>
  <c r="R528" i="37"/>
  <c r="R577" i="37"/>
  <c r="R604" i="37"/>
  <c r="R600" i="37"/>
  <c r="R472" i="37"/>
  <c r="R448" i="37"/>
  <c r="R365" i="37"/>
  <c r="R210" i="37"/>
  <c r="R422" i="37"/>
  <c r="R542" i="37"/>
  <c r="R351" i="37"/>
  <c r="R246" i="37"/>
  <c r="R168" i="37"/>
  <c r="R523" i="37"/>
  <c r="R138" i="37"/>
  <c r="R467" i="37"/>
  <c r="R602" i="37"/>
  <c r="R449" i="37"/>
  <c r="R418" i="37"/>
  <c r="R392" i="37"/>
  <c r="R211" i="37"/>
  <c r="R601" i="37"/>
  <c r="R588" i="37"/>
  <c r="R482" i="37"/>
  <c r="R424" i="37"/>
  <c r="R417" i="37"/>
  <c r="R400" i="37"/>
  <c r="R391" i="37"/>
  <c r="R374" i="37"/>
  <c r="R361" i="37"/>
  <c r="R327" i="37"/>
  <c r="R284" i="37"/>
  <c r="R274" i="37"/>
  <c r="R264" i="37"/>
  <c r="R511" i="37"/>
  <c r="R471" i="37"/>
  <c r="R554" i="37"/>
  <c r="R456" i="37"/>
  <c r="R439" i="37"/>
  <c r="R416" i="37"/>
  <c r="R373" i="37"/>
  <c r="R360" i="37"/>
  <c r="R336" i="37"/>
  <c r="R480" i="37"/>
  <c r="R455" i="37"/>
  <c r="R446" i="37"/>
  <c r="R551" i="37"/>
  <c r="R430" i="37"/>
  <c r="R415" i="37"/>
  <c r="R380" i="37"/>
  <c r="R372" i="37"/>
  <c r="R540" i="37"/>
  <c r="R342" i="37"/>
  <c r="R335" i="37"/>
  <c r="R318" i="37"/>
  <c r="R292" i="37"/>
  <c r="R282" i="37"/>
  <c r="R272" i="37"/>
  <c r="R509" i="37"/>
  <c r="R254" i="37"/>
  <c r="R236" i="37"/>
  <c r="R208" i="37"/>
  <c r="R198" i="37"/>
  <c r="R188" i="37"/>
  <c r="R178" i="37"/>
  <c r="R454" i="37"/>
  <c r="R413" i="37"/>
  <c r="R370" i="37"/>
  <c r="R349" i="37"/>
  <c r="R333" i="37"/>
  <c r="R324" i="37"/>
  <c r="R280" i="37"/>
  <c r="R270" i="37"/>
  <c r="R261" i="37"/>
  <c r="R196" i="37"/>
  <c r="R470" i="37"/>
  <c r="R462" i="37"/>
  <c r="R332" i="37"/>
  <c r="R323" i="37"/>
  <c r="R279" i="37"/>
  <c r="R269" i="37"/>
  <c r="R260" i="37"/>
  <c r="R500" i="37"/>
  <c r="R205" i="37"/>
  <c r="R195" i="37"/>
  <c r="R484" i="37"/>
  <c r="R434" i="37"/>
  <c r="R518" i="37"/>
  <c r="R513" i="37"/>
  <c r="R493" i="37"/>
  <c r="R555" i="37"/>
  <c r="R425" i="37"/>
  <c r="R539" i="37"/>
  <c r="R345" i="37"/>
  <c r="R320" i="37"/>
  <c r="R304" i="37"/>
  <c r="R275" i="37"/>
  <c r="R229" i="37"/>
  <c r="R181" i="37"/>
  <c r="R161" i="37"/>
  <c r="R605" i="37"/>
  <c r="R582" i="37"/>
  <c r="R572" i="37"/>
  <c r="R563" i="37"/>
  <c r="R486" i="37"/>
  <c r="R476" i="37"/>
  <c r="R469" i="37"/>
  <c r="R461" i="37"/>
  <c r="R452" i="37"/>
  <c r="R608" i="37"/>
  <c r="R487" i="37"/>
  <c r="R477" i="37"/>
  <c r="R583" i="37"/>
  <c r="R573" i="37"/>
  <c r="R564" i="37"/>
  <c r="R569" i="37"/>
  <c r="R589" i="37"/>
  <c r="R579" i="37"/>
  <c r="R483" i="37"/>
  <c r="R473" i="37"/>
  <c r="R458" i="37"/>
  <c r="R508" i="37"/>
  <c r="R433" i="37"/>
  <c r="R408" i="37"/>
  <c r="R544" i="37"/>
  <c r="R383" i="37"/>
  <c r="R375" i="37"/>
  <c r="R366" i="37"/>
  <c r="R537" i="37"/>
  <c r="R338" i="37"/>
  <c r="R328" i="37"/>
  <c r="R311" i="37"/>
  <c r="R294" i="37"/>
  <c r="R285" i="37"/>
  <c r="R265" i="37"/>
  <c r="R249" i="37"/>
  <c r="R239" i="37"/>
  <c r="R221" i="37"/>
  <c r="R201" i="37"/>
  <c r="R191" i="37"/>
  <c r="R171" i="37"/>
  <c r="R598" i="37"/>
  <c r="R464" i="37"/>
  <c r="R429" i="37"/>
  <c r="R421" i="37"/>
  <c r="R358" i="37"/>
  <c r="R177" i="37"/>
  <c r="R167" i="37"/>
  <c r="R597" i="37"/>
  <c r="R574" i="37"/>
  <c r="R565" i="37"/>
  <c r="R560" i="37"/>
  <c r="R478" i="37"/>
  <c r="R556" i="37"/>
  <c r="R599" i="37"/>
  <c r="R576" i="37"/>
  <c r="R490" i="37"/>
  <c r="R558" i="37"/>
  <c r="R465" i="37"/>
  <c r="R398" i="37"/>
  <c r="R496" i="37"/>
  <c r="R412" i="37"/>
  <c r="R403" i="37"/>
  <c r="R395" i="37"/>
  <c r="R378" i="37"/>
  <c r="R592" i="37"/>
  <c r="R520" i="37"/>
  <c r="R443" i="37"/>
  <c r="R548" i="37"/>
  <c r="R547" i="37"/>
  <c r="R411" i="37"/>
  <c r="R402" i="37"/>
  <c r="R607" i="37"/>
  <c r="R586" i="37"/>
  <c r="R498" i="37"/>
  <c r="R596" i="37"/>
  <c r="R609" i="37"/>
  <c r="R585" i="37"/>
  <c r="R575" i="37"/>
  <c r="R522" i="37"/>
  <c r="R515" i="37"/>
  <c r="R497" i="37"/>
  <c r="R489" i="37"/>
  <c r="R479" i="37"/>
  <c r="R557" i="37"/>
  <c r="R553" i="37"/>
  <c r="R445" i="37"/>
  <c r="R550" i="37"/>
  <c r="R414" i="37"/>
  <c r="R405" i="37"/>
  <c r="R397" i="37"/>
  <c r="R389" i="37"/>
  <c r="R379" i="37"/>
  <c r="R371" i="37"/>
  <c r="R363" i="37"/>
  <c r="R350" i="37"/>
  <c r="R535" i="37"/>
  <c r="R334" i="37"/>
  <c r="R325" i="37"/>
  <c r="R317" i="37"/>
  <c r="R300" i="37"/>
  <c r="R281" i="37"/>
  <c r="R271" i="37"/>
  <c r="R262" i="37"/>
  <c r="R524" i="37"/>
  <c r="R245" i="37"/>
  <c r="R235" i="37"/>
  <c r="R226" i="37"/>
  <c r="R217" i="37"/>
  <c r="R207" i="37"/>
  <c r="R197" i="37"/>
  <c r="R187" i="37"/>
  <c r="R157" i="37"/>
  <c r="R499" i="37"/>
  <c r="R128" i="37"/>
  <c r="R118" i="37"/>
  <c r="R88" i="37"/>
  <c r="R78" i="37"/>
  <c r="R68" i="37"/>
  <c r="R58" i="37"/>
  <c r="R48" i="37"/>
  <c r="R38" i="37"/>
  <c r="R28" i="37"/>
  <c r="R18" i="37"/>
  <c r="R8" i="37"/>
  <c r="R606" i="37"/>
  <c r="R521" i="37"/>
  <c r="R291" i="37"/>
  <c r="R529" i="37"/>
  <c r="AD2" i="37"/>
  <c r="AD3" i="37"/>
  <c r="AD4" i="37"/>
  <c r="R593" i="37"/>
  <c r="E2" i="9"/>
  <c r="E90" i="9"/>
  <c r="E97" i="9"/>
  <c r="G84" i="8"/>
  <c r="G57" i="8"/>
  <c r="E27" i="9"/>
  <c r="G51" i="8"/>
  <c r="E84" i="9"/>
  <c r="G45" i="8"/>
  <c r="E67" i="9"/>
  <c r="G65" i="8"/>
  <c r="G11" i="8"/>
  <c r="G74" i="8"/>
  <c r="E74" i="9"/>
  <c r="E42" i="9"/>
  <c r="G26" i="8"/>
  <c r="E89" i="9"/>
  <c r="E50" i="9"/>
  <c r="E35" i="9"/>
  <c r="E55" i="9"/>
  <c r="E57" i="9"/>
  <c r="E6" i="9"/>
  <c r="G22" i="8"/>
  <c r="E25" i="9"/>
  <c r="G3" i="8"/>
  <c r="E100" i="9"/>
  <c r="E59" i="9"/>
  <c r="G86" i="8"/>
  <c r="E3" i="9"/>
  <c r="E43" i="9"/>
  <c r="E54" i="9"/>
  <c r="E71" i="9"/>
  <c r="G80" i="8"/>
  <c r="G61" i="8"/>
  <c r="E20" i="9"/>
  <c r="E23" i="9"/>
  <c r="E5" i="9"/>
  <c r="G2" i="8"/>
  <c r="G28" i="8"/>
  <c r="G53" i="8"/>
  <c r="G81" i="8"/>
  <c r="E17" i="9"/>
  <c r="E63" i="9"/>
  <c r="G23" i="8"/>
  <c r="E66" i="9"/>
  <c r="E34" i="9"/>
  <c r="G38" i="8"/>
  <c r="G59" i="8"/>
  <c r="E32" i="9"/>
  <c r="E24" i="9"/>
  <c r="E8" i="9"/>
  <c r="G5" i="8"/>
  <c r="E28" i="9"/>
  <c r="E77" i="9"/>
  <c r="G21" i="8"/>
  <c r="G44" i="8"/>
  <c r="E16" i="9"/>
  <c r="E69" i="9"/>
  <c r="E33" i="9"/>
  <c r="E9" i="9"/>
  <c r="G54" i="8"/>
  <c r="E49" i="9"/>
  <c r="G4" i="8"/>
  <c r="E99" i="9"/>
  <c r="E37" i="9"/>
  <c r="E21" i="9"/>
  <c r="E73" i="9"/>
  <c r="G42" i="8"/>
  <c r="E68" i="9"/>
  <c r="G47" i="8"/>
  <c r="E47" i="9"/>
  <c r="E106" i="9"/>
  <c r="E95" i="9"/>
  <c r="E64" i="9"/>
  <c r="E65" i="9"/>
  <c r="E75" i="9"/>
  <c r="G48" i="8"/>
  <c r="E4" i="9"/>
  <c r="E18" i="9"/>
  <c r="E45" i="9"/>
  <c r="E107" i="9"/>
  <c r="G72" i="8"/>
  <c r="G63" i="8"/>
  <c r="E98" i="9"/>
  <c r="E38" i="9"/>
  <c r="G41" i="8"/>
  <c r="E60" i="9"/>
  <c r="E62" i="9"/>
  <c r="G66" i="8"/>
  <c r="G79" i="8"/>
  <c r="G55" i="8"/>
  <c r="G87" i="8"/>
  <c r="E7" i="9"/>
  <c r="G83" i="8"/>
  <c r="E40" i="9"/>
  <c r="E101" i="9"/>
  <c r="E91" i="9"/>
  <c r="G76" i="8"/>
  <c r="E79" i="9"/>
  <c r="E51" i="9"/>
  <c r="E41" i="9"/>
  <c r="G82" i="8"/>
  <c r="G33" i="8"/>
  <c r="G12" i="8"/>
  <c r="E19" i="9"/>
  <c r="E39" i="9"/>
  <c r="E22" i="9"/>
  <c r="E11" i="9"/>
  <c r="E31" i="9"/>
  <c r="G31" i="8"/>
  <c r="E80" i="9"/>
  <c r="G46" i="8"/>
  <c r="G70" i="8"/>
  <c r="E88" i="9"/>
  <c r="E72" i="9"/>
  <c r="E61" i="9"/>
  <c r="E87" i="9"/>
  <c r="G16" i="8"/>
  <c r="G75" i="8"/>
  <c r="E29" i="9"/>
  <c r="G62" i="8"/>
  <c r="G24" i="8"/>
  <c r="E102" i="9"/>
  <c r="G17" i="8"/>
  <c r="G13" i="8"/>
  <c r="G52" i="8"/>
  <c r="G7" i="8"/>
  <c r="E78" i="9"/>
  <c r="G43" i="8"/>
  <c r="G77" i="8"/>
  <c r="G37" i="8"/>
  <c r="G73" i="8"/>
  <c r="G34" i="8"/>
  <c r="E105" i="9"/>
  <c r="G71" i="8"/>
  <c r="G32" i="8"/>
  <c r="E104" i="9"/>
  <c r="G67" i="8"/>
  <c r="G27" i="8"/>
  <c r="E103" i="9"/>
  <c r="G60" i="8"/>
  <c r="G50" i="8"/>
  <c r="G40" i="8"/>
  <c r="G30" i="8"/>
  <c r="G20" i="8"/>
  <c r="G10" i="8"/>
  <c r="E96" i="9"/>
  <c r="E86" i="9"/>
  <c r="E76" i="9"/>
  <c r="E56" i="9"/>
  <c r="E46" i="9"/>
  <c r="E36" i="9"/>
  <c r="E26" i="9"/>
  <c r="G69" i="8"/>
  <c r="G49" i="8"/>
  <c r="G39" i="8"/>
  <c r="G29" i="8"/>
  <c r="G19" i="8"/>
  <c r="G9" i="8"/>
  <c r="E85" i="9"/>
  <c r="E15" i="9"/>
  <c r="G78" i="8"/>
  <c r="G68" i="8"/>
  <c r="G58" i="8"/>
  <c r="G18" i="8"/>
  <c r="G8" i="8"/>
  <c r="E94" i="9"/>
  <c r="E44" i="9"/>
  <c r="E14" i="9"/>
  <c r="E93" i="9"/>
  <c r="E83" i="9"/>
  <c r="E53" i="9"/>
  <c r="E13" i="9"/>
  <c r="G56" i="8"/>
  <c r="G36" i="8"/>
  <c r="G6" i="8"/>
  <c r="E92" i="9"/>
  <c r="E82" i="9"/>
  <c r="E52" i="9"/>
  <c r="E12" i="9"/>
  <c r="G85" i="8"/>
  <c r="G35" i="8"/>
  <c r="G25" i="8"/>
  <c r="G15" i="8"/>
  <c r="E81" i="9"/>
  <c r="G64" i="8"/>
  <c r="G14" i="8"/>
  <c r="E70" i="9"/>
  <c r="E30" i="9"/>
  <c r="E10" i="9"/>
  <c r="E58" i="9"/>
  <c r="E48" i="9"/>
  <c r="AB2" i="32" l="1"/>
  <c r="AC2" i="32"/>
  <c r="AA2" i="32"/>
  <c r="F2" i="15" a="1"/>
  <c r="F2" i="15" s="1"/>
  <c r="P2" i="17" a="1"/>
  <c r="P2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F4D1-F92E-9940-BA41-E645F00FE92E}" keepAlive="1" name="Query - Chronic Absenteeism2" description="Connection to the 'Chronic Absenteeism2' query in the workbook." type="5" refreshedVersion="8" background="1" saveData="1">
    <dbPr connection="Provider=Microsoft.Mashup.OleDb.1;Data Source=$Workbook$;Location=&quot;Chronic Absenteeism2&quot;;Extended Properties=&quot;&quot;" command="SELECT * FROM [Chronic Absenteeism2]"/>
  </connection>
  <connection id="2" xr16:uid="{FC1AE46F-B87E-714A-8330-A3EA9EDA76C5}" keepAlive="1" name="Query - Disabilities Math" description="Connection to the 'Disabilities Math' query in the workbook." type="5" refreshedVersion="8" background="1" saveData="1">
    <dbPr connection="Provider=Microsoft.Mashup.OleDb.1;Data Source=$Workbook$;Location=&quot;Disabilities Math&quot;;Extended Properties=&quot;&quot;" command="SELECT * FROM [Disabilities Math]"/>
  </connection>
  <connection id="3" xr16:uid="{10CBD272-C5D1-2942-A391-EE53406AE3BE}" keepAlive="1" name="Query - Disabilities Overall" description="Connection to the 'Disabilities Overall' query in the workbook." type="5" refreshedVersion="8" background="1" saveData="1">
    <dbPr connection="Provider=Microsoft.Mashup.OleDb.1;Data Source=$Workbook$;Location=&quot;Disabilities Overall&quot;;Extended Properties=&quot;&quot;" command="SELECT * FROM [Disabilities Overall]"/>
  </connection>
  <connection id="4" xr16:uid="{68FD7568-4C02-8E4A-8283-4197F1186A0A}" keepAlive="1" name="Query - Disabilities Science" description="Connection to the 'Disabilities Science' query in the workbook." type="5" refreshedVersion="8" background="1" saveData="1">
    <dbPr connection="Provider=Microsoft.Mashup.OleDb.1;Data Source=$Workbook$;Location=&quot;Disabilities Science&quot;;Extended Properties=&quot;&quot;" command="SELECT * FROM [Disabilities Science]"/>
  </connection>
  <connection id="5" xr16:uid="{FEF7C3FA-261B-7A41-A7F9-85F7AC58E246}" keepAlive="1" name="Query - ELA New" description="Connection to the 'ELA New' query in the workbook." type="5" refreshedVersion="8" background="1" saveData="1">
    <dbPr connection="Provider=Microsoft.Mashup.OleDb.1;Data Source=$Workbook$;Location=&quot;ELA New&quot;;Extended Properties=&quot;&quot;" command="SELECT * FROM [ELA New]"/>
  </connection>
  <connection id="6" xr16:uid="{37C3D39D-BA78-C440-80B1-3CE10663659A}" keepAlive="1" name="Query - Enrollment" description="Connection to the 'Enrollment' query in the workbook." type="5" refreshedVersion="8" background="1" saveData="1">
    <dbPr connection="Provider=Microsoft.Mashup.OleDb.1;Data Source=$Workbook$;Location=Enrollment;Extended Properties=&quot;&quot;" command="SELECT * FROM [Enrollment]"/>
  </connection>
  <connection id="7" xr16:uid="{A2F59976-3AE7-6A41-A113-03E47405E118}" keepAlive="1" name="Query - Maine Schools 2022" description="Connection to the 'Maine Schools 2022' query in the workbook." type="5" refreshedVersion="8" background="1" saveData="1">
    <dbPr connection="Provider=Microsoft.Mashup.OleDb.1;Data Source=$Workbook$;Location=&quot;Maine Schools 2022&quot;;Extended Properties=&quot;&quot;" command="SELECT * FROM [Maine Schools 2022]"/>
  </connection>
  <connection id="8" xr16:uid="{5F1C8179-6F26-414F-B4F4-9C48FB5EE985}" keepAlive="1" name="Query - Maine Schools New" description="Connection to the 'Maine Schools New' query in the workbook." type="5" refreshedVersion="8" background="1" saveData="1">
    <dbPr connection="Provider=Microsoft.Mashup.OleDb.1;Data Source=$Workbook$;Location=&quot;Maine Schools New&quot;;Extended Properties=&quot;&quot;" command="SELECT * FROM [Maine Schools New]"/>
  </connection>
  <connection id="9" xr16:uid="{EEB941F3-FF4B-5C44-B718-AEEDB071A190}" keepAlive="1" name="Query - Math New(1)" description="Connection to the 'Math New' query in the workbook." type="5" refreshedVersion="8" background="1" saveData="1">
    <dbPr connection="Provider=Microsoft.Mashup.OleDb.1;Data Source=$Workbook$;Location=&quot;Math New&quot;;Extended Properties=&quot;&quot;" command="SELECT * FROM [Math New]"/>
  </connection>
  <connection id="10" xr16:uid="{4CF9A3FA-2B28-5743-8B6C-80C48F1AD06C}" keepAlive="1" name="Query - Post Secondary Enrollment" description="Connection to the 'Post Secondary Enrollment' query in the workbook." type="5" refreshedVersion="8" background="1" saveData="1">
    <dbPr connection="Provider=Microsoft.Mashup.OleDb.1;Data Source=$Workbook$;Location=&quot;Post Secondary Enrollment&quot;;Extended Properties=&quot;&quot;" command="SELECT * FROM [Post Secondary Enrollment]"/>
  </connection>
  <connection id="11" xr16:uid="{F165ACBA-C0B8-2B48-B60A-EF82681BD72F}" keepAlive="1" name="Query - School Behavior" description="Connection to the 'School Behavior' query in the workbook." type="5" refreshedVersion="8" background="1" saveData="1">
    <dbPr connection="Provider=Microsoft.Mashup.OleDb.1;Data Source=$Workbook$;Location=&quot;School Behavior&quot;;Extended Properties=&quot;&quot;" command="SELECT * FROM [School Behavior]"/>
  </connection>
  <connection id="12" xr16:uid="{545FDBD6-3A47-674C-BD51-41645828E207}" keepAlive="1" name="Query - Science New(1)" description="Connection to the 'Science New' query in the workbook." type="5" refreshedVersion="8" background="1" saveData="1">
    <dbPr connection="Provider=Microsoft.Mashup.OleDb.1;Data Source=$Workbook$;Location=&quot;Science New&quot;;Extended Properties=&quot;&quot;" command="SELECT * FROM [Science New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<sst xmlns="http://schemas.openxmlformats.org/spreadsheetml/2006/main" count="133694" uniqueCount="3225">
  <si>
    <t>School Name</t>
  </si>
  <si>
    <t>Agnes Gray School</t>
  </si>
  <si>
    <t>Blue Hill Harbor School</t>
  </si>
  <si>
    <t>Alexander Elementary</t>
  </si>
  <si>
    <t>Acton Elementary School</t>
  </si>
  <si>
    <t>Bath Middle School</t>
  </si>
  <si>
    <t>Burchard A Dunn School</t>
  </si>
  <si>
    <t>Abraham Lincoln School</t>
  </si>
  <si>
    <t>Auburn Middle School</t>
  </si>
  <si>
    <t>Belfast Area High School</t>
  </si>
  <si>
    <t>Calais Middle/High School</t>
  </si>
  <si>
    <t>Andover Elementary School</t>
  </si>
  <si>
    <t>Bonny Eagle Middle School</t>
  </si>
  <si>
    <t>Central Community Elementary School</t>
  </si>
  <si>
    <t>Albion Elementary School</t>
  </si>
  <si>
    <t>Academy Hill School</t>
  </si>
  <si>
    <t>Albert S Hall School</t>
  </si>
  <si>
    <t>Biddeford High School</t>
  </si>
  <si>
    <t>Caribou High School</t>
  </si>
  <si>
    <t>Brewer High School</t>
  </si>
  <si>
    <t>Eastport Elementary School</t>
  </si>
  <si>
    <t>Alfred Elementary School</t>
  </si>
  <si>
    <t>Beals Elementary School</t>
  </si>
  <si>
    <t>Bloomfield Elementary School</t>
  </si>
  <si>
    <t>Carrabec High School</t>
  </si>
  <si>
    <t>Edward Little High School</t>
  </si>
  <si>
    <t>Brunswick Jr High School</t>
  </si>
  <si>
    <t>Fairmount School</t>
  </si>
  <si>
    <t>Amanda C Rowe School</t>
  </si>
  <si>
    <t>Adams School</t>
  </si>
  <si>
    <t>Beech Hill School</t>
  </si>
  <si>
    <t>Central Aroostook Jr-Sr H S</t>
  </si>
  <si>
    <t>Cony</t>
  </si>
  <si>
    <t>Frank I Brown Elementary School</t>
  </si>
  <si>
    <t>Clinton Elementary School</t>
  </si>
  <si>
    <t>Cony Middle School</t>
  </si>
  <si>
    <t>Ames Elementary School</t>
  </si>
  <si>
    <t>Carrabec Community School</t>
  </si>
  <si>
    <t>Helen Thompson School</t>
  </si>
  <si>
    <t>Granite Street School</t>
  </si>
  <si>
    <t>Airline Community School</t>
  </si>
  <si>
    <t>Deering High School</t>
  </si>
  <si>
    <t>Sylvio J Gilbert School</t>
  </si>
  <si>
    <t>Jonesport Elementary School</t>
  </si>
  <si>
    <t>Dawn F Barnes Elementary Sch</t>
  </si>
  <si>
    <t>Fort Fairfield Middle/High School</t>
  </si>
  <si>
    <t>Woodland Jr-Sr High School</t>
  </si>
  <si>
    <t>Appleton Village School</t>
  </si>
  <si>
    <t>Limestone Community School</t>
  </si>
  <si>
    <t>Kermit S Nickerson School</t>
  </si>
  <si>
    <t>Bucksport Middle School</t>
  </si>
  <si>
    <t>Deer Isle-Stonington Elementary Sch</t>
  </si>
  <si>
    <t>Hall-Dale Middle and High School</t>
  </si>
  <si>
    <t>Bangor High School</t>
  </si>
  <si>
    <t>Ash Point Community School</t>
  </si>
  <si>
    <t>Ellsworth High School</t>
  </si>
  <si>
    <t>Madawaska Elementary School</t>
  </si>
  <si>
    <t>Lawrence High School</t>
  </si>
  <si>
    <t>Downeast School</t>
  </si>
  <si>
    <t>Ashland District School</t>
  </si>
  <si>
    <t>Meroby Elementary School</t>
  </si>
  <si>
    <t>Mountain Valley High School</t>
  </si>
  <si>
    <t>Dirigo Elementary School</t>
  </si>
  <si>
    <t>Lee Academy</t>
  </si>
  <si>
    <t>James F. Doughty School</t>
  </si>
  <si>
    <t>Athens Community School</t>
  </si>
  <si>
    <t>Gray-New Gloucester High School</t>
  </si>
  <si>
    <t>Piscataquis Community Elementary</t>
  </si>
  <si>
    <t>T W Kelly Dirigo Middle School</t>
  </si>
  <si>
    <t>Alton Elementary School</t>
  </si>
  <si>
    <t>Central Middle School</t>
  </si>
  <si>
    <t>Dirigo High School</t>
  </si>
  <si>
    <t>Lewiston High School</t>
  </si>
  <si>
    <t>Katahdin Elementary School</t>
  </si>
  <si>
    <t>Sea Road School</t>
  </si>
  <si>
    <t>Washburn District Elem School</t>
  </si>
  <si>
    <t>Maine Central Institute</t>
  </si>
  <si>
    <t>Biddeford Primary School</t>
  </si>
  <si>
    <t>Katahdin Middle/High School</t>
  </si>
  <si>
    <t>Van Buren Elementary School</t>
  </si>
  <si>
    <t>Woodland Consolidated Sch</t>
  </si>
  <si>
    <t>Medomak Valley High School</t>
  </si>
  <si>
    <t>John F Kennedy Memorial School</t>
  </si>
  <si>
    <t>Lake Region High School</t>
  </si>
  <si>
    <t>Winslow Junior High School</t>
  </si>
  <si>
    <t>Woodland Elementary School</t>
  </si>
  <si>
    <t>Edna Libby Elementary School</t>
  </si>
  <si>
    <t>Mt View High School</t>
  </si>
  <si>
    <t>Bay Ridge Elementary</t>
  </si>
  <si>
    <t>Lake Region Middle School</t>
  </si>
  <si>
    <t>Fayette Central School</t>
  </si>
  <si>
    <t>Oceanside High School</t>
  </si>
  <si>
    <t>Boothbay Region Elem School</t>
  </si>
  <si>
    <t>Leonard Middle School</t>
  </si>
  <si>
    <t>Arthur R. Gould Sch--LCYDC</t>
  </si>
  <si>
    <t>Bonny Eagle High School</t>
  </si>
  <si>
    <t>Fort O'Brien School</t>
  </si>
  <si>
    <t>Old Orchard Beach High School</t>
  </si>
  <si>
    <t>Boothbay Region High School</t>
  </si>
  <si>
    <t>Asa C Adams School</t>
  </si>
  <si>
    <t>George J Mitchell School</t>
  </si>
  <si>
    <t>Portland High School</t>
  </si>
  <si>
    <t>Lewiston Middle School</t>
  </si>
  <si>
    <t>Elm Street School-Mechanic Falls</t>
  </si>
  <si>
    <t>Howard C Reiche Community Sch</t>
  </si>
  <si>
    <t>Schenck High School</t>
  </si>
  <si>
    <t>Bristol Consolidated School</t>
  </si>
  <si>
    <t>Lincoln Middle School</t>
  </si>
  <si>
    <t>John Bapst Memorial High School</t>
  </si>
  <si>
    <t>Skowhegan Area High School</t>
  </si>
  <si>
    <t>Brooklin School</t>
  </si>
  <si>
    <t>Biddeford Middle School</t>
  </si>
  <si>
    <t>Lisbon High School</t>
  </si>
  <si>
    <t>Helen S Dunn Elementary School</t>
  </si>
  <si>
    <t>Jonesboro Elementary School</t>
  </si>
  <si>
    <t>Spruce Mountain High School</t>
  </si>
  <si>
    <t>Brunswick High School</t>
  </si>
  <si>
    <t>Medomak Middle School</t>
  </si>
  <si>
    <t>Houlton Junior High School</t>
  </si>
  <si>
    <t>Stearns Jr-Sr High School</t>
  </si>
  <si>
    <t>Calais Elementary School</t>
  </si>
  <si>
    <t>Morse High School</t>
  </si>
  <si>
    <t>Indian Island School</t>
  </si>
  <si>
    <t>Sumner Memorial High School</t>
  </si>
  <si>
    <t>Deer Isle-Stonington High Sch</t>
  </si>
  <si>
    <t>Telstar High School</t>
  </si>
  <si>
    <t>Opal Myrick Elementary School</t>
  </si>
  <si>
    <t>Mt Abram Regional High School</t>
  </si>
  <si>
    <t>Bucksport High School</t>
  </si>
  <si>
    <t>King Middle School</t>
  </si>
  <si>
    <t>Lee/Winn School</t>
  </si>
  <si>
    <t>Upper Kennebec Valley Middle/Senior High School</t>
  </si>
  <si>
    <t>Bowdoin Central School</t>
  </si>
  <si>
    <t>Mt Blue High School</t>
  </si>
  <si>
    <t>Waterville Senior High School</t>
  </si>
  <si>
    <t>East Range II CSD School</t>
  </si>
  <si>
    <t>Mt Blue Middle School</t>
  </si>
  <si>
    <t>Westbrook High School</t>
  </si>
  <si>
    <t>Brooksville Elementary School</t>
  </si>
  <si>
    <t>Camden Hills Regional H S</t>
  </si>
  <si>
    <t>Lawrence Jr High School</t>
  </si>
  <si>
    <t>Lubec Consolidated School</t>
  </si>
  <si>
    <t>Winthrop High School</t>
  </si>
  <si>
    <t>Edgecomb Eddy School</t>
  </si>
  <si>
    <t>Brownville Elementary School</t>
  </si>
  <si>
    <t>Narraguagus High School</t>
  </si>
  <si>
    <t>Belgrade Central School</t>
  </si>
  <si>
    <t>Canaan Elementary School</t>
  </si>
  <si>
    <t>Wiscasset Middle/High School</t>
  </si>
  <si>
    <t>Connor Consolidated School</t>
  </si>
  <si>
    <t>Oceanside Middle School</t>
  </si>
  <si>
    <t>Benton Elementary School</t>
  </si>
  <si>
    <t>Captain Albert W. Stevens School</t>
  </si>
  <si>
    <t>Monmouth Academy</t>
  </si>
  <si>
    <t>Montello School</t>
  </si>
  <si>
    <t>Orono High School</t>
  </si>
  <si>
    <t>Biddeford Intermediate School</t>
  </si>
  <si>
    <t>Morse Memorial School</t>
  </si>
  <si>
    <t>George Stevens Academy</t>
  </si>
  <si>
    <t>Presque Isle Middle School</t>
  </si>
  <si>
    <t>Mt View Elementary School</t>
  </si>
  <si>
    <t>Buxton Center Elementary School</t>
  </si>
  <si>
    <t>Raymond A. Geiger Elementary School</t>
  </si>
  <si>
    <t>Casco Bay High School</t>
  </si>
  <si>
    <t>Machias Memorial High School</t>
  </si>
  <si>
    <t>Oak Hill High School</t>
  </si>
  <si>
    <t>Indian Township School</t>
  </si>
  <si>
    <t>C K Burns School</t>
  </si>
  <si>
    <t>Sacopee Valley High Sch</t>
  </si>
  <si>
    <t>Madison Jr/Sr High School</t>
  </si>
  <si>
    <t>Old Town High School</t>
  </si>
  <si>
    <t>Islesboro Central School</t>
  </si>
  <si>
    <t>Blue Hill Consolidated School</t>
  </si>
  <si>
    <t>Medway Middle School</t>
  </si>
  <si>
    <t>Otisfield Community School</t>
  </si>
  <si>
    <t>Robert W Traip Academy</t>
  </si>
  <si>
    <t>Skowhegan Area Middle School</t>
  </si>
  <si>
    <t>Central High School</t>
  </si>
  <si>
    <t>Oxford Hills Comprehensive H S</t>
  </si>
  <si>
    <t>Blue Point School</t>
  </si>
  <si>
    <t>Robert V. Connors Elementary School</t>
  </si>
  <si>
    <t>Cape Cod Hill Elem School</t>
  </si>
  <si>
    <t>Buckfield Jr-Sr High School</t>
  </si>
  <si>
    <t>Sumner Middle Sch</t>
  </si>
  <si>
    <t>Mountain Valley Middle School</t>
  </si>
  <si>
    <t>Rumford Elementary</t>
  </si>
  <si>
    <t>Caravel Middle School</t>
  </si>
  <si>
    <t>Mt Jefferson Jr High School</t>
  </si>
  <si>
    <t>Saccarappa School</t>
  </si>
  <si>
    <t>Caribou Community School</t>
  </si>
  <si>
    <t>Telstar Middle School</t>
  </si>
  <si>
    <t>Day Mountain Regional Middle School</t>
  </si>
  <si>
    <t>Mt View Middle School</t>
  </si>
  <si>
    <t>Sanford High School</t>
  </si>
  <si>
    <t>Thomas J McMahon Elementary Sch</t>
  </si>
  <si>
    <t>Waterville Junior High School</t>
  </si>
  <si>
    <t>Bowdoinham Community School</t>
  </si>
  <si>
    <t>Noble Middle School</t>
  </si>
  <si>
    <t>Searsport District High School</t>
  </si>
  <si>
    <t>Lincoln Academy</t>
  </si>
  <si>
    <t>Brewer Community School</t>
  </si>
  <si>
    <t>Nokomis Regional High School</t>
  </si>
  <si>
    <t>Searsport District Middle School</t>
  </si>
  <si>
    <t>Cascade Brook School</t>
  </si>
  <si>
    <t>Dexter Regional High School</t>
  </si>
  <si>
    <t>Shapleigh Memorial School</t>
  </si>
  <si>
    <t>Philip W Sugg Middle School</t>
  </si>
  <si>
    <t>Oxford Elementary School</t>
  </si>
  <si>
    <t>Shead High School</t>
  </si>
  <si>
    <t>Long Island Elementary School</t>
  </si>
  <si>
    <t>Sipayik Elementary School</t>
  </si>
  <si>
    <t>Oxford Hills Middle School</t>
  </si>
  <si>
    <t>Somerset Elementary School</t>
  </si>
  <si>
    <t>Ridge View Community School</t>
  </si>
  <si>
    <t>Brownfield Denmark Elementary School</t>
  </si>
  <si>
    <t>East Grand School</t>
  </si>
  <si>
    <t>Penquis Valley Middle/High School</t>
  </si>
  <si>
    <t>Madawaska Middle/High School</t>
  </si>
  <si>
    <t>Chelsea Elementary School</t>
  </si>
  <si>
    <t>Bruce M Whittier Middle School</t>
  </si>
  <si>
    <t>Van Buren District Secondary Sch</t>
  </si>
  <si>
    <t>China Middle School</t>
  </si>
  <si>
    <t>Walker Memorial School</t>
  </si>
  <si>
    <t>Washburn School</t>
  </si>
  <si>
    <t>Jonesport-Beals High School</t>
  </si>
  <si>
    <t>Crescent Park School</t>
  </si>
  <si>
    <t>Eva Hoyt Zippel School</t>
  </si>
  <si>
    <t>Mt Desert Elementary School</t>
  </si>
  <si>
    <t>Crooked River Elementary</t>
  </si>
  <si>
    <t>Mt Desert Island High School</t>
  </si>
  <si>
    <t>Spruce Mountain Elementary School</t>
  </si>
  <si>
    <t>Pembroke Elementary School</t>
  </si>
  <si>
    <t>Fisher-Mitchell School</t>
  </si>
  <si>
    <t>Spruce Mountain Middle School</t>
  </si>
  <si>
    <t>Princeton Elementary School</t>
  </si>
  <si>
    <t>Camden-Rockport Elementary School</t>
  </si>
  <si>
    <t>Tremont Consolidated School</t>
  </si>
  <si>
    <t>Camden-Rockport Middle School</t>
  </si>
  <si>
    <t>Guy E Rowe School</t>
  </si>
  <si>
    <t>Hall-Dale Elementary School</t>
  </si>
  <si>
    <t>Dr Lewis S Libby School</t>
  </si>
  <si>
    <t>Dresden Elementary School</t>
  </si>
  <si>
    <t>East End Community School</t>
  </si>
  <si>
    <t>Cape Elizabeth High School</t>
  </si>
  <si>
    <t>Harrison Elementary</t>
  </si>
  <si>
    <t>Westbrook Middle School</t>
  </si>
  <si>
    <t>Cape Elizabeth Middle School</t>
  </si>
  <si>
    <t>Windham High School</t>
  </si>
  <si>
    <t>Cushing Community School</t>
  </si>
  <si>
    <t>Daniel W Merritt School</t>
  </si>
  <si>
    <t>Ellsworth Elementary-Middle School</t>
  </si>
  <si>
    <t>Carl J Lamb School</t>
  </si>
  <si>
    <t>Enfield Station Elementary School</t>
  </si>
  <si>
    <t>Carmel Elementary School</t>
  </si>
  <si>
    <t>Libby-Tozier School</t>
  </si>
  <si>
    <t>Eric L Knowlton School</t>
  </si>
  <si>
    <t>Oak Hill Middle School</t>
  </si>
  <si>
    <t>Carrie Ricker School</t>
  </si>
  <si>
    <t>Sabattus Primary School</t>
  </si>
  <si>
    <t>Falmouth High School</t>
  </si>
  <si>
    <t>Farrington School</t>
  </si>
  <si>
    <t>Farwell Elementary School</t>
  </si>
  <si>
    <t>Cave Hill Sch</t>
  </si>
  <si>
    <t>Vinalhaven School</t>
  </si>
  <si>
    <t>Center Drive School</t>
  </si>
  <si>
    <t>Forest Hills Consolidated School</t>
  </si>
  <si>
    <t>Fort Kent Community High School</t>
  </si>
  <si>
    <t>Leavitt Area High School</t>
  </si>
  <si>
    <t>Fort Street School</t>
  </si>
  <si>
    <t>Georgetown Central School</t>
  </si>
  <si>
    <t>Central School</t>
  </si>
  <si>
    <t>Gerald E Talbot Community School</t>
  </si>
  <si>
    <t>Charlotte Elementary School</t>
  </si>
  <si>
    <t>Gorham High School</t>
  </si>
  <si>
    <t>Chebeague Island School</t>
  </si>
  <si>
    <t>Cherryfield Elementary</t>
  </si>
  <si>
    <t>Great Falls Elementary School</t>
  </si>
  <si>
    <t>Great Salt Bay Community School</t>
  </si>
  <si>
    <t>China Primary School</t>
  </si>
  <si>
    <t>Poland Regional H S</t>
  </si>
  <si>
    <t>Greenville Consolidated School</t>
  </si>
  <si>
    <t>Cliff Island School</t>
  </si>
  <si>
    <t>Etna-Dixmont School</t>
  </si>
  <si>
    <t>H B Emery Jr Memorial School</t>
  </si>
  <si>
    <t>Coastal Ridge Elementary</t>
  </si>
  <si>
    <t>Congin School</t>
  </si>
  <si>
    <t>Fairfield Primary School</t>
  </si>
  <si>
    <t>Hancock Grammar School</t>
  </si>
  <si>
    <t>Conners-Emerson School</t>
  </si>
  <si>
    <t>Harmony Elementary</t>
  </si>
  <si>
    <t>Margaret Chase Smith Sch - Skowhegan</t>
  </si>
  <si>
    <t>Paris Elementary School</t>
  </si>
  <si>
    <t>Harriet Beecher Stowe Elementary</t>
  </si>
  <si>
    <t>Massabesic High School</t>
  </si>
  <si>
    <t>Messalonskee High School</t>
  </si>
  <si>
    <t>Harrison Lyseth Elem School</t>
  </si>
  <si>
    <t>Cranberry Isles School</t>
  </si>
  <si>
    <t>Nokomis Regional Middle School</t>
  </si>
  <si>
    <t>Hermon High School</t>
  </si>
  <si>
    <t>Sebasticook Valley Elementary School</t>
  </si>
  <si>
    <t>Holbrook School</t>
  </si>
  <si>
    <t>Fort Fairfield Elementary School</t>
  </si>
  <si>
    <t>Miller School</t>
  </si>
  <si>
    <t>Hollis School</t>
  </si>
  <si>
    <t>Hope Elementary School</t>
  </si>
  <si>
    <t>Kennebunk High School</t>
  </si>
  <si>
    <t>Kennebunkport Consolidated Sch</t>
  </si>
  <si>
    <t>Dayton Consolidated School</t>
  </si>
  <si>
    <t>Dedham School</t>
  </si>
  <si>
    <t>Peninsula Sch</t>
  </si>
  <si>
    <t>Friendship Village School</t>
  </si>
  <si>
    <t>Jefferson Village School</t>
  </si>
  <si>
    <t>Jordan-Small Middle School</t>
  </si>
  <si>
    <t>Dike-Newell School</t>
  </si>
  <si>
    <t>Houlton Elementary School</t>
  </si>
  <si>
    <t>Gladys Weymouth Elem School</t>
  </si>
  <si>
    <t>Houlton High School</t>
  </si>
  <si>
    <t>Hichborn Middle School</t>
  </si>
  <si>
    <t>Dora L Small Elementary School</t>
  </si>
  <si>
    <t>Penobscot Valley High School</t>
  </si>
  <si>
    <t>Wisdom Middle High School</t>
  </si>
  <si>
    <t>Dr Levesque Elementary School</t>
  </si>
  <si>
    <t>Noble High School</t>
  </si>
  <si>
    <t>Harrington Elementary School</t>
  </si>
  <si>
    <t>Durham Community School</t>
  </si>
  <si>
    <t>Dyer Elementary School</t>
  </si>
  <si>
    <t>Leeds Central School</t>
  </si>
  <si>
    <t>Earl C McGraw School</t>
  </si>
  <si>
    <t>East Auburn Community School</t>
  </si>
  <si>
    <t>East Belfast School</t>
  </si>
  <si>
    <t>Lillian Parks Hussey School</t>
  </si>
  <si>
    <t>Union Elementary</t>
  </si>
  <si>
    <t>Warren Community School</t>
  </si>
  <si>
    <t>Easton Elementary School</t>
  </si>
  <si>
    <t>Milo Elementary School</t>
  </si>
  <si>
    <t>Lincoln School</t>
  </si>
  <si>
    <t>Easton Junior-Senior High Sch</t>
  </si>
  <si>
    <t>Line Elementary</t>
  </si>
  <si>
    <t>Lisbon Community School</t>
  </si>
  <si>
    <t>Eddington School</t>
  </si>
  <si>
    <t>Loranger Memorial School</t>
  </si>
  <si>
    <t>Edmunds Consolidated School</t>
  </si>
  <si>
    <t>Washburn District High School</t>
  </si>
  <si>
    <t>Edna Drinkwater School</t>
  </si>
  <si>
    <t>Hodgdon Middle/High School</t>
  </si>
  <si>
    <t>Lyman Elementary School</t>
  </si>
  <si>
    <t>Lyman Moore Middle School</t>
  </si>
  <si>
    <t>Eight Corners Elementary School</t>
  </si>
  <si>
    <t>Eliot Elementary School</t>
  </si>
  <si>
    <t>Ella Lewis Sch</t>
  </si>
  <si>
    <t>Manson Park School</t>
  </si>
  <si>
    <t>Main Street Middle School</t>
  </si>
  <si>
    <t>Ella P Burr School</t>
  </si>
  <si>
    <t>Presque Isle High School</t>
  </si>
  <si>
    <t>Warsaw Middle School</t>
  </si>
  <si>
    <t>Manchester Elementary School</t>
  </si>
  <si>
    <t>Maranacook Community High Sch</t>
  </si>
  <si>
    <t>Maranacook Community Middle Sch</t>
  </si>
  <si>
    <t>Elm Street School-East Machias</t>
  </si>
  <si>
    <t>Rangeley Lakes Regional School</t>
  </si>
  <si>
    <t>Marcia Buker School</t>
  </si>
  <si>
    <t>Sacopee Valley Elementary School</t>
  </si>
  <si>
    <t>Mary Snow School</t>
  </si>
  <si>
    <t>Erskine Academy</t>
  </si>
  <si>
    <t>Mattanawcook Academy</t>
  </si>
  <si>
    <t>Mattanawcook Jr High School</t>
  </si>
  <si>
    <t>Massabesic Middle School</t>
  </si>
  <si>
    <t>Fairview School</t>
  </si>
  <si>
    <t>Kingfield Elementary Sch</t>
  </si>
  <si>
    <t>Mildred L Day School</t>
  </si>
  <si>
    <t>Falmouth Elementary School</t>
  </si>
  <si>
    <t>Se Do Mo Cha Middle School</t>
  </si>
  <si>
    <t>Mill Stream Elementary School</t>
  </si>
  <si>
    <t>Madison Elementary School</t>
  </si>
  <si>
    <t>Falmouth Middle School</t>
  </si>
  <si>
    <t>Molly Ockett School</t>
  </si>
  <si>
    <t>South Portland High School</t>
  </si>
  <si>
    <t>Moscow Elementary</t>
  </si>
  <si>
    <t>Mill Pond School</t>
  </si>
  <si>
    <t>Fort Kent Elementary School</t>
  </si>
  <si>
    <t>St George School</t>
  </si>
  <si>
    <t>Mt Ararat High School</t>
  </si>
  <si>
    <t>Mt Ararat Middle School</t>
  </si>
  <si>
    <t>Fourteenth Street School</t>
  </si>
  <si>
    <t>Foxcroft Academy</t>
  </si>
  <si>
    <t>Troy A Howard Middle School</t>
  </si>
  <si>
    <t>Frank H Harrison Middle School</t>
  </si>
  <si>
    <t>Spruce Mountain Primary School</t>
  </si>
  <si>
    <t>Freeport High School</t>
  </si>
  <si>
    <t>Freeport Middle School</t>
  </si>
  <si>
    <t>Narragansett Elementary School</t>
  </si>
  <si>
    <t>Frenchboro Elementary School</t>
  </si>
  <si>
    <t>Fruit Street School</t>
  </si>
  <si>
    <t>Mapleton Elementary School</t>
  </si>
  <si>
    <t>Fryeburg Academy</t>
  </si>
  <si>
    <t>Pine Street Elementary School</t>
  </si>
  <si>
    <t>G Herbert Jewett School</t>
  </si>
  <si>
    <t>Gardiner Area High School</t>
  </si>
  <si>
    <t>Gardiner Regional Middle School</t>
  </si>
  <si>
    <t>Garret Schenck School</t>
  </si>
  <si>
    <t>Ocean Avenue</t>
  </si>
  <si>
    <t>George B Weatherbee School</t>
  </si>
  <si>
    <t>George E Jack School</t>
  </si>
  <si>
    <t>Old Town Elementary School</t>
  </si>
  <si>
    <t>Gerald D Cushing School</t>
  </si>
  <si>
    <t>Richmond High School</t>
  </si>
  <si>
    <t>Wells High School</t>
  </si>
  <si>
    <t>Sanford Middle School</t>
  </si>
  <si>
    <t>Glenburn Elementary School</t>
  </si>
  <si>
    <t>Southport Central School</t>
  </si>
  <si>
    <t>Oxford-Cumberland Canal School</t>
  </si>
  <si>
    <t>Gorham Middle School</t>
  </si>
  <si>
    <t>Winslow High School</t>
  </si>
  <si>
    <t>Palermo Consolidated School</t>
  </si>
  <si>
    <t>Governor John Fairfield School</t>
  </si>
  <si>
    <t>Park Avenue Elementary School</t>
  </si>
  <si>
    <t>Wiscasset Elementary School</t>
  </si>
  <si>
    <t>Gray-New Gloucester Middle School</t>
  </si>
  <si>
    <t>Pemetic Elementary School</t>
  </si>
  <si>
    <t>Greely High School</t>
  </si>
  <si>
    <t>Whiting Village School</t>
  </si>
  <si>
    <t>Phippsburg Elementary School</t>
  </si>
  <si>
    <t>Greely Middle School</t>
  </si>
  <si>
    <t>Greely Middle School 4-5</t>
  </si>
  <si>
    <t>Piscataquis Community Secondary School</t>
  </si>
  <si>
    <t>Greene Central School</t>
  </si>
  <si>
    <t>Poland Community School</t>
  </si>
  <si>
    <t>Hampden Academy</t>
  </si>
  <si>
    <t>Raymond Elementary School</t>
  </si>
  <si>
    <t>Hanson School</t>
  </si>
  <si>
    <t>Readfield Elementary School</t>
  </si>
  <si>
    <t>Harpswell Community School</t>
  </si>
  <si>
    <t>River View Community School</t>
  </si>
  <si>
    <t>Hartford-Sumner Elementary School</t>
  </si>
  <si>
    <t>Saco Middle School</t>
  </si>
  <si>
    <t>Hebron Station School</t>
  </si>
  <si>
    <t>Sacopee Valley Middle School</t>
  </si>
  <si>
    <t>Samuel L Wagner Middle School</t>
  </si>
  <si>
    <t>Hermon Middle School</t>
  </si>
  <si>
    <t>Searsport Elementary</t>
  </si>
  <si>
    <t>Holden School</t>
  </si>
  <si>
    <t>Sedgwick Elementary School</t>
  </si>
  <si>
    <t>Shapleigh School</t>
  </si>
  <si>
    <t>Horace Mitchell Primary School</t>
  </si>
  <si>
    <t>So Aroostook School</t>
  </si>
  <si>
    <t>South Portland Middle School</t>
  </si>
  <si>
    <t>Houlton Southside School</t>
  </si>
  <si>
    <t>South School</t>
  </si>
  <si>
    <t>Isle au Haut Rural School</t>
  </si>
  <si>
    <t>Stevens Brook School</t>
  </si>
  <si>
    <t>James H Bean School</t>
  </si>
  <si>
    <t>Stratton Elementary School</t>
  </si>
  <si>
    <t>James Otis Kaler Elementary School</t>
  </si>
  <si>
    <t>Jameson Elementary School</t>
  </si>
  <si>
    <t>Thomaston Grammar School</t>
  </si>
  <si>
    <t>Trenton Elementary School</t>
  </si>
  <si>
    <t>Tripp Middle School</t>
  </si>
  <si>
    <t>Kate Furbish Elementary School</t>
  </si>
  <si>
    <t>Kennebunk Elementary School</t>
  </si>
  <si>
    <t>Troy Central School</t>
  </si>
  <si>
    <t>Turner Elementary School</t>
  </si>
  <si>
    <t>Valley Rivers Middle School</t>
  </si>
  <si>
    <t>Vassalboro Community School</t>
  </si>
  <si>
    <t>Kingman Elementary School</t>
  </si>
  <si>
    <t>Village Elementary School-Gorham</t>
  </si>
  <si>
    <t>Lamoine Consolidated School</t>
  </si>
  <si>
    <t>Laura E Richards School</t>
  </si>
  <si>
    <t>Lebanon Elementary School</t>
  </si>
  <si>
    <t>Leroy H Smith School</t>
  </si>
  <si>
    <t>Whitefield Elementary School</t>
  </si>
  <si>
    <t>Windham Middle School</t>
  </si>
  <si>
    <t>Windsor Elementary School</t>
  </si>
  <si>
    <t>Winslow Elementary School</t>
  </si>
  <si>
    <t>Winthrop Grade School</t>
  </si>
  <si>
    <t>Lincolnville Central School</t>
  </si>
  <si>
    <t>Winthrop Middle School</t>
  </si>
  <si>
    <t>Longfellow School-Portland</t>
  </si>
  <si>
    <t>Woolwich Central School</t>
  </si>
  <si>
    <t>York High School</t>
  </si>
  <si>
    <t>Mabel I Wilson School</t>
  </si>
  <si>
    <t>Manchester School</t>
  </si>
  <si>
    <t>Margaret Chase Smith</t>
  </si>
  <si>
    <t>Marshwood Great Works School</t>
  </si>
  <si>
    <t>Marshwood High School</t>
  </si>
  <si>
    <t>Marshwood Middle School</t>
  </si>
  <si>
    <t>Mast Landing School</t>
  </si>
  <si>
    <t>ME Sch of Science &amp; Mathematics</t>
  </si>
  <si>
    <t>Memorial School</t>
  </si>
  <si>
    <t>Messalonskee Middle School</t>
  </si>
  <si>
    <t>Middle School of the Kennebunks</t>
  </si>
  <si>
    <t>Milbridge Elementary School</t>
  </si>
  <si>
    <t>Miles Lane School</t>
  </si>
  <si>
    <t>Minot Consolidated School</t>
  </si>
  <si>
    <t>Monhegan School</t>
  </si>
  <si>
    <t>Monmouth Memorial School</t>
  </si>
  <si>
    <t>Monroe Elementary School</t>
  </si>
  <si>
    <t>Morse Street School</t>
  </si>
  <si>
    <t>Mountain View Sch</t>
  </si>
  <si>
    <t>Mt Vernon Elementary School</t>
  </si>
  <si>
    <t>New Suncook School</t>
  </si>
  <si>
    <t>Newburgh Elementary School</t>
  </si>
  <si>
    <t>Nobleboro Central School</t>
  </si>
  <si>
    <t>North Berwick Elementary School</t>
  </si>
  <si>
    <t>North Elementary School</t>
  </si>
  <si>
    <t>North Haven Community School</t>
  </si>
  <si>
    <t>Orono Middle School</t>
  </si>
  <si>
    <t>Patricia A Duran School</t>
  </si>
  <si>
    <t>Peaks Island School</t>
  </si>
  <si>
    <t>Penobscot Elementary School</t>
  </si>
  <si>
    <t>Perry Elementary School</t>
  </si>
  <si>
    <t>Phillips Elementary Sch</t>
  </si>
  <si>
    <t>Pittston-Randolph Consolidated School</t>
  </si>
  <si>
    <t>Pleasant Hill School</t>
  </si>
  <si>
    <t>Pond Cove Elementary</t>
  </si>
  <si>
    <t>Pownal Elementary School</t>
  </si>
  <si>
    <t>Prescott Memorial School</t>
  </si>
  <si>
    <t>Presumpscot School</t>
  </si>
  <si>
    <t>Ralph M Atwood Primary School</t>
  </si>
  <si>
    <t>Reeds Brook Middle School</t>
  </si>
  <si>
    <t>Richmond Middle School</t>
  </si>
  <si>
    <t>Rose M Gaffney School</t>
  </si>
  <si>
    <t>Russell School</t>
  </si>
  <si>
    <t>Saco Pre-K</t>
  </si>
  <si>
    <t>Sanford Pride Elementary School</t>
  </si>
  <si>
    <t>Scarborough High School</t>
  </si>
  <si>
    <t>Scarborough Middle School</t>
  </si>
  <si>
    <t>Se Do Mo Cha Elementary School</t>
  </si>
  <si>
    <t>Sebago Elementary School</t>
  </si>
  <si>
    <t>Sherwood Heights Elementary Sch</t>
  </si>
  <si>
    <t>Solon Elementary School</t>
  </si>
  <si>
    <t>Somerville Elementary School</t>
  </si>
  <si>
    <t>Songo Locks School</t>
  </si>
  <si>
    <t>South Bristol Elementary School</t>
  </si>
  <si>
    <t>Steep Falls Elementary School</t>
  </si>
  <si>
    <t>Surry Elementary School</t>
  </si>
  <si>
    <t>Suzanne M Smith Elementary School</t>
  </si>
  <si>
    <t>Swans Island Elementary School</t>
  </si>
  <si>
    <t>The Eddy Middle School</t>
  </si>
  <si>
    <t>Thornton Academy</t>
  </si>
  <si>
    <t>Turner Primary School</t>
  </si>
  <si>
    <t>Unity Elementary School</t>
  </si>
  <si>
    <t>Veazie Community School</t>
  </si>
  <si>
    <t>Vickery School</t>
  </si>
  <si>
    <t>Village Elementary School-York</t>
  </si>
  <si>
    <t>Vine Street School</t>
  </si>
  <si>
    <t>Viola Rand Sch</t>
  </si>
  <si>
    <t>Vivian E Hussey School</t>
  </si>
  <si>
    <t>W G Mallett School</t>
  </si>
  <si>
    <t>Waldo T Skillin Elementary School</t>
  </si>
  <si>
    <t>Walton School</t>
  </si>
  <si>
    <t>Washington Academy</t>
  </si>
  <si>
    <t>Waterboro Elementary School</t>
  </si>
  <si>
    <t>Waterford Memorial School</t>
  </si>
  <si>
    <t>Wayne Elementary School</t>
  </si>
  <si>
    <t>Wells Elementary School</t>
  </si>
  <si>
    <t>Wells Junior High School</t>
  </si>
  <si>
    <t>Wentworth School</t>
  </si>
  <si>
    <t>West Bath School</t>
  </si>
  <si>
    <t>William H Rowe School</t>
  </si>
  <si>
    <t>William S. Cohen School</t>
  </si>
  <si>
    <t>Williams Elementary School</t>
  </si>
  <si>
    <t>Williams-Cone School</t>
  </si>
  <si>
    <t>Windham Primary School</t>
  </si>
  <si>
    <t>Woodside Elementary School</t>
  </si>
  <si>
    <t>Woodstock School</t>
  </si>
  <si>
    <t>Yarmouth Elementary School</t>
  </si>
  <si>
    <t>Yarmouth High School</t>
  </si>
  <si>
    <t>York Middle School</t>
  </si>
  <si>
    <t>Young School</t>
  </si>
  <si>
    <t>Year</t>
  </si>
  <si>
    <t>2023-2024</t>
  </si>
  <si>
    <t>Acadia Academy School</t>
  </si>
  <si>
    <t>Maine Academy of Natural Sciences</t>
  </si>
  <si>
    <t>Community Regional Charter School</t>
  </si>
  <si>
    <t>Baxter Academy for Tech &amp; Sciences</t>
  </si>
  <si>
    <t>Ecology Learning Ctr</t>
  </si>
  <si>
    <t>Maine Arts Academy School</t>
  </si>
  <si>
    <t>Maine Connections Academy</t>
  </si>
  <si>
    <t>Maine Virtual Academy</t>
  </si>
  <si>
    <t>Public</t>
  </si>
  <si>
    <t>Charter</t>
  </si>
  <si>
    <t>Fiddlehead School of Arts &amp; Science</t>
  </si>
  <si>
    <t>Acadia Academy</t>
  </si>
  <si>
    <t>Baxter Academy for Technology and Science</t>
  </si>
  <si>
    <t>Ecology Learning Center</t>
  </si>
  <si>
    <t>Maine Arts Academy</t>
  </si>
  <si>
    <t>Math</t>
  </si>
  <si>
    <t>Non Charter</t>
  </si>
  <si>
    <t>Total Incident Rate</t>
  </si>
  <si>
    <t>Grade Level</t>
  </si>
  <si>
    <t>School Type</t>
  </si>
  <si>
    <t>Is Failing</t>
  </si>
  <si>
    <t>Rate (%)</t>
  </si>
  <si>
    <t>Percentage</t>
  </si>
  <si>
    <t>2022-2023</t>
  </si>
  <si>
    <t>Madison Area Memorial H S</t>
  </si>
  <si>
    <t>Total Per Pupil</t>
  </si>
  <si>
    <t>Beatrice Rafferty School</t>
  </si>
  <si>
    <t>Monhegan Island School</t>
  </si>
  <si>
    <t>Peninsula School</t>
  </si>
  <si>
    <t>Van Buren Regional Technology Ctr</t>
  </si>
  <si>
    <t>Cave Hill School</t>
  </si>
  <si>
    <t>Mountain View School</t>
  </si>
  <si>
    <t>Ella Lewis School</t>
  </si>
  <si>
    <t>Viola Rand School</t>
  </si>
  <si>
    <t>Denmark Elementary School</t>
  </si>
  <si>
    <t>Kingfield Elementary School</t>
  </si>
  <si>
    <t>Phillips Elementary School</t>
  </si>
  <si>
    <t>Presque Isle Reg Career &amp; Tech Ctr</t>
  </si>
  <si>
    <t>St John Valley Technology Center</t>
  </si>
  <si>
    <t>Westbrook Regional Technology Ctr</t>
  </si>
  <si>
    <t>Portland Arts &amp; Technology H S</t>
  </si>
  <si>
    <t>Tri-County Technical Center</t>
  </si>
  <si>
    <t>Bath Regional Career &amp; Technical</t>
  </si>
  <si>
    <t>Lake Region Vocational Center</t>
  </si>
  <si>
    <t>St Croix Regional Technical Center</t>
  </si>
  <si>
    <t>Capital Area Technical Center</t>
  </si>
  <si>
    <t>Region Two Sch of Applied Tech</t>
  </si>
  <si>
    <t>Caribou RegionalTechnology Ctr</t>
  </si>
  <si>
    <t>Hancock County Technical Center</t>
  </si>
  <si>
    <t>Biddeford Regional Ctr of Tech</t>
  </si>
  <si>
    <t>Foster Regional Applied Tech Ctr</t>
  </si>
  <si>
    <t>Maine Region Ten Technical High Sch</t>
  </si>
  <si>
    <t>Waldo County Tech Ctr-Region 7</t>
  </si>
  <si>
    <t>Lewiston Regional Technology Ctr</t>
  </si>
  <si>
    <t>Community Early Childhood Campus</t>
  </si>
  <si>
    <t>Coastal Wash Cty Inst of Tech</t>
  </si>
  <si>
    <t>Sanford Regional Technical Center</t>
  </si>
  <si>
    <t>Somerset Career &amp; Technical Center</t>
  </si>
  <si>
    <t>Community Downtown Campus</t>
  </si>
  <si>
    <t>Mid-Maine Technical Center</t>
  </si>
  <si>
    <t>No Penobscot Tech-Region 3</t>
  </si>
  <si>
    <t>Region 9 Sch of Applied Technology</t>
  </si>
  <si>
    <t>Oxford Hills Tech - Region 11</t>
  </si>
  <si>
    <t>Mid-Coast Sch of Tech-Region 8</t>
  </si>
  <si>
    <t>United Technologies Ctr-Region 4</t>
  </si>
  <si>
    <t>ELA Score</t>
  </si>
  <si>
    <t>Math Score</t>
  </si>
  <si>
    <t>Science Score</t>
  </si>
  <si>
    <t>District Name</t>
  </si>
  <si>
    <t>Grade Span</t>
  </si>
  <si>
    <t>PublicFlag</t>
  </si>
  <si>
    <t>County</t>
  </si>
  <si>
    <t>Location City</t>
  </si>
  <si>
    <t>Comparison Grade Spans</t>
  </si>
  <si>
    <t>Overman Academy</t>
  </si>
  <si>
    <t>06-12</t>
  </si>
  <si>
    <t>Y</t>
  </si>
  <si>
    <t>Somerset</t>
  </si>
  <si>
    <t>Skowhegan</t>
  </si>
  <si>
    <t>KG-06</t>
  </si>
  <si>
    <t>03-06</t>
  </si>
  <si>
    <t>07-12</t>
  </si>
  <si>
    <t>Cumberland</t>
  </si>
  <si>
    <t>South Portland</t>
  </si>
  <si>
    <t>KG-08</t>
  </si>
  <si>
    <t>03-08</t>
  </si>
  <si>
    <t>Kennebec</t>
  </si>
  <si>
    <t>Augusta</t>
  </si>
  <si>
    <t>PK-06</t>
  </si>
  <si>
    <t>09-12</t>
  </si>
  <si>
    <t>Portland</t>
  </si>
  <si>
    <t>PK-08</t>
  </si>
  <si>
    <t>Waldo</t>
  </si>
  <si>
    <t>Unity</t>
  </si>
  <si>
    <t>Hinckley</t>
  </si>
  <si>
    <t>Dimensions Academy</t>
  </si>
  <si>
    <t>Cornville</t>
  </si>
  <si>
    <t>Androscoggin</t>
  </si>
  <si>
    <t>Lewiston</t>
  </si>
  <si>
    <t>Fiddlehead School of Arts and Sciences</t>
  </si>
  <si>
    <t>Gray</t>
  </si>
  <si>
    <t>Creative Childrens Academy</t>
  </si>
  <si>
    <t>PK-KG</t>
  </si>
  <si>
    <t>Indian Island</t>
  </si>
  <si>
    <t>Indian Education</t>
  </si>
  <si>
    <t>Penobscot</t>
  </si>
  <si>
    <t>Indian Township</t>
  </si>
  <si>
    <t>Pleasant Point</t>
  </si>
  <si>
    <t>Washington</t>
  </si>
  <si>
    <t>Perry</t>
  </si>
  <si>
    <t>Magnet</t>
  </si>
  <si>
    <t>Aroostook</t>
  </si>
  <si>
    <t>Limestone</t>
  </si>
  <si>
    <t>N</t>
  </si>
  <si>
    <t>Private - 60% Publicly Funded</t>
  </si>
  <si>
    <t>Hancock</t>
  </si>
  <si>
    <t>Blue Hill</t>
  </si>
  <si>
    <t>South China</t>
  </si>
  <si>
    <t>Piscataquis</t>
  </si>
  <si>
    <t>Dover-Foxcroft</t>
  </si>
  <si>
    <t>Oxford</t>
  </si>
  <si>
    <t>Fryeburg</t>
  </si>
  <si>
    <t>Bangor</t>
  </si>
  <si>
    <t>Lee</t>
  </si>
  <si>
    <t>Lincoln</t>
  </si>
  <si>
    <t>Newcastle</t>
  </si>
  <si>
    <t>Pittsfield</t>
  </si>
  <si>
    <t>06-08</t>
  </si>
  <si>
    <t>Newry</t>
  </si>
  <si>
    <t>York</t>
  </si>
  <si>
    <t>Saco</t>
  </si>
  <si>
    <t>East Machias</t>
  </si>
  <si>
    <t>Acton Public Schools</t>
  </si>
  <si>
    <t>Acton</t>
  </si>
  <si>
    <t>Airline CSD</t>
  </si>
  <si>
    <t>Aurora</t>
  </si>
  <si>
    <t>Alexander Public Schools</t>
  </si>
  <si>
    <t>Alexander</t>
  </si>
  <si>
    <t>Andover Public Schools</t>
  </si>
  <si>
    <t>PK-05</t>
  </si>
  <si>
    <t>Andover</t>
  </si>
  <si>
    <t>Appleton Public Schools</t>
  </si>
  <si>
    <t>Knox</t>
  </si>
  <si>
    <t>Appleton</t>
  </si>
  <si>
    <t>Athens Public Schools</t>
  </si>
  <si>
    <t>Athens</t>
  </si>
  <si>
    <t>Auburn Public Schools</t>
  </si>
  <si>
    <t>07-08</t>
  </si>
  <si>
    <t>Auburn</t>
  </si>
  <si>
    <t>Augusta Public Schools</t>
  </si>
  <si>
    <t>Baileyville Public Schools</t>
  </si>
  <si>
    <t>Baileyville</t>
  </si>
  <si>
    <t>Bangor Public Schools</t>
  </si>
  <si>
    <t>PK-03</t>
  </si>
  <si>
    <t>04-05</t>
  </si>
  <si>
    <t>Bar Harbor Public Schools</t>
  </si>
  <si>
    <t>Bar Harbor</t>
  </si>
  <si>
    <t>Beals Public Schools</t>
  </si>
  <si>
    <t>Beals</t>
  </si>
  <si>
    <t>Biddeford Public Schools</t>
  </si>
  <si>
    <t>08-12</t>
  </si>
  <si>
    <t>Biddeford</t>
  </si>
  <si>
    <t>03-04</t>
  </si>
  <si>
    <t>05-07</t>
  </si>
  <si>
    <t>01-02</t>
  </si>
  <si>
    <t>Blue Hill Public Schools</t>
  </si>
  <si>
    <t>Boothbay-Boothbay Hbr CSD</t>
  </si>
  <si>
    <t>Boothbay Harbor</t>
  </si>
  <si>
    <t>Brewer Public Schools</t>
  </si>
  <si>
    <t>Brewer</t>
  </si>
  <si>
    <t>Bristol Public Schools</t>
  </si>
  <si>
    <t>Pemaquid</t>
  </si>
  <si>
    <t>Brooklin Public Schools</t>
  </si>
  <si>
    <t>Brooklin</t>
  </si>
  <si>
    <t>Brooksville Public Schools</t>
  </si>
  <si>
    <t>Brooksville</t>
  </si>
  <si>
    <t>Brunswick Public Schools</t>
  </si>
  <si>
    <t>Brunswick</t>
  </si>
  <si>
    <t>03-05</t>
  </si>
  <si>
    <t>PK-02</t>
  </si>
  <si>
    <t>Calais Public Schools</t>
  </si>
  <si>
    <t>Calais</t>
  </si>
  <si>
    <t>Cape Elizabeth Public Schools</t>
  </si>
  <si>
    <t>Cape Elizabeth</t>
  </si>
  <si>
    <t>05-08</t>
  </si>
  <si>
    <t>PK-04</t>
  </si>
  <si>
    <t>Castine Public Schools</t>
  </si>
  <si>
    <t>Castine</t>
  </si>
  <si>
    <t>Caswell Public Schools</t>
  </si>
  <si>
    <t>Caswell</t>
  </si>
  <si>
    <t>Charlotte Public Schools</t>
  </si>
  <si>
    <t>Charlotte</t>
  </si>
  <si>
    <t>Chebeague Island Public Schools</t>
  </si>
  <si>
    <t>Chebeague Island</t>
  </si>
  <si>
    <t>Cherryfield Public Schools</t>
  </si>
  <si>
    <t>Cherryfield</t>
  </si>
  <si>
    <t>Cranberry Isles Public Schools</t>
  </si>
  <si>
    <t>Cranberry Isles</t>
  </si>
  <si>
    <t>Cutler Public Schools</t>
  </si>
  <si>
    <t>Cutler</t>
  </si>
  <si>
    <t>Dayton Public Schools</t>
  </si>
  <si>
    <t>Dayton</t>
  </si>
  <si>
    <t>Dedham Public Schools</t>
  </si>
  <si>
    <t>Dedham</t>
  </si>
  <si>
    <t>Deer Isle-Stonington CSD</t>
  </si>
  <si>
    <t>Deer Isle</t>
  </si>
  <si>
    <t>East Machias Public Schools</t>
  </si>
  <si>
    <t>East Millinocket Public Schools</t>
  </si>
  <si>
    <t>East Millinocket</t>
  </si>
  <si>
    <t>East Range CSD</t>
  </si>
  <si>
    <t>Topsfield</t>
  </si>
  <si>
    <t>Easton Public Schools</t>
  </si>
  <si>
    <t>Easton</t>
  </si>
  <si>
    <t>Eastport Public Schools</t>
  </si>
  <si>
    <t>Eastport</t>
  </si>
  <si>
    <t>Edgecomb Public Schools</t>
  </si>
  <si>
    <t>Edgecomb</t>
  </si>
  <si>
    <t>Ellsworth Public Schools</t>
  </si>
  <si>
    <t>Ellsworth</t>
  </si>
  <si>
    <t>Eustis Public Schools</t>
  </si>
  <si>
    <t>Franklin</t>
  </si>
  <si>
    <t>Stratton</t>
  </si>
  <si>
    <t>Falmouth Public Schools</t>
  </si>
  <si>
    <t>Falmouth</t>
  </si>
  <si>
    <t>Fayette Public Schools</t>
  </si>
  <si>
    <t>Fayette</t>
  </si>
  <si>
    <t>Five Town CSD</t>
  </si>
  <si>
    <t>Rockport</t>
  </si>
  <si>
    <t>Frenchboro Public Schools</t>
  </si>
  <si>
    <t>Frenchboro</t>
  </si>
  <si>
    <t>Georgetown Public Schools</t>
  </si>
  <si>
    <t>Sagadahoc</t>
  </si>
  <si>
    <t>Georgetown</t>
  </si>
  <si>
    <t>Glenburn Public Schools</t>
  </si>
  <si>
    <t>Glenburn</t>
  </si>
  <si>
    <t>Gorham Public Schools</t>
  </si>
  <si>
    <t>Gorham</t>
  </si>
  <si>
    <t>KG-05</t>
  </si>
  <si>
    <t>Great Salt Bay CSD</t>
  </si>
  <si>
    <t>Damariscotta</t>
  </si>
  <si>
    <t>Greenbush Public Schools</t>
  </si>
  <si>
    <t>Greenbush</t>
  </si>
  <si>
    <t>Greenville Public Schools</t>
  </si>
  <si>
    <t>PK-12</t>
  </si>
  <si>
    <t>Greenville</t>
  </si>
  <si>
    <t>Hancock Public Schools</t>
  </si>
  <si>
    <t>Harmony Public Schools</t>
  </si>
  <si>
    <t>Harmony</t>
  </si>
  <si>
    <t>Hermon Public Schools</t>
  </si>
  <si>
    <t>Hermon</t>
  </si>
  <si>
    <t>Hope Public Schools</t>
  </si>
  <si>
    <t>Hope</t>
  </si>
  <si>
    <t>Isle Au Haut Public Schools</t>
  </si>
  <si>
    <t>Isle Au Haut</t>
  </si>
  <si>
    <t>Islesboro Public Schools</t>
  </si>
  <si>
    <t>KG-12</t>
  </si>
  <si>
    <t>Islesboro</t>
  </si>
  <si>
    <t>Jefferson Public Schools</t>
  </si>
  <si>
    <t>Jefferson</t>
  </si>
  <si>
    <t>Jonesboro Public Schools</t>
  </si>
  <si>
    <t>Jonesboro</t>
  </si>
  <si>
    <t>Jonesport Public Schools</t>
  </si>
  <si>
    <t>Jonesport</t>
  </si>
  <si>
    <t>Kittery Public Schools</t>
  </si>
  <si>
    <t>KG-03</t>
  </si>
  <si>
    <t>Kittery Point</t>
  </si>
  <si>
    <t>Kittery</t>
  </si>
  <si>
    <t>04-08</t>
  </si>
  <si>
    <t>Lamoine Public Schools</t>
  </si>
  <si>
    <t>Lamoine</t>
  </si>
  <si>
    <t>Lewiston Public Schools</t>
  </si>
  <si>
    <t>Limestone Public Schools</t>
  </si>
  <si>
    <t>Lincolnville Public Schools</t>
  </si>
  <si>
    <t>Lincolnville</t>
  </si>
  <si>
    <t>Lisbon Public Schools</t>
  </si>
  <si>
    <t>Lisbon</t>
  </si>
  <si>
    <t>Lisbon Falls</t>
  </si>
  <si>
    <t>Long Island Public Schools</t>
  </si>
  <si>
    <t>Long Island</t>
  </si>
  <si>
    <t>Machias Public Schools</t>
  </si>
  <si>
    <t>Machias</t>
  </si>
  <si>
    <t>Machiasport Public Schools</t>
  </si>
  <si>
    <t>Machiasport</t>
  </si>
  <si>
    <t>Madawaska Public Schools</t>
  </si>
  <si>
    <t>Madawaska</t>
  </si>
  <si>
    <t>Medway Public Schools</t>
  </si>
  <si>
    <t>Medway</t>
  </si>
  <si>
    <t>Milford Public Schools</t>
  </si>
  <si>
    <t>Milford</t>
  </si>
  <si>
    <t>Millinocket Public Schools</t>
  </si>
  <si>
    <t>Millinocket</t>
  </si>
  <si>
    <t>Monhegan Plt School Dept</t>
  </si>
  <si>
    <t>Monhegan Plantation</t>
  </si>
  <si>
    <t>Moosabec CSD</t>
  </si>
  <si>
    <t>Mount Desert Public Schools</t>
  </si>
  <si>
    <t>Northeast Harbor</t>
  </si>
  <si>
    <t>MSAD 27</t>
  </si>
  <si>
    <t>Fort Kent</t>
  </si>
  <si>
    <t>MSAD 46</t>
  </si>
  <si>
    <t>Dexter</t>
  </si>
  <si>
    <t>MSAD 76</t>
  </si>
  <si>
    <t>Swans Island</t>
  </si>
  <si>
    <t>Mt Desert CSD</t>
  </si>
  <si>
    <t>Nobleboro Public Schools</t>
  </si>
  <si>
    <t>Nobleboro</t>
  </si>
  <si>
    <t>Northport Public Schools</t>
  </si>
  <si>
    <t>Northport</t>
  </si>
  <si>
    <t>Orrington Public Schools</t>
  </si>
  <si>
    <t>Orrington</t>
  </si>
  <si>
    <t>Otis Public Schools</t>
  </si>
  <si>
    <t>Otis</t>
  </si>
  <si>
    <t>Pembroke Public Schools</t>
  </si>
  <si>
    <t>Pembroke</t>
  </si>
  <si>
    <t>Penobscot Public Schools</t>
  </si>
  <si>
    <t>Perry Public Schools</t>
  </si>
  <si>
    <t>Portland Public Schools</t>
  </si>
  <si>
    <t>Cliff Island</t>
  </si>
  <si>
    <t>Peaks Island</t>
  </si>
  <si>
    <t>Princeton Public Schools</t>
  </si>
  <si>
    <t>Princeton</t>
  </si>
  <si>
    <t>Richmond Public Schools</t>
  </si>
  <si>
    <t>Richmond</t>
  </si>
  <si>
    <t>RSU 01 - LKRSU</t>
  </si>
  <si>
    <t>Bath</t>
  </si>
  <si>
    <t>Phippsburg</t>
  </si>
  <si>
    <t>Woolwich</t>
  </si>
  <si>
    <t>RSU 02</t>
  </si>
  <si>
    <t>Dresden</t>
  </si>
  <si>
    <t>Hallowell</t>
  </si>
  <si>
    <t>Farmingdale</t>
  </si>
  <si>
    <t>Monmouth</t>
  </si>
  <si>
    <t>RSU 03/MSAD 03</t>
  </si>
  <si>
    <t>Monroe</t>
  </si>
  <si>
    <t>Brooks</t>
  </si>
  <si>
    <t>Thorndike</t>
  </si>
  <si>
    <t>Troy</t>
  </si>
  <si>
    <t>PK-PK</t>
  </si>
  <si>
    <t>Liberty</t>
  </si>
  <si>
    <t>RSU 04</t>
  </si>
  <si>
    <t>Litchfield</t>
  </si>
  <si>
    <t>Wales</t>
  </si>
  <si>
    <t>Sabattus</t>
  </si>
  <si>
    <t>RSU 05</t>
  </si>
  <si>
    <t>Durham</t>
  </si>
  <si>
    <t>Freeport</t>
  </si>
  <si>
    <t>Pownal</t>
  </si>
  <si>
    <t>RSU 06/MSAD 06</t>
  </si>
  <si>
    <t>Standish</t>
  </si>
  <si>
    <t>Buxton</t>
  </si>
  <si>
    <t>Limington</t>
  </si>
  <si>
    <t>Hollis</t>
  </si>
  <si>
    <t>KG-04</t>
  </si>
  <si>
    <t>Steep Falls</t>
  </si>
  <si>
    <t>RSU 07/MSAD 07</t>
  </si>
  <si>
    <t>North Haven</t>
  </si>
  <si>
    <t>RSU 08/MSAD 08</t>
  </si>
  <si>
    <t>Vinalhaven</t>
  </si>
  <si>
    <t>RSU 09</t>
  </si>
  <si>
    <t>02-05</t>
  </si>
  <si>
    <t>Wilton</t>
  </si>
  <si>
    <t>New Sharon</t>
  </si>
  <si>
    <t>Farmington</t>
  </si>
  <si>
    <t>PK-01</t>
  </si>
  <si>
    <t>RSU 10</t>
  </si>
  <si>
    <t>Buckfield</t>
  </si>
  <si>
    <t>Sumner</t>
  </si>
  <si>
    <t>Mexico</t>
  </si>
  <si>
    <t>Rumford</t>
  </si>
  <si>
    <t>RSU 11/MSAD 11</t>
  </si>
  <si>
    <t>Gardiner</t>
  </si>
  <si>
    <t>West Gardiner</t>
  </si>
  <si>
    <t>Pittston</t>
  </si>
  <si>
    <t>South Gardiner</t>
  </si>
  <si>
    <t>RSU 12</t>
  </si>
  <si>
    <t>Chelsea</t>
  </si>
  <si>
    <t>Palermo</t>
  </si>
  <si>
    <t>Somerville</t>
  </si>
  <si>
    <t>Whitefield</t>
  </si>
  <si>
    <t>Windsor</t>
  </si>
  <si>
    <t>RSU 13</t>
  </si>
  <si>
    <t>Owls Head</t>
  </si>
  <si>
    <t>Cushing</t>
  </si>
  <si>
    <t>Rockland</t>
  </si>
  <si>
    <t>Thomaston</t>
  </si>
  <si>
    <t>RSU 14</t>
  </si>
  <si>
    <t>Raymond</t>
  </si>
  <si>
    <t>Windham</t>
  </si>
  <si>
    <t>RSU 15/MSAD 15</t>
  </si>
  <si>
    <t>New Gloucester</t>
  </si>
  <si>
    <t>KG-02</t>
  </si>
  <si>
    <t>RSU 16</t>
  </si>
  <si>
    <t>Poland</t>
  </si>
  <si>
    <t>Mechanic Falls</t>
  </si>
  <si>
    <t>Minot</t>
  </si>
  <si>
    <t>RSU 17/MSAD 17</t>
  </si>
  <si>
    <t>West Paris</t>
  </si>
  <si>
    <t>Norway</t>
  </si>
  <si>
    <t>Harrison</t>
  </si>
  <si>
    <t>Hebron</t>
  </si>
  <si>
    <t>Otisfield</t>
  </si>
  <si>
    <t>Paris</t>
  </si>
  <si>
    <t>Waterford</t>
  </si>
  <si>
    <t>RSU 18</t>
  </si>
  <si>
    <t>Belgrade</t>
  </si>
  <si>
    <t>China</t>
  </si>
  <si>
    <t>Sidney</t>
  </si>
  <si>
    <t>Oakland</t>
  </si>
  <si>
    <t>RSU 19</t>
  </si>
  <si>
    <t>Etna</t>
  </si>
  <si>
    <t>Newport</t>
  </si>
  <si>
    <t>Hartland</t>
  </si>
  <si>
    <t>RSU 20</t>
  </si>
  <si>
    <t>Searsport</t>
  </si>
  <si>
    <t>RSU 21</t>
  </si>
  <si>
    <t>Kennebunk</t>
  </si>
  <si>
    <t>Kennebunkport</t>
  </si>
  <si>
    <t>Arundel</t>
  </si>
  <si>
    <t>RSU 22</t>
  </si>
  <si>
    <t>Hampden</t>
  </si>
  <si>
    <t>Winterport</t>
  </si>
  <si>
    <t>Newburgh</t>
  </si>
  <si>
    <t>RSU 23</t>
  </si>
  <si>
    <t>Old Orchard Beach</t>
  </si>
  <si>
    <t>RSU 24</t>
  </si>
  <si>
    <t>Eastbrook</t>
  </si>
  <si>
    <t>Steuben</t>
  </si>
  <si>
    <t>Sullivan</t>
  </si>
  <si>
    <t>Prospect Harbor</t>
  </si>
  <si>
    <t>RSU 25</t>
  </si>
  <si>
    <t>Bucksport</t>
  </si>
  <si>
    <t>01-04</t>
  </si>
  <si>
    <t>RSU 26</t>
  </si>
  <si>
    <t>Orono</t>
  </si>
  <si>
    <t>RSU 28/MSAD 28</t>
  </si>
  <si>
    <t>Camden</t>
  </si>
  <si>
    <t>RSU 29/MSAD 29</t>
  </si>
  <si>
    <t>Houlton</t>
  </si>
  <si>
    <t>RSU 30/MSAD 30</t>
  </si>
  <si>
    <t>Winn</t>
  </si>
  <si>
    <t>RSU 31/MSAD 31</t>
  </si>
  <si>
    <t>West Enfield</t>
  </si>
  <si>
    <t>Howland</t>
  </si>
  <si>
    <t>RSU 32/MSAD 32</t>
  </si>
  <si>
    <t>Ashland</t>
  </si>
  <si>
    <t>RSU 33/MSAD 33</t>
  </si>
  <si>
    <t>Saint Agatha</t>
  </si>
  <si>
    <t>RSU 34</t>
  </si>
  <si>
    <t>Alton</t>
  </si>
  <si>
    <t>Old Town</t>
  </si>
  <si>
    <t>Bradley</t>
  </si>
  <si>
    <t>RSU 35/MSAD 35</t>
  </si>
  <si>
    <t>South Berwick</t>
  </si>
  <si>
    <t>Eliot</t>
  </si>
  <si>
    <t>RSU 37/MSAD 37</t>
  </si>
  <si>
    <t>Addison</t>
  </si>
  <si>
    <t>Harrington</t>
  </si>
  <si>
    <t>Milbridge</t>
  </si>
  <si>
    <t>RSU 38</t>
  </si>
  <si>
    <t>Manchester</t>
  </si>
  <si>
    <t>Readfield</t>
  </si>
  <si>
    <t>Mount Vernon</t>
  </si>
  <si>
    <t>Wayne</t>
  </si>
  <si>
    <t>RSU 39</t>
  </si>
  <si>
    <t>Caribou</t>
  </si>
  <si>
    <t>RSU 40/MSAD 40</t>
  </si>
  <si>
    <t>Friendship</t>
  </si>
  <si>
    <t>Waldoboro</t>
  </si>
  <si>
    <t>Union</t>
  </si>
  <si>
    <t>Warren</t>
  </si>
  <si>
    <t>RSU 41/MSAD 41</t>
  </si>
  <si>
    <t>Brownville</t>
  </si>
  <si>
    <t>Milo</t>
  </si>
  <si>
    <t>05-12</t>
  </si>
  <si>
    <t>RSU 42/MSAD 42</t>
  </si>
  <si>
    <t>Mars Hill</t>
  </si>
  <si>
    <t>RSU 44/MSAD 44</t>
  </si>
  <si>
    <t>Bethel</t>
  </si>
  <si>
    <t>Bryant Pond</t>
  </si>
  <si>
    <t>RSU 45/MSAD 45</t>
  </si>
  <si>
    <t>Washburn</t>
  </si>
  <si>
    <t>RSU 49/MSAD 49</t>
  </si>
  <si>
    <t>Albion</t>
  </si>
  <si>
    <t>01-06</t>
  </si>
  <si>
    <t>Benton</t>
  </si>
  <si>
    <t>Clinton</t>
  </si>
  <si>
    <t>Fairfield</t>
  </si>
  <si>
    <t>RSU 50</t>
  </si>
  <si>
    <t>Dyer Brook</t>
  </si>
  <si>
    <t>RSU 51/MSAD 51</t>
  </si>
  <si>
    <t>RSU 52/MSAD 52</t>
  </si>
  <si>
    <t>Greene</t>
  </si>
  <si>
    <t>Turner</t>
  </si>
  <si>
    <t>Leeds</t>
  </si>
  <si>
    <t>RSU 53/MSAD 53</t>
  </si>
  <si>
    <t>RSU 54/MSAD 54</t>
  </si>
  <si>
    <t>01-03</t>
  </si>
  <si>
    <t>Canaan</t>
  </si>
  <si>
    <t>Norridgewock</t>
  </si>
  <si>
    <t>RSU 55/MSAD 55</t>
  </si>
  <si>
    <t>Hiram</t>
  </si>
  <si>
    <t>RSU 56</t>
  </si>
  <si>
    <t>Peru</t>
  </si>
  <si>
    <t>Dixfield</t>
  </si>
  <si>
    <t>RSU 57/MSAD 57</t>
  </si>
  <si>
    <t>Alfred</t>
  </si>
  <si>
    <t>West Newfield</t>
  </si>
  <si>
    <t>Lyman</t>
  </si>
  <si>
    <t>Waterboro</t>
  </si>
  <si>
    <t>East Waterboro</t>
  </si>
  <si>
    <t>Shapleigh</t>
  </si>
  <si>
    <t>RSU 58/MSAD 58</t>
  </si>
  <si>
    <t>Strong</t>
  </si>
  <si>
    <t>Kingfield</t>
  </si>
  <si>
    <t>Salem</t>
  </si>
  <si>
    <t>Phillips</t>
  </si>
  <si>
    <t>RSU 59/MSAD 59</t>
  </si>
  <si>
    <t>Madison</t>
  </si>
  <si>
    <t>RSU 60/MSAD 60</t>
  </si>
  <si>
    <t>Berwick</t>
  </si>
  <si>
    <t>Lebanon</t>
  </si>
  <si>
    <t>North Berwick</t>
  </si>
  <si>
    <t>06-07</t>
  </si>
  <si>
    <t>RSU 61/MSAD 61</t>
  </si>
  <si>
    <t>Casco</t>
  </si>
  <si>
    <t>Naples</t>
  </si>
  <si>
    <t>Bridgton</t>
  </si>
  <si>
    <t>RSU 63/MSAD 63</t>
  </si>
  <si>
    <t>Eddington</t>
  </si>
  <si>
    <t>Holden</t>
  </si>
  <si>
    <t>02-04</t>
  </si>
  <si>
    <t>RSU 64/MSAD 64</t>
  </si>
  <si>
    <t>Corinth</t>
  </si>
  <si>
    <t>RSU 65/MSAD 65</t>
  </si>
  <si>
    <t>Matinicus Elementary School</t>
  </si>
  <si>
    <t>Matinicus Isle Plantation</t>
  </si>
  <si>
    <t>RSU 67</t>
  </si>
  <si>
    <t>RSU 68/MSAD 68</t>
  </si>
  <si>
    <t>RSU 70/MSAD 70</t>
  </si>
  <si>
    <t>Hodgdon</t>
  </si>
  <si>
    <t>RSU 71</t>
  </si>
  <si>
    <t>Searsmont</t>
  </si>
  <si>
    <t>Belfast</t>
  </si>
  <si>
    <t>Morrill</t>
  </si>
  <si>
    <t>Swanville</t>
  </si>
  <si>
    <t>RSU 72/MSAD 72</t>
  </si>
  <si>
    <t>Denmark</t>
  </si>
  <si>
    <t>Lovell</t>
  </si>
  <si>
    <t>RSU 73</t>
  </si>
  <si>
    <t>Jay</t>
  </si>
  <si>
    <t>Livermore</t>
  </si>
  <si>
    <t>RSU 74/MSAD 74</t>
  </si>
  <si>
    <t>North Anson</t>
  </si>
  <si>
    <t>Anson</t>
  </si>
  <si>
    <t>Solon</t>
  </si>
  <si>
    <t>RSU 75/MSAD 75</t>
  </si>
  <si>
    <t>Bowdoin</t>
  </si>
  <si>
    <t>Bowdoinham</t>
  </si>
  <si>
    <t>Harpswell</t>
  </si>
  <si>
    <t>Topsham</t>
  </si>
  <si>
    <t>RSU 78</t>
  </si>
  <si>
    <t>Rangeley</t>
  </si>
  <si>
    <t>RSU 79/MSAD 01</t>
  </si>
  <si>
    <t>Presque Isle</t>
  </si>
  <si>
    <t>Mapleton</t>
  </si>
  <si>
    <t>RSU 80/MSAD 04</t>
  </si>
  <si>
    <t>Guilford</t>
  </si>
  <si>
    <t>RSU 82/MSAD 12</t>
  </si>
  <si>
    <t>Jackman</t>
  </si>
  <si>
    <t>RSU 83/MSAD 13</t>
  </si>
  <si>
    <t>Bingham</t>
  </si>
  <si>
    <t>RSU 84/MSAD 14</t>
  </si>
  <si>
    <t>Danforth</t>
  </si>
  <si>
    <t>RSU 85/MSAD 19</t>
  </si>
  <si>
    <t>Lubec</t>
  </si>
  <si>
    <t>RSU 86/MSAD 20</t>
  </si>
  <si>
    <t>Fort Fairfield</t>
  </si>
  <si>
    <t>RSU 87/MSAD 23</t>
  </si>
  <si>
    <t>Carmel</t>
  </si>
  <si>
    <t>Levant</t>
  </si>
  <si>
    <t>RSU 88/MSAD 24</t>
  </si>
  <si>
    <t>Van Buren</t>
  </si>
  <si>
    <t>RSU 89</t>
  </si>
  <si>
    <t>Stacyville</t>
  </si>
  <si>
    <t>Saco Public Schools</t>
  </si>
  <si>
    <t>Sanford Public Schools</t>
  </si>
  <si>
    <t>Springvale</t>
  </si>
  <si>
    <t>Sanford</t>
  </si>
  <si>
    <t>Scarborough Public Schools</t>
  </si>
  <si>
    <t>Scarborough</t>
  </si>
  <si>
    <t>Sebago Public Schools</t>
  </si>
  <si>
    <t>Sebago</t>
  </si>
  <si>
    <t>Sedgwick Public Schools</t>
  </si>
  <si>
    <t>Sedgwick</t>
  </si>
  <si>
    <t>South Bristol Public Schools</t>
  </si>
  <si>
    <t>South Bristol</t>
  </si>
  <si>
    <t>South Portland Public Schools</t>
  </si>
  <si>
    <t>Southport Public Schools</t>
  </si>
  <si>
    <t>Southport</t>
  </si>
  <si>
    <t>Southwest Harbor Public Schools</t>
  </si>
  <si>
    <t>Southwest Harbor</t>
  </si>
  <si>
    <t>St George Public Schools</t>
  </si>
  <si>
    <t>Tenants Harbor</t>
  </si>
  <si>
    <t>Surry Public Schools</t>
  </si>
  <si>
    <t>Surry</t>
  </si>
  <si>
    <t>Tremont Public Schools</t>
  </si>
  <si>
    <t>Bass Harbor</t>
  </si>
  <si>
    <t>Trenton Public Schools</t>
  </si>
  <si>
    <t>Trenton</t>
  </si>
  <si>
    <t>Vassalboro Public Schools</t>
  </si>
  <si>
    <t>Vassalboro</t>
  </si>
  <si>
    <t>Veazie Public Schools</t>
  </si>
  <si>
    <t>Veazie</t>
  </si>
  <si>
    <t>Waterville Public Schools</t>
  </si>
  <si>
    <t>Waterville</t>
  </si>
  <si>
    <t>Wells-Ogunquit CSD</t>
  </si>
  <si>
    <t>Wells</t>
  </si>
  <si>
    <t>Wesley Public Schools</t>
  </si>
  <si>
    <t>Wesley Elementary School</t>
  </si>
  <si>
    <t>Wesley</t>
  </si>
  <si>
    <t>West Bath Public Schools</t>
  </si>
  <si>
    <t>West Bath</t>
  </si>
  <si>
    <t>Westbrook Public Schools</t>
  </si>
  <si>
    <t>Westbrook</t>
  </si>
  <si>
    <t>Whiting Public Schools</t>
  </si>
  <si>
    <t>Whiting</t>
  </si>
  <si>
    <t>Winslow Schools</t>
  </si>
  <si>
    <t>Winslow</t>
  </si>
  <si>
    <t>Winthrop Public Schools</t>
  </si>
  <si>
    <t>Winthrop</t>
  </si>
  <si>
    <t>Wiscasset Public Schools</t>
  </si>
  <si>
    <t>Wiscasset</t>
  </si>
  <si>
    <t>Woodland Public Schools</t>
  </si>
  <si>
    <t>Woodland</t>
  </si>
  <si>
    <t>Yarmouth Schools</t>
  </si>
  <si>
    <t>Yarmouth</t>
  </si>
  <si>
    <t>York Public Schools</t>
  </si>
  <si>
    <t>KG-01</t>
  </si>
  <si>
    <t>State Operated</t>
  </si>
  <si>
    <t>Technology Center</t>
  </si>
  <si>
    <t>10-12</t>
  </si>
  <si>
    <t>Frenchville</t>
  </si>
  <si>
    <t>Bangor-Region 4</t>
  </si>
  <si>
    <t>Technology Region</t>
  </si>
  <si>
    <t>Brunswick-Region 10</t>
  </si>
  <si>
    <t>Houlton-Region 2</t>
  </si>
  <si>
    <t>Lincoln-Region 3</t>
  </si>
  <si>
    <t>Oxford-Region 11</t>
  </si>
  <si>
    <t>South Paris</t>
  </si>
  <si>
    <t>Rockland-Region 8</t>
  </si>
  <si>
    <t>Rumford-Region 9</t>
  </si>
  <si>
    <t>Waldo-Region 7</t>
  </si>
  <si>
    <t>Education in Unorganized Terr</t>
  </si>
  <si>
    <t>Unorganized Territory</t>
  </si>
  <si>
    <t>Connor Twp</t>
  </si>
  <si>
    <t>Edmunds Township</t>
  </si>
  <si>
    <t>Kingman</t>
  </si>
  <si>
    <t>Comparison School Type</t>
  </si>
  <si>
    <t>Total Incidence</t>
  </si>
  <si>
    <t>Category</t>
  </si>
  <si>
    <t>Event</t>
  </si>
  <si>
    <t>Resolution</t>
  </si>
  <si>
    <t>Number of Incidents</t>
  </si>
  <si>
    <t>Rate Per Total Students</t>
  </si>
  <si>
    <t>Behavior</t>
  </si>
  <si>
    <t>Violent Incident (with Physical Injury)</t>
  </si>
  <si>
    <t>Total Events</t>
  </si>
  <si>
    <t>Comparison Grade Span</t>
  </si>
  <si>
    <t>Disaggregated</t>
  </si>
  <si>
    <t>Population</t>
  </si>
  <si>
    <t>Number of Students Chronically Absent</t>
  </si>
  <si>
    <t>Total Students</t>
  </si>
  <si>
    <t>Percentage of Students Chronically Absent</t>
  </si>
  <si>
    <t>All Students</t>
  </si>
  <si>
    <t>35</t>
  </si>
  <si>
    <t>208</t>
  </si>
  <si>
    <t>28</t>
  </si>
  <si>
    <t>230</t>
  </si>
  <si>
    <t>6</t>
  </si>
  <si>
    <t>25</t>
  </si>
  <si>
    <t>10</t>
  </si>
  <si>
    <t>36</t>
  </si>
  <si>
    <t>9</t>
  </si>
  <si>
    <t>29</t>
  </si>
  <si>
    <t>128</t>
  </si>
  <si>
    <t>0</t>
  </si>
  <si>
    <t>14</t>
  </si>
  <si>
    <t>13</t>
  </si>
  <si>
    <t>107</t>
  </si>
  <si>
    <t>147</t>
  </si>
  <si>
    <t>483</t>
  </si>
  <si>
    <t>22</t>
  </si>
  <si>
    <t>152</t>
  </si>
  <si>
    <t>352</t>
  </si>
  <si>
    <t>1,023</t>
  </si>
  <si>
    <t>83</t>
  </si>
  <si>
    <t>434</t>
  </si>
  <si>
    <t>76</t>
  </si>
  <si>
    <t>357</t>
  </si>
  <si>
    <t>53</t>
  </si>
  <si>
    <t>269</t>
  </si>
  <si>
    <t>26</t>
  </si>
  <si>
    <t>148</t>
  </si>
  <si>
    <t>37</t>
  </si>
  <si>
    <t>197</t>
  </si>
  <si>
    <t>266</t>
  </si>
  <si>
    <t>636</t>
  </si>
  <si>
    <t>126</t>
  </si>
  <si>
    <t>313</t>
  </si>
  <si>
    <t>66</t>
  </si>
  <si>
    <t>305</t>
  </si>
  <si>
    <t>41</t>
  </si>
  <si>
    <t>243</t>
  </si>
  <si>
    <t>64</t>
  </si>
  <si>
    <t>299</t>
  </si>
  <si>
    <t>68</t>
  </si>
  <si>
    <t>235</t>
  </si>
  <si>
    <t>102</t>
  </si>
  <si>
    <t>65</t>
  </si>
  <si>
    <t>173</t>
  </si>
  <si>
    <t>24</t>
  </si>
  <si>
    <t>155</t>
  </si>
  <si>
    <t>386</t>
  </si>
  <si>
    <t>1,034</t>
  </si>
  <si>
    <t>73</t>
  </si>
  <si>
    <t>262</t>
  </si>
  <si>
    <t>59</t>
  </si>
  <si>
    <t>245</t>
  </si>
  <si>
    <t>15</t>
  </si>
  <si>
    <t>136</t>
  </si>
  <si>
    <t>285</t>
  </si>
  <si>
    <t>125</t>
  </si>
  <si>
    <t>343</t>
  </si>
  <si>
    <t>255</t>
  </si>
  <si>
    <t>30</t>
  </si>
  <si>
    <t>170</t>
  </si>
  <si>
    <t>63</t>
  </si>
  <si>
    <t>365</t>
  </si>
  <si>
    <t>54</t>
  </si>
  <si>
    <t>351</t>
  </si>
  <si>
    <t>71</t>
  </si>
  <si>
    <t>363</t>
  </si>
  <si>
    <t>5</t>
  </si>
  <si>
    <t>336</t>
  </si>
  <si>
    <t>894</t>
  </si>
  <si>
    <t>72</t>
  </si>
  <si>
    <t>342</t>
  </si>
  <si>
    <t>124</t>
  </si>
  <si>
    <t>499</t>
  </si>
  <si>
    <t>100</t>
  </si>
  <si>
    <t>368</t>
  </si>
  <si>
    <t>57</t>
  </si>
  <si>
    <t>190</t>
  </si>
  <si>
    <t>18</t>
  </si>
  <si>
    <t>39</t>
  </si>
  <si>
    <t>93</t>
  </si>
  <si>
    <t>302</t>
  </si>
  <si>
    <t>159</t>
  </si>
  <si>
    <t>817</t>
  </si>
  <si>
    <t>213</t>
  </si>
  <si>
    <t>678</t>
  </si>
  <si>
    <t>45</t>
  </si>
  <si>
    <t>172</t>
  </si>
  <si>
    <t>17</t>
  </si>
  <si>
    <t>48</t>
  </si>
  <si>
    <t>8</t>
  </si>
  <si>
    <t>38</t>
  </si>
  <si>
    <t>189</t>
  </si>
  <si>
    <t>708</t>
  </si>
  <si>
    <t>555</t>
  </si>
  <si>
    <t>89</t>
  </si>
  <si>
    <t>510</t>
  </si>
  <si>
    <t>94</t>
  </si>
  <si>
    <t>528</t>
  </si>
  <si>
    <t>224</t>
  </si>
  <si>
    <t>300</t>
  </si>
  <si>
    <t>52</t>
  </si>
  <si>
    <t>511</t>
  </si>
  <si>
    <t>58</t>
  </si>
  <si>
    <t>447</t>
  </si>
  <si>
    <t>544</t>
  </si>
  <si>
    <t>47</t>
  </si>
  <si>
    <t>7</t>
  </si>
  <si>
    <t>90</t>
  </si>
  <si>
    <t>142</t>
  </si>
  <si>
    <t>69</t>
  </si>
  <si>
    <t>160</t>
  </si>
  <si>
    <t>12</t>
  </si>
  <si>
    <t>114</t>
  </si>
  <si>
    <t>139</t>
  </si>
  <si>
    <t>42</t>
  </si>
  <si>
    <t>88</t>
  </si>
  <si>
    <t>187</t>
  </si>
  <si>
    <t>123</t>
  </si>
  <si>
    <t>101</t>
  </si>
  <si>
    <t>84</t>
  </si>
  <si>
    <t>103</t>
  </si>
  <si>
    <t>97</t>
  </si>
  <si>
    <t>179</t>
  </si>
  <si>
    <t>728</t>
  </si>
  <si>
    <t>237</t>
  </si>
  <si>
    <t>506</t>
  </si>
  <si>
    <t>532</t>
  </si>
  <si>
    <t>99</t>
  </si>
  <si>
    <t>827</t>
  </si>
  <si>
    <t>95</t>
  </si>
  <si>
    <t>692</t>
  </si>
  <si>
    <t>43</t>
  </si>
  <si>
    <t>420</t>
  </si>
  <si>
    <t>61</t>
  </si>
  <si>
    <t>163</t>
  </si>
  <si>
    <t>721</t>
  </si>
  <si>
    <t>81</t>
  </si>
  <si>
    <t>145</t>
  </si>
  <si>
    <t>658</t>
  </si>
  <si>
    <t>239</t>
  </si>
  <si>
    <t>49</t>
  </si>
  <si>
    <t>362</t>
  </si>
  <si>
    <t>162</t>
  </si>
  <si>
    <t>803</t>
  </si>
  <si>
    <t>118</t>
  </si>
  <si>
    <t>662</t>
  </si>
  <si>
    <t>40</t>
  </si>
  <si>
    <t>495</t>
  </si>
  <si>
    <t>341</t>
  </si>
  <si>
    <t>51</t>
  </si>
  <si>
    <t>426</t>
  </si>
  <si>
    <t>381</t>
  </si>
  <si>
    <t>127</t>
  </si>
  <si>
    <t>31</t>
  </si>
  <si>
    <t>168</t>
  </si>
  <si>
    <t>11</t>
  </si>
  <si>
    <t>50</t>
  </si>
  <si>
    <t>134</t>
  </si>
  <si>
    <t>542</t>
  </si>
  <si>
    <t>316</t>
  </si>
  <si>
    <t>398</t>
  </si>
  <si>
    <t>130</t>
  </si>
  <si>
    <t>78</t>
  </si>
  <si>
    <t>105</t>
  </si>
  <si>
    <t>32</t>
  </si>
  <si>
    <t>33</t>
  </si>
  <si>
    <t>198</t>
  </si>
  <si>
    <t>253</t>
  </si>
  <si>
    <t>75</t>
  </si>
  <si>
    <t>282</t>
  </si>
  <si>
    <t>375</t>
  </si>
  <si>
    <t>21</t>
  </si>
  <si>
    <t>131</t>
  </si>
  <si>
    <t>55</t>
  </si>
  <si>
    <t>74</t>
  </si>
  <si>
    <t>385</t>
  </si>
  <si>
    <t>676</t>
  </si>
  <si>
    <t>1,604</t>
  </si>
  <si>
    <t>211</t>
  </si>
  <si>
    <t>180</t>
  </si>
  <si>
    <t>609</t>
  </si>
  <si>
    <t>206</t>
  </si>
  <si>
    <t>657</t>
  </si>
  <si>
    <t>110</t>
  </si>
  <si>
    <t>421</t>
  </si>
  <si>
    <t>141</t>
  </si>
  <si>
    <t>164</t>
  </si>
  <si>
    <t>523</t>
  </si>
  <si>
    <t>592</t>
  </si>
  <si>
    <t>354</t>
  </si>
  <si>
    <t>87</t>
  </si>
  <si>
    <t>290</t>
  </si>
  <si>
    <t>250</t>
  </si>
  <si>
    <t>62</t>
  </si>
  <si>
    <t>408</t>
  </si>
  <si>
    <t>98</t>
  </si>
  <si>
    <t>161</t>
  </si>
  <si>
    <t>522</t>
  </si>
  <si>
    <t>70</t>
  </si>
  <si>
    <t>317</t>
  </si>
  <si>
    <t>137</t>
  </si>
  <si>
    <t>67</t>
  </si>
  <si>
    <t>178</t>
  </si>
  <si>
    <t>220</t>
  </si>
  <si>
    <t>234</t>
  </si>
  <si>
    <t>470</t>
  </si>
  <si>
    <t>410</t>
  </si>
  <si>
    <t>117</t>
  </si>
  <si>
    <t>249</t>
  </si>
  <si>
    <t>181</t>
  </si>
  <si>
    <t>226</t>
  </si>
  <si>
    <t>471</t>
  </si>
  <si>
    <t>56</t>
  </si>
  <si>
    <t>325</t>
  </si>
  <si>
    <t>20</t>
  </si>
  <si>
    <t>439</t>
  </si>
  <si>
    <t>379</t>
  </si>
  <si>
    <t>396</t>
  </si>
  <si>
    <t>837</t>
  </si>
  <si>
    <t>360</t>
  </si>
  <si>
    <t>358</t>
  </si>
  <si>
    <t>449</t>
  </si>
  <si>
    <t>397</t>
  </si>
  <si>
    <t>433</t>
  </si>
  <si>
    <t>423</t>
  </si>
  <si>
    <t>251</t>
  </si>
  <si>
    <t>92</t>
  </si>
  <si>
    <t>497</t>
  </si>
  <si>
    <t>348</t>
  </si>
  <si>
    <t>334</t>
  </si>
  <si>
    <t>950</t>
  </si>
  <si>
    <t>222</t>
  </si>
  <si>
    <t>104</t>
  </si>
  <si>
    <t>332</t>
  </si>
  <si>
    <t>204</t>
  </si>
  <si>
    <t>176</t>
  </si>
  <si>
    <t>618</t>
  </si>
  <si>
    <t>293</t>
  </si>
  <si>
    <t>271</t>
  </si>
  <si>
    <t>138</t>
  </si>
  <si>
    <t>469</t>
  </si>
  <si>
    <t>185</t>
  </si>
  <si>
    <t>215</t>
  </si>
  <si>
    <t>278</t>
  </si>
  <si>
    <t>85</t>
  </si>
  <si>
    <t>79</t>
  </si>
  <si>
    <t>382</t>
  </si>
  <si>
    <t>122</t>
  </si>
  <si>
    <t>402</t>
  </si>
  <si>
    <t>171</t>
  </si>
  <si>
    <t>437</t>
  </si>
  <si>
    <t>96</t>
  </si>
  <si>
    <t>627</t>
  </si>
  <si>
    <t>272</t>
  </si>
  <si>
    <t>265</t>
  </si>
  <si>
    <t>390</t>
  </si>
  <si>
    <t>1,011</t>
  </si>
  <si>
    <t>191</t>
  </si>
  <si>
    <t>705</t>
  </si>
  <si>
    <t>109</t>
  </si>
  <si>
    <t>525</t>
  </si>
  <si>
    <t>270</t>
  </si>
  <si>
    <t>140</t>
  </si>
  <si>
    <t>264</t>
  </si>
  <si>
    <t>60</t>
  </si>
  <si>
    <t>133</t>
  </si>
  <si>
    <t>192</t>
  </si>
  <si>
    <t>503</t>
  </si>
  <si>
    <t>228</t>
  </si>
  <si>
    <t>44</t>
  </si>
  <si>
    <t>258</t>
  </si>
  <si>
    <t>399</t>
  </si>
  <si>
    <t>205</t>
  </si>
  <si>
    <t>571</t>
  </si>
  <si>
    <t>19</t>
  </si>
  <si>
    <t>34</t>
  </si>
  <si>
    <t>241</t>
  </si>
  <si>
    <t>280</t>
  </si>
  <si>
    <t>150</t>
  </si>
  <si>
    <t>212</t>
  </si>
  <si>
    <t>484</t>
  </si>
  <si>
    <t>298</t>
  </si>
  <si>
    <t>259</t>
  </si>
  <si>
    <t>158</t>
  </si>
  <si>
    <t>184</t>
  </si>
  <si>
    <t>401</t>
  </si>
  <si>
    <t>227</t>
  </si>
  <si>
    <t>233</t>
  </si>
  <si>
    <t>922</t>
  </si>
  <si>
    <t>552</t>
  </si>
  <si>
    <t>720</t>
  </si>
  <si>
    <t>575</t>
  </si>
  <si>
    <t>80</t>
  </si>
  <si>
    <t>279</t>
  </si>
  <si>
    <t>216</t>
  </si>
  <si>
    <t>27</t>
  </si>
  <si>
    <t>195</t>
  </si>
  <si>
    <t>388</t>
  </si>
  <si>
    <t>480</t>
  </si>
  <si>
    <t>378</t>
  </si>
  <si>
    <t>289</t>
  </si>
  <si>
    <t>1,003</t>
  </si>
  <si>
    <t>487</t>
  </si>
  <si>
    <t>23</t>
  </si>
  <si>
    <t>219</t>
  </si>
  <si>
    <t>177</t>
  </si>
  <si>
    <t>236</t>
  </si>
  <si>
    <t>186</t>
  </si>
  <si>
    <t>686</t>
  </si>
  <si>
    <t>463</t>
  </si>
  <si>
    <t>194</t>
  </si>
  <si>
    <t>277</t>
  </si>
  <si>
    <t>602</t>
  </si>
  <si>
    <t>512</t>
  </si>
  <si>
    <t>77</t>
  </si>
  <si>
    <t>297</t>
  </si>
  <si>
    <t>106</t>
  </si>
  <si>
    <t>694</t>
  </si>
  <si>
    <t>193</t>
  </si>
  <si>
    <t>477</t>
  </si>
  <si>
    <t>294</t>
  </si>
  <si>
    <t>286</t>
  </si>
  <si>
    <t>268</t>
  </si>
  <si>
    <t>736</t>
  </si>
  <si>
    <t>196</t>
  </si>
  <si>
    <t>144</t>
  </si>
  <si>
    <t>263</t>
  </si>
  <si>
    <t>203</t>
  </si>
  <si>
    <t>232</t>
  </si>
  <si>
    <t>291</t>
  </si>
  <si>
    <t>301</t>
  </si>
  <si>
    <t>337</t>
  </si>
  <si>
    <t>364</t>
  </si>
  <si>
    <t>238</t>
  </si>
  <si>
    <t>135</t>
  </si>
  <si>
    <t>209</t>
  </si>
  <si>
    <t>108</t>
  </si>
  <si>
    <t>116</t>
  </si>
  <si>
    <t>281</t>
  </si>
  <si>
    <t>86</t>
  </si>
  <si>
    <t>454</t>
  </si>
  <si>
    <t>229</t>
  </si>
  <si>
    <t>516</t>
  </si>
  <si>
    <t>303</t>
  </si>
  <si>
    <t>655</t>
  </si>
  <si>
    <t>16</t>
  </si>
  <si>
    <t>304</t>
  </si>
  <si>
    <t>146</t>
  </si>
  <si>
    <t>361</t>
  </si>
  <si>
    <t>166</t>
  </si>
  <si>
    <t>700</t>
  </si>
  <si>
    <t>412</t>
  </si>
  <si>
    <t>267</t>
  </si>
  <si>
    <t>541</t>
  </si>
  <si>
    <t>324</t>
  </si>
  <si>
    <t>244</t>
  </si>
  <si>
    <t>82</t>
  </si>
  <si>
    <t>157</t>
  </si>
  <si>
    <t>517</t>
  </si>
  <si>
    <t>199</t>
  </si>
  <si>
    <t>711</t>
  </si>
  <si>
    <t>143</t>
  </si>
  <si>
    <t>174</t>
  </si>
  <si>
    <t>310</t>
  </si>
  <si>
    <t>275</t>
  </si>
  <si>
    <t>91</t>
  </si>
  <si>
    <t>296</t>
  </si>
  <si>
    <t>674</t>
  </si>
  <si>
    <t>327</t>
  </si>
  <si>
    <t>315</t>
  </si>
  <si>
    <t>221</t>
  </si>
  <si>
    <t>845</t>
  </si>
  <si>
    <t>617</t>
  </si>
  <si>
    <t>493</t>
  </si>
  <si>
    <t>46</t>
  </si>
  <si>
    <t>225</t>
  </si>
  <si>
    <t>256</t>
  </si>
  <si>
    <t>318</t>
  </si>
  <si>
    <t>1,142</t>
  </si>
  <si>
    <t>431</t>
  </si>
  <si>
    <t>490</t>
  </si>
  <si>
    <t>112</t>
  </si>
  <si>
    <t>377</t>
  </si>
  <si>
    <t>287</t>
  </si>
  <si>
    <t>438</t>
  </si>
  <si>
    <t>322</t>
  </si>
  <si>
    <t>459</t>
  </si>
  <si>
    <t>344</t>
  </si>
  <si>
    <t>514</t>
  </si>
  <si>
    <t>129</t>
  </si>
  <si>
    <t>725</t>
  </si>
  <si>
    <t>527</t>
  </si>
  <si>
    <t>210</t>
  </si>
  <si>
    <t>111</t>
  </si>
  <si>
    <t>132</t>
  </si>
  <si>
    <t>113</t>
  </si>
  <si>
    <t>607</t>
  </si>
  <si>
    <t>288</t>
  </si>
  <si>
    <t>587</t>
  </si>
  <si>
    <t>311</t>
  </si>
  <si>
    <t>389</t>
  </si>
  <si>
    <t>405</t>
  </si>
  <si>
    <t>424</t>
  </si>
  <si>
    <t>1,061</t>
  </si>
  <si>
    <t>246</t>
  </si>
  <si>
    <t>901</t>
  </si>
  <si>
    <t>909</t>
  </si>
  <si>
    <t>649</t>
  </si>
  <si>
    <t>677</t>
  </si>
  <si>
    <t>217</t>
  </si>
  <si>
    <t>969</t>
  </si>
  <si>
    <t>808</t>
  </si>
  <si>
    <t>202</t>
  </si>
  <si>
    <t>1,451</t>
  </si>
  <si>
    <t>380</t>
  </si>
  <si>
    <t>479</t>
  </si>
  <si>
    <t>330</t>
  </si>
  <si>
    <t>169</t>
  </si>
  <si>
    <t>474</t>
  </si>
  <si>
    <t>441</t>
  </si>
  <si>
    <t>391</t>
  </si>
  <si>
    <t>682</t>
  </si>
  <si>
    <t>167</t>
  </si>
  <si>
    <t>526</t>
  </si>
  <si>
    <t>347</t>
  </si>
  <si>
    <t>467</t>
  </si>
  <si>
    <t>560</t>
  </si>
  <si>
    <t>183</t>
  </si>
  <si>
    <t>476</t>
  </si>
  <si>
    <t>Assessment</t>
  </si>
  <si>
    <t>Percentage of Students at Achievement Level</t>
  </si>
  <si>
    <t>English Language Arts</t>
  </si>
  <si>
    <t>Science</t>
  </si>
  <si>
    <t>Number</t>
  </si>
  <si>
    <t>Total</t>
  </si>
  <si>
    <t>District ID</t>
  </si>
  <si>
    <t>School ID</t>
  </si>
  <si>
    <t>NCESID</t>
  </si>
  <si>
    <t>Location Address 1</t>
  </si>
  <si>
    <t>Location Address 2</t>
  </si>
  <si>
    <t xml:space="preserve">12 Westminster Street </t>
  </si>
  <si>
    <t/>
  </si>
  <si>
    <t>700 Milton Mills Road</t>
  </si>
  <si>
    <t>26 Great Pond Road</t>
  </si>
  <si>
    <t>1430 Airline Road</t>
  </si>
  <si>
    <t>85 Pine St.</t>
  </si>
  <si>
    <t>737 Union Road</t>
  </si>
  <si>
    <t>675 Westbrook Street</t>
  </si>
  <si>
    <t>8 Fox Hill Road</t>
  </si>
  <si>
    <t>38 Falcon Drive</t>
  </si>
  <si>
    <t>15 Andrew Drive</t>
  </si>
  <si>
    <t>77 Harris Street</t>
  </si>
  <si>
    <t>397 Minot Avenue</t>
  </si>
  <si>
    <t>161 Park Avenue</t>
  </si>
  <si>
    <t>32 Sherwood Drive</t>
  </si>
  <si>
    <t>92 Mary Carroll Street</t>
  </si>
  <si>
    <t>35 Lake Auburn Avenue</t>
  </si>
  <si>
    <t>40 Pierce Drive Suite # 1</t>
  </si>
  <si>
    <t>60 Pierce Drive</t>
  </si>
  <si>
    <t>249 Eastern Avenue</t>
  </si>
  <si>
    <t>12 Gedney Street</t>
  </si>
  <si>
    <t>30 Lincoln Street</t>
  </si>
  <si>
    <t>16 Sunset Avenue</t>
  </si>
  <si>
    <t>23 Fourth Avenue</t>
  </si>
  <si>
    <t>14 First Avenue</t>
  </si>
  <si>
    <t>45 Forest Avenue</t>
  </si>
  <si>
    <t>885 Broadway</t>
  </si>
  <si>
    <t>100 Moosehead Blvd</t>
  </si>
  <si>
    <t>58 Thirteenth Street</t>
  </si>
  <si>
    <t>224 Fourteenth Street</t>
  </si>
  <si>
    <t>175 Fruit Street</t>
  </si>
  <si>
    <t>143 Fifth Street</t>
  </si>
  <si>
    <t>435 Broadway</t>
  </si>
  <si>
    <t>66 Vine Street</t>
  </si>
  <si>
    <t>304 Garland Street</t>
  </si>
  <si>
    <t>200 Hogan Road</t>
  </si>
  <si>
    <t>11 Eagle Lake Road</t>
  </si>
  <si>
    <t>185 Lancaster Street</t>
  </si>
  <si>
    <t>24 Mill Pond Rd</t>
  </si>
  <si>
    <t>20 Maplewood Avenue</t>
  </si>
  <si>
    <t>335 Hill Street</t>
  </si>
  <si>
    <t>25 Tiger Drive</t>
  </si>
  <si>
    <t>320 Hill Street</t>
  </si>
  <si>
    <t>10 Maplewood Avenue</t>
  </si>
  <si>
    <t>64 West Street</t>
  </si>
  <si>
    <t>57 South Street</t>
  </si>
  <si>
    <t>60 High Street</t>
  </si>
  <si>
    <t>238 Townsend Avenue</t>
  </si>
  <si>
    <t>51 Emery Drive</t>
  </si>
  <si>
    <t>92 Pendleton Street</t>
  </si>
  <si>
    <t>261 Center Street</t>
  </si>
  <si>
    <t>2153 Bristol Rd</t>
  </si>
  <si>
    <t>41 School Street</t>
  </si>
  <si>
    <t>1527 Coastal Road</t>
  </si>
  <si>
    <t>71 Dragons Drive</t>
  </si>
  <si>
    <t>65 Columbia Avenue</t>
  </si>
  <si>
    <t>44 McKeen Street</t>
  </si>
  <si>
    <t>75 Jordan Ave</t>
  </si>
  <si>
    <t>68 Church Road</t>
  </si>
  <si>
    <t>53 Garfield Street</t>
  </si>
  <si>
    <t>34 Blue Devil Hill Suite 2</t>
  </si>
  <si>
    <t>34 Blue Devil Hill Suite 1</t>
  </si>
  <si>
    <t>345 Ocean House Road</t>
  </si>
  <si>
    <t>14 Scott Dyer Road</t>
  </si>
  <si>
    <t>12 Scott Dyer Road</t>
  </si>
  <si>
    <t>27 School Street</t>
  </si>
  <si>
    <t>1025 Van Buren Road</t>
  </si>
  <si>
    <t>1006 Ayers Junction Road</t>
  </si>
  <si>
    <t>14 School House Road</t>
  </si>
  <si>
    <t>85 School Street</t>
  </si>
  <si>
    <t>48 South Factory Street</t>
  </si>
  <si>
    <t>1192 West Ridge Road</t>
  </si>
  <si>
    <t>78 Water Street Suite 2</t>
  </si>
  <si>
    <t>251 Cranberry Road</t>
  </si>
  <si>
    <t xml:space="preserve">2066 Cutler Rd  </t>
  </si>
  <si>
    <t>21 Clarks Mills Road</t>
  </si>
  <si>
    <t>2065 Main Road</t>
  </si>
  <si>
    <t>KG-07</t>
  </si>
  <si>
    <t>249 North Deer Isle RD</t>
  </si>
  <si>
    <t>251 North Deer Isle RD</t>
  </si>
  <si>
    <t>38 Jacksonville Road</t>
  </si>
  <si>
    <t>45 North Street</t>
  </si>
  <si>
    <t>187 School St</t>
  </si>
  <si>
    <t>33 Bangor Road</t>
  </si>
  <si>
    <t>173 Center Road</t>
  </si>
  <si>
    <t>100 High Street</t>
  </si>
  <si>
    <t>89 High Street</t>
  </si>
  <si>
    <t>230 Main Street</t>
  </si>
  <si>
    <t>1581 Van Buren RD</t>
  </si>
  <si>
    <t>21 Harrison RD</t>
  </si>
  <si>
    <t>25 Park ST</t>
  </si>
  <si>
    <t>20 Forrest Avenue</t>
  </si>
  <si>
    <t>24 Lejok Street</t>
  </si>
  <si>
    <t>112 Boggy Brook Road</t>
  </si>
  <si>
    <t>309 Windsor Road</t>
  </si>
  <si>
    <t>65 School Street</t>
  </si>
  <si>
    <t>58 Woodville Road</t>
  </si>
  <si>
    <t>74 Woodville Road</t>
  </si>
  <si>
    <t>52 Woodville Road</t>
  </si>
  <si>
    <t>2023 Main Street</t>
  </si>
  <si>
    <t>25 Shaker Rd</t>
  </si>
  <si>
    <t>25 Keelson Drive</t>
  </si>
  <si>
    <t>975 West Main Street</t>
  </si>
  <si>
    <t>22 High Road</t>
  </si>
  <si>
    <t>745 Main Street</t>
  </si>
  <si>
    <t>23 Union Street</t>
  </si>
  <si>
    <t>52 Bay Point Road</t>
  </si>
  <si>
    <t>991 Hudson Road</t>
  </si>
  <si>
    <t>41 Morrill Avenue</t>
  </si>
  <si>
    <t>106 Weeks Road</t>
  </si>
  <si>
    <t>73 Justice Way</t>
  </si>
  <si>
    <t>284 Main Street</t>
  </si>
  <si>
    <t>12 Robie Street</t>
  </si>
  <si>
    <t>767 Main St. Suite 2</t>
  </si>
  <si>
    <t>129 Military Rd</t>
  </si>
  <si>
    <t>130 Pritham Ave.</t>
  </si>
  <si>
    <t>33 Cemetery Road</t>
  </si>
  <si>
    <t>18 Main St</t>
  </si>
  <si>
    <t>Harpswell Coastal Academy</t>
  </si>
  <si>
    <t>Harpswell Coastal Academy Division 1</t>
  </si>
  <si>
    <t>9 Ash Point Road</t>
  </si>
  <si>
    <t>Harpswell Coastal Academy Divisions 2 and 3</t>
  </si>
  <si>
    <t>2415 Route 2</t>
  </si>
  <si>
    <t>29 Billings Road</t>
  </si>
  <si>
    <t>235 Billings Road</t>
  </si>
  <si>
    <t>34 Highfield Road</t>
  </si>
  <si>
    <t>5 Bird Street</t>
  </si>
  <si>
    <t>10 Wabanaki Way</t>
  </si>
  <si>
    <t>39 A Union Street</t>
  </si>
  <si>
    <t>Peter Dana Point</t>
  </si>
  <si>
    <t>1 Schoolhouse lane</t>
  </si>
  <si>
    <t>159 Alumni Drive</t>
  </si>
  <si>
    <t>48 Washington Rd</t>
  </si>
  <si>
    <t>100 Broadway</t>
  </si>
  <si>
    <t>57 School Road</t>
  </si>
  <si>
    <t>139 Snare Creek LN</t>
  </si>
  <si>
    <t>7 School Lane</t>
  </si>
  <si>
    <t>12 Williams Avenue</t>
  </si>
  <si>
    <t>43 Stevenson Road</t>
  </si>
  <si>
    <t>53 Lamoine Beach Road</t>
  </si>
  <si>
    <t>4 Winn Road</t>
  </si>
  <si>
    <t>84-110 Farwell St</t>
  </si>
  <si>
    <t>156 East Avenue</t>
  </si>
  <si>
    <t>75 Central Avenue</t>
  </si>
  <si>
    <t>407 East Avenue</t>
  </si>
  <si>
    <t>601 College Street</t>
  </si>
  <si>
    <t>400 Bartlett Street</t>
  </si>
  <si>
    <t>151 North Temple Street</t>
  </si>
  <si>
    <t>93 High Street</t>
  </si>
  <si>
    <t>81 Academy Hill</t>
  </si>
  <si>
    <t>35 West Broadway</t>
  </si>
  <si>
    <t>523 Hope Road</t>
  </si>
  <si>
    <t>33 Mill Street</t>
  </si>
  <si>
    <t>2 Sugg Drive</t>
  </si>
  <si>
    <t>4 Sugg Drive</t>
  </si>
  <si>
    <t>33 Fern AVE</t>
  </si>
  <si>
    <t>ME Educational Ctr for the Deaf &amp; Hard of Hearing</t>
  </si>
  <si>
    <t>Governor Baxter School for the Deaf-PreK</t>
  </si>
  <si>
    <t>One Mackworth Island</t>
  </si>
  <si>
    <t>95 High Street</t>
  </si>
  <si>
    <t xml:space="preserve">84 PLEASANT ST  </t>
  </si>
  <si>
    <t>108 PLEASANT ST</t>
  </si>
  <si>
    <t>84 Pleasant Street</t>
  </si>
  <si>
    <t>12 Abbott Hill Rd</t>
  </si>
  <si>
    <t>175 Fern Road</t>
  </si>
  <si>
    <t>Suite 1</t>
  </si>
  <si>
    <t>14 Abbott Hill Road</t>
  </si>
  <si>
    <t>116 Rose Hill Road</t>
  </si>
  <si>
    <t>1 Bulldog Lane</t>
  </si>
  <si>
    <t>15 Rose Gaffney Rd</t>
  </si>
  <si>
    <t xml:space="preserve">492 Port Road </t>
  </si>
  <si>
    <t>353 Eleventh AVE</t>
  </si>
  <si>
    <t>135 Seventh AVE</t>
  </si>
  <si>
    <t>13 Easler Road</t>
  </si>
  <si>
    <t>310 Cony Road</t>
  </si>
  <si>
    <t>295 Main Street</t>
  </si>
  <si>
    <t>8 Science Park Road</t>
  </si>
  <si>
    <t>Floor 3</t>
  </si>
  <si>
    <t>Maine Ocean School</t>
  </si>
  <si>
    <t>24 Mortland</t>
  </si>
  <si>
    <t>6 East Chestnut Street</t>
  </si>
  <si>
    <t>25 Middle School Drive</t>
  </si>
  <si>
    <t>13 School Street</t>
  </si>
  <si>
    <t>191 Granite Street</t>
  </si>
  <si>
    <t>199 State St</t>
  </si>
  <si>
    <t>1 Monhegan Avenue</t>
  </si>
  <si>
    <t>180 Snare Creek Lane</t>
  </si>
  <si>
    <t xml:space="preserve">8 Joy Road </t>
  </si>
  <si>
    <t>1081 Eagle Lake Road</t>
  </si>
  <si>
    <t>194 Center Street</t>
  </si>
  <si>
    <t>56 Bayside Road</t>
  </si>
  <si>
    <t>19 School Street</t>
  </si>
  <si>
    <t>105 Otis Road</t>
  </si>
  <si>
    <t>256 Main Street</t>
  </si>
  <si>
    <t>36 U S Route 1</t>
  </si>
  <si>
    <t>66 North Penobscot Road</t>
  </si>
  <si>
    <t>1587 U S Route 1</t>
  </si>
  <si>
    <t>22 Bayview Drive</t>
  </si>
  <si>
    <t>23 Orono RD</t>
  </si>
  <si>
    <t>196 Allen Avenue</t>
  </si>
  <si>
    <t>120 Church RD</t>
  </si>
  <si>
    <t>370 Stevens Avenue</t>
  </si>
  <si>
    <t>195 North ST</t>
  </si>
  <si>
    <t>1600 Forest AV</t>
  </si>
  <si>
    <t>175 Auburn ST</t>
  </si>
  <si>
    <t>166 Brackett ST</t>
  </si>
  <si>
    <t>92 Deering AV</t>
  </si>
  <si>
    <t>522 Stevens AV</t>
  </si>
  <si>
    <t>432 Stevens AV</t>
  </si>
  <si>
    <t>171 Auburn ST</t>
  </si>
  <si>
    <t>150 Ocean AV</t>
  </si>
  <si>
    <t>4 Church AV</t>
  </si>
  <si>
    <t>196 Allen AV</t>
  </si>
  <si>
    <t>284 Cumberland AV</t>
  </si>
  <si>
    <t>69 Presumpscot ST</t>
  </si>
  <si>
    <t>289 MAIN STREET</t>
  </si>
  <si>
    <t>6 Old Brunswick Road</t>
  </si>
  <si>
    <t>826 Shipbuilder Drive</t>
  </si>
  <si>
    <t>3 Wright Drive</t>
  </si>
  <si>
    <t>597 High Street</t>
  </si>
  <si>
    <t>1047 Main Road</t>
  </si>
  <si>
    <t>137 Nequasset Road</t>
  </si>
  <si>
    <t>86 Cedar Grove Road</t>
  </si>
  <si>
    <t>26 Garden Lane</t>
  </si>
  <si>
    <t>97 Maple ST</t>
  </si>
  <si>
    <t>28 High Street</t>
  </si>
  <si>
    <t>96 Academy Road</t>
  </si>
  <si>
    <t>130 Academy Rd</t>
  </si>
  <si>
    <t>132 Main Street</t>
  </si>
  <si>
    <t>36 West Main Street</t>
  </si>
  <si>
    <t>573 Mount View Road</t>
  </si>
  <si>
    <t>577 Mount View Road</t>
  </si>
  <si>
    <t>575 Mount View Road</t>
  </si>
  <si>
    <t>733 Bangor Road</t>
  </si>
  <si>
    <t>84 School Street</t>
  </si>
  <si>
    <t>33 West Main Street</t>
  </si>
  <si>
    <t>573 Richmond Road</t>
  </si>
  <si>
    <t>466 Academy Road</t>
  </si>
  <si>
    <t>56 School Road</t>
  </si>
  <si>
    <t>40 Ball Park Road</t>
  </si>
  <si>
    <t>36 No Name Pond Road</t>
  </si>
  <si>
    <t>654 Hallowell Road</t>
  </si>
  <si>
    <t>30 Holbrook Street</t>
  </si>
  <si>
    <t>19 Kendall Lane</t>
  </si>
  <si>
    <t>20 Mollymauk Lane</t>
  </si>
  <si>
    <t>21 Morse Street</t>
  </si>
  <si>
    <t>587 Elmwood Road</t>
  </si>
  <si>
    <t>700 Saco Road</t>
  </si>
  <si>
    <t>92 Sokokis Trail</t>
  </si>
  <si>
    <t>912 Long Plains Road</t>
  </si>
  <si>
    <t>45 Fort Hill Road</t>
  </si>
  <si>
    <t>15 Northeast Road</t>
  </si>
  <si>
    <t>908 Cape Road</t>
  </si>
  <si>
    <t>554 River Road</t>
  </si>
  <si>
    <t>781 Boundary Road</t>
  </si>
  <si>
    <t>93 Pulpit Harbor RD</t>
  </si>
  <si>
    <t>22 Arcola Lane</t>
  </si>
  <si>
    <t>585 Depot St</t>
  </si>
  <si>
    <t>516 Cape Cod Hill Rd</t>
  </si>
  <si>
    <t>162 Learning Ln</t>
  </si>
  <si>
    <t>129 Seamon Rd</t>
  </si>
  <si>
    <t>21 Cushing Dr</t>
  </si>
  <si>
    <t>269 Middle St</t>
  </si>
  <si>
    <t>116 Middle Street</t>
  </si>
  <si>
    <t>160 Morrill Street</t>
  </si>
  <si>
    <t>145 Main Street</t>
  </si>
  <si>
    <t>21 Cross Street</t>
  </si>
  <si>
    <t>799 Hancock Street</t>
  </si>
  <si>
    <t>58 Highland Terrace</t>
  </si>
  <si>
    <t>121 Lincoln Avenue</t>
  </si>
  <si>
    <t>40 West Hill Road</t>
  </si>
  <si>
    <t>161 Cobbossee Avenue</t>
  </si>
  <si>
    <t>309 Spears Corner Road</t>
  </si>
  <si>
    <t>279 Brunswick Avenue</t>
  </si>
  <si>
    <t>1023 Pittston School Street</t>
  </si>
  <si>
    <t>821 River Road</t>
  </si>
  <si>
    <t>566 Togus Road</t>
  </si>
  <si>
    <t>501 Route 3</t>
  </si>
  <si>
    <t>665 Patricktown Rd Suite 2</t>
  </si>
  <si>
    <t>164 Grand Army Road</t>
  </si>
  <si>
    <t>366 Ridge Road</t>
  </si>
  <si>
    <t>54 Ash Point Drive</t>
  </si>
  <si>
    <t>54 Cross Road</t>
  </si>
  <si>
    <t>400 Broadway</t>
  </si>
  <si>
    <t>47 Valley Street</t>
  </si>
  <si>
    <t>30 Broadway</t>
  </si>
  <si>
    <t>65 Watts Lane</t>
  </si>
  <si>
    <t>423 Webb's Mills Road</t>
  </si>
  <si>
    <t>709 Roosevelt Trail</t>
  </si>
  <si>
    <t>434 Webbs Mills Road</t>
  </si>
  <si>
    <t>406 Gray Road</t>
  </si>
  <si>
    <t>408 Gray Road</t>
  </si>
  <si>
    <t>404 Gray Road</t>
  </si>
  <si>
    <t>667 Morse Road</t>
  </si>
  <si>
    <t>10 Libby Hill Road</t>
  </si>
  <si>
    <t>31 Libby Hill Road</t>
  </si>
  <si>
    <t>86 Intervale Road</t>
  </si>
  <si>
    <t>8 Gray Park</t>
  </si>
  <si>
    <t>1457 Maine Street</t>
  </si>
  <si>
    <t>129 Elm Street</t>
  </si>
  <si>
    <t>23 Shaw Hill Road</t>
  </si>
  <si>
    <t>1250 Maine Street</t>
  </si>
  <si>
    <t>170 Main Street</t>
  </si>
  <si>
    <t>219 Main Street</t>
  </si>
  <si>
    <t>309 Naples Road</t>
  </si>
  <si>
    <t>884 Station Road</t>
  </si>
  <si>
    <t>416 Powhattan Road</t>
  </si>
  <si>
    <t>79 Pleasant Street</t>
  </si>
  <si>
    <t>100 Pine Street</t>
  </si>
  <si>
    <t>4 Hathaway Road</t>
  </si>
  <si>
    <t>148 Valley Road</t>
  </si>
  <si>
    <t>158 Depot Road</t>
  </si>
  <si>
    <t>773 Lakeview Drive</t>
  </si>
  <si>
    <t>763 Lakeview Drive</t>
  </si>
  <si>
    <t>2896 Middle Road</t>
  </si>
  <si>
    <t>131 Messalonskee High Drive</t>
  </si>
  <si>
    <t>33 School Bus Drive</t>
  </si>
  <si>
    <t>19 Heath Street</t>
  </si>
  <si>
    <t>55 Pleasant Street</t>
  </si>
  <si>
    <t>2100 Dixmont Road</t>
  </si>
  <si>
    <t>291 Williams Road, Suite 2</t>
  </si>
  <si>
    <t>291 Williams Road, Suite 1</t>
  </si>
  <si>
    <t>337 Williams Road</t>
  </si>
  <si>
    <t>45 Blake Street</t>
  </si>
  <si>
    <t>24 Mortland Road</t>
  </si>
  <si>
    <t>26 Mortland Road</t>
  </si>
  <si>
    <t>30 Mortland Road</t>
  </si>
  <si>
    <t>177 Alewive Road</t>
  </si>
  <si>
    <t>89 Fletcher Street</t>
  </si>
  <si>
    <t>25 School Street</t>
  </si>
  <si>
    <t>60 Thompson Road</t>
  </si>
  <si>
    <t>600 Limerick Road</t>
  </si>
  <si>
    <t>29 Sea Road</t>
  </si>
  <si>
    <t>20 Main Road North</t>
  </si>
  <si>
    <t>22 Main Road North</t>
  </si>
  <si>
    <t>89 Western Avenue</t>
  </si>
  <si>
    <t>319 South Main Street</t>
  </si>
  <si>
    <t>2220 Western Avenue</t>
  </si>
  <si>
    <t>28A Main Road South</t>
  </si>
  <si>
    <t>19 Williams Way</t>
  </si>
  <si>
    <t>20 Jameson Hill Road</t>
  </si>
  <si>
    <t>148 Saco Avenue</t>
  </si>
  <si>
    <t>40 E Emerson Cummings Blvd</t>
  </si>
  <si>
    <t>1205 Eastbrook Road</t>
  </si>
  <si>
    <t>15 Old Village Road</t>
  </si>
  <si>
    <t>542 Bert Gray Road</t>
  </si>
  <si>
    <t>71 Main Street</t>
  </si>
  <si>
    <t>2456 US Hwy 1</t>
  </si>
  <si>
    <t xml:space="preserve">102 Broadway </t>
  </si>
  <si>
    <t>100 Miles Lane</t>
  </si>
  <si>
    <t>66 Bridge St</t>
  </si>
  <si>
    <t>52 Miles Ln</t>
  </si>
  <si>
    <t>6 Goodridge Drive</t>
  </si>
  <si>
    <t>14 Goodridge Drive</t>
  </si>
  <si>
    <t>10 Goodridge Drive</t>
  </si>
  <si>
    <t>11 Children's Way</t>
  </si>
  <si>
    <t>34 Knowlton Street</t>
  </si>
  <si>
    <t>60 South Street</t>
  </si>
  <si>
    <t>7 Bird Street</t>
  </si>
  <si>
    <t>65 South Street</t>
  </si>
  <si>
    <t>1009 Route 168</t>
  </si>
  <si>
    <t>61 Winn Rd.</t>
  </si>
  <si>
    <t>561 Hammett Road</t>
  </si>
  <si>
    <t>23 Cross Street</t>
  </si>
  <si>
    <t>180 Presque Isle Rd</t>
  </si>
  <si>
    <t>368 Main St</t>
  </si>
  <si>
    <t xml:space="preserve">431 US Rte 1 </t>
  </si>
  <si>
    <t>22 Argyle Rd</t>
  </si>
  <si>
    <t>156 Oak Street</t>
  </si>
  <si>
    <t>576 Stillwater Avenue</t>
  </si>
  <si>
    <t>203 Stillwater Avenue</t>
  </si>
  <si>
    <t>55 Highland Avenue</t>
  </si>
  <si>
    <t>197 Main Street</t>
  </si>
  <si>
    <t>1298 State Road</t>
  </si>
  <si>
    <t>49 Academy Street</t>
  </si>
  <si>
    <t>260 Dow Highway</t>
  </si>
  <si>
    <t>626 Dow Highway</t>
  </si>
  <si>
    <t>518 Indian River Road</t>
  </si>
  <si>
    <t>1227 US Highway 1A</t>
  </si>
  <si>
    <t>39 Washington Street</t>
  </si>
  <si>
    <t>1611 Main Street</t>
  </si>
  <si>
    <t>17 School St.</t>
  </si>
  <si>
    <t>2250 Millard Harrison Drive</t>
  </si>
  <si>
    <t>2100 Millard Harrison Drive</t>
  </si>
  <si>
    <t>1507 North Road</t>
  </si>
  <si>
    <t>84 South Road</t>
  </si>
  <si>
    <t>48 Pond Road</t>
  </si>
  <si>
    <t>24 Bennett Dr</t>
  </si>
  <si>
    <t>308 Sweden St</t>
  </si>
  <si>
    <t>308 Sweden Street</t>
  </si>
  <si>
    <t>23 School Street</t>
  </si>
  <si>
    <t>318 Manktown Road</t>
  </si>
  <si>
    <t>320 Manktown Road</t>
  </si>
  <si>
    <t>145 Kalers Corner Road</t>
  </si>
  <si>
    <t>100 Waldoboro Road</t>
  </si>
  <si>
    <t>1070 Heald Highway</t>
  </si>
  <si>
    <t>117 Eastern Road</t>
  </si>
  <si>
    <t>774 Main Road</t>
  </si>
  <si>
    <t>18 Belmont Street</t>
  </si>
  <si>
    <t>48 Penquis Drive</t>
  </si>
  <si>
    <t>26 Pleasant Street</t>
  </si>
  <si>
    <t>38 Fort Street</t>
  </si>
  <si>
    <t>19 Crescent Lane</t>
  </si>
  <si>
    <t>284 Walkers Mills Rd</t>
  </si>
  <si>
    <t>224 Rumford Avenue</t>
  </si>
  <si>
    <t>33 School Street</t>
  </si>
  <si>
    <t>20 School Street</t>
  </si>
  <si>
    <t>68 School Drive</t>
  </si>
  <si>
    <t>75 Morrison Ave</t>
  </si>
  <si>
    <t>63 High Street</t>
  </si>
  <si>
    <t>9 School Street</t>
  </si>
  <si>
    <t>7 School Street</t>
  </si>
  <si>
    <t>922 Dyer Brook Road</t>
  </si>
  <si>
    <t>303 Main Street</t>
  </si>
  <si>
    <t>351 Tuttle Road</t>
  </si>
  <si>
    <t>353 Tuttle Road</t>
  </si>
  <si>
    <t>41 Main Street</t>
  </si>
  <si>
    <t>21 Matthews Way</t>
  </si>
  <si>
    <t>1185 Route 106</t>
  </si>
  <si>
    <t>65 Mathews Way</t>
  </si>
  <si>
    <t>91 Matthews Way</t>
  </si>
  <si>
    <t>59 Cobb Road</t>
  </si>
  <si>
    <t>179 Lancey Street</t>
  </si>
  <si>
    <t>170 School Street</t>
  </si>
  <si>
    <t>167 School Street</t>
  </si>
  <si>
    <t>140 Academy Circle</t>
  </si>
  <si>
    <t>178 Main Street</t>
  </si>
  <si>
    <t>40 Heselton Street</t>
  </si>
  <si>
    <t>26 Mercer Road</t>
  </si>
  <si>
    <t>33 Jewett Street</t>
  </si>
  <si>
    <t>61 Academy Circle</t>
  </si>
  <si>
    <t>155 Academy Circle</t>
  </si>
  <si>
    <t>213 South Hiram</t>
  </si>
  <si>
    <t>115 South Hiram Road</t>
  </si>
  <si>
    <t>137 South Hiram Road</t>
  </si>
  <si>
    <t>117 Auburn Road</t>
  </si>
  <si>
    <t>145 Weld Street</t>
  </si>
  <si>
    <t>45 Middle School Drive</t>
  </si>
  <si>
    <t>21 Sanford Road</t>
  </si>
  <si>
    <t>818 Water Street</t>
  </si>
  <si>
    <t>39 Schoolhouse Road</t>
  </si>
  <si>
    <t>88 West Road</t>
  </si>
  <si>
    <t>134 Old Alfred Road</t>
  </si>
  <si>
    <t>467 Shapleigh Corner Road</t>
  </si>
  <si>
    <t>340 Sokokis Trail</t>
  </si>
  <si>
    <t>110 N Main Street</t>
  </si>
  <si>
    <t>102 Salem Road</t>
  </si>
  <si>
    <t>1513 Salem Road</t>
  </si>
  <si>
    <t>1401 Rangeley Road</t>
  </si>
  <si>
    <t>486 Main Street</t>
  </si>
  <si>
    <t>43 Learners Lane</t>
  </si>
  <si>
    <t>Madison Junior High School</t>
  </si>
  <si>
    <t>205 Main Street</t>
  </si>
  <si>
    <t>8 Noble Lane</t>
  </si>
  <si>
    <t>53 Upper Guinea Road</t>
  </si>
  <si>
    <t>65 Upper Guinea Road</t>
  </si>
  <si>
    <t>100 Noble Way</t>
  </si>
  <si>
    <t>46 Cranberry Meadow Road</t>
  </si>
  <si>
    <t>25 Varney Road</t>
  </si>
  <si>
    <t>20 Blackberry Hill Road</t>
  </si>
  <si>
    <t>1437 Poland Spring Road</t>
  </si>
  <si>
    <t>1877 Roosevelt Trail</t>
  </si>
  <si>
    <t>204 Kansas Road</t>
  </si>
  <si>
    <t>1879 Roosevelt Trail</t>
  </si>
  <si>
    <t>25 Songo School Road</t>
  </si>
  <si>
    <t>14 Frances Bell Lane</t>
  </si>
  <si>
    <t>440 Main Road</t>
  </si>
  <si>
    <t>202 Kidder Hill Road</t>
  </si>
  <si>
    <t>590 Main Road</t>
  </si>
  <si>
    <t>118 Main Street</t>
  </si>
  <si>
    <t>402 Main St</t>
  </si>
  <si>
    <t xml:space="preserve">416 Main St </t>
  </si>
  <si>
    <t>101 Main Street</t>
  </si>
  <si>
    <t>23 Ella P Burr Street</t>
  </si>
  <si>
    <t>33 Reed Drive</t>
  </si>
  <si>
    <t>45 School Street</t>
  </si>
  <si>
    <t>63 Harrison Avenue, Suite B</t>
  </si>
  <si>
    <t>63 Harrison Avenue, Suite A</t>
  </si>
  <si>
    <t>174 Hodgdon Mills Road</t>
  </si>
  <si>
    <t>175 Hodgdon Mills Road</t>
  </si>
  <si>
    <t>165 New England Road</t>
  </si>
  <si>
    <t>25 Lions Way</t>
  </si>
  <si>
    <t>31 Elementary Avenue</t>
  </si>
  <si>
    <t>14 Swan Lake Avenue</t>
  </si>
  <si>
    <t>2 South Main Street</t>
  </si>
  <si>
    <t>18 Townhouse Road</t>
  </si>
  <si>
    <t>173 Lincolnville Avenue</t>
  </si>
  <si>
    <t>637 West Main Street</t>
  </si>
  <si>
    <t>25 Molly Ockett Drive</t>
  </si>
  <si>
    <t>95 Main Street</t>
  </si>
  <si>
    <t>12 Tiger Drive</t>
  </si>
  <si>
    <t>33 Community Drive</t>
  </si>
  <si>
    <t>23 Community Drive</t>
  </si>
  <si>
    <t>107 Gibbs Mill Road</t>
  </si>
  <si>
    <t xml:space="preserve">56 N Main St </t>
  </si>
  <si>
    <t xml:space="preserve">160 N Main St </t>
  </si>
  <si>
    <t>19 Ken Taylor St</t>
  </si>
  <si>
    <t xml:space="preserve">76 S Main St </t>
  </si>
  <si>
    <t>1460 Main Street</t>
  </si>
  <si>
    <t>23 Cemetery Road</t>
  </si>
  <si>
    <t>308 Harpswell Islands Road</t>
  </si>
  <si>
    <t>68 Eagles Way</t>
  </si>
  <si>
    <t>66 Republic Avenue</t>
  </si>
  <si>
    <t>19 Perkins Street</t>
  </si>
  <si>
    <t>42 Barrows Drive</t>
  </si>
  <si>
    <t xml:space="preserve">43 Mendolia Road </t>
  </si>
  <si>
    <t>42 Griffin St</t>
  </si>
  <si>
    <t>1642 Main St</t>
  </si>
  <si>
    <t>50 Pine St</t>
  </si>
  <si>
    <t>16 Griffin St</t>
  </si>
  <si>
    <t>569 Skyway St</t>
  </si>
  <si>
    <t>79 Blake St Suite #3</t>
  </si>
  <si>
    <t xml:space="preserve">25 Campus Drive </t>
  </si>
  <si>
    <t>9 Campus Drive</t>
  </si>
  <si>
    <t>606 Main Street</t>
  </si>
  <si>
    <t>125 Canada RD</t>
  </si>
  <si>
    <t>110 Meadow ST</t>
  </si>
  <si>
    <t>31 Houlton Road</t>
  </si>
  <si>
    <t>44 South Street</t>
  </si>
  <si>
    <t>76 Brunswick Avenue</t>
  </si>
  <si>
    <t>28 High School Drive Suite B</t>
  </si>
  <si>
    <t>520 Irish Road</t>
  </si>
  <si>
    <t>50 Plymouth Road</t>
  </si>
  <si>
    <t>169 South Levant Road</t>
  </si>
  <si>
    <t>169 Main Street Suite 102</t>
  </si>
  <si>
    <t>169 Main Street Suite 101</t>
  </si>
  <si>
    <t>169 Main St., Suite 101</t>
  </si>
  <si>
    <t>805 Station Road</t>
  </si>
  <si>
    <t>800 Station Road</t>
  </si>
  <si>
    <t>One Main Street</t>
  </si>
  <si>
    <t>377 River Road</t>
  </si>
  <si>
    <t>135 Middle Street</t>
  </si>
  <si>
    <t>75 Beach Street</t>
  </si>
  <si>
    <t>40 Buxton Road</t>
  </si>
  <si>
    <t>5 Willey Rd.</t>
  </si>
  <si>
    <t>36 Tasker St</t>
  </si>
  <si>
    <t>233 Shaws Ridge Road</t>
  </si>
  <si>
    <t>248 Twombley Rd</t>
  </si>
  <si>
    <t>100 Alumni Blvd</t>
  </si>
  <si>
    <t>52 Spartan Dr</t>
  </si>
  <si>
    <t>708 Main Street</t>
  </si>
  <si>
    <t>174 Pine Point Road</t>
  </si>
  <si>
    <t>22 Mussey Road</t>
  </si>
  <si>
    <t>143 Highland Avenue</t>
  </si>
  <si>
    <t>11 Municipal Drive</t>
  </si>
  <si>
    <t>21 Quentin Drive</t>
  </si>
  <si>
    <t>20 Quentin Drive</t>
  </si>
  <si>
    <t>283 Sebago Road</t>
  </si>
  <si>
    <t>272 Snows Cove RD</t>
  </si>
  <si>
    <t>2024 State Route 129</t>
  </si>
  <si>
    <t>Daniel F. Mahoney Middle School</t>
  </si>
  <si>
    <t>240 Ocean St.</t>
  </si>
  <si>
    <t>87 Thompson Street</t>
  </si>
  <si>
    <t>52 Alfred Street</t>
  </si>
  <si>
    <t>37 Highland AVE</t>
  </si>
  <si>
    <t>165 South Kelsey Street</t>
  </si>
  <si>
    <t>Memorial Middle School</t>
  </si>
  <si>
    <t>120 Wescott Road</t>
  </si>
  <si>
    <t>637 Highland Avenue</t>
  </si>
  <si>
    <t>180 Wescott Road</t>
  </si>
  <si>
    <t>438 Hendricks Hill Road</t>
  </si>
  <si>
    <t>327 Main Street</t>
  </si>
  <si>
    <t>65 Main St</t>
  </si>
  <si>
    <t>754 N. Bend Road</t>
  </si>
  <si>
    <t>8 Bear River Road</t>
  </si>
  <si>
    <t>438 Main Street</t>
  </si>
  <si>
    <t>119 Tremont Road</t>
  </si>
  <si>
    <t>51 School Road</t>
  </si>
  <si>
    <t>1116 Webber Pond Road</t>
  </si>
  <si>
    <t>1040 School Street</t>
  </si>
  <si>
    <t>1022 Waterville Road</t>
  </si>
  <si>
    <t>66 Cutler Road</t>
  </si>
  <si>
    <t>27 Pleasant St</t>
  </si>
  <si>
    <t>58 Drummond Ave</t>
  </si>
  <si>
    <t>3 Brooklyn Ave</t>
  </si>
  <si>
    <t>100 West River Rd</t>
  </si>
  <si>
    <t>1 Brooklyn Ave</t>
  </si>
  <si>
    <t>276 Sanford RD</t>
  </si>
  <si>
    <t>200 Sanford RD</t>
  </si>
  <si>
    <t>1470 Post RD</t>
  </si>
  <si>
    <t>13 Whining Pines</t>
  </si>
  <si>
    <t>126 New Meadows Road</t>
  </si>
  <si>
    <t>410 Bridge Street</t>
  </si>
  <si>
    <t>102 Glenwood Avenue</t>
  </si>
  <si>
    <t>110 Huntress Avenue</t>
  </si>
  <si>
    <t>125 Stroudwater Street</t>
  </si>
  <si>
    <t>471 Stroudwater Street</t>
  </si>
  <si>
    <t>145 U S Route 1</t>
  </si>
  <si>
    <t>285 Benton Ave</t>
  </si>
  <si>
    <t>20 Danielson St</t>
  </si>
  <si>
    <t>30 Danielson St</t>
  </si>
  <si>
    <t>23 Highland AVE</t>
  </si>
  <si>
    <t>211 Rambler Road</t>
  </si>
  <si>
    <t>400 Rambler Road</t>
  </si>
  <si>
    <t>83 Federal Street</t>
  </si>
  <si>
    <t>225 Gardiner Road</t>
  </si>
  <si>
    <t xml:space="preserve">844 Woodland Center Road </t>
  </si>
  <si>
    <t>220 McCartney Street</t>
  </si>
  <si>
    <t>52 School Street</t>
  </si>
  <si>
    <t>121 McCartney Street</t>
  </si>
  <si>
    <t>286 West Elm Street</t>
  </si>
  <si>
    <t>1 Coastal Ridge Drive</t>
  </si>
  <si>
    <t>124 York Street</t>
  </si>
  <si>
    <t>1 Robert Stevens Drive</t>
  </si>
  <si>
    <t>30 Organug Road</t>
  </si>
  <si>
    <t>School Kind</t>
  </si>
  <si>
    <t>Achievement Level</t>
  </si>
  <si>
    <t>Number of Students Required to Test</t>
  </si>
  <si>
    <t>Total Students Tested</t>
  </si>
  <si>
    <t>Percentage of Students Tested</t>
  </si>
  <si>
    <t>Number of Students at Achievement Level</t>
  </si>
  <si>
    <t>Below State Expectations</t>
  </si>
  <si>
    <t>Students with Disabilities</t>
  </si>
  <si>
    <t>115</t>
  </si>
  <si>
    <t>Mathematics</t>
  </si>
  <si>
    <t>Per Pupil Spending</t>
  </si>
  <si>
    <t>Type</t>
  </si>
  <si>
    <t>Level</t>
  </si>
  <si>
    <t>Amount</t>
  </si>
  <si>
    <t>District Amount</t>
  </si>
  <si>
    <t>Statewide Amount</t>
  </si>
  <si>
    <t>Percent Below Achievement ELA</t>
  </si>
  <si>
    <t>Percent Below Achievement Math</t>
  </si>
  <si>
    <t>Percent Below Achievement Science</t>
  </si>
  <si>
    <t>ELA</t>
  </si>
  <si>
    <t>Grade</t>
  </si>
  <si>
    <t>01</t>
  </si>
  <si>
    <t>02</t>
  </si>
  <si>
    <t>03</t>
  </si>
  <si>
    <t>04</t>
  </si>
  <si>
    <t>05</t>
  </si>
  <si>
    <t>06</t>
  </si>
  <si>
    <t>KG</t>
  </si>
  <si>
    <t>PK</t>
  </si>
  <si>
    <t>Other</t>
  </si>
  <si>
    <t>Economically Disadvantaged</t>
  </si>
  <si>
    <t>Racial/Ethnic Diversity</t>
  </si>
  <si>
    <t>American Indian or Alaska Native</t>
  </si>
  <si>
    <t>1</t>
  </si>
  <si>
    <t>Asian</t>
  </si>
  <si>
    <t>Black or African American</t>
  </si>
  <si>
    <t>Hispanic/Latino</t>
  </si>
  <si>
    <t>Two or More Races</t>
  </si>
  <si>
    <t>3</t>
  </si>
  <si>
    <t>White</t>
  </si>
  <si>
    <t>218</t>
  </si>
  <si>
    <t>Sex</t>
  </si>
  <si>
    <t>Female</t>
  </si>
  <si>
    <t>Male</t>
  </si>
  <si>
    <t>4</t>
  </si>
  <si>
    <t>07</t>
  </si>
  <si>
    <t>08</t>
  </si>
  <si>
    <t>Homeless</t>
  </si>
  <si>
    <t>Multilingual Learners</t>
  </si>
  <si>
    <t>Parent in Military on Active Duty</t>
  </si>
  <si>
    <t>Students in Foster Care</t>
  </si>
  <si>
    <t>231</t>
  </si>
  <si>
    <t>09</t>
  </si>
  <si>
    <t>2</t>
  </si>
  <si>
    <t>Migrant</t>
  </si>
  <si>
    <t>240</t>
  </si>
  <si>
    <t>254</t>
  </si>
  <si>
    <t>242</t>
  </si>
  <si>
    <t>252</t>
  </si>
  <si>
    <t>276</t>
  </si>
  <si>
    <t>458</t>
  </si>
  <si>
    <t>Native Hawaiian or Other Pacific Islander</t>
  </si>
  <si>
    <t>247</t>
  </si>
  <si>
    <t>1,024</t>
  </si>
  <si>
    <t>273</t>
  </si>
  <si>
    <t>223</t>
  </si>
  <si>
    <t>261</t>
  </si>
  <si>
    <t>307</t>
  </si>
  <si>
    <t>797</t>
  </si>
  <si>
    <t>486</t>
  </si>
  <si>
    <t>538</t>
  </si>
  <si>
    <t>485</t>
  </si>
  <si>
    <t>207</t>
  </si>
  <si>
    <t>156</t>
  </si>
  <si>
    <t>153</t>
  </si>
  <si>
    <t>Not Selected</t>
  </si>
  <si>
    <t>578</t>
  </si>
  <si>
    <t>295</t>
  </si>
  <si>
    <t>284</t>
  </si>
  <si>
    <t>119</t>
  </si>
  <si>
    <t>257</t>
  </si>
  <si>
    <t>1,037</t>
  </si>
  <si>
    <t>831</t>
  </si>
  <si>
    <t>478</t>
  </si>
  <si>
    <t>559</t>
  </si>
  <si>
    <t>120</t>
  </si>
  <si>
    <t>182</t>
  </si>
  <si>
    <t>149</t>
  </si>
  <si>
    <t>366</t>
  </si>
  <si>
    <t>121</t>
  </si>
  <si>
    <t>350</t>
  </si>
  <si>
    <t>154</t>
  </si>
  <si>
    <t>165</t>
  </si>
  <si>
    <t>395</t>
  </si>
  <si>
    <t>664</t>
  </si>
  <si>
    <t>429</t>
  </si>
  <si>
    <t>465</t>
  </si>
  <si>
    <t>201</t>
  </si>
  <si>
    <t>200</t>
  </si>
  <si>
    <t>400</t>
  </si>
  <si>
    <t>370</t>
  </si>
  <si>
    <t>323</t>
  </si>
  <si>
    <t>456</t>
  </si>
  <si>
    <t>864</t>
  </si>
  <si>
    <t>451</t>
  </si>
  <si>
    <t>413</t>
  </si>
  <si>
    <t>591</t>
  </si>
  <si>
    <t>355</t>
  </si>
  <si>
    <t>443</t>
  </si>
  <si>
    <t>151</t>
  </si>
  <si>
    <t>568</t>
  </si>
  <si>
    <t>349</t>
  </si>
  <si>
    <t>248</t>
  </si>
  <si>
    <t>422</t>
  </si>
  <si>
    <t>367</t>
  </si>
  <si>
    <t>455</t>
  </si>
  <si>
    <t>574</t>
  </si>
  <si>
    <t>492</t>
  </si>
  <si>
    <t>320</t>
  </si>
  <si>
    <t>188</t>
  </si>
  <si>
    <t>804</t>
  </si>
  <si>
    <t>393</t>
  </si>
  <si>
    <t>411</t>
  </si>
  <si>
    <t>730</t>
  </si>
  <si>
    <t>623</t>
  </si>
  <si>
    <t>507</t>
  </si>
  <si>
    <t>444</t>
  </si>
  <si>
    <t>489</t>
  </si>
  <si>
    <t>875</t>
  </si>
  <si>
    <t>756</t>
  </si>
  <si>
    <t>427</t>
  </si>
  <si>
    <t>448</t>
  </si>
  <si>
    <t>612</t>
  </si>
  <si>
    <t>723</t>
  </si>
  <si>
    <t>688</t>
  </si>
  <si>
    <t>369</t>
  </si>
  <si>
    <t>328</t>
  </si>
  <si>
    <t>509</t>
  </si>
  <si>
    <t>359</t>
  </si>
  <si>
    <t>535</t>
  </si>
  <si>
    <t>308</t>
  </si>
  <si>
    <t>714</t>
  </si>
  <si>
    <t>415</t>
  </si>
  <si>
    <t>663</t>
  </si>
  <si>
    <t>572</t>
  </si>
  <si>
    <t>335</t>
  </si>
  <si>
    <t>498</t>
  </si>
  <si>
    <t>432</t>
  </si>
  <si>
    <t>373</t>
  </si>
  <si>
    <t>331</t>
  </si>
  <si>
    <t>175</t>
  </si>
  <si>
    <t>319</t>
  </si>
  <si>
    <t>312</t>
  </si>
  <si>
    <t>356</t>
  </si>
  <si>
    <t>416</t>
  </si>
  <si>
    <t>419</t>
  </si>
  <si>
    <t>418</t>
  </si>
  <si>
    <t>1,607</t>
  </si>
  <si>
    <t>406</t>
  </si>
  <si>
    <t>921</t>
  </si>
  <si>
    <t>565</t>
  </si>
  <si>
    <t>698</t>
  </si>
  <si>
    <t>718</t>
  </si>
  <si>
    <t>788</t>
  </si>
  <si>
    <t>819</t>
  </si>
  <si>
    <t>710</t>
  </si>
  <si>
    <t>326</t>
  </si>
  <si>
    <t>345</t>
  </si>
  <si>
    <t>668</t>
  </si>
  <si>
    <t>540</t>
  </si>
  <si>
    <t>403</t>
  </si>
  <si>
    <t>346</t>
  </si>
  <si>
    <t>733</t>
  </si>
  <si>
    <t>576</t>
  </si>
  <si>
    <t>461</t>
  </si>
  <si>
    <t>274</t>
  </si>
  <si>
    <t>521</t>
  </si>
  <si>
    <t>611</t>
  </si>
  <si>
    <t>464</t>
  </si>
  <si>
    <t>546</t>
  </si>
  <si>
    <t>472</t>
  </si>
  <si>
    <t>543</t>
  </si>
  <si>
    <t>508</t>
  </si>
  <si>
    <t>475</t>
  </si>
  <si>
    <t>505</t>
  </si>
  <si>
    <t>425</t>
  </si>
  <si>
    <t>481</t>
  </si>
  <si>
    <t>260</t>
  </si>
  <si>
    <t>214</t>
  </si>
  <si>
    <t>951</t>
  </si>
  <si>
    <t>805</t>
  </si>
  <si>
    <t>333</t>
  </si>
  <si>
    <t>562</t>
  </si>
  <si>
    <t>309</t>
  </si>
  <si>
    <t>306</t>
  </si>
  <si>
    <t>445</t>
  </si>
  <si>
    <t>914</t>
  </si>
  <si>
    <t>647</t>
  </si>
  <si>
    <t>631</t>
  </si>
  <si>
    <t>321</t>
  </si>
  <si>
    <t>340</t>
  </si>
  <si>
    <t>452</t>
  </si>
  <si>
    <t>518</t>
  </si>
  <si>
    <t>1,005</t>
  </si>
  <si>
    <t>436</t>
  </si>
  <si>
    <t>948</t>
  </si>
  <si>
    <t>283</t>
  </si>
  <si>
    <t>687</t>
  </si>
  <si>
    <t>638</t>
  </si>
  <si>
    <t>338</t>
  </si>
  <si>
    <t>549</t>
  </si>
  <si>
    <t>404</t>
  </si>
  <si>
    <t>634</t>
  </si>
  <si>
    <t>442</t>
  </si>
  <si>
    <t>680</t>
  </si>
  <si>
    <t>656</t>
  </si>
  <si>
    <t>596</t>
  </si>
  <si>
    <t>473</t>
  </si>
  <si>
    <t>765</t>
  </si>
  <si>
    <t>660</t>
  </si>
  <si>
    <t>384</t>
  </si>
  <si>
    <t>531</t>
  </si>
  <si>
    <t>557</t>
  </si>
  <si>
    <t>329</t>
  </si>
  <si>
    <t>743</t>
  </si>
  <si>
    <t>513</t>
  </si>
  <si>
    <t>675</t>
  </si>
  <si>
    <t>630</t>
  </si>
  <si>
    <t>846</t>
  </si>
  <si>
    <t>801</t>
  </si>
  <si>
    <t>446</t>
  </si>
  <si>
    <t>1,147</t>
  </si>
  <si>
    <t>1,040</t>
  </si>
  <si>
    <t>622</t>
  </si>
  <si>
    <t>494</t>
  </si>
  <si>
    <t>460</t>
  </si>
  <si>
    <t>588</t>
  </si>
  <si>
    <t>1,063</t>
  </si>
  <si>
    <t>897</t>
  </si>
  <si>
    <t>547</t>
  </si>
  <si>
    <t>742</t>
  </si>
  <si>
    <t>482</t>
  </si>
  <si>
    <t>755</t>
  </si>
  <si>
    <t>353</t>
  </si>
  <si>
    <t>973</t>
  </si>
  <si>
    <t>1,452</t>
  </si>
  <si>
    <t>1,192</t>
  </si>
  <si>
    <t>697</t>
  </si>
  <si>
    <t>556</t>
  </si>
  <si>
    <t>314</t>
  </si>
  <si>
    <t>Percent Economically Disadvantaged</t>
  </si>
  <si>
    <t>Percent with Disabilities</t>
  </si>
  <si>
    <t>Below Achievement Average</t>
  </si>
  <si>
    <t>Is Charter</t>
  </si>
  <si>
    <t>Column Average</t>
  </si>
  <si>
    <t>Count of Non Empty</t>
  </si>
  <si>
    <t>Test</t>
  </si>
  <si>
    <t>75.00%</t>
  </si>
  <si>
    <t>88.89%</t>
  </si>
  <si>
    <t>80.00%</t>
  </si>
  <si>
    <t>86.42%</t>
  </si>
  <si>
    <t>81.48%</t>
  </si>
  <si>
    <t>89.74%</t>
  </si>
  <si>
    <t>32.43%</t>
  </si>
  <si>
    <t>573</t>
  </si>
  <si>
    <t>550</t>
  </si>
  <si>
    <t>ELA Old Score</t>
  </si>
  <si>
    <t>ELA New Score</t>
  </si>
  <si>
    <t>Science Old Score</t>
  </si>
  <si>
    <t>Science New Score</t>
  </si>
  <si>
    <t>Math Old Score</t>
  </si>
  <si>
    <t>Math New Score</t>
  </si>
  <si>
    <t>1761</t>
  </si>
  <si>
    <t>1765</t>
  </si>
  <si>
    <t>100.00%</t>
  </si>
  <si>
    <t>1038</t>
  </si>
  <si>
    <t>1039</t>
  </si>
  <si>
    <t>1734</t>
  </si>
  <si>
    <t>790</t>
  </si>
  <si>
    <t>98.85%</t>
  </si>
  <si>
    <t>1629</t>
  </si>
  <si>
    <t>906</t>
  </si>
  <si>
    <t>97.11%</t>
  </si>
  <si>
    <t>90.23%</t>
  </si>
  <si>
    <t>99.57%</t>
  </si>
  <si>
    <t>99.07%</t>
  </si>
  <si>
    <t>98.80%</t>
  </si>
  <si>
    <t>96.47%</t>
  </si>
  <si>
    <t>2021</t>
  </si>
  <si>
    <t>98.40%</t>
  </si>
  <si>
    <t>97.56%</t>
  </si>
  <si>
    <t>98.48%</t>
  </si>
  <si>
    <t>92.94%</t>
  </si>
  <si>
    <t>98.33%</t>
  </si>
  <si>
    <t>99.18%</t>
  </si>
  <si>
    <t>97.08%</t>
  </si>
  <si>
    <t>97.37%</t>
  </si>
  <si>
    <t>98.91%</t>
  </si>
  <si>
    <t>99.16%</t>
  </si>
  <si>
    <t>1630</t>
  </si>
  <si>
    <t>1648</t>
  </si>
  <si>
    <t>78.16%</t>
  </si>
  <si>
    <t>92.67%</t>
  </si>
  <si>
    <t>339</t>
  </si>
  <si>
    <t>99.12%</t>
  </si>
  <si>
    <t>99.00%</t>
  </si>
  <si>
    <t>99.41%</t>
  </si>
  <si>
    <t>1031</t>
  </si>
  <si>
    <t>1033</t>
  </si>
  <si>
    <t>98.50%</t>
  </si>
  <si>
    <t>1032</t>
  </si>
  <si>
    <t>97.78%</t>
  </si>
  <si>
    <t>99.82%</t>
  </si>
  <si>
    <t>91.80%</t>
  </si>
  <si>
    <t>91.30%</t>
  </si>
  <si>
    <t>95.29%</t>
  </si>
  <si>
    <t>536</t>
  </si>
  <si>
    <t>96.58%</t>
  </si>
  <si>
    <t>504</t>
  </si>
  <si>
    <t>98.82%</t>
  </si>
  <si>
    <t>97.24%</t>
  </si>
  <si>
    <t>90.63%</t>
  </si>
  <si>
    <t>96.85%</t>
  </si>
  <si>
    <t>99.33%</t>
  </si>
  <si>
    <t>99.53%</t>
  </si>
  <si>
    <t>97.22%</t>
  </si>
  <si>
    <t>96.15%</t>
  </si>
  <si>
    <t>1628</t>
  </si>
  <si>
    <t>1510</t>
  </si>
  <si>
    <t>1511</t>
  </si>
  <si>
    <t>1828</t>
  </si>
  <si>
    <t>97.10%</t>
  </si>
  <si>
    <t>1411</t>
  </si>
  <si>
    <t>997</t>
  </si>
  <si>
    <t>1661</t>
  </si>
  <si>
    <t>1049</t>
  </si>
  <si>
    <t>1052</t>
  </si>
  <si>
    <t>98.09%</t>
  </si>
  <si>
    <t>1051</t>
  </si>
  <si>
    <t>96.00%</t>
  </si>
  <si>
    <t>1400</t>
  </si>
  <si>
    <t>999</t>
  </si>
  <si>
    <t>98.32%</t>
  </si>
  <si>
    <t>97.83%</t>
  </si>
  <si>
    <t>96.23%</t>
  </si>
  <si>
    <t>98.39%</t>
  </si>
  <si>
    <t>2071</t>
  </si>
  <si>
    <t>2072</t>
  </si>
  <si>
    <t>1002</t>
  </si>
  <si>
    <t>1003</t>
  </si>
  <si>
    <t>1004</t>
  </si>
  <si>
    <t>97.30%</t>
  </si>
  <si>
    <t>1663</t>
  </si>
  <si>
    <t>1463</t>
  </si>
  <si>
    <t>97.51%</t>
  </si>
  <si>
    <t>84.38%</t>
  </si>
  <si>
    <t>1148</t>
  </si>
  <si>
    <t>1149</t>
  </si>
  <si>
    <t>98.66%</t>
  </si>
  <si>
    <t>1627</t>
  </si>
  <si>
    <t>899</t>
  </si>
  <si>
    <t>428</t>
  </si>
  <si>
    <t>98.83%</t>
  </si>
  <si>
    <t>96.53%</t>
  </si>
  <si>
    <t>97.62%</t>
  </si>
  <si>
    <t>1631</t>
  </si>
  <si>
    <t>1649</t>
  </si>
  <si>
    <t>98.10%</t>
  </si>
  <si>
    <t>1065</t>
  </si>
  <si>
    <t>1066</t>
  </si>
  <si>
    <t>97.01%</t>
  </si>
  <si>
    <t>1154</t>
  </si>
  <si>
    <t>1155</t>
  </si>
  <si>
    <t>95.56%</t>
  </si>
  <si>
    <t>1180</t>
  </si>
  <si>
    <t>1181</t>
  </si>
  <si>
    <t>1121</t>
  </si>
  <si>
    <t>1122</t>
  </si>
  <si>
    <t>99.60%</t>
  </si>
  <si>
    <t>91.58%</t>
  </si>
  <si>
    <t>653</t>
  </si>
  <si>
    <t>98.49%</t>
  </si>
  <si>
    <t>99.62%</t>
  </si>
  <si>
    <t>99.45%</t>
  </si>
  <si>
    <t>1054</t>
  </si>
  <si>
    <t>1055</t>
  </si>
  <si>
    <t>99.65%</t>
  </si>
  <si>
    <t>93.33%</t>
  </si>
  <si>
    <t>97.96%</t>
  </si>
  <si>
    <t>1664</t>
  </si>
  <si>
    <t>97.44%</t>
  </si>
  <si>
    <t>97.64%</t>
  </si>
  <si>
    <t>99.68%</t>
  </si>
  <si>
    <t>1009</t>
  </si>
  <si>
    <t>1010</t>
  </si>
  <si>
    <t>1011</t>
  </si>
  <si>
    <t>1012</t>
  </si>
  <si>
    <t>98.65%</t>
  </si>
  <si>
    <t>1095</t>
  </si>
  <si>
    <t>1096</t>
  </si>
  <si>
    <t>86.14%</t>
  </si>
  <si>
    <t>95.89%</t>
  </si>
  <si>
    <t>374</t>
  </si>
  <si>
    <t>99.73%</t>
  </si>
  <si>
    <t>1665</t>
  </si>
  <si>
    <t>1197</t>
  </si>
  <si>
    <t>1198</t>
  </si>
  <si>
    <t>93.55%</t>
  </si>
  <si>
    <t>99.05%</t>
  </si>
  <si>
    <t>77.48%</t>
  </si>
  <si>
    <t>670</t>
  </si>
  <si>
    <t>94.37%</t>
  </si>
  <si>
    <t>97.05%</t>
  </si>
  <si>
    <t>99.67%</t>
  </si>
  <si>
    <t>2048</t>
  </si>
  <si>
    <t>394</t>
  </si>
  <si>
    <t>95.18%</t>
  </si>
  <si>
    <t>94.74%</t>
  </si>
  <si>
    <t>2040</t>
  </si>
  <si>
    <t>1969</t>
  </si>
  <si>
    <t>93.18%</t>
  </si>
  <si>
    <t>1213</t>
  </si>
  <si>
    <t>1214</t>
  </si>
  <si>
    <t>97.79%</t>
  </si>
  <si>
    <t>99.28%</t>
  </si>
  <si>
    <t>98.25%</t>
  </si>
  <si>
    <t>97.70%</t>
  </si>
  <si>
    <t>96.91%</t>
  </si>
  <si>
    <t>696</t>
  </si>
  <si>
    <t>699</t>
  </si>
  <si>
    <t>98.68%</t>
  </si>
  <si>
    <t>98.74%</t>
  </si>
  <si>
    <t>1636</t>
  </si>
  <si>
    <t>98.98%</t>
  </si>
  <si>
    <t>798</t>
  </si>
  <si>
    <t>799</t>
  </si>
  <si>
    <t>99.72%</t>
  </si>
  <si>
    <t>94.44%</t>
  </si>
  <si>
    <t>98.55%</t>
  </si>
  <si>
    <t>96.77%</t>
  </si>
  <si>
    <t>1501</t>
  </si>
  <si>
    <t>1502</t>
  </si>
  <si>
    <t>89.36%</t>
  </si>
  <si>
    <t>1762</t>
  </si>
  <si>
    <t>1766</t>
  </si>
  <si>
    <t>1223</t>
  </si>
  <si>
    <t>1224</t>
  </si>
  <si>
    <t>92.98%</t>
  </si>
  <si>
    <t>1672</t>
  </si>
  <si>
    <t>1673</t>
  </si>
  <si>
    <t>95.31%</t>
  </si>
  <si>
    <t>1739</t>
  </si>
  <si>
    <t>1715</t>
  </si>
  <si>
    <t>97.19%</t>
  </si>
  <si>
    <t>97.14%</t>
  </si>
  <si>
    <t>97.65%</t>
  </si>
  <si>
    <t>97.06%</t>
  </si>
  <si>
    <t>96.08%</t>
  </si>
  <si>
    <t>1036</t>
  </si>
  <si>
    <t>1037</t>
  </si>
  <si>
    <t>90.98%</t>
  </si>
  <si>
    <t>1735</t>
  </si>
  <si>
    <t>738</t>
  </si>
  <si>
    <t>1013</t>
  </si>
  <si>
    <t>1014</t>
  </si>
  <si>
    <t>97.21%</t>
  </si>
  <si>
    <t>89.25%</t>
  </si>
  <si>
    <t>82.49%</t>
  </si>
  <si>
    <t>96.45%</t>
  </si>
  <si>
    <t>98.31%</t>
  </si>
  <si>
    <t>95.62%</t>
  </si>
  <si>
    <t>376</t>
  </si>
  <si>
    <t>407</t>
  </si>
  <si>
    <t>98.46%</t>
  </si>
  <si>
    <t>496</t>
  </si>
  <si>
    <t>97.98%</t>
  </si>
  <si>
    <t>98.84%</t>
  </si>
  <si>
    <t>371</t>
  </si>
  <si>
    <t>85.42%</t>
  </si>
  <si>
    <t>372</t>
  </si>
  <si>
    <t>1438</t>
  </si>
  <si>
    <t>94.89%</t>
  </si>
  <si>
    <t>97.35%</t>
  </si>
  <si>
    <t>1445</t>
  </si>
  <si>
    <t>2116</t>
  </si>
  <si>
    <t>99.30%</t>
  </si>
  <si>
    <t>1968</t>
  </si>
  <si>
    <t>95.45%</t>
  </si>
  <si>
    <t>85.71%</t>
  </si>
  <si>
    <t>2075</t>
  </si>
  <si>
    <t>561</t>
  </si>
  <si>
    <t>564</t>
  </si>
  <si>
    <t>99.06%</t>
  </si>
  <si>
    <t>567</t>
  </si>
  <si>
    <t>95.06%</t>
  </si>
  <si>
    <t>569</t>
  </si>
  <si>
    <t>96.05%</t>
  </si>
  <si>
    <t>563</t>
  </si>
  <si>
    <t>1446</t>
  </si>
  <si>
    <t>1448</t>
  </si>
  <si>
    <t>97.48%</t>
  </si>
  <si>
    <t>1057</t>
  </si>
  <si>
    <t>98.04%</t>
  </si>
  <si>
    <t>1447</t>
  </si>
  <si>
    <t>1449</t>
  </si>
  <si>
    <t>96.36%</t>
  </si>
  <si>
    <t>98.89%</t>
  </si>
  <si>
    <t>99.25%</t>
  </si>
  <si>
    <t>931</t>
  </si>
  <si>
    <t>597</t>
  </si>
  <si>
    <t>88.48%</t>
  </si>
  <si>
    <t>600</t>
  </si>
  <si>
    <t>599</t>
  </si>
  <si>
    <t>99.29%</t>
  </si>
  <si>
    <t>595</t>
  </si>
  <si>
    <t>593</t>
  </si>
  <si>
    <t>598</t>
  </si>
  <si>
    <t>601</t>
  </si>
  <si>
    <t>603</t>
  </si>
  <si>
    <t>605</t>
  </si>
  <si>
    <t>98.70%</t>
  </si>
  <si>
    <t>1508</t>
  </si>
  <si>
    <t>615</t>
  </si>
  <si>
    <t>610</t>
  </si>
  <si>
    <t>608</t>
  </si>
  <si>
    <t>502</t>
  </si>
  <si>
    <t>1450</t>
  </si>
  <si>
    <t>763</t>
  </si>
  <si>
    <t>91.13%</t>
  </si>
  <si>
    <t>764</t>
  </si>
  <si>
    <t>785</t>
  </si>
  <si>
    <t>98.73%</t>
  </si>
  <si>
    <t>787</t>
  </si>
  <si>
    <t>95.65%</t>
  </si>
  <si>
    <t>784</t>
  </si>
  <si>
    <t>97.73%</t>
  </si>
  <si>
    <t>98.81%</t>
  </si>
  <si>
    <t>619</t>
  </si>
  <si>
    <t>94.70%</t>
  </si>
  <si>
    <t>620</t>
  </si>
  <si>
    <t>98.41%</t>
  </si>
  <si>
    <t>625</t>
  </si>
  <si>
    <t>99.15%</t>
  </si>
  <si>
    <t>1451</t>
  </si>
  <si>
    <t>99.35%</t>
  </si>
  <si>
    <t>99.47%</t>
  </si>
  <si>
    <t>1452</t>
  </si>
  <si>
    <t>2013</t>
  </si>
  <si>
    <t>834</t>
  </si>
  <si>
    <t>1768</t>
  </si>
  <si>
    <t>80.47%</t>
  </si>
  <si>
    <t>1767</t>
  </si>
  <si>
    <t>95.64%</t>
  </si>
  <si>
    <t>583</t>
  </si>
  <si>
    <t>97.67%</t>
  </si>
  <si>
    <t>838</t>
  </si>
  <si>
    <t>1455</t>
  </si>
  <si>
    <t>96.39%</t>
  </si>
  <si>
    <t>94.94%</t>
  </si>
  <si>
    <t>537</t>
  </si>
  <si>
    <t>97.28%</t>
  </si>
  <si>
    <t>99.38%</t>
  </si>
  <si>
    <t>635</t>
  </si>
  <si>
    <t>640</t>
  </si>
  <si>
    <t>637</t>
  </si>
  <si>
    <t>95.00%</t>
  </si>
  <si>
    <t>1456</t>
  </si>
  <si>
    <t>98.57%</t>
  </si>
  <si>
    <t>292</t>
  </si>
  <si>
    <t>99.19%</t>
  </si>
  <si>
    <t>646</t>
  </si>
  <si>
    <t>659</t>
  </si>
  <si>
    <t>650</t>
  </si>
  <si>
    <t>99.03%</t>
  </si>
  <si>
    <t>651</t>
  </si>
  <si>
    <t>652</t>
  </si>
  <si>
    <t>88.58%</t>
  </si>
  <si>
    <t>466</t>
  </si>
  <si>
    <t>95.69%</t>
  </si>
  <si>
    <t>97.00%</t>
  </si>
  <si>
    <t>1457</t>
  </si>
  <si>
    <t>807</t>
  </si>
  <si>
    <t>812</t>
  </si>
  <si>
    <t>811</t>
  </si>
  <si>
    <t>813</t>
  </si>
  <si>
    <t>98.27%</t>
  </si>
  <si>
    <t>810</t>
  </si>
  <si>
    <t>97.63%</t>
  </si>
  <si>
    <t>1458</t>
  </si>
  <si>
    <t>2044</t>
  </si>
  <si>
    <t>822</t>
  </si>
  <si>
    <t>89.70%</t>
  </si>
  <si>
    <t>2047</t>
  </si>
  <si>
    <t>95.70%</t>
  </si>
  <si>
    <t>2045</t>
  </si>
  <si>
    <t>2046</t>
  </si>
  <si>
    <t>1459</t>
  </si>
  <si>
    <t>884</t>
  </si>
  <si>
    <t>93.46%</t>
  </si>
  <si>
    <t>886</t>
  </si>
  <si>
    <t>1460</t>
  </si>
  <si>
    <t>964</t>
  </si>
  <si>
    <t>95.58%</t>
  </si>
  <si>
    <t>967</t>
  </si>
  <si>
    <t>966</t>
  </si>
  <si>
    <t>97.27%</t>
  </si>
  <si>
    <t>965</t>
  </si>
  <si>
    <t>1615</t>
  </si>
  <si>
    <t>94.57%</t>
  </si>
  <si>
    <t>679</t>
  </si>
  <si>
    <t>98.51%</t>
  </si>
  <si>
    <t>99.49%</t>
  </si>
  <si>
    <t>1461</t>
  </si>
  <si>
    <t>98.86%</t>
  </si>
  <si>
    <t>94.34%</t>
  </si>
  <si>
    <t>1462</t>
  </si>
  <si>
    <t>2136</t>
  </si>
  <si>
    <t>2137</t>
  </si>
  <si>
    <t>2139</t>
  </si>
  <si>
    <t>98.36%</t>
  </si>
  <si>
    <t>2140</t>
  </si>
  <si>
    <t>1035</t>
  </si>
  <si>
    <t>2144</t>
  </si>
  <si>
    <t>97.53%</t>
  </si>
  <si>
    <t>1464</t>
  </si>
  <si>
    <t>96.30%</t>
  </si>
  <si>
    <t>96.22%</t>
  </si>
  <si>
    <t>1465</t>
  </si>
  <si>
    <t>97.18%</t>
  </si>
  <si>
    <t>703</t>
  </si>
  <si>
    <t>706</t>
  </si>
  <si>
    <t>99.32%</t>
  </si>
  <si>
    <t>98.63%</t>
  </si>
  <si>
    <t>707</t>
  </si>
  <si>
    <t>709</t>
  </si>
  <si>
    <t>93.90%</t>
  </si>
  <si>
    <t>713</t>
  </si>
  <si>
    <t>716</t>
  </si>
  <si>
    <t>96.88%</t>
  </si>
  <si>
    <t>95.95%</t>
  </si>
  <si>
    <t>719</t>
  </si>
  <si>
    <t>97.87%</t>
  </si>
  <si>
    <t>96.84%</t>
  </si>
  <si>
    <t>722</t>
  </si>
  <si>
    <t>97.60%</t>
  </si>
  <si>
    <t>726</t>
  </si>
  <si>
    <t>727</t>
  </si>
  <si>
    <t>729</t>
  </si>
  <si>
    <t>1466</t>
  </si>
  <si>
    <t>95.73%</t>
  </si>
  <si>
    <t>99.61%</t>
  </si>
  <si>
    <t>94.20%</t>
  </si>
  <si>
    <t>746</t>
  </si>
  <si>
    <t>744</t>
  </si>
  <si>
    <t>747</t>
  </si>
  <si>
    <t>748</t>
  </si>
  <si>
    <t>745</t>
  </si>
  <si>
    <t>99.14%</t>
  </si>
  <si>
    <t>753</t>
  </si>
  <si>
    <t>754</t>
  </si>
  <si>
    <t>758</t>
  </si>
  <si>
    <t>759</t>
  </si>
  <si>
    <t>757</t>
  </si>
  <si>
    <t>98.06%</t>
  </si>
  <si>
    <t>1467</t>
  </si>
  <si>
    <t>1043</t>
  </si>
  <si>
    <t>95.60%</t>
  </si>
  <si>
    <t>1044</t>
  </si>
  <si>
    <t>97.99%</t>
  </si>
  <si>
    <t>1468</t>
  </si>
  <si>
    <t>2085</t>
  </si>
  <si>
    <t>99.79%</t>
  </si>
  <si>
    <t>1971</t>
  </si>
  <si>
    <t>766</t>
  </si>
  <si>
    <t>92.31%</t>
  </si>
  <si>
    <t>773</t>
  </si>
  <si>
    <t>90.26%</t>
  </si>
  <si>
    <t>770</t>
  </si>
  <si>
    <t>90.28%</t>
  </si>
  <si>
    <t>768</t>
  </si>
  <si>
    <t>95.19%</t>
  </si>
  <si>
    <t>772</t>
  </si>
  <si>
    <t>98.28%</t>
  </si>
  <si>
    <t>767</t>
  </si>
  <si>
    <t>771</t>
  </si>
  <si>
    <t>97.04%</t>
  </si>
  <si>
    <t>774</t>
  </si>
  <si>
    <t>1959</t>
  </si>
  <si>
    <t>778</t>
  </si>
  <si>
    <t>92.86%</t>
  </si>
  <si>
    <t>780</t>
  </si>
  <si>
    <t>782</t>
  </si>
  <si>
    <t>781</t>
  </si>
  <si>
    <t>98.75%</t>
  </si>
  <si>
    <t>789</t>
  </si>
  <si>
    <t>791</t>
  </si>
  <si>
    <t>792</t>
  </si>
  <si>
    <t>793</t>
  </si>
  <si>
    <t>794</t>
  </si>
  <si>
    <t>795</t>
  </si>
  <si>
    <t>796</t>
  </si>
  <si>
    <t>826</t>
  </si>
  <si>
    <t>828</t>
  </si>
  <si>
    <t>829</t>
  </si>
  <si>
    <t>830</t>
  </si>
  <si>
    <t>92.68%</t>
  </si>
  <si>
    <t>94.12%</t>
  </si>
  <si>
    <t>1500</t>
  </si>
  <si>
    <t>1041</t>
  </si>
  <si>
    <t>839</t>
  </si>
  <si>
    <t>843</t>
  </si>
  <si>
    <t>96.75%</t>
  </si>
  <si>
    <t>97.31%</t>
  </si>
  <si>
    <t>844</t>
  </si>
  <si>
    <t>98.87%</t>
  </si>
  <si>
    <t>847</t>
  </si>
  <si>
    <t>848</t>
  </si>
  <si>
    <t>99.46%</t>
  </si>
  <si>
    <t>851</t>
  </si>
  <si>
    <t>849</t>
  </si>
  <si>
    <t>850</t>
  </si>
  <si>
    <t>97.75%</t>
  </si>
  <si>
    <t>852</t>
  </si>
  <si>
    <t>854</t>
  </si>
  <si>
    <t>857</t>
  </si>
  <si>
    <t>858</t>
  </si>
  <si>
    <t>99.24%</t>
  </si>
  <si>
    <t>860</t>
  </si>
  <si>
    <t>869</t>
  </si>
  <si>
    <t>861</t>
  </si>
  <si>
    <t>868</t>
  </si>
  <si>
    <t>97.13%</t>
  </si>
  <si>
    <t>873</t>
  </si>
  <si>
    <t>867</t>
  </si>
  <si>
    <t>96.51%</t>
  </si>
  <si>
    <t>870</t>
  </si>
  <si>
    <t>97.66%</t>
  </si>
  <si>
    <t>874</t>
  </si>
  <si>
    <t>879</t>
  </si>
  <si>
    <t>877</t>
  </si>
  <si>
    <t>96.83%</t>
  </si>
  <si>
    <t>881</t>
  </si>
  <si>
    <t>99.39%</t>
  </si>
  <si>
    <t>1826</t>
  </si>
  <si>
    <t>672</t>
  </si>
  <si>
    <t>98.88%</t>
  </si>
  <si>
    <t>671</t>
  </si>
  <si>
    <t>96.82%</t>
  </si>
  <si>
    <t>888</t>
  </si>
  <si>
    <t>889</t>
  </si>
  <si>
    <t>890</t>
  </si>
  <si>
    <t>892</t>
  </si>
  <si>
    <t>93.75%</t>
  </si>
  <si>
    <t>893</t>
  </si>
  <si>
    <t>98.61%</t>
  </si>
  <si>
    <t>896</t>
  </si>
  <si>
    <t>898</t>
  </si>
  <si>
    <t>2143</t>
  </si>
  <si>
    <t>2141</t>
  </si>
  <si>
    <t>904</t>
  </si>
  <si>
    <t>2142</t>
  </si>
  <si>
    <t>905</t>
  </si>
  <si>
    <t>2202</t>
  </si>
  <si>
    <t>94.50%</t>
  </si>
  <si>
    <t>2203</t>
  </si>
  <si>
    <t>913</t>
  </si>
  <si>
    <t>98.22%</t>
  </si>
  <si>
    <t>2062</t>
  </si>
  <si>
    <t>918</t>
  </si>
  <si>
    <t>920</t>
  </si>
  <si>
    <t>462</t>
  </si>
  <si>
    <t>93.51%</t>
  </si>
  <si>
    <t>915</t>
  </si>
  <si>
    <t>919</t>
  </si>
  <si>
    <t>2061</t>
  </si>
  <si>
    <t>2113</t>
  </si>
  <si>
    <t>925</t>
  </si>
  <si>
    <t>94.66%</t>
  </si>
  <si>
    <t>926</t>
  </si>
  <si>
    <t>98.67%</t>
  </si>
  <si>
    <t>923</t>
  </si>
  <si>
    <t>932</t>
  </si>
  <si>
    <t>935</t>
  </si>
  <si>
    <t>934</t>
  </si>
  <si>
    <t>936</t>
  </si>
  <si>
    <t>1763</t>
  </si>
  <si>
    <t>939</t>
  </si>
  <si>
    <t>98.77%</t>
  </si>
  <si>
    <t>940</t>
  </si>
  <si>
    <t>98.19%</t>
  </si>
  <si>
    <t>1469</t>
  </si>
  <si>
    <t>947</t>
  </si>
  <si>
    <t>89.33%</t>
  </si>
  <si>
    <t>949</t>
  </si>
  <si>
    <t>956</t>
  </si>
  <si>
    <t>954</t>
  </si>
  <si>
    <t>97.33%</t>
  </si>
  <si>
    <t>957</t>
  </si>
  <si>
    <t>1769</t>
  </si>
  <si>
    <t>95.83%</t>
  </si>
  <si>
    <t>958</t>
  </si>
  <si>
    <t>1733</t>
  </si>
  <si>
    <t>739</t>
  </si>
  <si>
    <t>735</t>
  </si>
  <si>
    <t>82.17%</t>
  </si>
  <si>
    <t>2097</t>
  </si>
  <si>
    <t>96.80%</t>
  </si>
  <si>
    <t>1953</t>
  </si>
  <si>
    <t>975</t>
  </si>
  <si>
    <t>1498</t>
  </si>
  <si>
    <t>1759</t>
  </si>
  <si>
    <t>1652</t>
  </si>
  <si>
    <t>1499</t>
  </si>
  <si>
    <t>90.88%</t>
  </si>
  <si>
    <t>976</t>
  </si>
  <si>
    <t>983</t>
  </si>
  <si>
    <t>979</t>
  </si>
  <si>
    <t>978</t>
  </si>
  <si>
    <t>982</t>
  </si>
  <si>
    <t>984</t>
  </si>
  <si>
    <t>986</t>
  </si>
  <si>
    <t>987</t>
  </si>
  <si>
    <t>989</t>
  </si>
  <si>
    <t>94.92%</t>
  </si>
  <si>
    <t>991</t>
  </si>
  <si>
    <t>993</t>
  </si>
  <si>
    <t>990</t>
  </si>
  <si>
    <t>992</t>
  </si>
  <si>
    <t>1480</t>
  </si>
  <si>
    <t>392</t>
  </si>
  <si>
    <t>551</t>
  </si>
  <si>
    <t>554</t>
  </si>
  <si>
    <t>93.70%</t>
  </si>
  <si>
    <t>570</t>
  </si>
  <si>
    <t>1977</t>
  </si>
  <si>
    <t>99.17%</t>
  </si>
  <si>
    <t>2098</t>
  </si>
  <si>
    <t>97.39%</t>
  </si>
  <si>
    <t>626</t>
  </si>
  <si>
    <t>628</t>
  </si>
  <si>
    <t>1973</t>
  </si>
  <si>
    <t>1974</t>
  </si>
  <si>
    <t>94.59%</t>
  </si>
  <si>
    <t>633</t>
  </si>
  <si>
    <t>666</t>
  </si>
  <si>
    <t>98.02%</t>
  </si>
  <si>
    <t>665</t>
  </si>
  <si>
    <t>681</t>
  </si>
  <si>
    <t>683</t>
  </si>
  <si>
    <t>98.59%</t>
  </si>
  <si>
    <t>684</t>
  </si>
  <si>
    <t>685</t>
  </si>
  <si>
    <t>689</t>
  </si>
  <si>
    <t>1997</t>
  </si>
  <si>
    <t>693</t>
  </si>
  <si>
    <t>2195</t>
  </si>
  <si>
    <t>98.97%</t>
  </si>
  <si>
    <t>1662</t>
  </si>
  <si>
    <t>2083</t>
  </si>
  <si>
    <t>94.05%</t>
  </si>
  <si>
    <t>2050</t>
  </si>
  <si>
    <t>878</t>
  </si>
  <si>
    <t>97.45%</t>
  </si>
  <si>
    <t>1651</t>
  </si>
  <si>
    <t>93.22%</t>
  </si>
  <si>
    <t>430</t>
  </si>
  <si>
    <t>98.15%</t>
  </si>
  <si>
    <t>1996</t>
  </si>
  <si>
    <t>929</t>
  </si>
  <si>
    <t>435</t>
  </si>
  <si>
    <t>440</t>
  </si>
  <si>
    <t>453</t>
  </si>
  <si>
    <t>96.20%</t>
  </si>
  <si>
    <t>88.99%</t>
  </si>
  <si>
    <t>2213</t>
  </si>
  <si>
    <t>457</t>
  </si>
  <si>
    <t>1738</t>
  </si>
  <si>
    <t>835</t>
  </si>
  <si>
    <t>97.71%</t>
  </si>
  <si>
    <t>1999</t>
  </si>
  <si>
    <t>2000</t>
  </si>
  <si>
    <t>1282</t>
  </si>
  <si>
    <t>1283</t>
  </si>
  <si>
    <t>95.84%</t>
  </si>
  <si>
    <t>468</t>
  </si>
  <si>
    <t>99.59%</t>
  </si>
  <si>
    <t>1156</t>
  </si>
  <si>
    <t>1157</t>
  </si>
  <si>
    <t>85.88%</t>
  </si>
  <si>
    <t>98.71%</t>
  </si>
  <si>
    <t>1060</t>
  </si>
  <si>
    <t>1061</t>
  </si>
  <si>
    <t>1063</t>
  </si>
  <si>
    <t>97.80%</t>
  </si>
  <si>
    <t>1062</t>
  </si>
  <si>
    <t>1736</t>
  </si>
  <si>
    <t>97.50%</t>
  </si>
  <si>
    <t>501</t>
  </si>
  <si>
    <t>500</t>
  </si>
  <si>
    <t>90.64%</t>
  </si>
  <si>
    <t>98.30%</t>
  </si>
  <si>
    <t>1413</t>
  </si>
  <si>
    <t>1001</t>
  </si>
  <si>
    <t>519</t>
  </si>
  <si>
    <t>520</t>
  </si>
  <si>
    <t>97.74%</t>
  </si>
  <si>
    <t>524</t>
  </si>
  <si>
    <t>97.95%</t>
  </si>
  <si>
    <t>1671</t>
  </si>
  <si>
    <t>529</t>
  </si>
  <si>
    <t>97.26%</t>
  </si>
  <si>
    <t>530</t>
  </si>
  <si>
    <t>89.57%</t>
  </si>
  <si>
    <t>533</t>
  </si>
  <si>
    <t>99.71%</t>
  </si>
  <si>
    <t>539</t>
  </si>
  <si>
    <t>96.43%</t>
  </si>
  <si>
    <t>99.10%</t>
  </si>
  <si>
    <t>545</t>
  </si>
  <si>
    <t>99.26%</t>
  </si>
  <si>
    <t>99.58%</t>
  </si>
  <si>
    <t>At or Above State Expectations</t>
  </si>
  <si>
    <t>Science Residuals</t>
  </si>
  <si>
    <t>Math Residuals</t>
  </si>
  <si>
    <t>ELA Residuals</t>
  </si>
  <si>
    <t>Science Standard Residuals</t>
  </si>
  <si>
    <t>Math Standard Residuals</t>
  </si>
  <si>
    <t>ELA Standard Residuals</t>
  </si>
  <si>
    <t>ELA Score Normalized</t>
  </si>
  <si>
    <t>Math Score Normalized</t>
  </si>
  <si>
    <t>Science Score Normalized</t>
  </si>
  <si>
    <t>ELA Blank</t>
  </si>
  <si>
    <t>Math Blank</t>
  </si>
  <si>
    <t>Science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</si>
</sst>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\-dd"/>
  </numFmts>
  <fonts count="13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2"/>
      <color rgb="FF000000"/>
      <name val="&quot;Aptos Narrow&quot;"/>
    </font>
    <font>
      <sz val="10"/>
      <color rgb="FF434343"/>
      <name val="Roboto"/>
    </font>
    <font>
      <sz val="12"/>
      <color rgb="FF000000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4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9" fontId="8" fillId="0" borderId="0" applyFont="0" applyFill="0" applyBorder="0" applyAlignment="0" applyProtection="0"/>
    <xf numFmtId="0" fontId="8" fillId="0" borderId="0"/>
    <xf numFmtId="0" fontId="1" fillId="0" borderId="0"/>
    <xf numFmtId="0" fontId="8" fillId="0" borderId="0"/>
    <xf numFmtId="0" fontId="7" fillId="0" borderId="0"/>
  </cellStyleXfs>
  <cellXfs count="67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10" fontId="2" fillId="0" borderId="0" xfId="0" applyNumberFormat="1" applyFont="1"/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16" fontId="2" fillId="0" borderId="10" xfId="0" applyNumberFormat="1" applyFont="1" applyBorder="1" applyAlignment="1">
      <alignment vertical="center"/>
    </xf>
    <xf numFmtId="16" fontId="2" fillId="0" borderId="11" xfId="0" applyNumberFormat="1" applyFont="1" applyBorder="1" applyAlignment="1">
      <alignment vertical="center"/>
    </xf>
    <xf numFmtId="16" fontId="2" fillId="0" borderId="12" xfId="0" applyNumberFormat="1" applyFont="1" applyBorder="1" applyAlignment="1">
      <alignment vertical="center"/>
    </xf>
    <xf numFmtId="0" fontId="8" fillId="0" borderId="0" xfId="2"/>
    <xf numFmtId="0" fontId="2" fillId="0" borderId="0" xfId="2" applyFont="1"/>
    <xf numFmtId="49" fontId="6" fillId="0" borderId="4" xfId="2" applyNumberFormat="1" applyFont="1" applyBorder="1" applyAlignment="1">
      <alignment vertical="center"/>
    </xf>
    <xf numFmtId="0" fontId="2" fillId="0" borderId="12" xfId="2" applyFont="1" applyBorder="1" applyAlignment="1">
      <alignment vertical="center"/>
    </xf>
    <xf numFmtId="49" fontId="2" fillId="0" borderId="12" xfId="2" applyNumberFormat="1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2" fillId="0" borderId="10" xfId="2" applyFont="1" applyBorder="1" applyAlignment="1">
      <alignment vertical="center"/>
    </xf>
    <xf numFmtId="49" fontId="2" fillId="0" borderId="10" xfId="2" applyNumberFormat="1" applyFont="1" applyBorder="1" applyAlignment="1">
      <alignment vertical="center"/>
    </xf>
    <xf numFmtId="0" fontId="2" fillId="0" borderId="3" xfId="2" applyFont="1" applyBorder="1" applyAlignment="1">
      <alignment vertical="center"/>
    </xf>
    <xf numFmtId="0" fontId="2" fillId="0" borderId="11" xfId="2" applyFont="1" applyBorder="1" applyAlignment="1">
      <alignment vertical="center"/>
    </xf>
    <xf numFmtId="49" fontId="2" fillId="0" borderId="11" xfId="2" applyNumberFormat="1" applyFont="1" applyBorder="1" applyAlignment="1">
      <alignment vertical="center"/>
    </xf>
    <xf numFmtId="0" fontId="2" fillId="0" borderId="5" xfId="2" applyFont="1" applyBorder="1" applyAlignment="1">
      <alignment vertical="center"/>
    </xf>
    <xf numFmtId="164" fontId="2" fillId="0" borderId="0" xfId="2" applyNumberFormat="1" applyFont="1"/>
    <xf numFmtId="0" fontId="4" fillId="2" borderId="10" xfId="2" applyFont="1" applyFill="1" applyBorder="1"/>
    <xf numFmtId="0" fontId="4" fillId="3" borderId="11" xfId="2" applyFont="1" applyFill="1" applyBorder="1"/>
    <xf numFmtId="49" fontId="2" fillId="0" borderId="0" xfId="2" applyNumberFormat="1" applyFont="1"/>
    <xf numFmtId="49" fontId="4" fillId="2" borderId="10" xfId="2" applyNumberFormat="1" applyFont="1" applyFill="1" applyBorder="1"/>
    <xf numFmtId="49" fontId="4" fillId="3" borderId="11" xfId="2" applyNumberFormat="1" applyFont="1" applyFill="1" applyBorder="1"/>
    <xf numFmtId="0" fontId="7" fillId="0" borderId="0" xfId="2" applyFont="1"/>
    <xf numFmtId="0" fontId="2" fillId="0" borderId="2" xfId="2" applyFont="1" applyBorder="1" applyAlignment="1">
      <alignment horizontal="left" vertical="center"/>
    </xf>
    <xf numFmtId="0" fontId="2" fillId="0" borderId="9" xfId="2" applyFont="1" applyBorder="1" applyAlignment="1">
      <alignment horizontal="left" vertical="center"/>
    </xf>
    <xf numFmtId="0" fontId="2" fillId="0" borderId="1" xfId="2" applyFont="1" applyBorder="1" applyAlignment="1">
      <alignment horizontal="left" vertical="center"/>
    </xf>
    <xf numFmtId="0" fontId="2" fillId="4" borderId="10" xfId="2" applyFont="1" applyFill="1" applyBorder="1" applyAlignment="1">
      <alignment vertical="center"/>
    </xf>
    <xf numFmtId="0" fontId="1" fillId="0" borderId="0" xfId="3"/>
    <xf numFmtId="0" fontId="7" fillId="0" borderId="0" xfId="0" applyFont="1"/>
    <xf numFmtId="0" fontId="10" fillId="0" borderId="0" xfId="0" applyFont="1"/>
    <xf numFmtId="10" fontId="0" fillId="0" borderId="0" xfId="1" applyNumberFormat="1" applyFont="1"/>
    <xf numFmtId="0" fontId="3" fillId="0" borderId="4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9" fontId="2" fillId="4" borderId="10" xfId="1" applyFont="1" applyFill="1" applyBorder="1" applyAlignment="1">
      <alignment vertical="center"/>
    </xf>
    <xf numFmtId="9" fontId="2" fillId="0" borderId="11" xfId="1" applyFont="1" applyBorder="1" applyAlignment="1">
      <alignment vertical="center"/>
    </xf>
    <xf numFmtId="9" fontId="2" fillId="0" borderId="12" xfId="1" applyFont="1" applyBorder="1" applyAlignment="1">
      <alignment vertical="center"/>
    </xf>
    <xf numFmtId="10" fontId="2" fillId="0" borderId="10" xfId="1" applyNumberFormat="1" applyFont="1" applyBorder="1" applyAlignment="1">
      <alignment vertical="center"/>
    </xf>
    <xf numFmtId="10" fontId="2" fillId="0" borderId="11" xfId="1" applyNumberFormat="1" applyFont="1" applyBorder="1" applyAlignment="1">
      <alignment vertical="center"/>
    </xf>
    <xf numFmtId="10" fontId="2" fillId="0" borderId="12" xfId="1" applyNumberFormat="1" applyFont="1" applyBorder="1" applyAlignment="1">
      <alignment vertical="center"/>
    </xf>
    <xf numFmtId="0" fontId="8" fillId="0" borderId="0" xfId="4"/>
    <xf numFmtId="10" fontId="0" fillId="0" borderId="0" xfId="0" applyNumberFormat="1"/>
    <xf numFmtId="0" fontId="0" fillId="0" borderId="0" xfId="1" applyNumberFormat="1" applyFont="1"/>
    <xf numFmtId="0" fontId="7" fillId="0" borderId="0" xfId="4" applyFont="1"/>
    <xf numFmtId="0" fontId="2" fillId="5" borderId="13" xfId="0" applyFont="1" applyFill="1" applyBorder="1"/>
    <xf numFmtId="0" fontId="2" fillId="0" borderId="13" xfId="0" applyFont="1" applyBorder="1"/>
    <xf numFmtId="0" fontId="2" fillId="4" borderId="11" xfId="2" applyFont="1" applyFill="1" applyBorder="1" applyAlignment="1">
      <alignment vertical="center"/>
    </xf>
    <xf numFmtId="0" fontId="2" fillId="4" borderId="0" xfId="2" applyFont="1" applyFill="1" applyAlignment="1">
      <alignment vertical="center"/>
    </xf>
    <xf numFmtId="0" fontId="12" fillId="0" borderId="0" xfId="2" applyFont="1"/>
    <xf numFmtId="49" fontId="0" fillId="0" borderId="0" xfId="0" applyNumberFormat="1"/>
    <xf numFmtId="0" fontId="11" fillId="6" borderId="13" xfId="0" applyFont="1" applyFill="1" applyBorder="1"/>
    <xf numFmtId="0" fontId="0" fillId="0" borderId="0" xfId="0" applyNumberFormat="1"/>
    <xf numFmtId="0" fontId="2" fillId="0" borderId="0" xfId="2" applyFont="1" applyBorder="1" applyAlignment="1">
      <alignment vertical="center"/>
    </xf>
    <xf numFmtId="0" fontId="0" fillId="0" borderId="10" xfId="0" applyBorder="1"/>
    <xf numFmtId="0" fontId="0" fillId="0" borderId="11" xfId="0" applyBorder="1"/>
  </cellXfs>
  <cellStyles count="6">
    <cellStyle name="Normal" xfId="0" builtinId="0"/>
    <cellStyle name="Normal 2" xfId="2" xr:uid="{BAB53B53-73B3-AA47-8BEC-2D7FF9B71FE6}"/>
    <cellStyle name="Normal 3" xfId="3" xr:uid="{4A65311B-31DE-D248-BC4F-CB8C6591D372}"/>
    <cellStyle name="Normal 4" xfId="4" xr:uid="{C3E5B49C-D607-6048-84EB-775DFC1A840E}"/>
    <cellStyle name="Normal 5" xfId="5" xr:uid="{44DB0F27-FBB0-9C43-9E65-E1CA06DD2433}"/>
    <cellStyle name="Percent" xfId="1" builtinId="5"/>
  </cellStyles>
  <dxfs count="27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2"/>
        <family val="2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</dxf>
    <dxf>
      <font>
        <sz val="12"/>
        <color theme="1"/>
        <family val="2"/>
      </font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font>
        <sz val="12"/>
        <name val="&quot;Aptos Narrow&quot;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sz val="12"/>
        <family val="2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32">
    <tableStyle name="Public School Fails-style" pivot="0" count="3" xr9:uid="{00000000-0011-0000-FFFF-FFFF00000000}">
      <tableStyleElement type="headerRow" dxfId="278"/>
      <tableStyleElement type="firstRowStripe" dxfId="277"/>
      <tableStyleElement type="secondRowStripe" dxfId="276"/>
    </tableStyle>
    <tableStyle name="Public School Fails-style 2" pivot="0" count="3" xr9:uid="{00000000-0011-0000-FFFF-FFFF01000000}">
      <tableStyleElement type="headerRow" dxfId="275"/>
      <tableStyleElement type="firstRowStripe" dxfId="274"/>
      <tableStyleElement type="secondRowStripe" dxfId="273"/>
    </tableStyle>
    <tableStyle name="Public School Fails-style 3" pivot="0" count="3" xr9:uid="{00000000-0011-0000-FFFF-FFFF02000000}">
      <tableStyleElement type="headerRow" dxfId="272"/>
      <tableStyleElement type="firstRowStripe" dxfId="271"/>
      <tableStyleElement type="secondRowStripe" dxfId="270"/>
    </tableStyle>
    <tableStyle name="Public School Fails-style 4" pivot="0" count="3" xr9:uid="{00000000-0011-0000-FFFF-FFFF03000000}">
      <tableStyleElement type="headerRow" dxfId="269"/>
      <tableStyleElement type="firstRowStripe" dxfId="268"/>
      <tableStyleElement type="secondRowStripe" dxfId="267"/>
    </tableStyle>
    <tableStyle name="Public School Fails-style 5" pivot="0" count="3" xr9:uid="{00000000-0011-0000-FFFF-FFFF04000000}">
      <tableStyleElement type="headerRow" dxfId="266"/>
      <tableStyleElement type="firstRowStripe" dxfId="265"/>
      <tableStyleElement type="secondRowStripe" dxfId="264"/>
    </tableStyle>
    <tableStyle name="Public School Fails-style 6" pivot="0" count="3" xr9:uid="{00000000-0011-0000-FFFF-FFFF05000000}">
      <tableStyleElement type="headerRow" dxfId="263"/>
      <tableStyleElement type="firstRowStripe" dxfId="262"/>
      <tableStyleElement type="secondRowStripe" dxfId="261"/>
    </tableStyle>
    <tableStyle name="Public School Fails-style 7" pivot="0" count="3" xr9:uid="{00000000-0011-0000-FFFF-FFFF06000000}">
      <tableStyleElement type="headerRow" dxfId="260"/>
      <tableStyleElement type="firstRowStripe" dxfId="259"/>
      <tableStyleElement type="secondRowStripe" dxfId="258"/>
    </tableStyle>
    <tableStyle name="Public School Fails-style 8" pivot="0" count="3" xr9:uid="{00000000-0011-0000-FFFF-FFFF07000000}">
      <tableStyleElement type="headerRow" dxfId="257"/>
      <tableStyleElement type="firstRowStripe" dxfId="256"/>
      <tableStyleElement type="secondRowStripe" dxfId="255"/>
    </tableStyle>
    <tableStyle name="Public School Fails-style 9" pivot="0" count="3" xr9:uid="{00000000-0011-0000-FFFF-FFFF08000000}">
      <tableStyleElement type="headerRow" dxfId="254"/>
      <tableStyleElement type="firstRowStripe" dxfId="253"/>
      <tableStyleElement type="secondRowStripe" dxfId="252"/>
    </tableStyle>
    <tableStyle name="Public School Fails-style 10" pivot="0" count="3" xr9:uid="{00000000-0011-0000-FFFF-FFFF09000000}">
      <tableStyleElement type="headerRow" dxfId="251"/>
      <tableStyleElement type="firstRowStripe" dxfId="250"/>
      <tableStyleElement type="secondRowStripe" dxfId="249"/>
    </tableStyle>
    <tableStyle name="Public School Fails-style 11" pivot="0" count="3" xr9:uid="{00000000-0011-0000-FFFF-FFFF0A000000}">
      <tableStyleElement type="headerRow" dxfId="248"/>
      <tableStyleElement type="firstRowStripe" dxfId="247"/>
      <tableStyleElement type="secondRowStripe" dxfId="246"/>
    </tableStyle>
    <tableStyle name="Public School Fails-style 12" pivot="0" count="3" xr9:uid="{00000000-0011-0000-FFFF-FFFF0B000000}">
      <tableStyleElement type="headerRow" dxfId="245"/>
      <tableStyleElement type="firstRowStripe" dxfId="244"/>
      <tableStyleElement type="secondRowStripe" dxfId="243"/>
    </tableStyle>
    <tableStyle name="Public School Fails-style 13" pivot="0" count="2" xr9:uid="{00000000-0011-0000-FFFF-FFFF0C000000}">
      <tableStyleElement type="firstRowStripe" dxfId="242"/>
      <tableStyleElement type="secondRowStripe" dxfId="241"/>
    </tableStyle>
    <tableStyle name="Public School Fails-style 14" pivot="0" count="2" xr9:uid="{00000000-0011-0000-FFFF-FFFF0D000000}">
      <tableStyleElement type="firstRowStripe" dxfId="240"/>
      <tableStyleElement type="secondRowStripe" dxfId="239"/>
    </tableStyle>
    <tableStyle name="Chronic Absenteeism-style" pivot="0" count="3" xr9:uid="{00000000-0011-0000-FFFF-FFFF0E000000}">
      <tableStyleElement type="headerRow" dxfId="238"/>
      <tableStyleElement type="firstRowStripe" dxfId="237"/>
      <tableStyleElement type="secondRowStripe" dxfId="236"/>
    </tableStyle>
    <tableStyle name="ELA Performance for Students wi-style" pivot="0" count="3" xr9:uid="{00000000-0011-0000-FFFF-FFFF0F000000}">
      <tableStyleElement type="headerRow" dxfId="235"/>
      <tableStyleElement type="firstRowStripe" dxfId="234"/>
      <tableStyleElement type="secondRowStripe" dxfId="233"/>
    </tableStyle>
    <tableStyle name="Achievement Gaps Math-style" pivot="0" count="4" xr9:uid="{00000000-0011-0000-FFFF-FFFF10000000}">
      <tableStyleElement type="headerRow" dxfId="232"/>
      <tableStyleElement type="totalRow" dxfId="231"/>
      <tableStyleElement type="firstRowStripe" dxfId="230"/>
      <tableStyleElement type="secondRowStripe" dxfId="229"/>
    </tableStyle>
    <tableStyle name="Achievement Gaps Math-style 2" pivot="0" count="2" xr9:uid="{00000000-0011-0000-FFFF-FFFF11000000}">
      <tableStyleElement type="firstRowStripe" dxfId="228"/>
      <tableStyleElement type="secondRowStripe" dxfId="227"/>
    </tableStyle>
    <tableStyle name="Achievement Gaps ELA-style" pivot="0" count="4" xr9:uid="{00000000-0011-0000-FFFF-FFFF12000000}">
      <tableStyleElement type="headerRow" dxfId="226"/>
      <tableStyleElement type="totalRow" dxfId="225"/>
      <tableStyleElement type="firstRowStripe" dxfId="224"/>
      <tableStyleElement type="secondRowStripe" dxfId="223"/>
    </tableStyle>
    <tableStyle name="Achievement Gaps ELA-style 2" pivot="0" count="2" xr9:uid="{00000000-0011-0000-FFFF-FFFF13000000}">
      <tableStyleElement type="firstRowStripe" dxfId="222"/>
      <tableStyleElement type="secondRowStripe" dxfId="221"/>
    </tableStyle>
    <tableStyle name="Achievement Gaps ELA-style 3" pivot="0" count="2" xr9:uid="{00000000-0011-0000-FFFF-FFFF14000000}">
      <tableStyleElement type="firstRowStripe" dxfId="220"/>
      <tableStyleElement type="secondRowStripe" dxfId="219"/>
    </tableStyle>
    <tableStyle name="Academic Performance-style" pivot="0" count="3" xr9:uid="{00000000-0011-0000-FFFF-FFFF15000000}">
      <tableStyleElement type="headerRow" dxfId="218"/>
      <tableStyleElement type="firstRowStripe" dxfId="217"/>
      <tableStyleElement type="secondRowStripe" dxfId="216"/>
    </tableStyle>
    <tableStyle name="Academic Performance-style 2" pivot="0" count="3" xr9:uid="{00000000-0011-0000-FFFF-FFFF16000000}">
      <tableStyleElement type="headerRow" dxfId="215"/>
      <tableStyleElement type="firstRowStripe" dxfId="214"/>
      <tableStyleElement type="secondRowStripe" dxfId="213"/>
    </tableStyle>
    <tableStyle name="Rate of Violent Incident with I-style" pivot="0" count="3" xr9:uid="{00000000-0011-0000-FFFF-FFFF17000000}">
      <tableStyleElement type="headerRow" dxfId="212"/>
      <tableStyleElement type="firstRowStripe" dxfId="211"/>
      <tableStyleElement type="secondRowStripe" dxfId="210"/>
    </tableStyle>
    <tableStyle name="Total Incident Rate-style" pivot="0" count="3" xr9:uid="{00000000-0011-0000-FFFF-FFFF18000000}">
      <tableStyleElement type="headerRow" dxfId="209"/>
      <tableStyleElement type="firstRowStripe" dxfId="208"/>
      <tableStyleElement type="secondRowStripe" dxfId="207"/>
    </tableStyle>
    <tableStyle name="Graduation Rate-style" pivot="0" count="3" xr9:uid="{00000000-0011-0000-FFFF-FFFF19000000}">
      <tableStyleElement type="headerRow" dxfId="206"/>
      <tableStyleElement type="firstRowStripe" dxfId="205"/>
      <tableStyleElement type="secondRowStripe" dxfId="204"/>
    </tableStyle>
    <tableStyle name="Post Secondary Enrollment Rate-style" pivot="0" count="3" xr9:uid="{00000000-0011-0000-FFFF-FFFF1A000000}">
      <tableStyleElement type="headerRow" dxfId="203"/>
      <tableStyleElement type="firstRowStripe" dxfId="202"/>
      <tableStyleElement type="secondRowStripe" dxfId="201"/>
    </tableStyle>
    <tableStyle name="Per-Pupil Spending-style" pivot="0" count="4" xr9:uid="{00000000-0011-0000-FFFF-FFFF1B000000}">
      <tableStyleElement type="headerRow" dxfId="200"/>
      <tableStyleElement type="totalRow" dxfId="199"/>
      <tableStyleElement type="firstRowStripe" dxfId="198"/>
      <tableStyleElement type="secondRowStripe" dxfId="197"/>
    </tableStyle>
    <tableStyle name="Financial Efficacy-style" pivot="0" count="3" xr9:uid="{00000000-0011-0000-FFFF-FFFF1C000000}">
      <tableStyleElement type="headerRow" dxfId="196"/>
      <tableStyleElement type="firstRowStripe" dxfId="195"/>
      <tableStyleElement type="secondRowStripe" dxfId="194"/>
    </tableStyle>
    <tableStyle name="Financial Efficacy-style 2" pivot="0" count="4" xr9:uid="{00000000-0011-0000-FFFF-FFFF1D000000}">
      <tableStyleElement type="headerRow" dxfId="193"/>
      <tableStyleElement type="totalRow" dxfId="192"/>
      <tableStyleElement type="firstRowStripe" dxfId="191"/>
      <tableStyleElement type="secondRowStripe" dxfId="190"/>
    </tableStyle>
    <tableStyle name="Maine Schools-style" pivot="0" count="3" xr9:uid="{00000000-0011-0000-FFFF-FFFF1E000000}">
      <tableStyleElement type="headerRow" dxfId="189"/>
      <tableStyleElement type="firstRowStripe" dxfId="188"/>
      <tableStyleElement type="secondRowStripe" dxfId="187"/>
    </tableStyle>
    <tableStyle name="Maine Schools-style 2" pivot="0" count="2" xr9:uid="{00000000-0011-0000-FFFF-FFFF1F000000}">
      <tableStyleElement type="firstRowStripe" dxfId="186"/>
      <tableStyleElement type="secondRowStripe" dxfId="18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1FA67B-1E51-9047-97F9-9925D829ED3C}" autoFormatId="16" applyNumberFormats="0" applyBorderFormats="0" applyFontFormats="0" applyPatternFormats="0" applyAlignmentFormats="0" applyWidthHeightFormats="0">
  <queryTableRefresh nextId="13" unboundColumnsRight="2">
    <queryTableFields count="10">
      <queryTableField id="1" name="Year" tableColumnId="1"/>
      <queryTableField id="2" name="District Name" tableColumnId="2"/>
      <queryTableField id="3" name="School Name" tableColumnId="3"/>
      <queryTableField id="4" name="Disaggregated" tableColumnId="4"/>
      <queryTableField id="5" name="Population" tableColumnId="5"/>
      <queryTableField id="6" name="Number of Students Chronically Absent" tableColumnId="6"/>
      <queryTableField id="7" name="Total Students" tableColumnId="7"/>
      <queryTableField id="8" name="Percentage of Students Chronically Absent" tableColumnId="8"/>
      <queryTableField id="11" dataBound="0" tableColumnId="11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A8EE5BA1-5D0A-BE4F-A818-AF54168F99E2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School Name" tableColumnId="1"/>
      <queryTableField id="2" name="Total Incidence" tableColumnId="2"/>
      <queryTableField id="3" dataBound="0" tableColumnId="3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A92BBE4-88F2-314F-B302-42070DE4D5C1}" autoFormatId="16" applyNumberFormats="0" applyBorderFormats="0" applyFontFormats="0" applyPatternFormats="0" applyAlignmentFormats="0" applyWidthHeightFormats="0">
  <queryTableRefresh nextId="12" unboundColumnsRight="3">
    <queryTableFields count="11">
      <queryTableField id="1" name="Year" tableColumnId="1"/>
      <queryTableField id="2" name="District Name" tableColumnId="2"/>
      <queryTableField id="3" name="School Name" tableColumnId="3"/>
      <queryTableField id="4" name="Disaggregated" tableColumnId="4"/>
      <queryTableField id="5" name="Population" tableColumnId="5"/>
      <queryTableField id="6" name="Number" tableColumnId="6"/>
      <queryTableField id="7" name="Total" tableColumnId="7"/>
      <queryTableField id="8" name="Percentage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881500AF-553E-544D-85BE-3A7A5FC4634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Grade Span" tableColumnId="6"/>
      <queryTableField id="7" name="NCESID" tableColumnId="7"/>
      <queryTableField id="8" name="PublicFlag" tableColumnId="8"/>
      <queryTableField id="9" name="School Type" tableColumnId="9"/>
      <queryTableField id="10" name="County" tableColumnId="10"/>
      <queryTableField id="11" name="Location Address 1" tableColumnId="11"/>
      <queryTableField id="12" name="Location Address 2" tableColumnId="12"/>
      <queryTableField id="13" name="Location City" tableColumnId="13"/>
      <queryTableField id="14" dataBound="0" tableColumnId="14"/>
      <queryTableField id="15" dataBound="0" tableColumnId="1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3B9DBA7-0B40-454D-B50A-043197DBFCC9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  <queryTableField id="14" dataBound="0" tableColumnId="14"/>
      <queryTableField id="15" dataBound="0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8CDDB8A3-201D-074C-A535-9CCF243043CA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29E703A1-AA1A-BF47-B949-88F557F4BB83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C652E62-CA98-0441-B705-3C45675F7279}" autoFormatId="16" applyNumberFormats="0" applyBorderFormats="0" applyFontFormats="0" applyPatternFormats="0" applyAlignmentFormats="0" applyWidthHeightFormats="0">
  <queryTableRefresh nextId="14">
    <queryTableFields count="13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788427C-6A48-0F45-9939-71DD169677DB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Disaggregated" tableColumnId="6"/>
      <queryTableField id="7" name="Population" tableColumnId="7"/>
      <queryTableField id="8" name="Number" tableColumnId="8"/>
      <queryTableField id="9" name="Total Students" tableColumnId="9"/>
      <queryTableField id="10" name="Percentage" tableColumnId="1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587EF7A-C764-D240-8E9A-54921BE5DBB2}" name="All_Together_1" displayName="All_Together_1" ref="A1:F686" totalsRowShown="0">
  <autoFilter ref="A1:F686" xr:uid="{8D6E6E9A-D036-2942-BDC9-F7A1CC1FC97D}">
    <filterColumn colId="2">
      <filters>
        <filter val="English Language Arts"/>
      </filters>
    </filterColumn>
  </autoFilter>
  <tableColumns count="6">
    <tableColumn id="1" xr3:uid="{19E659CE-BB4D-E14E-B7DD-461F922C8A31}" name="District Name"/>
    <tableColumn id="2" xr3:uid="{A36318B1-BA75-8E4E-86F1-017544B58492}" name="School Name"/>
    <tableColumn id="3" xr3:uid="{CC7F415D-8B9A-BB41-AFDC-8B1498765041}" name="Assessment"/>
    <tableColumn id="4" xr3:uid="{E7D52626-43C7-654D-8A90-FD391FCA82E2}" name="Percentage of Students at Achievement Level"/>
    <tableColumn id="5" xr3:uid="{1BD0153E-9537-5C4D-BA28-227F3FF14B8B}" name="Comparison Grade Span"/>
    <tableColumn id="6" xr3:uid="{D7F7D49B-527E-5C4C-9B87-CDE62112CF9D}" name="Comparison School Typ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09B4DD0-84CE-9B47-9CCA-3539BA8860B6}" name="All_Together_New" displayName="All_Together_New" ref="A1:N1387" totalsRowShown="0">
  <autoFilter ref="A1:N1387" xr:uid="{709B4DD0-84CE-9B47-9CCA-3539BA8860B6}"/>
  <tableColumns count="14">
    <tableColumn id="1" xr3:uid="{2CF5E283-58D8-5A46-82D1-D39633407E74}" name="Year" dataDxfId="184"/>
    <tableColumn id="2" xr3:uid="{253D577F-68BB-EE48-A16B-D4A945C63E83}" name="District ID"/>
    <tableColumn id="3" xr3:uid="{5A6DB357-C79F-714A-93BD-3451429B1D89}" name="District Name" dataDxfId="183"/>
    <tableColumn id="4" xr3:uid="{21F6916F-45B6-0B48-A42A-2E789CC809DC}" name="School ID"/>
    <tableColumn id="5" xr3:uid="{62D65394-A0D8-604A-A2BA-00F98C9FDA5D}" name="School Name" dataDxfId="182"/>
    <tableColumn id="6" xr3:uid="{5BD90FC4-D861-574E-87CF-8EC3149D3D73}" name="Population" dataDxfId="181"/>
    <tableColumn id="7" xr3:uid="{1B1F07D6-EBA0-9B4A-ACFA-0F60878A9CA4}" name="Assessment" dataDxfId="180"/>
    <tableColumn id="8" xr3:uid="{AF027BA9-4D58-0548-A682-41B4E84B3B88}" name="Achievement Level" dataDxfId="179"/>
    <tableColumn id="9" xr3:uid="{D7C1A013-3BCD-6942-8AE0-59BC555FD888}" name="Number of Students Required to Test"/>
    <tableColumn id="10" xr3:uid="{90D1F7CF-0608-314E-9271-FB560672FC21}" name="Total Students Tested"/>
    <tableColumn id="11" xr3:uid="{77D1576E-D376-DA4B-A5EC-EB72C62AEEAB}" name="Percentage of Students Tested"/>
    <tableColumn id="12" xr3:uid="{B70D356F-ACBF-C443-BE5A-05E62FA90306}" name="Number of Students at Achievement Level" dataDxfId="178"/>
    <tableColumn id="13" xr3:uid="{146EC4FE-08B5-C141-917F-36C04F88B047}" name="Percentage of Students at Achievement Level" dataDxfId="177"/>
    <tableColumn id="14" xr3:uid="{17FA0416-EFEA-A249-A1BD-4DE737C15485}" name="Comparison School Type" dataDxfId="176">
      <calculatedColumnFormula>_xlfn.XLOOKUP(All_Together_New[[#This Row],[School Name]],Maine_Schools[School Name],Maine_Schools[Comparison School Type],"Error")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62A14B6-C0FC-8845-8CFD-F12883B145E1}" name="Chronic_Absenteeism" displayName="Chronic_Absenteeism" ref="A1:J564" tableType="queryTable" totalsRowShown="0">
  <autoFilter ref="A1:J564" xr:uid="{762A14B6-C0FC-8845-8CFD-F12883B145E1}">
    <filterColumn colId="9">
      <filters>
        <filter val="Charter"/>
      </filters>
    </filterColumn>
  </autoFilter>
  <tableColumns count="10">
    <tableColumn id="1" xr3:uid="{4061ED79-E0AC-5F47-8C7D-6F26A096BCA7}" uniqueName="1" name="Year" queryTableFieldId="1" dataDxfId="175"/>
    <tableColumn id="2" xr3:uid="{7C827AD3-C63E-6440-A46A-340E510588A9}" uniqueName="2" name="District Name" queryTableFieldId="2" dataDxfId="174"/>
    <tableColumn id="3" xr3:uid="{464365EE-29DC-4E4E-8B9D-F3AA5D72D5EE}" uniqueName="3" name="School Name" queryTableFieldId="3" dataDxfId="173"/>
    <tableColumn id="4" xr3:uid="{A4ADF3CA-1FBD-CC48-B7F1-19BAFE2B8F2D}" uniqueName="4" name="Disaggregated" queryTableFieldId="4" dataDxfId="172"/>
    <tableColumn id="5" xr3:uid="{F53522C3-FD22-7E4B-9CF6-1EBE319A2B06}" uniqueName="5" name="Population" queryTableFieldId="5" dataDxfId="171"/>
    <tableColumn id="6" xr3:uid="{DB86AAE6-60AE-1C47-BBFB-3B5C131D2E81}" uniqueName="6" name="Number of Students Chronically Absent" queryTableFieldId="6" dataDxfId="170"/>
    <tableColumn id="7" xr3:uid="{41456345-29D6-EF48-846C-7AB83DC1E40B}" uniqueName="7" name="Total Students" queryTableFieldId="7" dataDxfId="169"/>
    <tableColumn id="8" xr3:uid="{4BD745E1-D12E-FE4C-8CA4-E85CDCDD9B5A}" uniqueName="8" name="Percentage of Students Chronically Absent" queryTableFieldId="8" dataDxfId="168" dataCellStyle="Percent"/>
    <tableColumn id="11" xr3:uid="{7E834A4F-0E40-9642-B902-75E87BA341FD}" uniqueName="11" name="Grade Span" queryTableFieldId="11" dataDxfId="167">
      <calculatedColumnFormula>_xlfn.XLOOKUP(Chronic_Absenteeism[[#This Row],[School Name]],Maine_Schools[School Name],Maine_Schools[Grade Span],"error")</calculatedColumnFormula>
    </tableColumn>
    <tableColumn id="10" xr3:uid="{16218085-F57C-4246-AB33-F9A3072D16E6}" uniqueName="10" name="Comparison School Type" queryTableFieldId="10" dataDxfId="166">
      <calculatedColumnFormula>_xlfn.XLOOKUP(Chronic_Absenteeism[[#This Row],[School Name]],Maine_Schools[School Name],Maine_Schools[Comparison School Type],"error")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otal_Incident_Rate" displayName="Total_Incident_Rate" ref="A1:G87">
  <autoFilter ref="A1:G87" xr:uid="{00000000-0009-0000-0100-000019000000}"/>
  <tableColumns count="7">
    <tableColumn id="1" xr3:uid="{00000000-0010-0000-1800-000001000000}" name="School Name"/>
    <tableColumn id="2" xr3:uid="{00000000-0010-0000-1800-000002000000}" name="Total Incident Rate"/>
    <tableColumn id="3" xr3:uid="{00000000-0010-0000-1800-000003000000}" name="Grade Level"/>
    <tableColumn id="4" xr3:uid="{00000000-0010-0000-1800-000004000000}" name="School Type"/>
    <tableColumn id="5" xr3:uid="{00000000-0010-0000-1800-000005000000}" name="Is Failing"/>
    <tableColumn id="6" xr3:uid="{D8B2BF26-1F2C-DF43-9138-2C713C879062}" name="Comparison Grade Spans" dataDxfId="165">
      <calculatedColumnFormula>_xlfn.XLOOKUP(Total_Incident_Rate[[#This Row],[School Name]],Maine_Schools[School Name],Maine_Schools[Comparison Grade Span],"Error")</calculatedColumnFormula>
    </tableColumn>
    <tableColumn id="7" xr3:uid="{D262B12E-97C9-074B-A398-3A0563846589}" name="Comparison School Type" dataDxfId="164">
      <calculatedColumnFormula>_xlfn.XLOOKUP(Total_Incident_Rate[[#This Row],[School Name]],Maine_Schools[School Name],Maine_Schools[Comparison School Type],"Error")</calculatedColumnFormula>
    </tableColumn>
  </tableColumns>
  <tableStyleInfo name="TableStyleMedium2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Graduation_Rates" displayName="Graduation_Rates" ref="A1:E107">
  <autoFilter ref="A1:E107" xr:uid="{00000000-000C-0000-FFFF-FFFF19000000}"/>
  <tableColumns count="5">
    <tableColumn id="1" xr3:uid="{00000000-0010-0000-1900-000001000000}" name="Year"/>
    <tableColumn id="2" xr3:uid="{00000000-0010-0000-1900-000002000000}" name="School Name"/>
    <tableColumn id="3" xr3:uid="{00000000-0010-0000-1900-000003000000}" name="Rate (%)" dataDxfId="163" dataCellStyle="Percent"/>
    <tableColumn id="5" xr3:uid="{273DAFA6-89E1-904F-A269-03B83574FDC4}" name="Comparison Grade Span" dataDxfId="162">
      <calculatedColumnFormula>_xlfn.XLOOKUP(Graduation_Rates[[#This Row],[School Name]],Maine_Schools[School Name],Maine_Schools[Comparison Grade Span],"Error")</calculatedColumnFormula>
    </tableColumn>
    <tableColumn id="6" xr3:uid="{C2E1E064-5ECC-B74E-AE5E-CDF6F0E7F282}" name="Comparison School Type" dataDxfId="161">
      <calculatedColumnFormula>_xlfn.XLOOKUP(Graduation_Rates[[#This Row],[School Name]],Maine_Schools[School Name],Maine_Schools[Comparison School Type],"Error")</calculatedColumnFormula>
    </tableColumn>
  </tableColumns>
  <tableStyleInfo name="TableStyleMedium2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0704B89-E26E-F642-A1D9-7DB2CB26ED9E}" name="Violent_Incident_With_Injury" displayName="Violent_Incident_With_Injury" ref="A1:J487" totalsRowShown="0">
  <autoFilter ref="A1:J487" xr:uid="{30704B89-E26E-F642-A1D9-7DB2CB26ED9E}">
    <filterColumn colId="8">
      <filters>
        <filter val="09-12"/>
      </filters>
    </filterColumn>
  </autoFilter>
  <sortState xmlns:xlrd2="http://schemas.microsoft.com/office/spreadsheetml/2017/richdata2" ref="A2:J487">
    <sortCondition ref="E1:E487"/>
  </sortState>
  <tableColumns count="10">
    <tableColumn id="1" xr3:uid="{CA6D5758-9D9A-BE4E-957C-42825B4BCF73}" name="Year" dataDxfId="160"/>
    <tableColumn id="2" xr3:uid="{C06E5DBF-0E15-FE40-A52E-F11A1E5CD370}" name="Category" dataDxfId="159"/>
    <tableColumn id="3" xr3:uid="{6D6C7C00-D007-F342-B59C-DB84BDC6438A}" name="Event" dataDxfId="158"/>
    <tableColumn id="4" xr3:uid="{EB68DC52-4088-6745-8425-80FACAD3289B}" name="District Name" dataDxfId="157"/>
    <tableColumn id="5" xr3:uid="{84D3DAB3-39F2-9843-A404-A86B4D673326}" name="School Name" dataDxfId="156"/>
    <tableColumn id="6" xr3:uid="{990BBC5E-1D77-6747-AB0A-39E1E863D351}" name="Resolution" dataDxfId="155"/>
    <tableColumn id="7" xr3:uid="{B610FB41-E739-0043-85EB-948F47F5E12F}" name="Number of Incidents"/>
    <tableColumn id="8" xr3:uid="{1DF60856-913A-B740-8F0B-4903C9630102}" name="Rate Per Total Students" dataDxfId="154" dataCellStyle="Percent"/>
    <tableColumn id="9" xr3:uid="{C3BA1881-B39D-6A4C-9112-FAF9AD1F1DF6}" name="Grade Span" dataDxfId="153">
      <calculatedColumnFormula>_xlfn.XLOOKUP(Violent_Incident_With_Injury[[#This Row],[School Name]],Maine_Schools[School Name],Maine_Schools[Grade Span],"Error")</calculatedColumnFormula>
    </tableColumn>
    <tableColumn id="10" xr3:uid="{7B7829ED-DF3F-F848-A921-65FC842DADCA}" name="Comparison School Type" dataDxfId="152">
      <calculatedColumnFormula>_xlfn.XLOOKUP(Violent_Incident_With_Injury[[#This Row],[School Name]],Maine_Schools[School Name],Maine_Schools[Comparison School Type],"Error")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A0C0F46-5C99-A344-A39E-55A05E3B716A}" name="School_Behavior" displayName="School_Behavior" ref="A1:D487" tableType="queryTable" totalsRowShown="0">
  <autoFilter ref="A1:D487" xr:uid="{86BCEC4B-3833-2048-BB3E-E6EDDA1B8B83}">
    <filterColumn colId="2">
      <filters>
        <filter val="09-12"/>
      </filters>
    </filterColumn>
    <filterColumn colId="3">
      <filters>
        <filter val="Non Charter"/>
      </filters>
    </filterColumn>
  </autoFilter>
  <sortState xmlns:xlrd2="http://schemas.microsoft.com/office/spreadsheetml/2017/richdata2" ref="A2:D487">
    <sortCondition ref="A1:A487"/>
  </sortState>
  <tableColumns count="4">
    <tableColumn id="1" xr3:uid="{C70C8BAB-24AB-D249-8ED3-6DFD12D19C2C}" uniqueName="1" name="School Name" queryTableFieldId="1" dataDxfId="151" dataCellStyle="Normal 3"/>
    <tableColumn id="2" xr3:uid="{BC26F923-5772-A84F-A31E-DF7B2875516E}" uniqueName="2" name="Total Incidence" queryTableFieldId="2" dataDxfId="150" dataCellStyle="Normal 3"/>
    <tableColumn id="3" xr3:uid="{B9931DCF-7290-8945-97EC-1E492921376D}" uniqueName="3" name="Grade Span" queryTableFieldId="3" dataDxfId="149" dataCellStyle="Normal 3">
      <calculatedColumnFormula>_xlfn.XLOOKUP(School_Behavior[[#This Row],[School Name]],Maine_Schools[School Name],Maine_Schools[Grade Span],"Error")</calculatedColumnFormula>
    </tableColumn>
    <tableColumn id="4" xr3:uid="{97812DCB-8347-D044-8B06-B65F1D405C4D}" uniqueName="4" name="Comparison School Type" queryTableFieldId="4" dataDxfId="148" dataCellStyle="Normal 3">
      <calculatedColumnFormula>_xlfn.XLOOKUP(School_Behavior[[#This Row],[School Name]],Maine_Schools[School Name],Maine_Schools[Comparison School Type],"Error")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05FEC7B-B1BE-874C-82DB-7852D3DC3C72}" name="Per_Pupil_Spending_1" displayName="Per_Pupil_Spending_1" ref="A1:Y623" totalsRowShown="0">
  <autoFilter ref="A1:Y623" xr:uid="{105FEC7B-B1BE-874C-82DB-7852D3DC3C72}">
    <filterColumn colId="11">
      <filters>
        <filter val="Charter"/>
      </filters>
    </filterColumn>
    <filterColumn colId="22">
      <filters>
        <filter val="FALSE"/>
      </filters>
    </filterColumn>
  </autoFilter>
  <sortState xmlns:xlrd2="http://schemas.microsoft.com/office/spreadsheetml/2017/richdata2" ref="A2:Y623">
    <sortCondition ref="W1:W623"/>
  </sortState>
  <tableColumns count="25">
    <tableColumn id="1" xr3:uid="{1221D311-3E4F-4B4D-9872-7999F465F549}" name="Year" dataDxfId="147"/>
    <tableColumn id="11" xr3:uid="{3CDE3CE1-3929-9346-8138-6B7BF955C463}" name="District ID"/>
    <tableColumn id="2" xr3:uid="{81779A8A-3AAD-7042-B9A7-07D87845B815}" name="District Name" dataDxfId="146"/>
    <tableColumn id="12" xr3:uid="{A79DE224-5F4B-4B4E-A5E6-43506790DDFA}" name="School ID"/>
    <tableColumn id="3" xr3:uid="{C0C3D9A2-8D73-3245-9704-7845ED9B9436}" name="School Name" dataDxfId="145"/>
    <tableColumn id="4" xr3:uid="{4AEFD6FB-0310-154C-BDB9-E9B3D0E4E93A}" name="Type" dataDxfId="144"/>
    <tableColumn id="5" xr3:uid="{D7BDDF24-83C1-6C4B-94E7-C628995AC2F3}" name="Category" dataDxfId="143"/>
    <tableColumn id="6" xr3:uid="{FB4FABD6-7D21-804B-84A6-F3B593D1A099}" name="Level" dataDxfId="142"/>
    <tableColumn id="7" xr3:uid="{068C0330-E684-9D4A-B9BB-CAF2291110C6}" name="Amount"/>
    <tableColumn id="8" xr3:uid="{036E9A99-4BFD-F54D-BF90-0B22A68A4C51}" name="District Amount"/>
    <tableColumn id="9" xr3:uid="{303B9965-19E0-B640-8E7C-D1E57BB0435E}" name="Statewide Amount"/>
    <tableColumn id="10" xr3:uid="{CC87718E-E1F8-BA44-9595-335EB7874776}" name="Comparison School Type" dataDxfId="141">
      <calculatedColumnFormula>_xlfn.XLOOKUP(Per_Pupil_Spending_1[[#This Row],[School Name]],Maine_Schools[School Name],Maine_Schools[Comparison School Type], "Error")</calculatedColumnFormula>
    </tableColumn>
    <tableColumn id="17" xr3:uid="{9D9C889D-66AD-EC44-A0D6-6A318149EB33}" name="Comparison Grade Span" dataDxfId="140">
      <calculatedColumnFormula>_xlfn.XLOOKUP(Per_Pupil_Spending_1[[#This Row],[School Name]],Maine_Schools[School Name],Maine_Schools[Comparison Grade Span], "Error")</calculatedColumnFormula>
    </tableColumn>
    <tableColumn id="18" xr3:uid="{4EF4DECE-6F5D-2647-9864-26A9912E42AE}" name="Percent Below Achievement ELA" dataDxfId="139">
      <calculatedColumnFormula>_xlfn.XLOOKUP(Per_Pupil_Spending_1[[#This Row],[School Name]],ELA_New[School Name],ELA_New[Percentage of Students at Achievement Level],"")</calculatedColumnFormula>
    </tableColumn>
    <tableColumn id="19" xr3:uid="{6DBAEA2D-A0B7-7F42-90CD-1FA295EA6EC6}" name="Percent Below Achievement Math" dataDxfId="17">
      <calculatedColumnFormula>_xlfn.XLOOKUP(Per_Pupil_Spending_1[[#This Row],[School Name]],Math_New[School Name],Math_New[Percentage of Students at Achievement Level],"")</calculatedColumnFormula>
    </tableColumn>
    <tableColumn id="20" xr3:uid="{2DB83CB4-162F-6742-BA23-EC6EB698CE2E}" name="Percent Below Achievement Science" dataDxfId="18">
      <calculatedColumnFormula>_xlfn.XLOOKUP(Per_Pupil_Spending_1[[#This Row],[School Name]],Science_New[School Name],Science_New[Percentage of Students at Achievement Level],"")</calculatedColumnFormula>
    </tableColumn>
    <tableColumn id="24" xr3:uid="{4811A249-B6D9-CF4D-9736-F3B01D177B2C}" name="ELA Score Normalized" dataDxfId="9">
      <calculatedColumnFormula>IFERROR((Per_Pupil_Spending_1[[#This Row],[ELA Score]]-MIN(Per_Pupil_Spending_1[ELA Score]))/(MAX(Per_Pupil_Spending_1[ELA Score])-MIN(Per_Pupil_Spending_1[ELA Score])),-1)</calculatedColumnFormula>
    </tableColumn>
    <tableColumn id="25" xr3:uid="{7B2B1BD0-3830-7D41-A740-89CC8B3B55A3}" name="Math Score Normalized" dataDxfId="13">
      <calculatedColumnFormula>IFERROR((Per_Pupil_Spending_1[[#This Row],[Math Score]]-MIN(Per_Pupil_Spending_1[Math Score]))/(MAX(Per_Pupil_Spending_1[Math Score])-MIN(Per_Pupil_Spending_1[Math Score])),-1)</calculatedColumnFormula>
    </tableColumn>
    <tableColumn id="26" xr3:uid="{2A7E12A6-62E8-5347-88DE-A57DBA8E65ED}" name="Science Score Normalized" dataDxfId="12">
      <calculatedColumnFormula>IFERROR((Per_Pupil_Spending_1[[#This Row],[Science Score]]-MIN(Per_Pupil_Spending_1[Science Score]))/(MAX(Per_Pupil_Spending_1[Science Score])-MIN(Per_Pupil_Spending_1[Science Score])),-1)</calculatedColumnFormula>
    </tableColumn>
    <tableColumn id="13" xr3:uid="{043C7379-AF42-5C41-9D77-7BF38F9FBBD2}" name="ELA Score" dataDxfId="16">
      <calculatedColumnFormula>IFERROR(Per_Pupil_Spending_1[[#This Row],[Amount]]/(1-Per_Pupil_Spending_1[[#This Row],[Percent Below Achievement ELA]]),"")</calculatedColumnFormula>
    </tableColumn>
    <tableColumn id="14" xr3:uid="{C0573A50-E3B2-044C-AA8B-F10B949AA92E}" name="Math Score" dataDxfId="15">
      <calculatedColumnFormula>IFERROR(Per_Pupil_Spending_1[[#This Row],[Amount]]/(1-Per_Pupil_Spending_1[[#This Row],[Percent Below Achievement Math]]),"")</calculatedColumnFormula>
    </tableColumn>
    <tableColumn id="15" xr3:uid="{07740903-38B4-3D4D-BC3E-23294E8BC119}" name="Science Score" dataDxfId="14">
      <calculatedColumnFormula>IFERROR(Per_Pupil_Spending_1[[#This Row],[Amount]]/(1-Per_Pupil_Spending_1[[#This Row],[Percent Below Achievement Science]]),"")</calculatedColumnFormula>
    </tableColumn>
    <tableColumn id="16" xr3:uid="{573364D0-4B7A-C34D-8830-68B4BC49ED88}" name="ELA Blank" dataDxfId="8">
      <calculatedColumnFormula>Per_Pupil_Spending_1[[#This Row],[ELA Score Normalized]]=-1</calculatedColumnFormula>
    </tableColumn>
    <tableColumn id="21" xr3:uid="{EFD0F67E-78F2-D84B-A171-974391B95A9E}" name="Math Blank" dataDxfId="11">
      <calculatedColumnFormula>Per_Pupil_Spending_1[[#This Row],[Math Score Normalized]]=-1</calculatedColumnFormula>
    </tableColumn>
    <tableColumn id="22" xr3:uid="{D332F29B-790F-F744-BDE5-9F72E39526A4}" name="Science Blank" dataDxfId="10">
      <calculatedColumnFormula>Per_Pupil_Spending_1[[#This Row],[Science Score Normalized]]=-1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BB4084-6B23-664F-A1E4-D16118B1BEFA}" name="Post_Secondary_Enrollment" displayName="Post_Secondary_Enrollment" ref="A1:K127" tableType="queryTable" totalsRowShown="0">
  <autoFilter ref="A1:K127" xr:uid="{87BB4084-6B23-664F-A1E4-D16118B1BEFA}"/>
  <tableColumns count="11">
    <tableColumn id="1" xr3:uid="{77567DDA-B3EC-E34D-A28C-3D6B193110C3}" uniqueName="1" name="Year" queryTableFieldId="1" dataDxfId="138"/>
    <tableColumn id="2" xr3:uid="{96A17813-83F2-2B4F-A701-B3987E6A09A0}" uniqueName="2" name="District Name" queryTableFieldId="2" dataDxfId="137"/>
    <tableColumn id="3" xr3:uid="{A741729A-D93D-9640-A004-B4B57CA00E69}" uniqueName="3" name="School Name" queryTableFieldId="3" dataDxfId="136"/>
    <tableColumn id="4" xr3:uid="{0D9875B4-DD9B-D54E-AE08-0AF649FD3AC4}" uniqueName="4" name="Disaggregated" queryTableFieldId="4" dataDxfId="135"/>
    <tableColumn id="5" xr3:uid="{271B4600-63D5-7340-BD19-60CB7085E8A7}" uniqueName="5" name="Population" queryTableFieldId="5" dataDxfId="134"/>
    <tableColumn id="6" xr3:uid="{B456BA10-3A57-8F49-9BBA-E2A94125991C}" uniqueName="6" name="Number" queryTableFieldId="6"/>
    <tableColumn id="7" xr3:uid="{BFD341A8-6C21-7341-9726-C52451F36797}" uniqueName="7" name="Total" queryTableFieldId="7"/>
    <tableColumn id="8" xr3:uid="{05164965-678D-8F4F-BA14-C89CCDB5B271}" uniqueName="8" name="Percentage" queryTableFieldId="8"/>
    <tableColumn id="9" xr3:uid="{B2E24896-3D47-D341-B334-2C1272B6759F}" uniqueName="9" name="Grade Span" queryTableFieldId="9" dataDxfId="133">
      <calculatedColumnFormula>_xlfn.XLOOKUP(Post_Secondary_Enrollment[[#This Row],[School Name]],Maine_Schools_2022[School Name],Maine_Schools_2022[Grade Span],"error")</calculatedColumnFormula>
    </tableColumn>
    <tableColumn id="10" xr3:uid="{BA995698-2823-C248-A24F-B91BC73ED2A4}" uniqueName="10" name="School Kind" queryTableFieldId="10" dataDxfId="132">
      <calculatedColumnFormula>_xlfn.XLOOKUP(Post_Secondary_Enrollment[[#This Row],[School Name]],Maine_Schools_2022[School Name],Maine_Schools_2022[School Type],"error")</calculatedColumnFormula>
    </tableColumn>
    <tableColumn id="11" xr3:uid="{2408FFCA-0BBD-204B-8F06-D074A3B964C5}" uniqueName="11" name="Comparison School Type" queryTableFieldId="11" dataDxfId="131">
      <calculatedColumnFormula>IF(Post_Secondary_Enrollment[[#This Row],[School Kind]]="Charter","Charter","Non Charter")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436A4EB-2768-C64F-AC70-F1928B119CE7}" name="Maine_Schools" displayName="Maine_Schools" ref="A1:J609" headerRowDxfId="130" dataDxfId="129" totalsRowDxfId="128">
  <autoFilter ref="A1:J609" xr:uid="{00000000-0009-0000-0100-00001F000000}"/>
  <tableColumns count="10">
    <tableColumn id="1" xr3:uid="{9D8C0BD4-B96C-ED4E-9B18-73E13EB5E197}" name="Year" dataDxfId="127"/>
    <tableColumn id="2" xr3:uid="{129C352B-F140-CC46-95BF-620CD8D7CB45}" name="District Name" dataDxfId="126"/>
    <tableColumn id="3" xr3:uid="{F68E756E-742A-9A46-95BF-60E24C426B02}" name="School Name" dataDxfId="125"/>
    <tableColumn id="4" xr3:uid="{56067AB4-7F3B-B84D-8033-41EF5E6D0EBE}" name="Grade Span" dataDxfId="124"/>
    <tableColumn id="5" xr3:uid="{59E2E619-78C5-F741-B99C-DE448AA45A07}" name="PublicFlag" dataDxfId="123"/>
    <tableColumn id="6" xr3:uid="{B373CFAB-B8DF-7448-844D-BC2068E74C36}" name="School Type" dataDxfId="122"/>
    <tableColumn id="7" xr3:uid="{5A8A389D-B314-CC44-8CB2-66769A926FEE}" name="County" dataDxfId="121"/>
    <tableColumn id="8" xr3:uid="{B87E849B-B71F-FF46-8937-100AF457870D}" name="Location City" dataDxfId="120"/>
    <tableColumn id="9" xr3:uid="{C3848D05-ECA6-DC47-917D-4F76155B2D8B}" name="Comparison Grade Span" dataDxfId="119"/>
    <tableColumn id="10" xr3:uid="{BF3A36E8-07A4-234D-885C-AA5D6A920EF4}" name="Comparison School Type" dataDxfId="118" totalsRowDxfId="117">
      <calculatedColumnFormula>IF(Maine_Schools[[#This Row],[School Type]]="Charter","Charter", "Non Charter")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9FC8F44-26FB-1645-88E1-7BADDF1A4114}" name="Table_635" displayName="Table_635" ref="L2:L12" headerRowCount="0">
  <tableColumns count="1">
    <tableColumn id="1" xr3:uid="{22F9238F-6AC9-494D-A16F-D9C243D13757}" name="Column1"/>
  </tableColumns>
  <tableStyleInfo name="Maine Schools-style 2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4ADF0F5-C966-D047-872A-AFCCAED572BC}" name="Table5" displayName="Table5" ref="A1:O589" totalsRowShown="0">
  <autoFilter ref="A1:O589" xr:uid="{C4ADF0F5-C966-D047-872A-AFCCAED572BC}"/>
  <tableColumns count="15">
    <tableColumn id="1" xr3:uid="{2500C139-8E64-C24A-AD05-CF7C43CAF97B}" name="School Name"/>
    <tableColumn id="2" xr3:uid="{FE925043-7668-AE4B-97AE-638B46BF0085}" name="Per Pupil Spending"/>
    <tableColumn id="3" xr3:uid="{0142565A-1A73-124E-899C-4440968476E5}" name="Percent Economically Disadvantaged"/>
    <tableColumn id="4" xr3:uid="{D2B17602-8273-CA4C-90B0-C3E56FF885F5}" name="Percent with Disabilities"/>
    <tableColumn id="5" xr3:uid="{8FB472BB-AF8E-314A-9993-8502DB0B268A}" name="Percent Below Achievement ELA"/>
    <tableColumn id="6" xr3:uid="{7D34161B-70BC-1347-8F1D-4620A7E74FAD}" name="Percent Below Achievement Math"/>
    <tableColumn id="7" xr3:uid="{114C25F0-0DC7-0046-8ED7-92D7A9C3A8E1}" name="Percent Below Achievement Science"/>
    <tableColumn id="8" xr3:uid="{5A9DFD61-D0DE-2947-87A8-2FF7378563C6}" name="Below Achievement Average"/>
    <tableColumn id="9" xr3:uid="{FC21CCA7-337A-8048-B215-586D26C639B4}" name="Science Residuals"/>
    <tableColumn id="10" xr3:uid="{789C6541-082F-994A-90E2-82F90A692C82}" name="Math Residuals"/>
    <tableColumn id="11" xr3:uid="{8426BCC2-EC55-8649-922E-7D6F7B06069F}" name="ELA Residuals"/>
    <tableColumn id="12" xr3:uid="{926D9638-901D-6C4E-A61F-0462FB6BBA24}" name="Science Standard Residuals"/>
    <tableColumn id="13" xr3:uid="{944CEAD5-658C-3C4E-9DA2-ED459D61E677}" name="Math Standard Residuals"/>
    <tableColumn id="14" xr3:uid="{8316CFD2-7A29-D841-84DC-20BEA577FB9A}" name="ELA Standard Residuals"/>
    <tableColumn id="15" xr3:uid="{061B5AE6-10C1-C747-9A4E-D5BE90FAD35F}" name="Comparison School Type" dataDxfId="19">
      <calculatedColumnFormula>_xlfn.XLOOKUP(Table5[[#This Row],[School Name]],Maine_Schools[School Name], Maine_Schools[Comparison School Type], "Error")</calculatedColumnFormula>
    </tableColumn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EB9071B-5C41-5742-B1E9-CCD0C1873903}" name="Maine_Schools_2022" displayName="Maine_Schools_2022" ref="A1:O614" tableType="queryTable" totalsRowShown="0">
  <autoFilter ref="A1:O614" xr:uid="{DEB9071B-5C41-5742-B1E9-CCD0C1873903}">
    <filterColumn colId="4">
      <filters>
        <filter val="Sipayik Elementary School"/>
      </filters>
    </filterColumn>
  </autoFilter>
  <tableColumns count="15">
    <tableColumn id="1" xr3:uid="{49D81599-024D-2642-86EE-494659160588}" uniqueName="1" name="Year" queryTableFieldId="1" dataDxfId="116"/>
    <tableColumn id="2" xr3:uid="{80960787-D3C5-6948-AF12-8E21BA7C31C4}" uniqueName="2" name="District ID" queryTableFieldId="2"/>
    <tableColumn id="3" xr3:uid="{66B4D8A5-0618-FD40-9928-4A12B444B45E}" uniqueName="3" name="District Name" queryTableFieldId="3" dataDxfId="115"/>
    <tableColumn id="4" xr3:uid="{66B672BE-9534-F44F-BC14-C7FCDC7ED44E}" uniqueName="4" name="School ID" queryTableFieldId="4"/>
    <tableColumn id="5" xr3:uid="{FA0ECBBD-F29C-1148-8F3D-CB4B07EC5F38}" uniqueName="5" name="School Name" queryTableFieldId="5" dataDxfId="114"/>
    <tableColumn id="6" xr3:uid="{06899BBA-A19E-B540-B0D4-B8F641605AB5}" uniqueName="6" name="Grade Span" queryTableFieldId="6" dataDxfId="113"/>
    <tableColumn id="7" xr3:uid="{67EA6C38-D4A1-A34C-A8E0-B6DA0B4A8E56}" uniqueName="7" name="NCESID" queryTableFieldId="7"/>
    <tableColumn id="8" xr3:uid="{46807C42-0404-0742-BFA7-748F50421DC4}" uniqueName="8" name="PublicFlag" queryTableFieldId="8" dataDxfId="112"/>
    <tableColumn id="9" xr3:uid="{F37CF44B-D032-5040-8A0C-CC2320CFEF26}" uniqueName="9" name="School Type" queryTableFieldId="9" dataDxfId="111"/>
    <tableColumn id="10" xr3:uid="{89937E0B-E0D0-1643-A9BE-9EEAF6DAF598}" uniqueName="10" name="County" queryTableFieldId="10" dataDxfId="110"/>
    <tableColumn id="11" xr3:uid="{C4CE21DA-777D-6644-831B-26F18324C88E}" uniqueName="11" name="Location Address 1" queryTableFieldId="11" dataDxfId="109"/>
    <tableColumn id="12" xr3:uid="{6F7B5491-A3D1-AE40-89D8-A4720170C3D1}" uniqueName="12" name="Location Address 2" queryTableFieldId="12" dataDxfId="108"/>
    <tableColumn id="13" xr3:uid="{0DFC453B-1693-EB49-9D0D-5097D63F3540}" uniqueName="13" name="Location City" queryTableFieldId="13" dataDxfId="107"/>
    <tableColumn id="14" xr3:uid="{599BE040-F781-1842-9F51-4637BA8108C9}" uniqueName="14" name="Comparison Grade Span" queryTableFieldId="14" dataDxfId="106">
      <calculatedColumnFormula>_xlfn.XLOOKUP(Maine_Schools_2022[[#This Row],[Grade Span]],$T$1:$T$4,$U$1:$U$4,Maine_Schools_2022[[#This Row],[Grade Span]])</calculatedColumnFormula>
    </tableColumn>
    <tableColumn id="15" xr3:uid="{DD555A9E-B361-1B4A-AFA7-270D5E638D06}" uniqueName="15" name="Comparison School Type" queryTableFieldId="15" dataDxfId="105">
      <calculatedColumnFormula>IF(Maine_Schools_2022[[#This Row],[School Type]]="Charter", "Charter", "Non Charter")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2A3F3A0-528C-764F-807A-F5FE471DEE5C}" name="Disabilities_Overall" displayName="Disabilities_Overall" ref="A1:O634" tableType="queryTable" totalsRowShown="0">
  <autoFilter ref="A1:O634" xr:uid="{E2A3F3A0-528C-764F-807A-F5FE471DEE5C}">
    <filterColumn colId="6">
      <filters>
        <filter val="Math"/>
      </filters>
    </filterColumn>
    <filterColumn colId="14">
      <filters>
        <filter val="03-08"/>
      </filters>
    </filterColumn>
  </autoFilter>
  <sortState xmlns:xlrd2="http://schemas.microsoft.com/office/spreadsheetml/2017/richdata2" ref="A396:O630">
    <sortCondition ref="N1:N634"/>
  </sortState>
  <tableColumns count="15">
    <tableColumn id="1" xr3:uid="{025E1731-BCB5-E542-9088-A6B483FB15BE}" uniqueName="1" name="Year" queryTableFieldId="1" dataDxfId="104"/>
    <tableColumn id="2" xr3:uid="{B5070858-BEA4-5140-B677-8BFBD81D13B4}" uniqueName="2" name="District ID" queryTableFieldId="2"/>
    <tableColumn id="3" xr3:uid="{01E953D4-D88E-4E4C-BC1D-AB7E0A3994D8}" uniqueName="3" name="District Name" queryTableFieldId="3" dataDxfId="103"/>
    <tableColumn id="4" xr3:uid="{A7540587-9A6C-674C-B9AA-4E359FCC789B}" uniqueName="4" name="School ID" queryTableFieldId="4"/>
    <tableColumn id="5" xr3:uid="{0579AB58-373C-F44F-9CDB-00EC14C5BE14}" uniqueName="5" name="School Name" queryTableFieldId="5" dataDxfId="102"/>
    <tableColumn id="6" xr3:uid="{441D2A07-A8AF-6046-BD6B-ABC54FD7A4B9}" uniqueName="6" name="Population" queryTableFieldId="6" dataDxfId="101"/>
    <tableColumn id="7" xr3:uid="{602826B5-6501-6541-9F7E-EA14A7D05D1E}" uniqueName="7" name="Assessment" queryTableFieldId="7" dataDxfId="100"/>
    <tableColumn id="8" xr3:uid="{F939C7F8-6995-8D4C-BA30-D8A8A46A56D2}" uniqueName="8" name="Achievement Level" queryTableFieldId="8" dataDxfId="99"/>
    <tableColumn id="9" xr3:uid="{E7EA6998-2C64-BC4B-9991-4BDBAF0A97E6}" uniqueName="9" name="Number of Students Required to Test" queryTableFieldId="9"/>
    <tableColumn id="10" xr3:uid="{96A6A3EF-C739-AC4A-8007-4F7C1435B942}" uniqueName="10" name="Total Students Tested" queryTableFieldId="10"/>
    <tableColumn id="11" xr3:uid="{2031B0A0-50D7-694C-8014-DDC911CB3231}" uniqueName="11" name="Percentage of Students Tested" queryTableFieldId="11"/>
    <tableColumn id="12" xr3:uid="{39CCAC76-3127-7945-83AA-F9A4D019311E}" uniqueName="12" name="Number of Students at Achievement Level" queryTableFieldId="12" dataDxfId="98"/>
    <tableColumn id="13" xr3:uid="{4E404E76-AF41-7F41-89C2-36EED73447D4}" uniqueName="13" name="Percentage of Students at Achievement Level" queryTableFieldId="13" dataDxfId="97" dataCellStyle="Percent"/>
    <tableColumn id="14" xr3:uid="{64EA410F-75DF-4A40-B94B-07C29CF430DD}" uniqueName="14" name="Comparison School Type" queryTableFieldId="14" dataDxfId="96">
      <calculatedColumnFormula>_xlfn.XLOOKUP(Disabilities_Overall[[#This Row],[School Name]],Maine_Schools[School Name],Maine_Schools[Comparison School Type], "Error")</calculatedColumnFormula>
    </tableColumn>
    <tableColumn id="15" xr3:uid="{DC81AEA8-83C7-AA42-9C1E-186812CB3084}" uniqueName="15" name="Comparison Grade Span" queryTableFieldId="15" dataDxfId="95">
      <calculatedColumnFormula>_xlfn.XLOOKUP(Disabilities_Overall[[#This Row],[School Name]],Maine_Schools[School Name],Maine_Schools[Comparison Grade Span], "Error")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06BC815-73F8-4A49-AF3E-6F8951A90BC9}" name="ELA_New" displayName="ELA_New" ref="A1:M513" tableType="queryTable" totalsRowShown="0">
  <autoFilter ref="A1:M513" xr:uid="{706BC815-73F8-4A49-AF3E-6F8951A90BC9}"/>
  <tableColumns count="13">
    <tableColumn id="1" xr3:uid="{1B84C9DF-A840-3843-9121-4840FD7253C8}" uniqueName="1" name="Year" queryTableFieldId="1" dataDxfId="94"/>
    <tableColumn id="2" xr3:uid="{CAE0C9BC-06A3-AF41-962A-132211D38D06}" uniqueName="2" name="District ID" queryTableFieldId="2"/>
    <tableColumn id="3" xr3:uid="{1C3B9E85-8012-AC4A-8BF3-38756D15F357}" uniqueName="3" name="District Name" queryTableFieldId="3" dataDxfId="93"/>
    <tableColumn id="4" xr3:uid="{D9362206-E652-8E44-8BCF-21FAFF00AA70}" uniqueName="4" name="School ID" queryTableFieldId="4"/>
    <tableColumn id="5" xr3:uid="{3C24E038-0B9B-2B40-9C24-EC0A7EB48747}" uniqueName="5" name="School Name" queryTableFieldId="5" dataDxfId="92"/>
    <tableColumn id="6" xr3:uid="{EB74E4FA-3B2D-7E44-9195-AB076AE0F0BA}" uniqueName="6" name="Population" queryTableFieldId="6" dataDxfId="91"/>
    <tableColumn id="7" xr3:uid="{2920F683-AA81-A446-BD35-EC7BE9F61530}" uniqueName="7" name="Assessment" queryTableFieldId="7" dataDxfId="90"/>
    <tableColumn id="8" xr3:uid="{F2BB5E4C-25D8-9249-85AD-FC2099A60C6B}" uniqueName="8" name="Achievement Level" queryTableFieldId="8" dataDxfId="89"/>
    <tableColumn id="9" xr3:uid="{B091FD5B-2A93-BB4A-BB25-B7DD84087697}" uniqueName="9" name="Number of Students Required to Test" queryTableFieldId="9"/>
    <tableColumn id="10" xr3:uid="{9A20866B-1873-9C4F-8AF6-F48748FA6329}" uniqueName="10" name="Total Students Tested" queryTableFieldId="10"/>
    <tableColumn id="11" xr3:uid="{C500C502-CBBC-AE4C-8C38-6398D9071C51}" uniqueName="11" name="Percentage of Students Tested" queryTableFieldId="11"/>
    <tableColumn id="12" xr3:uid="{E92D8E65-A970-6443-85AC-00C2253EC2C8}" uniqueName="12" name="Number of Students at Achievement Level" queryTableFieldId="12" dataDxfId="88"/>
    <tableColumn id="13" xr3:uid="{681C7A36-CF24-174F-9FE2-9895540D8FE2}" uniqueName="13" name="Percentage of Students at Achievement Level" queryTableFieldId="13" dataDxfId="8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3B769CA-1297-724F-B482-CC132D265483}" name="Science_New" displayName="Science_New" ref="A1:M363" tableType="queryTable" totalsRowShown="0">
  <autoFilter ref="A1:M363" xr:uid="{73B769CA-1297-724F-B482-CC132D265483}"/>
  <sortState xmlns:xlrd2="http://schemas.microsoft.com/office/spreadsheetml/2017/richdata2" ref="A2:M363">
    <sortCondition ref="E1:E363"/>
  </sortState>
  <tableColumns count="13">
    <tableColumn id="1" xr3:uid="{47A53AD7-B86A-B64C-9234-7F66CC22582A}" uniqueName="1" name="Year" queryTableFieldId="1" dataDxfId="86"/>
    <tableColumn id="2" xr3:uid="{A3E7F767-72B7-4E43-8071-D2B45AF43B45}" uniqueName="2" name="District ID" queryTableFieldId="2"/>
    <tableColumn id="3" xr3:uid="{19F3B34C-FF43-6040-A628-7B3AE2B3837B}" uniqueName="3" name="District Name" queryTableFieldId="3" dataDxfId="85"/>
    <tableColumn id="4" xr3:uid="{45E0CC7D-FE45-584F-9D46-E4863F8C0CD7}" uniqueName="4" name="School ID" queryTableFieldId="4"/>
    <tableColumn id="5" xr3:uid="{5DAAD892-69BB-1542-B416-DBF705A49345}" uniqueName="5" name="School Name" queryTableFieldId="5" dataDxfId="84"/>
    <tableColumn id="6" xr3:uid="{336D8A95-28AE-2B40-885E-33254B8428F8}" uniqueName="6" name="Population" queryTableFieldId="6" dataDxfId="83"/>
    <tableColumn id="7" xr3:uid="{DDB25A9B-180D-5243-931C-98B86E7308D8}" uniqueName="7" name="Assessment" queryTableFieldId="7" dataDxfId="82"/>
    <tableColumn id="8" xr3:uid="{28853611-7B41-7D42-9CD3-9787A8AEFBC3}" uniqueName="8" name="Achievement Level" queryTableFieldId="8" dataDxfId="81"/>
    <tableColumn id="9" xr3:uid="{31722BAE-7E16-8044-813D-E33259CCDC1C}" uniqueName="9" name="Number of Students Required to Test" queryTableFieldId="9"/>
    <tableColumn id="10" xr3:uid="{FEF79BBD-DC2B-A845-931E-114C0AAC6061}" uniqueName="10" name="Total Students Tested" queryTableFieldId="10"/>
    <tableColumn id="11" xr3:uid="{1D5633AC-B4F5-C24C-97C8-3C09A475B7D5}" uniqueName="11" name="Percentage of Students Tested" queryTableFieldId="11"/>
    <tableColumn id="12" xr3:uid="{D19B8B51-2234-E04F-87DF-9E6908D93EF2}" uniqueName="12" name="Number of Students at Achievement Level" queryTableFieldId="12" dataDxfId="80"/>
    <tableColumn id="13" xr3:uid="{D3F3AB43-8C85-6846-8562-FD2EF93750C5}" uniqueName="13" name="Percentage of Students at Achievement Level" queryTableFieldId="1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0133197-FFD1-E845-B79F-5F7AE3D11C92}" name="Math_New" displayName="Math_New" ref="A1:M1025" tableType="queryTable" totalsRowShown="0">
  <autoFilter ref="A1:M1025" xr:uid="{70133197-FFD1-E845-B79F-5F7AE3D11C92}"/>
  <tableColumns count="13">
    <tableColumn id="1" xr3:uid="{61153BF1-3533-794D-92F6-6FC01B77A9C6}" uniqueName="1" name="Year" queryTableFieldId="1" dataDxfId="79"/>
    <tableColumn id="2" xr3:uid="{6F942C12-03C0-C443-ACCE-55D7D10F3377}" uniqueName="2" name="District ID" queryTableFieldId="2" dataDxfId="78"/>
    <tableColumn id="3" xr3:uid="{97A0E18D-43F8-2443-A924-7308F95D3167}" uniqueName="3" name="District Name" queryTableFieldId="3" dataDxfId="77"/>
    <tableColumn id="4" xr3:uid="{163D0644-BEC1-7D4D-91DC-B68FB84CA872}" uniqueName="4" name="School ID" queryTableFieldId="4" dataDxfId="76"/>
    <tableColumn id="5" xr3:uid="{7F32DCF1-5984-294F-B84B-DCB12773B6BD}" uniqueName="5" name="School Name" queryTableFieldId="5" dataDxfId="75"/>
    <tableColumn id="6" xr3:uid="{66961A79-AE13-0046-A09B-3182933A2F46}" uniqueName="6" name="Population" queryTableFieldId="6" dataDxfId="74"/>
    <tableColumn id="7" xr3:uid="{A4B3D419-5E11-7447-99EF-3A1F2AC1C143}" uniqueName="7" name="Assessment" queryTableFieldId="7" dataDxfId="73"/>
    <tableColumn id="8" xr3:uid="{13657EBA-4068-944B-9863-5DD30DE79C01}" uniqueName="8" name="Achievement Level" queryTableFieldId="8" dataDxfId="72"/>
    <tableColumn id="9" xr3:uid="{7326424F-28AE-0245-9071-32F9756EAD01}" uniqueName="9" name="Number of Students Required to Test" queryTableFieldId="9" dataDxfId="71"/>
    <tableColumn id="10" xr3:uid="{630DA46B-3F7C-134D-BA2B-8EAF39A9D62F}" uniqueName="10" name="Total Students Tested" queryTableFieldId="10" dataDxfId="70"/>
    <tableColumn id="11" xr3:uid="{2AD29936-D910-7B4B-A503-7CD61A7FB7A7}" uniqueName="11" name="Percentage of Students Tested" queryTableFieldId="11" dataDxfId="69"/>
    <tableColumn id="12" xr3:uid="{E55185ED-C7C0-7444-8A12-2436810E92ED}" uniqueName="12" name="Number of Students at Achievement Level" queryTableFieldId="12" dataDxfId="68"/>
    <tableColumn id="13" xr3:uid="{899E4A56-0685-0B47-B906-0683383909BC}" uniqueName="13" name="Percentage of Students at Achievement Level" queryTableFieldId="13" dataDxfId="6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F094538-75B5-7C46-B136-92075ED1E02B}" name="Regression_Prep" displayName="Regression_Prep" ref="A1:X609" headerRowDxfId="66" dataDxfId="65" totalsRowDxfId="64">
  <autoFilter ref="A1:X609" xr:uid="{00000000-0009-0000-0100-00001F000000}"/>
  <tableColumns count="24">
    <tableColumn id="1" xr3:uid="{752C6446-8C5E-7F48-9F4B-9A00BF26A7FC}" name="Year" dataDxfId="63"/>
    <tableColumn id="2" xr3:uid="{9D05102E-DC6A-E147-B480-75935C125B99}" name="District Name" dataDxfId="62"/>
    <tableColumn id="3" xr3:uid="{D769C4EF-EB34-EF45-A5EA-1A6EE0A6AE2D}" name="School Name" dataDxfId="61"/>
    <tableColumn id="4" xr3:uid="{1AE9D7D5-7775-2945-9A6B-39D6E3A3B4BC}" name="Grade Span" dataDxfId="60"/>
    <tableColumn id="5" xr3:uid="{3A63DEA2-94F7-EF49-9A47-FBCB3C182DF2}" name="PublicFlag" dataDxfId="59"/>
    <tableColumn id="6" xr3:uid="{5ED9CDBD-DA90-B644-A927-223656D99914}" name="School Type" dataDxfId="58"/>
    <tableColumn id="7" xr3:uid="{234D171E-A435-9942-89B5-F73D5BC6E398}" name="County" dataDxfId="57"/>
    <tableColumn id="8" xr3:uid="{4E534519-6413-AF49-8095-04CDA15EECE1}" name="Location City" dataDxfId="56"/>
    <tableColumn id="9" xr3:uid="{AD8F3962-5CDA-AB4A-8E54-B122FA85DA97}" name="Comparison Grade Span" dataDxfId="55"/>
    <tableColumn id="10" xr3:uid="{8877B8BC-5DA0-5544-906C-FAC0AE7CEF43}" name="Comparison School Type" dataDxfId="54" totalsRowDxfId="53">
      <calculatedColumnFormula>IF(Regression_Prep[[#This Row],[School Type]]="Charter","Charter", "Non Charter")</calculatedColumnFormula>
    </tableColumn>
    <tableColumn id="11" xr3:uid="{723370DB-0105-7A4C-93A5-51E6A3C24FA4}" name="Per Pupil Spending" dataDxfId="52" totalsRowDxfId="51">
      <calculatedColumnFormula>_xlfn.XLOOKUP(Regression_Prep[[#This Row],[School Name]],Per_Pupil_Spending_1[School Name],Per_Pupil_Spending_1[Amount],"")</calculatedColumnFormula>
    </tableColumn>
    <tableColumn id="26" xr3:uid="{6D47C5BA-0E06-BD4A-8467-62695C01E844}" name="Is Charter" dataDxfId="50" totalsRowDxfId="49" dataCellStyle="Normal 2">
      <calculatedColumnFormula>IF(Regression_Prep[[#This Row],[Comparison School Type]]="Charter", 0,1)</calculatedColumnFormula>
    </tableColumn>
    <tableColumn id="12" xr3:uid="{D2998B6E-8ED0-BC49-9416-0E2960643055}" name="Percent Economically Disadvantaged" dataDxfId="48" totalsRowDxfId="47">
      <calculatedColumnFormula array="1">_xlfn._xlws.FILTER(Enrollment[Percentage],(Enrollment[School Name]=Regression_Prep[[#This Row],[School Name]])*(Enrollment[Population]="Economically Disadvantaged"),"")</calculatedColumnFormula>
    </tableColumn>
    <tableColumn id="13" xr3:uid="{1B575FA1-39AA-5940-A349-35BB49FA6BA3}" name="Percent with Disabilities" dataDxfId="46" totalsRowDxfId="45">
      <calculatedColumnFormula array="1">_xlfn._xlws.FILTER(Enrollment[Percentage],(Enrollment[School Name]=Regression_Prep[[#This Row],[School Name]])*(Enrollment[Population]="Students with Disabilities"),"")</calculatedColumnFormula>
    </tableColumn>
    <tableColumn id="14" xr3:uid="{CE5ABD9B-562F-7744-A476-B280F2CBE316}" name="Percent Below Achievement ELA" dataDxfId="44">
      <calculatedColumnFormula>_xlfn.XLOOKUP(Regression_Prep[[#This Row],[School Name]],ELA_New[School Name], ELA_New[Percentage of Students at Achievement Level],"")</calculatedColumnFormula>
    </tableColumn>
    <tableColumn id="15" xr3:uid="{532D5C2A-3171-6F4B-A1CE-EAB5759D433A}" name="Percent Below Achievement Math" dataDxfId="43">
      <calculatedColumnFormula>_xlfn.XLOOKUP(Regression_Prep[[#This Row],[School Name]],Math_New[School Name],Math_New[Percentage of Students at Achievement Level],"")</calculatedColumnFormula>
    </tableColumn>
    <tableColumn id="16" xr3:uid="{1BDA2926-3398-614B-BDD2-09DB17EC9AA4}" name="Percent Below Achievement Science" dataDxfId="42">
      <calculatedColumnFormula>_xlfn.XLOOKUP(Regression_Prep[[#This Row],[School Name]],Science_New[School Name], Science_New[Percentage of Students at Achievement Level],"")</calculatedColumnFormula>
    </tableColumn>
    <tableColumn id="17" xr3:uid="{776C2491-34C5-0840-ACBF-068DE77CED86}" name="Below Achievement Average" dataDxfId="41" totalsRowDxfId="40">
      <calculatedColumnFormula>IFERROR(AVERAGEIFS(Regression_Prep[[#This Row],[Percent Below Achievement ELA]:[Percent Below Achievement Science]],Regression_Prep[[#This Row],[Percent Below Achievement ELA]:[Percent Below Achievement Science]],"&lt;&gt;"),"")</calculatedColumnFormula>
    </tableColumn>
    <tableColumn id="20" xr3:uid="{0DABF4F7-B639-4A46-A7A5-90465DBD7F3B}" name="ELA Old Score" dataDxfId="39" totalsRowDxfId="38">
      <calculatedColumnFormula>IFERROR(Regression_Prep[[#This Row],[Per Pupil Spending]]*Regression_Prep[[#This Row],[Percent Below Achievement ELA]],"")</calculatedColumnFormula>
    </tableColumn>
    <tableColumn id="21" xr3:uid="{22C8CA62-FE2A-F14C-BC68-F6AD3FC68C73}" name="ELA New Score" dataDxfId="37" totalsRowDxfId="36">
      <calculatedColumnFormula>IFERROR(Regression_Prep[[#This Row],[Per Pupil Spending]]/(1-Regression_Prep[[#This Row],[Percent Below Achievement ELA]]),"")</calculatedColumnFormula>
    </tableColumn>
    <tableColumn id="22" xr3:uid="{36306691-D422-BC4C-B964-896763F10A66}" name="Science Old Score" dataDxfId="35" totalsRowDxfId="34">
      <calculatedColumnFormula>IFERROR(Regression_Prep[[#This Row],[Per Pupil Spending]]*Regression_Prep[[#This Row],[Percent Below Achievement Science]],"")</calculatedColumnFormula>
    </tableColumn>
    <tableColumn id="23" xr3:uid="{D0471B34-9D1A-0942-AD7C-4A80756180B3}" name="Science New Score" dataDxfId="33" totalsRowDxfId="32">
      <calculatedColumnFormula>IFERROR(Regression_Prep[[#This Row],[Per Pupil Spending]]/(1-Regression_Prep[[#This Row],[Percent Below Achievement Science]]),"")</calculatedColumnFormula>
    </tableColumn>
    <tableColumn id="24" xr3:uid="{FE72F6FE-8ED7-BB4C-968C-39CF8FDFBAD4}" name="Math Old Score" dataDxfId="31" totalsRowDxfId="30">
      <calculatedColumnFormula>IFERROR(Regression_Prep[[#This Row],[Per Pupil Spending]]*Regression_Prep[[#This Row],[Percent Below Achievement Math]],"")</calculatedColumnFormula>
    </tableColumn>
    <tableColumn id="25" xr3:uid="{05F80C57-9BBA-8245-AA5E-B674B87F884A}" name="Math New Score" dataDxfId="29" totalsRowDxfId="28">
      <calculatedColumnFormula>IFERROR(Regression_Prep[[#This Row],[Per Pupil Spending]]/(1-Regression_Prep[[#This Row],[Percent Below Achievement Math]]),"")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8B0DE48-5EC0-354A-BBC6-A7A942ABBF68}" name="Enrollment" displayName="Enrollment" ref="A1:J9604" tableType="queryTable" totalsRowShown="0">
  <autoFilter ref="A1:J9604" xr:uid="{38B0DE48-5EC0-354A-BBC6-A7A942ABBF68}">
    <filterColumn colId="4">
      <filters>
        <filter val="Overman Academy"/>
      </filters>
    </filterColumn>
  </autoFilter>
  <tableColumns count="10">
    <tableColumn id="1" xr3:uid="{EEE6BDEB-DA44-9F4A-9E3F-EBD6373D5727}" uniqueName="1" name="Year" queryTableFieldId="1" dataDxfId="27"/>
    <tableColumn id="2" xr3:uid="{BE5F18A5-CD8E-B745-BC50-0A38C331FF5A}" uniqueName="2" name="District ID" queryTableFieldId="2"/>
    <tableColumn id="3" xr3:uid="{4ED52DBD-EDC0-0C40-99B8-FCDC955E51DE}" uniqueName="3" name="District Name" queryTableFieldId="3" dataDxfId="26"/>
    <tableColumn id="4" xr3:uid="{D574A129-0BAD-D642-A9A3-D071103C6DD9}" uniqueName="4" name="School ID" queryTableFieldId="4"/>
    <tableColumn id="5" xr3:uid="{6224F58A-3683-5748-BC53-93385D517FE0}" uniqueName="5" name="School Name" queryTableFieldId="5" dataDxfId="25"/>
    <tableColumn id="6" xr3:uid="{DD5A204A-B22A-644C-91CB-F5C2CDF45456}" uniqueName="6" name="Disaggregated" queryTableFieldId="6" dataDxfId="24"/>
    <tableColumn id="7" xr3:uid="{07DFD0EA-A587-F347-AE9A-674D52F9CF36}" uniqueName="7" name="Population" queryTableFieldId="7" dataDxfId="23"/>
    <tableColumn id="8" xr3:uid="{746A6B9B-2FF5-9941-96E4-021791A45C21}" uniqueName="8" name="Number" queryTableFieldId="8" dataDxfId="22"/>
    <tableColumn id="9" xr3:uid="{E04D8579-E526-7D47-AE74-F8348EF45CE7}" uniqueName="9" name="Total Students" queryTableFieldId="9" dataDxfId="21"/>
    <tableColumn id="10" xr3:uid="{55C3E0E8-0819-2348-B39A-0488D7153399}" uniqueName="10" name="Percentage" queryTableFieldId="10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8351-620B-1649-B34F-BC78BF181EB1}">
  <dimension ref="A1:G686"/>
  <sheetViews>
    <sheetView workbookViewId="0">
      <selection activeCell="E3" sqref="E3"/>
    </sheetView>
  </sheetViews>
  <sheetFormatPr baseColWidth="10" defaultRowHeight="13"/>
  <cols>
    <col min="1" max="1" width="36.6640625" style="52" bestFit="1" customWidth="1"/>
    <col min="2" max="2" width="34.33203125" style="52" bestFit="1" customWidth="1"/>
    <col min="3" max="3" width="19" style="52" bestFit="1" customWidth="1"/>
    <col min="4" max="4" width="41.6640625" style="52" bestFit="1" customWidth="1"/>
    <col min="5" max="5" width="24" style="52" bestFit="1" customWidth="1"/>
    <col min="6" max="6" width="24.5" style="52" bestFit="1" customWidth="1"/>
    <col min="7" max="16384" width="10.83203125" style="52"/>
  </cols>
  <sheetData>
    <row r="1" spans="1:7">
      <c r="A1" s="52" t="s">
        <v>639</v>
      </c>
      <c r="B1" s="52" t="s">
        <v>0</v>
      </c>
      <c r="C1" s="52" t="s">
        <v>1675</v>
      </c>
      <c r="D1" s="52" t="s">
        <v>1676</v>
      </c>
      <c r="E1" s="52" t="s">
        <v>1237</v>
      </c>
      <c r="F1" s="52" t="s">
        <v>1227</v>
      </c>
    </row>
    <row r="2" spans="1:7">
      <c r="A2" s="52" t="s">
        <v>582</v>
      </c>
      <c r="B2" s="52" t="s">
        <v>571</v>
      </c>
      <c r="C2" s="52" t="s">
        <v>1677</v>
      </c>
      <c r="D2" s="52">
        <v>0.30359999999999998</v>
      </c>
      <c r="E2" s="52" t="s">
        <v>651</v>
      </c>
      <c r="F2" s="52" t="s">
        <v>580</v>
      </c>
    </row>
    <row r="3" spans="1:7">
      <c r="A3" s="52" t="s">
        <v>717</v>
      </c>
      <c r="B3" s="52" t="s">
        <v>328</v>
      </c>
      <c r="C3" s="52" t="s">
        <v>1677</v>
      </c>
      <c r="D3" s="52">
        <v>0.18679999999999999</v>
      </c>
      <c r="E3" s="52" t="s">
        <v>651</v>
      </c>
      <c r="F3" s="52" t="s">
        <v>587</v>
      </c>
      <c r="G3" s="52" t="str" cm="1">
        <f t="array" ref="G3:G7">_xlfn.UNIQUE(All_Together_1[Comparison Grade Span])</f>
        <v>03-06</v>
      </c>
    </row>
    <row r="4" spans="1:7">
      <c r="A4" s="52" t="s">
        <v>717</v>
      </c>
      <c r="B4" s="52" t="s">
        <v>367</v>
      </c>
      <c r="C4" s="52" t="s">
        <v>1677</v>
      </c>
      <c r="D4" s="52">
        <v>0.2155</v>
      </c>
      <c r="E4" s="52" t="s">
        <v>651</v>
      </c>
      <c r="F4" s="52" t="s">
        <v>587</v>
      </c>
      <c r="G4" s="52" t="str">
        <v>03-08</v>
      </c>
    </row>
    <row r="5" spans="1:7">
      <c r="A5" s="52" t="s">
        <v>717</v>
      </c>
      <c r="B5" s="52" t="s">
        <v>415</v>
      </c>
      <c r="C5" s="52" t="s">
        <v>1677</v>
      </c>
      <c r="D5" s="52">
        <v>0.37930000000000003</v>
      </c>
      <c r="E5" s="52" t="s">
        <v>651</v>
      </c>
      <c r="F5" s="52" t="s">
        <v>587</v>
      </c>
      <c r="G5" s="52" t="str">
        <v>09-12</v>
      </c>
    </row>
    <row r="6" spans="1:7">
      <c r="A6" s="52" t="s">
        <v>717</v>
      </c>
      <c r="B6" s="52" t="s">
        <v>528</v>
      </c>
      <c r="C6" s="52" t="s">
        <v>1677</v>
      </c>
      <c r="D6" s="52">
        <v>0.40849999999999997</v>
      </c>
      <c r="E6" s="52" t="s">
        <v>651</v>
      </c>
      <c r="F6" s="52" t="s">
        <v>587</v>
      </c>
      <c r="G6" s="52" t="str">
        <v>07-12</v>
      </c>
    </row>
    <row r="7" spans="1:7">
      <c r="A7" s="52" t="s">
        <v>717</v>
      </c>
      <c r="B7" s="52" t="s">
        <v>549</v>
      </c>
      <c r="C7" s="52" t="s">
        <v>1677</v>
      </c>
      <c r="D7" s="52">
        <v>0.33329999999999999</v>
      </c>
      <c r="E7" s="52" t="s">
        <v>651</v>
      </c>
      <c r="F7" s="52" t="s">
        <v>587</v>
      </c>
      <c r="G7" s="52" t="str">
        <v>06-12</v>
      </c>
    </row>
    <row r="8" spans="1:7">
      <c r="A8" s="52" t="s">
        <v>717</v>
      </c>
      <c r="B8" s="52" t="s">
        <v>223</v>
      </c>
      <c r="C8" s="52" t="s">
        <v>1677</v>
      </c>
      <c r="D8" s="52">
        <v>0.59260000000000002</v>
      </c>
      <c r="E8" s="52" t="s">
        <v>651</v>
      </c>
      <c r="F8" s="52" t="s">
        <v>587</v>
      </c>
    </row>
    <row r="9" spans="1:7">
      <c r="A9" s="52" t="s">
        <v>720</v>
      </c>
      <c r="B9" s="52" t="s">
        <v>260</v>
      </c>
      <c r="C9" s="52" t="s">
        <v>1677</v>
      </c>
      <c r="D9" s="52">
        <v>0.4733</v>
      </c>
      <c r="E9" s="52" t="s">
        <v>651</v>
      </c>
      <c r="F9" s="52" t="s">
        <v>587</v>
      </c>
    </row>
    <row r="10" spans="1:7">
      <c r="A10" s="52" t="s">
        <v>720</v>
      </c>
      <c r="B10" s="52" t="s">
        <v>330</v>
      </c>
      <c r="C10" s="52" t="s">
        <v>1677</v>
      </c>
      <c r="D10" s="52">
        <v>0.31790000000000002</v>
      </c>
      <c r="E10" s="52" t="s">
        <v>651</v>
      </c>
      <c r="F10" s="52" t="s">
        <v>587</v>
      </c>
    </row>
    <row r="11" spans="1:7">
      <c r="A11" s="52" t="s">
        <v>720</v>
      </c>
      <c r="B11" s="52" t="s">
        <v>335</v>
      </c>
      <c r="C11" s="52" t="s">
        <v>1677</v>
      </c>
      <c r="D11" s="52">
        <v>0.43109999999999998</v>
      </c>
      <c r="E11" s="52" t="s">
        <v>651</v>
      </c>
      <c r="F11" s="52" t="s">
        <v>587</v>
      </c>
    </row>
    <row r="12" spans="1:7">
      <c r="A12" s="52" t="s">
        <v>720</v>
      </c>
      <c r="B12" s="52" t="s">
        <v>42</v>
      </c>
      <c r="C12" s="52" t="s">
        <v>1677</v>
      </c>
      <c r="D12" s="52">
        <v>0.39460000000000001</v>
      </c>
      <c r="E12" s="52" t="s">
        <v>651</v>
      </c>
      <c r="F12" s="52" t="s">
        <v>587</v>
      </c>
    </row>
    <row r="13" spans="1:7">
      <c r="A13" s="52" t="s">
        <v>721</v>
      </c>
      <c r="B13" s="52" t="s">
        <v>85</v>
      </c>
      <c r="C13" s="52" t="s">
        <v>1677</v>
      </c>
      <c r="D13" s="52">
        <v>0.56720000000000004</v>
      </c>
      <c r="E13" s="52" t="s">
        <v>651</v>
      </c>
      <c r="F13" s="52" t="s">
        <v>587</v>
      </c>
    </row>
    <row r="14" spans="1:7">
      <c r="A14" s="52" t="s">
        <v>751</v>
      </c>
      <c r="B14" s="52" t="s">
        <v>120</v>
      </c>
      <c r="C14" s="52" t="s">
        <v>1677</v>
      </c>
      <c r="D14" s="52">
        <v>0.43569999999999998</v>
      </c>
      <c r="E14" s="52" t="s">
        <v>651</v>
      </c>
      <c r="F14" s="52" t="s">
        <v>587</v>
      </c>
    </row>
    <row r="15" spans="1:7">
      <c r="A15" s="52" t="s">
        <v>782</v>
      </c>
      <c r="B15" s="52" t="s">
        <v>333</v>
      </c>
      <c r="C15" s="52" t="s">
        <v>1677</v>
      </c>
      <c r="D15" s="52">
        <v>0.3654</v>
      </c>
      <c r="E15" s="52" t="s">
        <v>651</v>
      </c>
      <c r="F15" s="52" t="s">
        <v>587</v>
      </c>
    </row>
    <row r="16" spans="1:7">
      <c r="A16" s="52" t="s">
        <v>786</v>
      </c>
      <c r="B16" s="52" t="s">
        <v>143</v>
      </c>
      <c r="C16" s="52" t="s">
        <v>1677</v>
      </c>
      <c r="D16" s="52">
        <v>0.30359999999999998</v>
      </c>
      <c r="E16" s="52" t="s">
        <v>651</v>
      </c>
      <c r="F16" s="52" t="s">
        <v>587</v>
      </c>
    </row>
    <row r="17" spans="1:6">
      <c r="A17" s="52" t="s">
        <v>1222</v>
      </c>
      <c r="B17" s="52" t="s">
        <v>149</v>
      </c>
      <c r="C17" s="52" t="s">
        <v>1677</v>
      </c>
      <c r="D17" s="52">
        <v>0.46150000000000002</v>
      </c>
      <c r="E17" s="52" t="s">
        <v>651</v>
      </c>
      <c r="F17" s="52" t="s">
        <v>587</v>
      </c>
    </row>
    <row r="18" spans="1:6">
      <c r="A18" s="52" t="s">
        <v>801</v>
      </c>
      <c r="B18" s="52" t="s">
        <v>269</v>
      </c>
      <c r="C18" s="52" t="s">
        <v>1677</v>
      </c>
      <c r="D18" s="52">
        <v>0.24</v>
      </c>
      <c r="E18" s="52" t="s">
        <v>651</v>
      </c>
      <c r="F18" s="52" t="s">
        <v>587</v>
      </c>
    </row>
    <row r="19" spans="1:6">
      <c r="A19" s="52" t="s">
        <v>841</v>
      </c>
      <c r="B19" s="52" t="s">
        <v>261</v>
      </c>
      <c r="C19" s="52" t="s">
        <v>1677</v>
      </c>
      <c r="D19" s="52">
        <v>0.44500000000000001</v>
      </c>
      <c r="E19" s="52" t="s">
        <v>651</v>
      </c>
      <c r="F19" s="52" t="s">
        <v>587</v>
      </c>
    </row>
    <row r="20" spans="1:6">
      <c r="A20" s="52" t="s">
        <v>841</v>
      </c>
      <c r="B20" s="52" t="s">
        <v>154</v>
      </c>
      <c r="C20" s="52" t="s">
        <v>1677</v>
      </c>
      <c r="D20" s="52">
        <v>0.70650000000000002</v>
      </c>
      <c r="E20" s="52" t="s">
        <v>651</v>
      </c>
      <c r="F20" s="52" t="s">
        <v>587</v>
      </c>
    </row>
    <row r="21" spans="1:6">
      <c r="A21" s="52" t="s">
        <v>841</v>
      </c>
      <c r="B21" s="52" t="s">
        <v>162</v>
      </c>
      <c r="C21" s="52" t="s">
        <v>1677</v>
      </c>
      <c r="D21" s="52">
        <v>0.46850000000000003</v>
      </c>
      <c r="E21" s="52" t="s">
        <v>651</v>
      </c>
      <c r="F21" s="52" t="s">
        <v>587</v>
      </c>
    </row>
    <row r="22" spans="1:6">
      <c r="A22" s="52" t="s">
        <v>841</v>
      </c>
      <c r="B22" s="52" t="s">
        <v>180</v>
      </c>
      <c r="C22" s="52" t="s">
        <v>1677</v>
      </c>
      <c r="D22" s="52">
        <v>0.75380000000000003</v>
      </c>
      <c r="E22" s="52" t="s">
        <v>651</v>
      </c>
      <c r="F22" s="52" t="s">
        <v>587</v>
      </c>
    </row>
    <row r="23" spans="1:6">
      <c r="A23" s="52" t="s">
        <v>841</v>
      </c>
      <c r="B23" s="52" t="s">
        <v>194</v>
      </c>
      <c r="C23" s="52" t="s">
        <v>1677</v>
      </c>
      <c r="D23" s="52">
        <v>0.61439999999999995</v>
      </c>
      <c r="E23" s="52" t="s">
        <v>651</v>
      </c>
      <c r="F23" s="52" t="s">
        <v>587</v>
      </c>
    </row>
    <row r="24" spans="1:6">
      <c r="A24" s="52" t="s">
        <v>867</v>
      </c>
      <c r="B24" s="52" t="s">
        <v>379</v>
      </c>
      <c r="C24" s="52" t="s">
        <v>1677</v>
      </c>
      <c r="D24" s="52">
        <v>0.2596</v>
      </c>
      <c r="E24" s="52" t="s">
        <v>651</v>
      </c>
      <c r="F24" s="52" t="s">
        <v>587</v>
      </c>
    </row>
    <row r="25" spans="1:6">
      <c r="A25" s="52" t="s">
        <v>934</v>
      </c>
      <c r="B25" s="52" t="s">
        <v>433</v>
      </c>
      <c r="C25" s="52" t="s">
        <v>1677</v>
      </c>
      <c r="D25" s="52">
        <v>0.28570000000000001</v>
      </c>
      <c r="E25" s="52" t="s">
        <v>651</v>
      </c>
      <c r="F25" s="52" t="s">
        <v>587</v>
      </c>
    </row>
    <row r="26" spans="1:6">
      <c r="A26" s="52" t="s">
        <v>961</v>
      </c>
      <c r="B26" s="52" t="s">
        <v>103</v>
      </c>
      <c r="C26" s="52" t="s">
        <v>1677</v>
      </c>
      <c r="D26" s="52">
        <v>0.4919</v>
      </c>
      <c r="E26" s="52" t="s">
        <v>651</v>
      </c>
      <c r="F26" s="52" t="s">
        <v>587</v>
      </c>
    </row>
    <row r="27" spans="1:6">
      <c r="A27" s="52" t="s">
        <v>961</v>
      </c>
      <c r="B27" s="52" t="s">
        <v>492</v>
      </c>
      <c r="C27" s="52" t="s">
        <v>1677</v>
      </c>
      <c r="D27" s="52">
        <v>0.24390000000000001</v>
      </c>
      <c r="E27" s="52" t="s">
        <v>651</v>
      </c>
      <c r="F27" s="52" t="s">
        <v>587</v>
      </c>
    </row>
    <row r="28" spans="1:6">
      <c r="A28" s="52" t="s">
        <v>961</v>
      </c>
      <c r="B28" s="52" t="s">
        <v>426</v>
      </c>
      <c r="C28" s="52" t="s">
        <v>1677</v>
      </c>
      <c r="D28" s="52">
        <v>0.36280000000000001</v>
      </c>
      <c r="E28" s="52" t="s">
        <v>651</v>
      </c>
      <c r="F28" s="52" t="s">
        <v>587</v>
      </c>
    </row>
    <row r="29" spans="1:6">
      <c r="A29" s="52" t="s">
        <v>965</v>
      </c>
      <c r="B29" s="52" t="s">
        <v>1</v>
      </c>
      <c r="C29" s="52" t="s">
        <v>1677</v>
      </c>
      <c r="D29" s="52">
        <v>0.5</v>
      </c>
      <c r="E29" s="52" t="s">
        <v>651</v>
      </c>
      <c r="F29" s="52" t="s">
        <v>587</v>
      </c>
    </row>
    <row r="30" spans="1:6">
      <c r="A30" s="52" t="s">
        <v>965</v>
      </c>
      <c r="B30" s="52" t="s">
        <v>238</v>
      </c>
      <c r="C30" s="52" t="s">
        <v>1677</v>
      </c>
      <c r="D30" s="52">
        <v>0.42059999999999997</v>
      </c>
      <c r="E30" s="52" t="s">
        <v>651</v>
      </c>
      <c r="F30" s="52" t="s">
        <v>587</v>
      </c>
    </row>
    <row r="31" spans="1:6">
      <c r="A31" s="52" t="s">
        <v>965</v>
      </c>
      <c r="B31" s="52" t="s">
        <v>244</v>
      </c>
      <c r="C31" s="52" t="s">
        <v>1677</v>
      </c>
      <c r="D31" s="52">
        <v>0.40200000000000002</v>
      </c>
      <c r="E31" s="52" t="s">
        <v>651</v>
      </c>
      <c r="F31" s="52" t="s">
        <v>587</v>
      </c>
    </row>
    <row r="32" spans="1:6">
      <c r="A32" s="52" t="s">
        <v>965</v>
      </c>
      <c r="B32" s="52" t="s">
        <v>435</v>
      </c>
      <c r="C32" s="52" t="s">
        <v>1677</v>
      </c>
      <c r="D32" s="52">
        <v>0.41070000000000001</v>
      </c>
      <c r="E32" s="52" t="s">
        <v>651</v>
      </c>
      <c r="F32" s="52" t="s">
        <v>587</v>
      </c>
    </row>
    <row r="33" spans="1:6">
      <c r="A33" s="52" t="s">
        <v>965</v>
      </c>
      <c r="B33" s="52" t="s">
        <v>174</v>
      </c>
      <c r="C33" s="52" t="s">
        <v>1677</v>
      </c>
      <c r="D33" s="52">
        <v>0.52239999999999998</v>
      </c>
      <c r="E33" s="52" t="s">
        <v>651</v>
      </c>
      <c r="F33" s="52" t="s">
        <v>587</v>
      </c>
    </row>
    <row r="34" spans="1:6">
      <c r="A34" s="52" t="s">
        <v>965</v>
      </c>
      <c r="B34" s="52" t="s">
        <v>207</v>
      </c>
      <c r="C34" s="52" t="s">
        <v>1677</v>
      </c>
      <c r="D34" s="52">
        <v>0.3952</v>
      </c>
      <c r="E34" s="52" t="s">
        <v>651</v>
      </c>
      <c r="F34" s="52" t="s">
        <v>587</v>
      </c>
    </row>
    <row r="35" spans="1:6">
      <c r="A35" s="52" t="s">
        <v>965</v>
      </c>
      <c r="B35" s="52" t="s">
        <v>291</v>
      </c>
      <c r="C35" s="52" t="s">
        <v>1677</v>
      </c>
      <c r="D35" s="52">
        <v>0.44900000000000001</v>
      </c>
      <c r="E35" s="52" t="s">
        <v>651</v>
      </c>
      <c r="F35" s="52" t="s">
        <v>587</v>
      </c>
    </row>
    <row r="36" spans="1:6">
      <c r="A36" s="52" t="s">
        <v>1024</v>
      </c>
      <c r="B36" s="52" t="s">
        <v>249</v>
      </c>
      <c r="C36" s="52" t="s">
        <v>1677</v>
      </c>
      <c r="D36" s="52">
        <v>0.31909999999999999</v>
      </c>
      <c r="E36" s="52" t="s">
        <v>651</v>
      </c>
      <c r="F36" s="52" t="s">
        <v>587</v>
      </c>
    </row>
    <row r="37" spans="1:6">
      <c r="A37" s="52" t="s">
        <v>1024</v>
      </c>
      <c r="B37" s="52" t="s">
        <v>323</v>
      </c>
      <c r="C37" s="52" t="s">
        <v>1677</v>
      </c>
      <c r="D37" s="52">
        <v>0.39710000000000001</v>
      </c>
      <c r="E37" s="52" t="s">
        <v>651</v>
      </c>
      <c r="F37" s="52" t="s">
        <v>587</v>
      </c>
    </row>
    <row r="38" spans="1:6">
      <c r="A38" s="52" t="s">
        <v>1024</v>
      </c>
      <c r="B38" s="52" t="s">
        <v>490</v>
      </c>
      <c r="C38" s="52" t="s">
        <v>1677</v>
      </c>
      <c r="D38" s="52">
        <v>0.36509999999999998</v>
      </c>
      <c r="E38" s="52" t="s">
        <v>651</v>
      </c>
      <c r="F38" s="52" t="s">
        <v>587</v>
      </c>
    </row>
    <row r="39" spans="1:6">
      <c r="A39" s="52" t="s">
        <v>1035</v>
      </c>
      <c r="B39" s="52" t="s">
        <v>310</v>
      </c>
      <c r="C39" s="52" t="s">
        <v>1677</v>
      </c>
      <c r="D39" s="52">
        <v>0.15379999999999999</v>
      </c>
      <c r="E39" s="52" t="s">
        <v>651</v>
      </c>
      <c r="F39" s="52" t="s">
        <v>587</v>
      </c>
    </row>
    <row r="40" spans="1:6">
      <c r="A40" s="52" t="s">
        <v>1035</v>
      </c>
      <c r="B40" s="52" t="s">
        <v>302</v>
      </c>
      <c r="C40" s="52" t="s">
        <v>1677</v>
      </c>
      <c r="D40" s="52">
        <v>0.43819999999999998</v>
      </c>
      <c r="E40" s="52" t="s">
        <v>651</v>
      </c>
      <c r="F40" s="52" t="s">
        <v>587</v>
      </c>
    </row>
    <row r="41" spans="1:6">
      <c r="A41" s="52" t="s">
        <v>1035</v>
      </c>
      <c r="B41" s="52" t="s">
        <v>515</v>
      </c>
      <c r="C41" s="52" t="s">
        <v>1677</v>
      </c>
      <c r="D41" s="52">
        <v>0.1404</v>
      </c>
      <c r="E41" s="52" t="s">
        <v>651</v>
      </c>
      <c r="F41" s="52" t="s">
        <v>587</v>
      </c>
    </row>
    <row r="42" spans="1:6">
      <c r="A42" s="52" t="s">
        <v>1035</v>
      </c>
      <c r="B42" s="52" t="s">
        <v>331</v>
      </c>
      <c r="C42" s="52" t="s">
        <v>1677</v>
      </c>
      <c r="D42" s="52">
        <v>0.3654</v>
      </c>
      <c r="E42" s="52" t="s">
        <v>651</v>
      </c>
      <c r="F42" s="52" t="s">
        <v>587</v>
      </c>
    </row>
    <row r="43" spans="1:6">
      <c r="A43" s="52" t="s">
        <v>1035</v>
      </c>
      <c r="B43" s="52" t="s">
        <v>332</v>
      </c>
      <c r="C43" s="52" t="s">
        <v>1677</v>
      </c>
      <c r="D43" s="52">
        <v>0.45450000000000002</v>
      </c>
      <c r="E43" s="52" t="s">
        <v>651</v>
      </c>
      <c r="F43" s="52" t="s">
        <v>587</v>
      </c>
    </row>
    <row r="44" spans="1:6">
      <c r="A44" s="52" t="s">
        <v>1044</v>
      </c>
      <c r="B44" s="52" t="s">
        <v>268</v>
      </c>
      <c r="C44" s="52" t="s">
        <v>1677</v>
      </c>
      <c r="D44" s="52">
        <v>0.3125</v>
      </c>
      <c r="E44" s="52" t="s">
        <v>651</v>
      </c>
      <c r="F44" s="52" t="s">
        <v>587</v>
      </c>
    </row>
    <row r="45" spans="1:6">
      <c r="A45" s="52" t="s">
        <v>1051</v>
      </c>
      <c r="B45" s="52" t="s">
        <v>14</v>
      </c>
      <c r="C45" s="52" t="s">
        <v>1677</v>
      </c>
      <c r="D45" s="52">
        <v>0.38640000000000002</v>
      </c>
      <c r="E45" s="52" t="s">
        <v>651</v>
      </c>
      <c r="F45" s="52" t="s">
        <v>587</v>
      </c>
    </row>
    <row r="46" spans="1:6">
      <c r="A46" s="52" t="s">
        <v>1051</v>
      </c>
      <c r="B46" s="52" t="s">
        <v>34</v>
      </c>
      <c r="C46" s="52" t="s">
        <v>1677</v>
      </c>
      <c r="D46" s="52">
        <v>0.54100000000000004</v>
      </c>
      <c r="E46" s="52" t="s">
        <v>651</v>
      </c>
      <c r="F46" s="52" t="s">
        <v>587</v>
      </c>
    </row>
    <row r="47" spans="1:6">
      <c r="A47" s="52" t="s">
        <v>1060</v>
      </c>
      <c r="B47" s="52" t="s">
        <v>425</v>
      </c>
      <c r="C47" s="52" t="s">
        <v>1677</v>
      </c>
      <c r="D47" s="52">
        <v>0.2747</v>
      </c>
      <c r="E47" s="52" t="s">
        <v>651</v>
      </c>
      <c r="F47" s="52" t="s">
        <v>587</v>
      </c>
    </row>
    <row r="48" spans="1:6">
      <c r="A48" s="52" t="s">
        <v>1060</v>
      </c>
      <c r="B48" s="52" t="s">
        <v>326</v>
      </c>
      <c r="C48" s="52" t="s">
        <v>1677</v>
      </c>
      <c r="D48" s="52">
        <v>0.39219999999999999</v>
      </c>
      <c r="E48" s="52" t="s">
        <v>651</v>
      </c>
      <c r="F48" s="52" t="s">
        <v>587</v>
      </c>
    </row>
    <row r="49" spans="1:6">
      <c r="A49" s="52" t="s">
        <v>1060</v>
      </c>
      <c r="B49" s="52" t="s">
        <v>460</v>
      </c>
      <c r="C49" s="52" t="s">
        <v>1677</v>
      </c>
      <c r="D49" s="52">
        <v>0.41449999999999998</v>
      </c>
      <c r="E49" s="52" t="s">
        <v>651</v>
      </c>
      <c r="F49" s="52" t="s">
        <v>587</v>
      </c>
    </row>
    <row r="50" spans="1:6">
      <c r="A50" s="52" t="s">
        <v>1086</v>
      </c>
      <c r="B50" s="52" t="s">
        <v>351</v>
      </c>
      <c r="C50" s="52" t="s">
        <v>1677</v>
      </c>
      <c r="D50" s="52">
        <v>0.38690000000000002</v>
      </c>
      <c r="E50" s="52" t="s">
        <v>651</v>
      </c>
      <c r="F50" s="52" t="s">
        <v>587</v>
      </c>
    </row>
    <row r="51" spans="1:6">
      <c r="A51" s="52" t="s">
        <v>1108</v>
      </c>
      <c r="B51" s="52" t="s">
        <v>378</v>
      </c>
      <c r="C51" s="52" t="s">
        <v>1677</v>
      </c>
      <c r="D51" s="52">
        <v>0.23930000000000001</v>
      </c>
      <c r="E51" s="52" t="s">
        <v>651</v>
      </c>
      <c r="F51" s="52" t="s">
        <v>587</v>
      </c>
    </row>
    <row r="52" spans="1:6">
      <c r="A52" s="52" t="s">
        <v>1135</v>
      </c>
      <c r="B52" s="52" t="s">
        <v>67</v>
      </c>
      <c r="C52" s="52" t="s">
        <v>1677</v>
      </c>
      <c r="D52" s="52">
        <v>0.4</v>
      </c>
      <c r="E52" s="52" t="s">
        <v>651</v>
      </c>
      <c r="F52" s="52" t="s">
        <v>587</v>
      </c>
    </row>
    <row r="53" spans="1:6">
      <c r="A53" s="52" t="s">
        <v>1196</v>
      </c>
      <c r="B53" s="52" t="s">
        <v>472</v>
      </c>
      <c r="C53" s="52" t="s">
        <v>1677</v>
      </c>
      <c r="D53" s="52">
        <v>0.33989999999999998</v>
      </c>
      <c r="E53" s="52" t="s">
        <v>651</v>
      </c>
      <c r="F53" s="52" t="s">
        <v>587</v>
      </c>
    </row>
    <row r="54" spans="1:6">
      <c r="A54" s="52" t="s">
        <v>703</v>
      </c>
      <c r="B54" s="52" t="s">
        <v>4</v>
      </c>
      <c r="C54" s="52" t="s">
        <v>1677</v>
      </c>
      <c r="D54" s="52">
        <v>0.30769999999999997</v>
      </c>
      <c r="E54" s="52" t="s">
        <v>656</v>
      </c>
      <c r="F54" s="52" t="s">
        <v>587</v>
      </c>
    </row>
    <row r="55" spans="1:6">
      <c r="A55" s="52" t="s">
        <v>707</v>
      </c>
      <c r="B55" s="52" t="s">
        <v>3</v>
      </c>
      <c r="C55" s="52" t="s">
        <v>1677</v>
      </c>
      <c r="D55" s="52">
        <v>0.43480000000000002</v>
      </c>
      <c r="E55" s="52" t="s">
        <v>656</v>
      </c>
      <c r="F55" s="52" t="s">
        <v>587</v>
      </c>
    </row>
    <row r="56" spans="1:6">
      <c r="A56" s="52" t="s">
        <v>712</v>
      </c>
      <c r="B56" s="52" t="s">
        <v>47</v>
      </c>
      <c r="C56" s="52" t="s">
        <v>1677</v>
      </c>
      <c r="D56" s="52">
        <v>0.30230000000000001</v>
      </c>
      <c r="E56" s="52" t="s">
        <v>656</v>
      </c>
      <c r="F56" s="52" t="s">
        <v>587</v>
      </c>
    </row>
    <row r="57" spans="1:6">
      <c r="A57" s="52" t="s">
        <v>715</v>
      </c>
      <c r="B57" s="52" t="s">
        <v>65</v>
      </c>
      <c r="C57" s="52" t="s">
        <v>1677</v>
      </c>
      <c r="D57" s="52">
        <v>0.32890000000000003</v>
      </c>
      <c r="E57" s="52" t="s">
        <v>656</v>
      </c>
      <c r="F57" s="52" t="s">
        <v>587</v>
      </c>
    </row>
    <row r="58" spans="1:6">
      <c r="A58" s="52" t="s">
        <v>717</v>
      </c>
      <c r="B58" s="52" t="s">
        <v>25</v>
      </c>
      <c r="C58" s="52" t="s">
        <v>1677</v>
      </c>
      <c r="D58" s="52">
        <v>0.47389999999999999</v>
      </c>
      <c r="E58" s="52" t="s">
        <v>660</v>
      </c>
      <c r="F58" s="52" t="s">
        <v>587</v>
      </c>
    </row>
    <row r="59" spans="1:6">
      <c r="A59" s="52" t="s">
        <v>720</v>
      </c>
      <c r="B59" s="52" t="s">
        <v>32</v>
      </c>
      <c r="C59" s="52" t="s">
        <v>1677</v>
      </c>
      <c r="D59" s="52">
        <v>0.61960000000000004</v>
      </c>
      <c r="E59" s="52" t="s">
        <v>660</v>
      </c>
      <c r="F59" s="52" t="s">
        <v>587</v>
      </c>
    </row>
    <row r="60" spans="1:6">
      <c r="A60" s="52" t="s">
        <v>721</v>
      </c>
      <c r="B60" s="52" t="s">
        <v>46</v>
      </c>
      <c r="C60" s="52" t="s">
        <v>1677</v>
      </c>
      <c r="D60" s="52">
        <v>0.40910000000000002</v>
      </c>
      <c r="E60" s="52" t="s">
        <v>652</v>
      </c>
      <c r="F60" s="52" t="s">
        <v>587</v>
      </c>
    </row>
    <row r="61" spans="1:6">
      <c r="A61" s="52" t="s">
        <v>723</v>
      </c>
      <c r="B61" s="52" t="s">
        <v>53</v>
      </c>
      <c r="C61" s="52" t="s">
        <v>1677</v>
      </c>
      <c r="D61" s="52">
        <v>0.35539999999999999</v>
      </c>
      <c r="E61" s="52" t="s">
        <v>660</v>
      </c>
      <c r="F61" s="52" t="s">
        <v>587</v>
      </c>
    </row>
    <row r="62" spans="1:6">
      <c r="A62" s="52" t="s">
        <v>726</v>
      </c>
      <c r="B62" s="52" t="s">
        <v>288</v>
      </c>
      <c r="C62" s="52" t="s">
        <v>1677</v>
      </c>
      <c r="D62" s="52">
        <v>0.17799999999999999</v>
      </c>
      <c r="E62" s="52" t="s">
        <v>656</v>
      </c>
      <c r="F62" s="52" t="s">
        <v>587</v>
      </c>
    </row>
    <row r="63" spans="1:6">
      <c r="A63" s="52" t="s">
        <v>583</v>
      </c>
      <c r="B63" s="52" t="s">
        <v>574</v>
      </c>
      <c r="C63" s="52" t="s">
        <v>1677</v>
      </c>
      <c r="D63" s="52">
        <v>0.31879999999999997</v>
      </c>
      <c r="E63" s="52" t="s">
        <v>660</v>
      </c>
      <c r="F63" s="52" t="s">
        <v>580</v>
      </c>
    </row>
    <row r="64" spans="1:6">
      <c r="A64" s="52" t="s">
        <v>728</v>
      </c>
      <c r="B64" s="52" t="s">
        <v>22</v>
      </c>
      <c r="C64" s="52" t="s">
        <v>1677</v>
      </c>
      <c r="D64" s="52">
        <v>0.32</v>
      </c>
      <c r="E64" s="52" t="s">
        <v>656</v>
      </c>
      <c r="F64" s="52" t="s">
        <v>587</v>
      </c>
    </row>
    <row r="65" spans="1:6">
      <c r="A65" s="52" t="s">
        <v>736</v>
      </c>
      <c r="B65" s="52" t="s">
        <v>172</v>
      </c>
      <c r="C65" s="52" t="s">
        <v>1677</v>
      </c>
      <c r="D65" s="52">
        <v>0.22620000000000001</v>
      </c>
      <c r="E65" s="52" t="s">
        <v>656</v>
      </c>
      <c r="F65" s="52" t="s">
        <v>587</v>
      </c>
    </row>
    <row r="66" spans="1:6">
      <c r="A66" s="52" t="s">
        <v>737</v>
      </c>
      <c r="B66" s="52" t="s">
        <v>92</v>
      </c>
      <c r="C66" s="52" t="s">
        <v>1677</v>
      </c>
      <c r="D66" s="52">
        <v>0.34010000000000001</v>
      </c>
      <c r="E66" s="52" t="s">
        <v>656</v>
      </c>
      <c r="F66" s="52" t="s">
        <v>587</v>
      </c>
    </row>
    <row r="67" spans="1:6">
      <c r="A67" s="52" t="s">
        <v>737</v>
      </c>
      <c r="B67" s="52" t="s">
        <v>98</v>
      </c>
      <c r="C67" s="52" t="s">
        <v>1677</v>
      </c>
      <c r="D67" s="52">
        <v>0.40910000000000002</v>
      </c>
      <c r="E67" s="52" t="s">
        <v>660</v>
      </c>
      <c r="F67" s="52" t="s">
        <v>587</v>
      </c>
    </row>
    <row r="68" spans="1:6">
      <c r="A68" s="52" t="s">
        <v>739</v>
      </c>
      <c r="B68" s="52" t="s">
        <v>200</v>
      </c>
      <c r="C68" s="52" t="s">
        <v>1677</v>
      </c>
      <c r="D68" s="52">
        <v>0.25990000000000002</v>
      </c>
      <c r="E68" s="52" t="s">
        <v>656</v>
      </c>
      <c r="F68" s="52" t="s">
        <v>587</v>
      </c>
    </row>
    <row r="69" spans="1:6">
      <c r="A69" s="52" t="s">
        <v>739</v>
      </c>
      <c r="B69" s="52" t="s">
        <v>19</v>
      </c>
      <c r="C69" s="52" t="s">
        <v>1677</v>
      </c>
      <c r="D69" s="52">
        <v>0.31819999999999998</v>
      </c>
      <c r="E69" s="52" t="s">
        <v>660</v>
      </c>
      <c r="F69" s="52" t="s">
        <v>587</v>
      </c>
    </row>
    <row r="70" spans="1:6">
      <c r="A70" s="52" t="s">
        <v>741</v>
      </c>
      <c r="B70" s="52" t="s">
        <v>106</v>
      </c>
      <c r="C70" s="52" t="s">
        <v>1677</v>
      </c>
      <c r="D70" s="52">
        <v>0.2</v>
      </c>
      <c r="E70" s="52" t="s">
        <v>656</v>
      </c>
      <c r="F70" s="52" t="s">
        <v>587</v>
      </c>
    </row>
    <row r="71" spans="1:6">
      <c r="A71" s="52" t="s">
        <v>743</v>
      </c>
      <c r="B71" s="52" t="s">
        <v>110</v>
      </c>
      <c r="C71" s="52" t="s">
        <v>1677</v>
      </c>
      <c r="D71" s="52">
        <v>0.37040000000000001</v>
      </c>
      <c r="E71" s="52" t="s">
        <v>656</v>
      </c>
      <c r="F71" s="52" t="s">
        <v>587</v>
      </c>
    </row>
    <row r="72" spans="1:6">
      <c r="A72" s="52" t="s">
        <v>745</v>
      </c>
      <c r="B72" s="52" t="s">
        <v>138</v>
      </c>
      <c r="C72" s="52" t="s">
        <v>1677</v>
      </c>
      <c r="D72" s="52">
        <v>0.28570000000000001</v>
      </c>
      <c r="E72" s="52" t="s">
        <v>656</v>
      </c>
      <c r="F72" s="52" t="s">
        <v>587</v>
      </c>
    </row>
    <row r="73" spans="1:6">
      <c r="A73" s="52" t="s">
        <v>747</v>
      </c>
      <c r="B73" s="52" t="s">
        <v>116</v>
      </c>
      <c r="C73" s="52" t="s">
        <v>1677</v>
      </c>
      <c r="D73" s="52">
        <v>0.31879999999999997</v>
      </c>
      <c r="E73" s="52" t="s">
        <v>660</v>
      </c>
      <c r="F73" s="52" t="s">
        <v>587</v>
      </c>
    </row>
    <row r="74" spans="1:6">
      <c r="A74" s="52" t="s">
        <v>751</v>
      </c>
      <c r="B74" s="52" t="s">
        <v>10</v>
      </c>
      <c r="C74" s="52" t="s">
        <v>1677</v>
      </c>
      <c r="D74" s="52">
        <v>0.50429999999999997</v>
      </c>
      <c r="E74" s="52" t="s">
        <v>652</v>
      </c>
      <c r="F74" s="52" t="s">
        <v>587</v>
      </c>
    </row>
    <row r="75" spans="1:6">
      <c r="A75" s="52" t="s">
        <v>753</v>
      </c>
      <c r="B75" s="52" t="s">
        <v>243</v>
      </c>
      <c r="C75" s="52" t="s">
        <v>1677</v>
      </c>
      <c r="D75" s="52">
        <v>0.1583</v>
      </c>
      <c r="E75" s="52" t="s">
        <v>660</v>
      </c>
      <c r="F75" s="52" t="s">
        <v>587</v>
      </c>
    </row>
    <row r="76" spans="1:6">
      <c r="A76" s="52" t="s">
        <v>757</v>
      </c>
      <c r="B76" s="52" t="s">
        <v>29</v>
      </c>
      <c r="C76" s="52" t="s">
        <v>1677</v>
      </c>
      <c r="D76" s="52">
        <v>0.22220000000000001</v>
      </c>
      <c r="E76" s="52" t="s">
        <v>656</v>
      </c>
      <c r="F76" s="52" t="s">
        <v>587</v>
      </c>
    </row>
    <row r="77" spans="1:6">
      <c r="A77" s="52" t="s">
        <v>759</v>
      </c>
      <c r="B77" s="52" t="s">
        <v>44</v>
      </c>
      <c r="C77" s="52" t="s">
        <v>1677</v>
      </c>
      <c r="D77" s="52">
        <v>0.68</v>
      </c>
      <c r="E77" s="52" t="s">
        <v>656</v>
      </c>
      <c r="F77" s="52" t="s">
        <v>587</v>
      </c>
    </row>
    <row r="78" spans="1:6">
      <c r="A78" s="52" t="s">
        <v>765</v>
      </c>
      <c r="B78" s="52" t="s">
        <v>275</v>
      </c>
      <c r="C78" s="52" t="s">
        <v>1677</v>
      </c>
      <c r="D78" s="52">
        <v>0.22409999999999999</v>
      </c>
      <c r="E78" s="52" t="s">
        <v>656</v>
      </c>
      <c r="F78" s="52" t="s">
        <v>587</v>
      </c>
    </row>
    <row r="79" spans="1:6">
      <c r="A79" s="52" t="s">
        <v>573</v>
      </c>
      <c r="B79" s="52" t="s">
        <v>666</v>
      </c>
      <c r="C79" s="52" t="s">
        <v>1677</v>
      </c>
      <c r="D79" s="52">
        <v>0.58140000000000003</v>
      </c>
      <c r="E79" s="52" t="s">
        <v>656</v>
      </c>
      <c r="F79" s="52" t="s">
        <v>580</v>
      </c>
    </row>
    <row r="80" spans="1:6">
      <c r="A80" s="52" t="s">
        <v>573</v>
      </c>
      <c r="B80" s="52" t="s">
        <v>645</v>
      </c>
      <c r="C80" s="52" t="s">
        <v>1677</v>
      </c>
      <c r="D80" s="52">
        <v>0.49249999999999999</v>
      </c>
      <c r="E80" s="52" t="s">
        <v>646</v>
      </c>
      <c r="F80" s="52" t="s">
        <v>580</v>
      </c>
    </row>
    <row r="81" spans="1:6">
      <c r="A81" s="52" t="s">
        <v>769</v>
      </c>
      <c r="B81" s="52" t="s">
        <v>88</v>
      </c>
      <c r="C81" s="52" t="s">
        <v>1677</v>
      </c>
      <c r="D81" s="52">
        <v>0.30769999999999997</v>
      </c>
      <c r="E81" s="52" t="s">
        <v>656</v>
      </c>
      <c r="F81" s="52" t="s">
        <v>587</v>
      </c>
    </row>
    <row r="82" spans="1:6">
      <c r="A82" s="52" t="s">
        <v>773</v>
      </c>
      <c r="B82" s="52" t="s">
        <v>308</v>
      </c>
      <c r="C82" s="52" t="s">
        <v>1677</v>
      </c>
      <c r="D82" s="52">
        <v>0.20830000000000001</v>
      </c>
      <c r="E82" s="52" t="s">
        <v>656</v>
      </c>
      <c r="F82" s="52" t="s">
        <v>587</v>
      </c>
    </row>
    <row r="83" spans="1:6">
      <c r="A83" s="52" t="s">
        <v>775</v>
      </c>
      <c r="B83" s="52" t="s">
        <v>51</v>
      </c>
      <c r="C83" s="52" t="s">
        <v>1677</v>
      </c>
      <c r="D83" s="52">
        <v>0.50980000000000003</v>
      </c>
      <c r="E83" s="52" t="s">
        <v>656</v>
      </c>
      <c r="F83" s="52" t="s">
        <v>587</v>
      </c>
    </row>
    <row r="84" spans="1:6">
      <c r="A84" s="52" t="s">
        <v>775</v>
      </c>
      <c r="B84" s="52" t="s">
        <v>124</v>
      </c>
      <c r="C84" s="52" t="s">
        <v>1677</v>
      </c>
      <c r="D84" s="52">
        <v>0.43480000000000002</v>
      </c>
      <c r="E84" s="52" t="s">
        <v>660</v>
      </c>
      <c r="F84" s="52" t="s">
        <v>587</v>
      </c>
    </row>
    <row r="85" spans="1:6">
      <c r="A85" s="52" t="s">
        <v>777</v>
      </c>
      <c r="B85" s="52" t="s">
        <v>358</v>
      </c>
      <c r="C85" s="52" t="s">
        <v>1677</v>
      </c>
      <c r="D85" s="52">
        <v>0.30769999999999997</v>
      </c>
      <c r="E85" s="52" t="s">
        <v>656</v>
      </c>
      <c r="F85" s="52" t="s">
        <v>587</v>
      </c>
    </row>
    <row r="86" spans="1:6">
      <c r="A86" s="52" t="s">
        <v>778</v>
      </c>
      <c r="B86" s="52" t="s">
        <v>105</v>
      </c>
      <c r="C86" s="52" t="s">
        <v>1677</v>
      </c>
      <c r="D86" s="52">
        <v>0.52170000000000005</v>
      </c>
      <c r="E86" s="52" t="s">
        <v>660</v>
      </c>
      <c r="F86" s="52" t="s">
        <v>587</v>
      </c>
    </row>
    <row r="87" spans="1:6">
      <c r="A87" s="52" t="s">
        <v>782</v>
      </c>
      <c r="B87" s="52" t="s">
        <v>336</v>
      </c>
      <c r="C87" s="52" t="s">
        <v>1677</v>
      </c>
      <c r="D87" s="52">
        <v>0.2195</v>
      </c>
      <c r="E87" s="52" t="s">
        <v>652</v>
      </c>
      <c r="F87" s="52" t="s">
        <v>587</v>
      </c>
    </row>
    <row r="88" spans="1:6">
      <c r="A88" s="52" t="s">
        <v>784</v>
      </c>
      <c r="B88" s="52" t="s">
        <v>20</v>
      </c>
      <c r="C88" s="52" t="s">
        <v>1677</v>
      </c>
      <c r="D88" s="52">
        <v>0.57379999999999998</v>
      </c>
      <c r="E88" s="52" t="s">
        <v>656</v>
      </c>
      <c r="F88" s="52" t="s">
        <v>587</v>
      </c>
    </row>
    <row r="89" spans="1:6">
      <c r="A89" s="52" t="s">
        <v>784</v>
      </c>
      <c r="B89" s="52" t="s">
        <v>208</v>
      </c>
      <c r="C89" s="52" t="s">
        <v>1677</v>
      </c>
      <c r="D89" s="52">
        <v>0.52380000000000004</v>
      </c>
      <c r="E89" s="52" t="s">
        <v>660</v>
      </c>
      <c r="F89" s="52" t="s">
        <v>587</v>
      </c>
    </row>
    <row r="90" spans="1:6">
      <c r="A90" s="52" t="s">
        <v>584</v>
      </c>
      <c r="B90" s="52" t="s">
        <v>575</v>
      </c>
      <c r="C90" s="52" t="s">
        <v>1677</v>
      </c>
      <c r="D90" s="52">
        <v>0.20830000000000001</v>
      </c>
      <c r="E90" s="52" t="s">
        <v>660</v>
      </c>
      <c r="F90" s="52" t="s">
        <v>580</v>
      </c>
    </row>
    <row r="91" spans="1:6">
      <c r="A91" s="52" t="s">
        <v>1222</v>
      </c>
      <c r="B91" s="52" t="s">
        <v>341</v>
      </c>
      <c r="C91" s="52" t="s">
        <v>1677</v>
      </c>
      <c r="D91" s="52">
        <v>0.32429999999999998</v>
      </c>
      <c r="E91" s="52" t="s">
        <v>656</v>
      </c>
      <c r="F91" s="52" t="s">
        <v>587</v>
      </c>
    </row>
    <row r="92" spans="1:6">
      <c r="A92" s="52" t="s">
        <v>788</v>
      </c>
      <c r="B92" s="52" t="s">
        <v>250</v>
      </c>
      <c r="C92" s="52" t="s">
        <v>1677</v>
      </c>
      <c r="D92" s="52">
        <v>0.36940000000000001</v>
      </c>
      <c r="E92" s="52" t="s">
        <v>656</v>
      </c>
      <c r="F92" s="52" t="s">
        <v>587</v>
      </c>
    </row>
    <row r="93" spans="1:6">
      <c r="A93" s="52" t="s">
        <v>788</v>
      </c>
      <c r="B93" s="52" t="s">
        <v>55</v>
      </c>
      <c r="C93" s="52" t="s">
        <v>1677</v>
      </c>
      <c r="D93" s="52">
        <v>0.30559999999999998</v>
      </c>
      <c r="E93" s="52" t="s">
        <v>660</v>
      </c>
      <c r="F93" s="52" t="s">
        <v>587</v>
      </c>
    </row>
    <row r="94" spans="1:6">
      <c r="A94" s="52" t="s">
        <v>363</v>
      </c>
      <c r="B94" s="52" t="s">
        <v>363</v>
      </c>
      <c r="C94" s="52" t="s">
        <v>1677</v>
      </c>
      <c r="D94" s="52">
        <v>0.35370000000000001</v>
      </c>
      <c r="E94" s="52" t="s">
        <v>660</v>
      </c>
      <c r="F94" s="52" t="s">
        <v>587</v>
      </c>
    </row>
    <row r="95" spans="1:6">
      <c r="A95" s="52" t="s">
        <v>790</v>
      </c>
      <c r="B95" s="52" t="s">
        <v>451</v>
      </c>
      <c r="C95" s="52" t="s">
        <v>1677</v>
      </c>
      <c r="D95" s="52">
        <v>0.35139999999999999</v>
      </c>
      <c r="E95" s="52" t="s">
        <v>656</v>
      </c>
      <c r="F95" s="52" t="s">
        <v>587</v>
      </c>
    </row>
    <row r="96" spans="1:6">
      <c r="A96" s="52" t="s">
        <v>793</v>
      </c>
      <c r="B96" s="52" t="s">
        <v>259</v>
      </c>
      <c r="C96" s="52" t="s">
        <v>1677</v>
      </c>
      <c r="D96" s="52">
        <v>0.22159999999999999</v>
      </c>
      <c r="E96" s="52" t="s">
        <v>660</v>
      </c>
      <c r="F96" s="52" t="s">
        <v>587</v>
      </c>
    </row>
    <row r="97" spans="1:6">
      <c r="A97" s="52" t="s">
        <v>670</v>
      </c>
      <c r="B97" s="52" t="s">
        <v>581</v>
      </c>
      <c r="C97" s="52" t="s">
        <v>1677</v>
      </c>
      <c r="D97" s="52">
        <v>0.33329999999999999</v>
      </c>
      <c r="E97" s="52" t="s">
        <v>656</v>
      </c>
      <c r="F97" s="52" t="s">
        <v>580</v>
      </c>
    </row>
    <row r="98" spans="1:6">
      <c r="A98" s="52" t="s">
        <v>797</v>
      </c>
      <c r="B98" s="52" t="s">
        <v>139</v>
      </c>
      <c r="C98" s="52" t="s">
        <v>1677</v>
      </c>
      <c r="D98" s="52">
        <v>0.32119999999999999</v>
      </c>
      <c r="E98" s="52" t="s">
        <v>660</v>
      </c>
      <c r="F98" s="52" t="s">
        <v>587</v>
      </c>
    </row>
    <row r="99" spans="1:6">
      <c r="A99" s="52" t="s">
        <v>384</v>
      </c>
      <c r="B99" s="52" t="s">
        <v>384</v>
      </c>
      <c r="C99" s="52" t="s">
        <v>1677</v>
      </c>
      <c r="D99" s="52">
        <v>0.4471</v>
      </c>
      <c r="E99" s="52" t="s">
        <v>660</v>
      </c>
      <c r="F99" s="52" t="s">
        <v>587</v>
      </c>
    </row>
    <row r="100" spans="1:6">
      <c r="A100" s="52" t="s">
        <v>394</v>
      </c>
      <c r="B100" s="52" t="s">
        <v>394</v>
      </c>
      <c r="C100" s="52" t="s">
        <v>1677</v>
      </c>
      <c r="D100" s="52">
        <v>0.38</v>
      </c>
      <c r="E100" s="52" t="s">
        <v>660</v>
      </c>
      <c r="F100" s="52" t="s">
        <v>587</v>
      </c>
    </row>
    <row r="101" spans="1:6">
      <c r="A101" s="52" t="s">
        <v>158</v>
      </c>
      <c r="B101" s="52" t="s">
        <v>158</v>
      </c>
      <c r="C101" s="52" t="s">
        <v>1677</v>
      </c>
      <c r="D101" s="52">
        <v>0.29310000000000003</v>
      </c>
      <c r="E101" s="52" t="s">
        <v>660</v>
      </c>
      <c r="F101" s="52" t="s">
        <v>587</v>
      </c>
    </row>
    <row r="102" spans="1:6">
      <c r="A102" s="52" t="s">
        <v>804</v>
      </c>
      <c r="B102" s="52" t="s">
        <v>408</v>
      </c>
      <c r="C102" s="52" t="s">
        <v>1677</v>
      </c>
      <c r="D102" s="52">
        <v>0.28460000000000002</v>
      </c>
      <c r="E102" s="52" t="s">
        <v>656</v>
      </c>
      <c r="F102" s="52" t="s">
        <v>587</v>
      </c>
    </row>
    <row r="103" spans="1:6">
      <c r="A103" s="52" t="s">
        <v>806</v>
      </c>
      <c r="B103" s="52" t="s">
        <v>273</v>
      </c>
      <c r="C103" s="52" t="s">
        <v>1677</v>
      </c>
      <c r="D103" s="52">
        <v>0.29670000000000002</v>
      </c>
      <c r="E103" s="52" t="s">
        <v>660</v>
      </c>
      <c r="F103" s="52" t="s">
        <v>587</v>
      </c>
    </row>
    <row r="104" spans="1:6">
      <c r="A104" s="52" t="s">
        <v>809</v>
      </c>
      <c r="B104" s="52" t="s">
        <v>277</v>
      </c>
      <c r="C104" s="52" t="s">
        <v>1677</v>
      </c>
      <c r="D104" s="52">
        <v>0.30709999999999998</v>
      </c>
      <c r="E104" s="52" t="s">
        <v>656</v>
      </c>
      <c r="F104" s="52" t="s">
        <v>587</v>
      </c>
    </row>
    <row r="105" spans="1:6">
      <c r="A105" s="52" t="s">
        <v>811</v>
      </c>
      <c r="B105" s="52" t="s">
        <v>113</v>
      </c>
      <c r="C105" s="52" t="s">
        <v>1677</v>
      </c>
      <c r="D105" s="52">
        <v>0.41670000000000001</v>
      </c>
      <c r="E105" s="52" t="s">
        <v>656</v>
      </c>
      <c r="F105" s="52" t="s">
        <v>587</v>
      </c>
    </row>
    <row r="106" spans="1:6">
      <c r="A106" s="52" t="s">
        <v>816</v>
      </c>
      <c r="B106" s="52" t="s">
        <v>287</v>
      </c>
      <c r="C106" s="52" t="s">
        <v>1677</v>
      </c>
      <c r="D106" s="52">
        <v>0.35959999999999998</v>
      </c>
      <c r="E106" s="52" t="s">
        <v>656</v>
      </c>
      <c r="F106" s="52" t="s">
        <v>587</v>
      </c>
    </row>
    <row r="107" spans="1:6">
      <c r="A107" s="52" t="s">
        <v>817</v>
      </c>
      <c r="B107" s="52" t="s">
        <v>289</v>
      </c>
      <c r="C107" s="52" t="s">
        <v>1677</v>
      </c>
      <c r="D107" s="52">
        <v>0.3226</v>
      </c>
      <c r="E107" s="52" t="s">
        <v>656</v>
      </c>
      <c r="F107" s="52" t="s">
        <v>587</v>
      </c>
    </row>
    <row r="108" spans="1:6">
      <c r="A108" s="52" t="s">
        <v>819</v>
      </c>
      <c r="B108" s="52" t="s">
        <v>298</v>
      </c>
      <c r="C108" s="52" t="s">
        <v>1677</v>
      </c>
      <c r="D108" s="52">
        <v>0.3871</v>
      </c>
      <c r="E108" s="52" t="s">
        <v>660</v>
      </c>
      <c r="F108" s="52" t="s">
        <v>587</v>
      </c>
    </row>
    <row r="109" spans="1:6">
      <c r="A109" s="52" t="s">
        <v>821</v>
      </c>
      <c r="B109" s="52" t="s">
        <v>304</v>
      </c>
      <c r="C109" s="52" t="s">
        <v>1677</v>
      </c>
      <c r="D109" s="52">
        <v>0.26319999999999999</v>
      </c>
      <c r="E109" s="52" t="s">
        <v>656</v>
      </c>
      <c r="F109" s="52" t="s">
        <v>587</v>
      </c>
    </row>
    <row r="110" spans="1:6">
      <c r="A110" s="52" t="s">
        <v>674</v>
      </c>
      <c r="B110" s="52" t="s">
        <v>122</v>
      </c>
      <c r="C110" s="52" t="s">
        <v>1677</v>
      </c>
      <c r="D110" s="52">
        <v>0.42549999999999999</v>
      </c>
      <c r="E110" s="52" t="s">
        <v>656</v>
      </c>
      <c r="F110" s="52" t="s">
        <v>587</v>
      </c>
    </row>
    <row r="111" spans="1:6">
      <c r="A111" s="52" t="s">
        <v>677</v>
      </c>
      <c r="B111" s="52" t="s">
        <v>166</v>
      </c>
      <c r="C111" s="52" t="s">
        <v>1677</v>
      </c>
      <c r="D111" s="52">
        <v>0.42470000000000002</v>
      </c>
      <c r="E111" s="52" t="s">
        <v>656</v>
      </c>
      <c r="F111" s="52" t="s">
        <v>587</v>
      </c>
    </row>
    <row r="112" spans="1:6">
      <c r="A112" s="52" t="s">
        <v>828</v>
      </c>
      <c r="B112" s="52" t="s">
        <v>311</v>
      </c>
      <c r="C112" s="52" t="s">
        <v>1677</v>
      </c>
      <c r="D112" s="52">
        <v>0.31780000000000003</v>
      </c>
      <c r="E112" s="52" t="s">
        <v>656</v>
      </c>
      <c r="F112" s="52" t="s">
        <v>587</v>
      </c>
    </row>
    <row r="113" spans="1:6">
      <c r="A113" s="52" t="s">
        <v>108</v>
      </c>
      <c r="B113" s="52" t="s">
        <v>108</v>
      </c>
      <c r="C113" s="52" t="s">
        <v>1677</v>
      </c>
      <c r="D113" s="52">
        <v>0.6</v>
      </c>
      <c r="E113" s="52" t="s">
        <v>660</v>
      </c>
      <c r="F113" s="52" t="s">
        <v>587</v>
      </c>
    </row>
    <row r="114" spans="1:6">
      <c r="A114" s="52" t="s">
        <v>830</v>
      </c>
      <c r="B114" s="52" t="s">
        <v>114</v>
      </c>
      <c r="C114" s="52" t="s">
        <v>1677</v>
      </c>
      <c r="D114" s="52">
        <v>0.51849999999999996</v>
      </c>
      <c r="E114" s="52" t="s">
        <v>656</v>
      </c>
      <c r="F114" s="52" t="s">
        <v>587</v>
      </c>
    </row>
    <row r="115" spans="1:6">
      <c r="A115" s="52" t="s">
        <v>832</v>
      </c>
      <c r="B115" s="52" t="s">
        <v>43</v>
      </c>
      <c r="C115" s="52" t="s">
        <v>1677</v>
      </c>
      <c r="D115" s="52">
        <v>0.33900000000000002</v>
      </c>
      <c r="E115" s="52" t="s">
        <v>656</v>
      </c>
      <c r="F115" s="52" t="s">
        <v>587</v>
      </c>
    </row>
    <row r="116" spans="1:6">
      <c r="A116" s="52" t="s">
        <v>834</v>
      </c>
      <c r="B116" s="52" t="s">
        <v>175</v>
      </c>
      <c r="C116" s="52" t="s">
        <v>1677</v>
      </c>
      <c r="D116" s="52">
        <v>0.5</v>
      </c>
      <c r="E116" s="52" t="s">
        <v>660</v>
      </c>
      <c r="F116" s="52" t="s">
        <v>587</v>
      </c>
    </row>
    <row r="117" spans="1:6">
      <c r="A117" s="52" t="s">
        <v>839</v>
      </c>
      <c r="B117" s="52" t="s">
        <v>465</v>
      </c>
      <c r="C117" s="52" t="s">
        <v>1677</v>
      </c>
      <c r="D117" s="52">
        <v>0.17199999999999999</v>
      </c>
      <c r="E117" s="52" t="s">
        <v>656</v>
      </c>
      <c r="F117" s="52" t="s">
        <v>587</v>
      </c>
    </row>
    <row r="118" spans="1:6">
      <c r="A118" s="52" t="s">
        <v>63</v>
      </c>
      <c r="B118" s="52" t="s">
        <v>63</v>
      </c>
      <c r="C118" s="52" t="s">
        <v>1677</v>
      </c>
      <c r="D118" s="52">
        <v>0.55169999999999997</v>
      </c>
      <c r="E118" s="52" t="s">
        <v>660</v>
      </c>
      <c r="F118" s="52" t="s">
        <v>587</v>
      </c>
    </row>
    <row r="119" spans="1:6">
      <c r="A119" s="52" t="s">
        <v>841</v>
      </c>
      <c r="B119" s="52" t="s">
        <v>72</v>
      </c>
      <c r="C119" s="52" t="s">
        <v>1677</v>
      </c>
      <c r="D119" s="52">
        <v>0.47370000000000001</v>
      </c>
      <c r="E119" s="52" t="s">
        <v>660</v>
      </c>
      <c r="F119" s="52" t="s">
        <v>587</v>
      </c>
    </row>
    <row r="120" spans="1:6">
      <c r="A120" s="52" t="s">
        <v>842</v>
      </c>
      <c r="B120" s="52" t="s">
        <v>48</v>
      </c>
      <c r="C120" s="52" t="s">
        <v>1677</v>
      </c>
      <c r="D120" s="52">
        <v>0.44869999999999999</v>
      </c>
      <c r="E120" s="52" t="s">
        <v>656</v>
      </c>
      <c r="F120" s="52" t="s">
        <v>587</v>
      </c>
    </row>
    <row r="121" spans="1:6">
      <c r="A121" s="52" t="s">
        <v>199</v>
      </c>
      <c r="B121" s="52" t="s">
        <v>199</v>
      </c>
      <c r="C121" s="52" t="s">
        <v>1677</v>
      </c>
      <c r="D121" s="52">
        <v>0.36149999999999999</v>
      </c>
      <c r="E121" s="52" t="s">
        <v>660</v>
      </c>
      <c r="F121" s="52" t="s">
        <v>587</v>
      </c>
    </row>
    <row r="122" spans="1:6">
      <c r="A122" s="52" t="s">
        <v>843</v>
      </c>
      <c r="B122" s="52" t="s">
        <v>474</v>
      </c>
      <c r="C122" s="52" t="s">
        <v>1677</v>
      </c>
      <c r="D122" s="52">
        <v>0.14599999999999999</v>
      </c>
      <c r="E122" s="52" t="s">
        <v>656</v>
      </c>
      <c r="F122" s="52" t="s">
        <v>587</v>
      </c>
    </row>
    <row r="123" spans="1:6">
      <c r="A123" s="52" t="s">
        <v>845</v>
      </c>
      <c r="B123" s="52" t="s">
        <v>112</v>
      </c>
      <c r="C123" s="52" t="s">
        <v>1677</v>
      </c>
      <c r="D123" s="52">
        <v>0.60240000000000005</v>
      </c>
      <c r="E123" s="52" t="s">
        <v>660</v>
      </c>
      <c r="F123" s="52" t="s">
        <v>587</v>
      </c>
    </row>
    <row r="124" spans="1:6">
      <c r="A124" s="52" t="s">
        <v>867</v>
      </c>
      <c r="B124" s="52" t="s">
        <v>266</v>
      </c>
      <c r="C124" s="52" t="s">
        <v>1677</v>
      </c>
      <c r="D124" s="52">
        <v>0.43419999999999997</v>
      </c>
      <c r="E124" s="52" t="s">
        <v>660</v>
      </c>
      <c r="F124" s="52" t="s">
        <v>587</v>
      </c>
    </row>
    <row r="125" spans="1:6">
      <c r="A125" s="52" t="s">
        <v>869</v>
      </c>
      <c r="B125" s="52" t="s">
        <v>204</v>
      </c>
      <c r="C125" s="52" t="s">
        <v>1677</v>
      </c>
      <c r="D125" s="52">
        <v>0.35189999999999999</v>
      </c>
      <c r="E125" s="52" t="s">
        <v>660</v>
      </c>
      <c r="F125" s="52" t="s">
        <v>587</v>
      </c>
    </row>
    <row r="126" spans="1:6">
      <c r="A126" s="52" t="s">
        <v>869</v>
      </c>
      <c r="B126" s="52" t="s">
        <v>213</v>
      </c>
      <c r="C126" s="52" t="s">
        <v>1677</v>
      </c>
      <c r="D126" s="52">
        <v>0.4078</v>
      </c>
      <c r="E126" s="52" t="s">
        <v>656</v>
      </c>
      <c r="F126" s="52" t="s">
        <v>587</v>
      </c>
    </row>
    <row r="127" spans="1:6">
      <c r="A127" s="52" t="s">
        <v>850</v>
      </c>
      <c r="B127" s="52" t="s">
        <v>164</v>
      </c>
      <c r="C127" s="52" t="s">
        <v>1677</v>
      </c>
      <c r="D127" s="52">
        <v>0.48570000000000002</v>
      </c>
      <c r="E127" s="52" t="s">
        <v>660</v>
      </c>
      <c r="F127" s="52" t="s">
        <v>587</v>
      </c>
    </row>
    <row r="128" spans="1:6">
      <c r="A128" s="52" t="s">
        <v>850</v>
      </c>
      <c r="B128" s="52" t="s">
        <v>520</v>
      </c>
      <c r="C128" s="52" t="s">
        <v>1677</v>
      </c>
      <c r="D128" s="52">
        <v>0.37440000000000001</v>
      </c>
      <c r="E128" s="52" t="s">
        <v>656</v>
      </c>
      <c r="F128" s="52" t="s">
        <v>587</v>
      </c>
    </row>
    <row r="129" spans="1:6">
      <c r="A129" s="52" t="s">
        <v>852</v>
      </c>
      <c r="B129" s="52" t="s">
        <v>96</v>
      </c>
      <c r="C129" s="52" t="s">
        <v>1677</v>
      </c>
      <c r="D129" s="52">
        <v>0.6</v>
      </c>
      <c r="E129" s="52" t="s">
        <v>656</v>
      </c>
      <c r="F129" s="52" t="s">
        <v>587</v>
      </c>
    </row>
    <row r="130" spans="1:6">
      <c r="A130" s="52" t="s">
        <v>854</v>
      </c>
      <c r="B130" s="52" t="s">
        <v>217</v>
      </c>
      <c r="C130" s="52" t="s">
        <v>1677</v>
      </c>
      <c r="D130" s="52">
        <v>0.33050000000000002</v>
      </c>
      <c r="E130" s="52" t="s">
        <v>646</v>
      </c>
      <c r="F130" s="52" t="s">
        <v>587</v>
      </c>
    </row>
    <row r="131" spans="1:6">
      <c r="A131" s="52" t="s">
        <v>572</v>
      </c>
      <c r="B131" s="52" t="s">
        <v>572</v>
      </c>
      <c r="C131" s="52" t="s">
        <v>1677</v>
      </c>
      <c r="D131" s="52">
        <v>0.30769999999999997</v>
      </c>
      <c r="E131" s="52" t="s">
        <v>660</v>
      </c>
      <c r="F131" s="52" t="s">
        <v>580</v>
      </c>
    </row>
    <row r="132" spans="1:6">
      <c r="A132" s="52" t="s">
        <v>585</v>
      </c>
      <c r="B132" s="52" t="s">
        <v>576</v>
      </c>
      <c r="C132" s="52" t="s">
        <v>1677</v>
      </c>
      <c r="D132" s="52">
        <v>0.20930000000000001</v>
      </c>
      <c r="E132" s="52" t="s">
        <v>660</v>
      </c>
      <c r="F132" s="52" t="s">
        <v>580</v>
      </c>
    </row>
    <row r="133" spans="1:6">
      <c r="A133" s="52" t="s">
        <v>76</v>
      </c>
      <c r="B133" s="52" t="s">
        <v>76</v>
      </c>
      <c r="C133" s="52" t="s">
        <v>1677</v>
      </c>
      <c r="D133" s="52">
        <v>0.3019</v>
      </c>
      <c r="E133" s="52" t="s">
        <v>660</v>
      </c>
      <c r="F133" s="52" t="s">
        <v>587</v>
      </c>
    </row>
    <row r="134" spans="1:6">
      <c r="A134" s="52" t="s">
        <v>577</v>
      </c>
      <c r="B134" s="52" t="s">
        <v>577</v>
      </c>
      <c r="C134" s="52" t="s">
        <v>1677</v>
      </c>
      <c r="D134" s="52">
        <v>0.26229999999999998</v>
      </c>
      <c r="E134" s="52" t="s">
        <v>652</v>
      </c>
      <c r="F134" s="52" t="s">
        <v>580</v>
      </c>
    </row>
    <row r="135" spans="1:6">
      <c r="A135" s="52" t="s">
        <v>578</v>
      </c>
      <c r="B135" s="52" t="s">
        <v>578</v>
      </c>
      <c r="C135" s="52" t="s">
        <v>1677</v>
      </c>
      <c r="D135" s="52">
        <v>0.37569999999999998</v>
      </c>
      <c r="E135" s="52" t="s">
        <v>652</v>
      </c>
      <c r="F135" s="52" t="s">
        <v>580</v>
      </c>
    </row>
    <row r="136" spans="1:6">
      <c r="A136" s="52" t="s">
        <v>858</v>
      </c>
      <c r="B136" s="52" t="s">
        <v>240</v>
      </c>
      <c r="C136" s="52" t="s">
        <v>1677</v>
      </c>
      <c r="D136" s="52">
        <v>0.37280000000000002</v>
      </c>
      <c r="E136" s="52" t="s">
        <v>656</v>
      </c>
      <c r="F136" s="52" t="s">
        <v>587</v>
      </c>
    </row>
    <row r="137" spans="1:6">
      <c r="A137" s="52" t="s">
        <v>860</v>
      </c>
      <c r="B137" s="52" t="s">
        <v>119</v>
      </c>
      <c r="C137" s="52" t="s">
        <v>1677</v>
      </c>
      <c r="D137" s="52">
        <v>0.28029999999999999</v>
      </c>
      <c r="E137" s="52" t="s">
        <v>646</v>
      </c>
      <c r="F137" s="52" t="s">
        <v>587</v>
      </c>
    </row>
    <row r="138" spans="1:6">
      <c r="A138" s="52" t="s">
        <v>864</v>
      </c>
      <c r="B138" s="52" t="s">
        <v>224</v>
      </c>
      <c r="C138" s="52" t="s">
        <v>1677</v>
      </c>
      <c r="D138" s="52">
        <v>0.45</v>
      </c>
      <c r="E138" s="52" t="s">
        <v>660</v>
      </c>
      <c r="F138" s="52" t="s">
        <v>587</v>
      </c>
    </row>
    <row r="139" spans="1:6">
      <c r="A139" s="52" t="s">
        <v>865</v>
      </c>
      <c r="B139" s="52" t="s">
        <v>227</v>
      </c>
      <c r="C139" s="52" t="s">
        <v>1677</v>
      </c>
      <c r="D139" s="52">
        <v>0.21210000000000001</v>
      </c>
      <c r="E139" s="52" t="s">
        <v>656</v>
      </c>
      <c r="F139" s="52" t="s">
        <v>587</v>
      </c>
    </row>
    <row r="140" spans="1:6">
      <c r="A140" s="52" t="s">
        <v>873</v>
      </c>
      <c r="B140" s="52" t="s">
        <v>229</v>
      </c>
      <c r="C140" s="52" t="s">
        <v>1677</v>
      </c>
      <c r="D140" s="52">
        <v>0.1636</v>
      </c>
      <c r="E140" s="52" t="s">
        <v>660</v>
      </c>
      <c r="F140" s="52" t="s">
        <v>587</v>
      </c>
    </row>
    <row r="141" spans="1:6">
      <c r="A141" s="52" t="s">
        <v>874</v>
      </c>
      <c r="B141" s="52" t="s">
        <v>501</v>
      </c>
      <c r="C141" s="52" t="s">
        <v>1677</v>
      </c>
      <c r="D141" s="52">
        <v>0.26319999999999999</v>
      </c>
      <c r="E141" s="52" t="s">
        <v>656</v>
      </c>
      <c r="F141" s="52" t="s">
        <v>587</v>
      </c>
    </row>
    <row r="142" spans="1:6">
      <c r="A142" s="52" t="s">
        <v>876</v>
      </c>
      <c r="B142" s="52" t="s">
        <v>343</v>
      </c>
      <c r="C142" s="52" t="s">
        <v>1677</v>
      </c>
      <c r="D142" s="52">
        <v>0.2034</v>
      </c>
      <c r="E142" s="52" t="s">
        <v>656</v>
      </c>
      <c r="F142" s="52" t="s">
        <v>587</v>
      </c>
    </row>
    <row r="143" spans="1:6">
      <c r="A143" s="52" t="s">
        <v>878</v>
      </c>
      <c r="B143" s="52" t="s">
        <v>264</v>
      </c>
      <c r="C143" s="52" t="s">
        <v>1677</v>
      </c>
      <c r="D143" s="52">
        <v>0.29909999999999998</v>
      </c>
      <c r="E143" s="52" t="s">
        <v>656</v>
      </c>
      <c r="F143" s="52" t="s">
        <v>587</v>
      </c>
    </row>
    <row r="144" spans="1:6">
      <c r="A144" s="52" t="s">
        <v>880</v>
      </c>
      <c r="B144" s="52" t="s">
        <v>30</v>
      </c>
      <c r="C144" s="52" t="s">
        <v>1677</v>
      </c>
      <c r="D144" s="52">
        <v>0.35420000000000001</v>
      </c>
      <c r="E144" s="52" t="s">
        <v>656</v>
      </c>
      <c r="F144" s="52" t="s">
        <v>587</v>
      </c>
    </row>
    <row r="145" spans="1:6">
      <c r="A145" s="52" t="s">
        <v>882</v>
      </c>
      <c r="B145" s="52" t="s">
        <v>231</v>
      </c>
      <c r="C145" s="52" t="s">
        <v>1677</v>
      </c>
      <c r="D145" s="52">
        <v>0.27779999999999999</v>
      </c>
      <c r="E145" s="52" t="s">
        <v>656</v>
      </c>
      <c r="F145" s="52" t="s">
        <v>587</v>
      </c>
    </row>
    <row r="146" spans="1:6">
      <c r="A146" s="52" t="s">
        <v>884</v>
      </c>
      <c r="B146" s="52" t="s">
        <v>508</v>
      </c>
      <c r="C146" s="52" t="s">
        <v>1677</v>
      </c>
      <c r="D146" s="52">
        <v>0.18179999999999999</v>
      </c>
      <c r="E146" s="52" t="s">
        <v>656</v>
      </c>
      <c r="F146" s="52" t="s">
        <v>587</v>
      </c>
    </row>
    <row r="147" spans="1:6">
      <c r="A147" s="52" t="s">
        <v>885</v>
      </c>
      <c r="B147" s="52" t="s">
        <v>509</v>
      </c>
      <c r="C147" s="52" t="s">
        <v>1677</v>
      </c>
      <c r="D147" s="52">
        <v>0.43180000000000002</v>
      </c>
      <c r="E147" s="52" t="s">
        <v>656</v>
      </c>
      <c r="F147" s="52" t="s">
        <v>587</v>
      </c>
    </row>
    <row r="148" spans="1:6">
      <c r="A148" s="52" t="s">
        <v>678</v>
      </c>
      <c r="B148" s="52" t="s">
        <v>210</v>
      </c>
      <c r="C148" s="52" t="s">
        <v>1677</v>
      </c>
      <c r="D148" s="52">
        <v>0.56379999999999997</v>
      </c>
      <c r="E148" s="52" t="s">
        <v>656</v>
      </c>
      <c r="F148" s="52" t="s">
        <v>587</v>
      </c>
    </row>
    <row r="149" spans="1:6">
      <c r="A149" s="52" t="s">
        <v>886</v>
      </c>
      <c r="B149" s="52" t="s">
        <v>163</v>
      </c>
      <c r="C149" s="52" t="s">
        <v>1677</v>
      </c>
      <c r="D149" s="52">
        <v>0.44590000000000002</v>
      </c>
      <c r="E149" s="52" t="s">
        <v>660</v>
      </c>
      <c r="F149" s="52" t="s">
        <v>587</v>
      </c>
    </row>
    <row r="150" spans="1:6">
      <c r="A150" s="52" t="s">
        <v>886</v>
      </c>
      <c r="B150" s="52" t="s">
        <v>41</v>
      </c>
      <c r="C150" s="52" t="s">
        <v>1677</v>
      </c>
      <c r="D150" s="52">
        <v>0.59760000000000002</v>
      </c>
      <c r="E150" s="52" t="s">
        <v>660</v>
      </c>
      <c r="F150" s="52" t="s">
        <v>587</v>
      </c>
    </row>
    <row r="151" spans="1:6">
      <c r="A151" s="52" t="s">
        <v>886</v>
      </c>
      <c r="B151" s="52" t="s">
        <v>101</v>
      </c>
      <c r="C151" s="52" t="s">
        <v>1677</v>
      </c>
      <c r="D151" s="52">
        <v>0.46450000000000002</v>
      </c>
      <c r="E151" s="52" t="s">
        <v>660</v>
      </c>
      <c r="F151" s="52" t="s">
        <v>587</v>
      </c>
    </row>
    <row r="152" spans="1:6">
      <c r="A152" s="52" t="s">
        <v>889</v>
      </c>
      <c r="B152" s="52" t="s">
        <v>234</v>
      </c>
      <c r="C152" s="52" t="s">
        <v>1677</v>
      </c>
      <c r="D152" s="52">
        <v>0.375</v>
      </c>
      <c r="E152" s="52" t="s">
        <v>656</v>
      </c>
      <c r="F152" s="52" t="s">
        <v>587</v>
      </c>
    </row>
    <row r="153" spans="1:6">
      <c r="A153" s="52" t="s">
        <v>893</v>
      </c>
      <c r="B153" s="52" t="s">
        <v>121</v>
      </c>
      <c r="C153" s="52" t="s">
        <v>1677</v>
      </c>
      <c r="D153" s="52">
        <v>0.45710000000000001</v>
      </c>
      <c r="E153" s="52" t="s">
        <v>660</v>
      </c>
      <c r="F153" s="52" t="s">
        <v>587</v>
      </c>
    </row>
    <row r="154" spans="1:6">
      <c r="A154" s="52" t="s">
        <v>893</v>
      </c>
      <c r="B154" s="52" t="s">
        <v>477</v>
      </c>
      <c r="C154" s="52" t="s">
        <v>1677</v>
      </c>
      <c r="D154" s="52">
        <v>0.31790000000000002</v>
      </c>
      <c r="E154" s="52" t="s">
        <v>656</v>
      </c>
      <c r="F154" s="52" t="s">
        <v>587</v>
      </c>
    </row>
    <row r="155" spans="1:6">
      <c r="A155" s="52" t="s">
        <v>897</v>
      </c>
      <c r="B155" s="52" t="s">
        <v>52</v>
      </c>
      <c r="C155" s="52" t="s">
        <v>1677</v>
      </c>
      <c r="D155" s="52">
        <v>0.27210000000000001</v>
      </c>
      <c r="E155" s="52" t="s">
        <v>646</v>
      </c>
      <c r="F155" s="52" t="s">
        <v>587</v>
      </c>
    </row>
    <row r="156" spans="1:6">
      <c r="A156" s="52" t="s">
        <v>897</v>
      </c>
      <c r="B156" s="52" t="s">
        <v>153</v>
      </c>
      <c r="C156" s="52" t="s">
        <v>1677</v>
      </c>
      <c r="D156" s="52">
        <v>0.57140000000000002</v>
      </c>
      <c r="E156" s="52" t="s">
        <v>660</v>
      </c>
      <c r="F156" s="52" t="s">
        <v>587</v>
      </c>
    </row>
    <row r="157" spans="1:6">
      <c r="A157" s="52" t="s">
        <v>897</v>
      </c>
      <c r="B157" s="52" t="s">
        <v>494</v>
      </c>
      <c r="C157" s="52" t="s">
        <v>1677</v>
      </c>
      <c r="D157" s="52">
        <v>0.32219999999999999</v>
      </c>
      <c r="E157" s="52" t="s">
        <v>656</v>
      </c>
      <c r="F157" s="52" t="s">
        <v>587</v>
      </c>
    </row>
    <row r="158" spans="1:6">
      <c r="A158" s="52" t="s">
        <v>902</v>
      </c>
      <c r="B158" s="52" t="s">
        <v>87</v>
      </c>
      <c r="C158" s="52" t="s">
        <v>1677</v>
      </c>
      <c r="D158" s="52">
        <v>0.32890000000000003</v>
      </c>
      <c r="E158" s="52" t="s">
        <v>660</v>
      </c>
      <c r="F158" s="52" t="s">
        <v>587</v>
      </c>
    </row>
    <row r="159" spans="1:6">
      <c r="A159" s="52" t="s">
        <v>909</v>
      </c>
      <c r="B159" s="52" t="s">
        <v>165</v>
      </c>
      <c r="C159" s="52" t="s">
        <v>1677</v>
      </c>
      <c r="D159" s="52">
        <v>0.56000000000000005</v>
      </c>
      <c r="E159" s="52" t="s">
        <v>660</v>
      </c>
      <c r="F159" s="52" t="s">
        <v>587</v>
      </c>
    </row>
    <row r="160" spans="1:6">
      <c r="A160" s="52" t="s">
        <v>913</v>
      </c>
      <c r="B160" s="52" t="s">
        <v>324</v>
      </c>
      <c r="C160" s="52" t="s">
        <v>1677</v>
      </c>
      <c r="D160" s="52">
        <v>0.22539999999999999</v>
      </c>
      <c r="E160" s="52" t="s">
        <v>656</v>
      </c>
      <c r="F160" s="52" t="s">
        <v>587</v>
      </c>
    </row>
    <row r="161" spans="1:6">
      <c r="A161" s="52" t="s">
        <v>913</v>
      </c>
      <c r="B161" s="52" t="s">
        <v>388</v>
      </c>
      <c r="C161" s="52" t="s">
        <v>1677</v>
      </c>
      <c r="D161" s="52">
        <v>0.25640000000000002</v>
      </c>
      <c r="E161" s="52" t="s">
        <v>660</v>
      </c>
      <c r="F161" s="52" t="s">
        <v>587</v>
      </c>
    </row>
    <row r="162" spans="1:6">
      <c r="A162" s="52" t="s">
        <v>917</v>
      </c>
      <c r="B162" s="52" t="s">
        <v>95</v>
      </c>
      <c r="C162" s="52" t="s">
        <v>1677</v>
      </c>
      <c r="D162" s="52">
        <v>0.45150000000000001</v>
      </c>
      <c r="E162" s="52" t="s">
        <v>660</v>
      </c>
      <c r="F162" s="52" t="s">
        <v>587</v>
      </c>
    </row>
    <row r="163" spans="1:6">
      <c r="A163" s="52" t="s">
        <v>928</v>
      </c>
      <c r="B163" s="52" t="s">
        <v>133</v>
      </c>
      <c r="C163" s="52" t="s">
        <v>1677</v>
      </c>
      <c r="D163" s="52">
        <v>0.48809999999999998</v>
      </c>
      <c r="E163" s="52" t="s">
        <v>660</v>
      </c>
      <c r="F163" s="52" t="s">
        <v>587</v>
      </c>
    </row>
    <row r="164" spans="1:6">
      <c r="A164" s="52" t="s">
        <v>934</v>
      </c>
      <c r="B164" s="52" t="s">
        <v>182</v>
      </c>
      <c r="C164" s="52" t="s">
        <v>1677</v>
      </c>
      <c r="D164" s="52">
        <v>0.46899999999999997</v>
      </c>
      <c r="E164" s="52" t="s">
        <v>652</v>
      </c>
      <c r="F164" s="52" t="s">
        <v>587</v>
      </c>
    </row>
    <row r="165" spans="1:6">
      <c r="A165" s="52" t="s">
        <v>934</v>
      </c>
      <c r="B165" s="52" t="s">
        <v>61</v>
      </c>
      <c r="C165" s="52" t="s">
        <v>1677</v>
      </c>
      <c r="D165" s="52">
        <v>0.30680000000000002</v>
      </c>
      <c r="E165" s="52" t="s">
        <v>660</v>
      </c>
      <c r="F165" s="52" t="s">
        <v>587</v>
      </c>
    </row>
    <row r="166" spans="1:6">
      <c r="A166" s="52" t="s">
        <v>939</v>
      </c>
      <c r="B166" s="52" t="s">
        <v>397</v>
      </c>
      <c r="C166" s="52" t="s">
        <v>1677</v>
      </c>
      <c r="D166" s="52">
        <v>0.29170000000000001</v>
      </c>
      <c r="E166" s="52" t="s">
        <v>660</v>
      </c>
      <c r="F166" s="52" t="s">
        <v>587</v>
      </c>
    </row>
    <row r="167" spans="1:6">
      <c r="A167" s="52" t="s">
        <v>944</v>
      </c>
      <c r="B167" s="52" t="s">
        <v>218</v>
      </c>
      <c r="C167" s="52" t="s">
        <v>1677</v>
      </c>
      <c r="D167" s="52">
        <v>0.3377</v>
      </c>
      <c r="E167" s="52" t="s">
        <v>656</v>
      </c>
      <c r="F167" s="52" t="s">
        <v>587</v>
      </c>
    </row>
    <row r="168" spans="1:6">
      <c r="A168" s="52" t="s">
        <v>944</v>
      </c>
      <c r="B168" s="52" t="s">
        <v>413</v>
      </c>
      <c r="C168" s="52" t="s">
        <v>1677</v>
      </c>
      <c r="D168" s="52">
        <v>0.24</v>
      </c>
      <c r="E168" s="52" t="s">
        <v>656</v>
      </c>
      <c r="F168" s="52" t="s">
        <v>587</v>
      </c>
    </row>
    <row r="169" spans="1:6">
      <c r="A169" s="52" t="s">
        <v>944</v>
      </c>
      <c r="B169" s="52" t="s">
        <v>469</v>
      </c>
      <c r="C169" s="52" t="s">
        <v>1677</v>
      </c>
      <c r="D169" s="52">
        <v>0.29630000000000001</v>
      </c>
      <c r="E169" s="52" t="s">
        <v>656</v>
      </c>
      <c r="F169" s="52" t="s">
        <v>587</v>
      </c>
    </row>
    <row r="170" spans="1:6">
      <c r="A170" s="52" t="s">
        <v>944</v>
      </c>
      <c r="B170" s="52" t="s">
        <v>471</v>
      </c>
      <c r="C170" s="52" t="s">
        <v>1677</v>
      </c>
      <c r="D170" s="52">
        <v>0.29409999999999997</v>
      </c>
      <c r="E170" s="52" t="s">
        <v>656</v>
      </c>
      <c r="F170" s="52" t="s">
        <v>587</v>
      </c>
    </row>
    <row r="171" spans="1:6">
      <c r="A171" s="52" t="s">
        <v>950</v>
      </c>
      <c r="B171" s="52" t="s">
        <v>91</v>
      </c>
      <c r="C171" s="52" t="s">
        <v>1677</v>
      </c>
      <c r="D171" s="52">
        <v>0.31069999999999998</v>
      </c>
      <c r="E171" s="52" t="s">
        <v>660</v>
      </c>
      <c r="F171" s="52" t="s">
        <v>587</v>
      </c>
    </row>
    <row r="172" spans="1:6">
      <c r="A172" s="52" t="s">
        <v>955</v>
      </c>
      <c r="B172" s="52" t="s">
        <v>247</v>
      </c>
      <c r="C172" s="52" t="s">
        <v>1677</v>
      </c>
      <c r="D172" s="52">
        <v>0.44440000000000002</v>
      </c>
      <c r="E172" s="52" t="s">
        <v>660</v>
      </c>
      <c r="F172" s="52" t="s">
        <v>587</v>
      </c>
    </row>
    <row r="173" spans="1:6">
      <c r="A173" s="52" t="s">
        <v>958</v>
      </c>
      <c r="B173" s="52" t="s">
        <v>66</v>
      </c>
      <c r="C173" s="52" t="s">
        <v>1677</v>
      </c>
      <c r="D173" s="52">
        <v>0.37309999999999999</v>
      </c>
      <c r="E173" s="52" t="s">
        <v>660</v>
      </c>
      <c r="F173" s="52" t="s">
        <v>587</v>
      </c>
    </row>
    <row r="174" spans="1:6">
      <c r="A174" s="52" t="s">
        <v>961</v>
      </c>
      <c r="B174" s="52" t="s">
        <v>279</v>
      </c>
      <c r="C174" s="52" t="s">
        <v>1677</v>
      </c>
      <c r="D174" s="52">
        <v>0.38829999999999998</v>
      </c>
      <c r="E174" s="52" t="s">
        <v>660</v>
      </c>
      <c r="F174" s="52" t="s">
        <v>587</v>
      </c>
    </row>
    <row r="175" spans="1:6">
      <c r="A175" s="52" t="s">
        <v>965</v>
      </c>
      <c r="B175" s="52" t="s">
        <v>178</v>
      </c>
      <c r="C175" s="52" t="s">
        <v>1677</v>
      </c>
      <c r="D175" s="52">
        <v>0.5202</v>
      </c>
      <c r="E175" s="52" t="s">
        <v>660</v>
      </c>
      <c r="F175" s="52" t="s">
        <v>587</v>
      </c>
    </row>
    <row r="176" spans="1:6">
      <c r="A176" s="52" t="s">
        <v>973</v>
      </c>
      <c r="B176" s="52" t="s">
        <v>294</v>
      </c>
      <c r="C176" s="52" t="s">
        <v>1677</v>
      </c>
      <c r="D176" s="52">
        <v>0.36899999999999999</v>
      </c>
      <c r="E176" s="52" t="s">
        <v>660</v>
      </c>
      <c r="F176" s="52" t="s">
        <v>587</v>
      </c>
    </row>
    <row r="177" spans="1:6">
      <c r="A177" s="52" t="s">
        <v>978</v>
      </c>
      <c r="B177" s="52" t="s">
        <v>201</v>
      </c>
      <c r="C177" s="52" t="s">
        <v>1677</v>
      </c>
      <c r="D177" s="52">
        <v>0.47649999999999998</v>
      </c>
      <c r="E177" s="52" t="s">
        <v>660</v>
      </c>
      <c r="F177" s="52" t="s">
        <v>587</v>
      </c>
    </row>
    <row r="178" spans="1:6">
      <c r="A178" s="52" t="s">
        <v>982</v>
      </c>
      <c r="B178" s="52" t="s">
        <v>198</v>
      </c>
      <c r="C178" s="52" t="s">
        <v>1677</v>
      </c>
      <c r="D178" s="52">
        <v>0.75</v>
      </c>
      <c r="E178" s="52" t="s">
        <v>660</v>
      </c>
      <c r="F178" s="52" t="s">
        <v>587</v>
      </c>
    </row>
    <row r="179" spans="1:6">
      <c r="A179" s="52" t="s">
        <v>984</v>
      </c>
      <c r="B179" s="52" t="s">
        <v>305</v>
      </c>
      <c r="C179" s="52" t="s">
        <v>1677</v>
      </c>
      <c r="D179" s="52">
        <v>0.19769999999999999</v>
      </c>
      <c r="E179" s="52" t="s">
        <v>660</v>
      </c>
      <c r="F179" s="52" t="s">
        <v>587</v>
      </c>
    </row>
    <row r="180" spans="1:6">
      <c r="A180" s="52" t="s">
        <v>988</v>
      </c>
      <c r="B180" s="52" t="s">
        <v>427</v>
      </c>
      <c r="C180" s="52" t="s">
        <v>1677</v>
      </c>
      <c r="D180" s="52">
        <v>0.32179999999999997</v>
      </c>
      <c r="E180" s="52" t="s">
        <v>660</v>
      </c>
      <c r="F180" s="52" t="s">
        <v>587</v>
      </c>
    </row>
    <row r="181" spans="1:6">
      <c r="A181" s="52" t="s">
        <v>992</v>
      </c>
      <c r="B181" s="52" t="s">
        <v>340</v>
      </c>
      <c r="C181" s="52" t="s">
        <v>1677</v>
      </c>
      <c r="D181" s="52">
        <v>0.3992</v>
      </c>
      <c r="E181" s="52" t="s">
        <v>656</v>
      </c>
      <c r="F181" s="52" t="s">
        <v>587</v>
      </c>
    </row>
    <row r="182" spans="1:6">
      <c r="A182" s="52" t="s">
        <v>992</v>
      </c>
      <c r="B182" s="52" t="s">
        <v>97</v>
      </c>
      <c r="C182" s="52" t="s">
        <v>1677</v>
      </c>
      <c r="D182" s="52">
        <v>0.21740000000000001</v>
      </c>
      <c r="E182" s="52" t="s">
        <v>660</v>
      </c>
      <c r="F182" s="52" t="s">
        <v>587</v>
      </c>
    </row>
    <row r="183" spans="1:6">
      <c r="A183" s="52" t="s">
        <v>994</v>
      </c>
      <c r="B183" s="52" t="s">
        <v>123</v>
      </c>
      <c r="C183" s="52" t="s">
        <v>1677</v>
      </c>
      <c r="D183" s="52">
        <v>0.25419999999999998</v>
      </c>
      <c r="E183" s="52" t="s">
        <v>660</v>
      </c>
      <c r="F183" s="52" t="s">
        <v>587</v>
      </c>
    </row>
    <row r="184" spans="1:6">
      <c r="A184" s="52" t="s">
        <v>999</v>
      </c>
      <c r="B184" s="52" t="s">
        <v>128</v>
      </c>
      <c r="C184" s="52" t="s">
        <v>1677</v>
      </c>
      <c r="D184" s="52">
        <v>0.33329999999999999</v>
      </c>
      <c r="E184" s="52" t="s">
        <v>660</v>
      </c>
      <c r="F184" s="52" t="s">
        <v>587</v>
      </c>
    </row>
    <row r="185" spans="1:6">
      <c r="A185" s="52" t="s">
        <v>1002</v>
      </c>
      <c r="B185" s="52" t="s">
        <v>155</v>
      </c>
      <c r="C185" s="52" t="s">
        <v>1677</v>
      </c>
      <c r="D185" s="52">
        <v>0.38240000000000002</v>
      </c>
      <c r="E185" s="52" t="s">
        <v>660</v>
      </c>
      <c r="F185" s="52" t="s">
        <v>587</v>
      </c>
    </row>
    <row r="186" spans="1:6">
      <c r="A186" s="52" t="s">
        <v>1006</v>
      </c>
      <c r="B186" s="52" t="s">
        <v>316</v>
      </c>
      <c r="C186" s="52" t="s">
        <v>1677</v>
      </c>
      <c r="D186" s="52">
        <v>0.3377</v>
      </c>
      <c r="E186" s="52" t="s">
        <v>660</v>
      </c>
      <c r="F186" s="52" t="s">
        <v>587</v>
      </c>
    </row>
    <row r="187" spans="1:6">
      <c r="A187" s="52" t="s">
        <v>1010</v>
      </c>
      <c r="B187" s="52" t="s">
        <v>319</v>
      </c>
      <c r="C187" s="52" t="s">
        <v>1677</v>
      </c>
      <c r="D187" s="52">
        <v>0.23530000000000001</v>
      </c>
      <c r="E187" s="52" t="s">
        <v>660</v>
      </c>
      <c r="F187" s="52" t="s">
        <v>587</v>
      </c>
    </row>
    <row r="188" spans="1:6">
      <c r="A188" s="52" t="s">
        <v>1015</v>
      </c>
      <c r="B188" s="52" t="s">
        <v>320</v>
      </c>
      <c r="C188" s="52" t="s">
        <v>1677</v>
      </c>
      <c r="D188" s="52">
        <v>0.23080000000000001</v>
      </c>
      <c r="E188" s="52" t="s">
        <v>646</v>
      </c>
      <c r="F188" s="52" t="s">
        <v>587</v>
      </c>
    </row>
    <row r="189" spans="1:6">
      <c r="A189" s="52" t="s">
        <v>1017</v>
      </c>
      <c r="B189" s="52" t="s">
        <v>170</v>
      </c>
      <c r="C189" s="52" t="s">
        <v>1677</v>
      </c>
      <c r="D189" s="52">
        <v>0.50780000000000003</v>
      </c>
      <c r="E189" s="52" t="s">
        <v>660</v>
      </c>
      <c r="F189" s="52" t="s">
        <v>587</v>
      </c>
    </row>
    <row r="190" spans="1:6">
      <c r="A190" s="52" t="s">
        <v>1021</v>
      </c>
      <c r="B190" s="52" t="s">
        <v>483</v>
      </c>
      <c r="C190" s="52" t="s">
        <v>1677</v>
      </c>
      <c r="D190" s="52">
        <v>0.19750000000000001</v>
      </c>
      <c r="E190" s="52" t="s">
        <v>660</v>
      </c>
      <c r="F190" s="52" t="s">
        <v>587</v>
      </c>
    </row>
    <row r="191" spans="1:6">
      <c r="A191" s="52" t="s">
        <v>1024</v>
      </c>
      <c r="B191" s="52" t="s">
        <v>145</v>
      </c>
      <c r="C191" s="52" t="s">
        <v>1677</v>
      </c>
      <c r="D191" s="52">
        <v>0.49340000000000001</v>
      </c>
      <c r="E191" s="52" t="s">
        <v>652</v>
      </c>
      <c r="F191" s="52" t="s">
        <v>587</v>
      </c>
    </row>
    <row r="192" spans="1:6">
      <c r="A192" s="52" t="s">
        <v>1028</v>
      </c>
      <c r="B192" s="52" t="s">
        <v>356</v>
      </c>
      <c r="C192" s="52" t="s">
        <v>1677</v>
      </c>
      <c r="D192" s="52">
        <v>0.31030000000000002</v>
      </c>
      <c r="E192" s="52" t="s">
        <v>660</v>
      </c>
      <c r="F192" s="52" t="s">
        <v>587</v>
      </c>
    </row>
    <row r="193" spans="1:6">
      <c r="A193" s="52" t="s">
        <v>1033</v>
      </c>
      <c r="B193" s="52" t="s">
        <v>189</v>
      </c>
      <c r="C193" s="52" t="s">
        <v>1677</v>
      </c>
      <c r="D193" s="52">
        <v>0.38229999999999997</v>
      </c>
      <c r="E193" s="52" t="s">
        <v>656</v>
      </c>
      <c r="F193" s="52" t="s">
        <v>587</v>
      </c>
    </row>
    <row r="194" spans="1:6">
      <c r="A194" s="52" t="s">
        <v>1033</v>
      </c>
      <c r="B194" s="52" t="s">
        <v>18</v>
      </c>
      <c r="C194" s="52" t="s">
        <v>1677</v>
      </c>
      <c r="D194" s="52">
        <v>0.41510000000000002</v>
      </c>
      <c r="E194" s="52" t="s">
        <v>660</v>
      </c>
      <c r="F194" s="52" t="s">
        <v>587</v>
      </c>
    </row>
    <row r="195" spans="1:6">
      <c r="A195" s="52" t="s">
        <v>1035</v>
      </c>
      <c r="B195" s="52" t="s">
        <v>81</v>
      </c>
      <c r="C195" s="52" t="s">
        <v>1677</v>
      </c>
      <c r="D195" s="52">
        <v>0.32029999999999997</v>
      </c>
      <c r="E195" s="52" t="s">
        <v>660</v>
      </c>
      <c r="F195" s="52" t="s">
        <v>587</v>
      </c>
    </row>
    <row r="196" spans="1:6">
      <c r="A196" s="52" t="s">
        <v>1044</v>
      </c>
      <c r="B196" s="52" t="s">
        <v>31</v>
      </c>
      <c r="C196" s="52" t="s">
        <v>1677</v>
      </c>
      <c r="D196" s="52">
        <v>0.36</v>
      </c>
      <c r="E196" s="52" t="s">
        <v>652</v>
      </c>
      <c r="F196" s="52" t="s">
        <v>587</v>
      </c>
    </row>
    <row r="197" spans="1:6">
      <c r="A197" s="52" t="s">
        <v>1046</v>
      </c>
      <c r="B197" s="52" t="s">
        <v>125</v>
      </c>
      <c r="C197" s="52" t="s">
        <v>1677</v>
      </c>
      <c r="D197" s="52">
        <v>0.41670000000000001</v>
      </c>
      <c r="E197" s="52" t="s">
        <v>660</v>
      </c>
      <c r="F197" s="52" t="s">
        <v>587</v>
      </c>
    </row>
    <row r="198" spans="1:6">
      <c r="A198" s="52" t="s">
        <v>1049</v>
      </c>
      <c r="B198" s="52" t="s">
        <v>75</v>
      </c>
      <c r="C198" s="52" t="s">
        <v>1677</v>
      </c>
      <c r="D198" s="52">
        <v>0.40870000000000001</v>
      </c>
      <c r="E198" s="52" t="s">
        <v>656</v>
      </c>
      <c r="F198" s="52" t="s">
        <v>587</v>
      </c>
    </row>
    <row r="199" spans="1:6">
      <c r="A199" s="52" t="s">
        <v>1049</v>
      </c>
      <c r="B199" s="52" t="s">
        <v>342</v>
      </c>
      <c r="C199" s="52" t="s">
        <v>1677</v>
      </c>
      <c r="D199" s="52">
        <v>0.3478</v>
      </c>
      <c r="E199" s="52" t="s">
        <v>660</v>
      </c>
      <c r="F199" s="52" t="s">
        <v>587</v>
      </c>
    </row>
    <row r="200" spans="1:6">
      <c r="A200" s="52" t="s">
        <v>1051</v>
      </c>
      <c r="B200" s="52" t="s">
        <v>57</v>
      </c>
      <c r="C200" s="52" t="s">
        <v>1677</v>
      </c>
      <c r="D200" s="52">
        <v>0.45129999999999998</v>
      </c>
      <c r="E200" s="52" t="s">
        <v>660</v>
      </c>
      <c r="F200" s="52" t="s">
        <v>587</v>
      </c>
    </row>
    <row r="201" spans="1:6">
      <c r="A201" s="52" t="s">
        <v>1059</v>
      </c>
      <c r="B201" s="52" t="s">
        <v>419</v>
      </c>
      <c r="C201" s="52" t="s">
        <v>1677</v>
      </c>
      <c r="D201" s="52">
        <v>0.1133</v>
      </c>
      <c r="E201" s="52" t="s">
        <v>660</v>
      </c>
      <c r="F201" s="52" t="s">
        <v>587</v>
      </c>
    </row>
    <row r="202" spans="1:6">
      <c r="A202" s="52" t="s">
        <v>1060</v>
      </c>
      <c r="B202" s="52" t="s">
        <v>267</v>
      </c>
      <c r="C202" s="52" t="s">
        <v>1677</v>
      </c>
      <c r="D202" s="52">
        <v>0.44350000000000001</v>
      </c>
      <c r="E202" s="52" t="s">
        <v>660</v>
      </c>
      <c r="F202" s="52" t="s">
        <v>587</v>
      </c>
    </row>
    <row r="203" spans="1:6">
      <c r="A203" s="52" t="s">
        <v>1065</v>
      </c>
      <c r="B203" s="52" t="s">
        <v>109</v>
      </c>
      <c r="C203" s="52" t="s">
        <v>1677</v>
      </c>
      <c r="D203" s="52">
        <v>0.36749999999999999</v>
      </c>
      <c r="E203" s="52" t="s">
        <v>660</v>
      </c>
      <c r="F203" s="52" t="s">
        <v>587</v>
      </c>
    </row>
    <row r="204" spans="1:6">
      <c r="A204" s="52" t="s">
        <v>1069</v>
      </c>
      <c r="B204" s="52" t="s">
        <v>168</v>
      </c>
      <c r="C204" s="52" t="s">
        <v>1677</v>
      </c>
      <c r="D204" s="52">
        <v>0.4098</v>
      </c>
      <c r="E204" s="52" t="s">
        <v>660</v>
      </c>
      <c r="F204" s="52" t="s">
        <v>587</v>
      </c>
    </row>
    <row r="205" spans="1:6">
      <c r="A205" s="52" t="s">
        <v>1071</v>
      </c>
      <c r="B205" s="52" t="s">
        <v>71</v>
      </c>
      <c r="C205" s="52" t="s">
        <v>1677</v>
      </c>
      <c r="D205" s="52">
        <v>0.80769999999999997</v>
      </c>
      <c r="E205" s="52" t="s">
        <v>660</v>
      </c>
      <c r="F205" s="52" t="s">
        <v>587</v>
      </c>
    </row>
    <row r="206" spans="1:6">
      <c r="A206" s="52" t="s">
        <v>1074</v>
      </c>
      <c r="B206" s="52" t="s">
        <v>293</v>
      </c>
      <c r="C206" s="52" t="s">
        <v>1677</v>
      </c>
      <c r="D206" s="52">
        <v>0.47870000000000001</v>
      </c>
      <c r="E206" s="52" t="s">
        <v>660</v>
      </c>
      <c r="F206" s="52" t="s">
        <v>587</v>
      </c>
    </row>
    <row r="207" spans="1:6">
      <c r="A207" s="52" t="s">
        <v>1081</v>
      </c>
      <c r="B207" s="52" t="s">
        <v>127</v>
      </c>
      <c r="C207" s="52" t="s">
        <v>1677</v>
      </c>
      <c r="D207" s="52">
        <v>0.3</v>
      </c>
      <c r="E207" s="52" t="s">
        <v>660</v>
      </c>
      <c r="F207" s="52" t="s">
        <v>587</v>
      </c>
    </row>
    <row r="208" spans="1:6">
      <c r="A208" s="52" t="s">
        <v>1086</v>
      </c>
      <c r="B208" s="52" t="s">
        <v>169</v>
      </c>
      <c r="C208" s="52" t="s">
        <v>1677</v>
      </c>
      <c r="D208" s="52">
        <v>0.4466</v>
      </c>
      <c r="E208" s="52" t="s">
        <v>652</v>
      </c>
      <c r="F208" s="52" t="s">
        <v>587</v>
      </c>
    </row>
    <row r="209" spans="1:6">
      <c r="A209" s="52" t="s">
        <v>1093</v>
      </c>
      <c r="B209" s="52" t="s">
        <v>83</v>
      </c>
      <c r="C209" s="52" t="s">
        <v>1677</v>
      </c>
      <c r="D209" s="52">
        <v>0.5242</v>
      </c>
      <c r="E209" s="52" t="s">
        <v>660</v>
      </c>
      <c r="F209" s="52" t="s">
        <v>587</v>
      </c>
    </row>
    <row r="210" spans="1:6">
      <c r="A210" s="52" t="s">
        <v>1101</v>
      </c>
      <c r="B210" s="52" t="s">
        <v>177</v>
      </c>
      <c r="C210" s="52" t="s">
        <v>1677</v>
      </c>
      <c r="D210" s="52">
        <v>0.41249999999999998</v>
      </c>
      <c r="E210" s="52" t="s">
        <v>660</v>
      </c>
      <c r="F210" s="52" t="s">
        <v>587</v>
      </c>
    </row>
    <row r="211" spans="1:6">
      <c r="A211" s="52" t="s">
        <v>1106</v>
      </c>
      <c r="B211" s="52" t="s">
        <v>364</v>
      </c>
      <c r="C211" s="52" t="s">
        <v>1677</v>
      </c>
      <c r="D211" s="52">
        <v>0.44929999999999998</v>
      </c>
      <c r="E211" s="52" t="s">
        <v>660</v>
      </c>
      <c r="F211" s="52" t="s">
        <v>587</v>
      </c>
    </row>
    <row r="212" spans="1:6">
      <c r="A212" s="52" t="s">
        <v>1108</v>
      </c>
      <c r="B212" s="52" t="s">
        <v>344</v>
      </c>
      <c r="C212" s="52" t="s">
        <v>1677</v>
      </c>
      <c r="D212" s="52">
        <v>0.33700000000000002</v>
      </c>
      <c r="E212" s="52" t="s">
        <v>652</v>
      </c>
      <c r="F212" s="52" t="s">
        <v>587</v>
      </c>
    </row>
    <row r="213" spans="1:6">
      <c r="A213" s="52" t="s">
        <v>1110</v>
      </c>
      <c r="B213" s="52" t="s">
        <v>9</v>
      </c>
      <c r="C213" s="52" t="s">
        <v>1677</v>
      </c>
      <c r="D213" s="52">
        <v>0.57140000000000002</v>
      </c>
      <c r="E213" s="52" t="s">
        <v>660</v>
      </c>
      <c r="F213" s="52" t="s">
        <v>587</v>
      </c>
    </row>
    <row r="214" spans="1:6">
      <c r="A214" s="52" t="s">
        <v>1115</v>
      </c>
      <c r="B214" s="52" t="s">
        <v>375</v>
      </c>
      <c r="C214" s="52" t="s">
        <v>1677</v>
      </c>
      <c r="D214" s="52">
        <v>0.3342</v>
      </c>
      <c r="E214" s="52" t="s">
        <v>656</v>
      </c>
      <c r="F214" s="52" t="s">
        <v>587</v>
      </c>
    </row>
    <row r="215" spans="1:6">
      <c r="A215" s="52" t="s">
        <v>1118</v>
      </c>
      <c r="B215" s="52" t="s">
        <v>115</v>
      </c>
      <c r="C215" s="52" t="s">
        <v>1677</v>
      </c>
      <c r="D215" s="52">
        <v>0.60470000000000002</v>
      </c>
      <c r="E215" s="52" t="s">
        <v>660</v>
      </c>
      <c r="F215" s="52" t="s">
        <v>587</v>
      </c>
    </row>
    <row r="216" spans="1:6">
      <c r="A216" s="52" t="s">
        <v>1121</v>
      </c>
      <c r="B216" s="52" t="s">
        <v>37</v>
      </c>
      <c r="C216" s="52" t="s">
        <v>1677</v>
      </c>
      <c r="D216" s="52">
        <v>0.34320000000000001</v>
      </c>
      <c r="E216" s="52" t="s">
        <v>656</v>
      </c>
      <c r="F216" s="52" t="s">
        <v>587</v>
      </c>
    </row>
    <row r="217" spans="1:6">
      <c r="A217" s="52" t="s">
        <v>1121</v>
      </c>
      <c r="B217" s="52" t="s">
        <v>24</v>
      </c>
      <c r="C217" s="52" t="s">
        <v>1677</v>
      </c>
      <c r="D217" s="52">
        <v>0.37780000000000002</v>
      </c>
      <c r="E217" s="52" t="s">
        <v>660</v>
      </c>
      <c r="F217" s="52" t="s">
        <v>587</v>
      </c>
    </row>
    <row r="218" spans="1:6">
      <c r="A218" s="52" t="s">
        <v>1125</v>
      </c>
      <c r="B218" s="52" t="s">
        <v>381</v>
      </c>
      <c r="C218" s="52" t="s">
        <v>1677</v>
      </c>
      <c r="D218" s="52">
        <v>0.45669999999999999</v>
      </c>
      <c r="E218" s="52" t="s">
        <v>660</v>
      </c>
      <c r="F218" s="52" t="s">
        <v>587</v>
      </c>
    </row>
    <row r="219" spans="1:6">
      <c r="A219" s="52" t="s">
        <v>1132</v>
      </c>
      <c r="B219" s="52" t="s">
        <v>353</v>
      </c>
      <c r="C219" s="52" t="s">
        <v>1677</v>
      </c>
      <c r="D219" s="52">
        <v>0.32769999999999999</v>
      </c>
      <c r="E219" s="52" t="s">
        <v>660</v>
      </c>
      <c r="F219" s="52" t="s">
        <v>587</v>
      </c>
    </row>
    <row r="220" spans="1:6">
      <c r="A220" s="52" t="s">
        <v>1135</v>
      </c>
      <c r="B220" s="52" t="s">
        <v>424</v>
      </c>
      <c r="C220" s="52" t="s">
        <v>1677</v>
      </c>
      <c r="D220" s="52">
        <v>0.34820000000000001</v>
      </c>
      <c r="E220" s="52" t="s">
        <v>652</v>
      </c>
      <c r="F220" s="52" t="s">
        <v>587</v>
      </c>
    </row>
    <row r="221" spans="1:6">
      <c r="A221" s="52" t="s">
        <v>1143</v>
      </c>
      <c r="B221" s="52" t="s">
        <v>141</v>
      </c>
      <c r="C221" s="52" t="s">
        <v>1677</v>
      </c>
      <c r="D221" s="52">
        <v>0.53449999999999998</v>
      </c>
      <c r="E221" s="52" t="s">
        <v>656</v>
      </c>
      <c r="F221" s="52" t="s">
        <v>587</v>
      </c>
    </row>
    <row r="222" spans="1:6">
      <c r="A222" s="52" t="s">
        <v>1145</v>
      </c>
      <c r="B222" s="52" t="s">
        <v>45</v>
      </c>
      <c r="C222" s="52" t="s">
        <v>1677</v>
      </c>
      <c r="D222" s="52">
        <v>0.33579999999999999</v>
      </c>
      <c r="E222" s="52" t="s">
        <v>646</v>
      </c>
      <c r="F222" s="52" t="s">
        <v>587</v>
      </c>
    </row>
    <row r="223" spans="1:6">
      <c r="A223" s="52" t="s">
        <v>1150</v>
      </c>
      <c r="B223" s="52" t="s">
        <v>220</v>
      </c>
      <c r="C223" s="52" t="s">
        <v>1677</v>
      </c>
      <c r="D223" s="52">
        <v>0.5</v>
      </c>
      <c r="E223" s="52" t="s">
        <v>660</v>
      </c>
      <c r="F223" s="52" t="s">
        <v>587</v>
      </c>
    </row>
    <row r="224" spans="1:6">
      <c r="A224" s="52" t="s">
        <v>1150</v>
      </c>
      <c r="B224" s="52" t="s">
        <v>79</v>
      </c>
      <c r="C224" s="52" t="s">
        <v>1677</v>
      </c>
      <c r="D224" s="52">
        <v>0.32200000000000001</v>
      </c>
      <c r="E224" s="52" t="s">
        <v>656</v>
      </c>
      <c r="F224" s="52" t="s">
        <v>587</v>
      </c>
    </row>
    <row r="225" spans="1:6">
      <c r="A225" s="52" t="s">
        <v>1152</v>
      </c>
      <c r="B225" s="52" t="s">
        <v>78</v>
      </c>
      <c r="C225" s="52" t="s">
        <v>1677</v>
      </c>
      <c r="D225" s="52">
        <v>0.3649</v>
      </c>
      <c r="E225" s="52" t="s">
        <v>646</v>
      </c>
      <c r="F225" s="52" t="s">
        <v>587</v>
      </c>
    </row>
    <row r="226" spans="1:6">
      <c r="A226" s="52" t="s">
        <v>1155</v>
      </c>
      <c r="B226" s="52" t="s">
        <v>193</v>
      </c>
      <c r="C226" s="52" t="s">
        <v>1677</v>
      </c>
      <c r="D226" s="52">
        <v>0.55649999999999999</v>
      </c>
      <c r="E226" s="52" t="s">
        <v>660</v>
      </c>
      <c r="F226" s="52" t="s">
        <v>587</v>
      </c>
    </row>
    <row r="227" spans="1:6">
      <c r="A227" s="52" t="s">
        <v>1158</v>
      </c>
      <c r="B227" s="52" t="s">
        <v>524</v>
      </c>
      <c r="C227" s="52" t="s">
        <v>1677</v>
      </c>
      <c r="D227" s="52">
        <v>0.20549999999999999</v>
      </c>
      <c r="E227" s="52" t="s">
        <v>660</v>
      </c>
      <c r="F227" s="52" t="s">
        <v>587</v>
      </c>
    </row>
    <row r="228" spans="1:6">
      <c r="A228" s="52" t="s">
        <v>1162</v>
      </c>
      <c r="B228" s="52" t="s">
        <v>441</v>
      </c>
      <c r="C228" s="52" t="s">
        <v>1677</v>
      </c>
      <c r="D228" s="52">
        <v>0.44190000000000002</v>
      </c>
      <c r="E228" s="52" t="s">
        <v>656</v>
      </c>
      <c r="F228" s="52" t="s">
        <v>587</v>
      </c>
    </row>
    <row r="229" spans="1:6">
      <c r="A229" s="52" t="s">
        <v>1164</v>
      </c>
      <c r="B229" s="52" t="s">
        <v>532</v>
      </c>
      <c r="C229" s="52" t="s">
        <v>1677</v>
      </c>
      <c r="D229" s="52">
        <v>0.15</v>
      </c>
      <c r="E229" s="52" t="s">
        <v>656</v>
      </c>
      <c r="F229" s="52" t="s">
        <v>587</v>
      </c>
    </row>
    <row r="230" spans="1:6">
      <c r="A230" s="52" t="s">
        <v>1166</v>
      </c>
      <c r="B230" s="52" t="s">
        <v>376</v>
      </c>
      <c r="C230" s="52" t="s">
        <v>1677</v>
      </c>
      <c r="D230" s="52">
        <v>0.33850000000000002</v>
      </c>
      <c r="E230" s="52" t="s">
        <v>660</v>
      </c>
      <c r="F230" s="52" t="s">
        <v>587</v>
      </c>
    </row>
    <row r="231" spans="1:6">
      <c r="A231" s="52" t="s">
        <v>1169</v>
      </c>
      <c r="B231" s="52" t="s">
        <v>418</v>
      </c>
      <c r="C231" s="52" t="s">
        <v>1677</v>
      </c>
      <c r="D231" s="52">
        <v>0.31509999999999999</v>
      </c>
      <c r="E231" s="52" t="s">
        <v>656</v>
      </c>
      <c r="F231" s="52" t="s">
        <v>587</v>
      </c>
    </row>
    <row r="232" spans="1:6">
      <c r="A232" s="52" t="s">
        <v>1171</v>
      </c>
      <c r="B232" s="52" t="s">
        <v>380</v>
      </c>
      <c r="C232" s="52" t="s">
        <v>1677</v>
      </c>
      <c r="D232" s="52">
        <v>0.2969</v>
      </c>
      <c r="E232" s="52" t="s">
        <v>656</v>
      </c>
      <c r="F232" s="52" t="s">
        <v>587</v>
      </c>
    </row>
    <row r="233" spans="1:6">
      <c r="A233" s="52" t="s">
        <v>1173</v>
      </c>
      <c r="B233" s="52" t="s">
        <v>534</v>
      </c>
      <c r="C233" s="52" t="s">
        <v>1677</v>
      </c>
      <c r="D233" s="52">
        <v>0.32219999999999999</v>
      </c>
      <c r="E233" s="52" t="s">
        <v>656</v>
      </c>
      <c r="F233" s="52" t="s">
        <v>587</v>
      </c>
    </row>
    <row r="234" spans="1:6">
      <c r="A234" s="52" t="s">
        <v>538</v>
      </c>
      <c r="B234" s="52" t="s">
        <v>538</v>
      </c>
      <c r="C234" s="52" t="s">
        <v>1677</v>
      </c>
      <c r="D234" s="52">
        <v>0.24740000000000001</v>
      </c>
      <c r="E234" s="52" t="s">
        <v>646</v>
      </c>
      <c r="F234" s="52" t="s">
        <v>587</v>
      </c>
    </row>
    <row r="235" spans="1:6">
      <c r="A235" s="52" t="s">
        <v>1175</v>
      </c>
      <c r="B235" s="52" t="s">
        <v>236</v>
      </c>
      <c r="C235" s="52" t="s">
        <v>1677</v>
      </c>
      <c r="D235" s="52">
        <v>0.29870000000000002</v>
      </c>
      <c r="E235" s="52" t="s">
        <v>656</v>
      </c>
      <c r="F235" s="52" t="s">
        <v>587</v>
      </c>
    </row>
    <row r="236" spans="1:6">
      <c r="A236" s="52" t="s">
        <v>1177</v>
      </c>
      <c r="B236" s="52" t="s">
        <v>455</v>
      </c>
      <c r="C236" s="52" t="s">
        <v>1677</v>
      </c>
      <c r="D236" s="52">
        <v>0.32100000000000001</v>
      </c>
      <c r="E236" s="52" t="s">
        <v>656</v>
      </c>
      <c r="F236" s="52" t="s">
        <v>587</v>
      </c>
    </row>
    <row r="237" spans="1:6">
      <c r="A237" s="52" t="s">
        <v>1179</v>
      </c>
      <c r="B237" s="52" t="s">
        <v>462</v>
      </c>
      <c r="C237" s="52" t="s">
        <v>1677</v>
      </c>
      <c r="D237" s="52">
        <v>0.3458</v>
      </c>
      <c r="E237" s="52" t="s">
        <v>656</v>
      </c>
      <c r="F237" s="52" t="s">
        <v>587</v>
      </c>
    </row>
    <row r="238" spans="1:6">
      <c r="A238" s="52" t="s">
        <v>1181</v>
      </c>
      <c r="B238" s="52" t="s">
        <v>541</v>
      </c>
      <c r="C238" s="52" t="s">
        <v>1677</v>
      </c>
      <c r="D238" s="52">
        <v>0.22989999999999999</v>
      </c>
      <c r="E238" s="52" t="s">
        <v>656</v>
      </c>
      <c r="F238" s="52" t="s">
        <v>587</v>
      </c>
    </row>
    <row r="239" spans="1:6">
      <c r="A239" s="52" t="s">
        <v>550</v>
      </c>
      <c r="B239" s="52" t="s">
        <v>550</v>
      </c>
      <c r="C239" s="52" t="s">
        <v>1677</v>
      </c>
      <c r="D239" s="52">
        <v>0.39729999999999999</v>
      </c>
      <c r="E239" s="52" t="s">
        <v>660</v>
      </c>
      <c r="F239" s="52" t="s">
        <v>587</v>
      </c>
    </row>
    <row r="240" spans="1:6">
      <c r="A240" s="52" t="s">
        <v>1183</v>
      </c>
      <c r="B240" s="52" t="s">
        <v>134</v>
      </c>
      <c r="C240" s="52" t="s">
        <v>1677</v>
      </c>
      <c r="D240" s="52">
        <v>0.3281</v>
      </c>
      <c r="E240" s="52" t="s">
        <v>660</v>
      </c>
      <c r="F240" s="52" t="s">
        <v>587</v>
      </c>
    </row>
    <row r="241" spans="1:6">
      <c r="A241" s="52" t="s">
        <v>1185</v>
      </c>
      <c r="B241" s="52" t="s">
        <v>406</v>
      </c>
      <c r="C241" s="52" t="s">
        <v>1677</v>
      </c>
      <c r="D241" s="52">
        <v>0.37780000000000002</v>
      </c>
      <c r="E241" s="52" t="s">
        <v>660</v>
      </c>
      <c r="F241" s="52" t="s">
        <v>587</v>
      </c>
    </row>
    <row r="242" spans="1:6">
      <c r="A242" s="52" t="s">
        <v>1192</v>
      </c>
      <c r="B242" s="52" t="s">
        <v>137</v>
      </c>
      <c r="C242" s="52" t="s">
        <v>1677</v>
      </c>
      <c r="D242" s="52">
        <v>0.49320000000000003</v>
      </c>
      <c r="E242" s="52" t="s">
        <v>660</v>
      </c>
      <c r="F242" s="52" t="s">
        <v>587</v>
      </c>
    </row>
    <row r="243" spans="1:6">
      <c r="A243" s="52" t="s">
        <v>1196</v>
      </c>
      <c r="B243" s="52" t="s">
        <v>412</v>
      </c>
      <c r="C243" s="52" t="s">
        <v>1677</v>
      </c>
      <c r="D243" s="52">
        <v>0.38540000000000002</v>
      </c>
      <c r="E243" s="52" t="s">
        <v>660</v>
      </c>
      <c r="F243" s="52" t="s">
        <v>587</v>
      </c>
    </row>
    <row r="244" spans="1:6">
      <c r="A244" s="52" t="s">
        <v>1198</v>
      </c>
      <c r="B244" s="52" t="s">
        <v>142</v>
      </c>
      <c r="C244" s="52" t="s">
        <v>1677</v>
      </c>
      <c r="D244" s="52">
        <v>0.375</v>
      </c>
      <c r="E244" s="52" t="s">
        <v>660</v>
      </c>
      <c r="F244" s="52" t="s">
        <v>587</v>
      </c>
    </row>
    <row r="245" spans="1:6">
      <c r="A245" s="52" t="s">
        <v>1200</v>
      </c>
      <c r="B245" s="52" t="s">
        <v>148</v>
      </c>
      <c r="C245" s="52" t="s">
        <v>1677</v>
      </c>
      <c r="D245" s="52">
        <v>0.43690000000000001</v>
      </c>
      <c r="E245" s="52" t="s">
        <v>646</v>
      </c>
      <c r="F245" s="52" t="s">
        <v>587</v>
      </c>
    </row>
    <row r="246" spans="1:6">
      <c r="A246" s="52" t="s">
        <v>1202</v>
      </c>
      <c r="B246" s="52" t="s">
        <v>80</v>
      </c>
      <c r="C246" s="52" t="s">
        <v>1677</v>
      </c>
      <c r="D246" s="52">
        <v>0.26040000000000002</v>
      </c>
      <c r="E246" s="52" t="s">
        <v>656</v>
      </c>
      <c r="F246" s="52" t="s">
        <v>587</v>
      </c>
    </row>
    <row r="247" spans="1:6">
      <c r="A247" s="52" t="s">
        <v>1204</v>
      </c>
      <c r="B247" s="52" t="s">
        <v>566</v>
      </c>
      <c r="C247" s="52" t="s">
        <v>1677</v>
      </c>
      <c r="D247" s="52">
        <v>0.30370000000000003</v>
      </c>
      <c r="E247" s="52" t="s">
        <v>660</v>
      </c>
      <c r="F247" s="52" t="s">
        <v>587</v>
      </c>
    </row>
    <row r="248" spans="1:6">
      <c r="A248" s="52" t="s">
        <v>1206</v>
      </c>
      <c r="B248" s="52" t="s">
        <v>478</v>
      </c>
      <c r="C248" s="52" t="s">
        <v>1677</v>
      </c>
      <c r="D248" s="52">
        <v>0.29849999999999999</v>
      </c>
      <c r="E248" s="52" t="s">
        <v>660</v>
      </c>
      <c r="F248" s="52" t="s">
        <v>587</v>
      </c>
    </row>
    <row r="249" spans="1:6" hidden="1">
      <c r="A249" s="52" t="s">
        <v>582</v>
      </c>
      <c r="B249" s="52" t="s">
        <v>571</v>
      </c>
      <c r="C249" s="55" t="s">
        <v>586</v>
      </c>
      <c r="D249" s="52">
        <v>0.64290000000000003</v>
      </c>
      <c r="E249" s="52" t="s">
        <v>651</v>
      </c>
      <c r="F249" s="52" t="s">
        <v>580</v>
      </c>
    </row>
    <row r="250" spans="1:6" hidden="1">
      <c r="A250" s="52" t="s">
        <v>717</v>
      </c>
      <c r="B250" s="52" t="s">
        <v>328</v>
      </c>
      <c r="C250" s="55" t="s">
        <v>586</v>
      </c>
      <c r="D250" s="52">
        <v>0.45050000000000001</v>
      </c>
      <c r="E250" s="52" t="s">
        <v>651</v>
      </c>
      <c r="F250" s="52" t="s">
        <v>587</v>
      </c>
    </row>
    <row r="251" spans="1:6" hidden="1">
      <c r="A251" s="52" t="s">
        <v>717</v>
      </c>
      <c r="B251" s="52" t="s">
        <v>367</v>
      </c>
      <c r="C251" s="55" t="s">
        <v>586</v>
      </c>
      <c r="D251" s="52">
        <v>0.31469999999999998</v>
      </c>
      <c r="E251" s="52" t="s">
        <v>651</v>
      </c>
      <c r="F251" s="52" t="s">
        <v>587</v>
      </c>
    </row>
    <row r="252" spans="1:6" hidden="1">
      <c r="A252" s="52" t="s">
        <v>717</v>
      </c>
      <c r="B252" s="52" t="s">
        <v>415</v>
      </c>
      <c r="C252" s="55" t="s">
        <v>586</v>
      </c>
      <c r="D252" s="52">
        <v>0.67290000000000005</v>
      </c>
      <c r="E252" s="52" t="s">
        <v>651</v>
      </c>
      <c r="F252" s="52" t="s">
        <v>587</v>
      </c>
    </row>
    <row r="253" spans="1:6" hidden="1">
      <c r="A253" s="52" t="s">
        <v>717</v>
      </c>
      <c r="B253" s="52" t="s">
        <v>528</v>
      </c>
      <c r="C253" s="55" t="s">
        <v>586</v>
      </c>
      <c r="D253" s="52">
        <v>0.57320000000000004</v>
      </c>
      <c r="E253" s="52" t="s">
        <v>651</v>
      </c>
      <c r="F253" s="52" t="s">
        <v>587</v>
      </c>
    </row>
    <row r="254" spans="1:6" hidden="1">
      <c r="A254" s="52" t="s">
        <v>717</v>
      </c>
      <c r="B254" s="52" t="s">
        <v>549</v>
      </c>
      <c r="C254" s="55" t="s">
        <v>586</v>
      </c>
      <c r="D254" s="52">
        <v>0.64710000000000001</v>
      </c>
      <c r="E254" s="52" t="s">
        <v>651</v>
      </c>
      <c r="F254" s="52" t="s">
        <v>587</v>
      </c>
    </row>
    <row r="255" spans="1:6" hidden="1">
      <c r="A255" s="52" t="s">
        <v>717</v>
      </c>
      <c r="B255" s="52" t="s">
        <v>223</v>
      </c>
      <c r="C255" s="55" t="s">
        <v>586</v>
      </c>
      <c r="D255" s="52">
        <v>0.73870000000000002</v>
      </c>
      <c r="E255" s="52" t="s">
        <v>651</v>
      </c>
      <c r="F255" s="52" t="s">
        <v>587</v>
      </c>
    </row>
    <row r="256" spans="1:6" hidden="1">
      <c r="A256" s="52" t="s">
        <v>720</v>
      </c>
      <c r="B256" s="52" t="s">
        <v>260</v>
      </c>
      <c r="C256" s="55" t="s">
        <v>586</v>
      </c>
      <c r="D256" s="52">
        <v>0.56879999999999997</v>
      </c>
      <c r="E256" s="52" t="s">
        <v>651</v>
      </c>
      <c r="F256" s="52" t="s">
        <v>587</v>
      </c>
    </row>
    <row r="257" spans="1:6" hidden="1">
      <c r="A257" s="52" t="s">
        <v>720</v>
      </c>
      <c r="B257" s="52" t="s">
        <v>330</v>
      </c>
      <c r="C257" s="55" t="s">
        <v>586</v>
      </c>
      <c r="D257" s="52">
        <v>0.38819999999999999</v>
      </c>
      <c r="E257" s="52" t="s">
        <v>651</v>
      </c>
      <c r="F257" s="52" t="s">
        <v>587</v>
      </c>
    </row>
    <row r="258" spans="1:6" hidden="1">
      <c r="A258" s="52" t="s">
        <v>720</v>
      </c>
      <c r="B258" s="52" t="s">
        <v>335</v>
      </c>
      <c r="C258" s="55" t="s">
        <v>586</v>
      </c>
      <c r="D258" s="52">
        <v>0.48520000000000002</v>
      </c>
      <c r="E258" s="52" t="s">
        <v>651</v>
      </c>
      <c r="F258" s="52" t="s">
        <v>587</v>
      </c>
    </row>
    <row r="259" spans="1:6" hidden="1">
      <c r="A259" s="52" t="s">
        <v>720</v>
      </c>
      <c r="B259" s="52" t="s">
        <v>42</v>
      </c>
      <c r="C259" s="55" t="s">
        <v>586</v>
      </c>
      <c r="D259" s="52">
        <v>0.45579999999999998</v>
      </c>
      <c r="E259" s="52" t="s">
        <v>651</v>
      </c>
      <c r="F259" s="52" t="s">
        <v>587</v>
      </c>
    </row>
    <row r="260" spans="1:6" hidden="1">
      <c r="A260" s="52" t="s">
        <v>721</v>
      </c>
      <c r="B260" s="52" t="s">
        <v>85</v>
      </c>
      <c r="C260" s="55" t="s">
        <v>586</v>
      </c>
      <c r="D260" s="52">
        <v>0.68659999999999999</v>
      </c>
      <c r="E260" s="52" t="s">
        <v>651</v>
      </c>
      <c r="F260" s="52" t="s">
        <v>587</v>
      </c>
    </row>
    <row r="261" spans="1:6" hidden="1">
      <c r="A261" s="52" t="s">
        <v>751</v>
      </c>
      <c r="B261" s="52" t="s">
        <v>120</v>
      </c>
      <c r="C261" s="55" t="s">
        <v>586</v>
      </c>
      <c r="D261" s="52">
        <v>0.51060000000000005</v>
      </c>
      <c r="E261" s="52" t="s">
        <v>651</v>
      </c>
      <c r="F261" s="52" t="s">
        <v>587</v>
      </c>
    </row>
    <row r="262" spans="1:6" hidden="1">
      <c r="A262" s="52" t="s">
        <v>782</v>
      </c>
      <c r="B262" s="52" t="s">
        <v>333</v>
      </c>
      <c r="C262" s="55" t="s">
        <v>586</v>
      </c>
      <c r="D262" s="52">
        <v>0.3725</v>
      </c>
      <c r="E262" s="52" t="s">
        <v>651</v>
      </c>
      <c r="F262" s="52" t="s">
        <v>587</v>
      </c>
    </row>
    <row r="263" spans="1:6" hidden="1">
      <c r="A263" s="52" t="s">
        <v>786</v>
      </c>
      <c r="B263" s="52" t="s">
        <v>143</v>
      </c>
      <c r="C263" s="55" t="s">
        <v>586</v>
      </c>
      <c r="D263" s="52">
        <v>0.33929999999999999</v>
      </c>
      <c r="E263" s="52" t="s">
        <v>651</v>
      </c>
      <c r="F263" s="52" t="s">
        <v>587</v>
      </c>
    </row>
    <row r="264" spans="1:6" hidden="1">
      <c r="A264" s="52" t="s">
        <v>1222</v>
      </c>
      <c r="B264" s="52" t="s">
        <v>149</v>
      </c>
      <c r="C264" s="55" t="s">
        <v>586</v>
      </c>
      <c r="D264" s="52">
        <v>0.46150000000000002</v>
      </c>
      <c r="E264" s="52" t="s">
        <v>651</v>
      </c>
      <c r="F264" s="52" t="s">
        <v>587</v>
      </c>
    </row>
    <row r="265" spans="1:6" hidden="1">
      <c r="A265" s="52" t="s">
        <v>801</v>
      </c>
      <c r="B265" s="52" t="s">
        <v>269</v>
      </c>
      <c r="C265" s="55" t="s">
        <v>586</v>
      </c>
      <c r="D265" s="52">
        <v>0.32</v>
      </c>
      <c r="E265" s="52" t="s">
        <v>651</v>
      </c>
      <c r="F265" s="52" t="s">
        <v>587</v>
      </c>
    </row>
    <row r="266" spans="1:6" hidden="1">
      <c r="A266" s="52" t="s">
        <v>841</v>
      </c>
      <c r="B266" s="52" t="s">
        <v>261</v>
      </c>
      <c r="C266" s="55" t="s">
        <v>586</v>
      </c>
      <c r="D266" s="52">
        <v>0.6603</v>
      </c>
      <c r="E266" s="52" t="s">
        <v>651</v>
      </c>
      <c r="F266" s="52" t="s">
        <v>587</v>
      </c>
    </row>
    <row r="267" spans="1:6" hidden="1">
      <c r="A267" s="52" t="s">
        <v>841</v>
      </c>
      <c r="B267" s="52" t="s">
        <v>154</v>
      </c>
      <c r="C267" s="55" t="s">
        <v>586</v>
      </c>
      <c r="D267" s="52">
        <v>0.90269999999999995</v>
      </c>
      <c r="E267" s="52" t="s">
        <v>651</v>
      </c>
      <c r="F267" s="52" t="s">
        <v>587</v>
      </c>
    </row>
    <row r="268" spans="1:6" hidden="1">
      <c r="A268" s="52" t="s">
        <v>841</v>
      </c>
      <c r="B268" s="52" t="s">
        <v>162</v>
      </c>
      <c r="C268" s="55" t="s">
        <v>586</v>
      </c>
      <c r="D268" s="52">
        <v>0.69669999999999999</v>
      </c>
      <c r="E268" s="52" t="s">
        <v>651</v>
      </c>
      <c r="F268" s="52" t="s">
        <v>587</v>
      </c>
    </row>
    <row r="269" spans="1:6" hidden="1">
      <c r="A269" s="52" t="s">
        <v>841</v>
      </c>
      <c r="B269" s="52" t="s">
        <v>180</v>
      </c>
      <c r="C269" s="55" t="s">
        <v>586</v>
      </c>
      <c r="D269" s="52">
        <v>0.88800000000000001</v>
      </c>
      <c r="E269" s="52" t="s">
        <v>651</v>
      </c>
      <c r="F269" s="52" t="s">
        <v>587</v>
      </c>
    </row>
    <row r="270" spans="1:6" hidden="1">
      <c r="A270" s="52" t="s">
        <v>841</v>
      </c>
      <c r="B270" s="52" t="s">
        <v>194</v>
      </c>
      <c r="C270" s="55" t="s">
        <v>586</v>
      </c>
      <c r="D270" s="52">
        <v>0.81200000000000006</v>
      </c>
      <c r="E270" s="52" t="s">
        <v>651</v>
      </c>
      <c r="F270" s="52" t="s">
        <v>587</v>
      </c>
    </row>
    <row r="271" spans="1:6" hidden="1">
      <c r="A271" s="52" t="s">
        <v>867</v>
      </c>
      <c r="B271" s="52" t="s">
        <v>379</v>
      </c>
      <c r="C271" s="55" t="s">
        <v>586</v>
      </c>
      <c r="D271" s="52">
        <v>0.3574</v>
      </c>
      <c r="E271" s="52" t="s">
        <v>651</v>
      </c>
      <c r="F271" s="52" t="s">
        <v>587</v>
      </c>
    </row>
    <row r="272" spans="1:6" hidden="1">
      <c r="A272" s="52" t="s">
        <v>934</v>
      </c>
      <c r="B272" s="52" t="s">
        <v>433</v>
      </c>
      <c r="C272" s="55" t="s">
        <v>586</v>
      </c>
      <c r="D272" s="52">
        <v>0.52380000000000004</v>
      </c>
      <c r="E272" s="52" t="s">
        <v>651</v>
      </c>
      <c r="F272" s="52" t="s">
        <v>587</v>
      </c>
    </row>
    <row r="273" spans="1:6" hidden="1">
      <c r="A273" s="52" t="s">
        <v>961</v>
      </c>
      <c r="B273" s="52" t="s">
        <v>103</v>
      </c>
      <c r="C273" s="55" t="s">
        <v>586</v>
      </c>
      <c r="D273" s="52">
        <v>0.69110000000000005</v>
      </c>
      <c r="E273" s="52" t="s">
        <v>651</v>
      </c>
      <c r="F273" s="52" t="s">
        <v>587</v>
      </c>
    </row>
    <row r="274" spans="1:6" hidden="1">
      <c r="A274" s="52" t="s">
        <v>961</v>
      </c>
      <c r="B274" s="52" t="s">
        <v>492</v>
      </c>
      <c r="C274" s="55" t="s">
        <v>586</v>
      </c>
      <c r="D274" s="52">
        <v>0.40649999999999997</v>
      </c>
      <c r="E274" s="52" t="s">
        <v>651</v>
      </c>
      <c r="F274" s="52" t="s">
        <v>587</v>
      </c>
    </row>
    <row r="275" spans="1:6" hidden="1">
      <c r="A275" s="52" t="s">
        <v>961</v>
      </c>
      <c r="B275" s="52" t="s">
        <v>426</v>
      </c>
      <c r="C275" s="55" t="s">
        <v>586</v>
      </c>
      <c r="D275" s="52">
        <v>0.56189999999999996</v>
      </c>
      <c r="E275" s="52" t="s">
        <v>651</v>
      </c>
      <c r="F275" s="52" t="s">
        <v>587</v>
      </c>
    </row>
    <row r="276" spans="1:6" hidden="1">
      <c r="A276" s="52" t="s">
        <v>965</v>
      </c>
      <c r="B276" s="52" t="s">
        <v>1</v>
      </c>
      <c r="C276" s="55" t="s">
        <v>586</v>
      </c>
      <c r="D276" s="52">
        <v>0.69699999999999995</v>
      </c>
      <c r="E276" s="52" t="s">
        <v>651</v>
      </c>
      <c r="F276" s="52" t="s">
        <v>587</v>
      </c>
    </row>
    <row r="277" spans="1:6" hidden="1">
      <c r="A277" s="52" t="s">
        <v>965</v>
      </c>
      <c r="B277" s="52" t="s">
        <v>238</v>
      </c>
      <c r="C277" s="55" t="s">
        <v>586</v>
      </c>
      <c r="D277" s="52">
        <v>0.66359999999999997</v>
      </c>
      <c r="E277" s="52" t="s">
        <v>651</v>
      </c>
      <c r="F277" s="52" t="s">
        <v>587</v>
      </c>
    </row>
    <row r="278" spans="1:6" hidden="1">
      <c r="A278" s="52" t="s">
        <v>965</v>
      </c>
      <c r="B278" s="52" t="s">
        <v>244</v>
      </c>
      <c r="C278" s="55" t="s">
        <v>586</v>
      </c>
      <c r="D278" s="52">
        <v>0.59799999999999998</v>
      </c>
      <c r="E278" s="52" t="s">
        <v>651</v>
      </c>
      <c r="F278" s="52" t="s">
        <v>587</v>
      </c>
    </row>
    <row r="279" spans="1:6" hidden="1">
      <c r="A279" s="52" t="s">
        <v>965</v>
      </c>
      <c r="B279" s="52" t="s">
        <v>435</v>
      </c>
      <c r="C279" s="55" t="s">
        <v>586</v>
      </c>
      <c r="D279" s="52">
        <v>0.58930000000000005</v>
      </c>
      <c r="E279" s="52" t="s">
        <v>651</v>
      </c>
      <c r="F279" s="52" t="s">
        <v>587</v>
      </c>
    </row>
    <row r="280" spans="1:6" hidden="1">
      <c r="A280" s="52" t="s">
        <v>965</v>
      </c>
      <c r="B280" s="52" t="s">
        <v>174</v>
      </c>
      <c r="C280" s="55" t="s">
        <v>586</v>
      </c>
      <c r="D280" s="52">
        <v>0.65669999999999995</v>
      </c>
      <c r="E280" s="52" t="s">
        <v>651</v>
      </c>
      <c r="F280" s="52" t="s">
        <v>587</v>
      </c>
    </row>
    <row r="281" spans="1:6" hidden="1">
      <c r="A281" s="52" t="s">
        <v>965</v>
      </c>
      <c r="B281" s="52" t="s">
        <v>207</v>
      </c>
      <c r="C281" s="55" t="s">
        <v>586</v>
      </c>
      <c r="D281" s="52">
        <v>0.70660000000000001</v>
      </c>
      <c r="E281" s="52" t="s">
        <v>651</v>
      </c>
      <c r="F281" s="52" t="s">
        <v>587</v>
      </c>
    </row>
    <row r="282" spans="1:6" hidden="1">
      <c r="A282" s="52" t="s">
        <v>965</v>
      </c>
      <c r="B282" s="52" t="s">
        <v>291</v>
      </c>
      <c r="C282" s="55" t="s">
        <v>586</v>
      </c>
      <c r="D282" s="52">
        <v>0.55149999999999999</v>
      </c>
      <c r="E282" s="52" t="s">
        <v>651</v>
      </c>
      <c r="F282" s="52" t="s">
        <v>587</v>
      </c>
    </row>
    <row r="283" spans="1:6" hidden="1">
      <c r="A283" s="52" t="s">
        <v>1024</v>
      </c>
      <c r="B283" s="52" t="s">
        <v>249</v>
      </c>
      <c r="C283" s="55" t="s">
        <v>586</v>
      </c>
      <c r="D283" s="52">
        <v>0.4894</v>
      </c>
      <c r="E283" s="52" t="s">
        <v>651</v>
      </c>
      <c r="F283" s="52" t="s">
        <v>587</v>
      </c>
    </row>
    <row r="284" spans="1:6" hidden="1">
      <c r="A284" s="52" t="s">
        <v>1024</v>
      </c>
      <c r="B284" s="52" t="s">
        <v>323</v>
      </c>
      <c r="C284" s="55" t="s">
        <v>586</v>
      </c>
      <c r="D284" s="52">
        <v>0.39710000000000001</v>
      </c>
      <c r="E284" s="52" t="s">
        <v>651</v>
      </c>
      <c r="F284" s="52" t="s">
        <v>587</v>
      </c>
    </row>
    <row r="285" spans="1:6" hidden="1">
      <c r="A285" s="52" t="s">
        <v>1024</v>
      </c>
      <c r="B285" s="52" t="s">
        <v>490</v>
      </c>
      <c r="C285" s="55" t="s">
        <v>586</v>
      </c>
      <c r="D285" s="52">
        <v>0.46879999999999999</v>
      </c>
      <c r="E285" s="52" t="s">
        <v>651</v>
      </c>
      <c r="F285" s="52" t="s">
        <v>587</v>
      </c>
    </row>
    <row r="286" spans="1:6" hidden="1">
      <c r="A286" s="52" t="s">
        <v>1035</v>
      </c>
      <c r="B286" s="52" t="s">
        <v>310</v>
      </c>
      <c r="C286" s="55" t="s">
        <v>586</v>
      </c>
      <c r="D286" s="52">
        <v>0.36109999999999998</v>
      </c>
      <c r="E286" s="52" t="s">
        <v>651</v>
      </c>
      <c r="F286" s="52" t="s">
        <v>587</v>
      </c>
    </row>
    <row r="287" spans="1:6" hidden="1">
      <c r="A287" s="52" t="s">
        <v>1035</v>
      </c>
      <c r="B287" s="52" t="s">
        <v>302</v>
      </c>
      <c r="C287" s="55" t="s">
        <v>586</v>
      </c>
      <c r="D287" s="52">
        <v>0.58989999999999998</v>
      </c>
      <c r="E287" s="52" t="s">
        <v>651</v>
      </c>
      <c r="F287" s="52" t="s">
        <v>587</v>
      </c>
    </row>
    <row r="288" spans="1:6" hidden="1">
      <c r="A288" s="52" t="s">
        <v>1035</v>
      </c>
      <c r="B288" s="52" t="s">
        <v>515</v>
      </c>
      <c r="C288" s="55" t="s">
        <v>586</v>
      </c>
      <c r="D288" s="52">
        <v>0.21049999999999999</v>
      </c>
      <c r="E288" s="52" t="s">
        <v>651</v>
      </c>
      <c r="F288" s="52" t="s">
        <v>587</v>
      </c>
    </row>
    <row r="289" spans="1:6" hidden="1">
      <c r="A289" s="52" t="s">
        <v>1035</v>
      </c>
      <c r="B289" s="52" t="s">
        <v>331</v>
      </c>
      <c r="C289" s="55" t="s">
        <v>586</v>
      </c>
      <c r="D289" s="52">
        <v>0.51919999999999999</v>
      </c>
      <c r="E289" s="52" t="s">
        <v>651</v>
      </c>
      <c r="F289" s="52" t="s">
        <v>587</v>
      </c>
    </row>
    <row r="290" spans="1:6" hidden="1">
      <c r="A290" s="52" t="s">
        <v>1035</v>
      </c>
      <c r="B290" s="52" t="s">
        <v>332</v>
      </c>
      <c r="C290" s="55" t="s">
        <v>586</v>
      </c>
      <c r="D290" s="52">
        <v>0.64629999999999999</v>
      </c>
      <c r="E290" s="52" t="s">
        <v>651</v>
      </c>
      <c r="F290" s="52" t="s">
        <v>587</v>
      </c>
    </row>
    <row r="291" spans="1:6" hidden="1">
      <c r="A291" s="52" t="s">
        <v>1044</v>
      </c>
      <c r="B291" s="52" t="s">
        <v>268</v>
      </c>
      <c r="C291" s="55" t="s">
        <v>586</v>
      </c>
      <c r="D291" s="52">
        <v>0.40510000000000002</v>
      </c>
      <c r="E291" s="52" t="s">
        <v>651</v>
      </c>
      <c r="F291" s="52" t="s">
        <v>587</v>
      </c>
    </row>
    <row r="292" spans="1:6" hidden="1">
      <c r="A292" s="52" t="s">
        <v>1051</v>
      </c>
      <c r="B292" s="52" t="s">
        <v>14</v>
      </c>
      <c r="C292" s="55" t="s">
        <v>586</v>
      </c>
      <c r="D292" s="52">
        <v>0.4773</v>
      </c>
      <c r="E292" s="52" t="s">
        <v>651</v>
      </c>
      <c r="F292" s="52" t="s">
        <v>587</v>
      </c>
    </row>
    <row r="293" spans="1:6" hidden="1">
      <c r="A293" s="52" t="s">
        <v>1051</v>
      </c>
      <c r="B293" s="52" t="s">
        <v>34</v>
      </c>
      <c r="C293" s="55" t="s">
        <v>586</v>
      </c>
      <c r="D293" s="52">
        <v>0.58199999999999996</v>
      </c>
      <c r="E293" s="52" t="s">
        <v>651</v>
      </c>
      <c r="F293" s="52" t="s">
        <v>587</v>
      </c>
    </row>
    <row r="294" spans="1:6" hidden="1">
      <c r="A294" s="52" t="s">
        <v>1060</v>
      </c>
      <c r="B294" s="52" t="s">
        <v>425</v>
      </c>
      <c r="C294" s="55" t="s">
        <v>586</v>
      </c>
      <c r="D294" s="52">
        <v>0.4098</v>
      </c>
      <c r="E294" s="52" t="s">
        <v>651</v>
      </c>
      <c r="F294" s="52" t="s">
        <v>587</v>
      </c>
    </row>
    <row r="295" spans="1:6" hidden="1">
      <c r="A295" s="52" t="s">
        <v>1060</v>
      </c>
      <c r="B295" s="52" t="s">
        <v>326</v>
      </c>
      <c r="C295" s="55" t="s">
        <v>586</v>
      </c>
      <c r="D295" s="52">
        <v>0.57840000000000003</v>
      </c>
      <c r="E295" s="52" t="s">
        <v>651</v>
      </c>
      <c r="F295" s="52" t="s">
        <v>587</v>
      </c>
    </row>
    <row r="296" spans="1:6" hidden="1">
      <c r="A296" s="52" t="s">
        <v>1060</v>
      </c>
      <c r="B296" s="52" t="s">
        <v>460</v>
      </c>
      <c r="C296" s="55" t="s">
        <v>586</v>
      </c>
      <c r="D296" s="52">
        <v>0.53820000000000001</v>
      </c>
      <c r="E296" s="52" t="s">
        <v>651</v>
      </c>
      <c r="F296" s="52" t="s">
        <v>587</v>
      </c>
    </row>
    <row r="297" spans="1:6" hidden="1">
      <c r="A297" s="52" t="s">
        <v>1086</v>
      </c>
      <c r="B297" s="52" t="s">
        <v>351</v>
      </c>
      <c r="C297" s="55" t="s">
        <v>586</v>
      </c>
      <c r="D297" s="52">
        <v>0.5595</v>
      </c>
      <c r="E297" s="52" t="s">
        <v>651</v>
      </c>
      <c r="F297" s="52" t="s">
        <v>587</v>
      </c>
    </row>
    <row r="298" spans="1:6" hidden="1">
      <c r="A298" s="52" t="s">
        <v>1108</v>
      </c>
      <c r="B298" s="52" t="s">
        <v>378</v>
      </c>
      <c r="C298" s="55" t="s">
        <v>586</v>
      </c>
      <c r="D298" s="52">
        <v>0.27779999999999999</v>
      </c>
      <c r="E298" s="52" t="s">
        <v>651</v>
      </c>
      <c r="F298" s="52" t="s">
        <v>587</v>
      </c>
    </row>
    <row r="299" spans="1:6" hidden="1">
      <c r="A299" s="52" t="s">
        <v>1135</v>
      </c>
      <c r="B299" s="52" t="s">
        <v>67</v>
      </c>
      <c r="C299" s="55" t="s">
        <v>586</v>
      </c>
      <c r="D299" s="52">
        <v>0.6</v>
      </c>
      <c r="E299" s="52" t="s">
        <v>651</v>
      </c>
      <c r="F299" s="52" t="s">
        <v>587</v>
      </c>
    </row>
    <row r="300" spans="1:6" hidden="1">
      <c r="A300" s="52" t="s">
        <v>1196</v>
      </c>
      <c r="B300" s="52" t="s">
        <v>472</v>
      </c>
      <c r="C300" s="55" t="s">
        <v>586</v>
      </c>
      <c r="D300" s="52">
        <v>0.39929999999999999</v>
      </c>
      <c r="E300" s="52" t="s">
        <v>651</v>
      </c>
      <c r="F300" s="52" t="s">
        <v>587</v>
      </c>
    </row>
    <row r="301" spans="1:6" hidden="1">
      <c r="A301" s="52" t="s">
        <v>703</v>
      </c>
      <c r="B301" s="52" t="s">
        <v>4</v>
      </c>
      <c r="C301" s="55" t="s">
        <v>586</v>
      </c>
      <c r="D301" s="52">
        <v>0.53149999999999997</v>
      </c>
      <c r="E301" s="52" t="s">
        <v>656</v>
      </c>
      <c r="F301" s="52" t="s">
        <v>587</v>
      </c>
    </row>
    <row r="302" spans="1:6" hidden="1">
      <c r="A302" s="52" t="s">
        <v>705</v>
      </c>
      <c r="B302" s="52" t="s">
        <v>40</v>
      </c>
      <c r="C302" s="55" t="s">
        <v>586</v>
      </c>
      <c r="D302" s="52">
        <v>0.6</v>
      </c>
      <c r="E302" s="52" t="s">
        <v>656</v>
      </c>
      <c r="F302" s="52" t="s">
        <v>587</v>
      </c>
    </row>
    <row r="303" spans="1:6" hidden="1">
      <c r="A303" s="52" t="s">
        <v>707</v>
      </c>
      <c r="B303" s="52" t="s">
        <v>3</v>
      </c>
      <c r="C303" s="55" t="s">
        <v>586</v>
      </c>
      <c r="D303" s="52">
        <v>0.6522</v>
      </c>
      <c r="E303" s="52" t="s">
        <v>656</v>
      </c>
      <c r="F303" s="52" t="s">
        <v>587</v>
      </c>
    </row>
    <row r="304" spans="1:6" hidden="1">
      <c r="A304" s="52" t="s">
        <v>712</v>
      </c>
      <c r="B304" s="52" t="s">
        <v>47</v>
      </c>
      <c r="C304" s="55" t="s">
        <v>586</v>
      </c>
      <c r="D304" s="52">
        <v>0.45350000000000001</v>
      </c>
      <c r="E304" s="52" t="s">
        <v>656</v>
      </c>
      <c r="F304" s="52" t="s">
        <v>587</v>
      </c>
    </row>
    <row r="305" spans="1:6" hidden="1">
      <c r="A305" s="52" t="s">
        <v>715</v>
      </c>
      <c r="B305" s="52" t="s">
        <v>65</v>
      </c>
      <c r="C305" s="55" t="s">
        <v>586</v>
      </c>
      <c r="D305" s="52">
        <v>0.27629999999999999</v>
      </c>
      <c r="E305" s="52" t="s">
        <v>656</v>
      </c>
      <c r="F305" s="52" t="s">
        <v>587</v>
      </c>
    </row>
    <row r="306" spans="1:6" hidden="1">
      <c r="A306" s="52" t="s">
        <v>717</v>
      </c>
      <c r="B306" s="52" t="s">
        <v>25</v>
      </c>
      <c r="C306" s="55" t="s">
        <v>586</v>
      </c>
      <c r="D306" s="52">
        <v>0.6583</v>
      </c>
      <c r="E306" s="52" t="s">
        <v>660</v>
      </c>
      <c r="F306" s="52" t="s">
        <v>587</v>
      </c>
    </row>
    <row r="307" spans="1:6" hidden="1">
      <c r="A307" s="52" t="s">
        <v>720</v>
      </c>
      <c r="B307" s="52" t="s">
        <v>32</v>
      </c>
      <c r="C307" s="55" t="s">
        <v>586</v>
      </c>
      <c r="D307" s="52">
        <v>0.622</v>
      </c>
      <c r="E307" s="52" t="s">
        <v>660</v>
      </c>
      <c r="F307" s="52" t="s">
        <v>587</v>
      </c>
    </row>
    <row r="308" spans="1:6" hidden="1">
      <c r="A308" s="52" t="s">
        <v>721</v>
      </c>
      <c r="B308" s="52" t="s">
        <v>46</v>
      </c>
      <c r="C308" s="55" t="s">
        <v>586</v>
      </c>
      <c r="D308" s="52">
        <v>0.69230000000000003</v>
      </c>
      <c r="E308" s="52" t="s">
        <v>652</v>
      </c>
      <c r="F308" s="52" t="s">
        <v>587</v>
      </c>
    </row>
    <row r="309" spans="1:6" hidden="1">
      <c r="A309" s="52" t="s">
        <v>723</v>
      </c>
      <c r="B309" s="52" t="s">
        <v>53</v>
      </c>
      <c r="C309" s="55" t="s">
        <v>586</v>
      </c>
      <c r="D309" s="52">
        <v>0.46400000000000002</v>
      </c>
      <c r="E309" s="52" t="s">
        <v>660</v>
      </c>
      <c r="F309" s="52" t="s">
        <v>587</v>
      </c>
    </row>
    <row r="310" spans="1:6" hidden="1">
      <c r="A310" s="52" t="s">
        <v>726</v>
      </c>
      <c r="B310" s="52" t="s">
        <v>288</v>
      </c>
      <c r="C310" s="55" t="s">
        <v>586</v>
      </c>
      <c r="D310" s="52">
        <v>0.2152</v>
      </c>
      <c r="E310" s="52" t="s">
        <v>656</v>
      </c>
      <c r="F310" s="52" t="s">
        <v>587</v>
      </c>
    </row>
    <row r="311" spans="1:6" hidden="1">
      <c r="A311" s="52" t="s">
        <v>583</v>
      </c>
      <c r="B311" s="52" t="s">
        <v>574</v>
      </c>
      <c r="C311" s="55" t="s">
        <v>586</v>
      </c>
      <c r="D311" s="52">
        <v>0.38240000000000002</v>
      </c>
      <c r="E311" s="52" t="s">
        <v>660</v>
      </c>
      <c r="F311" s="52" t="s">
        <v>580</v>
      </c>
    </row>
    <row r="312" spans="1:6" hidden="1">
      <c r="A312" s="52" t="s">
        <v>728</v>
      </c>
      <c r="B312" s="52" t="s">
        <v>22</v>
      </c>
      <c r="C312" s="55" t="s">
        <v>586</v>
      </c>
      <c r="D312" s="52">
        <v>0.72</v>
      </c>
      <c r="E312" s="52" t="s">
        <v>656</v>
      </c>
      <c r="F312" s="52" t="s">
        <v>587</v>
      </c>
    </row>
    <row r="313" spans="1:6" hidden="1">
      <c r="A313" s="52" t="s">
        <v>736</v>
      </c>
      <c r="B313" s="52" t="s">
        <v>172</v>
      </c>
      <c r="C313" s="55" t="s">
        <v>586</v>
      </c>
      <c r="D313" s="52">
        <v>0.3155</v>
      </c>
      <c r="E313" s="52" t="s">
        <v>656</v>
      </c>
      <c r="F313" s="52" t="s">
        <v>587</v>
      </c>
    </row>
    <row r="314" spans="1:6" hidden="1">
      <c r="A314" s="52" t="s">
        <v>737</v>
      </c>
      <c r="B314" s="52" t="s">
        <v>92</v>
      </c>
      <c r="C314" s="55" t="s">
        <v>586</v>
      </c>
      <c r="D314" s="52">
        <v>0.54820000000000002</v>
      </c>
      <c r="E314" s="52" t="s">
        <v>656</v>
      </c>
      <c r="F314" s="52" t="s">
        <v>587</v>
      </c>
    </row>
    <row r="315" spans="1:6" hidden="1">
      <c r="A315" s="52" t="s">
        <v>737</v>
      </c>
      <c r="B315" s="52" t="s">
        <v>98</v>
      </c>
      <c r="C315" s="55" t="s">
        <v>586</v>
      </c>
      <c r="D315" s="52">
        <v>0.4773</v>
      </c>
      <c r="E315" s="52" t="s">
        <v>660</v>
      </c>
      <c r="F315" s="52" t="s">
        <v>587</v>
      </c>
    </row>
    <row r="316" spans="1:6" hidden="1">
      <c r="A316" s="52" t="s">
        <v>739</v>
      </c>
      <c r="B316" s="52" t="s">
        <v>200</v>
      </c>
      <c r="C316" s="55" t="s">
        <v>586</v>
      </c>
      <c r="D316" s="52">
        <v>0.52159999999999995</v>
      </c>
      <c r="E316" s="52" t="s">
        <v>656</v>
      </c>
      <c r="F316" s="52" t="s">
        <v>587</v>
      </c>
    </row>
    <row r="317" spans="1:6" hidden="1">
      <c r="A317" s="52" t="s">
        <v>739</v>
      </c>
      <c r="B317" s="52" t="s">
        <v>19</v>
      </c>
      <c r="C317" s="55" t="s">
        <v>586</v>
      </c>
      <c r="D317" s="52">
        <v>0.5595</v>
      </c>
      <c r="E317" s="52" t="s">
        <v>660</v>
      </c>
      <c r="F317" s="52" t="s">
        <v>587</v>
      </c>
    </row>
    <row r="318" spans="1:6" hidden="1">
      <c r="A318" s="52" t="s">
        <v>741</v>
      </c>
      <c r="B318" s="52" t="s">
        <v>106</v>
      </c>
      <c r="C318" s="55" t="s">
        <v>586</v>
      </c>
      <c r="D318" s="52">
        <v>0.21820000000000001</v>
      </c>
      <c r="E318" s="52" t="s">
        <v>656</v>
      </c>
      <c r="F318" s="52" t="s">
        <v>587</v>
      </c>
    </row>
    <row r="319" spans="1:6" hidden="1">
      <c r="A319" s="52" t="s">
        <v>743</v>
      </c>
      <c r="B319" s="52" t="s">
        <v>110</v>
      </c>
      <c r="C319" s="55" t="s">
        <v>586</v>
      </c>
      <c r="D319" s="52">
        <v>0.36670000000000003</v>
      </c>
      <c r="E319" s="52" t="s">
        <v>656</v>
      </c>
      <c r="F319" s="52" t="s">
        <v>587</v>
      </c>
    </row>
    <row r="320" spans="1:6" hidden="1">
      <c r="A320" s="52" t="s">
        <v>745</v>
      </c>
      <c r="B320" s="52" t="s">
        <v>138</v>
      </c>
      <c r="C320" s="55" t="s">
        <v>586</v>
      </c>
      <c r="D320" s="52">
        <v>0.57140000000000002</v>
      </c>
      <c r="E320" s="52" t="s">
        <v>656</v>
      </c>
      <c r="F320" s="52" t="s">
        <v>587</v>
      </c>
    </row>
    <row r="321" spans="1:6" hidden="1">
      <c r="A321" s="52" t="s">
        <v>747</v>
      </c>
      <c r="B321" s="52" t="s">
        <v>116</v>
      </c>
      <c r="C321" s="55" t="s">
        <v>586</v>
      </c>
      <c r="D321" s="52">
        <v>0.44440000000000002</v>
      </c>
      <c r="E321" s="52" t="s">
        <v>660</v>
      </c>
      <c r="F321" s="52" t="s">
        <v>587</v>
      </c>
    </row>
    <row r="322" spans="1:6" hidden="1">
      <c r="A322" s="52" t="s">
        <v>751</v>
      </c>
      <c r="B322" s="52" t="s">
        <v>10</v>
      </c>
      <c r="C322" s="55" t="s">
        <v>586</v>
      </c>
      <c r="D322" s="52">
        <v>0.78449999999999998</v>
      </c>
      <c r="E322" s="52" t="s">
        <v>652</v>
      </c>
      <c r="F322" s="52" t="s">
        <v>587</v>
      </c>
    </row>
    <row r="323" spans="1:6" hidden="1">
      <c r="A323" s="52" t="s">
        <v>753</v>
      </c>
      <c r="B323" s="52" t="s">
        <v>243</v>
      </c>
      <c r="C323" s="55" t="s">
        <v>586</v>
      </c>
      <c r="D323" s="52">
        <v>0.30890000000000001</v>
      </c>
      <c r="E323" s="52" t="s">
        <v>660</v>
      </c>
      <c r="F323" s="52" t="s">
        <v>587</v>
      </c>
    </row>
    <row r="324" spans="1:6" hidden="1">
      <c r="A324" s="52" t="s">
        <v>757</v>
      </c>
      <c r="B324" s="52" t="s">
        <v>29</v>
      </c>
      <c r="C324" s="55" t="s">
        <v>586</v>
      </c>
      <c r="D324" s="52">
        <v>0.2</v>
      </c>
      <c r="E324" s="52" t="s">
        <v>656</v>
      </c>
      <c r="F324" s="52" t="s">
        <v>587</v>
      </c>
    </row>
    <row r="325" spans="1:6" hidden="1">
      <c r="A325" s="52" t="s">
        <v>759</v>
      </c>
      <c r="B325" s="52" t="s">
        <v>44</v>
      </c>
      <c r="C325" s="55" t="s">
        <v>586</v>
      </c>
      <c r="D325" s="52">
        <v>0.8</v>
      </c>
      <c r="E325" s="52" t="s">
        <v>656</v>
      </c>
      <c r="F325" s="52" t="s">
        <v>587</v>
      </c>
    </row>
    <row r="326" spans="1:6" hidden="1">
      <c r="A326" s="52" t="s">
        <v>765</v>
      </c>
      <c r="B326" s="52" t="s">
        <v>275</v>
      </c>
      <c r="C326" s="55" t="s">
        <v>586</v>
      </c>
      <c r="D326" s="52">
        <v>0.48280000000000001</v>
      </c>
      <c r="E326" s="52" t="s">
        <v>656</v>
      </c>
      <c r="F326" s="52" t="s">
        <v>587</v>
      </c>
    </row>
    <row r="327" spans="1:6" hidden="1">
      <c r="A327" s="52" t="s">
        <v>573</v>
      </c>
      <c r="B327" s="52" t="s">
        <v>666</v>
      </c>
      <c r="C327" s="55" t="s">
        <v>586</v>
      </c>
      <c r="D327" s="52">
        <v>0.75580000000000003</v>
      </c>
      <c r="E327" s="52" t="s">
        <v>656</v>
      </c>
      <c r="F327" s="52" t="s">
        <v>580</v>
      </c>
    </row>
    <row r="328" spans="1:6" hidden="1">
      <c r="A328" s="52" t="s">
        <v>573</v>
      </c>
      <c r="B328" s="52" t="s">
        <v>645</v>
      </c>
      <c r="C328" s="55" t="s">
        <v>586</v>
      </c>
      <c r="D328" s="52">
        <v>0.86570000000000003</v>
      </c>
      <c r="E328" s="52" t="s">
        <v>646</v>
      </c>
      <c r="F328" s="52" t="s">
        <v>580</v>
      </c>
    </row>
    <row r="329" spans="1:6" hidden="1">
      <c r="A329" s="52" t="s">
        <v>769</v>
      </c>
      <c r="B329" s="52" t="s">
        <v>88</v>
      </c>
      <c r="C329" s="55" t="s">
        <v>586</v>
      </c>
      <c r="D329" s="52">
        <v>0.46150000000000002</v>
      </c>
      <c r="E329" s="52" t="s">
        <v>656</v>
      </c>
      <c r="F329" s="52" t="s">
        <v>587</v>
      </c>
    </row>
    <row r="330" spans="1:6" hidden="1">
      <c r="A330" s="52" t="s">
        <v>773</v>
      </c>
      <c r="B330" s="52" t="s">
        <v>308</v>
      </c>
      <c r="C330" s="55" t="s">
        <v>586</v>
      </c>
      <c r="D330" s="52">
        <v>0.42709999999999998</v>
      </c>
      <c r="E330" s="52" t="s">
        <v>656</v>
      </c>
      <c r="F330" s="52" t="s">
        <v>587</v>
      </c>
    </row>
    <row r="331" spans="1:6" hidden="1">
      <c r="A331" s="52" t="s">
        <v>775</v>
      </c>
      <c r="B331" s="52" t="s">
        <v>51</v>
      </c>
      <c r="C331" s="55" t="s">
        <v>586</v>
      </c>
      <c r="D331" s="52">
        <v>0.73380000000000001</v>
      </c>
      <c r="E331" s="52" t="s">
        <v>656</v>
      </c>
      <c r="F331" s="52" t="s">
        <v>587</v>
      </c>
    </row>
    <row r="332" spans="1:6" hidden="1">
      <c r="A332" s="52" t="s">
        <v>775</v>
      </c>
      <c r="B332" s="52" t="s">
        <v>124</v>
      </c>
      <c r="C332" s="55" t="s">
        <v>586</v>
      </c>
      <c r="D332" s="52">
        <v>0.54169999999999996</v>
      </c>
      <c r="E332" s="52" t="s">
        <v>660</v>
      </c>
      <c r="F332" s="52" t="s">
        <v>587</v>
      </c>
    </row>
    <row r="333" spans="1:6" hidden="1">
      <c r="A333" s="52" t="s">
        <v>777</v>
      </c>
      <c r="B333" s="52" t="s">
        <v>358</v>
      </c>
      <c r="C333" s="55" t="s">
        <v>586</v>
      </c>
      <c r="D333" s="52">
        <v>0.56410000000000005</v>
      </c>
      <c r="E333" s="52" t="s">
        <v>656</v>
      </c>
      <c r="F333" s="52" t="s">
        <v>587</v>
      </c>
    </row>
    <row r="334" spans="1:6" hidden="1">
      <c r="A334" s="52" t="s">
        <v>778</v>
      </c>
      <c r="B334" s="52" t="s">
        <v>105</v>
      </c>
      <c r="C334" s="55" t="s">
        <v>586</v>
      </c>
      <c r="D334" s="52">
        <v>0.6522</v>
      </c>
      <c r="E334" s="52" t="s">
        <v>660</v>
      </c>
      <c r="F334" s="52" t="s">
        <v>587</v>
      </c>
    </row>
    <row r="335" spans="1:6" hidden="1">
      <c r="A335" s="52" t="s">
        <v>782</v>
      </c>
      <c r="B335" s="52" t="s">
        <v>336</v>
      </c>
      <c r="C335" s="55" t="s">
        <v>586</v>
      </c>
      <c r="D335" s="52">
        <v>0.41460000000000002</v>
      </c>
      <c r="E335" s="52" t="s">
        <v>652</v>
      </c>
      <c r="F335" s="52" t="s">
        <v>587</v>
      </c>
    </row>
    <row r="336" spans="1:6" hidden="1">
      <c r="A336" s="52" t="s">
        <v>784</v>
      </c>
      <c r="B336" s="52" t="s">
        <v>20</v>
      </c>
      <c r="C336" s="55" t="s">
        <v>586</v>
      </c>
      <c r="D336" s="52">
        <v>0.80330000000000001</v>
      </c>
      <c r="E336" s="52" t="s">
        <v>656</v>
      </c>
      <c r="F336" s="52" t="s">
        <v>587</v>
      </c>
    </row>
    <row r="337" spans="1:6" hidden="1">
      <c r="A337" s="52" t="s">
        <v>784</v>
      </c>
      <c r="B337" s="52" t="s">
        <v>208</v>
      </c>
      <c r="C337" s="55" t="s">
        <v>586</v>
      </c>
      <c r="D337" s="52">
        <v>0.59089999999999998</v>
      </c>
      <c r="E337" s="52" t="s">
        <v>660</v>
      </c>
      <c r="F337" s="52" t="s">
        <v>587</v>
      </c>
    </row>
    <row r="338" spans="1:6" hidden="1">
      <c r="A338" s="52" t="s">
        <v>584</v>
      </c>
      <c r="B338" s="52" t="s">
        <v>575</v>
      </c>
      <c r="C338" s="55" t="s">
        <v>586</v>
      </c>
      <c r="D338" s="52">
        <v>0.56000000000000005</v>
      </c>
      <c r="E338" s="52" t="s">
        <v>660</v>
      </c>
      <c r="F338" s="52" t="s">
        <v>580</v>
      </c>
    </row>
    <row r="339" spans="1:6" hidden="1">
      <c r="A339" s="52" t="s">
        <v>1222</v>
      </c>
      <c r="B339" s="52" t="s">
        <v>341</v>
      </c>
      <c r="C339" s="55" t="s">
        <v>586</v>
      </c>
      <c r="D339" s="52">
        <v>0.5</v>
      </c>
      <c r="E339" s="52" t="s">
        <v>656</v>
      </c>
      <c r="F339" s="52" t="s">
        <v>587</v>
      </c>
    </row>
    <row r="340" spans="1:6" hidden="1">
      <c r="A340" s="52" t="s">
        <v>788</v>
      </c>
      <c r="B340" s="52" t="s">
        <v>250</v>
      </c>
      <c r="C340" s="55" t="s">
        <v>586</v>
      </c>
      <c r="D340" s="52">
        <v>0.57840000000000003</v>
      </c>
      <c r="E340" s="52" t="s">
        <v>656</v>
      </c>
      <c r="F340" s="52" t="s">
        <v>587</v>
      </c>
    </row>
    <row r="341" spans="1:6" hidden="1">
      <c r="A341" s="52" t="s">
        <v>788</v>
      </c>
      <c r="B341" s="52" t="s">
        <v>55</v>
      </c>
      <c r="C341" s="55" t="s">
        <v>586</v>
      </c>
      <c r="D341" s="52">
        <v>0.57410000000000005</v>
      </c>
      <c r="E341" s="52" t="s">
        <v>660</v>
      </c>
      <c r="F341" s="52" t="s">
        <v>587</v>
      </c>
    </row>
    <row r="342" spans="1:6" hidden="1">
      <c r="A342" s="52" t="s">
        <v>363</v>
      </c>
      <c r="B342" s="52" t="s">
        <v>363</v>
      </c>
      <c r="C342" s="55" t="s">
        <v>586</v>
      </c>
      <c r="D342" s="52">
        <v>0.46260000000000001</v>
      </c>
      <c r="E342" s="52" t="s">
        <v>660</v>
      </c>
      <c r="F342" s="52" t="s">
        <v>587</v>
      </c>
    </row>
    <row r="343" spans="1:6" hidden="1">
      <c r="A343" s="52" t="s">
        <v>790</v>
      </c>
      <c r="B343" s="52" t="s">
        <v>451</v>
      </c>
      <c r="C343" s="55" t="s">
        <v>586</v>
      </c>
      <c r="D343" s="52">
        <v>0.52700000000000002</v>
      </c>
      <c r="E343" s="52" t="s">
        <v>656</v>
      </c>
      <c r="F343" s="52" t="s">
        <v>587</v>
      </c>
    </row>
    <row r="344" spans="1:6" hidden="1">
      <c r="A344" s="52" t="s">
        <v>793</v>
      </c>
      <c r="B344" s="52" t="s">
        <v>259</v>
      </c>
      <c r="C344" s="55" t="s">
        <v>586</v>
      </c>
      <c r="D344" s="52">
        <v>0.28739999999999999</v>
      </c>
      <c r="E344" s="52" t="s">
        <v>660</v>
      </c>
      <c r="F344" s="52" t="s">
        <v>587</v>
      </c>
    </row>
    <row r="345" spans="1:6" hidden="1">
      <c r="A345" s="52" t="s">
        <v>670</v>
      </c>
      <c r="B345" s="52" t="s">
        <v>581</v>
      </c>
      <c r="C345" s="55" t="s">
        <v>586</v>
      </c>
      <c r="D345" s="52">
        <v>0.56310000000000004</v>
      </c>
      <c r="E345" s="52" t="s">
        <v>656</v>
      </c>
      <c r="F345" s="52" t="s">
        <v>580</v>
      </c>
    </row>
    <row r="346" spans="1:6" hidden="1">
      <c r="A346" s="52" t="s">
        <v>797</v>
      </c>
      <c r="B346" s="52" t="s">
        <v>139</v>
      </c>
      <c r="C346" s="55" t="s">
        <v>586</v>
      </c>
      <c r="D346" s="52">
        <v>0.4103</v>
      </c>
      <c r="E346" s="52" t="s">
        <v>660</v>
      </c>
      <c r="F346" s="52" t="s">
        <v>587</v>
      </c>
    </row>
    <row r="347" spans="1:6" hidden="1">
      <c r="A347" s="52" t="s">
        <v>384</v>
      </c>
      <c r="B347" s="52" t="s">
        <v>384</v>
      </c>
      <c r="C347" s="55" t="s">
        <v>586</v>
      </c>
      <c r="D347" s="52">
        <v>0.61629999999999996</v>
      </c>
      <c r="E347" s="52" t="s">
        <v>660</v>
      </c>
      <c r="F347" s="52" t="s">
        <v>587</v>
      </c>
    </row>
    <row r="348" spans="1:6" hidden="1">
      <c r="A348" s="52" t="s">
        <v>394</v>
      </c>
      <c r="B348" s="52" t="s">
        <v>394</v>
      </c>
      <c r="C348" s="55" t="s">
        <v>586</v>
      </c>
      <c r="D348" s="52">
        <v>0.54169999999999996</v>
      </c>
      <c r="E348" s="52" t="s">
        <v>660</v>
      </c>
      <c r="F348" s="52" t="s">
        <v>587</v>
      </c>
    </row>
    <row r="349" spans="1:6" hidden="1">
      <c r="A349" s="52" t="s">
        <v>158</v>
      </c>
      <c r="B349" s="52" t="s">
        <v>158</v>
      </c>
      <c r="C349" s="55" t="s">
        <v>586</v>
      </c>
      <c r="D349" s="52">
        <v>0.53449999999999998</v>
      </c>
      <c r="E349" s="52" t="s">
        <v>660</v>
      </c>
      <c r="F349" s="52" t="s">
        <v>587</v>
      </c>
    </row>
    <row r="350" spans="1:6" hidden="1">
      <c r="A350" s="52" t="s">
        <v>804</v>
      </c>
      <c r="B350" s="52" t="s">
        <v>408</v>
      </c>
      <c r="C350" s="55" t="s">
        <v>586</v>
      </c>
      <c r="D350" s="52">
        <v>0.49209999999999998</v>
      </c>
      <c r="E350" s="52" t="s">
        <v>656</v>
      </c>
      <c r="F350" s="52" t="s">
        <v>587</v>
      </c>
    </row>
    <row r="351" spans="1:6" hidden="1">
      <c r="A351" s="52" t="s">
        <v>806</v>
      </c>
      <c r="B351" s="52" t="s">
        <v>273</v>
      </c>
      <c r="C351" s="55" t="s">
        <v>586</v>
      </c>
      <c r="D351" s="52">
        <v>0.47570000000000001</v>
      </c>
      <c r="E351" s="52" t="s">
        <v>660</v>
      </c>
      <c r="F351" s="52" t="s">
        <v>587</v>
      </c>
    </row>
    <row r="352" spans="1:6" hidden="1">
      <c r="A352" s="52" t="s">
        <v>809</v>
      </c>
      <c r="B352" s="52" t="s">
        <v>277</v>
      </c>
      <c r="C352" s="55" t="s">
        <v>586</v>
      </c>
      <c r="D352" s="52">
        <v>0.45739999999999997</v>
      </c>
      <c r="E352" s="52" t="s">
        <v>656</v>
      </c>
      <c r="F352" s="52" t="s">
        <v>587</v>
      </c>
    </row>
    <row r="353" spans="1:6" hidden="1">
      <c r="A353" s="52" t="s">
        <v>811</v>
      </c>
      <c r="B353" s="52" t="s">
        <v>113</v>
      </c>
      <c r="C353" s="55" t="s">
        <v>586</v>
      </c>
      <c r="D353" s="52">
        <v>0.6905</v>
      </c>
      <c r="E353" s="52" t="s">
        <v>656</v>
      </c>
      <c r="F353" s="52" t="s">
        <v>587</v>
      </c>
    </row>
    <row r="354" spans="1:6" hidden="1">
      <c r="A354" s="52" t="s">
        <v>816</v>
      </c>
      <c r="B354" s="52" t="s">
        <v>287</v>
      </c>
      <c r="C354" s="55" t="s">
        <v>586</v>
      </c>
      <c r="D354" s="52">
        <v>0.60529999999999995</v>
      </c>
      <c r="E354" s="52" t="s">
        <v>656</v>
      </c>
      <c r="F354" s="52" t="s">
        <v>587</v>
      </c>
    </row>
    <row r="355" spans="1:6" hidden="1">
      <c r="A355" s="52" t="s">
        <v>817</v>
      </c>
      <c r="B355" s="52" t="s">
        <v>289</v>
      </c>
      <c r="C355" s="55" t="s">
        <v>586</v>
      </c>
      <c r="D355" s="52">
        <v>0.6129</v>
      </c>
      <c r="E355" s="52" t="s">
        <v>656</v>
      </c>
      <c r="F355" s="52" t="s">
        <v>587</v>
      </c>
    </row>
    <row r="356" spans="1:6" hidden="1">
      <c r="A356" s="52" t="s">
        <v>819</v>
      </c>
      <c r="B356" s="52" t="s">
        <v>298</v>
      </c>
      <c r="C356" s="55" t="s">
        <v>586</v>
      </c>
      <c r="D356" s="52">
        <v>0.5081</v>
      </c>
      <c r="E356" s="52" t="s">
        <v>660</v>
      </c>
      <c r="F356" s="52" t="s">
        <v>587</v>
      </c>
    </row>
    <row r="357" spans="1:6" hidden="1">
      <c r="A357" s="52" t="s">
        <v>821</v>
      </c>
      <c r="B357" s="52" t="s">
        <v>304</v>
      </c>
      <c r="C357" s="55" t="s">
        <v>586</v>
      </c>
      <c r="D357" s="52">
        <v>0.36840000000000001</v>
      </c>
      <c r="E357" s="52" t="s">
        <v>656</v>
      </c>
      <c r="F357" s="52" t="s">
        <v>587</v>
      </c>
    </row>
    <row r="358" spans="1:6" hidden="1">
      <c r="A358" s="52" t="s">
        <v>674</v>
      </c>
      <c r="B358" s="52" t="s">
        <v>122</v>
      </c>
      <c r="C358" s="55" t="s">
        <v>586</v>
      </c>
      <c r="D358" s="52">
        <v>0.74470000000000003</v>
      </c>
      <c r="E358" s="52" t="s">
        <v>656</v>
      </c>
      <c r="F358" s="52" t="s">
        <v>587</v>
      </c>
    </row>
    <row r="359" spans="1:6" hidden="1">
      <c r="A359" s="52" t="s">
        <v>677</v>
      </c>
      <c r="B359" s="52" t="s">
        <v>166</v>
      </c>
      <c r="C359" s="55" t="s">
        <v>586</v>
      </c>
      <c r="D359" s="52">
        <v>0.63009999999999999</v>
      </c>
      <c r="E359" s="52" t="s">
        <v>656</v>
      </c>
      <c r="F359" s="52" t="s">
        <v>587</v>
      </c>
    </row>
    <row r="360" spans="1:6" hidden="1">
      <c r="A360" s="52" t="s">
        <v>828</v>
      </c>
      <c r="B360" s="52" t="s">
        <v>311</v>
      </c>
      <c r="C360" s="55" t="s">
        <v>586</v>
      </c>
      <c r="D360" s="52">
        <v>0.5615</v>
      </c>
      <c r="E360" s="52" t="s">
        <v>656</v>
      </c>
      <c r="F360" s="52" t="s">
        <v>587</v>
      </c>
    </row>
    <row r="361" spans="1:6" hidden="1">
      <c r="A361" s="52" t="s">
        <v>108</v>
      </c>
      <c r="B361" s="52" t="s">
        <v>108</v>
      </c>
      <c r="C361" s="55" t="s">
        <v>586</v>
      </c>
      <c r="D361" s="52">
        <v>0.35630000000000001</v>
      </c>
      <c r="E361" s="52" t="s">
        <v>660</v>
      </c>
      <c r="F361" s="52" t="s">
        <v>587</v>
      </c>
    </row>
    <row r="362" spans="1:6" hidden="1">
      <c r="A362" s="52" t="s">
        <v>830</v>
      </c>
      <c r="B362" s="52" t="s">
        <v>114</v>
      </c>
      <c r="C362" s="55" t="s">
        <v>586</v>
      </c>
      <c r="D362" s="52">
        <v>0.51849999999999996</v>
      </c>
      <c r="E362" s="52" t="s">
        <v>656</v>
      </c>
      <c r="F362" s="52" t="s">
        <v>587</v>
      </c>
    </row>
    <row r="363" spans="1:6" hidden="1">
      <c r="A363" s="52" t="s">
        <v>832</v>
      </c>
      <c r="B363" s="52" t="s">
        <v>43</v>
      </c>
      <c r="C363" s="55" t="s">
        <v>586</v>
      </c>
      <c r="D363" s="52">
        <v>0.52539999999999998</v>
      </c>
      <c r="E363" s="52" t="s">
        <v>656</v>
      </c>
      <c r="F363" s="52" t="s">
        <v>587</v>
      </c>
    </row>
    <row r="364" spans="1:6" hidden="1">
      <c r="A364" s="52" t="s">
        <v>834</v>
      </c>
      <c r="B364" s="52" t="s">
        <v>175</v>
      </c>
      <c r="C364" s="55" t="s">
        <v>586</v>
      </c>
      <c r="D364" s="52">
        <v>0.6</v>
      </c>
      <c r="E364" s="52" t="s">
        <v>660</v>
      </c>
      <c r="F364" s="52" t="s">
        <v>587</v>
      </c>
    </row>
    <row r="365" spans="1:6" hidden="1">
      <c r="A365" s="52" t="s">
        <v>839</v>
      </c>
      <c r="B365" s="52" t="s">
        <v>465</v>
      </c>
      <c r="C365" s="55" t="s">
        <v>586</v>
      </c>
      <c r="D365" s="52">
        <v>0.2366</v>
      </c>
      <c r="E365" s="52" t="s">
        <v>656</v>
      </c>
      <c r="F365" s="52" t="s">
        <v>587</v>
      </c>
    </row>
    <row r="366" spans="1:6" hidden="1">
      <c r="A366" s="52" t="s">
        <v>63</v>
      </c>
      <c r="B366" s="52" t="s">
        <v>63</v>
      </c>
      <c r="C366" s="55" t="s">
        <v>586</v>
      </c>
      <c r="D366" s="52">
        <v>0.6552</v>
      </c>
      <c r="E366" s="52" t="s">
        <v>660</v>
      </c>
      <c r="F366" s="52" t="s">
        <v>587</v>
      </c>
    </row>
    <row r="367" spans="1:6" hidden="1">
      <c r="A367" s="52" t="s">
        <v>841</v>
      </c>
      <c r="B367" s="52" t="s">
        <v>72</v>
      </c>
      <c r="C367" s="55" t="s">
        <v>586</v>
      </c>
      <c r="D367" s="52">
        <v>0.74439999999999995</v>
      </c>
      <c r="E367" s="52" t="s">
        <v>660</v>
      </c>
      <c r="F367" s="52" t="s">
        <v>587</v>
      </c>
    </row>
    <row r="368" spans="1:6" hidden="1">
      <c r="A368" s="52" t="s">
        <v>842</v>
      </c>
      <c r="B368" s="52" t="s">
        <v>48</v>
      </c>
      <c r="C368" s="55" t="s">
        <v>586</v>
      </c>
      <c r="D368" s="52">
        <v>0.67069999999999996</v>
      </c>
      <c r="E368" s="52" t="s">
        <v>656</v>
      </c>
      <c r="F368" s="52" t="s">
        <v>587</v>
      </c>
    </row>
    <row r="369" spans="1:6" hidden="1">
      <c r="A369" s="52" t="s">
        <v>199</v>
      </c>
      <c r="B369" s="52" t="s">
        <v>199</v>
      </c>
      <c r="C369" s="55" t="s">
        <v>586</v>
      </c>
      <c r="D369" s="52">
        <v>0.4662</v>
      </c>
      <c r="E369" s="52" t="s">
        <v>660</v>
      </c>
      <c r="F369" s="52" t="s">
        <v>587</v>
      </c>
    </row>
    <row r="370" spans="1:6" hidden="1">
      <c r="A370" s="52" t="s">
        <v>843</v>
      </c>
      <c r="B370" s="52" t="s">
        <v>474</v>
      </c>
      <c r="C370" s="55" t="s">
        <v>586</v>
      </c>
      <c r="D370" s="52">
        <v>0.33579999999999999</v>
      </c>
      <c r="E370" s="52" t="s">
        <v>656</v>
      </c>
      <c r="F370" s="52" t="s">
        <v>587</v>
      </c>
    </row>
    <row r="371" spans="1:6" hidden="1">
      <c r="A371" s="52" t="s">
        <v>845</v>
      </c>
      <c r="B371" s="52" t="s">
        <v>112</v>
      </c>
      <c r="C371" s="55" t="s">
        <v>586</v>
      </c>
      <c r="D371" s="52">
        <v>0.70589999999999997</v>
      </c>
      <c r="E371" s="52" t="s">
        <v>660</v>
      </c>
      <c r="F371" s="52" t="s">
        <v>587</v>
      </c>
    </row>
    <row r="372" spans="1:6" hidden="1">
      <c r="A372" s="52" t="s">
        <v>867</v>
      </c>
      <c r="B372" s="52" t="s">
        <v>266</v>
      </c>
      <c r="C372" s="55" t="s">
        <v>586</v>
      </c>
      <c r="D372" s="52">
        <v>0.5867</v>
      </c>
      <c r="E372" s="52" t="s">
        <v>660</v>
      </c>
      <c r="F372" s="52" t="s">
        <v>587</v>
      </c>
    </row>
    <row r="373" spans="1:6" hidden="1">
      <c r="A373" s="52" t="s">
        <v>869</v>
      </c>
      <c r="B373" s="52" t="s">
        <v>204</v>
      </c>
      <c r="C373" s="55" t="s">
        <v>586</v>
      </c>
      <c r="D373" s="52">
        <v>0.57410000000000005</v>
      </c>
      <c r="E373" s="52" t="s">
        <v>660</v>
      </c>
      <c r="F373" s="52" t="s">
        <v>587</v>
      </c>
    </row>
    <row r="374" spans="1:6" hidden="1">
      <c r="A374" s="52" t="s">
        <v>869</v>
      </c>
      <c r="B374" s="52" t="s">
        <v>213</v>
      </c>
      <c r="C374" s="55" t="s">
        <v>586</v>
      </c>
      <c r="D374" s="52">
        <v>0.71230000000000004</v>
      </c>
      <c r="E374" s="52" t="s">
        <v>656</v>
      </c>
      <c r="F374" s="52" t="s">
        <v>587</v>
      </c>
    </row>
    <row r="375" spans="1:6" hidden="1">
      <c r="A375" s="52" t="s">
        <v>850</v>
      </c>
      <c r="B375" s="52" t="s">
        <v>164</v>
      </c>
      <c r="C375" s="55" t="s">
        <v>586</v>
      </c>
      <c r="D375" s="52">
        <v>0.73529999999999995</v>
      </c>
      <c r="E375" s="52" t="s">
        <v>660</v>
      </c>
      <c r="F375" s="52" t="s">
        <v>587</v>
      </c>
    </row>
    <row r="376" spans="1:6" hidden="1">
      <c r="A376" s="52" t="s">
        <v>850</v>
      </c>
      <c r="B376" s="52" t="s">
        <v>520</v>
      </c>
      <c r="C376" s="55" t="s">
        <v>586</v>
      </c>
      <c r="D376" s="52">
        <v>0.58819999999999995</v>
      </c>
      <c r="E376" s="52" t="s">
        <v>656</v>
      </c>
      <c r="F376" s="52" t="s">
        <v>587</v>
      </c>
    </row>
    <row r="377" spans="1:6" hidden="1">
      <c r="A377" s="52" t="s">
        <v>854</v>
      </c>
      <c r="B377" s="52" t="s">
        <v>217</v>
      </c>
      <c r="C377" s="55" t="s">
        <v>586</v>
      </c>
      <c r="D377" s="52">
        <v>0.67800000000000005</v>
      </c>
      <c r="E377" s="52" t="s">
        <v>646</v>
      </c>
      <c r="F377" s="52" t="s">
        <v>587</v>
      </c>
    </row>
    <row r="378" spans="1:6" hidden="1">
      <c r="A378" s="52" t="s">
        <v>572</v>
      </c>
      <c r="B378" s="52" t="s">
        <v>572</v>
      </c>
      <c r="C378" s="55" t="s">
        <v>586</v>
      </c>
      <c r="D378" s="52">
        <v>0.66669999999999996</v>
      </c>
      <c r="E378" s="52" t="s">
        <v>660</v>
      </c>
      <c r="F378" s="52" t="s">
        <v>580</v>
      </c>
    </row>
    <row r="379" spans="1:6" hidden="1">
      <c r="A379" s="52" t="s">
        <v>585</v>
      </c>
      <c r="B379" s="52" t="s">
        <v>576</v>
      </c>
      <c r="C379" s="55" t="s">
        <v>586</v>
      </c>
      <c r="D379" s="52">
        <v>0.6512</v>
      </c>
      <c r="E379" s="52" t="s">
        <v>660</v>
      </c>
      <c r="F379" s="52" t="s">
        <v>580</v>
      </c>
    </row>
    <row r="380" spans="1:6" hidden="1">
      <c r="A380" s="52" t="s">
        <v>76</v>
      </c>
      <c r="B380" s="52" t="s">
        <v>76</v>
      </c>
      <c r="C380" s="55" t="s">
        <v>586</v>
      </c>
      <c r="D380" s="52">
        <v>0.64149999999999996</v>
      </c>
      <c r="E380" s="52" t="s">
        <v>660</v>
      </c>
      <c r="F380" s="52" t="s">
        <v>587</v>
      </c>
    </row>
    <row r="381" spans="1:6" hidden="1">
      <c r="A381" s="52" t="s">
        <v>577</v>
      </c>
      <c r="B381" s="52" t="s">
        <v>577</v>
      </c>
      <c r="C381" s="55" t="s">
        <v>586</v>
      </c>
      <c r="D381" s="52">
        <v>0.72130000000000005</v>
      </c>
      <c r="E381" s="52" t="s">
        <v>652</v>
      </c>
      <c r="F381" s="52" t="s">
        <v>580</v>
      </c>
    </row>
    <row r="382" spans="1:6" hidden="1">
      <c r="A382" s="52" t="s">
        <v>578</v>
      </c>
      <c r="B382" s="52" t="s">
        <v>578</v>
      </c>
      <c r="C382" s="55" t="s">
        <v>586</v>
      </c>
      <c r="D382" s="52">
        <v>0.75719999999999998</v>
      </c>
      <c r="E382" s="52" t="s">
        <v>652</v>
      </c>
      <c r="F382" s="52" t="s">
        <v>580</v>
      </c>
    </row>
    <row r="383" spans="1:6" hidden="1">
      <c r="A383" s="52" t="s">
        <v>858</v>
      </c>
      <c r="B383" s="52" t="s">
        <v>240</v>
      </c>
      <c r="C383" s="55" t="s">
        <v>586</v>
      </c>
      <c r="D383" s="52">
        <v>0.49409999999999998</v>
      </c>
      <c r="E383" s="52" t="s">
        <v>656</v>
      </c>
      <c r="F383" s="52" t="s">
        <v>587</v>
      </c>
    </row>
    <row r="384" spans="1:6" hidden="1">
      <c r="A384" s="52" t="s">
        <v>860</v>
      </c>
      <c r="B384" s="52" t="s">
        <v>119</v>
      </c>
      <c r="C384" s="55" t="s">
        <v>586</v>
      </c>
      <c r="D384" s="52">
        <v>0.61360000000000003</v>
      </c>
      <c r="E384" s="52" t="s">
        <v>646</v>
      </c>
      <c r="F384" s="52" t="s">
        <v>587</v>
      </c>
    </row>
    <row r="385" spans="1:6" hidden="1">
      <c r="A385" s="52" t="s">
        <v>865</v>
      </c>
      <c r="B385" s="52" t="s">
        <v>227</v>
      </c>
      <c r="C385" s="55" t="s">
        <v>586</v>
      </c>
      <c r="D385" s="52">
        <v>0.31630000000000003</v>
      </c>
      <c r="E385" s="52" t="s">
        <v>656</v>
      </c>
      <c r="F385" s="52" t="s">
        <v>587</v>
      </c>
    </row>
    <row r="386" spans="1:6" hidden="1">
      <c r="A386" s="52" t="s">
        <v>873</v>
      </c>
      <c r="B386" s="52" t="s">
        <v>229</v>
      </c>
      <c r="C386" s="55" t="s">
        <v>586</v>
      </c>
      <c r="D386" s="52">
        <v>0.30630000000000002</v>
      </c>
      <c r="E386" s="52" t="s">
        <v>660</v>
      </c>
      <c r="F386" s="52" t="s">
        <v>587</v>
      </c>
    </row>
    <row r="387" spans="1:6" hidden="1">
      <c r="A387" s="52" t="s">
        <v>874</v>
      </c>
      <c r="B387" s="52" t="s">
        <v>501</v>
      </c>
      <c r="C387" s="55" t="s">
        <v>586</v>
      </c>
      <c r="D387" s="52">
        <v>0.30530000000000002</v>
      </c>
      <c r="E387" s="52" t="s">
        <v>656</v>
      </c>
      <c r="F387" s="52" t="s">
        <v>587</v>
      </c>
    </row>
    <row r="388" spans="1:6" hidden="1">
      <c r="A388" s="52" t="s">
        <v>876</v>
      </c>
      <c r="B388" s="52" t="s">
        <v>343</v>
      </c>
      <c r="C388" s="55" t="s">
        <v>586</v>
      </c>
      <c r="D388" s="52">
        <v>0.32200000000000001</v>
      </c>
      <c r="E388" s="52" t="s">
        <v>656</v>
      </c>
      <c r="F388" s="52" t="s">
        <v>587</v>
      </c>
    </row>
    <row r="389" spans="1:6" hidden="1">
      <c r="A389" s="52" t="s">
        <v>878</v>
      </c>
      <c r="B389" s="52" t="s">
        <v>264</v>
      </c>
      <c r="C389" s="55" t="s">
        <v>586</v>
      </c>
      <c r="D389" s="52">
        <v>0.47320000000000001</v>
      </c>
      <c r="E389" s="52" t="s">
        <v>656</v>
      </c>
      <c r="F389" s="52" t="s">
        <v>587</v>
      </c>
    </row>
    <row r="390" spans="1:6" hidden="1">
      <c r="A390" s="52" t="s">
        <v>880</v>
      </c>
      <c r="B390" s="52" t="s">
        <v>30</v>
      </c>
      <c r="C390" s="55" t="s">
        <v>586</v>
      </c>
      <c r="D390" s="52">
        <v>0.8125</v>
      </c>
      <c r="E390" s="52" t="s">
        <v>656</v>
      </c>
      <c r="F390" s="52" t="s">
        <v>587</v>
      </c>
    </row>
    <row r="391" spans="1:6" hidden="1">
      <c r="A391" s="52" t="s">
        <v>882</v>
      </c>
      <c r="B391" s="52" t="s">
        <v>231</v>
      </c>
      <c r="C391" s="55" t="s">
        <v>586</v>
      </c>
      <c r="D391" s="52">
        <v>0.44440000000000002</v>
      </c>
      <c r="E391" s="52" t="s">
        <v>656</v>
      </c>
      <c r="F391" s="52" t="s">
        <v>587</v>
      </c>
    </row>
    <row r="392" spans="1:6" hidden="1">
      <c r="A392" s="52" t="s">
        <v>884</v>
      </c>
      <c r="B392" s="52" t="s">
        <v>508</v>
      </c>
      <c r="C392" s="55" t="s">
        <v>586</v>
      </c>
      <c r="D392" s="52">
        <v>0.29549999999999998</v>
      </c>
      <c r="E392" s="52" t="s">
        <v>656</v>
      </c>
      <c r="F392" s="52" t="s">
        <v>587</v>
      </c>
    </row>
    <row r="393" spans="1:6" hidden="1">
      <c r="A393" s="52" t="s">
        <v>885</v>
      </c>
      <c r="B393" s="52" t="s">
        <v>509</v>
      </c>
      <c r="C393" s="55" t="s">
        <v>586</v>
      </c>
      <c r="D393" s="52">
        <v>0.43180000000000002</v>
      </c>
      <c r="E393" s="52" t="s">
        <v>656</v>
      </c>
      <c r="F393" s="52" t="s">
        <v>587</v>
      </c>
    </row>
    <row r="394" spans="1:6" hidden="1">
      <c r="A394" s="52" t="s">
        <v>678</v>
      </c>
      <c r="B394" s="52" t="s">
        <v>210</v>
      </c>
      <c r="C394" s="55" t="s">
        <v>586</v>
      </c>
      <c r="D394" s="52">
        <v>0.73399999999999999</v>
      </c>
      <c r="E394" s="52" t="s">
        <v>656</v>
      </c>
      <c r="F394" s="52" t="s">
        <v>587</v>
      </c>
    </row>
    <row r="395" spans="1:6" hidden="1">
      <c r="A395" s="52" t="s">
        <v>886</v>
      </c>
      <c r="B395" s="52" t="s">
        <v>163</v>
      </c>
      <c r="C395" s="55" t="s">
        <v>586</v>
      </c>
      <c r="D395" s="52">
        <v>0.54220000000000002</v>
      </c>
      <c r="E395" s="52" t="s">
        <v>660</v>
      </c>
      <c r="F395" s="52" t="s">
        <v>587</v>
      </c>
    </row>
    <row r="396" spans="1:6" hidden="1">
      <c r="A396" s="52" t="s">
        <v>886</v>
      </c>
      <c r="B396" s="52" t="s">
        <v>41</v>
      </c>
      <c r="C396" s="55" t="s">
        <v>586</v>
      </c>
      <c r="D396" s="52">
        <v>0.75980000000000003</v>
      </c>
      <c r="E396" s="52" t="s">
        <v>660</v>
      </c>
      <c r="F396" s="52" t="s">
        <v>587</v>
      </c>
    </row>
    <row r="397" spans="1:6" hidden="1">
      <c r="A397" s="52" t="s">
        <v>886</v>
      </c>
      <c r="B397" s="52" t="s">
        <v>101</v>
      </c>
      <c r="C397" s="55" t="s">
        <v>586</v>
      </c>
      <c r="D397" s="52">
        <v>0.61950000000000005</v>
      </c>
      <c r="E397" s="52" t="s">
        <v>660</v>
      </c>
      <c r="F397" s="52" t="s">
        <v>587</v>
      </c>
    </row>
    <row r="398" spans="1:6" hidden="1">
      <c r="A398" s="52" t="s">
        <v>889</v>
      </c>
      <c r="B398" s="52" t="s">
        <v>234</v>
      </c>
      <c r="C398" s="55" t="s">
        <v>586</v>
      </c>
      <c r="D398" s="52">
        <v>0.625</v>
      </c>
      <c r="E398" s="52" t="s">
        <v>656</v>
      </c>
      <c r="F398" s="52" t="s">
        <v>587</v>
      </c>
    </row>
    <row r="399" spans="1:6" hidden="1">
      <c r="A399" s="52" t="s">
        <v>893</v>
      </c>
      <c r="B399" s="52" t="s">
        <v>121</v>
      </c>
      <c r="C399" s="55" t="s">
        <v>586</v>
      </c>
      <c r="D399" s="52">
        <v>0.64290000000000003</v>
      </c>
      <c r="E399" s="52" t="s">
        <v>660</v>
      </c>
      <c r="F399" s="52" t="s">
        <v>587</v>
      </c>
    </row>
    <row r="400" spans="1:6" hidden="1">
      <c r="A400" s="52" t="s">
        <v>893</v>
      </c>
      <c r="B400" s="52" t="s">
        <v>477</v>
      </c>
      <c r="C400" s="55" t="s">
        <v>586</v>
      </c>
      <c r="D400" s="52">
        <v>0.51549999999999996</v>
      </c>
      <c r="E400" s="52" t="s">
        <v>656</v>
      </c>
      <c r="F400" s="52" t="s">
        <v>587</v>
      </c>
    </row>
    <row r="401" spans="1:6" hidden="1">
      <c r="A401" s="52" t="s">
        <v>897</v>
      </c>
      <c r="B401" s="52" t="s">
        <v>52</v>
      </c>
      <c r="C401" s="55" t="s">
        <v>586</v>
      </c>
      <c r="D401" s="52">
        <v>0.62270000000000003</v>
      </c>
      <c r="E401" s="52" t="s">
        <v>646</v>
      </c>
      <c r="F401" s="52" t="s">
        <v>587</v>
      </c>
    </row>
    <row r="402" spans="1:6" hidden="1">
      <c r="A402" s="52" t="s">
        <v>897</v>
      </c>
      <c r="B402" s="52" t="s">
        <v>153</v>
      </c>
      <c r="C402" s="55" t="s">
        <v>586</v>
      </c>
      <c r="D402" s="52">
        <v>0.61899999999999999</v>
      </c>
      <c r="E402" s="52" t="s">
        <v>660</v>
      </c>
      <c r="F402" s="52" t="s">
        <v>587</v>
      </c>
    </row>
    <row r="403" spans="1:6" hidden="1">
      <c r="A403" s="52" t="s">
        <v>897</v>
      </c>
      <c r="B403" s="52" t="s">
        <v>494</v>
      </c>
      <c r="C403" s="55" t="s">
        <v>586</v>
      </c>
      <c r="D403" s="52">
        <v>0.55789999999999995</v>
      </c>
      <c r="E403" s="52" t="s">
        <v>656</v>
      </c>
      <c r="F403" s="52" t="s">
        <v>587</v>
      </c>
    </row>
    <row r="404" spans="1:6" hidden="1">
      <c r="A404" s="52" t="s">
        <v>902</v>
      </c>
      <c r="B404" s="52" t="s">
        <v>87</v>
      </c>
      <c r="C404" s="55" t="s">
        <v>586</v>
      </c>
      <c r="D404" s="52">
        <v>0.62339999999999995</v>
      </c>
      <c r="E404" s="52" t="s">
        <v>660</v>
      </c>
      <c r="F404" s="52" t="s">
        <v>587</v>
      </c>
    </row>
    <row r="405" spans="1:6" hidden="1">
      <c r="A405" s="52" t="s">
        <v>909</v>
      </c>
      <c r="B405" s="52" t="s">
        <v>165</v>
      </c>
      <c r="C405" s="55" t="s">
        <v>586</v>
      </c>
      <c r="D405" s="52">
        <v>0.73</v>
      </c>
      <c r="E405" s="52" t="s">
        <v>660</v>
      </c>
      <c r="F405" s="52" t="s">
        <v>587</v>
      </c>
    </row>
    <row r="406" spans="1:6" hidden="1">
      <c r="A406" s="52" t="s">
        <v>913</v>
      </c>
      <c r="B406" s="52" t="s">
        <v>324</v>
      </c>
      <c r="C406" s="55" t="s">
        <v>586</v>
      </c>
      <c r="D406" s="52">
        <v>0.35659999999999997</v>
      </c>
      <c r="E406" s="52" t="s">
        <v>656</v>
      </c>
      <c r="F406" s="52" t="s">
        <v>587</v>
      </c>
    </row>
    <row r="407" spans="1:6" hidden="1">
      <c r="A407" s="52" t="s">
        <v>913</v>
      </c>
      <c r="B407" s="52" t="s">
        <v>388</v>
      </c>
      <c r="C407" s="55" t="s">
        <v>586</v>
      </c>
      <c r="D407" s="52">
        <v>0.37109999999999999</v>
      </c>
      <c r="E407" s="52" t="s">
        <v>660</v>
      </c>
      <c r="F407" s="52" t="s">
        <v>587</v>
      </c>
    </row>
    <row r="408" spans="1:6" hidden="1">
      <c r="A408" s="52" t="s">
        <v>917</v>
      </c>
      <c r="B408" s="52" t="s">
        <v>95</v>
      </c>
      <c r="C408" s="55" t="s">
        <v>586</v>
      </c>
      <c r="D408" s="52">
        <v>0.58819999999999995</v>
      </c>
      <c r="E408" s="52" t="s">
        <v>660</v>
      </c>
      <c r="F408" s="52" t="s">
        <v>587</v>
      </c>
    </row>
    <row r="409" spans="1:6" hidden="1">
      <c r="A409" s="52" t="s">
        <v>928</v>
      </c>
      <c r="B409" s="52" t="s">
        <v>133</v>
      </c>
      <c r="C409" s="55" t="s">
        <v>586</v>
      </c>
      <c r="D409" s="52">
        <v>0.61180000000000001</v>
      </c>
      <c r="E409" s="52" t="s">
        <v>660</v>
      </c>
      <c r="F409" s="52" t="s">
        <v>587</v>
      </c>
    </row>
    <row r="410" spans="1:6" hidden="1">
      <c r="A410" s="52" t="s">
        <v>934</v>
      </c>
      <c r="B410" s="52" t="s">
        <v>182</v>
      </c>
      <c r="C410" s="55" t="s">
        <v>586</v>
      </c>
      <c r="D410" s="52">
        <v>0.61060000000000003</v>
      </c>
      <c r="E410" s="52" t="s">
        <v>652</v>
      </c>
      <c r="F410" s="52" t="s">
        <v>587</v>
      </c>
    </row>
    <row r="411" spans="1:6" hidden="1">
      <c r="A411" s="52" t="s">
        <v>934</v>
      </c>
      <c r="B411" s="52" t="s">
        <v>61</v>
      </c>
      <c r="C411" s="55" t="s">
        <v>586</v>
      </c>
      <c r="D411" s="52">
        <v>0.72729999999999995</v>
      </c>
      <c r="E411" s="52" t="s">
        <v>660</v>
      </c>
      <c r="F411" s="52" t="s">
        <v>587</v>
      </c>
    </row>
    <row r="412" spans="1:6" hidden="1">
      <c r="A412" s="52" t="s">
        <v>939</v>
      </c>
      <c r="B412" s="52" t="s">
        <v>397</v>
      </c>
      <c r="C412" s="55" t="s">
        <v>586</v>
      </c>
      <c r="D412" s="52">
        <v>0.59440000000000004</v>
      </c>
      <c r="E412" s="52" t="s">
        <v>660</v>
      </c>
      <c r="F412" s="52" t="s">
        <v>587</v>
      </c>
    </row>
    <row r="413" spans="1:6" hidden="1">
      <c r="A413" s="52" t="s">
        <v>944</v>
      </c>
      <c r="B413" s="52" t="s">
        <v>218</v>
      </c>
      <c r="C413" s="55" t="s">
        <v>586</v>
      </c>
      <c r="D413" s="52">
        <v>0.57889999999999997</v>
      </c>
      <c r="E413" s="52" t="s">
        <v>656</v>
      </c>
      <c r="F413" s="52" t="s">
        <v>587</v>
      </c>
    </row>
    <row r="414" spans="1:6" hidden="1">
      <c r="A414" s="52" t="s">
        <v>944</v>
      </c>
      <c r="B414" s="52" t="s">
        <v>413</v>
      </c>
      <c r="C414" s="55" t="s">
        <v>586</v>
      </c>
      <c r="D414" s="52">
        <v>0.53949999999999998</v>
      </c>
      <c r="E414" s="52" t="s">
        <v>656</v>
      </c>
      <c r="F414" s="52" t="s">
        <v>587</v>
      </c>
    </row>
    <row r="415" spans="1:6" hidden="1">
      <c r="A415" s="52" t="s">
        <v>944</v>
      </c>
      <c r="B415" s="52" t="s">
        <v>469</v>
      </c>
      <c r="C415" s="55" t="s">
        <v>586</v>
      </c>
      <c r="D415" s="52">
        <v>0.47220000000000001</v>
      </c>
      <c r="E415" s="52" t="s">
        <v>656</v>
      </c>
      <c r="F415" s="52" t="s">
        <v>587</v>
      </c>
    </row>
    <row r="416" spans="1:6" hidden="1">
      <c r="A416" s="52" t="s">
        <v>944</v>
      </c>
      <c r="B416" s="52" t="s">
        <v>471</v>
      </c>
      <c r="C416" s="55" t="s">
        <v>586</v>
      </c>
      <c r="D416" s="52">
        <v>0.36899999999999999</v>
      </c>
      <c r="E416" s="52" t="s">
        <v>656</v>
      </c>
      <c r="F416" s="52" t="s">
        <v>587</v>
      </c>
    </row>
    <row r="417" spans="1:6" hidden="1">
      <c r="A417" s="52" t="s">
        <v>950</v>
      </c>
      <c r="B417" s="52" t="s">
        <v>91</v>
      </c>
      <c r="C417" s="55" t="s">
        <v>586</v>
      </c>
      <c r="D417" s="52">
        <v>0.64080000000000004</v>
      </c>
      <c r="E417" s="52" t="s">
        <v>660</v>
      </c>
      <c r="F417" s="52" t="s">
        <v>587</v>
      </c>
    </row>
    <row r="418" spans="1:6" hidden="1">
      <c r="A418" s="52" t="s">
        <v>955</v>
      </c>
      <c r="B418" s="52" t="s">
        <v>247</v>
      </c>
      <c r="C418" s="55" t="s">
        <v>586</v>
      </c>
      <c r="D418" s="52">
        <v>0.69779999999999998</v>
      </c>
      <c r="E418" s="52" t="s">
        <v>660</v>
      </c>
      <c r="F418" s="52" t="s">
        <v>587</v>
      </c>
    </row>
    <row r="419" spans="1:6" hidden="1">
      <c r="A419" s="52" t="s">
        <v>958</v>
      </c>
      <c r="B419" s="52" t="s">
        <v>66</v>
      </c>
      <c r="C419" s="55" t="s">
        <v>586</v>
      </c>
      <c r="D419" s="52">
        <v>0.62409999999999999</v>
      </c>
      <c r="E419" s="52" t="s">
        <v>660</v>
      </c>
      <c r="F419" s="52" t="s">
        <v>587</v>
      </c>
    </row>
    <row r="420" spans="1:6" hidden="1">
      <c r="A420" s="52" t="s">
        <v>961</v>
      </c>
      <c r="B420" s="52" t="s">
        <v>279</v>
      </c>
      <c r="C420" s="55" t="s">
        <v>586</v>
      </c>
      <c r="D420" s="52">
        <v>0.60580000000000001</v>
      </c>
      <c r="E420" s="52" t="s">
        <v>660</v>
      </c>
      <c r="F420" s="52" t="s">
        <v>587</v>
      </c>
    </row>
    <row r="421" spans="1:6" hidden="1">
      <c r="A421" s="52" t="s">
        <v>965</v>
      </c>
      <c r="B421" s="52" t="s">
        <v>178</v>
      </c>
      <c r="C421" s="55" t="s">
        <v>586</v>
      </c>
      <c r="D421" s="52">
        <v>0.68</v>
      </c>
      <c r="E421" s="52" t="s">
        <v>660</v>
      </c>
      <c r="F421" s="52" t="s">
        <v>587</v>
      </c>
    </row>
    <row r="422" spans="1:6" hidden="1">
      <c r="A422" s="52" t="s">
        <v>973</v>
      </c>
      <c r="B422" s="52" t="s">
        <v>294</v>
      </c>
      <c r="C422" s="55" t="s">
        <v>586</v>
      </c>
      <c r="D422" s="52">
        <v>0.59760000000000002</v>
      </c>
      <c r="E422" s="52" t="s">
        <v>660</v>
      </c>
      <c r="F422" s="52" t="s">
        <v>587</v>
      </c>
    </row>
    <row r="423" spans="1:6" hidden="1">
      <c r="A423" s="52" t="s">
        <v>978</v>
      </c>
      <c r="B423" s="52" t="s">
        <v>201</v>
      </c>
      <c r="C423" s="55" t="s">
        <v>586</v>
      </c>
      <c r="D423" s="52">
        <v>0.70950000000000002</v>
      </c>
      <c r="E423" s="52" t="s">
        <v>660</v>
      </c>
      <c r="F423" s="52" t="s">
        <v>587</v>
      </c>
    </row>
    <row r="424" spans="1:6" hidden="1">
      <c r="A424" s="52" t="s">
        <v>984</v>
      </c>
      <c r="B424" s="52" t="s">
        <v>305</v>
      </c>
      <c r="C424" s="55" t="s">
        <v>586</v>
      </c>
      <c r="D424" s="52">
        <v>0.32950000000000002</v>
      </c>
      <c r="E424" s="52" t="s">
        <v>660</v>
      </c>
      <c r="F424" s="52" t="s">
        <v>587</v>
      </c>
    </row>
    <row r="425" spans="1:6" hidden="1">
      <c r="A425" s="52" t="s">
        <v>988</v>
      </c>
      <c r="B425" s="52" t="s">
        <v>427</v>
      </c>
      <c r="C425" s="55" t="s">
        <v>586</v>
      </c>
      <c r="D425" s="52">
        <v>0.45400000000000001</v>
      </c>
      <c r="E425" s="52" t="s">
        <v>660</v>
      </c>
      <c r="F425" s="52" t="s">
        <v>587</v>
      </c>
    </row>
    <row r="426" spans="1:6" hidden="1">
      <c r="A426" s="52" t="s">
        <v>992</v>
      </c>
      <c r="B426" s="52" t="s">
        <v>340</v>
      </c>
      <c r="C426" s="55" t="s">
        <v>586</v>
      </c>
      <c r="D426" s="52">
        <v>0.61919999999999997</v>
      </c>
      <c r="E426" s="52" t="s">
        <v>656</v>
      </c>
      <c r="F426" s="52" t="s">
        <v>587</v>
      </c>
    </row>
    <row r="427" spans="1:6" hidden="1">
      <c r="A427" s="52" t="s">
        <v>992</v>
      </c>
      <c r="B427" s="52" t="s">
        <v>97</v>
      </c>
      <c r="C427" s="55" t="s">
        <v>586</v>
      </c>
      <c r="D427" s="52">
        <v>0.56000000000000005</v>
      </c>
      <c r="E427" s="52" t="s">
        <v>660</v>
      </c>
      <c r="F427" s="52" t="s">
        <v>587</v>
      </c>
    </row>
    <row r="428" spans="1:6" hidden="1">
      <c r="A428" s="52" t="s">
        <v>994</v>
      </c>
      <c r="B428" s="52" t="s">
        <v>123</v>
      </c>
      <c r="C428" s="55" t="s">
        <v>586</v>
      </c>
      <c r="D428" s="52">
        <v>0.58620000000000005</v>
      </c>
      <c r="E428" s="52" t="s">
        <v>660</v>
      </c>
      <c r="F428" s="52" t="s">
        <v>587</v>
      </c>
    </row>
    <row r="429" spans="1:6" hidden="1">
      <c r="A429" s="52" t="s">
        <v>999</v>
      </c>
      <c r="B429" s="52" t="s">
        <v>128</v>
      </c>
      <c r="C429" s="55" t="s">
        <v>586</v>
      </c>
      <c r="D429" s="52">
        <v>0.57689999999999997</v>
      </c>
      <c r="E429" s="52" t="s">
        <v>660</v>
      </c>
      <c r="F429" s="52" t="s">
        <v>587</v>
      </c>
    </row>
    <row r="430" spans="1:6" hidden="1">
      <c r="A430" s="52" t="s">
        <v>1002</v>
      </c>
      <c r="B430" s="52" t="s">
        <v>155</v>
      </c>
      <c r="C430" s="55" t="s">
        <v>586</v>
      </c>
      <c r="D430" s="52">
        <v>0.48570000000000002</v>
      </c>
      <c r="E430" s="52" t="s">
        <v>660</v>
      </c>
      <c r="F430" s="52" t="s">
        <v>587</v>
      </c>
    </row>
    <row r="431" spans="1:6" hidden="1">
      <c r="A431" s="52" t="s">
        <v>1006</v>
      </c>
      <c r="B431" s="52" t="s">
        <v>316</v>
      </c>
      <c r="C431" s="55" t="s">
        <v>586</v>
      </c>
      <c r="D431" s="52">
        <v>0.64939999999999998</v>
      </c>
      <c r="E431" s="52" t="s">
        <v>660</v>
      </c>
      <c r="F431" s="52" t="s">
        <v>587</v>
      </c>
    </row>
    <row r="432" spans="1:6" hidden="1">
      <c r="A432" s="52" t="s">
        <v>1010</v>
      </c>
      <c r="B432" s="52" t="s">
        <v>319</v>
      </c>
      <c r="C432" s="55" t="s">
        <v>586</v>
      </c>
      <c r="D432" s="52">
        <v>0.58819999999999995</v>
      </c>
      <c r="E432" s="52" t="s">
        <v>660</v>
      </c>
      <c r="F432" s="52" t="s">
        <v>587</v>
      </c>
    </row>
    <row r="433" spans="1:6" hidden="1">
      <c r="A433" s="52" t="s">
        <v>1015</v>
      </c>
      <c r="B433" s="52" t="s">
        <v>320</v>
      </c>
      <c r="C433" s="55" t="s">
        <v>586</v>
      </c>
      <c r="D433" s="52">
        <v>0.41539999999999999</v>
      </c>
      <c r="E433" s="52" t="s">
        <v>646</v>
      </c>
      <c r="F433" s="52" t="s">
        <v>587</v>
      </c>
    </row>
    <row r="434" spans="1:6" hidden="1">
      <c r="A434" s="52" t="s">
        <v>1017</v>
      </c>
      <c r="B434" s="52" t="s">
        <v>170</v>
      </c>
      <c r="C434" s="55" t="s">
        <v>586</v>
      </c>
      <c r="D434" s="52">
        <v>0.66149999999999998</v>
      </c>
      <c r="E434" s="52" t="s">
        <v>660</v>
      </c>
      <c r="F434" s="52" t="s">
        <v>587</v>
      </c>
    </row>
    <row r="435" spans="1:6" hidden="1">
      <c r="A435" s="52" t="s">
        <v>1021</v>
      </c>
      <c r="B435" s="52" t="s">
        <v>483</v>
      </c>
      <c r="C435" s="55" t="s">
        <v>586</v>
      </c>
      <c r="D435" s="52">
        <v>0.42480000000000001</v>
      </c>
      <c r="E435" s="52" t="s">
        <v>660</v>
      </c>
      <c r="F435" s="52" t="s">
        <v>587</v>
      </c>
    </row>
    <row r="436" spans="1:6" hidden="1">
      <c r="A436" s="52" t="s">
        <v>1024</v>
      </c>
      <c r="B436" s="52" t="s">
        <v>145</v>
      </c>
      <c r="C436" s="55" t="s">
        <v>586</v>
      </c>
      <c r="D436" s="52">
        <v>0.72370000000000001</v>
      </c>
      <c r="E436" s="52" t="s">
        <v>652</v>
      </c>
      <c r="F436" s="52" t="s">
        <v>587</v>
      </c>
    </row>
    <row r="437" spans="1:6" hidden="1">
      <c r="A437" s="52" t="s">
        <v>1028</v>
      </c>
      <c r="B437" s="52" t="s">
        <v>356</v>
      </c>
      <c r="C437" s="55" t="s">
        <v>586</v>
      </c>
      <c r="D437" s="52">
        <v>0.66669999999999996</v>
      </c>
      <c r="E437" s="52" t="s">
        <v>660</v>
      </c>
      <c r="F437" s="52" t="s">
        <v>587</v>
      </c>
    </row>
    <row r="438" spans="1:6" hidden="1">
      <c r="A438" s="52" t="s">
        <v>1033</v>
      </c>
      <c r="B438" s="52" t="s">
        <v>189</v>
      </c>
      <c r="C438" s="55" t="s">
        <v>586</v>
      </c>
      <c r="D438" s="52">
        <v>0.59440000000000004</v>
      </c>
      <c r="E438" s="52" t="s">
        <v>656</v>
      </c>
      <c r="F438" s="52" t="s">
        <v>587</v>
      </c>
    </row>
    <row r="439" spans="1:6" hidden="1">
      <c r="A439" s="52" t="s">
        <v>1033</v>
      </c>
      <c r="B439" s="52" t="s">
        <v>18</v>
      </c>
      <c r="C439" s="55" t="s">
        <v>586</v>
      </c>
      <c r="D439" s="52">
        <v>0.65710000000000002</v>
      </c>
      <c r="E439" s="52" t="s">
        <v>660</v>
      </c>
      <c r="F439" s="52" t="s">
        <v>587</v>
      </c>
    </row>
    <row r="440" spans="1:6" hidden="1">
      <c r="A440" s="52" t="s">
        <v>1035</v>
      </c>
      <c r="B440" s="52" t="s">
        <v>81</v>
      </c>
      <c r="C440" s="55" t="s">
        <v>586</v>
      </c>
      <c r="D440" s="52">
        <v>0.56920000000000004</v>
      </c>
      <c r="E440" s="52" t="s">
        <v>660</v>
      </c>
      <c r="F440" s="52" t="s">
        <v>587</v>
      </c>
    </row>
    <row r="441" spans="1:6" hidden="1">
      <c r="A441" s="52" t="s">
        <v>1044</v>
      </c>
      <c r="B441" s="52" t="s">
        <v>31</v>
      </c>
      <c r="C441" s="55" t="s">
        <v>586</v>
      </c>
      <c r="D441" s="52">
        <v>0.54669999999999996</v>
      </c>
      <c r="E441" s="52" t="s">
        <v>652</v>
      </c>
      <c r="F441" s="52" t="s">
        <v>587</v>
      </c>
    </row>
    <row r="442" spans="1:6" hidden="1">
      <c r="A442" s="52" t="s">
        <v>1046</v>
      </c>
      <c r="B442" s="52" t="s">
        <v>125</v>
      </c>
      <c r="C442" s="55" t="s">
        <v>586</v>
      </c>
      <c r="D442" s="52">
        <v>0.54290000000000005</v>
      </c>
      <c r="E442" s="52" t="s">
        <v>660</v>
      </c>
      <c r="F442" s="52" t="s">
        <v>587</v>
      </c>
    </row>
    <row r="443" spans="1:6" hidden="1">
      <c r="A443" s="52" t="s">
        <v>1049</v>
      </c>
      <c r="B443" s="52" t="s">
        <v>75</v>
      </c>
      <c r="C443" s="55" t="s">
        <v>586</v>
      </c>
      <c r="D443" s="52">
        <v>0.56520000000000004</v>
      </c>
      <c r="E443" s="52" t="s">
        <v>656</v>
      </c>
      <c r="F443" s="52" t="s">
        <v>587</v>
      </c>
    </row>
    <row r="444" spans="1:6" hidden="1">
      <c r="A444" s="52" t="s">
        <v>1049</v>
      </c>
      <c r="B444" s="52" t="s">
        <v>342</v>
      </c>
      <c r="C444" s="55" t="s">
        <v>586</v>
      </c>
      <c r="D444" s="52">
        <v>0.63639999999999997</v>
      </c>
      <c r="E444" s="52" t="s">
        <v>660</v>
      </c>
      <c r="F444" s="52" t="s">
        <v>587</v>
      </c>
    </row>
    <row r="445" spans="1:6" hidden="1">
      <c r="A445" s="52" t="s">
        <v>1051</v>
      </c>
      <c r="B445" s="52" t="s">
        <v>57</v>
      </c>
      <c r="C445" s="55" t="s">
        <v>586</v>
      </c>
      <c r="D445" s="52">
        <v>0.57889999999999997</v>
      </c>
      <c r="E445" s="52" t="s">
        <v>660</v>
      </c>
      <c r="F445" s="52" t="s">
        <v>587</v>
      </c>
    </row>
    <row r="446" spans="1:6" hidden="1">
      <c r="A446" s="52" t="s">
        <v>1059</v>
      </c>
      <c r="B446" s="52" t="s">
        <v>419</v>
      </c>
      <c r="C446" s="55" t="s">
        <v>586</v>
      </c>
      <c r="D446" s="52">
        <v>0.24160000000000001</v>
      </c>
      <c r="E446" s="52" t="s">
        <v>660</v>
      </c>
      <c r="F446" s="52" t="s">
        <v>587</v>
      </c>
    </row>
    <row r="447" spans="1:6" hidden="1">
      <c r="A447" s="52" t="s">
        <v>1060</v>
      </c>
      <c r="B447" s="52" t="s">
        <v>267</v>
      </c>
      <c r="C447" s="55" t="s">
        <v>586</v>
      </c>
      <c r="D447" s="52">
        <v>0.6129</v>
      </c>
      <c r="E447" s="52" t="s">
        <v>660</v>
      </c>
      <c r="F447" s="52" t="s">
        <v>587</v>
      </c>
    </row>
    <row r="448" spans="1:6" hidden="1">
      <c r="A448" s="52" t="s">
        <v>1065</v>
      </c>
      <c r="B448" s="52" t="s">
        <v>109</v>
      </c>
      <c r="C448" s="55" t="s">
        <v>586</v>
      </c>
      <c r="D448" s="52">
        <v>0.56630000000000003</v>
      </c>
      <c r="E448" s="52" t="s">
        <v>660</v>
      </c>
      <c r="F448" s="52" t="s">
        <v>587</v>
      </c>
    </row>
    <row r="449" spans="1:6" hidden="1">
      <c r="A449" s="52" t="s">
        <v>1069</v>
      </c>
      <c r="B449" s="52" t="s">
        <v>168</v>
      </c>
      <c r="C449" s="55" t="s">
        <v>586</v>
      </c>
      <c r="D449" s="52">
        <v>0.65569999999999995</v>
      </c>
      <c r="E449" s="52" t="s">
        <v>660</v>
      </c>
      <c r="F449" s="52" t="s">
        <v>587</v>
      </c>
    </row>
    <row r="450" spans="1:6" hidden="1">
      <c r="A450" s="52" t="s">
        <v>1071</v>
      </c>
      <c r="B450" s="52" t="s">
        <v>71</v>
      </c>
      <c r="C450" s="55" t="s">
        <v>586</v>
      </c>
      <c r="D450" s="52">
        <v>0.84909999999999997</v>
      </c>
      <c r="E450" s="52" t="s">
        <v>660</v>
      </c>
      <c r="F450" s="52" t="s">
        <v>587</v>
      </c>
    </row>
    <row r="451" spans="1:6" hidden="1">
      <c r="A451" s="52" t="s">
        <v>1074</v>
      </c>
      <c r="B451" s="52" t="s">
        <v>293</v>
      </c>
      <c r="C451" s="55" t="s">
        <v>586</v>
      </c>
      <c r="D451" s="52">
        <v>0.67620000000000002</v>
      </c>
      <c r="E451" s="52" t="s">
        <v>660</v>
      </c>
      <c r="F451" s="52" t="s">
        <v>587</v>
      </c>
    </row>
    <row r="452" spans="1:6" hidden="1">
      <c r="A452" s="52" t="s">
        <v>1081</v>
      </c>
      <c r="B452" s="52" t="s">
        <v>127</v>
      </c>
      <c r="C452" s="55" t="s">
        <v>586</v>
      </c>
      <c r="D452" s="52">
        <v>0.55100000000000005</v>
      </c>
      <c r="E452" s="52" t="s">
        <v>660</v>
      </c>
      <c r="F452" s="52" t="s">
        <v>587</v>
      </c>
    </row>
    <row r="453" spans="1:6" hidden="1">
      <c r="A453" s="52" t="s">
        <v>1086</v>
      </c>
      <c r="B453" s="52" t="s">
        <v>169</v>
      </c>
      <c r="C453" s="55" t="s">
        <v>586</v>
      </c>
      <c r="D453" s="52">
        <v>0.71840000000000004</v>
      </c>
      <c r="E453" s="52" t="s">
        <v>652</v>
      </c>
      <c r="F453" s="52" t="s">
        <v>587</v>
      </c>
    </row>
    <row r="454" spans="1:6" hidden="1">
      <c r="A454" s="52" t="s">
        <v>1093</v>
      </c>
      <c r="B454" s="52" t="s">
        <v>83</v>
      </c>
      <c r="C454" s="55" t="s">
        <v>586</v>
      </c>
      <c r="D454" s="52">
        <v>0.7097</v>
      </c>
      <c r="E454" s="52" t="s">
        <v>660</v>
      </c>
      <c r="F454" s="52" t="s">
        <v>587</v>
      </c>
    </row>
    <row r="455" spans="1:6" hidden="1">
      <c r="A455" s="52" t="s">
        <v>1101</v>
      </c>
      <c r="B455" s="52" t="s">
        <v>177</v>
      </c>
      <c r="C455" s="55" t="s">
        <v>586</v>
      </c>
      <c r="D455" s="52">
        <v>0.53749999999999998</v>
      </c>
      <c r="E455" s="52" t="s">
        <v>660</v>
      </c>
      <c r="F455" s="52" t="s">
        <v>587</v>
      </c>
    </row>
    <row r="456" spans="1:6" hidden="1">
      <c r="A456" s="52" t="s">
        <v>1106</v>
      </c>
      <c r="B456" s="52" t="s">
        <v>364</v>
      </c>
      <c r="C456" s="55" t="s">
        <v>586</v>
      </c>
      <c r="D456" s="52">
        <v>0.64180000000000004</v>
      </c>
      <c r="E456" s="52" t="s">
        <v>660</v>
      </c>
      <c r="F456" s="52" t="s">
        <v>587</v>
      </c>
    </row>
    <row r="457" spans="1:6" hidden="1">
      <c r="A457" s="52" t="s">
        <v>1108</v>
      </c>
      <c r="B457" s="52" t="s">
        <v>344</v>
      </c>
      <c r="C457" s="55" t="s">
        <v>586</v>
      </c>
      <c r="D457" s="52">
        <v>0.61960000000000004</v>
      </c>
      <c r="E457" s="52" t="s">
        <v>652</v>
      </c>
      <c r="F457" s="52" t="s">
        <v>587</v>
      </c>
    </row>
    <row r="458" spans="1:6" hidden="1">
      <c r="A458" s="52" t="s">
        <v>1110</v>
      </c>
      <c r="B458" s="52" t="s">
        <v>9</v>
      </c>
      <c r="C458" s="55" t="s">
        <v>586</v>
      </c>
      <c r="D458" s="52">
        <v>0.68869999999999998</v>
      </c>
      <c r="E458" s="52" t="s">
        <v>660</v>
      </c>
      <c r="F458" s="52" t="s">
        <v>587</v>
      </c>
    </row>
    <row r="459" spans="1:6" hidden="1">
      <c r="A459" s="52" t="s">
        <v>1115</v>
      </c>
      <c r="B459" s="52" t="s">
        <v>375</v>
      </c>
      <c r="C459" s="55" t="s">
        <v>586</v>
      </c>
      <c r="D459" s="52">
        <v>0.59740000000000004</v>
      </c>
      <c r="E459" s="52" t="s">
        <v>656</v>
      </c>
      <c r="F459" s="52" t="s">
        <v>587</v>
      </c>
    </row>
    <row r="460" spans="1:6" hidden="1">
      <c r="A460" s="52" t="s">
        <v>1118</v>
      </c>
      <c r="B460" s="52" t="s">
        <v>115</v>
      </c>
      <c r="C460" s="55" t="s">
        <v>586</v>
      </c>
      <c r="D460" s="52">
        <v>0.66669999999999996</v>
      </c>
      <c r="E460" s="52" t="s">
        <v>660</v>
      </c>
      <c r="F460" s="52" t="s">
        <v>587</v>
      </c>
    </row>
    <row r="461" spans="1:6" hidden="1">
      <c r="A461" s="52" t="s">
        <v>1121</v>
      </c>
      <c r="B461" s="52" t="s">
        <v>37</v>
      </c>
      <c r="C461" s="55" t="s">
        <v>586</v>
      </c>
      <c r="D461" s="52">
        <v>0.60360000000000003</v>
      </c>
      <c r="E461" s="52" t="s">
        <v>656</v>
      </c>
      <c r="F461" s="52" t="s">
        <v>587</v>
      </c>
    </row>
    <row r="462" spans="1:6" hidden="1">
      <c r="A462" s="52" t="s">
        <v>1121</v>
      </c>
      <c r="B462" s="52" t="s">
        <v>24</v>
      </c>
      <c r="C462" s="55" t="s">
        <v>586</v>
      </c>
      <c r="D462" s="52">
        <v>0.68889999999999996</v>
      </c>
      <c r="E462" s="52" t="s">
        <v>660</v>
      </c>
      <c r="F462" s="52" t="s">
        <v>587</v>
      </c>
    </row>
    <row r="463" spans="1:6" hidden="1">
      <c r="A463" s="52" t="s">
        <v>1125</v>
      </c>
      <c r="B463" s="52" t="s">
        <v>381</v>
      </c>
      <c r="C463" s="55" t="s">
        <v>586</v>
      </c>
      <c r="D463" s="52">
        <v>0.53680000000000005</v>
      </c>
      <c r="E463" s="52" t="s">
        <v>660</v>
      </c>
      <c r="F463" s="52" t="s">
        <v>587</v>
      </c>
    </row>
    <row r="464" spans="1:6" hidden="1">
      <c r="A464" s="52" t="s">
        <v>1132</v>
      </c>
      <c r="B464" s="52" t="s">
        <v>353</v>
      </c>
      <c r="C464" s="55" t="s">
        <v>586</v>
      </c>
      <c r="D464" s="52">
        <v>0.47060000000000002</v>
      </c>
      <c r="E464" s="52" t="s">
        <v>660</v>
      </c>
      <c r="F464" s="52" t="s">
        <v>587</v>
      </c>
    </row>
    <row r="465" spans="1:6" hidden="1">
      <c r="A465" s="52" t="s">
        <v>1135</v>
      </c>
      <c r="B465" s="52" t="s">
        <v>424</v>
      </c>
      <c r="C465" s="55" t="s">
        <v>586</v>
      </c>
      <c r="D465" s="52">
        <v>0.66069999999999995</v>
      </c>
      <c r="E465" s="52" t="s">
        <v>652</v>
      </c>
      <c r="F465" s="52" t="s">
        <v>587</v>
      </c>
    </row>
    <row r="466" spans="1:6" hidden="1">
      <c r="A466" s="52" t="s">
        <v>1143</v>
      </c>
      <c r="B466" s="52" t="s">
        <v>141</v>
      </c>
      <c r="C466" s="55" t="s">
        <v>586</v>
      </c>
      <c r="D466" s="52">
        <v>0.60340000000000005</v>
      </c>
      <c r="E466" s="52" t="s">
        <v>656</v>
      </c>
      <c r="F466" s="52" t="s">
        <v>587</v>
      </c>
    </row>
    <row r="467" spans="1:6" hidden="1">
      <c r="A467" s="52" t="s">
        <v>1145</v>
      </c>
      <c r="B467" s="52" t="s">
        <v>45</v>
      </c>
      <c r="C467" s="55" t="s">
        <v>586</v>
      </c>
      <c r="D467" s="52">
        <v>0.5474</v>
      </c>
      <c r="E467" s="52" t="s">
        <v>646</v>
      </c>
      <c r="F467" s="52" t="s">
        <v>587</v>
      </c>
    </row>
    <row r="468" spans="1:6" hidden="1">
      <c r="A468" s="52" t="s">
        <v>1150</v>
      </c>
      <c r="B468" s="52" t="s">
        <v>79</v>
      </c>
      <c r="C468" s="55" t="s">
        <v>586</v>
      </c>
      <c r="D468" s="52">
        <v>0.72030000000000005</v>
      </c>
      <c r="E468" s="52" t="s">
        <v>656</v>
      </c>
      <c r="F468" s="52" t="s">
        <v>587</v>
      </c>
    </row>
    <row r="469" spans="1:6" hidden="1">
      <c r="A469" s="52" t="s">
        <v>1152</v>
      </c>
      <c r="B469" s="52" t="s">
        <v>78</v>
      </c>
      <c r="C469" s="55" t="s">
        <v>586</v>
      </c>
      <c r="D469" s="52">
        <v>0.67569999999999997</v>
      </c>
      <c r="E469" s="52" t="s">
        <v>646</v>
      </c>
      <c r="F469" s="52" t="s">
        <v>587</v>
      </c>
    </row>
    <row r="470" spans="1:6" hidden="1">
      <c r="A470" s="52" t="s">
        <v>891</v>
      </c>
      <c r="B470" s="52" t="s">
        <v>405</v>
      </c>
      <c r="C470" s="55" t="s">
        <v>586</v>
      </c>
      <c r="D470" s="52">
        <v>0.35</v>
      </c>
      <c r="E470" s="52" t="s">
        <v>660</v>
      </c>
      <c r="F470" s="52" t="s">
        <v>587</v>
      </c>
    </row>
    <row r="471" spans="1:6" hidden="1">
      <c r="A471" s="52" t="s">
        <v>1155</v>
      </c>
      <c r="B471" s="52" t="s">
        <v>193</v>
      </c>
      <c r="C471" s="55" t="s">
        <v>586</v>
      </c>
      <c r="D471" s="52">
        <v>0.66669999999999996</v>
      </c>
      <c r="E471" s="52" t="s">
        <v>660</v>
      </c>
      <c r="F471" s="52" t="s">
        <v>587</v>
      </c>
    </row>
    <row r="472" spans="1:6" hidden="1">
      <c r="A472" s="52" t="s">
        <v>1158</v>
      </c>
      <c r="B472" s="52" t="s">
        <v>524</v>
      </c>
      <c r="C472" s="55" t="s">
        <v>586</v>
      </c>
      <c r="D472" s="52">
        <v>0.41360000000000002</v>
      </c>
      <c r="E472" s="52" t="s">
        <v>660</v>
      </c>
      <c r="F472" s="52" t="s">
        <v>587</v>
      </c>
    </row>
    <row r="473" spans="1:6" hidden="1">
      <c r="A473" s="52" t="s">
        <v>1162</v>
      </c>
      <c r="B473" s="52" t="s">
        <v>441</v>
      </c>
      <c r="C473" s="55" t="s">
        <v>586</v>
      </c>
      <c r="D473" s="52">
        <v>0.4884</v>
      </c>
      <c r="E473" s="52" t="s">
        <v>656</v>
      </c>
      <c r="F473" s="52" t="s">
        <v>587</v>
      </c>
    </row>
    <row r="474" spans="1:6" hidden="1">
      <c r="A474" s="52" t="s">
        <v>1164</v>
      </c>
      <c r="B474" s="52" t="s">
        <v>532</v>
      </c>
      <c r="C474" s="55" t="s">
        <v>586</v>
      </c>
      <c r="D474" s="52">
        <v>0.17499999999999999</v>
      </c>
      <c r="E474" s="52" t="s">
        <v>656</v>
      </c>
      <c r="F474" s="52" t="s">
        <v>587</v>
      </c>
    </row>
    <row r="475" spans="1:6" hidden="1">
      <c r="A475" s="52" t="s">
        <v>1166</v>
      </c>
      <c r="B475" s="52" t="s">
        <v>376</v>
      </c>
      <c r="C475" s="55" t="s">
        <v>586</v>
      </c>
      <c r="D475" s="52">
        <v>0.495</v>
      </c>
      <c r="E475" s="52" t="s">
        <v>660</v>
      </c>
      <c r="F475" s="52" t="s">
        <v>587</v>
      </c>
    </row>
    <row r="476" spans="1:6" hidden="1">
      <c r="A476" s="52" t="s">
        <v>1169</v>
      </c>
      <c r="B476" s="52" t="s">
        <v>418</v>
      </c>
      <c r="C476" s="55" t="s">
        <v>586</v>
      </c>
      <c r="D476" s="52">
        <v>0.52049999999999996</v>
      </c>
      <c r="E476" s="52" t="s">
        <v>656</v>
      </c>
      <c r="F476" s="52" t="s">
        <v>587</v>
      </c>
    </row>
    <row r="477" spans="1:6" hidden="1">
      <c r="A477" s="52" t="s">
        <v>1171</v>
      </c>
      <c r="B477" s="52" t="s">
        <v>380</v>
      </c>
      <c r="C477" s="55" t="s">
        <v>586</v>
      </c>
      <c r="D477" s="52">
        <v>0.4219</v>
      </c>
      <c r="E477" s="52" t="s">
        <v>656</v>
      </c>
      <c r="F477" s="52" t="s">
        <v>587</v>
      </c>
    </row>
    <row r="478" spans="1:6" hidden="1">
      <c r="A478" s="52" t="s">
        <v>1173</v>
      </c>
      <c r="B478" s="52" t="s">
        <v>534</v>
      </c>
      <c r="C478" s="55" t="s">
        <v>586</v>
      </c>
      <c r="D478" s="52">
        <v>0.5</v>
      </c>
      <c r="E478" s="52" t="s">
        <v>656</v>
      </c>
      <c r="F478" s="52" t="s">
        <v>587</v>
      </c>
    </row>
    <row r="479" spans="1:6" hidden="1">
      <c r="A479" s="52" t="s">
        <v>538</v>
      </c>
      <c r="B479" s="52" t="s">
        <v>538</v>
      </c>
      <c r="C479" s="55" t="s">
        <v>586</v>
      </c>
      <c r="D479" s="52">
        <v>0.50619999999999998</v>
      </c>
      <c r="E479" s="52" t="s">
        <v>646</v>
      </c>
      <c r="F479" s="52" t="s">
        <v>587</v>
      </c>
    </row>
    <row r="480" spans="1:6" hidden="1">
      <c r="A480" s="52" t="s">
        <v>1175</v>
      </c>
      <c r="B480" s="52" t="s">
        <v>236</v>
      </c>
      <c r="C480" s="55" t="s">
        <v>586</v>
      </c>
      <c r="D480" s="52">
        <v>0.68830000000000002</v>
      </c>
      <c r="E480" s="52" t="s">
        <v>656</v>
      </c>
      <c r="F480" s="52" t="s">
        <v>587</v>
      </c>
    </row>
    <row r="481" spans="1:6" hidden="1">
      <c r="A481" s="52" t="s">
        <v>1177</v>
      </c>
      <c r="B481" s="52" t="s">
        <v>455</v>
      </c>
      <c r="C481" s="55" t="s">
        <v>586</v>
      </c>
      <c r="D481" s="52">
        <v>0.44440000000000002</v>
      </c>
      <c r="E481" s="52" t="s">
        <v>656</v>
      </c>
      <c r="F481" s="52" t="s">
        <v>587</v>
      </c>
    </row>
    <row r="482" spans="1:6" hidden="1">
      <c r="A482" s="52" t="s">
        <v>1179</v>
      </c>
      <c r="B482" s="52" t="s">
        <v>462</v>
      </c>
      <c r="C482" s="55" t="s">
        <v>586</v>
      </c>
      <c r="D482" s="52">
        <v>0.51670000000000005</v>
      </c>
      <c r="E482" s="52" t="s">
        <v>656</v>
      </c>
      <c r="F482" s="52" t="s">
        <v>587</v>
      </c>
    </row>
    <row r="483" spans="1:6" hidden="1">
      <c r="A483" s="52" t="s">
        <v>1181</v>
      </c>
      <c r="B483" s="52" t="s">
        <v>541</v>
      </c>
      <c r="C483" s="55" t="s">
        <v>586</v>
      </c>
      <c r="D483" s="52">
        <v>0.28410000000000002</v>
      </c>
      <c r="E483" s="52" t="s">
        <v>656</v>
      </c>
      <c r="F483" s="52" t="s">
        <v>587</v>
      </c>
    </row>
    <row r="484" spans="1:6" hidden="1">
      <c r="A484" s="52" t="s">
        <v>550</v>
      </c>
      <c r="B484" s="52" t="s">
        <v>550</v>
      </c>
      <c r="C484" s="55" t="s">
        <v>586</v>
      </c>
      <c r="D484" s="52">
        <v>0.56159999999999999</v>
      </c>
      <c r="E484" s="52" t="s">
        <v>660</v>
      </c>
      <c r="F484" s="52" t="s">
        <v>587</v>
      </c>
    </row>
    <row r="485" spans="1:6" hidden="1">
      <c r="A485" s="52" t="s">
        <v>1183</v>
      </c>
      <c r="B485" s="52" t="s">
        <v>134</v>
      </c>
      <c r="C485" s="55" t="s">
        <v>586</v>
      </c>
      <c r="D485" s="52">
        <v>0.59540000000000004</v>
      </c>
      <c r="E485" s="52" t="s">
        <v>660</v>
      </c>
      <c r="F485" s="52" t="s">
        <v>587</v>
      </c>
    </row>
    <row r="486" spans="1:6" hidden="1">
      <c r="A486" s="52" t="s">
        <v>1185</v>
      </c>
      <c r="B486" s="52" t="s">
        <v>406</v>
      </c>
      <c r="C486" s="55" t="s">
        <v>586</v>
      </c>
      <c r="D486" s="52">
        <v>0.4607</v>
      </c>
      <c r="E486" s="52" t="s">
        <v>660</v>
      </c>
      <c r="F486" s="52" t="s">
        <v>587</v>
      </c>
    </row>
    <row r="487" spans="1:6" hidden="1">
      <c r="A487" s="52" t="s">
        <v>1192</v>
      </c>
      <c r="B487" s="52" t="s">
        <v>137</v>
      </c>
      <c r="C487" s="55" t="s">
        <v>586</v>
      </c>
      <c r="D487" s="52">
        <v>0.66449999999999998</v>
      </c>
      <c r="E487" s="52" t="s">
        <v>660</v>
      </c>
      <c r="F487" s="52" t="s">
        <v>587</v>
      </c>
    </row>
    <row r="488" spans="1:6" hidden="1">
      <c r="A488" s="52" t="s">
        <v>1194</v>
      </c>
      <c r="B488" s="52" t="s">
        <v>420</v>
      </c>
      <c r="C488" s="55" t="s">
        <v>586</v>
      </c>
      <c r="D488" s="52">
        <v>0.58330000000000004</v>
      </c>
      <c r="E488" s="52" t="s">
        <v>656</v>
      </c>
      <c r="F488" s="52" t="s">
        <v>587</v>
      </c>
    </row>
    <row r="489" spans="1:6" hidden="1">
      <c r="A489" s="52" t="s">
        <v>1196</v>
      </c>
      <c r="B489" s="52" t="s">
        <v>412</v>
      </c>
      <c r="C489" s="55" t="s">
        <v>586</v>
      </c>
      <c r="D489" s="52">
        <v>0.5</v>
      </c>
      <c r="E489" s="52" t="s">
        <v>660</v>
      </c>
      <c r="F489" s="52" t="s">
        <v>587</v>
      </c>
    </row>
    <row r="490" spans="1:6" hidden="1">
      <c r="A490" s="52" t="s">
        <v>1198</v>
      </c>
      <c r="B490" s="52" t="s">
        <v>142</v>
      </c>
      <c r="C490" s="55" t="s">
        <v>586</v>
      </c>
      <c r="D490" s="52">
        <v>0.625</v>
      </c>
      <c r="E490" s="52" t="s">
        <v>660</v>
      </c>
      <c r="F490" s="52" t="s">
        <v>587</v>
      </c>
    </row>
    <row r="491" spans="1:6" hidden="1">
      <c r="A491" s="52" t="s">
        <v>1200</v>
      </c>
      <c r="B491" s="52" t="s">
        <v>148</v>
      </c>
      <c r="C491" s="55" t="s">
        <v>586</v>
      </c>
      <c r="D491" s="52">
        <v>0.74760000000000004</v>
      </c>
      <c r="E491" s="52" t="s">
        <v>646</v>
      </c>
      <c r="F491" s="52" t="s">
        <v>587</v>
      </c>
    </row>
    <row r="492" spans="1:6" hidden="1">
      <c r="A492" s="52" t="s">
        <v>1202</v>
      </c>
      <c r="B492" s="52" t="s">
        <v>80</v>
      </c>
      <c r="C492" s="55" t="s">
        <v>586</v>
      </c>
      <c r="D492" s="52">
        <v>0.30209999999999998</v>
      </c>
      <c r="E492" s="52" t="s">
        <v>656</v>
      </c>
      <c r="F492" s="52" t="s">
        <v>587</v>
      </c>
    </row>
    <row r="493" spans="1:6" hidden="1">
      <c r="A493" s="52" t="s">
        <v>1204</v>
      </c>
      <c r="B493" s="52" t="s">
        <v>566</v>
      </c>
      <c r="C493" s="55" t="s">
        <v>586</v>
      </c>
      <c r="D493" s="52">
        <v>0.37040000000000001</v>
      </c>
      <c r="E493" s="52" t="s">
        <v>660</v>
      </c>
      <c r="F493" s="52" t="s">
        <v>587</v>
      </c>
    </row>
    <row r="494" spans="1:6" hidden="1">
      <c r="A494" s="52" t="s">
        <v>1206</v>
      </c>
      <c r="B494" s="52" t="s">
        <v>478</v>
      </c>
      <c r="C494" s="55" t="s">
        <v>586</v>
      </c>
      <c r="D494" s="52">
        <v>0.54479999999999995</v>
      </c>
      <c r="E494" s="52" t="s">
        <v>660</v>
      </c>
      <c r="F494" s="52" t="s">
        <v>587</v>
      </c>
    </row>
    <row r="495" spans="1:6" hidden="1">
      <c r="A495" s="52" t="s">
        <v>582</v>
      </c>
      <c r="B495" s="52" t="s">
        <v>571</v>
      </c>
      <c r="C495" s="52" t="s">
        <v>1678</v>
      </c>
      <c r="D495" s="52">
        <v>0.44</v>
      </c>
      <c r="E495" s="52" t="s">
        <v>651</v>
      </c>
      <c r="F495" s="55" t="s">
        <v>580</v>
      </c>
    </row>
    <row r="496" spans="1:6" hidden="1">
      <c r="A496" s="52" t="s">
        <v>703</v>
      </c>
      <c r="B496" s="52" t="s">
        <v>4</v>
      </c>
      <c r="C496" s="52" t="s">
        <v>1678</v>
      </c>
      <c r="D496" s="52">
        <v>0.68420000000000003</v>
      </c>
      <c r="E496" s="52" t="s">
        <v>656</v>
      </c>
      <c r="F496" s="52" t="s">
        <v>587</v>
      </c>
    </row>
    <row r="497" spans="1:6" hidden="1">
      <c r="A497" s="52" t="s">
        <v>712</v>
      </c>
      <c r="B497" s="52" t="s">
        <v>47</v>
      </c>
      <c r="C497" s="52" t="s">
        <v>1678</v>
      </c>
      <c r="D497" s="52">
        <v>0.75</v>
      </c>
      <c r="E497" s="52" t="s">
        <v>656</v>
      </c>
      <c r="F497" s="52" t="s">
        <v>587</v>
      </c>
    </row>
    <row r="498" spans="1:6" hidden="1">
      <c r="A498" s="52" t="s">
        <v>715</v>
      </c>
      <c r="B498" s="52" t="s">
        <v>65</v>
      </c>
      <c r="C498" s="52" t="s">
        <v>1678</v>
      </c>
      <c r="D498" s="52">
        <v>0.57140000000000002</v>
      </c>
      <c r="E498" s="52" t="s">
        <v>656</v>
      </c>
      <c r="F498" s="52" t="s">
        <v>587</v>
      </c>
    </row>
    <row r="499" spans="1:6" hidden="1">
      <c r="A499" s="52" t="s">
        <v>723</v>
      </c>
      <c r="B499" s="52" t="s">
        <v>53</v>
      </c>
      <c r="C499" s="52" t="s">
        <v>1678</v>
      </c>
      <c r="D499" s="52">
        <v>0.54949999999999999</v>
      </c>
      <c r="E499" s="52" t="s">
        <v>660</v>
      </c>
      <c r="F499" s="52" t="s">
        <v>587</v>
      </c>
    </row>
    <row r="500" spans="1:6" hidden="1">
      <c r="A500" s="52" t="s">
        <v>583</v>
      </c>
      <c r="B500" s="52" t="s">
        <v>574</v>
      </c>
      <c r="C500" s="52" t="s">
        <v>1678</v>
      </c>
      <c r="D500" s="52">
        <v>0.35139999999999999</v>
      </c>
      <c r="E500" s="52" t="s">
        <v>660</v>
      </c>
      <c r="F500" s="52" t="s">
        <v>580</v>
      </c>
    </row>
    <row r="501" spans="1:6" hidden="1">
      <c r="A501" s="52" t="s">
        <v>1110</v>
      </c>
      <c r="B501" s="52" t="s">
        <v>9</v>
      </c>
      <c r="C501" s="52" t="s">
        <v>1678</v>
      </c>
      <c r="D501" s="52">
        <v>0.62919999999999998</v>
      </c>
      <c r="E501" s="52" t="s">
        <v>660</v>
      </c>
      <c r="F501" s="52" t="s">
        <v>587</v>
      </c>
    </row>
    <row r="502" spans="1:6" hidden="1">
      <c r="A502" s="52" t="s">
        <v>736</v>
      </c>
      <c r="B502" s="52" t="s">
        <v>172</v>
      </c>
      <c r="C502" s="52" t="s">
        <v>1678</v>
      </c>
      <c r="D502" s="52">
        <v>0.61539999999999995</v>
      </c>
      <c r="E502" s="52" t="s">
        <v>656</v>
      </c>
      <c r="F502" s="52" t="s">
        <v>587</v>
      </c>
    </row>
    <row r="503" spans="1:6" hidden="1">
      <c r="A503" s="52" t="s">
        <v>917</v>
      </c>
      <c r="B503" s="52" t="s">
        <v>95</v>
      </c>
      <c r="C503" s="52" t="s">
        <v>1678</v>
      </c>
      <c r="D503" s="52">
        <v>0.69850000000000001</v>
      </c>
      <c r="E503" s="52" t="s">
        <v>660</v>
      </c>
      <c r="F503" s="52" t="s">
        <v>587</v>
      </c>
    </row>
    <row r="504" spans="1:6" hidden="1">
      <c r="A504" s="52" t="s">
        <v>737</v>
      </c>
      <c r="B504" s="52" t="s">
        <v>92</v>
      </c>
      <c r="C504" s="52" t="s">
        <v>1678</v>
      </c>
      <c r="D504" s="52">
        <v>0.51390000000000002</v>
      </c>
      <c r="E504" s="52" t="s">
        <v>656</v>
      </c>
      <c r="F504" s="52" t="s">
        <v>587</v>
      </c>
    </row>
    <row r="505" spans="1:6" hidden="1">
      <c r="A505" s="52" t="s">
        <v>737</v>
      </c>
      <c r="B505" s="52" t="s">
        <v>98</v>
      </c>
      <c r="C505" s="52" t="s">
        <v>1678</v>
      </c>
      <c r="D505" s="52">
        <v>0.63160000000000005</v>
      </c>
      <c r="E505" s="52" t="s">
        <v>660</v>
      </c>
      <c r="F505" s="52" t="s">
        <v>587</v>
      </c>
    </row>
    <row r="506" spans="1:6" hidden="1">
      <c r="A506" s="52" t="s">
        <v>739</v>
      </c>
      <c r="B506" s="52" t="s">
        <v>200</v>
      </c>
      <c r="C506" s="52" t="s">
        <v>1678</v>
      </c>
      <c r="D506" s="52">
        <v>0.54190000000000005</v>
      </c>
      <c r="E506" s="52" t="s">
        <v>656</v>
      </c>
      <c r="F506" s="52" t="s">
        <v>587</v>
      </c>
    </row>
    <row r="507" spans="1:6" hidden="1">
      <c r="A507" s="52" t="s">
        <v>739</v>
      </c>
      <c r="B507" s="52" t="s">
        <v>19</v>
      </c>
      <c r="C507" s="52" t="s">
        <v>1678</v>
      </c>
      <c r="D507" s="52">
        <v>0.77159999999999995</v>
      </c>
      <c r="E507" s="52" t="s">
        <v>660</v>
      </c>
      <c r="F507" s="52" t="s">
        <v>587</v>
      </c>
    </row>
    <row r="508" spans="1:6" hidden="1">
      <c r="A508" s="52" t="s">
        <v>741</v>
      </c>
      <c r="B508" s="52" t="s">
        <v>106</v>
      </c>
      <c r="C508" s="52" t="s">
        <v>1678</v>
      </c>
      <c r="D508" s="52">
        <v>0.38890000000000002</v>
      </c>
      <c r="E508" s="52" t="s">
        <v>656</v>
      </c>
      <c r="F508" s="52" t="s">
        <v>587</v>
      </c>
    </row>
    <row r="509" spans="1:6" hidden="1">
      <c r="A509" s="52" t="s">
        <v>747</v>
      </c>
      <c r="B509" s="52" t="s">
        <v>116</v>
      </c>
      <c r="C509" s="52" t="s">
        <v>1678</v>
      </c>
      <c r="D509" s="52">
        <v>0.49390000000000001</v>
      </c>
      <c r="E509" s="52" t="s">
        <v>660</v>
      </c>
      <c r="F509" s="52" t="s">
        <v>587</v>
      </c>
    </row>
    <row r="510" spans="1:6" hidden="1">
      <c r="A510" s="52" t="s">
        <v>934</v>
      </c>
      <c r="B510" s="52" t="s">
        <v>182</v>
      </c>
      <c r="C510" s="52" t="s">
        <v>1678</v>
      </c>
      <c r="D510" s="52">
        <v>0.78669999999999995</v>
      </c>
      <c r="E510" s="52" t="s">
        <v>652</v>
      </c>
      <c r="F510" s="52" t="s">
        <v>587</v>
      </c>
    </row>
    <row r="511" spans="1:6" hidden="1">
      <c r="A511" s="52" t="s">
        <v>999</v>
      </c>
      <c r="B511" s="52" t="s">
        <v>128</v>
      </c>
      <c r="C511" s="52" t="s">
        <v>1678</v>
      </c>
      <c r="D511" s="52">
        <v>0.56820000000000004</v>
      </c>
      <c r="E511" s="52" t="s">
        <v>660</v>
      </c>
      <c r="F511" s="52" t="s">
        <v>587</v>
      </c>
    </row>
    <row r="512" spans="1:6" hidden="1">
      <c r="A512" s="52" t="s">
        <v>751</v>
      </c>
      <c r="B512" s="52" t="s">
        <v>10</v>
      </c>
      <c r="C512" s="52" t="s">
        <v>1678</v>
      </c>
      <c r="D512" s="52">
        <v>0.83120000000000005</v>
      </c>
      <c r="E512" s="52" t="s">
        <v>652</v>
      </c>
      <c r="F512" s="52" t="s">
        <v>587</v>
      </c>
    </row>
    <row r="513" spans="1:6" hidden="1">
      <c r="A513" s="52" t="s">
        <v>797</v>
      </c>
      <c r="B513" s="52" t="s">
        <v>139</v>
      </c>
      <c r="C513" s="52" t="s">
        <v>1678</v>
      </c>
      <c r="D513" s="52">
        <v>0.44219999999999998</v>
      </c>
      <c r="E513" s="52" t="s">
        <v>660</v>
      </c>
      <c r="F513" s="52" t="s">
        <v>587</v>
      </c>
    </row>
    <row r="514" spans="1:6" hidden="1">
      <c r="A514" s="52" t="s">
        <v>753</v>
      </c>
      <c r="B514" s="52" t="s">
        <v>243</v>
      </c>
      <c r="C514" s="52" t="s">
        <v>1678</v>
      </c>
      <c r="D514" s="52">
        <v>0.35189999999999999</v>
      </c>
      <c r="E514" s="52" t="s">
        <v>660</v>
      </c>
      <c r="F514" s="52" t="s">
        <v>587</v>
      </c>
    </row>
    <row r="515" spans="1:6" hidden="1">
      <c r="A515" s="52" t="s">
        <v>1033</v>
      </c>
      <c r="B515" s="52" t="s">
        <v>189</v>
      </c>
      <c r="C515" s="52" t="s">
        <v>1678</v>
      </c>
      <c r="D515" s="52">
        <v>0.75629999999999997</v>
      </c>
      <c r="E515" s="52" t="s">
        <v>656</v>
      </c>
      <c r="F515" s="52" t="s">
        <v>587</v>
      </c>
    </row>
    <row r="516" spans="1:6" hidden="1">
      <c r="A516" s="52" t="s">
        <v>1033</v>
      </c>
      <c r="B516" s="52" t="s">
        <v>18</v>
      </c>
      <c r="C516" s="52" t="s">
        <v>1678</v>
      </c>
      <c r="D516" s="52">
        <v>0.6381</v>
      </c>
      <c r="E516" s="52" t="s">
        <v>660</v>
      </c>
      <c r="F516" s="52" t="s">
        <v>587</v>
      </c>
    </row>
    <row r="517" spans="1:6" hidden="1">
      <c r="A517" s="52" t="s">
        <v>1121</v>
      </c>
      <c r="B517" s="52" t="s">
        <v>37</v>
      </c>
      <c r="C517" s="52" t="s">
        <v>1678</v>
      </c>
      <c r="D517" s="52">
        <v>0.74070000000000003</v>
      </c>
      <c r="E517" s="52" t="s">
        <v>656</v>
      </c>
      <c r="F517" s="52" t="s">
        <v>587</v>
      </c>
    </row>
    <row r="518" spans="1:6" hidden="1">
      <c r="A518" s="52" t="s">
        <v>1121</v>
      </c>
      <c r="B518" s="52" t="s">
        <v>24</v>
      </c>
      <c r="C518" s="52" t="s">
        <v>1678</v>
      </c>
      <c r="D518" s="52">
        <v>0.47370000000000001</v>
      </c>
      <c r="E518" s="52" t="s">
        <v>660</v>
      </c>
      <c r="F518" s="52" t="s">
        <v>587</v>
      </c>
    </row>
    <row r="519" spans="1:6" hidden="1">
      <c r="A519" s="52" t="s">
        <v>886</v>
      </c>
      <c r="B519" s="52" t="s">
        <v>163</v>
      </c>
      <c r="C519" s="52" t="s">
        <v>1678</v>
      </c>
      <c r="D519" s="52">
        <v>0.73170000000000002</v>
      </c>
      <c r="E519" s="52" t="s">
        <v>660</v>
      </c>
      <c r="F519" s="52" t="s">
        <v>587</v>
      </c>
    </row>
    <row r="520" spans="1:6" hidden="1">
      <c r="A520" s="52" t="s">
        <v>878</v>
      </c>
      <c r="B520" s="52" t="s">
        <v>264</v>
      </c>
      <c r="C520" s="52" t="s">
        <v>1678</v>
      </c>
      <c r="D520" s="52">
        <v>0.65280000000000005</v>
      </c>
      <c r="E520" s="52" t="s">
        <v>656</v>
      </c>
      <c r="F520" s="52" t="s">
        <v>587</v>
      </c>
    </row>
    <row r="521" spans="1:6" hidden="1">
      <c r="A521" s="52" t="s">
        <v>1044</v>
      </c>
      <c r="B521" s="52" t="s">
        <v>31</v>
      </c>
      <c r="C521" s="52" t="s">
        <v>1678</v>
      </c>
      <c r="D521" s="52">
        <v>0.66669999999999996</v>
      </c>
      <c r="E521" s="52" t="s">
        <v>652</v>
      </c>
      <c r="F521" s="52" t="s">
        <v>587</v>
      </c>
    </row>
    <row r="522" spans="1:6" hidden="1">
      <c r="A522" s="52" t="s">
        <v>1101</v>
      </c>
      <c r="B522" s="52" t="s">
        <v>177</v>
      </c>
      <c r="C522" s="52" t="s">
        <v>1678</v>
      </c>
      <c r="D522" s="52">
        <v>0.64629999999999999</v>
      </c>
      <c r="E522" s="52" t="s">
        <v>660</v>
      </c>
      <c r="F522" s="52" t="s">
        <v>587</v>
      </c>
    </row>
    <row r="523" spans="1:6" hidden="1">
      <c r="A523" s="52" t="s">
        <v>944</v>
      </c>
      <c r="B523" s="52" t="s">
        <v>218</v>
      </c>
      <c r="C523" s="52" t="s">
        <v>1678</v>
      </c>
      <c r="D523" s="52">
        <v>0.73680000000000001</v>
      </c>
      <c r="E523" s="52" t="s">
        <v>656</v>
      </c>
      <c r="F523" s="52" t="s">
        <v>587</v>
      </c>
    </row>
    <row r="524" spans="1:6" hidden="1">
      <c r="A524" s="52" t="s">
        <v>726</v>
      </c>
      <c r="B524" s="52" t="s">
        <v>288</v>
      </c>
      <c r="C524" s="52" t="s">
        <v>1678</v>
      </c>
      <c r="D524" s="52">
        <v>0.4667</v>
      </c>
      <c r="E524" s="52" t="s">
        <v>656</v>
      </c>
      <c r="F524" s="52" t="s">
        <v>587</v>
      </c>
    </row>
    <row r="525" spans="1:6" hidden="1">
      <c r="A525" s="52" t="s">
        <v>720</v>
      </c>
      <c r="B525" s="52" t="s">
        <v>32</v>
      </c>
      <c r="C525" s="52" t="s">
        <v>1678</v>
      </c>
      <c r="D525" s="52">
        <v>0.67810000000000004</v>
      </c>
      <c r="E525" s="52" t="s">
        <v>660</v>
      </c>
      <c r="F525" s="52" t="s">
        <v>587</v>
      </c>
    </row>
    <row r="526" spans="1:6" hidden="1">
      <c r="A526" s="52" t="s">
        <v>773</v>
      </c>
      <c r="B526" s="52" t="s">
        <v>308</v>
      </c>
      <c r="C526" s="52" t="s">
        <v>1678</v>
      </c>
      <c r="D526" s="52">
        <v>0.52780000000000005</v>
      </c>
      <c r="E526" s="52" t="s">
        <v>656</v>
      </c>
      <c r="F526" s="52" t="s">
        <v>587</v>
      </c>
    </row>
    <row r="527" spans="1:6" hidden="1">
      <c r="A527" s="52" t="s">
        <v>775</v>
      </c>
      <c r="B527" s="52" t="s">
        <v>51</v>
      </c>
      <c r="C527" s="52" t="s">
        <v>1678</v>
      </c>
      <c r="D527" s="52">
        <v>0.72729999999999995</v>
      </c>
      <c r="E527" s="52" t="s">
        <v>656</v>
      </c>
      <c r="F527" s="52" t="s">
        <v>587</v>
      </c>
    </row>
    <row r="528" spans="1:6" hidden="1">
      <c r="A528" s="52" t="s">
        <v>775</v>
      </c>
      <c r="B528" s="52" t="s">
        <v>124</v>
      </c>
      <c r="C528" s="52" t="s">
        <v>1678</v>
      </c>
      <c r="D528" s="52">
        <v>0.57889999999999997</v>
      </c>
      <c r="E528" s="52" t="s">
        <v>660</v>
      </c>
      <c r="F528" s="52" t="s">
        <v>587</v>
      </c>
    </row>
    <row r="529" spans="1:6" hidden="1">
      <c r="A529" s="52" t="s">
        <v>886</v>
      </c>
      <c r="B529" s="52" t="s">
        <v>41</v>
      </c>
      <c r="C529" s="52" t="s">
        <v>1678</v>
      </c>
      <c r="D529" s="52">
        <v>0.79249999999999998</v>
      </c>
      <c r="E529" s="52" t="s">
        <v>660</v>
      </c>
      <c r="F529" s="52" t="s">
        <v>587</v>
      </c>
    </row>
    <row r="530" spans="1:6" hidden="1">
      <c r="A530" s="52" t="s">
        <v>869</v>
      </c>
      <c r="B530" s="52" t="s">
        <v>204</v>
      </c>
      <c r="C530" s="52" t="s">
        <v>1678</v>
      </c>
      <c r="D530" s="52">
        <v>0.74629999999999996</v>
      </c>
      <c r="E530" s="52" t="s">
        <v>660</v>
      </c>
      <c r="F530" s="52" t="s">
        <v>587</v>
      </c>
    </row>
    <row r="531" spans="1:6" hidden="1">
      <c r="A531" s="52" t="s">
        <v>1071</v>
      </c>
      <c r="B531" s="52" t="s">
        <v>71</v>
      </c>
      <c r="C531" s="52" t="s">
        <v>1678</v>
      </c>
      <c r="D531" s="52">
        <v>0.84619999999999995</v>
      </c>
      <c r="E531" s="52" t="s">
        <v>660</v>
      </c>
      <c r="F531" s="52" t="s">
        <v>587</v>
      </c>
    </row>
    <row r="532" spans="1:6" hidden="1">
      <c r="A532" s="52" t="s">
        <v>858</v>
      </c>
      <c r="B532" s="52" t="s">
        <v>240</v>
      </c>
      <c r="C532" s="52" t="s">
        <v>1678</v>
      </c>
      <c r="D532" s="52">
        <v>0.79310000000000003</v>
      </c>
      <c r="E532" s="52" t="s">
        <v>656</v>
      </c>
      <c r="F532" s="52" t="s">
        <v>587</v>
      </c>
    </row>
    <row r="533" spans="1:6" hidden="1">
      <c r="A533" s="52" t="s">
        <v>913</v>
      </c>
      <c r="B533" s="52" t="s">
        <v>324</v>
      </c>
      <c r="C533" s="52" t="s">
        <v>1678</v>
      </c>
      <c r="D533" s="52">
        <v>0.62749999999999995</v>
      </c>
      <c r="E533" s="52" t="s">
        <v>656</v>
      </c>
      <c r="F533" s="52" t="s">
        <v>587</v>
      </c>
    </row>
    <row r="534" spans="1:6" hidden="1">
      <c r="A534" s="52" t="s">
        <v>717</v>
      </c>
      <c r="B534" s="52" t="s">
        <v>328</v>
      </c>
      <c r="C534" s="52" t="s">
        <v>1678</v>
      </c>
      <c r="D534" s="52">
        <v>0.63160000000000005</v>
      </c>
      <c r="E534" s="52" t="s">
        <v>651</v>
      </c>
      <c r="F534" s="52" t="s">
        <v>587</v>
      </c>
    </row>
    <row r="535" spans="1:6" hidden="1">
      <c r="A535" s="52" t="s">
        <v>782</v>
      </c>
      <c r="B535" s="52" t="s">
        <v>336</v>
      </c>
      <c r="C535" s="52" t="s">
        <v>1678</v>
      </c>
      <c r="D535" s="52">
        <v>0.58819999999999995</v>
      </c>
      <c r="E535" s="52" t="s">
        <v>652</v>
      </c>
      <c r="F535" s="52" t="s">
        <v>587</v>
      </c>
    </row>
    <row r="536" spans="1:6" hidden="1">
      <c r="A536" s="52" t="s">
        <v>584</v>
      </c>
      <c r="B536" s="52" t="s">
        <v>575</v>
      </c>
      <c r="C536" s="52" t="s">
        <v>1678</v>
      </c>
      <c r="D536" s="52">
        <v>0.43480000000000002</v>
      </c>
      <c r="E536" s="52" t="s">
        <v>660</v>
      </c>
      <c r="F536" s="52" t="s">
        <v>580</v>
      </c>
    </row>
    <row r="537" spans="1:6" hidden="1">
      <c r="A537" s="52" t="s">
        <v>786</v>
      </c>
      <c r="B537" s="52" t="s">
        <v>143</v>
      </c>
      <c r="C537" s="52" t="s">
        <v>1678</v>
      </c>
      <c r="D537" s="52">
        <v>0.61539999999999995</v>
      </c>
      <c r="E537" s="52" t="s">
        <v>651</v>
      </c>
      <c r="F537" s="52" t="s">
        <v>587</v>
      </c>
    </row>
    <row r="538" spans="1:6" hidden="1">
      <c r="A538" s="52" t="s">
        <v>1222</v>
      </c>
      <c r="B538" s="52" t="s">
        <v>341</v>
      </c>
      <c r="C538" s="52" t="s">
        <v>1678</v>
      </c>
      <c r="D538" s="52">
        <v>0.44440000000000002</v>
      </c>
      <c r="E538" s="52" t="s">
        <v>656</v>
      </c>
      <c r="F538" s="52" t="s">
        <v>587</v>
      </c>
    </row>
    <row r="539" spans="1:6" hidden="1">
      <c r="A539" s="52" t="s">
        <v>876</v>
      </c>
      <c r="B539" s="52" t="s">
        <v>343</v>
      </c>
      <c r="C539" s="52" t="s">
        <v>1678</v>
      </c>
      <c r="D539" s="52">
        <v>0.3125</v>
      </c>
      <c r="E539" s="52" t="s">
        <v>656</v>
      </c>
      <c r="F539" s="52" t="s">
        <v>587</v>
      </c>
    </row>
    <row r="540" spans="1:6" hidden="1">
      <c r="A540" s="52" t="s">
        <v>717</v>
      </c>
      <c r="B540" s="52" t="s">
        <v>25</v>
      </c>
      <c r="C540" s="52" t="s">
        <v>1678</v>
      </c>
      <c r="D540" s="52">
        <v>0.66879999999999995</v>
      </c>
      <c r="E540" s="52" t="s">
        <v>660</v>
      </c>
      <c r="F540" s="52" t="s">
        <v>587</v>
      </c>
    </row>
    <row r="541" spans="1:6" hidden="1">
      <c r="A541" s="52" t="s">
        <v>788</v>
      </c>
      <c r="B541" s="52" t="s">
        <v>250</v>
      </c>
      <c r="C541" s="52" t="s">
        <v>1678</v>
      </c>
      <c r="D541" s="52">
        <v>0.64480000000000004</v>
      </c>
      <c r="E541" s="52" t="s">
        <v>656</v>
      </c>
      <c r="F541" s="52" t="s">
        <v>587</v>
      </c>
    </row>
    <row r="542" spans="1:6" hidden="1">
      <c r="A542" s="52" t="s">
        <v>788</v>
      </c>
      <c r="B542" s="52" t="s">
        <v>55</v>
      </c>
      <c r="C542" s="52" t="s">
        <v>1678</v>
      </c>
      <c r="D542" s="52">
        <v>0.64959999999999996</v>
      </c>
      <c r="E542" s="52" t="s">
        <v>660</v>
      </c>
      <c r="F542" s="52" t="s">
        <v>587</v>
      </c>
    </row>
    <row r="543" spans="1:6" hidden="1">
      <c r="A543" s="52" t="s">
        <v>777</v>
      </c>
      <c r="B543" s="52" t="s">
        <v>358</v>
      </c>
      <c r="C543" s="52" t="s">
        <v>1678</v>
      </c>
      <c r="D543" s="52">
        <v>0.69569999999999999</v>
      </c>
      <c r="E543" s="52" t="s">
        <v>656</v>
      </c>
      <c r="F543" s="52" t="s">
        <v>587</v>
      </c>
    </row>
    <row r="544" spans="1:6" hidden="1">
      <c r="A544" s="52" t="s">
        <v>363</v>
      </c>
      <c r="B544" s="52" t="s">
        <v>363</v>
      </c>
      <c r="C544" s="52" t="s">
        <v>1678</v>
      </c>
      <c r="D544" s="52">
        <v>0.59830000000000005</v>
      </c>
      <c r="E544" s="52" t="s">
        <v>660</v>
      </c>
      <c r="F544" s="52" t="s">
        <v>587</v>
      </c>
    </row>
    <row r="545" spans="1:6" hidden="1">
      <c r="A545" s="52" t="s">
        <v>717</v>
      </c>
      <c r="B545" s="52" t="s">
        <v>367</v>
      </c>
      <c r="C545" s="52" t="s">
        <v>1678</v>
      </c>
      <c r="D545" s="52">
        <v>0.84</v>
      </c>
      <c r="E545" s="52" t="s">
        <v>651</v>
      </c>
      <c r="F545" s="52" t="s">
        <v>587</v>
      </c>
    </row>
    <row r="546" spans="1:6" hidden="1">
      <c r="A546" s="52" t="s">
        <v>793</v>
      </c>
      <c r="B546" s="52" t="s">
        <v>259</v>
      </c>
      <c r="C546" s="52" t="s">
        <v>1678</v>
      </c>
      <c r="D546" s="52">
        <v>0.41210000000000002</v>
      </c>
      <c r="E546" s="52" t="s">
        <v>660</v>
      </c>
      <c r="F546" s="52" t="s">
        <v>587</v>
      </c>
    </row>
    <row r="547" spans="1:6" hidden="1">
      <c r="A547" s="52" t="s">
        <v>720</v>
      </c>
      <c r="B547" s="52" t="s">
        <v>260</v>
      </c>
      <c r="C547" s="52" t="s">
        <v>1678</v>
      </c>
      <c r="D547" s="52">
        <v>0.88890000000000002</v>
      </c>
      <c r="E547" s="52" t="s">
        <v>651</v>
      </c>
      <c r="F547" s="52" t="s">
        <v>587</v>
      </c>
    </row>
    <row r="548" spans="1:6" hidden="1">
      <c r="A548" s="52" t="s">
        <v>670</v>
      </c>
      <c r="B548" s="52" t="s">
        <v>581</v>
      </c>
      <c r="C548" s="52" t="s">
        <v>1678</v>
      </c>
      <c r="D548" s="52">
        <v>0.64859999999999995</v>
      </c>
      <c r="E548" s="52" t="s">
        <v>656</v>
      </c>
      <c r="F548" s="52" t="s">
        <v>580</v>
      </c>
    </row>
    <row r="549" spans="1:6" hidden="1">
      <c r="A549" s="52" t="s">
        <v>1145</v>
      </c>
      <c r="B549" s="52" t="s">
        <v>45</v>
      </c>
      <c r="C549" s="52" t="s">
        <v>1678</v>
      </c>
      <c r="D549" s="52">
        <v>0.4194</v>
      </c>
      <c r="E549" s="52" t="s">
        <v>646</v>
      </c>
      <c r="F549" s="52" t="s">
        <v>587</v>
      </c>
    </row>
    <row r="550" spans="1:6" hidden="1">
      <c r="A550" s="52" t="s">
        <v>867</v>
      </c>
      <c r="B550" s="52" t="s">
        <v>266</v>
      </c>
      <c r="C550" s="52" t="s">
        <v>1678</v>
      </c>
      <c r="D550" s="52">
        <v>0.72729999999999995</v>
      </c>
      <c r="E550" s="52" t="s">
        <v>660</v>
      </c>
      <c r="F550" s="52" t="s">
        <v>587</v>
      </c>
    </row>
    <row r="551" spans="1:6" hidden="1">
      <c r="A551" s="52" t="s">
        <v>867</v>
      </c>
      <c r="B551" s="52" t="s">
        <v>379</v>
      </c>
      <c r="C551" s="52" t="s">
        <v>1678</v>
      </c>
      <c r="D551" s="52">
        <v>0.79369999999999996</v>
      </c>
      <c r="E551" s="52" t="s">
        <v>651</v>
      </c>
      <c r="F551" s="52" t="s">
        <v>587</v>
      </c>
    </row>
    <row r="552" spans="1:6" hidden="1">
      <c r="A552" s="52" t="s">
        <v>1044</v>
      </c>
      <c r="B552" s="52" t="s">
        <v>268</v>
      </c>
      <c r="C552" s="52" t="s">
        <v>1678</v>
      </c>
      <c r="D552" s="52">
        <v>0.72729999999999995</v>
      </c>
      <c r="E552" s="52" t="s">
        <v>651</v>
      </c>
      <c r="F552" s="52" t="s">
        <v>587</v>
      </c>
    </row>
    <row r="553" spans="1:6" hidden="1">
      <c r="A553" s="52" t="s">
        <v>384</v>
      </c>
      <c r="B553" s="52" t="s">
        <v>384</v>
      </c>
      <c r="C553" s="52" t="s">
        <v>1678</v>
      </c>
      <c r="D553" s="52">
        <v>0.66269999999999996</v>
      </c>
      <c r="E553" s="52" t="s">
        <v>660</v>
      </c>
      <c r="F553" s="52" t="s">
        <v>587</v>
      </c>
    </row>
    <row r="554" spans="1:6" hidden="1">
      <c r="A554" s="52" t="s">
        <v>913</v>
      </c>
      <c r="B554" s="52" t="s">
        <v>388</v>
      </c>
      <c r="C554" s="52" t="s">
        <v>1678</v>
      </c>
      <c r="D554" s="52">
        <v>0.45519999999999999</v>
      </c>
      <c r="E554" s="52" t="s">
        <v>660</v>
      </c>
      <c r="F554" s="52" t="s">
        <v>587</v>
      </c>
    </row>
    <row r="555" spans="1:6" hidden="1">
      <c r="A555" s="52" t="s">
        <v>939</v>
      </c>
      <c r="B555" s="52" t="s">
        <v>397</v>
      </c>
      <c r="C555" s="52" t="s">
        <v>1678</v>
      </c>
      <c r="D555" s="52">
        <v>0.62690000000000001</v>
      </c>
      <c r="E555" s="52" t="s">
        <v>660</v>
      </c>
      <c r="F555" s="52" t="s">
        <v>587</v>
      </c>
    </row>
    <row r="556" spans="1:6" hidden="1">
      <c r="A556" s="52" t="s">
        <v>158</v>
      </c>
      <c r="B556" s="52" t="s">
        <v>158</v>
      </c>
      <c r="C556" s="52" t="s">
        <v>1678</v>
      </c>
      <c r="D556" s="52">
        <v>0.629</v>
      </c>
      <c r="E556" s="52" t="s">
        <v>660</v>
      </c>
      <c r="F556" s="52" t="s">
        <v>587</v>
      </c>
    </row>
    <row r="557" spans="1:6" hidden="1">
      <c r="A557" s="52" t="s">
        <v>804</v>
      </c>
      <c r="B557" s="52" t="s">
        <v>408</v>
      </c>
      <c r="C557" s="52" t="s">
        <v>1678</v>
      </c>
      <c r="D557" s="52">
        <v>0.73560000000000003</v>
      </c>
      <c r="E557" s="52" t="s">
        <v>656</v>
      </c>
      <c r="F557" s="52" t="s">
        <v>587</v>
      </c>
    </row>
    <row r="558" spans="1:6" hidden="1">
      <c r="A558" s="52" t="s">
        <v>806</v>
      </c>
      <c r="B558" s="52" t="s">
        <v>273</v>
      </c>
      <c r="C558" s="52" t="s">
        <v>1678</v>
      </c>
      <c r="D558" s="52">
        <v>0.69769999999999999</v>
      </c>
      <c r="E558" s="52" t="s">
        <v>660</v>
      </c>
      <c r="F558" s="52" t="s">
        <v>587</v>
      </c>
    </row>
    <row r="559" spans="1:6" hidden="1">
      <c r="A559" s="52" t="s">
        <v>958</v>
      </c>
      <c r="B559" s="52" t="s">
        <v>66</v>
      </c>
      <c r="C559" s="52" t="s">
        <v>1678</v>
      </c>
      <c r="D559" s="52">
        <v>0.56299999999999994</v>
      </c>
      <c r="E559" s="52" t="s">
        <v>660</v>
      </c>
      <c r="F559" s="52" t="s">
        <v>587</v>
      </c>
    </row>
    <row r="560" spans="1:6" hidden="1">
      <c r="A560" s="52" t="s">
        <v>809</v>
      </c>
      <c r="B560" s="52" t="s">
        <v>277</v>
      </c>
      <c r="C560" s="52" t="s">
        <v>1678</v>
      </c>
      <c r="D560" s="52">
        <v>0.5</v>
      </c>
      <c r="E560" s="52" t="s">
        <v>656</v>
      </c>
      <c r="F560" s="52" t="s">
        <v>587</v>
      </c>
    </row>
    <row r="561" spans="1:6" hidden="1">
      <c r="A561" s="52" t="s">
        <v>1059</v>
      </c>
      <c r="B561" s="52" t="s">
        <v>419</v>
      </c>
      <c r="C561" s="52" t="s">
        <v>1678</v>
      </c>
      <c r="D561" s="52">
        <v>0.3931</v>
      </c>
      <c r="E561" s="52" t="s">
        <v>660</v>
      </c>
      <c r="F561" s="52" t="s">
        <v>587</v>
      </c>
    </row>
    <row r="562" spans="1:6" hidden="1">
      <c r="A562" s="52" t="s">
        <v>1060</v>
      </c>
      <c r="B562" s="52" t="s">
        <v>425</v>
      </c>
      <c r="C562" s="52" t="s">
        <v>1678</v>
      </c>
      <c r="D562" s="52">
        <v>0.78180000000000005</v>
      </c>
      <c r="E562" s="52" t="s">
        <v>651</v>
      </c>
      <c r="F562" s="52" t="s">
        <v>587</v>
      </c>
    </row>
    <row r="563" spans="1:6" hidden="1">
      <c r="A563" s="52" t="s">
        <v>965</v>
      </c>
      <c r="B563" s="52" t="s">
        <v>238</v>
      </c>
      <c r="C563" s="52" t="s">
        <v>1678</v>
      </c>
      <c r="D563" s="52">
        <v>0.8367</v>
      </c>
      <c r="E563" s="52" t="s">
        <v>651</v>
      </c>
      <c r="F563" s="52" t="s">
        <v>587</v>
      </c>
    </row>
    <row r="564" spans="1:6" hidden="1">
      <c r="A564" s="52" t="s">
        <v>897</v>
      </c>
      <c r="B564" s="52" t="s">
        <v>52</v>
      </c>
      <c r="C564" s="52" t="s">
        <v>1678</v>
      </c>
      <c r="D564" s="52">
        <v>0.52310000000000001</v>
      </c>
      <c r="E564" s="52" t="s">
        <v>646</v>
      </c>
      <c r="F564" s="52" t="s">
        <v>587</v>
      </c>
    </row>
    <row r="565" spans="1:6" hidden="1">
      <c r="A565" s="52" t="s">
        <v>988</v>
      </c>
      <c r="B565" s="52" t="s">
        <v>427</v>
      </c>
      <c r="C565" s="52" t="s">
        <v>1678</v>
      </c>
      <c r="D565" s="52">
        <v>0.56769999999999998</v>
      </c>
      <c r="E565" s="52" t="s">
        <v>660</v>
      </c>
      <c r="F565" s="52" t="s">
        <v>587</v>
      </c>
    </row>
    <row r="566" spans="1:6" hidden="1">
      <c r="A566" s="52" t="s">
        <v>816</v>
      </c>
      <c r="B566" s="52" t="s">
        <v>287</v>
      </c>
      <c r="C566" s="52" t="s">
        <v>1678</v>
      </c>
      <c r="D566" s="52">
        <v>0.55559999999999998</v>
      </c>
      <c r="E566" s="52" t="s">
        <v>656</v>
      </c>
      <c r="F566" s="52" t="s">
        <v>587</v>
      </c>
    </row>
    <row r="567" spans="1:6" hidden="1">
      <c r="A567" s="52" t="s">
        <v>965</v>
      </c>
      <c r="B567" s="52" t="s">
        <v>244</v>
      </c>
      <c r="C567" s="52" t="s">
        <v>1678</v>
      </c>
      <c r="D567" s="52">
        <v>0.78569999999999995</v>
      </c>
      <c r="E567" s="52" t="s">
        <v>651</v>
      </c>
      <c r="F567" s="52" t="s">
        <v>587</v>
      </c>
    </row>
    <row r="568" spans="1:6" hidden="1">
      <c r="A568" s="52" t="s">
        <v>934</v>
      </c>
      <c r="B568" s="52" t="s">
        <v>433</v>
      </c>
      <c r="C568" s="52" t="s">
        <v>1678</v>
      </c>
      <c r="D568" s="52">
        <v>0.73170000000000002</v>
      </c>
      <c r="E568" s="52" t="s">
        <v>651</v>
      </c>
      <c r="F568" s="52" t="s">
        <v>587</v>
      </c>
    </row>
    <row r="569" spans="1:6" hidden="1">
      <c r="A569" s="52" t="s">
        <v>811</v>
      </c>
      <c r="B569" s="52" t="s">
        <v>113</v>
      </c>
      <c r="C569" s="52" t="s">
        <v>1678</v>
      </c>
      <c r="D569" s="52">
        <v>0.6452</v>
      </c>
      <c r="E569" s="52" t="s">
        <v>656</v>
      </c>
      <c r="F569" s="52" t="s">
        <v>587</v>
      </c>
    </row>
    <row r="570" spans="1:6" hidden="1">
      <c r="A570" s="52" t="s">
        <v>819</v>
      </c>
      <c r="B570" s="52" t="s">
        <v>298</v>
      </c>
      <c r="C570" s="52" t="s">
        <v>1678</v>
      </c>
      <c r="D570" s="52">
        <v>0.6331</v>
      </c>
      <c r="E570" s="52" t="s">
        <v>660</v>
      </c>
      <c r="F570" s="52" t="s">
        <v>587</v>
      </c>
    </row>
    <row r="571" spans="1:6" hidden="1">
      <c r="A571" s="52" t="s">
        <v>1108</v>
      </c>
      <c r="B571" s="52" t="s">
        <v>344</v>
      </c>
      <c r="C571" s="52" t="s">
        <v>1678</v>
      </c>
      <c r="D571" s="52">
        <v>0.64180000000000004</v>
      </c>
      <c r="E571" s="52" t="s">
        <v>652</v>
      </c>
      <c r="F571" s="52" t="s">
        <v>587</v>
      </c>
    </row>
    <row r="572" spans="1:6" hidden="1">
      <c r="A572" s="52" t="s">
        <v>821</v>
      </c>
      <c r="B572" s="52" t="s">
        <v>304</v>
      </c>
      <c r="C572" s="52" t="s">
        <v>1678</v>
      </c>
      <c r="D572" s="52">
        <v>0.625</v>
      </c>
      <c r="E572" s="52" t="s">
        <v>656</v>
      </c>
      <c r="F572" s="52" t="s">
        <v>587</v>
      </c>
    </row>
    <row r="573" spans="1:6" hidden="1">
      <c r="A573" s="52" t="s">
        <v>1006</v>
      </c>
      <c r="B573" s="52" t="s">
        <v>316</v>
      </c>
      <c r="C573" s="52" t="s">
        <v>1678</v>
      </c>
      <c r="D573" s="52">
        <v>0.62860000000000005</v>
      </c>
      <c r="E573" s="52" t="s">
        <v>660</v>
      </c>
      <c r="F573" s="52" t="s">
        <v>587</v>
      </c>
    </row>
    <row r="574" spans="1:6" hidden="1">
      <c r="A574" s="52" t="s">
        <v>828</v>
      </c>
      <c r="B574" s="52" t="s">
        <v>311</v>
      </c>
      <c r="C574" s="52" t="s">
        <v>1678</v>
      </c>
      <c r="D574" s="52">
        <v>0.67390000000000005</v>
      </c>
      <c r="E574" s="52" t="s">
        <v>656</v>
      </c>
      <c r="F574" s="52" t="s">
        <v>587</v>
      </c>
    </row>
    <row r="575" spans="1:6" hidden="1">
      <c r="A575" s="52" t="s">
        <v>832</v>
      </c>
      <c r="B575" s="52" t="s">
        <v>43</v>
      </c>
      <c r="C575" s="52" t="s">
        <v>1678</v>
      </c>
      <c r="D575" s="52">
        <v>0.66669999999999996</v>
      </c>
      <c r="E575" s="52" t="s">
        <v>656</v>
      </c>
      <c r="F575" s="52" t="s">
        <v>587</v>
      </c>
    </row>
    <row r="576" spans="1:6" hidden="1">
      <c r="A576" s="52" t="s">
        <v>1152</v>
      </c>
      <c r="B576" s="52" t="s">
        <v>78</v>
      </c>
      <c r="C576" s="52" t="s">
        <v>1678</v>
      </c>
      <c r="D576" s="52">
        <v>0.71789999999999998</v>
      </c>
      <c r="E576" s="52" t="s">
        <v>646</v>
      </c>
      <c r="F576" s="52" t="s">
        <v>587</v>
      </c>
    </row>
    <row r="577" spans="1:6" hidden="1">
      <c r="A577" s="52" t="s">
        <v>984</v>
      </c>
      <c r="B577" s="52" t="s">
        <v>305</v>
      </c>
      <c r="C577" s="52" t="s">
        <v>1678</v>
      </c>
      <c r="D577" s="52">
        <v>0.54969999999999997</v>
      </c>
      <c r="E577" s="52" t="s">
        <v>660</v>
      </c>
      <c r="F577" s="52" t="s">
        <v>587</v>
      </c>
    </row>
    <row r="578" spans="1:6" hidden="1">
      <c r="A578" s="52" t="s">
        <v>1093</v>
      </c>
      <c r="B578" s="52" t="s">
        <v>83</v>
      </c>
      <c r="C578" s="52" t="s">
        <v>1678</v>
      </c>
      <c r="D578" s="52">
        <v>0.65769999999999995</v>
      </c>
      <c r="E578" s="52" t="s">
        <v>660</v>
      </c>
      <c r="F578" s="52" t="s">
        <v>587</v>
      </c>
    </row>
    <row r="579" spans="1:6" hidden="1">
      <c r="A579" s="52" t="s">
        <v>839</v>
      </c>
      <c r="B579" s="52" t="s">
        <v>465</v>
      </c>
      <c r="C579" s="52" t="s">
        <v>1678</v>
      </c>
      <c r="D579" s="52">
        <v>0.68969999999999998</v>
      </c>
      <c r="E579" s="52" t="s">
        <v>656</v>
      </c>
      <c r="F579" s="52" t="s">
        <v>587</v>
      </c>
    </row>
    <row r="580" spans="1:6" hidden="1">
      <c r="A580" s="52" t="s">
        <v>1051</v>
      </c>
      <c r="B580" s="52" t="s">
        <v>57</v>
      </c>
      <c r="C580" s="52" t="s">
        <v>1678</v>
      </c>
      <c r="D580" s="52">
        <v>0.71209999999999996</v>
      </c>
      <c r="E580" s="52" t="s">
        <v>660</v>
      </c>
      <c r="F580" s="52" t="s">
        <v>587</v>
      </c>
    </row>
    <row r="581" spans="1:6" hidden="1">
      <c r="A581" s="52" t="s">
        <v>1060</v>
      </c>
      <c r="B581" s="52" t="s">
        <v>267</v>
      </c>
      <c r="C581" s="52" t="s">
        <v>1678</v>
      </c>
      <c r="D581" s="52">
        <v>0.65439999999999998</v>
      </c>
      <c r="E581" s="52" t="s">
        <v>660</v>
      </c>
      <c r="F581" s="52" t="s">
        <v>587</v>
      </c>
    </row>
    <row r="582" spans="1:6" hidden="1">
      <c r="A582" s="52" t="s">
        <v>63</v>
      </c>
      <c r="B582" s="52" t="s">
        <v>63</v>
      </c>
      <c r="C582" s="52" t="s">
        <v>1678</v>
      </c>
      <c r="D582" s="52">
        <v>0.625</v>
      </c>
      <c r="E582" s="52" t="s">
        <v>660</v>
      </c>
      <c r="F582" s="52" t="s">
        <v>587</v>
      </c>
    </row>
    <row r="583" spans="1:6" hidden="1">
      <c r="A583" s="52" t="s">
        <v>1060</v>
      </c>
      <c r="B583" s="52" t="s">
        <v>326</v>
      </c>
      <c r="C583" s="52" t="s">
        <v>1678</v>
      </c>
      <c r="D583" s="52">
        <v>0.66669999999999996</v>
      </c>
      <c r="E583" s="52" t="s">
        <v>651</v>
      </c>
      <c r="F583" s="52" t="s">
        <v>587</v>
      </c>
    </row>
    <row r="584" spans="1:6" hidden="1">
      <c r="A584" s="52" t="s">
        <v>841</v>
      </c>
      <c r="B584" s="52" t="s">
        <v>72</v>
      </c>
      <c r="C584" s="52" t="s">
        <v>1678</v>
      </c>
      <c r="D584" s="52">
        <v>0.90480000000000005</v>
      </c>
      <c r="E584" s="52" t="s">
        <v>660</v>
      </c>
      <c r="F584" s="52" t="s">
        <v>587</v>
      </c>
    </row>
    <row r="585" spans="1:6" hidden="1">
      <c r="A585" s="52" t="s">
        <v>720</v>
      </c>
      <c r="B585" s="52" t="s">
        <v>330</v>
      </c>
      <c r="C585" s="52" t="s">
        <v>1678</v>
      </c>
      <c r="D585" s="52">
        <v>0.67500000000000004</v>
      </c>
      <c r="E585" s="52" t="s">
        <v>651</v>
      </c>
      <c r="F585" s="52" t="s">
        <v>587</v>
      </c>
    </row>
    <row r="586" spans="1:6" hidden="1">
      <c r="A586" s="52" t="s">
        <v>842</v>
      </c>
      <c r="B586" s="52" t="s">
        <v>48</v>
      </c>
      <c r="C586" s="52" t="s">
        <v>1678</v>
      </c>
      <c r="D586" s="52">
        <v>0.82140000000000002</v>
      </c>
      <c r="E586" s="52" t="s">
        <v>656</v>
      </c>
      <c r="F586" s="52" t="s">
        <v>587</v>
      </c>
    </row>
    <row r="587" spans="1:6" hidden="1">
      <c r="A587" s="52" t="s">
        <v>199</v>
      </c>
      <c r="B587" s="52" t="s">
        <v>199</v>
      </c>
      <c r="C587" s="52" t="s">
        <v>1678</v>
      </c>
      <c r="D587" s="52">
        <v>0.56910000000000005</v>
      </c>
      <c r="E587" s="52" t="s">
        <v>660</v>
      </c>
      <c r="F587" s="52" t="s">
        <v>587</v>
      </c>
    </row>
    <row r="588" spans="1:6" hidden="1">
      <c r="A588" s="52" t="s">
        <v>720</v>
      </c>
      <c r="B588" s="52" t="s">
        <v>335</v>
      </c>
      <c r="C588" s="52" t="s">
        <v>1678</v>
      </c>
      <c r="D588" s="52">
        <v>0.85109999999999997</v>
      </c>
      <c r="E588" s="52" t="s">
        <v>651</v>
      </c>
      <c r="F588" s="52" t="s">
        <v>587</v>
      </c>
    </row>
    <row r="589" spans="1:6" hidden="1">
      <c r="A589" s="52" t="s">
        <v>843</v>
      </c>
      <c r="B589" s="52" t="s">
        <v>474</v>
      </c>
      <c r="C589" s="52" t="s">
        <v>1678</v>
      </c>
      <c r="D589" s="52">
        <v>0.36730000000000002</v>
      </c>
      <c r="E589" s="52" t="s">
        <v>656</v>
      </c>
      <c r="F589" s="52" t="s">
        <v>587</v>
      </c>
    </row>
    <row r="590" spans="1:6" hidden="1">
      <c r="A590" s="52" t="s">
        <v>845</v>
      </c>
      <c r="B590" s="52" t="s">
        <v>112</v>
      </c>
      <c r="C590" s="52" t="s">
        <v>1678</v>
      </c>
      <c r="D590" s="52">
        <v>0.60440000000000005</v>
      </c>
      <c r="E590" s="52" t="s">
        <v>660</v>
      </c>
      <c r="F590" s="52" t="s">
        <v>587</v>
      </c>
    </row>
    <row r="591" spans="1:6" hidden="1">
      <c r="A591" s="52" t="s">
        <v>992</v>
      </c>
      <c r="B591" s="52" t="s">
        <v>340</v>
      </c>
      <c r="C591" s="52" t="s">
        <v>1678</v>
      </c>
      <c r="D591" s="52">
        <v>0.77649999999999997</v>
      </c>
      <c r="E591" s="52" t="s">
        <v>656</v>
      </c>
      <c r="F591" s="52" t="s">
        <v>587</v>
      </c>
    </row>
    <row r="592" spans="1:6" hidden="1">
      <c r="A592" s="52" t="s">
        <v>854</v>
      </c>
      <c r="B592" s="52" t="s">
        <v>217</v>
      </c>
      <c r="C592" s="52" t="s">
        <v>1678</v>
      </c>
      <c r="D592" s="52">
        <v>0.64149999999999996</v>
      </c>
      <c r="E592" s="52" t="s">
        <v>646</v>
      </c>
      <c r="F592" s="52" t="s">
        <v>587</v>
      </c>
    </row>
    <row r="593" spans="1:6" hidden="1">
      <c r="A593" s="52" t="s">
        <v>1086</v>
      </c>
      <c r="B593" s="52" t="s">
        <v>169</v>
      </c>
      <c r="C593" s="52" t="s">
        <v>1678</v>
      </c>
      <c r="D593" s="52">
        <v>0.76139999999999997</v>
      </c>
      <c r="E593" s="52" t="s">
        <v>652</v>
      </c>
      <c r="F593" s="52" t="s">
        <v>587</v>
      </c>
    </row>
    <row r="594" spans="1:6" hidden="1">
      <c r="A594" s="52" t="s">
        <v>1086</v>
      </c>
      <c r="B594" s="52" t="s">
        <v>351</v>
      </c>
      <c r="C594" s="52" t="s">
        <v>1678</v>
      </c>
      <c r="D594" s="52">
        <v>0.69230000000000003</v>
      </c>
      <c r="E594" s="52" t="s">
        <v>651</v>
      </c>
      <c r="F594" s="52" t="s">
        <v>587</v>
      </c>
    </row>
    <row r="595" spans="1:6" hidden="1">
      <c r="A595" s="52" t="s">
        <v>572</v>
      </c>
      <c r="B595" s="52" t="s">
        <v>572</v>
      </c>
      <c r="C595" s="52" t="s">
        <v>1678</v>
      </c>
      <c r="D595" s="52">
        <v>0.70209999999999995</v>
      </c>
      <c r="E595" s="52" t="s">
        <v>660</v>
      </c>
      <c r="F595" s="52" t="s">
        <v>580</v>
      </c>
    </row>
    <row r="596" spans="1:6" hidden="1">
      <c r="A596" s="52" t="s">
        <v>585</v>
      </c>
      <c r="B596" s="52" t="s">
        <v>576</v>
      </c>
      <c r="C596" s="52" t="s">
        <v>1678</v>
      </c>
      <c r="D596" s="52">
        <v>0.66149999999999998</v>
      </c>
      <c r="E596" s="52" t="s">
        <v>660</v>
      </c>
      <c r="F596" s="52" t="s">
        <v>580</v>
      </c>
    </row>
    <row r="597" spans="1:6" hidden="1">
      <c r="A597" s="52" t="s">
        <v>76</v>
      </c>
      <c r="B597" s="52" t="s">
        <v>76</v>
      </c>
      <c r="C597" s="52" t="s">
        <v>1678</v>
      </c>
      <c r="D597" s="52">
        <v>0.53659999999999997</v>
      </c>
      <c r="E597" s="52" t="s">
        <v>660</v>
      </c>
      <c r="F597" s="52" t="s">
        <v>587</v>
      </c>
    </row>
    <row r="598" spans="1:6" hidden="1">
      <c r="A598" s="52" t="s">
        <v>577</v>
      </c>
      <c r="B598" s="52" t="s">
        <v>577</v>
      </c>
      <c r="C598" s="52" t="s">
        <v>1678</v>
      </c>
      <c r="D598" s="52">
        <v>0.55410000000000004</v>
      </c>
      <c r="E598" s="52" t="s">
        <v>652</v>
      </c>
      <c r="F598" s="52" t="s">
        <v>580</v>
      </c>
    </row>
    <row r="599" spans="1:6" hidden="1">
      <c r="A599" s="52" t="s">
        <v>578</v>
      </c>
      <c r="B599" s="52" t="s">
        <v>578</v>
      </c>
      <c r="C599" s="52" t="s">
        <v>1678</v>
      </c>
      <c r="D599" s="52">
        <v>0.69140000000000001</v>
      </c>
      <c r="E599" s="52" t="s">
        <v>652</v>
      </c>
      <c r="F599" s="52" t="s">
        <v>580</v>
      </c>
    </row>
    <row r="600" spans="1:6" hidden="1">
      <c r="A600" s="52" t="s">
        <v>1028</v>
      </c>
      <c r="B600" s="52" t="s">
        <v>356</v>
      </c>
      <c r="C600" s="52" t="s">
        <v>1678</v>
      </c>
      <c r="D600" s="52">
        <v>0.58140000000000003</v>
      </c>
      <c r="E600" s="52" t="s">
        <v>660</v>
      </c>
      <c r="F600" s="52" t="s">
        <v>587</v>
      </c>
    </row>
    <row r="601" spans="1:6" hidden="1">
      <c r="A601" s="52" t="s">
        <v>1021</v>
      </c>
      <c r="B601" s="52" t="s">
        <v>483</v>
      </c>
      <c r="C601" s="52" t="s">
        <v>1678</v>
      </c>
      <c r="D601" s="52">
        <v>0.39879999999999999</v>
      </c>
      <c r="E601" s="52" t="s">
        <v>660</v>
      </c>
      <c r="F601" s="52" t="s">
        <v>587</v>
      </c>
    </row>
    <row r="602" spans="1:6" hidden="1">
      <c r="A602" s="52" t="s">
        <v>1074</v>
      </c>
      <c r="B602" s="52" t="s">
        <v>293</v>
      </c>
      <c r="C602" s="52" t="s">
        <v>1678</v>
      </c>
      <c r="D602" s="52">
        <v>0.89539999999999997</v>
      </c>
      <c r="E602" s="52" t="s">
        <v>660</v>
      </c>
      <c r="F602" s="52" t="s">
        <v>587</v>
      </c>
    </row>
    <row r="603" spans="1:6" hidden="1">
      <c r="A603" s="52" t="s">
        <v>1106</v>
      </c>
      <c r="B603" s="52" t="s">
        <v>364</v>
      </c>
      <c r="C603" s="52" t="s">
        <v>1678</v>
      </c>
      <c r="D603" s="52">
        <v>0.67859999999999998</v>
      </c>
      <c r="E603" s="52" t="s">
        <v>660</v>
      </c>
      <c r="F603" s="52" t="s">
        <v>587</v>
      </c>
    </row>
    <row r="604" spans="1:6" hidden="1">
      <c r="A604" s="52" t="s">
        <v>1035</v>
      </c>
      <c r="B604" s="52" t="s">
        <v>81</v>
      </c>
      <c r="C604" s="52" t="s">
        <v>1678</v>
      </c>
      <c r="D604" s="52">
        <v>0.56759999999999999</v>
      </c>
      <c r="E604" s="52" t="s">
        <v>660</v>
      </c>
      <c r="F604" s="52" t="s">
        <v>587</v>
      </c>
    </row>
    <row r="605" spans="1:6" hidden="1">
      <c r="A605" s="52" t="s">
        <v>973</v>
      </c>
      <c r="B605" s="52" t="s">
        <v>294</v>
      </c>
      <c r="C605" s="52" t="s">
        <v>1678</v>
      </c>
      <c r="D605" s="52">
        <v>0.57930000000000004</v>
      </c>
      <c r="E605" s="52" t="s">
        <v>660</v>
      </c>
      <c r="F605" s="52" t="s">
        <v>587</v>
      </c>
    </row>
    <row r="606" spans="1:6" hidden="1">
      <c r="A606" s="52" t="s">
        <v>1108</v>
      </c>
      <c r="B606" s="52" t="s">
        <v>378</v>
      </c>
      <c r="C606" s="52" t="s">
        <v>1678</v>
      </c>
      <c r="D606" s="52">
        <v>0.86960000000000004</v>
      </c>
      <c r="E606" s="52" t="s">
        <v>651</v>
      </c>
      <c r="F606" s="52" t="s">
        <v>587</v>
      </c>
    </row>
    <row r="607" spans="1:6" hidden="1">
      <c r="A607" s="52" t="s">
        <v>1115</v>
      </c>
      <c r="B607" s="52" t="s">
        <v>375</v>
      </c>
      <c r="C607" s="52" t="s">
        <v>1678</v>
      </c>
      <c r="D607" s="52">
        <v>0.77849999999999997</v>
      </c>
      <c r="E607" s="52" t="s">
        <v>656</v>
      </c>
      <c r="F607" s="52" t="s">
        <v>587</v>
      </c>
    </row>
    <row r="608" spans="1:6" hidden="1">
      <c r="A608" s="52" t="s">
        <v>897</v>
      </c>
      <c r="B608" s="52" t="s">
        <v>153</v>
      </c>
      <c r="C608" s="52" t="s">
        <v>1678</v>
      </c>
      <c r="D608" s="52">
        <v>0.68420000000000003</v>
      </c>
      <c r="E608" s="52" t="s">
        <v>660</v>
      </c>
      <c r="F608" s="52" t="s">
        <v>587</v>
      </c>
    </row>
    <row r="609" spans="1:6" hidden="1">
      <c r="A609" s="52" t="s">
        <v>897</v>
      </c>
      <c r="B609" s="52" t="s">
        <v>494</v>
      </c>
      <c r="C609" s="52" t="s">
        <v>1678</v>
      </c>
      <c r="D609" s="52">
        <v>0.57950000000000002</v>
      </c>
      <c r="E609" s="52" t="s">
        <v>656</v>
      </c>
      <c r="F609" s="52" t="s">
        <v>587</v>
      </c>
    </row>
    <row r="610" spans="1:6" hidden="1">
      <c r="A610" s="52" t="s">
        <v>893</v>
      </c>
      <c r="B610" s="52" t="s">
        <v>121</v>
      </c>
      <c r="C610" s="52" t="s">
        <v>1678</v>
      </c>
      <c r="D610" s="52">
        <v>0.57889999999999997</v>
      </c>
      <c r="E610" s="52" t="s">
        <v>660</v>
      </c>
      <c r="F610" s="52" t="s">
        <v>587</v>
      </c>
    </row>
    <row r="611" spans="1:6" hidden="1">
      <c r="A611" s="52" t="s">
        <v>934</v>
      </c>
      <c r="B611" s="52" t="s">
        <v>61</v>
      </c>
      <c r="C611" s="52" t="s">
        <v>1678</v>
      </c>
      <c r="D611" s="52">
        <v>0.7</v>
      </c>
      <c r="E611" s="52" t="s">
        <v>660</v>
      </c>
      <c r="F611" s="52" t="s">
        <v>587</v>
      </c>
    </row>
    <row r="612" spans="1:6" hidden="1">
      <c r="A612" s="52" t="s">
        <v>1081</v>
      </c>
      <c r="B612" s="52" t="s">
        <v>127</v>
      </c>
      <c r="C612" s="52" t="s">
        <v>1678</v>
      </c>
      <c r="D612" s="52">
        <v>0.58179999999999998</v>
      </c>
      <c r="E612" s="52" t="s">
        <v>660</v>
      </c>
      <c r="F612" s="52" t="s">
        <v>587</v>
      </c>
    </row>
    <row r="613" spans="1:6" hidden="1">
      <c r="A613" s="52" t="s">
        <v>1125</v>
      </c>
      <c r="B613" s="52" t="s">
        <v>381</v>
      </c>
      <c r="C613" s="52" t="s">
        <v>1678</v>
      </c>
      <c r="D613" s="52">
        <v>0.64100000000000001</v>
      </c>
      <c r="E613" s="52" t="s">
        <v>660</v>
      </c>
      <c r="F613" s="52" t="s">
        <v>587</v>
      </c>
    </row>
    <row r="614" spans="1:6" hidden="1">
      <c r="A614" s="52" t="s">
        <v>928</v>
      </c>
      <c r="B614" s="52" t="s">
        <v>133</v>
      </c>
      <c r="C614" s="52" t="s">
        <v>1678</v>
      </c>
      <c r="D614" s="52">
        <v>0.68159999999999998</v>
      </c>
      <c r="E614" s="52" t="s">
        <v>660</v>
      </c>
      <c r="F614" s="52" t="s">
        <v>587</v>
      </c>
    </row>
    <row r="615" spans="1:6" hidden="1">
      <c r="A615" s="52" t="s">
        <v>865</v>
      </c>
      <c r="B615" s="52" t="s">
        <v>227</v>
      </c>
      <c r="C615" s="52" t="s">
        <v>1678</v>
      </c>
      <c r="D615" s="52">
        <v>0.51349999999999996</v>
      </c>
      <c r="E615" s="52" t="s">
        <v>656</v>
      </c>
      <c r="F615" s="52" t="s">
        <v>587</v>
      </c>
    </row>
    <row r="616" spans="1:6" hidden="1">
      <c r="A616" s="52" t="s">
        <v>873</v>
      </c>
      <c r="B616" s="52" t="s">
        <v>229</v>
      </c>
      <c r="C616" s="52" t="s">
        <v>1678</v>
      </c>
      <c r="D616" s="52">
        <v>0.56340000000000001</v>
      </c>
      <c r="E616" s="52" t="s">
        <v>660</v>
      </c>
      <c r="F616" s="52" t="s">
        <v>587</v>
      </c>
    </row>
    <row r="617" spans="1:6" hidden="1">
      <c r="A617" s="52" t="s">
        <v>902</v>
      </c>
      <c r="B617" s="52" t="s">
        <v>87</v>
      </c>
      <c r="C617" s="52" t="s">
        <v>1678</v>
      </c>
      <c r="D617" s="52">
        <v>0.72550000000000003</v>
      </c>
      <c r="E617" s="52" t="s">
        <v>660</v>
      </c>
      <c r="F617" s="52" t="s">
        <v>587</v>
      </c>
    </row>
    <row r="618" spans="1:6" hidden="1">
      <c r="A618" s="52" t="s">
        <v>1024</v>
      </c>
      <c r="B618" s="52" t="s">
        <v>145</v>
      </c>
      <c r="C618" s="52" t="s">
        <v>1678</v>
      </c>
      <c r="D618" s="52">
        <v>0.69469999999999998</v>
      </c>
      <c r="E618" s="52" t="s">
        <v>652</v>
      </c>
      <c r="F618" s="52" t="s">
        <v>587</v>
      </c>
    </row>
    <row r="619" spans="1:6" hidden="1">
      <c r="A619" s="52" t="s">
        <v>874</v>
      </c>
      <c r="B619" s="52" t="s">
        <v>501</v>
      </c>
      <c r="C619" s="52" t="s">
        <v>1678</v>
      </c>
      <c r="D619" s="52">
        <v>0.58620000000000005</v>
      </c>
      <c r="E619" s="52" t="s">
        <v>656</v>
      </c>
      <c r="F619" s="52" t="s">
        <v>587</v>
      </c>
    </row>
    <row r="620" spans="1:6" hidden="1">
      <c r="A620" s="52" t="s">
        <v>978</v>
      </c>
      <c r="B620" s="52" t="s">
        <v>201</v>
      </c>
      <c r="C620" s="52" t="s">
        <v>1678</v>
      </c>
      <c r="D620" s="52">
        <v>0.68640000000000001</v>
      </c>
      <c r="E620" s="52" t="s">
        <v>660</v>
      </c>
      <c r="F620" s="52" t="s">
        <v>587</v>
      </c>
    </row>
    <row r="621" spans="1:6" hidden="1">
      <c r="A621" s="52" t="s">
        <v>909</v>
      </c>
      <c r="B621" s="52" t="s">
        <v>165</v>
      </c>
      <c r="C621" s="52" t="s">
        <v>1678</v>
      </c>
      <c r="D621" s="52">
        <v>0.86360000000000003</v>
      </c>
      <c r="E621" s="52" t="s">
        <v>660</v>
      </c>
      <c r="F621" s="52" t="s">
        <v>587</v>
      </c>
    </row>
    <row r="622" spans="1:6" hidden="1">
      <c r="A622" s="52" t="s">
        <v>950</v>
      </c>
      <c r="B622" s="52" t="s">
        <v>91</v>
      </c>
      <c r="C622" s="52" t="s">
        <v>1678</v>
      </c>
      <c r="D622" s="52">
        <v>0.80730000000000002</v>
      </c>
      <c r="E622" s="52" t="s">
        <v>660</v>
      </c>
      <c r="F622" s="52" t="s">
        <v>587</v>
      </c>
    </row>
    <row r="623" spans="1:6" hidden="1">
      <c r="A623" s="52" t="s">
        <v>992</v>
      </c>
      <c r="B623" s="52" t="s">
        <v>97</v>
      </c>
      <c r="C623" s="52" t="s">
        <v>1678</v>
      </c>
      <c r="D623" s="52">
        <v>0.70209999999999995</v>
      </c>
      <c r="E623" s="52" t="s">
        <v>660</v>
      </c>
      <c r="F623" s="52" t="s">
        <v>587</v>
      </c>
    </row>
    <row r="624" spans="1:6" hidden="1">
      <c r="A624" s="52" t="s">
        <v>1017</v>
      </c>
      <c r="B624" s="52" t="s">
        <v>170</v>
      </c>
      <c r="C624" s="52" t="s">
        <v>1678</v>
      </c>
      <c r="D624" s="52">
        <v>0.69640000000000002</v>
      </c>
      <c r="E624" s="52" t="s">
        <v>660</v>
      </c>
      <c r="F624" s="52" t="s">
        <v>587</v>
      </c>
    </row>
    <row r="625" spans="1:6" hidden="1">
      <c r="A625" s="52" t="s">
        <v>1002</v>
      </c>
      <c r="B625" s="52" t="s">
        <v>155</v>
      </c>
      <c r="C625" s="52" t="s">
        <v>1678</v>
      </c>
      <c r="D625" s="52">
        <v>0.40279999999999999</v>
      </c>
      <c r="E625" s="52" t="s">
        <v>660</v>
      </c>
      <c r="F625" s="52" t="s">
        <v>587</v>
      </c>
    </row>
    <row r="626" spans="1:6" hidden="1">
      <c r="A626" s="52" t="s">
        <v>573</v>
      </c>
      <c r="B626" s="52" t="s">
        <v>645</v>
      </c>
      <c r="C626" s="52" t="s">
        <v>1678</v>
      </c>
      <c r="D626" s="52">
        <v>0.76359999999999995</v>
      </c>
      <c r="E626" s="52" t="s">
        <v>646</v>
      </c>
      <c r="F626" s="52" t="s">
        <v>580</v>
      </c>
    </row>
    <row r="627" spans="1:6" hidden="1">
      <c r="A627" s="52" t="s">
        <v>965</v>
      </c>
      <c r="B627" s="52" t="s">
        <v>207</v>
      </c>
      <c r="C627" s="52" t="s">
        <v>1678</v>
      </c>
      <c r="D627" s="52">
        <v>0.87229999999999996</v>
      </c>
      <c r="E627" s="52" t="s">
        <v>651</v>
      </c>
      <c r="F627" s="52" t="s">
        <v>587</v>
      </c>
    </row>
    <row r="628" spans="1:6" hidden="1">
      <c r="A628" s="52" t="s">
        <v>965</v>
      </c>
      <c r="B628" s="52" t="s">
        <v>178</v>
      </c>
      <c r="C628" s="52" t="s">
        <v>1678</v>
      </c>
      <c r="D628" s="52">
        <v>0.79259999999999997</v>
      </c>
      <c r="E628" s="52" t="s">
        <v>660</v>
      </c>
      <c r="F628" s="52" t="s">
        <v>587</v>
      </c>
    </row>
    <row r="629" spans="1:6" hidden="1">
      <c r="A629" s="52" t="s">
        <v>944</v>
      </c>
      <c r="B629" s="52" t="s">
        <v>413</v>
      </c>
      <c r="C629" s="52" t="s">
        <v>1678</v>
      </c>
      <c r="D629" s="52">
        <v>0.55559999999999998</v>
      </c>
      <c r="E629" s="52" t="s">
        <v>656</v>
      </c>
      <c r="F629" s="52" t="s">
        <v>587</v>
      </c>
    </row>
    <row r="630" spans="1:6" hidden="1">
      <c r="A630" s="52" t="s">
        <v>965</v>
      </c>
      <c r="B630" s="52" t="s">
        <v>291</v>
      </c>
      <c r="C630" s="52" t="s">
        <v>1678</v>
      </c>
      <c r="D630" s="52">
        <v>0.9</v>
      </c>
      <c r="E630" s="52" t="s">
        <v>651</v>
      </c>
      <c r="F630" s="52" t="s">
        <v>587</v>
      </c>
    </row>
    <row r="631" spans="1:6" hidden="1">
      <c r="A631" s="52" t="s">
        <v>717</v>
      </c>
      <c r="B631" s="52" t="s">
        <v>415</v>
      </c>
      <c r="C631" s="52" t="s">
        <v>1678</v>
      </c>
      <c r="D631" s="52">
        <v>0.82140000000000002</v>
      </c>
      <c r="E631" s="52" t="s">
        <v>651</v>
      </c>
      <c r="F631" s="52" t="s">
        <v>587</v>
      </c>
    </row>
    <row r="632" spans="1:6" hidden="1">
      <c r="A632" s="52" t="s">
        <v>882</v>
      </c>
      <c r="B632" s="52" t="s">
        <v>231</v>
      </c>
      <c r="C632" s="52" t="s">
        <v>1678</v>
      </c>
      <c r="D632" s="52">
        <v>0.58330000000000004</v>
      </c>
      <c r="E632" s="52" t="s">
        <v>656</v>
      </c>
      <c r="F632" s="52" t="s">
        <v>587</v>
      </c>
    </row>
    <row r="633" spans="1:6" hidden="1">
      <c r="A633" s="52" t="s">
        <v>1169</v>
      </c>
      <c r="B633" s="52" t="s">
        <v>418</v>
      </c>
      <c r="C633" s="52" t="s">
        <v>1678</v>
      </c>
      <c r="D633" s="52">
        <v>0.59260000000000002</v>
      </c>
      <c r="E633" s="52" t="s">
        <v>656</v>
      </c>
      <c r="F633" s="52" t="s">
        <v>587</v>
      </c>
    </row>
    <row r="634" spans="1:6" hidden="1">
      <c r="A634" s="52" t="s">
        <v>884</v>
      </c>
      <c r="B634" s="52" t="s">
        <v>508</v>
      </c>
      <c r="C634" s="52" t="s">
        <v>1678</v>
      </c>
      <c r="D634" s="52">
        <v>0.5</v>
      </c>
      <c r="E634" s="52" t="s">
        <v>656</v>
      </c>
      <c r="F634" s="52" t="s">
        <v>587</v>
      </c>
    </row>
    <row r="635" spans="1:6" hidden="1">
      <c r="A635" s="52" t="s">
        <v>1010</v>
      </c>
      <c r="B635" s="52" t="s">
        <v>319</v>
      </c>
      <c r="C635" s="52" t="s">
        <v>1678</v>
      </c>
      <c r="D635" s="52">
        <v>0.6552</v>
      </c>
      <c r="E635" s="52" t="s">
        <v>660</v>
      </c>
      <c r="F635" s="52" t="s">
        <v>587</v>
      </c>
    </row>
    <row r="636" spans="1:6" hidden="1">
      <c r="A636" s="52" t="s">
        <v>1135</v>
      </c>
      <c r="B636" s="52" t="s">
        <v>67</v>
      </c>
      <c r="C636" s="52" t="s">
        <v>1678</v>
      </c>
      <c r="D636" s="52">
        <v>0.88370000000000004</v>
      </c>
      <c r="E636" s="52" t="s">
        <v>651</v>
      </c>
      <c r="F636" s="52" t="s">
        <v>587</v>
      </c>
    </row>
    <row r="637" spans="1:6" hidden="1">
      <c r="A637" s="52" t="s">
        <v>1135</v>
      </c>
      <c r="B637" s="52" t="s">
        <v>424</v>
      </c>
      <c r="C637" s="52" t="s">
        <v>1678</v>
      </c>
      <c r="D637" s="52">
        <v>0.55740000000000001</v>
      </c>
      <c r="E637" s="52" t="s">
        <v>652</v>
      </c>
      <c r="F637" s="52" t="s">
        <v>587</v>
      </c>
    </row>
    <row r="638" spans="1:6" hidden="1">
      <c r="A638" s="52" t="s">
        <v>961</v>
      </c>
      <c r="B638" s="52" t="s">
        <v>426</v>
      </c>
      <c r="C638" s="52" t="s">
        <v>1678</v>
      </c>
      <c r="D638" s="52">
        <v>0.86150000000000004</v>
      </c>
      <c r="E638" s="52" t="s">
        <v>651</v>
      </c>
      <c r="F638" s="52" t="s">
        <v>587</v>
      </c>
    </row>
    <row r="639" spans="1:6" hidden="1">
      <c r="A639" s="52" t="s">
        <v>961</v>
      </c>
      <c r="B639" s="52" t="s">
        <v>279</v>
      </c>
      <c r="C639" s="52" t="s">
        <v>1678</v>
      </c>
      <c r="D639" s="52">
        <v>0.62039999999999995</v>
      </c>
      <c r="E639" s="52" t="s">
        <v>660</v>
      </c>
      <c r="F639" s="52" t="s">
        <v>587</v>
      </c>
    </row>
    <row r="640" spans="1:6" hidden="1">
      <c r="A640" s="52" t="s">
        <v>886</v>
      </c>
      <c r="B640" s="52" t="s">
        <v>101</v>
      </c>
      <c r="C640" s="52" t="s">
        <v>1678</v>
      </c>
      <c r="D640" s="52">
        <v>0.75229999999999997</v>
      </c>
      <c r="E640" s="52" t="s">
        <v>660</v>
      </c>
      <c r="F640" s="52" t="s">
        <v>587</v>
      </c>
    </row>
    <row r="641" spans="1:6" hidden="1">
      <c r="A641" s="52" t="s">
        <v>1035</v>
      </c>
      <c r="B641" s="52" t="s">
        <v>515</v>
      </c>
      <c r="C641" s="52" t="s">
        <v>1678</v>
      </c>
      <c r="D641" s="52">
        <v>0.5625</v>
      </c>
      <c r="E641" s="52" t="s">
        <v>651</v>
      </c>
      <c r="F641" s="52" t="s">
        <v>587</v>
      </c>
    </row>
    <row r="642" spans="1:6" hidden="1">
      <c r="A642" s="52" t="s">
        <v>1132</v>
      </c>
      <c r="B642" s="52" t="s">
        <v>353</v>
      </c>
      <c r="C642" s="52" t="s">
        <v>1678</v>
      </c>
      <c r="D642" s="52">
        <v>0.66969999999999996</v>
      </c>
      <c r="E642" s="52" t="s">
        <v>660</v>
      </c>
      <c r="F642" s="52" t="s">
        <v>587</v>
      </c>
    </row>
    <row r="643" spans="1:6" hidden="1">
      <c r="A643" s="52" t="s">
        <v>889</v>
      </c>
      <c r="B643" s="52" t="s">
        <v>234</v>
      </c>
      <c r="C643" s="52" t="s">
        <v>1678</v>
      </c>
      <c r="D643" s="52">
        <v>0.5</v>
      </c>
      <c r="E643" s="52" t="s">
        <v>656</v>
      </c>
      <c r="F643" s="52" t="s">
        <v>587</v>
      </c>
    </row>
    <row r="644" spans="1:6" hidden="1">
      <c r="A644" s="52" t="s">
        <v>841</v>
      </c>
      <c r="B644" s="52" t="s">
        <v>162</v>
      </c>
      <c r="C644" s="52" t="s">
        <v>1678</v>
      </c>
      <c r="D644" s="52">
        <v>0.92210000000000003</v>
      </c>
      <c r="E644" s="52" t="s">
        <v>651</v>
      </c>
      <c r="F644" s="52" t="s">
        <v>587</v>
      </c>
    </row>
    <row r="645" spans="1:6" hidden="1">
      <c r="A645" s="52" t="s">
        <v>891</v>
      </c>
      <c r="B645" s="52" t="s">
        <v>405</v>
      </c>
      <c r="C645" s="52" t="s">
        <v>1678</v>
      </c>
      <c r="D645" s="52">
        <v>0.66669999999999996</v>
      </c>
      <c r="E645" s="52" t="s">
        <v>660</v>
      </c>
      <c r="F645" s="52" t="s">
        <v>587</v>
      </c>
    </row>
    <row r="646" spans="1:6" hidden="1">
      <c r="A646" s="52" t="s">
        <v>869</v>
      </c>
      <c r="B646" s="52" t="s">
        <v>213</v>
      </c>
      <c r="C646" s="52" t="s">
        <v>1678</v>
      </c>
      <c r="D646" s="52">
        <v>0.65290000000000004</v>
      </c>
      <c r="E646" s="52" t="s">
        <v>656</v>
      </c>
      <c r="F646" s="52" t="s">
        <v>587</v>
      </c>
    </row>
    <row r="647" spans="1:6" hidden="1">
      <c r="A647" s="52" t="s">
        <v>834</v>
      </c>
      <c r="B647" s="52" t="s">
        <v>175</v>
      </c>
      <c r="C647" s="52" t="s">
        <v>1678</v>
      </c>
      <c r="D647" s="52">
        <v>0.5625</v>
      </c>
      <c r="E647" s="52" t="s">
        <v>660</v>
      </c>
      <c r="F647" s="52" t="s">
        <v>587</v>
      </c>
    </row>
    <row r="648" spans="1:6" hidden="1">
      <c r="A648" s="52" t="s">
        <v>850</v>
      </c>
      <c r="B648" s="52" t="s">
        <v>520</v>
      </c>
      <c r="C648" s="52" t="s">
        <v>1678</v>
      </c>
      <c r="D648" s="52">
        <v>0.63770000000000004</v>
      </c>
      <c r="E648" s="52" t="s">
        <v>656</v>
      </c>
      <c r="F648" s="52" t="s">
        <v>587</v>
      </c>
    </row>
    <row r="649" spans="1:6" hidden="1">
      <c r="A649" s="52" t="s">
        <v>1069</v>
      </c>
      <c r="B649" s="52" t="s">
        <v>168</v>
      </c>
      <c r="C649" s="52" t="s">
        <v>1678</v>
      </c>
      <c r="D649" s="52">
        <v>0.63380000000000003</v>
      </c>
      <c r="E649" s="52" t="s">
        <v>660</v>
      </c>
      <c r="F649" s="52" t="s">
        <v>587</v>
      </c>
    </row>
    <row r="650" spans="1:6" hidden="1">
      <c r="A650" s="52" t="s">
        <v>1155</v>
      </c>
      <c r="B650" s="52" t="s">
        <v>193</v>
      </c>
      <c r="C650" s="52" t="s">
        <v>1678</v>
      </c>
      <c r="D650" s="52">
        <v>0.65980000000000005</v>
      </c>
      <c r="E650" s="52" t="s">
        <v>660</v>
      </c>
      <c r="F650" s="52" t="s">
        <v>587</v>
      </c>
    </row>
    <row r="651" spans="1:6" hidden="1">
      <c r="A651" s="52" t="s">
        <v>1158</v>
      </c>
      <c r="B651" s="52" t="s">
        <v>524</v>
      </c>
      <c r="C651" s="52" t="s">
        <v>1678</v>
      </c>
      <c r="D651" s="52">
        <v>0.33850000000000002</v>
      </c>
      <c r="E651" s="52" t="s">
        <v>660</v>
      </c>
      <c r="F651" s="52" t="s">
        <v>587</v>
      </c>
    </row>
    <row r="652" spans="1:6" hidden="1">
      <c r="A652" s="52" t="s">
        <v>1065</v>
      </c>
      <c r="B652" s="52" t="s">
        <v>109</v>
      </c>
      <c r="C652" s="52" t="s">
        <v>1678</v>
      </c>
      <c r="D652" s="52">
        <v>0.77270000000000005</v>
      </c>
      <c r="E652" s="52" t="s">
        <v>660</v>
      </c>
      <c r="F652" s="52" t="s">
        <v>587</v>
      </c>
    </row>
    <row r="653" spans="1:6" hidden="1">
      <c r="A653" s="52" t="s">
        <v>1166</v>
      </c>
      <c r="B653" s="52" t="s">
        <v>376</v>
      </c>
      <c r="C653" s="52" t="s">
        <v>1678</v>
      </c>
      <c r="D653" s="52">
        <v>0.70809999999999995</v>
      </c>
      <c r="E653" s="52" t="s">
        <v>660</v>
      </c>
      <c r="F653" s="52" t="s">
        <v>587</v>
      </c>
    </row>
    <row r="654" spans="1:6" hidden="1">
      <c r="A654" s="52" t="s">
        <v>1118</v>
      </c>
      <c r="B654" s="52" t="s">
        <v>115</v>
      </c>
      <c r="C654" s="52" t="s">
        <v>1678</v>
      </c>
      <c r="D654" s="52">
        <v>0.74029999999999996</v>
      </c>
      <c r="E654" s="52" t="s">
        <v>660</v>
      </c>
      <c r="F654" s="52" t="s">
        <v>587</v>
      </c>
    </row>
    <row r="655" spans="1:6" hidden="1">
      <c r="A655" s="52" t="s">
        <v>1171</v>
      </c>
      <c r="B655" s="52" t="s">
        <v>380</v>
      </c>
      <c r="C655" s="52" t="s">
        <v>1678</v>
      </c>
      <c r="D655" s="52">
        <v>0.68089999999999995</v>
      </c>
      <c r="E655" s="52" t="s">
        <v>656</v>
      </c>
      <c r="F655" s="52" t="s">
        <v>587</v>
      </c>
    </row>
    <row r="656" spans="1:6" hidden="1">
      <c r="A656" s="52" t="s">
        <v>860</v>
      </c>
      <c r="B656" s="52" t="s">
        <v>119</v>
      </c>
      <c r="C656" s="52" t="s">
        <v>1678</v>
      </c>
      <c r="D656" s="52">
        <v>0.66100000000000003</v>
      </c>
      <c r="E656" s="52" t="s">
        <v>646</v>
      </c>
      <c r="F656" s="52" t="s">
        <v>587</v>
      </c>
    </row>
    <row r="657" spans="1:6" hidden="1">
      <c r="A657" s="52" t="s">
        <v>994</v>
      </c>
      <c r="B657" s="52" t="s">
        <v>123</v>
      </c>
      <c r="C657" s="52" t="s">
        <v>1678</v>
      </c>
      <c r="D657" s="52">
        <v>0.70209999999999995</v>
      </c>
      <c r="E657" s="52" t="s">
        <v>660</v>
      </c>
      <c r="F657" s="52" t="s">
        <v>587</v>
      </c>
    </row>
    <row r="658" spans="1:6" hidden="1">
      <c r="A658" s="52" t="s">
        <v>1173</v>
      </c>
      <c r="B658" s="52" t="s">
        <v>534</v>
      </c>
      <c r="C658" s="52" t="s">
        <v>1678</v>
      </c>
      <c r="D658" s="52">
        <v>0.81479999999999997</v>
      </c>
      <c r="E658" s="52" t="s">
        <v>656</v>
      </c>
      <c r="F658" s="52" t="s">
        <v>587</v>
      </c>
    </row>
    <row r="659" spans="1:6" hidden="1">
      <c r="A659" s="52" t="s">
        <v>720</v>
      </c>
      <c r="B659" s="52" t="s">
        <v>42</v>
      </c>
      <c r="C659" s="52" t="s">
        <v>1678</v>
      </c>
      <c r="D659" s="52">
        <v>0.78049999999999997</v>
      </c>
      <c r="E659" s="52" t="s">
        <v>651</v>
      </c>
      <c r="F659" s="52" t="s">
        <v>587</v>
      </c>
    </row>
    <row r="660" spans="1:6" hidden="1">
      <c r="A660" s="52" t="s">
        <v>1046</v>
      </c>
      <c r="B660" s="52" t="s">
        <v>125</v>
      </c>
      <c r="C660" s="52" t="s">
        <v>1678</v>
      </c>
      <c r="D660" s="52">
        <v>0.52270000000000005</v>
      </c>
      <c r="E660" s="52" t="s">
        <v>660</v>
      </c>
      <c r="F660" s="52" t="s">
        <v>587</v>
      </c>
    </row>
    <row r="661" spans="1:6" hidden="1">
      <c r="A661" s="52" t="s">
        <v>538</v>
      </c>
      <c r="B661" s="52" t="s">
        <v>538</v>
      </c>
      <c r="C661" s="52" t="s">
        <v>1678</v>
      </c>
      <c r="D661" s="52">
        <v>0.61729999999999996</v>
      </c>
      <c r="E661" s="52" t="s">
        <v>646</v>
      </c>
      <c r="F661" s="52" t="s">
        <v>587</v>
      </c>
    </row>
    <row r="662" spans="1:6" hidden="1">
      <c r="A662" s="52" t="s">
        <v>1175</v>
      </c>
      <c r="B662" s="52" t="s">
        <v>236</v>
      </c>
      <c r="C662" s="52" t="s">
        <v>1678</v>
      </c>
      <c r="D662" s="52">
        <v>0.8387</v>
      </c>
      <c r="E662" s="52" t="s">
        <v>656</v>
      </c>
      <c r="F662" s="52" t="s">
        <v>587</v>
      </c>
    </row>
    <row r="663" spans="1:6" hidden="1">
      <c r="A663" s="52" t="s">
        <v>1177</v>
      </c>
      <c r="B663" s="52" t="s">
        <v>455</v>
      </c>
      <c r="C663" s="52" t="s">
        <v>1678</v>
      </c>
      <c r="D663" s="52">
        <v>0.75</v>
      </c>
      <c r="E663" s="52" t="s">
        <v>656</v>
      </c>
      <c r="F663" s="52" t="s">
        <v>587</v>
      </c>
    </row>
    <row r="664" spans="1:6" hidden="1">
      <c r="A664" s="52" t="s">
        <v>1060</v>
      </c>
      <c r="B664" s="52" t="s">
        <v>460</v>
      </c>
      <c r="C664" s="52" t="s">
        <v>1678</v>
      </c>
      <c r="D664" s="52">
        <v>0.84719999999999995</v>
      </c>
      <c r="E664" s="52" t="s">
        <v>651</v>
      </c>
      <c r="F664" s="52" t="s">
        <v>587</v>
      </c>
    </row>
    <row r="665" spans="1:6" hidden="1">
      <c r="A665" s="52" t="s">
        <v>1150</v>
      </c>
      <c r="B665" s="52" t="s">
        <v>79</v>
      </c>
      <c r="C665" s="52" t="s">
        <v>1678</v>
      </c>
      <c r="D665" s="52">
        <v>0.64859999999999995</v>
      </c>
      <c r="E665" s="52" t="s">
        <v>656</v>
      </c>
      <c r="F665" s="52" t="s">
        <v>587</v>
      </c>
    </row>
    <row r="666" spans="1:6" hidden="1">
      <c r="A666" s="52" t="s">
        <v>1179</v>
      </c>
      <c r="B666" s="52" t="s">
        <v>462</v>
      </c>
      <c r="C666" s="52" t="s">
        <v>1678</v>
      </c>
      <c r="D666" s="52">
        <v>0.74029999999999996</v>
      </c>
      <c r="E666" s="52" t="s">
        <v>656</v>
      </c>
      <c r="F666" s="52" t="s">
        <v>587</v>
      </c>
    </row>
    <row r="667" spans="1:6" hidden="1">
      <c r="A667" s="52" t="s">
        <v>1181</v>
      </c>
      <c r="B667" s="52" t="s">
        <v>541</v>
      </c>
      <c r="C667" s="52" t="s">
        <v>1678</v>
      </c>
      <c r="D667" s="52">
        <v>0.83330000000000004</v>
      </c>
      <c r="E667" s="52" t="s">
        <v>656</v>
      </c>
      <c r="F667" s="52" t="s">
        <v>587</v>
      </c>
    </row>
    <row r="668" spans="1:6" hidden="1">
      <c r="A668" s="52" t="s">
        <v>1035</v>
      </c>
      <c r="B668" s="52" t="s">
        <v>332</v>
      </c>
      <c r="C668" s="52" t="s">
        <v>1678</v>
      </c>
      <c r="D668" s="52">
        <v>0.78129999999999999</v>
      </c>
      <c r="E668" s="52" t="s">
        <v>651</v>
      </c>
      <c r="F668" s="52" t="s">
        <v>587</v>
      </c>
    </row>
    <row r="669" spans="1:6" hidden="1">
      <c r="A669" s="52" t="s">
        <v>1049</v>
      </c>
      <c r="B669" s="52" t="s">
        <v>75</v>
      </c>
      <c r="C669" s="52" t="s">
        <v>1678</v>
      </c>
      <c r="D669" s="52">
        <v>0.81079999999999997</v>
      </c>
      <c r="E669" s="52" t="s">
        <v>656</v>
      </c>
      <c r="F669" s="52" t="s">
        <v>587</v>
      </c>
    </row>
    <row r="670" spans="1:6" hidden="1">
      <c r="A670" s="52" t="s">
        <v>550</v>
      </c>
      <c r="B670" s="52" t="s">
        <v>550</v>
      </c>
      <c r="C670" s="52" t="s">
        <v>1678</v>
      </c>
      <c r="D670" s="52">
        <v>0.72309999999999997</v>
      </c>
      <c r="E670" s="52" t="s">
        <v>660</v>
      </c>
      <c r="F670" s="52" t="s">
        <v>587</v>
      </c>
    </row>
    <row r="671" spans="1:6" hidden="1">
      <c r="A671" s="52" t="s">
        <v>1183</v>
      </c>
      <c r="B671" s="52" t="s">
        <v>134</v>
      </c>
      <c r="C671" s="52" t="s">
        <v>1678</v>
      </c>
      <c r="D671" s="52">
        <v>0.61170000000000002</v>
      </c>
      <c r="E671" s="52" t="s">
        <v>660</v>
      </c>
      <c r="F671" s="52" t="s">
        <v>587</v>
      </c>
    </row>
    <row r="672" spans="1:6" hidden="1">
      <c r="A672" s="52" t="s">
        <v>1185</v>
      </c>
      <c r="B672" s="52" t="s">
        <v>406</v>
      </c>
      <c r="C672" s="52" t="s">
        <v>1678</v>
      </c>
      <c r="D672" s="52">
        <v>0.70369999999999999</v>
      </c>
      <c r="E672" s="52" t="s">
        <v>660</v>
      </c>
      <c r="F672" s="52" t="s">
        <v>587</v>
      </c>
    </row>
    <row r="673" spans="1:6" hidden="1">
      <c r="A673" s="52" t="s">
        <v>1192</v>
      </c>
      <c r="B673" s="52" t="s">
        <v>137</v>
      </c>
      <c r="C673" s="52" t="s">
        <v>1678</v>
      </c>
      <c r="D673" s="52">
        <v>0.74260000000000004</v>
      </c>
      <c r="E673" s="52" t="s">
        <v>660</v>
      </c>
      <c r="F673" s="52" t="s">
        <v>587</v>
      </c>
    </row>
    <row r="674" spans="1:6" hidden="1">
      <c r="A674" s="52" t="s">
        <v>944</v>
      </c>
      <c r="B674" s="52" t="s">
        <v>469</v>
      </c>
      <c r="C674" s="52" t="s">
        <v>1678</v>
      </c>
      <c r="D674" s="52">
        <v>0.57579999999999998</v>
      </c>
      <c r="E674" s="52" t="s">
        <v>656</v>
      </c>
      <c r="F674" s="52" t="s">
        <v>587</v>
      </c>
    </row>
    <row r="675" spans="1:6" hidden="1">
      <c r="A675" s="52" t="s">
        <v>955</v>
      </c>
      <c r="B675" s="52" t="s">
        <v>247</v>
      </c>
      <c r="C675" s="52" t="s">
        <v>1678</v>
      </c>
      <c r="D675" s="52">
        <v>0.67569999999999997</v>
      </c>
      <c r="E675" s="52" t="s">
        <v>660</v>
      </c>
      <c r="F675" s="52" t="s">
        <v>587</v>
      </c>
    </row>
    <row r="676" spans="1:6" hidden="1">
      <c r="A676" s="52" t="s">
        <v>944</v>
      </c>
      <c r="B676" s="52" t="s">
        <v>471</v>
      </c>
      <c r="C676" s="52" t="s">
        <v>1678</v>
      </c>
      <c r="D676" s="52">
        <v>0.65569999999999995</v>
      </c>
      <c r="E676" s="52" t="s">
        <v>656</v>
      </c>
      <c r="F676" s="52" t="s">
        <v>587</v>
      </c>
    </row>
    <row r="677" spans="1:6" hidden="1">
      <c r="A677" s="52" t="s">
        <v>1196</v>
      </c>
      <c r="B677" s="52" t="s">
        <v>472</v>
      </c>
      <c r="C677" s="52" t="s">
        <v>1678</v>
      </c>
      <c r="D677" s="52">
        <v>0.75609999999999999</v>
      </c>
      <c r="E677" s="52" t="s">
        <v>651</v>
      </c>
      <c r="F677" s="52" t="s">
        <v>587</v>
      </c>
    </row>
    <row r="678" spans="1:6" hidden="1">
      <c r="A678" s="52" t="s">
        <v>1196</v>
      </c>
      <c r="B678" s="52" t="s">
        <v>412</v>
      </c>
      <c r="C678" s="52" t="s">
        <v>1678</v>
      </c>
      <c r="D678" s="52">
        <v>0.59040000000000004</v>
      </c>
      <c r="E678" s="52" t="s">
        <v>660</v>
      </c>
      <c r="F678" s="52" t="s">
        <v>587</v>
      </c>
    </row>
    <row r="679" spans="1:6" hidden="1">
      <c r="A679" s="52" t="s">
        <v>1198</v>
      </c>
      <c r="B679" s="52" t="s">
        <v>142</v>
      </c>
      <c r="C679" s="52" t="s">
        <v>1678</v>
      </c>
      <c r="D679" s="52">
        <v>0.46429999999999999</v>
      </c>
      <c r="E679" s="52" t="s">
        <v>660</v>
      </c>
      <c r="F679" s="52" t="s">
        <v>587</v>
      </c>
    </row>
    <row r="680" spans="1:6" hidden="1">
      <c r="A680" s="52" t="s">
        <v>1200</v>
      </c>
      <c r="B680" s="52" t="s">
        <v>148</v>
      </c>
      <c r="C680" s="52" t="s">
        <v>1678</v>
      </c>
      <c r="D680" s="52">
        <v>0.76790000000000003</v>
      </c>
      <c r="E680" s="52" t="s">
        <v>646</v>
      </c>
      <c r="F680" s="52" t="s">
        <v>587</v>
      </c>
    </row>
    <row r="681" spans="1:6" hidden="1">
      <c r="A681" s="52" t="s">
        <v>1015</v>
      </c>
      <c r="B681" s="52" t="s">
        <v>320</v>
      </c>
      <c r="C681" s="52" t="s">
        <v>1678</v>
      </c>
      <c r="D681" s="52">
        <v>0.74070000000000003</v>
      </c>
      <c r="E681" s="52" t="s">
        <v>646</v>
      </c>
      <c r="F681" s="52" t="s">
        <v>587</v>
      </c>
    </row>
    <row r="682" spans="1:6" hidden="1">
      <c r="A682" s="52" t="s">
        <v>1202</v>
      </c>
      <c r="B682" s="52" t="s">
        <v>80</v>
      </c>
      <c r="C682" s="52" t="s">
        <v>1678</v>
      </c>
      <c r="D682" s="52">
        <v>0.59260000000000002</v>
      </c>
      <c r="E682" s="52" t="s">
        <v>656</v>
      </c>
      <c r="F682" s="52" t="s">
        <v>587</v>
      </c>
    </row>
    <row r="683" spans="1:6" hidden="1">
      <c r="A683" s="52" t="s">
        <v>721</v>
      </c>
      <c r="B683" s="52" t="s">
        <v>46</v>
      </c>
      <c r="C683" s="52" t="s">
        <v>1678</v>
      </c>
      <c r="D683" s="52">
        <v>0.70369999999999999</v>
      </c>
      <c r="E683" s="52" t="s">
        <v>652</v>
      </c>
      <c r="F683" s="52" t="s">
        <v>587</v>
      </c>
    </row>
    <row r="684" spans="1:6" hidden="1">
      <c r="A684" s="52" t="s">
        <v>893</v>
      </c>
      <c r="B684" s="52" t="s">
        <v>477</v>
      </c>
      <c r="C684" s="52" t="s">
        <v>1678</v>
      </c>
      <c r="D684" s="52">
        <v>0.73209999999999997</v>
      </c>
      <c r="E684" s="52" t="s">
        <v>656</v>
      </c>
      <c r="F684" s="52" t="s">
        <v>587</v>
      </c>
    </row>
    <row r="685" spans="1:6" hidden="1">
      <c r="A685" s="52" t="s">
        <v>1204</v>
      </c>
      <c r="B685" s="52" t="s">
        <v>566</v>
      </c>
      <c r="C685" s="52" t="s">
        <v>1678</v>
      </c>
      <c r="D685" s="52">
        <v>0.36620000000000003</v>
      </c>
      <c r="E685" s="52" t="s">
        <v>660</v>
      </c>
      <c r="F685" s="52" t="s">
        <v>587</v>
      </c>
    </row>
    <row r="686" spans="1:6" hidden="1">
      <c r="A686" s="52" t="s">
        <v>1206</v>
      </c>
      <c r="B686" s="52" t="s">
        <v>478</v>
      </c>
      <c r="C686" s="52" t="s">
        <v>1678</v>
      </c>
      <c r="D686" s="52">
        <v>0.4667</v>
      </c>
      <c r="E686" s="52" t="s">
        <v>660</v>
      </c>
      <c r="F686" s="52" t="s">
        <v>587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DA2A2-B139-4343-BD52-1A5D66E6A170}">
  <dimension ref="A1:N1387"/>
  <sheetViews>
    <sheetView workbookViewId="0">
      <selection activeCell="C18" sqref="C18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</cols>
  <sheetData>
    <row r="1" spans="1:14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  <c r="N1" s="41" t="s">
        <v>1227</v>
      </c>
    </row>
    <row r="2" spans="1:14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1243</v>
      </c>
      <c r="G2" t="s">
        <v>1678</v>
      </c>
      <c r="H2" t="s">
        <v>2297</v>
      </c>
      <c r="I2">
        <v>25</v>
      </c>
      <c r="J2">
        <v>25</v>
      </c>
      <c r="K2">
        <v>1</v>
      </c>
      <c r="L2" t="s">
        <v>1401</v>
      </c>
      <c r="M2">
        <v>0.44</v>
      </c>
      <c r="N2" t="str">
        <f>_xlfn.XLOOKUP(All_Together_New[[#This Row],[School Name]],Maine_Schools[School Name],Maine_Schools[Comparison School Type],"Error")</f>
        <v>Charter</v>
      </c>
    </row>
    <row r="3" spans="1:14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1243</v>
      </c>
      <c r="G3" t="s">
        <v>1678</v>
      </c>
      <c r="H3" t="s">
        <v>2297</v>
      </c>
      <c r="I3">
        <v>38</v>
      </c>
      <c r="J3">
        <v>38</v>
      </c>
      <c r="K3">
        <v>1</v>
      </c>
      <c r="L3" t="s">
        <v>1271</v>
      </c>
      <c r="M3">
        <v>0.68420000000000003</v>
      </c>
      <c r="N3" t="str">
        <f>_xlfn.XLOOKUP(All_Together_New[[#This Row],[School Name]],Maine_Schools[School Name],Maine_Schools[Comparison School Type],"Error")</f>
        <v>Non Charter</v>
      </c>
    </row>
    <row r="4" spans="1:14">
      <c r="A4" t="s">
        <v>570</v>
      </c>
      <c r="B4">
        <v>9</v>
      </c>
      <c r="C4" t="s">
        <v>712</v>
      </c>
      <c r="D4">
        <v>10</v>
      </c>
      <c r="E4" t="s">
        <v>47</v>
      </c>
      <c r="F4" t="s">
        <v>1243</v>
      </c>
      <c r="G4" t="s">
        <v>1678</v>
      </c>
      <c r="H4" t="s">
        <v>2297</v>
      </c>
      <c r="I4">
        <v>37</v>
      </c>
      <c r="J4">
        <v>36</v>
      </c>
      <c r="K4">
        <v>0.97299999999999998</v>
      </c>
      <c r="L4" t="s">
        <v>1541</v>
      </c>
      <c r="M4">
        <v>0.75</v>
      </c>
      <c r="N4" t="str">
        <f>_xlfn.XLOOKUP(All_Together_New[[#This Row],[School Name]],Maine_Schools[School Name],Maine_Schools[Comparison School Type],"Error")</f>
        <v>Non Charter</v>
      </c>
    </row>
    <row r="5" spans="1:14">
      <c r="A5" t="s">
        <v>570</v>
      </c>
      <c r="B5">
        <v>1629</v>
      </c>
      <c r="C5" t="s">
        <v>715</v>
      </c>
      <c r="D5">
        <v>906</v>
      </c>
      <c r="E5" t="s">
        <v>65</v>
      </c>
      <c r="F5" t="s">
        <v>1243</v>
      </c>
      <c r="G5" t="s">
        <v>1678</v>
      </c>
      <c r="H5" t="s">
        <v>2297</v>
      </c>
      <c r="I5">
        <v>28</v>
      </c>
      <c r="J5">
        <v>28</v>
      </c>
      <c r="K5">
        <v>1</v>
      </c>
      <c r="L5" t="s">
        <v>1591</v>
      </c>
      <c r="M5">
        <v>0.57140000000000002</v>
      </c>
      <c r="N5" t="str">
        <f>_xlfn.XLOOKUP(All_Together_New[[#This Row],[School Name]],Maine_Schools[School Name],Maine_Schools[Comparison School Type],"Error")</f>
        <v>Non Charter</v>
      </c>
    </row>
    <row r="6" spans="1:14">
      <c r="A6" t="s">
        <v>570</v>
      </c>
      <c r="B6">
        <v>14</v>
      </c>
      <c r="C6" t="s">
        <v>717</v>
      </c>
      <c r="D6">
        <v>25</v>
      </c>
      <c r="E6" t="s">
        <v>8</v>
      </c>
      <c r="F6" t="s">
        <v>1243</v>
      </c>
      <c r="G6" t="s">
        <v>1678</v>
      </c>
      <c r="H6" t="s">
        <v>2297</v>
      </c>
      <c r="I6">
        <v>250</v>
      </c>
      <c r="J6">
        <v>238</v>
      </c>
      <c r="K6">
        <v>0.95199999999999996</v>
      </c>
      <c r="L6" t="s">
        <v>1431</v>
      </c>
      <c r="M6">
        <v>0.59240000000000004</v>
      </c>
      <c r="N6" t="str">
        <f>_xlfn.XLOOKUP(All_Together_New[[#This Row],[School Name]],Maine_Schools[School Name],Maine_Schools[Comparison School Type],"Error")</f>
        <v>Non Charter</v>
      </c>
    </row>
    <row r="7" spans="1:14">
      <c r="A7" t="s">
        <v>570</v>
      </c>
      <c r="B7">
        <v>14</v>
      </c>
      <c r="C7" t="s">
        <v>717</v>
      </c>
      <c r="D7">
        <v>15</v>
      </c>
      <c r="E7" t="s">
        <v>328</v>
      </c>
      <c r="F7" t="s">
        <v>1243</v>
      </c>
      <c r="G7" t="s">
        <v>1678</v>
      </c>
      <c r="H7" t="s">
        <v>2297</v>
      </c>
      <c r="I7">
        <v>20</v>
      </c>
      <c r="J7">
        <v>19</v>
      </c>
      <c r="K7">
        <v>0.95</v>
      </c>
      <c r="L7" t="s">
        <v>1357</v>
      </c>
      <c r="M7">
        <v>0.63160000000000005</v>
      </c>
      <c r="N7" t="str">
        <f>_xlfn.XLOOKUP(All_Together_New[[#This Row],[School Name]],Maine_Schools[School Name],Maine_Schools[Comparison School Type],"Error")</f>
        <v>Non Charter</v>
      </c>
    </row>
    <row r="8" spans="1:14">
      <c r="A8" t="s">
        <v>570</v>
      </c>
      <c r="B8">
        <v>14</v>
      </c>
      <c r="C8" t="s">
        <v>717</v>
      </c>
      <c r="D8">
        <v>23</v>
      </c>
      <c r="E8" t="s">
        <v>25</v>
      </c>
      <c r="F8" t="s">
        <v>1243</v>
      </c>
      <c r="G8" t="s">
        <v>1678</v>
      </c>
      <c r="H8" t="s">
        <v>2297</v>
      </c>
      <c r="I8">
        <v>227</v>
      </c>
      <c r="J8">
        <v>160</v>
      </c>
      <c r="K8">
        <v>0.70479999999999998</v>
      </c>
      <c r="L8" t="s">
        <v>1258</v>
      </c>
      <c r="M8">
        <v>0.66879999999999995</v>
      </c>
      <c r="N8" t="str">
        <f>_xlfn.XLOOKUP(All_Together_New[[#This Row],[School Name]],Maine_Schools[School Name],Maine_Schools[Comparison School Type],"Error")</f>
        <v>Non Charter</v>
      </c>
    </row>
    <row r="9" spans="1:14">
      <c r="A9" t="s">
        <v>570</v>
      </c>
      <c r="B9">
        <v>14</v>
      </c>
      <c r="C9" t="s">
        <v>717</v>
      </c>
      <c r="D9">
        <v>16</v>
      </c>
      <c r="E9" t="s">
        <v>367</v>
      </c>
      <c r="F9" t="s">
        <v>1243</v>
      </c>
      <c r="G9" t="s">
        <v>1678</v>
      </c>
      <c r="H9" t="s">
        <v>2297</v>
      </c>
      <c r="I9">
        <v>50</v>
      </c>
      <c r="J9">
        <v>50</v>
      </c>
      <c r="K9">
        <v>1</v>
      </c>
      <c r="L9" t="s">
        <v>1360</v>
      </c>
      <c r="M9">
        <v>0.84</v>
      </c>
      <c r="N9" t="str">
        <f>_xlfn.XLOOKUP(All_Together_New[[#This Row],[School Name]],Maine_Schools[School Name],Maine_Schools[Comparison School Type],"Error")</f>
        <v>Non Charter</v>
      </c>
    </row>
    <row r="10" spans="1:14">
      <c r="A10" t="s">
        <v>570</v>
      </c>
      <c r="B10">
        <v>14</v>
      </c>
      <c r="C10" t="s">
        <v>717</v>
      </c>
      <c r="D10">
        <v>27</v>
      </c>
      <c r="E10" t="s">
        <v>415</v>
      </c>
      <c r="F10" t="s">
        <v>1243</v>
      </c>
      <c r="G10" t="s">
        <v>1678</v>
      </c>
      <c r="H10" t="s">
        <v>2297</v>
      </c>
      <c r="I10">
        <v>56</v>
      </c>
      <c r="J10">
        <v>56</v>
      </c>
      <c r="K10">
        <v>1</v>
      </c>
      <c r="L10" t="s">
        <v>1620</v>
      </c>
      <c r="M10">
        <v>0.82140000000000002</v>
      </c>
      <c r="N10" t="str">
        <f>_xlfn.XLOOKUP(All_Together_New[[#This Row],[School Name]],Maine_Schools[School Name],Maine_Schools[Comparison School Type],"Error")</f>
        <v>Non Charter</v>
      </c>
    </row>
    <row r="11" spans="1:14">
      <c r="A11" t="s">
        <v>570</v>
      </c>
      <c r="B11">
        <v>28</v>
      </c>
      <c r="C11" t="s">
        <v>720</v>
      </c>
      <c r="D11">
        <v>37</v>
      </c>
      <c r="E11" t="s">
        <v>32</v>
      </c>
      <c r="F11" t="s">
        <v>1243</v>
      </c>
      <c r="G11" t="s">
        <v>1678</v>
      </c>
      <c r="H11" t="s">
        <v>2297</v>
      </c>
      <c r="I11">
        <v>161</v>
      </c>
      <c r="J11">
        <v>146</v>
      </c>
      <c r="K11">
        <v>0.90680000000000005</v>
      </c>
      <c r="L11" t="s">
        <v>1373</v>
      </c>
      <c r="M11">
        <v>0.67810000000000004</v>
      </c>
      <c r="N11" t="str">
        <f>_xlfn.XLOOKUP(All_Together_New[[#This Row],[School Name]],Maine_Schools[School Name],Maine_Schools[Comparison School Type],"Error")</f>
        <v>Non Charter</v>
      </c>
    </row>
    <row r="12" spans="1:14">
      <c r="A12" t="s">
        <v>570</v>
      </c>
      <c r="B12">
        <v>28</v>
      </c>
      <c r="C12" t="s">
        <v>720</v>
      </c>
      <c r="D12">
        <v>2021</v>
      </c>
      <c r="E12" t="s">
        <v>35</v>
      </c>
      <c r="F12" t="s">
        <v>1243</v>
      </c>
      <c r="G12" t="s">
        <v>1678</v>
      </c>
      <c r="H12" t="s">
        <v>2297</v>
      </c>
      <c r="I12">
        <v>155</v>
      </c>
      <c r="J12">
        <v>150</v>
      </c>
      <c r="K12">
        <v>0.9677</v>
      </c>
      <c r="L12" t="s">
        <v>1429</v>
      </c>
      <c r="M12">
        <v>0.73329999999999995</v>
      </c>
      <c r="N12" t="str">
        <f>_xlfn.XLOOKUP(All_Together_New[[#This Row],[School Name]],Maine_Schools[School Name],Maine_Schools[Comparison School Type],"Error")</f>
        <v>Non Charter</v>
      </c>
    </row>
    <row r="13" spans="1:14">
      <c r="A13" t="s">
        <v>570</v>
      </c>
      <c r="B13">
        <v>28</v>
      </c>
      <c r="C13" t="s">
        <v>720</v>
      </c>
      <c r="D13">
        <v>34</v>
      </c>
      <c r="E13" t="s">
        <v>260</v>
      </c>
      <c r="F13" t="s">
        <v>1243</v>
      </c>
      <c r="G13" t="s">
        <v>1678</v>
      </c>
      <c r="H13" t="s">
        <v>2297</v>
      </c>
      <c r="I13">
        <v>45</v>
      </c>
      <c r="J13">
        <v>45</v>
      </c>
      <c r="K13">
        <v>1</v>
      </c>
      <c r="L13" t="s">
        <v>1392</v>
      </c>
      <c r="M13">
        <v>0.88890000000000002</v>
      </c>
      <c r="N13" t="str">
        <f>_xlfn.XLOOKUP(All_Together_New[[#This Row],[School Name]],Maine_Schools[School Name],Maine_Schools[Comparison School Type],"Error")</f>
        <v>Non Charter</v>
      </c>
    </row>
    <row r="14" spans="1:14">
      <c r="A14" t="s">
        <v>570</v>
      </c>
      <c r="B14">
        <v>28</v>
      </c>
      <c r="C14" t="s">
        <v>720</v>
      </c>
      <c r="D14">
        <v>31</v>
      </c>
      <c r="E14" t="s">
        <v>330</v>
      </c>
      <c r="F14" t="s">
        <v>1243</v>
      </c>
      <c r="G14" t="s">
        <v>1678</v>
      </c>
      <c r="H14" t="s">
        <v>2297</v>
      </c>
      <c r="I14">
        <v>40</v>
      </c>
      <c r="J14">
        <v>40</v>
      </c>
      <c r="K14">
        <v>1</v>
      </c>
      <c r="L14" t="s">
        <v>1541</v>
      </c>
      <c r="M14">
        <v>0.67500000000000004</v>
      </c>
      <c r="N14" t="str">
        <f>_xlfn.XLOOKUP(All_Together_New[[#This Row],[School Name]],Maine_Schools[School Name],Maine_Schools[Comparison School Type],"Error")</f>
        <v>Non Charter</v>
      </c>
    </row>
    <row r="15" spans="1:14">
      <c r="A15" t="s">
        <v>570</v>
      </c>
      <c r="B15">
        <v>28</v>
      </c>
      <c r="C15" t="s">
        <v>720</v>
      </c>
      <c r="D15">
        <v>35</v>
      </c>
      <c r="E15" t="s">
        <v>335</v>
      </c>
      <c r="F15" t="s">
        <v>1243</v>
      </c>
      <c r="G15" t="s">
        <v>1678</v>
      </c>
      <c r="H15" t="s">
        <v>2297</v>
      </c>
      <c r="I15">
        <v>47</v>
      </c>
      <c r="J15">
        <v>47</v>
      </c>
      <c r="K15">
        <v>1</v>
      </c>
      <c r="L15" t="s">
        <v>1392</v>
      </c>
      <c r="M15">
        <v>0.85109999999999997</v>
      </c>
      <c r="N15" t="str">
        <f>_xlfn.XLOOKUP(All_Together_New[[#This Row],[School Name]],Maine_Schools[School Name],Maine_Schools[Comparison School Type],"Error")</f>
        <v>Non Charter</v>
      </c>
    </row>
    <row r="16" spans="1:14">
      <c r="A16" t="s">
        <v>570</v>
      </c>
      <c r="B16">
        <v>28</v>
      </c>
      <c r="C16" t="s">
        <v>720</v>
      </c>
      <c r="D16">
        <v>33</v>
      </c>
      <c r="E16" t="s">
        <v>42</v>
      </c>
      <c r="F16" t="s">
        <v>1243</v>
      </c>
      <c r="G16" t="s">
        <v>1678</v>
      </c>
      <c r="H16" t="s">
        <v>2297</v>
      </c>
      <c r="I16">
        <v>41</v>
      </c>
      <c r="J16">
        <v>41</v>
      </c>
      <c r="K16">
        <v>1</v>
      </c>
      <c r="L16" t="s">
        <v>1410</v>
      </c>
      <c r="M16">
        <v>0.78049999999999997</v>
      </c>
      <c r="N16" t="str">
        <f>_xlfn.XLOOKUP(All_Together_New[[#This Row],[School Name]],Maine_Schools[School Name],Maine_Schools[Comparison School Type],"Error")</f>
        <v>Non Charter</v>
      </c>
    </row>
    <row r="17" spans="1:14">
      <c r="A17" t="s">
        <v>570</v>
      </c>
      <c r="B17">
        <v>38</v>
      </c>
      <c r="C17" t="s">
        <v>721</v>
      </c>
      <c r="D17">
        <v>39</v>
      </c>
      <c r="E17" t="s">
        <v>46</v>
      </c>
      <c r="F17" t="s">
        <v>1243</v>
      </c>
      <c r="G17" t="s">
        <v>1678</v>
      </c>
      <c r="H17" t="s">
        <v>2297</v>
      </c>
      <c r="I17">
        <v>60</v>
      </c>
      <c r="J17">
        <v>54</v>
      </c>
      <c r="K17">
        <v>0.9</v>
      </c>
      <c r="L17" t="s">
        <v>1336</v>
      </c>
      <c r="M17">
        <v>0.70369999999999999</v>
      </c>
      <c r="N17" t="str">
        <f>_xlfn.XLOOKUP(All_Together_New[[#This Row],[School Name]],Maine_Schools[School Name],Maine_Schools[Comparison School Type],"Error")</f>
        <v>Non Charter</v>
      </c>
    </row>
    <row r="18" spans="1:14">
      <c r="A18" t="s">
        <v>570</v>
      </c>
      <c r="B18">
        <v>42</v>
      </c>
      <c r="C18" t="s">
        <v>723</v>
      </c>
      <c r="D18">
        <v>52</v>
      </c>
      <c r="E18" t="s">
        <v>53</v>
      </c>
      <c r="F18" t="s">
        <v>1243</v>
      </c>
      <c r="G18" t="s">
        <v>1678</v>
      </c>
      <c r="H18" t="s">
        <v>2297</v>
      </c>
      <c r="I18">
        <v>252</v>
      </c>
      <c r="J18">
        <v>222</v>
      </c>
      <c r="K18">
        <v>0.88100000000000001</v>
      </c>
      <c r="L18" t="s">
        <v>1493</v>
      </c>
      <c r="M18">
        <v>0.54949999999999999</v>
      </c>
      <c r="N18" t="str">
        <f>_xlfn.XLOOKUP(All_Together_New[[#This Row],[School Name]],Maine_Schools[School Name],Maine_Schools[Comparison School Type],"Error")</f>
        <v>Non Charter</v>
      </c>
    </row>
    <row r="19" spans="1:14">
      <c r="A19" t="s">
        <v>570</v>
      </c>
      <c r="B19">
        <v>42</v>
      </c>
      <c r="C19" t="s">
        <v>723</v>
      </c>
      <c r="D19">
        <v>43</v>
      </c>
      <c r="E19" t="s">
        <v>27</v>
      </c>
      <c r="F19" t="s">
        <v>1243</v>
      </c>
      <c r="G19" t="s">
        <v>1678</v>
      </c>
      <c r="H19" t="s">
        <v>2297</v>
      </c>
      <c r="I19">
        <v>109</v>
      </c>
      <c r="J19">
        <v>108</v>
      </c>
      <c r="K19">
        <v>0.99080000000000001</v>
      </c>
      <c r="L19" t="s">
        <v>1285</v>
      </c>
      <c r="M19">
        <v>0.62960000000000005</v>
      </c>
      <c r="N19" t="str">
        <f>_xlfn.XLOOKUP(All_Together_New[[#This Row],[School Name]],Maine_Schools[School Name],Maine_Schools[Comparison School Type],"Error")</f>
        <v>Non Charter</v>
      </c>
    </row>
    <row r="20" spans="1:14">
      <c r="A20" t="s">
        <v>570</v>
      </c>
      <c r="B20">
        <v>42</v>
      </c>
      <c r="C20" t="s">
        <v>723</v>
      </c>
      <c r="D20">
        <v>50</v>
      </c>
      <c r="E20" t="s">
        <v>64</v>
      </c>
      <c r="F20" t="s">
        <v>1243</v>
      </c>
      <c r="G20" t="s">
        <v>1678</v>
      </c>
      <c r="H20" t="s">
        <v>2297</v>
      </c>
      <c r="I20">
        <v>120</v>
      </c>
      <c r="J20">
        <v>117</v>
      </c>
      <c r="K20">
        <v>0.97499999999999998</v>
      </c>
      <c r="L20" t="s">
        <v>1447</v>
      </c>
      <c r="M20">
        <v>0.5726</v>
      </c>
      <c r="N20" t="str">
        <f>_xlfn.XLOOKUP(All_Together_New[[#This Row],[School Name]],Maine_Schools[School Name],Maine_Schools[Comparison School Type],"Error")</f>
        <v>Non Charter</v>
      </c>
    </row>
    <row r="21" spans="1:14">
      <c r="A21" t="s">
        <v>570</v>
      </c>
      <c r="B21">
        <v>42</v>
      </c>
      <c r="C21" t="s">
        <v>723</v>
      </c>
      <c r="D21">
        <v>46</v>
      </c>
      <c r="E21" t="s">
        <v>362</v>
      </c>
      <c r="F21" t="s">
        <v>1243</v>
      </c>
      <c r="G21" t="s">
        <v>1678</v>
      </c>
      <c r="H21" t="s">
        <v>2297</v>
      </c>
      <c r="I21">
        <v>125</v>
      </c>
      <c r="J21">
        <v>124</v>
      </c>
      <c r="K21">
        <v>0.99199999999999999</v>
      </c>
      <c r="L21" t="s">
        <v>1382</v>
      </c>
      <c r="M21">
        <v>0.6532</v>
      </c>
      <c r="N21" t="str">
        <f>_xlfn.XLOOKUP(All_Together_New[[#This Row],[School Name]],Maine_Schools[School Name],Maine_Schools[Comparison School Type],"Error")</f>
        <v>Non Charter</v>
      </c>
    </row>
    <row r="22" spans="1:14">
      <c r="A22" t="s">
        <v>570</v>
      </c>
      <c r="B22">
        <v>42</v>
      </c>
      <c r="C22" t="s">
        <v>723</v>
      </c>
      <c r="D22">
        <v>51</v>
      </c>
      <c r="E22" t="s">
        <v>559</v>
      </c>
      <c r="F22" t="s">
        <v>1243</v>
      </c>
      <c r="G22" t="s">
        <v>1678</v>
      </c>
      <c r="H22" t="s">
        <v>2297</v>
      </c>
      <c r="I22">
        <v>127</v>
      </c>
      <c r="J22">
        <v>127</v>
      </c>
      <c r="K22">
        <v>1</v>
      </c>
      <c r="L22" t="s">
        <v>1392</v>
      </c>
      <c r="M22">
        <v>0.315</v>
      </c>
      <c r="N22" t="str">
        <f>_xlfn.XLOOKUP(All_Together_New[[#This Row],[School Name]],Maine_Schools[School Name],Maine_Schools[Comparison School Type],"Error")</f>
        <v>Non Charter</v>
      </c>
    </row>
    <row r="23" spans="1:14">
      <c r="A23" t="s">
        <v>570</v>
      </c>
      <c r="B23">
        <v>53</v>
      </c>
      <c r="C23" t="s">
        <v>726</v>
      </c>
      <c r="D23">
        <v>54</v>
      </c>
      <c r="E23" t="s">
        <v>288</v>
      </c>
      <c r="F23" t="s">
        <v>1243</v>
      </c>
      <c r="G23" t="s">
        <v>1678</v>
      </c>
      <c r="H23" t="s">
        <v>2297</v>
      </c>
      <c r="I23">
        <v>75</v>
      </c>
      <c r="J23">
        <v>75</v>
      </c>
      <c r="K23">
        <v>1</v>
      </c>
      <c r="L23" t="s">
        <v>1244</v>
      </c>
      <c r="M23">
        <v>0.4667</v>
      </c>
      <c r="N23" t="str">
        <f>_xlfn.XLOOKUP(All_Together_New[[#This Row],[School Name]],Maine_Schools[School Name],Maine_Schools[Comparison School Type],"Error")</f>
        <v>Non Charter</v>
      </c>
    </row>
    <row r="24" spans="1:14">
      <c r="A24" t="s">
        <v>570</v>
      </c>
      <c r="B24">
        <v>1630</v>
      </c>
      <c r="C24" t="s">
        <v>583</v>
      </c>
      <c r="D24">
        <v>1648</v>
      </c>
      <c r="E24" t="s">
        <v>574</v>
      </c>
      <c r="F24" t="s">
        <v>1243</v>
      </c>
      <c r="G24" t="s">
        <v>1678</v>
      </c>
      <c r="H24" t="s">
        <v>2297</v>
      </c>
      <c r="I24">
        <v>91</v>
      </c>
      <c r="J24">
        <v>74</v>
      </c>
      <c r="K24">
        <v>0.81320000000000003</v>
      </c>
      <c r="L24" t="s">
        <v>1271</v>
      </c>
      <c r="M24">
        <v>0.35139999999999999</v>
      </c>
      <c r="N24" t="str">
        <f>_xlfn.XLOOKUP(All_Together_New[[#This Row],[School Name]],Maine_Schools[School Name],Maine_Schools[Comparison School Type],"Error")</f>
        <v>Charter</v>
      </c>
    </row>
    <row r="25" spans="1:14">
      <c r="A25" t="s">
        <v>570</v>
      </c>
      <c r="B25">
        <v>65</v>
      </c>
      <c r="C25" t="s">
        <v>730</v>
      </c>
      <c r="D25">
        <v>66</v>
      </c>
      <c r="E25" t="s">
        <v>17</v>
      </c>
      <c r="F25" t="s">
        <v>1243</v>
      </c>
      <c r="G25" t="s">
        <v>1678</v>
      </c>
      <c r="H25" t="s">
        <v>2297</v>
      </c>
      <c r="I25">
        <v>384</v>
      </c>
      <c r="J25">
        <v>349</v>
      </c>
      <c r="K25">
        <v>0.90890000000000004</v>
      </c>
      <c r="L25" t="s">
        <v>1516</v>
      </c>
      <c r="M25">
        <v>0.73929999999999996</v>
      </c>
      <c r="N25" t="str">
        <f>_xlfn.XLOOKUP(All_Together_New[[#This Row],[School Name]],Maine_Schools[School Name],Maine_Schools[Comparison School Type],"Error")</f>
        <v>Non Charter</v>
      </c>
    </row>
    <row r="26" spans="1:14">
      <c r="A26" t="s">
        <v>570</v>
      </c>
      <c r="B26">
        <v>65</v>
      </c>
      <c r="C26" t="s">
        <v>730</v>
      </c>
      <c r="D26">
        <v>68</v>
      </c>
      <c r="E26" t="s">
        <v>111</v>
      </c>
      <c r="F26" t="s">
        <v>1243</v>
      </c>
      <c r="G26" t="s">
        <v>1678</v>
      </c>
      <c r="H26" t="s">
        <v>2297</v>
      </c>
      <c r="I26">
        <v>184</v>
      </c>
      <c r="J26">
        <v>181</v>
      </c>
      <c r="K26">
        <v>0.98370000000000002</v>
      </c>
      <c r="L26" t="s">
        <v>1327</v>
      </c>
      <c r="M26">
        <v>0.87849999999999995</v>
      </c>
      <c r="N26" t="str">
        <f>_xlfn.XLOOKUP(All_Together_New[[#This Row],[School Name]],Maine_Schools[School Name],Maine_Schools[Comparison School Type],"Error")</f>
        <v>Non Charter</v>
      </c>
    </row>
    <row r="27" spans="1:14">
      <c r="A27" t="s">
        <v>570</v>
      </c>
      <c r="B27">
        <v>72</v>
      </c>
      <c r="C27" t="s">
        <v>736</v>
      </c>
      <c r="D27">
        <v>73</v>
      </c>
      <c r="E27" t="s">
        <v>172</v>
      </c>
      <c r="F27" t="s">
        <v>1243</v>
      </c>
      <c r="G27" t="s">
        <v>1678</v>
      </c>
      <c r="H27" t="s">
        <v>2297</v>
      </c>
      <c r="I27">
        <v>65</v>
      </c>
      <c r="J27">
        <v>65</v>
      </c>
      <c r="K27">
        <v>1</v>
      </c>
      <c r="L27" t="s">
        <v>1392</v>
      </c>
      <c r="M27">
        <v>0.61539999999999995</v>
      </c>
      <c r="N27" t="str">
        <f>_xlfn.XLOOKUP(All_Together_New[[#This Row],[School Name]],Maine_Schools[School Name],Maine_Schools[Comparison School Type],"Error")</f>
        <v>Non Charter</v>
      </c>
    </row>
    <row r="28" spans="1:14">
      <c r="A28" t="s">
        <v>570</v>
      </c>
      <c r="B28">
        <v>1031</v>
      </c>
      <c r="C28" t="s">
        <v>737</v>
      </c>
      <c r="D28">
        <v>1033</v>
      </c>
      <c r="E28" t="s">
        <v>92</v>
      </c>
      <c r="F28" t="s">
        <v>1243</v>
      </c>
      <c r="G28" t="s">
        <v>1678</v>
      </c>
      <c r="H28" t="s">
        <v>2297</v>
      </c>
      <c r="I28">
        <v>75</v>
      </c>
      <c r="J28">
        <v>72</v>
      </c>
      <c r="K28">
        <v>0.96</v>
      </c>
      <c r="L28" t="s">
        <v>1273</v>
      </c>
      <c r="M28">
        <v>0.51390000000000002</v>
      </c>
      <c r="N28" t="str">
        <f>_xlfn.XLOOKUP(All_Together_New[[#This Row],[School Name]],Maine_Schools[School Name],Maine_Schools[Comparison School Type],"Error")</f>
        <v>Non Charter</v>
      </c>
    </row>
    <row r="29" spans="1:14">
      <c r="A29" t="s">
        <v>570</v>
      </c>
      <c r="B29">
        <v>1031</v>
      </c>
      <c r="C29" t="s">
        <v>737</v>
      </c>
      <c r="D29">
        <v>1032</v>
      </c>
      <c r="E29" t="s">
        <v>98</v>
      </c>
      <c r="F29" t="s">
        <v>1243</v>
      </c>
      <c r="G29" t="s">
        <v>1678</v>
      </c>
      <c r="H29" t="s">
        <v>2297</v>
      </c>
      <c r="I29">
        <v>40</v>
      </c>
      <c r="J29">
        <v>38</v>
      </c>
      <c r="K29">
        <v>0.95</v>
      </c>
      <c r="L29" t="s">
        <v>1290</v>
      </c>
      <c r="M29">
        <v>0.63160000000000005</v>
      </c>
      <c r="N29" t="str">
        <f>_xlfn.XLOOKUP(All_Together_New[[#This Row],[School Name]],Maine_Schools[School Name],Maine_Schools[Comparison School Type],"Error")</f>
        <v>Non Charter</v>
      </c>
    </row>
    <row r="30" spans="1:14">
      <c r="A30" t="s">
        <v>570</v>
      </c>
      <c r="B30">
        <v>78</v>
      </c>
      <c r="C30" t="s">
        <v>739</v>
      </c>
      <c r="D30">
        <v>85</v>
      </c>
      <c r="E30" t="s">
        <v>200</v>
      </c>
      <c r="F30" t="s">
        <v>1243</v>
      </c>
      <c r="G30" t="s">
        <v>1678</v>
      </c>
      <c r="H30" t="s">
        <v>2297</v>
      </c>
      <c r="I30">
        <v>205</v>
      </c>
      <c r="J30">
        <v>203</v>
      </c>
      <c r="K30">
        <v>0.99019999999999997</v>
      </c>
      <c r="L30" t="s">
        <v>1429</v>
      </c>
      <c r="M30">
        <v>0.54190000000000005</v>
      </c>
      <c r="N30" t="str">
        <f>_xlfn.XLOOKUP(All_Together_New[[#This Row],[School Name]],Maine_Schools[School Name],Maine_Schools[Comparison School Type],"Error")</f>
        <v>Non Charter</v>
      </c>
    </row>
    <row r="31" spans="1:14">
      <c r="A31" t="s">
        <v>570</v>
      </c>
      <c r="B31">
        <v>78</v>
      </c>
      <c r="C31" t="s">
        <v>739</v>
      </c>
      <c r="D31">
        <v>84</v>
      </c>
      <c r="E31" t="s">
        <v>19</v>
      </c>
      <c r="F31" t="s">
        <v>1243</v>
      </c>
      <c r="G31" t="s">
        <v>1678</v>
      </c>
      <c r="H31" t="s">
        <v>2297</v>
      </c>
      <c r="I31">
        <v>178</v>
      </c>
      <c r="J31">
        <v>162</v>
      </c>
      <c r="K31">
        <v>0.91010000000000002</v>
      </c>
      <c r="L31" t="s">
        <v>1301</v>
      </c>
      <c r="M31">
        <v>0.77159999999999995</v>
      </c>
      <c r="N31" t="str">
        <f>_xlfn.XLOOKUP(All_Together_New[[#This Row],[School Name]],Maine_Schools[School Name],Maine_Schools[Comparison School Type],"Error")</f>
        <v>Non Charter</v>
      </c>
    </row>
    <row r="32" spans="1:14">
      <c r="A32" t="s">
        <v>570</v>
      </c>
      <c r="B32">
        <v>88</v>
      </c>
      <c r="C32" t="s">
        <v>741</v>
      </c>
      <c r="D32">
        <v>89</v>
      </c>
      <c r="E32" t="s">
        <v>106</v>
      </c>
      <c r="F32" t="s">
        <v>1243</v>
      </c>
      <c r="G32" t="s">
        <v>1678</v>
      </c>
      <c r="H32" t="s">
        <v>2297</v>
      </c>
      <c r="I32">
        <v>36</v>
      </c>
      <c r="J32">
        <v>36</v>
      </c>
      <c r="K32">
        <v>1</v>
      </c>
      <c r="L32" t="s">
        <v>1256</v>
      </c>
      <c r="M32">
        <v>0.38890000000000002</v>
      </c>
      <c r="N32" t="str">
        <f>_xlfn.XLOOKUP(All_Together_New[[#This Row],[School Name]],Maine_Schools[School Name],Maine_Schools[Comparison School Type],"Error")</f>
        <v>Non Charter</v>
      </c>
    </row>
    <row r="33" spans="1:14">
      <c r="A33" t="s">
        <v>570</v>
      </c>
      <c r="B33">
        <v>94</v>
      </c>
      <c r="C33" t="s">
        <v>747</v>
      </c>
      <c r="D33">
        <v>100</v>
      </c>
      <c r="E33" t="s">
        <v>116</v>
      </c>
      <c r="F33" t="s">
        <v>1243</v>
      </c>
      <c r="G33" t="s">
        <v>1678</v>
      </c>
      <c r="H33" t="s">
        <v>2297</v>
      </c>
      <c r="I33">
        <v>182</v>
      </c>
      <c r="J33">
        <v>164</v>
      </c>
      <c r="K33">
        <v>0.90110000000000001</v>
      </c>
      <c r="L33" t="s">
        <v>1382</v>
      </c>
      <c r="M33">
        <v>0.49390000000000001</v>
      </c>
      <c r="N33" t="str">
        <f>_xlfn.XLOOKUP(All_Together_New[[#This Row],[School Name]],Maine_Schools[School Name],Maine_Schools[Comparison School Type],"Error")</f>
        <v>Non Charter</v>
      </c>
    </row>
    <row r="34" spans="1:14">
      <c r="A34" t="s">
        <v>570</v>
      </c>
      <c r="B34">
        <v>94</v>
      </c>
      <c r="C34" t="s">
        <v>747</v>
      </c>
      <c r="D34">
        <v>99</v>
      </c>
      <c r="E34" t="s">
        <v>26</v>
      </c>
      <c r="F34" t="s">
        <v>1243</v>
      </c>
      <c r="G34" t="s">
        <v>1678</v>
      </c>
      <c r="H34" t="s">
        <v>2297</v>
      </c>
      <c r="I34">
        <v>181</v>
      </c>
      <c r="J34">
        <v>168</v>
      </c>
      <c r="K34">
        <v>0.92820000000000003</v>
      </c>
      <c r="L34" t="s">
        <v>1491</v>
      </c>
      <c r="M34">
        <v>0.47020000000000001</v>
      </c>
      <c r="N34" t="str">
        <f>_xlfn.XLOOKUP(All_Together_New[[#This Row],[School Name]],Maine_Schools[School Name],Maine_Schools[Comparison School Type],"Error")</f>
        <v>Non Charter</v>
      </c>
    </row>
    <row r="35" spans="1:14">
      <c r="A35" t="s">
        <v>570</v>
      </c>
      <c r="B35">
        <v>94</v>
      </c>
      <c r="C35" t="s">
        <v>747</v>
      </c>
      <c r="D35">
        <v>101</v>
      </c>
      <c r="E35" t="s">
        <v>292</v>
      </c>
      <c r="F35" t="s">
        <v>1243</v>
      </c>
      <c r="G35" t="s">
        <v>1678</v>
      </c>
      <c r="H35" t="s">
        <v>2297</v>
      </c>
      <c r="I35">
        <v>166</v>
      </c>
      <c r="J35">
        <v>165</v>
      </c>
      <c r="K35">
        <v>0.99399999999999999</v>
      </c>
      <c r="L35" t="s">
        <v>1582</v>
      </c>
      <c r="M35">
        <v>0.65449999999999997</v>
      </c>
      <c r="N35" t="str">
        <f>_xlfn.XLOOKUP(All_Together_New[[#This Row],[School Name]],Maine_Schools[School Name],Maine_Schools[Comparison School Type],"Error")</f>
        <v>Non Charter</v>
      </c>
    </row>
    <row r="36" spans="1:14">
      <c r="A36" t="s">
        <v>570</v>
      </c>
      <c r="B36">
        <v>108</v>
      </c>
      <c r="C36" t="s">
        <v>751</v>
      </c>
      <c r="D36">
        <v>111</v>
      </c>
      <c r="E36" t="s">
        <v>10</v>
      </c>
      <c r="F36" t="s">
        <v>1243</v>
      </c>
      <c r="G36" t="s">
        <v>1678</v>
      </c>
      <c r="H36" t="s">
        <v>2297</v>
      </c>
      <c r="I36">
        <v>89</v>
      </c>
      <c r="J36">
        <v>77</v>
      </c>
      <c r="K36">
        <v>0.86519999999999997</v>
      </c>
      <c r="L36" t="s">
        <v>1283</v>
      </c>
      <c r="M36">
        <v>0.83120000000000005</v>
      </c>
      <c r="N36" t="str">
        <f>_xlfn.XLOOKUP(All_Together_New[[#This Row],[School Name]],Maine_Schools[School Name],Maine_Schools[Comparison School Type],"Error")</f>
        <v>Non Charter</v>
      </c>
    </row>
    <row r="37" spans="1:14">
      <c r="A37" t="s">
        <v>570</v>
      </c>
      <c r="B37">
        <v>113</v>
      </c>
      <c r="C37" t="s">
        <v>753</v>
      </c>
      <c r="D37">
        <v>116</v>
      </c>
      <c r="E37" t="s">
        <v>243</v>
      </c>
      <c r="F37" t="s">
        <v>1243</v>
      </c>
      <c r="G37" t="s">
        <v>1678</v>
      </c>
      <c r="H37" t="s">
        <v>2297</v>
      </c>
      <c r="I37">
        <v>123</v>
      </c>
      <c r="J37">
        <v>108</v>
      </c>
      <c r="K37">
        <v>0.878</v>
      </c>
      <c r="L37" t="s">
        <v>1336</v>
      </c>
      <c r="M37">
        <v>0.35189999999999999</v>
      </c>
      <c r="N37" t="str">
        <f>_xlfn.XLOOKUP(All_Together_New[[#This Row],[School Name]],Maine_Schools[School Name],Maine_Schools[Comparison School Type],"Error")</f>
        <v>Non Charter</v>
      </c>
    </row>
    <row r="38" spans="1:14">
      <c r="A38" t="s">
        <v>570</v>
      </c>
      <c r="B38">
        <v>113</v>
      </c>
      <c r="C38" t="s">
        <v>753</v>
      </c>
      <c r="D38">
        <v>115</v>
      </c>
      <c r="E38" t="s">
        <v>246</v>
      </c>
      <c r="F38" t="s">
        <v>1243</v>
      </c>
      <c r="G38" t="s">
        <v>1678</v>
      </c>
      <c r="H38" t="s">
        <v>2297</v>
      </c>
      <c r="I38">
        <v>233</v>
      </c>
      <c r="J38">
        <v>229</v>
      </c>
      <c r="K38">
        <v>0.98280000000000001</v>
      </c>
      <c r="L38" t="s">
        <v>1441</v>
      </c>
      <c r="M38">
        <v>0.4279</v>
      </c>
      <c r="N38" t="str">
        <f>_xlfn.XLOOKUP(All_Together_New[[#This Row],[School Name]],Maine_Schools[School Name],Maine_Schools[Comparison School Type],"Error")</f>
        <v>Non Charter</v>
      </c>
    </row>
    <row r="39" spans="1:14">
      <c r="A39" t="s">
        <v>570</v>
      </c>
      <c r="B39">
        <v>1510</v>
      </c>
      <c r="C39" t="s">
        <v>573</v>
      </c>
      <c r="D39">
        <v>1828</v>
      </c>
      <c r="E39" t="s">
        <v>645</v>
      </c>
      <c r="F39" t="s">
        <v>1243</v>
      </c>
      <c r="G39" t="s">
        <v>1678</v>
      </c>
      <c r="H39" t="s">
        <v>2297</v>
      </c>
      <c r="I39">
        <v>59</v>
      </c>
      <c r="J39">
        <v>55</v>
      </c>
      <c r="K39">
        <v>0.93220000000000003</v>
      </c>
      <c r="L39" t="s">
        <v>1360</v>
      </c>
      <c r="M39">
        <v>0.76359999999999995</v>
      </c>
      <c r="N39" t="str">
        <f>_xlfn.XLOOKUP(All_Together_New[[#This Row],[School Name]],Maine_Schools[School Name],Maine_Schools[Comparison School Type],"Error")</f>
        <v>Charter</v>
      </c>
    </row>
    <row r="40" spans="1:14">
      <c r="A40" t="s">
        <v>570</v>
      </c>
      <c r="B40">
        <v>148</v>
      </c>
      <c r="C40" t="s">
        <v>773</v>
      </c>
      <c r="D40">
        <v>149</v>
      </c>
      <c r="E40" t="s">
        <v>308</v>
      </c>
      <c r="F40" t="s">
        <v>1243</v>
      </c>
      <c r="G40" t="s">
        <v>1678</v>
      </c>
      <c r="H40" t="s">
        <v>2297</v>
      </c>
      <c r="I40">
        <v>36</v>
      </c>
      <c r="J40">
        <v>36</v>
      </c>
      <c r="K40">
        <v>1</v>
      </c>
      <c r="L40" t="s">
        <v>1520</v>
      </c>
      <c r="M40">
        <v>0.52780000000000005</v>
      </c>
      <c r="N40" t="str">
        <f>_xlfn.XLOOKUP(All_Together_New[[#This Row],[School Name]],Maine_Schools[School Name],Maine_Schools[Comparison School Type],"Error")</f>
        <v>Non Charter</v>
      </c>
    </row>
    <row r="41" spans="1:14">
      <c r="A41" t="s">
        <v>570</v>
      </c>
      <c r="B41">
        <v>1049</v>
      </c>
      <c r="C41" t="s">
        <v>775</v>
      </c>
      <c r="D41">
        <v>1052</v>
      </c>
      <c r="E41" t="s">
        <v>51</v>
      </c>
      <c r="F41" t="s">
        <v>1243</v>
      </c>
      <c r="G41" t="s">
        <v>1678</v>
      </c>
      <c r="H41" t="s">
        <v>2297</v>
      </c>
      <c r="I41">
        <v>56</v>
      </c>
      <c r="J41">
        <v>55</v>
      </c>
      <c r="K41">
        <v>0.98209999999999997</v>
      </c>
      <c r="L41" t="s">
        <v>1392</v>
      </c>
      <c r="M41">
        <v>0.72729999999999995</v>
      </c>
      <c r="N41" t="str">
        <f>_xlfn.XLOOKUP(All_Together_New[[#This Row],[School Name]],Maine_Schools[School Name],Maine_Schools[Comparison School Type],"Error")</f>
        <v>Non Charter</v>
      </c>
    </row>
    <row r="42" spans="1:14">
      <c r="A42" t="s">
        <v>570</v>
      </c>
      <c r="B42">
        <v>1049</v>
      </c>
      <c r="C42" t="s">
        <v>775</v>
      </c>
      <c r="D42">
        <v>1051</v>
      </c>
      <c r="E42" t="s">
        <v>124</v>
      </c>
      <c r="F42" t="s">
        <v>1243</v>
      </c>
      <c r="G42" t="s">
        <v>1678</v>
      </c>
      <c r="H42" t="s">
        <v>2297</v>
      </c>
      <c r="I42">
        <v>21</v>
      </c>
      <c r="J42">
        <v>19</v>
      </c>
      <c r="K42">
        <v>0.90480000000000005</v>
      </c>
      <c r="L42" t="s">
        <v>1401</v>
      </c>
      <c r="M42">
        <v>0.57889999999999997</v>
      </c>
      <c r="N42" t="str">
        <f>_xlfn.XLOOKUP(All_Together_New[[#This Row],[School Name]],Maine_Schools[School Name],Maine_Schools[Comparison School Type],"Error")</f>
        <v>Non Charter</v>
      </c>
    </row>
    <row r="43" spans="1:14">
      <c r="A43" t="s">
        <v>570</v>
      </c>
      <c r="B43">
        <v>1400</v>
      </c>
      <c r="C43" t="s">
        <v>777</v>
      </c>
      <c r="D43">
        <v>999</v>
      </c>
      <c r="E43" t="s">
        <v>358</v>
      </c>
      <c r="F43" t="s">
        <v>1243</v>
      </c>
      <c r="G43" t="s">
        <v>1678</v>
      </c>
      <c r="H43" t="s">
        <v>2297</v>
      </c>
      <c r="I43">
        <v>47</v>
      </c>
      <c r="J43">
        <v>46</v>
      </c>
      <c r="K43">
        <v>0.97870000000000001</v>
      </c>
      <c r="L43" t="s">
        <v>1410</v>
      </c>
      <c r="M43">
        <v>0.69569999999999999</v>
      </c>
      <c r="N43" t="str">
        <f>_xlfn.XLOOKUP(All_Together_New[[#This Row],[School Name]],Maine_Schools[School Name],Maine_Schools[Comparison School Type],"Error")</f>
        <v>Non Charter</v>
      </c>
    </row>
    <row r="44" spans="1:14">
      <c r="A44" t="s">
        <v>570</v>
      </c>
      <c r="B44">
        <v>160</v>
      </c>
      <c r="C44" t="s">
        <v>782</v>
      </c>
      <c r="D44">
        <v>161</v>
      </c>
      <c r="E44" t="s">
        <v>336</v>
      </c>
      <c r="F44" t="s">
        <v>1243</v>
      </c>
      <c r="G44" t="s">
        <v>1678</v>
      </c>
      <c r="H44" t="s">
        <v>2297</v>
      </c>
      <c r="I44">
        <v>34</v>
      </c>
      <c r="J44">
        <v>34</v>
      </c>
      <c r="K44">
        <v>1</v>
      </c>
      <c r="L44" t="s">
        <v>1460</v>
      </c>
      <c r="M44">
        <v>0.58819999999999995</v>
      </c>
      <c r="N44" t="str">
        <f>_xlfn.XLOOKUP(All_Together_New[[#This Row],[School Name]],Maine_Schools[School Name],Maine_Schools[Comparison School Type],"Error")</f>
        <v>Non Charter</v>
      </c>
    </row>
    <row r="45" spans="1:14">
      <c r="A45" t="s">
        <v>570</v>
      </c>
      <c r="B45">
        <v>2071</v>
      </c>
      <c r="C45" t="s">
        <v>584</v>
      </c>
      <c r="D45">
        <v>2072</v>
      </c>
      <c r="E45" t="s">
        <v>575</v>
      </c>
      <c r="F45" t="s">
        <v>1243</v>
      </c>
      <c r="G45" t="s">
        <v>1678</v>
      </c>
      <c r="H45" t="s">
        <v>2297</v>
      </c>
      <c r="I45">
        <v>28</v>
      </c>
      <c r="J45">
        <v>23</v>
      </c>
      <c r="K45">
        <v>0.82140000000000002</v>
      </c>
      <c r="L45" t="s">
        <v>1250</v>
      </c>
      <c r="M45">
        <v>0.43480000000000002</v>
      </c>
      <c r="N45" t="str">
        <f>_xlfn.XLOOKUP(All_Together_New[[#This Row],[School Name]],Maine_Schools[School Name],Maine_Schools[Comparison School Type],"Error")</f>
        <v>Charter</v>
      </c>
    </row>
    <row r="46" spans="1:14">
      <c r="A46" t="s">
        <v>570</v>
      </c>
      <c r="B46">
        <v>166</v>
      </c>
      <c r="C46" t="s">
        <v>786</v>
      </c>
      <c r="D46">
        <v>167</v>
      </c>
      <c r="E46" t="s">
        <v>143</v>
      </c>
      <c r="F46" t="s">
        <v>1243</v>
      </c>
      <c r="G46" t="s">
        <v>1678</v>
      </c>
      <c r="H46" t="s">
        <v>2297</v>
      </c>
      <c r="I46">
        <v>14</v>
      </c>
      <c r="J46">
        <v>13</v>
      </c>
      <c r="K46">
        <v>0.92859999999999998</v>
      </c>
      <c r="L46" t="s">
        <v>1335</v>
      </c>
      <c r="M46">
        <v>0.61539999999999995</v>
      </c>
      <c r="N46" t="str">
        <f>_xlfn.XLOOKUP(All_Together_New[[#This Row],[School Name]],Maine_Schools[School Name],Maine_Schools[Comparison School Type],"Error")</f>
        <v>Non Charter</v>
      </c>
    </row>
    <row r="47" spans="1:14">
      <c r="A47" t="s">
        <v>570</v>
      </c>
      <c r="B47">
        <v>1002</v>
      </c>
      <c r="C47" t="s">
        <v>1222</v>
      </c>
      <c r="D47">
        <v>1004</v>
      </c>
      <c r="E47" t="s">
        <v>341</v>
      </c>
      <c r="F47" t="s">
        <v>1243</v>
      </c>
      <c r="G47" t="s">
        <v>1678</v>
      </c>
      <c r="H47" t="s">
        <v>2297</v>
      </c>
      <c r="I47">
        <v>18</v>
      </c>
      <c r="J47">
        <v>18</v>
      </c>
      <c r="K47">
        <v>1</v>
      </c>
      <c r="L47" t="s">
        <v>1335</v>
      </c>
      <c r="M47">
        <v>0.44440000000000002</v>
      </c>
      <c r="N47" t="str">
        <f>_xlfn.XLOOKUP(All_Together_New[[#This Row],[School Name]],Maine_Schools[School Name],Maine_Schools[Comparison School Type],"Error")</f>
        <v>Non Charter</v>
      </c>
    </row>
    <row r="48" spans="1:14">
      <c r="A48" t="s">
        <v>570</v>
      </c>
      <c r="B48">
        <v>1663</v>
      </c>
      <c r="C48" t="s">
        <v>788</v>
      </c>
      <c r="D48">
        <v>1463</v>
      </c>
      <c r="E48" t="s">
        <v>250</v>
      </c>
      <c r="F48" t="s">
        <v>1243</v>
      </c>
      <c r="G48" t="s">
        <v>1678</v>
      </c>
      <c r="H48" t="s">
        <v>2297</v>
      </c>
      <c r="I48">
        <v>188</v>
      </c>
      <c r="J48">
        <v>183</v>
      </c>
      <c r="K48">
        <v>0.97340000000000004</v>
      </c>
      <c r="L48" t="s">
        <v>1390</v>
      </c>
      <c r="M48">
        <v>0.64480000000000004</v>
      </c>
      <c r="N48" t="str">
        <f>_xlfn.XLOOKUP(All_Together_New[[#This Row],[School Name]],Maine_Schools[School Name],Maine_Schools[Comparison School Type],"Error")</f>
        <v>Non Charter</v>
      </c>
    </row>
    <row r="49" spans="1:14">
      <c r="A49" t="s">
        <v>570</v>
      </c>
      <c r="B49">
        <v>1663</v>
      </c>
      <c r="C49" t="s">
        <v>788</v>
      </c>
      <c r="D49">
        <v>172</v>
      </c>
      <c r="E49" t="s">
        <v>55</v>
      </c>
      <c r="F49" t="s">
        <v>1243</v>
      </c>
      <c r="G49" t="s">
        <v>1678</v>
      </c>
      <c r="H49" t="s">
        <v>2297</v>
      </c>
      <c r="I49">
        <v>128</v>
      </c>
      <c r="J49">
        <v>117</v>
      </c>
      <c r="K49">
        <v>0.91410000000000002</v>
      </c>
      <c r="L49" t="s">
        <v>1267</v>
      </c>
      <c r="M49">
        <v>0.64959999999999996</v>
      </c>
      <c r="N49" t="str">
        <f>_xlfn.XLOOKUP(All_Together_New[[#This Row],[School Name]],Maine_Schools[School Name],Maine_Schools[Comparison School Type],"Error")</f>
        <v>Non Charter</v>
      </c>
    </row>
    <row r="50" spans="1:14">
      <c r="A50" t="s">
        <v>570</v>
      </c>
      <c r="B50">
        <v>1148</v>
      </c>
      <c r="C50" t="s">
        <v>363</v>
      </c>
      <c r="D50">
        <v>1149</v>
      </c>
      <c r="E50" t="s">
        <v>363</v>
      </c>
      <c r="F50" t="s">
        <v>1243</v>
      </c>
      <c r="G50" t="s">
        <v>1678</v>
      </c>
      <c r="H50" t="s">
        <v>2297</v>
      </c>
      <c r="I50">
        <v>124</v>
      </c>
      <c r="J50">
        <v>117</v>
      </c>
      <c r="K50">
        <v>0.94350000000000001</v>
      </c>
      <c r="L50" t="s">
        <v>1444</v>
      </c>
      <c r="M50">
        <v>0.59830000000000005</v>
      </c>
      <c r="N50" t="str">
        <f>_xlfn.XLOOKUP(All_Together_New[[#This Row],[School Name]],Maine_Schools[School Name],Maine_Schools[Comparison School Type],"Error")</f>
        <v>Non Charter</v>
      </c>
    </row>
    <row r="51" spans="1:14">
      <c r="A51" t="s">
        <v>570</v>
      </c>
      <c r="B51">
        <v>174</v>
      </c>
      <c r="C51" t="s">
        <v>793</v>
      </c>
      <c r="D51">
        <v>179</v>
      </c>
      <c r="E51" t="s">
        <v>370</v>
      </c>
      <c r="F51" t="s">
        <v>1243</v>
      </c>
      <c r="G51" t="s">
        <v>1678</v>
      </c>
      <c r="H51" t="s">
        <v>2297</v>
      </c>
      <c r="I51">
        <v>152</v>
      </c>
      <c r="J51">
        <v>149</v>
      </c>
      <c r="K51">
        <v>0.98029999999999995</v>
      </c>
      <c r="L51" t="s">
        <v>1361</v>
      </c>
      <c r="M51">
        <v>0.59060000000000001</v>
      </c>
      <c r="N51" t="str">
        <f>_xlfn.XLOOKUP(All_Together_New[[#This Row],[School Name]],Maine_Schools[School Name],Maine_Schools[Comparison School Type],"Error")</f>
        <v>Non Charter</v>
      </c>
    </row>
    <row r="52" spans="1:14">
      <c r="A52" t="s">
        <v>570</v>
      </c>
      <c r="B52">
        <v>174</v>
      </c>
      <c r="C52" t="s">
        <v>793</v>
      </c>
      <c r="D52">
        <v>177</v>
      </c>
      <c r="E52" t="s">
        <v>259</v>
      </c>
      <c r="F52" t="s">
        <v>1243</v>
      </c>
      <c r="G52" t="s">
        <v>1678</v>
      </c>
      <c r="H52" t="s">
        <v>2297</v>
      </c>
      <c r="I52">
        <v>188</v>
      </c>
      <c r="J52">
        <v>165</v>
      </c>
      <c r="K52">
        <v>0.87770000000000004</v>
      </c>
      <c r="L52" t="s">
        <v>1285</v>
      </c>
      <c r="M52">
        <v>0.41210000000000002</v>
      </c>
      <c r="N52" t="str">
        <f>_xlfn.XLOOKUP(All_Together_New[[#This Row],[School Name]],Maine_Schools[School Name],Maine_Schools[Comparison School Type],"Error")</f>
        <v>Non Charter</v>
      </c>
    </row>
    <row r="53" spans="1:14">
      <c r="A53" t="s">
        <v>570</v>
      </c>
      <c r="B53">
        <v>174</v>
      </c>
      <c r="C53" t="s">
        <v>793</v>
      </c>
      <c r="D53">
        <v>178</v>
      </c>
      <c r="E53" t="s">
        <v>374</v>
      </c>
      <c r="F53" t="s">
        <v>1243</v>
      </c>
      <c r="G53" t="s">
        <v>1678</v>
      </c>
      <c r="H53" t="s">
        <v>2297</v>
      </c>
      <c r="I53">
        <v>137</v>
      </c>
      <c r="J53">
        <v>134</v>
      </c>
      <c r="K53">
        <v>0.97809999999999997</v>
      </c>
      <c r="L53" t="s">
        <v>1253</v>
      </c>
      <c r="M53">
        <v>0.21640000000000001</v>
      </c>
      <c r="N53" t="str">
        <f>_xlfn.XLOOKUP(All_Together_New[[#This Row],[School Name]],Maine_Schools[School Name],Maine_Schools[Comparison School Type],"Error")</f>
        <v>Non Charter</v>
      </c>
    </row>
    <row r="54" spans="1:14">
      <c r="A54" t="s">
        <v>570</v>
      </c>
      <c r="B54">
        <v>1631</v>
      </c>
      <c r="C54" t="s">
        <v>670</v>
      </c>
      <c r="D54">
        <v>1649</v>
      </c>
      <c r="E54" t="s">
        <v>581</v>
      </c>
      <c r="F54" t="s">
        <v>1243</v>
      </c>
      <c r="G54" t="s">
        <v>1678</v>
      </c>
      <c r="H54" t="s">
        <v>2297</v>
      </c>
      <c r="I54">
        <v>39</v>
      </c>
      <c r="J54">
        <v>37</v>
      </c>
      <c r="K54">
        <v>0.94869999999999999</v>
      </c>
      <c r="L54" t="s">
        <v>1290</v>
      </c>
      <c r="M54">
        <v>0.64859999999999995</v>
      </c>
      <c r="N54" t="str">
        <f>_xlfn.XLOOKUP(All_Together_New[[#This Row],[School Name]],Maine_Schools[School Name],Maine_Schools[Comparison School Type],"Error")</f>
        <v>Charter</v>
      </c>
    </row>
    <row r="55" spans="1:14">
      <c r="A55" t="s">
        <v>570</v>
      </c>
      <c r="B55">
        <v>1065</v>
      </c>
      <c r="C55" t="s">
        <v>797</v>
      </c>
      <c r="D55">
        <v>1066</v>
      </c>
      <c r="E55" t="s">
        <v>139</v>
      </c>
      <c r="F55" t="s">
        <v>1243</v>
      </c>
      <c r="G55" t="s">
        <v>1678</v>
      </c>
      <c r="H55" t="s">
        <v>2297</v>
      </c>
      <c r="I55">
        <v>176</v>
      </c>
      <c r="J55">
        <v>147</v>
      </c>
      <c r="K55">
        <v>0.83520000000000005</v>
      </c>
      <c r="L55" t="s">
        <v>1288</v>
      </c>
      <c r="M55">
        <v>0.44219999999999998</v>
      </c>
      <c r="N55" t="str">
        <f>_xlfn.XLOOKUP(All_Together_New[[#This Row],[School Name]],Maine_Schools[School Name],Maine_Schools[Comparison School Type],"Error")</f>
        <v>Non Charter</v>
      </c>
    </row>
    <row r="56" spans="1:14">
      <c r="A56" t="s">
        <v>570</v>
      </c>
      <c r="B56">
        <v>1154</v>
      </c>
      <c r="C56" t="s">
        <v>384</v>
      </c>
      <c r="D56">
        <v>1155</v>
      </c>
      <c r="E56" t="s">
        <v>384</v>
      </c>
      <c r="F56" t="s">
        <v>1243</v>
      </c>
      <c r="G56" t="s">
        <v>1678</v>
      </c>
      <c r="H56" t="s">
        <v>2297</v>
      </c>
      <c r="I56">
        <v>87</v>
      </c>
      <c r="J56">
        <v>83</v>
      </c>
      <c r="K56">
        <v>0.95399999999999996</v>
      </c>
      <c r="L56" t="s">
        <v>1419</v>
      </c>
      <c r="M56">
        <v>0.66269999999999996</v>
      </c>
      <c r="N56" t="str">
        <f>_xlfn.XLOOKUP(All_Together_New[[#This Row],[School Name]],Maine_Schools[School Name],Maine_Schools[Comparison School Type],"Error")</f>
        <v>Non Charter</v>
      </c>
    </row>
    <row r="57" spans="1:14">
      <c r="A57" t="s">
        <v>570</v>
      </c>
      <c r="B57">
        <v>1121</v>
      </c>
      <c r="C57" t="s">
        <v>158</v>
      </c>
      <c r="D57">
        <v>1122</v>
      </c>
      <c r="E57" t="s">
        <v>158</v>
      </c>
      <c r="F57" t="s">
        <v>1243</v>
      </c>
      <c r="G57" t="s">
        <v>1678</v>
      </c>
      <c r="H57" t="s">
        <v>2297</v>
      </c>
      <c r="I57">
        <v>67</v>
      </c>
      <c r="J57">
        <v>62</v>
      </c>
      <c r="K57">
        <v>0.9254</v>
      </c>
      <c r="L57" t="s">
        <v>1324</v>
      </c>
      <c r="M57">
        <v>0.629</v>
      </c>
      <c r="N57" t="str">
        <f>_xlfn.XLOOKUP(All_Together_New[[#This Row],[School Name]],Maine_Schools[School Name],Maine_Schools[Comparison School Type],"Error")</f>
        <v>Non Charter</v>
      </c>
    </row>
    <row r="58" spans="1:14">
      <c r="A58" t="s">
        <v>570</v>
      </c>
      <c r="B58">
        <v>191</v>
      </c>
      <c r="C58" t="s">
        <v>804</v>
      </c>
      <c r="D58">
        <v>192</v>
      </c>
      <c r="E58" t="s">
        <v>408</v>
      </c>
      <c r="F58" t="s">
        <v>1243</v>
      </c>
      <c r="G58" t="s">
        <v>1678</v>
      </c>
      <c r="H58" t="s">
        <v>2297</v>
      </c>
      <c r="I58">
        <v>87</v>
      </c>
      <c r="J58">
        <v>87</v>
      </c>
      <c r="K58">
        <v>1</v>
      </c>
      <c r="L58" t="s">
        <v>1283</v>
      </c>
      <c r="M58">
        <v>0.73560000000000003</v>
      </c>
      <c r="N58" t="str">
        <f>_xlfn.XLOOKUP(All_Together_New[[#This Row],[School Name]],Maine_Schools[School Name],Maine_Schools[Comparison School Type],"Error")</f>
        <v>Non Charter</v>
      </c>
    </row>
    <row r="59" spans="1:14">
      <c r="A59" t="s">
        <v>570</v>
      </c>
      <c r="B59">
        <v>194</v>
      </c>
      <c r="C59" t="s">
        <v>806</v>
      </c>
      <c r="D59">
        <v>199</v>
      </c>
      <c r="E59" t="s">
        <v>273</v>
      </c>
      <c r="F59" t="s">
        <v>1243</v>
      </c>
      <c r="G59" t="s">
        <v>1678</v>
      </c>
      <c r="H59" t="s">
        <v>2297</v>
      </c>
      <c r="I59">
        <v>171</v>
      </c>
      <c r="J59">
        <v>129</v>
      </c>
      <c r="K59">
        <v>0.75439999999999996</v>
      </c>
      <c r="L59" t="s">
        <v>1353</v>
      </c>
      <c r="M59">
        <v>0.69769999999999999</v>
      </c>
      <c r="N59" t="str">
        <f>_xlfn.XLOOKUP(All_Together_New[[#This Row],[School Name]],Maine_Schools[School Name],Maine_Schools[Comparison School Type],"Error")</f>
        <v>Non Charter</v>
      </c>
    </row>
    <row r="60" spans="1:14">
      <c r="A60" t="s">
        <v>570</v>
      </c>
      <c r="B60">
        <v>194</v>
      </c>
      <c r="C60" t="s">
        <v>806</v>
      </c>
      <c r="D60">
        <v>201</v>
      </c>
      <c r="E60" t="s">
        <v>411</v>
      </c>
      <c r="F60" t="s">
        <v>1243</v>
      </c>
      <c r="G60" t="s">
        <v>1678</v>
      </c>
      <c r="H60" t="s">
        <v>2297</v>
      </c>
      <c r="I60">
        <v>208</v>
      </c>
      <c r="J60">
        <v>200</v>
      </c>
      <c r="K60">
        <v>0.96150000000000002</v>
      </c>
      <c r="L60" t="s">
        <v>1367</v>
      </c>
      <c r="M60">
        <v>0.48499999999999999</v>
      </c>
      <c r="N60" t="str">
        <f>_xlfn.XLOOKUP(All_Together_New[[#This Row],[School Name]],Maine_Schools[School Name],Maine_Schools[Comparison School Type],"Error")</f>
        <v>Non Charter</v>
      </c>
    </row>
    <row r="61" spans="1:14">
      <c r="A61" t="s">
        <v>570</v>
      </c>
      <c r="B61">
        <v>194</v>
      </c>
      <c r="C61" t="s">
        <v>806</v>
      </c>
      <c r="D61">
        <v>202</v>
      </c>
      <c r="E61" t="s">
        <v>276</v>
      </c>
      <c r="F61" t="s">
        <v>1243</v>
      </c>
      <c r="G61" t="s">
        <v>1678</v>
      </c>
      <c r="H61" t="s">
        <v>2297</v>
      </c>
      <c r="I61">
        <v>85</v>
      </c>
      <c r="J61">
        <v>84</v>
      </c>
      <c r="K61">
        <v>0.98819999999999997</v>
      </c>
      <c r="L61" t="s">
        <v>1348</v>
      </c>
      <c r="M61">
        <v>0.6905</v>
      </c>
      <c r="N61" t="str">
        <f>_xlfn.XLOOKUP(All_Together_New[[#This Row],[School Name]],Maine_Schools[School Name],Maine_Schools[Comparison School Type],"Error")</f>
        <v>Non Charter</v>
      </c>
    </row>
    <row r="62" spans="1:14">
      <c r="A62" t="s">
        <v>570</v>
      </c>
      <c r="B62">
        <v>194</v>
      </c>
      <c r="C62" t="s">
        <v>806</v>
      </c>
      <c r="D62">
        <v>200</v>
      </c>
      <c r="E62" t="s">
        <v>390</v>
      </c>
      <c r="F62" t="s">
        <v>1243</v>
      </c>
      <c r="G62" t="s">
        <v>1678</v>
      </c>
      <c r="H62" t="s">
        <v>2297</v>
      </c>
      <c r="I62">
        <v>67</v>
      </c>
      <c r="J62">
        <v>65</v>
      </c>
      <c r="K62">
        <v>0.97009999999999996</v>
      </c>
      <c r="L62" t="s">
        <v>1346</v>
      </c>
      <c r="M62">
        <v>0.8</v>
      </c>
      <c r="N62" t="str">
        <f>_xlfn.XLOOKUP(All_Together_New[[#This Row],[School Name]],Maine_Schools[School Name],Maine_Schools[Comparison School Type],"Error")</f>
        <v>Non Charter</v>
      </c>
    </row>
    <row r="63" spans="1:14">
      <c r="A63" t="s">
        <v>570</v>
      </c>
      <c r="B63">
        <v>194</v>
      </c>
      <c r="C63" t="s">
        <v>806</v>
      </c>
      <c r="D63">
        <v>197</v>
      </c>
      <c r="E63" t="s">
        <v>464</v>
      </c>
      <c r="F63" t="s">
        <v>1243</v>
      </c>
      <c r="G63" t="s">
        <v>1678</v>
      </c>
      <c r="H63" t="s">
        <v>2297</v>
      </c>
      <c r="I63">
        <v>92</v>
      </c>
      <c r="J63">
        <v>92</v>
      </c>
      <c r="K63">
        <v>1</v>
      </c>
      <c r="L63" t="s">
        <v>1560</v>
      </c>
      <c r="M63">
        <v>0.83699999999999997</v>
      </c>
      <c r="N63" t="str">
        <f>_xlfn.XLOOKUP(All_Together_New[[#This Row],[School Name]],Maine_Schools[School Name],Maine_Schools[Comparison School Type],"Error")</f>
        <v>Non Charter</v>
      </c>
    </row>
    <row r="64" spans="1:14">
      <c r="A64" t="s">
        <v>570</v>
      </c>
      <c r="B64">
        <v>1054</v>
      </c>
      <c r="C64" t="s">
        <v>809</v>
      </c>
      <c r="D64">
        <v>1055</v>
      </c>
      <c r="E64" t="s">
        <v>277</v>
      </c>
      <c r="F64" t="s">
        <v>1243</v>
      </c>
      <c r="G64" t="s">
        <v>1678</v>
      </c>
      <c r="H64" t="s">
        <v>2297</v>
      </c>
      <c r="I64">
        <v>96</v>
      </c>
      <c r="J64">
        <v>96</v>
      </c>
      <c r="K64">
        <v>1</v>
      </c>
      <c r="L64" t="s">
        <v>1334</v>
      </c>
      <c r="M64">
        <v>0.5</v>
      </c>
      <c r="N64" t="str">
        <f>_xlfn.XLOOKUP(All_Together_New[[#This Row],[School Name]],Maine_Schools[School Name],Maine_Schools[Comparison School Type],"Error")</f>
        <v>Non Charter</v>
      </c>
    </row>
    <row r="65" spans="1:14">
      <c r="A65" t="s">
        <v>570</v>
      </c>
      <c r="B65">
        <v>208</v>
      </c>
      <c r="C65" t="s">
        <v>811</v>
      </c>
      <c r="D65">
        <v>209</v>
      </c>
      <c r="E65" t="s">
        <v>113</v>
      </c>
      <c r="F65" t="s">
        <v>1243</v>
      </c>
      <c r="G65" t="s">
        <v>1678</v>
      </c>
      <c r="H65" t="s">
        <v>2297</v>
      </c>
      <c r="I65">
        <v>31</v>
      </c>
      <c r="J65">
        <v>31</v>
      </c>
      <c r="K65">
        <v>1</v>
      </c>
      <c r="L65" t="s">
        <v>1460</v>
      </c>
      <c r="M65">
        <v>0.6452</v>
      </c>
      <c r="N65" t="str">
        <f>_xlfn.XLOOKUP(All_Together_New[[#This Row],[School Name]],Maine_Schools[School Name],Maine_Schools[Comparison School Type],"Error")</f>
        <v>Non Charter</v>
      </c>
    </row>
    <row r="66" spans="1:14">
      <c r="A66" t="s">
        <v>570</v>
      </c>
      <c r="B66">
        <v>210</v>
      </c>
      <c r="C66" t="s">
        <v>813</v>
      </c>
      <c r="D66">
        <v>213</v>
      </c>
      <c r="E66" t="s">
        <v>280</v>
      </c>
      <c r="F66" t="s">
        <v>1243</v>
      </c>
      <c r="G66" t="s">
        <v>1678</v>
      </c>
      <c r="H66" t="s">
        <v>2297</v>
      </c>
      <c r="I66">
        <v>46</v>
      </c>
      <c r="J66">
        <v>45</v>
      </c>
      <c r="K66">
        <v>0.97829999999999995</v>
      </c>
      <c r="L66" t="s">
        <v>1244</v>
      </c>
      <c r="M66">
        <v>0.77780000000000005</v>
      </c>
      <c r="N66" t="str">
        <f>_xlfn.XLOOKUP(All_Together_New[[#This Row],[School Name]],Maine_Schools[School Name],Maine_Schools[Comparison School Type],"Error")</f>
        <v>Non Charter</v>
      </c>
    </row>
    <row r="67" spans="1:14">
      <c r="A67" t="s">
        <v>570</v>
      </c>
      <c r="B67">
        <v>1664</v>
      </c>
      <c r="C67" t="s">
        <v>816</v>
      </c>
      <c r="D67">
        <v>215</v>
      </c>
      <c r="E67" t="s">
        <v>287</v>
      </c>
      <c r="F67" t="s">
        <v>1243</v>
      </c>
      <c r="G67" t="s">
        <v>1678</v>
      </c>
      <c r="H67" t="s">
        <v>2297</v>
      </c>
      <c r="I67">
        <v>36</v>
      </c>
      <c r="J67">
        <v>36</v>
      </c>
      <c r="K67">
        <v>1</v>
      </c>
      <c r="L67" t="s">
        <v>1460</v>
      </c>
      <c r="M67">
        <v>0.55559999999999998</v>
      </c>
      <c r="N67" t="str">
        <f>_xlfn.XLOOKUP(All_Together_New[[#This Row],[School Name]],Maine_Schools[School Name],Maine_Schools[Comparison School Type],"Error")</f>
        <v>Non Charter</v>
      </c>
    </row>
    <row r="68" spans="1:14">
      <c r="A68" t="s">
        <v>570</v>
      </c>
      <c r="B68">
        <v>219</v>
      </c>
      <c r="C68" t="s">
        <v>819</v>
      </c>
      <c r="D68">
        <v>222</v>
      </c>
      <c r="E68" t="s">
        <v>298</v>
      </c>
      <c r="F68" t="s">
        <v>1243</v>
      </c>
      <c r="G68" t="s">
        <v>1678</v>
      </c>
      <c r="H68" t="s">
        <v>2297</v>
      </c>
      <c r="I68">
        <v>146</v>
      </c>
      <c r="J68">
        <v>139</v>
      </c>
      <c r="K68">
        <v>0.95209999999999995</v>
      </c>
      <c r="L68" t="s">
        <v>1361</v>
      </c>
      <c r="M68">
        <v>0.6331</v>
      </c>
      <c r="N68" t="str">
        <f>_xlfn.XLOOKUP(All_Together_New[[#This Row],[School Name]],Maine_Schools[School Name],Maine_Schools[Comparison School Type],"Error")</f>
        <v>Non Charter</v>
      </c>
    </row>
    <row r="69" spans="1:14">
      <c r="A69" t="s">
        <v>570</v>
      </c>
      <c r="B69">
        <v>219</v>
      </c>
      <c r="C69" t="s">
        <v>819</v>
      </c>
      <c r="D69">
        <v>221</v>
      </c>
      <c r="E69" t="s">
        <v>438</v>
      </c>
      <c r="F69" t="s">
        <v>1243</v>
      </c>
      <c r="G69" t="s">
        <v>1678</v>
      </c>
      <c r="H69" t="s">
        <v>2297</v>
      </c>
      <c r="I69">
        <v>166</v>
      </c>
      <c r="J69">
        <v>166</v>
      </c>
      <c r="K69">
        <v>1</v>
      </c>
      <c r="L69" t="s">
        <v>1582</v>
      </c>
      <c r="M69">
        <v>0.65059999999999996</v>
      </c>
      <c r="N69" t="str">
        <f>_xlfn.XLOOKUP(All_Together_New[[#This Row],[School Name]],Maine_Schools[School Name],Maine_Schools[Comparison School Type],"Error")</f>
        <v>Non Charter</v>
      </c>
    </row>
    <row r="70" spans="1:14">
      <c r="A70" t="s">
        <v>570</v>
      </c>
      <c r="B70">
        <v>225</v>
      </c>
      <c r="C70" t="s">
        <v>821</v>
      </c>
      <c r="D70">
        <v>226</v>
      </c>
      <c r="E70" t="s">
        <v>304</v>
      </c>
      <c r="F70" t="s">
        <v>1243</v>
      </c>
      <c r="G70" t="s">
        <v>1678</v>
      </c>
      <c r="H70" t="s">
        <v>2297</v>
      </c>
      <c r="I70">
        <v>32</v>
      </c>
      <c r="J70">
        <v>32</v>
      </c>
      <c r="K70">
        <v>1</v>
      </c>
      <c r="L70" t="s">
        <v>1460</v>
      </c>
      <c r="M70">
        <v>0.625</v>
      </c>
      <c r="N70" t="str">
        <f>_xlfn.XLOOKUP(All_Together_New[[#This Row],[School Name]],Maine_Schools[School Name],Maine_Schools[Comparison School Type],"Error")</f>
        <v>Non Charter</v>
      </c>
    </row>
    <row r="71" spans="1:14">
      <c r="A71" t="s">
        <v>570</v>
      </c>
      <c r="B71">
        <v>229</v>
      </c>
      <c r="C71" t="s">
        <v>825</v>
      </c>
      <c r="D71">
        <v>230</v>
      </c>
      <c r="E71" t="s">
        <v>171</v>
      </c>
      <c r="F71" t="s">
        <v>1243</v>
      </c>
      <c r="G71" t="s">
        <v>1678</v>
      </c>
      <c r="H71" t="s">
        <v>2297</v>
      </c>
      <c r="I71">
        <v>23</v>
      </c>
      <c r="J71">
        <v>23</v>
      </c>
      <c r="K71">
        <v>1</v>
      </c>
      <c r="L71" t="s">
        <v>1257</v>
      </c>
      <c r="M71">
        <v>0.56520000000000004</v>
      </c>
      <c r="N71" t="str">
        <f>_xlfn.XLOOKUP(All_Together_New[[#This Row],[School Name]],Maine_Schools[School Name],Maine_Schools[Comparison School Type],"Error")</f>
        <v>Non Charter</v>
      </c>
    </row>
    <row r="72" spans="1:14">
      <c r="A72" t="s">
        <v>570</v>
      </c>
      <c r="B72">
        <v>235</v>
      </c>
      <c r="C72" t="s">
        <v>828</v>
      </c>
      <c r="D72">
        <v>236</v>
      </c>
      <c r="E72" t="s">
        <v>311</v>
      </c>
      <c r="F72" t="s">
        <v>1243</v>
      </c>
      <c r="G72" t="s">
        <v>1678</v>
      </c>
      <c r="H72" t="s">
        <v>2297</v>
      </c>
      <c r="I72">
        <v>46</v>
      </c>
      <c r="J72">
        <v>46</v>
      </c>
      <c r="K72">
        <v>1</v>
      </c>
      <c r="L72" t="s">
        <v>1399</v>
      </c>
      <c r="M72">
        <v>0.67390000000000005</v>
      </c>
      <c r="N72" t="str">
        <f>_xlfn.XLOOKUP(All_Together_New[[#This Row],[School Name]],Maine_Schools[School Name],Maine_Schools[Comparison School Type],"Error")</f>
        <v>Non Charter</v>
      </c>
    </row>
    <row r="73" spans="1:14">
      <c r="A73" t="s">
        <v>570</v>
      </c>
      <c r="B73">
        <v>239</v>
      </c>
      <c r="C73" t="s">
        <v>832</v>
      </c>
      <c r="D73">
        <v>240</v>
      </c>
      <c r="E73" t="s">
        <v>43</v>
      </c>
      <c r="F73" t="s">
        <v>1243</v>
      </c>
      <c r="G73" t="s">
        <v>1678</v>
      </c>
      <c r="H73" t="s">
        <v>2297</v>
      </c>
      <c r="I73">
        <v>21</v>
      </c>
      <c r="J73">
        <v>21</v>
      </c>
      <c r="K73">
        <v>1</v>
      </c>
      <c r="L73" t="s">
        <v>1256</v>
      </c>
      <c r="M73">
        <v>0.66669999999999996</v>
      </c>
      <c r="N73" t="str">
        <f>_xlfn.XLOOKUP(All_Together_New[[#This Row],[School Name]],Maine_Schools[School Name],Maine_Schools[Comparison School Type],"Error")</f>
        <v>Non Charter</v>
      </c>
    </row>
    <row r="74" spans="1:14">
      <c r="A74" t="s">
        <v>570</v>
      </c>
      <c r="B74">
        <v>242</v>
      </c>
      <c r="C74" t="s">
        <v>834</v>
      </c>
      <c r="D74">
        <v>246</v>
      </c>
      <c r="E74" t="s">
        <v>175</v>
      </c>
      <c r="F74" t="s">
        <v>1243</v>
      </c>
      <c r="G74" t="s">
        <v>1678</v>
      </c>
      <c r="H74" t="s">
        <v>2297</v>
      </c>
      <c r="I74">
        <v>83</v>
      </c>
      <c r="J74">
        <v>80</v>
      </c>
      <c r="K74">
        <v>0.96389999999999998</v>
      </c>
      <c r="L74" t="s">
        <v>1331</v>
      </c>
      <c r="M74">
        <v>0.5625</v>
      </c>
      <c r="N74" t="str">
        <f>_xlfn.XLOOKUP(All_Together_New[[#This Row],[School Name]],Maine_Schools[School Name],Maine_Schools[Comparison School Type],"Error")</f>
        <v>Non Charter</v>
      </c>
    </row>
    <row r="75" spans="1:14">
      <c r="A75" t="s">
        <v>570</v>
      </c>
      <c r="B75">
        <v>242</v>
      </c>
      <c r="C75" t="s">
        <v>834</v>
      </c>
      <c r="D75">
        <v>244</v>
      </c>
      <c r="E75" t="s">
        <v>442</v>
      </c>
      <c r="F75" t="s">
        <v>1243</v>
      </c>
      <c r="G75" t="s">
        <v>1678</v>
      </c>
      <c r="H75" t="s">
        <v>2297</v>
      </c>
      <c r="I75">
        <v>142</v>
      </c>
      <c r="J75">
        <v>140</v>
      </c>
      <c r="K75">
        <v>0.9859</v>
      </c>
      <c r="L75" t="s">
        <v>1265</v>
      </c>
      <c r="M75">
        <v>0.59289999999999998</v>
      </c>
      <c r="N75" t="str">
        <f>_xlfn.XLOOKUP(All_Together_New[[#This Row],[School Name]],Maine_Schools[School Name],Maine_Schools[Comparison School Type],"Error")</f>
        <v>Non Charter</v>
      </c>
    </row>
    <row r="76" spans="1:14">
      <c r="A76" t="s">
        <v>570</v>
      </c>
      <c r="B76">
        <v>1665</v>
      </c>
      <c r="C76" t="s">
        <v>839</v>
      </c>
      <c r="D76">
        <v>249</v>
      </c>
      <c r="E76" t="s">
        <v>465</v>
      </c>
      <c r="F76" t="s">
        <v>1243</v>
      </c>
      <c r="G76" t="s">
        <v>1678</v>
      </c>
      <c r="H76" t="s">
        <v>2297</v>
      </c>
      <c r="I76">
        <v>29</v>
      </c>
      <c r="J76">
        <v>29</v>
      </c>
      <c r="K76">
        <v>1</v>
      </c>
      <c r="L76" t="s">
        <v>1460</v>
      </c>
      <c r="M76">
        <v>0.68969999999999998</v>
      </c>
      <c r="N76" t="str">
        <f>_xlfn.XLOOKUP(All_Together_New[[#This Row],[School Name]],Maine_Schools[School Name],Maine_Schools[Comparison School Type],"Error")</f>
        <v>Non Charter</v>
      </c>
    </row>
    <row r="77" spans="1:14">
      <c r="A77" t="s">
        <v>570</v>
      </c>
      <c r="B77">
        <v>1197</v>
      </c>
      <c r="C77" t="s">
        <v>63</v>
      </c>
      <c r="D77">
        <v>1198</v>
      </c>
      <c r="E77" t="s">
        <v>63</v>
      </c>
      <c r="F77" t="s">
        <v>1243</v>
      </c>
      <c r="G77" t="s">
        <v>1678</v>
      </c>
      <c r="H77" t="s">
        <v>2297</v>
      </c>
      <c r="I77">
        <v>32</v>
      </c>
      <c r="J77">
        <v>24</v>
      </c>
      <c r="K77">
        <v>0.75</v>
      </c>
      <c r="L77" t="s">
        <v>1298</v>
      </c>
      <c r="M77">
        <v>0.625</v>
      </c>
      <c r="N77" t="str">
        <f>_xlfn.XLOOKUP(All_Together_New[[#This Row],[School Name]],Maine_Schools[School Name],Maine_Schools[Comparison School Type],"Error")</f>
        <v>Non Charter</v>
      </c>
    </row>
    <row r="78" spans="1:14">
      <c r="A78" t="s">
        <v>570</v>
      </c>
      <c r="B78">
        <v>250</v>
      </c>
      <c r="C78" t="s">
        <v>841</v>
      </c>
      <c r="D78">
        <v>255</v>
      </c>
      <c r="E78" t="s">
        <v>72</v>
      </c>
      <c r="F78" t="s">
        <v>1243</v>
      </c>
      <c r="G78" t="s">
        <v>1678</v>
      </c>
      <c r="H78" t="s">
        <v>2297</v>
      </c>
      <c r="I78">
        <v>405</v>
      </c>
      <c r="J78">
        <v>273</v>
      </c>
      <c r="K78">
        <v>0.67410000000000003</v>
      </c>
      <c r="L78" t="s">
        <v>2353</v>
      </c>
      <c r="M78">
        <v>0.90480000000000005</v>
      </c>
      <c r="N78" t="str">
        <f>_xlfn.XLOOKUP(All_Together_New[[#This Row],[School Name]],Maine_Schools[School Name],Maine_Schools[Comparison School Type],"Error")</f>
        <v>Non Charter</v>
      </c>
    </row>
    <row r="79" spans="1:14">
      <c r="A79" t="s">
        <v>570</v>
      </c>
      <c r="B79">
        <v>250</v>
      </c>
      <c r="C79" t="s">
        <v>841</v>
      </c>
      <c r="D79">
        <v>257</v>
      </c>
      <c r="E79" t="s">
        <v>102</v>
      </c>
      <c r="F79" t="s">
        <v>1243</v>
      </c>
      <c r="G79" t="s">
        <v>1678</v>
      </c>
      <c r="H79" t="s">
        <v>2297</v>
      </c>
      <c r="I79">
        <v>363</v>
      </c>
      <c r="J79">
        <v>332</v>
      </c>
      <c r="K79">
        <v>0.91459999999999997</v>
      </c>
      <c r="L79" t="s">
        <v>1557</v>
      </c>
      <c r="M79">
        <v>0.83430000000000004</v>
      </c>
      <c r="N79" t="str">
        <f>_xlfn.XLOOKUP(All_Together_New[[#This Row],[School Name]],Maine_Schools[School Name],Maine_Schools[Comparison School Type],"Error")</f>
        <v>Non Charter</v>
      </c>
    </row>
    <row r="80" spans="1:14">
      <c r="A80" t="s">
        <v>570</v>
      </c>
      <c r="B80">
        <v>250</v>
      </c>
      <c r="C80" t="s">
        <v>841</v>
      </c>
      <c r="D80">
        <v>260</v>
      </c>
      <c r="E80" t="s">
        <v>162</v>
      </c>
      <c r="F80" t="s">
        <v>1243</v>
      </c>
      <c r="G80" t="s">
        <v>1678</v>
      </c>
      <c r="H80" t="s">
        <v>2297</v>
      </c>
      <c r="I80">
        <v>77</v>
      </c>
      <c r="J80">
        <v>77</v>
      </c>
      <c r="K80">
        <v>1</v>
      </c>
      <c r="L80" t="s">
        <v>1310</v>
      </c>
      <c r="M80">
        <v>0.92210000000000003</v>
      </c>
      <c r="N80" t="str">
        <f>_xlfn.XLOOKUP(All_Together_New[[#This Row],[School Name]],Maine_Schools[School Name],Maine_Schools[Comparison School Type],"Error")</f>
        <v>Non Charter</v>
      </c>
    </row>
    <row r="81" spans="1:14">
      <c r="A81" t="s">
        <v>570</v>
      </c>
      <c r="B81">
        <v>2040</v>
      </c>
      <c r="C81" t="s">
        <v>842</v>
      </c>
      <c r="D81">
        <v>1969</v>
      </c>
      <c r="E81" t="s">
        <v>48</v>
      </c>
      <c r="F81" t="s">
        <v>1243</v>
      </c>
      <c r="G81" t="s">
        <v>1678</v>
      </c>
      <c r="H81" t="s">
        <v>2297</v>
      </c>
      <c r="I81">
        <v>30</v>
      </c>
      <c r="J81">
        <v>28</v>
      </c>
      <c r="K81">
        <v>0.93330000000000002</v>
      </c>
      <c r="L81" t="s">
        <v>1549</v>
      </c>
      <c r="M81">
        <v>0.82140000000000002</v>
      </c>
      <c r="N81" t="str">
        <f>_xlfn.XLOOKUP(All_Together_New[[#This Row],[School Name]],Maine_Schools[School Name],Maine_Schools[Comparison School Type],"Error")</f>
        <v>Non Charter</v>
      </c>
    </row>
    <row r="82" spans="1:14">
      <c r="A82" t="s">
        <v>570</v>
      </c>
      <c r="B82">
        <v>1213</v>
      </c>
      <c r="C82" t="s">
        <v>199</v>
      </c>
      <c r="D82">
        <v>1214</v>
      </c>
      <c r="E82" t="s">
        <v>199</v>
      </c>
      <c r="F82" t="s">
        <v>1243</v>
      </c>
      <c r="G82" t="s">
        <v>1678</v>
      </c>
      <c r="H82" t="s">
        <v>2297</v>
      </c>
      <c r="I82">
        <v>131</v>
      </c>
      <c r="J82">
        <v>123</v>
      </c>
      <c r="K82">
        <v>0.93889999999999996</v>
      </c>
      <c r="L82" t="s">
        <v>1444</v>
      </c>
      <c r="M82">
        <v>0.56910000000000005</v>
      </c>
      <c r="N82" t="str">
        <f>_xlfn.XLOOKUP(All_Together_New[[#This Row],[School Name]],Maine_Schools[School Name],Maine_Schools[Comparison School Type],"Error")</f>
        <v>Non Charter</v>
      </c>
    </row>
    <row r="83" spans="1:14">
      <c r="A83" t="s">
        <v>570</v>
      </c>
      <c r="B83">
        <v>264</v>
      </c>
      <c r="C83" t="s">
        <v>843</v>
      </c>
      <c r="D83">
        <v>265</v>
      </c>
      <c r="E83" t="s">
        <v>474</v>
      </c>
      <c r="F83" t="s">
        <v>1243</v>
      </c>
      <c r="G83" t="s">
        <v>1678</v>
      </c>
      <c r="H83" t="s">
        <v>2297</v>
      </c>
      <c r="I83">
        <v>50</v>
      </c>
      <c r="J83">
        <v>49</v>
      </c>
      <c r="K83">
        <v>0.98</v>
      </c>
      <c r="L83" t="s">
        <v>1323</v>
      </c>
      <c r="M83">
        <v>0.36730000000000002</v>
      </c>
      <c r="N83" t="str">
        <f>_xlfn.XLOOKUP(All_Together_New[[#This Row],[School Name]],Maine_Schools[School Name],Maine_Schools[Comparison School Type],"Error")</f>
        <v>Non Charter</v>
      </c>
    </row>
    <row r="84" spans="1:14">
      <c r="A84" t="s">
        <v>570</v>
      </c>
      <c r="B84">
        <v>266</v>
      </c>
      <c r="C84" t="s">
        <v>845</v>
      </c>
      <c r="D84">
        <v>271</v>
      </c>
      <c r="E84" t="s">
        <v>338</v>
      </c>
      <c r="F84" t="s">
        <v>1243</v>
      </c>
      <c r="G84" t="s">
        <v>1678</v>
      </c>
      <c r="H84" t="s">
        <v>2297</v>
      </c>
      <c r="I84">
        <v>80</v>
      </c>
      <c r="J84">
        <v>80</v>
      </c>
      <c r="K84">
        <v>1</v>
      </c>
      <c r="L84" t="s">
        <v>1355</v>
      </c>
      <c r="M84">
        <v>0.86250000000000004</v>
      </c>
      <c r="N84" t="str">
        <f>_xlfn.XLOOKUP(All_Together_New[[#This Row],[School Name]],Maine_Schools[School Name],Maine_Schools[Comparison School Type],"Error")</f>
        <v>Non Charter</v>
      </c>
    </row>
    <row r="85" spans="1:14">
      <c r="A85" t="s">
        <v>570</v>
      </c>
      <c r="B85">
        <v>266</v>
      </c>
      <c r="C85" t="s">
        <v>845</v>
      </c>
      <c r="D85">
        <v>270</v>
      </c>
      <c r="E85" t="s">
        <v>112</v>
      </c>
      <c r="F85" t="s">
        <v>1243</v>
      </c>
      <c r="G85" t="s">
        <v>1678</v>
      </c>
      <c r="H85" t="s">
        <v>2297</v>
      </c>
      <c r="I85">
        <v>95</v>
      </c>
      <c r="J85">
        <v>91</v>
      </c>
      <c r="K85">
        <v>0.95789999999999997</v>
      </c>
      <c r="L85" t="s">
        <v>1419</v>
      </c>
      <c r="M85">
        <v>0.60440000000000005</v>
      </c>
      <c r="N85" t="str">
        <f>_xlfn.XLOOKUP(All_Together_New[[#This Row],[School Name]],Maine_Schools[School Name],Maine_Schools[Comparison School Type],"Error")</f>
        <v>Non Charter</v>
      </c>
    </row>
    <row r="86" spans="1:14">
      <c r="A86" t="s">
        <v>570</v>
      </c>
      <c r="B86">
        <v>266</v>
      </c>
      <c r="C86" t="s">
        <v>845</v>
      </c>
      <c r="D86">
        <v>269</v>
      </c>
      <c r="E86" t="s">
        <v>206</v>
      </c>
      <c r="F86" t="s">
        <v>1243</v>
      </c>
      <c r="G86" t="s">
        <v>1678</v>
      </c>
      <c r="H86" t="s">
        <v>2297</v>
      </c>
      <c r="I86">
        <v>101</v>
      </c>
      <c r="J86">
        <v>99</v>
      </c>
      <c r="K86">
        <v>0.98019999999999996</v>
      </c>
      <c r="L86" t="s">
        <v>1386</v>
      </c>
      <c r="M86">
        <v>0.49490000000000001</v>
      </c>
      <c r="N86" t="str">
        <f>_xlfn.XLOOKUP(All_Together_New[[#This Row],[School Name]],Maine_Schools[School Name],Maine_Schools[Comparison School Type],"Error")</f>
        <v>Non Charter</v>
      </c>
    </row>
    <row r="87" spans="1:14">
      <c r="A87" t="s">
        <v>570</v>
      </c>
      <c r="B87">
        <v>696</v>
      </c>
      <c r="C87" t="s">
        <v>867</v>
      </c>
      <c r="D87">
        <v>699</v>
      </c>
      <c r="E87" t="s">
        <v>266</v>
      </c>
      <c r="F87" t="s">
        <v>1243</v>
      </c>
      <c r="G87" t="s">
        <v>1678</v>
      </c>
      <c r="H87" t="s">
        <v>2297</v>
      </c>
      <c r="I87">
        <v>57</v>
      </c>
      <c r="J87">
        <v>55</v>
      </c>
      <c r="K87">
        <v>0.96489999999999998</v>
      </c>
      <c r="L87" t="s">
        <v>1392</v>
      </c>
      <c r="M87">
        <v>0.72729999999999995</v>
      </c>
      <c r="N87" t="str">
        <f>_xlfn.XLOOKUP(All_Together_New[[#This Row],[School Name]],Maine_Schools[School Name],Maine_Schools[Comparison School Type],"Error")</f>
        <v>Non Charter</v>
      </c>
    </row>
    <row r="88" spans="1:14">
      <c r="A88" t="s">
        <v>570</v>
      </c>
      <c r="B88">
        <v>696</v>
      </c>
      <c r="C88" t="s">
        <v>867</v>
      </c>
      <c r="D88">
        <v>698</v>
      </c>
      <c r="E88" t="s">
        <v>379</v>
      </c>
      <c r="F88" t="s">
        <v>1243</v>
      </c>
      <c r="G88" t="s">
        <v>1678</v>
      </c>
      <c r="H88" t="s">
        <v>2297</v>
      </c>
      <c r="I88">
        <v>63</v>
      </c>
      <c r="J88">
        <v>63</v>
      </c>
      <c r="K88">
        <v>1</v>
      </c>
      <c r="L88" t="s">
        <v>1402</v>
      </c>
      <c r="M88">
        <v>0.79369999999999996</v>
      </c>
      <c r="N88" t="str">
        <f>_xlfn.XLOOKUP(All_Together_New[[#This Row],[School Name]],Maine_Schools[School Name],Maine_Schools[Comparison School Type],"Error")</f>
        <v>Non Charter</v>
      </c>
    </row>
    <row r="89" spans="1:14">
      <c r="A89" t="s">
        <v>570</v>
      </c>
      <c r="B89">
        <v>696</v>
      </c>
      <c r="C89" t="s">
        <v>867</v>
      </c>
      <c r="D89">
        <v>1636</v>
      </c>
      <c r="E89" t="s">
        <v>461</v>
      </c>
      <c r="F89" t="s">
        <v>1243</v>
      </c>
      <c r="G89" t="s">
        <v>1678</v>
      </c>
      <c r="H89" t="s">
        <v>2297</v>
      </c>
      <c r="I89">
        <v>41</v>
      </c>
      <c r="J89">
        <v>40</v>
      </c>
      <c r="K89">
        <v>0.97560000000000002</v>
      </c>
      <c r="L89" t="s">
        <v>1549</v>
      </c>
      <c r="M89">
        <v>0.57499999999999996</v>
      </c>
      <c r="N89" t="str">
        <f>_xlfn.XLOOKUP(All_Together_New[[#This Row],[School Name]],Maine_Schools[School Name],Maine_Schools[Comparison School Type],"Error")</f>
        <v>Non Charter</v>
      </c>
    </row>
    <row r="90" spans="1:14">
      <c r="A90" t="s">
        <v>570</v>
      </c>
      <c r="B90">
        <v>798</v>
      </c>
      <c r="C90" t="s">
        <v>869</v>
      </c>
      <c r="D90">
        <v>799</v>
      </c>
      <c r="E90" t="s">
        <v>204</v>
      </c>
      <c r="F90" t="s">
        <v>1243</v>
      </c>
      <c r="G90" t="s">
        <v>1678</v>
      </c>
      <c r="H90" t="s">
        <v>2297</v>
      </c>
      <c r="I90">
        <v>69</v>
      </c>
      <c r="J90">
        <v>67</v>
      </c>
      <c r="K90">
        <v>0.97099999999999997</v>
      </c>
      <c r="L90" t="s">
        <v>1402</v>
      </c>
      <c r="M90">
        <v>0.74629999999999996</v>
      </c>
      <c r="N90" t="str">
        <f>_xlfn.XLOOKUP(All_Together_New[[#This Row],[School Name]],Maine_Schools[School Name],Maine_Schools[Comparison School Type],"Error")</f>
        <v>Non Charter</v>
      </c>
    </row>
    <row r="91" spans="1:14">
      <c r="A91" t="s">
        <v>570</v>
      </c>
      <c r="B91">
        <v>798</v>
      </c>
      <c r="C91" t="s">
        <v>869</v>
      </c>
      <c r="D91">
        <v>805</v>
      </c>
      <c r="E91" t="s">
        <v>213</v>
      </c>
      <c r="F91" t="s">
        <v>1243</v>
      </c>
      <c r="G91" t="s">
        <v>1678</v>
      </c>
      <c r="H91" t="s">
        <v>2297</v>
      </c>
      <c r="I91">
        <v>123</v>
      </c>
      <c r="J91">
        <v>121</v>
      </c>
      <c r="K91">
        <v>0.98370000000000002</v>
      </c>
      <c r="L91" t="s">
        <v>1491</v>
      </c>
      <c r="M91">
        <v>0.65290000000000004</v>
      </c>
      <c r="N91" t="str">
        <f>_xlfn.XLOOKUP(All_Together_New[[#This Row],[School Name]],Maine_Schools[School Name],Maine_Schools[Comparison School Type],"Error")</f>
        <v>Non Charter</v>
      </c>
    </row>
    <row r="92" spans="1:14">
      <c r="A92" t="s">
        <v>570</v>
      </c>
      <c r="B92">
        <v>277</v>
      </c>
      <c r="C92" t="s">
        <v>850</v>
      </c>
      <c r="D92">
        <v>278</v>
      </c>
      <c r="E92" t="s">
        <v>520</v>
      </c>
      <c r="F92" t="s">
        <v>1243</v>
      </c>
      <c r="G92" t="s">
        <v>1678</v>
      </c>
      <c r="H92" t="s">
        <v>2297</v>
      </c>
      <c r="I92">
        <v>70</v>
      </c>
      <c r="J92">
        <v>69</v>
      </c>
      <c r="K92">
        <v>0.98570000000000002</v>
      </c>
      <c r="L92" t="s">
        <v>1515</v>
      </c>
      <c r="M92">
        <v>0.63770000000000004</v>
      </c>
      <c r="N92" t="str">
        <f>_xlfn.XLOOKUP(All_Together_New[[#This Row],[School Name]],Maine_Schools[School Name],Maine_Schools[Comparison School Type],"Error")</f>
        <v>Non Charter</v>
      </c>
    </row>
    <row r="93" spans="1:14">
      <c r="A93" t="s">
        <v>570</v>
      </c>
      <c r="B93">
        <v>282</v>
      </c>
      <c r="C93" t="s">
        <v>854</v>
      </c>
      <c r="D93">
        <v>283</v>
      </c>
      <c r="E93" t="s">
        <v>217</v>
      </c>
      <c r="F93" t="s">
        <v>1243</v>
      </c>
      <c r="G93" t="s">
        <v>1678</v>
      </c>
      <c r="H93" t="s">
        <v>2297</v>
      </c>
      <c r="I93">
        <v>54</v>
      </c>
      <c r="J93">
        <v>53</v>
      </c>
      <c r="K93">
        <v>0.98150000000000004</v>
      </c>
      <c r="L93" t="s">
        <v>1521</v>
      </c>
      <c r="M93">
        <v>0.64149999999999996</v>
      </c>
      <c r="N93" t="str">
        <f>_xlfn.XLOOKUP(All_Together_New[[#This Row],[School Name]],Maine_Schools[School Name],Maine_Schools[Comparison School Type],"Error")</f>
        <v>Non Charter</v>
      </c>
    </row>
    <row r="94" spans="1:14">
      <c r="A94" t="s">
        <v>570</v>
      </c>
      <c r="B94">
        <v>1501</v>
      </c>
      <c r="C94" t="s">
        <v>572</v>
      </c>
      <c r="D94">
        <v>1502</v>
      </c>
      <c r="E94" t="s">
        <v>572</v>
      </c>
      <c r="F94" t="s">
        <v>1243</v>
      </c>
      <c r="G94" t="s">
        <v>1678</v>
      </c>
      <c r="H94" t="s">
        <v>2297</v>
      </c>
      <c r="I94">
        <v>57</v>
      </c>
      <c r="J94">
        <v>47</v>
      </c>
      <c r="K94">
        <v>0.8246</v>
      </c>
      <c r="L94" t="s">
        <v>1411</v>
      </c>
      <c r="M94">
        <v>0.70209999999999995</v>
      </c>
      <c r="N94" t="str">
        <f>_xlfn.XLOOKUP(All_Together_New[[#This Row],[School Name]],Maine_Schools[School Name],Maine_Schools[Comparison School Type],"Error")</f>
        <v>Charter</v>
      </c>
    </row>
    <row r="95" spans="1:14">
      <c r="A95" t="s">
        <v>570</v>
      </c>
      <c r="B95">
        <v>1762</v>
      </c>
      <c r="C95" t="s">
        <v>585</v>
      </c>
      <c r="D95">
        <v>1766</v>
      </c>
      <c r="E95" t="s">
        <v>576</v>
      </c>
      <c r="F95" t="s">
        <v>1243</v>
      </c>
      <c r="G95" t="s">
        <v>1678</v>
      </c>
      <c r="H95" t="s">
        <v>2297</v>
      </c>
      <c r="I95">
        <v>67</v>
      </c>
      <c r="J95">
        <v>65</v>
      </c>
      <c r="K95">
        <v>0.97009999999999996</v>
      </c>
      <c r="L95" t="s">
        <v>1377</v>
      </c>
      <c r="M95">
        <v>0.66149999999999998</v>
      </c>
      <c r="N95" t="str">
        <f>_xlfn.XLOOKUP(All_Together_New[[#This Row],[School Name]],Maine_Schools[School Name],Maine_Schools[Comparison School Type],"Error")</f>
        <v>Charter</v>
      </c>
    </row>
    <row r="96" spans="1:14">
      <c r="A96" t="s">
        <v>570</v>
      </c>
      <c r="B96">
        <v>1223</v>
      </c>
      <c r="C96" t="s">
        <v>76</v>
      </c>
      <c r="D96">
        <v>1224</v>
      </c>
      <c r="E96" t="s">
        <v>76</v>
      </c>
      <c r="F96" t="s">
        <v>1243</v>
      </c>
      <c r="G96" t="s">
        <v>1678</v>
      </c>
      <c r="H96" t="s">
        <v>2297</v>
      </c>
      <c r="I96">
        <v>50</v>
      </c>
      <c r="J96">
        <v>41</v>
      </c>
      <c r="K96">
        <v>0.82</v>
      </c>
      <c r="L96" t="s">
        <v>1261</v>
      </c>
      <c r="M96">
        <v>0.53659999999999997</v>
      </c>
      <c r="N96" t="str">
        <f>_xlfn.XLOOKUP(All_Together_New[[#This Row],[School Name]],Maine_Schools[School Name],Maine_Schools[Comparison School Type],"Error")</f>
        <v>Non Charter</v>
      </c>
    </row>
    <row r="97" spans="1:14">
      <c r="A97" t="s">
        <v>570</v>
      </c>
      <c r="B97">
        <v>1672</v>
      </c>
      <c r="C97" t="s">
        <v>577</v>
      </c>
      <c r="D97">
        <v>1673</v>
      </c>
      <c r="E97" t="s">
        <v>577</v>
      </c>
      <c r="F97" t="s">
        <v>1243</v>
      </c>
      <c r="G97" t="s">
        <v>1678</v>
      </c>
      <c r="H97" t="s">
        <v>2297</v>
      </c>
      <c r="I97">
        <v>161</v>
      </c>
      <c r="J97">
        <v>148</v>
      </c>
      <c r="K97">
        <v>0.91930000000000001</v>
      </c>
      <c r="L97" t="s">
        <v>1602</v>
      </c>
      <c r="M97">
        <v>0.55410000000000004</v>
      </c>
      <c r="N97" t="str">
        <f>_xlfn.XLOOKUP(All_Together_New[[#This Row],[School Name]],Maine_Schools[School Name],Maine_Schools[Comparison School Type],"Error")</f>
        <v>Charter</v>
      </c>
    </row>
    <row r="98" spans="1:14">
      <c r="A98" t="s">
        <v>570</v>
      </c>
      <c r="B98">
        <v>1739</v>
      </c>
      <c r="C98" t="s">
        <v>578</v>
      </c>
      <c r="D98">
        <v>1715</v>
      </c>
      <c r="E98" t="s">
        <v>578</v>
      </c>
      <c r="F98" t="s">
        <v>1243</v>
      </c>
      <c r="G98" t="s">
        <v>1678</v>
      </c>
      <c r="H98" t="s">
        <v>2297</v>
      </c>
      <c r="I98">
        <v>167</v>
      </c>
      <c r="J98">
        <v>162</v>
      </c>
      <c r="K98">
        <v>0.97009999999999996</v>
      </c>
      <c r="L98" t="s">
        <v>1627</v>
      </c>
      <c r="M98">
        <v>0.69140000000000001</v>
      </c>
      <c r="N98" t="str">
        <f>_xlfn.XLOOKUP(All_Together_New[[#This Row],[School Name]],Maine_Schools[School Name],Maine_Schools[Comparison School Type],"Error")</f>
        <v>Charter</v>
      </c>
    </row>
    <row r="99" spans="1:14">
      <c r="A99" t="s">
        <v>570</v>
      </c>
      <c r="B99">
        <v>294</v>
      </c>
      <c r="C99" t="s">
        <v>856</v>
      </c>
      <c r="D99">
        <v>295</v>
      </c>
      <c r="E99" t="s">
        <v>173</v>
      </c>
      <c r="F99" t="s">
        <v>1243</v>
      </c>
      <c r="G99" t="s">
        <v>1678</v>
      </c>
      <c r="H99" t="s">
        <v>2297</v>
      </c>
      <c r="I99">
        <v>57</v>
      </c>
      <c r="J99">
        <v>57</v>
      </c>
      <c r="K99">
        <v>1</v>
      </c>
      <c r="L99" t="s">
        <v>1346</v>
      </c>
      <c r="M99">
        <v>0.9123</v>
      </c>
      <c r="N99" t="str">
        <f>_xlfn.XLOOKUP(All_Together_New[[#This Row],[School Name]],Maine_Schools[School Name],Maine_Schools[Comparison School Type],"Error")</f>
        <v>Non Charter</v>
      </c>
    </row>
    <row r="100" spans="1:14">
      <c r="A100" t="s">
        <v>570</v>
      </c>
      <c r="B100">
        <v>296</v>
      </c>
      <c r="C100" t="s">
        <v>858</v>
      </c>
      <c r="D100">
        <v>297</v>
      </c>
      <c r="E100" t="s">
        <v>240</v>
      </c>
      <c r="F100" t="s">
        <v>1243</v>
      </c>
      <c r="G100" t="s">
        <v>1678</v>
      </c>
      <c r="H100" t="s">
        <v>2297</v>
      </c>
      <c r="I100">
        <v>61</v>
      </c>
      <c r="J100">
        <v>58</v>
      </c>
      <c r="K100">
        <v>0.95079999999999998</v>
      </c>
      <c r="L100" t="s">
        <v>1620</v>
      </c>
      <c r="M100">
        <v>0.79310000000000003</v>
      </c>
      <c r="N100" t="str">
        <f>_xlfn.XLOOKUP(All_Together_New[[#This Row],[School Name]],Maine_Schools[School Name],Maine_Schools[Comparison School Type],"Error")</f>
        <v>Non Charter</v>
      </c>
    </row>
    <row r="101" spans="1:14">
      <c r="A101" t="s">
        <v>570</v>
      </c>
      <c r="B101">
        <v>298</v>
      </c>
      <c r="C101" t="s">
        <v>860</v>
      </c>
      <c r="D101">
        <v>299</v>
      </c>
      <c r="E101" t="s">
        <v>39</v>
      </c>
      <c r="F101" t="s">
        <v>1243</v>
      </c>
      <c r="G101" t="s">
        <v>1678</v>
      </c>
      <c r="H101" t="s">
        <v>2297</v>
      </c>
      <c r="I101">
        <v>25</v>
      </c>
      <c r="J101">
        <v>25</v>
      </c>
      <c r="K101">
        <v>1</v>
      </c>
      <c r="L101" t="s">
        <v>1333</v>
      </c>
      <c r="M101">
        <v>0.68</v>
      </c>
      <c r="N101" t="str">
        <f>_xlfn.XLOOKUP(All_Together_New[[#This Row],[School Name]],Maine_Schools[School Name],Maine_Schools[Comparison School Type],"Error")</f>
        <v>Non Charter</v>
      </c>
    </row>
    <row r="102" spans="1:14">
      <c r="A102" t="s">
        <v>570</v>
      </c>
      <c r="B102">
        <v>298</v>
      </c>
      <c r="C102" t="s">
        <v>860</v>
      </c>
      <c r="D102">
        <v>301</v>
      </c>
      <c r="E102" t="s">
        <v>119</v>
      </c>
      <c r="F102" t="s">
        <v>1243</v>
      </c>
      <c r="G102" t="s">
        <v>1678</v>
      </c>
      <c r="H102" t="s">
        <v>2297</v>
      </c>
      <c r="I102">
        <v>65</v>
      </c>
      <c r="J102">
        <v>59</v>
      </c>
      <c r="K102">
        <v>0.90769999999999995</v>
      </c>
      <c r="L102" t="s">
        <v>1324</v>
      </c>
      <c r="M102">
        <v>0.66100000000000003</v>
      </c>
      <c r="N102" t="str">
        <f>_xlfn.XLOOKUP(All_Together_New[[#This Row],[School Name]],Maine_Schools[School Name],Maine_Schools[Comparison School Type],"Error")</f>
        <v>Non Charter</v>
      </c>
    </row>
    <row r="103" spans="1:14">
      <c r="A103" t="s">
        <v>570</v>
      </c>
      <c r="B103">
        <v>311</v>
      </c>
      <c r="C103" t="s">
        <v>865</v>
      </c>
      <c r="D103">
        <v>312</v>
      </c>
      <c r="E103" t="s">
        <v>227</v>
      </c>
      <c r="F103" t="s">
        <v>1243</v>
      </c>
      <c r="G103" t="s">
        <v>1678</v>
      </c>
      <c r="H103" t="s">
        <v>2297</v>
      </c>
      <c r="I103">
        <v>38</v>
      </c>
      <c r="J103">
        <v>37</v>
      </c>
      <c r="K103">
        <v>0.97370000000000001</v>
      </c>
      <c r="L103" t="s">
        <v>1520</v>
      </c>
      <c r="M103">
        <v>0.51349999999999996</v>
      </c>
      <c r="N103" t="str">
        <f>_xlfn.XLOOKUP(All_Together_New[[#This Row],[School Name]],Maine_Schools[School Name],Maine_Schools[Comparison School Type],"Error")</f>
        <v>Non Charter</v>
      </c>
    </row>
    <row r="104" spans="1:14">
      <c r="A104" t="s">
        <v>570</v>
      </c>
      <c r="B104">
        <v>1036</v>
      </c>
      <c r="C104" t="s">
        <v>873</v>
      </c>
      <c r="D104">
        <v>1037</v>
      </c>
      <c r="E104" t="s">
        <v>229</v>
      </c>
      <c r="F104" t="s">
        <v>1243</v>
      </c>
      <c r="G104" t="s">
        <v>1678</v>
      </c>
      <c r="H104" t="s">
        <v>2297</v>
      </c>
      <c r="I104">
        <v>118</v>
      </c>
      <c r="J104">
        <v>71</v>
      </c>
      <c r="K104">
        <v>0.60170000000000001</v>
      </c>
      <c r="L104" t="s">
        <v>1392</v>
      </c>
      <c r="M104">
        <v>0.56340000000000001</v>
      </c>
      <c r="N104" t="str">
        <f>_xlfn.XLOOKUP(All_Together_New[[#This Row],[School Name]],Maine_Schools[School Name],Maine_Schools[Comparison School Type],"Error")</f>
        <v>Non Charter</v>
      </c>
    </row>
    <row r="105" spans="1:14">
      <c r="A105" t="s">
        <v>570</v>
      </c>
      <c r="B105">
        <v>319</v>
      </c>
      <c r="C105" t="s">
        <v>874</v>
      </c>
      <c r="D105">
        <v>320</v>
      </c>
      <c r="E105" t="s">
        <v>501</v>
      </c>
      <c r="F105" t="s">
        <v>1243</v>
      </c>
      <c r="G105" t="s">
        <v>1678</v>
      </c>
      <c r="H105" t="s">
        <v>2297</v>
      </c>
      <c r="I105">
        <v>29</v>
      </c>
      <c r="J105">
        <v>29</v>
      </c>
      <c r="K105">
        <v>1</v>
      </c>
      <c r="L105" t="s">
        <v>1333</v>
      </c>
      <c r="M105">
        <v>0.58620000000000005</v>
      </c>
      <c r="N105" t="str">
        <f>_xlfn.XLOOKUP(All_Together_New[[#This Row],[School Name]],Maine_Schools[School Name],Maine_Schools[Comparison School Type],"Error")</f>
        <v>Non Charter</v>
      </c>
    </row>
    <row r="106" spans="1:14">
      <c r="A106" t="s">
        <v>570</v>
      </c>
      <c r="B106">
        <v>1735</v>
      </c>
      <c r="C106" t="s">
        <v>876</v>
      </c>
      <c r="D106">
        <v>738</v>
      </c>
      <c r="E106" t="s">
        <v>343</v>
      </c>
      <c r="F106" t="s">
        <v>1243</v>
      </c>
      <c r="G106" t="s">
        <v>1678</v>
      </c>
      <c r="H106" t="s">
        <v>2297</v>
      </c>
      <c r="I106">
        <v>16</v>
      </c>
      <c r="J106">
        <v>16</v>
      </c>
      <c r="K106">
        <v>1</v>
      </c>
      <c r="L106" t="s">
        <v>1312</v>
      </c>
      <c r="M106">
        <v>0.3125</v>
      </c>
      <c r="N106" t="str">
        <f>_xlfn.XLOOKUP(All_Together_New[[#This Row],[School Name]],Maine_Schools[School Name],Maine_Schools[Comparison School Type],"Error")</f>
        <v>Non Charter</v>
      </c>
    </row>
    <row r="107" spans="1:14">
      <c r="A107" t="s">
        <v>570</v>
      </c>
      <c r="B107">
        <v>342</v>
      </c>
      <c r="C107" t="s">
        <v>878</v>
      </c>
      <c r="D107">
        <v>344</v>
      </c>
      <c r="E107" t="s">
        <v>264</v>
      </c>
      <c r="F107" t="s">
        <v>1243</v>
      </c>
      <c r="G107" t="s">
        <v>1678</v>
      </c>
      <c r="H107" t="s">
        <v>2297</v>
      </c>
      <c r="I107">
        <v>73</v>
      </c>
      <c r="J107">
        <v>72</v>
      </c>
      <c r="K107">
        <v>0.98629999999999995</v>
      </c>
      <c r="L107" t="s">
        <v>1351</v>
      </c>
      <c r="M107">
        <v>0.65280000000000005</v>
      </c>
      <c r="N107" t="str">
        <f>_xlfn.XLOOKUP(All_Together_New[[#This Row],[School Name]],Maine_Schools[School Name],Maine_Schools[Comparison School Type],"Error")</f>
        <v>Non Charter</v>
      </c>
    </row>
    <row r="108" spans="1:14">
      <c r="A108" t="s">
        <v>570</v>
      </c>
      <c r="B108">
        <v>349</v>
      </c>
      <c r="C108" t="s">
        <v>882</v>
      </c>
      <c r="D108">
        <v>350</v>
      </c>
      <c r="E108" t="s">
        <v>231</v>
      </c>
      <c r="F108" t="s">
        <v>1243</v>
      </c>
      <c r="G108" t="s">
        <v>1678</v>
      </c>
      <c r="H108" t="s">
        <v>2297</v>
      </c>
      <c r="I108">
        <v>12</v>
      </c>
      <c r="J108">
        <v>12</v>
      </c>
      <c r="K108">
        <v>1</v>
      </c>
      <c r="L108" t="s">
        <v>1352</v>
      </c>
      <c r="M108">
        <v>0.58330000000000004</v>
      </c>
      <c r="N108" t="str">
        <f>_xlfn.XLOOKUP(All_Together_New[[#This Row],[School Name]],Maine_Schools[School Name],Maine_Schools[Comparison School Type],"Error")</f>
        <v>Non Charter</v>
      </c>
    </row>
    <row r="109" spans="1:14">
      <c r="A109" t="s">
        <v>570</v>
      </c>
      <c r="B109">
        <v>351</v>
      </c>
      <c r="C109" t="s">
        <v>884</v>
      </c>
      <c r="D109">
        <v>352</v>
      </c>
      <c r="E109" t="s">
        <v>508</v>
      </c>
      <c r="F109" t="s">
        <v>1243</v>
      </c>
      <c r="G109" t="s">
        <v>1678</v>
      </c>
      <c r="H109" t="s">
        <v>2297</v>
      </c>
      <c r="I109">
        <v>17</v>
      </c>
      <c r="J109">
        <v>16</v>
      </c>
      <c r="K109">
        <v>0.94120000000000004</v>
      </c>
      <c r="L109" t="s">
        <v>1335</v>
      </c>
      <c r="M109">
        <v>0.5</v>
      </c>
      <c r="N109" t="str">
        <f>_xlfn.XLOOKUP(All_Together_New[[#This Row],[School Name]],Maine_Schools[School Name],Maine_Schools[Comparison School Type],"Error")</f>
        <v>Non Charter</v>
      </c>
    </row>
    <row r="110" spans="1:14">
      <c r="A110" t="s">
        <v>570</v>
      </c>
      <c r="B110">
        <v>364</v>
      </c>
      <c r="C110" t="s">
        <v>886</v>
      </c>
      <c r="D110">
        <v>369</v>
      </c>
      <c r="E110" t="s">
        <v>28</v>
      </c>
      <c r="F110" t="s">
        <v>1243</v>
      </c>
      <c r="G110" t="s">
        <v>1678</v>
      </c>
      <c r="H110" t="s">
        <v>2297</v>
      </c>
      <c r="I110">
        <v>64</v>
      </c>
      <c r="J110">
        <v>61</v>
      </c>
      <c r="K110">
        <v>0.95309999999999995</v>
      </c>
      <c r="L110" t="s">
        <v>1620</v>
      </c>
      <c r="M110">
        <v>0.75409999999999999</v>
      </c>
      <c r="N110" t="str">
        <f>_xlfn.XLOOKUP(All_Together_New[[#This Row],[School Name]],Maine_Schools[School Name],Maine_Schools[Comparison School Type],"Error")</f>
        <v>Non Charter</v>
      </c>
    </row>
    <row r="111" spans="1:14">
      <c r="A111" t="s">
        <v>570</v>
      </c>
      <c r="B111">
        <v>364</v>
      </c>
      <c r="C111" t="s">
        <v>886</v>
      </c>
      <c r="D111">
        <v>384</v>
      </c>
      <c r="E111" t="s">
        <v>163</v>
      </c>
      <c r="F111" t="s">
        <v>1243</v>
      </c>
      <c r="G111" t="s">
        <v>1678</v>
      </c>
      <c r="H111" t="s">
        <v>2297</v>
      </c>
      <c r="I111">
        <v>96</v>
      </c>
      <c r="J111">
        <v>82</v>
      </c>
      <c r="K111">
        <v>0.85419999999999996</v>
      </c>
      <c r="L111" t="s">
        <v>1510</v>
      </c>
      <c r="M111">
        <v>0.73170000000000002</v>
      </c>
      <c r="N111" t="str">
        <f>_xlfn.XLOOKUP(All_Together_New[[#This Row],[School Name]],Maine_Schools[School Name],Maine_Schools[Comparison School Type],"Error")</f>
        <v>Non Charter</v>
      </c>
    </row>
    <row r="112" spans="1:14">
      <c r="A112" t="s">
        <v>570</v>
      </c>
      <c r="B112">
        <v>364</v>
      </c>
      <c r="C112" t="s">
        <v>886</v>
      </c>
      <c r="D112">
        <v>379</v>
      </c>
      <c r="E112" t="s">
        <v>41</v>
      </c>
      <c r="F112" t="s">
        <v>1243</v>
      </c>
      <c r="G112" t="s">
        <v>1678</v>
      </c>
      <c r="H112" t="s">
        <v>2297</v>
      </c>
      <c r="I112">
        <v>186</v>
      </c>
      <c r="J112">
        <v>106</v>
      </c>
      <c r="K112">
        <v>0.56989999999999996</v>
      </c>
      <c r="L112" t="s">
        <v>1365</v>
      </c>
      <c r="M112">
        <v>0.79249999999999998</v>
      </c>
      <c r="N112" t="str">
        <f>_xlfn.XLOOKUP(All_Together_New[[#This Row],[School Name]],Maine_Schools[School Name],Maine_Schools[Comparison School Type],"Error")</f>
        <v>Non Charter</v>
      </c>
    </row>
    <row r="113" spans="1:14">
      <c r="A113" t="s">
        <v>570</v>
      </c>
      <c r="B113">
        <v>364</v>
      </c>
      <c r="C113" t="s">
        <v>886</v>
      </c>
      <c r="D113">
        <v>373</v>
      </c>
      <c r="E113" t="s">
        <v>295</v>
      </c>
      <c r="F113" t="s">
        <v>1243</v>
      </c>
      <c r="G113" t="s">
        <v>1678</v>
      </c>
      <c r="H113" t="s">
        <v>2297</v>
      </c>
      <c r="I113">
        <v>75</v>
      </c>
      <c r="J113">
        <v>75</v>
      </c>
      <c r="K113">
        <v>1</v>
      </c>
      <c r="L113" t="s">
        <v>1279</v>
      </c>
      <c r="M113">
        <v>0.88</v>
      </c>
      <c r="N113" t="str">
        <f>_xlfn.XLOOKUP(All_Together_New[[#This Row],[School Name]],Maine_Schools[School Name],Maine_Schools[Comparison School Type],"Error")</f>
        <v>Non Charter</v>
      </c>
    </row>
    <row r="114" spans="1:14">
      <c r="A114" t="s">
        <v>570</v>
      </c>
      <c r="B114">
        <v>364</v>
      </c>
      <c r="C114" t="s">
        <v>886</v>
      </c>
      <c r="D114">
        <v>380</v>
      </c>
      <c r="E114" t="s">
        <v>104</v>
      </c>
      <c r="F114" t="s">
        <v>1243</v>
      </c>
      <c r="G114" t="s">
        <v>1678</v>
      </c>
      <c r="H114" t="s">
        <v>2297</v>
      </c>
      <c r="I114">
        <v>51</v>
      </c>
      <c r="J114">
        <v>50</v>
      </c>
      <c r="K114">
        <v>0.98040000000000005</v>
      </c>
      <c r="L114" t="s">
        <v>1392</v>
      </c>
      <c r="M114">
        <v>0.8</v>
      </c>
      <c r="N114" t="str">
        <f>_xlfn.XLOOKUP(All_Together_New[[#This Row],[School Name]],Maine_Schools[School Name],Maine_Schools[Comparison School Type],"Error")</f>
        <v>Non Charter</v>
      </c>
    </row>
    <row r="115" spans="1:14">
      <c r="A115" t="s">
        <v>570</v>
      </c>
      <c r="B115">
        <v>364</v>
      </c>
      <c r="C115" t="s">
        <v>886</v>
      </c>
      <c r="D115">
        <v>375</v>
      </c>
      <c r="E115" t="s">
        <v>129</v>
      </c>
      <c r="F115" t="s">
        <v>1243</v>
      </c>
      <c r="G115" t="s">
        <v>1678</v>
      </c>
      <c r="H115" t="s">
        <v>2297</v>
      </c>
      <c r="I115">
        <v>147</v>
      </c>
      <c r="J115">
        <v>131</v>
      </c>
      <c r="K115">
        <v>0.89119999999999999</v>
      </c>
      <c r="L115" t="s">
        <v>1602</v>
      </c>
      <c r="M115">
        <v>0.626</v>
      </c>
      <c r="N115" t="str">
        <f>_xlfn.XLOOKUP(All_Together_New[[#This Row],[School Name]],Maine_Schools[School Name],Maine_Schools[Comparison School Type],"Error")</f>
        <v>Non Charter</v>
      </c>
    </row>
    <row r="116" spans="1:14">
      <c r="A116" t="s">
        <v>570</v>
      </c>
      <c r="B116">
        <v>364</v>
      </c>
      <c r="C116" t="s">
        <v>886</v>
      </c>
      <c r="D116">
        <v>376</v>
      </c>
      <c r="E116" t="s">
        <v>107</v>
      </c>
      <c r="F116" t="s">
        <v>1243</v>
      </c>
      <c r="G116" t="s">
        <v>1678</v>
      </c>
      <c r="H116" t="s">
        <v>2297</v>
      </c>
      <c r="I116">
        <v>159</v>
      </c>
      <c r="J116">
        <v>151</v>
      </c>
      <c r="K116">
        <v>0.94969999999999999</v>
      </c>
      <c r="L116" t="s">
        <v>1340</v>
      </c>
      <c r="M116">
        <v>0.58940000000000003</v>
      </c>
      <c r="N116" t="str">
        <f>_xlfn.XLOOKUP(All_Together_New[[#This Row],[School Name]],Maine_Schools[School Name],Maine_Schools[Comparison School Type],"Error")</f>
        <v>Non Charter</v>
      </c>
    </row>
    <row r="117" spans="1:14">
      <c r="A117" t="s">
        <v>570</v>
      </c>
      <c r="B117">
        <v>364</v>
      </c>
      <c r="C117" t="s">
        <v>886</v>
      </c>
      <c r="D117">
        <v>370</v>
      </c>
      <c r="E117" t="s">
        <v>476</v>
      </c>
      <c r="F117" t="s">
        <v>1243</v>
      </c>
      <c r="G117" t="s">
        <v>1678</v>
      </c>
      <c r="H117" t="s">
        <v>2297</v>
      </c>
      <c r="I117">
        <v>47</v>
      </c>
      <c r="J117">
        <v>46</v>
      </c>
      <c r="K117">
        <v>0.97870000000000001</v>
      </c>
      <c r="L117" t="s">
        <v>1249</v>
      </c>
      <c r="M117">
        <v>0.54349999999999998</v>
      </c>
      <c r="N117" t="str">
        <f>_xlfn.XLOOKUP(All_Together_New[[#This Row],[School Name]],Maine_Schools[School Name],Maine_Schools[Comparison School Type],"Error")</f>
        <v>Non Charter</v>
      </c>
    </row>
    <row r="118" spans="1:14">
      <c r="A118" t="s">
        <v>570</v>
      </c>
      <c r="B118">
        <v>364</v>
      </c>
      <c r="C118" t="s">
        <v>886</v>
      </c>
      <c r="D118">
        <v>377</v>
      </c>
      <c r="E118" t="s">
        <v>346</v>
      </c>
      <c r="F118" t="s">
        <v>1243</v>
      </c>
      <c r="G118" t="s">
        <v>1678</v>
      </c>
      <c r="H118" t="s">
        <v>2297</v>
      </c>
      <c r="I118">
        <v>186</v>
      </c>
      <c r="J118">
        <v>171</v>
      </c>
      <c r="K118">
        <v>0.9194</v>
      </c>
      <c r="L118" t="s">
        <v>1409</v>
      </c>
      <c r="M118">
        <v>0.61399999999999999</v>
      </c>
      <c r="N118" t="str">
        <f>_xlfn.XLOOKUP(All_Together_New[[#This Row],[School Name]],Maine_Schools[School Name],Maine_Schools[Comparison School Type],"Error")</f>
        <v>Non Charter</v>
      </c>
    </row>
    <row r="119" spans="1:14">
      <c r="A119" t="s">
        <v>570</v>
      </c>
      <c r="B119">
        <v>364</v>
      </c>
      <c r="C119" t="s">
        <v>886</v>
      </c>
      <c r="D119">
        <v>386</v>
      </c>
      <c r="E119" t="s">
        <v>400</v>
      </c>
      <c r="F119" t="s">
        <v>1243</v>
      </c>
      <c r="G119" t="s">
        <v>1678</v>
      </c>
      <c r="H119" t="s">
        <v>2297</v>
      </c>
      <c r="I119">
        <v>56</v>
      </c>
      <c r="J119">
        <v>56</v>
      </c>
      <c r="K119">
        <v>1</v>
      </c>
      <c r="L119" t="s">
        <v>1273</v>
      </c>
      <c r="M119">
        <v>0.66069999999999995</v>
      </c>
      <c r="N119" t="str">
        <f>_xlfn.XLOOKUP(All_Together_New[[#This Row],[School Name]],Maine_Schools[School Name],Maine_Schools[Comparison School Type],"Error")</f>
        <v>Non Charter</v>
      </c>
    </row>
    <row r="120" spans="1:14">
      <c r="A120" t="s">
        <v>570</v>
      </c>
      <c r="B120">
        <v>364</v>
      </c>
      <c r="C120" t="s">
        <v>886</v>
      </c>
      <c r="D120">
        <v>378</v>
      </c>
      <c r="E120" t="s">
        <v>101</v>
      </c>
      <c r="F120" t="s">
        <v>1243</v>
      </c>
      <c r="G120" t="s">
        <v>1678</v>
      </c>
      <c r="H120" t="s">
        <v>2297</v>
      </c>
      <c r="I120">
        <v>269</v>
      </c>
      <c r="J120">
        <v>214</v>
      </c>
      <c r="K120">
        <v>0.79549999999999998</v>
      </c>
      <c r="L120" t="s">
        <v>1442</v>
      </c>
      <c r="M120">
        <v>0.75229999999999997</v>
      </c>
      <c r="N120" t="str">
        <f>_xlfn.XLOOKUP(All_Together_New[[#This Row],[School Name]],Maine_Schools[School Name],Maine_Schools[Comparison School Type],"Error")</f>
        <v>Non Charter</v>
      </c>
    </row>
    <row r="121" spans="1:14">
      <c r="A121" t="s">
        <v>570</v>
      </c>
      <c r="B121">
        <v>389</v>
      </c>
      <c r="C121" t="s">
        <v>889</v>
      </c>
      <c r="D121">
        <v>390</v>
      </c>
      <c r="E121" t="s">
        <v>234</v>
      </c>
      <c r="F121" t="s">
        <v>1243</v>
      </c>
      <c r="G121" t="s">
        <v>1678</v>
      </c>
      <c r="H121" t="s">
        <v>2297</v>
      </c>
      <c r="I121">
        <v>18</v>
      </c>
      <c r="J121">
        <v>18</v>
      </c>
      <c r="K121">
        <v>1</v>
      </c>
      <c r="L121" t="s">
        <v>1252</v>
      </c>
      <c r="M121">
        <v>0.5</v>
      </c>
      <c r="N121" t="str">
        <f>_xlfn.XLOOKUP(All_Together_New[[#This Row],[School Name]],Maine_Schools[School Name],Maine_Schools[Comparison School Type],"Error")</f>
        <v>Non Charter</v>
      </c>
    </row>
    <row r="122" spans="1:14">
      <c r="A122" t="s">
        <v>570</v>
      </c>
      <c r="B122">
        <v>1438</v>
      </c>
      <c r="C122" t="s">
        <v>893</v>
      </c>
      <c r="D122">
        <v>59</v>
      </c>
      <c r="E122" t="s">
        <v>5</v>
      </c>
      <c r="F122" t="s">
        <v>1243</v>
      </c>
      <c r="G122" t="s">
        <v>1678</v>
      </c>
      <c r="H122" t="s">
        <v>2297</v>
      </c>
      <c r="I122">
        <v>110</v>
      </c>
      <c r="J122">
        <v>104</v>
      </c>
      <c r="K122">
        <v>0.94550000000000001</v>
      </c>
      <c r="L122" t="s">
        <v>1294</v>
      </c>
      <c r="M122">
        <v>0.70189999999999997</v>
      </c>
      <c r="N122" t="str">
        <f>_xlfn.XLOOKUP(All_Together_New[[#This Row],[School Name]],Maine_Schools[School Name],Maine_Schools[Comparison School Type],"Error")</f>
        <v>Non Charter</v>
      </c>
    </row>
    <row r="123" spans="1:14">
      <c r="A123" t="s">
        <v>570</v>
      </c>
      <c r="B123">
        <v>1438</v>
      </c>
      <c r="C123" t="s">
        <v>893</v>
      </c>
      <c r="D123">
        <v>57</v>
      </c>
      <c r="E123" t="s">
        <v>232</v>
      </c>
      <c r="F123" t="s">
        <v>1243</v>
      </c>
      <c r="G123" t="s">
        <v>1678</v>
      </c>
      <c r="H123" t="s">
        <v>2297</v>
      </c>
      <c r="I123">
        <v>60</v>
      </c>
      <c r="J123">
        <v>58</v>
      </c>
      <c r="K123">
        <v>0.9667</v>
      </c>
      <c r="L123" t="s">
        <v>1620</v>
      </c>
      <c r="M123">
        <v>0.79310000000000003</v>
      </c>
      <c r="N123" t="str">
        <f>_xlfn.XLOOKUP(All_Together_New[[#This Row],[School Name]],Maine_Schools[School Name],Maine_Schools[Comparison School Type],"Error")</f>
        <v>Non Charter</v>
      </c>
    </row>
    <row r="124" spans="1:14">
      <c r="A124" t="s">
        <v>570</v>
      </c>
      <c r="B124">
        <v>1438</v>
      </c>
      <c r="C124" t="s">
        <v>893</v>
      </c>
      <c r="D124">
        <v>60</v>
      </c>
      <c r="E124" t="s">
        <v>121</v>
      </c>
      <c r="F124" t="s">
        <v>1243</v>
      </c>
      <c r="G124" t="s">
        <v>1678</v>
      </c>
      <c r="H124" t="s">
        <v>2297</v>
      </c>
      <c r="I124">
        <v>158</v>
      </c>
      <c r="J124">
        <v>152</v>
      </c>
      <c r="K124">
        <v>0.96199999999999997</v>
      </c>
      <c r="L124" t="s">
        <v>1361</v>
      </c>
      <c r="M124">
        <v>0.57889999999999997</v>
      </c>
      <c r="N124" t="str">
        <f>_xlfn.XLOOKUP(All_Together_New[[#This Row],[School Name]],Maine_Schools[School Name],Maine_Schools[Comparison School Type],"Error")</f>
        <v>Non Charter</v>
      </c>
    </row>
    <row r="125" spans="1:14">
      <c r="A125" t="s">
        <v>570</v>
      </c>
      <c r="B125">
        <v>1438</v>
      </c>
      <c r="C125" t="s">
        <v>893</v>
      </c>
      <c r="D125">
        <v>358</v>
      </c>
      <c r="E125" t="s">
        <v>421</v>
      </c>
      <c r="F125" t="s">
        <v>1243</v>
      </c>
      <c r="G125" t="s">
        <v>1678</v>
      </c>
      <c r="H125" t="s">
        <v>2297</v>
      </c>
      <c r="I125">
        <v>17</v>
      </c>
      <c r="J125">
        <v>17</v>
      </c>
      <c r="K125">
        <v>1</v>
      </c>
      <c r="L125" t="s">
        <v>1252</v>
      </c>
      <c r="M125">
        <v>0.52939999999999998</v>
      </c>
      <c r="N125" t="str">
        <f>_xlfn.XLOOKUP(All_Together_New[[#This Row],[School Name]],Maine_Schools[School Name],Maine_Schools[Comparison School Type],"Error")</f>
        <v>Non Charter</v>
      </c>
    </row>
    <row r="126" spans="1:14">
      <c r="A126" t="s">
        <v>570</v>
      </c>
      <c r="B126">
        <v>1438</v>
      </c>
      <c r="C126" t="s">
        <v>893</v>
      </c>
      <c r="D126">
        <v>536</v>
      </c>
      <c r="E126" t="s">
        <v>477</v>
      </c>
      <c r="F126" t="s">
        <v>1243</v>
      </c>
      <c r="G126" t="s">
        <v>1678</v>
      </c>
      <c r="H126" t="s">
        <v>2297</v>
      </c>
      <c r="I126">
        <v>57</v>
      </c>
      <c r="J126">
        <v>56</v>
      </c>
      <c r="K126">
        <v>0.98250000000000004</v>
      </c>
      <c r="L126" t="s">
        <v>1281</v>
      </c>
      <c r="M126">
        <v>0.73209999999999997</v>
      </c>
      <c r="N126" t="str">
        <f>_xlfn.XLOOKUP(All_Together_New[[#This Row],[School Name]],Maine_Schools[School Name],Maine_Schools[Comparison School Type],"Error")</f>
        <v>Non Charter</v>
      </c>
    </row>
    <row r="127" spans="1:14">
      <c r="A127" t="s">
        <v>570</v>
      </c>
      <c r="B127">
        <v>1445</v>
      </c>
      <c r="C127" t="s">
        <v>897</v>
      </c>
      <c r="D127">
        <v>2116</v>
      </c>
      <c r="E127" t="s">
        <v>239</v>
      </c>
      <c r="F127" t="s">
        <v>1243</v>
      </c>
      <c r="G127" t="s">
        <v>1678</v>
      </c>
      <c r="H127" t="s">
        <v>2297</v>
      </c>
      <c r="I127">
        <v>51</v>
      </c>
      <c r="J127">
        <v>51</v>
      </c>
      <c r="K127">
        <v>1</v>
      </c>
      <c r="L127" t="s">
        <v>1521</v>
      </c>
      <c r="M127">
        <v>0.66669999999999996</v>
      </c>
      <c r="N127" t="str">
        <f>_xlfn.XLOOKUP(All_Together_New[[#This Row],[School Name]],Maine_Schools[School Name],Maine_Schools[Comparison School Type],"Error")</f>
        <v>Non Charter</v>
      </c>
    </row>
    <row r="128" spans="1:14">
      <c r="A128" t="s">
        <v>570</v>
      </c>
      <c r="B128">
        <v>1445</v>
      </c>
      <c r="C128" t="s">
        <v>897</v>
      </c>
      <c r="D128">
        <v>1968</v>
      </c>
      <c r="E128" t="s">
        <v>52</v>
      </c>
      <c r="F128" t="s">
        <v>1243</v>
      </c>
      <c r="G128" t="s">
        <v>1678</v>
      </c>
      <c r="H128" t="s">
        <v>2297</v>
      </c>
      <c r="I128">
        <v>137</v>
      </c>
      <c r="J128">
        <v>130</v>
      </c>
      <c r="K128">
        <v>0.94889999999999997</v>
      </c>
      <c r="L128" t="s">
        <v>1285</v>
      </c>
      <c r="M128">
        <v>0.52310000000000001</v>
      </c>
      <c r="N128" t="str">
        <f>_xlfn.XLOOKUP(All_Together_New[[#This Row],[School Name]],Maine_Schools[School Name],Maine_Schools[Comparison School Type],"Error")</f>
        <v>Non Charter</v>
      </c>
    </row>
    <row r="129" spans="1:14">
      <c r="A129" t="s">
        <v>570</v>
      </c>
      <c r="B129">
        <v>1445</v>
      </c>
      <c r="C129" t="s">
        <v>897</v>
      </c>
      <c r="D129">
        <v>308</v>
      </c>
      <c r="E129" t="s">
        <v>153</v>
      </c>
      <c r="F129" t="s">
        <v>1243</v>
      </c>
      <c r="G129" t="s">
        <v>1678</v>
      </c>
      <c r="H129" t="s">
        <v>2297</v>
      </c>
      <c r="I129">
        <v>51</v>
      </c>
      <c r="J129">
        <v>38</v>
      </c>
      <c r="K129">
        <v>0.74509999999999998</v>
      </c>
      <c r="L129" t="s">
        <v>1271</v>
      </c>
      <c r="M129">
        <v>0.68420000000000003</v>
      </c>
      <c r="N129" t="str">
        <f>_xlfn.XLOOKUP(All_Together_New[[#This Row],[School Name]],Maine_Schools[School Name],Maine_Schools[Comparison School Type],"Error")</f>
        <v>Non Charter</v>
      </c>
    </row>
    <row r="130" spans="1:14">
      <c r="A130" t="s">
        <v>570</v>
      </c>
      <c r="B130">
        <v>1445</v>
      </c>
      <c r="C130" t="s">
        <v>897</v>
      </c>
      <c r="D130">
        <v>2075</v>
      </c>
      <c r="E130" t="s">
        <v>494</v>
      </c>
      <c r="F130" t="s">
        <v>1243</v>
      </c>
      <c r="G130" t="s">
        <v>1678</v>
      </c>
      <c r="H130" t="s">
        <v>2297</v>
      </c>
      <c r="I130">
        <v>88</v>
      </c>
      <c r="J130">
        <v>88</v>
      </c>
      <c r="K130">
        <v>1</v>
      </c>
      <c r="L130" t="s">
        <v>1395</v>
      </c>
      <c r="M130">
        <v>0.57950000000000002</v>
      </c>
      <c r="N130" t="str">
        <f>_xlfn.XLOOKUP(All_Together_New[[#This Row],[School Name]],Maine_Schools[School Name],Maine_Schools[Comparison School Type],"Error")</f>
        <v>Non Charter</v>
      </c>
    </row>
    <row r="131" spans="1:14">
      <c r="A131" t="s">
        <v>570</v>
      </c>
      <c r="B131">
        <v>561</v>
      </c>
      <c r="C131" t="s">
        <v>902</v>
      </c>
      <c r="D131">
        <v>568</v>
      </c>
      <c r="E131" t="s">
        <v>160</v>
      </c>
      <c r="F131" t="s">
        <v>1243</v>
      </c>
      <c r="G131" t="s">
        <v>1678</v>
      </c>
      <c r="H131" t="s">
        <v>2297</v>
      </c>
      <c r="I131">
        <v>36</v>
      </c>
      <c r="J131">
        <v>35</v>
      </c>
      <c r="K131">
        <v>0.97219999999999995</v>
      </c>
      <c r="L131" t="s">
        <v>1253</v>
      </c>
      <c r="M131">
        <v>0.8286</v>
      </c>
      <c r="N131" t="str">
        <f>_xlfn.XLOOKUP(All_Together_New[[#This Row],[School Name]],Maine_Schools[School Name],Maine_Schools[Comparison School Type],"Error")</f>
        <v>Non Charter</v>
      </c>
    </row>
    <row r="132" spans="1:14">
      <c r="A132" t="s">
        <v>570</v>
      </c>
      <c r="B132">
        <v>561</v>
      </c>
      <c r="C132" t="s">
        <v>902</v>
      </c>
      <c r="D132">
        <v>567</v>
      </c>
      <c r="E132" t="s">
        <v>87</v>
      </c>
      <c r="F132" t="s">
        <v>1243</v>
      </c>
      <c r="G132" t="s">
        <v>1678</v>
      </c>
      <c r="H132" t="s">
        <v>2297</v>
      </c>
      <c r="I132">
        <v>53</v>
      </c>
      <c r="J132">
        <v>51</v>
      </c>
      <c r="K132">
        <v>0.96230000000000004</v>
      </c>
      <c r="L132" t="s">
        <v>1273</v>
      </c>
      <c r="M132">
        <v>0.72550000000000003</v>
      </c>
      <c r="N132" t="str">
        <f>_xlfn.XLOOKUP(All_Together_New[[#This Row],[School Name]],Maine_Schools[School Name],Maine_Schools[Comparison School Type],"Error")</f>
        <v>Non Charter</v>
      </c>
    </row>
    <row r="133" spans="1:14">
      <c r="A133" t="s">
        <v>570</v>
      </c>
      <c r="B133">
        <v>561</v>
      </c>
      <c r="C133" t="s">
        <v>902</v>
      </c>
      <c r="D133">
        <v>569</v>
      </c>
      <c r="E133" t="s">
        <v>192</v>
      </c>
      <c r="F133" t="s">
        <v>1243</v>
      </c>
      <c r="G133" t="s">
        <v>1678</v>
      </c>
      <c r="H133" t="s">
        <v>2297</v>
      </c>
      <c r="I133">
        <v>80</v>
      </c>
      <c r="J133">
        <v>77</v>
      </c>
      <c r="K133">
        <v>0.96250000000000002</v>
      </c>
      <c r="L133" t="s">
        <v>1620</v>
      </c>
      <c r="M133">
        <v>0.59740000000000004</v>
      </c>
      <c r="N133" t="str">
        <f>_xlfn.XLOOKUP(All_Together_New[[#This Row],[School Name]],Maine_Schools[School Name],Maine_Schools[Comparison School Type],"Error")</f>
        <v>Non Charter</v>
      </c>
    </row>
    <row r="134" spans="1:14">
      <c r="A134" t="s">
        <v>570</v>
      </c>
      <c r="B134">
        <v>1446</v>
      </c>
      <c r="C134" t="s">
        <v>909</v>
      </c>
      <c r="D134">
        <v>1057</v>
      </c>
      <c r="E134" t="s">
        <v>165</v>
      </c>
      <c r="F134" t="s">
        <v>1243</v>
      </c>
      <c r="G134" t="s">
        <v>1678</v>
      </c>
      <c r="H134" t="s">
        <v>2297</v>
      </c>
      <c r="I134">
        <v>89</v>
      </c>
      <c r="J134">
        <v>88</v>
      </c>
      <c r="K134">
        <v>0.98880000000000001</v>
      </c>
      <c r="L134" t="s">
        <v>1267</v>
      </c>
      <c r="M134">
        <v>0.86360000000000003</v>
      </c>
      <c r="N134" t="str">
        <f>_xlfn.XLOOKUP(All_Together_New[[#This Row],[School Name]],Maine_Schools[School Name],Maine_Schools[Comparison School Type],"Error")</f>
        <v>Non Charter</v>
      </c>
    </row>
    <row r="135" spans="1:14">
      <c r="A135" t="s">
        <v>570</v>
      </c>
      <c r="B135">
        <v>1446</v>
      </c>
      <c r="C135" t="s">
        <v>909</v>
      </c>
      <c r="D135">
        <v>1447</v>
      </c>
      <c r="E135" t="s">
        <v>256</v>
      </c>
      <c r="F135" t="s">
        <v>1243</v>
      </c>
      <c r="G135" t="s">
        <v>1678</v>
      </c>
      <c r="H135" t="s">
        <v>2297</v>
      </c>
      <c r="I135">
        <v>207</v>
      </c>
      <c r="J135">
        <v>201</v>
      </c>
      <c r="K135">
        <v>0.97099999999999997</v>
      </c>
      <c r="L135" t="s">
        <v>1418</v>
      </c>
      <c r="M135">
        <v>0.65169999999999995</v>
      </c>
      <c r="N135" t="str">
        <f>_xlfn.XLOOKUP(All_Together_New[[#This Row],[School Name]],Maine_Schools[School Name],Maine_Schools[Comparison School Type],"Error")</f>
        <v>Non Charter</v>
      </c>
    </row>
    <row r="136" spans="1:14">
      <c r="A136" t="s">
        <v>570</v>
      </c>
      <c r="B136">
        <v>1449</v>
      </c>
      <c r="C136" t="s">
        <v>913</v>
      </c>
      <c r="D136">
        <v>156</v>
      </c>
      <c r="E136" t="s">
        <v>324</v>
      </c>
      <c r="F136" t="s">
        <v>1243</v>
      </c>
      <c r="G136" t="s">
        <v>1678</v>
      </c>
      <c r="H136" t="s">
        <v>2297</v>
      </c>
      <c r="I136">
        <v>104</v>
      </c>
      <c r="J136">
        <v>102</v>
      </c>
      <c r="K136">
        <v>0.98080000000000001</v>
      </c>
      <c r="L136" t="s">
        <v>1283</v>
      </c>
      <c r="M136">
        <v>0.62749999999999995</v>
      </c>
      <c r="N136" t="str">
        <f>_xlfn.XLOOKUP(All_Together_New[[#This Row],[School Name]],Maine_Schools[School Name],Maine_Schools[Comparison School Type],"Error")</f>
        <v>Non Charter</v>
      </c>
    </row>
    <row r="137" spans="1:14">
      <c r="A137" t="s">
        <v>570</v>
      </c>
      <c r="B137">
        <v>1449</v>
      </c>
      <c r="C137" t="s">
        <v>913</v>
      </c>
      <c r="D137">
        <v>185</v>
      </c>
      <c r="E137" t="s">
        <v>388</v>
      </c>
      <c r="F137" t="s">
        <v>1243</v>
      </c>
      <c r="G137" t="s">
        <v>1678</v>
      </c>
      <c r="H137" t="s">
        <v>2297</v>
      </c>
      <c r="I137">
        <v>142</v>
      </c>
      <c r="J137">
        <v>134</v>
      </c>
      <c r="K137">
        <v>0.94369999999999998</v>
      </c>
      <c r="L137" t="s">
        <v>1379</v>
      </c>
      <c r="M137">
        <v>0.45519999999999999</v>
      </c>
      <c r="N137" t="str">
        <f>_xlfn.XLOOKUP(All_Together_New[[#This Row],[School Name]],Maine_Schools[School Name],Maine_Schools[Comparison School Type],"Error")</f>
        <v>Non Charter</v>
      </c>
    </row>
    <row r="138" spans="1:14">
      <c r="A138" t="s">
        <v>570</v>
      </c>
      <c r="B138">
        <v>1449</v>
      </c>
      <c r="C138" t="s">
        <v>913</v>
      </c>
      <c r="D138">
        <v>186</v>
      </c>
      <c r="E138" t="s">
        <v>389</v>
      </c>
      <c r="F138" t="s">
        <v>1243</v>
      </c>
      <c r="G138" t="s">
        <v>1678</v>
      </c>
      <c r="H138" t="s">
        <v>2297</v>
      </c>
      <c r="I138">
        <v>86</v>
      </c>
      <c r="J138">
        <v>84</v>
      </c>
      <c r="K138">
        <v>0.97670000000000001</v>
      </c>
      <c r="L138" t="s">
        <v>1249</v>
      </c>
      <c r="M138">
        <v>0.29759999999999998</v>
      </c>
      <c r="N138" t="str">
        <f>_xlfn.XLOOKUP(All_Together_New[[#This Row],[School Name]],Maine_Schools[School Name],Maine_Schools[Comparison School Type],"Error")</f>
        <v>Non Charter</v>
      </c>
    </row>
    <row r="139" spans="1:14">
      <c r="A139" t="s">
        <v>570</v>
      </c>
      <c r="B139">
        <v>1449</v>
      </c>
      <c r="C139" t="s">
        <v>913</v>
      </c>
      <c r="D139">
        <v>187</v>
      </c>
      <c r="E139" t="s">
        <v>485</v>
      </c>
      <c r="F139" t="s">
        <v>1243</v>
      </c>
      <c r="G139" t="s">
        <v>1678</v>
      </c>
      <c r="H139" t="s">
        <v>2297</v>
      </c>
      <c r="I139">
        <v>90</v>
      </c>
      <c r="J139">
        <v>87</v>
      </c>
      <c r="K139">
        <v>0.9667</v>
      </c>
      <c r="L139" t="s">
        <v>1321</v>
      </c>
      <c r="M139">
        <v>0.6552</v>
      </c>
      <c r="N139" t="str">
        <f>_xlfn.XLOOKUP(All_Together_New[[#This Row],[School Name]],Maine_Schools[School Name],Maine_Schools[Comparison School Type],"Error")</f>
        <v>Non Charter</v>
      </c>
    </row>
    <row r="140" spans="1:14">
      <c r="A140" t="s">
        <v>570</v>
      </c>
      <c r="B140">
        <v>587</v>
      </c>
      <c r="C140" t="s">
        <v>917</v>
      </c>
      <c r="D140">
        <v>597</v>
      </c>
      <c r="E140" t="s">
        <v>95</v>
      </c>
      <c r="F140" t="s">
        <v>1243</v>
      </c>
      <c r="G140" t="s">
        <v>1678</v>
      </c>
      <c r="H140" t="s">
        <v>2297</v>
      </c>
      <c r="I140">
        <v>240</v>
      </c>
      <c r="J140">
        <v>199</v>
      </c>
      <c r="K140">
        <v>0.82920000000000005</v>
      </c>
      <c r="L140" t="s">
        <v>1359</v>
      </c>
      <c r="M140">
        <v>0.69850000000000001</v>
      </c>
      <c r="N140" t="str">
        <f>_xlfn.XLOOKUP(All_Together_New[[#This Row],[School Name]],Maine_Schools[School Name],Maine_Schools[Comparison School Type],"Error")</f>
        <v>Non Charter</v>
      </c>
    </row>
    <row r="141" spans="1:14">
      <c r="A141" t="s">
        <v>570</v>
      </c>
      <c r="B141">
        <v>587</v>
      </c>
      <c r="C141" t="s">
        <v>917</v>
      </c>
      <c r="D141">
        <v>592</v>
      </c>
      <c r="E141" t="s">
        <v>12</v>
      </c>
      <c r="F141" t="s">
        <v>1243</v>
      </c>
      <c r="G141" t="s">
        <v>1678</v>
      </c>
      <c r="H141" t="s">
        <v>2297</v>
      </c>
      <c r="I141">
        <v>238</v>
      </c>
      <c r="J141">
        <v>227</v>
      </c>
      <c r="K141">
        <v>0.95379999999999998</v>
      </c>
      <c r="L141" t="s">
        <v>1431</v>
      </c>
      <c r="M141">
        <v>0.62109999999999999</v>
      </c>
      <c r="N141" t="str">
        <f>_xlfn.XLOOKUP(All_Together_New[[#This Row],[School Name]],Maine_Schools[School Name],Maine_Schools[Comparison School Type],"Error")</f>
        <v>Non Charter</v>
      </c>
    </row>
    <row r="142" spans="1:14">
      <c r="A142" t="s">
        <v>570</v>
      </c>
      <c r="B142">
        <v>587</v>
      </c>
      <c r="C142" t="s">
        <v>917</v>
      </c>
      <c r="D142">
        <v>600</v>
      </c>
      <c r="E142" t="s">
        <v>161</v>
      </c>
      <c r="F142" t="s">
        <v>1243</v>
      </c>
      <c r="G142" t="s">
        <v>1678</v>
      </c>
      <c r="H142" t="s">
        <v>2297</v>
      </c>
      <c r="I142">
        <v>82</v>
      </c>
      <c r="J142">
        <v>81</v>
      </c>
      <c r="K142">
        <v>0.98780000000000001</v>
      </c>
      <c r="L142" t="s">
        <v>1444</v>
      </c>
      <c r="M142">
        <v>0.86419999999999997</v>
      </c>
      <c r="N142" t="str">
        <f>_xlfn.XLOOKUP(All_Together_New[[#This Row],[School Name]],Maine_Schools[School Name],Maine_Schools[Comparison School Type],"Error")</f>
        <v>Non Charter</v>
      </c>
    </row>
    <row r="143" spans="1:14">
      <c r="A143" t="s">
        <v>570</v>
      </c>
      <c r="B143">
        <v>587</v>
      </c>
      <c r="C143" t="s">
        <v>917</v>
      </c>
      <c r="D143">
        <v>595</v>
      </c>
      <c r="E143" t="s">
        <v>283</v>
      </c>
      <c r="F143" t="s">
        <v>1243</v>
      </c>
      <c r="G143" t="s">
        <v>1678</v>
      </c>
      <c r="H143" t="s">
        <v>2297</v>
      </c>
      <c r="I143">
        <v>36</v>
      </c>
      <c r="J143">
        <v>36</v>
      </c>
      <c r="K143">
        <v>1</v>
      </c>
      <c r="L143" t="s">
        <v>1304</v>
      </c>
      <c r="M143">
        <v>0.83330000000000004</v>
      </c>
      <c r="N143" t="str">
        <f>_xlfn.XLOOKUP(All_Together_New[[#This Row],[School Name]],Maine_Schools[School Name],Maine_Schools[Comparison School Type],"Error")</f>
        <v>Non Charter</v>
      </c>
    </row>
    <row r="144" spans="1:14">
      <c r="A144" t="s">
        <v>570</v>
      </c>
      <c r="B144">
        <v>587</v>
      </c>
      <c r="C144" t="s">
        <v>917</v>
      </c>
      <c r="D144">
        <v>593</v>
      </c>
      <c r="E144" t="s">
        <v>303</v>
      </c>
      <c r="F144" t="s">
        <v>1243</v>
      </c>
      <c r="G144" t="s">
        <v>1678</v>
      </c>
      <c r="H144" t="s">
        <v>2297</v>
      </c>
      <c r="I144">
        <v>50</v>
      </c>
      <c r="J144">
        <v>50</v>
      </c>
      <c r="K144">
        <v>1</v>
      </c>
      <c r="L144" t="s">
        <v>1377</v>
      </c>
      <c r="M144">
        <v>0.86</v>
      </c>
      <c r="N144" t="str">
        <f>_xlfn.XLOOKUP(All_Together_New[[#This Row],[School Name]],Maine_Schools[School Name],Maine_Schools[Comparison School Type],"Error")</f>
        <v>Non Charter</v>
      </c>
    </row>
    <row r="145" spans="1:14">
      <c r="A145" t="s">
        <v>570</v>
      </c>
      <c r="B145">
        <v>603</v>
      </c>
      <c r="C145" t="s">
        <v>926</v>
      </c>
      <c r="D145">
        <v>605</v>
      </c>
      <c r="E145" t="s">
        <v>263</v>
      </c>
      <c r="F145" t="s">
        <v>1243</v>
      </c>
      <c r="G145" t="s">
        <v>1678</v>
      </c>
      <c r="H145" t="s">
        <v>2297</v>
      </c>
      <c r="I145">
        <v>24</v>
      </c>
      <c r="J145">
        <v>23</v>
      </c>
      <c r="K145">
        <v>0.95830000000000004</v>
      </c>
      <c r="L145" t="s">
        <v>1298</v>
      </c>
      <c r="M145">
        <v>0.6522</v>
      </c>
      <c r="N145" t="str">
        <f>_xlfn.XLOOKUP(All_Together_New[[#This Row],[School Name]],Maine_Schools[School Name],Maine_Schools[Comparison School Type],"Error")</f>
        <v>Non Charter</v>
      </c>
    </row>
    <row r="146" spans="1:14">
      <c r="A146" t="s">
        <v>570</v>
      </c>
      <c r="B146">
        <v>1508</v>
      </c>
      <c r="C146" t="s">
        <v>928</v>
      </c>
      <c r="D146">
        <v>615</v>
      </c>
      <c r="E146" t="s">
        <v>15</v>
      </c>
      <c r="F146" t="s">
        <v>1243</v>
      </c>
      <c r="G146" t="s">
        <v>1678</v>
      </c>
      <c r="H146" t="s">
        <v>2297</v>
      </c>
      <c r="I146">
        <v>48</v>
      </c>
      <c r="J146">
        <v>48</v>
      </c>
      <c r="K146">
        <v>1</v>
      </c>
      <c r="L146" t="s">
        <v>1377</v>
      </c>
      <c r="M146">
        <v>0.89580000000000004</v>
      </c>
      <c r="N146" t="str">
        <f>_xlfn.XLOOKUP(All_Together_New[[#This Row],[School Name]],Maine_Schools[School Name],Maine_Schools[Comparison School Type],"Error")</f>
        <v>Non Charter</v>
      </c>
    </row>
    <row r="147" spans="1:14">
      <c r="A147" t="s">
        <v>570</v>
      </c>
      <c r="B147">
        <v>1508</v>
      </c>
      <c r="C147" t="s">
        <v>928</v>
      </c>
      <c r="D147">
        <v>612</v>
      </c>
      <c r="E147" t="s">
        <v>181</v>
      </c>
      <c r="F147" t="s">
        <v>1243</v>
      </c>
      <c r="G147" t="s">
        <v>1678</v>
      </c>
      <c r="H147" t="s">
        <v>2297</v>
      </c>
      <c r="I147">
        <v>28</v>
      </c>
      <c r="J147">
        <v>28</v>
      </c>
      <c r="K147">
        <v>1</v>
      </c>
      <c r="L147" t="s">
        <v>1323</v>
      </c>
      <c r="M147">
        <v>0.64290000000000003</v>
      </c>
      <c r="N147" t="str">
        <f>_xlfn.XLOOKUP(All_Together_New[[#This Row],[School Name]],Maine_Schools[School Name],Maine_Schools[Comparison School Type],"Error")</f>
        <v>Non Charter</v>
      </c>
    </row>
    <row r="148" spans="1:14">
      <c r="A148" t="s">
        <v>570</v>
      </c>
      <c r="B148">
        <v>1508</v>
      </c>
      <c r="C148" t="s">
        <v>928</v>
      </c>
      <c r="D148">
        <v>610</v>
      </c>
      <c r="E148" t="s">
        <v>203</v>
      </c>
      <c r="F148" t="s">
        <v>1243</v>
      </c>
      <c r="G148" t="s">
        <v>1678</v>
      </c>
      <c r="H148" t="s">
        <v>2297</v>
      </c>
      <c r="I148">
        <v>82</v>
      </c>
      <c r="J148">
        <v>82</v>
      </c>
      <c r="K148">
        <v>1</v>
      </c>
      <c r="L148" t="s">
        <v>1285</v>
      </c>
      <c r="M148">
        <v>0.82930000000000004</v>
      </c>
      <c r="N148" t="str">
        <f>_xlfn.XLOOKUP(All_Together_New[[#This Row],[School Name]],Maine_Schools[School Name],Maine_Schools[Comparison School Type],"Error")</f>
        <v>Non Charter</v>
      </c>
    </row>
    <row r="149" spans="1:14">
      <c r="A149" t="s">
        <v>570</v>
      </c>
      <c r="B149">
        <v>1508</v>
      </c>
      <c r="C149" t="s">
        <v>928</v>
      </c>
      <c r="D149">
        <v>609</v>
      </c>
      <c r="E149" t="s">
        <v>133</v>
      </c>
      <c r="F149" t="s">
        <v>1243</v>
      </c>
      <c r="G149" t="s">
        <v>1678</v>
      </c>
      <c r="H149" t="s">
        <v>2297</v>
      </c>
      <c r="I149">
        <v>180</v>
      </c>
      <c r="J149">
        <v>179</v>
      </c>
      <c r="K149">
        <v>0.99439999999999995</v>
      </c>
      <c r="L149" t="s">
        <v>1493</v>
      </c>
      <c r="M149">
        <v>0.68159999999999998</v>
      </c>
      <c r="N149" t="str">
        <f>_xlfn.XLOOKUP(All_Together_New[[#This Row],[School Name]],Maine_Schools[School Name],Maine_Schools[Comparison School Type],"Error")</f>
        <v>Non Charter</v>
      </c>
    </row>
    <row r="150" spans="1:14">
      <c r="A150" t="s">
        <v>570</v>
      </c>
      <c r="B150">
        <v>1508</v>
      </c>
      <c r="C150" t="s">
        <v>928</v>
      </c>
      <c r="D150">
        <v>608</v>
      </c>
      <c r="E150" t="s">
        <v>136</v>
      </c>
      <c r="F150" t="s">
        <v>1243</v>
      </c>
      <c r="G150" t="s">
        <v>1678</v>
      </c>
      <c r="H150" t="s">
        <v>2297</v>
      </c>
      <c r="I150">
        <v>155</v>
      </c>
      <c r="J150">
        <v>152</v>
      </c>
      <c r="K150">
        <v>0.98060000000000003</v>
      </c>
      <c r="L150" t="s">
        <v>1287</v>
      </c>
      <c r="M150">
        <v>0.67110000000000003</v>
      </c>
      <c r="N150" t="str">
        <f>_xlfn.XLOOKUP(All_Together_New[[#This Row],[School Name]],Maine_Schools[School Name],Maine_Schools[Comparison School Type],"Error")</f>
        <v>Non Charter</v>
      </c>
    </row>
    <row r="151" spans="1:14">
      <c r="A151" t="s">
        <v>570</v>
      </c>
      <c r="B151">
        <v>1450</v>
      </c>
      <c r="C151" t="s">
        <v>934</v>
      </c>
      <c r="D151">
        <v>763</v>
      </c>
      <c r="E151" t="s">
        <v>182</v>
      </c>
      <c r="F151" t="s">
        <v>1243</v>
      </c>
      <c r="G151" t="s">
        <v>1678</v>
      </c>
      <c r="H151" t="s">
        <v>2297</v>
      </c>
      <c r="I151">
        <v>86</v>
      </c>
      <c r="J151">
        <v>75</v>
      </c>
      <c r="K151">
        <v>0.87209999999999999</v>
      </c>
      <c r="L151" t="s">
        <v>1296</v>
      </c>
      <c r="M151">
        <v>0.78669999999999995</v>
      </c>
      <c r="N151" t="str">
        <f>_xlfn.XLOOKUP(All_Together_New[[#This Row],[School Name]],Maine_Schools[School Name],Maine_Schools[Comparison School Type],"Error")</f>
        <v>Non Charter</v>
      </c>
    </row>
    <row r="152" spans="1:14">
      <c r="A152" t="s">
        <v>570</v>
      </c>
      <c r="B152">
        <v>1450</v>
      </c>
      <c r="C152" t="s">
        <v>934</v>
      </c>
      <c r="D152">
        <v>764</v>
      </c>
      <c r="E152" t="s">
        <v>433</v>
      </c>
      <c r="F152" t="s">
        <v>1243</v>
      </c>
      <c r="G152" t="s">
        <v>1678</v>
      </c>
      <c r="H152" t="s">
        <v>2297</v>
      </c>
      <c r="I152">
        <v>41</v>
      </c>
      <c r="J152">
        <v>41</v>
      </c>
      <c r="K152">
        <v>1</v>
      </c>
      <c r="L152" t="s">
        <v>1304</v>
      </c>
      <c r="M152">
        <v>0.73170000000000002</v>
      </c>
      <c r="N152" t="str">
        <f>_xlfn.XLOOKUP(All_Together_New[[#This Row],[School Name]],Maine_Schools[School Name],Maine_Schools[Comparison School Type],"Error")</f>
        <v>Non Charter</v>
      </c>
    </row>
    <row r="153" spans="1:14">
      <c r="A153" t="s">
        <v>570</v>
      </c>
      <c r="B153">
        <v>1450</v>
      </c>
      <c r="C153" t="s">
        <v>934</v>
      </c>
      <c r="D153">
        <v>787</v>
      </c>
      <c r="E153" t="s">
        <v>61</v>
      </c>
      <c r="F153" t="s">
        <v>1243</v>
      </c>
      <c r="G153" t="s">
        <v>1678</v>
      </c>
      <c r="H153" t="s">
        <v>2297</v>
      </c>
      <c r="I153">
        <v>101</v>
      </c>
      <c r="J153">
        <v>90</v>
      </c>
      <c r="K153">
        <v>0.8911</v>
      </c>
      <c r="L153" t="s">
        <v>1306</v>
      </c>
      <c r="M153">
        <v>0.7</v>
      </c>
      <c r="N153" t="str">
        <f>_xlfn.XLOOKUP(All_Together_New[[#This Row],[School Name]],Maine_Schools[School Name],Maine_Schools[Comparison School Type],"Error")</f>
        <v>Non Charter</v>
      </c>
    </row>
    <row r="154" spans="1:14">
      <c r="A154" t="s">
        <v>570</v>
      </c>
      <c r="B154">
        <v>1450</v>
      </c>
      <c r="C154" t="s">
        <v>934</v>
      </c>
      <c r="D154">
        <v>784</v>
      </c>
      <c r="E154" t="s">
        <v>184</v>
      </c>
      <c r="F154" t="s">
        <v>1243</v>
      </c>
      <c r="G154" t="s">
        <v>1678</v>
      </c>
      <c r="H154" t="s">
        <v>2297</v>
      </c>
      <c r="I154">
        <v>179</v>
      </c>
      <c r="J154">
        <v>170</v>
      </c>
      <c r="K154">
        <v>0.94969999999999999</v>
      </c>
      <c r="L154" t="s">
        <v>1254</v>
      </c>
      <c r="M154">
        <v>0.75290000000000001</v>
      </c>
      <c r="N154" t="str">
        <f>_xlfn.XLOOKUP(All_Together_New[[#This Row],[School Name]],Maine_Schools[School Name],Maine_Schools[Comparison School Type],"Error")</f>
        <v>Non Charter</v>
      </c>
    </row>
    <row r="155" spans="1:14">
      <c r="A155" t="s">
        <v>570</v>
      </c>
      <c r="B155">
        <v>617</v>
      </c>
      <c r="C155" t="s">
        <v>939</v>
      </c>
      <c r="D155">
        <v>619</v>
      </c>
      <c r="E155" t="s">
        <v>397</v>
      </c>
      <c r="F155" t="s">
        <v>1243</v>
      </c>
      <c r="G155" t="s">
        <v>1678</v>
      </c>
      <c r="H155" t="s">
        <v>2297</v>
      </c>
      <c r="I155">
        <v>138</v>
      </c>
      <c r="J155">
        <v>134</v>
      </c>
      <c r="K155">
        <v>0.97099999999999997</v>
      </c>
      <c r="L155" t="s">
        <v>1365</v>
      </c>
      <c r="M155">
        <v>0.62690000000000001</v>
      </c>
      <c r="N155" t="str">
        <f>_xlfn.XLOOKUP(All_Together_New[[#This Row],[School Name]],Maine_Schools[School Name],Maine_Schools[Comparison School Type],"Error")</f>
        <v>Non Charter</v>
      </c>
    </row>
    <row r="156" spans="1:14">
      <c r="A156" t="s">
        <v>570</v>
      </c>
      <c r="B156">
        <v>617</v>
      </c>
      <c r="C156" t="s">
        <v>939</v>
      </c>
      <c r="D156">
        <v>620</v>
      </c>
      <c r="E156" t="s">
        <v>398</v>
      </c>
      <c r="F156" t="s">
        <v>1243</v>
      </c>
      <c r="G156" t="s">
        <v>1678</v>
      </c>
      <c r="H156" t="s">
        <v>2297</v>
      </c>
      <c r="I156">
        <v>151</v>
      </c>
      <c r="J156">
        <v>149</v>
      </c>
      <c r="K156">
        <v>0.98680000000000001</v>
      </c>
      <c r="L156" t="s">
        <v>1447</v>
      </c>
      <c r="M156">
        <v>0.44969999999999999</v>
      </c>
      <c r="N156" t="str">
        <f>_xlfn.XLOOKUP(All_Together_New[[#This Row],[School Name]],Maine_Schools[School Name],Maine_Schools[Comparison School Type],"Error")</f>
        <v>Non Charter</v>
      </c>
    </row>
    <row r="157" spans="1:14">
      <c r="A157" t="s">
        <v>570</v>
      </c>
      <c r="B157">
        <v>617</v>
      </c>
      <c r="C157" t="s">
        <v>939</v>
      </c>
      <c r="D157">
        <v>623</v>
      </c>
      <c r="E157" t="s">
        <v>511</v>
      </c>
      <c r="F157" t="s">
        <v>1243</v>
      </c>
      <c r="G157" t="s">
        <v>1678</v>
      </c>
      <c r="H157" t="s">
        <v>2297</v>
      </c>
      <c r="I157">
        <v>36</v>
      </c>
      <c r="J157">
        <v>36</v>
      </c>
      <c r="K157">
        <v>1</v>
      </c>
      <c r="L157" t="s">
        <v>1541</v>
      </c>
      <c r="M157">
        <v>0.75</v>
      </c>
      <c r="N157" t="str">
        <f>_xlfn.XLOOKUP(All_Together_New[[#This Row],[School Name]],Maine_Schools[School Name],Maine_Schools[Comparison School Type],"Error")</f>
        <v>Non Charter</v>
      </c>
    </row>
    <row r="158" spans="1:14">
      <c r="A158" t="s">
        <v>570</v>
      </c>
      <c r="B158">
        <v>617</v>
      </c>
      <c r="C158" t="s">
        <v>939</v>
      </c>
      <c r="D158">
        <v>622</v>
      </c>
      <c r="E158" t="s">
        <v>432</v>
      </c>
      <c r="F158" t="s">
        <v>1243</v>
      </c>
      <c r="G158" t="s">
        <v>1678</v>
      </c>
      <c r="H158" t="s">
        <v>2297</v>
      </c>
      <c r="I158">
        <v>51</v>
      </c>
      <c r="J158">
        <v>51</v>
      </c>
      <c r="K158">
        <v>1</v>
      </c>
      <c r="L158" t="s">
        <v>1244</v>
      </c>
      <c r="M158">
        <v>0.68630000000000002</v>
      </c>
      <c r="N158" t="str">
        <f>_xlfn.XLOOKUP(All_Together_New[[#This Row],[School Name]],Maine_Schools[School Name],Maine_Schools[Comparison School Type],"Error")</f>
        <v>Non Charter</v>
      </c>
    </row>
    <row r="159" spans="1:14">
      <c r="A159" t="s">
        <v>570</v>
      </c>
      <c r="B159">
        <v>1451</v>
      </c>
      <c r="C159" t="s">
        <v>944</v>
      </c>
      <c r="D159">
        <v>133</v>
      </c>
      <c r="E159" t="s">
        <v>218</v>
      </c>
      <c r="F159" t="s">
        <v>1243</v>
      </c>
      <c r="G159" t="s">
        <v>1678</v>
      </c>
      <c r="H159" t="s">
        <v>2297</v>
      </c>
      <c r="I159">
        <v>41</v>
      </c>
      <c r="J159">
        <v>38</v>
      </c>
      <c r="K159">
        <v>0.92679999999999996</v>
      </c>
      <c r="L159" t="s">
        <v>1246</v>
      </c>
      <c r="M159">
        <v>0.73680000000000001</v>
      </c>
      <c r="N159" t="str">
        <f>_xlfn.XLOOKUP(All_Together_New[[#This Row],[School Name]],Maine_Schools[School Name],Maine_Schools[Comparison School Type],"Error")</f>
        <v>Non Charter</v>
      </c>
    </row>
    <row r="160" spans="1:14">
      <c r="A160" t="s">
        <v>570</v>
      </c>
      <c r="B160">
        <v>1451</v>
      </c>
      <c r="C160" t="s">
        <v>944</v>
      </c>
      <c r="D160">
        <v>348</v>
      </c>
      <c r="E160" t="s">
        <v>413</v>
      </c>
      <c r="F160" t="s">
        <v>1243</v>
      </c>
      <c r="G160" t="s">
        <v>1678</v>
      </c>
      <c r="H160" t="s">
        <v>2297</v>
      </c>
      <c r="I160">
        <v>27</v>
      </c>
      <c r="J160">
        <v>27</v>
      </c>
      <c r="K160">
        <v>1</v>
      </c>
      <c r="L160" t="s">
        <v>1298</v>
      </c>
      <c r="M160">
        <v>0.55559999999999998</v>
      </c>
      <c r="N160" t="str">
        <f>_xlfn.XLOOKUP(All_Together_New[[#This Row],[School Name]],Maine_Schools[School Name],Maine_Schools[Comparison School Type],"Error")</f>
        <v>Non Charter</v>
      </c>
    </row>
    <row r="161" spans="1:14">
      <c r="A161" t="s">
        <v>570</v>
      </c>
      <c r="B161">
        <v>1451</v>
      </c>
      <c r="C161" t="s">
        <v>944</v>
      </c>
      <c r="D161">
        <v>506</v>
      </c>
      <c r="E161" t="s">
        <v>469</v>
      </c>
      <c r="F161" t="s">
        <v>1243</v>
      </c>
      <c r="G161" t="s">
        <v>1678</v>
      </c>
      <c r="H161" t="s">
        <v>2297</v>
      </c>
      <c r="I161">
        <v>33</v>
      </c>
      <c r="J161">
        <v>33</v>
      </c>
      <c r="K161">
        <v>1</v>
      </c>
      <c r="L161" t="s">
        <v>1520</v>
      </c>
      <c r="M161">
        <v>0.57579999999999998</v>
      </c>
      <c r="N161" t="str">
        <f>_xlfn.XLOOKUP(All_Together_New[[#This Row],[School Name]],Maine_Schools[School Name],Maine_Schools[Comparison School Type],"Error")</f>
        <v>Non Charter</v>
      </c>
    </row>
    <row r="162" spans="1:14">
      <c r="A162" t="s">
        <v>570</v>
      </c>
      <c r="B162">
        <v>1451</v>
      </c>
      <c r="C162" t="s">
        <v>944</v>
      </c>
      <c r="D162">
        <v>517</v>
      </c>
      <c r="E162" t="s">
        <v>471</v>
      </c>
      <c r="F162" t="s">
        <v>1243</v>
      </c>
      <c r="G162" t="s">
        <v>1678</v>
      </c>
      <c r="H162" t="s">
        <v>2297</v>
      </c>
      <c r="I162">
        <v>62</v>
      </c>
      <c r="J162">
        <v>61</v>
      </c>
      <c r="K162">
        <v>0.9839</v>
      </c>
      <c r="L162" t="s">
        <v>1392</v>
      </c>
      <c r="M162">
        <v>0.65569999999999995</v>
      </c>
      <c r="N162" t="str">
        <f>_xlfn.XLOOKUP(All_Together_New[[#This Row],[School Name]],Maine_Schools[School Name],Maine_Schools[Comparison School Type],"Error")</f>
        <v>Non Charter</v>
      </c>
    </row>
    <row r="163" spans="1:14">
      <c r="A163" t="s">
        <v>570</v>
      </c>
      <c r="B163">
        <v>1452</v>
      </c>
      <c r="C163" t="s">
        <v>950</v>
      </c>
      <c r="D163">
        <v>2013</v>
      </c>
      <c r="E163" t="s">
        <v>54</v>
      </c>
      <c r="F163" t="s">
        <v>1243</v>
      </c>
      <c r="G163" t="s">
        <v>1678</v>
      </c>
      <c r="H163" t="s">
        <v>2297</v>
      </c>
      <c r="I163">
        <v>28</v>
      </c>
      <c r="J163">
        <v>28</v>
      </c>
      <c r="K163">
        <v>1</v>
      </c>
      <c r="L163" t="s">
        <v>1460</v>
      </c>
      <c r="M163">
        <v>0.71430000000000005</v>
      </c>
      <c r="N163" t="str">
        <f>_xlfn.XLOOKUP(All_Together_New[[#This Row],[School Name]],Maine_Schools[School Name],Maine_Schools[Comparison School Type],"Error")</f>
        <v>Non Charter</v>
      </c>
    </row>
    <row r="164" spans="1:14">
      <c r="A164" t="s">
        <v>570</v>
      </c>
      <c r="B164">
        <v>1452</v>
      </c>
      <c r="C164" t="s">
        <v>950</v>
      </c>
      <c r="D164">
        <v>1768</v>
      </c>
      <c r="E164" t="s">
        <v>91</v>
      </c>
      <c r="F164" t="s">
        <v>1243</v>
      </c>
      <c r="G164" t="s">
        <v>1678</v>
      </c>
      <c r="H164" t="s">
        <v>2297</v>
      </c>
      <c r="I164">
        <v>130</v>
      </c>
      <c r="J164">
        <v>109</v>
      </c>
      <c r="K164">
        <v>0.83850000000000002</v>
      </c>
      <c r="L164" t="s">
        <v>1361</v>
      </c>
      <c r="M164">
        <v>0.80730000000000002</v>
      </c>
      <c r="N164" t="str">
        <f>_xlfn.XLOOKUP(All_Together_New[[#This Row],[School Name]],Maine_Schools[School Name],Maine_Schools[Comparison School Type],"Error")</f>
        <v>Non Charter</v>
      </c>
    </row>
    <row r="165" spans="1:14">
      <c r="A165" t="s">
        <v>570</v>
      </c>
      <c r="B165">
        <v>1452</v>
      </c>
      <c r="C165" t="s">
        <v>950</v>
      </c>
      <c r="D165">
        <v>1767</v>
      </c>
      <c r="E165" t="s">
        <v>150</v>
      </c>
      <c r="F165" t="s">
        <v>1243</v>
      </c>
      <c r="G165" t="s">
        <v>1678</v>
      </c>
      <c r="H165" t="s">
        <v>2297</v>
      </c>
      <c r="I165">
        <v>102</v>
      </c>
      <c r="J165">
        <v>96</v>
      </c>
      <c r="K165">
        <v>0.94120000000000004</v>
      </c>
      <c r="L165" t="s">
        <v>1419</v>
      </c>
      <c r="M165">
        <v>0.57289999999999996</v>
      </c>
      <c r="N165" t="str">
        <f>_xlfn.XLOOKUP(All_Together_New[[#This Row],[School Name]],Maine_Schools[School Name],Maine_Schools[Comparison School Type],"Error")</f>
        <v>Non Charter</v>
      </c>
    </row>
    <row r="166" spans="1:14">
      <c r="A166" t="s">
        <v>570</v>
      </c>
      <c r="B166">
        <v>1452</v>
      </c>
      <c r="C166" t="s">
        <v>950</v>
      </c>
      <c r="D166">
        <v>583</v>
      </c>
      <c r="E166" t="s">
        <v>447</v>
      </c>
      <c r="F166" t="s">
        <v>1243</v>
      </c>
      <c r="G166" t="s">
        <v>1678</v>
      </c>
      <c r="H166" t="s">
        <v>2297</v>
      </c>
      <c r="I166">
        <v>41</v>
      </c>
      <c r="J166">
        <v>40</v>
      </c>
      <c r="K166">
        <v>0.97560000000000002</v>
      </c>
      <c r="L166" t="s">
        <v>1410</v>
      </c>
      <c r="M166">
        <v>0.8</v>
      </c>
      <c r="N166" t="str">
        <f>_xlfn.XLOOKUP(All_Together_New[[#This Row],[School Name]],Maine_Schools[School Name],Maine_Schools[Comparison School Type],"Error")</f>
        <v>Non Charter</v>
      </c>
    </row>
    <row r="167" spans="1:14">
      <c r="A167" t="s">
        <v>570</v>
      </c>
      <c r="B167">
        <v>1452</v>
      </c>
      <c r="C167" t="s">
        <v>950</v>
      </c>
      <c r="D167">
        <v>838</v>
      </c>
      <c r="E167" t="s">
        <v>454</v>
      </c>
      <c r="F167" t="s">
        <v>1243</v>
      </c>
      <c r="G167" t="s">
        <v>1678</v>
      </c>
      <c r="H167" t="s">
        <v>2297</v>
      </c>
      <c r="I167">
        <v>28</v>
      </c>
      <c r="J167">
        <v>28</v>
      </c>
      <c r="K167">
        <v>1</v>
      </c>
      <c r="L167" t="s">
        <v>1520</v>
      </c>
      <c r="M167">
        <v>0.67859999999999998</v>
      </c>
      <c r="N167" t="str">
        <f>_xlfn.XLOOKUP(All_Together_New[[#This Row],[School Name]],Maine_Schools[School Name],Maine_Schools[Comparison School Type],"Error")</f>
        <v>Non Charter</v>
      </c>
    </row>
    <row r="168" spans="1:14">
      <c r="A168" t="s">
        <v>570</v>
      </c>
      <c r="B168">
        <v>1455</v>
      </c>
      <c r="C168" t="s">
        <v>955</v>
      </c>
      <c r="D168">
        <v>395</v>
      </c>
      <c r="E168" t="s">
        <v>312</v>
      </c>
      <c r="F168" t="s">
        <v>1243</v>
      </c>
      <c r="G168" t="s">
        <v>1678</v>
      </c>
      <c r="H168" t="s">
        <v>2297</v>
      </c>
      <c r="I168">
        <v>87</v>
      </c>
      <c r="J168">
        <v>85</v>
      </c>
      <c r="K168">
        <v>0.97699999999999998</v>
      </c>
      <c r="L168" t="s">
        <v>1402</v>
      </c>
      <c r="M168">
        <v>0.58819999999999995</v>
      </c>
      <c r="N168" t="str">
        <f>_xlfn.XLOOKUP(All_Together_New[[#This Row],[School Name]],Maine_Schools[School Name],Maine_Schools[Comparison School Type],"Error")</f>
        <v>Non Charter</v>
      </c>
    </row>
    <row r="169" spans="1:14">
      <c r="A169" t="s">
        <v>570</v>
      </c>
      <c r="B169">
        <v>1455</v>
      </c>
      <c r="C169" t="s">
        <v>955</v>
      </c>
      <c r="D169">
        <v>512</v>
      </c>
      <c r="E169" t="s">
        <v>480</v>
      </c>
      <c r="F169" t="s">
        <v>1243</v>
      </c>
      <c r="G169" t="s">
        <v>1678</v>
      </c>
      <c r="H169" t="s">
        <v>2297</v>
      </c>
      <c r="I169">
        <v>206</v>
      </c>
      <c r="J169">
        <v>205</v>
      </c>
      <c r="K169">
        <v>0.99509999999999998</v>
      </c>
      <c r="L169" t="s">
        <v>1571</v>
      </c>
      <c r="M169">
        <v>0.70240000000000002</v>
      </c>
      <c r="N169" t="str">
        <f>_xlfn.XLOOKUP(All_Together_New[[#This Row],[School Name]],Maine_Schools[School Name],Maine_Schools[Comparison School Type],"Error")</f>
        <v>Non Charter</v>
      </c>
    </row>
    <row r="170" spans="1:14">
      <c r="A170" t="s">
        <v>570</v>
      </c>
      <c r="B170">
        <v>1455</v>
      </c>
      <c r="C170" t="s">
        <v>955</v>
      </c>
      <c r="D170">
        <v>511</v>
      </c>
      <c r="E170" t="s">
        <v>247</v>
      </c>
      <c r="F170" t="s">
        <v>1243</v>
      </c>
      <c r="G170" t="s">
        <v>1678</v>
      </c>
      <c r="H170" t="s">
        <v>2297</v>
      </c>
      <c r="I170">
        <v>249</v>
      </c>
      <c r="J170">
        <v>222</v>
      </c>
      <c r="K170">
        <v>0.89159999999999995</v>
      </c>
      <c r="L170" t="s">
        <v>1524</v>
      </c>
      <c r="M170">
        <v>0.67569999999999997</v>
      </c>
      <c r="N170" t="str">
        <f>_xlfn.XLOOKUP(All_Together_New[[#This Row],[School Name]],Maine_Schools[School Name],Maine_Schools[Comparison School Type],"Error")</f>
        <v>Non Charter</v>
      </c>
    </row>
    <row r="171" spans="1:14">
      <c r="A171" t="s">
        <v>570</v>
      </c>
      <c r="B171">
        <v>1455</v>
      </c>
      <c r="C171" t="s">
        <v>955</v>
      </c>
      <c r="D171">
        <v>513</v>
      </c>
      <c r="E171" t="s">
        <v>470</v>
      </c>
      <c r="F171" t="s">
        <v>1243</v>
      </c>
      <c r="G171" t="s">
        <v>1678</v>
      </c>
      <c r="H171" t="s">
        <v>2297</v>
      </c>
      <c r="I171">
        <v>199</v>
      </c>
      <c r="J171">
        <v>184</v>
      </c>
      <c r="K171">
        <v>0.92459999999999998</v>
      </c>
      <c r="L171" t="s">
        <v>1358</v>
      </c>
      <c r="M171">
        <v>0.61960000000000004</v>
      </c>
      <c r="N171" t="str">
        <f>_xlfn.XLOOKUP(All_Together_New[[#This Row],[School Name]],Maine_Schools[School Name],Maine_Schools[Comparison School Type],"Error")</f>
        <v>Non Charter</v>
      </c>
    </row>
    <row r="172" spans="1:14">
      <c r="A172" t="s">
        <v>570</v>
      </c>
      <c r="B172">
        <v>635</v>
      </c>
      <c r="C172" t="s">
        <v>958</v>
      </c>
      <c r="D172">
        <v>637</v>
      </c>
      <c r="E172" t="s">
        <v>66</v>
      </c>
      <c r="F172" t="s">
        <v>1243</v>
      </c>
      <c r="G172" t="s">
        <v>1678</v>
      </c>
      <c r="H172" t="s">
        <v>2297</v>
      </c>
      <c r="I172">
        <v>146</v>
      </c>
      <c r="J172">
        <v>119</v>
      </c>
      <c r="K172">
        <v>0.81510000000000005</v>
      </c>
      <c r="L172" t="s">
        <v>1447</v>
      </c>
      <c r="M172">
        <v>0.56299999999999994</v>
      </c>
      <c r="N172" t="str">
        <f>_xlfn.XLOOKUP(All_Together_New[[#This Row],[School Name]],Maine_Schools[School Name],Maine_Schools[Comparison School Type],"Error")</f>
        <v>Non Charter</v>
      </c>
    </row>
    <row r="173" spans="1:14">
      <c r="A173" t="s">
        <v>570</v>
      </c>
      <c r="B173">
        <v>635</v>
      </c>
      <c r="C173" t="s">
        <v>958</v>
      </c>
      <c r="D173">
        <v>638</v>
      </c>
      <c r="E173" t="s">
        <v>417</v>
      </c>
      <c r="F173" t="s">
        <v>1243</v>
      </c>
      <c r="G173" t="s">
        <v>1678</v>
      </c>
      <c r="H173" t="s">
        <v>2297</v>
      </c>
      <c r="I173">
        <v>262</v>
      </c>
      <c r="J173">
        <v>260</v>
      </c>
      <c r="K173">
        <v>0.99239999999999995</v>
      </c>
      <c r="L173" t="s">
        <v>1354</v>
      </c>
      <c r="M173">
        <v>0.54620000000000002</v>
      </c>
      <c r="N173" t="str">
        <f>_xlfn.XLOOKUP(All_Together_New[[#This Row],[School Name]],Maine_Schools[School Name],Maine_Schools[Comparison School Type],"Error")</f>
        <v>Non Charter</v>
      </c>
    </row>
    <row r="174" spans="1:14">
      <c r="A174" t="s">
        <v>570</v>
      </c>
      <c r="B174">
        <v>1456</v>
      </c>
      <c r="C174" t="s">
        <v>961</v>
      </c>
      <c r="D174">
        <v>363</v>
      </c>
      <c r="E174" t="s">
        <v>219</v>
      </c>
      <c r="F174" t="s">
        <v>1243</v>
      </c>
      <c r="G174" t="s">
        <v>1678</v>
      </c>
      <c r="H174" t="s">
        <v>2297</v>
      </c>
      <c r="I174">
        <v>134</v>
      </c>
      <c r="J174">
        <v>129</v>
      </c>
      <c r="K174">
        <v>0.9627</v>
      </c>
      <c r="L174" t="s">
        <v>1510</v>
      </c>
      <c r="M174">
        <v>0.46510000000000001</v>
      </c>
      <c r="N174" t="str">
        <f>_xlfn.XLOOKUP(All_Together_New[[#This Row],[School Name]],Maine_Schools[School Name],Maine_Schools[Comparison School Type],"Error")</f>
        <v>Non Charter</v>
      </c>
    </row>
    <row r="175" spans="1:14">
      <c r="A175" t="s">
        <v>570</v>
      </c>
      <c r="B175">
        <v>1456</v>
      </c>
      <c r="C175" t="s">
        <v>961</v>
      </c>
      <c r="D175">
        <v>361</v>
      </c>
      <c r="E175" t="s">
        <v>426</v>
      </c>
      <c r="F175" t="s">
        <v>1243</v>
      </c>
      <c r="G175" t="s">
        <v>1678</v>
      </c>
      <c r="H175" t="s">
        <v>2297</v>
      </c>
      <c r="I175">
        <v>66</v>
      </c>
      <c r="J175">
        <v>65</v>
      </c>
      <c r="K175">
        <v>0.98480000000000001</v>
      </c>
      <c r="L175" t="s">
        <v>1458</v>
      </c>
      <c r="M175">
        <v>0.86150000000000004</v>
      </c>
      <c r="N175" t="str">
        <f>_xlfn.XLOOKUP(All_Together_New[[#This Row],[School Name]],Maine_Schools[School Name],Maine_Schools[Comparison School Type],"Error")</f>
        <v>Non Charter</v>
      </c>
    </row>
    <row r="176" spans="1:14">
      <c r="A176" t="s">
        <v>570</v>
      </c>
      <c r="B176">
        <v>1456</v>
      </c>
      <c r="C176" t="s">
        <v>961</v>
      </c>
      <c r="D176">
        <v>362</v>
      </c>
      <c r="E176" t="s">
        <v>279</v>
      </c>
      <c r="F176" t="s">
        <v>1243</v>
      </c>
      <c r="G176" t="s">
        <v>1678</v>
      </c>
      <c r="H176" t="s">
        <v>2297</v>
      </c>
      <c r="I176">
        <v>110</v>
      </c>
      <c r="J176">
        <v>108</v>
      </c>
      <c r="K176">
        <v>0.98180000000000001</v>
      </c>
      <c r="L176" t="s">
        <v>1447</v>
      </c>
      <c r="M176">
        <v>0.62039999999999995</v>
      </c>
      <c r="N176" t="str">
        <f>_xlfn.XLOOKUP(All_Together_New[[#This Row],[School Name]],Maine_Schools[School Name],Maine_Schools[Comparison School Type],"Error")</f>
        <v>Non Charter</v>
      </c>
    </row>
    <row r="177" spans="1:14">
      <c r="A177" t="s">
        <v>570</v>
      </c>
      <c r="B177">
        <v>646</v>
      </c>
      <c r="C177" t="s">
        <v>965</v>
      </c>
      <c r="D177">
        <v>650</v>
      </c>
      <c r="E177" t="s">
        <v>238</v>
      </c>
      <c r="F177" t="s">
        <v>1243</v>
      </c>
      <c r="G177" t="s">
        <v>1678</v>
      </c>
      <c r="H177" t="s">
        <v>2297</v>
      </c>
      <c r="I177">
        <v>51</v>
      </c>
      <c r="J177">
        <v>49</v>
      </c>
      <c r="K177">
        <v>0.96079999999999999</v>
      </c>
      <c r="L177" t="s">
        <v>1281</v>
      </c>
      <c r="M177">
        <v>0.8367</v>
      </c>
      <c r="N177" t="str">
        <f>_xlfn.XLOOKUP(All_Together_New[[#This Row],[School Name]],Maine_Schools[School Name],Maine_Schools[Comparison School Type],"Error")</f>
        <v>Non Charter</v>
      </c>
    </row>
    <row r="178" spans="1:14">
      <c r="A178" t="s">
        <v>570</v>
      </c>
      <c r="B178">
        <v>646</v>
      </c>
      <c r="C178" t="s">
        <v>965</v>
      </c>
      <c r="D178">
        <v>647</v>
      </c>
      <c r="E178" t="s">
        <v>244</v>
      </c>
      <c r="F178" t="s">
        <v>1243</v>
      </c>
      <c r="G178" t="s">
        <v>1678</v>
      </c>
      <c r="H178" t="s">
        <v>2297</v>
      </c>
      <c r="I178">
        <v>28</v>
      </c>
      <c r="J178">
        <v>28</v>
      </c>
      <c r="K178">
        <v>1</v>
      </c>
      <c r="L178" t="s">
        <v>1261</v>
      </c>
      <c r="M178">
        <v>0.78569999999999995</v>
      </c>
      <c r="N178" t="str">
        <f>_xlfn.XLOOKUP(All_Together_New[[#This Row],[School Name]],Maine_Schools[School Name],Maine_Schools[Comparison School Type],"Error")</f>
        <v>Non Charter</v>
      </c>
    </row>
    <row r="179" spans="1:14">
      <c r="A179" t="s">
        <v>570</v>
      </c>
      <c r="B179">
        <v>646</v>
      </c>
      <c r="C179" t="s">
        <v>965</v>
      </c>
      <c r="D179">
        <v>652</v>
      </c>
      <c r="E179" t="s">
        <v>207</v>
      </c>
      <c r="F179" t="s">
        <v>1243</v>
      </c>
      <c r="G179" t="s">
        <v>1678</v>
      </c>
      <c r="H179" t="s">
        <v>2297</v>
      </c>
      <c r="I179">
        <v>48</v>
      </c>
      <c r="J179">
        <v>47</v>
      </c>
      <c r="K179">
        <v>0.97919999999999996</v>
      </c>
      <c r="L179" t="s">
        <v>1281</v>
      </c>
      <c r="M179">
        <v>0.87229999999999996</v>
      </c>
      <c r="N179" t="str">
        <f>_xlfn.XLOOKUP(All_Together_New[[#This Row],[School Name]],Maine_Schools[School Name],Maine_Schools[Comparison School Type],"Error")</f>
        <v>Non Charter</v>
      </c>
    </row>
    <row r="180" spans="1:14">
      <c r="A180" t="s">
        <v>570</v>
      </c>
      <c r="B180">
        <v>646</v>
      </c>
      <c r="C180" t="s">
        <v>965</v>
      </c>
      <c r="D180">
        <v>656</v>
      </c>
      <c r="E180" t="s">
        <v>178</v>
      </c>
      <c r="F180" t="s">
        <v>1243</v>
      </c>
      <c r="G180" t="s">
        <v>1678</v>
      </c>
      <c r="H180" t="s">
        <v>2297</v>
      </c>
      <c r="I180">
        <v>253</v>
      </c>
      <c r="J180">
        <v>188</v>
      </c>
      <c r="K180">
        <v>0.74309999999999998</v>
      </c>
      <c r="L180" t="s">
        <v>2378</v>
      </c>
      <c r="M180">
        <v>0.79259999999999997</v>
      </c>
      <c r="N180" t="str">
        <f>_xlfn.XLOOKUP(All_Together_New[[#This Row],[School Name]],Maine_Schools[School Name],Maine_Schools[Comparison School Type],"Error")</f>
        <v>Non Charter</v>
      </c>
    </row>
    <row r="181" spans="1:14">
      <c r="A181" t="s">
        <v>570</v>
      </c>
      <c r="B181">
        <v>646</v>
      </c>
      <c r="C181" t="s">
        <v>965</v>
      </c>
      <c r="D181">
        <v>655</v>
      </c>
      <c r="E181" t="s">
        <v>211</v>
      </c>
      <c r="F181" t="s">
        <v>1243</v>
      </c>
      <c r="G181" t="s">
        <v>1678</v>
      </c>
      <c r="H181" t="s">
        <v>2297</v>
      </c>
      <c r="I181">
        <v>241</v>
      </c>
      <c r="J181">
        <v>231</v>
      </c>
      <c r="K181">
        <v>0.95850000000000002</v>
      </c>
      <c r="L181" t="s">
        <v>1595</v>
      </c>
      <c r="M181">
        <v>0.71860000000000002</v>
      </c>
      <c r="N181" t="str">
        <f>_xlfn.XLOOKUP(All_Together_New[[#This Row],[School Name]],Maine_Schools[School Name],Maine_Schools[Comparison School Type],"Error")</f>
        <v>Non Charter</v>
      </c>
    </row>
    <row r="182" spans="1:14">
      <c r="A182" t="s">
        <v>570</v>
      </c>
      <c r="B182">
        <v>646</v>
      </c>
      <c r="C182" t="s">
        <v>965</v>
      </c>
      <c r="D182">
        <v>660</v>
      </c>
      <c r="E182" t="s">
        <v>291</v>
      </c>
      <c r="F182" t="s">
        <v>1243</v>
      </c>
      <c r="G182" t="s">
        <v>1678</v>
      </c>
      <c r="H182" t="s">
        <v>2297</v>
      </c>
      <c r="I182">
        <v>52</v>
      </c>
      <c r="J182">
        <v>50</v>
      </c>
      <c r="K182">
        <v>0.96150000000000002</v>
      </c>
      <c r="L182" t="s">
        <v>1331</v>
      </c>
      <c r="M182">
        <v>0.9</v>
      </c>
      <c r="N182" t="str">
        <f>_xlfn.XLOOKUP(All_Together_New[[#This Row],[School Name]],Maine_Schools[School Name],Maine_Schools[Comparison School Type],"Error")</f>
        <v>Non Charter</v>
      </c>
    </row>
    <row r="183" spans="1:14">
      <c r="A183" t="s">
        <v>570</v>
      </c>
      <c r="B183">
        <v>1457</v>
      </c>
      <c r="C183" t="s">
        <v>973</v>
      </c>
      <c r="D183">
        <v>807</v>
      </c>
      <c r="E183" t="s">
        <v>146</v>
      </c>
      <c r="F183" t="s">
        <v>1243</v>
      </c>
      <c r="G183" t="s">
        <v>1678</v>
      </c>
      <c r="H183" t="s">
        <v>2297</v>
      </c>
      <c r="I183">
        <v>41</v>
      </c>
      <c r="J183">
        <v>41</v>
      </c>
      <c r="K183">
        <v>1</v>
      </c>
      <c r="L183" t="s">
        <v>1304</v>
      </c>
      <c r="M183">
        <v>0.73170000000000002</v>
      </c>
      <c r="N183" t="str">
        <f>_xlfn.XLOOKUP(All_Together_New[[#This Row],[School Name]],Maine_Schools[School Name],Maine_Schools[Comparison School Type],"Error")</f>
        <v>Non Charter</v>
      </c>
    </row>
    <row r="184" spans="1:14">
      <c r="A184" t="s">
        <v>570</v>
      </c>
      <c r="B184">
        <v>1457</v>
      </c>
      <c r="C184" t="s">
        <v>973</v>
      </c>
      <c r="D184">
        <v>135</v>
      </c>
      <c r="E184" t="s">
        <v>221</v>
      </c>
      <c r="F184" t="s">
        <v>1243</v>
      </c>
      <c r="G184" t="s">
        <v>1678</v>
      </c>
      <c r="H184" t="s">
        <v>2297</v>
      </c>
      <c r="I184">
        <v>86</v>
      </c>
      <c r="J184">
        <v>86</v>
      </c>
      <c r="K184">
        <v>1</v>
      </c>
      <c r="L184" t="s">
        <v>1348</v>
      </c>
      <c r="M184">
        <v>0.6744</v>
      </c>
      <c r="N184" t="str">
        <f>_xlfn.XLOOKUP(All_Together_New[[#This Row],[School Name]],Maine_Schools[School Name],Maine_Schools[Comparison School Type],"Error")</f>
        <v>Non Charter</v>
      </c>
    </row>
    <row r="185" spans="1:14">
      <c r="A185" t="s">
        <v>570</v>
      </c>
      <c r="B185">
        <v>1457</v>
      </c>
      <c r="C185" t="s">
        <v>973</v>
      </c>
      <c r="D185">
        <v>812</v>
      </c>
      <c r="E185" t="s">
        <v>450</v>
      </c>
      <c r="F185" t="s">
        <v>1243</v>
      </c>
      <c r="G185" t="s">
        <v>1678</v>
      </c>
      <c r="H185" t="s">
        <v>2297</v>
      </c>
      <c r="I185">
        <v>46</v>
      </c>
      <c r="J185">
        <v>45</v>
      </c>
      <c r="K185">
        <v>0.97829999999999995</v>
      </c>
      <c r="L185" t="s">
        <v>1411</v>
      </c>
      <c r="M185">
        <v>0.73329999999999995</v>
      </c>
      <c r="N185" t="str">
        <f>_xlfn.XLOOKUP(All_Together_New[[#This Row],[School Name]],Maine_Schools[School Name],Maine_Schools[Comparison School Type],"Error")</f>
        <v>Non Charter</v>
      </c>
    </row>
    <row r="186" spans="1:14">
      <c r="A186" t="s">
        <v>570</v>
      </c>
      <c r="B186">
        <v>1457</v>
      </c>
      <c r="C186" t="s">
        <v>973</v>
      </c>
      <c r="D186">
        <v>811</v>
      </c>
      <c r="E186" t="s">
        <v>294</v>
      </c>
      <c r="F186" t="s">
        <v>1243</v>
      </c>
      <c r="G186" t="s">
        <v>1678</v>
      </c>
      <c r="H186" t="s">
        <v>2297</v>
      </c>
      <c r="I186">
        <v>162</v>
      </c>
      <c r="J186">
        <v>145</v>
      </c>
      <c r="K186">
        <v>0.89510000000000001</v>
      </c>
      <c r="L186" t="s">
        <v>1365</v>
      </c>
      <c r="M186">
        <v>0.57930000000000004</v>
      </c>
      <c r="N186" t="str">
        <f>_xlfn.XLOOKUP(All_Together_New[[#This Row],[School Name]],Maine_Schools[School Name],Maine_Schools[Comparison School Type],"Error")</f>
        <v>Non Charter</v>
      </c>
    </row>
    <row r="187" spans="1:14">
      <c r="A187" t="s">
        <v>570</v>
      </c>
      <c r="B187">
        <v>1457</v>
      </c>
      <c r="C187" t="s">
        <v>973</v>
      </c>
      <c r="D187">
        <v>813</v>
      </c>
      <c r="E187" t="s">
        <v>488</v>
      </c>
      <c r="F187" t="s">
        <v>1243</v>
      </c>
      <c r="G187" t="s">
        <v>1678</v>
      </c>
      <c r="H187" t="s">
        <v>2297</v>
      </c>
      <c r="I187">
        <v>152</v>
      </c>
      <c r="J187">
        <v>149</v>
      </c>
      <c r="K187">
        <v>0.98029999999999995</v>
      </c>
      <c r="L187" t="s">
        <v>1375</v>
      </c>
      <c r="M187">
        <v>0.63759999999999994</v>
      </c>
      <c r="N187" t="str">
        <f>_xlfn.XLOOKUP(All_Together_New[[#This Row],[School Name]],Maine_Schools[School Name],Maine_Schools[Comparison School Type],"Error")</f>
        <v>Non Charter</v>
      </c>
    </row>
    <row r="188" spans="1:14">
      <c r="A188" t="s">
        <v>570</v>
      </c>
      <c r="B188">
        <v>1457</v>
      </c>
      <c r="C188" t="s">
        <v>973</v>
      </c>
      <c r="D188">
        <v>810</v>
      </c>
      <c r="E188" t="s">
        <v>560</v>
      </c>
      <c r="F188" t="s">
        <v>1243</v>
      </c>
      <c r="G188" t="s">
        <v>1678</v>
      </c>
      <c r="H188" t="s">
        <v>2297</v>
      </c>
      <c r="I188">
        <v>82</v>
      </c>
      <c r="J188">
        <v>80</v>
      </c>
      <c r="K188">
        <v>0.97560000000000002</v>
      </c>
      <c r="L188" t="s">
        <v>1510</v>
      </c>
      <c r="M188">
        <v>0.75</v>
      </c>
      <c r="N188" t="str">
        <f>_xlfn.XLOOKUP(All_Together_New[[#This Row],[School Name]],Maine_Schools[School Name],Maine_Schools[Comparison School Type],"Error")</f>
        <v>Non Charter</v>
      </c>
    </row>
    <row r="189" spans="1:14">
      <c r="A189" t="s">
        <v>570</v>
      </c>
      <c r="B189">
        <v>1458</v>
      </c>
      <c r="C189" t="s">
        <v>978</v>
      </c>
      <c r="D189">
        <v>822</v>
      </c>
      <c r="E189" t="s">
        <v>201</v>
      </c>
      <c r="F189" t="s">
        <v>1243</v>
      </c>
      <c r="G189" t="s">
        <v>1678</v>
      </c>
      <c r="H189" t="s">
        <v>2297</v>
      </c>
      <c r="I189">
        <v>155</v>
      </c>
      <c r="J189">
        <v>118</v>
      </c>
      <c r="K189">
        <v>0.76129999999999998</v>
      </c>
      <c r="L189" t="s">
        <v>1382</v>
      </c>
      <c r="M189">
        <v>0.68640000000000001</v>
      </c>
      <c r="N189" t="str">
        <f>_xlfn.XLOOKUP(All_Together_New[[#This Row],[School Name]],Maine_Schools[School Name],Maine_Schools[Comparison School Type],"Error")</f>
        <v>Non Charter</v>
      </c>
    </row>
    <row r="190" spans="1:14">
      <c r="A190" t="s">
        <v>570</v>
      </c>
      <c r="B190">
        <v>1458</v>
      </c>
      <c r="C190" t="s">
        <v>978</v>
      </c>
      <c r="D190">
        <v>2047</v>
      </c>
      <c r="E190" t="s">
        <v>297</v>
      </c>
      <c r="F190" t="s">
        <v>1243</v>
      </c>
      <c r="G190" t="s">
        <v>1678</v>
      </c>
      <c r="H190" t="s">
        <v>2297</v>
      </c>
      <c r="I190">
        <v>257</v>
      </c>
      <c r="J190">
        <v>244</v>
      </c>
      <c r="K190">
        <v>0.94940000000000002</v>
      </c>
      <c r="L190" t="s">
        <v>1289</v>
      </c>
      <c r="M190">
        <v>0.70899999999999996</v>
      </c>
      <c r="N190" t="str">
        <f>_xlfn.XLOOKUP(All_Together_New[[#This Row],[School Name]],Maine_Schools[School Name],Maine_Schools[Comparison School Type],"Error")</f>
        <v>Non Charter</v>
      </c>
    </row>
    <row r="191" spans="1:14">
      <c r="A191" t="s">
        <v>570</v>
      </c>
      <c r="B191">
        <v>1459</v>
      </c>
      <c r="C191" t="s">
        <v>982</v>
      </c>
      <c r="D191">
        <v>884</v>
      </c>
      <c r="E191" t="s">
        <v>202</v>
      </c>
      <c r="F191" t="s">
        <v>1243</v>
      </c>
      <c r="G191" t="s">
        <v>1678</v>
      </c>
      <c r="H191" t="s">
        <v>2297</v>
      </c>
      <c r="I191">
        <v>35</v>
      </c>
      <c r="J191">
        <v>27</v>
      </c>
      <c r="K191">
        <v>0.77139999999999997</v>
      </c>
      <c r="L191" t="s">
        <v>1261</v>
      </c>
      <c r="M191">
        <v>0.81479999999999997</v>
      </c>
      <c r="N191" t="str">
        <f>_xlfn.XLOOKUP(All_Together_New[[#This Row],[School Name]],Maine_Schools[School Name],Maine_Schools[Comparison School Type],"Error")</f>
        <v>Non Charter</v>
      </c>
    </row>
    <row r="192" spans="1:14">
      <c r="A192" t="s">
        <v>570</v>
      </c>
      <c r="B192">
        <v>1459</v>
      </c>
      <c r="C192" t="s">
        <v>982</v>
      </c>
      <c r="D192">
        <v>886</v>
      </c>
      <c r="E192" t="s">
        <v>439</v>
      </c>
      <c r="F192" t="s">
        <v>1243</v>
      </c>
      <c r="G192" t="s">
        <v>1678</v>
      </c>
      <c r="H192" t="s">
        <v>2297</v>
      </c>
      <c r="I192">
        <v>35</v>
      </c>
      <c r="J192">
        <v>35</v>
      </c>
      <c r="K192">
        <v>1</v>
      </c>
      <c r="L192" t="s">
        <v>1253</v>
      </c>
      <c r="M192">
        <v>0.8286</v>
      </c>
      <c r="N192" t="str">
        <f>_xlfn.XLOOKUP(All_Together_New[[#This Row],[School Name]],Maine_Schools[School Name],Maine_Schools[Comparison School Type],"Error")</f>
        <v>Non Charter</v>
      </c>
    </row>
    <row r="193" spans="1:14">
      <c r="A193" t="s">
        <v>570</v>
      </c>
      <c r="B193">
        <v>1460</v>
      </c>
      <c r="C193" t="s">
        <v>984</v>
      </c>
      <c r="D193">
        <v>964</v>
      </c>
      <c r="E193" t="s">
        <v>305</v>
      </c>
      <c r="F193" t="s">
        <v>1243</v>
      </c>
      <c r="G193" t="s">
        <v>1678</v>
      </c>
      <c r="H193" t="s">
        <v>2297</v>
      </c>
      <c r="I193">
        <v>183</v>
      </c>
      <c r="J193">
        <v>151</v>
      </c>
      <c r="K193">
        <v>0.82509999999999994</v>
      </c>
      <c r="L193" t="s">
        <v>1265</v>
      </c>
      <c r="M193">
        <v>0.54969999999999997</v>
      </c>
      <c r="N193" t="str">
        <f>_xlfn.XLOOKUP(All_Together_New[[#This Row],[School Name]],Maine_Schools[School Name],Maine_Schools[Comparison School Type],"Error")</f>
        <v>Non Charter</v>
      </c>
    </row>
    <row r="194" spans="1:14">
      <c r="A194" t="s">
        <v>570</v>
      </c>
      <c r="B194">
        <v>1460</v>
      </c>
      <c r="C194" t="s">
        <v>984</v>
      </c>
      <c r="D194">
        <v>967</v>
      </c>
      <c r="E194" t="s">
        <v>306</v>
      </c>
      <c r="F194" t="s">
        <v>1243</v>
      </c>
      <c r="G194" t="s">
        <v>1678</v>
      </c>
      <c r="H194" t="s">
        <v>2297</v>
      </c>
      <c r="I194">
        <v>22</v>
      </c>
      <c r="J194">
        <v>22</v>
      </c>
      <c r="K194">
        <v>1</v>
      </c>
      <c r="L194" t="s">
        <v>1252</v>
      </c>
      <c r="M194">
        <v>0.40910000000000002</v>
      </c>
      <c r="N194" t="str">
        <f>_xlfn.XLOOKUP(All_Together_New[[#This Row],[School Name]],Maine_Schools[School Name],Maine_Schools[Comparison School Type],"Error")</f>
        <v>Non Charter</v>
      </c>
    </row>
    <row r="195" spans="1:14">
      <c r="A195" t="s">
        <v>570</v>
      </c>
      <c r="B195">
        <v>1460</v>
      </c>
      <c r="C195" t="s">
        <v>984</v>
      </c>
      <c r="D195">
        <v>966</v>
      </c>
      <c r="E195" t="s">
        <v>489</v>
      </c>
      <c r="F195" t="s">
        <v>1243</v>
      </c>
      <c r="G195" t="s">
        <v>1678</v>
      </c>
      <c r="H195" t="s">
        <v>2297</v>
      </c>
      <c r="I195">
        <v>157</v>
      </c>
      <c r="J195">
        <v>151</v>
      </c>
      <c r="K195">
        <v>0.96179999999999999</v>
      </c>
      <c r="L195" t="s">
        <v>1321</v>
      </c>
      <c r="M195">
        <v>0.3775</v>
      </c>
      <c r="N195" t="str">
        <f>_xlfn.XLOOKUP(All_Together_New[[#This Row],[School Name]],Maine_Schools[School Name],Maine_Schools[Comparison School Type],"Error")</f>
        <v>Non Charter</v>
      </c>
    </row>
    <row r="196" spans="1:14">
      <c r="A196" t="s">
        <v>570</v>
      </c>
      <c r="B196">
        <v>1460</v>
      </c>
      <c r="C196" t="s">
        <v>984</v>
      </c>
      <c r="D196">
        <v>13</v>
      </c>
      <c r="E196" t="s">
        <v>369</v>
      </c>
      <c r="F196" t="s">
        <v>1243</v>
      </c>
      <c r="G196" t="s">
        <v>1678</v>
      </c>
      <c r="H196" t="s">
        <v>2297</v>
      </c>
      <c r="I196">
        <v>39</v>
      </c>
      <c r="J196">
        <v>39</v>
      </c>
      <c r="K196">
        <v>1</v>
      </c>
      <c r="L196" t="s">
        <v>1246</v>
      </c>
      <c r="M196">
        <v>0.71789999999999998</v>
      </c>
      <c r="N196" t="str">
        <f>_xlfn.XLOOKUP(All_Together_New[[#This Row],[School Name]],Maine_Schools[School Name],Maine_Schools[Comparison School Type],"Error")</f>
        <v>Non Charter</v>
      </c>
    </row>
    <row r="197" spans="1:14">
      <c r="A197" t="s">
        <v>570</v>
      </c>
      <c r="B197">
        <v>1460</v>
      </c>
      <c r="C197" t="s">
        <v>984</v>
      </c>
      <c r="D197">
        <v>965</v>
      </c>
      <c r="E197" t="s">
        <v>74</v>
      </c>
      <c r="F197" t="s">
        <v>1243</v>
      </c>
      <c r="G197" t="s">
        <v>1678</v>
      </c>
      <c r="H197" t="s">
        <v>2297</v>
      </c>
      <c r="I197">
        <v>100</v>
      </c>
      <c r="J197">
        <v>98</v>
      </c>
      <c r="K197">
        <v>0.98</v>
      </c>
      <c r="L197" t="s">
        <v>1279</v>
      </c>
      <c r="M197">
        <v>0.67349999999999999</v>
      </c>
      <c r="N197" t="str">
        <f>_xlfn.XLOOKUP(All_Together_New[[#This Row],[School Name]],Maine_Schools[School Name],Maine_Schools[Comparison School Type],"Error")</f>
        <v>Non Charter</v>
      </c>
    </row>
    <row r="198" spans="1:14">
      <c r="A198" t="s">
        <v>570</v>
      </c>
      <c r="B198">
        <v>1615</v>
      </c>
      <c r="C198" t="s">
        <v>988</v>
      </c>
      <c r="D198">
        <v>674</v>
      </c>
      <c r="E198" t="s">
        <v>401</v>
      </c>
      <c r="F198" t="s">
        <v>1243</v>
      </c>
      <c r="G198" t="s">
        <v>1678</v>
      </c>
      <c r="H198" t="s">
        <v>2297</v>
      </c>
      <c r="I198">
        <v>87</v>
      </c>
      <c r="J198">
        <v>86</v>
      </c>
      <c r="K198">
        <v>0.98850000000000005</v>
      </c>
      <c r="L198" t="s">
        <v>1288</v>
      </c>
      <c r="M198">
        <v>0.75580000000000003</v>
      </c>
      <c r="N198" t="str">
        <f>_xlfn.XLOOKUP(All_Together_New[[#This Row],[School Name]],Maine_Schools[School Name],Maine_Schools[Comparison School Type],"Error")</f>
        <v>Non Charter</v>
      </c>
    </row>
    <row r="199" spans="1:14">
      <c r="A199" t="s">
        <v>570</v>
      </c>
      <c r="B199">
        <v>1615</v>
      </c>
      <c r="C199" t="s">
        <v>988</v>
      </c>
      <c r="D199">
        <v>675</v>
      </c>
      <c r="E199" t="s">
        <v>427</v>
      </c>
      <c r="F199" t="s">
        <v>1243</v>
      </c>
      <c r="G199" t="s">
        <v>1678</v>
      </c>
      <c r="H199" t="s">
        <v>2297</v>
      </c>
      <c r="I199">
        <v>212</v>
      </c>
      <c r="J199">
        <v>192</v>
      </c>
      <c r="K199">
        <v>0.90569999999999995</v>
      </c>
      <c r="L199" t="s">
        <v>1505</v>
      </c>
      <c r="M199">
        <v>0.56769999999999998</v>
      </c>
      <c r="N199" t="str">
        <f>_xlfn.XLOOKUP(All_Together_New[[#This Row],[School Name]],Maine_Schools[School Name],Maine_Schools[Comparison School Type],"Error")</f>
        <v>Non Charter</v>
      </c>
    </row>
    <row r="200" spans="1:14">
      <c r="A200" t="s">
        <v>570</v>
      </c>
      <c r="B200">
        <v>1615</v>
      </c>
      <c r="C200" t="s">
        <v>988</v>
      </c>
      <c r="D200">
        <v>677</v>
      </c>
      <c r="E200" t="s">
        <v>518</v>
      </c>
      <c r="F200" t="s">
        <v>1243</v>
      </c>
      <c r="G200" t="s">
        <v>1678</v>
      </c>
      <c r="H200" t="s">
        <v>2297</v>
      </c>
      <c r="I200">
        <v>127</v>
      </c>
      <c r="J200">
        <v>126</v>
      </c>
      <c r="K200">
        <v>0.99209999999999998</v>
      </c>
      <c r="L200" t="s">
        <v>1377</v>
      </c>
      <c r="M200">
        <v>0.34129999999999999</v>
      </c>
      <c r="N200" t="str">
        <f>_xlfn.XLOOKUP(All_Together_New[[#This Row],[School Name]],Maine_Schools[School Name],Maine_Schools[Comparison School Type],"Error")</f>
        <v>Non Charter</v>
      </c>
    </row>
    <row r="201" spans="1:14">
      <c r="A201" t="s">
        <v>570</v>
      </c>
      <c r="B201">
        <v>1615</v>
      </c>
      <c r="C201" t="s">
        <v>988</v>
      </c>
      <c r="D201">
        <v>680</v>
      </c>
      <c r="E201" t="s">
        <v>437</v>
      </c>
      <c r="F201" t="s">
        <v>1243</v>
      </c>
      <c r="G201" t="s">
        <v>1678</v>
      </c>
      <c r="H201" t="s">
        <v>2297</v>
      </c>
      <c r="I201">
        <v>89</v>
      </c>
      <c r="J201">
        <v>88</v>
      </c>
      <c r="K201">
        <v>0.98880000000000001</v>
      </c>
      <c r="L201" t="s">
        <v>1348</v>
      </c>
      <c r="M201">
        <v>0.65910000000000002</v>
      </c>
      <c r="N201" t="str">
        <f>_xlfn.XLOOKUP(All_Together_New[[#This Row],[School Name]],Maine_Schools[School Name],Maine_Schools[Comparison School Type],"Error")</f>
        <v>Non Charter</v>
      </c>
    </row>
    <row r="202" spans="1:14">
      <c r="A202" t="s">
        <v>570</v>
      </c>
      <c r="B202">
        <v>1461</v>
      </c>
      <c r="C202" t="s">
        <v>992</v>
      </c>
      <c r="D202">
        <v>324</v>
      </c>
      <c r="E202" t="s">
        <v>340</v>
      </c>
      <c r="F202" t="s">
        <v>1243</v>
      </c>
      <c r="G202" t="s">
        <v>1678</v>
      </c>
      <c r="H202" t="s">
        <v>2297</v>
      </c>
      <c r="I202">
        <v>87</v>
      </c>
      <c r="J202">
        <v>85</v>
      </c>
      <c r="K202">
        <v>0.97699999999999998</v>
      </c>
      <c r="L202" t="s">
        <v>1279</v>
      </c>
      <c r="M202">
        <v>0.77649999999999997</v>
      </c>
      <c r="N202" t="str">
        <f>_xlfn.XLOOKUP(All_Together_New[[#This Row],[School Name]],Maine_Schools[School Name],Maine_Schools[Comparison School Type],"Error")</f>
        <v>Non Charter</v>
      </c>
    </row>
    <row r="203" spans="1:14">
      <c r="A203" t="s">
        <v>570</v>
      </c>
      <c r="B203">
        <v>1461</v>
      </c>
      <c r="C203" t="s">
        <v>992</v>
      </c>
      <c r="D203">
        <v>325</v>
      </c>
      <c r="E203" t="s">
        <v>97</v>
      </c>
      <c r="F203" t="s">
        <v>1243</v>
      </c>
      <c r="G203" t="s">
        <v>1678</v>
      </c>
      <c r="H203" t="s">
        <v>2297</v>
      </c>
      <c r="I203">
        <v>49</v>
      </c>
      <c r="J203">
        <v>47</v>
      </c>
      <c r="K203">
        <v>0.95920000000000005</v>
      </c>
      <c r="L203" t="s">
        <v>1411</v>
      </c>
      <c r="M203">
        <v>0.70209999999999995</v>
      </c>
      <c r="N203" t="str">
        <f>_xlfn.XLOOKUP(All_Together_New[[#This Row],[School Name]],Maine_Schools[School Name],Maine_Schools[Comparison School Type],"Error")</f>
        <v>Non Charter</v>
      </c>
    </row>
    <row r="204" spans="1:14">
      <c r="A204" t="s">
        <v>570</v>
      </c>
      <c r="B204">
        <v>1462</v>
      </c>
      <c r="C204" t="s">
        <v>994</v>
      </c>
      <c r="D204">
        <v>1035</v>
      </c>
      <c r="E204" t="s">
        <v>123</v>
      </c>
      <c r="F204" t="s">
        <v>1243</v>
      </c>
      <c r="G204" t="s">
        <v>1678</v>
      </c>
      <c r="H204" t="s">
        <v>2297</v>
      </c>
      <c r="I204">
        <v>50</v>
      </c>
      <c r="J204">
        <v>47</v>
      </c>
      <c r="K204">
        <v>0.94</v>
      </c>
      <c r="L204" t="s">
        <v>1411</v>
      </c>
      <c r="M204">
        <v>0.70209999999999995</v>
      </c>
      <c r="N204" t="str">
        <f>_xlfn.XLOOKUP(All_Together_New[[#This Row],[School Name]],Maine_Schools[School Name],Maine_Schools[Comparison School Type],"Error")</f>
        <v>Non Charter</v>
      </c>
    </row>
    <row r="205" spans="1:14">
      <c r="A205" t="s">
        <v>570</v>
      </c>
      <c r="B205">
        <v>1462</v>
      </c>
      <c r="C205" t="s">
        <v>994</v>
      </c>
      <c r="D205">
        <v>2144</v>
      </c>
      <c r="E205" t="s">
        <v>183</v>
      </c>
      <c r="F205" t="s">
        <v>1243</v>
      </c>
      <c r="G205" t="s">
        <v>1678</v>
      </c>
      <c r="H205" t="s">
        <v>2297</v>
      </c>
      <c r="I205">
        <v>58</v>
      </c>
      <c r="J205">
        <v>54</v>
      </c>
      <c r="K205">
        <v>0.93100000000000005</v>
      </c>
      <c r="L205" t="s">
        <v>1273</v>
      </c>
      <c r="M205">
        <v>0.68520000000000003</v>
      </c>
      <c r="N205" t="str">
        <f>_xlfn.XLOOKUP(All_Together_New[[#This Row],[School Name]],Maine_Schools[School Name],Maine_Schools[Comparison School Type],"Error")</f>
        <v>Non Charter</v>
      </c>
    </row>
    <row r="206" spans="1:14">
      <c r="A206" t="s">
        <v>570</v>
      </c>
      <c r="B206">
        <v>1464</v>
      </c>
      <c r="C206" t="s">
        <v>999</v>
      </c>
      <c r="D206">
        <v>105</v>
      </c>
      <c r="E206" t="s">
        <v>128</v>
      </c>
      <c r="F206" t="s">
        <v>1243</v>
      </c>
      <c r="G206" t="s">
        <v>1678</v>
      </c>
      <c r="H206" t="s">
        <v>2297</v>
      </c>
      <c r="I206">
        <v>96</v>
      </c>
      <c r="J206">
        <v>88</v>
      </c>
      <c r="K206">
        <v>0.91669999999999996</v>
      </c>
      <c r="L206" t="s">
        <v>1402</v>
      </c>
      <c r="M206">
        <v>0.56820000000000004</v>
      </c>
      <c r="N206" t="str">
        <f>_xlfn.XLOOKUP(All_Together_New[[#This Row],[School Name]],Maine_Schools[School Name],Maine_Schools[Comparison School Type],"Error")</f>
        <v>Non Charter</v>
      </c>
    </row>
    <row r="207" spans="1:14">
      <c r="A207" t="s">
        <v>570</v>
      </c>
      <c r="B207">
        <v>1464</v>
      </c>
      <c r="C207" t="s">
        <v>999</v>
      </c>
      <c r="D207">
        <v>107</v>
      </c>
      <c r="E207" t="s">
        <v>50</v>
      </c>
      <c r="F207" t="s">
        <v>1243</v>
      </c>
      <c r="G207" t="s">
        <v>1678</v>
      </c>
      <c r="H207" t="s">
        <v>2297</v>
      </c>
      <c r="I207">
        <v>145</v>
      </c>
      <c r="J207">
        <v>139</v>
      </c>
      <c r="K207">
        <v>0.95860000000000001</v>
      </c>
      <c r="L207" t="s">
        <v>1472</v>
      </c>
      <c r="M207">
        <v>0.66190000000000004</v>
      </c>
      <c r="N207" t="str">
        <f>_xlfn.XLOOKUP(All_Together_New[[#This Row],[School Name]],Maine_Schools[School Name],Maine_Schools[Comparison School Type],"Error")</f>
        <v>Non Charter</v>
      </c>
    </row>
    <row r="208" spans="1:14">
      <c r="A208" t="s">
        <v>570</v>
      </c>
      <c r="B208">
        <v>1465</v>
      </c>
      <c r="C208" t="s">
        <v>1002</v>
      </c>
      <c r="D208">
        <v>339</v>
      </c>
      <c r="E208" t="s">
        <v>99</v>
      </c>
      <c r="F208" t="s">
        <v>1243</v>
      </c>
      <c r="G208" t="s">
        <v>1678</v>
      </c>
      <c r="H208" t="s">
        <v>2297</v>
      </c>
      <c r="I208">
        <v>47</v>
      </c>
      <c r="J208">
        <v>47</v>
      </c>
      <c r="K208">
        <v>1</v>
      </c>
      <c r="L208" t="s">
        <v>1541</v>
      </c>
      <c r="M208">
        <v>0.57450000000000001</v>
      </c>
      <c r="N208" t="str">
        <f>_xlfn.XLOOKUP(All_Together_New[[#This Row],[School Name]],Maine_Schools[School Name],Maine_Schools[Comparison School Type],"Error")</f>
        <v>Non Charter</v>
      </c>
    </row>
    <row r="209" spans="1:14">
      <c r="A209" t="s">
        <v>570</v>
      </c>
      <c r="B209">
        <v>1465</v>
      </c>
      <c r="C209" t="s">
        <v>1002</v>
      </c>
      <c r="D209">
        <v>340</v>
      </c>
      <c r="E209" t="s">
        <v>155</v>
      </c>
      <c r="F209" t="s">
        <v>1243</v>
      </c>
      <c r="G209" t="s">
        <v>1678</v>
      </c>
      <c r="H209" t="s">
        <v>2297</v>
      </c>
      <c r="I209">
        <v>95</v>
      </c>
      <c r="J209">
        <v>72</v>
      </c>
      <c r="K209">
        <v>0.75790000000000002</v>
      </c>
      <c r="L209" t="s">
        <v>1253</v>
      </c>
      <c r="M209">
        <v>0.40279999999999999</v>
      </c>
      <c r="N209" t="str">
        <f>_xlfn.XLOOKUP(All_Together_New[[#This Row],[School Name]],Maine_Schools[School Name],Maine_Schools[Comparison School Type],"Error")</f>
        <v>Non Charter</v>
      </c>
    </row>
    <row r="210" spans="1:14">
      <c r="A210" t="s">
        <v>570</v>
      </c>
      <c r="B210">
        <v>1465</v>
      </c>
      <c r="C210" t="s">
        <v>1002</v>
      </c>
      <c r="D210">
        <v>341</v>
      </c>
      <c r="E210" t="s">
        <v>505</v>
      </c>
      <c r="F210" t="s">
        <v>1243</v>
      </c>
      <c r="G210" t="s">
        <v>1678</v>
      </c>
      <c r="H210" t="s">
        <v>2297</v>
      </c>
      <c r="I210">
        <v>44</v>
      </c>
      <c r="J210">
        <v>44</v>
      </c>
      <c r="K210">
        <v>1</v>
      </c>
      <c r="L210" t="s">
        <v>1323</v>
      </c>
      <c r="M210">
        <v>0.40910000000000002</v>
      </c>
      <c r="N210" t="str">
        <f>_xlfn.XLOOKUP(All_Together_New[[#This Row],[School Name]],Maine_Schools[School Name],Maine_Schools[Comparison School Type],"Error")</f>
        <v>Non Charter</v>
      </c>
    </row>
    <row r="211" spans="1:14">
      <c r="A211" t="s">
        <v>570</v>
      </c>
      <c r="B211">
        <v>703</v>
      </c>
      <c r="C211" t="s">
        <v>1004</v>
      </c>
      <c r="D211">
        <v>705</v>
      </c>
      <c r="E211" t="s">
        <v>237</v>
      </c>
      <c r="F211" t="s">
        <v>1243</v>
      </c>
      <c r="G211" t="s">
        <v>1678</v>
      </c>
      <c r="H211" t="s">
        <v>2297</v>
      </c>
      <c r="I211">
        <v>192</v>
      </c>
      <c r="J211">
        <v>189</v>
      </c>
      <c r="K211">
        <v>0.98440000000000005</v>
      </c>
      <c r="L211" t="s">
        <v>1627</v>
      </c>
      <c r="M211">
        <v>0.59260000000000002</v>
      </c>
      <c r="N211" t="str">
        <f>_xlfn.XLOOKUP(All_Together_New[[#This Row],[School Name]],Maine_Schools[School Name],Maine_Schools[Comparison School Type],"Error")</f>
        <v>Non Charter</v>
      </c>
    </row>
    <row r="212" spans="1:14">
      <c r="A212" t="s">
        <v>570</v>
      </c>
      <c r="B212">
        <v>707</v>
      </c>
      <c r="C212" t="s">
        <v>1006</v>
      </c>
      <c r="D212">
        <v>709</v>
      </c>
      <c r="E212" t="s">
        <v>316</v>
      </c>
      <c r="F212" t="s">
        <v>1243</v>
      </c>
      <c r="G212" t="s">
        <v>1678</v>
      </c>
      <c r="H212" t="s">
        <v>2297</v>
      </c>
      <c r="I212">
        <v>77</v>
      </c>
      <c r="J212">
        <v>70</v>
      </c>
      <c r="K212">
        <v>0.90910000000000002</v>
      </c>
      <c r="L212" t="s">
        <v>1515</v>
      </c>
      <c r="M212">
        <v>0.62860000000000005</v>
      </c>
      <c r="N212" t="str">
        <f>_xlfn.XLOOKUP(All_Together_New[[#This Row],[School Name]],Maine_Schools[School Name],Maine_Schools[Comparison School Type],"Error")</f>
        <v>Non Charter</v>
      </c>
    </row>
    <row r="213" spans="1:14">
      <c r="A213" t="s">
        <v>570</v>
      </c>
      <c r="B213">
        <v>707</v>
      </c>
      <c r="C213" t="s">
        <v>1006</v>
      </c>
      <c r="D213">
        <v>711</v>
      </c>
      <c r="E213" t="s">
        <v>118</v>
      </c>
      <c r="F213" t="s">
        <v>1243</v>
      </c>
      <c r="G213" t="s">
        <v>1678</v>
      </c>
      <c r="H213" t="s">
        <v>2297</v>
      </c>
      <c r="I213">
        <v>95</v>
      </c>
      <c r="J213">
        <v>93</v>
      </c>
      <c r="K213">
        <v>0.97889999999999999</v>
      </c>
      <c r="L213" t="s">
        <v>1348</v>
      </c>
      <c r="M213">
        <v>0.62370000000000003</v>
      </c>
      <c r="N213" t="str">
        <f>_xlfn.XLOOKUP(All_Together_New[[#This Row],[School Name]],Maine_Schools[School Name],Maine_Schools[Comparison School Type],"Error")</f>
        <v>Non Charter</v>
      </c>
    </row>
    <row r="214" spans="1:14">
      <c r="A214" t="s">
        <v>570</v>
      </c>
      <c r="B214">
        <v>707</v>
      </c>
      <c r="C214" t="s">
        <v>1006</v>
      </c>
      <c r="D214">
        <v>710</v>
      </c>
      <c r="E214" t="s">
        <v>446</v>
      </c>
      <c r="F214" t="s">
        <v>1243</v>
      </c>
      <c r="G214" t="s">
        <v>1678</v>
      </c>
      <c r="H214" t="s">
        <v>2297</v>
      </c>
      <c r="I214">
        <v>101</v>
      </c>
      <c r="J214">
        <v>101</v>
      </c>
      <c r="K214">
        <v>1</v>
      </c>
      <c r="L214" t="s">
        <v>1382</v>
      </c>
      <c r="M214">
        <v>0.80200000000000005</v>
      </c>
      <c r="N214" t="str">
        <f>_xlfn.XLOOKUP(All_Together_New[[#This Row],[School Name]],Maine_Schools[School Name],Maine_Schools[Comparison School Type],"Error")</f>
        <v>Non Charter</v>
      </c>
    </row>
    <row r="215" spans="1:14">
      <c r="A215" t="s">
        <v>570</v>
      </c>
      <c r="B215">
        <v>713</v>
      </c>
      <c r="C215" t="s">
        <v>1008</v>
      </c>
      <c r="D215">
        <v>714</v>
      </c>
      <c r="E215" t="s">
        <v>187</v>
      </c>
      <c r="F215" t="s">
        <v>1243</v>
      </c>
      <c r="G215" t="s">
        <v>1678</v>
      </c>
      <c r="H215" t="s">
        <v>2297</v>
      </c>
      <c r="I215">
        <v>38</v>
      </c>
      <c r="J215">
        <v>36</v>
      </c>
      <c r="K215">
        <v>0.94740000000000002</v>
      </c>
      <c r="L215" t="s">
        <v>1304</v>
      </c>
      <c r="M215">
        <v>0.83330000000000004</v>
      </c>
      <c r="N215" t="str">
        <f>_xlfn.XLOOKUP(All_Together_New[[#This Row],[School Name]],Maine_Schools[School Name],Maine_Schools[Comparison School Type],"Error")</f>
        <v>Non Charter</v>
      </c>
    </row>
    <row r="216" spans="1:14">
      <c r="A216" t="s">
        <v>570</v>
      </c>
      <c r="B216">
        <v>718</v>
      </c>
      <c r="C216" t="s">
        <v>1010</v>
      </c>
      <c r="D216">
        <v>719</v>
      </c>
      <c r="E216" t="s">
        <v>252</v>
      </c>
      <c r="F216" t="s">
        <v>1243</v>
      </c>
      <c r="G216" t="s">
        <v>1678</v>
      </c>
      <c r="H216" t="s">
        <v>2297</v>
      </c>
      <c r="I216">
        <v>36</v>
      </c>
      <c r="J216">
        <v>36</v>
      </c>
      <c r="K216">
        <v>1</v>
      </c>
      <c r="L216" t="s">
        <v>1290</v>
      </c>
      <c r="M216">
        <v>0.66669999999999996</v>
      </c>
      <c r="N216" t="str">
        <f>_xlfn.XLOOKUP(All_Together_New[[#This Row],[School Name]],Maine_Schools[School Name],Maine_Schools[Comparison School Type],"Error")</f>
        <v>Non Charter</v>
      </c>
    </row>
    <row r="217" spans="1:14">
      <c r="A217" t="s">
        <v>570</v>
      </c>
      <c r="B217">
        <v>718</v>
      </c>
      <c r="C217" t="s">
        <v>1010</v>
      </c>
      <c r="D217">
        <v>721</v>
      </c>
      <c r="E217" t="s">
        <v>317</v>
      </c>
      <c r="F217" t="s">
        <v>1243</v>
      </c>
      <c r="G217" t="s">
        <v>1678</v>
      </c>
      <c r="H217" t="s">
        <v>2297</v>
      </c>
      <c r="I217">
        <v>37</v>
      </c>
      <c r="J217">
        <v>36</v>
      </c>
      <c r="K217">
        <v>0.97299999999999998</v>
      </c>
      <c r="L217" t="s">
        <v>1323</v>
      </c>
      <c r="M217">
        <v>0.5</v>
      </c>
      <c r="N217" t="str">
        <f>_xlfn.XLOOKUP(All_Together_New[[#This Row],[School Name]],Maine_Schools[School Name],Maine_Schools[Comparison School Type],"Error")</f>
        <v>Non Charter</v>
      </c>
    </row>
    <row r="218" spans="1:14">
      <c r="A218" t="s">
        <v>570</v>
      </c>
      <c r="B218">
        <v>718</v>
      </c>
      <c r="C218" t="s">
        <v>1010</v>
      </c>
      <c r="D218">
        <v>720</v>
      </c>
      <c r="E218" t="s">
        <v>319</v>
      </c>
      <c r="F218" t="s">
        <v>1243</v>
      </c>
      <c r="G218" t="s">
        <v>1678</v>
      </c>
      <c r="H218" t="s">
        <v>2297</v>
      </c>
      <c r="I218">
        <v>29</v>
      </c>
      <c r="J218">
        <v>29</v>
      </c>
      <c r="K218">
        <v>1</v>
      </c>
      <c r="L218" t="s">
        <v>1520</v>
      </c>
      <c r="M218">
        <v>0.6552</v>
      </c>
      <c r="N218" t="str">
        <f>_xlfn.XLOOKUP(All_Together_New[[#This Row],[School Name]],Maine_Schools[School Name],Maine_Schools[Comparison School Type],"Error")</f>
        <v>Non Charter</v>
      </c>
    </row>
    <row r="219" spans="1:14">
      <c r="A219" t="s">
        <v>570</v>
      </c>
      <c r="B219">
        <v>722</v>
      </c>
      <c r="C219" t="s">
        <v>1013</v>
      </c>
      <c r="D219">
        <v>725</v>
      </c>
      <c r="E219" t="s">
        <v>59</v>
      </c>
      <c r="F219" t="s">
        <v>1243</v>
      </c>
      <c r="G219" t="s">
        <v>1678</v>
      </c>
      <c r="H219" t="s">
        <v>2297</v>
      </c>
      <c r="I219">
        <v>48</v>
      </c>
      <c r="J219">
        <v>46</v>
      </c>
      <c r="K219">
        <v>0.95830000000000004</v>
      </c>
      <c r="L219" t="s">
        <v>1541</v>
      </c>
      <c r="M219">
        <v>0.58699999999999997</v>
      </c>
      <c r="N219" t="str">
        <f>_xlfn.XLOOKUP(All_Together_New[[#This Row],[School Name]],Maine_Schools[School Name],Maine_Schools[Comparison School Type],"Error")</f>
        <v>Non Charter</v>
      </c>
    </row>
    <row r="220" spans="1:14">
      <c r="A220" t="s">
        <v>570</v>
      </c>
      <c r="B220">
        <v>726</v>
      </c>
      <c r="C220" t="s">
        <v>1015</v>
      </c>
      <c r="D220">
        <v>729</v>
      </c>
      <c r="E220" t="s">
        <v>320</v>
      </c>
      <c r="F220" t="s">
        <v>1243</v>
      </c>
      <c r="G220" t="s">
        <v>1678</v>
      </c>
      <c r="H220" t="s">
        <v>2297</v>
      </c>
      <c r="I220">
        <v>28</v>
      </c>
      <c r="J220">
        <v>27</v>
      </c>
      <c r="K220">
        <v>0.96430000000000005</v>
      </c>
      <c r="L220" t="s">
        <v>1460</v>
      </c>
      <c r="M220">
        <v>0.74070000000000003</v>
      </c>
      <c r="N220" t="str">
        <f>_xlfn.XLOOKUP(All_Together_New[[#This Row],[School Name]],Maine_Schools[School Name],Maine_Schools[Comparison School Type],"Error")</f>
        <v>Non Charter</v>
      </c>
    </row>
    <row r="221" spans="1:14">
      <c r="A221" t="s">
        <v>570</v>
      </c>
      <c r="B221">
        <v>1466</v>
      </c>
      <c r="C221" t="s">
        <v>1017</v>
      </c>
      <c r="D221">
        <v>331</v>
      </c>
      <c r="E221" t="s">
        <v>93</v>
      </c>
      <c r="F221" t="s">
        <v>1243</v>
      </c>
      <c r="G221" t="s">
        <v>1678</v>
      </c>
      <c r="H221" t="s">
        <v>2297</v>
      </c>
      <c r="I221">
        <v>94</v>
      </c>
      <c r="J221">
        <v>92</v>
      </c>
      <c r="K221">
        <v>0.97870000000000001</v>
      </c>
      <c r="L221" t="s">
        <v>1444</v>
      </c>
      <c r="M221">
        <v>0.76090000000000002</v>
      </c>
      <c r="N221" t="str">
        <f>_xlfn.XLOOKUP(All_Together_New[[#This Row],[School Name]],Maine_Schools[School Name],Maine_Schools[Comparison School Type],"Error")</f>
        <v>Non Charter</v>
      </c>
    </row>
    <row r="222" spans="1:14">
      <c r="A222" t="s">
        <v>570</v>
      </c>
      <c r="B222">
        <v>1466</v>
      </c>
      <c r="C222" t="s">
        <v>1017</v>
      </c>
      <c r="D222">
        <v>333</v>
      </c>
      <c r="E222" t="s">
        <v>403</v>
      </c>
      <c r="F222" t="s">
        <v>1243</v>
      </c>
      <c r="G222" t="s">
        <v>1678</v>
      </c>
      <c r="H222" t="s">
        <v>2297</v>
      </c>
      <c r="I222">
        <v>83</v>
      </c>
      <c r="J222">
        <v>82</v>
      </c>
      <c r="K222">
        <v>0.98799999999999999</v>
      </c>
      <c r="L222" t="s">
        <v>1285</v>
      </c>
      <c r="M222">
        <v>0.82930000000000004</v>
      </c>
      <c r="N222" t="str">
        <f>_xlfn.XLOOKUP(All_Together_New[[#This Row],[School Name]],Maine_Schools[School Name],Maine_Schools[Comparison School Type],"Error")</f>
        <v>Non Charter</v>
      </c>
    </row>
    <row r="223" spans="1:14">
      <c r="A223" t="s">
        <v>570</v>
      </c>
      <c r="B223">
        <v>1466</v>
      </c>
      <c r="C223" t="s">
        <v>1017</v>
      </c>
      <c r="D223">
        <v>332</v>
      </c>
      <c r="E223" t="s">
        <v>170</v>
      </c>
      <c r="F223" t="s">
        <v>1243</v>
      </c>
      <c r="G223" t="s">
        <v>1678</v>
      </c>
      <c r="H223" t="s">
        <v>2297</v>
      </c>
      <c r="I223">
        <v>119</v>
      </c>
      <c r="J223">
        <v>112</v>
      </c>
      <c r="K223">
        <v>0.94120000000000004</v>
      </c>
      <c r="L223" t="s">
        <v>1408</v>
      </c>
      <c r="M223">
        <v>0.69640000000000002</v>
      </c>
      <c r="N223" t="str">
        <f>_xlfn.XLOOKUP(All_Together_New[[#This Row],[School Name]],Maine_Schools[School Name],Maine_Schools[Comparison School Type],"Error")</f>
        <v>Non Charter</v>
      </c>
    </row>
    <row r="224" spans="1:14">
      <c r="A224" t="s">
        <v>570</v>
      </c>
      <c r="B224">
        <v>743</v>
      </c>
      <c r="C224" t="s">
        <v>1021</v>
      </c>
      <c r="D224">
        <v>747</v>
      </c>
      <c r="E224" t="s">
        <v>482</v>
      </c>
      <c r="F224" t="s">
        <v>1243</v>
      </c>
      <c r="G224" t="s">
        <v>1678</v>
      </c>
      <c r="H224" t="s">
        <v>2297</v>
      </c>
      <c r="I224">
        <v>149</v>
      </c>
      <c r="J224">
        <v>148</v>
      </c>
      <c r="K224">
        <v>0.99329999999999996</v>
      </c>
      <c r="L224" t="s">
        <v>1390</v>
      </c>
      <c r="M224">
        <v>0.79730000000000001</v>
      </c>
      <c r="N224" t="str">
        <f>_xlfn.XLOOKUP(All_Together_New[[#This Row],[School Name]],Maine_Schools[School Name],Maine_Schools[Comparison School Type],"Error")</f>
        <v>Non Charter</v>
      </c>
    </row>
    <row r="225" spans="1:14">
      <c r="A225" t="s">
        <v>570</v>
      </c>
      <c r="B225">
        <v>743</v>
      </c>
      <c r="C225" t="s">
        <v>1021</v>
      </c>
      <c r="D225">
        <v>748</v>
      </c>
      <c r="E225" t="s">
        <v>483</v>
      </c>
      <c r="F225" t="s">
        <v>1243</v>
      </c>
      <c r="G225" t="s">
        <v>1678</v>
      </c>
      <c r="H225" t="s">
        <v>2297</v>
      </c>
      <c r="I225">
        <v>164</v>
      </c>
      <c r="J225">
        <v>163</v>
      </c>
      <c r="K225">
        <v>0.99390000000000001</v>
      </c>
      <c r="L225" t="s">
        <v>1288</v>
      </c>
      <c r="M225">
        <v>0.39879999999999999</v>
      </c>
      <c r="N225" t="str">
        <f>_xlfn.XLOOKUP(All_Together_New[[#This Row],[School Name]],Maine_Schools[School Name],Maine_Schools[Comparison School Type],"Error")</f>
        <v>Non Charter</v>
      </c>
    </row>
    <row r="226" spans="1:14">
      <c r="A226" t="s">
        <v>570</v>
      </c>
      <c r="B226">
        <v>743</v>
      </c>
      <c r="C226" t="s">
        <v>1021</v>
      </c>
      <c r="D226">
        <v>745</v>
      </c>
      <c r="E226" t="s">
        <v>484</v>
      </c>
      <c r="F226" t="s">
        <v>1243</v>
      </c>
      <c r="G226" t="s">
        <v>1678</v>
      </c>
      <c r="H226" t="s">
        <v>2297</v>
      </c>
      <c r="I226">
        <v>153</v>
      </c>
      <c r="J226">
        <v>153</v>
      </c>
      <c r="K226">
        <v>1</v>
      </c>
      <c r="L226" t="s">
        <v>1306</v>
      </c>
      <c r="M226">
        <v>0.4118</v>
      </c>
      <c r="N226" t="str">
        <f>_xlfn.XLOOKUP(All_Together_New[[#This Row],[School Name]],Maine_Schools[School Name],Maine_Schools[Comparison School Type],"Error")</f>
        <v>Non Charter</v>
      </c>
    </row>
    <row r="227" spans="1:14">
      <c r="A227" t="s">
        <v>570</v>
      </c>
      <c r="B227">
        <v>753</v>
      </c>
      <c r="C227" t="s">
        <v>1024</v>
      </c>
      <c r="D227">
        <v>757</v>
      </c>
      <c r="E227" t="s">
        <v>145</v>
      </c>
      <c r="F227" t="s">
        <v>1243</v>
      </c>
      <c r="G227" t="s">
        <v>1678</v>
      </c>
      <c r="H227" t="s">
        <v>2297</v>
      </c>
      <c r="I227">
        <v>97</v>
      </c>
      <c r="J227">
        <v>95</v>
      </c>
      <c r="K227">
        <v>0.97940000000000005</v>
      </c>
      <c r="L227" t="s">
        <v>1279</v>
      </c>
      <c r="M227">
        <v>0.69469999999999998</v>
      </c>
      <c r="N227" t="str">
        <f>_xlfn.XLOOKUP(All_Together_New[[#This Row],[School Name]],Maine_Schools[School Name],Maine_Schools[Comparison School Type],"Error")</f>
        <v>Non Charter</v>
      </c>
    </row>
    <row r="228" spans="1:14">
      <c r="A228" t="s">
        <v>570</v>
      </c>
      <c r="B228">
        <v>1467</v>
      </c>
      <c r="C228" t="s">
        <v>1028</v>
      </c>
      <c r="D228">
        <v>288</v>
      </c>
      <c r="E228" t="s">
        <v>355</v>
      </c>
      <c r="F228" t="s">
        <v>1243</v>
      </c>
      <c r="G228" t="s">
        <v>1678</v>
      </c>
      <c r="H228" t="s">
        <v>2297</v>
      </c>
      <c r="I228">
        <v>22</v>
      </c>
      <c r="J228">
        <v>22</v>
      </c>
      <c r="K228">
        <v>1</v>
      </c>
      <c r="L228" t="s">
        <v>1298</v>
      </c>
      <c r="M228">
        <v>0.68179999999999996</v>
      </c>
      <c r="N228" t="str">
        <f>_xlfn.XLOOKUP(All_Together_New[[#This Row],[School Name]],Maine_Schools[School Name],Maine_Schools[Comparison School Type],"Error")</f>
        <v>Non Charter</v>
      </c>
    </row>
    <row r="229" spans="1:14">
      <c r="A229" t="s">
        <v>570</v>
      </c>
      <c r="B229">
        <v>1467</v>
      </c>
      <c r="C229" t="s">
        <v>1028</v>
      </c>
      <c r="D229">
        <v>1043</v>
      </c>
      <c r="E229" t="s">
        <v>356</v>
      </c>
      <c r="F229" t="s">
        <v>1243</v>
      </c>
      <c r="G229" t="s">
        <v>1678</v>
      </c>
      <c r="H229" t="s">
        <v>2297</v>
      </c>
      <c r="I229">
        <v>88</v>
      </c>
      <c r="J229">
        <v>86</v>
      </c>
      <c r="K229">
        <v>0.97729999999999995</v>
      </c>
      <c r="L229" t="s">
        <v>1402</v>
      </c>
      <c r="M229">
        <v>0.58140000000000003</v>
      </c>
      <c r="N229" t="str">
        <f>_xlfn.XLOOKUP(All_Together_New[[#This Row],[School Name]],Maine_Schools[School Name],Maine_Schools[Comparison School Type],"Error")</f>
        <v>Non Charter</v>
      </c>
    </row>
    <row r="230" spans="1:14">
      <c r="A230" t="s">
        <v>570</v>
      </c>
      <c r="B230">
        <v>1467</v>
      </c>
      <c r="C230" t="s">
        <v>1028</v>
      </c>
      <c r="D230">
        <v>1044</v>
      </c>
      <c r="E230" t="s">
        <v>357</v>
      </c>
      <c r="F230" t="s">
        <v>1243</v>
      </c>
      <c r="G230" t="s">
        <v>1678</v>
      </c>
      <c r="H230" t="s">
        <v>2297</v>
      </c>
      <c r="I230">
        <v>101</v>
      </c>
      <c r="J230">
        <v>98</v>
      </c>
      <c r="K230">
        <v>0.97030000000000005</v>
      </c>
      <c r="L230" t="s">
        <v>1308</v>
      </c>
      <c r="M230">
        <v>0.55100000000000005</v>
      </c>
      <c r="N230" t="str">
        <f>_xlfn.XLOOKUP(All_Together_New[[#This Row],[School Name]],Maine_Schools[School Name],Maine_Schools[Comparison School Type],"Error")</f>
        <v>Non Charter</v>
      </c>
    </row>
    <row r="231" spans="1:14">
      <c r="A231" t="s">
        <v>570</v>
      </c>
      <c r="B231">
        <v>1467</v>
      </c>
      <c r="C231" t="s">
        <v>1028</v>
      </c>
      <c r="D231">
        <v>398</v>
      </c>
      <c r="E231" t="s">
        <v>430</v>
      </c>
      <c r="F231" t="s">
        <v>1243</v>
      </c>
      <c r="G231" t="s">
        <v>1678</v>
      </c>
      <c r="H231" t="s">
        <v>2297</v>
      </c>
      <c r="I231">
        <v>38</v>
      </c>
      <c r="J231">
        <v>38</v>
      </c>
      <c r="K231">
        <v>1</v>
      </c>
      <c r="L231" t="s">
        <v>1304</v>
      </c>
      <c r="M231">
        <v>0.78949999999999998</v>
      </c>
      <c r="N231" t="str">
        <f>_xlfn.XLOOKUP(All_Together_New[[#This Row],[School Name]],Maine_Schools[School Name],Maine_Schools[Comparison School Type],"Error")</f>
        <v>Non Charter</v>
      </c>
    </row>
    <row r="232" spans="1:14">
      <c r="A232" t="s">
        <v>570</v>
      </c>
      <c r="B232">
        <v>1468</v>
      </c>
      <c r="C232" t="s">
        <v>1033</v>
      </c>
      <c r="D232">
        <v>2085</v>
      </c>
      <c r="E232" t="s">
        <v>189</v>
      </c>
      <c r="F232" t="s">
        <v>1243</v>
      </c>
      <c r="G232" t="s">
        <v>1678</v>
      </c>
      <c r="H232" t="s">
        <v>2297</v>
      </c>
      <c r="I232">
        <v>161</v>
      </c>
      <c r="J232">
        <v>160</v>
      </c>
      <c r="K232">
        <v>0.99380000000000002</v>
      </c>
      <c r="L232" t="s">
        <v>2380</v>
      </c>
      <c r="M232">
        <v>0.75629999999999997</v>
      </c>
      <c r="N232" t="str">
        <f>_xlfn.XLOOKUP(All_Together_New[[#This Row],[School Name]],Maine_Schools[School Name],Maine_Schools[Comparison School Type],"Error")</f>
        <v>Non Charter</v>
      </c>
    </row>
    <row r="233" spans="1:14">
      <c r="A233" t="s">
        <v>570</v>
      </c>
      <c r="B233">
        <v>1468</v>
      </c>
      <c r="C233" t="s">
        <v>1033</v>
      </c>
      <c r="D233">
        <v>1971</v>
      </c>
      <c r="E233" t="s">
        <v>18</v>
      </c>
      <c r="F233" t="s">
        <v>1243</v>
      </c>
      <c r="G233" t="s">
        <v>1678</v>
      </c>
      <c r="H233" t="s">
        <v>2297</v>
      </c>
      <c r="I233">
        <v>120</v>
      </c>
      <c r="J233">
        <v>105</v>
      </c>
      <c r="K233">
        <v>0.875</v>
      </c>
      <c r="L233" t="s">
        <v>1447</v>
      </c>
      <c r="M233">
        <v>0.6381</v>
      </c>
      <c r="N233" t="str">
        <f>_xlfn.XLOOKUP(All_Together_New[[#This Row],[School Name]],Maine_Schools[School Name],Maine_Schools[Comparison School Type],"Error")</f>
        <v>Non Charter</v>
      </c>
    </row>
    <row r="234" spans="1:14">
      <c r="A234" t="s">
        <v>570</v>
      </c>
      <c r="B234">
        <v>765</v>
      </c>
      <c r="C234" t="s">
        <v>1035</v>
      </c>
      <c r="D234">
        <v>773</v>
      </c>
      <c r="E234" t="s">
        <v>117</v>
      </c>
      <c r="F234" t="s">
        <v>1243</v>
      </c>
      <c r="G234" t="s">
        <v>1678</v>
      </c>
      <c r="H234" t="s">
        <v>2297</v>
      </c>
      <c r="I234">
        <v>142</v>
      </c>
      <c r="J234">
        <v>121</v>
      </c>
      <c r="K234">
        <v>0.85209999999999997</v>
      </c>
      <c r="L234" t="s">
        <v>1365</v>
      </c>
      <c r="M234">
        <v>0.69420000000000004</v>
      </c>
      <c r="N234" t="str">
        <f>_xlfn.XLOOKUP(All_Together_New[[#This Row],[School Name]],Maine_Schools[School Name],Maine_Schools[Comparison School Type],"Error")</f>
        <v>Non Charter</v>
      </c>
    </row>
    <row r="235" spans="1:14">
      <c r="A235" t="s">
        <v>570</v>
      </c>
      <c r="B235">
        <v>765</v>
      </c>
      <c r="C235" t="s">
        <v>1035</v>
      </c>
      <c r="D235">
        <v>770</v>
      </c>
      <c r="E235" t="s">
        <v>81</v>
      </c>
      <c r="F235" t="s">
        <v>1243</v>
      </c>
      <c r="G235" t="s">
        <v>1678</v>
      </c>
      <c r="H235" t="s">
        <v>2297</v>
      </c>
      <c r="I235">
        <v>127</v>
      </c>
      <c r="J235">
        <v>111</v>
      </c>
      <c r="K235">
        <v>0.874</v>
      </c>
      <c r="L235" t="s">
        <v>1306</v>
      </c>
      <c r="M235">
        <v>0.56759999999999999</v>
      </c>
      <c r="N235" t="str">
        <f>_xlfn.XLOOKUP(All_Together_New[[#This Row],[School Name]],Maine_Schools[School Name],Maine_Schools[Comparison School Type],"Error")</f>
        <v>Non Charter</v>
      </c>
    </row>
    <row r="236" spans="1:14">
      <c r="A236" t="s">
        <v>570</v>
      </c>
      <c r="B236">
        <v>765</v>
      </c>
      <c r="C236" t="s">
        <v>1035</v>
      </c>
      <c r="D236">
        <v>772</v>
      </c>
      <c r="E236" t="s">
        <v>515</v>
      </c>
      <c r="F236" t="s">
        <v>1243</v>
      </c>
      <c r="G236" t="s">
        <v>1678</v>
      </c>
      <c r="H236" t="s">
        <v>2297</v>
      </c>
      <c r="I236">
        <v>16</v>
      </c>
      <c r="J236">
        <v>16</v>
      </c>
      <c r="K236">
        <v>1</v>
      </c>
      <c r="L236" t="s">
        <v>1252</v>
      </c>
      <c r="M236">
        <v>0.5625</v>
      </c>
      <c r="N236" t="str">
        <f>_xlfn.XLOOKUP(All_Together_New[[#This Row],[School Name]],Maine_Schools[School Name],Maine_Schools[Comparison School Type],"Error")</f>
        <v>Non Charter</v>
      </c>
    </row>
    <row r="237" spans="1:14">
      <c r="A237" t="s">
        <v>570</v>
      </c>
      <c r="B237">
        <v>765</v>
      </c>
      <c r="C237" t="s">
        <v>1035</v>
      </c>
      <c r="D237">
        <v>771</v>
      </c>
      <c r="E237" t="s">
        <v>332</v>
      </c>
      <c r="F237" t="s">
        <v>1243</v>
      </c>
      <c r="G237" t="s">
        <v>1678</v>
      </c>
      <c r="H237" t="s">
        <v>2297</v>
      </c>
      <c r="I237">
        <v>35</v>
      </c>
      <c r="J237">
        <v>32</v>
      </c>
      <c r="K237">
        <v>0.9143</v>
      </c>
      <c r="L237" t="s">
        <v>1249</v>
      </c>
      <c r="M237">
        <v>0.78129999999999999</v>
      </c>
      <c r="N237" t="str">
        <f>_xlfn.XLOOKUP(All_Together_New[[#This Row],[School Name]],Maine_Schools[School Name],Maine_Schools[Comparison School Type],"Error")</f>
        <v>Non Charter</v>
      </c>
    </row>
    <row r="238" spans="1:14">
      <c r="A238" t="s">
        <v>570</v>
      </c>
      <c r="B238">
        <v>774</v>
      </c>
      <c r="C238" t="s">
        <v>1040</v>
      </c>
      <c r="D238">
        <v>778</v>
      </c>
      <c r="E238" t="s">
        <v>216</v>
      </c>
      <c r="F238" t="s">
        <v>1243</v>
      </c>
      <c r="G238" t="s">
        <v>1678</v>
      </c>
      <c r="H238" t="s">
        <v>2297</v>
      </c>
      <c r="I238">
        <v>126</v>
      </c>
      <c r="J238">
        <v>123</v>
      </c>
      <c r="K238">
        <v>0.97619999999999996</v>
      </c>
      <c r="L238" t="s">
        <v>1472</v>
      </c>
      <c r="M238">
        <v>0.748</v>
      </c>
      <c r="N238" t="str">
        <f>_xlfn.XLOOKUP(All_Together_New[[#This Row],[School Name]],Maine_Schools[School Name],Maine_Schools[Comparison School Type],"Error")</f>
        <v>Non Charter</v>
      </c>
    </row>
    <row r="239" spans="1:14">
      <c r="A239" t="s">
        <v>570</v>
      </c>
      <c r="B239">
        <v>780</v>
      </c>
      <c r="C239" t="s">
        <v>1044</v>
      </c>
      <c r="D239">
        <v>782</v>
      </c>
      <c r="E239" t="s">
        <v>31</v>
      </c>
      <c r="F239" t="s">
        <v>1243</v>
      </c>
      <c r="G239" t="s">
        <v>1678</v>
      </c>
      <c r="H239" t="s">
        <v>2297</v>
      </c>
      <c r="I239">
        <v>54</v>
      </c>
      <c r="J239">
        <v>54</v>
      </c>
      <c r="K239">
        <v>1</v>
      </c>
      <c r="L239" t="s">
        <v>1251</v>
      </c>
      <c r="M239">
        <v>0.66669999999999996</v>
      </c>
      <c r="N239" t="str">
        <f>_xlfn.XLOOKUP(All_Together_New[[#This Row],[School Name]],Maine_Schools[School Name],Maine_Schools[Comparison School Type],"Error")</f>
        <v>Non Charter</v>
      </c>
    </row>
    <row r="240" spans="1:14">
      <c r="A240" t="s">
        <v>570</v>
      </c>
      <c r="B240">
        <v>780</v>
      </c>
      <c r="C240" t="s">
        <v>1044</v>
      </c>
      <c r="D240">
        <v>781</v>
      </c>
      <c r="E240" t="s">
        <v>268</v>
      </c>
      <c r="F240" t="s">
        <v>1243</v>
      </c>
      <c r="G240" t="s">
        <v>1678</v>
      </c>
      <c r="H240" t="s">
        <v>2297</v>
      </c>
      <c r="I240">
        <v>22</v>
      </c>
      <c r="J240">
        <v>22</v>
      </c>
      <c r="K240">
        <v>1</v>
      </c>
      <c r="L240" t="s">
        <v>1591</v>
      </c>
      <c r="M240">
        <v>0.72729999999999995</v>
      </c>
      <c r="N240" t="str">
        <f>_xlfn.XLOOKUP(All_Together_New[[#This Row],[School Name]],Maine_Schools[School Name],Maine_Schools[Comparison School Type],"Error")</f>
        <v>Non Charter</v>
      </c>
    </row>
    <row r="241" spans="1:14">
      <c r="A241" t="s">
        <v>570</v>
      </c>
      <c r="B241">
        <v>789</v>
      </c>
      <c r="C241" t="s">
        <v>1046</v>
      </c>
      <c r="D241">
        <v>791</v>
      </c>
      <c r="E241" t="s">
        <v>225</v>
      </c>
      <c r="F241" t="s">
        <v>1243</v>
      </c>
      <c r="G241" t="s">
        <v>1678</v>
      </c>
      <c r="H241" t="s">
        <v>2297</v>
      </c>
      <c r="I241">
        <v>38</v>
      </c>
      <c r="J241">
        <v>38</v>
      </c>
      <c r="K241">
        <v>1</v>
      </c>
      <c r="L241" t="s">
        <v>1261</v>
      </c>
      <c r="M241">
        <v>0.57889999999999997</v>
      </c>
      <c r="N241" t="str">
        <f>_xlfn.XLOOKUP(All_Together_New[[#This Row],[School Name]],Maine_Schools[School Name],Maine_Schools[Comparison School Type],"Error")</f>
        <v>Non Charter</v>
      </c>
    </row>
    <row r="242" spans="1:14">
      <c r="A242" t="s">
        <v>570</v>
      </c>
      <c r="B242">
        <v>789</v>
      </c>
      <c r="C242" t="s">
        <v>1046</v>
      </c>
      <c r="D242">
        <v>792</v>
      </c>
      <c r="E242" t="s">
        <v>125</v>
      </c>
      <c r="F242" t="s">
        <v>1243</v>
      </c>
      <c r="G242" t="s">
        <v>1678</v>
      </c>
      <c r="H242" t="s">
        <v>2297</v>
      </c>
      <c r="I242">
        <v>48</v>
      </c>
      <c r="J242">
        <v>44</v>
      </c>
      <c r="K242">
        <v>0.91669999999999996</v>
      </c>
      <c r="L242" t="s">
        <v>1549</v>
      </c>
      <c r="M242">
        <v>0.52270000000000005</v>
      </c>
      <c r="N242" t="str">
        <f>_xlfn.XLOOKUP(All_Together_New[[#This Row],[School Name]],Maine_Schools[School Name],Maine_Schools[Comparison School Type],"Error")</f>
        <v>Non Charter</v>
      </c>
    </row>
    <row r="243" spans="1:14">
      <c r="A243" t="s">
        <v>570</v>
      </c>
      <c r="B243">
        <v>789</v>
      </c>
      <c r="C243" t="s">
        <v>1046</v>
      </c>
      <c r="D243">
        <v>793</v>
      </c>
      <c r="E243" t="s">
        <v>190</v>
      </c>
      <c r="F243" t="s">
        <v>1243</v>
      </c>
      <c r="G243" t="s">
        <v>1678</v>
      </c>
      <c r="H243" t="s">
        <v>2297</v>
      </c>
      <c r="I243">
        <v>51</v>
      </c>
      <c r="J243">
        <v>50</v>
      </c>
      <c r="K243">
        <v>0.98040000000000005</v>
      </c>
      <c r="L243" t="s">
        <v>1244</v>
      </c>
      <c r="M243">
        <v>0.7</v>
      </c>
      <c r="N243" t="str">
        <f>_xlfn.XLOOKUP(All_Together_New[[#This Row],[School Name]],Maine_Schools[School Name],Maine_Schools[Comparison School Type],"Error")</f>
        <v>Non Charter</v>
      </c>
    </row>
    <row r="244" spans="1:14">
      <c r="A244" t="s">
        <v>570</v>
      </c>
      <c r="B244">
        <v>795</v>
      </c>
      <c r="C244" t="s">
        <v>1049</v>
      </c>
      <c r="D244">
        <v>797</v>
      </c>
      <c r="E244" t="s">
        <v>75</v>
      </c>
      <c r="F244" t="s">
        <v>1243</v>
      </c>
      <c r="G244" t="s">
        <v>1678</v>
      </c>
      <c r="H244" t="s">
        <v>2297</v>
      </c>
      <c r="I244">
        <v>37</v>
      </c>
      <c r="J244">
        <v>37</v>
      </c>
      <c r="K244">
        <v>1</v>
      </c>
      <c r="L244" t="s">
        <v>1304</v>
      </c>
      <c r="M244">
        <v>0.81079999999999997</v>
      </c>
      <c r="N244" t="str">
        <f>_xlfn.XLOOKUP(All_Together_New[[#This Row],[School Name]],Maine_Schools[School Name],Maine_Schools[Comparison School Type],"Error")</f>
        <v>Non Charter</v>
      </c>
    </row>
    <row r="245" spans="1:14">
      <c r="A245" t="s">
        <v>570</v>
      </c>
      <c r="B245">
        <v>826</v>
      </c>
      <c r="C245" t="s">
        <v>1051</v>
      </c>
      <c r="D245">
        <v>828</v>
      </c>
      <c r="E245" t="s">
        <v>151</v>
      </c>
      <c r="F245" t="s">
        <v>1243</v>
      </c>
      <c r="G245" t="s">
        <v>1678</v>
      </c>
      <c r="H245" t="s">
        <v>2297</v>
      </c>
      <c r="I245">
        <v>79</v>
      </c>
      <c r="J245">
        <v>77</v>
      </c>
      <c r="K245">
        <v>0.97470000000000001</v>
      </c>
      <c r="L245" t="s">
        <v>1447</v>
      </c>
      <c r="M245">
        <v>0.87009999999999998</v>
      </c>
      <c r="N245" t="str">
        <f>_xlfn.XLOOKUP(All_Together_New[[#This Row],[School Name]],Maine_Schools[School Name],Maine_Schools[Comparison School Type],"Error")</f>
        <v>Non Charter</v>
      </c>
    </row>
    <row r="246" spans="1:14">
      <c r="A246" t="s">
        <v>570</v>
      </c>
      <c r="B246">
        <v>826</v>
      </c>
      <c r="C246" t="s">
        <v>1051</v>
      </c>
      <c r="D246">
        <v>830</v>
      </c>
      <c r="E246" t="s">
        <v>57</v>
      </c>
      <c r="F246" t="s">
        <v>1243</v>
      </c>
      <c r="G246" t="s">
        <v>1678</v>
      </c>
      <c r="H246" t="s">
        <v>2297</v>
      </c>
      <c r="I246">
        <v>142</v>
      </c>
      <c r="J246">
        <v>132</v>
      </c>
      <c r="K246">
        <v>0.92959999999999998</v>
      </c>
      <c r="L246" t="s">
        <v>1342</v>
      </c>
      <c r="M246">
        <v>0.71209999999999996</v>
      </c>
      <c r="N246" t="str">
        <f>_xlfn.XLOOKUP(All_Together_New[[#This Row],[School Name]],Maine_Schools[School Name],Maine_Schools[Comparison School Type],"Error")</f>
        <v>Non Charter</v>
      </c>
    </row>
    <row r="247" spans="1:14">
      <c r="A247" t="s">
        <v>570</v>
      </c>
      <c r="B247">
        <v>826</v>
      </c>
      <c r="C247" t="s">
        <v>1051</v>
      </c>
      <c r="D247">
        <v>831</v>
      </c>
      <c r="E247" t="s">
        <v>140</v>
      </c>
      <c r="F247" t="s">
        <v>1243</v>
      </c>
      <c r="G247" t="s">
        <v>1678</v>
      </c>
      <c r="H247" t="s">
        <v>2297</v>
      </c>
      <c r="I247">
        <v>125</v>
      </c>
      <c r="J247">
        <v>119</v>
      </c>
      <c r="K247">
        <v>0.95199999999999996</v>
      </c>
      <c r="L247" t="s">
        <v>1491</v>
      </c>
      <c r="M247">
        <v>0.66390000000000005</v>
      </c>
      <c r="N247" t="str">
        <f>_xlfn.XLOOKUP(All_Together_New[[#This Row],[School Name]],Maine_Schools[School Name],Maine_Schools[Comparison School Type],"Error")</f>
        <v>Non Charter</v>
      </c>
    </row>
    <row r="248" spans="1:14">
      <c r="A248" t="s">
        <v>570</v>
      </c>
      <c r="B248">
        <v>1500</v>
      </c>
      <c r="C248" t="s">
        <v>1057</v>
      </c>
      <c r="D248">
        <v>1041</v>
      </c>
      <c r="E248" t="s">
        <v>444</v>
      </c>
      <c r="F248" t="s">
        <v>1243</v>
      </c>
      <c r="G248" t="s">
        <v>1678</v>
      </c>
      <c r="H248" t="s">
        <v>2297</v>
      </c>
      <c r="I248">
        <v>71</v>
      </c>
      <c r="J248">
        <v>71</v>
      </c>
      <c r="K248">
        <v>1</v>
      </c>
      <c r="L248" t="s">
        <v>1402</v>
      </c>
      <c r="M248">
        <v>0.70420000000000005</v>
      </c>
      <c r="N248" t="str">
        <f>_xlfn.XLOOKUP(All_Together_New[[#This Row],[School Name]],Maine_Schools[School Name],Maine_Schools[Comparison School Type],"Error")</f>
        <v>Non Charter</v>
      </c>
    </row>
    <row r="249" spans="1:14">
      <c r="A249" t="s">
        <v>570</v>
      </c>
      <c r="B249">
        <v>839</v>
      </c>
      <c r="C249" t="s">
        <v>1059</v>
      </c>
      <c r="D249">
        <v>843</v>
      </c>
      <c r="E249" t="s">
        <v>419</v>
      </c>
      <c r="F249" t="s">
        <v>1243</v>
      </c>
      <c r="G249" t="s">
        <v>1678</v>
      </c>
      <c r="H249" t="s">
        <v>2297</v>
      </c>
      <c r="I249">
        <v>147</v>
      </c>
      <c r="J249">
        <v>145</v>
      </c>
      <c r="K249">
        <v>0.98640000000000005</v>
      </c>
      <c r="L249" t="s">
        <v>1321</v>
      </c>
      <c r="M249">
        <v>0.3931</v>
      </c>
      <c r="N249" t="str">
        <f>_xlfn.XLOOKUP(All_Together_New[[#This Row],[School Name]],Maine_Schools[School Name],Maine_Schools[Comparison School Type],"Error")</f>
        <v>Non Charter</v>
      </c>
    </row>
    <row r="250" spans="1:14">
      <c r="A250" t="s">
        <v>570</v>
      </c>
      <c r="B250">
        <v>839</v>
      </c>
      <c r="C250" t="s">
        <v>1059</v>
      </c>
      <c r="D250">
        <v>846</v>
      </c>
      <c r="E250" t="s">
        <v>422</v>
      </c>
      <c r="F250" t="s">
        <v>1243</v>
      </c>
      <c r="G250" t="s">
        <v>1678</v>
      </c>
      <c r="H250" t="s">
        <v>2297</v>
      </c>
      <c r="I250">
        <v>146</v>
      </c>
      <c r="J250">
        <v>142</v>
      </c>
      <c r="K250">
        <v>0.97260000000000002</v>
      </c>
      <c r="L250" t="s">
        <v>1304</v>
      </c>
      <c r="M250">
        <v>0.21129999999999999</v>
      </c>
      <c r="N250" t="str">
        <f>_xlfn.XLOOKUP(All_Together_New[[#This Row],[School Name]],Maine_Schools[School Name],Maine_Schools[Comparison School Type],"Error")</f>
        <v>Non Charter</v>
      </c>
    </row>
    <row r="251" spans="1:14">
      <c r="A251" t="s">
        <v>570</v>
      </c>
      <c r="B251">
        <v>839</v>
      </c>
      <c r="C251" t="s">
        <v>1059</v>
      </c>
      <c r="D251">
        <v>845</v>
      </c>
      <c r="E251" t="s">
        <v>423</v>
      </c>
      <c r="F251" t="s">
        <v>1243</v>
      </c>
      <c r="G251" t="s">
        <v>1678</v>
      </c>
      <c r="H251" t="s">
        <v>2297</v>
      </c>
      <c r="I251">
        <v>166</v>
      </c>
      <c r="J251">
        <v>165</v>
      </c>
      <c r="K251">
        <v>0.99399999999999999</v>
      </c>
      <c r="L251" t="s">
        <v>1602</v>
      </c>
      <c r="M251">
        <v>0.497</v>
      </c>
      <c r="N251" t="str">
        <f>_xlfn.XLOOKUP(All_Together_New[[#This Row],[School Name]],Maine_Schools[School Name],Maine_Schools[Comparison School Type],"Error")</f>
        <v>Non Charter</v>
      </c>
    </row>
    <row r="252" spans="1:14">
      <c r="A252" t="s">
        <v>570</v>
      </c>
      <c r="B252">
        <v>847</v>
      </c>
      <c r="C252" t="s">
        <v>1060</v>
      </c>
      <c r="D252">
        <v>848</v>
      </c>
      <c r="E252" t="s">
        <v>425</v>
      </c>
      <c r="F252" t="s">
        <v>1243</v>
      </c>
      <c r="G252" t="s">
        <v>1678</v>
      </c>
      <c r="H252" t="s">
        <v>2297</v>
      </c>
      <c r="I252">
        <v>55</v>
      </c>
      <c r="J252">
        <v>55</v>
      </c>
      <c r="K252">
        <v>1</v>
      </c>
      <c r="L252" t="s">
        <v>1377</v>
      </c>
      <c r="M252">
        <v>0.78180000000000005</v>
      </c>
      <c r="N252" t="str">
        <f>_xlfn.XLOOKUP(All_Together_New[[#This Row],[School Name]],Maine_Schools[School Name],Maine_Schools[Comparison School Type],"Error")</f>
        <v>Non Charter</v>
      </c>
    </row>
    <row r="253" spans="1:14">
      <c r="A253" t="s">
        <v>570</v>
      </c>
      <c r="B253">
        <v>847</v>
      </c>
      <c r="C253" t="s">
        <v>1060</v>
      </c>
      <c r="D253">
        <v>851</v>
      </c>
      <c r="E253" t="s">
        <v>267</v>
      </c>
      <c r="F253" t="s">
        <v>1243</v>
      </c>
      <c r="G253" t="s">
        <v>1678</v>
      </c>
      <c r="H253" t="s">
        <v>2297</v>
      </c>
      <c r="I253">
        <v>139</v>
      </c>
      <c r="J253">
        <v>136</v>
      </c>
      <c r="K253">
        <v>0.97840000000000005</v>
      </c>
      <c r="L253" t="s">
        <v>1340</v>
      </c>
      <c r="M253">
        <v>0.65439999999999998</v>
      </c>
      <c r="N253" t="str">
        <f>_xlfn.XLOOKUP(All_Together_New[[#This Row],[School Name]],Maine_Schools[School Name],Maine_Schools[Comparison School Type],"Error")</f>
        <v>Non Charter</v>
      </c>
    </row>
    <row r="254" spans="1:14">
      <c r="A254" t="s">
        <v>570</v>
      </c>
      <c r="B254">
        <v>847</v>
      </c>
      <c r="C254" t="s">
        <v>1060</v>
      </c>
      <c r="D254">
        <v>849</v>
      </c>
      <c r="E254" t="s">
        <v>326</v>
      </c>
      <c r="F254" t="s">
        <v>1243</v>
      </c>
      <c r="G254" t="s">
        <v>1678</v>
      </c>
      <c r="H254" t="s">
        <v>2297</v>
      </c>
      <c r="I254">
        <v>31</v>
      </c>
      <c r="J254">
        <v>30</v>
      </c>
      <c r="K254">
        <v>0.9677</v>
      </c>
      <c r="L254" t="s">
        <v>1460</v>
      </c>
      <c r="M254">
        <v>0.66669999999999996</v>
      </c>
      <c r="N254" t="str">
        <f>_xlfn.XLOOKUP(All_Together_New[[#This Row],[School Name]],Maine_Schools[School Name],Maine_Schools[Comparison School Type],"Error")</f>
        <v>Non Charter</v>
      </c>
    </row>
    <row r="255" spans="1:14">
      <c r="A255" t="s">
        <v>570</v>
      </c>
      <c r="B255">
        <v>847</v>
      </c>
      <c r="C255" t="s">
        <v>1060</v>
      </c>
      <c r="D255">
        <v>850</v>
      </c>
      <c r="E255" t="s">
        <v>456</v>
      </c>
      <c r="F255" t="s">
        <v>1243</v>
      </c>
      <c r="G255" t="s">
        <v>1678</v>
      </c>
      <c r="H255" t="s">
        <v>2297</v>
      </c>
      <c r="I255">
        <v>142</v>
      </c>
      <c r="J255">
        <v>138</v>
      </c>
      <c r="K255">
        <v>0.9718</v>
      </c>
      <c r="L255" t="s">
        <v>1353</v>
      </c>
      <c r="M255">
        <v>0.6522</v>
      </c>
      <c r="N255" t="str">
        <f>_xlfn.XLOOKUP(All_Together_New[[#This Row],[School Name]],Maine_Schools[School Name],Maine_Schools[Comparison School Type],"Error")</f>
        <v>Non Charter</v>
      </c>
    </row>
    <row r="256" spans="1:14">
      <c r="A256" t="s">
        <v>570</v>
      </c>
      <c r="B256">
        <v>847</v>
      </c>
      <c r="C256" t="s">
        <v>1060</v>
      </c>
      <c r="D256">
        <v>852</v>
      </c>
      <c r="E256" t="s">
        <v>460</v>
      </c>
      <c r="F256" t="s">
        <v>1243</v>
      </c>
      <c r="G256" t="s">
        <v>1678</v>
      </c>
      <c r="H256" t="s">
        <v>2297</v>
      </c>
      <c r="I256">
        <v>72</v>
      </c>
      <c r="J256">
        <v>72</v>
      </c>
      <c r="K256">
        <v>1</v>
      </c>
      <c r="L256" t="s">
        <v>1379</v>
      </c>
      <c r="M256">
        <v>0.84719999999999995</v>
      </c>
      <c r="N256" t="str">
        <f>_xlfn.XLOOKUP(All_Together_New[[#This Row],[School Name]],Maine_Schools[School Name],Maine_Schools[Comparison School Type],"Error")</f>
        <v>Non Charter</v>
      </c>
    </row>
    <row r="257" spans="1:14">
      <c r="A257" t="s">
        <v>570</v>
      </c>
      <c r="B257">
        <v>854</v>
      </c>
      <c r="C257" t="s">
        <v>1064</v>
      </c>
      <c r="D257">
        <v>858</v>
      </c>
      <c r="E257" t="s">
        <v>354</v>
      </c>
      <c r="F257" t="s">
        <v>1243</v>
      </c>
      <c r="G257" t="s">
        <v>1678</v>
      </c>
      <c r="H257" t="s">
        <v>2297</v>
      </c>
      <c r="I257">
        <v>128</v>
      </c>
      <c r="J257">
        <v>124</v>
      </c>
      <c r="K257">
        <v>0.96879999999999999</v>
      </c>
      <c r="L257" t="s">
        <v>1382</v>
      </c>
      <c r="M257">
        <v>0.6532</v>
      </c>
      <c r="N257" t="str">
        <f>_xlfn.XLOOKUP(All_Together_New[[#This Row],[School Name]],Maine_Schools[School Name],Maine_Schools[Comparison School Type],"Error")</f>
        <v>Non Charter</v>
      </c>
    </row>
    <row r="258" spans="1:14">
      <c r="A258" t="s">
        <v>570</v>
      </c>
      <c r="B258">
        <v>860</v>
      </c>
      <c r="C258" t="s">
        <v>1065</v>
      </c>
      <c r="D258">
        <v>861</v>
      </c>
      <c r="E258" t="s">
        <v>147</v>
      </c>
      <c r="F258" t="s">
        <v>1243</v>
      </c>
      <c r="G258" t="s">
        <v>1678</v>
      </c>
      <c r="H258" t="s">
        <v>2297</v>
      </c>
      <c r="I258">
        <v>28</v>
      </c>
      <c r="J258">
        <v>28</v>
      </c>
      <c r="K258">
        <v>1</v>
      </c>
      <c r="L258" t="s">
        <v>1261</v>
      </c>
      <c r="M258">
        <v>0.78569999999999995</v>
      </c>
      <c r="N258" t="str">
        <f>_xlfn.XLOOKUP(All_Together_New[[#This Row],[School Name]],Maine_Schools[School Name],Maine_Schools[Comparison School Type],"Error")</f>
        <v>Non Charter</v>
      </c>
    </row>
    <row r="259" spans="1:14">
      <c r="A259" t="s">
        <v>570</v>
      </c>
      <c r="B259">
        <v>860</v>
      </c>
      <c r="C259" t="s">
        <v>1065</v>
      </c>
      <c r="D259">
        <v>868</v>
      </c>
      <c r="E259" t="s">
        <v>290</v>
      </c>
      <c r="F259" t="s">
        <v>1243</v>
      </c>
      <c r="G259" t="s">
        <v>1678</v>
      </c>
      <c r="H259" t="s">
        <v>2297</v>
      </c>
      <c r="I259">
        <v>82</v>
      </c>
      <c r="J259">
        <v>78</v>
      </c>
      <c r="K259">
        <v>0.95120000000000005</v>
      </c>
      <c r="L259" t="s">
        <v>1444</v>
      </c>
      <c r="M259">
        <v>0.89739999999999998</v>
      </c>
      <c r="N259" t="str">
        <f>_xlfn.XLOOKUP(All_Together_New[[#This Row],[School Name]],Maine_Schools[School Name],Maine_Schools[Comparison School Type],"Error")</f>
        <v>Non Charter</v>
      </c>
    </row>
    <row r="260" spans="1:14">
      <c r="A260" t="s">
        <v>570</v>
      </c>
      <c r="B260">
        <v>860</v>
      </c>
      <c r="C260" t="s">
        <v>1065</v>
      </c>
      <c r="D260">
        <v>873</v>
      </c>
      <c r="E260" t="s">
        <v>372</v>
      </c>
      <c r="F260" t="s">
        <v>1243</v>
      </c>
      <c r="G260" t="s">
        <v>1678</v>
      </c>
      <c r="H260" t="s">
        <v>2297</v>
      </c>
      <c r="I260">
        <v>50</v>
      </c>
      <c r="J260">
        <v>50</v>
      </c>
      <c r="K260">
        <v>1</v>
      </c>
      <c r="L260" t="s">
        <v>1273</v>
      </c>
      <c r="M260">
        <v>0.74</v>
      </c>
      <c r="N260" t="str">
        <f>_xlfn.XLOOKUP(All_Together_New[[#This Row],[School Name]],Maine_Schools[School Name],Maine_Schools[Comparison School Type],"Error")</f>
        <v>Non Charter</v>
      </c>
    </row>
    <row r="261" spans="1:14">
      <c r="A261" t="s">
        <v>570</v>
      </c>
      <c r="B261">
        <v>860</v>
      </c>
      <c r="C261" t="s">
        <v>1065</v>
      </c>
      <c r="D261">
        <v>867</v>
      </c>
      <c r="E261" t="s">
        <v>109</v>
      </c>
      <c r="F261" t="s">
        <v>1243</v>
      </c>
      <c r="G261" t="s">
        <v>1678</v>
      </c>
      <c r="H261" t="s">
        <v>2297</v>
      </c>
      <c r="I261">
        <v>147</v>
      </c>
      <c r="J261">
        <v>132</v>
      </c>
      <c r="K261">
        <v>0.89800000000000002</v>
      </c>
      <c r="L261" t="s">
        <v>1287</v>
      </c>
      <c r="M261">
        <v>0.77270000000000005</v>
      </c>
      <c r="N261" t="str">
        <f>_xlfn.XLOOKUP(All_Together_New[[#This Row],[School Name]],Maine_Schools[School Name],Maine_Schools[Comparison School Type],"Error")</f>
        <v>Non Charter</v>
      </c>
    </row>
    <row r="262" spans="1:14">
      <c r="A262" t="s">
        <v>570</v>
      </c>
      <c r="B262">
        <v>860</v>
      </c>
      <c r="C262" t="s">
        <v>1065</v>
      </c>
      <c r="D262">
        <v>870</v>
      </c>
      <c r="E262" t="s">
        <v>176</v>
      </c>
      <c r="F262" t="s">
        <v>1243</v>
      </c>
      <c r="G262" t="s">
        <v>1678</v>
      </c>
      <c r="H262" t="s">
        <v>2297</v>
      </c>
      <c r="I262">
        <v>168</v>
      </c>
      <c r="J262">
        <v>160</v>
      </c>
      <c r="K262">
        <v>0.95240000000000002</v>
      </c>
      <c r="L262" t="s">
        <v>1361</v>
      </c>
      <c r="M262">
        <v>0.55000000000000004</v>
      </c>
      <c r="N262" t="str">
        <f>_xlfn.XLOOKUP(All_Together_New[[#This Row],[School Name]],Maine_Schools[School Name],Maine_Schools[Comparison School Type],"Error")</f>
        <v>Non Charter</v>
      </c>
    </row>
    <row r="263" spans="1:14">
      <c r="A263" t="s">
        <v>570</v>
      </c>
      <c r="B263">
        <v>874</v>
      </c>
      <c r="C263" t="s">
        <v>1069</v>
      </c>
      <c r="D263">
        <v>877</v>
      </c>
      <c r="E263" t="s">
        <v>168</v>
      </c>
      <c r="F263" t="s">
        <v>1243</v>
      </c>
      <c r="G263" t="s">
        <v>1678</v>
      </c>
      <c r="H263" t="s">
        <v>2297</v>
      </c>
      <c r="I263">
        <v>74</v>
      </c>
      <c r="J263">
        <v>71</v>
      </c>
      <c r="K263">
        <v>0.95950000000000002</v>
      </c>
      <c r="L263" t="s">
        <v>1331</v>
      </c>
      <c r="M263">
        <v>0.63380000000000003</v>
      </c>
      <c r="N263" t="str">
        <f>_xlfn.XLOOKUP(All_Together_New[[#This Row],[School Name]],Maine_Schools[School Name],Maine_Schools[Comparison School Type],"Error")</f>
        <v>Non Charter</v>
      </c>
    </row>
    <row r="264" spans="1:14">
      <c r="A264" t="s">
        <v>570</v>
      </c>
      <c r="B264">
        <v>874</v>
      </c>
      <c r="C264" t="s">
        <v>1069</v>
      </c>
      <c r="D264">
        <v>881</v>
      </c>
      <c r="E264" t="s">
        <v>436</v>
      </c>
      <c r="F264" t="s">
        <v>1243</v>
      </c>
      <c r="G264" t="s">
        <v>1678</v>
      </c>
      <c r="H264" t="s">
        <v>2297</v>
      </c>
      <c r="I264">
        <v>123</v>
      </c>
      <c r="J264">
        <v>121</v>
      </c>
      <c r="K264">
        <v>0.98370000000000002</v>
      </c>
      <c r="L264" t="s">
        <v>1375</v>
      </c>
      <c r="M264">
        <v>0.78510000000000002</v>
      </c>
      <c r="N264" t="str">
        <f>_xlfn.XLOOKUP(All_Together_New[[#This Row],[School Name]],Maine_Schools[School Name],Maine_Schools[Comparison School Type],"Error")</f>
        <v>Non Charter</v>
      </c>
    </row>
    <row r="265" spans="1:14">
      <c r="A265" t="s">
        <v>570</v>
      </c>
      <c r="B265">
        <v>1826</v>
      </c>
      <c r="C265" t="s">
        <v>1071</v>
      </c>
      <c r="D265">
        <v>672</v>
      </c>
      <c r="E265" t="s">
        <v>62</v>
      </c>
      <c r="F265" t="s">
        <v>1243</v>
      </c>
      <c r="G265" t="s">
        <v>1678</v>
      </c>
      <c r="H265" t="s">
        <v>2297</v>
      </c>
      <c r="I265">
        <v>63</v>
      </c>
      <c r="J265">
        <v>63</v>
      </c>
      <c r="K265">
        <v>1</v>
      </c>
      <c r="L265" t="s">
        <v>1348</v>
      </c>
      <c r="M265">
        <v>0.92059999999999997</v>
      </c>
      <c r="N265" t="str">
        <f>_xlfn.XLOOKUP(All_Together_New[[#This Row],[School Name]],Maine_Schools[School Name],Maine_Schools[Comparison School Type],"Error")</f>
        <v>Non Charter</v>
      </c>
    </row>
    <row r="266" spans="1:14">
      <c r="A266" t="s">
        <v>570</v>
      </c>
      <c r="B266">
        <v>1826</v>
      </c>
      <c r="C266" t="s">
        <v>1071</v>
      </c>
      <c r="D266">
        <v>670</v>
      </c>
      <c r="E266" t="s">
        <v>71</v>
      </c>
      <c r="F266" t="s">
        <v>1243</v>
      </c>
      <c r="G266" t="s">
        <v>1678</v>
      </c>
      <c r="H266" t="s">
        <v>2297</v>
      </c>
      <c r="I266">
        <v>54</v>
      </c>
      <c r="J266">
        <v>52</v>
      </c>
      <c r="K266">
        <v>0.96299999999999997</v>
      </c>
      <c r="L266" t="s">
        <v>1515</v>
      </c>
      <c r="M266">
        <v>0.84619999999999995</v>
      </c>
      <c r="N266" t="str">
        <f>_xlfn.XLOOKUP(All_Together_New[[#This Row],[School Name]],Maine_Schools[School Name],Maine_Schools[Comparison School Type],"Error")</f>
        <v>Non Charter</v>
      </c>
    </row>
    <row r="267" spans="1:14">
      <c r="A267" t="s">
        <v>570</v>
      </c>
      <c r="B267">
        <v>1826</v>
      </c>
      <c r="C267" t="s">
        <v>1071</v>
      </c>
      <c r="D267">
        <v>671</v>
      </c>
      <c r="E267" t="s">
        <v>68</v>
      </c>
      <c r="F267" t="s">
        <v>1243</v>
      </c>
      <c r="G267" t="s">
        <v>1678</v>
      </c>
      <c r="H267" t="s">
        <v>2297</v>
      </c>
      <c r="I267">
        <v>53</v>
      </c>
      <c r="J267">
        <v>50</v>
      </c>
      <c r="K267">
        <v>0.94340000000000002</v>
      </c>
      <c r="L267" t="s">
        <v>1244</v>
      </c>
      <c r="M267">
        <v>0.7</v>
      </c>
      <c r="N267" t="str">
        <f>_xlfn.XLOOKUP(All_Together_New[[#This Row],[School Name]],Maine_Schools[School Name],Maine_Schools[Comparison School Type],"Error")</f>
        <v>Non Charter</v>
      </c>
    </row>
    <row r="268" spans="1:14">
      <c r="A268" t="s">
        <v>570</v>
      </c>
      <c r="B268">
        <v>888</v>
      </c>
      <c r="C268" t="s">
        <v>1074</v>
      </c>
      <c r="D268">
        <v>890</v>
      </c>
      <c r="E268" t="s">
        <v>337</v>
      </c>
      <c r="F268" t="s">
        <v>1243</v>
      </c>
      <c r="G268" t="s">
        <v>1678</v>
      </c>
      <c r="H268" t="s">
        <v>2297</v>
      </c>
      <c r="I268">
        <v>44</v>
      </c>
      <c r="J268">
        <v>44</v>
      </c>
      <c r="K268">
        <v>1</v>
      </c>
      <c r="L268" t="s">
        <v>1273</v>
      </c>
      <c r="M268">
        <v>0.84089999999999998</v>
      </c>
      <c r="N268" t="str">
        <f>_xlfn.XLOOKUP(All_Together_New[[#This Row],[School Name]],Maine_Schools[School Name],Maine_Schools[Comparison School Type],"Error")</f>
        <v>Non Charter</v>
      </c>
    </row>
    <row r="269" spans="1:14">
      <c r="A269" t="s">
        <v>570</v>
      </c>
      <c r="B269">
        <v>888</v>
      </c>
      <c r="C269" t="s">
        <v>1074</v>
      </c>
      <c r="D269">
        <v>892</v>
      </c>
      <c r="E269" t="s">
        <v>345</v>
      </c>
      <c r="F269" t="s">
        <v>1243</v>
      </c>
      <c r="G269" t="s">
        <v>1678</v>
      </c>
      <c r="H269" t="s">
        <v>2297</v>
      </c>
      <c r="I269">
        <v>37</v>
      </c>
      <c r="J269">
        <v>37</v>
      </c>
      <c r="K269">
        <v>1</v>
      </c>
      <c r="L269" t="s">
        <v>1246</v>
      </c>
      <c r="M269">
        <v>0.75680000000000003</v>
      </c>
      <c r="N269" t="str">
        <f>_xlfn.XLOOKUP(All_Together_New[[#This Row],[School Name]],Maine_Schools[School Name],Maine_Schools[Comparison School Type],"Error")</f>
        <v>Non Charter</v>
      </c>
    </row>
    <row r="270" spans="1:14">
      <c r="A270" t="s">
        <v>570</v>
      </c>
      <c r="B270">
        <v>888</v>
      </c>
      <c r="C270" t="s">
        <v>1074</v>
      </c>
      <c r="D270">
        <v>894</v>
      </c>
      <c r="E270" t="s">
        <v>293</v>
      </c>
      <c r="F270" t="s">
        <v>1243</v>
      </c>
      <c r="G270" t="s">
        <v>1678</v>
      </c>
      <c r="H270" t="s">
        <v>2297</v>
      </c>
      <c r="I270">
        <v>209</v>
      </c>
      <c r="J270">
        <v>153</v>
      </c>
      <c r="K270">
        <v>0.73209999999999997</v>
      </c>
      <c r="L270" t="s">
        <v>1446</v>
      </c>
      <c r="M270">
        <v>0.89539999999999997</v>
      </c>
      <c r="N270" t="str">
        <f>_xlfn.XLOOKUP(All_Together_New[[#This Row],[School Name]],Maine_Schools[School Name],Maine_Schools[Comparison School Type],"Error")</f>
        <v>Non Charter</v>
      </c>
    </row>
    <row r="271" spans="1:14">
      <c r="A271" t="s">
        <v>570</v>
      </c>
      <c r="B271">
        <v>888</v>
      </c>
      <c r="C271" t="s">
        <v>1074</v>
      </c>
      <c r="D271">
        <v>897</v>
      </c>
      <c r="E271" t="s">
        <v>366</v>
      </c>
      <c r="F271" t="s">
        <v>1243</v>
      </c>
      <c r="G271" t="s">
        <v>1678</v>
      </c>
      <c r="H271" t="s">
        <v>2297</v>
      </c>
      <c r="I271">
        <v>209</v>
      </c>
      <c r="J271">
        <v>201</v>
      </c>
      <c r="K271">
        <v>0.9617</v>
      </c>
      <c r="L271" t="s">
        <v>1363</v>
      </c>
      <c r="M271">
        <v>0.6119</v>
      </c>
      <c r="N271" t="str">
        <f>_xlfn.XLOOKUP(All_Together_New[[#This Row],[School Name]],Maine_Schools[School Name],Maine_Schools[Comparison School Type],"Error")</f>
        <v>Non Charter</v>
      </c>
    </row>
    <row r="272" spans="1:14">
      <c r="A272" t="s">
        <v>570</v>
      </c>
      <c r="B272">
        <v>888</v>
      </c>
      <c r="C272" t="s">
        <v>1074</v>
      </c>
      <c r="D272">
        <v>896</v>
      </c>
      <c r="E272" t="s">
        <v>551</v>
      </c>
      <c r="F272" t="s">
        <v>1243</v>
      </c>
      <c r="G272" t="s">
        <v>1678</v>
      </c>
      <c r="H272" t="s">
        <v>2297</v>
      </c>
      <c r="I272">
        <v>72</v>
      </c>
      <c r="J272">
        <v>72</v>
      </c>
      <c r="K272">
        <v>1</v>
      </c>
      <c r="L272" t="s">
        <v>1308</v>
      </c>
      <c r="M272">
        <v>0.75</v>
      </c>
      <c r="N272" t="str">
        <f>_xlfn.XLOOKUP(All_Together_New[[#This Row],[School Name]],Maine_Schools[School Name],Maine_Schools[Comparison School Type],"Error")</f>
        <v>Non Charter</v>
      </c>
    </row>
    <row r="273" spans="1:14">
      <c r="A273" t="s">
        <v>570</v>
      </c>
      <c r="B273">
        <v>898</v>
      </c>
      <c r="C273" t="s">
        <v>1081</v>
      </c>
      <c r="D273">
        <v>2143</v>
      </c>
      <c r="E273" t="s">
        <v>191</v>
      </c>
      <c r="F273" t="s">
        <v>1243</v>
      </c>
      <c r="G273" t="s">
        <v>1678</v>
      </c>
      <c r="H273" t="s">
        <v>2297</v>
      </c>
      <c r="I273">
        <v>82</v>
      </c>
      <c r="J273">
        <v>81</v>
      </c>
      <c r="K273">
        <v>0.98780000000000001</v>
      </c>
      <c r="L273" t="s">
        <v>1386</v>
      </c>
      <c r="M273">
        <v>0.60489999999999999</v>
      </c>
      <c r="N273" t="str">
        <f>_xlfn.XLOOKUP(All_Together_New[[#This Row],[School Name]],Maine_Schools[School Name],Maine_Schools[Comparison School Type],"Error")</f>
        <v>Non Charter</v>
      </c>
    </row>
    <row r="274" spans="1:14">
      <c r="A274" t="s">
        <v>570</v>
      </c>
      <c r="B274">
        <v>898</v>
      </c>
      <c r="C274" t="s">
        <v>1081</v>
      </c>
      <c r="D274">
        <v>904</v>
      </c>
      <c r="E274" t="s">
        <v>127</v>
      </c>
      <c r="F274" t="s">
        <v>1243</v>
      </c>
      <c r="G274" t="s">
        <v>1678</v>
      </c>
      <c r="H274" t="s">
        <v>2297</v>
      </c>
      <c r="I274">
        <v>57</v>
      </c>
      <c r="J274">
        <v>55</v>
      </c>
      <c r="K274">
        <v>0.96489999999999998</v>
      </c>
      <c r="L274" t="s">
        <v>1410</v>
      </c>
      <c r="M274">
        <v>0.58179999999999998</v>
      </c>
      <c r="N274" t="str">
        <f>_xlfn.XLOOKUP(All_Together_New[[#This Row],[School Name]],Maine_Schools[School Name],Maine_Schools[Comparison School Type],"Error")</f>
        <v>Non Charter</v>
      </c>
    </row>
    <row r="275" spans="1:14">
      <c r="A275" t="s">
        <v>570</v>
      </c>
      <c r="B275">
        <v>905</v>
      </c>
      <c r="C275" t="s">
        <v>1086</v>
      </c>
      <c r="D275">
        <v>2202</v>
      </c>
      <c r="E275" t="s">
        <v>169</v>
      </c>
      <c r="F275" t="s">
        <v>1243</v>
      </c>
      <c r="G275" t="s">
        <v>1678</v>
      </c>
      <c r="H275" t="s">
        <v>2297</v>
      </c>
      <c r="I275">
        <v>91</v>
      </c>
      <c r="J275">
        <v>88</v>
      </c>
      <c r="K275">
        <v>0.96699999999999997</v>
      </c>
      <c r="L275" t="s">
        <v>1447</v>
      </c>
      <c r="M275">
        <v>0.76139999999999997</v>
      </c>
      <c r="N275" t="str">
        <f>_xlfn.XLOOKUP(All_Together_New[[#This Row],[School Name]],Maine_Schools[School Name],Maine_Schools[Comparison School Type],"Error")</f>
        <v>Non Charter</v>
      </c>
    </row>
    <row r="276" spans="1:14">
      <c r="A276" t="s">
        <v>570</v>
      </c>
      <c r="B276">
        <v>905</v>
      </c>
      <c r="C276" t="s">
        <v>1086</v>
      </c>
      <c r="D276">
        <v>2203</v>
      </c>
      <c r="E276" t="s">
        <v>351</v>
      </c>
      <c r="F276" t="s">
        <v>1243</v>
      </c>
      <c r="G276" t="s">
        <v>1678</v>
      </c>
      <c r="H276" t="s">
        <v>2297</v>
      </c>
      <c r="I276">
        <v>40</v>
      </c>
      <c r="J276">
        <v>39</v>
      </c>
      <c r="K276">
        <v>0.97499999999999998</v>
      </c>
      <c r="L276" t="s">
        <v>1541</v>
      </c>
      <c r="M276">
        <v>0.69230000000000003</v>
      </c>
      <c r="N276" t="str">
        <f>_xlfn.XLOOKUP(All_Together_New[[#This Row],[School Name]],Maine_Schools[School Name],Maine_Schools[Comparison School Type],"Error")</f>
        <v>Non Charter</v>
      </c>
    </row>
    <row r="277" spans="1:14">
      <c r="A277" t="s">
        <v>570</v>
      </c>
      <c r="B277">
        <v>913</v>
      </c>
      <c r="C277" t="s">
        <v>1088</v>
      </c>
      <c r="D277">
        <v>921</v>
      </c>
      <c r="E277" t="s">
        <v>255</v>
      </c>
      <c r="F277" t="s">
        <v>1243</v>
      </c>
      <c r="G277" t="s">
        <v>1678</v>
      </c>
      <c r="H277" t="s">
        <v>2297</v>
      </c>
      <c r="I277">
        <v>138</v>
      </c>
      <c r="J277">
        <v>137</v>
      </c>
      <c r="K277">
        <v>0.99280000000000002</v>
      </c>
      <c r="L277" t="s">
        <v>1583</v>
      </c>
      <c r="M277">
        <v>0.84670000000000001</v>
      </c>
      <c r="N277" t="str">
        <f>_xlfn.XLOOKUP(All_Together_New[[#This Row],[School Name]],Maine_Schools[School Name],Maine_Schools[Comparison School Type],"Error")</f>
        <v>Non Charter</v>
      </c>
    </row>
    <row r="278" spans="1:14">
      <c r="A278" t="s">
        <v>570</v>
      </c>
      <c r="B278">
        <v>913</v>
      </c>
      <c r="C278" t="s">
        <v>1088</v>
      </c>
      <c r="D278">
        <v>918</v>
      </c>
      <c r="E278" t="s">
        <v>467</v>
      </c>
      <c r="F278" t="s">
        <v>1243</v>
      </c>
      <c r="G278" t="s">
        <v>1678</v>
      </c>
      <c r="H278" t="s">
        <v>2297</v>
      </c>
      <c r="I278">
        <v>81</v>
      </c>
      <c r="J278">
        <v>81</v>
      </c>
      <c r="K278">
        <v>1</v>
      </c>
      <c r="L278" t="s">
        <v>1285</v>
      </c>
      <c r="M278">
        <v>0.83950000000000002</v>
      </c>
      <c r="N278" t="str">
        <f>_xlfn.XLOOKUP(All_Together_New[[#This Row],[School Name]],Maine_Schools[School Name],Maine_Schools[Comparison School Type],"Error")</f>
        <v>Non Charter</v>
      </c>
    </row>
    <row r="279" spans="1:14">
      <c r="A279" t="s">
        <v>570</v>
      </c>
      <c r="B279">
        <v>913</v>
      </c>
      <c r="C279" t="s">
        <v>1088</v>
      </c>
      <c r="D279">
        <v>920</v>
      </c>
      <c r="E279" t="s">
        <v>322</v>
      </c>
      <c r="F279" t="s">
        <v>1243</v>
      </c>
      <c r="G279" t="s">
        <v>1678</v>
      </c>
      <c r="H279" t="s">
        <v>2297</v>
      </c>
      <c r="I279">
        <v>467</v>
      </c>
      <c r="J279">
        <v>414</v>
      </c>
      <c r="K279">
        <v>0.88649999999999995</v>
      </c>
      <c r="L279" t="s">
        <v>1500</v>
      </c>
      <c r="M279">
        <v>0.6401</v>
      </c>
      <c r="N279" t="str">
        <f>_xlfn.XLOOKUP(All_Together_New[[#This Row],[School Name]],Maine_Schools[School Name],Maine_Schools[Comparison School Type],"Error")</f>
        <v>Non Charter</v>
      </c>
    </row>
    <row r="280" spans="1:14">
      <c r="A280" t="s">
        <v>570</v>
      </c>
      <c r="B280">
        <v>922</v>
      </c>
      <c r="C280" t="s">
        <v>1093</v>
      </c>
      <c r="D280">
        <v>2113</v>
      </c>
      <c r="E280" t="s">
        <v>228</v>
      </c>
      <c r="F280" t="s">
        <v>1243</v>
      </c>
      <c r="G280" t="s">
        <v>1678</v>
      </c>
      <c r="H280" t="s">
        <v>2297</v>
      </c>
      <c r="I280">
        <v>56</v>
      </c>
      <c r="J280">
        <v>56</v>
      </c>
      <c r="K280">
        <v>1</v>
      </c>
      <c r="L280" t="s">
        <v>1386</v>
      </c>
      <c r="M280">
        <v>0.875</v>
      </c>
      <c r="N280" t="str">
        <f>_xlfn.XLOOKUP(All_Together_New[[#This Row],[School Name]],Maine_Schools[School Name],Maine_Schools[Comparison School Type],"Error")</f>
        <v>Non Charter</v>
      </c>
    </row>
    <row r="281" spans="1:14">
      <c r="A281" t="s">
        <v>570</v>
      </c>
      <c r="B281">
        <v>922</v>
      </c>
      <c r="C281" t="s">
        <v>1093</v>
      </c>
      <c r="D281">
        <v>925</v>
      </c>
      <c r="E281" t="s">
        <v>83</v>
      </c>
      <c r="F281" t="s">
        <v>1243</v>
      </c>
      <c r="G281" t="s">
        <v>1678</v>
      </c>
      <c r="H281" t="s">
        <v>2297</v>
      </c>
      <c r="I281">
        <v>117</v>
      </c>
      <c r="J281">
        <v>111</v>
      </c>
      <c r="K281">
        <v>0.94869999999999999</v>
      </c>
      <c r="L281" t="s">
        <v>1294</v>
      </c>
      <c r="M281">
        <v>0.65769999999999995</v>
      </c>
      <c r="N281" t="str">
        <f>_xlfn.XLOOKUP(All_Together_New[[#This Row],[School Name]],Maine_Schools[School Name],Maine_Schools[Comparison School Type],"Error")</f>
        <v>Non Charter</v>
      </c>
    </row>
    <row r="282" spans="1:14">
      <c r="A282" t="s">
        <v>570</v>
      </c>
      <c r="B282">
        <v>922</v>
      </c>
      <c r="C282" t="s">
        <v>1093</v>
      </c>
      <c r="D282">
        <v>926</v>
      </c>
      <c r="E282" t="s">
        <v>89</v>
      </c>
      <c r="F282" t="s">
        <v>1243</v>
      </c>
      <c r="G282" t="s">
        <v>1678</v>
      </c>
      <c r="H282" t="s">
        <v>2297</v>
      </c>
      <c r="I282">
        <v>130</v>
      </c>
      <c r="J282">
        <v>129</v>
      </c>
      <c r="K282">
        <v>0.99229999999999996</v>
      </c>
      <c r="L282" t="s">
        <v>1491</v>
      </c>
      <c r="M282">
        <v>0.61240000000000006</v>
      </c>
      <c r="N282" t="str">
        <f>_xlfn.XLOOKUP(All_Together_New[[#This Row],[School Name]],Maine_Schools[School Name],Maine_Schools[Comparison School Type],"Error")</f>
        <v>Non Charter</v>
      </c>
    </row>
    <row r="283" spans="1:14">
      <c r="A283" t="s">
        <v>570</v>
      </c>
      <c r="B283">
        <v>922</v>
      </c>
      <c r="C283" t="s">
        <v>1093</v>
      </c>
      <c r="D283">
        <v>923</v>
      </c>
      <c r="E283" t="s">
        <v>449</v>
      </c>
      <c r="F283" t="s">
        <v>1243</v>
      </c>
      <c r="G283" t="s">
        <v>1678</v>
      </c>
      <c r="H283" t="s">
        <v>2297</v>
      </c>
      <c r="I283">
        <v>54</v>
      </c>
      <c r="J283">
        <v>54</v>
      </c>
      <c r="K283">
        <v>1</v>
      </c>
      <c r="L283" t="s">
        <v>1360</v>
      </c>
      <c r="M283">
        <v>0.77780000000000005</v>
      </c>
      <c r="N283" t="str">
        <f>_xlfn.XLOOKUP(All_Together_New[[#This Row],[School Name]],Maine_Schools[School Name],Maine_Schools[Comparison School Type],"Error")</f>
        <v>Non Charter</v>
      </c>
    </row>
    <row r="284" spans="1:14">
      <c r="A284" t="s">
        <v>570</v>
      </c>
      <c r="B284">
        <v>932</v>
      </c>
      <c r="C284" t="s">
        <v>1097</v>
      </c>
      <c r="D284">
        <v>935</v>
      </c>
      <c r="E284" t="s">
        <v>300</v>
      </c>
      <c r="F284" t="s">
        <v>1243</v>
      </c>
      <c r="G284" t="s">
        <v>1678</v>
      </c>
      <c r="H284" t="s">
        <v>2297</v>
      </c>
      <c r="I284">
        <v>87</v>
      </c>
      <c r="J284">
        <v>86</v>
      </c>
      <c r="K284">
        <v>0.98850000000000005</v>
      </c>
      <c r="L284" t="s">
        <v>1346</v>
      </c>
      <c r="M284">
        <v>0.60470000000000002</v>
      </c>
      <c r="N284" t="str">
        <f>_xlfn.XLOOKUP(All_Together_New[[#This Row],[School Name]],Maine_Schools[School Name],Maine_Schools[Comparison School Type],"Error")</f>
        <v>Non Charter</v>
      </c>
    </row>
    <row r="285" spans="1:14">
      <c r="A285" t="s">
        <v>570</v>
      </c>
      <c r="B285">
        <v>936</v>
      </c>
      <c r="C285" t="s">
        <v>1101</v>
      </c>
      <c r="D285">
        <v>1763</v>
      </c>
      <c r="E285" t="s">
        <v>13</v>
      </c>
      <c r="F285" t="s">
        <v>1243</v>
      </c>
      <c r="G285" t="s">
        <v>1678</v>
      </c>
      <c r="H285" t="s">
        <v>2297</v>
      </c>
      <c r="I285">
        <v>71</v>
      </c>
      <c r="J285">
        <v>71</v>
      </c>
      <c r="K285">
        <v>1</v>
      </c>
      <c r="L285" t="s">
        <v>1296</v>
      </c>
      <c r="M285">
        <v>0.83099999999999996</v>
      </c>
      <c r="N285" t="str">
        <f>_xlfn.XLOOKUP(All_Together_New[[#This Row],[School Name]],Maine_Schools[School Name],Maine_Schools[Comparison School Type],"Error")</f>
        <v>Non Charter</v>
      </c>
    </row>
    <row r="286" spans="1:14">
      <c r="A286" t="s">
        <v>570</v>
      </c>
      <c r="B286">
        <v>936</v>
      </c>
      <c r="C286" t="s">
        <v>1101</v>
      </c>
      <c r="D286">
        <v>939</v>
      </c>
      <c r="E286" t="s">
        <v>177</v>
      </c>
      <c r="F286" t="s">
        <v>1243</v>
      </c>
      <c r="G286" t="s">
        <v>1678</v>
      </c>
      <c r="H286" t="s">
        <v>2297</v>
      </c>
      <c r="I286">
        <v>83</v>
      </c>
      <c r="J286">
        <v>82</v>
      </c>
      <c r="K286">
        <v>0.98799999999999999</v>
      </c>
      <c r="L286" t="s">
        <v>1269</v>
      </c>
      <c r="M286">
        <v>0.64629999999999999</v>
      </c>
      <c r="N286" t="str">
        <f>_xlfn.XLOOKUP(All_Together_New[[#This Row],[School Name]],Maine_Schools[School Name],Maine_Schools[Comparison School Type],"Error")</f>
        <v>Non Charter</v>
      </c>
    </row>
    <row r="287" spans="1:14">
      <c r="A287" t="s">
        <v>570</v>
      </c>
      <c r="B287">
        <v>936</v>
      </c>
      <c r="C287" t="s">
        <v>1101</v>
      </c>
      <c r="D287">
        <v>940</v>
      </c>
      <c r="E287" t="s">
        <v>70</v>
      </c>
      <c r="F287" t="s">
        <v>1243</v>
      </c>
      <c r="G287" t="s">
        <v>1678</v>
      </c>
      <c r="H287" t="s">
        <v>2297</v>
      </c>
      <c r="I287">
        <v>64</v>
      </c>
      <c r="J287">
        <v>64</v>
      </c>
      <c r="K287">
        <v>1</v>
      </c>
      <c r="L287" t="s">
        <v>1281</v>
      </c>
      <c r="M287">
        <v>0.64059999999999995</v>
      </c>
      <c r="N287" t="str">
        <f>_xlfn.XLOOKUP(All_Together_New[[#This Row],[School Name]],Maine_Schools[School Name],Maine_Schools[Comparison School Type],"Error")</f>
        <v>Non Charter</v>
      </c>
    </row>
    <row r="288" spans="1:14">
      <c r="A288" t="s">
        <v>570</v>
      </c>
      <c r="B288">
        <v>1469</v>
      </c>
      <c r="C288" t="s">
        <v>1106</v>
      </c>
      <c r="D288">
        <v>948</v>
      </c>
      <c r="E288" t="s">
        <v>364</v>
      </c>
      <c r="F288" t="s">
        <v>1243</v>
      </c>
      <c r="G288" t="s">
        <v>1678</v>
      </c>
      <c r="H288" t="s">
        <v>2297</v>
      </c>
      <c r="I288">
        <v>64</v>
      </c>
      <c r="J288">
        <v>56</v>
      </c>
      <c r="K288">
        <v>0.875</v>
      </c>
      <c r="L288" t="s">
        <v>1336</v>
      </c>
      <c r="M288">
        <v>0.67859999999999998</v>
      </c>
      <c r="N288" t="str">
        <f>_xlfn.XLOOKUP(All_Together_New[[#This Row],[School Name]],Maine_Schools[School Name],Maine_Schools[Comparison School Type],"Error")</f>
        <v>Non Charter</v>
      </c>
    </row>
    <row r="289" spans="1:14">
      <c r="A289" t="s">
        <v>570</v>
      </c>
      <c r="B289">
        <v>1469</v>
      </c>
      <c r="C289" t="s">
        <v>1106</v>
      </c>
      <c r="D289">
        <v>949</v>
      </c>
      <c r="E289" t="s">
        <v>365</v>
      </c>
      <c r="F289" t="s">
        <v>1243</v>
      </c>
      <c r="G289" t="s">
        <v>1678</v>
      </c>
      <c r="H289" t="s">
        <v>2297</v>
      </c>
      <c r="I289">
        <v>128</v>
      </c>
      <c r="J289">
        <v>128</v>
      </c>
      <c r="K289">
        <v>1</v>
      </c>
      <c r="L289" t="s">
        <v>1538</v>
      </c>
      <c r="M289">
        <v>0.625</v>
      </c>
      <c r="N289" t="str">
        <f>_xlfn.XLOOKUP(All_Together_New[[#This Row],[School Name]],Maine_Schools[School Name],Maine_Schools[Comparison School Type],"Error")</f>
        <v>Non Charter</v>
      </c>
    </row>
    <row r="290" spans="1:14">
      <c r="A290" t="s">
        <v>570</v>
      </c>
      <c r="B290">
        <v>951</v>
      </c>
      <c r="C290" t="s">
        <v>1107</v>
      </c>
      <c r="D290">
        <v>954</v>
      </c>
      <c r="E290" t="s">
        <v>371</v>
      </c>
      <c r="F290" t="s">
        <v>1243</v>
      </c>
      <c r="G290" t="s">
        <v>1678</v>
      </c>
      <c r="H290" t="s">
        <v>2297</v>
      </c>
      <c r="I290">
        <v>140</v>
      </c>
      <c r="J290">
        <v>135</v>
      </c>
      <c r="K290">
        <v>0.96430000000000005</v>
      </c>
      <c r="L290" t="s">
        <v>1361</v>
      </c>
      <c r="M290">
        <v>0.65190000000000003</v>
      </c>
      <c r="N290" t="str">
        <f>_xlfn.XLOOKUP(All_Together_New[[#This Row],[School Name]],Maine_Schools[School Name],Maine_Schools[Comparison School Type],"Error")</f>
        <v>Non Charter</v>
      </c>
    </row>
    <row r="291" spans="1:14">
      <c r="A291" t="s">
        <v>570</v>
      </c>
      <c r="B291">
        <v>957</v>
      </c>
      <c r="C291" t="s">
        <v>1108</v>
      </c>
      <c r="D291">
        <v>1769</v>
      </c>
      <c r="E291" t="s">
        <v>344</v>
      </c>
      <c r="F291" t="s">
        <v>1243</v>
      </c>
      <c r="G291" t="s">
        <v>1678</v>
      </c>
      <c r="H291" t="s">
        <v>2297</v>
      </c>
      <c r="I291">
        <v>67</v>
      </c>
      <c r="J291">
        <v>67</v>
      </c>
      <c r="K291">
        <v>1</v>
      </c>
      <c r="L291" t="s">
        <v>1377</v>
      </c>
      <c r="M291">
        <v>0.64180000000000004</v>
      </c>
      <c r="N291" t="str">
        <f>_xlfn.XLOOKUP(All_Together_New[[#This Row],[School Name]],Maine_Schools[School Name],Maine_Schools[Comparison School Type],"Error")</f>
        <v>Non Charter</v>
      </c>
    </row>
    <row r="292" spans="1:14">
      <c r="A292" t="s">
        <v>570</v>
      </c>
      <c r="B292">
        <v>957</v>
      </c>
      <c r="C292" t="s">
        <v>1108</v>
      </c>
      <c r="D292">
        <v>958</v>
      </c>
      <c r="E292" t="s">
        <v>378</v>
      </c>
      <c r="F292" t="s">
        <v>1243</v>
      </c>
      <c r="G292" t="s">
        <v>1678</v>
      </c>
      <c r="H292" t="s">
        <v>2297</v>
      </c>
      <c r="I292">
        <v>46</v>
      </c>
      <c r="J292">
        <v>46</v>
      </c>
      <c r="K292">
        <v>1</v>
      </c>
      <c r="L292" t="s">
        <v>1392</v>
      </c>
      <c r="M292">
        <v>0.86960000000000004</v>
      </c>
      <c r="N292" t="str">
        <f>_xlfn.XLOOKUP(All_Together_New[[#This Row],[School Name]],Maine_Schools[School Name],Maine_Schools[Comparison School Type],"Error")</f>
        <v>Non Charter</v>
      </c>
    </row>
    <row r="293" spans="1:14">
      <c r="A293" t="s">
        <v>570</v>
      </c>
      <c r="B293">
        <v>1733</v>
      </c>
      <c r="C293" t="s">
        <v>1110</v>
      </c>
      <c r="D293">
        <v>739</v>
      </c>
      <c r="E293" t="s">
        <v>36</v>
      </c>
      <c r="F293" t="s">
        <v>1243</v>
      </c>
      <c r="G293" t="s">
        <v>1678</v>
      </c>
      <c r="H293" t="s">
        <v>2297</v>
      </c>
      <c r="I293">
        <v>34</v>
      </c>
      <c r="J293">
        <v>32</v>
      </c>
      <c r="K293">
        <v>0.94120000000000004</v>
      </c>
      <c r="L293" t="s">
        <v>1261</v>
      </c>
      <c r="M293">
        <v>0.6875</v>
      </c>
      <c r="N293" t="str">
        <f>_xlfn.XLOOKUP(All_Together_New[[#This Row],[School Name]],Maine_Schools[School Name],Maine_Schools[Comparison School Type],"Error")</f>
        <v>Non Charter</v>
      </c>
    </row>
    <row r="294" spans="1:14">
      <c r="A294" t="s">
        <v>570</v>
      </c>
      <c r="B294">
        <v>1733</v>
      </c>
      <c r="C294" t="s">
        <v>1110</v>
      </c>
      <c r="D294">
        <v>735</v>
      </c>
      <c r="E294" t="s">
        <v>9</v>
      </c>
      <c r="F294" t="s">
        <v>1243</v>
      </c>
      <c r="G294" t="s">
        <v>1678</v>
      </c>
      <c r="H294" t="s">
        <v>2297</v>
      </c>
      <c r="I294">
        <v>101</v>
      </c>
      <c r="J294">
        <v>89</v>
      </c>
      <c r="K294">
        <v>0.88119999999999998</v>
      </c>
      <c r="L294" t="s">
        <v>1458</v>
      </c>
      <c r="M294">
        <v>0.62919999999999998</v>
      </c>
      <c r="N294" t="str">
        <f>_xlfn.XLOOKUP(All_Together_New[[#This Row],[School Name]],Maine_Schools[School Name],Maine_Schools[Comparison School Type],"Error")</f>
        <v>Non Charter</v>
      </c>
    </row>
    <row r="295" spans="1:14">
      <c r="A295" t="s">
        <v>570</v>
      </c>
      <c r="B295">
        <v>1733</v>
      </c>
      <c r="C295" t="s">
        <v>1110</v>
      </c>
      <c r="D295">
        <v>742</v>
      </c>
      <c r="E295" t="s">
        <v>152</v>
      </c>
      <c r="F295" t="s">
        <v>1243</v>
      </c>
      <c r="G295" t="s">
        <v>1678</v>
      </c>
      <c r="H295" t="s">
        <v>2297</v>
      </c>
      <c r="I295">
        <v>44</v>
      </c>
      <c r="J295">
        <v>44</v>
      </c>
      <c r="K295">
        <v>1</v>
      </c>
      <c r="L295" t="s">
        <v>1411</v>
      </c>
      <c r="M295">
        <v>0.75</v>
      </c>
      <c r="N295" t="str">
        <f>_xlfn.XLOOKUP(All_Together_New[[#This Row],[School Name]],Maine_Schools[School Name],Maine_Schools[Comparison School Type],"Error")</f>
        <v>Non Charter</v>
      </c>
    </row>
    <row r="296" spans="1:14">
      <c r="A296" t="s">
        <v>570</v>
      </c>
      <c r="B296">
        <v>1733</v>
      </c>
      <c r="C296" t="s">
        <v>1110</v>
      </c>
      <c r="D296">
        <v>2097</v>
      </c>
      <c r="E296" t="s">
        <v>49</v>
      </c>
      <c r="F296" t="s">
        <v>1243</v>
      </c>
      <c r="G296" t="s">
        <v>1678</v>
      </c>
      <c r="H296" t="s">
        <v>2297</v>
      </c>
      <c r="I296">
        <v>20</v>
      </c>
      <c r="J296">
        <v>20</v>
      </c>
      <c r="K296">
        <v>1</v>
      </c>
      <c r="L296" t="s">
        <v>1256</v>
      </c>
      <c r="M296">
        <v>0.7</v>
      </c>
      <c r="N296" t="str">
        <f>_xlfn.XLOOKUP(All_Together_New[[#This Row],[School Name]],Maine_Schools[School Name],Maine_Schools[Comparison School Type],"Error")</f>
        <v>Non Charter</v>
      </c>
    </row>
    <row r="297" spans="1:14">
      <c r="A297" t="s">
        <v>570</v>
      </c>
      <c r="B297">
        <v>1733</v>
      </c>
      <c r="C297" t="s">
        <v>1110</v>
      </c>
      <c r="D297">
        <v>736</v>
      </c>
      <c r="E297" t="s">
        <v>385</v>
      </c>
      <c r="F297" t="s">
        <v>1243</v>
      </c>
      <c r="G297" t="s">
        <v>1678</v>
      </c>
      <c r="H297" t="s">
        <v>2297</v>
      </c>
      <c r="I297">
        <v>111</v>
      </c>
      <c r="J297">
        <v>106</v>
      </c>
      <c r="K297">
        <v>0.95499999999999996</v>
      </c>
      <c r="L297" t="s">
        <v>1285</v>
      </c>
      <c r="M297">
        <v>0.64149999999999996</v>
      </c>
      <c r="N297" t="str">
        <f>_xlfn.XLOOKUP(All_Together_New[[#This Row],[School Name]],Maine_Schools[School Name],Maine_Schools[Comparison School Type],"Error")</f>
        <v>Non Charter</v>
      </c>
    </row>
    <row r="298" spans="1:14">
      <c r="A298" t="s">
        <v>570</v>
      </c>
      <c r="B298">
        <v>969</v>
      </c>
      <c r="C298" t="s">
        <v>1115</v>
      </c>
      <c r="D298">
        <v>1953</v>
      </c>
      <c r="E298" t="s">
        <v>375</v>
      </c>
      <c r="F298" t="s">
        <v>1243</v>
      </c>
      <c r="G298" t="s">
        <v>1678</v>
      </c>
      <c r="H298" t="s">
        <v>2297</v>
      </c>
      <c r="I298">
        <v>165</v>
      </c>
      <c r="J298">
        <v>158</v>
      </c>
      <c r="K298">
        <v>0.95760000000000001</v>
      </c>
      <c r="L298" t="s">
        <v>1363</v>
      </c>
      <c r="M298">
        <v>0.77849999999999997</v>
      </c>
      <c r="N298" t="str">
        <f>_xlfn.XLOOKUP(All_Together_New[[#This Row],[School Name]],Maine_Schools[School Name],Maine_Schools[Comparison School Type],"Error")</f>
        <v>Non Charter</v>
      </c>
    </row>
    <row r="299" spans="1:14">
      <c r="A299" t="s">
        <v>570</v>
      </c>
      <c r="B299">
        <v>1498</v>
      </c>
      <c r="C299" t="s">
        <v>1118</v>
      </c>
      <c r="D299">
        <v>1759</v>
      </c>
      <c r="E299" t="s">
        <v>230</v>
      </c>
      <c r="F299" t="s">
        <v>1243</v>
      </c>
      <c r="G299" t="s">
        <v>1678</v>
      </c>
      <c r="H299" t="s">
        <v>2297</v>
      </c>
      <c r="I299">
        <v>84</v>
      </c>
      <c r="J299">
        <v>84</v>
      </c>
      <c r="K299">
        <v>1</v>
      </c>
      <c r="L299" t="s">
        <v>1560</v>
      </c>
      <c r="M299">
        <v>0.91669999999999996</v>
      </c>
      <c r="N299" t="str">
        <f>_xlfn.XLOOKUP(All_Together_New[[#This Row],[School Name]],Maine_Schools[School Name],Maine_Schools[Comparison School Type],"Error")</f>
        <v>Non Charter</v>
      </c>
    </row>
    <row r="300" spans="1:14">
      <c r="A300" t="s">
        <v>570</v>
      </c>
      <c r="B300">
        <v>1498</v>
      </c>
      <c r="C300" t="s">
        <v>1118</v>
      </c>
      <c r="D300">
        <v>1652</v>
      </c>
      <c r="E300" t="s">
        <v>115</v>
      </c>
      <c r="F300" t="s">
        <v>1243</v>
      </c>
      <c r="G300" t="s">
        <v>1678</v>
      </c>
      <c r="H300" t="s">
        <v>2297</v>
      </c>
      <c r="I300">
        <v>89</v>
      </c>
      <c r="J300">
        <v>77</v>
      </c>
      <c r="K300">
        <v>0.86519999999999997</v>
      </c>
      <c r="L300" t="s">
        <v>1321</v>
      </c>
      <c r="M300">
        <v>0.74029999999999996</v>
      </c>
      <c r="N300" t="str">
        <f>_xlfn.XLOOKUP(All_Together_New[[#This Row],[School Name]],Maine_Schools[School Name],Maine_Schools[Comparison School Type],"Error")</f>
        <v>Non Charter</v>
      </c>
    </row>
    <row r="301" spans="1:14">
      <c r="A301" t="s">
        <v>570</v>
      </c>
      <c r="B301">
        <v>976</v>
      </c>
      <c r="C301" t="s">
        <v>1121</v>
      </c>
      <c r="D301">
        <v>983</v>
      </c>
      <c r="E301" t="s">
        <v>37</v>
      </c>
      <c r="F301" t="s">
        <v>1243</v>
      </c>
      <c r="G301" t="s">
        <v>1678</v>
      </c>
      <c r="H301" t="s">
        <v>2297</v>
      </c>
      <c r="I301">
        <v>55</v>
      </c>
      <c r="J301">
        <v>54</v>
      </c>
      <c r="K301">
        <v>0.98180000000000001</v>
      </c>
      <c r="L301" t="s">
        <v>1392</v>
      </c>
      <c r="M301">
        <v>0.74070000000000003</v>
      </c>
      <c r="N301" t="str">
        <f>_xlfn.XLOOKUP(All_Together_New[[#This Row],[School Name]],Maine_Schools[School Name],Maine_Schools[Comparison School Type],"Error")</f>
        <v>Non Charter</v>
      </c>
    </row>
    <row r="302" spans="1:14">
      <c r="A302" t="s">
        <v>570</v>
      </c>
      <c r="B302">
        <v>976</v>
      </c>
      <c r="C302" t="s">
        <v>1121</v>
      </c>
      <c r="D302">
        <v>979</v>
      </c>
      <c r="E302" t="s">
        <v>24</v>
      </c>
      <c r="F302" t="s">
        <v>1243</v>
      </c>
      <c r="G302" t="s">
        <v>1678</v>
      </c>
      <c r="H302" t="s">
        <v>2297</v>
      </c>
      <c r="I302">
        <v>46</v>
      </c>
      <c r="J302">
        <v>38</v>
      </c>
      <c r="K302">
        <v>0.82609999999999995</v>
      </c>
      <c r="L302" t="s">
        <v>1323</v>
      </c>
      <c r="M302">
        <v>0.47370000000000001</v>
      </c>
      <c r="N302" t="str">
        <f>_xlfn.XLOOKUP(All_Together_New[[#This Row],[School Name]],Maine_Schools[School Name],Maine_Schools[Comparison School Type],"Error")</f>
        <v>Non Charter</v>
      </c>
    </row>
    <row r="303" spans="1:14">
      <c r="A303" t="s">
        <v>570</v>
      </c>
      <c r="B303">
        <v>984</v>
      </c>
      <c r="C303" t="s">
        <v>1125</v>
      </c>
      <c r="D303">
        <v>986</v>
      </c>
      <c r="E303" t="s">
        <v>132</v>
      </c>
      <c r="F303" t="s">
        <v>1243</v>
      </c>
      <c r="G303" t="s">
        <v>1678</v>
      </c>
      <c r="H303" t="s">
        <v>2297</v>
      </c>
      <c r="I303">
        <v>42</v>
      </c>
      <c r="J303">
        <v>42</v>
      </c>
      <c r="K303">
        <v>1</v>
      </c>
      <c r="L303" t="s">
        <v>1410</v>
      </c>
      <c r="M303">
        <v>0.76190000000000002</v>
      </c>
      <c r="N303" t="str">
        <f>_xlfn.XLOOKUP(All_Together_New[[#This Row],[School Name]],Maine_Schools[School Name],Maine_Schools[Comparison School Type],"Error")</f>
        <v>Non Charter</v>
      </c>
    </row>
    <row r="304" spans="1:14">
      <c r="A304" t="s">
        <v>570</v>
      </c>
      <c r="B304">
        <v>984</v>
      </c>
      <c r="C304" t="s">
        <v>1125</v>
      </c>
      <c r="D304">
        <v>987</v>
      </c>
      <c r="E304" t="s">
        <v>196</v>
      </c>
      <c r="F304" t="s">
        <v>1243</v>
      </c>
      <c r="G304" t="s">
        <v>1678</v>
      </c>
      <c r="H304" t="s">
        <v>2297</v>
      </c>
      <c r="I304">
        <v>36</v>
      </c>
      <c r="J304">
        <v>36</v>
      </c>
      <c r="K304">
        <v>1</v>
      </c>
      <c r="L304" t="s">
        <v>1253</v>
      </c>
      <c r="M304">
        <v>0.80559999999999998</v>
      </c>
      <c r="N304" t="str">
        <f>_xlfn.XLOOKUP(All_Together_New[[#This Row],[School Name]],Maine_Schools[School Name],Maine_Schools[Comparison School Type],"Error")</f>
        <v>Non Charter</v>
      </c>
    </row>
    <row r="305" spans="1:14">
      <c r="A305" t="s">
        <v>570</v>
      </c>
      <c r="B305">
        <v>984</v>
      </c>
      <c r="C305" t="s">
        <v>1125</v>
      </c>
      <c r="D305">
        <v>991</v>
      </c>
      <c r="E305" t="s">
        <v>381</v>
      </c>
      <c r="F305" t="s">
        <v>1243</v>
      </c>
      <c r="G305" t="s">
        <v>1678</v>
      </c>
      <c r="H305" t="s">
        <v>2297</v>
      </c>
      <c r="I305">
        <v>163</v>
      </c>
      <c r="J305">
        <v>117</v>
      </c>
      <c r="K305">
        <v>0.71779999999999999</v>
      </c>
      <c r="L305" t="s">
        <v>1414</v>
      </c>
      <c r="M305">
        <v>0.64100000000000001</v>
      </c>
      <c r="N305" t="str">
        <f>_xlfn.XLOOKUP(All_Together_New[[#This Row],[School Name]],Maine_Schools[School Name],Maine_Schools[Comparison School Type],"Error")</f>
        <v>Non Charter</v>
      </c>
    </row>
    <row r="306" spans="1:14">
      <c r="A306" t="s">
        <v>570</v>
      </c>
      <c r="B306">
        <v>984</v>
      </c>
      <c r="C306" t="s">
        <v>1125</v>
      </c>
      <c r="D306">
        <v>993</v>
      </c>
      <c r="E306" t="s">
        <v>382</v>
      </c>
      <c r="F306" t="s">
        <v>1243</v>
      </c>
      <c r="G306" t="s">
        <v>1678</v>
      </c>
      <c r="H306" t="s">
        <v>2297</v>
      </c>
      <c r="I306">
        <v>170</v>
      </c>
      <c r="J306">
        <v>156</v>
      </c>
      <c r="K306">
        <v>0.91759999999999997</v>
      </c>
      <c r="L306" t="s">
        <v>1319</v>
      </c>
      <c r="M306">
        <v>0.64100000000000001</v>
      </c>
      <c r="N306" t="str">
        <f>_xlfn.XLOOKUP(All_Together_New[[#This Row],[School Name]],Maine_Schools[School Name],Maine_Schools[Comparison School Type],"Error")</f>
        <v>Non Charter</v>
      </c>
    </row>
    <row r="307" spans="1:14">
      <c r="A307" t="s">
        <v>570</v>
      </c>
      <c r="B307">
        <v>984</v>
      </c>
      <c r="C307" t="s">
        <v>1125</v>
      </c>
      <c r="D307">
        <v>990</v>
      </c>
      <c r="E307" t="s">
        <v>561</v>
      </c>
      <c r="F307" t="s">
        <v>1243</v>
      </c>
      <c r="G307" t="s">
        <v>1678</v>
      </c>
      <c r="H307" t="s">
        <v>2297</v>
      </c>
      <c r="I307">
        <v>31</v>
      </c>
      <c r="J307">
        <v>31</v>
      </c>
      <c r="K307">
        <v>1</v>
      </c>
      <c r="L307" t="s">
        <v>1290</v>
      </c>
      <c r="M307">
        <v>0.7742</v>
      </c>
      <c r="N307" t="str">
        <f>_xlfn.XLOOKUP(All_Together_New[[#This Row],[School Name]],Maine_Schools[School Name],Maine_Schools[Comparison School Type],"Error")</f>
        <v>Non Charter</v>
      </c>
    </row>
    <row r="308" spans="1:14">
      <c r="A308" t="s">
        <v>570</v>
      </c>
      <c r="B308">
        <v>984</v>
      </c>
      <c r="C308" t="s">
        <v>1125</v>
      </c>
      <c r="D308">
        <v>992</v>
      </c>
      <c r="E308" t="s">
        <v>563</v>
      </c>
      <c r="F308" t="s">
        <v>1243</v>
      </c>
      <c r="G308" t="s">
        <v>1678</v>
      </c>
      <c r="H308" t="s">
        <v>2297</v>
      </c>
      <c r="I308">
        <v>56</v>
      </c>
      <c r="J308">
        <v>56</v>
      </c>
      <c r="K308">
        <v>1</v>
      </c>
      <c r="L308" t="s">
        <v>1246</v>
      </c>
      <c r="M308">
        <v>0.5</v>
      </c>
      <c r="N308" t="str">
        <f>_xlfn.XLOOKUP(All_Together_New[[#This Row],[School Name]],Maine_Schools[School Name],Maine_Schools[Comparison School Type],"Error")</f>
        <v>Non Charter</v>
      </c>
    </row>
    <row r="309" spans="1:14">
      <c r="A309" t="s">
        <v>570</v>
      </c>
      <c r="B309">
        <v>1480</v>
      </c>
      <c r="C309" t="s">
        <v>1130</v>
      </c>
      <c r="D309">
        <v>392</v>
      </c>
      <c r="E309" t="s">
        <v>359</v>
      </c>
      <c r="F309" t="s">
        <v>1243</v>
      </c>
      <c r="G309" t="s">
        <v>1678</v>
      </c>
      <c r="H309" t="s">
        <v>2297</v>
      </c>
      <c r="I309">
        <v>42</v>
      </c>
      <c r="J309">
        <v>41</v>
      </c>
      <c r="K309">
        <v>0.97619999999999996</v>
      </c>
      <c r="L309" t="s">
        <v>1271</v>
      </c>
      <c r="M309">
        <v>0.6341</v>
      </c>
      <c r="N309" t="str">
        <f>_xlfn.XLOOKUP(All_Together_New[[#This Row],[School Name]],Maine_Schools[School Name],Maine_Schools[Comparison School Type],"Error")</f>
        <v>Non Charter</v>
      </c>
    </row>
    <row r="310" spans="1:14">
      <c r="A310" t="s">
        <v>570</v>
      </c>
      <c r="B310">
        <v>551</v>
      </c>
      <c r="C310" t="s">
        <v>1132</v>
      </c>
      <c r="D310">
        <v>554</v>
      </c>
      <c r="E310" t="s">
        <v>226</v>
      </c>
      <c r="F310" t="s">
        <v>1243</v>
      </c>
      <c r="G310" t="s">
        <v>1678</v>
      </c>
      <c r="H310" t="s">
        <v>2297</v>
      </c>
      <c r="I310">
        <v>86</v>
      </c>
      <c r="J310">
        <v>84</v>
      </c>
      <c r="K310">
        <v>0.97670000000000001</v>
      </c>
      <c r="L310" t="s">
        <v>1279</v>
      </c>
      <c r="M310">
        <v>0.78569999999999995</v>
      </c>
      <c r="N310" t="str">
        <f>_xlfn.XLOOKUP(All_Together_New[[#This Row],[School Name]],Maine_Schools[School Name],Maine_Schools[Comparison School Type],"Error")</f>
        <v>Non Charter</v>
      </c>
    </row>
    <row r="311" spans="1:14">
      <c r="A311" t="s">
        <v>570</v>
      </c>
      <c r="B311">
        <v>551</v>
      </c>
      <c r="C311" t="s">
        <v>1132</v>
      </c>
      <c r="D311">
        <v>552</v>
      </c>
      <c r="E311" t="s">
        <v>393</v>
      </c>
      <c r="F311" t="s">
        <v>1243</v>
      </c>
      <c r="G311" t="s">
        <v>1678</v>
      </c>
      <c r="H311" t="s">
        <v>2297</v>
      </c>
      <c r="I311">
        <v>37</v>
      </c>
      <c r="J311">
        <v>37</v>
      </c>
      <c r="K311">
        <v>1</v>
      </c>
      <c r="L311" t="s">
        <v>1541</v>
      </c>
      <c r="M311">
        <v>0.72970000000000002</v>
      </c>
      <c r="N311" t="str">
        <f>_xlfn.XLOOKUP(All_Together_New[[#This Row],[School Name]],Maine_Schools[School Name],Maine_Schools[Comparison School Type],"Error")</f>
        <v>Non Charter</v>
      </c>
    </row>
    <row r="312" spans="1:14">
      <c r="A312" t="s">
        <v>570</v>
      </c>
      <c r="B312">
        <v>551</v>
      </c>
      <c r="C312" t="s">
        <v>1132</v>
      </c>
      <c r="D312">
        <v>557</v>
      </c>
      <c r="E312" t="s">
        <v>353</v>
      </c>
      <c r="F312" t="s">
        <v>1243</v>
      </c>
      <c r="G312" t="s">
        <v>1678</v>
      </c>
      <c r="H312" t="s">
        <v>2297</v>
      </c>
      <c r="I312">
        <v>112</v>
      </c>
      <c r="J312">
        <v>109</v>
      </c>
      <c r="K312">
        <v>0.97319999999999995</v>
      </c>
      <c r="L312" t="s">
        <v>1294</v>
      </c>
      <c r="M312">
        <v>0.66969999999999996</v>
      </c>
      <c r="N312" t="str">
        <f>_xlfn.XLOOKUP(All_Together_New[[#This Row],[School Name]],Maine_Schools[School Name],Maine_Schools[Comparison School Type],"Error")</f>
        <v>Non Charter</v>
      </c>
    </row>
    <row r="313" spans="1:14">
      <c r="A313" t="s">
        <v>570</v>
      </c>
      <c r="B313">
        <v>551</v>
      </c>
      <c r="C313" t="s">
        <v>1132</v>
      </c>
      <c r="D313">
        <v>556</v>
      </c>
      <c r="E313" t="s">
        <v>159</v>
      </c>
      <c r="F313" t="s">
        <v>1243</v>
      </c>
      <c r="G313" t="s">
        <v>1678</v>
      </c>
      <c r="H313" t="s">
        <v>2297</v>
      </c>
      <c r="I313">
        <v>113</v>
      </c>
      <c r="J313">
        <v>111</v>
      </c>
      <c r="K313">
        <v>0.98229999999999995</v>
      </c>
      <c r="L313" t="s">
        <v>1306</v>
      </c>
      <c r="M313">
        <v>0.56759999999999999</v>
      </c>
      <c r="N313" t="str">
        <f>_xlfn.XLOOKUP(All_Together_New[[#This Row],[School Name]],Maine_Schools[School Name],Maine_Schools[Comparison School Type],"Error")</f>
        <v>Non Charter</v>
      </c>
    </row>
    <row r="314" spans="1:14">
      <c r="A314" t="s">
        <v>570</v>
      </c>
      <c r="B314">
        <v>570</v>
      </c>
      <c r="C314" t="s">
        <v>1135</v>
      </c>
      <c r="D314">
        <v>1977</v>
      </c>
      <c r="E314" t="s">
        <v>67</v>
      </c>
      <c r="F314" t="s">
        <v>1243</v>
      </c>
      <c r="G314" t="s">
        <v>1678</v>
      </c>
      <c r="H314" t="s">
        <v>2297</v>
      </c>
      <c r="I314">
        <v>43</v>
      </c>
      <c r="J314">
        <v>43</v>
      </c>
      <c r="K314">
        <v>1</v>
      </c>
      <c r="L314" t="s">
        <v>1336</v>
      </c>
      <c r="M314">
        <v>0.88370000000000004</v>
      </c>
      <c r="N314" t="str">
        <f>_xlfn.XLOOKUP(All_Together_New[[#This Row],[School Name]],Maine_Schools[School Name],Maine_Schools[Comparison School Type],"Error")</f>
        <v>Non Charter</v>
      </c>
    </row>
    <row r="315" spans="1:14">
      <c r="A315" t="s">
        <v>570</v>
      </c>
      <c r="B315">
        <v>570</v>
      </c>
      <c r="C315" t="s">
        <v>1135</v>
      </c>
      <c r="D315">
        <v>2098</v>
      </c>
      <c r="E315" t="s">
        <v>424</v>
      </c>
      <c r="F315" t="s">
        <v>1243</v>
      </c>
      <c r="G315" t="s">
        <v>1678</v>
      </c>
      <c r="H315" t="s">
        <v>2297</v>
      </c>
      <c r="I315">
        <v>67</v>
      </c>
      <c r="J315">
        <v>61</v>
      </c>
      <c r="K315">
        <v>0.91039999999999999</v>
      </c>
      <c r="L315" t="s">
        <v>1521</v>
      </c>
      <c r="M315">
        <v>0.55740000000000001</v>
      </c>
      <c r="N315" t="str">
        <f>_xlfn.XLOOKUP(All_Together_New[[#This Row],[School Name]],Maine_Schools[School Name],Maine_Schools[Comparison School Type],"Error")</f>
        <v>Non Charter</v>
      </c>
    </row>
    <row r="316" spans="1:14">
      <c r="A316" t="s">
        <v>570</v>
      </c>
      <c r="B316">
        <v>626</v>
      </c>
      <c r="C316" t="s">
        <v>1137</v>
      </c>
      <c r="D316">
        <v>627</v>
      </c>
      <c r="E316" t="s">
        <v>265</v>
      </c>
      <c r="F316" t="s">
        <v>1243</v>
      </c>
      <c r="G316" t="s">
        <v>1678</v>
      </c>
      <c r="H316" t="s">
        <v>2297</v>
      </c>
      <c r="I316">
        <v>29</v>
      </c>
      <c r="J316">
        <v>29</v>
      </c>
      <c r="K316">
        <v>1</v>
      </c>
      <c r="L316" t="s">
        <v>1549</v>
      </c>
      <c r="M316">
        <v>0.79310000000000003</v>
      </c>
      <c r="N316" t="str">
        <f>_xlfn.XLOOKUP(All_Together_New[[#This Row],[School Name]],Maine_Schools[School Name],Maine_Schools[Comparison School Type],"Error")</f>
        <v>Non Charter</v>
      </c>
    </row>
    <row r="317" spans="1:14">
      <c r="A317" t="s">
        <v>570</v>
      </c>
      <c r="B317">
        <v>628</v>
      </c>
      <c r="C317" t="s">
        <v>1139</v>
      </c>
      <c r="D317">
        <v>1974</v>
      </c>
      <c r="E317" t="s">
        <v>131</v>
      </c>
      <c r="F317" t="s">
        <v>1243</v>
      </c>
      <c r="G317" t="s">
        <v>1678</v>
      </c>
      <c r="H317" t="s">
        <v>2297</v>
      </c>
      <c r="I317">
        <v>42</v>
      </c>
      <c r="J317">
        <v>38</v>
      </c>
      <c r="K317">
        <v>0.90480000000000005</v>
      </c>
      <c r="L317" t="s">
        <v>1246</v>
      </c>
      <c r="M317">
        <v>0.73680000000000001</v>
      </c>
      <c r="N317" t="str">
        <f>_xlfn.XLOOKUP(All_Together_New[[#This Row],[School Name]],Maine_Schools[School Name],Maine_Schools[Comparison School Type],"Error")</f>
        <v>Non Charter</v>
      </c>
    </row>
    <row r="318" spans="1:14">
      <c r="A318" t="s">
        <v>570</v>
      </c>
      <c r="B318">
        <v>633</v>
      </c>
      <c r="C318" t="s">
        <v>1141</v>
      </c>
      <c r="D318">
        <v>634</v>
      </c>
      <c r="E318" t="s">
        <v>215</v>
      </c>
      <c r="F318" t="s">
        <v>1243</v>
      </c>
      <c r="G318" t="s">
        <v>1678</v>
      </c>
      <c r="H318" t="s">
        <v>2297</v>
      </c>
      <c r="I318">
        <v>30</v>
      </c>
      <c r="J318">
        <v>30</v>
      </c>
      <c r="K318">
        <v>1</v>
      </c>
      <c r="L318" t="s">
        <v>1323</v>
      </c>
      <c r="M318">
        <v>0.6</v>
      </c>
      <c r="N318" t="str">
        <f>_xlfn.XLOOKUP(All_Together_New[[#This Row],[School Name]],Maine_Schools[School Name],Maine_Schools[Comparison School Type],"Error")</f>
        <v>Non Charter</v>
      </c>
    </row>
    <row r="319" spans="1:14">
      <c r="A319" t="s">
        <v>570</v>
      </c>
      <c r="B319">
        <v>664</v>
      </c>
      <c r="C319" t="s">
        <v>1145</v>
      </c>
      <c r="D319">
        <v>665</v>
      </c>
      <c r="E319" t="s">
        <v>45</v>
      </c>
      <c r="F319" t="s">
        <v>1243</v>
      </c>
      <c r="G319" t="s">
        <v>1678</v>
      </c>
      <c r="H319" t="s">
        <v>2297</v>
      </c>
      <c r="I319">
        <v>64</v>
      </c>
      <c r="J319">
        <v>62</v>
      </c>
      <c r="K319">
        <v>0.96879999999999999</v>
      </c>
      <c r="L319" t="s">
        <v>1271</v>
      </c>
      <c r="M319">
        <v>0.4194</v>
      </c>
      <c r="N319" t="str">
        <f>_xlfn.XLOOKUP(All_Together_New[[#This Row],[School Name]],Maine_Schools[School Name],Maine_Schools[Comparison School Type],"Error")</f>
        <v>Non Charter</v>
      </c>
    </row>
    <row r="320" spans="1:14">
      <c r="A320" t="s">
        <v>570</v>
      </c>
      <c r="B320">
        <v>681</v>
      </c>
      <c r="C320" t="s">
        <v>1147</v>
      </c>
      <c r="D320">
        <v>683</v>
      </c>
      <c r="E320" t="s">
        <v>186</v>
      </c>
      <c r="F320" t="s">
        <v>1243</v>
      </c>
      <c r="G320" t="s">
        <v>1678</v>
      </c>
      <c r="H320" t="s">
        <v>2297</v>
      </c>
      <c r="I320">
        <v>102</v>
      </c>
      <c r="J320">
        <v>97</v>
      </c>
      <c r="K320">
        <v>0.95099999999999996</v>
      </c>
      <c r="L320" t="s">
        <v>1279</v>
      </c>
      <c r="M320">
        <v>0.6804</v>
      </c>
      <c r="N320" t="str">
        <f>_xlfn.XLOOKUP(All_Together_New[[#This Row],[School Name]],Maine_Schools[School Name],Maine_Schools[Comparison School Type],"Error")</f>
        <v>Non Charter</v>
      </c>
    </row>
    <row r="321" spans="1:14">
      <c r="A321" t="s">
        <v>570</v>
      </c>
      <c r="B321">
        <v>685</v>
      </c>
      <c r="C321" t="s">
        <v>1150</v>
      </c>
      <c r="D321">
        <v>689</v>
      </c>
      <c r="E321" t="s">
        <v>79</v>
      </c>
      <c r="F321" t="s">
        <v>1243</v>
      </c>
      <c r="G321" t="s">
        <v>1678</v>
      </c>
      <c r="H321" t="s">
        <v>2297</v>
      </c>
      <c r="I321">
        <v>37</v>
      </c>
      <c r="J321">
        <v>37</v>
      </c>
      <c r="K321">
        <v>1</v>
      </c>
      <c r="L321" t="s">
        <v>1290</v>
      </c>
      <c r="M321">
        <v>0.64859999999999995</v>
      </c>
      <c r="N321" t="str">
        <f>_xlfn.XLOOKUP(All_Together_New[[#This Row],[School Name]],Maine_Schools[School Name],Maine_Schools[Comparison School Type],"Error")</f>
        <v>Non Charter</v>
      </c>
    </row>
    <row r="322" spans="1:14">
      <c r="A322" t="s">
        <v>570</v>
      </c>
      <c r="B322">
        <v>1997</v>
      </c>
      <c r="C322" t="s">
        <v>1152</v>
      </c>
      <c r="D322">
        <v>693</v>
      </c>
      <c r="E322" t="s">
        <v>78</v>
      </c>
      <c r="F322" t="s">
        <v>1243</v>
      </c>
      <c r="G322" t="s">
        <v>1678</v>
      </c>
      <c r="H322" t="s">
        <v>2297</v>
      </c>
      <c r="I322">
        <v>39</v>
      </c>
      <c r="J322">
        <v>39</v>
      </c>
      <c r="K322">
        <v>1</v>
      </c>
      <c r="L322" t="s">
        <v>1246</v>
      </c>
      <c r="M322">
        <v>0.71789999999999998</v>
      </c>
      <c r="N322" t="str">
        <f>_xlfn.XLOOKUP(All_Together_New[[#This Row],[School Name]],Maine_Schools[School Name],Maine_Schools[Comparison School Type],"Error")</f>
        <v>Non Charter</v>
      </c>
    </row>
    <row r="323" spans="1:14">
      <c r="A323" t="s">
        <v>570</v>
      </c>
      <c r="B323">
        <v>2195</v>
      </c>
      <c r="C323" t="s">
        <v>891</v>
      </c>
      <c r="D323">
        <v>402</v>
      </c>
      <c r="E323" t="s">
        <v>360</v>
      </c>
      <c r="F323" t="s">
        <v>1243</v>
      </c>
      <c r="G323" t="s">
        <v>1678</v>
      </c>
      <c r="H323" t="s">
        <v>2297</v>
      </c>
      <c r="I323">
        <v>22</v>
      </c>
      <c r="J323">
        <v>22</v>
      </c>
      <c r="K323">
        <v>1</v>
      </c>
      <c r="L323" t="s">
        <v>1256</v>
      </c>
      <c r="M323">
        <v>0.63639999999999997</v>
      </c>
      <c r="N323" t="str">
        <f>_xlfn.XLOOKUP(All_Together_New[[#This Row],[School Name]],Maine_Schools[School Name],Maine_Schools[Comparison School Type],"Error")</f>
        <v>Non Charter</v>
      </c>
    </row>
    <row r="324" spans="1:14">
      <c r="A324" t="s">
        <v>570</v>
      </c>
      <c r="B324">
        <v>2195</v>
      </c>
      <c r="C324" t="s">
        <v>891</v>
      </c>
      <c r="D324">
        <v>403</v>
      </c>
      <c r="E324" t="s">
        <v>405</v>
      </c>
      <c r="F324" t="s">
        <v>1243</v>
      </c>
      <c r="G324" t="s">
        <v>1678</v>
      </c>
      <c r="H324" t="s">
        <v>2297</v>
      </c>
      <c r="I324">
        <v>35</v>
      </c>
      <c r="J324">
        <v>33</v>
      </c>
      <c r="K324">
        <v>0.94289999999999996</v>
      </c>
      <c r="L324" t="s">
        <v>1261</v>
      </c>
      <c r="M324">
        <v>0.66669999999999996</v>
      </c>
      <c r="N324" t="str">
        <f>_xlfn.XLOOKUP(All_Together_New[[#This Row],[School Name]],Maine_Schools[School Name],Maine_Schools[Comparison School Type],"Error")</f>
        <v>Non Charter</v>
      </c>
    </row>
    <row r="325" spans="1:14">
      <c r="A325" t="s">
        <v>570</v>
      </c>
      <c r="B325">
        <v>2195</v>
      </c>
      <c r="C325" t="s">
        <v>891</v>
      </c>
      <c r="D325">
        <v>404</v>
      </c>
      <c r="E325" t="s">
        <v>519</v>
      </c>
      <c r="F325" t="s">
        <v>1243</v>
      </c>
      <c r="G325" t="s">
        <v>1678</v>
      </c>
      <c r="H325" t="s">
        <v>2297</v>
      </c>
      <c r="I325">
        <v>32</v>
      </c>
      <c r="J325">
        <v>32</v>
      </c>
      <c r="K325">
        <v>1</v>
      </c>
      <c r="L325" t="s">
        <v>1357</v>
      </c>
      <c r="M325">
        <v>0.375</v>
      </c>
      <c r="N325" t="str">
        <f>_xlfn.XLOOKUP(All_Together_New[[#This Row],[School Name]],Maine_Schools[School Name],Maine_Schools[Comparison School Type],"Error")</f>
        <v>Non Charter</v>
      </c>
    </row>
    <row r="326" spans="1:14">
      <c r="A326" t="s">
        <v>570</v>
      </c>
      <c r="B326">
        <v>1662</v>
      </c>
      <c r="C326" t="s">
        <v>1154</v>
      </c>
      <c r="D326">
        <v>412</v>
      </c>
      <c r="E326" t="s">
        <v>167</v>
      </c>
      <c r="F326" t="s">
        <v>1243</v>
      </c>
      <c r="G326" t="s">
        <v>1678</v>
      </c>
      <c r="H326" t="s">
        <v>2297</v>
      </c>
      <c r="I326">
        <v>206</v>
      </c>
      <c r="J326">
        <v>201</v>
      </c>
      <c r="K326">
        <v>0.97570000000000001</v>
      </c>
      <c r="L326" t="s">
        <v>1442</v>
      </c>
      <c r="M326">
        <v>0.80100000000000005</v>
      </c>
      <c r="N326" t="str">
        <f>_xlfn.XLOOKUP(All_Together_New[[#This Row],[School Name]],Maine_Schools[School Name],Maine_Schools[Comparison School Type],"Error")</f>
        <v>Non Charter</v>
      </c>
    </row>
    <row r="327" spans="1:14">
      <c r="A327" t="s">
        <v>570</v>
      </c>
      <c r="B327">
        <v>1662</v>
      </c>
      <c r="C327" t="s">
        <v>1154</v>
      </c>
      <c r="D327">
        <v>413</v>
      </c>
      <c r="E327" t="s">
        <v>434</v>
      </c>
      <c r="F327" t="s">
        <v>1243</v>
      </c>
      <c r="G327" t="s">
        <v>1678</v>
      </c>
      <c r="H327" t="s">
        <v>2297</v>
      </c>
      <c r="I327">
        <v>205</v>
      </c>
      <c r="J327">
        <v>203</v>
      </c>
      <c r="K327">
        <v>0.99019999999999997</v>
      </c>
      <c r="L327" t="s">
        <v>1478</v>
      </c>
      <c r="M327">
        <v>0.51229999999999998</v>
      </c>
      <c r="N327" t="str">
        <f>_xlfn.XLOOKUP(All_Together_New[[#This Row],[School Name]],Maine_Schools[School Name],Maine_Schools[Comparison School Type],"Error")</f>
        <v>Non Charter</v>
      </c>
    </row>
    <row r="328" spans="1:14">
      <c r="A328" t="s">
        <v>570</v>
      </c>
      <c r="B328">
        <v>416</v>
      </c>
      <c r="C328" t="s">
        <v>1155</v>
      </c>
      <c r="D328">
        <v>423</v>
      </c>
      <c r="E328" t="s">
        <v>193</v>
      </c>
      <c r="F328" t="s">
        <v>1243</v>
      </c>
      <c r="G328" t="s">
        <v>1678</v>
      </c>
      <c r="H328" t="s">
        <v>2297</v>
      </c>
      <c r="I328">
        <v>269</v>
      </c>
      <c r="J328">
        <v>241</v>
      </c>
      <c r="K328">
        <v>0.89590000000000003</v>
      </c>
      <c r="L328" t="s">
        <v>1327</v>
      </c>
      <c r="M328">
        <v>0.65980000000000005</v>
      </c>
      <c r="N328" t="str">
        <f>_xlfn.XLOOKUP(All_Together_New[[#This Row],[School Name]],Maine_Schools[School Name],Maine_Schools[Comparison School Type],"Error")</f>
        <v>Non Charter</v>
      </c>
    </row>
    <row r="329" spans="1:14">
      <c r="A329" t="s">
        <v>570</v>
      </c>
      <c r="B329">
        <v>416</v>
      </c>
      <c r="C329" t="s">
        <v>1155</v>
      </c>
      <c r="D329">
        <v>2050</v>
      </c>
      <c r="E329" t="s">
        <v>407</v>
      </c>
      <c r="F329" t="s">
        <v>1243</v>
      </c>
      <c r="G329" t="s">
        <v>1678</v>
      </c>
      <c r="H329" t="s">
        <v>2297</v>
      </c>
      <c r="I329">
        <v>463</v>
      </c>
      <c r="J329">
        <v>445</v>
      </c>
      <c r="K329">
        <v>0.96109999999999995</v>
      </c>
      <c r="L329" t="s">
        <v>2409</v>
      </c>
      <c r="M329">
        <v>0.71909999999999996</v>
      </c>
      <c r="N329" t="str">
        <f>_xlfn.XLOOKUP(All_Together_New[[#This Row],[School Name]],Maine_Schools[School Name],Maine_Schools[Comparison School Type],"Error")</f>
        <v>Non Charter</v>
      </c>
    </row>
    <row r="330" spans="1:14">
      <c r="A330" t="s">
        <v>570</v>
      </c>
      <c r="B330">
        <v>427</v>
      </c>
      <c r="C330" t="s">
        <v>1158</v>
      </c>
      <c r="D330">
        <v>431</v>
      </c>
      <c r="E330" t="s">
        <v>524</v>
      </c>
      <c r="F330" t="s">
        <v>1243</v>
      </c>
      <c r="G330" t="s">
        <v>1678</v>
      </c>
      <c r="H330" t="s">
        <v>2297</v>
      </c>
      <c r="I330">
        <v>214</v>
      </c>
      <c r="J330">
        <v>192</v>
      </c>
      <c r="K330">
        <v>0.8972</v>
      </c>
      <c r="L330" t="s">
        <v>1288</v>
      </c>
      <c r="M330">
        <v>0.33850000000000002</v>
      </c>
      <c r="N330" t="str">
        <f>_xlfn.XLOOKUP(All_Together_New[[#This Row],[School Name]],Maine_Schools[School Name],Maine_Schools[Comparison School Type],"Error")</f>
        <v>Non Charter</v>
      </c>
    </row>
    <row r="331" spans="1:14">
      <c r="A331" t="s">
        <v>570</v>
      </c>
      <c r="B331">
        <v>427</v>
      </c>
      <c r="C331" t="s">
        <v>1158</v>
      </c>
      <c r="D331">
        <v>430</v>
      </c>
      <c r="E331" t="s">
        <v>525</v>
      </c>
      <c r="F331" t="s">
        <v>1243</v>
      </c>
      <c r="G331" t="s">
        <v>1678</v>
      </c>
      <c r="H331" t="s">
        <v>2297</v>
      </c>
      <c r="I331">
        <v>206</v>
      </c>
      <c r="J331">
        <v>199</v>
      </c>
      <c r="K331">
        <v>0.96599999999999997</v>
      </c>
      <c r="L331" t="s">
        <v>1321</v>
      </c>
      <c r="M331">
        <v>0.28639999999999999</v>
      </c>
      <c r="N331" t="str">
        <f>_xlfn.XLOOKUP(All_Together_New[[#This Row],[School Name]],Maine_Schools[School Name],Maine_Schools[Comparison School Type],"Error")</f>
        <v>Non Charter</v>
      </c>
    </row>
    <row r="332" spans="1:14">
      <c r="A332" t="s">
        <v>570</v>
      </c>
      <c r="B332">
        <v>427</v>
      </c>
      <c r="C332" t="s">
        <v>1158</v>
      </c>
      <c r="D332">
        <v>433</v>
      </c>
      <c r="E332" t="s">
        <v>556</v>
      </c>
      <c r="F332" t="s">
        <v>1243</v>
      </c>
      <c r="G332" t="s">
        <v>1678</v>
      </c>
      <c r="H332" t="s">
        <v>2297</v>
      </c>
      <c r="I332">
        <v>224</v>
      </c>
      <c r="J332">
        <v>221</v>
      </c>
      <c r="K332">
        <v>0.98660000000000003</v>
      </c>
      <c r="L332" t="s">
        <v>1485</v>
      </c>
      <c r="M332">
        <v>0.62439999999999996</v>
      </c>
      <c r="N332" t="str">
        <f>_xlfn.XLOOKUP(All_Together_New[[#This Row],[School Name]],Maine_Schools[School Name],Maine_Schools[Comparison School Type],"Error")</f>
        <v>Non Charter</v>
      </c>
    </row>
    <row r="333" spans="1:14">
      <c r="A333" t="s">
        <v>570</v>
      </c>
      <c r="B333">
        <v>444</v>
      </c>
      <c r="C333" t="s">
        <v>1166</v>
      </c>
      <c r="D333">
        <v>451</v>
      </c>
      <c r="E333" t="s">
        <v>376</v>
      </c>
      <c r="F333" t="s">
        <v>1243</v>
      </c>
      <c r="G333" t="s">
        <v>1678</v>
      </c>
      <c r="H333" t="s">
        <v>2297</v>
      </c>
      <c r="I333">
        <v>262</v>
      </c>
      <c r="J333">
        <v>209</v>
      </c>
      <c r="K333">
        <v>0.79769999999999996</v>
      </c>
      <c r="L333" t="s">
        <v>1272</v>
      </c>
      <c r="M333">
        <v>0.70809999999999995</v>
      </c>
      <c r="N333" t="str">
        <f>_xlfn.XLOOKUP(All_Together_New[[#This Row],[School Name]],Maine_Schools[School Name],Maine_Schools[Comparison School Type],"Error")</f>
        <v>Non Charter</v>
      </c>
    </row>
    <row r="334" spans="1:14">
      <c r="A334" t="s">
        <v>570</v>
      </c>
      <c r="B334">
        <v>444</v>
      </c>
      <c r="C334" t="s">
        <v>1166</v>
      </c>
      <c r="D334">
        <v>2213</v>
      </c>
      <c r="E334" t="s">
        <v>445</v>
      </c>
      <c r="F334" t="s">
        <v>1243</v>
      </c>
      <c r="G334" t="s">
        <v>1678</v>
      </c>
      <c r="H334" t="s">
        <v>2297</v>
      </c>
      <c r="I334">
        <v>411</v>
      </c>
      <c r="J334">
        <v>398</v>
      </c>
      <c r="K334">
        <v>0.96840000000000004</v>
      </c>
      <c r="L334" t="s">
        <v>1499</v>
      </c>
      <c r="M334">
        <v>0.68340000000000001</v>
      </c>
      <c r="N334" t="str">
        <f>_xlfn.XLOOKUP(All_Together_New[[#This Row],[School Name]],Maine_Schools[School Name],Maine_Schools[Comparison School Type],"Error")</f>
        <v>Non Charter</v>
      </c>
    </row>
    <row r="335" spans="1:14">
      <c r="A335" t="s">
        <v>570</v>
      </c>
      <c r="B335">
        <v>456</v>
      </c>
      <c r="C335" t="s">
        <v>1169</v>
      </c>
      <c r="D335">
        <v>457</v>
      </c>
      <c r="E335" t="s">
        <v>418</v>
      </c>
      <c r="F335" t="s">
        <v>1243</v>
      </c>
      <c r="G335" t="s">
        <v>1678</v>
      </c>
      <c r="H335" t="s">
        <v>2297</v>
      </c>
      <c r="I335">
        <v>27</v>
      </c>
      <c r="J335">
        <v>27</v>
      </c>
      <c r="K335">
        <v>1</v>
      </c>
      <c r="L335" t="s">
        <v>1591</v>
      </c>
      <c r="M335">
        <v>0.59260000000000002</v>
      </c>
      <c r="N335" t="str">
        <f>_xlfn.XLOOKUP(All_Together_New[[#This Row],[School Name]],Maine_Schools[School Name],Maine_Schools[Comparison School Type],"Error")</f>
        <v>Non Charter</v>
      </c>
    </row>
    <row r="336" spans="1:14">
      <c r="A336" t="s">
        <v>570</v>
      </c>
      <c r="B336">
        <v>1738</v>
      </c>
      <c r="C336" t="s">
        <v>1171</v>
      </c>
      <c r="D336">
        <v>835</v>
      </c>
      <c r="E336" t="s">
        <v>380</v>
      </c>
      <c r="F336" t="s">
        <v>1243</v>
      </c>
      <c r="G336" t="s">
        <v>1678</v>
      </c>
      <c r="H336" t="s">
        <v>2297</v>
      </c>
      <c r="I336">
        <v>50</v>
      </c>
      <c r="J336">
        <v>47</v>
      </c>
      <c r="K336">
        <v>0.94</v>
      </c>
      <c r="L336" t="s">
        <v>1410</v>
      </c>
      <c r="M336">
        <v>0.68089999999999995</v>
      </c>
      <c r="N336" t="str">
        <f>_xlfn.XLOOKUP(All_Together_New[[#This Row],[School Name]],Maine_Schools[School Name],Maine_Schools[Comparison School Type],"Error")</f>
        <v>Non Charter</v>
      </c>
    </row>
    <row r="337" spans="1:14">
      <c r="A337" t="s">
        <v>570</v>
      </c>
      <c r="B337">
        <v>462</v>
      </c>
      <c r="C337" t="s">
        <v>1173</v>
      </c>
      <c r="D337">
        <v>463</v>
      </c>
      <c r="E337" t="s">
        <v>534</v>
      </c>
      <c r="F337" t="s">
        <v>1243</v>
      </c>
      <c r="G337" t="s">
        <v>1678</v>
      </c>
      <c r="H337" t="s">
        <v>2297</v>
      </c>
      <c r="I337">
        <v>27</v>
      </c>
      <c r="J337">
        <v>27</v>
      </c>
      <c r="K337">
        <v>1</v>
      </c>
      <c r="L337" t="s">
        <v>1261</v>
      </c>
      <c r="M337">
        <v>0.81479999999999997</v>
      </c>
      <c r="N337" t="str">
        <f>_xlfn.XLOOKUP(All_Together_New[[#This Row],[School Name]],Maine_Schools[School Name],Maine_Schools[Comparison School Type],"Error")</f>
        <v>Non Charter</v>
      </c>
    </row>
    <row r="338" spans="1:14">
      <c r="A338" t="s">
        <v>570</v>
      </c>
      <c r="B338">
        <v>1282</v>
      </c>
      <c r="C338" t="s">
        <v>538</v>
      </c>
      <c r="D338">
        <v>1283</v>
      </c>
      <c r="E338" t="s">
        <v>538</v>
      </c>
      <c r="F338" t="s">
        <v>1243</v>
      </c>
      <c r="G338" t="s">
        <v>1678</v>
      </c>
      <c r="H338" t="s">
        <v>2297</v>
      </c>
      <c r="I338">
        <v>416</v>
      </c>
      <c r="J338">
        <v>392</v>
      </c>
      <c r="K338">
        <v>0.94230000000000003</v>
      </c>
      <c r="L338" t="s">
        <v>2348</v>
      </c>
      <c r="M338">
        <v>0.61729999999999996</v>
      </c>
      <c r="N338" t="str">
        <f>_xlfn.XLOOKUP(All_Together_New[[#This Row],[School Name]],Maine_Schools[School Name],Maine_Schools[Comparison School Type],"Error")</f>
        <v>Non Charter</v>
      </c>
    </row>
    <row r="339" spans="1:14">
      <c r="A339" t="s">
        <v>570</v>
      </c>
      <c r="B339">
        <v>466</v>
      </c>
      <c r="C339" t="s">
        <v>1175</v>
      </c>
      <c r="D339">
        <v>467</v>
      </c>
      <c r="E339" t="s">
        <v>236</v>
      </c>
      <c r="F339" t="s">
        <v>1243</v>
      </c>
      <c r="G339" t="s">
        <v>1678</v>
      </c>
      <c r="H339" t="s">
        <v>2297</v>
      </c>
      <c r="I339">
        <v>31</v>
      </c>
      <c r="J339">
        <v>31</v>
      </c>
      <c r="K339">
        <v>1</v>
      </c>
      <c r="L339" t="s">
        <v>1271</v>
      </c>
      <c r="M339">
        <v>0.8387</v>
      </c>
      <c r="N339" t="str">
        <f>_xlfn.XLOOKUP(All_Together_New[[#This Row],[School Name]],Maine_Schools[School Name],Maine_Schools[Comparison School Type],"Error")</f>
        <v>Non Charter</v>
      </c>
    </row>
    <row r="340" spans="1:14">
      <c r="A340" t="s">
        <v>570</v>
      </c>
      <c r="B340">
        <v>468</v>
      </c>
      <c r="C340" t="s">
        <v>1177</v>
      </c>
      <c r="D340">
        <v>469</v>
      </c>
      <c r="E340" t="s">
        <v>455</v>
      </c>
      <c r="F340" t="s">
        <v>1243</v>
      </c>
      <c r="G340" t="s">
        <v>1678</v>
      </c>
      <c r="H340" t="s">
        <v>2297</v>
      </c>
      <c r="I340">
        <v>22</v>
      </c>
      <c r="J340">
        <v>20</v>
      </c>
      <c r="K340">
        <v>0.90910000000000002</v>
      </c>
      <c r="L340" t="s">
        <v>1298</v>
      </c>
      <c r="M340">
        <v>0.75</v>
      </c>
      <c r="N340" t="str">
        <f>_xlfn.XLOOKUP(All_Together_New[[#This Row],[School Name]],Maine_Schools[School Name],Maine_Schools[Comparison School Type],"Error")</f>
        <v>Non Charter</v>
      </c>
    </row>
    <row r="341" spans="1:14">
      <c r="A341" t="s">
        <v>570</v>
      </c>
      <c r="B341">
        <v>473</v>
      </c>
      <c r="C341" t="s">
        <v>1179</v>
      </c>
      <c r="D341">
        <v>474</v>
      </c>
      <c r="E341" t="s">
        <v>462</v>
      </c>
      <c r="F341" t="s">
        <v>1243</v>
      </c>
      <c r="G341" t="s">
        <v>1678</v>
      </c>
      <c r="H341" t="s">
        <v>2297</v>
      </c>
      <c r="I341">
        <v>78</v>
      </c>
      <c r="J341">
        <v>77</v>
      </c>
      <c r="K341">
        <v>0.98719999999999997</v>
      </c>
      <c r="L341" t="s">
        <v>1321</v>
      </c>
      <c r="M341">
        <v>0.74029999999999996</v>
      </c>
      <c r="N341" t="str">
        <f>_xlfn.XLOOKUP(All_Together_New[[#This Row],[School Name]],Maine_Schools[School Name],Maine_Schools[Comparison School Type],"Error")</f>
        <v>Non Charter</v>
      </c>
    </row>
    <row r="342" spans="1:14">
      <c r="A342" t="s">
        <v>570</v>
      </c>
      <c r="B342">
        <v>475</v>
      </c>
      <c r="C342" t="s">
        <v>1181</v>
      </c>
      <c r="D342">
        <v>476</v>
      </c>
      <c r="E342" t="s">
        <v>541</v>
      </c>
      <c r="F342" t="s">
        <v>1243</v>
      </c>
      <c r="G342" t="s">
        <v>1678</v>
      </c>
      <c r="H342" t="s">
        <v>2297</v>
      </c>
      <c r="I342">
        <v>31</v>
      </c>
      <c r="J342">
        <v>30</v>
      </c>
      <c r="K342">
        <v>0.9677</v>
      </c>
      <c r="L342" t="s">
        <v>1249</v>
      </c>
      <c r="M342">
        <v>0.83330000000000004</v>
      </c>
      <c r="N342" t="str">
        <f>_xlfn.XLOOKUP(All_Together_New[[#This Row],[School Name]],Maine_Schools[School Name],Maine_Schools[Comparison School Type],"Error")</f>
        <v>Non Charter</v>
      </c>
    </row>
    <row r="343" spans="1:14">
      <c r="A343" t="s">
        <v>570</v>
      </c>
      <c r="B343">
        <v>1156</v>
      </c>
      <c r="C343" t="s">
        <v>550</v>
      </c>
      <c r="D343">
        <v>1157</v>
      </c>
      <c r="E343" t="s">
        <v>550</v>
      </c>
      <c r="F343" t="s">
        <v>1243</v>
      </c>
      <c r="G343" t="s">
        <v>1678</v>
      </c>
      <c r="H343" t="s">
        <v>2297</v>
      </c>
      <c r="I343">
        <v>82</v>
      </c>
      <c r="J343">
        <v>65</v>
      </c>
      <c r="K343">
        <v>0.79269999999999996</v>
      </c>
      <c r="L343" t="s">
        <v>1351</v>
      </c>
      <c r="M343">
        <v>0.72309999999999997</v>
      </c>
      <c r="N343" t="str">
        <f>_xlfn.XLOOKUP(All_Together_New[[#This Row],[School Name]],Maine_Schools[School Name],Maine_Schools[Comparison School Type],"Error")</f>
        <v>Non Charter</v>
      </c>
    </row>
    <row r="344" spans="1:14">
      <c r="A344" t="s">
        <v>570</v>
      </c>
      <c r="B344">
        <v>480</v>
      </c>
      <c r="C344" t="s">
        <v>1183</v>
      </c>
      <c r="D344">
        <v>481</v>
      </c>
      <c r="E344" t="s">
        <v>16</v>
      </c>
      <c r="F344" t="s">
        <v>1243</v>
      </c>
      <c r="G344" t="s">
        <v>1678</v>
      </c>
      <c r="H344" t="s">
        <v>2297</v>
      </c>
      <c r="I344">
        <v>114</v>
      </c>
      <c r="J344">
        <v>109</v>
      </c>
      <c r="K344">
        <v>0.95609999999999995</v>
      </c>
      <c r="L344" t="s">
        <v>1361</v>
      </c>
      <c r="M344">
        <v>0.80730000000000002</v>
      </c>
      <c r="N344" t="str">
        <f>_xlfn.XLOOKUP(All_Together_New[[#This Row],[School Name]],Maine_Schools[School Name],Maine_Schools[Comparison School Type],"Error")</f>
        <v>Non Charter</v>
      </c>
    </row>
    <row r="345" spans="1:14">
      <c r="A345" t="s">
        <v>570</v>
      </c>
      <c r="B345">
        <v>480</v>
      </c>
      <c r="C345" t="s">
        <v>1183</v>
      </c>
      <c r="D345">
        <v>484</v>
      </c>
      <c r="E345" t="s">
        <v>195</v>
      </c>
      <c r="F345" t="s">
        <v>1243</v>
      </c>
      <c r="G345" t="s">
        <v>1678</v>
      </c>
      <c r="H345" t="s">
        <v>2297</v>
      </c>
      <c r="I345">
        <v>131</v>
      </c>
      <c r="J345">
        <v>128</v>
      </c>
      <c r="K345">
        <v>0.97709999999999997</v>
      </c>
      <c r="L345" t="s">
        <v>1285</v>
      </c>
      <c r="M345">
        <v>0.53129999999999999</v>
      </c>
      <c r="N345" t="str">
        <f>_xlfn.XLOOKUP(All_Together_New[[#This Row],[School Name]],Maine_Schools[School Name],Maine_Schools[Comparison School Type],"Error")</f>
        <v>Non Charter</v>
      </c>
    </row>
    <row r="346" spans="1:14">
      <c r="A346" t="s">
        <v>570</v>
      </c>
      <c r="B346">
        <v>480</v>
      </c>
      <c r="C346" t="s">
        <v>1183</v>
      </c>
      <c r="D346">
        <v>482</v>
      </c>
      <c r="E346" t="s">
        <v>134</v>
      </c>
      <c r="F346" t="s">
        <v>1243</v>
      </c>
      <c r="G346" t="s">
        <v>1678</v>
      </c>
      <c r="H346" t="s">
        <v>2297</v>
      </c>
      <c r="I346">
        <v>108</v>
      </c>
      <c r="J346">
        <v>103</v>
      </c>
      <c r="K346">
        <v>0.95369999999999999</v>
      </c>
      <c r="L346" t="s">
        <v>1306</v>
      </c>
      <c r="M346">
        <v>0.61170000000000002</v>
      </c>
      <c r="N346" t="str">
        <f>_xlfn.XLOOKUP(All_Together_New[[#This Row],[School Name]],Maine_Schools[School Name],Maine_Schools[Comparison School Type],"Error")</f>
        <v>Non Charter</v>
      </c>
    </row>
    <row r="347" spans="1:14">
      <c r="A347" t="s">
        <v>570</v>
      </c>
      <c r="B347">
        <v>1060</v>
      </c>
      <c r="C347" t="s">
        <v>1185</v>
      </c>
      <c r="D347">
        <v>1063</v>
      </c>
      <c r="E347" t="s">
        <v>406</v>
      </c>
      <c r="F347" t="s">
        <v>1243</v>
      </c>
      <c r="G347" t="s">
        <v>1678</v>
      </c>
      <c r="H347" t="s">
        <v>2297</v>
      </c>
      <c r="I347">
        <v>113</v>
      </c>
      <c r="J347">
        <v>108</v>
      </c>
      <c r="K347">
        <v>0.95579999999999998</v>
      </c>
      <c r="L347" t="s">
        <v>1267</v>
      </c>
      <c r="M347">
        <v>0.70369999999999999</v>
      </c>
      <c r="N347" t="str">
        <f>_xlfn.XLOOKUP(All_Together_New[[#This Row],[School Name]],Maine_Schools[School Name],Maine_Schools[Comparison School Type],"Error")</f>
        <v>Non Charter</v>
      </c>
    </row>
    <row r="348" spans="1:14">
      <c r="A348" t="s">
        <v>570</v>
      </c>
      <c r="B348">
        <v>1060</v>
      </c>
      <c r="C348" t="s">
        <v>1185</v>
      </c>
      <c r="D348">
        <v>1062</v>
      </c>
      <c r="E348" t="s">
        <v>555</v>
      </c>
      <c r="F348" t="s">
        <v>1243</v>
      </c>
      <c r="G348" t="s">
        <v>1678</v>
      </c>
      <c r="H348" t="s">
        <v>2297</v>
      </c>
      <c r="I348">
        <v>226</v>
      </c>
      <c r="J348">
        <v>220</v>
      </c>
      <c r="K348">
        <v>0.97350000000000003</v>
      </c>
      <c r="L348" t="s">
        <v>1485</v>
      </c>
      <c r="M348">
        <v>0.62729999999999997</v>
      </c>
      <c r="N348" t="str">
        <f>_xlfn.XLOOKUP(All_Together_New[[#This Row],[School Name]],Maine_Schools[School Name],Maine_Schools[Comparison School Type],"Error")</f>
        <v>Non Charter</v>
      </c>
    </row>
    <row r="349" spans="1:14">
      <c r="A349" t="s">
        <v>570</v>
      </c>
      <c r="B349">
        <v>495</v>
      </c>
      <c r="C349" t="s">
        <v>1192</v>
      </c>
      <c r="D349">
        <v>499</v>
      </c>
      <c r="E349" t="s">
        <v>137</v>
      </c>
      <c r="F349" t="s">
        <v>1243</v>
      </c>
      <c r="G349" t="s">
        <v>1678</v>
      </c>
      <c r="H349" t="s">
        <v>2297</v>
      </c>
      <c r="I349">
        <v>169</v>
      </c>
      <c r="J349">
        <v>136</v>
      </c>
      <c r="K349">
        <v>0.80469999999999997</v>
      </c>
      <c r="L349" t="s">
        <v>1364</v>
      </c>
      <c r="M349">
        <v>0.74260000000000004</v>
      </c>
      <c r="N349" t="str">
        <f>_xlfn.XLOOKUP(All_Together_New[[#This Row],[School Name]],Maine_Schools[School Name],Maine_Schools[Comparison School Type],"Error")</f>
        <v>Non Charter</v>
      </c>
    </row>
    <row r="350" spans="1:14">
      <c r="A350" t="s">
        <v>570</v>
      </c>
      <c r="B350">
        <v>495</v>
      </c>
      <c r="C350" t="s">
        <v>1192</v>
      </c>
      <c r="D350">
        <v>498</v>
      </c>
      <c r="E350" t="s">
        <v>245</v>
      </c>
      <c r="F350" t="s">
        <v>1243</v>
      </c>
      <c r="G350" t="s">
        <v>1678</v>
      </c>
      <c r="H350" t="s">
        <v>2297</v>
      </c>
      <c r="I350">
        <v>344</v>
      </c>
      <c r="J350">
        <v>336</v>
      </c>
      <c r="K350">
        <v>0.97670000000000001</v>
      </c>
      <c r="L350" t="s">
        <v>1500</v>
      </c>
      <c r="M350">
        <v>0.78869999999999996</v>
      </c>
      <c r="N350" t="str">
        <f>_xlfn.XLOOKUP(All_Together_New[[#This Row],[School Name]],Maine_Schools[School Name],Maine_Schools[Comparison School Type],"Error")</f>
        <v>Non Charter</v>
      </c>
    </row>
    <row r="351" spans="1:14">
      <c r="A351" t="s">
        <v>570</v>
      </c>
      <c r="B351">
        <v>518</v>
      </c>
      <c r="C351" t="s">
        <v>1196</v>
      </c>
      <c r="D351">
        <v>521</v>
      </c>
      <c r="E351" t="s">
        <v>472</v>
      </c>
      <c r="F351" t="s">
        <v>1243</v>
      </c>
      <c r="G351" t="s">
        <v>1678</v>
      </c>
      <c r="H351" t="s">
        <v>2297</v>
      </c>
      <c r="I351">
        <v>83</v>
      </c>
      <c r="J351">
        <v>82</v>
      </c>
      <c r="K351">
        <v>0.98799999999999999</v>
      </c>
      <c r="L351" t="s">
        <v>1439</v>
      </c>
      <c r="M351">
        <v>0.75609999999999999</v>
      </c>
      <c r="N351" t="str">
        <f>_xlfn.XLOOKUP(All_Together_New[[#This Row],[School Name]],Maine_Schools[School Name],Maine_Schools[Comparison School Type],"Error")</f>
        <v>Non Charter</v>
      </c>
    </row>
    <row r="352" spans="1:14">
      <c r="A352" t="s">
        <v>570</v>
      </c>
      <c r="B352">
        <v>518</v>
      </c>
      <c r="C352" t="s">
        <v>1196</v>
      </c>
      <c r="D352">
        <v>519</v>
      </c>
      <c r="E352" t="s">
        <v>412</v>
      </c>
      <c r="F352" t="s">
        <v>1243</v>
      </c>
      <c r="G352" t="s">
        <v>1678</v>
      </c>
      <c r="H352" t="s">
        <v>2297</v>
      </c>
      <c r="I352">
        <v>84</v>
      </c>
      <c r="J352">
        <v>83</v>
      </c>
      <c r="K352">
        <v>0.98809999999999998</v>
      </c>
      <c r="L352" t="s">
        <v>1386</v>
      </c>
      <c r="M352">
        <v>0.59040000000000004</v>
      </c>
      <c r="N352" t="str">
        <f>_xlfn.XLOOKUP(All_Together_New[[#This Row],[School Name]],Maine_Schools[School Name],Maine_Schools[Comparison School Type],"Error")</f>
        <v>Non Charter</v>
      </c>
    </row>
    <row r="353" spans="1:14">
      <c r="A353" t="s">
        <v>570</v>
      </c>
      <c r="B353">
        <v>518</v>
      </c>
      <c r="C353" t="s">
        <v>1196</v>
      </c>
      <c r="D353">
        <v>520</v>
      </c>
      <c r="E353" t="s">
        <v>84</v>
      </c>
      <c r="F353" t="s">
        <v>1243</v>
      </c>
      <c r="G353" t="s">
        <v>1678</v>
      </c>
      <c r="H353" t="s">
        <v>2297</v>
      </c>
      <c r="I353">
        <v>88</v>
      </c>
      <c r="J353">
        <v>84</v>
      </c>
      <c r="K353">
        <v>0.95450000000000002</v>
      </c>
      <c r="L353" t="s">
        <v>1324</v>
      </c>
      <c r="M353">
        <v>0.46429999999999999</v>
      </c>
      <c r="N353" t="str">
        <f>_xlfn.XLOOKUP(All_Together_New[[#This Row],[School Name]],Maine_Schools[School Name],Maine_Schools[Comparison School Type],"Error")</f>
        <v>Non Charter</v>
      </c>
    </row>
    <row r="354" spans="1:14">
      <c r="A354" t="s">
        <v>570</v>
      </c>
      <c r="B354">
        <v>524</v>
      </c>
      <c r="C354" t="s">
        <v>1198</v>
      </c>
      <c r="D354">
        <v>525</v>
      </c>
      <c r="E354" t="s">
        <v>473</v>
      </c>
      <c r="F354" t="s">
        <v>1243</v>
      </c>
      <c r="G354" t="s">
        <v>1678</v>
      </c>
      <c r="H354" t="s">
        <v>2297</v>
      </c>
      <c r="I354">
        <v>71</v>
      </c>
      <c r="J354">
        <v>71</v>
      </c>
      <c r="K354">
        <v>1</v>
      </c>
      <c r="L354" t="s">
        <v>1379</v>
      </c>
      <c r="M354">
        <v>0.85919999999999996</v>
      </c>
      <c r="N354" t="str">
        <f>_xlfn.XLOOKUP(All_Together_New[[#This Row],[School Name]],Maine_Schools[School Name],Maine_Schools[Comparison School Type],"Error")</f>
        <v>Non Charter</v>
      </c>
    </row>
    <row r="355" spans="1:14">
      <c r="A355" t="s">
        <v>570</v>
      </c>
      <c r="B355">
        <v>524</v>
      </c>
      <c r="C355" t="s">
        <v>1198</v>
      </c>
      <c r="D355">
        <v>526</v>
      </c>
      <c r="E355" t="s">
        <v>142</v>
      </c>
      <c r="F355" t="s">
        <v>1243</v>
      </c>
      <c r="G355" t="s">
        <v>1678</v>
      </c>
      <c r="H355" t="s">
        <v>2297</v>
      </c>
      <c r="I355">
        <v>62</v>
      </c>
      <c r="J355">
        <v>56</v>
      </c>
      <c r="K355">
        <v>0.9032</v>
      </c>
      <c r="L355" t="s">
        <v>1271</v>
      </c>
      <c r="M355">
        <v>0.46429999999999999</v>
      </c>
      <c r="N355" t="str">
        <f>_xlfn.XLOOKUP(All_Together_New[[#This Row],[School Name]],Maine_Schools[School Name],Maine_Schools[Comparison School Type],"Error")</f>
        <v>Non Charter</v>
      </c>
    </row>
    <row r="356" spans="1:14">
      <c r="A356" t="s">
        <v>570</v>
      </c>
      <c r="B356">
        <v>524</v>
      </c>
      <c r="C356" t="s">
        <v>1198</v>
      </c>
      <c r="D356">
        <v>527</v>
      </c>
      <c r="E356" t="s">
        <v>475</v>
      </c>
      <c r="F356" t="s">
        <v>1243</v>
      </c>
      <c r="G356" t="s">
        <v>1678</v>
      </c>
      <c r="H356" t="s">
        <v>2297</v>
      </c>
      <c r="I356">
        <v>74</v>
      </c>
      <c r="J356">
        <v>72</v>
      </c>
      <c r="K356">
        <v>0.97299999999999998</v>
      </c>
      <c r="L356" t="s">
        <v>1281</v>
      </c>
      <c r="M356">
        <v>0.56940000000000002</v>
      </c>
      <c r="N356" t="str">
        <f>_xlfn.XLOOKUP(All_Together_New[[#This Row],[School Name]],Maine_Schools[School Name],Maine_Schools[Comparison School Type],"Error")</f>
        <v>Non Charter</v>
      </c>
    </row>
    <row r="357" spans="1:14">
      <c r="A357" t="s">
        <v>570</v>
      </c>
      <c r="B357">
        <v>1671</v>
      </c>
      <c r="C357" t="s">
        <v>1200</v>
      </c>
      <c r="D357">
        <v>530</v>
      </c>
      <c r="E357" t="s">
        <v>148</v>
      </c>
      <c r="F357" t="s">
        <v>1243</v>
      </c>
      <c r="G357" t="s">
        <v>1678</v>
      </c>
      <c r="H357" t="s">
        <v>2297</v>
      </c>
      <c r="I357">
        <v>69</v>
      </c>
      <c r="J357">
        <v>56</v>
      </c>
      <c r="K357">
        <v>0.81159999999999999</v>
      </c>
      <c r="L357" t="s">
        <v>1377</v>
      </c>
      <c r="M357">
        <v>0.76790000000000003</v>
      </c>
      <c r="N357" t="str">
        <f>_xlfn.XLOOKUP(All_Together_New[[#This Row],[School Name]],Maine_Schools[School Name],Maine_Schools[Comparison School Type],"Error")</f>
        <v>Non Charter</v>
      </c>
    </row>
    <row r="358" spans="1:14">
      <c r="A358" t="s">
        <v>570</v>
      </c>
      <c r="B358">
        <v>532</v>
      </c>
      <c r="C358" t="s">
        <v>1202</v>
      </c>
      <c r="D358">
        <v>533</v>
      </c>
      <c r="E358" t="s">
        <v>80</v>
      </c>
      <c r="F358" t="s">
        <v>1243</v>
      </c>
      <c r="G358" t="s">
        <v>1678</v>
      </c>
      <c r="H358" t="s">
        <v>2297</v>
      </c>
      <c r="I358">
        <v>27</v>
      </c>
      <c r="J358">
        <v>27</v>
      </c>
      <c r="K358">
        <v>1</v>
      </c>
      <c r="L358" t="s">
        <v>1591</v>
      </c>
      <c r="M358">
        <v>0.59260000000000002</v>
      </c>
      <c r="N358" t="str">
        <f>_xlfn.XLOOKUP(All_Together_New[[#This Row],[School Name]],Maine_Schools[School Name],Maine_Schools[Comparison School Type],"Error")</f>
        <v>Non Charter</v>
      </c>
    </row>
    <row r="359" spans="1:14">
      <c r="A359" t="s">
        <v>570</v>
      </c>
      <c r="B359">
        <v>537</v>
      </c>
      <c r="C359" t="s">
        <v>1204</v>
      </c>
      <c r="D359">
        <v>541</v>
      </c>
      <c r="E359" t="s">
        <v>386</v>
      </c>
      <c r="F359" t="s">
        <v>1243</v>
      </c>
      <c r="G359" t="s">
        <v>1678</v>
      </c>
      <c r="H359" t="s">
        <v>2297</v>
      </c>
      <c r="I359">
        <v>120</v>
      </c>
      <c r="J359">
        <v>118</v>
      </c>
      <c r="K359">
        <v>0.98329999999999995</v>
      </c>
      <c r="L359" t="s">
        <v>1549</v>
      </c>
      <c r="M359">
        <v>0.19489999999999999</v>
      </c>
      <c r="N359" t="str">
        <f>_xlfn.XLOOKUP(All_Together_New[[#This Row],[School Name]],Maine_Schools[School Name],Maine_Schools[Comparison School Type],"Error")</f>
        <v>Non Charter</v>
      </c>
    </row>
    <row r="360" spans="1:14">
      <c r="A360" t="s">
        <v>570</v>
      </c>
      <c r="B360">
        <v>537</v>
      </c>
      <c r="C360" t="s">
        <v>1204</v>
      </c>
      <c r="D360">
        <v>540</v>
      </c>
      <c r="E360" t="s">
        <v>565</v>
      </c>
      <c r="F360" t="s">
        <v>1243</v>
      </c>
      <c r="G360" t="s">
        <v>1678</v>
      </c>
      <c r="H360" t="s">
        <v>2297</v>
      </c>
      <c r="I360">
        <v>125</v>
      </c>
      <c r="J360">
        <v>124</v>
      </c>
      <c r="K360">
        <v>0.99199999999999999</v>
      </c>
      <c r="L360" t="s">
        <v>1439</v>
      </c>
      <c r="M360">
        <v>0.5</v>
      </c>
      <c r="N360" t="str">
        <f>_xlfn.XLOOKUP(All_Together_New[[#This Row],[School Name]],Maine_Schools[School Name],Maine_Schools[Comparison School Type],"Error")</f>
        <v>Non Charter</v>
      </c>
    </row>
    <row r="361" spans="1:14">
      <c r="A361" t="s">
        <v>570</v>
      </c>
      <c r="B361">
        <v>537</v>
      </c>
      <c r="C361" t="s">
        <v>1204</v>
      </c>
      <c r="D361">
        <v>539</v>
      </c>
      <c r="E361" t="s">
        <v>566</v>
      </c>
      <c r="F361" t="s">
        <v>1243</v>
      </c>
      <c r="G361" t="s">
        <v>1678</v>
      </c>
      <c r="H361" t="s">
        <v>2297</v>
      </c>
      <c r="I361">
        <v>146</v>
      </c>
      <c r="J361">
        <v>142</v>
      </c>
      <c r="K361">
        <v>0.97260000000000002</v>
      </c>
      <c r="L361" t="s">
        <v>1346</v>
      </c>
      <c r="M361">
        <v>0.36620000000000003</v>
      </c>
      <c r="N361" t="str">
        <f>_xlfn.XLOOKUP(All_Together_New[[#This Row],[School Name]],Maine_Schools[School Name],Maine_Schools[Comparison School Type],"Error")</f>
        <v>Non Charter</v>
      </c>
    </row>
    <row r="362" spans="1:14">
      <c r="A362" t="s">
        <v>570</v>
      </c>
      <c r="B362">
        <v>542</v>
      </c>
      <c r="C362" t="s">
        <v>1206</v>
      </c>
      <c r="D362">
        <v>545</v>
      </c>
      <c r="E362" t="s">
        <v>478</v>
      </c>
      <c r="F362" t="s">
        <v>1243</v>
      </c>
      <c r="G362" t="s">
        <v>1678</v>
      </c>
      <c r="H362" t="s">
        <v>2297</v>
      </c>
      <c r="I362">
        <v>118</v>
      </c>
      <c r="J362">
        <v>105</v>
      </c>
      <c r="K362">
        <v>0.88980000000000004</v>
      </c>
      <c r="L362" t="s">
        <v>1386</v>
      </c>
      <c r="M362">
        <v>0.4667</v>
      </c>
      <c r="N362" t="str">
        <f>_xlfn.XLOOKUP(All_Together_New[[#This Row],[School Name]],Maine_Schools[School Name],Maine_Schools[Comparison School Type],"Error")</f>
        <v>Non Charter</v>
      </c>
    </row>
    <row r="363" spans="1:14">
      <c r="A363" t="s">
        <v>570</v>
      </c>
      <c r="B363">
        <v>542</v>
      </c>
      <c r="C363" t="s">
        <v>1206</v>
      </c>
      <c r="D363">
        <v>544</v>
      </c>
      <c r="E363" t="s">
        <v>567</v>
      </c>
      <c r="F363" t="s">
        <v>1243</v>
      </c>
      <c r="G363" t="s">
        <v>1678</v>
      </c>
      <c r="H363" t="s">
        <v>2297</v>
      </c>
      <c r="I363">
        <v>246</v>
      </c>
      <c r="J363">
        <v>236</v>
      </c>
      <c r="K363">
        <v>0.95930000000000004</v>
      </c>
      <c r="L363" t="s">
        <v>1505</v>
      </c>
      <c r="M363">
        <v>0.46189999999999998</v>
      </c>
      <c r="N363" t="str">
        <f>_xlfn.XLOOKUP(All_Together_New[[#This Row],[School Name]],Maine_Schools[School Name],Maine_Schools[Comparison School Type],"Error")</f>
        <v>Non Charter</v>
      </c>
    </row>
    <row r="364" spans="1:14">
      <c r="A364" t="s">
        <v>570</v>
      </c>
      <c r="B364">
        <v>1761</v>
      </c>
      <c r="C364" t="s">
        <v>582</v>
      </c>
      <c r="D364">
        <v>1765</v>
      </c>
      <c r="E364" t="s">
        <v>571</v>
      </c>
      <c r="F364" t="s">
        <v>1243</v>
      </c>
      <c r="G364" t="s">
        <v>1677</v>
      </c>
      <c r="H364" t="s">
        <v>2297</v>
      </c>
      <c r="I364">
        <v>112</v>
      </c>
      <c r="J364">
        <v>112</v>
      </c>
      <c r="K364">
        <v>1</v>
      </c>
      <c r="L364" t="s">
        <v>1521</v>
      </c>
      <c r="M364">
        <v>0.30359999999999998</v>
      </c>
      <c r="N364" t="str">
        <f>_xlfn.XLOOKUP(All_Together_New[[#This Row],[School Name]],Maine_Schools[School Name],Maine_Schools[Comparison School Type],"Error")</f>
        <v>Charter</v>
      </c>
    </row>
    <row r="365" spans="1:14">
      <c r="A365" t="s">
        <v>570</v>
      </c>
      <c r="B365">
        <v>2</v>
      </c>
      <c r="C365" t="s">
        <v>703</v>
      </c>
      <c r="D365">
        <v>3</v>
      </c>
      <c r="E365" t="s">
        <v>4</v>
      </c>
      <c r="F365" t="s">
        <v>1243</v>
      </c>
      <c r="G365" t="s">
        <v>1677</v>
      </c>
      <c r="H365" t="s">
        <v>2297</v>
      </c>
      <c r="I365">
        <v>143</v>
      </c>
      <c r="J365">
        <v>143</v>
      </c>
      <c r="K365">
        <v>1</v>
      </c>
      <c r="L365" t="s">
        <v>1515</v>
      </c>
      <c r="M365">
        <v>0.30769999999999997</v>
      </c>
      <c r="N365" t="str">
        <f>_xlfn.XLOOKUP(All_Together_New[[#This Row],[School Name]],Maine_Schools[School Name],Maine_Schools[Comparison School Type],"Error")</f>
        <v>Non Charter</v>
      </c>
    </row>
    <row r="366" spans="1:14">
      <c r="A366" t="s">
        <v>570</v>
      </c>
      <c r="B366">
        <v>4</v>
      </c>
      <c r="C366" t="s">
        <v>707</v>
      </c>
      <c r="D366">
        <v>5</v>
      </c>
      <c r="E366" t="s">
        <v>3</v>
      </c>
      <c r="F366" t="s">
        <v>1243</v>
      </c>
      <c r="G366" t="s">
        <v>1677</v>
      </c>
      <c r="H366" t="s">
        <v>2297</v>
      </c>
      <c r="I366">
        <v>23</v>
      </c>
      <c r="J366">
        <v>23</v>
      </c>
      <c r="K366">
        <v>1</v>
      </c>
      <c r="L366" t="s">
        <v>1250</v>
      </c>
      <c r="M366">
        <v>0.43480000000000002</v>
      </c>
      <c r="N366" t="str">
        <f>_xlfn.XLOOKUP(All_Together_New[[#This Row],[School Name]],Maine_Schools[School Name],Maine_Schools[Comparison School Type],"Error")</f>
        <v>Non Charter</v>
      </c>
    </row>
    <row r="367" spans="1:14">
      <c r="A367" t="s">
        <v>570</v>
      </c>
      <c r="B367">
        <v>1734</v>
      </c>
      <c r="C367" t="s">
        <v>709</v>
      </c>
      <c r="D367">
        <v>790</v>
      </c>
      <c r="E367" t="s">
        <v>11</v>
      </c>
      <c r="F367" t="s">
        <v>1243</v>
      </c>
      <c r="G367" t="s">
        <v>1677</v>
      </c>
      <c r="H367" t="s">
        <v>2297</v>
      </c>
      <c r="I367">
        <v>19</v>
      </c>
      <c r="J367">
        <v>19</v>
      </c>
      <c r="K367">
        <v>1</v>
      </c>
      <c r="L367" t="s">
        <v>1335</v>
      </c>
      <c r="M367">
        <v>0.42109999999999997</v>
      </c>
      <c r="N367" t="str">
        <f>_xlfn.XLOOKUP(All_Together_New[[#This Row],[School Name]],Maine_Schools[School Name],Maine_Schools[Comparison School Type],"Error")</f>
        <v>Non Charter</v>
      </c>
    </row>
    <row r="368" spans="1:14">
      <c r="A368" t="s">
        <v>570</v>
      </c>
      <c r="B368">
        <v>9</v>
      </c>
      <c r="C368" t="s">
        <v>712</v>
      </c>
      <c r="D368">
        <v>10</v>
      </c>
      <c r="E368" t="s">
        <v>47</v>
      </c>
      <c r="F368" t="s">
        <v>1243</v>
      </c>
      <c r="G368" t="s">
        <v>1677</v>
      </c>
      <c r="H368" t="s">
        <v>2297</v>
      </c>
      <c r="I368">
        <v>87</v>
      </c>
      <c r="J368">
        <v>86</v>
      </c>
      <c r="K368">
        <v>0.98850000000000005</v>
      </c>
      <c r="L368" t="s">
        <v>1271</v>
      </c>
      <c r="M368">
        <v>0.30230000000000001</v>
      </c>
      <c r="N368" t="str">
        <f>_xlfn.XLOOKUP(All_Together_New[[#This Row],[School Name]],Maine_Schools[School Name],Maine_Schools[Comparison School Type],"Error")</f>
        <v>Non Charter</v>
      </c>
    </row>
    <row r="369" spans="1:14">
      <c r="A369" t="s">
        <v>570</v>
      </c>
      <c r="B369">
        <v>1629</v>
      </c>
      <c r="C369" t="s">
        <v>715</v>
      </c>
      <c r="D369">
        <v>906</v>
      </c>
      <c r="E369" t="s">
        <v>65</v>
      </c>
      <c r="F369" t="s">
        <v>1243</v>
      </c>
      <c r="G369" t="s">
        <v>1677</v>
      </c>
      <c r="H369" t="s">
        <v>2297</v>
      </c>
      <c r="I369">
        <v>76</v>
      </c>
      <c r="J369">
        <v>76</v>
      </c>
      <c r="K369">
        <v>1</v>
      </c>
      <c r="L369" t="s">
        <v>1249</v>
      </c>
      <c r="M369">
        <v>0.32890000000000003</v>
      </c>
      <c r="N369" t="str">
        <f>_xlfn.XLOOKUP(All_Together_New[[#This Row],[School Name]],Maine_Schools[School Name],Maine_Schools[Comparison School Type],"Error")</f>
        <v>Non Charter</v>
      </c>
    </row>
    <row r="370" spans="1:14">
      <c r="A370" t="s">
        <v>570</v>
      </c>
      <c r="B370">
        <v>14</v>
      </c>
      <c r="C370" t="s">
        <v>717</v>
      </c>
      <c r="D370">
        <v>25</v>
      </c>
      <c r="E370" t="s">
        <v>8</v>
      </c>
      <c r="F370" t="s">
        <v>1243</v>
      </c>
      <c r="G370" t="s">
        <v>1677</v>
      </c>
      <c r="H370" t="s">
        <v>2297</v>
      </c>
      <c r="I370">
        <v>473</v>
      </c>
      <c r="J370">
        <v>453</v>
      </c>
      <c r="K370">
        <v>0.9577</v>
      </c>
      <c r="L370" t="s">
        <v>1540</v>
      </c>
      <c r="M370">
        <v>0.4768</v>
      </c>
      <c r="N370" t="str">
        <f>_xlfn.XLOOKUP(All_Together_New[[#This Row],[School Name]],Maine_Schools[School Name],Maine_Schools[Comparison School Type],"Error")</f>
        <v>Non Charter</v>
      </c>
    </row>
    <row r="371" spans="1:14">
      <c r="A371" t="s">
        <v>570</v>
      </c>
      <c r="B371">
        <v>14</v>
      </c>
      <c r="C371" t="s">
        <v>717</v>
      </c>
      <c r="D371">
        <v>15</v>
      </c>
      <c r="E371" t="s">
        <v>328</v>
      </c>
      <c r="F371" t="s">
        <v>1243</v>
      </c>
      <c r="G371" t="s">
        <v>1677</v>
      </c>
      <c r="H371" t="s">
        <v>2297</v>
      </c>
      <c r="I371">
        <v>91</v>
      </c>
      <c r="J371">
        <v>91</v>
      </c>
      <c r="K371">
        <v>1</v>
      </c>
      <c r="L371" t="s">
        <v>1333</v>
      </c>
      <c r="M371">
        <v>0.18679999999999999</v>
      </c>
      <c r="N371" t="str">
        <f>_xlfn.XLOOKUP(All_Together_New[[#This Row],[School Name]],Maine_Schools[School Name],Maine_Schools[Comparison School Type],"Error")</f>
        <v>Non Charter</v>
      </c>
    </row>
    <row r="372" spans="1:14">
      <c r="A372" t="s">
        <v>570</v>
      </c>
      <c r="B372">
        <v>14</v>
      </c>
      <c r="C372" t="s">
        <v>717</v>
      </c>
      <c r="D372">
        <v>23</v>
      </c>
      <c r="E372" t="s">
        <v>25</v>
      </c>
      <c r="F372" t="s">
        <v>1243</v>
      </c>
      <c r="G372" t="s">
        <v>1677</v>
      </c>
      <c r="H372" t="s">
        <v>2297</v>
      </c>
      <c r="I372">
        <v>258</v>
      </c>
      <c r="J372">
        <v>230</v>
      </c>
      <c r="K372">
        <v>0.89149999999999996</v>
      </c>
      <c r="L372" t="s">
        <v>1505</v>
      </c>
      <c r="M372">
        <v>0.47389999999999999</v>
      </c>
      <c r="N372" t="str">
        <f>_xlfn.XLOOKUP(All_Together_New[[#This Row],[School Name]],Maine_Schools[School Name],Maine_Schools[Comparison School Type],"Error")</f>
        <v>Non Charter</v>
      </c>
    </row>
    <row r="373" spans="1:14">
      <c r="A373" t="s">
        <v>570</v>
      </c>
      <c r="B373">
        <v>14</v>
      </c>
      <c r="C373" t="s">
        <v>717</v>
      </c>
      <c r="D373">
        <v>16</v>
      </c>
      <c r="E373" t="s">
        <v>367</v>
      </c>
      <c r="F373" t="s">
        <v>1243</v>
      </c>
      <c r="G373" t="s">
        <v>1677</v>
      </c>
      <c r="H373" t="s">
        <v>2297</v>
      </c>
      <c r="I373">
        <v>233</v>
      </c>
      <c r="J373">
        <v>232</v>
      </c>
      <c r="K373">
        <v>0.99570000000000003</v>
      </c>
      <c r="L373" t="s">
        <v>1402</v>
      </c>
      <c r="M373">
        <v>0.2155</v>
      </c>
      <c r="N373" t="str">
        <f>_xlfn.XLOOKUP(All_Together_New[[#This Row],[School Name]],Maine_Schools[School Name],Maine_Schools[Comparison School Type],"Error")</f>
        <v>Non Charter</v>
      </c>
    </row>
    <row r="374" spans="1:14">
      <c r="A374" t="s">
        <v>570</v>
      </c>
      <c r="B374">
        <v>14</v>
      </c>
      <c r="C374" t="s">
        <v>717</v>
      </c>
      <c r="D374">
        <v>27</v>
      </c>
      <c r="E374" t="s">
        <v>415</v>
      </c>
      <c r="F374" t="s">
        <v>1243</v>
      </c>
      <c r="G374" t="s">
        <v>1677</v>
      </c>
      <c r="H374" t="s">
        <v>2297</v>
      </c>
      <c r="I374">
        <v>182</v>
      </c>
      <c r="J374">
        <v>174</v>
      </c>
      <c r="K374">
        <v>0.95599999999999996</v>
      </c>
      <c r="L374" t="s">
        <v>1279</v>
      </c>
      <c r="M374">
        <v>0.37930000000000003</v>
      </c>
      <c r="N374" t="str">
        <f>_xlfn.XLOOKUP(All_Together_New[[#This Row],[School Name]],Maine_Schools[School Name],Maine_Schools[Comparison School Type],"Error")</f>
        <v>Non Charter</v>
      </c>
    </row>
    <row r="375" spans="1:14">
      <c r="A375" t="s">
        <v>570</v>
      </c>
      <c r="B375">
        <v>14</v>
      </c>
      <c r="C375" t="s">
        <v>717</v>
      </c>
      <c r="D375">
        <v>24</v>
      </c>
      <c r="E375" t="s">
        <v>528</v>
      </c>
      <c r="F375" t="s">
        <v>1243</v>
      </c>
      <c r="G375" t="s">
        <v>1677</v>
      </c>
      <c r="H375" t="s">
        <v>2297</v>
      </c>
      <c r="I375">
        <v>166</v>
      </c>
      <c r="J375">
        <v>164</v>
      </c>
      <c r="K375">
        <v>0.98799999999999999</v>
      </c>
      <c r="L375" t="s">
        <v>1447</v>
      </c>
      <c r="M375">
        <v>0.40849999999999997</v>
      </c>
      <c r="N375" t="str">
        <f>_xlfn.XLOOKUP(All_Together_New[[#This Row],[School Name]],Maine_Schools[School Name],Maine_Schools[Comparison School Type],"Error")</f>
        <v>Non Charter</v>
      </c>
    </row>
    <row r="376" spans="1:14">
      <c r="A376" t="s">
        <v>570</v>
      </c>
      <c r="B376">
        <v>14</v>
      </c>
      <c r="C376" t="s">
        <v>717</v>
      </c>
      <c r="D376">
        <v>21</v>
      </c>
      <c r="E376" t="s">
        <v>549</v>
      </c>
      <c r="F376" t="s">
        <v>1243</v>
      </c>
      <c r="G376" t="s">
        <v>1677</v>
      </c>
      <c r="H376" t="s">
        <v>2297</v>
      </c>
      <c r="I376">
        <v>102</v>
      </c>
      <c r="J376">
        <v>102</v>
      </c>
      <c r="K376">
        <v>1</v>
      </c>
      <c r="L376" t="s">
        <v>1521</v>
      </c>
      <c r="M376">
        <v>0.33329999999999999</v>
      </c>
      <c r="N376" t="str">
        <f>_xlfn.XLOOKUP(All_Together_New[[#This Row],[School Name]],Maine_Schools[School Name],Maine_Schools[Comparison School Type],"Error")</f>
        <v>Non Charter</v>
      </c>
    </row>
    <row r="377" spans="1:14">
      <c r="A377" t="s">
        <v>570</v>
      </c>
      <c r="B377">
        <v>14</v>
      </c>
      <c r="C377" t="s">
        <v>717</v>
      </c>
      <c r="D377">
        <v>19</v>
      </c>
      <c r="E377" t="s">
        <v>223</v>
      </c>
      <c r="F377" t="s">
        <v>1243</v>
      </c>
      <c r="G377" t="s">
        <v>1677</v>
      </c>
      <c r="H377" t="s">
        <v>2297</v>
      </c>
      <c r="I377">
        <v>111</v>
      </c>
      <c r="J377">
        <v>108</v>
      </c>
      <c r="K377">
        <v>0.97299999999999998</v>
      </c>
      <c r="L377" t="s">
        <v>1283</v>
      </c>
      <c r="M377">
        <v>0.59260000000000002</v>
      </c>
      <c r="N377" t="str">
        <f>_xlfn.XLOOKUP(All_Together_New[[#This Row],[School Name]],Maine_Schools[School Name],Maine_Schools[Comparison School Type],"Error")</f>
        <v>Non Charter</v>
      </c>
    </row>
    <row r="378" spans="1:14">
      <c r="A378" t="s">
        <v>570</v>
      </c>
      <c r="B378">
        <v>28</v>
      </c>
      <c r="C378" t="s">
        <v>720</v>
      </c>
      <c r="D378">
        <v>37</v>
      </c>
      <c r="E378" t="s">
        <v>32</v>
      </c>
      <c r="F378" t="s">
        <v>1243</v>
      </c>
      <c r="G378" t="s">
        <v>1677</v>
      </c>
      <c r="H378" t="s">
        <v>2297</v>
      </c>
      <c r="I378">
        <v>168</v>
      </c>
      <c r="J378">
        <v>163</v>
      </c>
      <c r="K378">
        <v>0.97019999999999995</v>
      </c>
      <c r="L378" t="s">
        <v>1364</v>
      </c>
      <c r="M378">
        <v>0.61960000000000004</v>
      </c>
      <c r="N378" t="str">
        <f>_xlfn.XLOOKUP(All_Together_New[[#This Row],[School Name]],Maine_Schools[School Name],Maine_Schools[Comparison School Type],"Error")</f>
        <v>Non Charter</v>
      </c>
    </row>
    <row r="379" spans="1:14">
      <c r="A379" t="s">
        <v>570</v>
      </c>
      <c r="B379">
        <v>28</v>
      </c>
      <c r="C379" t="s">
        <v>720</v>
      </c>
      <c r="D379">
        <v>2021</v>
      </c>
      <c r="E379" t="s">
        <v>35</v>
      </c>
      <c r="F379" t="s">
        <v>1243</v>
      </c>
      <c r="G379" t="s">
        <v>1677</v>
      </c>
      <c r="H379" t="s">
        <v>2297</v>
      </c>
      <c r="I379">
        <v>310</v>
      </c>
      <c r="J379">
        <v>307</v>
      </c>
      <c r="K379">
        <v>0.99029999999999996</v>
      </c>
      <c r="L379" t="s">
        <v>1446</v>
      </c>
      <c r="M379">
        <v>0.44629999999999997</v>
      </c>
      <c r="N379" t="str">
        <f>_xlfn.XLOOKUP(All_Together_New[[#This Row],[School Name]],Maine_Schools[School Name],Maine_Schools[Comparison School Type],"Error")</f>
        <v>Non Charter</v>
      </c>
    </row>
    <row r="380" spans="1:14">
      <c r="A380" t="s">
        <v>570</v>
      </c>
      <c r="B380">
        <v>28</v>
      </c>
      <c r="C380" t="s">
        <v>720</v>
      </c>
      <c r="D380">
        <v>34</v>
      </c>
      <c r="E380" t="s">
        <v>260</v>
      </c>
      <c r="F380" t="s">
        <v>1243</v>
      </c>
      <c r="G380" t="s">
        <v>1677</v>
      </c>
      <c r="H380" t="s">
        <v>2297</v>
      </c>
      <c r="I380">
        <v>156</v>
      </c>
      <c r="J380">
        <v>150</v>
      </c>
      <c r="K380">
        <v>0.96150000000000002</v>
      </c>
      <c r="L380" t="s">
        <v>1310</v>
      </c>
      <c r="M380">
        <v>0.4733</v>
      </c>
      <c r="N380" t="str">
        <f>_xlfn.XLOOKUP(All_Together_New[[#This Row],[School Name]],Maine_Schools[School Name],Maine_Schools[Comparison School Type],"Error")</f>
        <v>Non Charter</v>
      </c>
    </row>
    <row r="381" spans="1:14">
      <c r="A381" t="s">
        <v>570</v>
      </c>
      <c r="B381">
        <v>28</v>
      </c>
      <c r="C381" t="s">
        <v>720</v>
      </c>
      <c r="D381">
        <v>31</v>
      </c>
      <c r="E381" t="s">
        <v>330</v>
      </c>
      <c r="F381" t="s">
        <v>1243</v>
      </c>
      <c r="G381" t="s">
        <v>1677</v>
      </c>
      <c r="H381" t="s">
        <v>2297</v>
      </c>
      <c r="I381">
        <v>151</v>
      </c>
      <c r="J381">
        <v>151</v>
      </c>
      <c r="K381">
        <v>1</v>
      </c>
      <c r="L381" t="s">
        <v>1334</v>
      </c>
      <c r="M381">
        <v>0.31790000000000002</v>
      </c>
      <c r="N381" t="str">
        <f>_xlfn.XLOOKUP(All_Together_New[[#This Row],[School Name]],Maine_Schools[School Name],Maine_Schools[Comparison School Type],"Error")</f>
        <v>Non Charter</v>
      </c>
    </row>
    <row r="382" spans="1:14">
      <c r="A382" t="s">
        <v>570</v>
      </c>
      <c r="B382">
        <v>28</v>
      </c>
      <c r="C382" t="s">
        <v>720</v>
      </c>
      <c r="D382">
        <v>35</v>
      </c>
      <c r="E382" t="s">
        <v>335</v>
      </c>
      <c r="F382" t="s">
        <v>1243</v>
      </c>
      <c r="G382" t="s">
        <v>1677</v>
      </c>
      <c r="H382" t="s">
        <v>2297</v>
      </c>
      <c r="I382">
        <v>169</v>
      </c>
      <c r="J382">
        <v>167</v>
      </c>
      <c r="K382">
        <v>0.98819999999999997</v>
      </c>
      <c r="L382" t="s">
        <v>1315</v>
      </c>
      <c r="M382">
        <v>0.43109999999999998</v>
      </c>
      <c r="N382" t="str">
        <f>_xlfn.XLOOKUP(All_Together_New[[#This Row],[School Name]],Maine_Schools[School Name],Maine_Schools[Comparison School Type],"Error")</f>
        <v>Non Charter</v>
      </c>
    </row>
    <row r="383" spans="1:14">
      <c r="A383" t="s">
        <v>570</v>
      </c>
      <c r="B383">
        <v>28</v>
      </c>
      <c r="C383" t="s">
        <v>720</v>
      </c>
      <c r="D383">
        <v>33</v>
      </c>
      <c r="E383" t="s">
        <v>42</v>
      </c>
      <c r="F383" t="s">
        <v>1243</v>
      </c>
      <c r="G383" t="s">
        <v>1677</v>
      </c>
      <c r="H383" t="s">
        <v>2297</v>
      </c>
      <c r="I383">
        <v>147</v>
      </c>
      <c r="J383">
        <v>147</v>
      </c>
      <c r="K383">
        <v>1</v>
      </c>
      <c r="L383" t="s">
        <v>1348</v>
      </c>
      <c r="M383">
        <v>0.39460000000000001</v>
      </c>
      <c r="N383" t="str">
        <f>_xlfn.XLOOKUP(All_Together_New[[#This Row],[School Name]],Maine_Schools[School Name],Maine_Schools[Comparison School Type],"Error")</f>
        <v>Non Charter</v>
      </c>
    </row>
    <row r="384" spans="1:14">
      <c r="A384" t="s">
        <v>570</v>
      </c>
      <c r="B384">
        <v>38</v>
      </c>
      <c r="C384" t="s">
        <v>721</v>
      </c>
      <c r="D384">
        <v>40</v>
      </c>
      <c r="E384" t="s">
        <v>85</v>
      </c>
      <c r="F384" t="s">
        <v>1243</v>
      </c>
      <c r="G384" t="s">
        <v>1677</v>
      </c>
      <c r="H384" t="s">
        <v>2297</v>
      </c>
      <c r="I384">
        <v>67</v>
      </c>
      <c r="J384">
        <v>67</v>
      </c>
      <c r="K384">
        <v>1</v>
      </c>
      <c r="L384" t="s">
        <v>1336</v>
      </c>
      <c r="M384">
        <v>0.56720000000000004</v>
      </c>
      <c r="N384" t="str">
        <f>_xlfn.XLOOKUP(All_Together_New[[#This Row],[School Name]],Maine_Schools[School Name],Maine_Schools[Comparison School Type],"Error")</f>
        <v>Non Charter</v>
      </c>
    </row>
    <row r="385" spans="1:14">
      <c r="A385" t="s">
        <v>570</v>
      </c>
      <c r="B385">
        <v>38</v>
      </c>
      <c r="C385" t="s">
        <v>721</v>
      </c>
      <c r="D385">
        <v>39</v>
      </c>
      <c r="E385" t="s">
        <v>46</v>
      </c>
      <c r="F385" t="s">
        <v>1243</v>
      </c>
      <c r="G385" t="s">
        <v>1677</v>
      </c>
      <c r="H385" t="s">
        <v>2297</v>
      </c>
      <c r="I385">
        <v>66</v>
      </c>
      <c r="J385">
        <v>66</v>
      </c>
      <c r="K385">
        <v>1</v>
      </c>
      <c r="L385" t="s">
        <v>1541</v>
      </c>
      <c r="M385">
        <v>0.40910000000000002</v>
      </c>
      <c r="N385" t="str">
        <f>_xlfn.XLOOKUP(All_Together_New[[#This Row],[School Name]],Maine_Schools[School Name],Maine_Schools[Comparison School Type],"Error")</f>
        <v>Non Charter</v>
      </c>
    </row>
    <row r="386" spans="1:14">
      <c r="A386" t="s">
        <v>570</v>
      </c>
      <c r="B386">
        <v>42</v>
      </c>
      <c r="C386" t="s">
        <v>723</v>
      </c>
      <c r="D386">
        <v>45</v>
      </c>
      <c r="E386" t="s">
        <v>7</v>
      </c>
      <c r="F386" t="s">
        <v>1243</v>
      </c>
      <c r="G386" t="s">
        <v>1677</v>
      </c>
      <c r="H386" t="s">
        <v>2297</v>
      </c>
      <c r="I386">
        <v>44</v>
      </c>
      <c r="J386">
        <v>44</v>
      </c>
      <c r="K386">
        <v>1</v>
      </c>
      <c r="L386" t="s">
        <v>1250</v>
      </c>
      <c r="M386">
        <v>0.2273</v>
      </c>
      <c r="N386" t="str">
        <f>_xlfn.XLOOKUP(All_Together_New[[#This Row],[School Name]],Maine_Schools[School Name],Maine_Schools[Comparison School Type],"Error")</f>
        <v>Non Charter</v>
      </c>
    </row>
    <row r="387" spans="1:14">
      <c r="A387" t="s">
        <v>570</v>
      </c>
      <c r="B387">
        <v>42</v>
      </c>
      <c r="C387" t="s">
        <v>723</v>
      </c>
      <c r="D387">
        <v>52</v>
      </c>
      <c r="E387" t="s">
        <v>53</v>
      </c>
      <c r="F387" t="s">
        <v>1243</v>
      </c>
      <c r="G387" t="s">
        <v>1677</v>
      </c>
      <c r="H387" t="s">
        <v>2297</v>
      </c>
      <c r="I387">
        <v>261</v>
      </c>
      <c r="J387">
        <v>242</v>
      </c>
      <c r="K387">
        <v>0.92720000000000002</v>
      </c>
      <c r="L387" t="s">
        <v>1585</v>
      </c>
      <c r="M387">
        <v>0.35539999999999999</v>
      </c>
      <c r="N387" t="str">
        <f>_xlfn.XLOOKUP(All_Together_New[[#This Row],[School Name]],Maine_Schools[School Name],Maine_Schools[Comparison School Type],"Error")</f>
        <v>Non Charter</v>
      </c>
    </row>
    <row r="388" spans="1:14">
      <c r="A388" t="s">
        <v>570</v>
      </c>
      <c r="B388">
        <v>42</v>
      </c>
      <c r="C388" t="s">
        <v>723</v>
      </c>
      <c r="D388">
        <v>48</v>
      </c>
      <c r="E388" t="s">
        <v>58</v>
      </c>
      <c r="F388" t="s">
        <v>1243</v>
      </c>
      <c r="G388" t="s">
        <v>1677</v>
      </c>
      <c r="H388" t="s">
        <v>2297</v>
      </c>
      <c r="I388">
        <v>60</v>
      </c>
      <c r="J388">
        <v>59</v>
      </c>
      <c r="K388">
        <v>0.98329999999999995</v>
      </c>
      <c r="L388" t="s">
        <v>1324</v>
      </c>
      <c r="M388">
        <v>0.66100000000000003</v>
      </c>
      <c r="N388" t="str">
        <f>_xlfn.XLOOKUP(All_Together_New[[#This Row],[School Name]],Maine_Schools[School Name],Maine_Schools[Comparison School Type],"Error")</f>
        <v>Non Charter</v>
      </c>
    </row>
    <row r="389" spans="1:14">
      <c r="A389" t="s">
        <v>570</v>
      </c>
      <c r="B389">
        <v>42</v>
      </c>
      <c r="C389" t="s">
        <v>723</v>
      </c>
      <c r="D389">
        <v>43</v>
      </c>
      <c r="E389" t="s">
        <v>27</v>
      </c>
      <c r="F389" t="s">
        <v>1243</v>
      </c>
      <c r="G389" t="s">
        <v>1677</v>
      </c>
      <c r="H389" t="s">
        <v>2297</v>
      </c>
      <c r="I389">
        <v>245</v>
      </c>
      <c r="J389">
        <v>242</v>
      </c>
      <c r="K389">
        <v>0.98780000000000001</v>
      </c>
      <c r="L389" t="s">
        <v>1420</v>
      </c>
      <c r="M389">
        <v>0.30580000000000002</v>
      </c>
      <c r="N389" t="str">
        <f>_xlfn.XLOOKUP(All_Together_New[[#This Row],[School Name]],Maine_Schools[School Name],Maine_Schools[Comparison School Type],"Error")</f>
        <v>Non Charter</v>
      </c>
    </row>
    <row r="390" spans="1:14">
      <c r="A390" t="s">
        <v>570</v>
      </c>
      <c r="B390">
        <v>42</v>
      </c>
      <c r="C390" t="s">
        <v>723</v>
      </c>
      <c r="D390">
        <v>49</v>
      </c>
      <c r="E390" t="s">
        <v>383</v>
      </c>
      <c r="F390" t="s">
        <v>1243</v>
      </c>
      <c r="G390" t="s">
        <v>1677</v>
      </c>
      <c r="H390" t="s">
        <v>2297</v>
      </c>
      <c r="I390">
        <v>32</v>
      </c>
      <c r="J390">
        <v>32</v>
      </c>
      <c r="K390">
        <v>1</v>
      </c>
      <c r="L390" t="s">
        <v>1352</v>
      </c>
      <c r="M390">
        <v>0.21879999999999999</v>
      </c>
      <c r="N390" t="str">
        <f>_xlfn.XLOOKUP(All_Together_New[[#This Row],[School Name]],Maine_Schools[School Name],Maine_Schools[Comparison School Type],"Error")</f>
        <v>Non Charter</v>
      </c>
    </row>
    <row r="391" spans="1:14">
      <c r="A391" t="s">
        <v>570</v>
      </c>
      <c r="B391">
        <v>42</v>
      </c>
      <c r="C391" t="s">
        <v>723</v>
      </c>
      <c r="D391">
        <v>44</v>
      </c>
      <c r="E391" t="s">
        <v>392</v>
      </c>
      <c r="F391" t="s">
        <v>1243</v>
      </c>
      <c r="G391" t="s">
        <v>1677</v>
      </c>
      <c r="H391" t="s">
        <v>2297</v>
      </c>
      <c r="I391">
        <v>78</v>
      </c>
      <c r="J391">
        <v>78</v>
      </c>
      <c r="K391">
        <v>1</v>
      </c>
      <c r="L391" t="s">
        <v>1298</v>
      </c>
      <c r="M391">
        <v>0.1923</v>
      </c>
      <c r="N391" t="str">
        <f>_xlfn.XLOOKUP(All_Together_New[[#This Row],[School Name]],Maine_Schools[School Name],Maine_Schools[Comparison School Type],"Error")</f>
        <v>Non Charter</v>
      </c>
    </row>
    <row r="392" spans="1:14">
      <c r="A392" t="s">
        <v>570</v>
      </c>
      <c r="B392">
        <v>42</v>
      </c>
      <c r="C392" t="s">
        <v>723</v>
      </c>
      <c r="D392">
        <v>50</v>
      </c>
      <c r="E392" t="s">
        <v>64</v>
      </c>
      <c r="F392" t="s">
        <v>1243</v>
      </c>
      <c r="G392" t="s">
        <v>1677</v>
      </c>
      <c r="H392" t="s">
        <v>2297</v>
      </c>
      <c r="I392">
        <v>343</v>
      </c>
      <c r="J392">
        <v>334</v>
      </c>
      <c r="K392">
        <v>0.9738</v>
      </c>
      <c r="L392" t="s">
        <v>1375</v>
      </c>
      <c r="M392">
        <v>0.28439999999999999</v>
      </c>
      <c r="N392" t="str">
        <f>_xlfn.XLOOKUP(All_Together_New[[#This Row],[School Name]],Maine_Schools[School Name],Maine_Schools[Comparison School Type],"Error")</f>
        <v>Non Charter</v>
      </c>
    </row>
    <row r="393" spans="1:14">
      <c r="A393" t="s">
        <v>570</v>
      </c>
      <c r="B393">
        <v>42</v>
      </c>
      <c r="C393" t="s">
        <v>723</v>
      </c>
      <c r="D393">
        <v>46</v>
      </c>
      <c r="E393" t="s">
        <v>362</v>
      </c>
      <c r="F393" t="s">
        <v>1243</v>
      </c>
      <c r="G393" t="s">
        <v>1677</v>
      </c>
      <c r="H393" t="s">
        <v>2297</v>
      </c>
      <c r="I393">
        <v>244</v>
      </c>
      <c r="J393">
        <v>244</v>
      </c>
      <c r="K393">
        <v>1</v>
      </c>
      <c r="L393" t="s">
        <v>1491</v>
      </c>
      <c r="M393">
        <v>0.32379999999999998</v>
      </c>
      <c r="N393" t="str">
        <f>_xlfn.XLOOKUP(All_Together_New[[#This Row],[School Name]],Maine_Schools[School Name],Maine_Schools[Comparison School Type],"Error")</f>
        <v>Non Charter</v>
      </c>
    </row>
    <row r="394" spans="1:14">
      <c r="A394" t="s">
        <v>570</v>
      </c>
      <c r="B394">
        <v>42</v>
      </c>
      <c r="C394" t="s">
        <v>723</v>
      </c>
      <c r="D394">
        <v>47</v>
      </c>
      <c r="E394" t="s">
        <v>544</v>
      </c>
      <c r="F394" t="s">
        <v>1243</v>
      </c>
      <c r="G394" t="s">
        <v>1677</v>
      </c>
      <c r="H394" t="s">
        <v>2297</v>
      </c>
      <c r="I394">
        <v>38</v>
      </c>
      <c r="J394">
        <v>37</v>
      </c>
      <c r="K394">
        <v>0.97370000000000001</v>
      </c>
      <c r="L394" t="s">
        <v>1357</v>
      </c>
      <c r="M394">
        <v>0.32429999999999998</v>
      </c>
      <c r="N394" t="str">
        <f>_xlfn.XLOOKUP(All_Together_New[[#This Row],[School Name]],Maine_Schools[School Name],Maine_Schools[Comparison School Type],"Error")</f>
        <v>Non Charter</v>
      </c>
    </row>
    <row r="395" spans="1:14">
      <c r="A395" t="s">
        <v>570</v>
      </c>
      <c r="B395">
        <v>42</v>
      </c>
      <c r="C395" t="s">
        <v>723</v>
      </c>
      <c r="D395">
        <v>51</v>
      </c>
      <c r="E395" t="s">
        <v>559</v>
      </c>
      <c r="F395" t="s">
        <v>1243</v>
      </c>
      <c r="G395" t="s">
        <v>1677</v>
      </c>
      <c r="H395" t="s">
        <v>2297</v>
      </c>
      <c r="I395">
        <v>353</v>
      </c>
      <c r="J395">
        <v>352</v>
      </c>
      <c r="K395">
        <v>0.99719999999999998</v>
      </c>
      <c r="L395" t="s">
        <v>1408</v>
      </c>
      <c r="M395">
        <v>0.22159999999999999</v>
      </c>
      <c r="N395" t="str">
        <f>_xlfn.XLOOKUP(All_Together_New[[#This Row],[School Name]],Maine_Schools[School Name],Maine_Schools[Comparison School Type],"Error")</f>
        <v>Non Charter</v>
      </c>
    </row>
    <row r="396" spans="1:14">
      <c r="A396" t="s">
        <v>570</v>
      </c>
      <c r="B396">
        <v>53</v>
      </c>
      <c r="C396" t="s">
        <v>726</v>
      </c>
      <c r="D396">
        <v>54</v>
      </c>
      <c r="E396" t="s">
        <v>288</v>
      </c>
      <c r="F396" t="s">
        <v>1243</v>
      </c>
      <c r="G396" t="s">
        <v>1677</v>
      </c>
      <c r="H396" t="s">
        <v>2297</v>
      </c>
      <c r="I396">
        <v>238</v>
      </c>
      <c r="J396">
        <v>236</v>
      </c>
      <c r="K396">
        <v>0.99160000000000004</v>
      </c>
      <c r="L396" t="s">
        <v>1360</v>
      </c>
      <c r="M396">
        <v>0.17799999999999999</v>
      </c>
      <c r="N396" t="str">
        <f>_xlfn.XLOOKUP(All_Together_New[[#This Row],[School Name]],Maine_Schools[School Name],Maine_Schools[Comparison School Type],"Error")</f>
        <v>Non Charter</v>
      </c>
    </row>
    <row r="397" spans="1:14">
      <c r="A397" t="s">
        <v>570</v>
      </c>
      <c r="B397">
        <v>1630</v>
      </c>
      <c r="C397" t="s">
        <v>583</v>
      </c>
      <c r="D397">
        <v>1648</v>
      </c>
      <c r="E397" t="s">
        <v>574</v>
      </c>
      <c r="F397" t="s">
        <v>1243</v>
      </c>
      <c r="G397" t="s">
        <v>1677</v>
      </c>
      <c r="H397" t="s">
        <v>2297</v>
      </c>
      <c r="I397">
        <v>86</v>
      </c>
      <c r="J397">
        <v>69</v>
      </c>
      <c r="K397">
        <v>0.80230000000000001</v>
      </c>
      <c r="L397" t="s">
        <v>1261</v>
      </c>
      <c r="M397">
        <v>0.31879999999999997</v>
      </c>
      <c r="N397" t="str">
        <f>_xlfn.XLOOKUP(All_Together_New[[#This Row],[School Name]],Maine_Schools[School Name],Maine_Schools[Comparison School Type],"Error")</f>
        <v>Charter</v>
      </c>
    </row>
    <row r="398" spans="1:14">
      <c r="A398" t="s">
        <v>570</v>
      </c>
      <c r="B398">
        <v>62</v>
      </c>
      <c r="C398" t="s">
        <v>728</v>
      </c>
      <c r="D398">
        <v>63</v>
      </c>
      <c r="E398" t="s">
        <v>22</v>
      </c>
      <c r="F398" t="s">
        <v>1243</v>
      </c>
      <c r="G398" t="s">
        <v>1677</v>
      </c>
      <c r="H398" t="s">
        <v>2297</v>
      </c>
      <c r="I398">
        <v>25</v>
      </c>
      <c r="J398">
        <v>25</v>
      </c>
      <c r="K398">
        <v>1</v>
      </c>
      <c r="L398" t="s">
        <v>1335</v>
      </c>
      <c r="M398">
        <v>0.32</v>
      </c>
      <c r="N398" t="str">
        <f>_xlfn.XLOOKUP(All_Together_New[[#This Row],[School Name]],Maine_Schools[School Name],Maine_Schools[Comparison School Type],"Error")</f>
        <v>Non Charter</v>
      </c>
    </row>
    <row r="399" spans="1:14">
      <c r="A399" t="s">
        <v>570</v>
      </c>
      <c r="B399">
        <v>65</v>
      </c>
      <c r="C399" t="s">
        <v>730</v>
      </c>
      <c r="D399">
        <v>66</v>
      </c>
      <c r="E399" t="s">
        <v>17</v>
      </c>
      <c r="F399" t="s">
        <v>1243</v>
      </c>
      <c r="G399" t="s">
        <v>1677</v>
      </c>
      <c r="H399" t="s">
        <v>2297</v>
      </c>
      <c r="I399">
        <v>359</v>
      </c>
      <c r="J399">
        <v>329</v>
      </c>
      <c r="K399">
        <v>0.91639999999999999</v>
      </c>
      <c r="L399" t="s">
        <v>1332</v>
      </c>
      <c r="M399">
        <v>0.52280000000000004</v>
      </c>
      <c r="N399" t="str">
        <f>_xlfn.XLOOKUP(All_Together_New[[#This Row],[School Name]],Maine_Schools[School Name],Maine_Schools[Comparison School Type],"Error")</f>
        <v>Non Charter</v>
      </c>
    </row>
    <row r="400" spans="1:14">
      <c r="A400" t="s">
        <v>570</v>
      </c>
      <c r="B400">
        <v>65</v>
      </c>
      <c r="C400" t="s">
        <v>730</v>
      </c>
      <c r="D400">
        <v>71</v>
      </c>
      <c r="E400" t="s">
        <v>156</v>
      </c>
      <c r="F400" t="s">
        <v>1243</v>
      </c>
      <c r="G400" t="s">
        <v>1677</v>
      </c>
      <c r="H400" t="s">
        <v>2297</v>
      </c>
      <c r="I400">
        <v>333</v>
      </c>
      <c r="J400">
        <v>330</v>
      </c>
      <c r="K400">
        <v>0.99099999999999999</v>
      </c>
      <c r="L400" t="s">
        <v>1363</v>
      </c>
      <c r="M400">
        <v>0.37269999999999998</v>
      </c>
      <c r="N400" t="str">
        <f>_xlfn.XLOOKUP(All_Together_New[[#This Row],[School Name]],Maine_Schools[School Name],Maine_Schools[Comparison School Type],"Error")</f>
        <v>Non Charter</v>
      </c>
    </row>
    <row r="401" spans="1:14">
      <c r="A401" t="s">
        <v>570</v>
      </c>
      <c r="B401">
        <v>65</v>
      </c>
      <c r="C401" t="s">
        <v>730</v>
      </c>
      <c r="D401">
        <v>68</v>
      </c>
      <c r="E401" t="s">
        <v>111</v>
      </c>
      <c r="F401" t="s">
        <v>1243</v>
      </c>
      <c r="G401" t="s">
        <v>1677</v>
      </c>
      <c r="H401" t="s">
        <v>2297</v>
      </c>
      <c r="I401">
        <v>469</v>
      </c>
      <c r="J401">
        <v>466</v>
      </c>
      <c r="K401">
        <v>0.99360000000000004</v>
      </c>
      <c r="L401" t="s">
        <v>2383</v>
      </c>
      <c r="M401">
        <v>0.35410000000000003</v>
      </c>
      <c r="N401" t="str">
        <f>_xlfn.XLOOKUP(All_Together_New[[#This Row],[School Name]],Maine_Schools[School Name],Maine_Schools[Comparison School Type],"Error")</f>
        <v>Non Charter</v>
      </c>
    </row>
    <row r="402" spans="1:14">
      <c r="A402" t="s">
        <v>570</v>
      </c>
      <c r="B402">
        <v>72</v>
      </c>
      <c r="C402" t="s">
        <v>736</v>
      </c>
      <c r="D402">
        <v>73</v>
      </c>
      <c r="E402" t="s">
        <v>172</v>
      </c>
      <c r="F402" t="s">
        <v>1243</v>
      </c>
      <c r="G402" t="s">
        <v>1677</v>
      </c>
      <c r="H402" t="s">
        <v>2297</v>
      </c>
      <c r="I402">
        <v>169</v>
      </c>
      <c r="J402">
        <v>168</v>
      </c>
      <c r="K402">
        <v>0.99409999999999998</v>
      </c>
      <c r="L402" t="s">
        <v>1336</v>
      </c>
      <c r="M402">
        <v>0.22620000000000001</v>
      </c>
      <c r="N402" t="str">
        <f>_xlfn.XLOOKUP(All_Together_New[[#This Row],[School Name]],Maine_Schools[School Name],Maine_Schools[Comparison School Type],"Error")</f>
        <v>Non Charter</v>
      </c>
    </row>
    <row r="403" spans="1:14">
      <c r="A403" t="s">
        <v>570</v>
      </c>
      <c r="B403">
        <v>1031</v>
      </c>
      <c r="C403" t="s">
        <v>737</v>
      </c>
      <c r="D403">
        <v>1033</v>
      </c>
      <c r="E403" t="s">
        <v>92</v>
      </c>
      <c r="F403" t="s">
        <v>1243</v>
      </c>
      <c r="G403" t="s">
        <v>1677</v>
      </c>
      <c r="H403" t="s">
        <v>2297</v>
      </c>
      <c r="I403">
        <v>200</v>
      </c>
      <c r="J403">
        <v>197</v>
      </c>
      <c r="K403">
        <v>0.98499999999999999</v>
      </c>
      <c r="L403" t="s">
        <v>1447</v>
      </c>
      <c r="M403">
        <v>0.34010000000000001</v>
      </c>
      <c r="N403" t="str">
        <f>_xlfn.XLOOKUP(All_Together_New[[#This Row],[School Name]],Maine_Schools[School Name],Maine_Schools[Comparison School Type],"Error")</f>
        <v>Non Charter</v>
      </c>
    </row>
    <row r="404" spans="1:14">
      <c r="A404" t="s">
        <v>570</v>
      </c>
      <c r="B404">
        <v>1031</v>
      </c>
      <c r="C404" t="s">
        <v>737</v>
      </c>
      <c r="D404">
        <v>1032</v>
      </c>
      <c r="E404" t="s">
        <v>98</v>
      </c>
      <c r="F404" t="s">
        <v>1243</v>
      </c>
      <c r="G404" t="s">
        <v>1677</v>
      </c>
      <c r="H404" t="s">
        <v>2297</v>
      </c>
      <c r="I404">
        <v>45</v>
      </c>
      <c r="J404">
        <v>44</v>
      </c>
      <c r="K404">
        <v>0.9778</v>
      </c>
      <c r="L404" t="s">
        <v>1323</v>
      </c>
      <c r="M404">
        <v>0.40910000000000002</v>
      </c>
      <c r="N404" t="str">
        <f>_xlfn.XLOOKUP(All_Together_New[[#This Row],[School Name]],Maine_Schools[School Name],Maine_Schools[Comparison School Type],"Error")</f>
        <v>Non Charter</v>
      </c>
    </row>
    <row r="405" spans="1:14">
      <c r="A405" t="s">
        <v>570</v>
      </c>
      <c r="B405">
        <v>78</v>
      </c>
      <c r="C405" t="s">
        <v>739</v>
      </c>
      <c r="D405">
        <v>85</v>
      </c>
      <c r="E405" t="s">
        <v>200</v>
      </c>
      <c r="F405" t="s">
        <v>1243</v>
      </c>
      <c r="G405" t="s">
        <v>1677</v>
      </c>
      <c r="H405" t="s">
        <v>2297</v>
      </c>
      <c r="I405">
        <v>556</v>
      </c>
      <c r="J405">
        <v>554</v>
      </c>
      <c r="K405">
        <v>0.99639999999999995</v>
      </c>
      <c r="L405" t="s">
        <v>1571</v>
      </c>
      <c r="M405">
        <v>0.25990000000000002</v>
      </c>
      <c r="N405" t="str">
        <f>_xlfn.XLOOKUP(All_Together_New[[#This Row],[School Name]],Maine_Schools[School Name],Maine_Schools[Comparison School Type],"Error")</f>
        <v>Non Charter</v>
      </c>
    </row>
    <row r="406" spans="1:14">
      <c r="A406" t="s">
        <v>570</v>
      </c>
      <c r="B406">
        <v>78</v>
      </c>
      <c r="C406" t="s">
        <v>739</v>
      </c>
      <c r="D406">
        <v>84</v>
      </c>
      <c r="E406" t="s">
        <v>19</v>
      </c>
      <c r="F406" t="s">
        <v>1243</v>
      </c>
      <c r="G406" t="s">
        <v>1677</v>
      </c>
      <c r="H406" t="s">
        <v>2297</v>
      </c>
      <c r="I406">
        <v>183</v>
      </c>
      <c r="J406">
        <v>176</v>
      </c>
      <c r="K406">
        <v>0.9617</v>
      </c>
      <c r="L406" t="s">
        <v>1458</v>
      </c>
      <c r="M406">
        <v>0.31819999999999998</v>
      </c>
      <c r="N406" t="str">
        <f>_xlfn.XLOOKUP(All_Together_New[[#This Row],[School Name]],Maine_Schools[School Name],Maine_Schools[Comparison School Type],"Error")</f>
        <v>Non Charter</v>
      </c>
    </row>
    <row r="407" spans="1:14">
      <c r="A407" t="s">
        <v>570</v>
      </c>
      <c r="B407">
        <v>88</v>
      </c>
      <c r="C407" t="s">
        <v>741</v>
      </c>
      <c r="D407">
        <v>89</v>
      </c>
      <c r="E407" t="s">
        <v>106</v>
      </c>
      <c r="F407" t="s">
        <v>1243</v>
      </c>
      <c r="G407" t="s">
        <v>1677</v>
      </c>
      <c r="H407" t="s">
        <v>2297</v>
      </c>
      <c r="I407">
        <v>110</v>
      </c>
      <c r="J407">
        <v>110</v>
      </c>
      <c r="K407">
        <v>1</v>
      </c>
      <c r="L407" t="s">
        <v>1261</v>
      </c>
      <c r="M407">
        <v>0.2</v>
      </c>
      <c r="N407" t="str">
        <f>_xlfn.XLOOKUP(All_Together_New[[#This Row],[School Name]],Maine_Schools[School Name],Maine_Schools[Comparison School Type],"Error")</f>
        <v>Non Charter</v>
      </c>
    </row>
    <row r="408" spans="1:14">
      <c r="A408" t="s">
        <v>570</v>
      </c>
      <c r="B408">
        <v>90</v>
      </c>
      <c r="C408" t="s">
        <v>743</v>
      </c>
      <c r="D408">
        <v>91</v>
      </c>
      <c r="E408" t="s">
        <v>110</v>
      </c>
      <c r="F408" t="s">
        <v>1243</v>
      </c>
      <c r="G408" t="s">
        <v>1677</v>
      </c>
      <c r="H408" t="s">
        <v>2297</v>
      </c>
      <c r="I408">
        <v>27</v>
      </c>
      <c r="J408">
        <v>27</v>
      </c>
      <c r="K408">
        <v>1</v>
      </c>
      <c r="L408" t="s">
        <v>1250</v>
      </c>
      <c r="M408">
        <v>0.37040000000000001</v>
      </c>
      <c r="N408" t="str">
        <f>_xlfn.XLOOKUP(All_Together_New[[#This Row],[School Name]],Maine_Schools[School Name],Maine_Schools[Comparison School Type],"Error")</f>
        <v>Non Charter</v>
      </c>
    </row>
    <row r="409" spans="1:14">
      <c r="A409" t="s">
        <v>570</v>
      </c>
      <c r="B409">
        <v>92</v>
      </c>
      <c r="C409" t="s">
        <v>745</v>
      </c>
      <c r="D409">
        <v>93</v>
      </c>
      <c r="E409" t="s">
        <v>138</v>
      </c>
      <c r="F409" t="s">
        <v>1243</v>
      </c>
      <c r="G409" t="s">
        <v>1677</v>
      </c>
      <c r="H409" t="s">
        <v>2297</v>
      </c>
      <c r="I409">
        <v>23</v>
      </c>
      <c r="J409">
        <v>21</v>
      </c>
      <c r="K409">
        <v>0.91300000000000003</v>
      </c>
      <c r="L409" t="s">
        <v>1248</v>
      </c>
      <c r="M409">
        <v>0.28570000000000001</v>
      </c>
      <c r="N409" t="str">
        <f>_xlfn.XLOOKUP(All_Together_New[[#This Row],[School Name]],Maine_Schools[School Name],Maine_Schools[Comparison School Type],"Error")</f>
        <v>Non Charter</v>
      </c>
    </row>
    <row r="410" spans="1:14">
      <c r="A410" t="s">
        <v>570</v>
      </c>
      <c r="B410">
        <v>94</v>
      </c>
      <c r="C410" t="s">
        <v>747</v>
      </c>
      <c r="D410">
        <v>100</v>
      </c>
      <c r="E410" t="s">
        <v>116</v>
      </c>
      <c r="F410" t="s">
        <v>1243</v>
      </c>
      <c r="G410" t="s">
        <v>1677</v>
      </c>
      <c r="H410" t="s">
        <v>2297</v>
      </c>
      <c r="I410">
        <v>168</v>
      </c>
      <c r="J410">
        <v>160</v>
      </c>
      <c r="K410">
        <v>0.95240000000000002</v>
      </c>
      <c r="L410" t="s">
        <v>1395</v>
      </c>
      <c r="M410">
        <v>0.31879999999999997</v>
      </c>
      <c r="N410" t="str">
        <f>_xlfn.XLOOKUP(All_Together_New[[#This Row],[School Name]],Maine_Schools[School Name],Maine_Schools[Comparison School Type],"Error")</f>
        <v>Non Charter</v>
      </c>
    </row>
    <row r="411" spans="1:14">
      <c r="A411" t="s">
        <v>570</v>
      </c>
      <c r="B411">
        <v>94</v>
      </c>
      <c r="C411" t="s">
        <v>747</v>
      </c>
      <c r="D411">
        <v>99</v>
      </c>
      <c r="E411" t="s">
        <v>26</v>
      </c>
      <c r="F411" t="s">
        <v>1243</v>
      </c>
      <c r="G411" t="s">
        <v>1677</v>
      </c>
      <c r="H411" t="s">
        <v>2297</v>
      </c>
      <c r="I411">
        <v>549</v>
      </c>
      <c r="J411">
        <v>530</v>
      </c>
      <c r="K411">
        <v>0.96540000000000004</v>
      </c>
      <c r="L411" t="s">
        <v>1529</v>
      </c>
      <c r="M411">
        <v>0.29809999999999998</v>
      </c>
      <c r="N411" t="str">
        <f>_xlfn.XLOOKUP(All_Together_New[[#This Row],[School Name]],Maine_Schools[School Name],Maine_Schools[Comparison School Type],"Error")</f>
        <v>Non Charter</v>
      </c>
    </row>
    <row r="412" spans="1:14">
      <c r="A412" t="s">
        <v>570</v>
      </c>
      <c r="B412">
        <v>94</v>
      </c>
      <c r="C412" t="s">
        <v>747</v>
      </c>
      <c r="D412">
        <v>101</v>
      </c>
      <c r="E412" t="s">
        <v>292</v>
      </c>
      <c r="F412" t="s">
        <v>1243</v>
      </c>
      <c r="G412" t="s">
        <v>1677</v>
      </c>
      <c r="H412" t="s">
        <v>2297</v>
      </c>
      <c r="I412">
        <v>509</v>
      </c>
      <c r="J412">
        <v>504</v>
      </c>
      <c r="K412">
        <v>0.99019999999999997</v>
      </c>
      <c r="L412" t="s">
        <v>1508</v>
      </c>
      <c r="M412">
        <v>0.27779999999999999</v>
      </c>
      <c r="N412" t="str">
        <f>_xlfn.XLOOKUP(All_Together_New[[#This Row],[School Name]],Maine_Schools[School Name],Maine_Schools[Comparison School Type],"Error")</f>
        <v>Non Charter</v>
      </c>
    </row>
    <row r="413" spans="1:14">
      <c r="A413" t="s">
        <v>570</v>
      </c>
      <c r="B413">
        <v>108</v>
      </c>
      <c r="C413" t="s">
        <v>751</v>
      </c>
      <c r="D413">
        <v>109</v>
      </c>
      <c r="E413" t="s">
        <v>120</v>
      </c>
      <c r="F413" t="s">
        <v>1243</v>
      </c>
      <c r="G413" t="s">
        <v>1677</v>
      </c>
      <c r="H413" t="s">
        <v>2297</v>
      </c>
      <c r="I413">
        <v>145</v>
      </c>
      <c r="J413">
        <v>140</v>
      </c>
      <c r="K413">
        <v>0.96550000000000002</v>
      </c>
      <c r="L413" t="s">
        <v>1379</v>
      </c>
      <c r="M413">
        <v>0.43569999999999998</v>
      </c>
      <c r="N413" t="str">
        <f>_xlfn.XLOOKUP(All_Together_New[[#This Row],[School Name]],Maine_Schools[School Name],Maine_Schools[Comparison School Type],"Error")</f>
        <v>Non Charter</v>
      </c>
    </row>
    <row r="414" spans="1:14">
      <c r="A414" t="s">
        <v>570</v>
      </c>
      <c r="B414">
        <v>108</v>
      </c>
      <c r="C414" t="s">
        <v>751</v>
      </c>
      <c r="D414">
        <v>111</v>
      </c>
      <c r="E414" t="s">
        <v>10</v>
      </c>
      <c r="F414" t="s">
        <v>1243</v>
      </c>
      <c r="G414" t="s">
        <v>1677</v>
      </c>
      <c r="H414" t="s">
        <v>2297</v>
      </c>
      <c r="I414">
        <v>128</v>
      </c>
      <c r="J414">
        <v>117</v>
      </c>
      <c r="K414">
        <v>0.91410000000000002</v>
      </c>
      <c r="L414" t="s">
        <v>1296</v>
      </c>
      <c r="M414">
        <v>0.50429999999999997</v>
      </c>
      <c r="N414" t="str">
        <f>_xlfn.XLOOKUP(All_Together_New[[#This Row],[School Name]],Maine_Schools[School Name],Maine_Schools[Comparison School Type],"Error")</f>
        <v>Non Charter</v>
      </c>
    </row>
    <row r="415" spans="1:14">
      <c r="A415" t="s">
        <v>570</v>
      </c>
      <c r="B415">
        <v>113</v>
      </c>
      <c r="C415" t="s">
        <v>753</v>
      </c>
      <c r="D415">
        <v>116</v>
      </c>
      <c r="E415" t="s">
        <v>243</v>
      </c>
      <c r="F415" t="s">
        <v>1243</v>
      </c>
      <c r="G415" t="s">
        <v>1677</v>
      </c>
      <c r="H415" t="s">
        <v>2297</v>
      </c>
      <c r="I415">
        <v>127</v>
      </c>
      <c r="J415">
        <v>120</v>
      </c>
      <c r="K415">
        <v>0.94489999999999996</v>
      </c>
      <c r="L415" t="s">
        <v>1520</v>
      </c>
      <c r="M415">
        <v>0.1583</v>
      </c>
      <c r="N415" t="str">
        <f>_xlfn.XLOOKUP(All_Together_New[[#This Row],[School Name]],Maine_Schools[School Name],Maine_Schools[Comparison School Type],"Error")</f>
        <v>Non Charter</v>
      </c>
    </row>
    <row r="416" spans="1:14">
      <c r="A416" t="s">
        <v>570</v>
      </c>
      <c r="B416">
        <v>113</v>
      </c>
      <c r="C416" t="s">
        <v>753</v>
      </c>
      <c r="D416">
        <v>115</v>
      </c>
      <c r="E416" t="s">
        <v>246</v>
      </c>
      <c r="F416" t="s">
        <v>1243</v>
      </c>
      <c r="G416" t="s">
        <v>1677</v>
      </c>
      <c r="H416" t="s">
        <v>2297</v>
      </c>
      <c r="I416">
        <v>445</v>
      </c>
      <c r="J416">
        <v>442</v>
      </c>
      <c r="K416">
        <v>0.99329999999999996</v>
      </c>
      <c r="L416" t="s">
        <v>1308</v>
      </c>
      <c r="M416">
        <v>0.1222</v>
      </c>
      <c r="N416" t="str">
        <f>_xlfn.XLOOKUP(All_Together_New[[#This Row],[School Name]],Maine_Schools[School Name],Maine_Schools[Comparison School Type],"Error")</f>
        <v>Non Charter</v>
      </c>
    </row>
    <row r="417" spans="1:14">
      <c r="A417" t="s">
        <v>570</v>
      </c>
      <c r="B417">
        <v>113</v>
      </c>
      <c r="C417" t="s">
        <v>753</v>
      </c>
      <c r="D417">
        <v>114</v>
      </c>
      <c r="E417" t="s">
        <v>513</v>
      </c>
      <c r="F417" t="s">
        <v>1243</v>
      </c>
      <c r="G417" t="s">
        <v>1677</v>
      </c>
      <c r="H417" t="s">
        <v>2297</v>
      </c>
      <c r="I417">
        <v>215</v>
      </c>
      <c r="J417">
        <v>214</v>
      </c>
      <c r="K417">
        <v>0.99529999999999996</v>
      </c>
      <c r="L417" t="s">
        <v>1253</v>
      </c>
      <c r="M417">
        <v>0.13550000000000001</v>
      </c>
      <c r="N417" t="str">
        <f>_xlfn.XLOOKUP(All_Together_New[[#This Row],[School Name]],Maine_Schools[School Name],Maine_Schools[Comparison School Type],"Error")</f>
        <v>Non Charter</v>
      </c>
    </row>
    <row r="418" spans="1:14">
      <c r="A418" t="s">
        <v>570</v>
      </c>
      <c r="B418">
        <v>125</v>
      </c>
      <c r="C418" t="s">
        <v>757</v>
      </c>
      <c r="D418">
        <v>126</v>
      </c>
      <c r="E418" t="s">
        <v>29</v>
      </c>
      <c r="F418" t="s">
        <v>1243</v>
      </c>
      <c r="G418" t="s">
        <v>1677</v>
      </c>
      <c r="H418" t="s">
        <v>2297</v>
      </c>
      <c r="I418">
        <v>36</v>
      </c>
      <c r="J418">
        <v>36</v>
      </c>
      <c r="K418">
        <v>1</v>
      </c>
      <c r="L418" t="s">
        <v>1335</v>
      </c>
      <c r="M418">
        <v>0.22220000000000001</v>
      </c>
      <c r="N418" t="str">
        <f>_xlfn.XLOOKUP(All_Together_New[[#This Row],[School Name]],Maine_Schools[School Name],Maine_Schools[Comparison School Type],"Error")</f>
        <v>Non Charter</v>
      </c>
    </row>
    <row r="419" spans="1:14">
      <c r="A419" t="s">
        <v>570</v>
      </c>
      <c r="B419">
        <v>127</v>
      </c>
      <c r="C419" t="s">
        <v>759</v>
      </c>
      <c r="D419">
        <v>128</v>
      </c>
      <c r="E419" t="s">
        <v>44</v>
      </c>
      <c r="F419" t="s">
        <v>1243</v>
      </c>
      <c r="G419" t="s">
        <v>1677</v>
      </c>
      <c r="H419" t="s">
        <v>2297</v>
      </c>
      <c r="I419">
        <v>26</v>
      </c>
      <c r="J419">
        <v>25</v>
      </c>
      <c r="K419">
        <v>0.96150000000000002</v>
      </c>
      <c r="L419" t="s">
        <v>1333</v>
      </c>
      <c r="M419">
        <v>0.68</v>
      </c>
      <c r="N419" t="str">
        <f>_xlfn.XLOOKUP(All_Together_New[[#This Row],[School Name]],Maine_Schools[School Name],Maine_Schools[Comparison School Type],"Error")</f>
        <v>Non Charter</v>
      </c>
    </row>
    <row r="420" spans="1:14">
      <c r="A420" t="s">
        <v>570</v>
      </c>
      <c r="B420">
        <v>1628</v>
      </c>
      <c r="C420" t="s">
        <v>765</v>
      </c>
      <c r="D420">
        <v>755</v>
      </c>
      <c r="E420" t="s">
        <v>275</v>
      </c>
      <c r="F420" t="s">
        <v>1243</v>
      </c>
      <c r="G420" t="s">
        <v>1677</v>
      </c>
      <c r="H420" t="s">
        <v>2297</v>
      </c>
      <c r="I420">
        <v>58</v>
      </c>
      <c r="J420">
        <v>58</v>
      </c>
      <c r="K420">
        <v>1</v>
      </c>
      <c r="L420" t="s">
        <v>1257</v>
      </c>
      <c r="M420">
        <v>0.22409999999999999</v>
      </c>
      <c r="N420" t="str">
        <f>_xlfn.XLOOKUP(All_Together_New[[#This Row],[School Name]],Maine_Schools[School Name],Maine_Schools[Comparison School Type],"Error")</f>
        <v>Non Charter</v>
      </c>
    </row>
    <row r="421" spans="1:14">
      <c r="A421" t="s">
        <v>570</v>
      </c>
      <c r="B421">
        <v>1510</v>
      </c>
      <c r="C421" t="s">
        <v>573</v>
      </c>
      <c r="D421">
        <v>1511</v>
      </c>
      <c r="E421" t="s">
        <v>666</v>
      </c>
      <c r="F421" t="s">
        <v>1243</v>
      </c>
      <c r="G421" t="s">
        <v>1677</v>
      </c>
      <c r="H421" t="s">
        <v>2297</v>
      </c>
      <c r="I421">
        <v>86</v>
      </c>
      <c r="J421">
        <v>86</v>
      </c>
      <c r="K421">
        <v>1</v>
      </c>
      <c r="L421" t="s">
        <v>1402</v>
      </c>
      <c r="M421">
        <v>0.58140000000000003</v>
      </c>
      <c r="N421" t="str">
        <f>_xlfn.XLOOKUP(All_Together_New[[#This Row],[School Name]],Maine_Schools[School Name],Maine_Schools[Comparison School Type],"Error")</f>
        <v>Charter</v>
      </c>
    </row>
    <row r="422" spans="1:14">
      <c r="A422" t="s">
        <v>570</v>
      </c>
      <c r="B422">
        <v>1510</v>
      </c>
      <c r="C422" t="s">
        <v>573</v>
      </c>
      <c r="D422">
        <v>1828</v>
      </c>
      <c r="E422" t="s">
        <v>645</v>
      </c>
      <c r="F422" t="s">
        <v>1243</v>
      </c>
      <c r="G422" t="s">
        <v>1677</v>
      </c>
      <c r="H422" t="s">
        <v>2297</v>
      </c>
      <c r="I422">
        <v>69</v>
      </c>
      <c r="J422">
        <v>67</v>
      </c>
      <c r="K422">
        <v>0.97099999999999997</v>
      </c>
      <c r="L422" t="s">
        <v>1411</v>
      </c>
      <c r="M422">
        <v>0.49249999999999999</v>
      </c>
      <c r="N422" t="str">
        <f>_xlfn.XLOOKUP(All_Together_New[[#This Row],[School Name]],Maine_Schools[School Name],Maine_Schools[Comparison School Type],"Error")</f>
        <v>Charter</v>
      </c>
    </row>
    <row r="423" spans="1:14">
      <c r="A423" t="s">
        <v>570</v>
      </c>
      <c r="B423">
        <v>1411</v>
      </c>
      <c r="C423" t="s">
        <v>769</v>
      </c>
      <c r="D423">
        <v>997</v>
      </c>
      <c r="E423" t="s">
        <v>88</v>
      </c>
      <c r="F423" t="s">
        <v>1243</v>
      </c>
      <c r="G423" t="s">
        <v>1677</v>
      </c>
      <c r="H423" t="s">
        <v>2297</v>
      </c>
      <c r="I423">
        <v>26</v>
      </c>
      <c r="J423">
        <v>26</v>
      </c>
      <c r="K423">
        <v>1</v>
      </c>
      <c r="L423" t="s">
        <v>1335</v>
      </c>
      <c r="M423">
        <v>0.30769999999999997</v>
      </c>
      <c r="N423" t="str">
        <f>_xlfn.XLOOKUP(All_Together_New[[#This Row],[School Name]],Maine_Schools[School Name],Maine_Schools[Comparison School Type],"Error")</f>
        <v>Non Charter</v>
      </c>
    </row>
    <row r="424" spans="1:14">
      <c r="A424" t="s">
        <v>570</v>
      </c>
      <c r="B424">
        <v>1661</v>
      </c>
      <c r="C424" t="s">
        <v>771</v>
      </c>
      <c r="D424">
        <v>146</v>
      </c>
      <c r="E424" t="s">
        <v>307</v>
      </c>
      <c r="F424" t="s">
        <v>1243</v>
      </c>
      <c r="G424" t="s">
        <v>1677</v>
      </c>
      <c r="H424" t="s">
        <v>2297</v>
      </c>
      <c r="I424">
        <v>54</v>
      </c>
      <c r="J424">
        <v>54</v>
      </c>
      <c r="K424">
        <v>1</v>
      </c>
      <c r="L424" t="s">
        <v>1549</v>
      </c>
      <c r="M424">
        <v>0.4259</v>
      </c>
      <c r="N424" t="str">
        <f>_xlfn.XLOOKUP(All_Together_New[[#This Row],[School Name]],Maine_Schools[School Name],Maine_Schools[Comparison School Type],"Error")</f>
        <v>Non Charter</v>
      </c>
    </row>
    <row r="425" spans="1:14">
      <c r="A425" t="s">
        <v>570</v>
      </c>
      <c r="B425">
        <v>148</v>
      </c>
      <c r="C425" t="s">
        <v>773</v>
      </c>
      <c r="D425">
        <v>149</v>
      </c>
      <c r="E425" t="s">
        <v>308</v>
      </c>
      <c r="F425" t="s">
        <v>1243</v>
      </c>
      <c r="G425" t="s">
        <v>1677</v>
      </c>
      <c r="H425" t="s">
        <v>2297</v>
      </c>
      <c r="I425">
        <v>96</v>
      </c>
      <c r="J425">
        <v>96</v>
      </c>
      <c r="K425">
        <v>1</v>
      </c>
      <c r="L425" t="s">
        <v>1460</v>
      </c>
      <c r="M425">
        <v>0.20830000000000001</v>
      </c>
      <c r="N425" t="str">
        <f>_xlfn.XLOOKUP(All_Together_New[[#This Row],[School Name]],Maine_Schools[School Name],Maine_Schools[Comparison School Type],"Error")</f>
        <v>Non Charter</v>
      </c>
    </row>
    <row r="426" spans="1:14">
      <c r="A426" t="s">
        <v>570</v>
      </c>
      <c r="B426">
        <v>1049</v>
      </c>
      <c r="C426" t="s">
        <v>775</v>
      </c>
      <c r="D426">
        <v>1052</v>
      </c>
      <c r="E426" t="s">
        <v>51</v>
      </c>
      <c r="F426" t="s">
        <v>1243</v>
      </c>
      <c r="G426" t="s">
        <v>1677</v>
      </c>
      <c r="H426" t="s">
        <v>2297</v>
      </c>
      <c r="I426">
        <v>157</v>
      </c>
      <c r="J426">
        <v>153</v>
      </c>
      <c r="K426">
        <v>0.97450000000000003</v>
      </c>
      <c r="L426" t="s">
        <v>1408</v>
      </c>
      <c r="M426">
        <v>0.50980000000000003</v>
      </c>
      <c r="N426" t="str">
        <f>_xlfn.XLOOKUP(All_Together_New[[#This Row],[School Name]],Maine_Schools[School Name],Maine_Schools[Comparison School Type],"Error")</f>
        <v>Non Charter</v>
      </c>
    </row>
    <row r="427" spans="1:14">
      <c r="A427" t="s">
        <v>570</v>
      </c>
      <c r="B427">
        <v>1049</v>
      </c>
      <c r="C427" t="s">
        <v>775</v>
      </c>
      <c r="D427">
        <v>1051</v>
      </c>
      <c r="E427" t="s">
        <v>124</v>
      </c>
      <c r="F427" t="s">
        <v>1243</v>
      </c>
      <c r="G427" t="s">
        <v>1677</v>
      </c>
      <c r="H427" t="s">
        <v>2297</v>
      </c>
      <c r="I427">
        <v>25</v>
      </c>
      <c r="J427">
        <v>23</v>
      </c>
      <c r="K427">
        <v>0.92</v>
      </c>
      <c r="L427" t="s">
        <v>1250</v>
      </c>
      <c r="M427">
        <v>0.43480000000000002</v>
      </c>
      <c r="N427" t="str">
        <f>_xlfn.XLOOKUP(All_Together_New[[#This Row],[School Name]],Maine_Schools[School Name],Maine_Schools[Comparison School Type],"Error")</f>
        <v>Non Charter</v>
      </c>
    </row>
    <row r="428" spans="1:14">
      <c r="A428" t="s">
        <v>570</v>
      </c>
      <c r="B428">
        <v>1400</v>
      </c>
      <c r="C428" t="s">
        <v>777</v>
      </c>
      <c r="D428">
        <v>999</v>
      </c>
      <c r="E428" t="s">
        <v>358</v>
      </c>
      <c r="F428" t="s">
        <v>1243</v>
      </c>
      <c r="G428" t="s">
        <v>1677</v>
      </c>
      <c r="H428" t="s">
        <v>2297</v>
      </c>
      <c r="I428">
        <v>119</v>
      </c>
      <c r="J428">
        <v>117</v>
      </c>
      <c r="K428">
        <v>0.98319999999999996</v>
      </c>
      <c r="L428" t="s">
        <v>1251</v>
      </c>
      <c r="M428">
        <v>0.30769999999999997</v>
      </c>
      <c r="N428" t="str">
        <f>_xlfn.XLOOKUP(All_Together_New[[#This Row],[School Name]],Maine_Schools[School Name],Maine_Schools[Comparison School Type],"Error")</f>
        <v>Non Charter</v>
      </c>
    </row>
    <row r="429" spans="1:14">
      <c r="A429" t="s">
        <v>570</v>
      </c>
      <c r="B429">
        <v>157</v>
      </c>
      <c r="C429" t="s">
        <v>778</v>
      </c>
      <c r="D429">
        <v>158</v>
      </c>
      <c r="E429" t="s">
        <v>126</v>
      </c>
      <c r="F429" t="s">
        <v>1243</v>
      </c>
      <c r="G429" t="s">
        <v>1677</v>
      </c>
      <c r="H429" t="s">
        <v>2297</v>
      </c>
      <c r="I429">
        <v>46</v>
      </c>
      <c r="J429">
        <v>45</v>
      </c>
      <c r="K429">
        <v>0.97829999999999995</v>
      </c>
      <c r="L429" t="s">
        <v>1591</v>
      </c>
      <c r="M429">
        <v>0.35560000000000003</v>
      </c>
      <c r="N429" t="str">
        <f>_xlfn.XLOOKUP(All_Together_New[[#This Row],[School Name]],Maine_Schools[School Name],Maine_Schools[Comparison School Type],"Error")</f>
        <v>Non Charter</v>
      </c>
    </row>
    <row r="430" spans="1:14">
      <c r="A430" t="s">
        <v>570</v>
      </c>
      <c r="B430">
        <v>157</v>
      </c>
      <c r="C430" t="s">
        <v>778</v>
      </c>
      <c r="D430">
        <v>159</v>
      </c>
      <c r="E430" t="s">
        <v>105</v>
      </c>
      <c r="F430" t="s">
        <v>1243</v>
      </c>
      <c r="G430" t="s">
        <v>1677</v>
      </c>
      <c r="H430" t="s">
        <v>2297</v>
      </c>
      <c r="I430">
        <v>23</v>
      </c>
      <c r="J430">
        <v>23</v>
      </c>
      <c r="K430">
        <v>1</v>
      </c>
      <c r="L430" t="s">
        <v>1357</v>
      </c>
      <c r="M430">
        <v>0.52170000000000005</v>
      </c>
      <c r="N430" t="str">
        <f>_xlfn.XLOOKUP(All_Together_New[[#This Row],[School Name]],Maine_Schools[School Name],Maine_Schools[Comparison School Type],"Error")</f>
        <v>Non Charter</v>
      </c>
    </row>
    <row r="431" spans="1:14">
      <c r="A431" t="s">
        <v>570</v>
      </c>
      <c r="B431">
        <v>160</v>
      </c>
      <c r="C431" t="s">
        <v>782</v>
      </c>
      <c r="D431">
        <v>162</v>
      </c>
      <c r="E431" t="s">
        <v>333</v>
      </c>
      <c r="F431" t="s">
        <v>1243</v>
      </c>
      <c r="G431" t="s">
        <v>1677</v>
      </c>
      <c r="H431" t="s">
        <v>2297</v>
      </c>
      <c r="I431">
        <v>53</v>
      </c>
      <c r="J431">
        <v>52</v>
      </c>
      <c r="K431">
        <v>0.98109999999999997</v>
      </c>
      <c r="L431" t="s">
        <v>1520</v>
      </c>
      <c r="M431">
        <v>0.3654</v>
      </c>
      <c r="N431" t="str">
        <f>_xlfn.XLOOKUP(All_Together_New[[#This Row],[School Name]],Maine_Schools[School Name],Maine_Schools[Comparison School Type],"Error")</f>
        <v>Non Charter</v>
      </c>
    </row>
    <row r="432" spans="1:14">
      <c r="A432" t="s">
        <v>570</v>
      </c>
      <c r="B432">
        <v>160</v>
      </c>
      <c r="C432" t="s">
        <v>782</v>
      </c>
      <c r="D432">
        <v>161</v>
      </c>
      <c r="E432" t="s">
        <v>336</v>
      </c>
      <c r="F432" t="s">
        <v>1243</v>
      </c>
      <c r="G432" t="s">
        <v>1677</v>
      </c>
      <c r="H432" t="s">
        <v>2297</v>
      </c>
      <c r="I432">
        <v>41</v>
      </c>
      <c r="J432">
        <v>41</v>
      </c>
      <c r="K432">
        <v>1</v>
      </c>
      <c r="L432" t="s">
        <v>1252</v>
      </c>
      <c r="M432">
        <v>0.2195</v>
      </c>
      <c r="N432" t="str">
        <f>_xlfn.XLOOKUP(All_Together_New[[#This Row],[School Name]],Maine_Schools[School Name],Maine_Schools[Comparison School Type],"Error")</f>
        <v>Non Charter</v>
      </c>
    </row>
    <row r="433" spans="1:14">
      <c r="A433" t="s">
        <v>570</v>
      </c>
      <c r="B433">
        <v>163</v>
      </c>
      <c r="C433" t="s">
        <v>784</v>
      </c>
      <c r="D433">
        <v>164</v>
      </c>
      <c r="E433" t="s">
        <v>20</v>
      </c>
      <c r="F433" t="s">
        <v>1243</v>
      </c>
      <c r="G433" t="s">
        <v>1677</v>
      </c>
      <c r="H433" t="s">
        <v>2297</v>
      </c>
      <c r="I433">
        <v>62</v>
      </c>
      <c r="J433">
        <v>61</v>
      </c>
      <c r="K433">
        <v>0.9839</v>
      </c>
      <c r="L433" t="s">
        <v>1244</v>
      </c>
      <c r="M433">
        <v>0.57379999999999998</v>
      </c>
      <c r="N433" t="str">
        <f>_xlfn.XLOOKUP(All_Together_New[[#This Row],[School Name]],Maine_Schools[School Name],Maine_Schools[Comparison School Type],"Error")</f>
        <v>Non Charter</v>
      </c>
    </row>
    <row r="434" spans="1:14">
      <c r="A434" t="s">
        <v>570</v>
      </c>
      <c r="B434">
        <v>163</v>
      </c>
      <c r="C434" t="s">
        <v>784</v>
      </c>
      <c r="D434">
        <v>165</v>
      </c>
      <c r="E434" t="s">
        <v>208</v>
      </c>
      <c r="F434" t="s">
        <v>1243</v>
      </c>
      <c r="G434" t="s">
        <v>1677</v>
      </c>
      <c r="H434" t="s">
        <v>2297</v>
      </c>
      <c r="I434">
        <v>22</v>
      </c>
      <c r="J434">
        <v>21</v>
      </c>
      <c r="K434">
        <v>0.95450000000000002</v>
      </c>
      <c r="L434" t="s">
        <v>1401</v>
      </c>
      <c r="M434">
        <v>0.52380000000000004</v>
      </c>
      <c r="N434" t="str">
        <f>_xlfn.XLOOKUP(All_Together_New[[#This Row],[School Name]],Maine_Schools[School Name],Maine_Schools[Comparison School Type],"Error")</f>
        <v>Non Charter</v>
      </c>
    </row>
    <row r="435" spans="1:14">
      <c r="A435" t="s">
        <v>570</v>
      </c>
      <c r="B435">
        <v>2071</v>
      </c>
      <c r="C435" t="s">
        <v>584</v>
      </c>
      <c r="D435">
        <v>2072</v>
      </c>
      <c r="E435" t="s">
        <v>575</v>
      </c>
      <c r="F435" t="s">
        <v>1243</v>
      </c>
      <c r="G435" t="s">
        <v>1677</v>
      </c>
      <c r="H435" t="s">
        <v>2297</v>
      </c>
      <c r="I435">
        <v>25</v>
      </c>
      <c r="J435">
        <v>24</v>
      </c>
      <c r="K435">
        <v>0.96</v>
      </c>
      <c r="L435" t="s">
        <v>1312</v>
      </c>
      <c r="M435">
        <v>0.20830000000000001</v>
      </c>
      <c r="N435" t="str">
        <f>_xlfn.XLOOKUP(All_Together_New[[#This Row],[School Name]],Maine_Schools[School Name],Maine_Schools[Comparison School Type],"Error")</f>
        <v>Charter</v>
      </c>
    </row>
    <row r="436" spans="1:14">
      <c r="A436" t="s">
        <v>570</v>
      </c>
      <c r="B436">
        <v>166</v>
      </c>
      <c r="C436" t="s">
        <v>786</v>
      </c>
      <c r="D436">
        <v>167</v>
      </c>
      <c r="E436" t="s">
        <v>143</v>
      </c>
      <c r="F436" t="s">
        <v>1243</v>
      </c>
      <c r="G436" t="s">
        <v>1677</v>
      </c>
      <c r="H436" t="s">
        <v>2297</v>
      </c>
      <c r="I436">
        <v>56</v>
      </c>
      <c r="J436">
        <v>56</v>
      </c>
      <c r="K436">
        <v>1</v>
      </c>
      <c r="L436" t="s">
        <v>1333</v>
      </c>
      <c r="M436">
        <v>0.30359999999999998</v>
      </c>
      <c r="N436" t="str">
        <f>_xlfn.XLOOKUP(All_Together_New[[#This Row],[School Name]],Maine_Schools[School Name],Maine_Schools[Comparison School Type],"Error")</f>
        <v>Non Charter</v>
      </c>
    </row>
    <row r="437" spans="1:14">
      <c r="A437" t="s">
        <v>570</v>
      </c>
      <c r="B437">
        <v>1002</v>
      </c>
      <c r="C437" t="s">
        <v>1222</v>
      </c>
      <c r="D437">
        <v>1003</v>
      </c>
      <c r="E437" t="s">
        <v>149</v>
      </c>
      <c r="F437" t="s">
        <v>1243</v>
      </c>
      <c r="G437" t="s">
        <v>1677</v>
      </c>
      <c r="H437" t="s">
        <v>2297</v>
      </c>
      <c r="I437">
        <v>13</v>
      </c>
      <c r="J437">
        <v>13</v>
      </c>
      <c r="K437">
        <v>1</v>
      </c>
      <c r="L437" t="s">
        <v>1248</v>
      </c>
      <c r="M437">
        <v>0.46150000000000002</v>
      </c>
      <c r="N437" t="str">
        <f>_xlfn.XLOOKUP(All_Together_New[[#This Row],[School Name]],Maine_Schools[School Name],Maine_Schools[Comparison School Type],"Error")</f>
        <v>Non Charter</v>
      </c>
    </row>
    <row r="438" spans="1:14">
      <c r="A438" t="s">
        <v>570</v>
      </c>
      <c r="B438">
        <v>1002</v>
      </c>
      <c r="C438" t="s">
        <v>1222</v>
      </c>
      <c r="D438">
        <v>1004</v>
      </c>
      <c r="E438" t="s">
        <v>341</v>
      </c>
      <c r="F438" t="s">
        <v>1243</v>
      </c>
      <c r="G438" t="s">
        <v>1677</v>
      </c>
      <c r="H438" t="s">
        <v>2297</v>
      </c>
      <c r="I438">
        <v>37</v>
      </c>
      <c r="J438">
        <v>37</v>
      </c>
      <c r="K438">
        <v>1</v>
      </c>
      <c r="L438" t="s">
        <v>1357</v>
      </c>
      <c r="M438">
        <v>0.32429999999999998</v>
      </c>
      <c r="N438" t="str">
        <f>_xlfn.XLOOKUP(All_Together_New[[#This Row],[School Name]],Maine_Schools[School Name],Maine_Schools[Comparison School Type],"Error")</f>
        <v>Non Charter</v>
      </c>
    </row>
    <row r="439" spans="1:14">
      <c r="A439" t="s">
        <v>570</v>
      </c>
      <c r="B439">
        <v>1663</v>
      </c>
      <c r="C439" t="s">
        <v>788</v>
      </c>
      <c r="D439">
        <v>1463</v>
      </c>
      <c r="E439" t="s">
        <v>250</v>
      </c>
      <c r="F439" t="s">
        <v>1243</v>
      </c>
      <c r="G439" t="s">
        <v>1677</v>
      </c>
      <c r="H439" t="s">
        <v>2297</v>
      </c>
      <c r="I439">
        <v>522</v>
      </c>
      <c r="J439">
        <v>509</v>
      </c>
      <c r="K439">
        <v>0.97509999999999997</v>
      </c>
      <c r="L439" t="s">
        <v>2410</v>
      </c>
      <c r="M439">
        <v>0.36940000000000001</v>
      </c>
      <c r="N439" t="str">
        <f>_xlfn.XLOOKUP(All_Together_New[[#This Row],[School Name]],Maine_Schools[School Name],Maine_Schools[Comparison School Type],"Error")</f>
        <v>Non Charter</v>
      </c>
    </row>
    <row r="440" spans="1:14">
      <c r="A440" t="s">
        <v>570</v>
      </c>
      <c r="B440">
        <v>1663</v>
      </c>
      <c r="C440" t="s">
        <v>788</v>
      </c>
      <c r="D440">
        <v>172</v>
      </c>
      <c r="E440" t="s">
        <v>55</v>
      </c>
      <c r="F440" t="s">
        <v>1243</v>
      </c>
      <c r="G440" t="s">
        <v>1677</v>
      </c>
      <c r="H440" t="s">
        <v>2297</v>
      </c>
      <c r="I440">
        <v>127</v>
      </c>
      <c r="J440">
        <v>108</v>
      </c>
      <c r="K440">
        <v>0.85040000000000004</v>
      </c>
      <c r="L440" t="s">
        <v>1411</v>
      </c>
      <c r="M440">
        <v>0.30559999999999998</v>
      </c>
      <c r="N440" t="str">
        <f>_xlfn.XLOOKUP(All_Together_New[[#This Row],[School Name]],Maine_Schools[School Name],Maine_Schools[Comparison School Type],"Error")</f>
        <v>Non Charter</v>
      </c>
    </row>
    <row r="441" spans="1:14">
      <c r="A441" t="s">
        <v>570</v>
      </c>
      <c r="B441">
        <v>1148</v>
      </c>
      <c r="C441" t="s">
        <v>363</v>
      </c>
      <c r="D441">
        <v>1149</v>
      </c>
      <c r="E441" t="s">
        <v>363</v>
      </c>
      <c r="F441" t="s">
        <v>1243</v>
      </c>
      <c r="G441" t="s">
        <v>1677</v>
      </c>
      <c r="H441" t="s">
        <v>2297</v>
      </c>
      <c r="I441">
        <v>149</v>
      </c>
      <c r="J441">
        <v>147</v>
      </c>
      <c r="K441">
        <v>0.98660000000000003</v>
      </c>
      <c r="L441" t="s">
        <v>1346</v>
      </c>
      <c r="M441">
        <v>0.35370000000000001</v>
      </c>
      <c r="N441" t="str">
        <f>_xlfn.XLOOKUP(All_Together_New[[#This Row],[School Name]],Maine_Schools[School Name],Maine_Schools[Comparison School Type],"Error")</f>
        <v>Non Charter</v>
      </c>
    </row>
    <row r="442" spans="1:14">
      <c r="A442" t="s">
        <v>570</v>
      </c>
      <c r="B442">
        <v>1627</v>
      </c>
      <c r="C442" t="s">
        <v>790</v>
      </c>
      <c r="D442">
        <v>899</v>
      </c>
      <c r="E442" t="s">
        <v>451</v>
      </c>
      <c r="F442" t="s">
        <v>1243</v>
      </c>
      <c r="G442" t="s">
        <v>1677</v>
      </c>
      <c r="H442" t="s">
        <v>2297</v>
      </c>
      <c r="I442">
        <v>74</v>
      </c>
      <c r="J442">
        <v>74</v>
      </c>
      <c r="K442">
        <v>1</v>
      </c>
      <c r="L442" t="s">
        <v>1271</v>
      </c>
      <c r="M442">
        <v>0.35139999999999999</v>
      </c>
      <c r="N442" t="str">
        <f>_xlfn.XLOOKUP(All_Together_New[[#This Row],[School Name]],Maine_Schools[School Name],Maine_Schools[Comparison School Type],"Error")</f>
        <v>Non Charter</v>
      </c>
    </row>
    <row r="443" spans="1:14">
      <c r="A443" t="s">
        <v>570</v>
      </c>
      <c r="B443">
        <v>174</v>
      </c>
      <c r="C443" t="s">
        <v>793</v>
      </c>
      <c r="D443">
        <v>179</v>
      </c>
      <c r="E443" t="s">
        <v>370</v>
      </c>
      <c r="F443" t="s">
        <v>1243</v>
      </c>
      <c r="G443" t="s">
        <v>1677</v>
      </c>
      <c r="H443" t="s">
        <v>2297</v>
      </c>
      <c r="I443">
        <v>427</v>
      </c>
      <c r="J443">
        <v>422</v>
      </c>
      <c r="K443">
        <v>0.98829999999999996</v>
      </c>
      <c r="L443" t="s">
        <v>1444</v>
      </c>
      <c r="M443">
        <v>0.16589999999999999</v>
      </c>
      <c r="N443" t="str">
        <f>_xlfn.XLOOKUP(All_Together_New[[#This Row],[School Name]],Maine_Schools[School Name],Maine_Schools[Comparison School Type],"Error")</f>
        <v>Non Charter</v>
      </c>
    </row>
    <row r="444" spans="1:14">
      <c r="A444" t="s">
        <v>570</v>
      </c>
      <c r="B444">
        <v>174</v>
      </c>
      <c r="C444" t="s">
        <v>793</v>
      </c>
      <c r="D444">
        <v>177</v>
      </c>
      <c r="E444" t="s">
        <v>259</v>
      </c>
      <c r="F444" t="s">
        <v>1243</v>
      </c>
      <c r="G444" t="s">
        <v>1677</v>
      </c>
      <c r="H444" t="s">
        <v>2297</v>
      </c>
      <c r="I444">
        <v>173</v>
      </c>
      <c r="J444">
        <v>167</v>
      </c>
      <c r="K444">
        <v>0.96530000000000005</v>
      </c>
      <c r="L444" t="s">
        <v>1273</v>
      </c>
      <c r="M444">
        <v>0.22159999999999999</v>
      </c>
      <c r="N444" t="str">
        <f>_xlfn.XLOOKUP(All_Together_New[[#This Row],[School Name]],Maine_Schools[School Name],Maine_Schools[Comparison School Type],"Error")</f>
        <v>Non Charter</v>
      </c>
    </row>
    <row r="445" spans="1:14">
      <c r="A445" t="s">
        <v>570</v>
      </c>
      <c r="B445">
        <v>174</v>
      </c>
      <c r="C445" t="s">
        <v>793</v>
      </c>
      <c r="D445">
        <v>178</v>
      </c>
      <c r="E445" t="s">
        <v>374</v>
      </c>
      <c r="F445" t="s">
        <v>1243</v>
      </c>
      <c r="G445" t="s">
        <v>1677</v>
      </c>
      <c r="H445" t="s">
        <v>2297</v>
      </c>
      <c r="I445">
        <v>418</v>
      </c>
      <c r="J445">
        <v>409</v>
      </c>
      <c r="K445">
        <v>0.97850000000000004</v>
      </c>
      <c r="L445" t="s">
        <v>1395</v>
      </c>
      <c r="M445">
        <v>0.12470000000000001</v>
      </c>
      <c r="N445" t="str">
        <f>_xlfn.XLOOKUP(All_Together_New[[#This Row],[School Name]],Maine_Schools[School Name],Maine_Schools[Comparison School Type],"Error")</f>
        <v>Non Charter</v>
      </c>
    </row>
    <row r="446" spans="1:14">
      <c r="A446" t="s">
        <v>570</v>
      </c>
      <c r="B446">
        <v>180</v>
      </c>
      <c r="C446" t="s">
        <v>795</v>
      </c>
      <c r="D446">
        <v>181</v>
      </c>
      <c r="E446" t="s">
        <v>90</v>
      </c>
      <c r="F446" t="s">
        <v>1243</v>
      </c>
      <c r="G446" t="s">
        <v>1677</v>
      </c>
      <c r="H446" t="s">
        <v>2297</v>
      </c>
      <c r="I446">
        <v>33</v>
      </c>
      <c r="J446">
        <v>33</v>
      </c>
      <c r="K446">
        <v>1</v>
      </c>
      <c r="L446" t="s">
        <v>1333</v>
      </c>
      <c r="M446">
        <v>0.51519999999999999</v>
      </c>
      <c r="N446" t="str">
        <f>_xlfn.XLOOKUP(All_Together_New[[#This Row],[School Name]],Maine_Schools[School Name],Maine_Schools[Comparison School Type],"Error")</f>
        <v>Non Charter</v>
      </c>
    </row>
    <row r="447" spans="1:14">
      <c r="A447" t="s">
        <v>570</v>
      </c>
      <c r="B447">
        <v>1631</v>
      </c>
      <c r="C447" t="s">
        <v>670</v>
      </c>
      <c r="D447">
        <v>1649</v>
      </c>
      <c r="E447" t="s">
        <v>581</v>
      </c>
      <c r="F447" t="s">
        <v>1243</v>
      </c>
      <c r="G447" t="s">
        <v>1677</v>
      </c>
      <c r="H447" t="s">
        <v>2297</v>
      </c>
      <c r="I447">
        <v>105</v>
      </c>
      <c r="J447">
        <v>102</v>
      </c>
      <c r="K447">
        <v>0.97140000000000004</v>
      </c>
      <c r="L447" t="s">
        <v>1521</v>
      </c>
      <c r="M447">
        <v>0.33329999999999999</v>
      </c>
      <c r="N447" t="str">
        <f>_xlfn.XLOOKUP(All_Together_New[[#This Row],[School Name]],Maine_Schools[School Name],Maine_Schools[Comparison School Type],"Error")</f>
        <v>Charter</v>
      </c>
    </row>
    <row r="448" spans="1:14">
      <c r="A448" t="s">
        <v>570</v>
      </c>
      <c r="B448">
        <v>1065</v>
      </c>
      <c r="C448" t="s">
        <v>797</v>
      </c>
      <c r="D448">
        <v>1066</v>
      </c>
      <c r="E448" t="s">
        <v>139</v>
      </c>
      <c r="F448" t="s">
        <v>1243</v>
      </c>
      <c r="G448" t="s">
        <v>1677</v>
      </c>
      <c r="H448" t="s">
        <v>2297</v>
      </c>
      <c r="I448">
        <v>200</v>
      </c>
      <c r="J448">
        <v>193</v>
      </c>
      <c r="K448">
        <v>0.96499999999999997</v>
      </c>
      <c r="L448" t="s">
        <v>1439</v>
      </c>
      <c r="M448">
        <v>0.32119999999999999</v>
      </c>
      <c r="N448" t="str">
        <f>_xlfn.XLOOKUP(All_Together_New[[#This Row],[School Name]],Maine_Schools[School Name],Maine_Schools[Comparison School Type],"Error")</f>
        <v>Non Charter</v>
      </c>
    </row>
    <row r="449" spans="1:14">
      <c r="A449" t="s">
        <v>570</v>
      </c>
      <c r="B449">
        <v>1154</v>
      </c>
      <c r="C449" t="s">
        <v>384</v>
      </c>
      <c r="D449">
        <v>1155</v>
      </c>
      <c r="E449" t="s">
        <v>384</v>
      </c>
      <c r="F449" t="s">
        <v>1243</v>
      </c>
      <c r="G449" t="s">
        <v>1677</v>
      </c>
      <c r="H449" t="s">
        <v>2297</v>
      </c>
      <c r="I449">
        <v>89</v>
      </c>
      <c r="J449">
        <v>85</v>
      </c>
      <c r="K449">
        <v>0.95509999999999995</v>
      </c>
      <c r="L449" t="s">
        <v>1336</v>
      </c>
      <c r="M449">
        <v>0.4471</v>
      </c>
      <c r="N449" t="str">
        <f>_xlfn.XLOOKUP(All_Together_New[[#This Row],[School Name]],Maine_Schools[School Name],Maine_Schools[Comparison School Type],"Error")</f>
        <v>Non Charter</v>
      </c>
    </row>
    <row r="450" spans="1:14">
      <c r="A450" t="s">
        <v>570</v>
      </c>
      <c r="B450">
        <v>1180</v>
      </c>
      <c r="C450" t="s">
        <v>394</v>
      </c>
      <c r="D450">
        <v>1181</v>
      </c>
      <c r="E450" t="s">
        <v>394</v>
      </c>
      <c r="F450" t="s">
        <v>1243</v>
      </c>
      <c r="G450" t="s">
        <v>1677</v>
      </c>
      <c r="H450" t="s">
        <v>2297</v>
      </c>
      <c r="I450">
        <v>148</v>
      </c>
      <c r="J450">
        <v>50</v>
      </c>
      <c r="K450">
        <v>0.33779999999999999</v>
      </c>
      <c r="L450" t="s">
        <v>1520</v>
      </c>
      <c r="M450">
        <v>0.38</v>
      </c>
      <c r="N450" t="str">
        <f>_xlfn.XLOOKUP(All_Together_New[[#This Row],[School Name]],Maine_Schools[School Name],Maine_Schools[Comparison School Type],"Error")</f>
        <v>Non Charter</v>
      </c>
    </row>
    <row r="451" spans="1:14">
      <c r="A451" t="s">
        <v>570</v>
      </c>
      <c r="B451">
        <v>1121</v>
      </c>
      <c r="C451" t="s">
        <v>158</v>
      </c>
      <c r="D451">
        <v>1122</v>
      </c>
      <c r="E451" t="s">
        <v>158</v>
      </c>
      <c r="F451" t="s">
        <v>1243</v>
      </c>
      <c r="G451" t="s">
        <v>1677</v>
      </c>
      <c r="H451" t="s">
        <v>2297</v>
      </c>
      <c r="I451">
        <v>58</v>
      </c>
      <c r="J451">
        <v>58</v>
      </c>
      <c r="K451">
        <v>1</v>
      </c>
      <c r="L451" t="s">
        <v>1333</v>
      </c>
      <c r="M451">
        <v>0.29310000000000003</v>
      </c>
      <c r="N451" t="str">
        <f>_xlfn.XLOOKUP(All_Together_New[[#This Row],[School Name]],Maine_Schools[School Name],Maine_Schools[Comparison School Type],"Error")</f>
        <v>Non Charter</v>
      </c>
    </row>
    <row r="452" spans="1:14">
      <c r="A452" t="s">
        <v>570</v>
      </c>
      <c r="B452">
        <v>188</v>
      </c>
      <c r="C452" t="s">
        <v>801</v>
      </c>
      <c r="D452">
        <v>189</v>
      </c>
      <c r="E452" t="s">
        <v>269</v>
      </c>
      <c r="F452" t="s">
        <v>1243</v>
      </c>
      <c r="G452" t="s">
        <v>1677</v>
      </c>
      <c r="H452" t="s">
        <v>2297</v>
      </c>
      <c r="I452">
        <v>25</v>
      </c>
      <c r="J452">
        <v>25</v>
      </c>
      <c r="K452">
        <v>1</v>
      </c>
      <c r="L452" t="s">
        <v>1248</v>
      </c>
      <c r="M452">
        <v>0.24</v>
      </c>
      <c r="N452" t="str">
        <f>_xlfn.XLOOKUP(All_Together_New[[#This Row],[School Name]],Maine_Schools[School Name],Maine_Schools[Comparison School Type],"Error")</f>
        <v>Non Charter</v>
      </c>
    </row>
    <row r="453" spans="1:14">
      <c r="A453" t="s">
        <v>570</v>
      </c>
      <c r="B453">
        <v>191</v>
      </c>
      <c r="C453" t="s">
        <v>804</v>
      </c>
      <c r="D453">
        <v>192</v>
      </c>
      <c r="E453" t="s">
        <v>408</v>
      </c>
      <c r="F453" t="s">
        <v>1243</v>
      </c>
      <c r="G453" t="s">
        <v>1677</v>
      </c>
      <c r="H453" t="s">
        <v>2297</v>
      </c>
      <c r="I453">
        <v>253</v>
      </c>
      <c r="J453">
        <v>253</v>
      </c>
      <c r="K453">
        <v>1</v>
      </c>
      <c r="L453" t="s">
        <v>1315</v>
      </c>
      <c r="M453">
        <v>0.28460000000000002</v>
      </c>
      <c r="N453" t="str">
        <f>_xlfn.XLOOKUP(All_Together_New[[#This Row],[School Name]],Maine_Schools[School Name],Maine_Schools[Comparison School Type],"Error")</f>
        <v>Non Charter</v>
      </c>
    </row>
    <row r="454" spans="1:14">
      <c r="A454" t="s">
        <v>570</v>
      </c>
      <c r="B454">
        <v>194</v>
      </c>
      <c r="C454" t="s">
        <v>806</v>
      </c>
      <c r="D454">
        <v>199</v>
      </c>
      <c r="E454" t="s">
        <v>273</v>
      </c>
      <c r="F454" t="s">
        <v>1243</v>
      </c>
      <c r="G454" t="s">
        <v>1677</v>
      </c>
      <c r="H454" t="s">
        <v>2297</v>
      </c>
      <c r="I454">
        <v>201</v>
      </c>
      <c r="J454">
        <v>182</v>
      </c>
      <c r="K454">
        <v>0.90549999999999997</v>
      </c>
      <c r="L454" t="s">
        <v>1308</v>
      </c>
      <c r="M454">
        <v>0.29670000000000002</v>
      </c>
      <c r="N454" t="str">
        <f>_xlfn.XLOOKUP(All_Together_New[[#This Row],[School Name]],Maine_Schools[School Name],Maine_Schools[Comparison School Type],"Error")</f>
        <v>Non Charter</v>
      </c>
    </row>
    <row r="455" spans="1:14">
      <c r="A455" t="s">
        <v>570</v>
      </c>
      <c r="B455">
        <v>194</v>
      </c>
      <c r="C455" t="s">
        <v>806</v>
      </c>
      <c r="D455">
        <v>201</v>
      </c>
      <c r="E455" t="s">
        <v>411</v>
      </c>
      <c r="F455" t="s">
        <v>1243</v>
      </c>
      <c r="G455" t="s">
        <v>1677</v>
      </c>
      <c r="H455" t="s">
        <v>2297</v>
      </c>
      <c r="I455">
        <v>659</v>
      </c>
      <c r="J455">
        <v>648</v>
      </c>
      <c r="K455">
        <v>0.98329999999999995</v>
      </c>
      <c r="L455" t="s">
        <v>1362</v>
      </c>
      <c r="M455">
        <v>0.28860000000000002</v>
      </c>
      <c r="N455" t="str">
        <f>_xlfn.XLOOKUP(All_Together_New[[#This Row],[School Name]],Maine_Schools[School Name],Maine_Schools[Comparison School Type],"Error")</f>
        <v>Non Charter</v>
      </c>
    </row>
    <row r="456" spans="1:14">
      <c r="A456" t="s">
        <v>570</v>
      </c>
      <c r="B456">
        <v>194</v>
      </c>
      <c r="C456" t="s">
        <v>806</v>
      </c>
      <c r="D456">
        <v>202</v>
      </c>
      <c r="E456" t="s">
        <v>276</v>
      </c>
      <c r="F456" t="s">
        <v>1243</v>
      </c>
      <c r="G456" t="s">
        <v>1677</v>
      </c>
      <c r="H456" t="s">
        <v>2297</v>
      </c>
      <c r="I456">
        <v>259</v>
      </c>
      <c r="J456">
        <v>257</v>
      </c>
      <c r="K456">
        <v>0.99229999999999996</v>
      </c>
      <c r="L456" t="s">
        <v>1408</v>
      </c>
      <c r="M456">
        <v>0.30349999999999999</v>
      </c>
      <c r="N456" t="str">
        <f>_xlfn.XLOOKUP(All_Together_New[[#This Row],[School Name]],Maine_Schools[School Name],Maine_Schools[Comparison School Type],"Error")</f>
        <v>Non Charter</v>
      </c>
    </row>
    <row r="457" spans="1:14">
      <c r="A457" t="s">
        <v>570</v>
      </c>
      <c r="B457">
        <v>194</v>
      </c>
      <c r="C457" t="s">
        <v>806</v>
      </c>
      <c r="D457">
        <v>200</v>
      </c>
      <c r="E457" t="s">
        <v>390</v>
      </c>
      <c r="F457" t="s">
        <v>1243</v>
      </c>
      <c r="G457" t="s">
        <v>1677</v>
      </c>
      <c r="H457" t="s">
        <v>2297</v>
      </c>
      <c r="I457">
        <v>182</v>
      </c>
      <c r="J457">
        <v>181</v>
      </c>
      <c r="K457">
        <v>0.99450000000000005</v>
      </c>
      <c r="L457" t="s">
        <v>1447</v>
      </c>
      <c r="M457">
        <v>0.37019999999999997</v>
      </c>
      <c r="N457" t="str">
        <f>_xlfn.XLOOKUP(All_Together_New[[#This Row],[School Name]],Maine_Schools[School Name],Maine_Schools[Comparison School Type],"Error")</f>
        <v>Non Charter</v>
      </c>
    </row>
    <row r="458" spans="1:14">
      <c r="A458" t="s">
        <v>570</v>
      </c>
      <c r="B458">
        <v>194</v>
      </c>
      <c r="C458" t="s">
        <v>806</v>
      </c>
      <c r="D458">
        <v>197</v>
      </c>
      <c r="E458" t="s">
        <v>464</v>
      </c>
      <c r="F458" t="s">
        <v>1243</v>
      </c>
      <c r="G458" t="s">
        <v>1677</v>
      </c>
      <c r="H458" t="s">
        <v>2297</v>
      </c>
      <c r="I458">
        <v>210</v>
      </c>
      <c r="J458">
        <v>208</v>
      </c>
      <c r="K458">
        <v>0.99050000000000005</v>
      </c>
      <c r="L458" t="s">
        <v>1355</v>
      </c>
      <c r="M458">
        <v>0.33169999999999999</v>
      </c>
      <c r="N458" t="str">
        <f>_xlfn.XLOOKUP(All_Together_New[[#This Row],[School Name]],Maine_Schools[School Name],Maine_Schools[Comparison School Type],"Error")</f>
        <v>Non Charter</v>
      </c>
    </row>
    <row r="459" spans="1:14">
      <c r="A459" t="s">
        <v>570</v>
      </c>
      <c r="B459">
        <v>1054</v>
      </c>
      <c r="C459" t="s">
        <v>809</v>
      </c>
      <c r="D459">
        <v>1055</v>
      </c>
      <c r="E459" t="s">
        <v>277</v>
      </c>
      <c r="F459" t="s">
        <v>1243</v>
      </c>
      <c r="G459" t="s">
        <v>1677</v>
      </c>
      <c r="H459" t="s">
        <v>2297</v>
      </c>
      <c r="I459">
        <v>283</v>
      </c>
      <c r="J459">
        <v>280</v>
      </c>
      <c r="K459">
        <v>0.98939999999999995</v>
      </c>
      <c r="L459" t="s">
        <v>1585</v>
      </c>
      <c r="M459">
        <v>0.30709999999999998</v>
      </c>
      <c r="N459" t="str">
        <f>_xlfn.XLOOKUP(All_Together_New[[#This Row],[School Name]],Maine_Schools[School Name],Maine_Schools[Comparison School Type],"Error")</f>
        <v>Non Charter</v>
      </c>
    </row>
    <row r="460" spans="1:14">
      <c r="A460" t="s">
        <v>570</v>
      </c>
      <c r="B460">
        <v>208</v>
      </c>
      <c r="C460" t="s">
        <v>811</v>
      </c>
      <c r="D460">
        <v>209</v>
      </c>
      <c r="E460" t="s">
        <v>113</v>
      </c>
      <c r="F460" t="s">
        <v>1243</v>
      </c>
      <c r="G460" t="s">
        <v>1677</v>
      </c>
      <c r="H460" t="s">
        <v>2297</v>
      </c>
      <c r="I460">
        <v>90</v>
      </c>
      <c r="J460">
        <v>84</v>
      </c>
      <c r="K460">
        <v>0.93330000000000002</v>
      </c>
      <c r="L460" t="s">
        <v>1244</v>
      </c>
      <c r="M460">
        <v>0.41670000000000001</v>
      </c>
      <c r="N460" t="str">
        <f>_xlfn.XLOOKUP(All_Together_New[[#This Row],[School Name]],Maine_Schools[School Name],Maine_Schools[Comparison School Type],"Error")</f>
        <v>Non Charter</v>
      </c>
    </row>
    <row r="461" spans="1:14">
      <c r="A461" t="s">
        <v>570</v>
      </c>
      <c r="B461">
        <v>210</v>
      </c>
      <c r="C461" t="s">
        <v>813</v>
      </c>
      <c r="D461">
        <v>213</v>
      </c>
      <c r="E461" t="s">
        <v>280</v>
      </c>
      <c r="F461" t="s">
        <v>1243</v>
      </c>
      <c r="G461" t="s">
        <v>1677</v>
      </c>
      <c r="H461" t="s">
        <v>2297</v>
      </c>
      <c r="I461">
        <v>98</v>
      </c>
      <c r="J461">
        <v>96</v>
      </c>
      <c r="K461">
        <v>0.97960000000000003</v>
      </c>
      <c r="L461" t="s">
        <v>1410</v>
      </c>
      <c r="M461">
        <v>0.33329999999999999</v>
      </c>
      <c r="N461" t="str">
        <f>_xlfn.XLOOKUP(All_Together_New[[#This Row],[School Name]],Maine_Schools[School Name],Maine_Schools[Comparison School Type],"Error")</f>
        <v>Non Charter</v>
      </c>
    </row>
    <row r="462" spans="1:14">
      <c r="A462" t="s">
        <v>570</v>
      </c>
      <c r="B462">
        <v>1664</v>
      </c>
      <c r="C462" t="s">
        <v>816</v>
      </c>
      <c r="D462">
        <v>215</v>
      </c>
      <c r="E462" t="s">
        <v>287</v>
      </c>
      <c r="F462" t="s">
        <v>1243</v>
      </c>
      <c r="G462" t="s">
        <v>1677</v>
      </c>
      <c r="H462" t="s">
        <v>2297</v>
      </c>
      <c r="I462">
        <v>117</v>
      </c>
      <c r="J462">
        <v>114</v>
      </c>
      <c r="K462">
        <v>0.97440000000000004</v>
      </c>
      <c r="L462" t="s">
        <v>1281</v>
      </c>
      <c r="M462">
        <v>0.35959999999999998</v>
      </c>
      <c r="N462" t="str">
        <f>_xlfn.XLOOKUP(All_Together_New[[#This Row],[School Name]],Maine_Schools[School Name],Maine_Schools[Comparison School Type],"Error")</f>
        <v>Non Charter</v>
      </c>
    </row>
    <row r="463" spans="1:14">
      <c r="A463" t="s">
        <v>570</v>
      </c>
      <c r="B463">
        <v>217</v>
      </c>
      <c r="C463" t="s">
        <v>817</v>
      </c>
      <c r="D463">
        <v>218</v>
      </c>
      <c r="E463" t="s">
        <v>289</v>
      </c>
      <c r="F463" t="s">
        <v>1243</v>
      </c>
      <c r="G463" t="s">
        <v>1677</v>
      </c>
      <c r="H463" t="s">
        <v>2297</v>
      </c>
      <c r="I463">
        <v>31</v>
      </c>
      <c r="J463">
        <v>31</v>
      </c>
      <c r="K463">
        <v>1</v>
      </c>
      <c r="L463" t="s">
        <v>1250</v>
      </c>
      <c r="M463">
        <v>0.3226</v>
      </c>
      <c r="N463" t="str">
        <f>_xlfn.XLOOKUP(All_Together_New[[#This Row],[School Name]],Maine_Schools[School Name],Maine_Schools[Comparison School Type],"Error")</f>
        <v>Non Charter</v>
      </c>
    </row>
    <row r="464" spans="1:14">
      <c r="A464" t="s">
        <v>570</v>
      </c>
      <c r="B464">
        <v>219</v>
      </c>
      <c r="C464" t="s">
        <v>819</v>
      </c>
      <c r="D464">
        <v>222</v>
      </c>
      <c r="E464" t="s">
        <v>298</v>
      </c>
      <c r="F464" t="s">
        <v>1243</v>
      </c>
      <c r="G464" t="s">
        <v>1677</v>
      </c>
      <c r="H464" t="s">
        <v>2297</v>
      </c>
      <c r="I464">
        <v>127</v>
      </c>
      <c r="J464">
        <v>124</v>
      </c>
      <c r="K464">
        <v>0.97640000000000005</v>
      </c>
      <c r="L464" t="s">
        <v>1334</v>
      </c>
      <c r="M464">
        <v>0.3871</v>
      </c>
      <c r="N464" t="str">
        <f>_xlfn.XLOOKUP(All_Together_New[[#This Row],[School Name]],Maine_Schools[School Name],Maine_Schools[Comparison School Type],"Error")</f>
        <v>Non Charter</v>
      </c>
    </row>
    <row r="465" spans="1:14">
      <c r="A465" t="s">
        <v>570</v>
      </c>
      <c r="B465">
        <v>219</v>
      </c>
      <c r="C465" t="s">
        <v>819</v>
      </c>
      <c r="D465">
        <v>221</v>
      </c>
      <c r="E465" t="s">
        <v>438</v>
      </c>
      <c r="F465" t="s">
        <v>1243</v>
      </c>
      <c r="G465" t="s">
        <v>1677</v>
      </c>
      <c r="H465" t="s">
        <v>2297</v>
      </c>
      <c r="I465">
        <v>316</v>
      </c>
      <c r="J465">
        <v>315</v>
      </c>
      <c r="K465">
        <v>0.99680000000000002</v>
      </c>
      <c r="L465" t="s">
        <v>1497</v>
      </c>
      <c r="M465">
        <v>0.30480000000000002</v>
      </c>
      <c r="N465" t="str">
        <f>_xlfn.XLOOKUP(All_Together_New[[#This Row],[School Name]],Maine_Schools[School Name],Maine_Schools[Comparison School Type],"Error")</f>
        <v>Non Charter</v>
      </c>
    </row>
    <row r="466" spans="1:14">
      <c r="A466" t="s">
        <v>570</v>
      </c>
      <c r="B466">
        <v>219</v>
      </c>
      <c r="C466" t="s">
        <v>819</v>
      </c>
      <c r="D466">
        <v>220</v>
      </c>
      <c r="E466" t="s">
        <v>506</v>
      </c>
      <c r="F466" t="s">
        <v>1243</v>
      </c>
      <c r="G466" t="s">
        <v>1677</v>
      </c>
      <c r="H466" t="s">
        <v>2297</v>
      </c>
      <c r="I466">
        <v>145</v>
      </c>
      <c r="J466">
        <v>145</v>
      </c>
      <c r="K466">
        <v>1</v>
      </c>
      <c r="L466" t="s">
        <v>1419</v>
      </c>
      <c r="M466">
        <v>0.37930000000000003</v>
      </c>
      <c r="N466" t="str">
        <f>_xlfn.XLOOKUP(All_Together_New[[#This Row],[School Name]],Maine_Schools[School Name],Maine_Schools[Comparison School Type],"Error")</f>
        <v>Non Charter</v>
      </c>
    </row>
    <row r="467" spans="1:14">
      <c r="A467" t="s">
        <v>570</v>
      </c>
      <c r="B467">
        <v>225</v>
      </c>
      <c r="C467" t="s">
        <v>821</v>
      </c>
      <c r="D467">
        <v>226</v>
      </c>
      <c r="E467" t="s">
        <v>304</v>
      </c>
      <c r="F467" t="s">
        <v>1243</v>
      </c>
      <c r="G467" t="s">
        <v>1677</v>
      </c>
      <c r="H467" t="s">
        <v>2297</v>
      </c>
      <c r="I467">
        <v>95</v>
      </c>
      <c r="J467">
        <v>95</v>
      </c>
      <c r="K467">
        <v>1</v>
      </c>
      <c r="L467" t="s">
        <v>1249</v>
      </c>
      <c r="M467">
        <v>0.26319999999999999</v>
      </c>
      <c r="N467" t="str">
        <f>_xlfn.XLOOKUP(All_Together_New[[#This Row],[School Name]],Maine_Schools[School Name],Maine_Schools[Comparison School Type],"Error")</f>
        <v>Non Charter</v>
      </c>
    </row>
    <row r="468" spans="1:14">
      <c r="A468" t="s">
        <v>570</v>
      </c>
      <c r="B468">
        <v>1009</v>
      </c>
      <c r="C468" t="s">
        <v>674</v>
      </c>
      <c r="D468">
        <v>1010</v>
      </c>
      <c r="E468" t="s">
        <v>122</v>
      </c>
      <c r="F468" t="s">
        <v>1243</v>
      </c>
      <c r="G468" t="s">
        <v>1677</v>
      </c>
      <c r="H468" t="s">
        <v>2297</v>
      </c>
      <c r="I468">
        <v>47</v>
      </c>
      <c r="J468">
        <v>47</v>
      </c>
      <c r="K468">
        <v>1</v>
      </c>
      <c r="L468" t="s">
        <v>1460</v>
      </c>
      <c r="M468">
        <v>0.42549999999999999</v>
      </c>
      <c r="N468" t="str">
        <f>_xlfn.XLOOKUP(All_Together_New[[#This Row],[School Name]],Maine_Schools[School Name],Maine_Schools[Comparison School Type],"Error")</f>
        <v>Non Charter</v>
      </c>
    </row>
    <row r="469" spans="1:14">
      <c r="A469" t="s">
        <v>570</v>
      </c>
      <c r="B469">
        <v>1011</v>
      </c>
      <c r="C469" t="s">
        <v>677</v>
      </c>
      <c r="D469">
        <v>1012</v>
      </c>
      <c r="E469" t="s">
        <v>166</v>
      </c>
      <c r="F469" t="s">
        <v>1243</v>
      </c>
      <c r="G469" t="s">
        <v>1677</v>
      </c>
      <c r="H469" t="s">
        <v>2297</v>
      </c>
      <c r="I469">
        <v>74</v>
      </c>
      <c r="J469">
        <v>73</v>
      </c>
      <c r="K469">
        <v>0.98650000000000004</v>
      </c>
      <c r="L469" t="s">
        <v>1399</v>
      </c>
      <c r="M469">
        <v>0.42470000000000002</v>
      </c>
      <c r="N469" t="str">
        <f>_xlfn.XLOOKUP(All_Together_New[[#This Row],[School Name]],Maine_Schools[School Name],Maine_Schools[Comparison School Type],"Error")</f>
        <v>Non Charter</v>
      </c>
    </row>
    <row r="470" spans="1:14">
      <c r="A470" t="s">
        <v>570</v>
      </c>
      <c r="B470">
        <v>229</v>
      </c>
      <c r="C470" t="s">
        <v>825</v>
      </c>
      <c r="D470">
        <v>230</v>
      </c>
      <c r="E470" t="s">
        <v>171</v>
      </c>
      <c r="F470" t="s">
        <v>1243</v>
      </c>
      <c r="G470" t="s">
        <v>1677</v>
      </c>
      <c r="H470" t="s">
        <v>2297</v>
      </c>
      <c r="I470">
        <v>33</v>
      </c>
      <c r="J470">
        <v>33</v>
      </c>
      <c r="K470">
        <v>1</v>
      </c>
      <c r="L470" t="s">
        <v>1335</v>
      </c>
      <c r="M470">
        <v>0.2424</v>
      </c>
      <c r="N470" t="str">
        <f>_xlfn.XLOOKUP(All_Together_New[[#This Row],[School Name]],Maine_Schools[School Name],Maine_Schools[Comparison School Type],"Error")</f>
        <v>Non Charter</v>
      </c>
    </row>
    <row r="471" spans="1:14">
      <c r="A471" t="s">
        <v>570</v>
      </c>
      <c r="B471">
        <v>235</v>
      </c>
      <c r="C471" t="s">
        <v>828</v>
      </c>
      <c r="D471">
        <v>236</v>
      </c>
      <c r="E471" t="s">
        <v>311</v>
      </c>
      <c r="F471" t="s">
        <v>1243</v>
      </c>
      <c r="G471" t="s">
        <v>1677</v>
      </c>
      <c r="H471" t="s">
        <v>2297</v>
      </c>
      <c r="I471">
        <v>132</v>
      </c>
      <c r="J471">
        <v>129</v>
      </c>
      <c r="K471">
        <v>0.97729999999999995</v>
      </c>
      <c r="L471" t="s">
        <v>1281</v>
      </c>
      <c r="M471">
        <v>0.31780000000000003</v>
      </c>
      <c r="N471" t="str">
        <f>_xlfn.XLOOKUP(All_Together_New[[#This Row],[School Name]],Maine_Schools[School Name],Maine_Schools[Comparison School Type],"Error")</f>
        <v>Non Charter</v>
      </c>
    </row>
    <row r="472" spans="1:14">
      <c r="A472" t="s">
        <v>570</v>
      </c>
      <c r="B472">
        <v>1095</v>
      </c>
      <c r="C472" t="s">
        <v>108</v>
      </c>
      <c r="D472">
        <v>1096</v>
      </c>
      <c r="E472" t="s">
        <v>108</v>
      </c>
      <c r="F472" t="s">
        <v>1243</v>
      </c>
      <c r="G472" t="s">
        <v>1677</v>
      </c>
      <c r="H472" t="s">
        <v>2297</v>
      </c>
      <c r="I472">
        <v>101</v>
      </c>
      <c r="J472">
        <v>85</v>
      </c>
      <c r="K472">
        <v>0.84160000000000001</v>
      </c>
      <c r="L472" t="s">
        <v>1395</v>
      </c>
      <c r="M472">
        <v>0.6</v>
      </c>
      <c r="N472" t="str">
        <f>_xlfn.XLOOKUP(All_Together_New[[#This Row],[School Name]],Maine_Schools[School Name],Maine_Schools[Comparison School Type],"Error")</f>
        <v>Non Charter</v>
      </c>
    </row>
    <row r="473" spans="1:14">
      <c r="A473" t="s">
        <v>570</v>
      </c>
      <c r="B473">
        <v>237</v>
      </c>
      <c r="C473" t="s">
        <v>830</v>
      </c>
      <c r="D473">
        <v>238</v>
      </c>
      <c r="E473" t="s">
        <v>114</v>
      </c>
      <c r="F473" t="s">
        <v>1243</v>
      </c>
      <c r="G473" t="s">
        <v>1677</v>
      </c>
      <c r="H473" t="s">
        <v>2297</v>
      </c>
      <c r="I473">
        <v>27</v>
      </c>
      <c r="J473">
        <v>27</v>
      </c>
      <c r="K473">
        <v>1</v>
      </c>
      <c r="L473" t="s">
        <v>1256</v>
      </c>
      <c r="M473">
        <v>0.51849999999999996</v>
      </c>
      <c r="N473" t="str">
        <f>_xlfn.XLOOKUP(All_Together_New[[#This Row],[School Name]],Maine_Schools[School Name],Maine_Schools[Comparison School Type],"Error")</f>
        <v>Non Charter</v>
      </c>
    </row>
    <row r="474" spans="1:14">
      <c r="A474" t="s">
        <v>570</v>
      </c>
      <c r="B474">
        <v>239</v>
      </c>
      <c r="C474" t="s">
        <v>832</v>
      </c>
      <c r="D474">
        <v>240</v>
      </c>
      <c r="E474" t="s">
        <v>43</v>
      </c>
      <c r="F474" t="s">
        <v>1243</v>
      </c>
      <c r="G474" t="s">
        <v>1677</v>
      </c>
      <c r="H474" t="s">
        <v>2297</v>
      </c>
      <c r="I474">
        <v>59</v>
      </c>
      <c r="J474">
        <v>59</v>
      </c>
      <c r="K474">
        <v>1</v>
      </c>
      <c r="L474" t="s">
        <v>1460</v>
      </c>
      <c r="M474">
        <v>0.33900000000000002</v>
      </c>
      <c r="N474" t="str">
        <f>_xlfn.XLOOKUP(All_Together_New[[#This Row],[School Name]],Maine_Schools[School Name],Maine_Schools[Comparison School Type],"Error")</f>
        <v>Non Charter</v>
      </c>
    </row>
    <row r="475" spans="1:14">
      <c r="A475" t="s">
        <v>570</v>
      </c>
      <c r="B475">
        <v>242</v>
      </c>
      <c r="C475" t="s">
        <v>834</v>
      </c>
      <c r="D475">
        <v>243</v>
      </c>
      <c r="E475" t="s">
        <v>443</v>
      </c>
      <c r="F475" t="s">
        <v>1243</v>
      </c>
      <c r="G475" t="s">
        <v>1677</v>
      </c>
      <c r="H475" t="s">
        <v>2297</v>
      </c>
      <c r="I475">
        <v>66</v>
      </c>
      <c r="J475">
        <v>66</v>
      </c>
      <c r="K475">
        <v>1</v>
      </c>
      <c r="L475" t="s">
        <v>1249</v>
      </c>
      <c r="M475">
        <v>0.37880000000000003</v>
      </c>
      <c r="N475" t="str">
        <f>_xlfn.XLOOKUP(All_Together_New[[#This Row],[School Name]],Maine_Schools[School Name],Maine_Schools[Comparison School Type],"Error")</f>
        <v>Non Charter</v>
      </c>
    </row>
    <row r="476" spans="1:14">
      <c r="A476" t="s">
        <v>570</v>
      </c>
      <c r="B476">
        <v>242</v>
      </c>
      <c r="C476" t="s">
        <v>834</v>
      </c>
      <c r="D476">
        <v>246</v>
      </c>
      <c r="E476" t="s">
        <v>175</v>
      </c>
      <c r="F476" t="s">
        <v>1243</v>
      </c>
      <c r="G476" t="s">
        <v>1677</v>
      </c>
      <c r="H476" t="s">
        <v>2297</v>
      </c>
      <c r="I476">
        <v>70</v>
      </c>
      <c r="J476">
        <v>68</v>
      </c>
      <c r="K476">
        <v>0.97140000000000004</v>
      </c>
      <c r="L476" t="s">
        <v>1521</v>
      </c>
      <c r="M476">
        <v>0.5</v>
      </c>
      <c r="N476" t="str">
        <f>_xlfn.XLOOKUP(All_Together_New[[#This Row],[School Name]],Maine_Schools[School Name],Maine_Schools[Comparison School Type],"Error")</f>
        <v>Non Charter</v>
      </c>
    </row>
    <row r="477" spans="1:14">
      <c r="A477" t="s">
        <v>570</v>
      </c>
      <c r="B477">
        <v>242</v>
      </c>
      <c r="C477" t="s">
        <v>834</v>
      </c>
      <c r="D477">
        <v>244</v>
      </c>
      <c r="E477" t="s">
        <v>442</v>
      </c>
      <c r="F477" t="s">
        <v>1243</v>
      </c>
      <c r="G477" t="s">
        <v>1677</v>
      </c>
      <c r="H477" t="s">
        <v>2297</v>
      </c>
      <c r="I477">
        <v>374</v>
      </c>
      <c r="J477">
        <v>374</v>
      </c>
      <c r="K477">
        <v>1</v>
      </c>
      <c r="L477" t="s">
        <v>1398</v>
      </c>
      <c r="M477">
        <v>0.33960000000000001</v>
      </c>
      <c r="N477" t="str">
        <f>_xlfn.XLOOKUP(All_Together_New[[#This Row],[School Name]],Maine_Schools[School Name],Maine_Schools[Comparison School Type],"Error")</f>
        <v>Non Charter</v>
      </c>
    </row>
    <row r="478" spans="1:14">
      <c r="A478" t="s">
        <v>570</v>
      </c>
      <c r="B478">
        <v>1665</v>
      </c>
      <c r="C478" t="s">
        <v>839</v>
      </c>
      <c r="D478">
        <v>249</v>
      </c>
      <c r="E478" t="s">
        <v>465</v>
      </c>
      <c r="F478" t="s">
        <v>1243</v>
      </c>
      <c r="G478" t="s">
        <v>1677</v>
      </c>
      <c r="H478" t="s">
        <v>2297</v>
      </c>
      <c r="I478">
        <v>93</v>
      </c>
      <c r="J478">
        <v>93</v>
      </c>
      <c r="K478">
        <v>1</v>
      </c>
      <c r="L478" t="s">
        <v>1591</v>
      </c>
      <c r="M478">
        <v>0.17199999999999999</v>
      </c>
      <c r="N478" t="str">
        <f>_xlfn.XLOOKUP(All_Together_New[[#This Row],[School Name]],Maine_Schools[School Name],Maine_Schools[Comparison School Type],"Error")</f>
        <v>Non Charter</v>
      </c>
    </row>
    <row r="479" spans="1:14">
      <c r="A479" t="s">
        <v>570</v>
      </c>
      <c r="B479">
        <v>1197</v>
      </c>
      <c r="C479" t="s">
        <v>63</v>
      </c>
      <c r="D479">
        <v>1198</v>
      </c>
      <c r="E479" t="s">
        <v>63</v>
      </c>
      <c r="F479" t="s">
        <v>1243</v>
      </c>
      <c r="G479" t="s">
        <v>1677</v>
      </c>
      <c r="H479" t="s">
        <v>2297</v>
      </c>
      <c r="I479">
        <v>31</v>
      </c>
      <c r="J479">
        <v>29</v>
      </c>
      <c r="K479">
        <v>0.9355</v>
      </c>
      <c r="L479" t="s">
        <v>1591</v>
      </c>
      <c r="M479">
        <v>0.55169999999999997</v>
      </c>
      <c r="N479" t="str">
        <f>_xlfn.XLOOKUP(All_Together_New[[#This Row],[School Name]],Maine_Schools[School Name],Maine_Schools[Comparison School Type],"Error")</f>
        <v>Non Charter</v>
      </c>
    </row>
    <row r="480" spans="1:14">
      <c r="A480" t="s">
        <v>570</v>
      </c>
      <c r="B480">
        <v>250</v>
      </c>
      <c r="C480" t="s">
        <v>841</v>
      </c>
      <c r="D480">
        <v>251</v>
      </c>
      <c r="E480" t="s">
        <v>261</v>
      </c>
      <c r="F480" t="s">
        <v>1243</v>
      </c>
      <c r="G480" t="s">
        <v>1677</v>
      </c>
      <c r="H480" t="s">
        <v>2297</v>
      </c>
      <c r="I480">
        <v>201</v>
      </c>
      <c r="J480">
        <v>200</v>
      </c>
      <c r="K480">
        <v>0.995</v>
      </c>
      <c r="L480" t="s">
        <v>1340</v>
      </c>
      <c r="M480">
        <v>0.44500000000000001</v>
      </c>
      <c r="N480" t="str">
        <f>_xlfn.XLOOKUP(All_Together_New[[#This Row],[School Name]],Maine_Schools[School Name],Maine_Schools[Comparison School Type],"Error")</f>
        <v>Non Charter</v>
      </c>
    </row>
    <row r="481" spans="1:14">
      <c r="A481" t="s">
        <v>570</v>
      </c>
      <c r="B481">
        <v>250</v>
      </c>
      <c r="C481" t="s">
        <v>841</v>
      </c>
      <c r="D481">
        <v>255</v>
      </c>
      <c r="E481" t="s">
        <v>72</v>
      </c>
      <c r="F481" t="s">
        <v>1243</v>
      </c>
      <c r="G481" t="s">
        <v>1677</v>
      </c>
      <c r="H481" t="s">
        <v>2297</v>
      </c>
      <c r="I481">
        <v>365</v>
      </c>
      <c r="J481">
        <v>285</v>
      </c>
      <c r="K481">
        <v>0.78080000000000005</v>
      </c>
      <c r="L481" t="s">
        <v>1580</v>
      </c>
      <c r="M481">
        <v>0.47370000000000001</v>
      </c>
      <c r="N481" t="str">
        <f>_xlfn.XLOOKUP(All_Together_New[[#This Row],[School Name]],Maine_Schools[School Name],Maine_Schools[Comparison School Type],"Error")</f>
        <v>Non Charter</v>
      </c>
    </row>
    <row r="482" spans="1:14">
      <c r="A482" t="s">
        <v>570</v>
      </c>
      <c r="B482">
        <v>250</v>
      </c>
      <c r="C482" t="s">
        <v>841</v>
      </c>
      <c r="D482">
        <v>257</v>
      </c>
      <c r="E482" t="s">
        <v>102</v>
      </c>
      <c r="F482" t="s">
        <v>1243</v>
      </c>
      <c r="G482" t="s">
        <v>1677</v>
      </c>
      <c r="H482" t="s">
        <v>2297</v>
      </c>
      <c r="I482">
        <v>643</v>
      </c>
      <c r="J482">
        <v>607</v>
      </c>
      <c r="K482">
        <v>0.94399999999999995</v>
      </c>
      <c r="L482" t="s">
        <v>2402</v>
      </c>
      <c r="M482">
        <v>0.57499999999999996</v>
      </c>
      <c r="N482" t="str">
        <f>_xlfn.XLOOKUP(All_Together_New[[#This Row],[School Name]],Maine_Schools[School Name],Maine_Schools[Comparison School Type],"Error")</f>
        <v>Non Charter</v>
      </c>
    </row>
    <row r="483" spans="1:14">
      <c r="A483" t="s">
        <v>570</v>
      </c>
      <c r="B483">
        <v>250</v>
      </c>
      <c r="C483" t="s">
        <v>841</v>
      </c>
      <c r="D483">
        <v>254</v>
      </c>
      <c r="E483" t="s">
        <v>154</v>
      </c>
      <c r="F483" t="s">
        <v>1243</v>
      </c>
      <c r="G483" t="s">
        <v>1677</v>
      </c>
      <c r="H483" t="s">
        <v>2297</v>
      </c>
      <c r="I483">
        <v>293</v>
      </c>
      <c r="J483">
        <v>276</v>
      </c>
      <c r="K483">
        <v>0.94199999999999995</v>
      </c>
      <c r="L483" t="s">
        <v>1542</v>
      </c>
      <c r="M483">
        <v>0.70650000000000002</v>
      </c>
      <c r="N483" t="str">
        <f>_xlfn.XLOOKUP(All_Together_New[[#This Row],[School Name]],Maine_Schools[School Name],Maine_Schools[Comparison School Type],"Error")</f>
        <v>Non Charter</v>
      </c>
    </row>
    <row r="484" spans="1:14">
      <c r="A484" t="s">
        <v>570</v>
      </c>
      <c r="B484">
        <v>250</v>
      </c>
      <c r="C484" t="s">
        <v>841</v>
      </c>
      <c r="D484">
        <v>260</v>
      </c>
      <c r="E484" t="s">
        <v>162</v>
      </c>
      <c r="F484" t="s">
        <v>1243</v>
      </c>
      <c r="G484" t="s">
        <v>1677</v>
      </c>
      <c r="H484" t="s">
        <v>2297</v>
      </c>
      <c r="I484">
        <v>288</v>
      </c>
      <c r="J484">
        <v>286</v>
      </c>
      <c r="K484">
        <v>0.99309999999999998</v>
      </c>
      <c r="L484" t="s">
        <v>1403</v>
      </c>
      <c r="M484">
        <v>0.46850000000000003</v>
      </c>
      <c r="N484" t="str">
        <f>_xlfn.XLOOKUP(All_Together_New[[#This Row],[School Name]],Maine_Schools[School Name],Maine_Schools[Comparison School Type],"Error")</f>
        <v>Non Charter</v>
      </c>
    </row>
    <row r="485" spans="1:14">
      <c r="A485" t="s">
        <v>570</v>
      </c>
      <c r="B485">
        <v>250</v>
      </c>
      <c r="C485" t="s">
        <v>841</v>
      </c>
      <c r="D485">
        <v>2048</v>
      </c>
      <c r="E485" t="s">
        <v>180</v>
      </c>
      <c r="F485" t="s">
        <v>1243</v>
      </c>
      <c r="G485" t="s">
        <v>1677</v>
      </c>
      <c r="H485" t="s">
        <v>2297</v>
      </c>
      <c r="I485">
        <v>343</v>
      </c>
      <c r="J485">
        <v>333</v>
      </c>
      <c r="K485">
        <v>0.9708</v>
      </c>
      <c r="L485" t="s">
        <v>1471</v>
      </c>
      <c r="M485">
        <v>0.75380000000000003</v>
      </c>
      <c r="N485" t="str">
        <f>_xlfn.XLOOKUP(All_Together_New[[#This Row],[School Name]],Maine_Schools[School Name],Maine_Schools[Comparison School Type],"Error")</f>
        <v>Non Charter</v>
      </c>
    </row>
    <row r="486" spans="1:14">
      <c r="A486" t="s">
        <v>570</v>
      </c>
      <c r="B486">
        <v>250</v>
      </c>
      <c r="C486" t="s">
        <v>841</v>
      </c>
      <c r="D486">
        <v>256</v>
      </c>
      <c r="E486" t="s">
        <v>194</v>
      </c>
      <c r="F486" t="s">
        <v>1243</v>
      </c>
      <c r="G486" t="s">
        <v>1677</v>
      </c>
      <c r="H486" t="s">
        <v>2297</v>
      </c>
      <c r="I486">
        <v>246</v>
      </c>
      <c r="J486">
        <v>236</v>
      </c>
      <c r="K486">
        <v>0.95930000000000004</v>
      </c>
      <c r="L486" t="s">
        <v>1383</v>
      </c>
      <c r="M486">
        <v>0.61439999999999995</v>
      </c>
      <c r="N486" t="str">
        <f>_xlfn.XLOOKUP(All_Together_New[[#This Row],[School Name]],Maine_Schools[School Name],Maine_Schools[Comparison School Type],"Error")</f>
        <v>Non Charter</v>
      </c>
    </row>
    <row r="487" spans="1:14">
      <c r="A487" t="s">
        <v>570</v>
      </c>
      <c r="B487">
        <v>2040</v>
      </c>
      <c r="C487" t="s">
        <v>842</v>
      </c>
      <c r="D487">
        <v>1969</v>
      </c>
      <c r="E487" t="s">
        <v>48</v>
      </c>
      <c r="F487" t="s">
        <v>1243</v>
      </c>
      <c r="G487" t="s">
        <v>1677</v>
      </c>
      <c r="H487" t="s">
        <v>2297</v>
      </c>
      <c r="I487">
        <v>86</v>
      </c>
      <c r="J487">
        <v>78</v>
      </c>
      <c r="K487">
        <v>0.90700000000000003</v>
      </c>
      <c r="L487" t="s">
        <v>1244</v>
      </c>
      <c r="M487">
        <v>0.44869999999999999</v>
      </c>
      <c r="N487" t="str">
        <f>_xlfn.XLOOKUP(All_Together_New[[#This Row],[School Name]],Maine_Schools[School Name],Maine_Schools[Comparison School Type],"Error")</f>
        <v>Non Charter</v>
      </c>
    </row>
    <row r="488" spans="1:14">
      <c r="A488" t="s">
        <v>570</v>
      </c>
      <c r="B488">
        <v>1213</v>
      </c>
      <c r="C488" t="s">
        <v>199</v>
      </c>
      <c r="D488">
        <v>1214</v>
      </c>
      <c r="E488" t="s">
        <v>199</v>
      </c>
      <c r="F488" t="s">
        <v>1243</v>
      </c>
      <c r="G488" t="s">
        <v>1677</v>
      </c>
      <c r="H488" t="s">
        <v>2297</v>
      </c>
      <c r="I488">
        <v>136</v>
      </c>
      <c r="J488">
        <v>130</v>
      </c>
      <c r="K488">
        <v>0.95589999999999997</v>
      </c>
      <c r="L488" t="s">
        <v>1351</v>
      </c>
      <c r="M488">
        <v>0.36149999999999999</v>
      </c>
      <c r="N488" t="str">
        <f>_xlfn.XLOOKUP(All_Together_New[[#This Row],[School Name]],Maine_Schools[School Name],Maine_Schools[Comparison School Type],"Error")</f>
        <v>Non Charter</v>
      </c>
    </row>
    <row r="489" spans="1:14">
      <c r="A489" t="s">
        <v>570</v>
      </c>
      <c r="B489">
        <v>264</v>
      </c>
      <c r="C489" t="s">
        <v>843</v>
      </c>
      <c r="D489">
        <v>265</v>
      </c>
      <c r="E489" t="s">
        <v>474</v>
      </c>
      <c r="F489" t="s">
        <v>1243</v>
      </c>
      <c r="G489" t="s">
        <v>1677</v>
      </c>
      <c r="H489" t="s">
        <v>2297</v>
      </c>
      <c r="I489">
        <v>138</v>
      </c>
      <c r="J489">
        <v>137</v>
      </c>
      <c r="K489">
        <v>0.99280000000000002</v>
      </c>
      <c r="L489" t="s">
        <v>1460</v>
      </c>
      <c r="M489">
        <v>0.14599999999999999</v>
      </c>
      <c r="N489" t="str">
        <f>_xlfn.XLOOKUP(All_Together_New[[#This Row],[School Name]],Maine_Schools[School Name],Maine_Schools[Comparison School Type],"Error")</f>
        <v>Non Charter</v>
      </c>
    </row>
    <row r="490" spans="1:14">
      <c r="A490" t="s">
        <v>570</v>
      </c>
      <c r="B490">
        <v>266</v>
      </c>
      <c r="C490" t="s">
        <v>845</v>
      </c>
      <c r="D490">
        <v>271</v>
      </c>
      <c r="E490" t="s">
        <v>338</v>
      </c>
      <c r="F490" t="s">
        <v>1243</v>
      </c>
      <c r="G490" t="s">
        <v>1677</v>
      </c>
      <c r="H490" t="s">
        <v>2297</v>
      </c>
      <c r="I490">
        <v>284</v>
      </c>
      <c r="J490">
        <v>280</v>
      </c>
      <c r="K490">
        <v>0.9859</v>
      </c>
      <c r="L490" t="s">
        <v>1363</v>
      </c>
      <c r="M490">
        <v>0.43930000000000002</v>
      </c>
      <c r="N490" t="str">
        <f>_xlfn.XLOOKUP(All_Together_New[[#This Row],[School Name]],Maine_Schools[School Name],Maine_Schools[Comparison School Type],"Error")</f>
        <v>Non Charter</v>
      </c>
    </row>
    <row r="491" spans="1:14">
      <c r="A491" t="s">
        <v>570</v>
      </c>
      <c r="B491">
        <v>266</v>
      </c>
      <c r="C491" t="s">
        <v>845</v>
      </c>
      <c r="D491">
        <v>270</v>
      </c>
      <c r="E491" t="s">
        <v>112</v>
      </c>
      <c r="F491" t="s">
        <v>1243</v>
      </c>
      <c r="G491" t="s">
        <v>1677</v>
      </c>
      <c r="H491" t="s">
        <v>2297</v>
      </c>
      <c r="I491">
        <v>86</v>
      </c>
      <c r="J491">
        <v>83</v>
      </c>
      <c r="K491">
        <v>0.96509999999999996</v>
      </c>
      <c r="L491" t="s">
        <v>1402</v>
      </c>
      <c r="M491">
        <v>0.60240000000000005</v>
      </c>
      <c r="N491" t="str">
        <f>_xlfn.XLOOKUP(All_Together_New[[#This Row],[School Name]],Maine_Schools[School Name],Maine_Schools[Comparison School Type],"Error")</f>
        <v>Non Charter</v>
      </c>
    </row>
    <row r="492" spans="1:14">
      <c r="A492" t="s">
        <v>570</v>
      </c>
      <c r="B492">
        <v>266</v>
      </c>
      <c r="C492" t="s">
        <v>845</v>
      </c>
      <c r="D492">
        <v>269</v>
      </c>
      <c r="E492" t="s">
        <v>206</v>
      </c>
      <c r="F492" t="s">
        <v>1243</v>
      </c>
      <c r="G492" t="s">
        <v>1677</v>
      </c>
      <c r="H492" t="s">
        <v>2297</v>
      </c>
      <c r="I492">
        <v>291</v>
      </c>
      <c r="J492">
        <v>281</v>
      </c>
      <c r="K492">
        <v>0.96560000000000001</v>
      </c>
      <c r="L492" t="s">
        <v>1315</v>
      </c>
      <c r="M492">
        <v>0.25619999999999998</v>
      </c>
      <c r="N492" t="str">
        <f>_xlfn.XLOOKUP(All_Together_New[[#This Row],[School Name]],Maine_Schools[School Name],Maine_Schools[Comparison School Type],"Error")</f>
        <v>Non Charter</v>
      </c>
    </row>
    <row r="493" spans="1:14">
      <c r="A493" t="s">
        <v>570</v>
      </c>
      <c r="B493">
        <v>696</v>
      </c>
      <c r="C493" t="s">
        <v>867</v>
      </c>
      <c r="D493">
        <v>699</v>
      </c>
      <c r="E493" t="s">
        <v>266</v>
      </c>
      <c r="F493" t="s">
        <v>1243</v>
      </c>
      <c r="G493" t="s">
        <v>1677</v>
      </c>
      <c r="H493" t="s">
        <v>2297</v>
      </c>
      <c r="I493">
        <v>76</v>
      </c>
      <c r="J493">
        <v>76</v>
      </c>
      <c r="K493">
        <v>1</v>
      </c>
      <c r="L493" t="s">
        <v>1411</v>
      </c>
      <c r="M493">
        <v>0.43419999999999997</v>
      </c>
      <c r="N493" t="str">
        <f>_xlfn.XLOOKUP(All_Together_New[[#This Row],[School Name]],Maine_Schools[School Name],Maine_Schools[Comparison School Type],"Error")</f>
        <v>Non Charter</v>
      </c>
    </row>
    <row r="494" spans="1:14">
      <c r="A494" t="s">
        <v>570</v>
      </c>
      <c r="B494">
        <v>696</v>
      </c>
      <c r="C494" t="s">
        <v>867</v>
      </c>
      <c r="D494">
        <v>698</v>
      </c>
      <c r="E494" t="s">
        <v>379</v>
      </c>
      <c r="F494" t="s">
        <v>1243</v>
      </c>
      <c r="G494" t="s">
        <v>1677</v>
      </c>
      <c r="H494" t="s">
        <v>2297</v>
      </c>
      <c r="I494">
        <v>238</v>
      </c>
      <c r="J494">
        <v>235</v>
      </c>
      <c r="K494">
        <v>0.98740000000000006</v>
      </c>
      <c r="L494" t="s">
        <v>1379</v>
      </c>
      <c r="M494">
        <v>0.2596</v>
      </c>
      <c r="N494" t="str">
        <f>_xlfn.XLOOKUP(All_Together_New[[#This Row],[School Name]],Maine_Schools[School Name],Maine_Schools[Comparison School Type],"Error")</f>
        <v>Non Charter</v>
      </c>
    </row>
    <row r="495" spans="1:14">
      <c r="A495" t="s">
        <v>570</v>
      </c>
      <c r="B495">
        <v>696</v>
      </c>
      <c r="C495" t="s">
        <v>867</v>
      </c>
      <c r="D495">
        <v>1636</v>
      </c>
      <c r="E495" t="s">
        <v>461</v>
      </c>
      <c r="F495" t="s">
        <v>1243</v>
      </c>
      <c r="G495" t="s">
        <v>1677</v>
      </c>
      <c r="H495" t="s">
        <v>2297</v>
      </c>
      <c r="I495">
        <v>98</v>
      </c>
      <c r="J495">
        <v>97</v>
      </c>
      <c r="K495">
        <v>0.98980000000000001</v>
      </c>
      <c r="L495" t="s">
        <v>1253</v>
      </c>
      <c r="M495">
        <v>0.29899999999999999</v>
      </c>
      <c r="N495" t="str">
        <f>_xlfn.XLOOKUP(All_Together_New[[#This Row],[School Name]],Maine_Schools[School Name],Maine_Schools[Comparison School Type],"Error")</f>
        <v>Non Charter</v>
      </c>
    </row>
    <row r="496" spans="1:14">
      <c r="A496" t="s">
        <v>570</v>
      </c>
      <c r="B496">
        <v>798</v>
      </c>
      <c r="C496" t="s">
        <v>869</v>
      </c>
      <c r="D496">
        <v>799</v>
      </c>
      <c r="E496" t="s">
        <v>204</v>
      </c>
      <c r="F496" t="s">
        <v>1243</v>
      </c>
      <c r="G496" t="s">
        <v>1677</v>
      </c>
      <c r="H496" t="s">
        <v>2297</v>
      </c>
      <c r="I496">
        <v>57</v>
      </c>
      <c r="J496">
        <v>54</v>
      </c>
      <c r="K496">
        <v>0.94740000000000002</v>
      </c>
      <c r="L496" t="s">
        <v>1520</v>
      </c>
      <c r="M496">
        <v>0.35189999999999999</v>
      </c>
      <c r="N496" t="str">
        <f>_xlfn.XLOOKUP(All_Together_New[[#This Row],[School Name]],Maine_Schools[School Name],Maine_Schools[Comparison School Type],"Error")</f>
        <v>Non Charter</v>
      </c>
    </row>
    <row r="497" spans="1:14">
      <c r="A497" t="s">
        <v>570</v>
      </c>
      <c r="B497">
        <v>798</v>
      </c>
      <c r="C497" t="s">
        <v>869</v>
      </c>
      <c r="D497">
        <v>805</v>
      </c>
      <c r="E497" t="s">
        <v>213</v>
      </c>
      <c r="F497" t="s">
        <v>1243</v>
      </c>
      <c r="G497" t="s">
        <v>1677</v>
      </c>
      <c r="H497" t="s">
        <v>2297</v>
      </c>
      <c r="I497">
        <v>359</v>
      </c>
      <c r="J497">
        <v>358</v>
      </c>
      <c r="K497">
        <v>0.99719999999999998</v>
      </c>
      <c r="L497" t="s">
        <v>1593</v>
      </c>
      <c r="M497">
        <v>0.4078</v>
      </c>
      <c r="N497" t="str">
        <f>_xlfn.XLOOKUP(All_Together_New[[#This Row],[School Name]],Maine_Schools[School Name],Maine_Schools[Comparison School Type],"Error")</f>
        <v>Non Charter</v>
      </c>
    </row>
    <row r="498" spans="1:14">
      <c r="A498" t="s">
        <v>570</v>
      </c>
      <c r="B498">
        <v>277</v>
      </c>
      <c r="C498" t="s">
        <v>850</v>
      </c>
      <c r="D498">
        <v>279</v>
      </c>
      <c r="E498" t="s">
        <v>164</v>
      </c>
      <c r="F498" t="s">
        <v>1243</v>
      </c>
      <c r="G498" t="s">
        <v>1677</v>
      </c>
      <c r="H498" t="s">
        <v>2297</v>
      </c>
      <c r="I498">
        <v>36</v>
      </c>
      <c r="J498">
        <v>35</v>
      </c>
      <c r="K498">
        <v>0.97219999999999995</v>
      </c>
      <c r="L498" t="s">
        <v>1333</v>
      </c>
      <c r="M498">
        <v>0.48570000000000002</v>
      </c>
      <c r="N498" t="str">
        <f>_xlfn.XLOOKUP(All_Together_New[[#This Row],[School Name]],Maine_Schools[School Name],Maine_Schools[Comparison School Type],"Error")</f>
        <v>Non Charter</v>
      </c>
    </row>
    <row r="499" spans="1:14">
      <c r="A499" t="s">
        <v>570</v>
      </c>
      <c r="B499">
        <v>277</v>
      </c>
      <c r="C499" t="s">
        <v>850</v>
      </c>
      <c r="D499">
        <v>278</v>
      </c>
      <c r="E499" t="s">
        <v>520</v>
      </c>
      <c r="F499" t="s">
        <v>1243</v>
      </c>
      <c r="G499" t="s">
        <v>1677</v>
      </c>
      <c r="H499" t="s">
        <v>2297</v>
      </c>
      <c r="I499">
        <v>207</v>
      </c>
      <c r="J499">
        <v>203</v>
      </c>
      <c r="K499">
        <v>0.98070000000000002</v>
      </c>
      <c r="L499" t="s">
        <v>1267</v>
      </c>
      <c r="M499">
        <v>0.37440000000000001</v>
      </c>
      <c r="N499" t="str">
        <f>_xlfn.XLOOKUP(All_Together_New[[#This Row],[School Name]],Maine_Schools[School Name],Maine_Schools[Comparison School Type],"Error")</f>
        <v>Non Charter</v>
      </c>
    </row>
    <row r="500" spans="1:14">
      <c r="A500" t="s">
        <v>570</v>
      </c>
      <c r="B500">
        <v>1412</v>
      </c>
      <c r="C500" t="s">
        <v>852</v>
      </c>
      <c r="D500">
        <v>1000</v>
      </c>
      <c r="E500" t="s">
        <v>96</v>
      </c>
      <c r="F500" t="s">
        <v>1243</v>
      </c>
      <c r="G500" t="s">
        <v>1677</v>
      </c>
      <c r="H500" t="s">
        <v>2297</v>
      </c>
      <c r="I500">
        <v>31</v>
      </c>
      <c r="J500">
        <v>30</v>
      </c>
      <c r="K500">
        <v>0.9677</v>
      </c>
      <c r="L500" t="s">
        <v>1323</v>
      </c>
      <c r="M500">
        <v>0.6</v>
      </c>
      <c r="N500" t="str">
        <f>_xlfn.XLOOKUP(All_Together_New[[#This Row],[School Name]],Maine_Schools[School Name],Maine_Schools[Comparison School Type],"Error")</f>
        <v>Non Charter</v>
      </c>
    </row>
    <row r="501" spans="1:14">
      <c r="A501" t="s">
        <v>570</v>
      </c>
      <c r="B501">
        <v>282</v>
      </c>
      <c r="C501" t="s">
        <v>854</v>
      </c>
      <c r="D501">
        <v>284</v>
      </c>
      <c r="E501" t="s">
        <v>56</v>
      </c>
      <c r="F501" t="s">
        <v>1243</v>
      </c>
      <c r="G501" t="s">
        <v>1677</v>
      </c>
      <c r="H501" t="s">
        <v>2297</v>
      </c>
      <c r="I501">
        <v>76</v>
      </c>
      <c r="J501">
        <v>75</v>
      </c>
      <c r="K501">
        <v>0.98680000000000001</v>
      </c>
      <c r="L501" t="s">
        <v>1249</v>
      </c>
      <c r="M501">
        <v>0.33329999999999999</v>
      </c>
      <c r="N501" t="str">
        <f>_xlfn.XLOOKUP(All_Together_New[[#This Row],[School Name]],Maine_Schools[School Name],Maine_Schools[Comparison School Type],"Error")</f>
        <v>Non Charter</v>
      </c>
    </row>
    <row r="502" spans="1:14">
      <c r="A502" t="s">
        <v>570</v>
      </c>
      <c r="B502">
        <v>282</v>
      </c>
      <c r="C502" t="s">
        <v>854</v>
      </c>
      <c r="D502">
        <v>283</v>
      </c>
      <c r="E502" t="s">
        <v>217</v>
      </c>
      <c r="F502" t="s">
        <v>1243</v>
      </c>
      <c r="G502" t="s">
        <v>1677</v>
      </c>
      <c r="H502" t="s">
        <v>2297</v>
      </c>
      <c r="I502">
        <v>119</v>
      </c>
      <c r="J502">
        <v>118</v>
      </c>
      <c r="K502">
        <v>0.99160000000000004</v>
      </c>
      <c r="L502" t="s">
        <v>1324</v>
      </c>
      <c r="M502">
        <v>0.33050000000000002</v>
      </c>
      <c r="N502" t="str">
        <f>_xlfn.XLOOKUP(All_Together_New[[#This Row],[School Name]],Maine_Schools[School Name],Maine_Schools[Comparison School Type],"Error")</f>
        <v>Non Charter</v>
      </c>
    </row>
    <row r="503" spans="1:14">
      <c r="A503" t="s">
        <v>570</v>
      </c>
      <c r="B503">
        <v>1501</v>
      </c>
      <c r="C503" t="s">
        <v>572</v>
      </c>
      <c r="D503">
        <v>1502</v>
      </c>
      <c r="E503" t="s">
        <v>572</v>
      </c>
      <c r="F503" t="s">
        <v>1243</v>
      </c>
      <c r="G503" t="s">
        <v>1677</v>
      </c>
      <c r="H503" t="s">
        <v>2297</v>
      </c>
      <c r="I503">
        <v>47</v>
      </c>
      <c r="J503">
        <v>39</v>
      </c>
      <c r="K503">
        <v>0.82979999999999998</v>
      </c>
      <c r="L503" t="s">
        <v>1357</v>
      </c>
      <c r="M503">
        <v>0.30769999999999997</v>
      </c>
      <c r="N503" t="str">
        <f>_xlfn.XLOOKUP(All_Together_New[[#This Row],[School Name]],Maine_Schools[School Name],Maine_Schools[Comparison School Type],"Error")</f>
        <v>Charter</v>
      </c>
    </row>
    <row r="504" spans="1:14">
      <c r="A504" t="s">
        <v>570</v>
      </c>
      <c r="B504">
        <v>1762</v>
      </c>
      <c r="C504" t="s">
        <v>585</v>
      </c>
      <c r="D504">
        <v>1766</v>
      </c>
      <c r="E504" t="s">
        <v>576</v>
      </c>
      <c r="F504" t="s">
        <v>1243</v>
      </c>
      <c r="G504" t="s">
        <v>1677</v>
      </c>
      <c r="H504" t="s">
        <v>2297</v>
      </c>
      <c r="I504">
        <v>45</v>
      </c>
      <c r="J504">
        <v>43</v>
      </c>
      <c r="K504">
        <v>0.9556</v>
      </c>
      <c r="L504" t="s">
        <v>1252</v>
      </c>
      <c r="M504">
        <v>0.20930000000000001</v>
      </c>
      <c r="N504" t="str">
        <f>_xlfn.XLOOKUP(All_Together_New[[#This Row],[School Name]],Maine_Schools[School Name],Maine_Schools[Comparison School Type],"Error")</f>
        <v>Charter</v>
      </c>
    </row>
    <row r="505" spans="1:14">
      <c r="A505" t="s">
        <v>570</v>
      </c>
      <c r="B505">
        <v>1223</v>
      </c>
      <c r="C505" t="s">
        <v>76</v>
      </c>
      <c r="D505">
        <v>1224</v>
      </c>
      <c r="E505" t="s">
        <v>76</v>
      </c>
      <c r="F505" t="s">
        <v>1243</v>
      </c>
      <c r="G505" t="s">
        <v>1677</v>
      </c>
      <c r="H505" t="s">
        <v>2297</v>
      </c>
      <c r="I505">
        <v>57</v>
      </c>
      <c r="J505">
        <v>53</v>
      </c>
      <c r="K505">
        <v>0.92979999999999996</v>
      </c>
      <c r="L505" t="s">
        <v>1591</v>
      </c>
      <c r="M505">
        <v>0.3019</v>
      </c>
      <c r="N505" t="str">
        <f>_xlfn.XLOOKUP(All_Together_New[[#This Row],[School Name]],Maine_Schools[School Name],Maine_Schools[Comparison School Type],"Error")</f>
        <v>Non Charter</v>
      </c>
    </row>
    <row r="506" spans="1:14">
      <c r="A506" t="s">
        <v>570</v>
      </c>
      <c r="B506">
        <v>1672</v>
      </c>
      <c r="C506" t="s">
        <v>577</v>
      </c>
      <c r="D506">
        <v>1673</v>
      </c>
      <c r="E506" t="s">
        <v>577</v>
      </c>
      <c r="F506" t="s">
        <v>1243</v>
      </c>
      <c r="G506" t="s">
        <v>1677</v>
      </c>
      <c r="H506" t="s">
        <v>2297</v>
      </c>
      <c r="I506">
        <v>192</v>
      </c>
      <c r="J506">
        <v>183</v>
      </c>
      <c r="K506">
        <v>0.95309999999999995</v>
      </c>
      <c r="L506" t="s">
        <v>1334</v>
      </c>
      <c r="M506">
        <v>0.26229999999999998</v>
      </c>
      <c r="N506" t="str">
        <f>_xlfn.XLOOKUP(All_Together_New[[#This Row],[School Name]],Maine_Schools[School Name],Maine_Schools[Comparison School Type],"Error")</f>
        <v>Charter</v>
      </c>
    </row>
    <row r="507" spans="1:14">
      <c r="A507" t="s">
        <v>570</v>
      </c>
      <c r="B507">
        <v>1739</v>
      </c>
      <c r="C507" t="s">
        <v>578</v>
      </c>
      <c r="D507">
        <v>1715</v>
      </c>
      <c r="E507" t="s">
        <v>578</v>
      </c>
      <c r="F507" t="s">
        <v>1243</v>
      </c>
      <c r="G507" t="s">
        <v>1677</v>
      </c>
      <c r="H507" t="s">
        <v>2297</v>
      </c>
      <c r="I507">
        <v>178</v>
      </c>
      <c r="J507">
        <v>173</v>
      </c>
      <c r="K507">
        <v>0.97189999999999999</v>
      </c>
      <c r="L507" t="s">
        <v>1288</v>
      </c>
      <c r="M507">
        <v>0.37569999999999998</v>
      </c>
      <c r="N507" t="str">
        <f>_xlfn.XLOOKUP(All_Together_New[[#This Row],[School Name]],Maine_Schools[School Name],Maine_Schools[Comparison School Type],"Error")</f>
        <v>Charter</v>
      </c>
    </row>
    <row r="508" spans="1:14">
      <c r="A508" t="s">
        <v>570</v>
      </c>
      <c r="B508">
        <v>294</v>
      </c>
      <c r="C508" t="s">
        <v>856</v>
      </c>
      <c r="D508">
        <v>295</v>
      </c>
      <c r="E508" t="s">
        <v>173</v>
      </c>
      <c r="F508" t="s">
        <v>1243</v>
      </c>
      <c r="G508" t="s">
        <v>1677</v>
      </c>
      <c r="H508" t="s">
        <v>2297</v>
      </c>
      <c r="I508">
        <v>117</v>
      </c>
      <c r="J508">
        <v>117</v>
      </c>
      <c r="K508">
        <v>1</v>
      </c>
      <c r="L508" t="s">
        <v>1269</v>
      </c>
      <c r="M508">
        <v>0.45300000000000001</v>
      </c>
      <c r="N508" t="str">
        <f>_xlfn.XLOOKUP(All_Together_New[[#This Row],[School Name]],Maine_Schools[School Name],Maine_Schools[Comparison School Type],"Error")</f>
        <v>Non Charter</v>
      </c>
    </row>
    <row r="509" spans="1:14">
      <c r="A509" t="s">
        <v>570</v>
      </c>
      <c r="B509">
        <v>296</v>
      </c>
      <c r="C509" t="s">
        <v>858</v>
      </c>
      <c r="D509">
        <v>297</v>
      </c>
      <c r="E509" t="s">
        <v>240</v>
      </c>
      <c r="F509" t="s">
        <v>1243</v>
      </c>
      <c r="G509" t="s">
        <v>1677</v>
      </c>
      <c r="H509" t="s">
        <v>2297</v>
      </c>
      <c r="I509">
        <v>175</v>
      </c>
      <c r="J509">
        <v>169</v>
      </c>
      <c r="K509">
        <v>0.9657</v>
      </c>
      <c r="L509" t="s">
        <v>1306</v>
      </c>
      <c r="M509">
        <v>0.37280000000000002</v>
      </c>
      <c r="N509" t="str">
        <f>_xlfn.XLOOKUP(All_Together_New[[#This Row],[School Name]],Maine_Schools[School Name],Maine_Schools[Comparison School Type],"Error")</f>
        <v>Non Charter</v>
      </c>
    </row>
    <row r="510" spans="1:14">
      <c r="A510" t="s">
        <v>570</v>
      </c>
      <c r="B510">
        <v>298</v>
      </c>
      <c r="C510" t="s">
        <v>860</v>
      </c>
      <c r="D510">
        <v>299</v>
      </c>
      <c r="E510" t="s">
        <v>39</v>
      </c>
      <c r="F510" t="s">
        <v>1243</v>
      </c>
      <c r="G510" t="s">
        <v>1677</v>
      </c>
      <c r="H510" t="s">
        <v>2297</v>
      </c>
      <c r="I510">
        <v>85</v>
      </c>
      <c r="J510">
        <v>83</v>
      </c>
      <c r="K510">
        <v>0.97650000000000003</v>
      </c>
      <c r="L510" t="s">
        <v>1249</v>
      </c>
      <c r="M510">
        <v>0.30120000000000002</v>
      </c>
      <c r="N510" t="str">
        <f>_xlfn.XLOOKUP(All_Together_New[[#This Row],[School Name]],Maine_Schools[School Name],Maine_Schools[Comparison School Type],"Error")</f>
        <v>Non Charter</v>
      </c>
    </row>
    <row r="511" spans="1:14">
      <c r="A511" t="s">
        <v>570</v>
      </c>
      <c r="B511">
        <v>298</v>
      </c>
      <c r="C511" t="s">
        <v>860</v>
      </c>
      <c r="D511">
        <v>301</v>
      </c>
      <c r="E511" t="s">
        <v>119</v>
      </c>
      <c r="F511" t="s">
        <v>1243</v>
      </c>
      <c r="G511" t="s">
        <v>1677</v>
      </c>
      <c r="H511" t="s">
        <v>2297</v>
      </c>
      <c r="I511">
        <v>136</v>
      </c>
      <c r="J511">
        <v>132</v>
      </c>
      <c r="K511">
        <v>0.97060000000000002</v>
      </c>
      <c r="L511" t="s">
        <v>1273</v>
      </c>
      <c r="M511">
        <v>0.28029999999999999</v>
      </c>
      <c r="N511" t="str">
        <f>_xlfn.XLOOKUP(All_Together_New[[#This Row],[School Name]],Maine_Schools[School Name],Maine_Schools[Comparison School Type],"Error")</f>
        <v>Non Charter</v>
      </c>
    </row>
    <row r="512" spans="1:14">
      <c r="A512" t="s">
        <v>570</v>
      </c>
      <c r="B512">
        <v>1058</v>
      </c>
      <c r="C512" t="s">
        <v>864</v>
      </c>
      <c r="D512">
        <v>1059</v>
      </c>
      <c r="E512" t="s">
        <v>224</v>
      </c>
      <c r="F512" t="s">
        <v>1243</v>
      </c>
      <c r="G512" t="s">
        <v>1677</v>
      </c>
      <c r="H512" t="s">
        <v>2297</v>
      </c>
      <c r="I512">
        <v>23</v>
      </c>
      <c r="J512">
        <v>20</v>
      </c>
      <c r="K512">
        <v>0.86960000000000004</v>
      </c>
      <c r="L512" t="s">
        <v>1252</v>
      </c>
      <c r="M512">
        <v>0.45</v>
      </c>
      <c r="N512" t="str">
        <f>_xlfn.XLOOKUP(All_Together_New[[#This Row],[School Name]],Maine_Schools[School Name],Maine_Schools[Comparison School Type],"Error")</f>
        <v>Non Charter</v>
      </c>
    </row>
    <row r="513" spans="1:14">
      <c r="A513" t="s">
        <v>570</v>
      </c>
      <c r="B513">
        <v>311</v>
      </c>
      <c r="C513" t="s">
        <v>865</v>
      </c>
      <c r="D513">
        <v>312</v>
      </c>
      <c r="E513" t="s">
        <v>227</v>
      </c>
      <c r="F513" t="s">
        <v>1243</v>
      </c>
      <c r="G513" t="s">
        <v>1677</v>
      </c>
      <c r="H513" t="s">
        <v>2297</v>
      </c>
      <c r="I513">
        <v>102</v>
      </c>
      <c r="J513">
        <v>99</v>
      </c>
      <c r="K513">
        <v>0.97060000000000002</v>
      </c>
      <c r="L513" t="s">
        <v>1417</v>
      </c>
      <c r="M513">
        <v>0.21210000000000001</v>
      </c>
      <c r="N513" t="str">
        <f>_xlfn.XLOOKUP(All_Together_New[[#This Row],[School Name]],Maine_Schools[School Name],Maine_Schools[Comparison School Type],"Error")</f>
        <v>Non Charter</v>
      </c>
    </row>
    <row r="514" spans="1:14">
      <c r="A514" t="s">
        <v>570</v>
      </c>
      <c r="B514">
        <v>1036</v>
      </c>
      <c r="C514" t="s">
        <v>873</v>
      </c>
      <c r="D514">
        <v>1037</v>
      </c>
      <c r="E514" t="s">
        <v>229</v>
      </c>
      <c r="F514" t="s">
        <v>1243</v>
      </c>
      <c r="G514" t="s">
        <v>1677</v>
      </c>
      <c r="H514" t="s">
        <v>2297</v>
      </c>
      <c r="I514">
        <v>122</v>
      </c>
      <c r="J514">
        <v>110</v>
      </c>
      <c r="K514">
        <v>0.90159999999999996</v>
      </c>
      <c r="L514" t="s">
        <v>1323</v>
      </c>
      <c r="M514">
        <v>0.1636</v>
      </c>
      <c r="N514" t="str">
        <f>_xlfn.XLOOKUP(All_Together_New[[#This Row],[School Name]],Maine_Schools[School Name],Maine_Schools[Comparison School Type],"Error")</f>
        <v>Non Charter</v>
      </c>
    </row>
    <row r="515" spans="1:14">
      <c r="A515" t="s">
        <v>570</v>
      </c>
      <c r="B515">
        <v>319</v>
      </c>
      <c r="C515" t="s">
        <v>874</v>
      </c>
      <c r="D515">
        <v>320</v>
      </c>
      <c r="E515" t="s">
        <v>501</v>
      </c>
      <c r="F515" t="s">
        <v>1243</v>
      </c>
      <c r="G515" t="s">
        <v>1677</v>
      </c>
      <c r="H515" t="s">
        <v>2297</v>
      </c>
      <c r="I515">
        <v>95</v>
      </c>
      <c r="J515">
        <v>95</v>
      </c>
      <c r="K515">
        <v>1</v>
      </c>
      <c r="L515" t="s">
        <v>1249</v>
      </c>
      <c r="M515">
        <v>0.26319999999999999</v>
      </c>
      <c r="N515" t="str">
        <f>_xlfn.XLOOKUP(All_Together_New[[#This Row],[School Name]],Maine_Schools[School Name],Maine_Schools[Comparison School Type],"Error")</f>
        <v>Non Charter</v>
      </c>
    </row>
    <row r="516" spans="1:14">
      <c r="A516" t="s">
        <v>570</v>
      </c>
      <c r="B516">
        <v>1735</v>
      </c>
      <c r="C516" t="s">
        <v>876</v>
      </c>
      <c r="D516">
        <v>738</v>
      </c>
      <c r="E516" t="s">
        <v>343</v>
      </c>
      <c r="F516" t="s">
        <v>1243</v>
      </c>
      <c r="G516" t="s">
        <v>1677</v>
      </c>
      <c r="H516" t="s">
        <v>2297</v>
      </c>
      <c r="I516">
        <v>59</v>
      </c>
      <c r="J516">
        <v>59</v>
      </c>
      <c r="K516">
        <v>1</v>
      </c>
      <c r="L516" t="s">
        <v>1357</v>
      </c>
      <c r="M516">
        <v>0.2034</v>
      </c>
      <c r="N516" t="str">
        <f>_xlfn.XLOOKUP(All_Together_New[[#This Row],[School Name]],Maine_Schools[School Name],Maine_Schools[Comparison School Type],"Error")</f>
        <v>Non Charter</v>
      </c>
    </row>
    <row r="517" spans="1:14">
      <c r="A517" t="s">
        <v>570</v>
      </c>
      <c r="B517">
        <v>342</v>
      </c>
      <c r="C517" t="s">
        <v>878</v>
      </c>
      <c r="D517">
        <v>344</v>
      </c>
      <c r="E517" t="s">
        <v>264</v>
      </c>
      <c r="F517" t="s">
        <v>1243</v>
      </c>
      <c r="G517" t="s">
        <v>1677</v>
      </c>
      <c r="H517" t="s">
        <v>2297</v>
      </c>
      <c r="I517">
        <v>224</v>
      </c>
      <c r="J517">
        <v>224</v>
      </c>
      <c r="K517">
        <v>1</v>
      </c>
      <c r="L517" t="s">
        <v>1447</v>
      </c>
      <c r="M517">
        <v>0.29909999999999998</v>
      </c>
      <c r="N517" t="str">
        <f>_xlfn.XLOOKUP(All_Together_New[[#This Row],[School Name]],Maine_Schools[School Name],Maine_Schools[Comparison School Type],"Error")</f>
        <v>Non Charter</v>
      </c>
    </row>
    <row r="518" spans="1:14">
      <c r="A518" t="s">
        <v>570</v>
      </c>
      <c r="B518">
        <v>345</v>
      </c>
      <c r="C518" t="s">
        <v>880</v>
      </c>
      <c r="D518">
        <v>346</v>
      </c>
      <c r="E518" t="s">
        <v>30</v>
      </c>
      <c r="F518" t="s">
        <v>1243</v>
      </c>
      <c r="G518" t="s">
        <v>1677</v>
      </c>
      <c r="H518" t="s">
        <v>2297</v>
      </c>
      <c r="I518">
        <v>49</v>
      </c>
      <c r="J518">
        <v>48</v>
      </c>
      <c r="K518">
        <v>0.97960000000000003</v>
      </c>
      <c r="L518" t="s">
        <v>1333</v>
      </c>
      <c r="M518">
        <v>0.35420000000000001</v>
      </c>
      <c r="N518" t="str">
        <f>_xlfn.XLOOKUP(All_Together_New[[#This Row],[School Name]],Maine_Schools[School Name],Maine_Schools[Comparison School Type],"Error")</f>
        <v>Non Charter</v>
      </c>
    </row>
    <row r="519" spans="1:14">
      <c r="A519" t="s">
        <v>570</v>
      </c>
      <c r="B519">
        <v>349</v>
      </c>
      <c r="C519" t="s">
        <v>882</v>
      </c>
      <c r="D519">
        <v>350</v>
      </c>
      <c r="E519" t="s">
        <v>231</v>
      </c>
      <c r="F519" t="s">
        <v>1243</v>
      </c>
      <c r="G519" t="s">
        <v>1677</v>
      </c>
      <c r="H519" t="s">
        <v>2297</v>
      </c>
      <c r="I519">
        <v>36</v>
      </c>
      <c r="J519">
        <v>36</v>
      </c>
      <c r="K519">
        <v>1</v>
      </c>
      <c r="L519" t="s">
        <v>1250</v>
      </c>
      <c r="M519">
        <v>0.27779999999999999</v>
      </c>
      <c r="N519" t="str">
        <f>_xlfn.XLOOKUP(All_Together_New[[#This Row],[School Name]],Maine_Schools[School Name],Maine_Schools[Comparison School Type],"Error")</f>
        <v>Non Charter</v>
      </c>
    </row>
    <row r="520" spans="1:14">
      <c r="A520" t="s">
        <v>570</v>
      </c>
      <c r="B520">
        <v>351</v>
      </c>
      <c r="C520" t="s">
        <v>884</v>
      </c>
      <c r="D520">
        <v>352</v>
      </c>
      <c r="E520" t="s">
        <v>508</v>
      </c>
      <c r="F520" t="s">
        <v>1243</v>
      </c>
      <c r="G520" t="s">
        <v>1677</v>
      </c>
      <c r="H520" t="s">
        <v>2297</v>
      </c>
      <c r="I520">
        <v>44</v>
      </c>
      <c r="J520">
        <v>44</v>
      </c>
      <c r="K520">
        <v>1</v>
      </c>
      <c r="L520" t="s">
        <v>1335</v>
      </c>
      <c r="M520">
        <v>0.18179999999999999</v>
      </c>
      <c r="N520" t="str">
        <f>_xlfn.XLOOKUP(All_Together_New[[#This Row],[School Name]],Maine_Schools[School Name],Maine_Schools[Comparison School Type],"Error")</f>
        <v>Non Charter</v>
      </c>
    </row>
    <row r="521" spans="1:14">
      <c r="A521" t="s">
        <v>570</v>
      </c>
      <c r="B521">
        <v>353</v>
      </c>
      <c r="C521" t="s">
        <v>885</v>
      </c>
      <c r="D521">
        <v>354</v>
      </c>
      <c r="E521" t="s">
        <v>509</v>
      </c>
      <c r="F521" t="s">
        <v>1243</v>
      </c>
      <c r="G521" t="s">
        <v>1677</v>
      </c>
      <c r="H521" t="s">
        <v>2297</v>
      </c>
      <c r="I521">
        <v>44</v>
      </c>
      <c r="J521">
        <v>44</v>
      </c>
      <c r="K521">
        <v>1</v>
      </c>
      <c r="L521" t="s">
        <v>1520</v>
      </c>
      <c r="M521">
        <v>0.43180000000000002</v>
      </c>
      <c r="N521" t="str">
        <f>_xlfn.XLOOKUP(All_Together_New[[#This Row],[School Name]],Maine_Schools[School Name],Maine_Schools[Comparison School Type],"Error")</f>
        <v>Non Charter</v>
      </c>
    </row>
    <row r="522" spans="1:14">
      <c r="A522" t="s">
        <v>570</v>
      </c>
      <c r="B522">
        <v>1013</v>
      </c>
      <c r="C522" t="s">
        <v>678</v>
      </c>
      <c r="D522">
        <v>1014</v>
      </c>
      <c r="E522" t="s">
        <v>210</v>
      </c>
      <c r="F522" t="s">
        <v>1243</v>
      </c>
      <c r="G522" t="s">
        <v>1677</v>
      </c>
      <c r="H522" t="s">
        <v>2297</v>
      </c>
      <c r="I522">
        <v>94</v>
      </c>
      <c r="J522">
        <v>94</v>
      </c>
      <c r="K522">
        <v>1</v>
      </c>
      <c r="L522" t="s">
        <v>1269</v>
      </c>
      <c r="M522">
        <v>0.56379999999999997</v>
      </c>
      <c r="N522" t="str">
        <f>_xlfn.XLOOKUP(All_Together_New[[#This Row],[School Name]],Maine_Schools[School Name],Maine_Schools[Comparison School Type],"Error")</f>
        <v>Non Charter</v>
      </c>
    </row>
    <row r="523" spans="1:14">
      <c r="A523" t="s">
        <v>570</v>
      </c>
      <c r="B523">
        <v>364</v>
      </c>
      <c r="C523" t="s">
        <v>886</v>
      </c>
      <c r="D523">
        <v>369</v>
      </c>
      <c r="E523" t="s">
        <v>28</v>
      </c>
      <c r="F523" t="s">
        <v>1243</v>
      </c>
      <c r="G523" t="s">
        <v>1677</v>
      </c>
      <c r="H523" t="s">
        <v>2297</v>
      </c>
      <c r="I523">
        <v>203</v>
      </c>
      <c r="J523">
        <v>196</v>
      </c>
      <c r="K523">
        <v>0.96550000000000002</v>
      </c>
      <c r="L523" t="s">
        <v>1447</v>
      </c>
      <c r="M523">
        <v>0.34179999999999999</v>
      </c>
      <c r="N523" t="str">
        <f>_xlfn.XLOOKUP(All_Together_New[[#This Row],[School Name]],Maine_Schools[School Name],Maine_Schools[Comparison School Type],"Error")</f>
        <v>Non Charter</v>
      </c>
    </row>
    <row r="524" spans="1:14">
      <c r="A524" t="s">
        <v>570</v>
      </c>
      <c r="B524">
        <v>364</v>
      </c>
      <c r="C524" t="s">
        <v>886</v>
      </c>
      <c r="D524">
        <v>384</v>
      </c>
      <c r="E524" t="s">
        <v>163</v>
      </c>
      <c r="F524" t="s">
        <v>1243</v>
      </c>
      <c r="G524" t="s">
        <v>1677</v>
      </c>
      <c r="H524" t="s">
        <v>2297</v>
      </c>
      <c r="I524">
        <v>92</v>
      </c>
      <c r="J524">
        <v>74</v>
      </c>
      <c r="K524">
        <v>0.80430000000000001</v>
      </c>
      <c r="L524" t="s">
        <v>1411</v>
      </c>
      <c r="M524">
        <v>0.44590000000000002</v>
      </c>
      <c r="N524" t="str">
        <f>_xlfn.XLOOKUP(All_Together_New[[#This Row],[School Name]],Maine_Schools[School Name],Maine_Schools[Comparison School Type],"Error")</f>
        <v>Non Charter</v>
      </c>
    </row>
    <row r="525" spans="1:14">
      <c r="A525" t="s">
        <v>570</v>
      </c>
      <c r="B525">
        <v>364</v>
      </c>
      <c r="C525" t="s">
        <v>886</v>
      </c>
      <c r="D525">
        <v>379</v>
      </c>
      <c r="E525" t="s">
        <v>41</v>
      </c>
      <c r="F525" t="s">
        <v>1243</v>
      </c>
      <c r="G525" t="s">
        <v>1677</v>
      </c>
      <c r="H525" t="s">
        <v>2297</v>
      </c>
      <c r="I525">
        <v>200</v>
      </c>
      <c r="J525">
        <v>164</v>
      </c>
      <c r="K525">
        <v>0.82</v>
      </c>
      <c r="L525" t="s">
        <v>1441</v>
      </c>
      <c r="M525">
        <v>0.59760000000000002</v>
      </c>
      <c r="N525" t="str">
        <f>_xlfn.XLOOKUP(All_Together_New[[#This Row],[School Name]],Maine_Schools[School Name],Maine_Schools[Comparison School Type],"Error")</f>
        <v>Non Charter</v>
      </c>
    </row>
    <row r="526" spans="1:14">
      <c r="A526" t="s">
        <v>570</v>
      </c>
      <c r="B526">
        <v>364</v>
      </c>
      <c r="C526" t="s">
        <v>886</v>
      </c>
      <c r="D526">
        <v>385</v>
      </c>
      <c r="E526" t="s">
        <v>242</v>
      </c>
      <c r="F526" t="s">
        <v>1243</v>
      </c>
      <c r="G526" t="s">
        <v>1677</v>
      </c>
      <c r="H526" t="s">
        <v>2297</v>
      </c>
      <c r="I526">
        <v>168</v>
      </c>
      <c r="J526">
        <v>168</v>
      </c>
      <c r="K526">
        <v>1</v>
      </c>
      <c r="L526" t="s">
        <v>1267</v>
      </c>
      <c r="M526">
        <v>0.45240000000000002</v>
      </c>
      <c r="N526" t="str">
        <f>_xlfn.XLOOKUP(All_Together_New[[#This Row],[School Name]],Maine_Schools[School Name],Maine_Schools[Comparison School Type],"Error")</f>
        <v>Non Charter</v>
      </c>
    </row>
    <row r="527" spans="1:14">
      <c r="A527" t="s">
        <v>570</v>
      </c>
      <c r="B527">
        <v>364</v>
      </c>
      <c r="C527" t="s">
        <v>886</v>
      </c>
      <c r="D527">
        <v>381</v>
      </c>
      <c r="E527" t="s">
        <v>271</v>
      </c>
      <c r="F527" t="s">
        <v>1243</v>
      </c>
      <c r="G527" t="s">
        <v>1677</v>
      </c>
      <c r="H527" t="s">
        <v>2297</v>
      </c>
      <c r="I527">
        <v>152</v>
      </c>
      <c r="J527">
        <v>147</v>
      </c>
      <c r="K527">
        <v>0.96709999999999996</v>
      </c>
      <c r="L527" t="s">
        <v>1321</v>
      </c>
      <c r="M527">
        <v>0.38779999999999998</v>
      </c>
      <c r="N527" t="str">
        <f>_xlfn.XLOOKUP(All_Together_New[[#This Row],[School Name]],Maine_Schools[School Name],Maine_Schools[Comparison School Type],"Error")</f>
        <v>Non Charter</v>
      </c>
    </row>
    <row r="528" spans="1:14">
      <c r="A528" t="s">
        <v>570</v>
      </c>
      <c r="B528">
        <v>364</v>
      </c>
      <c r="C528" t="s">
        <v>886</v>
      </c>
      <c r="D528">
        <v>373</v>
      </c>
      <c r="E528" t="s">
        <v>295</v>
      </c>
      <c r="F528" t="s">
        <v>1243</v>
      </c>
      <c r="G528" t="s">
        <v>1677</v>
      </c>
      <c r="H528" t="s">
        <v>2297</v>
      </c>
      <c r="I528">
        <v>224</v>
      </c>
      <c r="J528">
        <v>224</v>
      </c>
      <c r="K528">
        <v>1</v>
      </c>
      <c r="L528" t="s">
        <v>1283</v>
      </c>
      <c r="M528">
        <v>0.28570000000000001</v>
      </c>
      <c r="N528" t="str">
        <f>_xlfn.XLOOKUP(All_Together_New[[#This Row],[School Name]],Maine_Schools[School Name],Maine_Schools[Comparison School Type],"Error")</f>
        <v>Non Charter</v>
      </c>
    </row>
    <row r="529" spans="1:14">
      <c r="A529" t="s">
        <v>570</v>
      </c>
      <c r="B529">
        <v>364</v>
      </c>
      <c r="C529" t="s">
        <v>886</v>
      </c>
      <c r="D529">
        <v>380</v>
      </c>
      <c r="E529" t="s">
        <v>104</v>
      </c>
      <c r="F529" t="s">
        <v>1243</v>
      </c>
      <c r="G529" t="s">
        <v>1677</v>
      </c>
      <c r="H529" t="s">
        <v>2297</v>
      </c>
      <c r="I529">
        <v>160</v>
      </c>
      <c r="J529">
        <v>159</v>
      </c>
      <c r="K529">
        <v>0.99380000000000002</v>
      </c>
      <c r="L529" t="s">
        <v>1367</v>
      </c>
      <c r="M529">
        <v>0.61009999999999998</v>
      </c>
      <c r="N529" t="str">
        <f>_xlfn.XLOOKUP(All_Together_New[[#This Row],[School Name]],Maine_Schools[School Name],Maine_Schools[Comparison School Type],"Error")</f>
        <v>Non Charter</v>
      </c>
    </row>
    <row r="530" spans="1:14">
      <c r="A530" t="s">
        <v>570</v>
      </c>
      <c r="B530">
        <v>364</v>
      </c>
      <c r="C530" t="s">
        <v>886</v>
      </c>
      <c r="D530">
        <v>375</v>
      </c>
      <c r="E530" t="s">
        <v>129</v>
      </c>
      <c r="F530" t="s">
        <v>1243</v>
      </c>
      <c r="G530" t="s">
        <v>1677</v>
      </c>
      <c r="H530" t="s">
        <v>2297</v>
      </c>
      <c r="I530">
        <v>399</v>
      </c>
      <c r="J530">
        <v>380</v>
      </c>
      <c r="K530">
        <v>0.95240000000000002</v>
      </c>
      <c r="L530" t="s">
        <v>2364</v>
      </c>
      <c r="M530">
        <v>0.41049999999999998</v>
      </c>
      <c r="N530" t="str">
        <f>_xlfn.XLOOKUP(All_Together_New[[#This Row],[School Name]],Maine_Schools[School Name],Maine_Schools[Comparison School Type],"Error")</f>
        <v>Non Charter</v>
      </c>
    </row>
    <row r="531" spans="1:14">
      <c r="A531" t="s">
        <v>570</v>
      </c>
      <c r="B531">
        <v>364</v>
      </c>
      <c r="C531" t="s">
        <v>886</v>
      </c>
      <c r="D531">
        <v>376</v>
      </c>
      <c r="E531" t="s">
        <v>107</v>
      </c>
      <c r="F531" t="s">
        <v>1243</v>
      </c>
      <c r="G531" t="s">
        <v>1677</v>
      </c>
      <c r="H531" t="s">
        <v>2297</v>
      </c>
      <c r="I531">
        <v>395</v>
      </c>
      <c r="J531">
        <v>382</v>
      </c>
      <c r="K531">
        <v>0.96709999999999996</v>
      </c>
      <c r="L531" t="s">
        <v>1398</v>
      </c>
      <c r="M531">
        <v>0.33250000000000002</v>
      </c>
      <c r="N531" t="str">
        <f>_xlfn.XLOOKUP(All_Together_New[[#This Row],[School Name]],Maine_Schools[School Name],Maine_Schools[Comparison School Type],"Error")</f>
        <v>Non Charter</v>
      </c>
    </row>
    <row r="532" spans="1:14">
      <c r="A532" t="s">
        <v>570</v>
      </c>
      <c r="B532">
        <v>364</v>
      </c>
      <c r="C532" t="s">
        <v>886</v>
      </c>
      <c r="D532">
        <v>370</v>
      </c>
      <c r="E532" t="s">
        <v>476</v>
      </c>
      <c r="F532" t="s">
        <v>1243</v>
      </c>
      <c r="G532" t="s">
        <v>1677</v>
      </c>
      <c r="H532" t="s">
        <v>2297</v>
      </c>
      <c r="I532">
        <v>128</v>
      </c>
      <c r="J532">
        <v>125</v>
      </c>
      <c r="K532">
        <v>0.97660000000000002</v>
      </c>
      <c r="L532" t="s">
        <v>1256</v>
      </c>
      <c r="M532">
        <v>0.112</v>
      </c>
      <c r="N532" t="str">
        <f>_xlfn.XLOOKUP(All_Together_New[[#This Row],[School Name]],Maine_Schools[School Name],Maine_Schools[Comparison School Type],"Error")</f>
        <v>Non Charter</v>
      </c>
    </row>
    <row r="533" spans="1:14">
      <c r="A533" t="s">
        <v>570</v>
      </c>
      <c r="B533">
        <v>364</v>
      </c>
      <c r="C533" t="s">
        <v>886</v>
      </c>
      <c r="D533">
        <v>377</v>
      </c>
      <c r="E533" t="s">
        <v>346</v>
      </c>
      <c r="F533" t="s">
        <v>1243</v>
      </c>
      <c r="G533" t="s">
        <v>1677</v>
      </c>
      <c r="H533" t="s">
        <v>2297</v>
      </c>
      <c r="I533">
        <v>464</v>
      </c>
      <c r="J533">
        <v>453</v>
      </c>
      <c r="K533">
        <v>0.97629999999999995</v>
      </c>
      <c r="L533" t="s">
        <v>1400</v>
      </c>
      <c r="M533">
        <v>0.37090000000000001</v>
      </c>
      <c r="N533" t="str">
        <f>_xlfn.XLOOKUP(All_Together_New[[#This Row],[School Name]],Maine_Schools[School Name],Maine_Schools[Comparison School Type],"Error")</f>
        <v>Non Charter</v>
      </c>
    </row>
    <row r="534" spans="1:14">
      <c r="A534" t="s">
        <v>570</v>
      </c>
      <c r="B534">
        <v>364</v>
      </c>
      <c r="C534" t="s">
        <v>886</v>
      </c>
      <c r="D534">
        <v>386</v>
      </c>
      <c r="E534" t="s">
        <v>400</v>
      </c>
      <c r="F534" t="s">
        <v>1243</v>
      </c>
      <c r="G534" t="s">
        <v>1677</v>
      </c>
      <c r="H534" t="s">
        <v>2297</v>
      </c>
      <c r="I534">
        <v>153</v>
      </c>
      <c r="J534">
        <v>152</v>
      </c>
      <c r="K534">
        <v>0.99350000000000005</v>
      </c>
      <c r="L534" t="s">
        <v>1273</v>
      </c>
      <c r="M534">
        <v>0.24340000000000001</v>
      </c>
      <c r="N534" t="str">
        <f>_xlfn.XLOOKUP(All_Together_New[[#This Row],[School Name]],Maine_Schools[School Name],Maine_Schools[Comparison School Type],"Error")</f>
        <v>Non Charter</v>
      </c>
    </row>
    <row r="535" spans="1:14">
      <c r="A535" t="s">
        <v>570</v>
      </c>
      <c r="B535">
        <v>364</v>
      </c>
      <c r="C535" t="s">
        <v>886</v>
      </c>
      <c r="D535">
        <v>378</v>
      </c>
      <c r="E535" t="s">
        <v>101</v>
      </c>
      <c r="F535" t="s">
        <v>1243</v>
      </c>
      <c r="G535" t="s">
        <v>1677</v>
      </c>
      <c r="H535" t="s">
        <v>2297</v>
      </c>
      <c r="I535">
        <v>210</v>
      </c>
      <c r="J535">
        <v>183</v>
      </c>
      <c r="K535">
        <v>0.87139999999999995</v>
      </c>
      <c r="L535" t="s">
        <v>1490</v>
      </c>
      <c r="M535">
        <v>0.46450000000000002</v>
      </c>
      <c r="N535" t="str">
        <f>_xlfn.XLOOKUP(All_Together_New[[#This Row],[School Name]],Maine_Schools[School Name],Maine_Schools[Comparison School Type],"Error")</f>
        <v>Non Charter</v>
      </c>
    </row>
    <row r="536" spans="1:14">
      <c r="A536" t="s">
        <v>570</v>
      </c>
      <c r="B536">
        <v>364</v>
      </c>
      <c r="C536" t="s">
        <v>886</v>
      </c>
      <c r="D536">
        <v>372</v>
      </c>
      <c r="E536" t="s">
        <v>516</v>
      </c>
      <c r="F536" t="s">
        <v>1243</v>
      </c>
      <c r="G536" t="s">
        <v>1677</v>
      </c>
      <c r="H536" t="s">
        <v>2297</v>
      </c>
      <c r="I536">
        <v>93</v>
      </c>
      <c r="J536">
        <v>90</v>
      </c>
      <c r="K536">
        <v>0.9677</v>
      </c>
      <c r="L536" t="s">
        <v>1290</v>
      </c>
      <c r="M536">
        <v>0.26669999999999999</v>
      </c>
      <c r="N536" t="str">
        <f>_xlfn.XLOOKUP(All_Together_New[[#This Row],[School Name]],Maine_Schools[School Name],Maine_Schools[Comparison School Type],"Error")</f>
        <v>Non Charter</v>
      </c>
    </row>
    <row r="537" spans="1:14">
      <c r="A537" t="s">
        <v>570</v>
      </c>
      <c r="B537">
        <v>389</v>
      </c>
      <c r="C537" t="s">
        <v>889</v>
      </c>
      <c r="D537">
        <v>390</v>
      </c>
      <c r="E537" t="s">
        <v>234</v>
      </c>
      <c r="F537" t="s">
        <v>1243</v>
      </c>
      <c r="G537" t="s">
        <v>1677</v>
      </c>
      <c r="H537" t="s">
        <v>2297</v>
      </c>
      <c r="I537">
        <v>64</v>
      </c>
      <c r="J537">
        <v>64</v>
      </c>
      <c r="K537">
        <v>1</v>
      </c>
      <c r="L537" t="s">
        <v>1290</v>
      </c>
      <c r="M537">
        <v>0.375</v>
      </c>
      <c r="N537" t="str">
        <f>_xlfn.XLOOKUP(All_Together_New[[#This Row],[School Name]],Maine_Schools[School Name],Maine_Schools[Comparison School Type],"Error")</f>
        <v>Non Charter</v>
      </c>
    </row>
    <row r="538" spans="1:14">
      <c r="A538" t="s">
        <v>570</v>
      </c>
      <c r="B538">
        <v>1438</v>
      </c>
      <c r="C538" t="s">
        <v>893</v>
      </c>
      <c r="D538">
        <v>59</v>
      </c>
      <c r="E538" t="s">
        <v>5</v>
      </c>
      <c r="F538" t="s">
        <v>1243</v>
      </c>
      <c r="G538" t="s">
        <v>1677</v>
      </c>
      <c r="H538" t="s">
        <v>2297</v>
      </c>
      <c r="I538">
        <v>331</v>
      </c>
      <c r="J538">
        <v>315</v>
      </c>
      <c r="K538">
        <v>0.95169999999999999</v>
      </c>
      <c r="L538" t="s">
        <v>1262</v>
      </c>
      <c r="M538">
        <v>0.48249999999999998</v>
      </c>
      <c r="N538" t="str">
        <f>_xlfn.XLOOKUP(All_Together_New[[#This Row],[School Name]],Maine_Schools[School Name],Maine_Schools[Comparison School Type],"Error")</f>
        <v>Non Charter</v>
      </c>
    </row>
    <row r="539" spans="1:14">
      <c r="A539" t="s">
        <v>570</v>
      </c>
      <c r="B539">
        <v>1438</v>
      </c>
      <c r="C539" t="s">
        <v>893</v>
      </c>
      <c r="D539">
        <v>57</v>
      </c>
      <c r="E539" t="s">
        <v>232</v>
      </c>
      <c r="F539" t="s">
        <v>1243</v>
      </c>
      <c r="G539" t="s">
        <v>1677</v>
      </c>
      <c r="H539" t="s">
        <v>2297</v>
      </c>
      <c r="I539">
        <v>184</v>
      </c>
      <c r="J539">
        <v>181</v>
      </c>
      <c r="K539">
        <v>0.98370000000000002</v>
      </c>
      <c r="L539" t="s">
        <v>1294</v>
      </c>
      <c r="M539">
        <v>0.40329999999999999</v>
      </c>
      <c r="N539" t="str">
        <f>_xlfn.XLOOKUP(All_Together_New[[#This Row],[School Name]],Maine_Schools[School Name],Maine_Schools[Comparison School Type],"Error")</f>
        <v>Non Charter</v>
      </c>
    </row>
    <row r="540" spans="1:14">
      <c r="A540" t="s">
        <v>570</v>
      </c>
      <c r="B540">
        <v>1438</v>
      </c>
      <c r="C540" t="s">
        <v>893</v>
      </c>
      <c r="D540">
        <v>60</v>
      </c>
      <c r="E540" t="s">
        <v>121</v>
      </c>
      <c r="F540" t="s">
        <v>1243</v>
      </c>
      <c r="G540" t="s">
        <v>1677</v>
      </c>
      <c r="H540" t="s">
        <v>2297</v>
      </c>
      <c r="I540">
        <v>144</v>
      </c>
      <c r="J540">
        <v>140</v>
      </c>
      <c r="K540">
        <v>0.97219999999999995</v>
      </c>
      <c r="L540" t="s">
        <v>1283</v>
      </c>
      <c r="M540">
        <v>0.45710000000000001</v>
      </c>
      <c r="N540" t="str">
        <f>_xlfn.XLOOKUP(All_Together_New[[#This Row],[School Name]],Maine_Schools[School Name],Maine_Schools[Comparison School Type],"Error")</f>
        <v>Non Charter</v>
      </c>
    </row>
    <row r="541" spans="1:14">
      <c r="A541" t="s">
        <v>570</v>
      </c>
      <c r="B541">
        <v>1438</v>
      </c>
      <c r="C541" t="s">
        <v>893</v>
      </c>
      <c r="D541">
        <v>358</v>
      </c>
      <c r="E541" t="s">
        <v>421</v>
      </c>
      <c r="F541" t="s">
        <v>1243</v>
      </c>
      <c r="G541" t="s">
        <v>1677</v>
      </c>
      <c r="H541" t="s">
        <v>2297</v>
      </c>
      <c r="I541">
        <v>44</v>
      </c>
      <c r="J541">
        <v>44</v>
      </c>
      <c r="K541">
        <v>1</v>
      </c>
      <c r="L541" t="s">
        <v>1401</v>
      </c>
      <c r="M541">
        <v>0.25</v>
      </c>
      <c r="N541" t="str">
        <f>_xlfn.XLOOKUP(All_Together_New[[#This Row],[School Name]],Maine_Schools[School Name],Maine_Schools[Comparison School Type],"Error")</f>
        <v>Non Charter</v>
      </c>
    </row>
    <row r="542" spans="1:14">
      <c r="A542" t="s">
        <v>570</v>
      </c>
      <c r="B542">
        <v>1438</v>
      </c>
      <c r="C542" t="s">
        <v>893</v>
      </c>
      <c r="D542">
        <v>536</v>
      </c>
      <c r="E542" t="s">
        <v>477</v>
      </c>
      <c r="F542" t="s">
        <v>1243</v>
      </c>
      <c r="G542" t="s">
        <v>1677</v>
      </c>
      <c r="H542" t="s">
        <v>2297</v>
      </c>
      <c r="I542">
        <v>198</v>
      </c>
      <c r="J542">
        <v>195</v>
      </c>
      <c r="K542">
        <v>0.98480000000000001</v>
      </c>
      <c r="L542" t="s">
        <v>1439</v>
      </c>
      <c r="M542">
        <v>0.31790000000000002</v>
      </c>
      <c r="N542" t="str">
        <f>_xlfn.XLOOKUP(All_Together_New[[#This Row],[School Name]],Maine_Schools[School Name],Maine_Schools[Comparison School Type],"Error")</f>
        <v>Non Charter</v>
      </c>
    </row>
    <row r="543" spans="1:14">
      <c r="A543" t="s">
        <v>570</v>
      </c>
      <c r="B543">
        <v>1445</v>
      </c>
      <c r="C543" t="s">
        <v>897</v>
      </c>
      <c r="D543">
        <v>153</v>
      </c>
      <c r="E543" t="s">
        <v>241</v>
      </c>
      <c r="F543" t="s">
        <v>1243</v>
      </c>
      <c r="G543" t="s">
        <v>1677</v>
      </c>
      <c r="H543" t="s">
        <v>2297</v>
      </c>
      <c r="I543">
        <v>28</v>
      </c>
      <c r="J543">
        <v>28</v>
      </c>
      <c r="K543">
        <v>1</v>
      </c>
      <c r="L543" t="s">
        <v>1312</v>
      </c>
      <c r="M543">
        <v>0.17860000000000001</v>
      </c>
      <c r="N543" t="str">
        <f>_xlfn.XLOOKUP(All_Together_New[[#This Row],[School Name]],Maine_Schools[School Name],Maine_Schools[Comparison School Type],"Error")</f>
        <v>Non Charter</v>
      </c>
    </row>
    <row r="544" spans="1:14">
      <c r="A544" t="s">
        <v>570</v>
      </c>
      <c r="B544">
        <v>1445</v>
      </c>
      <c r="C544" t="s">
        <v>897</v>
      </c>
      <c r="D544">
        <v>2116</v>
      </c>
      <c r="E544" t="s">
        <v>239</v>
      </c>
      <c r="F544" t="s">
        <v>1243</v>
      </c>
      <c r="G544" t="s">
        <v>1677</v>
      </c>
      <c r="H544" t="s">
        <v>2297</v>
      </c>
      <c r="I544">
        <v>141</v>
      </c>
      <c r="J544">
        <v>140</v>
      </c>
      <c r="K544">
        <v>0.9929</v>
      </c>
      <c r="L544" t="s">
        <v>1360</v>
      </c>
      <c r="M544">
        <v>0.3</v>
      </c>
      <c r="N544" t="str">
        <f>_xlfn.XLOOKUP(All_Together_New[[#This Row],[School Name]],Maine_Schools[School Name],Maine_Schools[Comparison School Type],"Error")</f>
        <v>Non Charter</v>
      </c>
    </row>
    <row r="545" spans="1:14">
      <c r="A545" t="s">
        <v>570</v>
      </c>
      <c r="B545">
        <v>1445</v>
      </c>
      <c r="C545" t="s">
        <v>897</v>
      </c>
      <c r="D545">
        <v>1968</v>
      </c>
      <c r="E545" t="s">
        <v>52</v>
      </c>
      <c r="F545" t="s">
        <v>1243</v>
      </c>
      <c r="G545" t="s">
        <v>1677</v>
      </c>
      <c r="H545" t="s">
        <v>2297</v>
      </c>
      <c r="I545">
        <v>284</v>
      </c>
      <c r="J545">
        <v>272</v>
      </c>
      <c r="K545">
        <v>0.9577</v>
      </c>
      <c r="L545" t="s">
        <v>1420</v>
      </c>
      <c r="M545">
        <v>0.27210000000000001</v>
      </c>
      <c r="N545" t="str">
        <f>_xlfn.XLOOKUP(All_Together_New[[#This Row],[School Name]],Maine_Schools[School Name],Maine_Schools[Comparison School Type],"Error")</f>
        <v>Non Charter</v>
      </c>
    </row>
    <row r="546" spans="1:14">
      <c r="A546" t="s">
        <v>570</v>
      </c>
      <c r="B546">
        <v>1445</v>
      </c>
      <c r="C546" t="s">
        <v>897</v>
      </c>
      <c r="D546">
        <v>308</v>
      </c>
      <c r="E546" t="s">
        <v>153</v>
      </c>
      <c r="F546" t="s">
        <v>1243</v>
      </c>
      <c r="G546" t="s">
        <v>1677</v>
      </c>
      <c r="H546" t="s">
        <v>2297</v>
      </c>
      <c r="I546">
        <v>49</v>
      </c>
      <c r="J546">
        <v>42</v>
      </c>
      <c r="K546">
        <v>0.85709999999999997</v>
      </c>
      <c r="L546" t="s">
        <v>1290</v>
      </c>
      <c r="M546">
        <v>0.57140000000000002</v>
      </c>
      <c r="N546" t="str">
        <f>_xlfn.XLOOKUP(All_Together_New[[#This Row],[School Name]],Maine_Schools[School Name],Maine_Schools[Comparison School Type],"Error")</f>
        <v>Non Charter</v>
      </c>
    </row>
    <row r="547" spans="1:14">
      <c r="A547" t="s">
        <v>570</v>
      </c>
      <c r="B547">
        <v>1445</v>
      </c>
      <c r="C547" t="s">
        <v>897</v>
      </c>
      <c r="D547">
        <v>2075</v>
      </c>
      <c r="E547" t="s">
        <v>494</v>
      </c>
      <c r="F547" t="s">
        <v>1243</v>
      </c>
      <c r="G547" t="s">
        <v>1677</v>
      </c>
      <c r="H547" t="s">
        <v>2297</v>
      </c>
      <c r="I547">
        <v>243</v>
      </c>
      <c r="J547">
        <v>239</v>
      </c>
      <c r="K547">
        <v>0.98350000000000004</v>
      </c>
      <c r="L547" t="s">
        <v>1560</v>
      </c>
      <c r="M547">
        <v>0.32219999999999999</v>
      </c>
      <c r="N547" t="str">
        <f>_xlfn.XLOOKUP(All_Together_New[[#This Row],[School Name]],Maine_Schools[School Name],Maine_Schools[Comparison School Type],"Error")</f>
        <v>Non Charter</v>
      </c>
    </row>
    <row r="548" spans="1:14">
      <c r="A548" t="s">
        <v>570</v>
      </c>
      <c r="B548">
        <v>561</v>
      </c>
      <c r="C548" t="s">
        <v>902</v>
      </c>
      <c r="D548">
        <v>564</v>
      </c>
      <c r="E548" t="s">
        <v>495</v>
      </c>
      <c r="F548" t="s">
        <v>1243</v>
      </c>
      <c r="G548" t="s">
        <v>1677</v>
      </c>
      <c r="H548" t="s">
        <v>2297</v>
      </c>
      <c r="I548">
        <v>25</v>
      </c>
      <c r="J548">
        <v>25</v>
      </c>
      <c r="K548">
        <v>1</v>
      </c>
      <c r="L548" t="s">
        <v>1335</v>
      </c>
      <c r="M548">
        <v>0.32</v>
      </c>
      <c r="N548" t="str">
        <f>_xlfn.XLOOKUP(All_Together_New[[#This Row],[School Name]],Maine_Schools[School Name],Maine_Schools[Comparison School Type],"Error")</f>
        <v>Non Charter</v>
      </c>
    </row>
    <row r="549" spans="1:14">
      <c r="A549" t="s">
        <v>570</v>
      </c>
      <c r="B549">
        <v>561</v>
      </c>
      <c r="C549" t="s">
        <v>902</v>
      </c>
      <c r="D549">
        <v>562</v>
      </c>
      <c r="E549" t="s">
        <v>157</v>
      </c>
      <c r="F549" t="s">
        <v>1243</v>
      </c>
      <c r="G549" t="s">
        <v>1677</v>
      </c>
      <c r="H549" t="s">
        <v>2297</v>
      </c>
      <c r="I549">
        <v>41</v>
      </c>
      <c r="J549">
        <v>41</v>
      </c>
      <c r="K549">
        <v>1</v>
      </c>
      <c r="L549" t="s">
        <v>1417</v>
      </c>
      <c r="M549">
        <v>0.51219999999999999</v>
      </c>
      <c r="N549" t="str">
        <f>_xlfn.XLOOKUP(All_Together_New[[#This Row],[School Name]],Maine_Schools[School Name],Maine_Schools[Comparison School Type],"Error")</f>
        <v>Non Charter</v>
      </c>
    </row>
    <row r="550" spans="1:14">
      <c r="A550" t="s">
        <v>570</v>
      </c>
      <c r="B550">
        <v>561</v>
      </c>
      <c r="C550" t="s">
        <v>902</v>
      </c>
      <c r="D550">
        <v>568</v>
      </c>
      <c r="E550" t="s">
        <v>160</v>
      </c>
      <c r="F550" t="s">
        <v>1243</v>
      </c>
      <c r="G550" t="s">
        <v>1677</v>
      </c>
      <c r="H550" t="s">
        <v>2297</v>
      </c>
      <c r="I550">
        <v>105</v>
      </c>
      <c r="J550">
        <v>104</v>
      </c>
      <c r="K550">
        <v>0.99050000000000005</v>
      </c>
      <c r="L550" t="s">
        <v>1288</v>
      </c>
      <c r="M550">
        <v>0.625</v>
      </c>
      <c r="N550" t="str">
        <f>_xlfn.XLOOKUP(All_Together_New[[#This Row],[School Name]],Maine_Schools[School Name],Maine_Schools[Comparison School Type],"Error")</f>
        <v>Non Charter</v>
      </c>
    </row>
    <row r="551" spans="1:14">
      <c r="A551" t="s">
        <v>570</v>
      </c>
      <c r="B551">
        <v>561</v>
      </c>
      <c r="C551" t="s">
        <v>902</v>
      </c>
      <c r="D551">
        <v>567</v>
      </c>
      <c r="E551" t="s">
        <v>87</v>
      </c>
      <c r="F551" t="s">
        <v>1243</v>
      </c>
      <c r="G551" t="s">
        <v>1677</v>
      </c>
      <c r="H551" t="s">
        <v>2297</v>
      </c>
      <c r="I551">
        <v>81</v>
      </c>
      <c r="J551">
        <v>76</v>
      </c>
      <c r="K551">
        <v>0.93830000000000002</v>
      </c>
      <c r="L551" t="s">
        <v>1249</v>
      </c>
      <c r="M551">
        <v>0.32890000000000003</v>
      </c>
      <c r="N551" t="str">
        <f>_xlfn.XLOOKUP(All_Together_New[[#This Row],[School Name]],Maine_Schools[School Name],Maine_Schools[Comparison School Type],"Error")</f>
        <v>Non Charter</v>
      </c>
    </row>
    <row r="552" spans="1:14">
      <c r="A552" t="s">
        <v>570</v>
      </c>
      <c r="B552">
        <v>561</v>
      </c>
      <c r="C552" t="s">
        <v>902</v>
      </c>
      <c r="D552">
        <v>569</v>
      </c>
      <c r="E552" t="s">
        <v>192</v>
      </c>
      <c r="F552" t="s">
        <v>1243</v>
      </c>
      <c r="G552" t="s">
        <v>1677</v>
      </c>
      <c r="H552" t="s">
        <v>2297</v>
      </c>
      <c r="I552">
        <v>228</v>
      </c>
      <c r="J552">
        <v>218</v>
      </c>
      <c r="K552">
        <v>0.95609999999999995</v>
      </c>
      <c r="L552" t="s">
        <v>1340</v>
      </c>
      <c r="M552">
        <v>0.4083</v>
      </c>
      <c r="N552" t="str">
        <f>_xlfn.XLOOKUP(All_Together_New[[#This Row],[School Name]],Maine_Schools[School Name],Maine_Schools[Comparison School Type],"Error")</f>
        <v>Non Charter</v>
      </c>
    </row>
    <row r="553" spans="1:14">
      <c r="A553" t="s">
        <v>570</v>
      </c>
      <c r="B553">
        <v>561</v>
      </c>
      <c r="C553" t="s">
        <v>902</v>
      </c>
      <c r="D553">
        <v>565</v>
      </c>
      <c r="E553" t="s">
        <v>459</v>
      </c>
      <c r="F553" t="s">
        <v>1243</v>
      </c>
      <c r="G553" t="s">
        <v>1677</v>
      </c>
      <c r="H553" t="s">
        <v>2297</v>
      </c>
      <c r="I553">
        <v>25</v>
      </c>
      <c r="J553">
        <v>25</v>
      </c>
      <c r="K553">
        <v>1</v>
      </c>
      <c r="L553" t="s">
        <v>1401</v>
      </c>
      <c r="M553">
        <v>0.44</v>
      </c>
      <c r="N553" t="str">
        <f>_xlfn.XLOOKUP(All_Together_New[[#This Row],[School Name]],Maine_Schools[School Name],Maine_Schools[Comparison School Type],"Error")</f>
        <v>Non Charter</v>
      </c>
    </row>
    <row r="554" spans="1:14">
      <c r="A554" t="s">
        <v>570</v>
      </c>
      <c r="B554">
        <v>561</v>
      </c>
      <c r="C554" t="s">
        <v>902</v>
      </c>
      <c r="D554">
        <v>563</v>
      </c>
      <c r="E554" t="s">
        <v>222</v>
      </c>
      <c r="F554" t="s">
        <v>1243</v>
      </c>
      <c r="G554" t="s">
        <v>1677</v>
      </c>
      <c r="H554" t="s">
        <v>2297</v>
      </c>
      <c r="I554">
        <v>21</v>
      </c>
      <c r="J554">
        <v>21</v>
      </c>
      <c r="K554">
        <v>1</v>
      </c>
      <c r="L554" t="s">
        <v>1357</v>
      </c>
      <c r="M554">
        <v>0.57140000000000002</v>
      </c>
      <c r="N554" t="str">
        <f>_xlfn.XLOOKUP(All_Together_New[[#This Row],[School Name]],Maine_Schools[School Name],Maine_Schools[Comparison School Type],"Error")</f>
        <v>Non Charter</v>
      </c>
    </row>
    <row r="555" spans="1:14">
      <c r="A555" t="s">
        <v>570</v>
      </c>
      <c r="B555">
        <v>1446</v>
      </c>
      <c r="C555" t="s">
        <v>909</v>
      </c>
      <c r="D555">
        <v>1448</v>
      </c>
      <c r="E555" t="s">
        <v>257</v>
      </c>
      <c r="F555" t="s">
        <v>1243</v>
      </c>
      <c r="G555" t="s">
        <v>1677</v>
      </c>
      <c r="H555" t="s">
        <v>2297</v>
      </c>
      <c r="I555">
        <v>159</v>
      </c>
      <c r="J555">
        <v>156</v>
      </c>
      <c r="K555">
        <v>0.98109999999999997</v>
      </c>
      <c r="L555" t="s">
        <v>1267</v>
      </c>
      <c r="M555">
        <v>0.48720000000000002</v>
      </c>
      <c r="N555" t="str">
        <f>_xlfn.XLOOKUP(All_Together_New[[#This Row],[School Name]],Maine_Schools[School Name],Maine_Schools[Comparison School Type],"Error")</f>
        <v>Non Charter</v>
      </c>
    </row>
    <row r="556" spans="1:14">
      <c r="A556" t="s">
        <v>570</v>
      </c>
      <c r="B556">
        <v>1446</v>
      </c>
      <c r="C556" t="s">
        <v>909</v>
      </c>
      <c r="D556">
        <v>1057</v>
      </c>
      <c r="E556" t="s">
        <v>165</v>
      </c>
      <c r="F556" t="s">
        <v>1243</v>
      </c>
      <c r="G556" t="s">
        <v>1677</v>
      </c>
      <c r="H556" t="s">
        <v>2297</v>
      </c>
      <c r="I556">
        <v>102</v>
      </c>
      <c r="J556">
        <v>100</v>
      </c>
      <c r="K556">
        <v>0.98040000000000005</v>
      </c>
      <c r="L556" t="s">
        <v>1458</v>
      </c>
      <c r="M556">
        <v>0.56000000000000005</v>
      </c>
      <c r="N556" t="str">
        <f>_xlfn.XLOOKUP(All_Together_New[[#This Row],[School Name]],Maine_Schools[School Name],Maine_Schools[Comparison School Type],"Error")</f>
        <v>Non Charter</v>
      </c>
    </row>
    <row r="557" spans="1:14">
      <c r="A557" t="s">
        <v>570</v>
      </c>
      <c r="B557">
        <v>1446</v>
      </c>
      <c r="C557" t="s">
        <v>909</v>
      </c>
      <c r="D557">
        <v>1447</v>
      </c>
      <c r="E557" t="s">
        <v>256</v>
      </c>
      <c r="F557" t="s">
        <v>1243</v>
      </c>
      <c r="G557" t="s">
        <v>1677</v>
      </c>
      <c r="H557" t="s">
        <v>2297</v>
      </c>
      <c r="I557">
        <v>401</v>
      </c>
      <c r="J557">
        <v>394</v>
      </c>
      <c r="K557">
        <v>0.98250000000000004</v>
      </c>
      <c r="L557" t="s">
        <v>1635</v>
      </c>
      <c r="M557">
        <v>0.32740000000000002</v>
      </c>
      <c r="N557" t="str">
        <f>_xlfn.XLOOKUP(All_Together_New[[#This Row],[School Name]],Maine_Schools[School Name],Maine_Schools[Comparison School Type],"Error")</f>
        <v>Non Charter</v>
      </c>
    </row>
    <row r="558" spans="1:14">
      <c r="A558" t="s">
        <v>570</v>
      </c>
      <c r="B558">
        <v>1449</v>
      </c>
      <c r="C558" t="s">
        <v>913</v>
      </c>
      <c r="D558">
        <v>156</v>
      </c>
      <c r="E558" t="s">
        <v>324</v>
      </c>
      <c r="F558" t="s">
        <v>1243</v>
      </c>
      <c r="G558" t="s">
        <v>1677</v>
      </c>
      <c r="H558" t="s">
        <v>2297</v>
      </c>
      <c r="I558">
        <v>286</v>
      </c>
      <c r="J558">
        <v>284</v>
      </c>
      <c r="K558">
        <v>0.99299999999999999</v>
      </c>
      <c r="L558" t="s">
        <v>1283</v>
      </c>
      <c r="M558">
        <v>0.22539999999999999</v>
      </c>
      <c r="N558" t="str">
        <f>_xlfn.XLOOKUP(All_Together_New[[#This Row],[School Name]],Maine_Schools[School Name],Maine_Schools[Comparison School Type],"Error")</f>
        <v>Non Charter</v>
      </c>
    </row>
    <row r="559" spans="1:14">
      <c r="A559" t="s">
        <v>570</v>
      </c>
      <c r="B559">
        <v>1449</v>
      </c>
      <c r="C559" t="s">
        <v>913</v>
      </c>
      <c r="D559">
        <v>185</v>
      </c>
      <c r="E559" t="s">
        <v>388</v>
      </c>
      <c r="F559" t="s">
        <v>1243</v>
      </c>
      <c r="G559" t="s">
        <v>1677</v>
      </c>
      <c r="H559" t="s">
        <v>2297</v>
      </c>
      <c r="I559">
        <v>161</v>
      </c>
      <c r="J559">
        <v>156</v>
      </c>
      <c r="K559">
        <v>0.96889999999999998</v>
      </c>
      <c r="L559" t="s">
        <v>1392</v>
      </c>
      <c r="M559">
        <v>0.25640000000000002</v>
      </c>
      <c r="N559" t="str">
        <f>_xlfn.XLOOKUP(All_Together_New[[#This Row],[School Name]],Maine_Schools[School Name],Maine_Schools[Comparison School Type],"Error")</f>
        <v>Non Charter</v>
      </c>
    </row>
    <row r="560" spans="1:14">
      <c r="A560" t="s">
        <v>570</v>
      </c>
      <c r="B560">
        <v>1449</v>
      </c>
      <c r="C560" t="s">
        <v>913</v>
      </c>
      <c r="D560">
        <v>186</v>
      </c>
      <c r="E560" t="s">
        <v>389</v>
      </c>
      <c r="F560" t="s">
        <v>1243</v>
      </c>
      <c r="G560" t="s">
        <v>1677</v>
      </c>
      <c r="H560" t="s">
        <v>2297</v>
      </c>
      <c r="I560">
        <v>270</v>
      </c>
      <c r="J560">
        <v>267</v>
      </c>
      <c r="K560">
        <v>0.9889</v>
      </c>
      <c r="L560" t="s">
        <v>1269</v>
      </c>
      <c r="M560">
        <v>0.19850000000000001</v>
      </c>
      <c r="N560" t="str">
        <f>_xlfn.XLOOKUP(All_Together_New[[#This Row],[School Name]],Maine_Schools[School Name],Maine_Schools[Comparison School Type],"Error")</f>
        <v>Non Charter</v>
      </c>
    </row>
    <row r="561" spans="1:14">
      <c r="A561" t="s">
        <v>570</v>
      </c>
      <c r="B561">
        <v>1449</v>
      </c>
      <c r="C561" t="s">
        <v>913</v>
      </c>
      <c r="D561">
        <v>187</v>
      </c>
      <c r="E561" t="s">
        <v>485</v>
      </c>
      <c r="F561" t="s">
        <v>1243</v>
      </c>
      <c r="G561" t="s">
        <v>1677</v>
      </c>
      <c r="H561" t="s">
        <v>2297</v>
      </c>
      <c r="I561">
        <v>264</v>
      </c>
      <c r="J561">
        <v>261</v>
      </c>
      <c r="K561">
        <v>0.98860000000000003</v>
      </c>
      <c r="L561" t="s">
        <v>1414</v>
      </c>
      <c r="M561">
        <v>0.28739999999999999</v>
      </c>
      <c r="N561" t="str">
        <f>_xlfn.XLOOKUP(All_Together_New[[#This Row],[School Name]],Maine_Schools[School Name],Maine_Schools[Comparison School Type],"Error")</f>
        <v>Non Charter</v>
      </c>
    </row>
    <row r="562" spans="1:14">
      <c r="A562" t="s">
        <v>570</v>
      </c>
      <c r="B562">
        <v>1449</v>
      </c>
      <c r="C562" t="s">
        <v>913</v>
      </c>
      <c r="D562">
        <v>931</v>
      </c>
      <c r="E562" t="s">
        <v>514</v>
      </c>
      <c r="F562" t="s">
        <v>1243</v>
      </c>
      <c r="G562" t="s">
        <v>1677</v>
      </c>
      <c r="H562" t="s">
        <v>2297</v>
      </c>
      <c r="I562">
        <v>40</v>
      </c>
      <c r="J562">
        <v>40</v>
      </c>
      <c r="K562">
        <v>1</v>
      </c>
      <c r="L562" t="s">
        <v>1312</v>
      </c>
      <c r="M562">
        <v>0.125</v>
      </c>
      <c r="N562" t="str">
        <f>_xlfn.XLOOKUP(All_Together_New[[#This Row],[School Name]],Maine_Schools[School Name],Maine_Schools[Comparison School Type],"Error")</f>
        <v>Non Charter</v>
      </c>
    </row>
    <row r="563" spans="1:14">
      <c r="A563" t="s">
        <v>570</v>
      </c>
      <c r="B563">
        <v>587</v>
      </c>
      <c r="C563" t="s">
        <v>917</v>
      </c>
      <c r="D563">
        <v>597</v>
      </c>
      <c r="E563" t="s">
        <v>95</v>
      </c>
      <c r="F563" t="s">
        <v>1243</v>
      </c>
      <c r="G563" t="s">
        <v>1677</v>
      </c>
      <c r="H563" t="s">
        <v>2297</v>
      </c>
      <c r="I563">
        <v>269</v>
      </c>
      <c r="J563">
        <v>237</v>
      </c>
      <c r="K563">
        <v>0.88100000000000001</v>
      </c>
      <c r="L563" t="s">
        <v>1258</v>
      </c>
      <c r="M563">
        <v>0.45150000000000001</v>
      </c>
      <c r="N563" t="str">
        <f>_xlfn.XLOOKUP(All_Together_New[[#This Row],[School Name]],Maine_Schools[School Name],Maine_Schools[Comparison School Type],"Error")</f>
        <v>Non Charter</v>
      </c>
    </row>
    <row r="564" spans="1:14">
      <c r="A564" t="s">
        <v>570</v>
      </c>
      <c r="B564">
        <v>587</v>
      </c>
      <c r="C564" t="s">
        <v>917</v>
      </c>
      <c r="D564">
        <v>592</v>
      </c>
      <c r="E564" t="s">
        <v>12</v>
      </c>
      <c r="F564" t="s">
        <v>1243</v>
      </c>
      <c r="G564" t="s">
        <v>1677</v>
      </c>
      <c r="H564" t="s">
        <v>2297</v>
      </c>
      <c r="I564">
        <v>704</v>
      </c>
      <c r="J564">
        <v>673</v>
      </c>
      <c r="K564">
        <v>0.95599999999999996</v>
      </c>
      <c r="L564" t="s">
        <v>1413</v>
      </c>
      <c r="M564">
        <v>0.37590000000000001</v>
      </c>
      <c r="N564" t="str">
        <f>_xlfn.XLOOKUP(All_Together_New[[#This Row],[School Name]],Maine_Schools[School Name],Maine_Schools[Comparison School Type],"Error")</f>
        <v>Non Charter</v>
      </c>
    </row>
    <row r="565" spans="1:14">
      <c r="A565" t="s">
        <v>570</v>
      </c>
      <c r="B565">
        <v>587</v>
      </c>
      <c r="C565" t="s">
        <v>917</v>
      </c>
      <c r="D565">
        <v>600</v>
      </c>
      <c r="E565" t="s">
        <v>161</v>
      </c>
      <c r="F565" t="s">
        <v>1243</v>
      </c>
      <c r="G565" t="s">
        <v>1677</v>
      </c>
      <c r="H565" t="s">
        <v>2297</v>
      </c>
      <c r="I565">
        <v>254</v>
      </c>
      <c r="J565">
        <v>249</v>
      </c>
      <c r="K565">
        <v>0.98029999999999995</v>
      </c>
      <c r="L565" t="s">
        <v>1441</v>
      </c>
      <c r="M565">
        <v>0.39360000000000001</v>
      </c>
      <c r="N565" t="str">
        <f>_xlfn.XLOOKUP(All_Together_New[[#This Row],[School Name]],Maine_Schools[School Name],Maine_Schools[Comparison School Type],"Error")</f>
        <v>Non Charter</v>
      </c>
    </row>
    <row r="566" spans="1:14">
      <c r="A566" t="s">
        <v>570</v>
      </c>
      <c r="B566">
        <v>587</v>
      </c>
      <c r="C566" t="s">
        <v>917</v>
      </c>
      <c r="D566">
        <v>599</v>
      </c>
      <c r="E566" t="s">
        <v>86</v>
      </c>
      <c r="F566" t="s">
        <v>1243</v>
      </c>
      <c r="G566" t="s">
        <v>1677</v>
      </c>
      <c r="H566" t="s">
        <v>2297</v>
      </c>
      <c r="I566">
        <v>68</v>
      </c>
      <c r="J566">
        <v>68</v>
      </c>
      <c r="K566">
        <v>1</v>
      </c>
      <c r="L566" t="s">
        <v>1251</v>
      </c>
      <c r="M566">
        <v>0.52939999999999998</v>
      </c>
      <c r="N566" t="str">
        <f>_xlfn.XLOOKUP(All_Together_New[[#This Row],[School Name]],Maine_Schools[School Name],Maine_Schools[Comparison School Type],"Error")</f>
        <v>Non Charter</v>
      </c>
    </row>
    <row r="567" spans="1:14">
      <c r="A567" t="s">
        <v>570</v>
      </c>
      <c r="B567">
        <v>587</v>
      </c>
      <c r="C567" t="s">
        <v>917</v>
      </c>
      <c r="D567">
        <v>596</v>
      </c>
      <c r="E567" t="s">
        <v>402</v>
      </c>
      <c r="F567" t="s">
        <v>1243</v>
      </c>
      <c r="G567" t="s">
        <v>1677</v>
      </c>
      <c r="H567" t="s">
        <v>2297</v>
      </c>
      <c r="I567">
        <v>140</v>
      </c>
      <c r="J567">
        <v>140</v>
      </c>
      <c r="K567">
        <v>1</v>
      </c>
      <c r="L567" t="s">
        <v>1458</v>
      </c>
      <c r="M567">
        <v>0.4</v>
      </c>
      <c r="N567" t="str">
        <f>_xlfn.XLOOKUP(All_Together_New[[#This Row],[School Name]],Maine_Schools[School Name],Maine_Schools[Comparison School Type],"Error")</f>
        <v>Non Charter</v>
      </c>
    </row>
    <row r="568" spans="1:14">
      <c r="A568" t="s">
        <v>570</v>
      </c>
      <c r="B568">
        <v>587</v>
      </c>
      <c r="C568" t="s">
        <v>917</v>
      </c>
      <c r="D568">
        <v>595</v>
      </c>
      <c r="E568" t="s">
        <v>283</v>
      </c>
      <c r="F568" t="s">
        <v>1243</v>
      </c>
      <c r="G568" t="s">
        <v>1677</v>
      </c>
      <c r="H568" t="s">
        <v>2297</v>
      </c>
      <c r="I568">
        <v>100</v>
      </c>
      <c r="J568">
        <v>100</v>
      </c>
      <c r="K568">
        <v>1</v>
      </c>
      <c r="L568" t="s">
        <v>1521</v>
      </c>
      <c r="M568">
        <v>0.34</v>
      </c>
      <c r="N568" t="str">
        <f>_xlfn.XLOOKUP(All_Together_New[[#This Row],[School Name]],Maine_Schools[School Name],Maine_Schools[Comparison School Type],"Error")</f>
        <v>Non Charter</v>
      </c>
    </row>
    <row r="569" spans="1:14">
      <c r="A569" t="s">
        <v>570</v>
      </c>
      <c r="B569">
        <v>587</v>
      </c>
      <c r="C569" t="s">
        <v>917</v>
      </c>
      <c r="D569">
        <v>593</v>
      </c>
      <c r="E569" t="s">
        <v>303</v>
      </c>
      <c r="F569" t="s">
        <v>1243</v>
      </c>
      <c r="G569" t="s">
        <v>1677</v>
      </c>
      <c r="H569" t="s">
        <v>2297</v>
      </c>
      <c r="I569">
        <v>142</v>
      </c>
      <c r="J569">
        <v>142</v>
      </c>
      <c r="K569">
        <v>1</v>
      </c>
      <c r="L569" t="s">
        <v>1269</v>
      </c>
      <c r="M569">
        <v>0.37319999999999998</v>
      </c>
      <c r="N569" t="str">
        <f>_xlfn.XLOOKUP(All_Together_New[[#This Row],[School Name]],Maine_Schools[School Name],Maine_Schools[Comparison School Type],"Error")</f>
        <v>Non Charter</v>
      </c>
    </row>
    <row r="570" spans="1:14">
      <c r="A570" t="s">
        <v>570</v>
      </c>
      <c r="B570">
        <v>587</v>
      </c>
      <c r="C570" t="s">
        <v>917</v>
      </c>
      <c r="D570">
        <v>598</v>
      </c>
      <c r="E570" t="s">
        <v>533</v>
      </c>
      <c r="F570" t="s">
        <v>1243</v>
      </c>
      <c r="G570" t="s">
        <v>1677</v>
      </c>
      <c r="H570" t="s">
        <v>2297</v>
      </c>
      <c r="I570">
        <v>30</v>
      </c>
      <c r="J570">
        <v>30</v>
      </c>
      <c r="K570">
        <v>1</v>
      </c>
      <c r="L570" t="s">
        <v>1352</v>
      </c>
      <c r="M570">
        <v>0.23330000000000001</v>
      </c>
      <c r="N570" t="str">
        <f>_xlfn.XLOOKUP(All_Together_New[[#This Row],[School Name]],Maine_Schools[School Name],Maine_Schools[Comparison School Type],"Error")</f>
        <v>Non Charter</v>
      </c>
    </row>
    <row r="571" spans="1:14">
      <c r="A571" t="s">
        <v>570</v>
      </c>
      <c r="B571">
        <v>603</v>
      </c>
      <c r="C571" t="s">
        <v>926</v>
      </c>
      <c r="D571">
        <v>605</v>
      </c>
      <c r="E571" t="s">
        <v>263</v>
      </c>
      <c r="F571" t="s">
        <v>1243</v>
      </c>
      <c r="G571" t="s">
        <v>1677</v>
      </c>
      <c r="H571" t="s">
        <v>2297</v>
      </c>
      <c r="I571">
        <v>77</v>
      </c>
      <c r="J571">
        <v>76</v>
      </c>
      <c r="K571">
        <v>0.98699999999999999</v>
      </c>
      <c r="L571" t="s">
        <v>1246</v>
      </c>
      <c r="M571">
        <v>0.36840000000000001</v>
      </c>
      <c r="N571" t="str">
        <f>_xlfn.XLOOKUP(All_Together_New[[#This Row],[School Name]],Maine_Schools[School Name],Maine_Schools[Comparison School Type],"Error")</f>
        <v>Non Charter</v>
      </c>
    </row>
    <row r="572" spans="1:14">
      <c r="A572" t="s">
        <v>570</v>
      </c>
      <c r="B572">
        <v>1508</v>
      </c>
      <c r="C572" t="s">
        <v>928</v>
      </c>
      <c r="D572">
        <v>615</v>
      </c>
      <c r="E572" t="s">
        <v>15</v>
      </c>
      <c r="F572" t="s">
        <v>1243</v>
      </c>
      <c r="G572" t="s">
        <v>1677</v>
      </c>
      <c r="H572" t="s">
        <v>2297</v>
      </c>
      <c r="I572">
        <v>130</v>
      </c>
      <c r="J572">
        <v>130</v>
      </c>
      <c r="K572">
        <v>1</v>
      </c>
      <c r="L572" t="s">
        <v>1324</v>
      </c>
      <c r="M572">
        <v>0.3</v>
      </c>
      <c r="N572" t="str">
        <f>_xlfn.XLOOKUP(All_Together_New[[#This Row],[School Name]],Maine_Schools[School Name],Maine_Schools[Comparison School Type],"Error")</f>
        <v>Non Charter</v>
      </c>
    </row>
    <row r="573" spans="1:14">
      <c r="A573" t="s">
        <v>570</v>
      </c>
      <c r="B573">
        <v>1508</v>
      </c>
      <c r="C573" t="s">
        <v>928</v>
      </c>
      <c r="D573">
        <v>612</v>
      </c>
      <c r="E573" t="s">
        <v>181</v>
      </c>
      <c r="F573" t="s">
        <v>1243</v>
      </c>
      <c r="G573" t="s">
        <v>1677</v>
      </c>
      <c r="H573" t="s">
        <v>2297</v>
      </c>
      <c r="I573">
        <v>90</v>
      </c>
      <c r="J573">
        <v>90</v>
      </c>
      <c r="K573">
        <v>1</v>
      </c>
      <c r="L573" t="s">
        <v>1392</v>
      </c>
      <c r="M573">
        <v>0.44440000000000002</v>
      </c>
      <c r="N573" t="str">
        <f>_xlfn.XLOOKUP(All_Together_New[[#This Row],[School Name]],Maine_Schools[School Name],Maine_Schools[Comparison School Type],"Error")</f>
        <v>Non Charter</v>
      </c>
    </row>
    <row r="574" spans="1:14">
      <c r="A574" t="s">
        <v>570</v>
      </c>
      <c r="B574">
        <v>1508</v>
      </c>
      <c r="C574" t="s">
        <v>928</v>
      </c>
      <c r="D574">
        <v>610</v>
      </c>
      <c r="E574" t="s">
        <v>203</v>
      </c>
      <c r="F574" t="s">
        <v>1243</v>
      </c>
      <c r="G574" t="s">
        <v>1677</v>
      </c>
      <c r="H574" t="s">
        <v>2297</v>
      </c>
      <c r="I574">
        <v>264</v>
      </c>
      <c r="J574">
        <v>263</v>
      </c>
      <c r="K574">
        <v>0.99619999999999997</v>
      </c>
      <c r="L574" t="s">
        <v>1317</v>
      </c>
      <c r="M574">
        <v>0.47149999999999997</v>
      </c>
      <c r="N574" t="str">
        <f>_xlfn.XLOOKUP(All_Together_New[[#This Row],[School Name]],Maine_Schools[School Name],Maine_Schools[Comparison School Type],"Error")</f>
        <v>Non Charter</v>
      </c>
    </row>
    <row r="575" spans="1:14">
      <c r="A575" t="s">
        <v>570</v>
      </c>
      <c r="B575">
        <v>1508</v>
      </c>
      <c r="C575" t="s">
        <v>928</v>
      </c>
      <c r="D575">
        <v>609</v>
      </c>
      <c r="E575" t="s">
        <v>133</v>
      </c>
      <c r="F575" t="s">
        <v>1243</v>
      </c>
      <c r="G575" t="s">
        <v>1677</v>
      </c>
      <c r="H575" t="s">
        <v>2297</v>
      </c>
      <c r="I575">
        <v>171</v>
      </c>
      <c r="J575">
        <v>168</v>
      </c>
      <c r="K575">
        <v>0.98250000000000004</v>
      </c>
      <c r="L575" t="s">
        <v>1602</v>
      </c>
      <c r="M575">
        <v>0.48809999999999998</v>
      </c>
      <c r="N575" t="str">
        <f>_xlfn.XLOOKUP(All_Together_New[[#This Row],[School Name]],Maine_Schools[School Name],Maine_Schools[Comparison School Type],"Error")</f>
        <v>Non Charter</v>
      </c>
    </row>
    <row r="576" spans="1:14">
      <c r="A576" t="s">
        <v>570</v>
      </c>
      <c r="B576">
        <v>1508</v>
      </c>
      <c r="C576" t="s">
        <v>928</v>
      </c>
      <c r="D576">
        <v>608</v>
      </c>
      <c r="E576" t="s">
        <v>136</v>
      </c>
      <c r="F576" t="s">
        <v>1243</v>
      </c>
      <c r="G576" t="s">
        <v>1677</v>
      </c>
      <c r="H576" t="s">
        <v>2297</v>
      </c>
      <c r="I576">
        <v>502</v>
      </c>
      <c r="J576">
        <v>497</v>
      </c>
      <c r="K576">
        <v>0.99</v>
      </c>
      <c r="L576" t="s">
        <v>1380</v>
      </c>
      <c r="M576">
        <v>0.32800000000000001</v>
      </c>
      <c r="N576" t="str">
        <f>_xlfn.XLOOKUP(All_Together_New[[#This Row],[School Name]],Maine_Schools[School Name],Maine_Schools[Comparison School Type],"Error")</f>
        <v>Non Charter</v>
      </c>
    </row>
    <row r="577" spans="1:14">
      <c r="A577" t="s">
        <v>570</v>
      </c>
      <c r="B577">
        <v>1450</v>
      </c>
      <c r="C577" t="s">
        <v>934</v>
      </c>
      <c r="D577">
        <v>763</v>
      </c>
      <c r="E577" t="s">
        <v>182</v>
      </c>
      <c r="F577" t="s">
        <v>1243</v>
      </c>
      <c r="G577" t="s">
        <v>1677</v>
      </c>
      <c r="H577" t="s">
        <v>2297</v>
      </c>
      <c r="I577">
        <v>124</v>
      </c>
      <c r="J577">
        <v>113</v>
      </c>
      <c r="K577">
        <v>0.9113</v>
      </c>
      <c r="L577" t="s">
        <v>1269</v>
      </c>
      <c r="M577">
        <v>0.46899999999999997</v>
      </c>
      <c r="N577" t="str">
        <f>_xlfn.XLOOKUP(All_Together_New[[#This Row],[School Name]],Maine_Schools[School Name],Maine_Schools[Comparison School Type],"Error")</f>
        <v>Non Charter</v>
      </c>
    </row>
    <row r="578" spans="1:14">
      <c r="A578" t="s">
        <v>570</v>
      </c>
      <c r="B578">
        <v>1450</v>
      </c>
      <c r="C578" t="s">
        <v>934</v>
      </c>
      <c r="D578">
        <v>764</v>
      </c>
      <c r="E578" t="s">
        <v>433</v>
      </c>
      <c r="F578" t="s">
        <v>1243</v>
      </c>
      <c r="G578" t="s">
        <v>1677</v>
      </c>
      <c r="H578" t="s">
        <v>2297</v>
      </c>
      <c r="I578">
        <v>126</v>
      </c>
      <c r="J578">
        <v>126</v>
      </c>
      <c r="K578">
        <v>1</v>
      </c>
      <c r="L578" t="s">
        <v>1251</v>
      </c>
      <c r="M578">
        <v>0.28570000000000001</v>
      </c>
      <c r="N578" t="str">
        <f>_xlfn.XLOOKUP(All_Together_New[[#This Row],[School Name]],Maine_Schools[School Name],Maine_Schools[Comparison School Type],"Error")</f>
        <v>Non Charter</v>
      </c>
    </row>
    <row r="579" spans="1:14">
      <c r="A579" t="s">
        <v>570</v>
      </c>
      <c r="B579">
        <v>1450</v>
      </c>
      <c r="C579" t="s">
        <v>934</v>
      </c>
      <c r="D579">
        <v>785</v>
      </c>
      <c r="E579" t="s">
        <v>60</v>
      </c>
      <c r="F579" t="s">
        <v>1243</v>
      </c>
      <c r="G579" t="s">
        <v>1677</v>
      </c>
      <c r="H579" t="s">
        <v>2297</v>
      </c>
      <c r="I579">
        <v>79</v>
      </c>
      <c r="J579">
        <v>77</v>
      </c>
      <c r="K579">
        <v>0.97470000000000001</v>
      </c>
      <c r="L579" t="s">
        <v>1346</v>
      </c>
      <c r="M579">
        <v>0.67530000000000001</v>
      </c>
      <c r="N579" t="str">
        <f>_xlfn.XLOOKUP(All_Together_New[[#This Row],[School Name]],Maine_Schools[School Name],Maine_Schools[Comparison School Type],"Error")</f>
        <v>Non Charter</v>
      </c>
    </row>
    <row r="580" spans="1:14">
      <c r="A580" t="s">
        <v>570</v>
      </c>
      <c r="B580">
        <v>1450</v>
      </c>
      <c r="C580" t="s">
        <v>934</v>
      </c>
      <c r="D580">
        <v>787</v>
      </c>
      <c r="E580" t="s">
        <v>61</v>
      </c>
      <c r="F580" t="s">
        <v>1243</v>
      </c>
      <c r="G580" t="s">
        <v>1677</v>
      </c>
      <c r="H580" t="s">
        <v>2297</v>
      </c>
      <c r="I580">
        <v>91</v>
      </c>
      <c r="J580">
        <v>88</v>
      </c>
      <c r="K580">
        <v>0.96699999999999997</v>
      </c>
      <c r="L580" t="s">
        <v>1541</v>
      </c>
      <c r="M580">
        <v>0.30680000000000002</v>
      </c>
      <c r="N580" t="str">
        <f>_xlfn.XLOOKUP(All_Together_New[[#This Row],[School Name]],Maine_Schools[School Name],Maine_Schools[Comparison School Type],"Error")</f>
        <v>Non Charter</v>
      </c>
    </row>
    <row r="581" spans="1:14">
      <c r="A581" t="s">
        <v>570</v>
      </c>
      <c r="B581">
        <v>1450</v>
      </c>
      <c r="C581" t="s">
        <v>934</v>
      </c>
      <c r="D581">
        <v>784</v>
      </c>
      <c r="E581" t="s">
        <v>184</v>
      </c>
      <c r="F581" t="s">
        <v>1243</v>
      </c>
      <c r="G581" t="s">
        <v>1677</v>
      </c>
      <c r="H581" t="s">
        <v>2297</v>
      </c>
      <c r="I581">
        <v>352</v>
      </c>
      <c r="J581">
        <v>344</v>
      </c>
      <c r="K581">
        <v>0.97729999999999995</v>
      </c>
      <c r="L581" t="s">
        <v>1291</v>
      </c>
      <c r="M581">
        <v>0.4506</v>
      </c>
      <c r="N581" t="str">
        <f>_xlfn.XLOOKUP(All_Together_New[[#This Row],[School Name]],Maine_Schools[School Name],Maine_Schools[Comparison School Type],"Error")</f>
        <v>Non Charter</v>
      </c>
    </row>
    <row r="582" spans="1:14">
      <c r="A582" t="s">
        <v>570</v>
      </c>
      <c r="B582">
        <v>1450</v>
      </c>
      <c r="C582" t="s">
        <v>934</v>
      </c>
      <c r="D582">
        <v>788</v>
      </c>
      <c r="E582" t="s">
        <v>185</v>
      </c>
      <c r="F582" t="s">
        <v>1243</v>
      </c>
      <c r="G582" t="s">
        <v>1677</v>
      </c>
      <c r="H582" t="s">
        <v>2297</v>
      </c>
      <c r="I582">
        <v>84</v>
      </c>
      <c r="J582">
        <v>84</v>
      </c>
      <c r="K582">
        <v>1</v>
      </c>
      <c r="L582" t="s">
        <v>1395</v>
      </c>
      <c r="M582">
        <v>0.60709999999999997</v>
      </c>
      <c r="N582" t="str">
        <f>_xlfn.XLOOKUP(All_Together_New[[#This Row],[School Name]],Maine_Schools[School Name],Maine_Schools[Comparison School Type],"Error")</f>
        <v>Non Charter</v>
      </c>
    </row>
    <row r="583" spans="1:14">
      <c r="A583" t="s">
        <v>570</v>
      </c>
      <c r="B583">
        <v>617</v>
      </c>
      <c r="C583" t="s">
        <v>939</v>
      </c>
      <c r="D583">
        <v>619</v>
      </c>
      <c r="E583" t="s">
        <v>397</v>
      </c>
      <c r="F583" t="s">
        <v>1243</v>
      </c>
      <c r="G583" t="s">
        <v>1677</v>
      </c>
      <c r="H583" t="s">
        <v>2297</v>
      </c>
      <c r="I583">
        <v>151</v>
      </c>
      <c r="J583">
        <v>144</v>
      </c>
      <c r="K583">
        <v>0.9536</v>
      </c>
      <c r="L583" t="s">
        <v>1360</v>
      </c>
      <c r="M583">
        <v>0.29170000000000001</v>
      </c>
      <c r="N583" t="str">
        <f>_xlfn.XLOOKUP(All_Together_New[[#This Row],[School Name]],Maine_Schools[School Name],Maine_Schools[Comparison School Type],"Error")</f>
        <v>Non Charter</v>
      </c>
    </row>
    <row r="584" spans="1:14">
      <c r="A584" t="s">
        <v>570</v>
      </c>
      <c r="B584">
        <v>617</v>
      </c>
      <c r="C584" t="s">
        <v>939</v>
      </c>
      <c r="D584">
        <v>620</v>
      </c>
      <c r="E584" t="s">
        <v>398</v>
      </c>
      <c r="F584" t="s">
        <v>1243</v>
      </c>
      <c r="G584" t="s">
        <v>1677</v>
      </c>
      <c r="H584" t="s">
        <v>2297</v>
      </c>
      <c r="I584">
        <v>438</v>
      </c>
      <c r="J584">
        <v>432</v>
      </c>
      <c r="K584">
        <v>0.98629999999999995</v>
      </c>
      <c r="L584" t="s">
        <v>1508</v>
      </c>
      <c r="M584">
        <v>0.3241</v>
      </c>
      <c r="N584" t="str">
        <f>_xlfn.XLOOKUP(All_Together_New[[#This Row],[School Name]],Maine_Schools[School Name],Maine_Schools[Comparison School Type],"Error")</f>
        <v>Non Charter</v>
      </c>
    </row>
    <row r="585" spans="1:14">
      <c r="A585" t="s">
        <v>570</v>
      </c>
      <c r="B585">
        <v>617</v>
      </c>
      <c r="C585" t="s">
        <v>939</v>
      </c>
      <c r="D585">
        <v>625</v>
      </c>
      <c r="E585" t="s">
        <v>38</v>
      </c>
      <c r="F585" t="s">
        <v>1243</v>
      </c>
      <c r="G585" t="s">
        <v>1677</v>
      </c>
      <c r="H585" t="s">
        <v>2297</v>
      </c>
      <c r="I585">
        <v>117</v>
      </c>
      <c r="J585">
        <v>116</v>
      </c>
      <c r="K585">
        <v>0.99150000000000005</v>
      </c>
      <c r="L585" t="s">
        <v>1515</v>
      </c>
      <c r="M585">
        <v>0.37930000000000003</v>
      </c>
      <c r="N585" t="str">
        <f>_xlfn.XLOOKUP(All_Together_New[[#This Row],[School Name]],Maine_Schools[School Name],Maine_Schools[Comparison School Type],"Error")</f>
        <v>Non Charter</v>
      </c>
    </row>
    <row r="586" spans="1:14">
      <c r="A586" t="s">
        <v>570</v>
      </c>
      <c r="B586">
        <v>617</v>
      </c>
      <c r="C586" t="s">
        <v>939</v>
      </c>
      <c r="D586">
        <v>623</v>
      </c>
      <c r="E586" t="s">
        <v>511</v>
      </c>
      <c r="F586" t="s">
        <v>1243</v>
      </c>
      <c r="G586" t="s">
        <v>1677</v>
      </c>
      <c r="H586" t="s">
        <v>2297</v>
      </c>
      <c r="I586">
        <v>99</v>
      </c>
      <c r="J586">
        <v>99</v>
      </c>
      <c r="K586">
        <v>1</v>
      </c>
      <c r="L586" t="s">
        <v>1253</v>
      </c>
      <c r="M586">
        <v>0.29289999999999999</v>
      </c>
      <c r="N586" t="str">
        <f>_xlfn.XLOOKUP(All_Together_New[[#This Row],[School Name]],Maine_Schools[School Name],Maine_Schools[Comparison School Type],"Error")</f>
        <v>Non Charter</v>
      </c>
    </row>
    <row r="587" spans="1:14">
      <c r="A587" t="s">
        <v>570</v>
      </c>
      <c r="B587">
        <v>617</v>
      </c>
      <c r="C587" t="s">
        <v>939</v>
      </c>
      <c r="D587">
        <v>622</v>
      </c>
      <c r="E587" t="s">
        <v>432</v>
      </c>
      <c r="F587" t="s">
        <v>1243</v>
      </c>
      <c r="G587" t="s">
        <v>1677</v>
      </c>
      <c r="H587" t="s">
        <v>2297</v>
      </c>
      <c r="I587">
        <v>181</v>
      </c>
      <c r="J587">
        <v>181</v>
      </c>
      <c r="K587">
        <v>1</v>
      </c>
      <c r="L587" t="s">
        <v>1414</v>
      </c>
      <c r="M587">
        <v>0.41439999999999999</v>
      </c>
      <c r="N587" t="str">
        <f>_xlfn.XLOOKUP(All_Together_New[[#This Row],[School Name]],Maine_Schools[School Name],Maine_Schools[Comparison School Type],"Error")</f>
        <v>Non Charter</v>
      </c>
    </row>
    <row r="588" spans="1:14">
      <c r="A588" t="s">
        <v>570</v>
      </c>
      <c r="B588">
        <v>1451</v>
      </c>
      <c r="C588" t="s">
        <v>944</v>
      </c>
      <c r="D588">
        <v>133</v>
      </c>
      <c r="E588" t="s">
        <v>218</v>
      </c>
      <c r="F588" t="s">
        <v>1243</v>
      </c>
      <c r="G588" t="s">
        <v>1677</v>
      </c>
      <c r="H588" t="s">
        <v>2297</v>
      </c>
      <c r="I588">
        <v>153</v>
      </c>
      <c r="J588">
        <v>151</v>
      </c>
      <c r="K588">
        <v>0.9869</v>
      </c>
      <c r="L588" t="s">
        <v>1395</v>
      </c>
      <c r="M588">
        <v>0.3377</v>
      </c>
      <c r="N588" t="str">
        <f>_xlfn.XLOOKUP(All_Together_New[[#This Row],[School Name]],Maine_Schools[School Name],Maine_Schools[Comparison School Type],"Error")</f>
        <v>Non Charter</v>
      </c>
    </row>
    <row r="589" spans="1:14">
      <c r="A589" t="s">
        <v>570</v>
      </c>
      <c r="B589">
        <v>1451</v>
      </c>
      <c r="C589" t="s">
        <v>944</v>
      </c>
      <c r="D589">
        <v>348</v>
      </c>
      <c r="E589" t="s">
        <v>413</v>
      </c>
      <c r="F589" t="s">
        <v>1243</v>
      </c>
      <c r="G589" t="s">
        <v>1677</v>
      </c>
      <c r="H589" t="s">
        <v>2297</v>
      </c>
      <c r="I589">
        <v>76</v>
      </c>
      <c r="J589">
        <v>75</v>
      </c>
      <c r="K589">
        <v>0.98680000000000001</v>
      </c>
      <c r="L589" t="s">
        <v>1323</v>
      </c>
      <c r="M589">
        <v>0.24</v>
      </c>
      <c r="N589" t="str">
        <f>_xlfn.XLOOKUP(All_Together_New[[#This Row],[School Name]],Maine_Schools[School Name],Maine_Schools[Comparison School Type],"Error")</f>
        <v>Non Charter</v>
      </c>
    </row>
    <row r="590" spans="1:14">
      <c r="A590" t="s">
        <v>570</v>
      </c>
      <c r="B590">
        <v>1451</v>
      </c>
      <c r="C590" t="s">
        <v>944</v>
      </c>
      <c r="D590">
        <v>506</v>
      </c>
      <c r="E590" t="s">
        <v>469</v>
      </c>
      <c r="F590" t="s">
        <v>1243</v>
      </c>
      <c r="G590" t="s">
        <v>1677</v>
      </c>
      <c r="H590" t="s">
        <v>2297</v>
      </c>
      <c r="I590">
        <v>108</v>
      </c>
      <c r="J590">
        <v>108</v>
      </c>
      <c r="K590">
        <v>1</v>
      </c>
      <c r="L590" t="s">
        <v>1410</v>
      </c>
      <c r="M590">
        <v>0.29630000000000001</v>
      </c>
      <c r="N590" t="str">
        <f>_xlfn.XLOOKUP(All_Together_New[[#This Row],[School Name]],Maine_Schools[School Name],Maine_Schools[Comparison School Type],"Error")</f>
        <v>Non Charter</v>
      </c>
    </row>
    <row r="591" spans="1:14">
      <c r="A591" t="s">
        <v>570</v>
      </c>
      <c r="B591">
        <v>1451</v>
      </c>
      <c r="C591" t="s">
        <v>944</v>
      </c>
      <c r="D591">
        <v>517</v>
      </c>
      <c r="E591" t="s">
        <v>471</v>
      </c>
      <c r="F591" t="s">
        <v>1243</v>
      </c>
      <c r="G591" t="s">
        <v>1677</v>
      </c>
      <c r="H591" t="s">
        <v>2297</v>
      </c>
      <c r="I591">
        <v>188</v>
      </c>
      <c r="J591">
        <v>187</v>
      </c>
      <c r="K591">
        <v>0.99470000000000003</v>
      </c>
      <c r="L591" t="s">
        <v>1419</v>
      </c>
      <c r="M591">
        <v>0.29409999999999997</v>
      </c>
      <c r="N591" t="str">
        <f>_xlfn.XLOOKUP(All_Together_New[[#This Row],[School Name]],Maine_Schools[School Name],Maine_Schools[Comparison School Type],"Error")</f>
        <v>Non Charter</v>
      </c>
    </row>
    <row r="592" spans="1:14">
      <c r="A592" t="s">
        <v>570</v>
      </c>
      <c r="B592">
        <v>1452</v>
      </c>
      <c r="C592" t="s">
        <v>950</v>
      </c>
      <c r="D592">
        <v>2013</v>
      </c>
      <c r="E592" t="s">
        <v>54</v>
      </c>
      <c r="F592" t="s">
        <v>1243</v>
      </c>
      <c r="G592" t="s">
        <v>1677</v>
      </c>
      <c r="H592" t="s">
        <v>2297</v>
      </c>
      <c r="I592">
        <v>89</v>
      </c>
      <c r="J592">
        <v>89</v>
      </c>
      <c r="K592">
        <v>1</v>
      </c>
      <c r="L592" t="s">
        <v>1249</v>
      </c>
      <c r="M592">
        <v>0.28089999999999998</v>
      </c>
      <c r="N592" t="str">
        <f>_xlfn.XLOOKUP(All_Together_New[[#This Row],[School Name]],Maine_Schools[School Name],Maine_Schools[Comparison School Type],"Error")</f>
        <v>Non Charter</v>
      </c>
    </row>
    <row r="593" spans="1:14">
      <c r="A593" t="s">
        <v>570</v>
      </c>
      <c r="B593">
        <v>1452</v>
      </c>
      <c r="C593" t="s">
        <v>950</v>
      </c>
      <c r="D593">
        <v>834</v>
      </c>
      <c r="E593" t="s">
        <v>248</v>
      </c>
      <c r="F593" t="s">
        <v>1243</v>
      </c>
      <c r="G593" t="s">
        <v>1677</v>
      </c>
      <c r="H593" t="s">
        <v>2297</v>
      </c>
      <c r="I593">
        <v>36</v>
      </c>
      <c r="J593">
        <v>36</v>
      </c>
      <c r="K593">
        <v>1</v>
      </c>
      <c r="L593" t="s">
        <v>1256</v>
      </c>
      <c r="M593">
        <v>0.38890000000000002</v>
      </c>
      <c r="N593" t="str">
        <f>_xlfn.XLOOKUP(All_Together_New[[#This Row],[School Name]],Maine_Schools[School Name],Maine_Schools[Comparison School Type],"Error")</f>
        <v>Non Charter</v>
      </c>
    </row>
    <row r="594" spans="1:14">
      <c r="A594" t="s">
        <v>570</v>
      </c>
      <c r="B594">
        <v>1452</v>
      </c>
      <c r="C594" t="s">
        <v>950</v>
      </c>
      <c r="D594">
        <v>1768</v>
      </c>
      <c r="E594" t="s">
        <v>91</v>
      </c>
      <c r="F594" t="s">
        <v>1243</v>
      </c>
      <c r="G594" t="s">
        <v>1677</v>
      </c>
      <c r="H594" t="s">
        <v>2297</v>
      </c>
      <c r="I594">
        <v>127</v>
      </c>
      <c r="J594">
        <v>103</v>
      </c>
      <c r="K594">
        <v>0.81100000000000005</v>
      </c>
      <c r="L594" t="s">
        <v>1410</v>
      </c>
      <c r="M594">
        <v>0.31069999999999998</v>
      </c>
      <c r="N594" t="str">
        <f>_xlfn.XLOOKUP(All_Together_New[[#This Row],[School Name]],Maine_Schools[School Name],Maine_Schools[Comparison School Type],"Error")</f>
        <v>Non Charter</v>
      </c>
    </row>
    <row r="595" spans="1:14">
      <c r="A595" t="s">
        <v>570</v>
      </c>
      <c r="B595">
        <v>1452</v>
      </c>
      <c r="C595" t="s">
        <v>950</v>
      </c>
      <c r="D595">
        <v>1767</v>
      </c>
      <c r="E595" t="s">
        <v>150</v>
      </c>
      <c r="F595" t="s">
        <v>1243</v>
      </c>
      <c r="G595" t="s">
        <v>1677</v>
      </c>
      <c r="H595" t="s">
        <v>2297</v>
      </c>
      <c r="I595">
        <v>297</v>
      </c>
      <c r="J595">
        <v>280</v>
      </c>
      <c r="K595">
        <v>0.94279999999999997</v>
      </c>
      <c r="L595" t="s">
        <v>1582</v>
      </c>
      <c r="M595">
        <v>0.38569999999999999</v>
      </c>
      <c r="N595" t="str">
        <f>_xlfn.XLOOKUP(All_Together_New[[#This Row],[School Name]],Maine_Schools[School Name],Maine_Schools[Comparison School Type],"Error")</f>
        <v>Non Charter</v>
      </c>
    </row>
    <row r="596" spans="1:14">
      <c r="A596" t="s">
        <v>570</v>
      </c>
      <c r="B596">
        <v>1452</v>
      </c>
      <c r="C596" t="s">
        <v>950</v>
      </c>
      <c r="D596">
        <v>583</v>
      </c>
      <c r="E596" t="s">
        <v>447</v>
      </c>
      <c r="F596" t="s">
        <v>1243</v>
      </c>
      <c r="G596" t="s">
        <v>1677</v>
      </c>
      <c r="H596" t="s">
        <v>2297</v>
      </c>
      <c r="I596">
        <v>128</v>
      </c>
      <c r="J596">
        <v>124</v>
      </c>
      <c r="K596">
        <v>0.96879999999999999</v>
      </c>
      <c r="L596" t="s">
        <v>1360</v>
      </c>
      <c r="M596">
        <v>0.3387</v>
      </c>
      <c r="N596" t="str">
        <f>_xlfn.XLOOKUP(All_Together_New[[#This Row],[School Name]],Maine_Schools[School Name],Maine_Schools[Comparison School Type],"Error")</f>
        <v>Non Charter</v>
      </c>
    </row>
    <row r="597" spans="1:14">
      <c r="A597" t="s">
        <v>570</v>
      </c>
      <c r="B597">
        <v>1452</v>
      </c>
      <c r="C597" t="s">
        <v>950</v>
      </c>
      <c r="D597">
        <v>838</v>
      </c>
      <c r="E597" t="s">
        <v>454</v>
      </c>
      <c r="F597" t="s">
        <v>1243</v>
      </c>
      <c r="G597" t="s">
        <v>1677</v>
      </c>
      <c r="H597" t="s">
        <v>2297</v>
      </c>
      <c r="I597">
        <v>81</v>
      </c>
      <c r="J597">
        <v>81</v>
      </c>
      <c r="K597">
        <v>1</v>
      </c>
      <c r="L597" t="s">
        <v>1261</v>
      </c>
      <c r="M597">
        <v>0.27160000000000001</v>
      </c>
      <c r="N597" t="str">
        <f>_xlfn.XLOOKUP(All_Together_New[[#This Row],[School Name]],Maine_Schools[School Name],Maine_Schools[Comparison School Type],"Error")</f>
        <v>Non Charter</v>
      </c>
    </row>
    <row r="598" spans="1:14">
      <c r="A598" t="s">
        <v>570</v>
      </c>
      <c r="B598">
        <v>1455</v>
      </c>
      <c r="C598" t="s">
        <v>955</v>
      </c>
      <c r="D598">
        <v>395</v>
      </c>
      <c r="E598" t="s">
        <v>312</v>
      </c>
      <c r="F598" t="s">
        <v>1243</v>
      </c>
      <c r="G598" t="s">
        <v>1677</v>
      </c>
      <c r="H598" t="s">
        <v>2297</v>
      </c>
      <c r="I598">
        <v>183</v>
      </c>
      <c r="J598">
        <v>179</v>
      </c>
      <c r="K598">
        <v>0.97809999999999997</v>
      </c>
      <c r="L598" t="s">
        <v>1324</v>
      </c>
      <c r="M598">
        <v>0.21790000000000001</v>
      </c>
      <c r="N598" t="str">
        <f>_xlfn.XLOOKUP(All_Together_New[[#This Row],[School Name]],Maine_Schools[School Name],Maine_Schools[Comparison School Type],"Error")</f>
        <v>Non Charter</v>
      </c>
    </row>
    <row r="599" spans="1:14">
      <c r="A599" t="s">
        <v>570</v>
      </c>
      <c r="B599">
        <v>1455</v>
      </c>
      <c r="C599" t="s">
        <v>955</v>
      </c>
      <c r="D599">
        <v>512</v>
      </c>
      <c r="E599" t="s">
        <v>480</v>
      </c>
      <c r="F599" t="s">
        <v>1243</v>
      </c>
      <c r="G599" t="s">
        <v>1677</v>
      </c>
      <c r="H599" t="s">
        <v>2297</v>
      </c>
      <c r="I599">
        <v>399</v>
      </c>
      <c r="J599">
        <v>396</v>
      </c>
      <c r="K599">
        <v>0.99250000000000005</v>
      </c>
      <c r="L599" t="s">
        <v>1409</v>
      </c>
      <c r="M599">
        <v>0.26519999999999999</v>
      </c>
      <c r="N599" t="str">
        <f>_xlfn.XLOOKUP(All_Together_New[[#This Row],[School Name]],Maine_Schools[School Name],Maine_Schools[Comparison School Type],"Error")</f>
        <v>Non Charter</v>
      </c>
    </row>
    <row r="600" spans="1:14">
      <c r="A600" t="s">
        <v>570</v>
      </c>
      <c r="B600">
        <v>1455</v>
      </c>
      <c r="C600" t="s">
        <v>955</v>
      </c>
      <c r="D600">
        <v>396</v>
      </c>
      <c r="E600" t="s">
        <v>428</v>
      </c>
      <c r="F600" t="s">
        <v>1243</v>
      </c>
      <c r="G600" t="s">
        <v>1677</v>
      </c>
      <c r="H600" t="s">
        <v>2297</v>
      </c>
      <c r="I600">
        <v>83</v>
      </c>
      <c r="J600">
        <v>80</v>
      </c>
      <c r="K600">
        <v>0.96389999999999998</v>
      </c>
      <c r="L600" t="s">
        <v>1253</v>
      </c>
      <c r="M600">
        <v>0.36249999999999999</v>
      </c>
      <c r="N600" t="str">
        <f>_xlfn.XLOOKUP(All_Together_New[[#This Row],[School Name]],Maine_Schools[School Name],Maine_Schools[Comparison School Type],"Error")</f>
        <v>Non Charter</v>
      </c>
    </row>
    <row r="601" spans="1:14">
      <c r="A601" t="s">
        <v>570</v>
      </c>
      <c r="B601">
        <v>1455</v>
      </c>
      <c r="C601" t="s">
        <v>955</v>
      </c>
      <c r="D601">
        <v>511</v>
      </c>
      <c r="E601" t="s">
        <v>247</v>
      </c>
      <c r="F601" t="s">
        <v>1243</v>
      </c>
      <c r="G601" t="s">
        <v>1677</v>
      </c>
      <c r="H601" t="s">
        <v>2297</v>
      </c>
      <c r="I601">
        <v>236</v>
      </c>
      <c r="J601">
        <v>225</v>
      </c>
      <c r="K601">
        <v>0.95340000000000003</v>
      </c>
      <c r="L601" t="s">
        <v>1319</v>
      </c>
      <c r="M601">
        <v>0.44440000000000002</v>
      </c>
      <c r="N601" t="str">
        <f>_xlfn.XLOOKUP(All_Together_New[[#This Row],[School Name]],Maine_Schools[School Name],Maine_Schools[Comparison School Type],"Error")</f>
        <v>Non Charter</v>
      </c>
    </row>
    <row r="602" spans="1:14">
      <c r="A602" t="s">
        <v>570</v>
      </c>
      <c r="B602">
        <v>1455</v>
      </c>
      <c r="C602" t="s">
        <v>955</v>
      </c>
      <c r="D602">
        <v>513</v>
      </c>
      <c r="E602" t="s">
        <v>470</v>
      </c>
      <c r="F602" t="s">
        <v>1243</v>
      </c>
      <c r="G602" t="s">
        <v>1677</v>
      </c>
      <c r="H602" t="s">
        <v>2297</v>
      </c>
      <c r="I602">
        <v>550</v>
      </c>
      <c r="J602">
        <v>535</v>
      </c>
      <c r="K602">
        <v>0.97270000000000001</v>
      </c>
      <c r="L602" t="s">
        <v>1412</v>
      </c>
      <c r="M602">
        <v>0.37009999999999998</v>
      </c>
      <c r="N602" t="str">
        <f>_xlfn.XLOOKUP(All_Together_New[[#This Row],[School Name]],Maine_Schools[School Name],Maine_Schools[Comparison School Type],"Error")</f>
        <v>Non Charter</v>
      </c>
    </row>
    <row r="603" spans="1:14">
      <c r="A603" t="s">
        <v>570</v>
      </c>
      <c r="B603">
        <v>1455</v>
      </c>
      <c r="C603" t="s">
        <v>955</v>
      </c>
      <c r="D603">
        <v>514</v>
      </c>
      <c r="E603" t="s">
        <v>562</v>
      </c>
      <c r="F603" t="s">
        <v>1243</v>
      </c>
      <c r="G603" t="s">
        <v>1677</v>
      </c>
      <c r="H603" t="s">
        <v>2297</v>
      </c>
      <c r="I603">
        <v>161</v>
      </c>
      <c r="J603">
        <v>160</v>
      </c>
      <c r="K603">
        <v>0.99380000000000002</v>
      </c>
      <c r="L603" t="s">
        <v>1447</v>
      </c>
      <c r="M603">
        <v>0.41880000000000001</v>
      </c>
      <c r="N603" t="str">
        <f>_xlfn.XLOOKUP(All_Together_New[[#This Row],[School Name]],Maine_Schools[School Name],Maine_Schools[Comparison School Type],"Error")</f>
        <v>Non Charter</v>
      </c>
    </row>
    <row r="604" spans="1:14">
      <c r="A604" t="s">
        <v>570</v>
      </c>
      <c r="B604">
        <v>635</v>
      </c>
      <c r="C604" t="s">
        <v>958</v>
      </c>
      <c r="D604">
        <v>640</v>
      </c>
      <c r="E604" t="s">
        <v>6</v>
      </c>
      <c r="F604" t="s">
        <v>1243</v>
      </c>
      <c r="G604" t="s">
        <v>1677</v>
      </c>
      <c r="H604" t="s">
        <v>2297</v>
      </c>
      <c r="I604">
        <v>264</v>
      </c>
      <c r="J604">
        <v>264</v>
      </c>
      <c r="K604">
        <v>1</v>
      </c>
      <c r="L604" t="s">
        <v>1353</v>
      </c>
      <c r="M604">
        <v>0.34089999999999998</v>
      </c>
      <c r="N604" t="str">
        <f>_xlfn.XLOOKUP(All_Together_New[[#This Row],[School Name]],Maine_Schools[School Name],Maine_Schools[Comparison School Type],"Error")</f>
        <v>Non Charter</v>
      </c>
    </row>
    <row r="605" spans="1:14">
      <c r="A605" t="s">
        <v>570</v>
      </c>
      <c r="B605">
        <v>635</v>
      </c>
      <c r="C605" t="s">
        <v>958</v>
      </c>
      <c r="D605">
        <v>637</v>
      </c>
      <c r="E605" t="s">
        <v>66</v>
      </c>
      <c r="F605" t="s">
        <v>1243</v>
      </c>
      <c r="G605" t="s">
        <v>1677</v>
      </c>
      <c r="H605" t="s">
        <v>2297</v>
      </c>
      <c r="I605">
        <v>139</v>
      </c>
      <c r="J605">
        <v>134</v>
      </c>
      <c r="K605">
        <v>0.96399999999999997</v>
      </c>
      <c r="L605" t="s">
        <v>1402</v>
      </c>
      <c r="M605">
        <v>0.37309999999999999</v>
      </c>
      <c r="N605" t="str">
        <f>_xlfn.XLOOKUP(All_Together_New[[#This Row],[School Name]],Maine_Schools[School Name],Maine_Schools[Comparison School Type],"Error")</f>
        <v>Non Charter</v>
      </c>
    </row>
    <row r="606" spans="1:14">
      <c r="A606" t="s">
        <v>570</v>
      </c>
      <c r="B606">
        <v>635</v>
      </c>
      <c r="C606" t="s">
        <v>958</v>
      </c>
      <c r="D606">
        <v>638</v>
      </c>
      <c r="E606" t="s">
        <v>417</v>
      </c>
      <c r="F606" t="s">
        <v>1243</v>
      </c>
      <c r="G606" t="s">
        <v>1677</v>
      </c>
      <c r="H606" t="s">
        <v>2297</v>
      </c>
      <c r="I606">
        <v>495</v>
      </c>
      <c r="J606">
        <v>492</v>
      </c>
      <c r="K606">
        <v>0.99390000000000001</v>
      </c>
      <c r="L606" t="s">
        <v>2370</v>
      </c>
      <c r="M606">
        <v>0.2419</v>
      </c>
      <c r="N606" t="str">
        <f>_xlfn.XLOOKUP(All_Together_New[[#This Row],[School Name]],Maine_Schools[School Name],Maine_Schools[Comparison School Type],"Error")</f>
        <v>Non Charter</v>
      </c>
    </row>
    <row r="607" spans="1:14">
      <c r="A607" t="s">
        <v>570</v>
      </c>
      <c r="B607">
        <v>1456</v>
      </c>
      <c r="C607" t="s">
        <v>961</v>
      </c>
      <c r="D607">
        <v>363</v>
      </c>
      <c r="E607" t="s">
        <v>219</v>
      </c>
      <c r="F607" t="s">
        <v>1243</v>
      </c>
      <c r="G607" t="s">
        <v>1677</v>
      </c>
      <c r="H607" t="s">
        <v>2297</v>
      </c>
      <c r="I607">
        <v>279</v>
      </c>
      <c r="J607">
        <v>276</v>
      </c>
      <c r="K607">
        <v>0.98919999999999997</v>
      </c>
      <c r="L607" t="s">
        <v>1441</v>
      </c>
      <c r="M607">
        <v>0.35510000000000003</v>
      </c>
      <c r="N607" t="str">
        <f>_xlfn.XLOOKUP(All_Together_New[[#This Row],[School Name]],Maine_Schools[School Name],Maine_Schools[Comparison School Type],"Error")</f>
        <v>Non Charter</v>
      </c>
    </row>
    <row r="608" spans="1:14">
      <c r="A608" t="s">
        <v>570</v>
      </c>
      <c r="B608">
        <v>1456</v>
      </c>
      <c r="C608" t="s">
        <v>961</v>
      </c>
      <c r="D608">
        <v>292</v>
      </c>
      <c r="E608" t="s">
        <v>103</v>
      </c>
      <c r="F608" t="s">
        <v>1243</v>
      </c>
      <c r="G608" t="s">
        <v>1677</v>
      </c>
      <c r="H608" t="s">
        <v>2297</v>
      </c>
      <c r="I608">
        <v>126</v>
      </c>
      <c r="J608">
        <v>124</v>
      </c>
      <c r="K608">
        <v>0.98409999999999997</v>
      </c>
      <c r="L608" t="s">
        <v>1379</v>
      </c>
      <c r="M608">
        <v>0.4919</v>
      </c>
      <c r="N608" t="str">
        <f>_xlfn.XLOOKUP(All_Together_New[[#This Row],[School Name]],Maine_Schools[School Name],Maine_Schools[Comparison School Type],"Error")</f>
        <v>Non Charter</v>
      </c>
    </row>
    <row r="609" spans="1:14">
      <c r="A609" t="s">
        <v>570</v>
      </c>
      <c r="B609">
        <v>1456</v>
      </c>
      <c r="C609" t="s">
        <v>961</v>
      </c>
      <c r="D609">
        <v>303</v>
      </c>
      <c r="E609" t="s">
        <v>492</v>
      </c>
      <c r="F609" t="s">
        <v>1243</v>
      </c>
      <c r="G609" t="s">
        <v>1677</v>
      </c>
      <c r="H609" t="s">
        <v>2297</v>
      </c>
      <c r="I609">
        <v>124</v>
      </c>
      <c r="J609">
        <v>123</v>
      </c>
      <c r="K609">
        <v>0.9919</v>
      </c>
      <c r="L609" t="s">
        <v>1304</v>
      </c>
      <c r="M609">
        <v>0.24390000000000001</v>
      </c>
      <c r="N609" t="str">
        <f>_xlfn.XLOOKUP(All_Together_New[[#This Row],[School Name]],Maine_Schools[School Name],Maine_Schools[Comparison School Type],"Error")</f>
        <v>Non Charter</v>
      </c>
    </row>
    <row r="610" spans="1:14">
      <c r="A610" t="s">
        <v>570</v>
      </c>
      <c r="B610">
        <v>1456</v>
      </c>
      <c r="C610" t="s">
        <v>961</v>
      </c>
      <c r="D610">
        <v>361</v>
      </c>
      <c r="E610" t="s">
        <v>426</v>
      </c>
      <c r="F610" t="s">
        <v>1243</v>
      </c>
      <c r="G610" t="s">
        <v>1677</v>
      </c>
      <c r="H610" t="s">
        <v>2297</v>
      </c>
      <c r="I610">
        <v>228</v>
      </c>
      <c r="J610">
        <v>226</v>
      </c>
      <c r="K610">
        <v>0.99119999999999997</v>
      </c>
      <c r="L610" t="s">
        <v>1602</v>
      </c>
      <c r="M610">
        <v>0.36280000000000001</v>
      </c>
      <c r="N610" t="str">
        <f>_xlfn.XLOOKUP(All_Together_New[[#This Row],[School Name]],Maine_Schools[School Name],Maine_Schools[Comparison School Type],"Error")</f>
        <v>Non Charter</v>
      </c>
    </row>
    <row r="611" spans="1:14">
      <c r="A611" t="s">
        <v>570</v>
      </c>
      <c r="B611">
        <v>1456</v>
      </c>
      <c r="C611" t="s">
        <v>961</v>
      </c>
      <c r="D611">
        <v>362</v>
      </c>
      <c r="E611" t="s">
        <v>279</v>
      </c>
      <c r="F611" t="s">
        <v>1243</v>
      </c>
      <c r="G611" t="s">
        <v>1677</v>
      </c>
      <c r="H611" t="s">
        <v>2297</v>
      </c>
      <c r="I611">
        <v>117</v>
      </c>
      <c r="J611">
        <v>103</v>
      </c>
      <c r="K611">
        <v>0.88029999999999997</v>
      </c>
      <c r="L611" t="s">
        <v>1392</v>
      </c>
      <c r="M611">
        <v>0.38829999999999998</v>
      </c>
      <c r="N611" t="str">
        <f>_xlfn.XLOOKUP(All_Together_New[[#This Row],[School Name]],Maine_Schools[School Name],Maine_Schools[Comparison School Type],"Error")</f>
        <v>Non Charter</v>
      </c>
    </row>
    <row r="612" spans="1:14">
      <c r="A612" t="s">
        <v>570</v>
      </c>
      <c r="B612">
        <v>646</v>
      </c>
      <c r="C612" t="s">
        <v>965</v>
      </c>
      <c r="D612">
        <v>659</v>
      </c>
      <c r="E612" t="s">
        <v>1</v>
      </c>
      <c r="F612" t="s">
        <v>1243</v>
      </c>
      <c r="G612" t="s">
        <v>1677</v>
      </c>
      <c r="H612" t="s">
        <v>2297</v>
      </c>
      <c r="I612">
        <v>66</v>
      </c>
      <c r="J612">
        <v>66</v>
      </c>
      <c r="K612">
        <v>1</v>
      </c>
      <c r="L612" t="s">
        <v>1411</v>
      </c>
      <c r="M612">
        <v>0.5</v>
      </c>
      <c r="N612" t="str">
        <f>_xlfn.XLOOKUP(All_Together_New[[#This Row],[School Name]],Maine_Schools[School Name],Maine_Schools[Comparison School Type],"Error")</f>
        <v>Non Charter</v>
      </c>
    </row>
    <row r="613" spans="1:14">
      <c r="A613" t="s">
        <v>570</v>
      </c>
      <c r="B613">
        <v>646</v>
      </c>
      <c r="C613" t="s">
        <v>965</v>
      </c>
      <c r="D613">
        <v>650</v>
      </c>
      <c r="E613" t="s">
        <v>238</v>
      </c>
      <c r="F613" t="s">
        <v>1243</v>
      </c>
      <c r="G613" t="s">
        <v>1677</v>
      </c>
      <c r="H613" t="s">
        <v>2297</v>
      </c>
      <c r="I613">
        <v>216</v>
      </c>
      <c r="J613">
        <v>214</v>
      </c>
      <c r="K613">
        <v>0.99070000000000003</v>
      </c>
      <c r="L613" t="s">
        <v>1353</v>
      </c>
      <c r="M613">
        <v>0.42059999999999997</v>
      </c>
      <c r="N613" t="str">
        <f>_xlfn.XLOOKUP(All_Together_New[[#This Row],[School Name]],Maine_Schools[School Name],Maine_Schools[Comparison School Type],"Error")</f>
        <v>Non Charter</v>
      </c>
    </row>
    <row r="614" spans="1:14">
      <c r="A614" t="s">
        <v>570</v>
      </c>
      <c r="B614">
        <v>646</v>
      </c>
      <c r="C614" t="s">
        <v>965</v>
      </c>
      <c r="D614">
        <v>647</v>
      </c>
      <c r="E614" t="s">
        <v>244</v>
      </c>
      <c r="F614" t="s">
        <v>1243</v>
      </c>
      <c r="G614" t="s">
        <v>1677</v>
      </c>
      <c r="H614" t="s">
        <v>2297</v>
      </c>
      <c r="I614">
        <v>103</v>
      </c>
      <c r="J614">
        <v>102</v>
      </c>
      <c r="K614">
        <v>0.99029999999999996</v>
      </c>
      <c r="L614" t="s">
        <v>1281</v>
      </c>
      <c r="M614">
        <v>0.40200000000000002</v>
      </c>
      <c r="N614" t="str">
        <f>_xlfn.XLOOKUP(All_Together_New[[#This Row],[School Name]],Maine_Schools[School Name],Maine_Schools[Comparison School Type],"Error")</f>
        <v>Non Charter</v>
      </c>
    </row>
    <row r="615" spans="1:14">
      <c r="A615" t="s">
        <v>570</v>
      </c>
      <c r="B615">
        <v>646</v>
      </c>
      <c r="C615" t="s">
        <v>965</v>
      </c>
      <c r="D615">
        <v>649</v>
      </c>
      <c r="E615" t="s">
        <v>435</v>
      </c>
      <c r="F615" t="s">
        <v>1243</v>
      </c>
      <c r="G615" t="s">
        <v>1677</v>
      </c>
      <c r="H615" t="s">
        <v>2297</v>
      </c>
      <c r="I615">
        <v>56</v>
      </c>
      <c r="J615">
        <v>56</v>
      </c>
      <c r="K615">
        <v>1</v>
      </c>
      <c r="L615" t="s">
        <v>1549</v>
      </c>
      <c r="M615">
        <v>0.41070000000000001</v>
      </c>
      <c r="N615" t="str">
        <f>_xlfn.XLOOKUP(All_Together_New[[#This Row],[School Name]],Maine_Schools[School Name],Maine_Schools[Comparison School Type],"Error")</f>
        <v>Non Charter</v>
      </c>
    </row>
    <row r="616" spans="1:14">
      <c r="A616" t="s">
        <v>570</v>
      </c>
      <c r="B616">
        <v>646</v>
      </c>
      <c r="C616" t="s">
        <v>965</v>
      </c>
      <c r="D616">
        <v>651</v>
      </c>
      <c r="E616" t="s">
        <v>174</v>
      </c>
      <c r="F616" t="s">
        <v>1243</v>
      </c>
      <c r="G616" t="s">
        <v>1677</v>
      </c>
      <c r="H616" t="s">
        <v>2297</v>
      </c>
      <c r="I616">
        <v>67</v>
      </c>
      <c r="J616">
        <v>67</v>
      </c>
      <c r="K616">
        <v>1</v>
      </c>
      <c r="L616" t="s">
        <v>1244</v>
      </c>
      <c r="M616">
        <v>0.52239999999999998</v>
      </c>
      <c r="N616" t="str">
        <f>_xlfn.XLOOKUP(All_Together_New[[#This Row],[School Name]],Maine_Schools[School Name],Maine_Schools[Comparison School Type],"Error")</f>
        <v>Non Charter</v>
      </c>
    </row>
    <row r="617" spans="1:14">
      <c r="A617" t="s">
        <v>570</v>
      </c>
      <c r="B617">
        <v>646</v>
      </c>
      <c r="C617" t="s">
        <v>965</v>
      </c>
      <c r="D617">
        <v>652</v>
      </c>
      <c r="E617" t="s">
        <v>207</v>
      </c>
      <c r="F617" t="s">
        <v>1243</v>
      </c>
      <c r="G617" t="s">
        <v>1677</v>
      </c>
      <c r="H617" t="s">
        <v>2297</v>
      </c>
      <c r="I617">
        <v>169</v>
      </c>
      <c r="J617">
        <v>167</v>
      </c>
      <c r="K617">
        <v>0.98819999999999997</v>
      </c>
      <c r="L617" t="s">
        <v>1279</v>
      </c>
      <c r="M617">
        <v>0.3952</v>
      </c>
      <c r="N617" t="str">
        <f>_xlfn.XLOOKUP(All_Together_New[[#This Row],[School Name]],Maine_Schools[School Name],Maine_Schools[Comparison School Type],"Error")</f>
        <v>Non Charter</v>
      </c>
    </row>
    <row r="618" spans="1:14">
      <c r="A618" t="s">
        <v>570</v>
      </c>
      <c r="B618">
        <v>646</v>
      </c>
      <c r="C618" t="s">
        <v>965</v>
      </c>
      <c r="D618">
        <v>656</v>
      </c>
      <c r="E618" t="s">
        <v>178</v>
      </c>
      <c r="F618" t="s">
        <v>1243</v>
      </c>
      <c r="G618" t="s">
        <v>1677</v>
      </c>
      <c r="H618" t="s">
        <v>2297</v>
      </c>
      <c r="I618">
        <v>253</v>
      </c>
      <c r="J618">
        <v>223</v>
      </c>
      <c r="K618">
        <v>0.88139999999999996</v>
      </c>
      <c r="L618" t="s">
        <v>1583</v>
      </c>
      <c r="M618">
        <v>0.5202</v>
      </c>
      <c r="N618" t="str">
        <f>_xlfn.XLOOKUP(All_Together_New[[#This Row],[School Name]],Maine_Schools[School Name],Maine_Schools[Comparison School Type],"Error")</f>
        <v>Non Charter</v>
      </c>
    </row>
    <row r="619" spans="1:14">
      <c r="A619" t="s">
        <v>570</v>
      </c>
      <c r="B619">
        <v>646</v>
      </c>
      <c r="C619" t="s">
        <v>965</v>
      </c>
      <c r="D619">
        <v>655</v>
      </c>
      <c r="E619" t="s">
        <v>211</v>
      </c>
      <c r="F619" t="s">
        <v>1243</v>
      </c>
      <c r="G619" t="s">
        <v>1677</v>
      </c>
      <c r="H619" t="s">
        <v>2297</v>
      </c>
      <c r="I619">
        <v>486</v>
      </c>
      <c r="J619">
        <v>468</v>
      </c>
      <c r="K619">
        <v>0.96299999999999997</v>
      </c>
      <c r="L619" t="s">
        <v>1448</v>
      </c>
      <c r="M619">
        <v>0.38030000000000003</v>
      </c>
      <c r="N619" t="str">
        <f>_xlfn.XLOOKUP(All_Together_New[[#This Row],[School Name]],Maine_Schools[School Name],Maine_Schools[Comparison School Type],"Error")</f>
        <v>Non Charter</v>
      </c>
    </row>
    <row r="620" spans="1:14">
      <c r="A620" t="s">
        <v>570</v>
      </c>
      <c r="B620">
        <v>646</v>
      </c>
      <c r="C620" t="s">
        <v>965</v>
      </c>
      <c r="D620">
        <v>660</v>
      </c>
      <c r="E620" t="s">
        <v>291</v>
      </c>
      <c r="F620" t="s">
        <v>1243</v>
      </c>
      <c r="G620" t="s">
        <v>1677</v>
      </c>
      <c r="H620" t="s">
        <v>2297</v>
      </c>
      <c r="I620">
        <v>200</v>
      </c>
      <c r="J620">
        <v>196</v>
      </c>
      <c r="K620">
        <v>0.98</v>
      </c>
      <c r="L620" t="s">
        <v>1361</v>
      </c>
      <c r="M620">
        <v>0.44900000000000001</v>
      </c>
      <c r="N620" t="str">
        <f>_xlfn.XLOOKUP(All_Together_New[[#This Row],[School Name]],Maine_Schools[School Name],Maine_Schools[Comparison School Type],"Error")</f>
        <v>Non Charter</v>
      </c>
    </row>
    <row r="621" spans="1:14">
      <c r="A621" t="s">
        <v>570</v>
      </c>
      <c r="B621">
        <v>1457</v>
      </c>
      <c r="C621" t="s">
        <v>973</v>
      </c>
      <c r="D621">
        <v>807</v>
      </c>
      <c r="E621" t="s">
        <v>146</v>
      </c>
      <c r="F621" t="s">
        <v>1243</v>
      </c>
      <c r="G621" t="s">
        <v>1677</v>
      </c>
      <c r="H621" t="s">
        <v>2297</v>
      </c>
      <c r="I621">
        <v>122</v>
      </c>
      <c r="J621">
        <v>122</v>
      </c>
      <c r="K621">
        <v>1</v>
      </c>
      <c r="L621" t="s">
        <v>1304</v>
      </c>
      <c r="M621">
        <v>0.24590000000000001</v>
      </c>
      <c r="N621" t="str">
        <f>_xlfn.XLOOKUP(All_Together_New[[#This Row],[School Name]],Maine_Schools[School Name],Maine_Schools[Comparison School Type],"Error")</f>
        <v>Non Charter</v>
      </c>
    </row>
    <row r="622" spans="1:14">
      <c r="A622" t="s">
        <v>570</v>
      </c>
      <c r="B622">
        <v>1457</v>
      </c>
      <c r="C622" t="s">
        <v>973</v>
      </c>
      <c r="D622">
        <v>135</v>
      </c>
      <c r="E622" t="s">
        <v>221</v>
      </c>
      <c r="F622" t="s">
        <v>1243</v>
      </c>
      <c r="G622" t="s">
        <v>1677</v>
      </c>
      <c r="H622" t="s">
        <v>2297</v>
      </c>
      <c r="I622">
        <v>177</v>
      </c>
      <c r="J622">
        <v>176</v>
      </c>
      <c r="K622">
        <v>0.99439999999999995</v>
      </c>
      <c r="L622" t="s">
        <v>1510</v>
      </c>
      <c r="M622">
        <v>0.34089999999999998</v>
      </c>
      <c r="N622" t="str">
        <f>_xlfn.XLOOKUP(All_Together_New[[#This Row],[School Name]],Maine_Schools[School Name],Maine_Schools[Comparison School Type],"Error")</f>
        <v>Non Charter</v>
      </c>
    </row>
    <row r="623" spans="1:14">
      <c r="A623" t="s">
        <v>570</v>
      </c>
      <c r="B623">
        <v>1457</v>
      </c>
      <c r="C623" t="s">
        <v>973</v>
      </c>
      <c r="D623">
        <v>136</v>
      </c>
      <c r="E623" t="s">
        <v>278</v>
      </c>
      <c r="F623" t="s">
        <v>1243</v>
      </c>
      <c r="G623" t="s">
        <v>1677</v>
      </c>
      <c r="H623" t="s">
        <v>2297</v>
      </c>
      <c r="I623">
        <v>92</v>
      </c>
      <c r="J623">
        <v>92</v>
      </c>
      <c r="K623">
        <v>1</v>
      </c>
      <c r="L623" t="s">
        <v>1324</v>
      </c>
      <c r="M623">
        <v>0.4239</v>
      </c>
      <c r="N623" t="str">
        <f>_xlfn.XLOOKUP(All_Together_New[[#This Row],[School Name]],Maine_Schools[School Name],Maine_Schools[Comparison School Type],"Error")</f>
        <v>Non Charter</v>
      </c>
    </row>
    <row r="624" spans="1:14">
      <c r="A624" t="s">
        <v>570</v>
      </c>
      <c r="B624">
        <v>1457</v>
      </c>
      <c r="C624" t="s">
        <v>973</v>
      </c>
      <c r="D624">
        <v>812</v>
      </c>
      <c r="E624" t="s">
        <v>450</v>
      </c>
      <c r="F624" t="s">
        <v>1243</v>
      </c>
      <c r="G624" t="s">
        <v>1677</v>
      </c>
      <c r="H624" t="s">
        <v>2297</v>
      </c>
      <c r="I624">
        <v>135</v>
      </c>
      <c r="J624">
        <v>135</v>
      </c>
      <c r="K624">
        <v>1</v>
      </c>
      <c r="L624" t="s">
        <v>1521</v>
      </c>
      <c r="M624">
        <v>0.25190000000000001</v>
      </c>
      <c r="N624" t="str">
        <f>_xlfn.XLOOKUP(All_Together_New[[#This Row],[School Name]],Maine_Schools[School Name],Maine_Schools[Comparison School Type],"Error")</f>
        <v>Non Charter</v>
      </c>
    </row>
    <row r="625" spans="1:14">
      <c r="A625" t="s">
        <v>570</v>
      </c>
      <c r="B625">
        <v>1457</v>
      </c>
      <c r="C625" t="s">
        <v>973</v>
      </c>
      <c r="D625">
        <v>811</v>
      </c>
      <c r="E625" t="s">
        <v>294</v>
      </c>
      <c r="F625" t="s">
        <v>1243</v>
      </c>
      <c r="G625" t="s">
        <v>1677</v>
      </c>
      <c r="H625" t="s">
        <v>2297</v>
      </c>
      <c r="I625">
        <v>178</v>
      </c>
      <c r="J625">
        <v>168</v>
      </c>
      <c r="K625">
        <v>0.94379999999999997</v>
      </c>
      <c r="L625" t="s">
        <v>1439</v>
      </c>
      <c r="M625">
        <v>0.36899999999999999</v>
      </c>
      <c r="N625" t="str">
        <f>_xlfn.XLOOKUP(All_Together_New[[#This Row],[School Name]],Maine_Schools[School Name],Maine_Schools[Comparison School Type],"Error")</f>
        <v>Non Charter</v>
      </c>
    </row>
    <row r="626" spans="1:14">
      <c r="A626" t="s">
        <v>570</v>
      </c>
      <c r="B626">
        <v>1457</v>
      </c>
      <c r="C626" t="s">
        <v>973</v>
      </c>
      <c r="D626">
        <v>813</v>
      </c>
      <c r="E626" t="s">
        <v>488</v>
      </c>
      <c r="F626" t="s">
        <v>1243</v>
      </c>
      <c r="G626" t="s">
        <v>1677</v>
      </c>
      <c r="H626" t="s">
        <v>2297</v>
      </c>
      <c r="I626">
        <v>463</v>
      </c>
      <c r="J626">
        <v>456</v>
      </c>
      <c r="K626">
        <v>0.9849</v>
      </c>
      <c r="L626" t="s">
        <v>1562</v>
      </c>
      <c r="M626">
        <v>0.23250000000000001</v>
      </c>
      <c r="N626" t="str">
        <f>_xlfn.XLOOKUP(All_Together_New[[#This Row],[School Name]],Maine_Schools[School Name],Maine_Schools[Comparison School Type],"Error")</f>
        <v>Non Charter</v>
      </c>
    </row>
    <row r="627" spans="1:14">
      <c r="A627" t="s">
        <v>570</v>
      </c>
      <c r="B627">
        <v>1457</v>
      </c>
      <c r="C627" t="s">
        <v>973</v>
      </c>
      <c r="D627">
        <v>810</v>
      </c>
      <c r="E627" t="s">
        <v>560</v>
      </c>
      <c r="F627" t="s">
        <v>1243</v>
      </c>
      <c r="G627" t="s">
        <v>1677</v>
      </c>
      <c r="H627" t="s">
        <v>2297</v>
      </c>
      <c r="I627">
        <v>211</v>
      </c>
      <c r="J627">
        <v>206</v>
      </c>
      <c r="K627">
        <v>0.97629999999999995</v>
      </c>
      <c r="L627" t="s">
        <v>1419</v>
      </c>
      <c r="M627">
        <v>0.26700000000000002</v>
      </c>
      <c r="N627" t="str">
        <f>_xlfn.XLOOKUP(All_Together_New[[#This Row],[School Name]],Maine_Schools[School Name],Maine_Schools[Comparison School Type],"Error")</f>
        <v>Non Charter</v>
      </c>
    </row>
    <row r="628" spans="1:14">
      <c r="A628" t="s">
        <v>570</v>
      </c>
      <c r="B628">
        <v>1458</v>
      </c>
      <c r="C628" t="s">
        <v>978</v>
      </c>
      <c r="D628">
        <v>2044</v>
      </c>
      <c r="E628" t="s">
        <v>282</v>
      </c>
      <c r="F628" t="s">
        <v>1243</v>
      </c>
      <c r="G628" t="s">
        <v>1677</v>
      </c>
      <c r="H628" t="s">
        <v>2297</v>
      </c>
      <c r="I628">
        <v>58</v>
      </c>
      <c r="J628">
        <v>58</v>
      </c>
      <c r="K628">
        <v>1</v>
      </c>
      <c r="L628" t="s">
        <v>1261</v>
      </c>
      <c r="M628">
        <v>0.37930000000000003</v>
      </c>
      <c r="N628" t="str">
        <f>_xlfn.XLOOKUP(All_Together_New[[#This Row],[School Name]],Maine_Schools[School Name],Maine_Schools[Comparison School Type],"Error")</f>
        <v>Non Charter</v>
      </c>
    </row>
    <row r="629" spans="1:14">
      <c r="A629" t="s">
        <v>570</v>
      </c>
      <c r="B629">
        <v>1458</v>
      </c>
      <c r="C629" t="s">
        <v>978</v>
      </c>
      <c r="D629">
        <v>822</v>
      </c>
      <c r="E629" t="s">
        <v>201</v>
      </c>
      <c r="F629" t="s">
        <v>1243</v>
      </c>
      <c r="G629" t="s">
        <v>1677</v>
      </c>
      <c r="H629" t="s">
        <v>2297</v>
      </c>
      <c r="I629">
        <v>165</v>
      </c>
      <c r="J629">
        <v>149</v>
      </c>
      <c r="K629">
        <v>0.90300000000000002</v>
      </c>
      <c r="L629" t="s">
        <v>1310</v>
      </c>
      <c r="M629">
        <v>0.47649999999999998</v>
      </c>
      <c r="N629" t="str">
        <f>_xlfn.XLOOKUP(All_Together_New[[#This Row],[School Name]],Maine_Schools[School Name],Maine_Schools[Comparison School Type],"Error")</f>
        <v>Non Charter</v>
      </c>
    </row>
    <row r="630" spans="1:14">
      <c r="A630" t="s">
        <v>570</v>
      </c>
      <c r="B630">
        <v>1458</v>
      </c>
      <c r="C630" t="s">
        <v>978</v>
      </c>
      <c r="D630">
        <v>2047</v>
      </c>
      <c r="E630" t="s">
        <v>297</v>
      </c>
      <c r="F630" t="s">
        <v>1243</v>
      </c>
      <c r="G630" t="s">
        <v>1677</v>
      </c>
      <c r="H630" t="s">
        <v>2297</v>
      </c>
      <c r="I630">
        <v>511</v>
      </c>
      <c r="J630">
        <v>492</v>
      </c>
      <c r="K630">
        <v>0.96279999999999999</v>
      </c>
      <c r="L630" t="s">
        <v>1518</v>
      </c>
      <c r="M630">
        <v>0.41670000000000001</v>
      </c>
      <c r="N630" t="str">
        <f>_xlfn.XLOOKUP(All_Together_New[[#This Row],[School Name]],Maine_Schools[School Name],Maine_Schools[Comparison School Type],"Error")</f>
        <v>Non Charter</v>
      </c>
    </row>
    <row r="631" spans="1:14">
      <c r="A631" t="s">
        <v>570</v>
      </c>
      <c r="B631">
        <v>1458</v>
      </c>
      <c r="C631" t="s">
        <v>978</v>
      </c>
      <c r="D631">
        <v>2045</v>
      </c>
      <c r="E631" t="s">
        <v>299</v>
      </c>
      <c r="F631" t="s">
        <v>1243</v>
      </c>
      <c r="G631" t="s">
        <v>1677</v>
      </c>
      <c r="H631" t="s">
        <v>2297</v>
      </c>
      <c r="I631">
        <v>117</v>
      </c>
      <c r="J631">
        <v>117</v>
      </c>
      <c r="K631">
        <v>1</v>
      </c>
      <c r="L631" t="s">
        <v>1515</v>
      </c>
      <c r="M631">
        <v>0.37609999999999999</v>
      </c>
      <c r="N631" t="str">
        <f>_xlfn.XLOOKUP(All_Together_New[[#This Row],[School Name]],Maine_Schools[School Name],Maine_Schools[Comparison School Type],"Error")</f>
        <v>Non Charter</v>
      </c>
    </row>
    <row r="632" spans="1:14">
      <c r="A632" t="s">
        <v>570</v>
      </c>
      <c r="B632">
        <v>1458</v>
      </c>
      <c r="C632" t="s">
        <v>978</v>
      </c>
      <c r="D632">
        <v>2046</v>
      </c>
      <c r="E632" t="s">
        <v>212</v>
      </c>
      <c r="F632" t="s">
        <v>1243</v>
      </c>
      <c r="G632" t="s">
        <v>1677</v>
      </c>
      <c r="H632" t="s">
        <v>2297</v>
      </c>
      <c r="I632">
        <v>79</v>
      </c>
      <c r="J632">
        <v>77</v>
      </c>
      <c r="K632">
        <v>0.97470000000000001</v>
      </c>
      <c r="L632" t="s">
        <v>1392</v>
      </c>
      <c r="M632">
        <v>0.51949999999999996</v>
      </c>
      <c r="N632" t="str">
        <f>_xlfn.XLOOKUP(All_Together_New[[#This Row],[School Name]],Maine_Schools[School Name],Maine_Schools[Comparison School Type],"Error")</f>
        <v>Non Charter</v>
      </c>
    </row>
    <row r="633" spans="1:14">
      <c r="A633" t="s">
        <v>570</v>
      </c>
      <c r="B633">
        <v>1459</v>
      </c>
      <c r="C633" t="s">
        <v>982</v>
      </c>
      <c r="D633">
        <v>885</v>
      </c>
      <c r="E633" t="s">
        <v>198</v>
      </c>
      <c r="F633" t="s">
        <v>1243</v>
      </c>
      <c r="G633" t="s">
        <v>1677</v>
      </c>
      <c r="H633" t="s">
        <v>2297</v>
      </c>
      <c r="I633">
        <v>29</v>
      </c>
      <c r="J633">
        <v>24</v>
      </c>
      <c r="K633">
        <v>0.8276</v>
      </c>
      <c r="L633" t="s">
        <v>1323</v>
      </c>
      <c r="M633">
        <v>0.75</v>
      </c>
      <c r="N633" t="str">
        <f>_xlfn.XLOOKUP(All_Together_New[[#This Row],[School Name]],Maine_Schools[School Name],Maine_Schools[Comparison School Type],"Error")</f>
        <v>Non Charter</v>
      </c>
    </row>
    <row r="634" spans="1:14">
      <c r="A634" t="s">
        <v>570</v>
      </c>
      <c r="B634">
        <v>1459</v>
      </c>
      <c r="C634" t="s">
        <v>982</v>
      </c>
      <c r="D634">
        <v>884</v>
      </c>
      <c r="E634" t="s">
        <v>202</v>
      </c>
      <c r="F634" t="s">
        <v>1243</v>
      </c>
      <c r="G634" t="s">
        <v>1677</v>
      </c>
      <c r="H634" t="s">
        <v>2297</v>
      </c>
      <c r="I634">
        <v>107</v>
      </c>
      <c r="J634">
        <v>101</v>
      </c>
      <c r="K634">
        <v>0.94389999999999996</v>
      </c>
      <c r="L634" t="s">
        <v>1346</v>
      </c>
      <c r="M634">
        <v>0.51490000000000002</v>
      </c>
      <c r="N634" t="str">
        <f>_xlfn.XLOOKUP(All_Together_New[[#This Row],[School Name]],Maine_Schools[School Name],Maine_Schools[Comparison School Type],"Error")</f>
        <v>Non Charter</v>
      </c>
    </row>
    <row r="635" spans="1:14">
      <c r="A635" t="s">
        <v>570</v>
      </c>
      <c r="B635">
        <v>1459</v>
      </c>
      <c r="C635" t="s">
        <v>982</v>
      </c>
      <c r="D635">
        <v>886</v>
      </c>
      <c r="E635" t="s">
        <v>439</v>
      </c>
      <c r="F635" t="s">
        <v>1243</v>
      </c>
      <c r="G635" t="s">
        <v>1677</v>
      </c>
      <c r="H635" t="s">
        <v>2297</v>
      </c>
      <c r="I635">
        <v>93</v>
      </c>
      <c r="J635">
        <v>93</v>
      </c>
      <c r="K635">
        <v>1</v>
      </c>
      <c r="L635" t="s">
        <v>1399</v>
      </c>
      <c r="M635">
        <v>0.33329999999999999</v>
      </c>
      <c r="N635" t="str">
        <f>_xlfn.XLOOKUP(All_Together_New[[#This Row],[School Name]],Maine_Schools[School Name],Maine_Schools[Comparison School Type],"Error")</f>
        <v>Non Charter</v>
      </c>
    </row>
    <row r="636" spans="1:14">
      <c r="A636" t="s">
        <v>570</v>
      </c>
      <c r="B636">
        <v>1460</v>
      </c>
      <c r="C636" t="s">
        <v>984</v>
      </c>
      <c r="D636">
        <v>964</v>
      </c>
      <c r="E636" t="s">
        <v>305</v>
      </c>
      <c r="F636" t="s">
        <v>1243</v>
      </c>
      <c r="G636" t="s">
        <v>1677</v>
      </c>
      <c r="H636" t="s">
        <v>2297</v>
      </c>
      <c r="I636">
        <v>181</v>
      </c>
      <c r="J636">
        <v>172</v>
      </c>
      <c r="K636">
        <v>0.95030000000000003</v>
      </c>
      <c r="L636" t="s">
        <v>1521</v>
      </c>
      <c r="M636">
        <v>0.19769999999999999</v>
      </c>
      <c r="N636" t="str">
        <f>_xlfn.XLOOKUP(All_Together_New[[#This Row],[School Name]],Maine_Schools[School Name],Maine_Schools[Comparison School Type],"Error")</f>
        <v>Non Charter</v>
      </c>
    </row>
    <row r="637" spans="1:14">
      <c r="A637" t="s">
        <v>570</v>
      </c>
      <c r="B637">
        <v>1460</v>
      </c>
      <c r="C637" t="s">
        <v>984</v>
      </c>
      <c r="D637">
        <v>967</v>
      </c>
      <c r="E637" t="s">
        <v>306</v>
      </c>
      <c r="F637" t="s">
        <v>1243</v>
      </c>
      <c r="G637" t="s">
        <v>1677</v>
      </c>
      <c r="H637" t="s">
        <v>2297</v>
      </c>
      <c r="I637">
        <v>82</v>
      </c>
      <c r="J637">
        <v>82</v>
      </c>
      <c r="K637">
        <v>1</v>
      </c>
      <c r="L637" t="s">
        <v>1257</v>
      </c>
      <c r="M637">
        <v>0.1585</v>
      </c>
      <c r="N637" t="str">
        <f>_xlfn.XLOOKUP(All_Together_New[[#This Row],[School Name]],Maine_Schools[School Name],Maine_Schools[Comparison School Type],"Error")</f>
        <v>Non Charter</v>
      </c>
    </row>
    <row r="638" spans="1:14">
      <c r="A638" t="s">
        <v>570</v>
      </c>
      <c r="B638">
        <v>1460</v>
      </c>
      <c r="C638" t="s">
        <v>984</v>
      </c>
      <c r="D638">
        <v>966</v>
      </c>
      <c r="E638" t="s">
        <v>489</v>
      </c>
      <c r="F638" t="s">
        <v>1243</v>
      </c>
      <c r="G638" t="s">
        <v>1677</v>
      </c>
      <c r="H638" t="s">
        <v>2297</v>
      </c>
      <c r="I638">
        <v>476</v>
      </c>
      <c r="J638">
        <v>465</v>
      </c>
      <c r="K638">
        <v>0.97689999999999999</v>
      </c>
      <c r="L638" t="s">
        <v>1306</v>
      </c>
      <c r="M638">
        <v>0.13550000000000001</v>
      </c>
      <c r="N638" t="str">
        <f>_xlfn.XLOOKUP(All_Together_New[[#This Row],[School Name]],Maine_Schools[School Name],Maine_Schools[Comparison School Type],"Error")</f>
        <v>Non Charter</v>
      </c>
    </row>
    <row r="639" spans="1:14">
      <c r="A639" t="s">
        <v>570</v>
      </c>
      <c r="B639">
        <v>1460</v>
      </c>
      <c r="C639" t="s">
        <v>984</v>
      </c>
      <c r="D639">
        <v>13</v>
      </c>
      <c r="E639" t="s">
        <v>369</v>
      </c>
      <c r="F639" t="s">
        <v>1243</v>
      </c>
      <c r="G639" t="s">
        <v>1677</v>
      </c>
      <c r="H639" t="s">
        <v>2297</v>
      </c>
      <c r="I639">
        <v>104</v>
      </c>
      <c r="J639">
        <v>103</v>
      </c>
      <c r="K639">
        <v>0.99039999999999995</v>
      </c>
      <c r="L639" t="s">
        <v>1290</v>
      </c>
      <c r="M639">
        <v>0.23300000000000001</v>
      </c>
      <c r="N639" t="str">
        <f>_xlfn.XLOOKUP(All_Together_New[[#This Row],[School Name]],Maine_Schools[School Name],Maine_Schools[Comparison School Type],"Error")</f>
        <v>Non Charter</v>
      </c>
    </row>
    <row r="640" spans="1:14">
      <c r="A640" t="s">
        <v>570</v>
      </c>
      <c r="B640">
        <v>1460</v>
      </c>
      <c r="C640" t="s">
        <v>984</v>
      </c>
      <c r="D640">
        <v>965</v>
      </c>
      <c r="E640" t="s">
        <v>74</v>
      </c>
      <c r="F640" t="s">
        <v>1243</v>
      </c>
      <c r="G640" t="s">
        <v>1677</v>
      </c>
      <c r="H640" t="s">
        <v>2297</v>
      </c>
      <c r="I640">
        <v>294</v>
      </c>
      <c r="J640">
        <v>291</v>
      </c>
      <c r="K640">
        <v>0.98980000000000001</v>
      </c>
      <c r="L640" t="s">
        <v>1321</v>
      </c>
      <c r="M640">
        <v>0.19589999999999999</v>
      </c>
      <c r="N640" t="str">
        <f>_xlfn.XLOOKUP(All_Together_New[[#This Row],[School Name]],Maine_Schools[School Name],Maine_Schools[Comparison School Type],"Error")</f>
        <v>Non Charter</v>
      </c>
    </row>
    <row r="641" spans="1:14">
      <c r="A641" t="s">
        <v>570</v>
      </c>
      <c r="B641">
        <v>1615</v>
      </c>
      <c r="C641" t="s">
        <v>988</v>
      </c>
      <c r="D641">
        <v>674</v>
      </c>
      <c r="E641" t="s">
        <v>401</v>
      </c>
      <c r="F641" t="s">
        <v>1243</v>
      </c>
      <c r="G641" t="s">
        <v>1677</v>
      </c>
      <c r="H641" t="s">
        <v>2297</v>
      </c>
      <c r="I641">
        <v>268</v>
      </c>
      <c r="J641">
        <v>268</v>
      </c>
      <c r="K641">
        <v>1</v>
      </c>
      <c r="L641" t="s">
        <v>1310</v>
      </c>
      <c r="M641">
        <v>0.26490000000000002</v>
      </c>
      <c r="N641" t="str">
        <f>_xlfn.XLOOKUP(All_Together_New[[#This Row],[School Name]],Maine_Schools[School Name],Maine_Schools[Comparison School Type],"Error")</f>
        <v>Non Charter</v>
      </c>
    </row>
    <row r="642" spans="1:14">
      <c r="A642" t="s">
        <v>570</v>
      </c>
      <c r="B642">
        <v>1615</v>
      </c>
      <c r="C642" t="s">
        <v>988</v>
      </c>
      <c r="D642">
        <v>675</v>
      </c>
      <c r="E642" t="s">
        <v>427</v>
      </c>
      <c r="F642" t="s">
        <v>1243</v>
      </c>
      <c r="G642" t="s">
        <v>1677</v>
      </c>
      <c r="H642" t="s">
        <v>2297</v>
      </c>
      <c r="I642">
        <v>184</v>
      </c>
      <c r="J642">
        <v>174</v>
      </c>
      <c r="K642">
        <v>0.94569999999999999</v>
      </c>
      <c r="L642" t="s">
        <v>1458</v>
      </c>
      <c r="M642">
        <v>0.32179999999999997</v>
      </c>
      <c r="N642" t="str">
        <f>_xlfn.XLOOKUP(All_Together_New[[#This Row],[School Name]],Maine_Schools[School Name],Maine_Schools[Comparison School Type],"Error")</f>
        <v>Non Charter</v>
      </c>
    </row>
    <row r="643" spans="1:14">
      <c r="A643" t="s">
        <v>570</v>
      </c>
      <c r="B643">
        <v>1615</v>
      </c>
      <c r="C643" t="s">
        <v>988</v>
      </c>
      <c r="D643">
        <v>679</v>
      </c>
      <c r="E643" t="s">
        <v>468</v>
      </c>
      <c r="F643" t="s">
        <v>1243</v>
      </c>
      <c r="G643" t="s">
        <v>1677</v>
      </c>
      <c r="H643" t="s">
        <v>2297</v>
      </c>
      <c r="I643">
        <v>84</v>
      </c>
      <c r="J643">
        <v>84</v>
      </c>
      <c r="K643">
        <v>1</v>
      </c>
      <c r="L643" t="s">
        <v>1521</v>
      </c>
      <c r="M643">
        <v>0.40479999999999999</v>
      </c>
      <c r="N643" t="str">
        <f>_xlfn.XLOOKUP(All_Together_New[[#This Row],[School Name]],Maine_Schools[School Name],Maine_Schools[Comparison School Type],"Error")</f>
        <v>Non Charter</v>
      </c>
    </row>
    <row r="644" spans="1:14">
      <c r="A644" t="s">
        <v>570</v>
      </c>
      <c r="B644">
        <v>1615</v>
      </c>
      <c r="C644" t="s">
        <v>988</v>
      </c>
      <c r="D644">
        <v>677</v>
      </c>
      <c r="E644" t="s">
        <v>518</v>
      </c>
      <c r="F644" t="s">
        <v>1243</v>
      </c>
      <c r="G644" t="s">
        <v>1677</v>
      </c>
      <c r="H644" t="s">
        <v>2297</v>
      </c>
      <c r="I644">
        <v>336</v>
      </c>
      <c r="J644">
        <v>330</v>
      </c>
      <c r="K644">
        <v>0.98209999999999997</v>
      </c>
      <c r="L644" t="s">
        <v>1377</v>
      </c>
      <c r="M644">
        <v>0.1303</v>
      </c>
      <c r="N644" t="str">
        <f>_xlfn.XLOOKUP(All_Together_New[[#This Row],[School Name]],Maine_Schools[School Name],Maine_Schools[Comparison School Type],"Error")</f>
        <v>Non Charter</v>
      </c>
    </row>
    <row r="645" spans="1:14">
      <c r="A645" t="s">
        <v>570</v>
      </c>
      <c r="B645">
        <v>1615</v>
      </c>
      <c r="C645" t="s">
        <v>988</v>
      </c>
      <c r="D645">
        <v>680</v>
      </c>
      <c r="E645" t="s">
        <v>437</v>
      </c>
      <c r="F645" t="s">
        <v>1243</v>
      </c>
      <c r="G645" t="s">
        <v>1677</v>
      </c>
      <c r="H645" t="s">
        <v>2297</v>
      </c>
      <c r="I645">
        <v>196</v>
      </c>
      <c r="J645">
        <v>195</v>
      </c>
      <c r="K645">
        <v>0.99490000000000001</v>
      </c>
      <c r="L645" t="s">
        <v>1379</v>
      </c>
      <c r="M645">
        <v>0.31280000000000002</v>
      </c>
      <c r="N645" t="str">
        <f>_xlfn.XLOOKUP(All_Together_New[[#This Row],[School Name]],Maine_Schools[School Name],Maine_Schools[Comparison School Type],"Error")</f>
        <v>Non Charter</v>
      </c>
    </row>
    <row r="646" spans="1:14">
      <c r="A646" t="s">
        <v>570</v>
      </c>
      <c r="B646">
        <v>1461</v>
      </c>
      <c r="C646" t="s">
        <v>992</v>
      </c>
      <c r="D646">
        <v>324</v>
      </c>
      <c r="E646" t="s">
        <v>340</v>
      </c>
      <c r="F646" t="s">
        <v>1243</v>
      </c>
      <c r="G646" t="s">
        <v>1677</v>
      </c>
      <c r="H646" t="s">
        <v>2297</v>
      </c>
      <c r="I646">
        <v>255</v>
      </c>
      <c r="J646">
        <v>253</v>
      </c>
      <c r="K646">
        <v>0.99219999999999997</v>
      </c>
      <c r="L646" t="s">
        <v>1364</v>
      </c>
      <c r="M646">
        <v>0.3992</v>
      </c>
      <c r="N646" t="str">
        <f>_xlfn.XLOOKUP(All_Together_New[[#This Row],[School Name]],Maine_Schools[School Name],Maine_Schools[Comparison School Type],"Error")</f>
        <v>Non Charter</v>
      </c>
    </row>
    <row r="647" spans="1:14">
      <c r="A647" t="s">
        <v>570</v>
      </c>
      <c r="B647">
        <v>1461</v>
      </c>
      <c r="C647" t="s">
        <v>992</v>
      </c>
      <c r="D647">
        <v>325</v>
      </c>
      <c r="E647" t="s">
        <v>97</v>
      </c>
      <c r="F647" t="s">
        <v>1243</v>
      </c>
      <c r="G647" t="s">
        <v>1677</v>
      </c>
      <c r="H647" t="s">
        <v>2297</v>
      </c>
      <c r="I647">
        <v>49</v>
      </c>
      <c r="J647">
        <v>46</v>
      </c>
      <c r="K647">
        <v>0.93879999999999997</v>
      </c>
      <c r="L647" t="s">
        <v>1250</v>
      </c>
      <c r="M647">
        <v>0.21740000000000001</v>
      </c>
      <c r="N647" t="str">
        <f>_xlfn.XLOOKUP(All_Together_New[[#This Row],[School Name]],Maine_Schools[School Name],Maine_Schools[Comparison School Type],"Error")</f>
        <v>Non Charter</v>
      </c>
    </row>
    <row r="648" spans="1:14">
      <c r="A648" t="s">
        <v>570</v>
      </c>
      <c r="B648">
        <v>1462</v>
      </c>
      <c r="C648" t="s">
        <v>994</v>
      </c>
      <c r="D648">
        <v>2136</v>
      </c>
      <c r="E648" t="s">
        <v>262</v>
      </c>
      <c r="F648" t="s">
        <v>1243</v>
      </c>
      <c r="G648" t="s">
        <v>1677</v>
      </c>
      <c r="H648" t="s">
        <v>2297</v>
      </c>
      <c r="I648">
        <v>22</v>
      </c>
      <c r="J648">
        <v>22</v>
      </c>
      <c r="K648">
        <v>1</v>
      </c>
      <c r="L648" t="s">
        <v>1352</v>
      </c>
      <c r="M648">
        <v>0.31819999999999998</v>
      </c>
      <c r="N648" t="str">
        <f>_xlfn.XLOOKUP(All_Together_New[[#This Row],[School Name]],Maine_Schools[School Name],Maine_Schools[Comparison School Type],"Error")</f>
        <v>Non Charter</v>
      </c>
    </row>
    <row r="649" spans="1:14">
      <c r="A649" t="s">
        <v>570</v>
      </c>
      <c r="B649">
        <v>1462</v>
      </c>
      <c r="C649" t="s">
        <v>994</v>
      </c>
      <c r="D649">
        <v>2139</v>
      </c>
      <c r="E649" t="s">
        <v>497</v>
      </c>
      <c r="F649" t="s">
        <v>1243</v>
      </c>
      <c r="G649" t="s">
        <v>1677</v>
      </c>
      <c r="H649" t="s">
        <v>2297</v>
      </c>
      <c r="I649">
        <v>61</v>
      </c>
      <c r="J649">
        <v>60</v>
      </c>
      <c r="K649">
        <v>0.98360000000000003</v>
      </c>
      <c r="L649" t="s">
        <v>1290</v>
      </c>
      <c r="M649">
        <v>0.4</v>
      </c>
      <c r="N649" t="str">
        <f>_xlfn.XLOOKUP(All_Together_New[[#This Row],[School Name]],Maine_Schools[School Name],Maine_Schools[Comparison School Type],"Error")</f>
        <v>Non Charter</v>
      </c>
    </row>
    <row r="650" spans="1:14">
      <c r="A650" t="s">
        <v>570</v>
      </c>
      <c r="B650">
        <v>1462</v>
      </c>
      <c r="C650" t="s">
        <v>994</v>
      </c>
      <c r="D650">
        <v>2140</v>
      </c>
      <c r="E650" t="s">
        <v>309</v>
      </c>
      <c r="F650" t="s">
        <v>1243</v>
      </c>
      <c r="G650" t="s">
        <v>1677</v>
      </c>
      <c r="H650" t="s">
        <v>2297</v>
      </c>
      <c r="I650">
        <v>39</v>
      </c>
      <c r="J650">
        <v>39</v>
      </c>
      <c r="K650">
        <v>1</v>
      </c>
      <c r="L650" t="s">
        <v>1591</v>
      </c>
      <c r="M650">
        <v>0.4103</v>
      </c>
      <c r="N650" t="str">
        <f>_xlfn.XLOOKUP(All_Together_New[[#This Row],[School Name]],Maine_Schools[School Name],Maine_Schools[Comparison School Type],"Error")</f>
        <v>Non Charter</v>
      </c>
    </row>
    <row r="651" spans="1:14">
      <c r="A651" t="s">
        <v>570</v>
      </c>
      <c r="B651">
        <v>1462</v>
      </c>
      <c r="C651" t="s">
        <v>994</v>
      </c>
      <c r="D651">
        <v>1035</v>
      </c>
      <c r="E651" t="s">
        <v>123</v>
      </c>
      <c r="F651" t="s">
        <v>1243</v>
      </c>
      <c r="G651" t="s">
        <v>1677</v>
      </c>
      <c r="H651" t="s">
        <v>2297</v>
      </c>
      <c r="I651">
        <v>62</v>
      </c>
      <c r="J651">
        <v>59</v>
      </c>
      <c r="K651">
        <v>0.9516</v>
      </c>
      <c r="L651" t="s">
        <v>1298</v>
      </c>
      <c r="M651">
        <v>0.25419999999999998</v>
      </c>
      <c r="N651" t="str">
        <f>_xlfn.XLOOKUP(All_Together_New[[#This Row],[School Name]],Maine_Schools[School Name],Maine_Schools[Comparison School Type],"Error")</f>
        <v>Non Charter</v>
      </c>
    </row>
    <row r="652" spans="1:14">
      <c r="A652" t="s">
        <v>570</v>
      </c>
      <c r="B652">
        <v>1462</v>
      </c>
      <c r="C652" t="s">
        <v>994</v>
      </c>
      <c r="D652">
        <v>2144</v>
      </c>
      <c r="E652" t="s">
        <v>183</v>
      </c>
      <c r="F652" t="s">
        <v>1243</v>
      </c>
      <c r="G652" t="s">
        <v>1677</v>
      </c>
      <c r="H652" t="s">
        <v>2297</v>
      </c>
      <c r="I652">
        <v>162</v>
      </c>
      <c r="J652">
        <v>160</v>
      </c>
      <c r="K652">
        <v>0.98770000000000002</v>
      </c>
      <c r="L652" t="s">
        <v>1355</v>
      </c>
      <c r="M652">
        <v>0.43130000000000002</v>
      </c>
      <c r="N652" t="str">
        <f>_xlfn.XLOOKUP(All_Together_New[[#This Row],[School Name]],Maine_Schools[School Name],Maine_Schools[Comparison School Type],"Error")</f>
        <v>Non Charter</v>
      </c>
    </row>
    <row r="653" spans="1:14">
      <c r="A653" t="s">
        <v>570</v>
      </c>
      <c r="B653">
        <v>1464</v>
      </c>
      <c r="C653" t="s">
        <v>999</v>
      </c>
      <c r="D653">
        <v>105</v>
      </c>
      <c r="E653" t="s">
        <v>128</v>
      </c>
      <c r="F653" t="s">
        <v>1243</v>
      </c>
      <c r="G653" t="s">
        <v>1677</v>
      </c>
      <c r="H653" t="s">
        <v>2297</v>
      </c>
      <c r="I653">
        <v>81</v>
      </c>
      <c r="J653">
        <v>78</v>
      </c>
      <c r="K653">
        <v>0.96299999999999997</v>
      </c>
      <c r="L653" t="s">
        <v>1271</v>
      </c>
      <c r="M653">
        <v>0.33329999999999999</v>
      </c>
      <c r="N653" t="str">
        <f>_xlfn.XLOOKUP(All_Together_New[[#This Row],[School Name]],Maine_Schools[School Name],Maine_Schools[Comparison School Type],"Error")</f>
        <v>Non Charter</v>
      </c>
    </row>
    <row r="654" spans="1:14">
      <c r="A654" t="s">
        <v>570</v>
      </c>
      <c r="B654">
        <v>1464</v>
      </c>
      <c r="C654" t="s">
        <v>999</v>
      </c>
      <c r="D654">
        <v>107</v>
      </c>
      <c r="E654" t="s">
        <v>50</v>
      </c>
      <c r="F654" t="s">
        <v>1243</v>
      </c>
      <c r="G654" t="s">
        <v>1677</v>
      </c>
      <c r="H654" t="s">
        <v>2297</v>
      </c>
      <c r="I654">
        <v>291</v>
      </c>
      <c r="J654">
        <v>280</v>
      </c>
      <c r="K654">
        <v>0.96220000000000006</v>
      </c>
      <c r="L654" t="s">
        <v>1319</v>
      </c>
      <c r="M654">
        <v>0.35709999999999997</v>
      </c>
      <c r="N654" t="str">
        <f>_xlfn.XLOOKUP(All_Together_New[[#This Row],[School Name]],Maine_Schools[School Name],Maine_Schools[Comparison School Type],"Error")</f>
        <v>Non Charter</v>
      </c>
    </row>
    <row r="655" spans="1:14">
      <c r="A655" t="s">
        <v>570</v>
      </c>
      <c r="B655">
        <v>1464</v>
      </c>
      <c r="C655" t="s">
        <v>999</v>
      </c>
      <c r="D655">
        <v>106</v>
      </c>
      <c r="E655" t="s">
        <v>491</v>
      </c>
      <c r="F655" t="s">
        <v>1243</v>
      </c>
      <c r="G655" t="s">
        <v>1677</v>
      </c>
      <c r="H655" t="s">
        <v>2297</v>
      </c>
      <c r="I655">
        <v>141</v>
      </c>
      <c r="J655">
        <v>141</v>
      </c>
      <c r="K655">
        <v>1</v>
      </c>
      <c r="L655" t="s">
        <v>1288</v>
      </c>
      <c r="M655">
        <v>0.46100000000000002</v>
      </c>
      <c r="N655" t="str">
        <f>_xlfn.XLOOKUP(All_Together_New[[#This Row],[School Name]],Maine_Schools[School Name],Maine_Schools[Comparison School Type],"Error")</f>
        <v>Non Charter</v>
      </c>
    </row>
    <row r="656" spans="1:14">
      <c r="A656" t="s">
        <v>570</v>
      </c>
      <c r="B656">
        <v>1465</v>
      </c>
      <c r="C656" t="s">
        <v>1002</v>
      </c>
      <c r="D656">
        <v>339</v>
      </c>
      <c r="E656" t="s">
        <v>99</v>
      </c>
      <c r="F656" t="s">
        <v>1243</v>
      </c>
      <c r="G656" t="s">
        <v>1677</v>
      </c>
      <c r="H656" t="s">
        <v>2297</v>
      </c>
      <c r="I656">
        <v>151</v>
      </c>
      <c r="J656">
        <v>150</v>
      </c>
      <c r="K656">
        <v>0.99339999999999995</v>
      </c>
      <c r="L656" t="s">
        <v>1246</v>
      </c>
      <c r="M656">
        <v>0.1867</v>
      </c>
      <c r="N656" t="str">
        <f>_xlfn.XLOOKUP(All_Together_New[[#This Row],[School Name]],Maine_Schools[School Name],Maine_Schools[Comparison School Type],"Error")</f>
        <v>Non Charter</v>
      </c>
    </row>
    <row r="657" spans="1:14">
      <c r="A657" t="s">
        <v>570</v>
      </c>
      <c r="B657">
        <v>1465</v>
      </c>
      <c r="C657" t="s">
        <v>1002</v>
      </c>
      <c r="D657">
        <v>340</v>
      </c>
      <c r="E657" t="s">
        <v>155</v>
      </c>
      <c r="F657" t="s">
        <v>1243</v>
      </c>
      <c r="G657" t="s">
        <v>1677</v>
      </c>
      <c r="H657" t="s">
        <v>2297</v>
      </c>
      <c r="I657">
        <v>80</v>
      </c>
      <c r="J657">
        <v>68</v>
      </c>
      <c r="K657">
        <v>0.85</v>
      </c>
      <c r="L657" t="s">
        <v>1271</v>
      </c>
      <c r="M657">
        <v>0.38240000000000002</v>
      </c>
      <c r="N657" t="str">
        <f>_xlfn.XLOOKUP(All_Together_New[[#This Row],[School Name]],Maine_Schools[School Name],Maine_Schools[Comparison School Type],"Error")</f>
        <v>Non Charter</v>
      </c>
    </row>
    <row r="658" spans="1:14">
      <c r="A658" t="s">
        <v>570</v>
      </c>
      <c r="B658">
        <v>1465</v>
      </c>
      <c r="C658" t="s">
        <v>1002</v>
      </c>
      <c r="D658">
        <v>341</v>
      </c>
      <c r="E658" t="s">
        <v>505</v>
      </c>
      <c r="F658" t="s">
        <v>1243</v>
      </c>
      <c r="G658" t="s">
        <v>1677</v>
      </c>
      <c r="H658" t="s">
        <v>2297</v>
      </c>
      <c r="I658">
        <v>141</v>
      </c>
      <c r="J658">
        <v>138</v>
      </c>
      <c r="K658">
        <v>0.97870000000000001</v>
      </c>
      <c r="L658" t="s">
        <v>1253</v>
      </c>
      <c r="M658">
        <v>0.21010000000000001</v>
      </c>
      <c r="N658" t="str">
        <f>_xlfn.XLOOKUP(All_Together_New[[#This Row],[School Name]],Maine_Schools[School Name],Maine_Schools[Comparison School Type],"Error")</f>
        <v>Non Charter</v>
      </c>
    </row>
    <row r="659" spans="1:14">
      <c r="A659" t="s">
        <v>570</v>
      </c>
      <c r="B659">
        <v>703</v>
      </c>
      <c r="C659" t="s">
        <v>1004</v>
      </c>
      <c r="D659">
        <v>706</v>
      </c>
      <c r="E659" t="s">
        <v>235</v>
      </c>
      <c r="F659" t="s">
        <v>1243</v>
      </c>
      <c r="G659" t="s">
        <v>1677</v>
      </c>
      <c r="H659" t="s">
        <v>2297</v>
      </c>
      <c r="I659">
        <v>146</v>
      </c>
      <c r="J659">
        <v>141</v>
      </c>
      <c r="K659">
        <v>0.96579999999999999</v>
      </c>
      <c r="L659" t="s">
        <v>1244</v>
      </c>
      <c r="M659">
        <v>0.2482</v>
      </c>
      <c r="N659" t="str">
        <f>_xlfn.XLOOKUP(All_Together_New[[#This Row],[School Name]],Maine_Schools[School Name],Maine_Schools[Comparison School Type],"Error")</f>
        <v>Non Charter</v>
      </c>
    </row>
    <row r="660" spans="1:14">
      <c r="A660" t="s">
        <v>570</v>
      </c>
      <c r="B660">
        <v>703</v>
      </c>
      <c r="C660" t="s">
        <v>1004</v>
      </c>
      <c r="D660">
        <v>705</v>
      </c>
      <c r="E660" t="s">
        <v>237</v>
      </c>
      <c r="F660" t="s">
        <v>1243</v>
      </c>
      <c r="G660" t="s">
        <v>1677</v>
      </c>
      <c r="H660" t="s">
        <v>2297</v>
      </c>
      <c r="I660">
        <v>363</v>
      </c>
      <c r="J660">
        <v>358</v>
      </c>
      <c r="K660">
        <v>0.98619999999999997</v>
      </c>
      <c r="L660" t="s">
        <v>1379</v>
      </c>
      <c r="M660">
        <v>0.1704</v>
      </c>
      <c r="N660" t="str">
        <f>_xlfn.XLOOKUP(All_Together_New[[#This Row],[School Name]],Maine_Schools[School Name],Maine_Schools[Comparison School Type],"Error")</f>
        <v>Non Charter</v>
      </c>
    </row>
    <row r="661" spans="1:14">
      <c r="A661" t="s">
        <v>570</v>
      </c>
      <c r="B661">
        <v>707</v>
      </c>
      <c r="C661" t="s">
        <v>1006</v>
      </c>
      <c r="D661">
        <v>709</v>
      </c>
      <c r="E661" t="s">
        <v>316</v>
      </c>
      <c r="F661" t="s">
        <v>1243</v>
      </c>
      <c r="G661" t="s">
        <v>1677</v>
      </c>
      <c r="H661" t="s">
        <v>2297</v>
      </c>
      <c r="I661">
        <v>82</v>
      </c>
      <c r="J661">
        <v>77</v>
      </c>
      <c r="K661">
        <v>0.93899999999999995</v>
      </c>
      <c r="L661" t="s">
        <v>1271</v>
      </c>
      <c r="M661">
        <v>0.3377</v>
      </c>
      <c r="N661" t="str">
        <f>_xlfn.XLOOKUP(All_Together_New[[#This Row],[School Name]],Maine_Schools[School Name],Maine_Schools[Comparison School Type],"Error")</f>
        <v>Non Charter</v>
      </c>
    </row>
    <row r="662" spans="1:14">
      <c r="A662" t="s">
        <v>570</v>
      </c>
      <c r="B662">
        <v>707</v>
      </c>
      <c r="C662" t="s">
        <v>1006</v>
      </c>
      <c r="D662">
        <v>711</v>
      </c>
      <c r="E662" t="s">
        <v>118</v>
      </c>
      <c r="F662" t="s">
        <v>1243</v>
      </c>
      <c r="G662" t="s">
        <v>1677</v>
      </c>
      <c r="H662" t="s">
        <v>2297</v>
      </c>
      <c r="I662">
        <v>280</v>
      </c>
      <c r="J662">
        <v>277</v>
      </c>
      <c r="K662">
        <v>0.98929999999999996</v>
      </c>
      <c r="L662" t="s">
        <v>1562</v>
      </c>
      <c r="M662">
        <v>0.38269999999999998</v>
      </c>
      <c r="N662" t="str">
        <f>_xlfn.XLOOKUP(All_Together_New[[#This Row],[School Name]],Maine_Schools[School Name],Maine_Schools[Comparison School Type],"Error")</f>
        <v>Non Charter</v>
      </c>
    </row>
    <row r="663" spans="1:14">
      <c r="A663" t="s">
        <v>570</v>
      </c>
      <c r="B663">
        <v>707</v>
      </c>
      <c r="C663" t="s">
        <v>1006</v>
      </c>
      <c r="D663">
        <v>710</v>
      </c>
      <c r="E663" t="s">
        <v>446</v>
      </c>
      <c r="F663" t="s">
        <v>1243</v>
      </c>
      <c r="G663" t="s">
        <v>1677</v>
      </c>
      <c r="H663" t="s">
        <v>2297</v>
      </c>
      <c r="I663">
        <v>285</v>
      </c>
      <c r="J663">
        <v>284</v>
      </c>
      <c r="K663">
        <v>0.99650000000000005</v>
      </c>
      <c r="L663" t="s">
        <v>1325</v>
      </c>
      <c r="M663">
        <v>0.32750000000000001</v>
      </c>
      <c r="N663" t="str">
        <f>_xlfn.XLOOKUP(All_Together_New[[#This Row],[School Name]],Maine_Schools[School Name],Maine_Schools[Comparison School Type],"Error")</f>
        <v>Non Charter</v>
      </c>
    </row>
    <row r="664" spans="1:14">
      <c r="A664" t="s">
        <v>570</v>
      </c>
      <c r="B664">
        <v>713</v>
      </c>
      <c r="C664" t="s">
        <v>1008</v>
      </c>
      <c r="D664">
        <v>716</v>
      </c>
      <c r="E664" t="s">
        <v>130</v>
      </c>
      <c r="F664" t="s">
        <v>1243</v>
      </c>
      <c r="G664" t="s">
        <v>1677</v>
      </c>
      <c r="H664" t="s">
        <v>2297</v>
      </c>
      <c r="I664">
        <v>32</v>
      </c>
      <c r="J664">
        <v>31</v>
      </c>
      <c r="K664">
        <v>0.96879999999999999</v>
      </c>
      <c r="L664" t="s">
        <v>1323</v>
      </c>
      <c r="M664">
        <v>0.5806</v>
      </c>
      <c r="N664" t="str">
        <f>_xlfn.XLOOKUP(All_Together_New[[#This Row],[School Name]],Maine_Schools[School Name],Maine_Schools[Comparison School Type],"Error")</f>
        <v>Non Charter</v>
      </c>
    </row>
    <row r="665" spans="1:14">
      <c r="A665" t="s">
        <v>570</v>
      </c>
      <c r="B665">
        <v>713</v>
      </c>
      <c r="C665" t="s">
        <v>1008</v>
      </c>
      <c r="D665">
        <v>714</v>
      </c>
      <c r="E665" t="s">
        <v>187</v>
      </c>
      <c r="F665" t="s">
        <v>1243</v>
      </c>
      <c r="G665" t="s">
        <v>1677</v>
      </c>
      <c r="H665" t="s">
        <v>2297</v>
      </c>
      <c r="I665">
        <v>74</v>
      </c>
      <c r="J665">
        <v>71</v>
      </c>
      <c r="K665">
        <v>0.95950000000000002</v>
      </c>
      <c r="L665" t="s">
        <v>1549</v>
      </c>
      <c r="M665">
        <v>0.32390000000000002</v>
      </c>
      <c r="N665" t="str">
        <f>_xlfn.XLOOKUP(All_Together_New[[#This Row],[School Name]],Maine_Schools[School Name],Maine_Schools[Comparison School Type],"Error")</f>
        <v>Non Charter</v>
      </c>
    </row>
    <row r="666" spans="1:14">
      <c r="A666" t="s">
        <v>570</v>
      </c>
      <c r="B666">
        <v>718</v>
      </c>
      <c r="C666" t="s">
        <v>1010</v>
      </c>
      <c r="D666">
        <v>719</v>
      </c>
      <c r="E666" t="s">
        <v>252</v>
      </c>
      <c r="F666" t="s">
        <v>1243</v>
      </c>
      <c r="G666" t="s">
        <v>1677</v>
      </c>
      <c r="H666" t="s">
        <v>2297</v>
      </c>
      <c r="I666">
        <v>94</v>
      </c>
      <c r="J666">
        <v>93</v>
      </c>
      <c r="K666">
        <v>0.98939999999999995</v>
      </c>
      <c r="L666" t="s">
        <v>1244</v>
      </c>
      <c r="M666">
        <v>0.37630000000000002</v>
      </c>
      <c r="N666" t="str">
        <f>_xlfn.XLOOKUP(All_Together_New[[#This Row],[School Name]],Maine_Schools[School Name],Maine_Schools[Comparison School Type],"Error")</f>
        <v>Non Charter</v>
      </c>
    </row>
    <row r="667" spans="1:14">
      <c r="A667" t="s">
        <v>570</v>
      </c>
      <c r="B667">
        <v>718</v>
      </c>
      <c r="C667" t="s">
        <v>1010</v>
      </c>
      <c r="D667">
        <v>721</v>
      </c>
      <c r="E667" t="s">
        <v>317</v>
      </c>
      <c r="F667" t="s">
        <v>1243</v>
      </c>
      <c r="G667" t="s">
        <v>1677</v>
      </c>
      <c r="H667" t="s">
        <v>2297</v>
      </c>
      <c r="I667">
        <v>95</v>
      </c>
      <c r="J667">
        <v>93</v>
      </c>
      <c r="K667">
        <v>0.97889999999999999</v>
      </c>
      <c r="L667" t="s">
        <v>1261</v>
      </c>
      <c r="M667">
        <v>0.2366</v>
      </c>
      <c r="N667" t="str">
        <f>_xlfn.XLOOKUP(All_Together_New[[#This Row],[School Name]],Maine_Schools[School Name],Maine_Schools[Comparison School Type],"Error")</f>
        <v>Non Charter</v>
      </c>
    </row>
    <row r="668" spans="1:14">
      <c r="A668" t="s">
        <v>570</v>
      </c>
      <c r="B668">
        <v>718</v>
      </c>
      <c r="C668" t="s">
        <v>1010</v>
      </c>
      <c r="D668">
        <v>720</v>
      </c>
      <c r="E668" t="s">
        <v>319</v>
      </c>
      <c r="F668" t="s">
        <v>1243</v>
      </c>
      <c r="G668" t="s">
        <v>1677</v>
      </c>
      <c r="H668" t="s">
        <v>2297</v>
      </c>
      <c r="I668">
        <v>36</v>
      </c>
      <c r="J668">
        <v>34</v>
      </c>
      <c r="K668">
        <v>0.94440000000000002</v>
      </c>
      <c r="L668" t="s">
        <v>1335</v>
      </c>
      <c r="M668">
        <v>0.23530000000000001</v>
      </c>
      <c r="N668" t="str">
        <f>_xlfn.XLOOKUP(All_Together_New[[#This Row],[School Name]],Maine_Schools[School Name],Maine_Schools[Comparison School Type],"Error")</f>
        <v>Non Charter</v>
      </c>
    </row>
    <row r="669" spans="1:14">
      <c r="A669" t="s">
        <v>570</v>
      </c>
      <c r="B669">
        <v>722</v>
      </c>
      <c r="C669" t="s">
        <v>1013</v>
      </c>
      <c r="D669">
        <v>725</v>
      </c>
      <c r="E669" t="s">
        <v>59</v>
      </c>
      <c r="F669" t="s">
        <v>1243</v>
      </c>
      <c r="G669" t="s">
        <v>1677</v>
      </c>
      <c r="H669" t="s">
        <v>2297</v>
      </c>
      <c r="I669">
        <v>125</v>
      </c>
      <c r="J669">
        <v>121</v>
      </c>
      <c r="K669">
        <v>0.96799999999999997</v>
      </c>
      <c r="L669" t="s">
        <v>1244</v>
      </c>
      <c r="M669">
        <v>0.2893</v>
      </c>
      <c r="N669" t="str">
        <f>_xlfn.XLOOKUP(All_Together_New[[#This Row],[School Name]],Maine_Schools[School Name],Maine_Schools[Comparison School Type],"Error")</f>
        <v>Non Charter</v>
      </c>
    </row>
    <row r="670" spans="1:14">
      <c r="A670" t="s">
        <v>570</v>
      </c>
      <c r="B670">
        <v>726</v>
      </c>
      <c r="C670" t="s">
        <v>1015</v>
      </c>
      <c r="D670">
        <v>727</v>
      </c>
      <c r="E670" t="s">
        <v>321</v>
      </c>
      <c r="F670" t="s">
        <v>1243</v>
      </c>
      <c r="G670" t="s">
        <v>1677</v>
      </c>
      <c r="H670" t="s">
        <v>2297</v>
      </c>
      <c r="I670">
        <v>56</v>
      </c>
      <c r="J670">
        <v>56</v>
      </c>
      <c r="K670">
        <v>1</v>
      </c>
      <c r="L670" t="s">
        <v>1520</v>
      </c>
      <c r="M670">
        <v>0.33929999999999999</v>
      </c>
      <c r="N670" t="str">
        <f>_xlfn.XLOOKUP(All_Together_New[[#This Row],[School Name]],Maine_Schools[School Name],Maine_Schools[Comparison School Type],"Error")</f>
        <v>Non Charter</v>
      </c>
    </row>
    <row r="671" spans="1:14">
      <c r="A671" t="s">
        <v>570</v>
      </c>
      <c r="B671">
        <v>726</v>
      </c>
      <c r="C671" t="s">
        <v>1015</v>
      </c>
      <c r="D671">
        <v>729</v>
      </c>
      <c r="E671" t="s">
        <v>320</v>
      </c>
      <c r="F671" t="s">
        <v>1243</v>
      </c>
      <c r="G671" t="s">
        <v>1677</v>
      </c>
      <c r="H671" t="s">
        <v>2297</v>
      </c>
      <c r="I671">
        <v>66</v>
      </c>
      <c r="J671">
        <v>65</v>
      </c>
      <c r="K671">
        <v>0.98480000000000001</v>
      </c>
      <c r="L671" t="s">
        <v>1298</v>
      </c>
      <c r="M671">
        <v>0.23080000000000001</v>
      </c>
      <c r="N671" t="str">
        <f>_xlfn.XLOOKUP(All_Together_New[[#This Row],[School Name]],Maine_Schools[School Name],Maine_Schools[Comparison School Type],"Error")</f>
        <v>Non Charter</v>
      </c>
    </row>
    <row r="672" spans="1:14">
      <c r="A672" t="s">
        <v>570</v>
      </c>
      <c r="B672">
        <v>1466</v>
      </c>
      <c r="C672" t="s">
        <v>1017</v>
      </c>
      <c r="D672">
        <v>331</v>
      </c>
      <c r="E672" t="s">
        <v>93</v>
      </c>
      <c r="F672" t="s">
        <v>1243</v>
      </c>
      <c r="G672" t="s">
        <v>1677</v>
      </c>
      <c r="H672" t="s">
        <v>2297</v>
      </c>
      <c r="I672">
        <v>277</v>
      </c>
      <c r="J672">
        <v>267</v>
      </c>
      <c r="K672">
        <v>0.96389999999999998</v>
      </c>
      <c r="L672" t="s">
        <v>1627</v>
      </c>
      <c r="M672">
        <v>0.41949999999999998</v>
      </c>
      <c r="N672" t="str">
        <f>_xlfn.XLOOKUP(All_Together_New[[#This Row],[School Name]],Maine_Schools[School Name],Maine_Schools[Comparison School Type],"Error")</f>
        <v>Non Charter</v>
      </c>
    </row>
    <row r="673" spans="1:14">
      <c r="A673" t="s">
        <v>570</v>
      </c>
      <c r="B673">
        <v>1466</v>
      </c>
      <c r="C673" t="s">
        <v>1017</v>
      </c>
      <c r="D673">
        <v>333</v>
      </c>
      <c r="E673" t="s">
        <v>403</v>
      </c>
      <c r="F673" t="s">
        <v>1243</v>
      </c>
      <c r="G673" t="s">
        <v>1677</v>
      </c>
      <c r="H673" t="s">
        <v>2297</v>
      </c>
      <c r="I673">
        <v>255</v>
      </c>
      <c r="J673">
        <v>254</v>
      </c>
      <c r="K673">
        <v>0.99609999999999999</v>
      </c>
      <c r="L673" t="s">
        <v>1409</v>
      </c>
      <c r="M673">
        <v>0.41339999999999999</v>
      </c>
      <c r="N673" t="str">
        <f>_xlfn.XLOOKUP(All_Together_New[[#This Row],[School Name]],Maine_Schools[School Name],Maine_Schools[Comparison School Type],"Error")</f>
        <v>Non Charter</v>
      </c>
    </row>
    <row r="674" spans="1:14">
      <c r="A674" t="s">
        <v>570</v>
      </c>
      <c r="B674">
        <v>1466</v>
      </c>
      <c r="C674" t="s">
        <v>1017</v>
      </c>
      <c r="D674">
        <v>332</v>
      </c>
      <c r="E674" t="s">
        <v>170</v>
      </c>
      <c r="F674" t="s">
        <v>1243</v>
      </c>
      <c r="G674" t="s">
        <v>1677</v>
      </c>
      <c r="H674" t="s">
        <v>2297</v>
      </c>
      <c r="I674">
        <v>138</v>
      </c>
      <c r="J674">
        <v>128</v>
      </c>
      <c r="K674">
        <v>0.92749999999999999</v>
      </c>
      <c r="L674" t="s">
        <v>1288</v>
      </c>
      <c r="M674">
        <v>0.50780000000000003</v>
      </c>
      <c r="N674" t="str">
        <f>_xlfn.XLOOKUP(All_Together_New[[#This Row],[School Name]],Maine_Schools[School Name],Maine_Schools[Comparison School Type],"Error")</f>
        <v>Non Charter</v>
      </c>
    </row>
    <row r="675" spans="1:14">
      <c r="A675" t="s">
        <v>570</v>
      </c>
      <c r="B675">
        <v>743</v>
      </c>
      <c r="C675" t="s">
        <v>1021</v>
      </c>
      <c r="D675">
        <v>746</v>
      </c>
      <c r="E675" t="s">
        <v>270</v>
      </c>
      <c r="F675" t="s">
        <v>1243</v>
      </c>
      <c r="G675" t="s">
        <v>1677</v>
      </c>
      <c r="H675" t="s">
        <v>2297</v>
      </c>
      <c r="I675">
        <v>79</v>
      </c>
      <c r="J675">
        <v>79</v>
      </c>
      <c r="K675">
        <v>1</v>
      </c>
      <c r="L675" t="s">
        <v>1323</v>
      </c>
      <c r="M675">
        <v>0.2278</v>
      </c>
      <c r="N675" t="str">
        <f>_xlfn.XLOOKUP(All_Together_New[[#This Row],[School Name]],Maine_Schools[School Name],Maine_Schools[Comparison School Type],"Error")</f>
        <v>Non Charter</v>
      </c>
    </row>
    <row r="676" spans="1:14">
      <c r="A676" t="s">
        <v>570</v>
      </c>
      <c r="B676">
        <v>743</v>
      </c>
      <c r="C676" t="s">
        <v>1021</v>
      </c>
      <c r="D676">
        <v>744</v>
      </c>
      <c r="E676" t="s">
        <v>348</v>
      </c>
      <c r="F676" t="s">
        <v>1243</v>
      </c>
      <c r="G676" t="s">
        <v>1677</v>
      </c>
      <c r="H676" t="s">
        <v>2297</v>
      </c>
      <c r="I676">
        <v>43</v>
      </c>
      <c r="J676">
        <v>43</v>
      </c>
      <c r="K676">
        <v>1</v>
      </c>
      <c r="L676" t="s">
        <v>1248</v>
      </c>
      <c r="M676">
        <v>0.13950000000000001</v>
      </c>
      <c r="N676" t="str">
        <f>_xlfn.XLOOKUP(All_Together_New[[#This Row],[School Name]],Maine_Schools[School Name],Maine_Schools[Comparison School Type],"Error")</f>
        <v>Non Charter</v>
      </c>
    </row>
    <row r="677" spans="1:14">
      <c r="A677" t="s">
        <v>570</v>
      </c>
      <c r="B677">
        <v>743</v>
      </c>
      <c r="C677" t="s">
        <v>1021</v>
      </c>
      <c r="D677">
        <v>747</v>
      </c>
      <c r="E677" t="s">
        <v>482</v>
      </c>
      <c r="F677" t="s">
        <v>1243</v>
      </c>
      <c r="G677" t="s">
        <v>1677</v>
      </c>
      <c r="H677" t="s">
        <v>2297</v>
      </c>
      <c r="I677">
        <v>295</v>
      </c>
      <c r="J677">
        <v>295</v>
      </c>
      <c r="K677">
        <v>1</v>
      </c>
      <c r="L677" t="s">
        <v>1408</v>
      </c>
      <c r="M677">
        <v>0.26440000000000002</v>
      </c>
      <c r="N677" t="str">
        <f>_xlfn.XLOOKUP(All_Together_New[[#This Row],[School Name]],Maine_Schools[School Name],Maine_Schools[Comparison School Type],"Error")</f>
        <v>Non Charter</v>
      </c>
    </row>
    <row r="678" spans="1:14">
      <c r="A678" t="s">
        <v>570</v>
      </c>
      <c r="B678">
        <v>743</v>
      </c>
      <c r="C678" t="s">
        <v>1021</v>
      </c>
      <c r="D678">
        <v>748</v>
      </c>
      <c r="E678" t="s">
        <v>483</v>
      </c>
      <c r="F678" t="s">
        <v>1243</v>
      </c>
      <c r="G678" t="s">
        <v>1677</v>
      </c>
      <c r="H678" t="s">
        <v>2297</v>
      </c>
      <c r="I678">
        <v>158</v>
      </c>
      <c r="J678">
        <v>157</v>
      </c>
      <c r="K678">
        <v>0.99370000000000003</v>
      </c>
      <c r="L678" t="s">
        <v>1399</v>
      </c>
      <c r="M678">
        <v>0.19750000000000001</v>
      </c>
      <c r="N678" t="str">
        <f>_xlfn.XLOOKUP(All_Together_New[[#This Row],[School Name]],Maine_Schools[School Name],Maine_Schools[Comparison School Type],"Error")</f>
        <v>Non Charter</v>
      </c>
    </row>
    <row r="679" spans="1:14">
      <c r="A679" t="s">
        <v>570</v>
      </c>
      <c r="B679">
        <v>743</v>
      </c>
      <c r="C679" t="s">
        <v>1021</v>
      </c>
      <c r="D679">
        <v>745</v>
      </c>
      <c r="E679" t="s">
        <v>484</v>
      </c>
      <c r="F679" t="s">
        <v>1243</v>
      </c>
      <c r="G679" t="s">
        <v>1677</v>
      </c>
      <c r="H679" t="s">
        <v>2297</v>
      </c>
      <c r="I679">
        <v>464</v>
      </c>
      <c r="J679">
        <v>460</v>
      </c>
      <c r="K679">
        <v>0.99139999999999995</v>
      </c>
      <c r="L679" t="s">
        <v>1319</v>
      </c>
      <c r="M679">
        <v>0.21740000000000001</v>
      </c>
      <c r="N679" t="str">
        <f>_xlfn.XLOOKUP(All_Together_New[[#This Row],[School Name]],Maine_Schools[School Name],Maine_Schools[Comparison School Type],"Error")</f>
        <v>Non Charter</v>
      </c>
    </row>
    <row r="680" spans="1:14">
      <c r="A680" t="s">
        <v>570</v>
      </c>
      <c r="B680">
        <v>753</v>
      </c>
      <c r="C680" t="s">
        <v>1024</v>
      </c>
      <c r="D680">
        <v>754</v>
      </c>
      <c r="E680" t="s">
        <v>249</v>
      </c>
      <c r="F680" t="s">
        <v>1243</v>
      </c>
      <c r="G680" t="s">
        <v>1677</v>
      </c>
      <c r="H680" t="s">
        <v>2297</v>
      </c>
      <c r="I680">
        <v>47</v>
      </c>
      <c r="J680">
        <v>47</v>
      </c>
      <c r="K680">
        <v>1</v>
      </c>
      <c r="L680" t="s">
        <v>1298</v>
      </c>
      <c r="M680">
        <v>0.31909999999999999</v>
      </c>
      <c r="N680" t="str">
        <f>_xlfn.XLOOKUP(All_Together_New[[#This Row],[School Name]],Maine_Schools[School Name],Maine_Schools[Comparison School Type],"Error")</f>
        <v>Non Charter</v>
      </c>
    </row>
    <row r="681" spans="1:14">
      <c r="A681" t="s">
        <v>570</v>
      </c>
      <c r="B681">
        <v>753</v>
      </c>
      <c r="C681" t="s">
        <v>1024</v>
      </c>
      <c r="D681">
        <v>758</v>
      </c>
      <c r="E681" t="s">
        <v>323</v>
      </c>
      <c r="F681" t="s">
        <v>1243</v>
      </c>
      <c r="G681" t="s">
        <v>1677</v>
      </c>
      <c r="H681" t="s">
        <v>2297</v>
      </c>
      <c r="I681">
        <v>68</v>
      </c>
      <c r="J681">
        <v>68</v>
      </c>
      <c r="K681">
        <v>1</v>
      </c>
      <c r="L681" t="s">
        <v>1541</v>
      </c>
      <c r="M681">
        <v>0.39710000000000001</v>
      </c>
      <c r="N681" t="str">
        <f>_xlfn.XLOOKUP(All_Together_New[[#This Row],[School Name]],Maine_Schools[School Name],Maine_Schools[Comparison School Type],"Error")</f>
        <v>Non Charter</v>
      </c>
    </row>
    <row r="682" spans="1:14">
      <c r="A682" t="s">
        <v>570</v>
      </c>
      <c r="B682">
        <v>753</v>
      </c>
      <c r="C682" t="s">
        <v>1024</v>
      </c>
      <c r="D682">
        <v>759</v>
      </c>
      <c r="E682" t="s">
        <v>490</v>
      </c>
      <c r="F682" t="s">
        <v>1243</v>
      </c>
      <c r="G682" t="s">
        <v>1677</v>
      </c>
      <c r="H682" t="s">
        <v>2297</v>
      </c>
      <c r="I682">
        <v>63</v>
      </c>
      <c r="J682">
        <v>63</v>
      </c>
      <c r="K682">
        <v>1</v>
      </c>
      <c r="L682" t="s">
        <v>1549</v>
      </c>
      <c r="M682">
        <v>0.36509999999999998</v>
      </c>
      <c r="N682" t="str">
        <f>_xlfn.XLOOKUP(All_Together_New[[#This Row],[School Name]],Maine_Schools[School Name],Maine_Schools[Comparison School Type],"Error")</f>
        <v>Non Charter</v>
      </c>
    </row>
    <row r="683" spans="1:14">
      <c r="A683" t="s">
        <v>570</v>
      </c>
      <c r="B683">
        <v>753</v>
      </c>
      <c r="C683" t="s">
        <v>1024</v>
      </c>
      <c r="D683">
        <v>757</v>
      </c>
      <c r="E683" t="s">
        <v>145</v>
      </c>
      <c r="F683" t="s">
        <v>1243</v>
      </c>
      <c r="G683" t="s">
        <v>1677</v>
      </c>
      <c r="H683" t="s">
        <v>2297</v>
      </c>
      <c r="I683">
        <v>155</v>
      </c>
      <c r="J683">
        <v>152</v>
      </c>
      <c r="K683">
        <v>0.98060000000000003</v>
      </c>
      <c r="L683" t="s">
        <v>1414</v>
      </c>
      <c r="M683">
        <v>0.49340000000000001</v>
      </c>
      <c r="N683" t="str">
        <f>_xlfn.XLOOKUP(All_Together_New[[#This Row],[School Name]],Maine_Schools[School Name],Maine_Schools[Comparison School Type],"Error")</f>
        <v>Non Charter</v>
      </c>
    </row>
    <row r="684" spans="1:14">
      <c r="A684" t="s">
        <v>570</v>
      </c>
      <c r="B684">
        <v>1467</v>
      </c>
      <c r="C684" t="s">
        <v>1028</v>
      </c>
      <c r="D684">
        <v>288</v>
      </c>
      <c r="E684" t="s">
        <v>355</v>
      </c>
      <c r="F684" t="s">
        <v>1243</v>
      </c>
      <c r="G684" t="s">
        <v>1677</v>
      </c>
      <c r="H684" t="s">
        <v>2297</v>
      </c>
      <c r="I684">
        <v>76</v>
      </c>
      <c r="J684">
        <v>75</v>
      </c>
      <c r="K684">
        <v>0.98680000000000001</v>
      </c>
      <c r="L684" t="s">
        <v>1417</v>
      </c>
      <c r="M684">
        <v>0.28000000000000003</v>
      </c>
      <c r="N684" t="str">
        <f>_xlfn.XLOOKUP(All_Together_New[[#This Row],[School Name]],Maine_Schools[School Name],Maine_Schools[Comparison School Type],"Error")</f>
        <v>Non Charter</v>
      </c>
    </row>
    <row r="685" spans="1:14">
      <c r="A685" t="s">
        <v>570</v>
      </c>
      <c r="B685">
        <v>1467</v>
      </c>
      <c r="C685" t="s">
        <v>1028</v>
      </c>
      <c r="D685">
        <v>1043</v>
      </c>
      <c r="E685" t="s">
        <v>356</v>
      </c>
      <c r="F685" t="s">
        <v>1243</v>
      </c>
      <c r="G685" t="s">
        <v>1677</v>
      </c>
      <c r="H685" t="s">
        <v>2297</v>
      </c>
      <c r="I685">
        <v>91</v>
      </c>
      <c r="J685">
        <v>87</v>
      </c>
      <c r="K685">
        <v>0.95599999999999996</v>
      </c>
      <c r="L685" t="s">
        <v>1541</v>
      </c>
      <c r="M685">
        <v>0.31030000000000002</v>
      </c>
      <c r="N685" t="str">
        <f>_xlfn.XLOOKUP(All_Together_New[[#This Row],[School Name]],Maine_Schools[School Name],Maine_Schools[Comparison School Type],"Error")</f>
        <v>Non Charter</v>
      </c>
    </row>
    <row r="686" spans="1:14">
      <c r="A686" t="s">
        <v>570</v>
      </c>
      <c r="B686">
        <v>1467</v>
      </c>
      <c r="C686" t="s">
        <v>1028</v>
      </c>
      <c r="D686">
        <v>1044</v>
      </c>
      <c r="E686" t="s">
        <v>357</v>
      </c>
      <c r="F686" t="s">
        <v>1243</v>
      </c>
      <c r="G686" t="s">
        <v>1677</v>
      </c>
      <c r="H686" t="s">
        <v>2297</v>
      </c>
      <c r="I686">
        <v>298</v>
      </c>
      <c r="J686">
        <v>292</v>
      </c>
      <c r="K686">
        <v>0.97989999999999999</v>
      </c>
      <c r="L686" t="s">
        <v>1361</v>
      </c>
      <c r="M686">
        <v>0.3014</v>
      </c>
      <c r="N686" t="str">
        <f>_xlfn.XLOOKUP(All_Together_New[[#This Row],[School Name]],Maine_Schools[School Name],Maine_Schools[Comparison School Type],"Error")</f>
        <v>Non Charter</v>
      </c>
    </row>
    <row r="687" spans="1:14">
      <c r="A687" t="s">
        <v>570</v>
      </c>
      <c r="B687">
        <v>1467</v>
      </c>
      <c r="C687" t="s">
        <v>1028</v>
      </c>
      <c r="D687">
        <v>314</v>
      </c>
      <c r="E687" t="s">
        <v>498</v>
      </c>
      <c r="F687" t="s">
        <v>1243</v>
      </c>
      <c r="G687" t="s">
        <v>1677</v>
      </c>
      <c r="H687" t="s">
        <v>2297</v>
      </c>
      <c r="I687">
        <v>34</v>
      </c>
      <c r="J687">
        <v>34</v>
      </c>
      <c r="K687">
        <v>1</v>
      </c>
      <c r="L687" t="s">
        <v>1357</v>
      </c>
      <c r="M687">
        <v>0.35289999999999999</v>
      </c>
      <c r="N687" t="str">
        <f>_xlfn.XLOOKUP(All_Together_New[[#This Row],[School Name]],Maine_Schools[School Name],Maine_Schools[Comparison School Type],"Error")</f>
        <v>Non Charter</v>
      </c>
    </row>
    <row r="688" spans="1:14">
      <c r="A688" t="s">
        <v>570</v>
      </c>
      <c r="B688">
        <v>1467</v>
      </c>
      <c r="C688" t="s">
        <v>1028</v>
      </c>
      <c r="D688">
        <v>398</v>
      </c>
      <c r="E688" t="s">
        <v>430</v>
      </c>
      <c r="F688" t="s">
        <v>1243</v>
      </c>
      <c r="G688" t="s">
        <v>1677</v>
      </c>
      <c r="H688" t="s">
        <v>2297</v>
      </c>
      <c r="I688">
        <v>103</v>
      </c>
      <c r="J688">
        <v>102</v>
      </c>
      <c r="K688">
        <v>0.99029999999999996</v>
      </c>
      <c r="L688" t="s">
        <v>1377</v>
      </c>
      <c r="M688">
        <v>0.42159999999999997</v>
      </c>
      <c r="N688" t="str">
        <f>_xlfn.XLOOKUP(All_Together_New[[#This Row],[School Name]],Maine_Schools[School Name],Maine_Schools[Comparison School Type],"Error")</f>
        <v>Non Charter</v>
      </c>
    </row>
    <row r="689" spans="1:14">
      <c r="A689" t="s">
        <v>570</v>
      </c>
      <c r="B689">
        <v>1467</v>
      </c>
      <c r="C689" t="s">
        <v>1028</v>
      </c>
      <c r="D689">
        <v>487</v>
      </c>
      <c r="E689" t="s">
        <v>553</v>
      </c>
      <c r="F689" t="s">
        <v>1243</v>
      </c>
      <c r="G689" t="s">
        <v>1677</v>
      </c>
      <c r="H689" t="s">
        <v>2297</v>
      </c>
      <c r="I689">
        <v>35</v>
      </c>
      <c r="J689">
        <v>35</v>
      </c>
      <c r="K689">
        <v>1</v>
      </c>
      <c r="L689" t="s">
        <v>1298</v>
      </c>
      <c r="M689">
        <v>0.42859999999999998</v>
      </c>
      <c r="N689" t="str">
        <f>_xlfn.XLOOKUP(All_Together_New[[#This Row],[School Name]],Maine_Schools[School Name],Maine_Schools[Comparison School Type],"Error")</f>
        <v>Non Charter</v>
      </c>
    </row>
    <row r="690" spans="1:14">
      <c r="A690" t="s">
        <v>570</v>
      </c>
      <c r="B690">
        <v>1468</v>
      </c>
      <c r="C690" t="s">
        <v>1033</v>
      </c>
      <c r="D690">
        <v>2085</v>
      </c>
      <c r="E690" t="s">
        <v>189</v>
      </c>
      <c r="F690" t="s">
        <v>1243</v>
      </c>
      <c r="G690" t="s">
        <v>1677</v>
      </c>
      <c r="H690" t="s">
        <v>2297</v>
      </c>
      <c r="I690">
        <v>466</v>
      </c>
      <c r="J690">
        <v>463</v>
      </c>
      <c r="K690">
        <v>0.99360000000000004</v>
      </c>
      <c r="L690" t="s">
        <v>1551</v>
      </c>
      <c r="M690">
        <v>0.38229999999999997</v>
      </c>
      <c r="N690" t="str">
        <f>_xlfn.XLOOKUP(All_Together_New[[#This Row],[School Name]],Maine_Schools[School Name],Maine_Schools[Comparison School Type],"Error")</f>
        <v>Non Charter</v>
      </c>
    </row>
    <row r="691" spans="1:14">
      <c r="A691" t="s">
        <v>570</v>
      </c>
      <c r="B691">
        <v>1468</v>
      </c>
      <c r="C691" t="s">
        <v>1033</v>
      </c>
      <c r="D691">
        <v>1971</v>
      </c>
      <c r="E691" t="s">
        <v>18</v>
      </c>
      <c r="F691" t="s">
        <v>1243</v>
      </c>
      <c r="G691" t="s">
        <v>1677</v>
      </c>
      <c r="H691" t="s">
        <v>2297</v>
      </c>
      <c r="I691">
        <v>106</v>
      </c>
      <c r="J691">
        <v>106</v>
      </c>
      <c r="K691">
        <v>1</v>
      </c>
      <c r="L691" t="s">
        <v>1515</v>
      </c>
      <c r="M691">
        <v>0.41510000000000002</v>
      </c>
      <c r="N691" t="str">
        <f>_xlfn.XLOOKUP(All_Together_New[[#This Row],[School Name]],Maine_Schools[School Name],Maine_Schools[Comparison School Type],"Error")</f>
        <v>Non Charter</v>
      </c>
    </row>
    <row r="692" spans="1:14">
      <c r="A692" t="s">
        <v>570</v>
      </c>
      <c r="B692">
        <v>765</v>
      </c>
      <c r="C692" t="s">
        <v>1035</v>
      </c>
      <c r="D692">
        <v>766</v>
      </c>
      <c r="E692" t="s">
        <v>310</v>
      </c>
      <c r="F692" t="s">
        <v>1243</v>
      </c>
      <c r="G692" t="s">
        <v>1677</v>
      </c>
      <c r="H692" t="s">
        <v>2297</v>
      </c>
      <c r="I692">
        <v>39</v>
      </c>
      <c r="J692">
        <v>39</v>
      </c>
      <c r="K692">
        <v>1</v>
      </c>
      <c r="L692" t="s">
        <v>1248</v>
      </c>
      <c r="M692">
        <v>0.15379999999999999</v>
      </c>
      <c r="N692" t="str">
        <f>_xlfn.XLOOKUP(All_Together_New[[#This Row],[School Name]],Maine_Schools[School Name],Maine_Schools[Comparison School Type],"Error")</f>
        <v>Non Charter</v>
      </c>
    </row>
    <row r="693" spans="1:14">
      <c r="A693" t="s">
        <v>570</v>
      </c>
      <c r="B693">
        <v>765</v>
      </c>
      <c r="C693" t="s">
        <v>1035</v>
      </c>
      <c r="D693">
        <v>773</v>
      </c>
      <c r="E693" t="s">
        <v>117</v>
      </c>
      <c r="F693" t="s">
        <v>1243</v>
      </c>
      <c r="G693" t="s">
        <v>1677</v>
      </c>
      <c r="H693" t="s">
        <v>2297</v>
      </c>
      <c r="I693">
        <v>267</v>
      </c>
      <c r="J693">
        <v>248</v>
      </c>
      <c r="K693">
        <v>0.92879999999999996</v>
      </c>
      <c r="L693" t="s">
        <v>1639</v>
      </c>
      <c r="M693">
        <v>0.4476</v>
      </c>
      <c r="N693" t="str">
        <f>_xlfn.XLOOKUP(All_Together_New[[#This Row],[School Name]],Maine_Schools[School Name],Maine_Schools[Comparison School Type],"Error")</f>
        <v>Non Charter</v>
      </c>
    </row>
    <row r="694" spans="1:14">
      <c r="A694" t="s">
        <v>570</v>
      </c>
      <c r="B694">
        <v>765</v>
      </c>
      <c r="C694" t="s">
        <v>1035</v>
      </c>
      <c r="D694">
        <v>770</v>
      </c>
      <c r="E694" t="s">
        <v>81</v>
      </c>
      <c r="F694" t="s">
        <v>1243</v>
      </c>
      <c r="G694" t="s">
        <v>1677</v>
      </c>
      <c r="H694" t="s">
        <v>2297</v>
      </c>
      <c r="I694">
        <v>144</v>
      </c>
      <c r="J694">
        <v>128</v>
      </c>
      <c r="K694">
        <v>0.88890000000000002</v>
      </c>
      <c r="L694" t="s">
        <v>1281</v>
      </c>
      <c r="M694">
        <v>0.32029999999999997</v>
      </c>
      <c r="N694" t="str">
        <f>_xlfn.XLOOKUP(All_Together_New[[#This Row],[School Name]],Maine_Schools[School Name],Maine_Schools[Comparison School Type],"Error")</f>
        <v>Non Charter</v>
      </c>
    </row>
    <row r="695" spans="1:14">
      <c r="A695" t="s">
        <v>570</v>
      </c>
      <c r="B695">
        <v>765</v>
      </c>
      <c r="C695" t="s">
        <v>1035</v>
      </c>
      <c r="D695">
        <v>768</v>
      </c>
      <c r="E695" t="s">
        <v>302</v>
      </c>
      <c r="F695" t="s">
        <v>1243</v>
      </c>
      <c r="G695" t="s">
        <v>1677</v>
      </c>
      <c r="H695" t="s">
        <v>2297</v>
      </c>
      <c r="I695">
        <v>187</v>
      </c>
      <c r="J695">
        <v>178</v>
      </c>
      <c r="K695">
        <v>0.95189999999999997</v>
      </c>
      <c r="L695" t="s">
        <v>1408</v>
      </c>
      <c r="M695">
        <v>0.43819999999999998</v>
      </c>
      <c r="N695" t="str">
        <f>_xlfn.XLOOKUP(All_Together_New[[#This Row],[School Name]],Maine_Schools[School Name],Maine_Schools[Comparison School Type],"Error")</f>
        <v>Non Charter</v>
      </c>
    </row>
    <row r="696" spans="1:14">
      <c r="A696" t="s">
        <v>570</v>
      </c>
      <c r="B696">
        <v>765</v>
      </c>
      <c r="C696" t="s">
        <v>1035</v>
      </c>
      <c r="D696">
        <v>772</v>
      </c>
      <c r="E696" t="s">
        <v>515</v>
      </c>
      <c r="F696" t="s">
        <v>1243</v>
      </c>
      <c r="G696" t="s">
        <v>1677</v>
      </c>
      <c r="H696" t="s">
        <v>2297</v>
      </c>
      <c r="I696">
        <v>58</v>
      </c>
      <c r="J696">
        <v>57</v>
      </c>
      <c r="K696">
        <v>0.98280000000000001</v>
      </c>
      <c r="L696" t="s">
        <v>1335</v>
      </c>
      <c r="M696">
        <v>0.1404</v>
      </c>
      <c r="N696" t="str">
        <f>_xlfn.XLOOKUP(All_Together_New[[#This Row],[School Name]],Maine_Schools[School Name],Maine_Schools[Comparison School Type],"Error")</f>
        <v>Non Charter</v>
      </c>
    </row>
    <row r="697" spans="1:14">
      <c r="A697" t="s">
        <v>570</v>
      </c>
      <c r="B697">
        <v>765</v>
      </c>
      <c r="C697" t="s">
        <v>1035</v>
      </c>
      <c r="D697">
        <v>767</v>
      </c>
      <c r="E697" t="s">
        <v>331</v>
      </c>
      <c r="F697" t="s">
        <v>1243</v>
      </c>
      <c r="G697" t="s">
        <v>1677</v>
      </c>
      <c r="H697" t="s">
        <v>2297</v>
      </c>
      <c r="I697">
        <v>52</v>
      </c>
      <c r="J697">
        <v>52</v>
      </c>
      <c r="K697">
        <v>1</v>
      </c>
      <c r="L697" t="s">
        <v>1520</v>
      </c>
      <c r="M697">
        <v>0.3654</v>
      </c>
      <c r="N697" t="str">
        <f>_xlfn.XLOOKUP(All_Together_New[[#This Row],[School Name]],Maine_Schools[School Name],Maine_Schools[Comparison School Type],"Error")</f>
        <v>Non Charter</v>
      </c>
    </row>
    <row r="698" spans="1:14">
      <c r="A698" t="s">
        <v>570</v>
      </c>
      <c r="B698">
        <v>765</v>
      </c>
      <c r="C698" t="s">
        <v>1035</v>
      </c>
      <c r="D698">
        <v>771</v>
      </c>
      <c r="E698" t="s">
        <v>332</v>
      </c>
      <c r="F698" t="s">
        <v>1243</v>
      </c>
      <c r="G698" t="s">
        <v>1677</v>
      </c>
      <c r="H698" t="s">
        <v>2297</v>
      </c>
      <c r="I698">
        <v>169</v>
      </c>
      <c r="J698">
        <v>165</v>
      </c>
      <c r="K698">
        <v>0.97629999999999995</v>
      </c>
      <c r="L698" t="s">
        <v>1414</v>
      </c>
      <c r="M698">
        <v>0.45450000000000002</v>
      </c>
      <c r="N698" t="str">
        <f>_xlfn.XLOOKUP(All_Together_New[[#This Row],[School Name]],Maine_Schools[School Name],Maine_Schools[Comparison School Type],"Error")</f>
        <v>Non Charter</v>
      </c>
    </row>
    <row r="699" spans="1:14">
      <c r="A699" t="s">
        <v>570</v>
      </c>
      <c r="B699">
        <v>774</v>
      </c>
      <c r="C699" t="s">
        <v>1040</v>
      </c>
      <c r="D699">
        <v>1959</v>
      </c>
      <c r="E699" t="s">
        <v>144</v>
      </c>
      <c r="F699" t="s">
        <v>1243</v>
      </c>
      <c r="G699" t="s">
        <v>1677</v>
      </c>
      <c r="H699" t="s">
        <v>2297</v>
      </c>
      <c r="I699">
        <v>92</v>
      </c>
      <c r="J699">
        <v>92</v>
      </c>
      <c r="K699">
        <v>1</v>
      </c>
      <c r="L699" t="s">
        <v>1392</v>
      </c>
      <c r="M699">
        <v>0.43480000000000002</v>
      </c>
      <c r="N699" t="str">
        <f>_xlfn.XLOOKUP(All_Together_New[[#This Row],[School Name]],Maine_Schools[School Name],Maine_Schools[Comparison School Type],"Error")</f>
        <v>Non Charter</v>
      </c>
    </row>
    <row r="700" spans="1:14">
      <c r="A700" t="s">
        <v>570</v>
      </c>
      <c r="B700">
        <v>774</v>
      </c>
      <c r="C700" t="s">
        <v>1040</v>
      </c>
      <c r="D700">
        <v>778</v>
      </c>
      <c r="E700" t="s">
        <v>216</v>
      </c>
      <c r="F700" t="s">
        <v>1243</v>
      </c>
      <c r="G700" t="s">
        <v>1677</v>
      </c>
      <c r="H700" t="s">
        <v>2297</v>
      </c>
      <c r="I700">
        <v>209</v>
      </c>
      <c r="J700">
        <v>198</v>
      </c>
      <c r="K700">
        <v>0.94740000000000002</v>
      </c>
      <c r="L700" t="s">
        <v>1361</v>
      </c>
      <c r="M700">
        <v>0.44440000000000002</v>
      </c>
      <c r="N700" t="str">
        <f>_xlfn.XLOOKUP(All_Together_New[[#This Row],[School Name]],Maine_Schools[School Name],Maine_Schools[Comparison School Type],"Error")</f>
        <v>Non Charter</v>
      </c>
    </row>
    <row r="701" spans="1:14">
      <c r="A701" t="s">
        <v>570</v>
      </c>
      <c r="B701">
        <v>780</v>
      </c>
      <c r="C701" t="s">
        <v>1044</v>
      </c>
      <c r="D701">
        <v>782</v>
      </c>
      <c r="E701" t="s">
        <v>31</v>
      </c>
      <c r="F701" t="s">
        <v>1243</v>
      </c>
      <c r="G701" t="s">
        <v>1677</v>
      </c>
      <c r="H701" t="s">
        <v>2297</v>
      </c>
      <c r="I701">
        <v>75</v>
      </c>
      <c r="J701">
        <v>75</v>
      </c>
      <c r="K701">
        <v>1</v>
      </c>
      <c r="L701" t="s">
        <v>1541</v>
      </c>
      <c r="M701">
        <v>0.36</v>
      </c>
      <c r="N701" t="str">
        <f>_xlfn.XLOOKUP(All_Together_New[[#This Row],[School Name]],Maine_Schools[School Name],Maine_Schools[Comparison School Type],"Error")</f>
        <v>Non Charter</v>
      </c>
    </row>
    <row r="702" spans="1:14">
      <c r="A702" t="s">
        <v>570</v>
      </c>
      <c r="B702">
        <v>780</v>
      </c>
      <c r="C702" t="s">
        <v>1044</v>
      </c>
      <c r="D702">
        <v>781</v>
      </c>
      <c r="E702" t="s">
        <v>268</v>
      </c>
      <c r="F702" t="s">
        <v>1243</v>
      </c>
      <c r="G702" t="s">
        <v>1677</v>
      </c>
      <c r="H702" t="s">
        <v>2297</v>
      </c>
      <c r="I702">
        <v>80</v>
      </c>
      <c r="J702">
        <v>80</v>
      </c>
      <c r="K702">
        <v>1</v>
      </c>
      <c r="L702" t="s">
        <v>1249</v>
      </c>
      <c r="M702">
        <v>0.3125</v>
      </c>
      <c r="N702" t="str">
        <f>_xlfn.XLOOKUP(All_Together_New[[#This Row],[School Name]],Maine_Schools[School Name],Maine_Schools[Comparison School Type],"Error")</f>
        <v>Non Charter</v>
      </c>
    </row>
    <row r="703" spans="1:14">
      <c r="A703" t="s">
        <v>570</v>
      </c>
      <c r="B703">
        <v>789</v>
      </c>
      <c r="C703" t="s">
        <v>1046</v>
      </c>
      <c r="D703">
        <v>791</v>
      </c>
      <c r="E703" t="s">
        <v>225</v>
      </c>
      <c r="F703" t="s">
        <v>1243</v>
      </c>
      <c r="G703" t="s">
        <v>1677</v>
      </c>
      <c r="H703" t="s">
        <v>2297</v>
      </c>
      <c r="I703">
        <v>126</v>
      </c>
      <c r="J703">
        <v>126</v>
      </c>
      <c r="K703">
        <v>1</v>
      </c>
      <c r="L703" t="s">
        <v>1244</v>
      </c>
      <c r="M703">
        <v>0.27779999999999999</v>
      </c>
      <c r="N703" t="str">
        <f>_xlfn.XLOOKUP(All_Together_New[[#This Row],[School Name]],Maine_Schools[School Name],Maine_Schools[Comparison School Type],"Error")</f>
        <v>Non Charter</v>
      </c>
    </row>
    <row r="704" spans="1:14">
      <c r="A704" t="s">
        <v>570</v>
      </c>
      <c r="B704">
        <v>789</v>
      </c>
      <c r="C704" t="s">
        <v>1046</v>
      </c>
      <c r="D704">
        <v>792</v>
      </c>
      <c r="E704" t="s">
        <v>125</v>
      </c>
      <c r="F704" t="s">
        <v>1243</v>
      </c>
      <c r="G704" t="s">
        <v>1677</v>
      </c>
      <c r="H704" t="s">
        <v>2297</v>
      </c>
      <c r="I704">
        <v>39</v>
      </c>
      <c r="J704">
        <v>36</v>
      </c>
      <c r="K704">
        <v>0.92310000000000003</v>
      </c>
      <c r="L704" t="s">
        <v>1298</v>
      </c>
      <c r="M704">
        <v>0.41670000000000001</v>
      </c>
      <c r="N704" t="str">
        <f>_xlfn.XLOOKUP(All_Together_New[[#This Row],[School Name]],Maine_Schools[School Name],Maine_Schools[Comparison School Type],"Error")</f>
        <v>Non Charter</v>
      </c>
    </row>
    <row r="705" spans="1:14">
      <c r="A705" t="s">
        <v>570</v>
      </c>
      <c r="B705">
        <v>789</v>
      </c>
      <c r="C705" t="s">
        <v>1046</v>
      </c>
      <c r="D705">
        <v>793</v>
      </c>
      <c r="E705" t="s">
        <v>190</v>
      </c>
      <c r="F705" t="s">
        <v>1243</v>
      </c>
      <c r="G705" t="s">
        <v>1677</v>
      </c>
      <c r="H705" t="s">
        <v>2297</v>
      </c>
      <c r="I705">
        <v>160</v>
      </c>
      <c r="J705">
        <v>159</v>
      </c>
      <c r="K705">
        <v>0.99380000000000002</v>
      </c>
      <c r="L705" t="s">
        <v>1348</v>
      </c>
      <c r="M705">
        <v>0.36480000000000001</v>
      </c>
      <c r="N705" t="str">
        <f>_xlfn.XLOOKUP(All_Together_New[[#This Row],[School Name]],Maine_Schools[School Name],Maine_Schools[Comparison School Type],"Error")</f>
        <v>Non Charter</v>
      </c>
    </row>
    <row r="706" spans="1:14">
      <c r="A706" t="s">
        <v>570</v>
      </c>
      <c r="B706">
        <v>789</v>
      </c>
      <c r="C706" t="s">
        <v>1046</v>
      </c>
      <c r="D706">
        <v>794</v>
      </c>
      <c r="E706" t="s">
        <v>564</v>
      </c>
      <c r="F706" t="s">
        <v>1243</v>
      </c>
      <c r="G706" t="s">
        <v>1677</v>
      </c>
      <c r="H706" t="s">
        <v>2297</v>
      </c>
      <c r="I706">
        <v>29</v>
      </c>
      <c r="J706">
        <v>28</v>
      </c>
      <c r="K706">
        <v>0.96550000000000002</v>
      </c>
      <c r="L706" t="s">
        <v>1248</v>
      </c>
      <c r="M706">
        <v>0.21429999999999999</v>
      </c>
      <c r="N706" t="str">
        <f>_xlfn.XLOOKUP(All_Together_New[[#This Row],[School Name]],Maine_Schools[School Name],Maine_Schools[Comparison School Type],"Error")</f>
        <v>Non Charter</v>
      </c>
    </row>
    <row r="707" spans="1:14">
      <c r="A707" t="s">
        <v>570</v>
      </c>
      <c r="B707">
        <v>795</v>
      </c>
      <c r="C707" t="s">
        <v>1049</v>
      </c>
      <c r="D707">
        <v>797</v>
      </c>
      <c r="E707" t="s">
        <v>75</v>
      </c>
      <c r="F707" t="s">
        <v>1243</v>
      </c>
      <c r="G707" t="s">
        <v>1677</v>
      </c>
      <c r="H707" t="s">
        <v>2297</v>
      </c>
      <c r="I707">
        <v>116</v>
      </c>
      <c r="J707">
        <v>115</v>
      </c>
      <c r="K707">
        <v>0.99139999999999995</v>
      </c>
      <c r="L707" t="s">
        <v>1351</v>
      </c>
      <c r="M707">
        <v>0.40870000000000001</v>
      </c>
      <c r="N707" t="str">
        <f>_xlfn.XLOOKUP(All_Together_New[[#This Row],[School Name]],Maine_Schools[School Name],Maine_Schools[Comparison School Type],"Error")</f>
        <v>Non Charter</v>
      </c>
    </row>
    <row r="708" spans="1:14">
      <c r="A708" t="s">
        <v>570</v>
      </c>
      <c r="B708">
        <v>795</v>
      </c>
      <c r="C708" t="s">
        <v>1049</v>
      </c>
      <c r="D708">
        <v>796</v>
      </c>
      <c r="E708" t="s">
        <v>342</v>
      </c>
      <c r="F708" t="s">
        <v>1243</v>
      </c>
      <c r="G708" t="s">
        <v>1677</v>
      </c>
      <c r="H708" t="s">
        <v>2297</v>
      </c>
      <c r="I708">
        <v>27</v>
      </c>
      <c r="J708">
        <v>23</v>
      </c>
      <c r="K708">
        <v>0.85189999999999999</v>
      </c>
      <c r="L708" t="s">
        <v>1335</v>
      </c>
      <c r="M708">
        <v>0.3478</v>
      </c>
      <c r="N708" t="str">
        <f>_xlfn.XLOOKUP(All_Together_New[[#This Row],[School Name]],Maine_Schools[School Name],Maine_Schools[Comparison School Type],"Error")</f>
        <v>Non Charter</v>
      </c>
    </row>
    <row r="709" spans="1:14">
      <c r="A709" t="s">
        <v>570</v>
      </c>
      <c r="B709">
        <v>826</v>
      </c>
      <c r="C709" t="s">
        <v>1051</v>
      </c>
      <c r="D709">
        <v>827</v>
      </c>
      <c r="E709" t="s">
        <v>14</v>
      </c>
      <c r="F709" t="s">
        <v>1243</v>
      </c>
      <c r="G709" t="s">
        <v>1677</v>
      </c>
      <c r="H709" t="s">
        <v>2297</v>
      </c>
      <c r="I709">
        <v>44</v>
      </c>
      <c r="J709">
        <v>44</v>
      </c>
      <c r="K709">
        <v>1</v>
      </c>
      <c r="L709" t="s">
        <v>1333</v>
      </c>
      <c r="M709">
        <v>0.38640000000000002</v>
      </c>
      <c r="N709" t="str">
        <f>_xlfn.XLOOKUP(All_Together_New[[#This Row],[School Name]],Maine_Schools[School Name],Maine_Schools[Comparison School Type],"Error")</f>
        <v>Non Charter</v>
      </c>
    </row>
    <row r="710" spans="1:14">
      <c r="A710" t="s">
        <v>570</v>
      </c>
      <c r="B710">
        <v>826</v>
      </c>
      <c r="C710" t="s">
        <v>1051</v>
      </c>
      <c r="D710">
        <v>828</v>
      </c>
      <c r="E710" t="s">
        <v>151</v>
      </c>
      <c r="F710" t="s">
        <v>1243</v>
      </c>
      <c r="G710" t="s">
        <v>1677</v>
      </c>
      <c r="H710" t="s">
        <v>2297</v>
      </c>
      <c r="I710">
        <v>347</v>
      </c>
      <c r="J710">
        <v>341</v>
      </c>
      <c r="K710">
        <v>0.98270000000000002</v>
      </c>
      <c r="L710" t="s">
        <v>1641</v>
      </c>
      <c r="M710">
        <v>0.33139999999999997</v>
      </c>
      <c r="N710" t="str">
        <f>_xlfn.XLOOKUP(All_Together_New[[#This Row],[School Name]],Maine_Schools[School Name],Maine_Schools[Comparison School Type],"Error")</f>
        <v>Non Charter</v>
      </c>
    </row>
    <row r="711" spans="1:14">
      <c r="A711" t="s">
        <v>570</v>
      </c>
      <c r="B711">
        <v>826</v>
      </c>
      <c r="C711" t="s">
        <v>1051</v>
      </c>
      <c r="D711">
        <v>829</v>
      </c>
      <c r="E711" t="s">
        <v>34</v>
      </c>
      <c r="F711" t="s">
        <v>1243</v>
      </c>
      <c r="G711" t="s">
        <v>1677</v>
      </c>
      <c r="H711" t="s">
        <v>2297</v>
      </c>
      <c r="I711">
        <v>124</v>
      </c>
      <c r="J711">
        <v>122</v>
      </c>
      <c r="K711">
        <v>0.9839</v>
      </c>
      <c r="L711" t="s">
        <v>1279</v>
      </c>
      <c r="M711">
        <v>0.54100000000000004</v>
      </c>
      <c r="N711" t="str">
        <f>_xlfn.XLOOKUP(All_Together_New[[#This Row],[School Name]],Maine_Schools[School Name],Maine_Schools[Comparison School Type],"Error")</f>
        <v>Non Charter</v>
      </c>
    </row>
    <row r="712" spans="1:14">
      <c r="A712" t="s">
        <v>570</v>
      </c>
      <c r="B712">
        <v>826</v>
      </c>
      <c r="C712" t="s">
        <v>1051</v>
      </c>
      <c r="D712">
        <v>830</v>
      </c>
      <c r="E712" t="s">
        <v>57</v>
      </c>
      <c r="F712" t="s">
        <v>1243</v>
      </c>
      <c r="G712" t="s">
        <v>1677</v>
      </c>
      <c r="H712" t="s">
        <v>2297</v>
      </c>
      <c r="I712">
        <v>123</v>
      </c>
      <c r="J712">
        <v>113</v>
      </c>
      <c r="K712">
        <v>0.91869999999999996</v>
      </c>
      <c r="L712" t="s">
        <v>1395</v>
      </c>
      <c r="M712">
        <v>0.45129999999999998</v>
      </c>
      <c r="N712" t="str">
        <f>_xlfn.XLOOKUP(All_Together_New[[#This Row],[School Name]],Maine_Schools[School Name],Maine_Schools[Comparison School Type],"Error")</f>
        <v>Non Charter</v>
      </c>
    </row>
    <row r="713" spans="1:14">
      <c r="A713" t="s">
        <v>570</v>
      </c>
      <c r="B713">
        <v>826</v>
      </c>
      <c r="C713" t="s">
        <v>1051</v>
      </c>
      <c r="D713">
        <v>831</v>
      </c>
      <c r="E713" t="s">
        <v>140</v>
      </c>
      <c r="F713" t="s">
        <v>1243</v>
      </c>
      <c r="G713" t="s">
        <v>1677</v>
      </c>
      <c r="H713" t="s">
        <v>2297</v>
      </c>
      <c r="I713">
        <v>272</v>
      </c>
      <c r="J713">
        <v>256</v>
      </c>
      <c r="K713">
        <v>0.94120000000000004</v>
      </c>
      <c r="L713" t="s">
        <v>1453</v>
      </c>
      <c r="M713">
        <v>0.45700000000000002</v>
      </c>
      <c r="N713" t="str">
        <f>_xlfn.XLOOKUP(All_Together_New[[#This Row],[School Name]],Maine_Schools[School Name],Maine_Schools[Comparison School Type],"Error")</f>
        <v>Non Charter</v>
      </c>
    </row>
    <row r="714" spans="1:14">
      <c r="A714" t="s">
        <v>570</v>
      </c>
      <c r="B714">
        <v>1500</v>
      </c>
      <c r="C714" t="s">
        <v>1057</v>
      </c>
      <c r="D714">
        <v>1041</v>
      </c>
      <c r="E714" t="s">
        <v>444</v>
      </c>
      <c r="F714" t="s">
        <v>1243</v>
      </c>
      <c r="G714" t="s">
        <v>1677</v>
      </c>
      <c r="H714" t="s">
        <v>2297</v>
      </c>
      <c r="I714">
        <v>171</v>
      </c>
      <c r="J714">
        <v>171</v>
      </c>
      <c r="K714">
        <v>1</v>
      </c>
      <c r="L714" t="s">
        <v>1560</v>
      </c>
      <c r="M714">
        <v>0.45029999999999998</v>
      </c>
      <c r="N714" t="str">
        <f>_xlfn.XLOOKUP(All_Together_New[[#This Row],[School Name]],Maine_Schools[School Name],Maine_Schools[Comparison School Type],"Error")</f>
        <v>Non Charter</v>
      </c>
    </row>
    <row r="715" spans="1:14">
      <c r="A715" t="s">
        <v>570</v>
      </c>
      <c r="B715">
        <v>839</v>
      </c>
      <c r="C715" t="s">
        <v>1059</v>
      </c>
      <c r="D715">
        <v>843</v>
      </c>
      <c r="E715" t="s">
        <v>419</v>
      </c>
      <c r="F715" t="s">
        <v>1243</v>
      </c>
      <c r="G715" t="s">
        <v>1677</v>
      </c>
      <c r="H715" t="s">
        <v>2297</v>
      </c>
      <c r="I715">
        <v>154</v>
      </c>
      <c r="J715">
        <v>150</v>
      </c>
      <c r="K715">
        <v>0.97399999999999998</v>
      </c>
      <c r="L715" t="s">
        <v>1333</v>
      </c>
      <c r="M715">
        <v>0.1133</v>
      </c>
      <c r="N715" t="str">
        <f>_xlfn.XLOOKUP(All_Together_New[[#This Row],[School Name]],Maine_Schools[School Name],Maine_Schools[Comparison School Type],"Error")</f>
        <v>Non Charter</v>
      </c>
    </row>
    <row r="716" spans="1:14">
      <c r="A716" t="s">
        <v>570</v>
      </c>
      <c r="B716">
        <v>839</v>
      </c>
      <c r="C716" t="s">
        <v>1059</v>
      </c>
      <c r="D716">
        <v>846</v>
      </c>
      <c r="E716" t="s">
        <v>422</v>
      </c>
      <c r="F716" t="s">
        <v>1243</v>
      </c>
      <c r="G716" t="s">
        <v>1677</v>
      </c>
      <c r="H716" t="s">
        <v>2297</v>
      </c>
      <c r="I716">
        <v>484</v>
      </c>
      <c r="J716">
        <v>471</v>
      </c>
      <c r="K716">
        <v>0.97309999999999997</v>
      </c>
      <c r="L716" t="s">
        <v>1444</v>
      </c>
      <c r="M716">
        <v>0.14860000000000001</v>
      </c>
      <c r="N716" t="str">
        <f>_xlfn.XLOOKUP(All_Together_New[[#This Row],[School Name]],Maine_Schools[School Name],Maine_Schools[Comparison School Type],"Error")</f>
        <v>Non Charter</v>
      </c>
    </row>
    <row r="717" spans="1:14">
      <c r="A717" t="s">
        <v>570</v>
      </c>
      <c r="B717">
        <v>839</v>
      </c>
      <c r="C717" t="s">
        <v>1059</v>
      </c>
      <c r="D717">
        <v>845</v>
      </c>
      <c r="E717" t="s">
        <v>423</v>
      </c>
      <c r="F717" t="s">
        <v>1243</v>
      </c>
      <c r="G717" t="s">
        <v>1677</v>
      </c>
      <c r="H717" t="s">
        <v>2297</v>
      </c>
      <c r="I717">
        <v>365</v>
      </c>
      <c r="J717">
        <v>364</v>
      </c>
      <c r="K717">
        <v>0.99729999999999996</v>
      </c>
      <c r="L717" t="s">
        <v>1395</v>
      </c>
      <c r="M717">
        <v>0.1401</v>
      </c>
      <c r="N717" t="str">
        <f>_xlfn.XLOOKUP(All_Together_New[[#This Row],[School Name]],Maine_Schools[School Name],Maine_Schools[Comparison School Type],"Error")</f>
        <v>Non Charter</v>
      </c>
    </row>
    <row r="718" spans="1:14">
      <c r="A718" t="s">
        <v>570</v>
      </c>
      <c r="B718">
        <v>839</v>
      </c>
      <c r="C718" t="s">
        <v>1059</v>
      </c>
      <c r="D718">
        <v>844</v>
      </c>
      <c r="E718" t="s">
        <v>479</v>
      </c>
      <c r="F718" t="s">
        <v>1243</v>
      </c>
      <c r="G718" t="s">
        <v>1677</v>
      </c>
      <c r="H718" t="s">
        <v>2297</v>
      </c>
      <c r="I718">
        <v>176</v>
      </c>
      <c r="J718">
        <v>172</v>
      </c>
      <c r="K718">
        <v>0.97729999999999995</v>
      </c>
      <c r="L718" t="s">
        <v>1281</v>
      </c>
      <c r="M718">
        <v>0.2384</v>
      </c>
      <c r="N718" t="str">
        <f>_xlfn.XLOOKUP(All_Together_New[[#This Row],[School Name]],Maine_Schools[School Name],Maine_Schools[Comparison School Type],"Error")</f>
        <v>Non Charter</v>
      </c>
    </row>
    <row r="719" spans="1:14">
      <c r="A719" t="s">
        <v>570</v>
      </c>
      <c r="B719">
        <v>847</v>
      </c>
      <c r="C719" t="s">
        <v>1060</v>
      </c>
      <c r="D719">
        <v>848</v>
      </c>
      <c r="E719" t="s">
        <v>425</v>
      </c>
      <c r="F719" t="s">
        <v>1243</v>
      </c>
      <c r="G719" t="s">
        <v>1677</v>
      </c>
      <c r="H719" t="s">
        <v>2297</v>
      </c>
      <c r="I719">
        <v>183</v>
      </c>
      <c r="J719">
        <v>182</v>
      </c>
      <c r="K719">
        <v>0.99450000000000005</v>
      </c>
      <c r="L719" t="s">
        <v>1402</v>
      </c>
      <c r="M719">
        <v>0.2747</v>
      </c>
      <c r="N719" t="str">
        <f>_xlfn.XLOOKUP(All_Together_New[[#This Row],[School Name]],Maine_Schools[School Name],Maine_Schools[Comparison School Type],"Error")</f>
        <v>Non Charter</v>
      </c>
    </row>
    <row r="720" spans="1:14">
      <c r="A720" t="s">
        <v>570</v>
      </c>
      <c r="B720">
        <v>847</v>
      </c>
      <c r="C720" t="s">
        <v>1060</v>
      </c>
      <c r="D720">
        <v>851</v>
      </c>
      <c r="E720" t="s">
        <v>267</v>
      </c>
      <c r="F720" t="s">
        <v>1243</v>
      </c>
      <c r="G720" t="s">
        <v>1677</v>
      </c>
      <c r="H720" t="s">
        <v>2297</v>
      </c>
      <c r="I720">
        <v>126</v>
      </c>
      <c r="J720">
        <v>124</v>
      </c>
      <c r="K720">
        <v>0.98409999999999997</v>
      </c>
      <c r="L720" t="s">
        <v>1419</v>
      </c>
      <c r="M720">
        <v>0.44350000000000001</v>
      </c>
      <c r="N720" t="str">
        <f>_xlfn.XLOOKUP(All_Together_New[[#This Row],[School Name]],Maine_Schools[School Name],Maine_Schools[Comparison School Type],"Error")</f>
        <v>Non Charter</v>
      </c>
    </row>
    <row r="721" spans="1:14">
      <c r="A721" t="s">
        <v>570</v>
      </c>
      <c r="B721">
        <v>847</v>
      </c>
      <c r="C721" t="s">
        <v>1060</v>
      </c>
      <c r="D721">
        <v>849</v>
      </c>
      <c r="E721" t="s">
        <v>326</v>
      </c>
      <c r="F721" t="s">
        <v>1243</v>
      </c>
      <c r="G721" t="s">
        <v>1677</v>
      </c>
      <c r="H721" t="s">
        <v>2297</v>
      </c>
      <c r="I721">
        <v>105</v>
      </c>
      <c r="J721">
        <v>102</v>
      </c>
      <c r="K721">
        <v>0.97140000000000004</v>
      </c>
      <c r="L721" t="s">
        <v>1392</v>
      </c>
      <c r="M721">
        <v>0.39219999999999999</v>
      </c>
      <c r="N721" t="str">
        <f>_xlfn.XLOOKUP(All_Together_New[[#This Row],[School Name]],Maine_Schools[School Name],Maine_Schools[Comparison School Type],"Error")</f>
        <v>Non Charter</v>
      </c>
    </row>
    <row r="722" spans="1:14">
      <c r="A722" t="s">
        <v>570</v>
      </c>
      <c r="B722">
        <v>847</v>
      </c>
      <c r="C722" t="s">
        <v>1060</v>
      </c>
      <c r="D722">
        <v>850</v>
      </c>
      <c r="E722" t="s">
        <v>456</v>
      </c>
      <c r="F722" t="s">
        <v>1243</v>
      </c>
      <c r="G722" t="s">
        <v>1677</v>
      </c>
      <c r="H722" t="s">
        <v>2297</v>
      </c>
      <c r="I722">
        <v>311</v>
      </c>
      <c r="J722">
        <v>306</v>
      </c>
      <c r="K722">
        <v>0.9839</v>
      </c>
      <c r="L722" t="s">
        <v>1409</v>
      </c>
      <c r="M722">
        <v>0.34310000000000002</v>
      </c>
      <c r="N722" t="str">
        <f>_xlfn.XLOOKUP(All_Together_New[[#This Row],[School Name]],Maine_Schools[School Name],Maine_Schools[Comparison School Type],"Error")</f>
        <v>Non Charter</v>
      </c>
    </row>
    <row r="723" spans="1:14">
      <c r="A723" t="s">
        <v>570</v>
      </c>
      <c r="B723">
        <v>847</v>
      </c>
      <c r="C723" t="s">
        <v>1060</v>
      </c>
      <c r="D723">
        <v>852</v>
      </c>
      <c r="E723" t="s">
        <v>460</v>
      </c>
      <c r="F723" t="s">
        <v>1243</v>
      </c>
      <c r="G723" t="s">
        <v>1677</v>
      </c>
      <c r="H723" t="s">
        <v>2297</v>
      </c>
      <c r="I723">
        <v>275</v>
      </c>
      <c r="J723">
        <v>275</v>
      </c>
      <c r="K723">
        <v>1</v>
      </c>
      <c r="L723" t="s">
        <v>1358</v>
      </c>
      <c r="M723">
        <v>0.41449999999999998</v>
      </c>
      <c r="N723" t="str">
        <f>_xlfn.XLOOKUP(All_Together_New[[#This Row],[School Name]],Maine_Schools[School Name],Maine_Schools[Comparison School Type],"Error")</f>
        <v>Non Charter</v>
      </c>
    </row>
    <row r="724" spans="1:14">
      <c r="A724" t="s">
        <v>570</v>
      </c>
      <c r="B724">
        <v>854</v>
      </c>
      <c r="C724" t="s">
        <v>1064</v>
      </c>
      <c r="D724">
        <v>857</v>
      </c>
      <c r="E724" t="s">
        <v>542</v>
      </c>
      <c r="F724" t="s">
        <v>1243</v>
      </c>
      <c r="G724" t="s">
        <v>1677</v>
      </c>
      <c r="H724" t="s">
        <v>2297</v>
      </c>
      <c r="I724">
        <v>117</v>
      </c>
      <c r="J724">
        <v>117</v>
      </c>
      <c r="K724">
        <v>1</v>
      </c>
      <c r="L724" t="s">
        <v>1351</v>
      </c>
      <c r="M724">
        <v>0.4017</v>
      </c>
      <c r="N724" t="str">
        <f>_xlfn.XLOOKUP(All_Together_New[[#This Row],[School Name]],Maine_Schools[School Name],Maine_Schools[Comparison School Type],"Error")</f>
        <v>Non Charter</v>
      </c>
    </row>
    <row r="725" spans="1:14">
      <c r="A725" t="s">
        <v>570</v>
      </c>
      <c r="B725">
        <v>854</v>
      </c>
      <c r="C725" t="s">
        <v>1064</v>
      </c>
      <c r="D725">
        <v>858</v>
      </c>
      <c r="E725" t="s">
        <v>354</v>
      </c>
      <c r="F725" t="s">
        <v>1243</v>
      </c>
      <c r="G725" t="s">
        <v>1677</v>
      </c>
      <c r="H725" t="s">
        <v>2297</v>
      </c>
      <c r="I725">
        <v>264</v>
      </c>
      <c r="J725">
        <v>262</v>
      </c>
      <c r="K725">
        <v>0.99239999999999995</v>
      </c>
      <c r="L725" t="s">
        <v>1478</v>
      </c>
      <c r="M725">
        <v>0.39689999999999998</v>
      </c>
      <c r="N725" t="str">
        <f>_xlfn.XLOOKUP(All_Together_New[[#This Row],[School Name]],Maine_Schools[School Name],Maine_Schools[Comparison School Type],"Error")</f>
        <v>Non Charter</v>
      </c>
    </row>
    <row r="726" spans="1:14">
      <c r="A726" t="s">
        <v>570</v>
      </c>
      <c r="B726">
        <v>860</v>
      </c>
      <c r="C726" t="s">
        <v>1065</v>
      </c>
      <c r="D726">
        <v>869</v>
      </c>
      <c r="E726" t="s">
        <v>23</v>
      </c>
      <c r="F726" t="s">
        <v>1243</v>
      </c>
      <c r="G726" t="s">
        <v>1677</v>
      </c>
      <c r="H726" t="s">
        <v>2297</v>
      </c>
      <c r="I726">
        <v>86</v>
      </c>
      <c r="J726">
        <v>86</v>
      </c>
      <c r="K726">
        <v>1</v>
      </c>
      <c r="L726" t="s">
        <v>1377</v>
      </c>
      <c r="M726">
        <v>0.5</v>
      </c>
      <c r="N726" t="str">
        <f>_xlfn.XLOOKUP(All_Together_New[[#This Row],[School Name]],Maine_Schools[School Name],Maine_Schools[Comparison School Type],"Error")</f>
        <v>Non Charter</v>
      </c>
    </row>
    <row r="727" spans="1:14">
      <c r="A727" t="s">
        <v>570</v>
      </c>
      <c r="B727">
        <v>860</v>
      </c>
      <c r="C727" t="s">
        <v>1065</v>
      </c>
      <c r="D727">
        <v>861</v>
      </c>
      <c r="E727" t="s">
        <v>147</v>
      </c>
      <c r="F727" t="s">
        <v>1243</v>
      </c>
      <c r="G727" t="s">
        <v>1677</v>
      </c>
      <c r="H727" t="s">
        <v>2297</v>
      </c>
      <c r="I727">
        <v>66</v>
      </c>
      <c r="J727">
        <v>65</v>
      </c>
      <c r="K727">
        <v>0.98480000000000001</v>
      </c>
      <c r="L727" t="s">
        <v>1520</v>
      </c>
      <c r="M727">
        <v>0.2923</v>
      </c>
      <c r="N727" t="str">
        <f>_xlfn.XLOOKUP(All_Together_New[[#This Row],[School Name]],Maine_Schools[School Name],Maine_Schools[Comparison School Type],"Error")</f>
        <v>Non Charter</v>
      </c>
    </row>
    <row r="728" spans="1:14">
      <c r="A728" t="s">
        <v>570</v>
      </c>
      <c r="B728">
        <v>860</v>
      </c>
      <c r="C728" t="s">
        <v>1065</v>
      </c>
      <c r="D728">
        <v>868</v>
      </c>
      <c r="E728" t="s">
        <v>290</v>
      </c>
      <c r="F728" t="s">
        <v>1243</v>
      </c>
      <c r="G728" t="s">
        <v>1677</v>
      </c>
      <c r="H728" t="s">
        <v>2297</v>
      </c>
      <c r="I728">
        <v>174</v>
      </c>
      <c r="J728">
        <v>168</v>
      </c>
      <c r="K728">
        <v>0.96550000000000002</v>
      </c>
      <c r="L728" t="s">
        <v>1439</v>
      </c>
      <c r="M728">
        <v>0.36899999999999999</v>
      </c>
      <c r="N728" t="str">
        <f>_xlfn.XLOOKUP(All_Together_New[[#This Row],[School Name]],Maine_Schools[School Name],Maine_Schools[Comparison School Type],"Error")</f>
        <v>Non Charter</v>
      </c>
    </row>
    <row r="729" spans="1:14">
      <c r="A729" t="s">
        <v>570</v>
      </c>
      <c r="B729">
        <v>860</v>
      </c>
      <c r="C729" t="s">
        <v>1065</v>
      </c>
      <c r="D729">
        <v>873</v>
      </c>
      <c r="E729" t="s">
        <v>372</v>
      </c>
      <c r="F729" t="s">
        <v>1243</v>
      </c>
      <c r="G729" t="s">
        <v>1677</v>
      </c>
      <c r="H729" t="s">
        <v>2297</v>
      </c>
      <c r="I729">
        <v>145</v>
      </c>
      <c r="J729">
        <v>145</v>
      </c>
      <c r="K729">
        <v>1</v>
      </c>
      <c r="L729" t="s">
        <v>1348</v>
      </c>
      <c r="M729">
        <v>0.4</v>
      </c>
      <c r="N729" t="str">
        <f>_xlfn.XLOOKUP(All_Together_New[[#This Row],[School Name]],Maine_Schools[School Name],Maine_Schools[Comparison School Type],"Error")</f>
        <v>Non Charter</v>
      </c>
    </row>
    <row r="730" spans="1:14">
      <c r="A730" t="s">
        <v>570</v>
      </c>
      <c r="B730">
        <v>860</v>
      </c>
      <c r="C730" t="s">
        <v>1065</v>
      </c>
      <c r="D730">
        <v>867</v>
      </c>
      <c r="E730" t="s">
        <v>109</v>
      </c>
      <c r="F730" t="s">
        <v>1243</v>
      </c>
      <c r="G730" t="s">
        <v>1677</v>
      </c>
      <c r="H730" t="s">
        <v>2297</v>
      </c>
      <c r="I730">
        <v>172</v>
      </c>
      <c r="J730">
        <v>166</v>
      </c>
      <c r="K730">
        <v>0.96509999999999996</v>
      </c>
      <c r="L730" t="s">
        <v>1379</v>
      </c>
      <c r="M730">
        <v>0.36749999999999999</v>
      </c>
      <c r="N730" t="str">
        <f>_xlfn.XLOOKUP(All_Together_New[[#This Row],[School Name]],Maine_Schools[School Name],Maine_Schools[Comparison School Type],"Error")</f>
        <v>Non Charter</v>
      </c>
    </row>
    <row r="731" spans="1:14">
      <c r="A731" t="s">
        <v>570</v>
      </c>
      <c r="B731">
        <v>860</v>
      </c>
      <c r="C731" t="s">
        <v>1065</v>
      </c>
      <c r="D731">
        <v>870</v>
      </c>
      <c r="E731" t="s">
        <v>176</v>
      </c>
      <c r="F731" t="s">
        <v>1243</v>
      </c>
      <c r="G731" t="s">
        <v>1677</v>
      </c>
      <c r="H731" t="s">
        <v>2297</v>
      </c>
      <c r="I731">
        <v>469</v>
      </c>
      <c r="J731">
        <v>458</v>
      </c>
      <c r="K731">
        <v>0.97650000000000003</v>
      </c>
      <c r="L731" t="s">
        <v>1508</v>
      </c>
      <c r="M731">
        <v>0.30570000000000003</v>
      </c>
      <c r="N731" t="str">
        <f>_xlfn.XLOOKUP(All_Together_New[[#This Row],[School Name]],Maine_Schools[School Name],Maine_Schools[Comparison School Type],"Error")</f>
        <v>Non Charter</v>
      </c>
    </row>
    <row r="732" spans="1:14">
      <c r="A732" t="s">
        <v>570</v>
      </c>
      <c r="B732">
        <v>874</v>
      </c>
      <c r="C732" t="s">
        <v>1069</v>
      </c>
      <c r="D732">
        <v>879</v>
      </c>
      <c r="E732" t="s">
        <v>361</v>
      </c>
      <c r="F732" t="s">
        <v>1243</v>
      </c>
      <c r="G732" t="s">
        <v>1677</v>
      </c>
      <c r="H732" t="s">
        <v>2297</v>
      </c>
      <c r="I732">
        <v>74</v>
      </c>
      <c r="J732">
        <v>72</v>
      </c>
      <c r="K732">
        <v>0.97299999999999998</v>
      </c>
      <c r="L732" t="s">
        <v>1417</v>
      </c>
      <c r="M732">
        <v>0.29170000000000001</v>
      </c>
      <c r="N732" t="str">
        <f>_xlfn.XLOOKUP(All_Together_New[[#This Row],[School Name]],Maine_Schools[School Name],Maine_Schools[Comparison School Type],"Error")</f>
        <v>Non Charter</v>
      </c>
    </row>
    <row r="733" spans="1:14">
      <c r="A733" t="s">
        <v>570</v>
      </c>
      <c r="B733">
        <v>874</v>
      </c>
      <c r="C733" t="s">
        <v>1069</v>
      </c>
      <c r="D733">
        <v>877</v>
      </c>
      <c r="E733" t="s">
        <v>168</v>
      </c>
      <c r="F733" t="s">
        <v>1243</v>
      </c>
      <c r="G733" t="s">
        <v>1677</v>
      </c>
      <c r="H733" t="s">
        <v>2297</v>
      </c>
      <c r="I733">
        <v>63</v>
      </c>
      <c r="J733">
        <v>61</v>
      </c>
      <c r="K733">
        <v>0.96830000000000005</v>
      </c>
      <c r="L733" t="s">
        <v>1249</v>
      </c>
      <c r="M733">
        <v>0.4098</v>
      </c>
      <c r="N733" t="str">
        <f>_xlfn.XLOOKUP(All_Together_New[[#This Row],[School Name]],Maine_Schools[School Name],Maine_Schools[Comparison School Type],"Error")</f>
        <v>Non Charter</v>
      </c>
    </row>
    <row r="734" spans="1:14">
      <c r="A734" t="s">
        <v>570</v>
      </c>
      <c r="B734">
        <v>874</v>
      </c>
      <c r="C734" t="s">
        <v>1069</v>
      </c>
      <c r="D734">
        <v>881</v>
      </c>
      <c r="E734" t="s">
        <v>436</v>
      </c>
      <c r="F734" t="s">
        <v>1243</v>
      </c>
      <c r="G734" t="s">
        <v>1677</v>
      </c>
      <c r="H734" t="s">
        <v>2297</v>
      </c>
      <c r="I734">
        <v>327</v>
      </c>
      <c r="J734">
        <v>324</v>
      </c>
      <c r="K734">
        <v>0.99080000000000001</v>
      </c>
      <c r="L734" t="s">
        <v>1478</v>
      </c>
      <c r="M734">
        <v>0.32100000000000001</v>
      </c>
      <c r="N734" t="str">
        <f>_xlfn.XLOOKUP(All_Together_New[[#This Row],[School Name]],Maine_Schools[School Name],Maine_Schools[Comparison School Type],"Error")</f>
        <v>Non Charter</v>
      </c>
    </row>
    <row r="735" spans="1:14">
      <c r="A735" t="s">
        <v>570</v>
      </c>
      <c r="B735">
        <v>1826</v>
      </c>
      <c r="C735" t="s">
        <v>1071</v>
      </c>
      <c r="D735">
        <v>672</v>
      </c>
      <c r="E735" t="s">
        <v>62</v>
      </c>
      <c r="F735" t="s">
        <v>1243</v>
      </c>
      <c r="G735" t="s">
        <v>1677</v>
      </c>
      <c r="H735" t="s">
        <v>2297</v>
      </c>
      <c r="I735">
        <v>178</v>
      </c>
      <c r="J735">
        <v>171</v>
      </c>
      <c r="K735">
        <v>0.9607</v>
      </c>
      <c r="L735" t="s">
        <v>1436</v>
      </c>
      <c r="M735">
        <v>0.50880000000000003</v>
      </c>
      <c r="N735" t="str">
        <f>_xlfn.XLOOKUP(All_Together_New[[#This Row],[School Name]],Maine_Schools[School Name],Maine_Schools[Comparison School Type],"Error")</f>
        <v>Non Charter</v>
      </c>
    </row>
    <row r="736" spans="1:14">
      <c r="A736" t="s">
        <v>570</v>
      </c>
      <c r="B736">
        <v>1826</v>
      </c>
      <c r="C736" t="s">
        <v>1071</v>
      </c>
      <c r="D736">
        <v>670</v>
      </c>
      <c r="E736" t="s">
        <v>71</v>
      </c>
      <c r="F736" t="s">
        <v>1243</v>
      </c>
      <c r="G736" t="s">
        <v>1677</v>
      </c>
      <c r="H736" t="s">
        <v>2297</v>
      </c>
      <c r="I736">
        <v>57</v>
      </c>
      <c r="J736">
        <v>52</v>
      </c>
      <c r="K736">
        <v>0.9123</v>
      </c>
      <c r="L736" t="s">
        <v>1360</v>
      </c>
      <c r="M736">
        <v>0.80769999999999997</v>
      </c>
      <c r="N736" t="str">
        <f>_xlfn.XLOOKUP(All_Together_New[[#This Row],[School Name]],Maine_Schools[School Name],Maine_Schools[Comparison School Type],"Error")</f>
        <v>Non Charter</v>
      </c>
    </row>
    <row r="737" spans="1:14">
      <c r="A737" t="s">
        <v>570</v>
      </c>
      <c r="B737">
        <v>1826</v>
      </c>
      <c r="C737" t="s">
        <v>1071</v>
      </c>
      <c r="D737">
        <v>671</v>
      </c>
      <c r="E737" t="s">
        <v>68</v>
      </c>
      <c r="F737" t="s">
        <v>1243</v>
      </c>
      <c r="G737" t="s">
        <v>1677</v>
      </c>
      <c r="H737" t="s">
        <v>2297</v>
      </c>
      <c r="I737">
        <v>157</v>
      </c>
      <c r="J737">
        <v>154</v>
      </c>
      <c r="K737">
        <v>0.98089999999999999</v>
      </c>
      <c r="L737" t="s">
        <v>1420</v>
      </c>
      <c r="M737">
        <v>0.48049999999999998</v>
      </c>
      <c r="N737" t="str">
        <f>_xlfn.XLOOKUP(All_Together_New[[#This Row],[School Name]],Maine_Schools[School Name],Maine_Schools[Comparison School Type],"Error")</f>
        <v>Non Charter</v>
      </c>
    </row>
    <row r="738" spans="1:14">
      <c r="A738" t="s">
        <v>570</v>
      </c>
      <c r="B738">
        <v>888</v>
      </c>
      <c r="C738" t="s">
        <v>1074</v>
      </c>
      <c r="D738">
        <v>889</v>
      </c>
      <c r="E738" t="s">
        <v>21</v>
      </c>
      <c r="F738" t="s">
        <v>1243</v>
      </c>
      <c r="G738" t="s">
        <v>1677</v>
      </c>
      <c r="H738" t="s">
        <v>2297</v>
      </c>
      <c r="I738">
        <v>82</v>
      </c>
      <c r="J738">
        <v>82</v>
      </c>
      <c r="K738">
        <v>1</v>
      </c>
      <c r="L738" t="s">
        <v>1261</v>
      </c>
      <c r="M738">
        <v>0.26829999999999998</v>
      </c>
      <c r="N738" t="str">
        <f>_xlfn.XLOOKUP(All_Together_New[[#This Row],[School Name]],Maine_Schools[School Name],Maine_Schools[Comparison School Type],"Error")</f>
        <v>Non Charter</v>
      </c>
    </row>
    <row r="739" spans="1:14">
      <c r="A739" t="s">
        <v>570</v>
      </c>
      <c r="B739">
        <v>888</v>
      </c>
      <c r="C739" t="s">
        <v>1074</v>
      </c>
      <c r="D739">
        <v>890</v>
      </c>
      <c r="E739" t="s">
        <v>337</v>
      </c>
      <c r="F739" t="s">
        <v>1243</v>
      </c>
      <c r="G739" t="s">
        <v>1677</v>
      </c>
      <c r="H739" t="s">
        <v>2297</v>
      </c>
      <c r="I739">
        <v>112</v>
      </c>
      <c r="J739">
        <v>112</v>
      </c>
      <c r="K739">
        <v>1</v>
      </c>
      <c r="L739" t="s">
        <v>1386</v>
      </c>
      <c r="M739">
        <v>0.4375</v>
      </c>
      <c r="N739" t="str">
        <f>_xlfn.XLOOKUP(All_Together_New[[#This Row],[School Name]],Maine_Schools[School Name],Maine_Schools[Comparison School Type],"Error")</f>
        <v>Non Charter</v>
      </c>
    </row>
    <row r="740" spans="1:14">
      <c r="A740" t="s">
        <v>570</v>
      </c>
      <c r="B740">
        <v>888</v>
      </c>
      <c r="C740" t="s">
        <v>1074</v>
      </c>
      <c r="D740">
        <v>892</v>
      </c>
      <c r="E740" t="s">
        <v>345</v>
      </c>
      <c r="F740" t="s">
        <v>1243</v>
      </c>
      <c r="G740" t="s">
        <v>1677</v>
      </c>
      <c r="H740" t="s">
        <v>2297</v>
      </c>
      <c r="I740">
        <v>100</v>
      </c>
      <c r="J740">
        <v>100</v>
      </c>
      <c r="K740">
        <v>1</v>
      </c>
      <c r="L740" t="s">
        <v>1521</v>
      </c>
      <c r="M740">
        <v>0.34</v>
      </c>
      <c r="N740" t="str">
        <f>_xlfn.XLOOKUP(All_Together_New[[#This Row],[School Name]],Maine_Schools[School Name],Maine_Schools[Comparison School Type],"Error")</f>
        <v>Non Charter</v>
      </c>
    </row>
    <row r="741" spans="1:14">
      <c r="A741" t="s">
        <v>570</v>
      </c>
      <c r="B741">
        <v>888</v>
      </c>
      <c r="C741" t="s">
        <v>1074</v>
      </c>
      <c r="D741">
        <v>894</v>
      </c>
      <c r="E741" t="s">
        <v>293</v>
      </c>
      <c r="F741" t="s">
        <v>1243</v>
      </c>
      <c r="G741" t="s">
        <v>1677</v>
      </c>
      <c r="H741" t="s">
        <v>2297</v>
      </c>
      <c r="I741">
        <v>224</v>
      </c>
      <c r="J741">
        <v>211</v>
      </c>
      <c r="K741">
        <v>0.94199999999999995</v>
      </c>
      <c r="L741" t="s">
        <v>1364</v>
      </c>
      <c r="M741">
        <v>0.47870000000000001</v>
      </c>
      <c r="N741" t="str">
        <f>_xlfn.XLOOKUP(All_Together_New[[#This Row],[School Name]],Maine_Schools[School Name],Maine_Schools[Comparison School Type],"Error")</f>
        <v>Non Charter</v>
      </c>
    </row>
    <row r="742" spans="1:14">
      <c r="A742" t="s">
        <v>570</v>
      </c>
      <c r="B742">
        <v>888</v>
      </c>
      <c r="C742" t="s">
        <v>1074</v>
      </c>
      <c r="D742">
        <v>897</v>
      </c>
      <c r="E742" t="s">
        <v>366</v>
      </c>
      <c r="F742" t="s">
        <v>1243</v>
      </c>
      <c r="G742" t="s">
        <v>1677</v>
      </c>
      <c r="H742" t="s">
        <v>2297</v>
      </c>
      <c r="I742">
        <v>616</v>
      </c>
      <c r="J742">
        <v>609</v>
      </c>
      <c r="K742">
        <v>0.98860000000000003</v>
      </c>
      <c r="L742" t="s">
        <v>1337</v>
      </c>
      <c r="M742">
        <v>0.31030000000000002</v>
      </c>
      <c r="N742" t="str">
        <f>_xlfn.XLOOKUP(All_Together_New[[#This Row],[School Name]],Maine_Schools[School Name],Maine_Schools[Comparison School Type],"Error")</f>
        <v>Non Charter</v>
      </c>
    </row>
    <row r="743" spans="1:14">
      <c r="A743" t="s">
        <v>570</v>
      </c>
      <c r="B743">
        <v>888</v>
      </c>
      <c r="C743" t="s">
        <v>1074</v>
      </c>
      <c r="D743">
        <v>893</v>
      </c>
      <c r="E743" t="s">
        <v>205</v>
      </c>
      <c r="F743" t="s">
        <v>1243</v>
      </c>
      <c r="G743" t="s">
        <v>1677</v>
      </c>
      <c r="H743" t="s">
        <v>2297</v>
      </c>
      <c r="I743">
        <v>72</v>
      </c>
      <c r="J743">
        <v>71</v>
      </c>
      <c r="K743">
        <v>0.98609999999999998</v>
      </c>
      <c r="L743" t="s">
        <v>1273</v>
      </c>
      <c r="M743">
        <v>0.52110000000000001</v>
      </c>
      <c r="N743" t="str">
        <f>_xlfn.XLOOKUP(All_Together_New[[#This Row],[School Name]],Maine_Schools[School Name],Maine_Schools[Comparison School Type],"Error")</f>
        <v>Non Charter</v>
      </c>
    </row>
    <row r="744" spans="1:14">
      <c r="A744" t="s">
        <v>570</v>
      </c>
      <c r="B744">
        <v>888</v>
      </c>
      <c r="C744" t="s">
        <v>1074</v>
      </c>
      <c r="D744">
        <v>896</v>
      </c>
      <c r="E744" t="s">
        <v>551</v>
      </c>
      <c r="F744" t="s">
        <v>1243</v>
      </c>
      <c r="G744" t="s">
        <v>1677</v>
      </c>
      <c r="H744" t="s">
        <v>2297</v>
      </c>
      <c r="I744">
        <v>245</v>
      </c>
      <c r="J744">
        <v>244</v>
      </c>
      <c r="K744">
        <v>0.99590000000000001</v>
      </c>
      <c r="L744" t="s">
        <v>1491</v>
      </c>
      <c r="M744">
        <v>0.32379999999999998</v>
      </c>
      <c r="N744" t="str">
        <f>_xlfn.XLOOKUP(All_Together_New[[#This Row],[School Name]],Maine_Schools[School Name],Maine_Schools[Comparison School Type],"Error")</f>
        <v>Non Charter</v>
      </c>
    </row>
    <row r="745" spans="1:14">
      <c r="A745" t="s">
        <v>570</v>
      </c>
      <c r="B745">
        <v>898</v>
      </c>
      <c r="C745" t="s">
        <v>1081</v>
      </c>
      <c r="D745">
        <v>2143</v>
      </c>
      <c r="E745" t="s">
        <v>191</v>
      </c>
      <c r="F745" t="s">
        <v>1243</v>
      </c>
      <c r="G745" t="s">
        <v>1677</v>
      </c>
      <c r="H745" t="s">
        <v>2297</v>
      </c>
      <c r="I745">
        <v>147</v>
      </c>
      <c r="J745">
        <v>145</v>
      </c>
      <c r="K745">
        <v>0.98640000000000005</v>
      </c>
      <c r="L745" t="s">
        <v>1304</v>
      </c>
      <c r="M745">
        <v>0.2069</v>
      </c>
      <c r="N745" t="str">
        <f>_xlfn.XLOOKUP(All_Together_New[[#This Row],[School Name]],Maine_Schools[School Name],Maine_Schools[Comparison School Type],"Error")</f>
        <v>Non Charter</v>
      </c>
    </row>
    <row r="746" spans="1:14">
      <c r="A746" t="s">
        <v>570</v>
      </c>
      <c r="B746">
        <v>898</v>
      </c>
      <c r="C746" t="s">
        <v>1081</v>
      </c>
      <c r="D746">
        <v>2141</v>
      </c>
      <c r="E746" t="s">
        <v>368</v>
      </c>
      <c r="F746" t="s">
        <v>1243</v>
      </c>
      <c r="G746" t="s">
        <v>1677</v>
      </c>
      <c r="H746" t="s">
        <v>2297</v>
      </c>
      <c r="I746">
        <v>38</v>
      </c>
      <c r="J746">
        <v>38</v>
      </c>
      <c r="K746">
        <v>1</v>
      </c>
      <c r="L746" t="s">
        <v>1357</v>
      </c>
      <c r="M746">
        <v>0.31580000000000003</v>
      </c>
      <c r="N746" t="str">
        <f>_xlfn.XLOOKUP(All_Together_New[[#This Row],[School Name]],Maine_Schools[School Name],Maine_Schools[Comparison School Type],"Error")</f>
        <v>Non Charter</v>
      </c>
    </row>
    <row r="747" spans="1:14">
      <c r="A747" t="s">
        <v>570</v>
      </c>
      <c r="B747">
        <v>898</v>
      </c>
      <c r="C747" t="s">
        <v>1081</v>
      </c>
      <c r="D747">
        <v>904</v>
      </c>
      <c r="E747" t="s">
        <v>127</v>
      </c>
      <c r="F747" t="s">
        <v>1243</v>
      </c>
      <c r="G747" t="s">
        <v>1677</v>
      </c>
      <c r="H747" t="s">
        <v>2297</v>
      </c>
      <c r="I747">
        <v>51</v>
      </c>
      <c r="J747">
        <v>50</v>
      </c>
      <c r="K747">
        <v>0.98040000000000005</v>
      </c>
      <c r="L747" t="s">
        <v>1298</v>
      </c>
      <c r="M747">
        <v>0.3</v>
      </c>
      <c r="N747" t="str">
        <f>_xlfn.XLOOKUP(All_Together_New[[#This Row],[School Name]],Maine_Schools[School Name],Maine_Schools[Comparison School Type],"Error")</f>
        <v>Non Charter</v>
      </c>
    </row>
    <row r="748" spans="1:14">
      <c r="A748" t="s">
        <v>570</v>
      </c>
      <c r="B748">
        <v>898</v>
      </c>
      <c r="C748" t="s">
        <v>1081</v>
      </c>
      <c r="D748">
        <v>2142</v>
      </c>
      <c r="E748" t="s">
        <v>510</v>
      </c>
      <c r="F748" t="s">
        <v>1243</v>
      </c>
      <c r="G748" t="s">
        <v>1677</v>
      </c>
      <c r="H748" t="s">
        <v>2297</v>
      </c>
      <c r="I748">
        <v>41</v>
      </c>
      <c r="J748">
        <v>40</v>
      </c>
      <c r="K748">
        <v>0.97560000000000002</v>
      </c>
      <c r="L748" t="s">
        <v>1323</v>
      </c>
      <c r="M748">
        <v>0.45</v>
      </c>
      <c r="N748" t="str">
        <f>_xlfn.XLOOKUP(All_Together_New[[#This Row],[School Name]],Maine_Schools[School Name],Maine_Schools[Comparison School Type],"Error")</f>
        <v>Non Charter</v>
      </c>
    </row>
    <row r="749" spans="1:14">
      <c r="A749" t="s">
        <v>570</v>
      </c>
      <c r="B749">
        <v>905</v>
      </c>
      <c r="C749" t="s">
        <v>1086</v>
      </c>
      <c r="D749">
        <v>2202</v>
      </c>
      <c r="E749" t="s">
        <v>169</v>
      </c>
      <c r="F749" t="s">
        <v>1243</v>
      </c>
      <c r="G749" t="s">
        <v>1677</v>
      </c>
      <c r="H749" t="s">
        <v>2297</v>
      </c>
      <c r="I749">
        <v>109</v>
      </c>
      <c r="J749">
        <v>103</v>
      </c>
      <c r="K749">
        <v>0.94499999999999995</v>
      </c>
      <c r="L749" t="s">
        <v>1620</v>
      </c>
      <c r="M749">
        <v>0.4466</v>
      </c>
      <c r="N749" t="str">
        <f>_xlfn.XLOOKUP(All_Together_New[[#This Row],[School Name]],Maine_Schools[School Name],Maine_Schools[Comparison School Type],"Error")</f>
        <v>Non Charter</v>
      </c>
    </row>
    <row r="750" spans="1:14">
      <c r="A750" t="s">
        <v>570</v>
      </c>
      <c r="B750">
        <v>905</v>
      </c>
      <c r="C750" t="s">
        <v>1086</v>
      </c>
      <c r="D750">
        <v>2203</v>
      </c>
      <c r="E750" t="s">
        <v>351</v>
      </c>
      <c r="F750" t="s">
        <v>1243</v>
      </c>
      <c r="G750" t="s">
        <v>1677</v>
      </c>
      <c r="H750" t="s">
        <v>2297</v>
      </c>
      <c r="I750">
        <v>173</v>
      </c>
      <c r="J750">
        <v>168</v>
      </c>
      <c r="K750">
        <v>0.97109999999999996</v>
      </c>
      <c r="L750" t="s">
        <v>1288</v>
      </c>
      <c r="M750">
        <v>0.38690000000000002</v>
      </c>
      <c r="N750" t="str">
        <f>_xlfn.XLOOKUP(All_Together_New[[#This Row],[School Name]],Maine_Schools[School Name],Maine_Schools[Comparison School Type],"Error")</f>
        <v>Non Charter</v>
      </c>
    </row>
    <row r="751" spans="1:14">
      <c r="A751" t="s">
        <v>570</v>
      </c>
      <c r="B751">
        <v>913</v>
      </c>
      <c r="C751" t="s">
        <v>1088</v>
      </c>
      <c r="D751">
        <v>921</v>
      </c>
      <c r="E751" t="s">
        <v>255</v>
      </c>
      <c r="F751" t="s">
        <v>1243</v>
      </c>
      <c r="G751" t="s">
        <v>1677</v>
      </c>
      <c r="H751" t="s">
        <v>2297</v>
      </c>
      <c r="I751">
        <v>225</v>
      </c>
      <c r="J751">
        <v>222</v>
      </c>
      <c r="K751">
        <v>0.98670000000000002</v>
      </c>
      <c r="L751" t="s">
        <v>1382</v>
      </c>
      <c r="M751">
        <v>0.3649</v>
      </c>
      <c r="N751" t="str">
        <f>_xlfn.XLOOKUP(All_Together_New[[#This Row],[School Name]],Maine_Schools[School Name],Maine_Schools[Comparison School Type],"Error")</f>
        <v>Non Charter</v>
      </c>
    </row>
    <row r="752" spans="1:14">
      <c r="A752" t="s">
        <v>570</v>
      </c>
      <c r="B752">
        <v>913</v>
      </c>
      <c r="C752" t="s">
        <v>1088</v>
      </c>
      <c r="D752">
        <v>2062</v>
      </c>
      <c r="E752" t="s">
        <v>429</v>
      </c>
      <c r="F752" t="s">
        <v>1243</v>
      </c>
      <c r="G752" t="s">
        <v>1677</v>
      </c>
      <c r="H752" t="s">
        <v>2297</v>
      </c>
      <c r="I752">
        <v>66</v>
      </c>
      <c r="J752">
        <v>66</v>
      </c>
      <c r="K752">
        <v>1</v>
      </c>
      <c r="L752" t="s">
        <v>1520</v>
      </c>
      <c r="M752">
        <v>0.28789999999999999</v>
      </c>
      <c r="N752" t="str">
        <f>_xlfn.XLOOKUP(All_Together_New[[#This Row],[School Name]],Maine_Schools[School Name],Maine_Schools[Comparison School Type],"Error")</f>
        <v>Non Charter</v>
      </c>
    </row>
    <row r="753" spans="1:14">
      <c r="A753" t="s">
        <v>570</v>
      </c>
      <c r="B753">
        <v>913</v>
      </c>
      <c r="C753" t="s">
        <v>1088</v>
      </c>
      <c r="D753">
        <v>918</v>
      </c>
      <c r="E753" t="s">
        <v>467</v>
      </c>
      <c r="F753" t="s">
        <v>1243</v>
      </c>
      <c r="G753" t="s">
        <v>1677</v>
      </c>
      <c r="H753" t="s">
        <v>2297</v>
      </c>
      <c r="I753">
        <v>148</v>
      </c>
      <c r="J753">
        <v>148</v>
      </c>
      <c r="K753">
        <v>1</v>
      </c>
      <c r="L753" t="s">
        <v>1411</v>
      </c>
      <c r="M753">
        <v>0.223</v>
      </c>
      <c r="N753" t="str">
        <f>_xlfn.XLOOKUP(All_Together_New[[#This Row],[School Name]],Maine_Schools[School Name],Maine_Schools[Comparison School Type],"Error")</f>
        <v>Non Charter</v>
      </c>
    </row>
    <row r="754" spans="1:14">
      <c r="A754" t="s">
        <v>570</v>
      </c>
      <c r="B754">
        <v>913</v>
      </c>
      <c r="C754" t="s">
        <v>1088</v>
      </c>
      <c r="D754">
        <v>920</v>
      </c>
      <c r="E754" t="s">
        <v>322</v>
      </c>
      <c r="F754" t="s">
        <v>1243</v>
      </c>
      <c r="G754" t="s">
        <v>1677</v>
      </c>
      <c r="H754" t="s">
        <v>2297</v>
      </c>
      <c r="I754">
        <v>461</v>
      </c>
      <c r="J754">
        <v>438</v>
      </c>
      <c r="K754">
        <v>0.95009999999999994</v>
      </c>
      <c r="L754" t="s">
        <v>1305</v>
      </c>
      <c r="M754">
        <v>0.3881</v>
      </c>
      <c r="N754" t="str">
        <f>_xlfn.XLOOKUP(All_Together_New[[#This Row],[School Name]],Maine_Schools[School Name],Maine_Schools[Comparison School Type],"Error")</f>
        <v>Non Charter</v>
      </c>
    </row>
    <row r="755" spans="1:14">
      <c r="A755" t="s">
        <v>570</v>
      </c>
      <c r="B755">
        <v>913</v>
      </c>
      <c r="C755" t="s">
        <v>1088</v>
      </c>
      <c r="D755">
        <v>915</v>
      </c>
      <c r="E755" t="s">
        <v>197</v>
      </c>
      <c r="F755" t="s">
        <v>1243</v>
      </c>
      <c r="G755" t="s">
        <v>1677</v>
      </c>
      <c r="H755" t="s">
        <v>2297</v>
      </c>
      <c r="I755">
        <v>430</v>
      </c>
      <c r="J755">
        <v>427</v>
      </c>
      <c r="K755">
        <v>0.99299999999999999</v>
      </c>
      <c r="L755" t="s">
        <v>2382</v>
      </c>
      <c r="M755">
        <v>0.36070000000000002</v>
      </c>
      <c r="N755" t="str">
        <f>_xlfn.XLOOKUP(All_Together_New[[#This Row],[School Name]],Maine_Schools[School Name],Maine_Schools[Comparison School Type],"Error")</f>
        <v>Non Charter</v>
      </c>
    </row>
    <row r="756" spans="1:14">
      <c r="A756" t="s">
        <v>570</v>
      </c>
      <c r="B756">
        <v>913</v>
      </c>
      <c r="C756" t="s">
        <v>1088</v>
      </c>
      <c r="D756">
        <v>919</v>
      </c>
      <c r="E756" t="s">
        <v>502</v>
      </c>
      <c r="F756" t="s">
        <v>1243</v>
      </c>
      <c r="G756" t="s">
        <v>1677</v>
      </c>
      <c r="H756" t="s">
        <v>2297</v>
      </c>
      <c r="I756">
        <v>89</v>
      </c>
      <c r="J756">
        <v>89</v>
      </c>
      <c r="K756">
        <v>1</v>
      </c>
      <c r="L756" t="s">
        <v>1520</v>
      </c>
      <c r="M756">
        <v>0.2135</v>
      </c>
      <c r="N756" t="str">
        <f>_xlfn.XLOOKUP(All_Together_New[[#This Row],[School Name]],Maine_Schools[School Name],Maine_Schools[Comparison School Type],"Error")</f>
        <v>Non Charter</v>
      </c>
    </row>
    <row r="757" spans="1:14">
      <c r="A757" t="s">
        <v>570</v>
      </c>
      <c r="B757">
        <v>913</v>
      </c>
      <c r="C757" t="s">
        <v>1088</v>
      </c>
      <c r="D757">
        <v>2061</v>
      </c>
      <c r="E757" t="s">
        <v>546</v>
      </c>
      <c r="F757" t="s">
        <v>1243</v>
      </c>
      <c r="G757" t="s">
        <v>1677</v>
      </c>
      <c r="H757" t="s">
        <v>2297</v>
      </c>
      <c r="I757">
        <v>77</v>
      </c>
      <c r="J757">
        <v>77</v>
      </c>
      <c r="K757">
        <v>1</v>
      </c>
      <c r="L757" t="s">
        <v>1399</v>
      </c>
      <c r="M757">
        <v>0.40260000000000001</v>
      </c>
      <c r="N757" t="str">
        <f>_xlfn.XLOOKUP(All_Together_New[[#This Row],[School Name]],Maine_Schools[School Name],Maine_Schools[Comparison School Type],"Error")</f>
        <v>Non Charter</v>
      </c>
    </row>
    <row r="758" spans="1:14">
      <c r="A758" t="s">
        <v>570</v>
      </c>
      <c r="B758">
        <v>922</v>
      </c>
      <c r="C758" t="s">
        <v>1093</v>
      </c>
      <c r="D758">
        <v>2113</v>
      </c>
      <c r="E758" t="s">
        <v>228</v>
      </c>
      <c r="F758" t="s">
        <v>1243</v>
      </c>
      <c r="G758" t="s">
        <v>1677</v>
      </c>
      <c r="H758" t="s">
        <v>2297</v>
      </c>
      <c r="I758">
        <v>176</v>
      </c>
      <c r="J758">
        <v>176</v>
      </c>
      <c r="K758">
        <v>1</v>
      </c>
      <c r="L758" t="s">
        <v>1306</v>
      </c>
      <c r="M758">
        <v>0.35799999999999998</v>
      </c>
      <c r="N758" t="str">
        <f>_xlfn.XLOOKUP(All_Together_New[[#This Row],[School Name]],Maine_Schools[School Name],Maine_Schools[Comparison School Type],"Error")</f>
        <v>Non Charter</v>
      </c>
    </row>
    <row r="759" spans="1:14">
      <c r="A759" t="s">
        <v>570</v>
      </c>
      <c r="B759">
        <v>922</v>
      </c>
      <c r="C759" t="s">
        <v>1093</v>
      </c>
      <c r="D759">
        <v>925</v>
      </c>
      <c r="E759" t="s">
        <v>83</v>
      </c>
      <c r="F759" t="s">
        <v>1243</v>
      </c>
      <c r="G759" t="s">
        <v>1677</v>
      </c>
      <c r="H759" t="s">
        <v>2297</v>
      </c>
      <c r="I759">
        <v>131</v>
      </c>
      <c r="J759">
        <v>124</v>
      </c>
      <c r="K759">
        <v>0.9466</v>
      </c>
      <c r="L759" t="s">
        <v>1288</v>
      </c>
      <c r="M759">
        <v>0.5242</v>
      </c>
      <c r="N759" t="str">
        <f>_xlfn.XLOOKUP(All_Together_New[[#This Row],[School Name]],Maine_Schools[School Name],Maine_Schools[Comparison School Type],"Error")</f>
        <v>Non Charter</v>
      </c>
    </row>
    <row r="760" spans="1:14">
      <c r="A760" t="s">
        <v>570</v>
      </c>
      <c r="B760">
        <v>922</v>
      </c>
      <c r="C760" t="s">
        <v>1093</v>
      </c>
      <c r="D760">
        <v>926</v>
      </c>
      <c r="E760" t="s">
        <v>89</v>
      </c>
      <c r="F760" t="s">
        <v>1243</v>
      </c>
      <c r="G760" t="s">
        <v>1677</v>
      </c>
      <c r="H760" t="s">
        <v>2297</v>
      </c>
      <c r="I760">
        <v>376</v>
      </c>
      <c r="J760">
        <v>369</v>
      </c>
      <c r="K760">
        <v>0.98140000000000005</v>
      </c>
      <c r="L760" t="s">
        <v>1641</v>
      </c>
      <c r="M760">
        <v>0.30620000000000003</v>
      </c>
      <c r="N760" t="str">
        <f>_xlfn.XLOOKUP(All_Together_New[[#This Row],[School Name]],Maine_Schools[School Name],Maine_Schools[Comparison School Type],"Error")</f>
        <v>Non Charter</v>
      </c>
    </row>
    <row r="761" spans="1:14">
      <c r="A761" t="s">
        <v>570</v>
      </c>
      <c r="B761">
        <v>922</v>
      </c>
      <c r="C761" t="s">
        <v>1093</v>
      </c>
      <c r="D761">
        <v>923</v>
      </c>
      <c r="E761" t="s">
        <v>449</v>
      </c>
      <c r="F761" t="s">
        <v>1243</v>
      </c>
      <c r="G761" t="s">
        <v>1677</v>
      </c>
      <c r="H761" t="s">
        <v>2297</v>
      </c>
      <c r="I761">
        <v>140</v>
      </c>
      <c r="J761">
        <v>139</v>
      </c>
      <c r="K761">
        <v>0.9929</v>
      </c>
      <c r="L761" t="s">
        <v>1395</v>
      </c>
      <c r="M761">
        <v>0.3669</v>
      </c>
      <c r="N761" t="str">
        <f>_xlfn.XLOOKUP(All_Together_New[[#This Row],[School Name]],Maine_Schools[School Name],Maine_Schools[Comparison School Type],"Error")</f>
        <v>Non Charter</v>
      </c>
    </row>
    <row r="762" spans="1:14">
      <c r="A762" t="s">
        <v>570</v>
      </c>
      <c r="B762">
        <v>932</v>
      </c>
      <c r="C762" t="s">
        <v>1097</v>
      </c>
      <c r="D762">
        <v>935</v>
      </c>
      <c r="E762" t="s">
        <v>300</v>
      </c>
      <c r="F762" t="s">
        <v>1243</v>
      </c>
      <c r="G762" t="s">
        <v>1677</v>
      </c>
      <c r="H762" t="s">
        <v>2297</v>
      </c>
      <c r="I762">
        <v>170</v>
      </c>
      <c r="J762">
        <v>170</v>
      </c>
      <c r="K762">
        <v>1</v>
      </c>
      <c r="L762" t="s">
        <v>1360</v>
      </c>
      <c r="M762">
        <v>0.24709999999999999</v>
      </c>
      <c r="N762" t="str">
        <f>_xlfn.XLOOKUP(All_Together_New[[#This Row],[School Name]],Maine_Schools[School Name],Maine_Schools[Comparison School Type],"Error")</f>
        <v>Non Charter</v>
      </c>
    </row>
    <row r="763" spans="1:14">
      <c r="A763" t="s">
        <v>570</v>
      </c>
      <c r="B763">
        <v>932</v>
      </c>
      <c r="C763" t="s">
        <v>1097</v>
      </c>
      <c r="D763">
        <v>934</v>
      </c>
      <c r="E763" t="s">
        <v>440</v>
      </c>
      <c r="F763" t="s">
        <v>1243</v>
      </c>
      <c r="G763" t="s">
        <v>1677</v>
      </c>
      <c r="H763" t="s">
        <v>2297</v>
      </c>
      <c r="I763">
        <v>90</v>
      </c>
      <c r="J763">
        <v>90</v>
      </c>
      <c r="K763">
        <v>1</v>
      </c>
      <c r="L763" t="s">
        <v>1261</v>
      </c>
      <c r="M763">
        <v>0.24440000000000001</v>
      </c>
      <c r="N763" t="str">
        <f>_xlfn.XLOOKUP(All_Together_New[[#This Row],[School Name]],Maine_Schools[School Name],Maine_Schools[Comparison School Type],"Error")</f>
        <v>Non Charter</v>
      </c>
    </row>
    <row r="764" spans="1:14">
      <c r="A764" t="s">
        <v>570</v>
      </c>
      <c r="B764">
        <v>936</v>
      </c>
      <c r="C764" t="s">
        <v>1101</v>
      </c>
      <c r="D764">
        <v>1763</v>
      </c>
      <c r="E764" t="s">
        <v>13</v>
      </c>
      <c r="F764" t="s">
        <v>1243</v>
      </c>
      <c r="G764" t="s">
        <v>1677</v>
      </c>
      <c r="H764" t="s">
        <v>2297</v>
      </c>
      <c r="I764">
        <v>212</v>
      </c>
      <c r="J764">
        <v>211</v>
      </c>
      <c r="K764">
        <v>0.99529999999999996</v>
      </c>
      <c r="L764" t="s">
        <v>1436</v>
      </c>
      <c r="M764">
        <v>0.4123</v>
      </c>
      <c r="N764" t="str">
        <f>_xlfn.XLOOKUP(All_Together_New[[#This Row],[School Name]],Maine_Schools[School Name],Maine_Schools[Comparison School Type],"Error")</f>
        <v>Non Charter</v>
      </c>
    </row>
    <row r="765" spans="1:14">
      <c r="A765" t="s">
        <v>570</v>
      </c>
      <c r="B765">
        <v>936</v>
      </c>
      <c r="C765" t="s">
        <v>1101</v>
      </c>
      <c r="D765">
        <v>939</v>
      </c>
      <c r="E765" t="s">
        <v>177</v>
      </c>
      <c r="F765" t="s">
        <v>1243</v>
      </c>
      <c r="G765" t="s">
        <v>1677</v>
      </c>
      <c r="H765" t="s">
        <v>2297</v>
      </c>
      <c r="I765">
        <v>81</v>
      </c>
      <c r="J765">
        <v>80</v>
      </c>
      <c r="K765">
        <v>0.98770000000000002</v>
      </c>
      <c r="L765" t="s">
        <v>1411</v>
      </c>
      <c r="M765">
        <v>0.41249999999999998</v>
      </c>
      <c r="N765" t="str">
        <f>_xlfn.XLOOKUP(All_Together_New[[#This Row],[School Name]],Maine_Schools[School Name],Maine_Schools[Comparison School Type],"Error")</f>
        <v>Non Charter</v>
      </c>
    </row>
    <row r="766" spans="1:14">
      <c r="A766" t="s">
        <v>570</v>
      </c>
      <c r="B766">
        <v>936</v>
      </c>
      <c r="C766" t="s">
        <v>1101</v>
      </c>
      <c r="D766">
        <v>940</v>
      </c>
      <c r="E766" t="s">
        <v>70</v>
      </c>
      <c r="F766" t="s">
        <v>1243</v>
      </c>
      <c r="G766" t="s">
        <v>1677</v>
      </c>
      <c r="H766" t="s">
        <v>2297</v>
      </c>
      <c r="I766">
        <v>221</v>
      </c>
      <c r="J766">
        <v>217</v>
      </c>
      <c r="K766">
        <v>0.9819</v>
      </c>
      <c r="L766" t="s">
        <v>1365</v>
      </c>
      <c r="M766">
        <v>0.3871</v>
      </c>
      <c r="N766" t="str">
        <f>_xlfn.XLOOKUP(All_Together_New[[#This Row],[School Name]],Maine_Schools[School Name],Maine_Schools[Comparison School Type],"Error")</f>
        <v>Non Charter</v>
      </c>
    </row>
    <row r="767" spans="1:14">
      <c r="A767" t="s">
        <v>570</v>
      </c>
      <c r="B767">
        <v>1469</v>
      </c>
      <c r="C767" t="s">
        <v>1106</v>
      </c>
      <c r="D767">
        <v>947</v>
      </c>
      <c r="E767" t="s">
        <v>352</v>
      </c>
      <c r="F767" t="s">
        <v>1243</v>
      </c>
      <c r="G767" t="s">
        <v>1677</v>
      </c>
      <c r="H767" t="s">
        <v>2297</v>
      </c>
      <c r="I767">
        <v>66</v>
      </c>
      <c r="J767">
        <v>65</v>
      </c>
      <c r="K767">
        <v>0.98480000000000001</v>
      </c>
      <c r="L767" t="s">
        <v>1541</v>
      </c>
      <c r="M767">
        <v>0.41539999999999999</v>
      </c>
      <c r="N767" t="str">
        <f>_xlfn.XLOOKUP(All_Together_New[[#This Row],[School Name]],Maine_Schools[School Name],Maine_Schools[Comparison School Type],"Error")</f>
        <v>Non Charter</v>
      </c>
    </row>
    <row r="768" spans="1:14">
      <c r="A768" t="s">
        <v>570</v>
      </c>
      <c r="B768">
        <v>1469</v>
      </c>
      <c r="C768" t="s">
        <v>1106</v>
      </c>
      <c r="D768">
        <v>948</v>
      </c>
      <c r="E768" t="s">
        <v>364</v>
      </c>
      <c r="F768" t="s">
        <v>1243</v>
      </c>
      <c r="G768" t="s">
        <v>1677</v>
      </c>
      <c r="H768" t="s">
        <v>2297</v>
      </c>
      <c r="I768">
        <v>75</v>
      </c>
      <c r="J768">
        <v>69</v>
      </c>
      <c r="K768">
        <v>0.92</v>
      </c>
      <c r="L768" t="s">
        <v>1399</v>
      </c>
      <c r="M768">
        <v>0.44929999999999998</v>
      </c>
      <c r="N768" t="str">
        <f>_xlfn.XLOOKUP(All_Together_New[[#This Row],[School Name]],Maine_Schools[School Name],Maine_Schools[Comparison School Type],"Error")</f>
        <v>Non Charter</v>
      </c>
    </row>
    <row r="769" spans="1:14">
      <c r="A769" t="s">
        <v>570</v>
      </c>
      <c r="B769">
        <v>1469</v>
      </c>
      <c r="C769" t="s">
        <v>1106</v>
      </c>
      <c r="D769">
        <v>949</v>
      </c>
      <c r="E769" t="s">
        <v>365</v>
      </c>
      <c r="F769" t="s">
        <v>1243</v>
      </c>
      <c r="G769" t="s">
        <v>1677</v>
      </c>
      <c r="H769" t="s">
        <v>2297</v>
      </c>
      <c r="I769">
        <v>322</v>
      </c>
      <c r="J769">
        <v>322</v>
      </c>
      <c r="K769">
        <v>1</v>
      </c>
      <c r="L769" t="s">
        <v>1363</v>
      </c>
      <c r="M769">
        <v>0.38200000000000001</v>
      </c>
      <c r="N769" t="str">
        <f>_xlfn.XLOOKUP(All_Together_New[[#This Row],[School Name]],Maine_Schools[School Name],Maine_Schools[Comparison School Type],"Error")</f>
        <v>Non Charter</v>
      </c>
    </row>
    <row r="770" spans="1:14">
      <c r="A770" t="s">
        <v>570</v>
      </c>
      <c r="B770">
        <v>951</v>
      </c>
      <c r="C770" t="s">
        <v>1107</v>
      </c>
      <c r="D770">
        <v>956</v>
      </c>
      <c r="E770" t="s">
        <v>526</v>
      </c>
      <c r="F770" t="s">
        <v>1243</v>
      </c>
      <c r="G770" t="s">
        <v>1677</v>
      </c>
      <c r="H770" t="s">
        <v>2297</v>
      </c>
      <c r="I770">
        <v>105</v>
      </c>
      <c r="J770">
        <v>104</v>
      </c>
      <c r="K770">
        <v>0.99050000000000005</v>
      </c>
      <c r="L770" t="s">
        <v>1244</v>
      </c>
      <c r="M770">
        <v>0.33650000000000002</v>
      </c>
      <c r="N770" t="str">
        <f>_xlfn.XLOOKUP(All_Together_New[[#This Row],[School Name]],Maine_Schools[School Name],Maine_Schools[Comparison School Type],"Error")</f>
        <v>Non Charter</v>
      </c>
    </row>
    <row r="771" spans="1:14">
      <c r="A771" t="s">
        <v>570</v>
      </c>
      <c r="B771">
        <v>951</v>
      </c>
      <c r="C771" t="s">
        <v>1107</v>
      </c>
      <c r="D771">
        <v>954</v>
      </c>
      <c r="E771" t="s">
        <v>371</v>
      </c>
      <c r="F771" t="s">
        <v>1243</v>
      </c>
      <c r="G771" t="s">
        <v>1677</v>
      </c>
      <c r="H771" t="s">
        <v>2297</v>
      </c>
      <c r="I771">
        <v>299</v>
      </c>
      <c r="J771">
        <v>292</v>
      </c>
      <c r="K771">
        <v>0.97660000000000002</v>
      </c>
      <c r="L771" t="s">
        <v>1390</v>
      </c>
      <c r="M771">
        <v>0.40410000000000001</v>
      </c>
      <c r="N771" t="str">
        <f>_xlfn.XLOOKUP(All_Together_New[[#This Row],[School Name]],Maine_Schools[School Name],Maine_Schools[Comparison School Type],"Error")</f>
        <v>Non Charter</v>
      </c>
    </row>
    <row r="772" spans="1:14">
      <c r="A772" t="s">
        <v>570</v>
      </c>
      <c r="B772">
        <v>957</v>
      </c>
      <c r="C772" t="s">
        <v>1108</v>
      </c>
      <c r="D772">
        <v>1769</v>
      </c>
      <c r="E772" t="s">
        <v>344</v>
      </c>
      <c r="F772" t="s">
        <v>1243</v>
      </c>
      <c r="G772" t="s">
        <v>1677</v>
      </c>
      <c r="H772" t="s">
        <v>2297</v>
      </c>
      <c r="I772">
        <v>96</v>
      </c>
      <c r="J772">
        <v>92</v>
      </c>
      <c r="K772">
        <v>0.95830000000000004</v>
      </c>
      <c r="L772" t="s">
        <v>1399</v>
      </c>
      <c r="M772">
        <v>0.33700000000000002</v>
      </c>
      <c r="N772" t="str">
        <f>_xlfn.XLOOKUP(All_Together_New[[#This Row],[School Name]],Maine_Schools[School Name],Maine_Schools[Comparison School Type],"Error")</f>
        <v>Non Charter</v>
      </c>
    </row>
    <row r="773" spans="1:14">
      <c r="A773" t="s">
        <v>570</v>
      </c>
      <c r="B773">
        <v>957</v>
      </c>
      <c r="C773" t="s">
        <v>1108</v>
      </c>
      <c r="D773">
        <v>958</v>
      </c>
      <c r="E773" t="s">
        <v>378</v>
      </c>
      <c r="F773" t="s">
        <v>1243</v>
      </c>
      <c r="G773" t="s">
        <v>1677</v>
      </c>
      <c r="H773" t="s">
        <v>2297</v>
      </c>
      <c r="I773">
        <v>163</v>
      </c>
      <c r="J773">
        <v>163</v>
      </c>
      <c r="K773">
        <v>1</v>
      </c>
      <c r="L773" t="s">
        <v>1324</v>
      </c>
      <c r="M773">
        <v>0.23930000000000001</v>
      </c>
      <c r="N773" t="str">
        <f>_xlfn.XLOOKUP(All_Together_New[[#This Row],[School Name]],Maine_Schools[School Name],Maine_Schools[Comparison School Type],"Error")</f>
        <v>Non Charter</v>
      </c>
    </row>
    <row r="774" spans="1:14">
      <c r="A774" t="s">
        <v>570</v>
      </c>
      <c r="B774">
        <v>1733</v>
      </c>
      <c r="C774" t="s">
        <v>1110</v>
      </c>
      <c r="D774">
        <v>739</v>
      </c>
      <c r="E774" t="s">
        <v>36</v>
      </c>
      <c r="F774" t="s">
        <v>1243</v>
      </c>
      <c r="G774" t="s">
        <v>1677</v>
      </c>
      <c r="H774" t="s">
        <v>2297</v>
      </c>
      <c r="I774">
        <v>96</v>
      </c>
      <c r="J774">
        <v>96</v>
      </c>
      <c r="K774">
        <v>1</v>
      </c>
      <c r="L774" t="s">
        <v>1253</v>
      </c>
      <c r="M774">
        <v>0.30209999999999998</v>
      </c>
      <c r="N774" t="str">
        <f>_xlfn.XLOOKUP(All_Together_New[[#This Row],[School Name]],Maine_Schools[School Name],Maine_Schools[Comparison School Type],"Error")</f>
        <v>Non Charter</v>
      </c>
    </row>
    <row r="775" spans="1:14">
      <c r="A775" t="s">
        <v>570</v>
      </c>
      <c r="B775">
        <v>1733</v>
      </c>
      <c r="C775" t="s">
        <v>1110</v>
      </c>
      <c r="D775">
        <v>735</v>
      </c>
      <c r="E775" t="s">
        <v>9</v>
      </c>
      <c r="F775" t="s">
        <v>1243</v>
      </c>
      <c r="G775" t="s">
        <v>1677</v>
      </c>
      <c r="H775" t="s">
        <v>2297</v>
      </c>
      <c r="I775">
        <v>129</v>
      </c>
      <c r="J775">
        <v>105</v>
      </c>
      <c r="K775">
        <v>0.81399999999999995</v>
      </c>
      <c r="L775" t="s">
        <v>1510</v>
      </c>
      <c r="M775">
        <v>0.57140000000000002</v>
      </c>
      <c r="N775" t="str">
        <f>_xlfn.XLOOKUP(All_Together_New[[#This Row],[School Name]],Maine_Schools[School Name],Maine_Schools[Comparison School Type],"Error")</f>
        <v>Non Charter</v>
      </c>
    </row>
    <row r="776" spans="1:14">
      <c r="A776" t="s">
        <v>570</v>
      </c>
      <c r="B776">
        <v>1733</v>
      </c>
      <c r="C776" t="s">
        <v>1110</v>
      </c>
      <c r="D776">
        <v>742</v>
      </c>
      <c r="E776" t="s">
        <v>152</v>
      </c>
      <c r="F776" t="s">
        <v>1243</v>
      </c>
      <c r="G776" t="s">
        <v>1677</v>
      </c>
      <c r="H776" t="s">
        <v>2297</v>
      </c>
      <c r="I776">
        <v>126</v>
      </c>
      <c r="J776">
        <v>123</v>
      </c>
      <c r="K776">
        <v>0.97619999999999996</v>
      </c>
      <c r="L776" t="s">
        <v>1273</v>
      </c>
      <c r="M776">
        <v>0.30080000000000001</v>
      </c>
      <c r="N776" t="str">
        <f>_xlfn.XLOOKUP(All_Together_New[[#This Row],[School Name]],Maine_Schools[School Name],Maine_Schools[Comparison School Type],"Error")</f>
        <v>Non Charter</v>
      </c>
    </row>
    <row r="777" spans="1:14">
      <c r="A777" t="s">
        <v>570</v>
      </c>
      <c r="B777">
        <v>1733</v>
      </c>
      <c r="C777" t="s">
        <v>1110</v>
      </c>
      <c r="D777">
        <v>2097</v>
      </c>
      <c r="E777" t="s">
        <v>49</v>
      </c>
      <c r="F777" t="s">
        <v>1243</v>
      </c>
      <c r="G777" t="s">
        <v>1677</v>
      </c>
      <c r="H777" t="s">
        <v>2297</v>
      </c>
      <c r="I777">
        <v>56</v>
      </c>
      <c r="J777">
        <v>56</v>
      </c>
      <c r="K777">
        <v>1</v>
      </c>
      <c r="L777" t="s">
        <v>1549</v>
      </c>
      <c r="M777">
        <v>0.41070000000000001</v>
      </c>
      <c r="N777" t="str">
        <f>_xlfn.XLOOKUP(All_Together_New[[#This Row],[School Name]],Maine_Schools[School Name],Maine_Schools[Comparison School Type],"Error")</f>
        <v>Non Charter</v>
      </c>
    </row>
    <row r="778" spans="1:14">
      <c r="A778" t="s">
        <v>570</v>
      </c>
      <c r="B778">
        <v>1733</v>
      </c>
      <c r="C778" t="s">
        <v>1110</v>
      </c>
      <c r="D778">
        <v>736</v>
      </c>
      <c r="E778" t="s">
        <v>385</v>
      </c>
      <c r="F778" t="s">
        <v>1243</v>
      </c>
      <c r="G778" t="s">
        <v>1677</v>
      </c>
      <c r="H778" t="s">
        <v>2297</v>
      </c>
      <c r="I778">
        <v>344</v>
      </c>
      <c r="J778">
        <v>334</v>
      </c>
      <c r="K778">
        <v>0.97089999999999999</v>
      </c>
      <c r="L778" t="s">
        <v>1259</v>
      </c>
      <c r="M778">
        <v>0.44009999999999999</v>
      </c>
      <c r="N778" t="str">
        <f>_xlfn.XLOOKUP(All_Together_New[[#This Row],[School Name]],Maine_Schools[School Name],Maine_Schools[Comparison School Type],"Error")</f>
        <v>Non Charter</v>
      </c>
    </row>
    <row r="779" spans="1:14">
      <c r="A779" t="s">
        <v>570</v>
      </c>
      <c r="B779">
        <v>969</v>
      </c>
      <c r="C779" t="s">
        <v>1115</v>
      </c>
      <c r="D779">
        <v>971</v>
      </c>
      <c r="E779" t="s">
        <v>214</v>
      </c>
      <c r="F779" t="s">
        <v>1243</v>
      </c>
      <c r="G779" t="s">
        <v>1677</v>
      </c>
      <c r="H779" t="s">
        <v>2297</v>
      </c>
      <c r="I779">
        <v>22</v>
      </c>
      <c r="J779">
        <v>22</v>
      </c>
      <c r="K779">
        <v>1</v>
      </c>
      <c r="L779" t="s">
        <v>1312</v>
      </c>
      <c r="M779">
        <v>0.2273</v>
      </c>
      <c r="N779" t="str">
        <f>_xlfn.XLOOKUP(All_Together_New[[#This Row],[School Name]],Maine_Schools[School Name],Maine_Schools[Comparison School Type],"Error")</f>
        <v>Non Charter</v>
      </c>
    </row>
    <row r="780" spans="1:14">
      <c r="A780" t="s">
        <v>570</v>
      </c>
      <c r="B780">
        <v>969</v>
      </c>
      <c r="C780" t="s">
        <v>1115</v>
      </c>
      <c r="D780">
        <v>1953</v>
      </c>
      <c r="E780" t="s">
        <v>375</v>
      </c>
      <c r="F780" t="s">
        <v>1243</v>
      </c>
      <c r="G780" t="s">
        <v>1677</v>
      </c>
      <c r="H780" t="s">
        <v>2297</v>
      </c>
      <c r="I780">
        <v>403</v>
      </c>
      <c r="J780">
        <v>392</v>
      </c>
      <c r="K780">
        <v>0.97270000000000001</v>
      </c>
      <c r="L780" t="s">
        <v>1418</v>
      </c>
      <c r="M780">
        <v>0.3342</v>
      </c>
      <c r="N780" t="str">
        <f>_xlfn.XLOOKUP(All_Together_New[[#This Row],[School Name]],Maine_Schools[School Name],Maine_Schools[Comparison School Type],"Error")</f>
        <v>Non Charter</v>
      </c>
    </row>
    <row r="781" spans="1:14">
      <c r="A781" t="s">
        <v>570</v>
      </c>
      <c r="B781">
        <v>969</v>
      </c>
      <c r="C781" t="s">
        <v>1115</v>
      </c>
      <c r="D781">
        <v>975</v>
      </c>
      <c r="E781" t="s">
        <v>499</v>
      </c>
      <c r="F781" t="s">
        <v>1243</v>
      </c>
      <c r="G781" t="s">
        <v>1677</v>
      </c>
      <c r="H781" t="s">
        <v>2297</v>
      </c>
      <c r="I781">
        <v>42</v>
      </c>
      <c r="J781">
        <v>41</v>
      </c>
      <c r="K781">
        <v>0.97619999999999996</v>
      </c>
      <c r="L781" t="s">
        <v>1401</v>
      </c>
      <c r="M781">
        <v>0.26829999999999998</v>
      </c>
      <c r="N781" t="str">
        <f>_xlfn.XLOOKUP(All_Together_New[[#This Row],[School Name]],Maine_Schools[School Name],Maine_Schools[Comparison School Type],"Error")</f>
        <v>Non Charter</v>
      </c>
    </row>
    <row r="782" spans="1:14">
      <c r="A782" t="s">
        <v>570</v>
      </c>
      <c r="B782">
        <v>1498</v>
      </c>
      <c r="C782" t="s">
        <v>1118</v>
      </c>
      <c r="D782">
        <v>1759</v>
      </c>
      <c r="E782" t="s">
        <v>230</v>
      </c>
      <c r="F782" t="s">
        <v>1243</v>
      </c>
      <c r="G782" t="s">
        <v>1677</v>
      </c>
      <c r="H782" t="s">
        <v>2297</v>
      </c>
      <c r="I782">
        <v>276</v>
      </c>
      <c r="J782">
        <v>275</v>
      </c>
      <c r="K782">
        <v>0.99639999999999995</v>
      </c>
      <c r="L782" t="s">
        <v>1583</v>
      </c>
      <c r="M782">
        <v>0.42180000000000001</v>
      </c>
      <c r="N782" t="str">
        <f>_xlfn.XLOOKUP(All_Together_New[[#This Row],[School Name]],Maine_Schools[School Name],Maine_Schools[Comparison School Type],"Error")</f>
        <v>Non Charter</v>
      </c>
    </row>
    <row r="783" spans="1:14">
      <c r="A783" t="s">
        <v>570</v>
      </c>
      <c r="B783">
        <v>1498</v>
      </c>
      <c r="C783" t="s">
        <v>1118</v>
      </c>
      <c r="D783">
        <v>1652</v>
      </c>
      <c r="E783" t="s">
        <v>115</v>
      </c>
      <c r="F783" t="s">
        <v>1243</v>
      </c>
      <c r="G783" t="s">
        <v>1677</v>
      </c>
      <c r="H783" t="s">
        <v>2297</v>
      </c>
      <c r="I783">
        <v>94</v>
      </c>
      <c r="J783">
        <v>86</v>
      </c>
      <c r="K783">
        <v>0.91490000000000005</v>
      </c>
      <c r="L783" t="s">
        <v>1346</v>
      </c>
      <c r="M783">
        <v>0.60470000000000002</v>
      </c>
      <c r="N783" t="str">
        <f>_xlfn.XLOOKUP(All_Together_New[[#This Row],[School Name]],Maine_Schools[School Name],Maine_Schools[Comparison School Type],"Error")</f>
        <v>Non Charter</v>
      </c>
    </row>
    <row r="784" spans="1:14">
      <c r="A784" t="s">
        <v>570</v>
      </c>
      <c r="B784">
        <v>1498</v>
      </c>
      <c r="C784" t="s">
        <v>1118</v>
      </c>
      <c r="D784">
        <v>1499</v>
      </c>
      <c r="E784" t="s">
        <v>233</v>
      </c>
      <c r="F784" t="s">
        <v>1243</v>
      </c>
      <c r="G784" t="s">
        <v>1677</v>
      </c>
      <c r="H784" t="s">
        <v>2297</v>
      </c>
      <c r="I784">
        <v>318</v>
      </c>
      <c r="J784">
        <v>287</v>
      </c>
      <c r="K784">
        <v>0.90249999999999997</v>
      </c>
      <c r="L784" t="s">
        <v>1277</v>
      </c>
      <c r="M784">
        <v>0.439</v>
      </c>
      <c r="N784" t="str">
        <f>_xlfn.XLOOKUP(All_Together_New[[#This Row],[School Name]],Maine_Schools[School Name],Maine_Schools[Comparison School Type],"Error")</f>
        <v>Non Charter</v>
      </c>
    </row>
    <row r="785" spans="1:14">
      <c r="A785" t="s">
        <v>570</v>
      </c>
      <c r="B785">
        <v>976</v>
      </c>
      <c r="C785" t="s">
        <v>1121</v>
      </c>
      <c r="D785">
        <v>983</v>
      </c>
      <c r="E785" t="s">
        <v>37</v>
      </c>
      <c r="F785" t="s">
        <v>1243</v>
      </c>
      <c r="G785" t="s">
        <v>1677</v>
      </c>
      <c r="H785" t="s">
        <v>2297</v>
      </c>
      <c r="I785">
        <v>170</v>
      </c>
      <c r="J785">
        <v>169</v>
      </c>
      <c r="K785">
        <v>0.99409999999999998</v>
      </c>
      <c r="L785" t="s">
        <v>1348</v>
      </c>
      <c r="M785">
        <v>0.34320000000000001</v>
      </c>
      <c r="N785" t="str">
        <f>_xlfn.XLOOKUP(All_Together_New[[#This Row],[School Name]],Maine_Schools[School Name],Maine_Schools[Comparison School Type],"Error")</f>
        <v>Non Charter</v>
      </c>
    </row>
    <row r="786" spans="1:14">
      <c r="A786" t="s">
        <v>570</v>
      </c>
      <c r="B786">
        <v>976</v>
      </c>
      <c r="C786" t="s">
        <v>1121</v>
      </c>
      <c r="D786">
        <v>979</v>
      </c>
      <c r="E786" t="s">
        <v>24</v>
      </c>
      <c r="F786" t="s">
        <v>1243</v>
      </c>
      <c r="G786" t="s">
        <v>1677</v>
      </c>
      <c r="H786" t="s">
        <v>2297</v>
      </c>
      <c r="I786">
        <v>46</v>
      </c>
      <c r="J786">
        <v>45</v>
      </c>
      <c r="K786">
        <v>0.97829999999999995</v>
      </c>
      <c r="L786" t="s">
        <v>1333</v>
      </c>
      <c r="M786">
        <v>0.37780000000000002</v>
      </c>
      <c r="N786" t="str">
        <f>_xlfn.XLOOKUP(All_Together_New[[#This Row],[School Name]],Maine_Schools[School Name],Maine_Schools[Comparison School Type],"Error")</f>
        <v>Non Charter</v>
      </c>
    </row>
    <row r="787" spans="1:14">
      <c r="A787" t="s">
        <v>570</v>
      </c>
      <c r="B787">
        <v>976</v>
      </c>
      <c r="C787" t="s">
        <v>1121</v>
      </c>
      <c r="D787">
        <v>978</v>
      </c>
      <c r="E787" t="s">
        <v>399</v>
      </c>
      <c r="F787" t="s">
        <v>1243</v>
      </c>
      <c r="G787" t="s">
        <v>1677</v>
      </c>
      <c r="H787" t="s">
        <v>2297</v>
      </c>
      <c r="I787">
        <v>38</v>
      </c>
      <c r="J787">
        <v>38</v>
      </c>
      <c r="K787">
        <v>1</v>
      </c>
      <c r="L787" t="s">
        <v>1591</v>
      </c>
      <c r="M787">
        <v>0.42109999999999997</v>
      </c>
      <c r="N787" t="str">
        <f>_xlfn.XLOOKUP(All_Together_New[[#This Row],[School Name]],Maine_Schools[School Name],Maine_Schools[Comparison School Type],"Error")</f>
        <v>Non Charter</v>
      </c>
    </row>
    <row r="788" spans="1:14">
      <c r="A788" t="s">
        <v>570</v>
      </c>
      <c r="B788">
        <v>976</v>
      </c>
      <c r="C788" t="s">
        <v>1121</v>
      </c>
      <c r="D788">
        <v>982</v>
      </c>
      <c r="E788" t="s">
        <v>529</v>
      </c>
      <c r="F788" t="s">
        <v>1243</v>
      </c>
      <c r="G788" t="s">
        <v>1677</v>
      </c>
      <c r="H788" t="s">
        <v>2297</v>
      </c>
      <c r="I788">
        <v>45</v>
      </c>
      <c r="J788">
        <v>45</v>
      </c>
      <c r="K788">
        <v>1</v>
      </c>
      <c r="L788" t="s">
        <v>1257</v>
      </c>
      <c r="M788">
        <v>0.28889999999999999</v>
      </c>
      <c r="N788" t="str">
        <f>_xlfn.XLOOKUP(All_Together_New[[#This Row],[School Name]],Maine_Schools[School Name],Maine_Schools[Comparison School Type],"Error")</f>
        <v>Non Charter</v>
      </c>
    </row>
    <row r="789" spans="1:14">
      <c r="A789" t="s">
        <v>570</v>
      </c>
      <c r="B789">
        <v>984</v>
      </c>
      <c r="C789" t="s">
        <v>1125</v>
      </c>
      <c r="D789">
        <v>986</v>
      </c>
      <c r="E789" t="s">
        <v>132</v>
      </c>
      <c r="F789" t="s">
        <v>1243</v>
      </c>
      <c r="G789" t="s">
        <v>1677</v>
      </c>
      <c r="H789" t="s">
        <v>2297</v>
      </c>
      <c r="I789">
        <v>112</v>
      </c>
      <c r="J789">
        <v>112</v>
      </c>
      <c r="K789">
        <v>1</v>
      </c>
      <c r="L789" t="s">
        <v>1411</v>
      </c>
      <c r="M789">
        <v>0.29459999999999997</v>
      </c>
      <c r="N789" t="str">
        <f>_xlfn.XLOOKUP(All_Together_New[[#This Row],[School Name]],Maine_Schools[School Name],Maine_Schools[Comparison School Type],"Error")</f>
        <v>Non Charter</v>
      </c>
    </row>
    <row r="790" spans="1:14">
      <c r="A790" t="s">
        <v>570</v>
      </c>
      <c r="B790">
        <v>984</v>
      </c>
      <c r="C790" t="s">
        <v>1125</v>
      </c>
      <c r="D790">
        <v>987</v>
      </c>
      <c r="E790" t="s">
        <v>196</v>
      </c>
      <c r="F790" t="s">
        <v>1243</v>
      </c>
      <c r="G790" t="s">
        <v>1677</v>
      </c>
      <c r="H790" t="s">
        <v>2297</v>
      </c>
      <c r="I790">
        <v>95</v>
      </c>
      <c r="J790">
        <v>95</v>
      </c>
      <c r="K790">
        <v>1</v>
      </c>
      <c r="L790" t="s">
        <v>1460</v>
      </c>
      <c r="M790">
        <v>0.21049999999999999</v>
      </c>
      <c r="N790" t="str">
        <f>_xlfn.XLOOKUP(All_Together_New[[#This Row],[School Name]],Maine_Schools[School Name],Maine_Schools[Comparison School Type],"Error")</f>
        <v>Non Charter</v>
      </c>
    </row>
    <row r="791" spans="1:14">
      <c r="A791" t="s">
        <v>570</v>
      </c>
      <c r="B791">
        <v>984</v>
      </c>
      <c r="C791" t="s">
        <v>1125</v>
      </c>
      <c r="D791">
        <v>989</v>
      </c>
      <c r="E791" t="s">
        <v>431</v>
      </c>
      <c r="F791" t="s">
        <v>1243</v>
      </c>
      <c r="G791" t="s">
        <v>1677</v>
      </c>
      <c r="H791" t="s">
        <v>2297</v>
      </c>
      <c r="I791">
        <v>59</v>
      </c>
      <c r="J791">
        <v>56</v>
      </c>
      <c r="K791">
        <v>0.94920000000000004</v>
      </c>
      <c r="L791" t="s">
        <v>1401</v>
      </c>
      <c r="M791">
        <v>0.19639999999999999</v>
      </c>
      <c r="N791" t="str">
        <f>_xlfn.XLOOKUP(All_Together_New[[#This Row],[School Name]],Maine_Schools[School Name],Maine_Schools[Comparison School Type],"Error")</f>
        <v>Non Charter</v>
      </c>
    </row>
    <row r="792" spans="1:14">
      <c r="A792" t="s">
        <v>570</v>
      </c>
      <c r="B792">
        <v>984</v>
      </c>
      <c r="C792" t="s">
        <v>1125</v>
      </c>
      <c r="D792">
        <v>991</v>
      </c>
      <c r="E792" t="s">
        <v>381</v>
      </c>
      <c r="F792" t="s">
        <v>1243</v>
      </c>
      <c r="G792" t="s">
        <v>1677</v>
      </c>
      <c r="H792" t="s">
        <v>2297</v>
      </c>
      <c r="I792">
        <v>170</v>
      </c>
      <c r="J792">
        <v>127</v>
      </c>
      <c r="K792">
        <v>0.74709999999999999</v>
      </c>
      <c r="L792" t="s">
        <v>1348</v>
      </c>
      <c r="M792">
        <v>0.45669999999999999</v>
      </c>
      <c r="N792" t="str">
        <f>_xlfn.XLOOKUP(All_Together_New[[#This Row],[School Name]],Maine_Schools[School Name],Maine_Schools[Comparison School Type],"Error")</f>
        <v>Non Charter</v>
      </c>
    </row>
    <row r="793" spans="1:14">
      <c r="A793" t="s">
        <v>570</v>
      </c>
      <c r="B793">
        <v>984</v>
      </c>
      <c r="C793" t="s">
        <v>1125</v>
      </c>
      <c r="D793">
        <v>993</v>
      </c>
      <c r="E793" t="s">
        <v>382</v>
      </c>
      <c r="F793" t="s">
        <v>1243</v>
      </c>
      <c r="G793" t="s">
        <v>1677</v>
      </c>
      <c r="H793" t="s">
        <v>2297</v>
      </c>
      <c r="I793">
        <v>527</v>
      </c>
      <c r="J793">
        <v>499</v>
      </c>
      <c r="K793">
        <v>0.94689999999999996</v>
      </c>
      <c r="L793" t="s">
        <v>1608</v>
      </c>
      <c r="M793">
        <v>0.34870000000000001</v>
      </c>
      <c r="N793" t="str">
        <f>_xlfn.XLOOKUP(All_Together_New[[#This Row],[School Name]],Maine_Schools[School Name],Maine_Schools[Comparison School Type],"Error")</f>
        <v>Non Charter</v>
      </c>
    </row>
    <row r="794" spans="1:14">
      <c r="A794" t="s">
        <v>570</v>
      </c>
      <c r="B794">
        <v>984</v>
      </c>
      <c r="C794" t="s">
        <v>1125</v>
      </c>
      <c r="D794">
        <v>990</v>
      </c>
      <c r="E794" t="s">
        <v>561</v>
      </c>
      <c r="F794" t="s">
        <v>1243</v>
      </c>
      <c r="G794" t="s">
        <v>1677</v>
      </c>
      <c r="H794" t="s">
        <v>2297</v>
      </c>
      <c r="I794">
        <v>105</v>
      </c>
      <c r="J794">
        <v>105</v>
      </c>
      <c r="K794">
        <v>1</v>
      </c>
      <c r="L794" t="s">
        <v>1261</v>
      </c>
      <c r="M794">
        <v>0.20949999999999999</v>
      </c>
      <c r="N794" t="str">
        <f>_xlfn.XLOOKUP(All_Together_New[[#This Row],[School Name]],Maine_Schools[School Name],Maine_Schools[Comparison School Type],"Error")</f>
        <v>Non Charter</v>
      </c>
    </row>
    <row r="795" spans="1:14">
      <c r="A795" t="s">
        <v>570</v>
      </c>
      <c r="B795">
        <v>984</v>
      </c>
      <c r="C795" t="s">
        <v>1125</v>
      </c>
      <c r="D795">
        <v>992</v>
      </c>
      <c r="E795" t="s">
        <v>563</v>
      </c>
      <c r="F795" t="s">
        <v>1243</v>
      </c>
      <c r="G795" t="s">
        <v>1677</v>
      </c>
      <c r="H795" t="s">
        <v>2297</v>
      </c>
      <c r="I795">
        <v>173</v>
      </c>
      <c r="J795">
        <v>171</v>
      </c>
      <c r="K795">
        <v>0.98839999999999995</v>
      </c>
      <c r="L795" t="s">
        <v>1392</v>
      </c>
      <c r="M795">
        <v>0.2339</v>
      </c>
      <c r="N795" t="str">
        <f>_xlfn.XLOOKUP(All_Together_New[[#This Row],[School Name]],Maine_Schools[School Name],Maine_Schools[Comparison School Type],"Error")</f>
        <v>Non Charter</v>
      </c>
    </row>
    <row r="796" spans="1:14">
      <c r="A796" t="s">
        <v>570</v>
      </c>
      <c r="B796">
        <v>1480</v>
      </c>
      <c r="C796" t="s">
        <v>1130</v>
      </c>
      <c r="D796">
        <v>392</v>
      </c>
      <c r="E796" t="s">
        <v>359</v>
      </c>
      <c r="F796" t="s">
        <v>1243</v>
      </c>
      <c r="G796" t="s">
        <v>1677</v>
      </c>
      <c r="H796" t="s">
        <v>2297</v>
      </c>
      <c r="I796">
        <v>92</v>
      </c>
      <c r="J796">
        <v>91</v>
      </c>
      <c r="K796">
        <v>0.98909999999999998</v>
      </c>
      <c r="L796" t="s">
        <v>1411</v>
      </c>
      <c r="M796">
        <v>0.36259999999999998</v>
      </c>
      <c r="N796" t="str">
        <f>_xlfn.XLOOKUP(All_Together_New[[#This Row],[School Name]],Maine_Schools[School Name],Maine_Schools[Comparison School Type],"Error")</f>
        <v>Non Charter</v>
      </c>
    </row>
    <row r="797" spans="1:14">
      <c r="A797" t="s">
        <v>570</v>
      </c>
      <c r="B797">
        <v>551</v>
      </c>
      <c r="C797" t="s">
        <v>1132</v>
      </c>
      <c r="D797">
        <v>554</v>
      </c>
      <c r="E797" t="s">
        <v>226</v>
      </c>
      <c r="F797" t="s">
        <v>1243</v>
      </c>
      <c r="G797" t="s">
        <v>1677</v>
      </c>
      <c r="H797" t="s">
        <v>2297</v>
      </c>
      <c r="I797">
        <v>277</v>
      </c>
      <c r="J797">
        <v>269</v>
      </c>
      <c r="K797">
        <v>0.97109999999999996</v>
      </c>
      <c r="L797" t="s">
        <v>1562</v>
      </c>
      <c r="M797">
        <v>0.39410000000000001</v>
      </c>
      <c r="N797" t="str">
        <f>_xlfn.XLOOKUP(All_Together_New[[#This Row],[School Name]],Maine_Schools[School Name],Maine_Schools[Comparison School Type],"Error")</f>
        <v>Non Charter</v>
      </c>
    </row>
    <row r="798" spans="1:14">
      <c r="A798" t="s">
        <v>570</v>
      </c>
      <c r="B798">
        <v>551</v>
      </c>
      <c r="C798" t="s">
        <v>1132</v>
      </c>
      <c r="D798">
        <v>552</v>
      </c>
      <c r="E798" t="s">
        <v>393</v>
      </c>
      <c r="F798" t="s">
        <v>1243</v>
      </c>
      <c r="G798" t="s">
        <v>1677</v>
      </c>
      <c r="H798" t="s">
        <v>2297</v>
      </c>
      <c r="I798">
        <v>101</v>
      </c>
      <c r="J798">
        <v>101</v>
      </c>
      <c r="K798">
        <v>1</v>
      </c>
      <c r="L798" t="s">
        <v>1298</v>
      </c>
      <c r="M798">
        <v>0.14849999999999999</v>
      </c>
      <c r="N798" t="str">
        <f>_xlfn.XLOOKUP(All_Together_New[[#This Row],[School Name]],Maine_Schools[School Name],Maine_Schools[Comparison School Type],"Error")</f>
        <v>Non Charter</v>
      </c>
    </row>
    <row r="799" spans="1:14">
      <c r="A799" t="s">
        <v>570</v>
      </c>
      <c r="B799">
        <v>551</v>
      </c>
      <c r="C799" t="s">
        <v>1132</v>
      </c>
      <c r="D799">
        <v>557</v>
      </c>
      <c r="E799" t="s">
        <v>353</v>
      </c>
      <c r="F799" t="s">
        <v>1243</v>
      </c>
      <c r="G799" t="s">
        <v>1677</v>
      </c>
      <c r="H799" t="s">
        <v>2297</v>
      </c>
      <c r="I799">
        <v>126</v>
      </c>
      <c r="J799">
        <v>119</v>
      </c>
      <c r="K799">
        <v>0.94440000000000002</v>
      </c>
      <c r="L799" t="s">
        <v>1324</v>
      </c>
      <c r="M799">
        <v>0.32769999999999999</v>
      </c>
      <c r="N799" t="str">
        <f>_xlfn.XLOOKUP(All_Together_New[[#This Row],[School Name]],Maine_Schools[School Name],Maine_Schools[Comparison School Type],"Error")</f>
        <v>Non Charter</v>
      </c>
    </row>
    <row r="800" spans="1:14">
      <c r="A800" t="s">
        <v>570</v>
      </c>
      <c r="B800">
        <v>551</v>
      </c>
      <c r="C800" t="s">
        <v>1132</v>
      </c>
      <c r="D800">
        <v>556</v>
      </c>
      <c r="E800" t="s">
        <v>159</v>
      </c>
      <c r="F800" t="s">
        <v>1243</v>
      </c>
      <c r="G800" t="s">
        <v>1677</v>
      </c>
      <c r="H800" t="s">
        <v>2297</v>
      </c>
      <c r="I800">
        <v>344</v>
      </c>
      <c r="J800">
        <v>339</v>
      </c>
      <c r="K800">
        <v>0.98550000000000004</v>
      </c>
      <c r="L800" t="s">
        <v>1639</v>
      </c>
      <c r="M800">
        <v>0.32740000000000002</v>
      </c>
      <c r="N800" t="str">
        <f>_xlfn.XLOOKUP(All_Together_New[[#This Row],[School Name]],Maine_Schools[School Name],Maine_Schools[Comparison School Type],"Error")</f>
        <v>Non Charter</v>
      </c>
    </row>
    <row r="801" spans="1:14">
      <c r="A801" t="s">
        <v>570</v>
      </c>
      <c r="B801">
        <v>570</v>
      </c>
      <c r="C801" t="s">
        <v>1135</v>
      </c>
      <c r="D801">
        <v>1977</v>
      </c>
      <c r="E801" t="s">
        <v>67</v>
      </c>
      <c r="F801" t="s">
        <v>1243</v>
      </c>
      <c r="G801" t="s">
        <v>1677</v>
      </c>
      <c r="H801" t="s">
        <v>2297</v>
      </c>
      <c r="I801">
        <v>121</v>
      </c>
      <c r="J801">
        <v>120</v>
      </c>
      <c r="K801">
        <v>0.99170000000000003</v>
      </c>
      <c r="L801" t="s">
        <v>1334</v>
      </c>
      <c r="M801">
        <v>0.4</v>
      </c>
      <c r="N801" t="str">
        <f>_xlfn.XLOOKUP(All_Together_New[[#This Row],[School Name]],Maine_Schools[School Name],Maine_Schools[Comparison School Type],"Error")</f>
        <v>Non Charter</v>
      </c>
    </row>
    <row r="802" spans="1:14">
      <c r="A802" t="s">
        <v>570</v>
      </c>
      <c r="B802">
        <v>570</v>
      </c>
      <c r="C802" t="s">
        <v>1135</v>
      </c>
      <c r="D802">
        <v>2098</v>
      </c>
      <c r="E802" t="s">
        <v>424</v>
      </c>
      <c r="F802" t="s">
        <v>1243</v>
      </c>
      <c r="G802" t="s">
        <v>1677</v>
      </c>
      <c r="H802" t="s">
        <v>2297</v>
      </c>
      <c r="I802">
        <v>115</v>
      </c>
      <c r="J802">
        <v>112</v>
      </c>
      <c r="K802">
        <v>0.97389999999999999</v>
      </c>
      <c r="L802" t="s">
        <v>1324</v>
      </c>
      <c r="M802">
        <v>0.34820000000000001</v>
      </c>
      <c r="N802" t="str">
        <f>_xlfn.XLOOKUP(All_Together_New[[#This Row],[School Name]],Maine_Schools[School Name],Maine_Schools[Comparison School Type],"Error")</f>
        <v>Non Charter</v>
      </c>
    </row>
    <row r="803" spans="1:14">
      <c r="A803" t="s">
        <v>570</v>
      </c>
      <c r="B803">
        <v>626</v>
      </c>
      <c r="C803" t="s">
        <v>1137</v>
      </c>
      <c r="D803">
        <v>627</v>
      </c>
      <c r="E803" t="s">
        <v>265</v>
      </c>
      <c r="F803" t="s">
        <v>1243</v>
      </c>
      <c r="G803" t="s">
        <v>1677</v>
      </c>
      <c r="H803" t="s">
        <v>2297</v>
      </c>
      <c r="I803">
        <v>70</v>
      </c>
      <c r="J803">
        <v>69</v>
      </c>
      <c r="K803">
        <v>0.98570000000000002</v>
      </c>
      <c r="L803" t="s">
        <v>1261</v>
      </c>
      <c r="M803">
        <v>0.31879999999999997</v>
      </c>
      <c r="N803" t="str">
        <f>_xlfn.XLOOKUP(All_Together_New[[#This Row],[School Name]],Maine_Schools[School Name],Maine_Schools[Comparison School Type],"Error")</f>
        <v>Non Charter</v>
      </c>
    </row>
    <row r="804" spans="1:14">
      <c r="A804" t="s">
        <v>570</v>
      </c>
      <c r="B804">
        <v>628</v>
      </c>
      <c r="C804" t="s">
        <v>1139</v>
      </c>
      <c r="D804">
        <v>1973</v>
      </c>
      <c r="E804" t="s">
        <v>377</v>
      </c>
      <c r="F804" t="s">
        <v>1243</v>
      </c>
      <c r="G804" t="s">
        <v>1677</v>
      </c>
      <c r="H804" t="s">
        <v>2297</v>
      </c>
      <c r="I804">
        <v>15</v>
      </c>
      <c r="J804">
        <v>15</v>
      </c>
      <c r="K804">
        <v>1</v>
      </c>
      <c r="L804" t="s">
        <v>1248</v>
      </c>
      <c r="M804">
        <v>0.4</v>
      </c>
      <c r="N804" t="str">
        <f>_xlfn.XLOOKUP(All_Together_New[[#This Row],[School Name]],Maine_Schools[School Name],Maine_Schools[Comparison School Type],"Error")</f>
        <v>Non Charter</v>
      </c>
    </row>
    <row r="805" spans="1:14">
      <c r="A805" t="s">
        <v>570</v>
      </c>
      <c r="B805">
        <v>628</v>
      </c>
      <c r="C805" t="s">
        <v>1139</v>
      </c>
      <c r="D805">
        <v>1974</v>
      </c>
      <c r="E805" t="s">
        <v>131</v>
      </c>
      <c r="F805" t="s">
        <v>1243</v>
      </c>
      <c r="G805" t="s">
        <v>1677</v>
      </c>
      <c r="H805" t="s">
        <v>2297</v>
      </c>
      <c r="I805">
        <v>74</v>
      </c>
      <c r="J805">
        <v>68</v>
      </c>
      <c r="K805">
        <v>0.91890000000000005</v>
      </c>
      <c r="L805" t="s">
        <v>1253</v>
      </c>
      <c r="M805">
        <v>0.42649999999999999</v>
      </c>
      <c r="N805" t="str">
        <f>_xlfn.XLOOKUP(All_Together_New[[#This Row],[School Name]],Maine_Schools[School Name],Maine_Schools[Comparison School Type],"Error")</f>
        <v>Non Charter</v>
      </c>
    </row>
    <row r="806" spans="1:14">
      <c r="A806" t="s">
        <v>570</v>
      </c>
      <c r="B806">
        <v>633</v>
      </c>
      <c r="C806" t="s">
        <v>1141</v>
      </c>
      <c r="D806">
        <v>634</v>
      </c>
      <c r="E806" t="s">
        <v>215</v>
      </c>
      <c r="F806" t="s">
        <v>1243</v>
      </c>
      <c r="G806" t="s">
        <v>1677</v>
      </c>
      <c r="H806" t="s">
        <v>2297</v>
      </c>
      <c r="I806">
        <v>77</v>
      </c>
      <c r="J806">
        <v>76</v>
      </c>
      <c r="K806">
        <v>0.98699999999999999</v>
      </c>
      <c r="L806" t="s">
        <v>1549</v>
      </c>
      <c r="M806">
        <v>0.30259999999999998</v>
      </c>
      <c r="N806" t="str">
        <f>_xlfn.XLOOKUP(All_Together_New[[#This Row],[School Name]],Maine_Schools[School Name],Maine_Schools[Comparison School Type],"Error")</f>
        <v>Non Charter</v>
      </c>
    </row>
    <row r="807" spans="1:14">
      <c r="A807" t="s">
        <v>570</v>
      </c>
      <c r="B807">
        <v>662</v>
      </c>
      <c r="C807" t="s">
        <v>1143</v>
      </c>
      <c r="D807">
        <v>663</v>
      </c>
      <c r="E807" t="s">
        <v>141</v>
      </c>
      <c r="F807" t="s">
        <v>1243</v>
      </c>
      <c r="G807" t="s">
        <v>1677</v>
      </c>
      <c r="H807" t="s">
        <v>2297</v>
      </c>
      <c r="I807">
        <v>58</v>
      </c>
      <c r="J807">
        <v>58</v>
      </c>
      <c r="K807">
        <v>1</v>
      </c>
      <c r="L807" t="s">
        <v>1399</v>
      </c>
      <c r="M807">
        <v>0.53449999999999998</v>
      </c>
      <c r="N807" t="str">
        <f>_xlfn.XLOOKUP(All_Together_New[[#This Row],[School Name]],Maine_Schools[School Name],Maine_Schools[Comparison School Type],"Error")</f>
        <v>Non Charter</v>
      </c>
    </row>
    <row r="808" spans="1:14">
      <c r="A808" t="s">
        <v>570</v>
      </c>
      <c r="B808">
        <v>664</v>
      </c>
      <c r="C808" t="s">
        <v>1145</v>
      </c>
      <c r="D808">
        <v>666</v>
      </c>
      <c r="E808" t="s">
        <v>301</v>
      </c>
      <c r="F808" t="s">
        <v>1243</v>
      </c>
      <c r="G808" t="s">
        <v>1677</v>
      </c>
      <c r="H808" t="s">
        <v>2297</v>
      </c>
      <c r="I808">
        <v>101</v>
      </c>
      <c r="J808">
        <v>99</v>
      </c>
      <c r="K808">
        <v>0.98019999999999996</v>
      </c>
      <c r="L808" t="s">
        <v>1246</v>
      </c>
      <c r="M808">
        <v>0.2828</v>
      </c>
      <c r="N808" t="str">
        <f>_xlfn.XLOOKUP(All_Together_New[[#This Row],[School Name]],Maine_Schools[School Name],Maine_Schools[Comparison School Type],"Error")</f>
        <v>Non Charter</v>
      </c>
    </row>
    <row r="809" spans="1:14">
      <c r="A809" t="s">
        <v>570</v>
      </c>
      <c r="B809">
        <v>664</v>
      </c>
      <c r="C809" t="s">
        <v>1145</v>
      </c>
      <c r="D809">
        <v>665</v>
      </c>
      <c r="E809" t="s">
        <v>45</v>
      </c>
      <c r="F809" t="s">
        <v>1243</v>
      </c>
      <c r="G809" t="s">
        <v>1677</v>
      </c>
      <c r="H809" t="s">
        <v>2297</v>
      </c>
      <c r="I809">
        <v>138</v>
      </c>
      <c r="J809">
        <v>137</v>
      </c>
      <c r="K809">
        <v>0.99280000000000002</v>
      </c>
      <c r="L809" t="s">
        <v>1620</v>
      </c>
      <c r="M809">
        <v>0.33579999999999999</v>
      </c>
      <c r="N809" t="str">
        <f>_xlfn.XLOOKUP(All_Together_New[[#This Row],[School Name]],Maine_Schools[School Name],Maine_Schools[Comparison School Type],"Error")</f>
        <v>Non Charter</v>
      </c>
    </row>
    <row r="810" spans="1:14">
      <c r="A810" t="s">
        <v>570</v>
      </c>
      <c r="B810">
        <v>681</v>
      </c>
      <c r="C810" t="s">
        <v>1147</v>
      </c>
      <c r="D810">
        <v>683</v>
      </c>
      <c r="E810" t="s">
        <v>186</v>
      </c>
      <c r="F810" t="s">
        <v>1243</v>
      </c>
      <c r="G810" t="s">
        <v>1677</v>
      </c>
      <c r="H810" t="s">
        <v>2297</v>
      </c>
      <c r="I810">
        <v>213</v>
      </c>
      <c r="J810">
        <v>210</v>
      </c>
      <c r="K810">
        <v>0.9859</v>
      </c>
      <c r="L810" t="s">
        <v>1490</v>
      </c>
      <c r="M810">
        <v>0.40479999999999999</v>
      </c>
      <c r="N810" t="str">
        <f>_xlfn.XLOOKUP(All_Together_New[[#This Row],[School Name]],Maine_Schools[School Name],Maine_Schools[Comparison School Type],"Error")</f>
        <v>Non Charter</v>
      </c>
    </row>
    <row r="811" spans="1:14">
      <c r="A811" t="s">
        <v>570</v>
      </c>
      <c r="B811">
        <v>681</v>
      </c>
      <c r="C811" t="s">
        <v>1147</v>
      </c>
      <c r="D811">
        <v>682</v>
      </c>
      <c r="E811" t="s">
        <v>253</v>
      </c>
      <c r="F811" t="s">
        <v>1243</v>
      </c>
      <c r="G811" t="s">
        <v>1677</v>
      </c>
      <c r="H811" t="s">
        <v>2297</v>
      </c>
      <c r="I811">
        <v>56</v>
      </c>
      <c r="J811">
        <v>56</v>
      </c>
      <c r="K811">
        <v>1</v>
      </c>
      <c r="L811" t="s">
        <v>1417</v>
      </c>
      <c r="M811">
        <v>0.375</v>
      </c>
      <c r="N811" t="str">
        <f>_xlfn.XLOOKUP(All_Together_New[[#This Row],[School Name]],Maine_Schools[School Name],Maine_Schools[Comparison School Type],"Error")</f>
        <v>Non Charter</v>
      </c>
    </row>
    <row r="812" spans="1:14">
      <c r="A812" t="s">
        <v>570</v>
      </c>
      <c r="B812">
        <v>681</v>
      </c>
      <c r="C812" t="s">
        <v>1147</v>
      </c>
      <c r="D812">
        <v>684</v>
      </c>
      <c r="E812" t="s">
        <v>535</v>
      </c>
      <c r="F812" t="s">
        <v>1243</v>
      </c>
      <c r="G812" t="s">
        <v>1677</v>
      </c>
      <c r="H812" t="s">
        <v>2297</v>
      </c>
      <c r="I812">
        <v>95</v>
      </c>
      <c r="J812">
        <v>95</v>
      </c>
      <c r="K812">
        <v>1</v>
      </c>
      <c r="L812" t="s">
        <v>1410</v>
      </c>
      <c r="M812">
        <v>0.33679999999999999</v>
      </c>
      <c r="N812" t="str">
        <f>_xlfn.XLOOKUP(All_Together_New[[#This Row],[School Name]],Maine_Schools[School Name],Maine_Schools[Comparison School Type],"Error")</f>
        <v>Non Charter</v>
      </c>
    </row>
    <row r="813" spans="1:14">
      <c r="A813" t="s">
        <v>570</v>
      </c>
      <c r="B813">
        <v>685</v>
      </c>
      <c r="C813" t="s">
        <v>1150</v>
      </c>
      <c r="D813">
        <v>686</v>
      </c>
      <c r="E813" t="s">
        <v>220</v>
      </c>
      <c r="F813" t="s">
        <v>1243</v>
      </c>
      <c r="G813" t="s">
        <v>1677</v>
      </c>
      <c r="H813" t="s">
        <v>2297</v>
      </c>
      <c r="I813">
        <v>11</v>
      </c>
      <c r="J813">
        <v>10</v>
      </c>
      <c r="K813">
        <v>0.90910000000000002</v>
      </c>
      <c r="L813" t="s">
        <v>1312</v>
      </c>
      <c r="M813">
        <v>0.5</v>
      </c>
      <c r="N813" t="str">
        <f>_xlfn.XLOOKUP(All_Together_New[[#This Row],[School Name]],Maine_Schools[School Name],Maine_Schools[Comparison School Type],"Error")</f>
        <v>Non Charter</v>
      </c>
    </row>
    <row r="814" spans="1:14">
      <c r="A814" t="s">
        <v>570</v>
      </c>
      <c r="B814">
        <v>685</v>
      </c>
      <c r="C814" t="s">
        <v>1150</v>
      </c>
      <c r="D814">
        <v>689</v>
      </c>
      <c r="E814" t="s">
        <v>79</v>
      </c>
      <c r="F814" t="s">
        <v>1243</v>
      </c>
      <c r="G814" t="s">
        <v>1677</v>
      </c>
      <c r="H814" t="s">
        <v>2297</v>
      </c>
      <c r="I814">
        <v>118</v>
      </c>
      <c r="J814">
        <v>118</v>
      </c>
      <c r="K814">
        <v>1</v>
      </c>
      <c r="L814" t="s">
        <v>1336</v>
      </c>
      <c r="M814">
        <v>0.32200000000000001</v>
      </c>
      <c r="N814" t="str">
        <f>_xlfn.XLOOKUP(All_Together_New[[#This Row],[School Name]],Maine_Schools[School Name],Maine_Schools[Comparison School Type],"Error")</f>
        <v>Non Charter</v>
      </c>
    </row>
    <row r="815" spans="1:14">
      <c r="A815" t="s">
        <v>570</v>
      </c>
      <c r="B815">
        <v>1997</v>
      </c>
      <c r="C815" t="s">
        <v>1152</v>
      </c>
      <c r="D815">
        <v>692</v>
      </c>
      <c r="E815" t="s">
        <v>73</v>
      </c>
      <c r="F815" t="s">
        <v>1243</v>
      </c>
      <c r="G815" t="s">
        <v>1677</v>
      </c>
      <c r="H815" t="s">
        <v>2297</v>
      </c>
      <c r="I815">
        <v>55</v>
      </c>
      <c r="J815">
        <v>54</v>
      </c>
      <c r="K815">
        <v>0.98180000000000001</v>
      </c>
      <c r="L815" t="s">
        <v>1399</v>
      </c>
      <c r="M815">
        <v>0.57410000000000005</v>
      </c>
      <c r="N815" t="str">
        <f>_xlfn.XLOOKUP(All_Together_New[[#This Row],[School Name]],Maine_Schools[School Name],Maine_Schools[Comparison School Type],"Error")</f>
        <v>Non Charter</v>
      </c>
    </row>
    <row r="816" spans="1:14">
      <c r="A816" t="s">
        <v>570</v>
      </c>
      <c r="B816">
        <v>1997</v>
      </c>
      <c r="C816" t="s">
        <v>1152</v>
      </c>
      <c r="D816">
        <v>693</v>
      </c>
      <c r="E816" t="s">
        <v>78</v>
      </c>
      <c r="F816" t="s">
        <v>1243</v>
      </c>
      <c r="G816" t="s">
        <v>1677</v>
      </c>
      <c r="H816" t="s">
        <v>2297</v>
      </c>
      <c r="I816">
        <v>74</v>
      </c>
      <c r="J816">
        <v>74</v>
      </c>
      <c r="K816">
        <v>1</v>
      </c>
      <c r="L816" t="s">
        <v>1541</v>
      </c>
      <c r="M816">
        <v>0.3649</v>
      </c>
      <c r="N816" t="str">
        <f>_xlfn.XLOOKUP(All_Together_New[[#This Row],[School Name]],Maine_Schools[School Name],Maine_Schools[Comparison School Type],"Error")</f>
        <v>Non Charter</v>
      </c>
    </row>
    <row r="817" spans="1:14">
      <c r="A817" t="s">
        <v>570</v>
      </c>
      <c r="B817">
        <v>2195</v>
      </c>
      <c r="C817" t="s">
        <v>891</v>
      </c>
      <c r="D817">
        <v>402</v>
      </c>
      <c r="E817" t="s">
        <v>360</v>
      </c>
      <c r="F817" t="s">
        <v>1243</v>
      </c>
      <c r="G817" t="s">
        <v>1677</v>
      </c>
      <c r="H817" t="s">
        <v>2297</v>
      </c>
      <c r="I817">
        <v>83</v>
      </c>
      <c r="J817">
        <v>83</v>
      </c>
      <c r="K817">
        <v>1</v>
      </c>
      <c r="L817" t="s">
        <v>1411</v>
      </c>
      <c r="M817">
        <v>0.39760000000000001</v>
      </c>
      <c r="N817" t="str">
        <f>_xlfn.XLOOKUP(All_Together_New[[#This Row],[School Name]],Maine_Schools[School Name],Maine_Schools[Comparison School Type],"Error")</f>
        <v>Non Charter</v>
      </c>
    </row>
    <row r="818" spans="1:14">
      <c r="A818" t="s">
        <v>570</v>
      </c>
      <c r="B818">
        <v>2195</v>
      </c>
      <c r="C818" t="s">
        <v>891</v>
      </c>
      <c r="D818">
        <v>404</v>
      </c>
      <c r="E818" t="s">
        <v>519</v>
      </c>
      <c r="F818" t="s">
        <v>1243</v>
      </c>
      <c r="G818" t="s">
        <v>1677</v>
      </c>
      <c r="H818" t="s">
        <v>2297</v>
      </c>
      <c r="I818">
        <v>97</v>
      </c>
      <c r="J818">
        <v>96</v>
      </c>
      <c r="K818">
        <v>0.98970000000000002</v>
      </c>
      <c r="L818" t="s">
        <v>1249</v>
      </c>
      <c r="M818">
        <v>0.26040000000000002</v>
      </c>
      <c r="N818" t="str">
        <f>_xlfn.XLOOKUP(All_Together_New[[#This Row],[School Name]],Maine_Schools[School Name],Maine_Schools[Comparison School Type],"Error")</f>
        <v>Non Charter</v>
      </c>
    </row>
    <row r="819" spans="1:14">
      <c r="A819" t="s">
        <v>570</v>
      </c>
      <c r="B819">
        <v>1662</v>
      </c>
      <c r="C819" t="s">
        <v>1154</v>
      </c>
      <c r="D819">
        <v>412</v>
      </c>
      <c r="E819" t="s">
        <v>167</v>
      </c>
      <c r="F819" t="s">
        <v>1243</v>
      </c>
      <c r="G819" t="s">
        <v>1677</v>
      </c>
      <c r="H819" t="s">
        <v>2297</v>
      </c>
      <c r="I819">
        <v>598</v>
      </c>
      <c r="J819">
        <v>592</v>
      </c>
      <c r="K819">
        <v>0.99</v>
      </c>
      <c r="L819" t="s">
        <v>2377</v>
      </c>
      <c r="M819">
        <v>0.30740000000000001</v>
      </c>
      <c r="N819" t="str">
        <f>_xlfn.XLOOKUP(All_Together_New[[#This Row],[School Name]],Maine_Schools[School Name],Maine_Schools[Comparison School Type],"Error")</f>
        <v>Non Charter</v>
      </c>
    </row>
    <row r="820" spans="1:14">
      <c r="A820" t="s">
        <v>570</v>
      </c>
      <c r="B820">
        <v>1662</v>
      </c>
      <c r="C820" t="s">
        <v>1154</v>
      </c>
      <c r="D820">
        <v>413</v>
      </c>
      <c r="E820" t="s">
        <v>434</v>
      </c>
      <c r="F820" t="s">
        <v>1243</v>
      </c>
      <c r="G820" t="s">
        <v>1677</v>
      </c>
      <c r="H820" t="s">
        <v>2297</v>
      </c>
      <c r="I820">
        <v>575</v>
      </c>
      <c r="J820">
        <v>561</v>
      </c>
      <c r="K820">
        <v>0.97570000000000001</v>
      </c>
      <c r="L820" t="s">
        <v>1448</v>
      </c>
      <c r="M820">
        <v>0.31730000000000003</v>
      </c>
      <c r="N820" t="str">
        <f>_xlfn.XLOOKUP(All_Together_New[[#This Row],[School Name]],Maine_Schools[School Name],Maine_Schools[Comparison School Type],"Error")</f>
        <v>Non Charter</v>
      </c>
    </row>
    <row r="821" spans="1:14">
      <c r="A821" t="s">
        <v>570</v>
      </c>
      <c r="B821">
        <v>416</v>
      </c>
      <c r="C821" t="s">
        <v>1155</v>
      </c>
      <c r="D821">
        <v>425</v>
      </c>
      <c r="E821" t="s">
        <v>251</v>
      </c>
      <c r="F821" t="s">
        <v>1243</v>
      </c>
      <c r="G821" t="s">
        <v>1677</v>
      </c>
      <c r="H821" t="s">
        <v>2297</v>
      </c>
      <c r="I821">
        <v>148</v>
      </c>
      <c r="J821">
        <v>147</v>
      </c>
      <c r="K821">
        <v>0.99319999999999997</v>
      </c>
      <c r="L821" t="s">
        <v>1510</v>
      </c>
      <c r="M821">
        <v>0.40820000000000001</v>
      </c>
      <c r="N821" t="str">
        <f>_xlfn.XLOOKUP(All_Together_New[[#This Row],[School Name]],Maine_Schools[School Name],Maine_Schools[Comparison School Type],"Error")</f>
        <v>Non Charter</v>
      </c>
    </row>
    <row r="822" spans="1:14">
      <c r="A822" t="s">
        <v>570</v>
      </c>
      <c r="B822">
        <v>416</v>
      </c>
      <c r="C822" t="s">
        <v>1155</v>
      </c>
      <c r="D822">
        <v>2083</v>
      </c>
      <c r="E822" t="s">
        <v>481</v>
      </c>
      <c r="F822" t="s">
        <v>1243</v>
      </c>
      <c r="G822" t="s">
        <v>1677</v>
      </c>
      <c r="H822" t="s">
        <v>2297</v>
      </c>
      <c r="I822">
        <v>162</v>
      </c>
      <c r="J822">
        <v>162</v>
      </c>
      <c r="K822">
        <v>1</v>
      </c>
      <c r="L822" t="s">
        <v>1510</v>
      </c>
      <c r="M822">
        <v>0.37040000000000001</v>
      </c>
      <c r="N822" t="str">
        <f>_xlfn.XLOOKUP(All_Together_New[[#This Row],[School Name]],Maine_Schools[School Name],Maine_Schools[Comparison School Type],"Error")</f>
        <v>Non Charter</v>
      </c>
    </row>
    <row r="823" spans="1:14">
      <c r="A823" t="s">
        <v>570</v>
      </c>
      <c r="B823">
        <v>416</v>
      </c>
      <c r="C823" t="s">
        <v>1155</v>
      </c>
      <c r="D823">
        <v>423</v>
      </c>
      <c r="E823" t="s">
        <v>193</v>
      </c>
      <c r="F823" t="s">
        <v>1243</v>
      </c>
      <c r="G823" t="s">
        <v>1677</v>
      </c>
      <c r="H823" t="s">
        <v>2297</v>
      </c>
      <c r="I823">
        <v>244</v>
      </c>
      <c r="J823">
        <v>230</v>
      </c>
      <c r="K823">
        <v>0.94259999999999999</v>
      </c>
      <c r="L823" t="s">
        <v>1254</v>
      </c>
      <c r="M823">
        <v>0.55649999999999999</v>
      </c>
      <c r="N823" t="str">
        <f>_xlfn.XLOOKUP(All_Together_New[[#This Row],[School Name]],Maine_Schools[School Name],Maine_Schools[Comparison School Type],"Error")</f>
        <v>Non Charter</v>
      </c>
    </row>
    <row r="824" spans="1:14">
      <c r="A824" t="s">
        <v>570</v>
      </c>
      <c r="B824">
        <v>416</v>
      </c>
      <c r="C824" t="s">
        <v>1155</v>
      </c>
      <c r="D824">
        <v>2050</v>
      </c>
      <c r="E824" t="s">
        <v>407</v>
      </c>
      <c r="F824" t="s">
        <v>1243</v>
      </c>
      <c r="G824" t="s">
        <v>1677</v>
      </c>
      <c r="H824" t="s">
        <v>2297</v>
      </c>
      <c r="I824">
        <v>885</v>
      </c>
      <c r="J824">
        <v>865</v>
      </c>
      <c r="K824">
        <v>0.97740000000000005</v>
      </c>
      <c r="L824" t="s">
        <v>2540</v>
      </c>
      <c r="M824">
        <v>0.36299999999999999</v>
      </c>
      <c r="N824" t="str">
        <f>_xlfn.XLOOKUP(All_Together_New[[#This Row],[School Name]],Maine_Schools[School Name],Maine_Schools[Comparison School Type],"Error")</f>
        <v>Non Charter</v>
      </c>
    </row>
    <row r="825" spans="1:14">
      <c r="A825" t="s">
        <v>570</v>
      </c>
      <c r="B825">
        <v>416</v>
      </c>
      <c r="C825" t="s">
        <v>1155</v>
      </c>
      <c r="D825">
        <v>1651</v>
      </c>
      <c r="E825" t="s">
        <v>523</v>
      </c>
      <c r="F825" t="s">
        <v>1243</v>
      </c>
      <c r="G825" t="s">
        <v>1677</v>
      </c>
      <c r="H825" t="s">
        <v>2297</v>
      </c>
      <c r="I825">
        <v>128</v>
      </c>
      <c r="J825">
        <v>128</v>
      </c>
      <c r="K825">
        <v>1</v>
      </c>
      <c r="L825" t="s">
        <v>1308</v>
      </c>
      <c r="M825">
        <v>0.4219</v>
      </c>
      <c r="N825" t="str">
        <f>_xlfn.XLOOKUP(All_Together_New[[#This Row],[School Name]],Maine_Schools[School Name],Maine_Schools[Comparison School Type],"Error")</f>
        <v>Non Charter</v>
      </c>
    </row>
    <row r="826" spans="1:14">
      <c r="A826" t="s">
        <v>570</v>
      </c>
      <c r="B826">
        <v>427</v>
      </c>
      <c r="C826" t="s">
        <v>1158</v>
      </c>
      <c r="D826">
        <v>431</v>
      </c>
      <c r="E826" t="s">
        <v>524</v>
      </c>
      <c r="F826" t="s">
        <v>1243</v>
      </c>
      <c r="G826" t="s">
        <v>1677</v>
      </c>
      <c r="H826" t="s">
        <v>2297</v>
      </c>
      <c r="I826">
        <v>235</v>
      </c>
      <c r="J826">
        <v>219</v>
      </c>
      <c r="K826">
        <v>0.93189999999999995</v>
      </c>
      <c r="L826" t="s">
        <v>1331</v>
      </c>
      <c r="M826">
        <v>0.20549999999999999</v>
      </c>
      <c r="N826" t="str">
        <f>_xlfn.XLOOKUP(All_Together_New[[#This Row],[School Name]],Maine_Schools[School Name],Maine_Schools[Comparison School Type],"Error")</f>
        <v>Non Charter</v>
      </c>
    </row>
    <row r="827" spans="1:14">
      <c r="A827" t="s">
        <v>570</v>
      </c>
      <c r="B827">
        <v>427</v>
      </c>
      <c r="C827" t="s">
        <v>1158</v>
      </c>
      <c r="D827">
        <v>430</v>
      </c>
      <c r="E827" t="s">
        <v>525</v>
      </c>
      <c r="F827" t="s">
        <v>1243</v>
      </c>
      <c r="G827" t="s">
        <v>1677</v>
      </c>
      <c r="H827" t="s">
        <v>2297</v>
      </c>
      <c r="I827">
        <v>647</v>
      </c>
      <c r="J827">
        <v>634</v>
      </c>
      <c r="K827">
        <v>0.97989999999999999</v>
      </c>
      <c r="L827" t="s">
        <v>1639</v>
      </c>
      <c r="M827">
        <v>0.17510000000000001</v>
      </c>
      <c r="N827" t="str">
        <f>_xlfn.XLOOKUP(All_Together_New[[#This Row],[School Name]],Maine_Schools[School Name],Maine_Schools[Comparison School Type],"Error")</f>
        <v>Non Charter</v>
      </c>
    </row>
    <row r="828" spans="1:14">
      <c r="A828" t="s">
        <v>570</v>
      </c>
      <c r="B828">
        <v>427</v>
      </c>
      <c r="C828" t="s">
        <v>1158</v>
      </c>
      <c r="D828">
        <v>433</v>
      </c>
      <c r="E828" t="s">
        <v>556</v>
      </c>
      <c r="F828" t="s">
        <v>1243</v>
      </c>
      <c r="G828" t="s">
        <v>1677</v>
      </c>
      <c r="H828" t="s">
        <v>2297</v>
      </c>
      <c r="I828">
        <v>675</v>
      </c>
      <c r="J828">
        <v>667</v>
      </c>
      <c r="K828">
        <v>0.98809999999999998</v>
      </c>
      <c r="L828" t="s">
        <v>2380</v>
      </c>
      <c r="M828">
        <v>0.18140000000000001</v>
      </c>
      <c r="N828" t="str">
        <f>_xlfn.XLOOKUP(All_Together_New[[#This Row],[School Name]],Maine_Schools[School Name],Maine_Schools[Comparison School Type],"Error")</f>
        <v>Non Charter</v>
      </c>
    </row>
    <row r="829" spans="1:14">
      <c r="A829" t="s">
        <v>570</v>
      </c>
      <c r="B829">
        <v>1996</v>
      </c>
      <c r="C829" t="s">
        <v>1160</v>
      </c>
      <c r="D829">
        <v>929</v>
      </c>
      <c r="E829" t="s">
        <v>527</v>
      </c>
      <c r="F829" t="s">
        <v>1243</v>
      </c>
      <c r="G829" t="s">
        <v>1677</v>
      </c>
      <c r="H829" t="s">
        <v>2297</v>
      </c>
      <c r="I829">
        <v>47</v>
      </c>
      <c r="J829">
        <v>47</v>
      </c>
      <c r="K829">
        <v>1</v>
      </c>
      <c r="L829" t="s">
        <v>1250</v>
      </c>
      <c r="M829">
        <v>0.21279999999999999</v>
      </c>
      <c r="N829" t="str">
        <f>_xlfn.XLOOKUP(All_Together_New[[#This Row],[School Name]],Maine_Schools[School Name],Maine_Schools[Comparison School Type],"Error")</f>
        <v>Non Charter</v>
      </c>
    </row>
    <row r="830" spans="1:14">
      <c r="A830" t="s">
        <v>570</v>
      </c>
      <c r="B830">
        <v>434</v>
      </c>
      <c r="C830" t="s">
        <v>1162</v>
      </c>
      <c r="D830">
        <v>435</v>
      </c>
      <c r="E830" t="s">
        <v>441</v>
      </c>
      <c r="F830" t="s">
        <v>1243</v>
      </c>
      <c r="G830" t="s">
        <v>1677</v>
      </c>
      <c r="H830" t="s">
        <v>2297</v>
      </c>
      <c r="I830">
        <v>45</v>
      </c>
      <c r="J830">
        <v>43</v>
      </c>
      <c r="K830">
        <v>0.9556</v>
      </c>
      <c r="L830" t="s">
        <v>1520</v>
      </c>
      <c r="M830">
        <v>0.44190000000000002</v>
      </c>
      <c r="N830" t="str">
        <f>_xlfn.XLOOKUP(All_Together_New[[#This Row],[School Name]],Maine_Schools[School Name],Maine_Schools[Comparison School Type],"Error")</f>
        <v>Non Charter</v>
      </c>
    </row>
    <row r="831" spans="1:14">
      <c r="A831" t="s">
        <v>570</v>
      </c>
      <c r="B831">
        <v>440</v>
      </c>
      <c r="C831" t="s">
        <v>1164</v>
      </c>
      <c r="D831">
        <v>441</v>
      </c>
      <c r="E831" t="s">
        <v>532</v>
      </c>
      <c r="F831" t="s">
        <v>1243</v>
      </c>
      <c r="G831" t="s">
        <v>1677</v>
      </c>
      <c r="H831" t="s">
        <v>2297</v>
      </c>
      <c r="I831">
        <v>40</v>
      </c>
      <c r="J831">
        <v>40</v>
      </c>
      <c r="K831">
        <v>1</v>
      </c>
      <c r="L831" t="s">
        <v>1248</v>
      </c>
      <c r="M831">
        <v>0.15</v>
      </c>
      <c r="N831" t="str">
        <f>_xlfn.XLOOKUP(All_Together_New[[#This Row],[School Name]],Maine_Schools[School Name],Maine_Schools[Comparison School Type],"Error")</f>
        <v>Non Charter</v>
      </c>
    </row>
    <row r="832" spans="1:14">
      <c r="A832" t="s">
        <v>570</v>
      </c>
      <c r="B832">
        <v>444</v>
      </c>
      <c r="C832" t="s">
        <v>1166</v>
      </c>
      <c r="D832">
        <v>453</v>
      </c>
      <c r="E832" t="s">
        <v>318</v>
      </c>
      <c r="F832" t="s">
        <v>1243</v>
      </c>
      <c r="G832" t="s">
        <v>1677</v>
      </c>
      <c r="H832" t="s">
        <v>2297</v>
      </c>
      <c r="I832">
        <v>78</v>
      </c>
      <c r="J832">
        <v>74</v>
      </c>
      <c r="K832">
        <v>0.94869999999999999</v>
      </c>
      <c r="L832" t="s">
        <v>1323</v>
      </c>
      <c r="M832">
        <v>0.2432</v>
      </c>
      <c r="N832" t="str">
        <f>_xlfn.XLOOKUP(All_Together_New[[#This Row],[School Name]],Maine_Schools[School Name],Maine_Schools[Comparison School Type],"Error")</f>
        <v>Non Charter</v>
      </c>
    </row>
    <row r="833" spans="1:14">
      <c r="A833" t="s">
        <v>570</v>
      </c>
      <c r="B833">
        <v>444</v>
      </c>
      <c r="C833" t="s">
        <v>1166</v>
      </c>
      <c r="D833">
        <v>447</v>
      </c>
      <c r="E833" t="s">
        <v>325</v>
      </c>
      <c r="F833" t="s">
        <v>1243</v>
      </c>
      <c r="G833" t="s">
        <v>1677</v>
      </c>
      <c r="H833" t="s">
        <v>2297</v>
      </c>
      <c r="I833">
        <v>67</v>
      </c>
      <c r="J833">
        <v>67</v>
      </c>
      <c r="K833">
        <v>1</v>
      </c>
      <c r="L833" t="s">
        <v>1549</v>
      </c>
      <c r="M833">
        <v>0.34329999999999999</v>
      </c>
      <c r="N833" t="str">
        <f>_xlfn.XLOOKUP(All_Together_New[[#This Row],[School Name]],Maine_Schools[School Name],Maine_Schools[Comparison School Type],"Error")</f>
        <v>Non Charter</v>
      </c>
    </row>
    <row r="834" spans="1:14">
      <c r="A834" t="s">
        <v>570</v>
      </c>
      <c r="B834">
        <v>444</v>
      </c>
      <c r="C834" t="s">
        <v>1166</v>
      </c>
      <c r="D834">
        <v>455</v>
      </c>
      <c r="E834" t="s">
        <v>33</v>
      </c>
      <c r="F834" t="s">
        <v>1243</v>
      </c>
      <c r="G834" t="s">
        <v>1677</v>
      </c>
      <c r="H834" t="s">
        <v>2297</v>
      </c>
      <c r="I834">
        <v>95</v>
      </c>
      <c r="J834">
        <v>94</v>
      </c>
      <c r="K834">
        <v>0.98950000000000005</v>
      </c>
      <c r="L834" t="s">
        <v>1249</v>
      </c>
      <c r="M834">
        <v>0.26600000000000001</v>
      </c>
      <c r="N834" t="str">
        <f>_xlfn.XLOOKUP(All_Together_New[[#This Row],[School Name]],Maine_Schools[School Name],Maine_Schools[Comparison School Type],"Error")</f>
        <v>Non Charter</v>
      </c>
    </row>
    <row r="835" spans="1:14">
      <c r="A835" t="s">
        <v>570</v>
      </c>
      <c r="B835">
        <v>444</v>
      </c>
      <c r="C835" t="s">
        <v>1166</v>
      </c>
      <c r="D835">
        <v>446</v>
      </c>
      <c r="E835" t="s">
        <v>452</v>
      </c>
      <c r="F835" t="s">
        <v>1243</v>
      </c>
      <c r="G835" t="s">
        <v>1677</v>
      </c>
      <c r="H835" t="s">
        <v>2297</v>
      </c>
      <c r="I835">
        <v>58</v>
      </c>
      <c r="J835">
        <v>56</v>
      </c>
      <c r="K835">
        <v>0.96550000000000002</v>
      </c>
      <c r="L835" t="s">
        <v>1333</v>
      </c>
      <c r="M835">
        <v>0.30359999999999998</v>
      </c>
      <c r="N835" t="str">
        <f>_xlfn.XLOOKUP(All_Together_New[[#This Row],[School Name]],Maine_Schools[School Name],Maine_Schools[Comparison School Type],"Error")</f>
        <v>Non Charter</v>
      </c>
    </row>
    <row r="836" spans="1:14">
      <c r="A836" t="s">
        <v>570</v>
      </c>
      <c r="B836">
        <v>444</v>
      </c>
      <c r="C836" t="s">
        <v>1166</v>
      </c>
      <c r="D836">
        <v>451</v>
      </c>
      <c r="E836" t="s">
        <v>376</v>
      </c>
      <c r="F836" t="s">
        <v>1243</v>
      </c>
      <c r="G836" t="s">
        <v>1677</v>
      </c>
      <c r="H836" t="s">
        <v>2297</v>
      </c>
      <c r="I836">
        <v>217</v>
      </c>
      <c r="J836">
        <v>192</v>
      </c>
      <c r="K836">
        <v>0.88480000000000003</v>
      </c>
      <c r="L836" t="s">
        <v>1288</v>
      </c>
      <c r="M836">
        <v>0.33850000000000002</v>
      </c>
      <c r="N836" t="str">
        <f>_xlfn.XLOOKUP(All_Together_New[[#This Row],[School Name]],Maine_Schools[School Name],Maine_Schools[Comparison School Type],"Error")</f>
        <v>Non Charter</v>
      </c>
    </row>
    <row r="837" spans="1:14">
      <c r="A837" t="s">
        <v>570</v>
      </c>
      <c r="B837">
        <v>444</v>
      </c>
      <c r="C837" t="s">
        <v>1166</v>
      </c>
      <c r="D837">
        <v>2213</v>
      </c>
      <c r="E837" t="s">
        <v>445</v>
      </c>
      <c r="F837" t="s">
        <v>1243</v>
      </c>
      <c r="G837" t="s">
        <v>1677</v>
      </c>
      <c r="H837" t="s">
        <v>2297</v>
      </c>
      <c r="I837">
        <v>787</v>
      </c>
      <c r="J837">
        <v>772</v>
      </c>
      <c r="K837">
        <v>0.98089999999999999</v>
      </c>
      <c r="L837" t="s">
        <v>2353</v>
      </c>
      <c r="M837">
        <v>0.31990000000000002</v>
      </c>
      <c r="N837" t="str">
        <f>_xlfn.XLOOKUP(All_Together_New[[#This Row],[School Name]],Maine_Schools[School Name],Maine_Schools[Comparison School Type],"Error")</f>
        <v>Non Charter</v>
      </c>
    </row>
    <row r="838" spans="1:14">
      <c r="A838" t="s">
        <v>570</v>
      </c>
      <c r="B838">
        <v>444</v>
      </c>
      <c r="C838" t="s">
        <v>1166</v>
      </c>
      <c r="D838">
        <v>452</v>
      </c>
      <c r="E838" t="s">
        <v>548</v>
      </c>
      <c r="F838" t="s">
        <v>1243</v>
      </c>
      <c r="G838" t="s">
        <v>1677</v>
      </c>
      <c r="H838" t="s">
        <v>2297</v>
      </c>
      <c r="I838">
        <v>116</v>
      </c>
      <c r="J838">
        <v>115</v>
      </c>
      <c r="K838">
        <v>0.99139999999999995</v>
      </c>
      <c r="L838" t="s">
        <v>1336</v>
      </c>
      <c r="M838">
        <v>0.33040000000000003</v>
      </c>
      <c r="N838" t="str">
        <f>_xlfn.XLOOKUP(All_Together_New[[#This Row],[School Name]],Maine_Schools[School Name],Maine_Schools[Comparison School Type],"Error")</f>
        <v>Non Charter</v>
      </c>
    </row>
    <row r="839" spans="1:14">
      <c r="A839" t="s">
        <v>570</v>
      </c>
      <c r="B839">
        <v>456</v>
      </c>
      <c r="C839" t="s">
        <v>1169</v>
      </c>
      <c r="D839">
        <v>457</v>
      </c>
      <c r="E839" t="s">
        <v>418</v>
      </c>
      <c r="F839" t="s">
        <v>1243</v>
      </c>
      <c r="G839" t="s">
        <v>1677</v>
      </c>
      <c r="H839" t="s">
        <v>2297</v>
      </c>
      <c r="I839">
        <v>73</v>
      </c>
      <c r="J839">
        <v>73</v>
      </c>
      <c r="K839">
        <v>1</v>
      </c>
      <c r="L839" t="s">
        <v>1549</v>
      </c>
      <c r="M839">
        <v>0.31509999999999999</v>
      </c>
      <c r="N839" t="str">
        <f>_xlfn.XLOOKUP(All_Together_New[[#This Row],[School Name]],Maine_Schools[School Name],Maine_Schools[Comparison School Type],"Error")</f>
        <v>Non Charter</v>
      </c>
    </row>
    <row r="840" spans="1:14">
      <c r="A840" t="s">
        <v>570</v>
      </c>
      <c r="B840">
        <v>1738</v>
      </c>
      <c r="C840" t="s">
        <v>1171</v>
      </c>
      <c r="D840">
        <v>835</v>
      </c>
      <c r="E840" t="s">
        <v>380</v>
      </c>
      <c r="F840" t="s">
        <v>1243</v>
      </c>
      <c r="G840" t="s">
        <v>1677</v>
      </c>
      <c r="H840" t="s">
        <v>2297</v>
      </c>
      <c r="I840">
        <v>131</v>
      </c>
      <c r="J840">
        <v>128</v>
      </c>
      <c r="K840">
        <v>0.97709999999999997</v>
      </c>
      <c r="L840" t="s">
        <v>1336</v>
      </c>
      <c r="M840">
        <v>0.2969</v>
      </c>
      <c r="N840" t="str">
        <f>_xlfn.XLOOKUP(All_Together_New[[#This Row],[School Name]],Maine_Schools[School Name],Maine_Schools[Comparison School Type],"Error")</f>
        <v>Non Charter</v>
      </c>
    </row>
    <row r="841" spans="1:14">
      <c r="A841" t="s">
        <v>570</v>
      </c>
      <c r="B841">
        <v>462</v>
      </c>
      <c r="C841" t="s">
        <v>1173</v>
      </c>
      <c r="D841">
        <v>463</v>
      </c>
      <c r="E841" t="s">
        <v>534</v>
      </c>
      <c r="F841" t="s">
        <v>1243</v>
      </c>
      <c r="G841" t="s">
        <v>1677</v>
      </c>
      <c r="H841" t="s">
        <v>2297</v>
      </c>
      <c r="I841">
        <v>90</v>
      </c>
      <c r="J841">
        <v>90</v>
      </c>
      <c r="K841">
        <v>1</v>
      </c>
      <c r="L841" t="s">
        <v>1253</v>
      </c>
      <c r="M841">
        <v>0.32219999999999999</v>
      </c>
      <c r="N841" t="str">
        <f>_xlfn.XLOOKUP(All_Together_New[[#This Row],[School Name]],Maine_Schools[School Name],Maine_Schools[Comparison School Type],"Error")</f>
        <v>Non Charter</v>
      </c>
    </row>
    <row r="842" spans="1:14">
      <c r="A842" t="s">
        <v>570</v>
      </c>
      <c r="B842">
        <v>1282</v>
      </c>
      <c r="C842" t="s">
        <v>538</v>
      </c>
      <c r="D842">
        <v>1283</v>
      </c>
      <c r="E842" t="s">
        <v>538</v>
      </c>
      <c r="F842" t="s">
        <v>1243</v>
      </c>
      <c r="G842" t="s">
        <v>1677</v>
      </c>
      <c r="H842" t="s">
        <v>2297</v>
      </c>
      <c r="I842">
        <v>505</v>
      </c>
      <c r="J842">
        <v>485</v>
      </c>
      <c r="K842">
        <v>0.96040000000000003</v>
      </c>
      <c r="L842" t="s">
        <v>2376</v>
      </c>
      <c r="M842">
        <v>0.24740000000000001</v>
      </c>
      <c r="N842" t="str">
        <f>_xlfn.XLOOKUP(All_Together_New[[#This Row],[School Name]],Maine_Schools[School Name],Maine_Schools[Comparison School Type],"Error")</f>
        <v>Non Charter</v>
      </c>
    </row>
    <row r="843" spans="1:14">
      <c r="A843" t="s">
        <v>570</v>
      </c>
      <c r="B843">
        <v>466</v>
      </c>
      <c r="C843" t="s">
        <v>1175</v>
      </c>
      <c r="D843">
        <v>467</v>
      </c>
      <c r="E843" t="s">
        <v>236</v>
      </c>
      <c r="F843" t="s">
        <v>1243</v>
      </c>
      <c r="G843" t="s">
        <v>1677</v>
      </c>
      <c r="H843" t="s">
        <v>2297</v>
      </c>
      <c r="I843">
        <v>81</v>
      </c>
      <c r="J843">
        <v>77</v>
      </c>
      <c r="K843">
        <v>0.9506</v>
      </c>
      <c r="L843" t="s">
        <v>1549</v>
      </c>
      <c r="M843">
        <v>0.29870000000000002</v>
      </c>
      <c r="N843" t="str">
        <f>_xlfn.XLOOKUP(All_Together_New[[#This Row],[School Name]],Maine_Schools[School Name],Maine_Schools[Comparison School Type],"Error")</f>
        <v>Non Charter</v>
      </c>
    </row>
    <row r="844" spans="1:14">
      <c r="A844" t="s">
        <v>570</v>
      </c>
      <c r="B844">
        <v>468</v>
      </c>
      <c r="C844" t="s">
        <v>1177</v>
      </c>
      <c r="D844">
        <v>469</v>
      </c>
      <c r="E844" t="s">
        <v>455</v>
      </c>
      <c r="F844" t="s">
        <v>1243</v>
      </c>
      <c r="G844" t="s">
        <v>1677</v>
      </c>
      <c r="H844" t="s">
        <v>2297</v>
      </c>
      <c r="I844">
        <v>81</v>
      </c>
      <c r="J844">
        <v>81</v>
      </c>
      <c r="K844">
        <v>1</v>
      </c>
      <c r="L844" t="s">
        <v>1271</v>
      </c>
      <c r="M844">
        <v>0.32100000000000001</v>
      </c>
      <c r="N844" t="str">
        <f>_xlfn.XLOOKUP(All_Together_New[[#This Row],[School Name]],Maine_Schools[School Name],Maine_Schools[Comparison School Type],"Error")</f>
        <v>Non Charter</v>
      </c>
    </row>
    <row r="845" spans="1:14">
      <c r="A845" t="s">
        <v>570</v>
      </c>
      <c r="B845">
        <v>473</v>
      </c>
      <c r="C845" t="s">
        <v>1179</v>
      </c>
      <c r="D845">
        <v>474</v>
      </c>
      <c r="E845" t="s">
        <v>462</v>
      </c>
      <c r="F845" t="s">
        <v>1243</v>
      </c>
      <c r="G845" t="s">
        <v>1677</v>
      </c>
      <c r="H845" t="s">
        <v>2297</v>
      </c>
      <c r="I845">
        <v>242</v>
      </c>
      <c r="J845">
        <v>240</v>
      </c>
      <c r="K845">
        <v>0.99170000000000003</v>
      </c>
      <c r="L845" t="s">
        <v>1265</v>
      </c>
      <c r="M845">
        <v>0.3458</v>
      </c>
      <c r="N845" t="str">
        <f>_xlfn.XLOOKUP(All_Together_New[[#This Row],[School Name]],Maine_Schools[School Name],Maine_Schools[Comparison School Type],"Error")</f>
        <v>Non Charter</v>
      </c>
    </row>
    <row r="846" spans="1:14">
      <c r="A846" t="s">
        <v>570</v>
      </c>
      <c r="B846">
        <v>475</v>
      </c>
      <c r="C846" t="s">
        <v>1181</v>
      </c>
      <c r="D846">
        <v>476</v>
      </c>
      <c r="E846" t="s">
        <v>541</v>
      </c>
      <c r="F846" t="s">
        <v>1243</v>
      </c>
      <c r="G846" t="s">
        <v>1677</v>
      </c>
      <c r="H846" t="s">
        <v>2297</v>
      </c>
      <c r="I846">
        <v>89</v>
      </c>
      <c r="J846">
        <v>87</v>
      </c>
      <c r="K846">
        <v>0.97750000000000004</v>
      </c>
      <c r="L846" t="s">
        <v>1460</v>
      </c>
      <c r="M846">
        <v>0.22989999999999999</v>
      </c>
      <c r="N846" t="str">
        <f>_xlfn.XLOOKUP(All_Together_New[[#This Row],[School Name]],Maine_Schools[School Name],Maine_Schools[Comparison School Type],"Error")</f>
        <v>Non Charter</v>
      </c>
    </row>
    <row r="847" spans="1:14">
      <c r="A847" t="s">
        <v>570</v>
      </c>
      <c r="B847">
        <v>1156</v>
      </c>
      <c r="C847" t="s">
        <v>550</v>
      </c>
      <c r="D847">
        <v>1157</v>
      </c>
      <c r="E847" t="s">
        <v>550</v>
      </c>
      <c r="F847" t="s">
        <v>1243</v>
      </c>
      <c r="G847" t="s">
        <v>1677</v>
      </c>
      <c r="H847" t="s">
        <v>2297</v>
      </c>
      <c r="I847">
        <v>85</v>
      </c>
      <c r="J847">
        <v>73</v>
      </c>
      <c r="K847">
        <v>0.85880000000000001</v>
      </c>
      <c r="L847" t="s">
        <v>1253</v>
      </c>
      <c r="M847">
        <v>0.39729999999999999</v>
      </c>
      <c r="N847" t="str">
        <f>_xlfn.XLOOKUP(All_Together_New[[#This Row],[School Name]],Maine_Schools[School Name],Maine_Schools[Comparison School Type],"Error")</f>
        <v>Non Charter</v>
      </c>
    </row>
    <row r="848" spans="1:14">
      <c r="A848" t="s">
        <v>570</v>
      </c>
      <c r="B848">
        <v>480</v>
      </c>
      <c r="C848" t="s">
        <v>1183</v>
      </c>
      <c r="D848">
        <v>481</v>
      </c>
      <c r="E848" t="s">
        <v>16</v>
      </c>
      <c r="F848" t="s">
        <v>1243</v>
      </c>
      <c r="G848" t="s">
        <v>1677</v>
      </c>
      <c r="H848" t="s">
        <v>2297</v>
      </c>
      <c r="I848">
        <v>225</v>
      </c>
      <c r="J848">
        <v>221</v>
      </c>
      <c r="K848">
        <v>0.98219999999999996</v>
      </c>
      <c r="L848" t="s">
        <v>1562</v>
      </c>
      <c r="M848">
        <v>0.47960000000000003</v>
      </c>
      <c r="N848" t="str">
        <f>_xlfn.XLOOKUP(All_Together_New[[#This Row],[School Name]],Maine_Schools[School Name],Maine_Schools[Comparison School Type],"Error")</f>
        <v>Non Charter</v>
      </c>
    </row>
    <row r="849" spans="1:14">
      <c r="A849" t="s">
        <v>570</v>
      </c>
      <c r="B849">
        <v>480</v>
      </c>
      <c r="C849" t="s">
        <v>1183</v>
      </c>
      <c r="D849">
        <v>483</v>
      </c>
      <c r="E849" t="s">
        <v>100</v>
      </c>
      <c r="F849" t="s">
        <v>1243</v>
      </c>
      <c r="G849" t="s">
        <v>1677</v>
      </c>
      <c r="H849" t="s">
        <v>2297</v>
      </c>
      <c r="I849">
        <v>123</v>
      </c>
      <c r="J849">
        <v>123</v>
      </c>
      <c r="K849">
        <v>1</v>
      </c>
      <c r="L849" t="s">
        <v>1279</v>
      </c>
      <c r="M849">
        <v>0.53659999999999997</v>
      </c>
      <c r="N849" t="str">
        <f>_xlfn.XLOOKUP(All_Together_New[[#This Row],[School Name]],Maine_Schools[School Name],Maine_Schools[Comparison School Type],"Error")</f>
        <v>Non Charter</v>
      </c>
    </row>
    <row r="850" spans="1:14">
      <c r="A850" t="s">
        <v>570</v>
      </c>
      <c r="B850">
        <v>480</v>
      </c>
      <c r="C850" t="s">
        <v>1183</v>
      </c>
      <c r="D850">
        <v>484</v>
      </c>
      <c r="E850" t="s">
        <v>195</v>
      </c>
      <c r="F850" t="s">
        <v>1243</v>
      </c>
      <c r="G850" t="s">
        <v>1677</v>
      </c>
      <c r="H850" t="s">
        <v>2297</v>
      </c>
      <c r="I850">
        <v>325</v>
      </c>
      <c r="J850">
        <v>320</v>
      </c>
      <c r="K850">
        <v>0.98460000000000003</v>
      </c>
      <c r="L850" t="s">
        <v>1602</v>
      </c>
      <c r="M850">
        <v>0.25629999999999997</v>
      </c>
      <c r="N850" t="str">
        <f>_xlfn.XLOOKUP(All_Together_New[[#This Row],[School Name]],Maine_Schools[School Name],Maine_Schools[Comparison School Type],"Error")</f>
        <v>Non Charter</v>
      </c>
    </row>
    <row r="851" spans="1:14">
      <c r="A851" t="s">
        <v>570</v>
      </c>
      <c r="B851">
        <v>480</v>
      </c>
      <c r="C851" t="s">
        <v>1183</v>
      </c>
      <c r="D851">
        <v>482</v>
      </c>
      <c r="E851" t="s">
        <v>134</v>
      </c>
      <c r="F851" t="s">
        <v>1243</v>
      </c>
      <c r="G851" t="s">
        <v>1677</v>
      </c>
      <c r="H851" t="s">
        <v>2297</v>
      </c>
      <c r="I851">
        <v>135</v>
      </c>
      <c r="J851">
        <v>128</v>
      </c>
      <c r="K851">
        <v>0.94810000000000005</v>
      </c>
      <c r="L851" t="s">
        <v>1360</v>
      </c>
      <c r="M851">
        <v>0.3281</v>
      </c>
      <c r="N851" t="str">
        <f>_xlfn.XLOOKUP(All_Together_New[[#This Row],[School Name]],Maine_Schools[School Name],Maine_Schools[Comparison School Type],"Error")</f>
        <v>Non Charter</v>
      </c>
    </row>
    <row r="852" spans="1:14">
      <c r="A852" t="s">
        <v>570</v>
      </c>
      <c r="B852">
        <v>1060</v>
      </c>
      <c r="C852" t="s">
        <v>1185</v>
      </c>
      <c r="D852">
        <v>1061</v>
      </c>
      <c r="E852" t="s">
        <v>554</v>
      </c>
      <c r="F852" t="s">
        <v>1243</v>
      </c>
      <c r="G852" t="s">
        <v>1677</v>
      </c>
      <c r="H852" t="s">
        <v>2297</v>
      </c>
      <c r="I852">
        <v>231</v>
      </c>
      <c r="J852">
        <v>230</v>
      </c>
      <c r="K852">
        <v>0.99570000000000003</v>
      </c>
      <c r="L852" t="s">
        <v>1315</v>
      </c>
      <c r="M852">
        <v>0.313</v>
      </c>
      <c r="N852" t="str">
        <f>_xlfn.XLOOKUP(All_Together_New[[#This Row],[School Name]],Maine_Schools[School Name],Maine_Schools[Comparison School Type],"Error")</f>
        <v>Non Charter</v>
      </c>
    </row>
    <row r="853" spans="1:14">
      <c r="A853" t="s">
        <v>570</v>
      </c>
      <c r="B853">
        <v>1060</v>
      </c>
      <c r="C853" t="s">
        <v>1185</v>
      </c>
      <c r="D853">
        <v>1063</v>
      </c>
      <c r="E853" t="s">
        <v>406</v>
      </c>
      <c r="F853" t="s">
        <v>1243</v>
      </c>
      <c r="G853" t="s">
        <v>1677</v>
      </c>
      <c r="H853" t="s">
        <v>2297</v>
      </c>
      <c r="I853">
        <v>90</v>
      </c>
      <c r="J853">
        <v>90</v>
      </c>
      <c r="K853">
        <v>1</v>
      </c>
      <c r="L853" t="s">
        <v>1521</v>
      </c>
      <c r="M853">
        <v>0.37780000000000002</v>
      </c>
      <c r="N853" t="str">
        <f>_xlfn.XLOOKUP(All_Together_New[[#This Row],[School Name]],Maine_Schools[School Name],Maine_Schools[Comparison School Type],"Error")</f>
        <v>Non Charter</v>
      </c>
    </row>
    <row r="854" spans="1:14">
      <c r="A854" t="s">
        <v>570</v>
      </c>
      <c r="B854">
        <v>1060</v>
      </c>
      <c r="C854" t="s">
        <v>1185</v>
      </c>
      <c r="D854">
        <v>1062</v>
      </c>
      <c r="E854" t="s">
        <v>555</v>
      </c>
      <c r="F854" t="s">
        <v>1243</v>
      </c>
      <c r="G854" t="s">
        <v>1677</v>
      </c>
      <c r="H854" t="s">
        <v>2297</v>
      </c>
      <c r="I854">
        <v>439</v>
      </c>
      <c r="J854">
        <v>429</v>
      </c>
      <c r="K854">
        <v>0.97719999999999996</v>
      </c>
      <c r="L854" t="s">
        <v>1472</v>
      </c>
      <c r="M854">
        <v>0.2145</v>
      </c>
      <c r="N854" t="str">
        <f>_xlfn.XLOOKUP(All_Together_New[[#This Row],[School Name]],Maine_Schools[School Name],Maine_Schools[Comparison School Type],"Error")</f>
        <v>Non Charter</v>
      </c>
    </row>
    <row r="855" spans="1:14">
      <c r="A855" t="s">
        <v>570</v>
      </c>
      <c r="B855">
        <v>1736</v>
      </c>
      <c r="C855" t="s">
        <v>1190</v>
      </c>
      <c r="D855">
        <v>494</v>
      </c>
      <c r="E855" t="s">
        <v>557</v>
      </c>
      <c r="F855" t="s">
        <v>1243</v>
      </c>
      <c r="G855" t="s">
        <v>1677</v>
      </c>
      <c r="H855" t="s">
        <v>2297</v>
      </c>
      <c r="I855">
        <v>40</v>
      </c>
      <c r="J855">
        <v>39</v>
      </c>
      <c r="K855">
        <v>0.97499999999999998</v>
      </c>
      <c r="L855" t="s">
        <v>1248</v>
      </c>
      <c r="M855">
        <v>0.15379999999999999</v>
      </c>
      <c r="N855" t="str">
        <f>_xlfn.XLOOKUP(All_Together_New[[#This Row],[School Name]],Maine_Schools[School Name],Maine_Schools[Comparison School Type],"Error")</f>
        <v>Non Charter</v>
      </c>
    </row>
    <row r="856" spans="1:14">
      <c r="A856" t="s">
        <v>570</v>
      </c>
      <c r="B856">
        <v>495</v>
      </c>
      <c r="C856" t="s">
        <v>1192</v>
      </c>
      <c r="D856">
        <v>501</v>
      </c>
      <c r="E856" t="s">
        <v>285</v>
      </c>
      <c r="F856" t="s">
        <v>1243</v>
      </c>
      <c r="G856" t="s">
        <v>1677</v>
      </c>
      <c r="H856" t="s">
        <v>2297</v>
      </c>
      <c r="I856">
        <v>118</v>
      </c>
      <c r="J856">
        <v>118</v>
      </c>
      <c r="K856">
        <v>1</v>
      </c>
      <c r="L856" t="s">
        <v>1308</v>
      </c>
      <c r="M856">
        <v>0.45760000000000001</v>
      </c>
      <c r="N856" t="str">
        <f>_xlfn.XLOOKUP(All_Together_New[[#This Row],[School Name]],Maine_Schools[School Name],Maine_Schools[Comparison School Type],"Error")</f>
        <v>Non Charter</v>
      </c>
    </row>
    <row r="857" spans="1:14">
      <c r="A857" t="s">
        <v>570</v>
      </c>
      <c r="B857">
        <v>495</v>
      </c>
      <c r="C857" t="s">
        <v>1192</v>
      </c>
      <c r="D857">
        <v>500</v>
      </c>
      <c r="E857" t="s">
        <v>410</v>
      </c>
      <c r="F857" t="s">
        <v>1243</v>
      </c>
      <c r="G857" t="s">
        <v>1677</v>
      </c>
      <c r="H857" t="s">
        <v>2297</v>
      </c>
      <c r="I857">
        <v>73</v>
      </c>
      <c r="J857">
        <v>73</v>
      </c>
      <c r="K857">
        <v>1</v>
      </c>
      <c r="L857" t="s">
        <v>1249</v>
      </c>
      <c r="M857">
        <v>0.34250000000000003</v>
      </c>
      <c r="N857" t="str">
        <f>_xlfn.XLOOKUP(All_Together_New[[#This Row],[School Name]],Maine_Schools[School Name],Maine_Schools[Comparison School Type],"Error")</f>
        <v>Non Charter</v>
      </c>
    </row>
    <row r="858" spans="1:14">
      <c r="A858" t="s">
        <v>570</v>
      </c>
      <c r="B858">
        <v>495</v>
      </c>
      <c r="C858" t="s">
        <v>1192</v>
      </c>
      <c r="D858">
        <v>497</v>
      </c>
      <c r="E858" t="s">
        <v>188</v>
      </c>
      <c r="F858" t="s">
        <v>1243</v>
      </c>
      <c r="G858" t="s">
        <v>1677</v>
      </c>
      <c r="H858" t="s">
        <v>2297</v>
      </c>
      <c r="I858">
        <v>162</v>
      </c>
      <c r="J858">
        <v>162</v>
      </c>
      <c r="K858">
        <v>1</v>
      </c>
      <c r="L858" t="s">
        <v>1611</v>
      </c>
      <c r="M858">
        <v>0.56169999999999998</v>
      </c>
      <c r="N858" t="str">
        <f>_xlfn.XLOOKUP(All_Together_New[[#This Row],[School Name]],Maine_Schools[School Name],Maine_Schools[Comparison School Type],"Error")</f>
        <v>Non Charter</v>
      </c>
    </row>
    <row r="859" spans="1:14">
      <c r="A859" t="s">
        <v>570</v>
      </c>
      <c r="B859">
        <v>495</v>
      </c>
      <c r="C859" t="s">
        <v>1192</v>
      </c>
      <c r="D859">
        <v>499</v>
      </c>
      <c r="E859" t="s">
        <v>137</v>
      </c>
      <c r="F859" t="s">
        <v>1243</v>
      </c>
      <c r="G859" t="s">
        <v>1677</v>
      </c>
      <c r="H859" t="s">
        <v>2297</v>
      </c>
      <c r="I859">
        <v>164</v>
      </c>
      <c r="J859">
        <v>146</v>
      </c>
      <c r="K859">
        <v>0.89019999999999999</v>
      </c>
      <c r="L859" t="s">
        <v>1315</v>
      </c>
      <c r="M859">
        <v>0.49320000000000003</v>
      </c>
      <c r="N859" t="str">
        <f>_xlfn.XLOOKUP(All_Together_New[[#This Row],[School Name]],Maine_Schools[School Name],Maine_Schools[Comparison School Type],"Error")</f>
        <v>Non Charter</v>
      </c>
    </row>
    <row r="860" spans="1:14">
      <c r="A860" t="s">
        <v>570</v>
      </c>
      <c r="B860">
        <v>495</v>
      </c>
      <c r="C860" t="s">
        <v>1192</v>
      </c>
      <c r="D860">
        <v>498</v>
      </c>
      <c r="E860" t="s">
        <v>245</v>
      </c>
      <c r="F860" t="s">
        <v>1243</v>
      </c>
      <c r="G860" t="s">
        <v>1677</v>
      </c>
      <c r="H860" t="s">
        <v>2297</v>
      </c>
      <c r="I860">
        <v>682</v>
      </c>
      <c r="J860">
        <v>670</v>
      </c>
      <c r="K860">
        <v>0.98240000000000005</v>
      </c>
      <c r="L860" t="s">
        <v>1557</v>
      </c>
      <c r="M860">
        <v>0.41339999999999999</v>
      </c>
      <c r="N860" t="str">
        <f>_xlfn.XLOOKUP(All_Together_New[[#This Row],[School Name]],Maine_Schools[School Name],Maine_Schools[Comparison School Type],"Error")</f>
        <v>Non Charter</v>
      </c>
    </row>
    <row r="861" spans="1:14">
      <c r="A861" t="s">
        <v>570</v>
      </c>
      <c r="B861">
        <v>518</v>
      </c>
      <c r="C861" t="s">
        <v>1196</v>
      </c>
      <c r="D861">
        <v>521</v>
      </c>
      <c r="E861" t="s">
        <v>472</v>
      </c>
      <c r="F861" t="s">
        <v>1243</v>
      </c>
      <c r="G861" t="s">
        <v>1677</v>
      </c>
      <c r="H861" t="s">
        <v>2297</v>
      </c>
      <c r="I861">
        <v>303</v>
      </c>
      <c r="J861">
        <v>303</v>
      </c>
      <c r="K861">
        <v>1</v>
      </c>
      <c r="L861" t="s">
        <v>1366</v>
      </c>
      <c r="M861">
        <v>0.33989999999999998</v>
      </c>
      <c r="N861" t="str">
        <f>_xlfn.XLOOKUP(All_Together_New[[#This Row],[School Name]],Maine_Schools[School Name],Maine_Schools[Comparison School Type],"Error")</f>
        <v>Non Charter</v>
      </c>
    </row>
    <row r="862" spans="1:14">
      <c r="A862" t="s">
        <v>570</v>
      </c>
      <c r="B862">
        <v>518</v>
      </c>
      <c r="C862" t="s">
        <v>1196</v>
      </c>
      <c r="D862">
        <v>519</v>
      </c>
      <c r="E862" t="s">
        <v>412</v>
      </c>
      <c r="F862" t="s">
        <v>1243</v>
      </c>
      <c r="G862" t="s">
        <v>1677</v>
      </c>
      <c r="H862" t="s">
        <v>2297</v>
      </c>
      <c r="I862">
        <v>97</v>
      </c>
      <c r="J862">
        <v>96</v>
      </c>
      <c r="K862">
        <v>0.98970000000000002</v>
      </c>
      <c r="L862" t="s">
        <v>1273</v>
      </c>
      <c r="M862">
        <v>0.38540000000000002</v>
      </c>
      <c r="N862" t="str">
        <f>_xlfn.XLOOKUP(All_Together_New[[#This Row],[School Name]],Maine_Schools[School Name],Maine_Schools[Comparison School Type],"Error")</f>
        <v>Non Charter</v>
      </c>
    </row>
    <row r="863" spans="1:14">
      <c r="A863" t="s">
        <v>570</v>
      </c>
      <c r="B863">
        <v>518</v>
      </c>
      <c r="C863" t="s">
        <v>1196</v>
      </c>
      <c r="D863">
        <v>520</v>
      </c>
      <c r="E863" t="s">
        <v>84</v>
      </c>
      <c r="F863" t="s">
        <v>1243</v>
      </c>
      <c r="G863" t="s">
        <v>1677</v>
      </c>
      <c r="H863" t="s">
        <v>2297</v>
      </c>
      <c r="I863">
        <v>177</v>
      </c>
      <c r="J863">
        <v>173</v>
      </c>
      <c r="K863">
        <v>0.97740000000000005</v>
      </c>
      <c r="L863" t="s">
        <v>1348</v>
      </c>
      <c r="M863">
        <v>0.33529999999999999</v>
      </c>
      <c r="N863" t="str">
        <f>_xlfn.XLOOKUP(All_Together_New[[#This Row],[School Name]],Maine_Schools[School Name],Maine_Schools[Comparison School Type],"Error")</f>
        <v>Non Charter</v>
      </c>
    </row>
    <row r="864" spans="1:14">
      <c r="A864" t="s">
        <v>570</v>
      </c>
      <c r="B864">
        <v>524</v>
      </c>
      <c r="C864" t="s">
        <v>1198</v>
      </c>
      <c r="D864">
        <v>525</v>
      </c>
      <c r="E864" t="s">
        <v>473</v>
      </c>
      <c r="F864" t="s">
        <v>1243</v>
      </c>
      <c r="G864" t="s">
        <v>1677</v>
      </c>
      <c r="H864" t="s">
        <v>2297</v>
      </c>
      <c r="I864">
        <v>170</v>
      </c>
      <c r="J864">
        <v>170</v>
      </c>
      <c r="K864">
        <v>1</v>
      </c>
      <c r="L864" t="s">
        <v>1348</v>
      </c>
      <c r="M864">
        <v>0.3412</v>
      </c>
      <c r="N864" t="str">
        <f>_xlfn.XLOOKUP(All_Together_New[[#This Row],[School Name]],Maine_Schools[School Name],Maine_Schools[Comparison School Type],"Error")</f>
        <v>Non Charter</v>
      </c>
    </row>
    <row r="865" spans="1:14">
      <c r="A865" t="s">
        <v>570</v>
      </c>
      <c r="B865">
        <v>524</v>
      </c>
      <c r="C865" t="s">
        <v>1198</v>
      </c>
      <c r="D865">
        <v>526</v>
      </c>
      <c r="E865" t="s">
        <v>142</v>
      </c>
      <c r="F865" t="s">
        <v>1243</v>
      </c>
      <c r="G865" t="s">
        <v>1677</v>
      </c>
      <c r="H865" t="s">
        <v>2297</v>
      </c>
      <c r="I865">
        <v>51</v>
      </c>
      <c r="J865">
        <v>48</v>
      </c>
      <c r="K865">
        <v>0.94120000000000004</v>
      </c>
      <c r="L865" t="s">
        <v>1323</v>
      </c>
      <c r="M865">
        <v>0.375</v>
      </c>
      <c r="N865" t="str">
        <f>_xlfn.XLOOKUP(All_Together_New[[#This Row],[School Name]],Maine_Schools[School Name],Maine_Schools[Comparison School Type],"Error")</f>
        <v>Non Charter</v>
      </c>
    </row>
    <row r="866" spans="1:14">
      <c r="A866" t="s">
        <v>570</v>
      </c>
      <c r="B866">
        <v>524</v>
      </c>
      <c r="C866" t="s">
        <v>1198</v>
      </c>
      <c r="D866">
        <v>527</v>
      </c>
      <c r="E866" t="s">
        <v>475</v>
      </c>
      <c r="F866" t="s">
        <v>1243</v>
      </c>
      <c r="G866" t="s">
        <v>1677</v>
      </c>
      <c r="H866" t="s">
        <v>2297</v>
      </c>
      <c r="I866">
        <v>195</v>
      </c>
      <c r="J866">
        <v>191</v>
      </c>
      <c r="K866">
        <v>0.97950000000000004</v>
      </c>
      <c r="L866" t="s">
        <v>1420</v>
      </c>
      <c r="M866">
        <v>0.38740000000000002</v>
      </c>
      <c r="N866" t="str">
        <f>_xlfn.XLOOKUP(All_Together_New[[#This Row],[School Name]],Maine_Schools[School Name],Maine_Schools[Comparison School Type],"Error")</f>
        <v>Non Charter</v>
      </c>
    </row>
    <row r="867" spans="1:14">
      <c r="A867" t="s">
        <v>570</v>
      </c>
      <c r="B867">
        <v>1671</v>
      </c>
      <c r="C867" t="s">
        <v>1200</v>
      </c>
      <c r="D867">
        <v>529</v>
      </c>
      <c r="E867" t="s">
        <v>416</v>
      </c>
      <c r="F867" t="s">
        <v>1243</v>
      </c>
      <c r="G867" t="s">
        <v>1677</v>
      </c>
      <c r="H867" t="s">
        <v>2297</v>
      </c>
      <c r="I867">
        <v>73</v>
      </c>
      <c r="J867">
        <v>70</v>
      </c>
      <c r="K867">
        <v>0.95889999999999997</v>
      </c>
      <c r="L867" t="s">
        <v>1549</v>
      </c>
      <c r="M867">
        <v>0.3286</v>
      </c>
      <c r="N867" t="str">
        <f>_xlfn.XLOOKUP(All_Together_New[[#This Row],[School Name]],Maine_Schools[School Name],Maine_Schools[Comparison School Type],"Error")</f>
        <v>Non Charter</v>
      </c>
    </row>
    <row r="868" spans="1:14">
      <c r="A868" t="s">
        <v>570</v>
      </c>
      <c r="B868">
        <v>1671</v>
      </c>
      <c r="C868" t="s">
        <v>1200</v>
      </c>
      <c r="D868">
        <v>530</v>
      </c>
      <c r="E868" t="s">
        <v>148</v>
      </c>
      <c r="F868" t="s">
        <v>1243</v>
      </c>
      <c r="G868" t="s">
        <v>1677</v>
      </c>
      <c r="H868" t="s">
        <v>2297</v>
      </c>
      <c r="I868">
        <v>115</v>
      </c>
      <c r="J868">
        <v>103</v>
      </c>
      <c r="K868">
        <v>0.89570000000000005</v>
      </c>
      <c r="L868" t="s">
        <v>1331</v>
      </c>
      <c r="M868">
        <v>0.43690000000000001</v>
      </c>
      <c r="N868" t="str">
        <f>_xlfn.XLOOKUP(All_Together_New[[#This Row],[School Name]],Maine_Schools[School Name],Maine_Schools[Comparison School Type],"Error")</f>
        <v>Non Charter</v>
      </c>
    </row>
    <row r="869" spans="1:14">
      <c r="A869" t="s">
        <v>570</v>
      </c>
      <c r="B869">
        <v>532</v>
      </c>
      <c r="C869" t="s">
        <v>1202</v>
      </c>
      <c r="D869">
        <v>533</v>
      </c>
      <c r="E869" t="s">
        <v>80</v>
      </c>
      <c r="F869" t="s">
        <v>1243</v>
      </c>
      <c r="G869" t="s">
        <v>1677</v>
      </c>
      <c r="H869" t="s">
        <v>2297</v>
      </c>
      <c r="I869">
        <v>96</v>
      </c>
      <c r="J869">
        <v>96</v>
      </c>
      <c r="K869">
        <v>1</v>
      </c>
      <c r="L869" t="s">
        <v>1249</v>
      </c>
      <c r="M869">
        <v>0.26040000000000002</v>
      </c>
      <c r="N869" t="str">
        <f>_xlfn.XLOOKUP(All_Together_New[[#This Row],[School Name]],Maine_Schools[School Name],Maine_Schools[Comparison School Type],"Error")</f>
        <v>Non Charter</v>
      </c>
    </row>
    <row r="870" spans="1:14">
      <c r="A870" t="s">
        <v>570</v>
      </c>
      <c r="B870">
        <v>537</v>
      </c>
      <c r="C870" t="s">
        <v>1204</v>
      </c>
      <c r="D870">
        <v>541</v>
      </c>
      <c r="E870" t="s">
        <v>386</v>
      </c>
      <c r="F870" t="s">
        <v>1243</v>
      </c>
      <c r="G870" t="s">
        <v>1677</v>
      </c>
      <c r="H870" t="s">
        <v>2297</v>
      </c>
      <c r="I870">
        <v>359</v>
      </c>
      <c r="J870">
        <v>358</v>
      </c>
      <c r="K870">
        <v>0.99719999999999998</v>
      </c>
      <c r="L870" t="s">
        <v>1253</v>
      </c>
      <c r="M870">
        <v>8.1000000000000003E-2</v>
      </c>
      <c r="N870" t="str">
        <f>_xlfn.XLOOKUP(All_Together_New[[#This Row],[School Name]],Maine_Schools[School Name],Maine_Schools[Comparison School Type],"Error")</f>
        <v>Non Charter</v>
      </c>
    </row>
    <row r="871" spans="1:14">
      <c r="A871" t="s">
        <v>570</v>
      </c>
      <c r="B871">
        <v>537</v>
      </c>
      <c r="C871" t="s">
        <v>1204</v>
      </c>
      <c r="D871">
        <v>540</v>
      </c>
      <c r="E871" t="s">
        <v>565</v>
      </c>
      <c r="F871" t="s">
        <v>1243</v>
      </c>
      <c r="G871" t="s">
        <v>1677</v>
      </c>
      <c r="H871" t="s">
        <v>2297</v>
      </c>
      <c r="I871">
        <v>346</v>
      </c>
      <c r="J871">
        <v>345</v>
      </c>
      <c r="K871">
        <v>0.99709999999999999</v>
      </c>
      <c r="L871" t="s">
        <v>1321</v>
      </c>
      <c r="M871">
        <v>0.16520000000000001</v>
      </c>
      <c r="N871" t="str">
        <f>_xlfn.XLOOKUP(All_Together_New[[#This Row],[School Name]],Maine_Schools[School Name],Maine_Schools[Comparison School Type],"Error")</f>
        <v>Non Charter</v>
      </c>
    </row>
    <row r="872" spans="1:14">
      <c r="A872" t="s">
        <v>570</v>
      </c>
      <c r="B872">
        <v>537</v>
      </c>
      <c r="C872" t="s">
        <v>1204</v>
      </c>
      <c r="D872">
        <v>539</v>
      </c>
      <c r="E872" t="s">
        <v>566</v>
      </c>
      <c r="F872" t="s">
        <v>1243</v>
      </c>
      <c r="G872" t="s">
        <v>1677</v>
      </c>
      <c r="H872" t="s">
        <v>2297</v>
      </c>
      <c r="I872">
        <v>140</v>
      </c>
      <c r="J872">
        <v>135</v>
      </c>
      <c r="K872">
        <v>0.96430000000000005</v>
      </c>
      <c r="L872" t="s">
        <v>1281</v>
      </c>
      <c r="M872">
        <v>0.30370000000000003</v>
      </c>
      <c r="N872" t="str">
        <f>_xlfn.XLOOKUP(All_Together_New[[#This Row],[School Name]],Maine_Schools[School Name],Maine_Schools[Comparison School Type],"Error")</f>
        <v>Non Charter</v>
      </c>
    </row>
    <row r="873" spans="1:14">
      <c r="A873" t="s">
        <v>570</v>
      </c>
      <c r="B873">
        <v>542</v>
      </c>
      <c r="C873" t="s">
        <v>1206</v>
      </c>
      <c r="D873">
        <v>546</v>
      </c>
      <c r="E873" t="s">
        <v>284</v>
      </c>
      <c r="F873" t="s">
        <v>1243</v>
      </c>
      <c r="G873" t="s">
        <v>1677</v>
      </c>
      <c r="H873" t="s">
        <v>2297</v>
      </c>
      <c r="I873">
        <v>222</v>
      </c>
      <c r="J873">
        <v>220</v>
      </c>
      <c r="K873">
        <v>0.99099999999999999</v>
      </c>
      <c r="L873" t="s">
        <v>1334</v>
      </c>
      <c r="M873">
        <v>0.21820000000000001</v>
      </c>
      <c r="N873" t="str">
        <f>_xlfn.XLOOKUP(All_Together_New[[#This Row],[School Name]],Maine_Schools[School Name],Maine_Schools[Comparison School Type],"Error")</f>
        <v>Non Charter</v>
      </c>
    </row>
    <row r="874" spans="1:14">
      <c r="A874" t="s">
        <v>570</v>
      </c>
      <c r="B874">
        <v>542</v>
      </c>
      <c r="C874" t="s">
        <v>1206</v>
      </c>
      <c r="D874">
        <v>545</v>
      </c>
      <c r="E874" t="s">
        <v>478</v>
      </c>
      <c r="F874" t="s">
        <v>1243</v>
      </c>
      <c r="G874" t="s">
        <v>1677</v>
      </c>
      <c r="H874" t="s">
        <v>2297</v>
      </c>
      <c r="I874">
        <v>135</v>
      </c>
      <c r="J874">
        <v>134</v>
      </c>
      <c r="K874">
        <v>0.99260000000000004</v>
      </c>
      <c r="L874" t="s">
        <v>1392</v>
      </c>
      <c r="M874">
        <v>0.29849999999999999</v>
      </c>
      <c r="N874" t="str">
        <f>_xlfn.XLOOKUP(All_Together_New[[#This Row],[School Name]],Maine_Schools[School Name],Maine_Schools[Comparison School Type],"Error")</f>
        <v>Non Charter</v>
      </c>
    </row>
    <row r="875" spans="1:14">
      <c r="A875" t="s">
        <v>570</v>
      </c>
      <c r="B875">
        <v>542</v>
      </c>
      <c r="C875" t="s">
        <v>1206</v>
      </c>
      <c r="D875">
        <v>544</v>
      </c>
      <c r="E875" t="s">
        <v>567</v>
      </c>
      <c r="F875" t="s">
        <v>1243</v>
      </c>
      <c r="G875" t="s">
        <v>1677</v>
      </c>
      <c r="H875" t="s">
        <v>2297</v>
      </c>
      <c r="I875">
        <v>474</v>
      </c>
      <c r="J875">
        <v>471</v>
      </c>
      <c r="K875">
        <v>0.99370000000000003</v>
      </c>
      <c r="L875" t="s">
        <v>1602</v>
      </c>
      <c r="M875">
        <v>0.1741</v>
      </c>
      <c r="N875" t="str">
        <f>_xlfn.XLOOKUP(All_Together_New[[#This Row],[School Name]],Maine_Schools[School Name],Maine_Schools[Comparison School Type],"Error")</f>
        <v>Non Charter</v>
      </c>
    </row>
    <row r="876" spans="1:14">
      <c r="A876" t="s">
        <v>570</v>
      </c>
      <c r="B876">
        <v>1761</v>
      </c>
      <c r="C876" t="s">
        <v>582</v>
      </c>
      <c r="D876">
        <v>1765</v>
      </c>
      <c r="E876" t="s">
        <v>571</v>
      </c>
      <c r="F876" t="s">
        <v>1243</v>
      </c>
      <c r="G876" t="s">
        <v>586</v>
      </c>
      <c r="H876" t="s">
        <v>2297</v>
      </c>
      <c r="I876">
        <v>112</v>
      </c>
      <c r="J876">
        <v>112</v>
      </c>
      <c r="K876">
        <v>1</v>
      </c>
      <c r="L876" t="s">
        <v>1315</v>
      </c>
      <c r="M876">
        <v>0.64290000000000003</v>
      </c>
      <c r="N876" t="str">
        <f>_xlfn.XLOOKUP(All_Together_New[[#This Row],[School Name]],Maine_Schools[School Name],Maine_Schools[Comparison School Type],"Error")</f>
        <v>Charter</v>
      </c>
    </row>
    <row r="877" spans="1:14">
      <c r="A877" t="s">
        <v>570</v>
      </c>
      <c r="B877">
        <v>2</v>
      </c>
      <c r="C877" t="s">
        <v>703</v>
      </c>
      <c r="D877">
        <v>3</v>
      </c>
      <c r="E877" t="s">
        <v>4</v>
      </c>
      <c r="F877" t="s">
        <v>1243</v>
      </c>
      <c r="G877" t="s">
        <v>586</v>
      </c>
      <c r="H877" t="s">
        <v>2297</v>
      </c>
      <c r="I877">
        <v>143</v>
      </c>
      <c r="J877">
        <v>143</v>
      </c>
      <c r="K877">
        <v>1</v>
      </c>
      <c r="L877" t="s">
        <v>1267</v>
      </c>
      <c r="M877">
        <v>0.53149999999999997</v>
      </c>
      <c r="N877" t="str">
        <f>_xlfn.XLOOKUP(All_Together_New[[#This Row],[School Name]],Maine_Schools[School Name],Maine_Schools[Comparison School Type],"Error")</f>
        <v>Non Charter</v>
      </c>
    </row>
    <row r="878" spans="1:14">
      <c r="A878" t="s">
        <v>570</v>
      </c>
      <c r="B878">
        <v>1038</v>
      </c>
      <c r="C878" t="s">
        <v>705</v>
      </c>
      <c r="D878">
        <v>1039</v>
      </c>
      <c r="E878" t="s">
        <v>40</v>
      </c>
      <c r="F878" t="s">
        <v>1243</v>
      </c>
      <c r="G878" t="s">
        <v>586</v>
      </c>
      <c r="H878" t="s">
        <v>2297</v>
      </c>
      <c r="I878">
        <v>20</v>
      </c>
      <c r="J878">
        <v>15</v>
      </c>
      <c r="K878">
        <v>0.75</v>
      </c>
      <c r="L878" t="s">
        <v>1252</v>
      </c>
      <c r="M878">
        <v>0.6</v>
      </c>
      <c r="N878" t="str">
        <f>_xlfn.XLOOKUP(All_Together_New[[#This Row],[School Name]],Maine_Schools[School Name],Maine_Schools[Comparison School Type],"Error")</f>
        <v>Non Charter</v>
      </c>
    </row>
    <row r="879" spans="1:14">
      <c r="A879" t="s">
        <v>570</v>
      </c>
      <c r="B879">
        <v>4</v>
      </c>
      <c r="C879" t="s">
        <v>707</v>
      </c>
      <c r="D879">
        <v>5</v>
      </c>
      <c r="E879" t="s">
        <v>3</v>
      </c>
      <c r="F879" t="s">
        <v>1243</v>
      </c>
      <c r="G879" t="s">
        <v>586</v>
      </c>
      <c r="H879" t="s">
        <v>2297</v>
      </c>
      <c r="I879">
        <v>23</v>
      </c>
      <c r="J879">
        <v>23</v>
      </c>
      <c r="K879">
        <v>1</v>
      </c>
      <c r="L879" t="s">
        <v>1298</v>
      </c>
      <c r="M879">
        <v>0.6522</v>
      </c>
      <c r="N879" t="str">
        <f>_xlfn.XLOOKUP(All_Together_New[[#This Row],[School Name]],Maine_Schools[School Name],Maine_Schools[Comparison School Type],"Error")</f>
        <v>Non Charter</v>
      </c>
    </row>
    <row r="880" spans="1:14">
      <c r="A880" t="s">
        <v>570</v>
      </c>
      <c r="B880">
        <v>1734</v>
      </c>
      <c r="C880" t="s">
        <v>709</v>
      </c>
      <c r="D880">
        <v>790</v>
      </c>
      <c r="E880" t="s">
        <v>11</v>
      </c>
      <c r="F880" t="s">
        <v>1243</v>
      </c>
      <c r="G880" t="s">
        <v>586</v>
      </c>
      <c r="H880" t="s">
        <v>2297</v>
      </c>
      <c r="I880">
        <v>19</v>
      </c>
      <c r="J880">
        <v>19</v>
      </c>
      <c r="K880">
        <v>1</v>
      </c>
      <c r="L880" t="s">
        <v>1401</v>
      </c>
      <c r="M880">
        <v>0.57889999999999997</v>
      </c>
      <c r="N880" t="str">
        <f>_xlfn.XLOOKUP(All_Together_New[[#This Row],[School Name]],Maine_Schools[School Name],Maine_Schools[Comparison School Type],"Error")</f>
        <v>Non Charter</v>
      </c>
    </row>
    <row r="881" spans="1:14">
      <c r="A881" t="s">
        <v>570</v>
      </c>
      <c r="B881">
        <v>9</v>
      </c>
      <c r="C881" t="s">
        <v>712</v>
      </c>
      <c r="D881">
        <v>10</v>
      </c>
      <c r="E881" t="s">
        <v>47</v>
      </c>
      <c r="F881" t="s">
        <v>1243</v>
      </c>
      <c r="G881" t="s">
        <v>586</v>
      </c>
      <c r="H881" t="s">
        <v>2297</v>
      </c>
      <c r="I881">
        <v>87</v>
      </c>
      <c r="J881">
        <v>86</v>
      </c>
      <c r="K881">
        <v>0.98850000000000005</v>
      </c>
      <c r="L881" t="s">
        <v>1324</v>
      </c>
      <c r="M881">
        <v>0.45350000000000001</v>
      </c>
      <c r="N881" t="str">
        <f>_xlfn.XLOOKUP(All_Together_New[[#This Row],[School Name]],Maine_Schools[School Name],Maine_Schools[Comparison School Type],"Error")</f>
        <v>Non Charter</v>
      </c>
    </row>
    <row r="882" spans="1:14">
      <c r="A882" t="s">
        <v>570</v>
      </c>
      <c r="B882">
        <v>1629</v>
      </c>
      <c r="C882" t="s">
        <v>715</v>
      </c>
      <c r="D882">
        <v>906</v>
      </c>
      <c r="E882" t="s">
        <v>65</v>
      </c>
      <c r="F882" t="s">
        <v>1243</v>
      </c>
      <c r="G882" t="s">
        <v>586</v>
      </c>
      <c r="H882" t="s">
        <v>2297</v>
      </c>
      <c r="I882">
        <v>76</v>
      </c>
      <c r="J882">
        <v>76</v>
      </c>
      <c r="K882">
        <v>1</v>
      </c>
      <c r="L882" t="s">
        <v>1417</v>
      </c>
      <c r="M882">
        <v>0.27629999999999999</v>
      </c>
      <c r="N882" t="str">
        <f>_xlfn.XLOOKUP(All_Together_New[[#This Row],[School Name]],Maine_Schools[School Name],Maine_Schools[Comparison School Type],"Error")</f>
        <v>Non Charter</v>
      </c>
    </row>
    <row r="883" spans="1:14">
      <c r="A883" t="s">
        <v>570</v>
      </c>
      <c r="B883">
        <v>14</v>
      </c>
      <c r="C883" t="s">
        <v>717</v>
      </c>
      <c r="D883">
        <v>25</v>
      </c>
      <c r="E883" t="s">
        <v>8</v>
      </c>
      <c r="F883" t="s">
        <v>1243</v>
      </c>
      <c r="G883" t="s">
        <v>586</v>
      </c>
      <c r="H883" t="s">
        <v>2297</v>
      </c>
      <c r="I883">
        <v>484</v>
      </c>
      <c r="J883">
        <v>470</v>
      </c>
      <c r="K883">
        <v>0.97109999999999996</v>
      </c>
      <c r="L883" t="s">
        <v>1614</v>
      </c>
      <c r="M883">
        <v>0.69569999999999999</v>
      </c>
      <c r="N883" t="str">
        <f>_xlfn.XLOOKUP(All_Together_New[[#This Row],[School Name]],Maine_Schools[School Name],Maine_Schools[Comparison School Type],"Error")</f>
        <v>Non Charter</v>
      </c>
    </row>
    <row r="884" spans="1:14">
      <c r="A884" t="s">
        <v>570</v>
      </c>
      <c r="B884">
        <v>14</v>
      </c>
      <c r="C884" t="s">
        <v>717</v>
      </c>
      <c r="D884">
        <v>15</v>
      </c>
      <c r="E884" t="s">
        <v>328</v>
      </c>
      <c r="F884" t="s">
        <v>1243</v>
      </c>
      <c r="G884" t="s">
        <v>586</v>
      </c>
      <c r="H884" t="s">
        <v>2297</v>
      </c>
      <c r="I884">
        <v>91</v>
      </c>
      <c r="J884">
        <v>91</v>
      </c>
      <c r="K884">
        <v>1</v>
      </c>
      <c r="L884" t="s">
        <v>1281</v>
      </c>
      <c r="M884">
        <v>0.45050000000000001</v>
      </c>
      <c r="N884" t="str">
        <f>_xlfn.XLOOKUP(All_Together_New[[#This Row],[School Name]],Maine_Schools[School Name],Maine_Schools[Comparison School Type],"Error")</f>
        <v>Non Charter</v>
      </c>
    </row>
    <row r="885" spans="1:14">
      <c r="A885" t="s">
        <v>570</v>
      </c>
      <c r="B885">
        <v>14</v>
      </c>
      <c r="C885" t="s">
        <v>717</v>
      </c>
      <c r="D885">
        <v>23</v>
      </c>
      <c r="E885" t="s">
        <v>25</v>
      </c>
      <c r="F885" t="s">
        <v>1243</v>
      </c>
      <c r="G885" t="s">
        <v>586</v>
      </c>
      <c r="H885" t="s">
        <v>2297</v>
      </c>
      <c r="I885">
        <v>266</v>
      </c>
      <c r="J885">
        <v>240</v>
      </c>
      <c r="K885">
        <v>0.90229999999999999</v>
      </c>
      <c r="L885" t="s">
        <v>1529</v>
      </c>
      <c r="M885">
        <v>0.6583</v>
      </c>
      <c r="N885" t="str">
        <f>_xlfn.XLOOKUP(All_Together_New[[#This Row],[School Name]],Maine_Schools[School Name],Maine_Schools[Comparison School Type],"Error")</f>
        <v>Non Charter</v>
      </c>
    </row>
    <row r="886" spans="1:14">
      <c r="A886" t="s">
        <v>570</v>
      </c>
      <c r="B886">
        <v>14</v>
      </c>
      <c r="C886" t="s">
        <v>717</v>
      </c>
      <c r="D886">
        <v>16</v>
      </c>
      <c r="E886" t="s">
        <v>367</v>
      </c>
      <c r="F886" t="s">
        <v>1243</v>
      </c>
      <c r="G886" t="s">
        <v>586</v>
      </c>
      <c r="H886" t="s">
        <v>2297</v>
      </c>
      <c r="I886">
        <v>233</v>
      </c>
      <c r="J886">
        <v>232</v>
      </c>
      <c r="K886">
        <v>0.99570000000000003</v>
      </c>
      <c r="L886" t="s">
        <v>1294</v>
      </c>
      <c r="M886">
        <v>0.31469999999999998</v>
      </c>
      <c r="N886" t="str">
        <f>_xlfn.XLOOKUP(All_Together_New[[#This Row],[School Name]],Maine_Schools[School Name],Maine_Schools[Comparison School Type],"Error")</f>
        <v>Non Charter</v>
      </c>
    </row>
    <row r="887" spans="1:14">
      <c r="A887" t="s">
        <v>570</v>
      </c>
      <c r="B887">
        <v>14</v>
      </c>
      <c r="C887" t="s">
        <v>717</v>
      </c>
      <c r="D887">
        <v>27</v>
      </c>
      <c r="E887" t="s">
        <v>415</v>
      </c>
      <c r="F887" t="s">
        <v>1243</v>
      </c>
      <c r="G887" t="s">
        <v>586</v>
      </c>
      <c r="H887" t="s">
        <v>2297</v>
      </c>
      <c r="I887">
        <v>216</v>
      </c>
      <c r="J887">
        <v>214</v>
      </c>
      <c r="K887">
        <v>0.99070000000000003</v>
      </c>
      <c r="L887" t="s">
        <v>1571</v>
      </c>
      <c r="M887">
        <v>0.67290000000000005</v>
      </c>
      <c r="N887" t="str">
        <f>_xlfn.XLOOKUP(All_Together_New[[#This Row],[School Name]],Maine_Schools[School Name],Maine_Schools[Comparison School Type],"Error")</f>
        <v>Non Charter</v>
      </c>
    </row>
    <row r="888" spans="1:14">
      <c r="A888" t="s">
        <v>570</v>
      </c>
      <c r="B888">
        <v>14</v>
      </c>
      <c r="C888" t="s">
        <v>717</v>
      </c>
      <c r="D888">
        <v>24</v>
      </c>
      <c r="E888" t="s">
        <v>528</v>
      </c>
      <c r="F888" t="s">
        <v>1243</v>
      </c>
      <c r="G888" t="s">
        <v>586</v>
      </c>
      <c r="H888" t="s">
        <v>2297</v>
      </c>
      <c r="I888">
        <v>166</v>
      </c>
      <c r="J888">
        <v>164</v>
      </c>
      <c r="K888">
        <v>0.98799999999999999</v>
      </c>
      <c r="L888" t="s">
        <v>1342</v>
      </c>
      <c r="M888">
        <v>0.57320000000000004</v>
      </c>
      <c r="N888" t="str">
        <f>_xlfn.XLOOKUP(All_Together_New[[#This Row],[School Name]],Maine_Schools[School Name],Maine_Schools[Comparison School Type],"Error")</f>
        <v>Non Charter</v>
      </c>
    </row>
    <row r="889" spans="1:14">
      <c r="A889" t="s">
        <v>570</v>
      </c>
      <c r="B889">
        <v>14</v>
      </c>
      <c r="C889" t="s">
        <v>717</v>
      </c>
      <c r="D889">
        <v>21</v>
      </c>
      <c r="E889" t="s">
        <v>549</v>
      </c>
      <c r="F889" t="s">
        <v>1243</v>
      </c>
      <c r="G889" t="s">
        <v>586</v>
      </c>
      <c r="H889" t="s">
        <v>2297</v>
      </c>
      <c r="I889">
        <v>102</v>
      </c>
      <c r="J889">
        <v>102</v>
      </c>
      <c r="K889">
        <v>1</v>
      </c>
      <c r="L889" t="s">
        <v>1279</v>
      </c>
      <c r="M889">
        <v>0.64710000000000001</v>
      </c>
      <c r="N889" t="str">
        <f>_xlfn.XLOOKUP(All_Together_New[[#This Row],[School Name]],Maine_Schools[School Name],Maine_Schools[Comparison School Type],"Error")</f>
        <v>Non Charter</v>
      </c>
    </row>
    <row r="890" spans="1:14">
      <c r="A890" t="s">
        <v>570</v>
      </c>
      <c r="B890">
        <v>14</v>
      </c>
      <c r="C890" t="s">
        <v>717</v>
      </c>
      <c r="D890">
        <v>19</v>
      </c>
      <c r="E890" t="s">
        <v>223</v>
      </c>
      <c r="F890" t="s">
        <v>1243</v>
      </c>
      <c r="G890" t="s">
        <v>586</v>
      </c>
      <c r="H890" t="s">
        <v>2297</v>
      </c>
      <c r="I890">
        <v>111</v>
      </c>
      <c r="J890">
        <v>111</v>
      </c>
      <c r="K890">
        <v>1</v>
      </c>
      <c r="L890" t="s">
        <v>1602</v>
      </c>
      <c r="M890">
        <v>0.73870000000000002</v>
      </c>
      <c r="N890" t="str">
        <f>_xlfn.XLOOKUP(All_Together_New[[#This Row],[School Name]],Maine_Schools[School Name],Maine_Schools[Comparison School Type],"Error")</f>
        <v>Non Charter</v>
      </c>
    </row>
    <row r="891" spans="1:14">
      <c r="A891" t="s">
        <v>570</v>
      </c>
      <c r="B891">
        <v>28</v>
      </c>
      <c r="C891" t="s">
        <v>720</v>
      </c>
      <c r="D891">
        <v>37</v>
      </c>
      <c r="E891" t="s">
        <v>32</v>
      </c>
      <c r="F891" t="s">
        <v>1243</v>
      </c>
      <c r="G891" t="s">
        <v>586</v>
      </c>
      <c r="H891" t="s">
        <v>2297</v>
      </c>
      <c r="I891">
        <v>170</v>
      </c>
      <c r="J891">
        <v>164</v>
      </c>
      <c r="K891">
        <v>0.9647</v>
      </c>
      <c r="L891" t="s">
        <v>1287</v>
      </c>
      <c r="M891">
        <v>0.622</v>
      </c>
      <c r="N891" t="str">
        <f>_xlfn.XLOOKUP(All_Together_New[[#This Row],[School Name]],Maine_Schools[School Name],Maine_Schools[Comparison School Type],"Error")</f>
        <v>Non Charter</v>
      </c>
    </row>
    <row r="892" spans="1:14">
      <c r="A892" t="s">
        <v>570</v>
      </c>
      <c r="B892">
        <v>28</v>
      </c>
      <c r="C892" t="s">
        <v>720</v>
      </c>
      <c r="D892">
        <v>2021</v>
      </c>
      <c r="E892" t="s">
        <v>35</v>
      </c>
      <c r="F892" t="s">
        <v>1243</v>
      </c>
      <c r="G892" t="s">
        <v>586</v>
      </c>
      <c r="H892" t="s">
        <v>2297</v>
      </c>
      <c r="I892">
        <v>313</v>
      </c>
      <c r="J892">
        <v>308</v>
      </c>
      <c r="K892">
        <v>0.98399999999999999</v>
      </c>
      <c r="L892" t="s">
        <v>2479</v>
      </c>
      <c r="M892">
        <v>0.69479999999999997</v>
      </c>
      <c r="N892" t="str">
        <f>_xlfn.XLOOKUP(All_Together_New[[#This Row],[School Name]],Maine_Schools[School Name],Maine_Schools[Comparison School Type],"Error")</f>
        <v>Non Charter</v>
      </c>
    </row>
    <row r="893" spans="1:14">
      <c r="A893" t="s">
        <v>570</v>
      </c>
      <c r="B893">
        <v>28</v>
      </c>
      <c r="C893" t="s">
        <v>720</v>
      </c>
      <c r="D893">
        <v>34</v>
      </c>
      <c r="E893" t="s">
        <v>260</v>
      </c>
      <c r="F893" t="s">
        <v>1243</v>
      </c>
      <c r="G893" t="s">
        <v>586</v>
      </c>
      <c r="H893" t="s">
        <v>2297</v>
      </c>
      <c r="I893">
        <v>164</v>
      </c>
      <c r="J893">
        <v>160</v>
      </c>
      <c r="K893">
        <v>0.97560000000000002</v>
      </c>
      <c r="L893" t="s">
        <v>1611</v>
      </c>
      <c r="M893">
        <v>0.56879999999999997</v>
      </c>
      <c r="N893" t="str">
        <f>_xlfn.XLOOKUP(All_Together_New[[#This Row],[School Name]],Maine_Schools[School Name],Maine_Schools[Comparison School Type],"Error")</f>
        <v>Non Charter</v>
      </c>
    </row>
    <row r="894" spans="1:14">
      <c r="A894" t="s">
        <v>570</v>
      </c>
      <c r="B894">
        <v>28</v>
      </c>
      <c r="C894" t="s">
        <v>720</v>
      </c>
      <c r="D894">
        <v>31</v>
      </c>
      <c r="E894" t="s">
        <v>330</v>
      </c>
      <c r="F894" t="s">
        <v>1243</v>
      </c>
      <c r="G894" t="s">
        <v>586</v>
      </c>
      <c r="H894" t="s">
        <v>2297</v>
      </c>
      <c r="I894">
        <v>152</v>
      </c>
      <c r="J894">
        <v>152</v>
      </c>
      <c r="K894">
        <v>1</v>
      </c>
      <c r="L894" t="s">
        <v>1296</v>
      </c>
      <c r="M894">
        <v>0.38819999999999999</v>
      </c>
      <c r="N894" t="str">
        <f>_xlfn.XLOOKUP(All_Together_New[[#This Row],[School Name]],Maine_Schools[School Name],Maine_Schools[Comparison School Type],"Error")</f>
        <v>Non Charter</v>
      </c>
    </row>
    <row r="895" spans="1:14">
      <c r="A895" t="s">
        <v>570</v>
      </c>
      <c r="B895">
        <v>28</v>
      </c>
      <c r="C895" t="s">
        <v>720</v>
      </c>
      <c r="D895">
        <v>35</v>
      </c>
      <c r="E895" t="s">
        <v>335</v>
      </c>
      <c r="F895" t="s">
        <v>1243</v>
      </c>
      <c r="G895" t="s">
        <v>586</v>
      </c>
      <c r="H895" t="s">
        <v>2297</v>
      </c>
      <c r="I895">
        <v>169</v>
      </c>
      <c r="J895">
        <v>169</v>
      </c>
      <c r="K895">
        <v>1</v>
      </c>
      <c r="L895" t="s">
        <v>1602</v>
      </c>
      <c r="M895">
        <v>0.48520000000000002</v>
      </c>
      <c r="N895" t="str">
        <f>_xlfn.XLOOKUP(All_Together_New[[#This Row],[School Name]],Maine_Schools[School Name],Maine_Schools[Comparison School Type],"Error")</f>
        <v>Non Charter</v>
      </c>
    </row>
    <row r="896" spans="1:14">
      <c r="A896" t="s">
        <v>570</v>
      </c>
      <c r="B896">
        <v>28</v>
      </c>
      <c r="C896" t="s">
        <v>720</v>
      </c>
      <c r="D896">
        <v>33</v>
      </c>
      <c r="E896" t="s">
        <v>42</v>
      </c>
      <c r="F896" t="s">
        <v>1243</v>
      </c>
      <c r="G896" t="s">
        <v>586</v>
      </c>
      <c r="H896" t="s">
        <v>2297</v>
      </c>
      <c r="I896">
        <v>147</v>
      </c>
      <c r="J896">
        <v>147</v>
      </c>
      <c r="K896">
        <v>1</v>
      </c>
      <c r="L896" t="s">
        <v>1447</v>
      </c>
      <c r="M896">
        <v>0.45579999999999998</v>
      </c>
      <c r="N896" t="str">
        <f>_xlfn.XLOOKUP(All_Together_New[[#This Row],[School Name]],Maine_Schools[School Name],Maine_Schools[Comparison School Type],"Error")</f>
        <v>Non Charter</v>
      </c>
    </row>
    <row r="897" spans="1:14">
      <c r="A897" t="s">
        <v>570</v>
      </c>
      <c r="B897">
        <v>38</v>
      </c>
      <c r="C897" t="s">
        <v>721</v>
      </c>
      <c r="D897">
        <v>40</v>
      </c>
      <c r="E897" t="s">
        <v>85</v>
      </c>
      <c r="F897" t="s">
        <v>1243</v>
      </c>
      <c r="G897" t="s">
        <v>586</v>
      </c>
      <c r="H897" t="s">
        <v>2297</v>
      </c>
      <c r="I897">
        <v>67</v>
      </c>
      <c r="J897">
        <v>67</v>
      </c>
      <c r="K897">
        <v>1</v>
      </c>
      <c r="L897" t="s">
        <v>1620</v>
      </c>
      <c r="M897">
        <v>0.68659999999999999</v>
      </c>
      <c r="N897" t="str">
        <f>_xlfn.XLOOKUP(All_Together_New[[#This Row],[School Name]],Maine_Schools[School Name],Maine_Schools[Comparison School Type],"Error")</f>
        <v>Non Charter</v>
      </c>
    </row>
    <row r="898" spans="1:14">
      <c r="A898" t="s">
        <v>570</v>
      </c>
      <c r="B898">
        <v>38</v>
      </c>
      <c r="C898" t="s">
        <v>721</v>
      </c>
      <c r="D898">
        <v>39</v>
      </c>
      <c r="E898" t="s">
        <v>46</v>
      </c>
      <c r="F898" t="s">
        <v>1243</v>
      </c>
      <c r="G898" t="s">
        <v>586</v>
      </c>
      <c r="H898" t="s">
        <v>2297</v>
      </c>
      <c r="I898">
        <v>66</v>
      </c>
      <c r="J898">
        <v>65</v>
      </c>
      <c r="K898">
        <v>0.98480000000000001</v>
      </c>
      <c r="L898" t="s">
        <v>1331</v>
      </c>
      <c r="M898">
        <v>0.69230000000000003</v>
      </c>
      <c r="N898" t="str">
        <f>_xlfn.XLOOKUP(All_Together_New[[#This Row],[School Name]],Maine_Schools[School Name],Maine_Schools[Comparison School Type],"Error")</f>
        <v>Non Charter</v>
      </c>
    </row>
    <row r="899" spans="1:14">
      <c r="A899" t="s">
        <v>570</v>
      </c>
      <c r="B899">
        <v>42</v>
      </c>
      <c r="C899" t="s">
        <v>723</v>
      </c>
      <c r="D899">
        <v>45</v>
      </c>
      <c r="E899" t="s">
        <v>7</v>
      </c>
      <c r="F899" t="s">
        <v>1243</v>
      </c>
      <c r="G899" t="s">
        <v>586</v>
      </c>
      <c r="H899" t="s">
        <v>2297</v>
      </c>
      <c r="I899">
        <v>46</v>
      </c>
      <c r="J899">
        <v>46</v>
      </c>
      <c r="K899">
        <v>1</v>
      </c>
      <c r="L899" t="s">
        <v>1352</v>
      </c>
      <c r="M899">
        <v>0.1522</v>
      </c>
      <c r="N899" t="str">
        <f>_xlfn.XLOOKUP(All_Together_New[[#This Row],[School Name]],Maine_Schools[School Name],Maine_Schools[Comparison School Type],"Error")</f>
        <v>Non Charter</v>
      </c>
    </row>
    <row r="900" spans="1:14">
      <c r="A900" t="s">
        <v>570</v>
      </c>
      <c r="B900">
        <v>42</v>
      </c>
      <c r="C900" t="s">
        <v>723</v>
      </c>
      <c r="D900">
        <v>52</v>
      </c>
      <c r="E900" t="s">
        <v>53</v>
      </c>
      <c r="F900" t="s">
        <v>1243</v>
      </c>
      <c r="G900" t="s">
        <v>586</v>
      </c>
      <c r="H900" t="s">
        <v>2297</v>
      </c>
      <c r="I900">
        <v>269</v>
      </c>
      <c r="J900">
        <v>250</v>
      </c>
      <c r="K900">
        <v>0.9294</v>
      </c>
      <c r="L900" t="s">
        <v>1583</v>
      </c>
      <c r="M900">
        <v>0.46400000000000002</v>
      </c>
      <c r="N900" t="str">
        <f>_xlfn.XLOOKUP(All_Together_New[[#This Row],[School Name]],Maine_Schools[School Name],Maine_Schools[Comparison School Type],"Error")</f>
        <v>Non Charter</v>
      </c>
    </row>
    <row r="901" spans="1:14">
      <c r="A901" t="s">
        <v>570</v>
      </c>
      <c r="B901">
        <v>42</v>
      </c>
      <c r="C901" t="s">
        <v>723</v>
      </c>
      <c r="D901">
        <v>48</v>
      </c>
      <c r="E901" t="s">
        <v>58</v>
      </c>
      <c r="F901" t="s">
        <v>1243</v>
      </c>
      <c r="G901" t="s">
        <v>586</v>
      </c>
      <c r="H901" t="s">
        <v>2297</v>
      </c>
      <c r="I901">
        <v>60</v>
      </c>
      <c r="J901">
        <v>59</v>
      </c>
      <c r="K901">
        <v>0.98329999999999995</v>
      </c>
      <c r="L901" t="s">
        <v>1251</v>
      </c>
      <c r="M901">
        <v>0.61019999999999996</v>
      </c>
      <c r="N901" t="str">
        <f>_xlfn.XLOOKUP(All_Together_New[[#This Row],[School Name]],Maine_Schools[School Name],Maine_Schools[Comparison School Type],"Error")</f>
        <v>Non Charter</v>
      </c>
    </row>
    <row r="902" spans="1:14">
      <c r="A902" t="s">
        <v>570</v>
      </c>
      <c r="B902">
        <v>42</v>
      </c>
      <c r="C902" t="s">
        <v>723</v>
      </c>
      <c r="D902">
        <v>43</v>
      </c>
      <c r="E902" t="s">
        <v>27</v>
      </c>
      <c r="F902" t="s">
        <v>1243</v>
      </c>
      <c r="G902" t="s">
        <v>586</v>
      </c>
      <c r="H902" t="s">
        <v>2297</v>
      </c>
      <c r="I902">
        <v>245</v>
      </c>
      <c r="J902">
        <v>243</v>
      </c>
      <c r="K902">
        <v>0.99180000000000001</v>
      </c>
      <c r="L902" t="s">
        <v>1353</v>
      </c>
      <c r="M902">
        <v>0.37040000000000001</v>
      </c>
      <c r="N902" t="str">
        <f>_xlfn.XLOOKUP(All_Together_New[[#This Row],[School Name]],Maine_Schools[School Name],Maine_Schools[Comparison School Type],"Error")</f>
        <v>Non Charter</v>
      </c>
    </row>
    <row r="903" spans="1:14">
      <c r="A903" t="s">
        <v>570</v>
      </c>
      <c r="B903">
        <v>42</v>
      </c>
      <c r="C903" t="s">
        <v>723</v>
      </c>
      <c r="D903">
        <v>44</v>
      </c>
      <c r="E903" t="s">
        <v>392</v>
      </c>
      <c r="F903" t="s">
        <v>1243</v>
      </c>
      <c r="G903" t="s">
        <v>586</v>
      </c>
      <c r="H903" t="s">
        <v>2297</v>
      </c>
      <c r="I903">
        <v>78</v>
      </c>
      <c r="J903">
        <v>78</v>
      </c>
      <c r="K903">
        <v>1</v>
      </c>
      <c r="L903" t="s">
        <v>1257</v>
      </c>
      <c r="M903">
        <v>0.16669999999999999</v>
      </c>
      <c r="N903" t="str">
        <f>_xlfn.XLOOKUP(All_Together_New[[#This Row],[School Name]],Maine_Schools[School Name],Maine_Schools[Comparison School Type],"Error")</f>
        <v>Non Charter</v>
      </c>
    </row>
    <row r="904" spans="1:14">
      <c r="A904" t="s">
        <v>570</v>
      </c>
      <c r="B904">
        <v>42</v>
      </c>
      <c r="C904" t="s">
        <v>723</v>
      </c>
      <c r="D904">
        <v>50</v>
      </c>
      <c r="E904" t="s">
        <v>64</v>
      </c>
      <c r="F904" t="s">
        <v>1243</v>
      </c>
      <c r="G904" t="s">
        <v>586</v>
      </c>
      <c r="H904" t="s">
        <v>2297</v>
      </c>
      <c r="I904">
        <v>343</v>
      </c>
      <c r="J904">
        <v>333</v>
      </c>
      <c r="K904">
        <v>0.9708</v>
      </c>
      <c r="L904" t="s">
        <v>1274</v>
      </c>
      <c r="M904">
        <v>0.59160000000000001</v>
      </c>
      <c r="N904" t="str">
        <f>_xlfn.XLOOKUP(All_Together_New[[#This Row],[School Name]],Maine_Schools[School Name],Maine_Schools[Comparison School Type],"Error")</f>
        <v>Non Charter</v>
      </c>
    </row>
    <row r="905" spans="1:14">
      <c r="A905" t="s">
        <v>570</v>
      </c>
      <c r="B905">
        <v>42</v>
      </c>
      <c r="C905" t="s">
        <v>723</v>
      </c>
      <c r="D905">
        <v>46</v>
      </c>
      <c r="E905" t="s">
        <v>362</v>
      </c>
      <c r="F905" t="s">
        <v>1243</v>
      </c>
      <c r="G905" t="s">
        <v>586</v>
      </c>
      <c r="H905" t="s">
        <v>2297</v>
      </c>
      <c r="I905">
        <v>255</v>
      </c>
      <c r="J905">
        <v>255</v>
      </c>
      <c r="K905">
        <v>1</v>
      </c>
      <c r="L905" t="s">
        <v>1490</v>
      </c>
      <c r="M905">
        <v>0.33329999999999999</v>
      </c>
      <c r="N905" t="str">
        <f>_xlfn.XLOOKUP(All_Together_New[[#This Row],[School Name]],Maine_Schools[School Name],Maine_Schools[Comparison School Type],"Error")</f>
        <v>Non Charter</v>
      </c>
    </row>
    <row r="906" spans="1:14">
      <c r="A906" t="s">
        <v>570</v>
      </c>
      <c r="B906">
        <v>42</v>
      </c>
      <c r="C906" t="s">
        <v>723</v>
      </c>
      <c r="D906">
        <v>47</v>
      </c>
      <c r="E906" t="s">
        <v>544</v>
      </c>
      <c r="F906" t="s">
        <v>1243</v>
      </c>
      <c r="G906" t="s">
        <v>586</v>
      </c>
      <c r="H906" t="s">
        <v>2297</v>
      </c>
      <c r="I906">
        <v>38</v>
      </c>
      <c r="J906">
        <v>37</v>
      </c>
      <c r="K906">
        <v>0.97370000000000001</v>
      </c>
      <c r="L906" t="s">
        <v>1335</v>
      </c>
      <c r="M906">
        <v>0.2162</v>
      </c>
      <c r="N906" t="str">
        <f>_xlfn.XLOOKUP(All_Together_New[[#This Row],[School Name]],Maine_Schools[School Name],Maine_Schools[Comparison School Type],"Error")</f>
        <v>Non Charter</v>
      </c>
    </row>
    <row r="907" spans="1:14">
      <c r="A907" t="s">
        <v>570</v>
      </c>
      <c r="B907">
        <v>42</v>
      </c>
      <c r="C907" t="s">
        <v>723</v>
      </c>
      <c r="D907">
        <v>51</v>
      </c>
      <c r="E907" t="s">
        <v>559</v>
      </c>
      <c r="F907" t="s">
        <v>1243</v>
      </c>
      <c r="G907" t="s">
        <v>586</v>
      </c>
      <c r="H907" t="s">
        <v>2297</v>
      </c>
      <c r="I907">
        <v>366</v>
      </c>
      <c r="J907">
        <v>362</v>
      </c>
      <c r="K907">
        <v>0.98909999999999998</v>
      </c>
      <c r="L907" t="s">
        <v>1607</v>
      </c>
      <c r="M907">
        <v>0.39500000000000002</v>
      </c>
      <c r="N907" t="str">
        <f>_xlfn.XLOOKUP(All_Together_New[[#This Row],[School Name]],Maine_Schools[School Name],Maine_Schools[Comparison School Type],"Error")</f>
        <v>Non Charter</v>
      </c>
    </row>
    <row r="908" spans="1:14">
      <c r="A908" t="s">
        <v>570</v>
      </c>
      <c r="B908">
        <v>53</v>
      </c>
      <c r="C908" t="s">
        <v>726</v>
      </c>
      <c r="D908">
        <v>54</v>
      </c>
      <c r="E908" t="s">
        <v>288</v>
      </c>
      <c r="F908" t="s">
        <v>1243</v>
      </c>
      <c r="G908" t="s">
        <v>586</v>
      </c>
      <c r="H908" t="s">
        <v>2297</v>
      </c>
      <c r="I908">
        <v>239</v>
      </c>
      <c r="J908">
        <v>237</v>
      </c>
      <c r="K908">
        <v>0.99160000000000004</v>
      </c>
      <c r="L908" t="s">
        <v>1395</v>
      </c>
      <c r="M908">
        <v>0.2152</v>
      </c>
      <c r="N908" t="str">
        <f>_xlfn.XLOOKUP(All_Together_New[[#This Row],[School Name]],Maine_Schools[School Name],Maine_Schools[Comparison School Type],"Error")</f>
        <v>Non Charter</v>
      </c>
    </row>
    <row r="909" spans="1:14">
      <c r="A909" t="s">
        <v>570</v>
      </c>
      <c r="B909">
        <v>1630</v>
      </c>
      <c r="C909" t="s">
        <v>583</v>
      </c>
      <c r="D909">
        <v>1648</v>
      </c>
      <c r="E909" t="s">
        <v>574</v>
      </c>
      <c r="F909" t="s">
        <v>1243</v>
      </c>
      <c r="G909" t="s">
        <v>586</v>
      </c>
      <c r="H909" t="s">
        <v>2297</v>
      </c>
      <c r="I909">
        <v>87</v>
      </c>
      <c r="J909">
        <v>68</v>
      </c>
      <c r="K909">
        <v>0.78159999999999996</v>
      </c>
      <c r="L909" t="s">
        <v>1271</v>
      </c>
      <c r="M909">
        <v>0.38240000000000002</v>
      </c>
      <c r="N909" t="str">
        <f>_xlfn.XLOOKUP(All_Together_New[[#This Row],[School Name]],Maine_Schools[School Name],Maine_Schools[Comparison School Type],"Error")</f>
        <v>Charter</v>
      </c>
    </row>
    <row r="910" spans="1:14">
      <c r="A910" t="s">
        <v>570</v>
      </c>
      <c r="B910">
        <v>62</v>
      </c>
      <c r="C910" t="s">
        <v>728</v>
      </c>
      <c r="D910">
        <v>63</v>
      </c>
      <c r="E910" t="s">
        <v>22</v>
      </c>
      <c r="F910" t="s">
        <v>1243</v>
      </c>
      <c r="G910" t="s">
        <v>586</v>
      </c>
      <c r="H910" t="s">
        <v>2297</v>
      </c>
      <c r="I910">
        <v>25</v>
      </c>
      <c r="J910">
        <v>25</v>
      </c>
      <c r="K910">
        <v>1</v>
      </c>
      <c r="L910" t="s">
        <v>1323</v>
      </c>
      <c r="M910">
        <v>0.72</v>
      </c>
      <c r="N910" t="str">
        <f>_xlfn.XLOOKUP(All_Together_New[[#This Row],[School Name]],Maine_Schools[School Name],Maine_Schools[Comparison School Type],"Error")</f>
        <v>Non Charter</v>
      </c>
    </row>
    <row r="911" spans="1:14">
      <c r="A911" t="s">
        <v>570</v>
      </c>
      <c r="B911">
        <v>65</v>
      </c>
      <c r="C911" t="s">
        <v>730</v>
      </c>
      <c r="D911">
        <v>66</v>
      </c>
      <c r="E911" t="s">
        <v>17</v>
      </c>
      <c r="F911" t="s">
        <v>1243</v>
      </c>
      <c r="G911" t="s">
        <v>586</v>
      </c>
      <c r="H911" t="s">
        <v>2297</v>
      </c>
      <c r="I911">
        <v>382</v>
      </c>
      <c r="J911">
        <v>354</v>
      </c>
      <c r="K911">
        <v>0.92669999999999997</v>
      </c>
      <c r="L911" t="s">
        <v>1499</v>
      </c>
      <c r="M911">
        <v>0.76839999999999997</v>
      </c>
      <c r="N911" t="str">
        <f>_xlfn.XLOOKUP(All_Together_New[[#This Row],[School Name]],Maine_Schools[School Name],Maine_Schools[Comparison School Type],"Error")</f>
        <v>Non Charter</v>
      </c>
    </row>
    <row r="912" spans="1:14">
      <c r="A912" t="s">
        <v>570</v>
      </c>
      <c r="B912">
        <v>65</v>
      </c>
      <c r="C912" t="s">
        <v>730</v>
      </c>
      <c r="D912">
        <v>71</v>
      </c>
      <c r="E912" t="s">
        <v>156</v>
      </c>
      <c r="F912" t="s">
        <v>1243</v>
      </c>
      <c r="G912" t="s">
        <v>586</v>
      </c>
      <c r="H912" t="s">
        <v>2297</v>
      </c>
      <c r="I912">
        <v>342</v>
      </c>
      <c r="J912">
        <v>339</v>
      </c>
      <c r="K912">
        <v>0.99119999999999997</v>
      </c>
      <c r="L912" t="s">
        <v>1640</v>
      </c>
      <c r="M912">
        <v>0.38940000000000002</v>
      </c>
      <c r="N912" t="str">
        <f>_xlfn.XLOOKUP(All_Together_New[[#This Row],[School Name]],Maine_Schools[School Name],Maine_Schools[Comparison School Type],"Error")</f>
        <v>Non Charter</v>
      </c>
    </row>
    <row r="913" spans="1:14">
      <c r="A913" t="s">
        <v>570</v>
      </c>
      <c r="B913">
        <v>65</v>
      </c>
      <c r="C913" t="s">
        <v>730</v>
      </c>
      <c r="D913">
        <v>68</v>
      </c>
      <c r="E913" t="s">
        <v>111</v>
      </c>
      <c r="F913" t="s">
        <v>1243</v>
      </c>
      <c r="G913" t="s">
        <v>586</v>
      </c>
      <c r="H913" t="s">
        <v>2297</v>
      </c>
      <c r="I913">
        <v>499</v>
      </c>
      <c r="J913">
        <v>494</v>
      </c>
      <c r="K913">
        <v>0.99</v>
      </c>
      <c r="L913" t="s">
        <v>2514</v>
      </c>
      <c r="M913">
        <v>0.66600000000000004</v>
      </c>
      <c r="N913" t="str">
        <f>_xlfn.XLOOKUP(All_Together_New[[#This Row],[School Name]],Maine_Schools[School Name],Maine_Schools[Comparison School Type],"Error")</f>
        <v>Non Charter</v>
      </c>
    </row>
    <row r="914" spans="1:14">
      <c r="A914" t="s">
        <v>570</v>
      </c>
      <c r="B914">
        <v>72</v>
      </c>
      <c r="C914" t="s">
        <v>736</v>
      </c>
      <c r="D914">
        <v>73</v>
      </c>
      <c r="E914" t="s">
        <v>172</v>
      </c>
      <c r="F914" t="s">
        <v>1243</v>
      </c>
      <c r="G914" t="s">
        <v>586</v>
      </c>
      <c r="H914" t="s">
        <v>2297</v>
      </c>
      <c r="I914">
        <v>169</v>
      </c>
      <c r="J914">
        <v>168</v>
      </c>
      <c r="K914">
        <v>0.99409999999999998</v>
      </c>
      <c r="L914" t="s">
        <v>1269</v>
      </c>
      <c r="M914">
        <v>0.3155</v>
      </c>
      <c r="N914" t="str">
        <f>_xlfn.XLOOKUP(All_Together_New[[#This Row],[School Name]],Maine_Schools[School Name],Maine_Schools[Comparison School Type],"Error")</f>
        <v>Non Charter</v>
      </c>
    </row>
    <row r="915" spans="1:14">
      <c r="A915" t="s">
        <v>570</v>
      </c>
      <c r="B915">
        <v>1031</v>
      </c>
      <c r="C915" t="s">
        <v>737</v>
      </c>
      <c r="D915">
        <v>1033</v>
      </c>
      <c r="E915" t="s">
        <v>92</v>
      </c>
      <c r="F915" t="s">
        <v>1243</v>
      </c>
      <c r="G915" t="s">
        <v>586</v>
      </c>
      <c r="H915" t="s">
        <v>2297</v>
      </c>
      <c r="I915">
        <v>200</v>
      </c>
      <c r="J915">
        <v>197</v>
      </c>
      <c r="K915">
        <v>0.98499999999999999</v>
      </c>
      <c r="L915" t="s">
        <v>1582</v>
      </c>
      <c r="M915">
        <v>0.54820000000000002</v>
      </c>
      <c r="N915" t="str">
        <f>_xlfn.XLOOKUP(All_Together_New[[#This Row],[School Name]],Maine_Schools[School Name],Maine_Schools[Comparison School Type],"Error")</f>
        <v>Non Charter</v>
      </c>
    </row>
    <row r="916" spans="1:14">
      <c r="A916" t="s">
        <v>570</v>
      </c>
      <c r="B916">
        <v>1031</v>
      </c>
      <c r="C916" t="s">
        <v>737</v>
      </c>
      <c r="D916">
        <v>1032</v>
      </c>
      <c r="E916" t="s">
        <v>98</v>
      </c>
      <c r="F916" t="s">
        <v>1243</v>
      </c>
      <c r="G916" t="s">
        <v>586</v>
      </c>
      <c r="H916" t="s">
        <v>2297</v>
      </c>
      <c r="I916">
        <v>45</v>
      </c>
      <c r="J916">
        <v>44</v>
      </c>
      <c r="K916">
        <v>0.9778</v>
      </c>
      <c r="L916" t="s">
        <v>1417</v>
      </c>
      <c r="M916">
        <v>0.4773</v>
      </c>
      <c r="N916" t="str">
        <f>_xlfn.XLOOKUP(All_Together_New[[#This Row],[School Name]],Maine_Schools[School Name],Maine_Schools[Comparison School Type],"Error")</f>
        <v>Non Charter</v>
      </c>
    </row>
    <row r="917" spans="1:14">
      <c r="A917" t="s">
        <v>570</v>
      </c>
      <c r="B917">
        <v>78</v>
      </c>
      <c r="C917" t="s">
        <v>739</v>
      </c>
      <c r="D917">
        <v>85</v>
      </c>
      <c r="E917" t="s">
        <v>200</v>
      </c>
      <c r="F917" t="s">
        <v>1243</v>
      </c>
      <c r="G917" t="s">
        <v>586</v>
      </c>
      <c r="H917" t="s">
        <v>2297</v>
      </c>
      <c r="I917">
        <v>557</v>
      </c>
      <c r="J917">
        <v>556</v>
      </c>
      <c r="K917">
        <v>0.99819999999999998</v>
      </c>
      <c r="L917" t="s">
        <v>1437</v>
      </c>
      <c r="M917">
        <v>0.52159999999999995</v>
      </c>
      <c r="N917" t="str">
        <f>_xlfn.XLOOKUP(All_Together_New[[#This Row],[School Name]],Maine_Schools[School Name],Maine_Schools[Comparison School Type],"Error")</f>
        <v>Non Charter</v>
      </c>
    </row>
    <row r="918" spans="1:14">
      <c r="A918" t="s">
        <v>570</v>
      </c>
      <c r="B918">
        <v>78</v>
      </c>
      <c r="C918" t="s">
        <v>739</v>
      </c>
      <c r="D918">
        <v>84</v>
      </c>
      <c r="E918" t="s">
        <v>19</v>
      </c>
      <c r="F918" t="s">
        <v>1243</v>
      </c>
      <c r="G918" t="s">
        <v>586</v>
      </c>
      <c r="H918" t="s">
        <v>2297</v>
      </c>
      <c r="I918">
        <v>183</v>
      </c>
      <c r="J918">
        <v>168</v>
      </c>
      <c r="K918">
        <v>0.91800000000000004</v>
      </c>
      <c r="L918" t="s">
        <v>1342</v>
      </c>
      <c r="M918">
        <v>0.5595</v>
      </c>
      <c r="N918" t="str">
        <f>_xlfn.XLOOKUP(All_Together_New[[#This Row],[School Name]],Maine_Schools[School Name],Maine_Schools[Comparison School Type],"Error")</f>
        <v>Non Charter</v>
      </c>
    </row>
    <row r="919" spans="1:14">
      <c r="A919" t="s">
        <v>570</v>
      </c>
      <c r="B919">
        <v>88</v>
      </c>
      <c r="C919" t="s">
        <v>741</v>
      </c>
      <c r="D919">
        <v>89</v>
      </c>
      <c r="E919" t="s">
        <v>106</v>
      </c>
      <c r="F919" t="s">
        <v>1243</v>
      </c>
      <c r="G919" t="s">
        <v>586</v>
      </c>
      <c r="H919" t="s">
        <v>2297</v>
      </c>
      <c r="I919">
        <v>110</v>
      </c>
      <c r="J919">
        <v>110</v>
      </c>
      <c r="K919">
        <v>1</v>
      </c>
      <c r="L919" t="s">
        <v>1290</v>
      </c>
      <c r="M919">
        <v>0.21820000000000001</v>
      </c>
      <c r="N919" t="str">
        <f>_xlfn.XLOOKUP(All_Together_New[[#This Row],[School Name]],Maine_Schools[School Name],Maine_Schools[Comparison School Type],"Error")</f>
        <v>Non Charter</v>
      </c>
    </row>
    <row r="920" spans="1:14">
      <c r="A920" t="s">
        <v>570</v>
      </c>
      <c r="B920">
        <v>90</v>
      </c>
      <c r="C920" t="s">
        <v>743</v>
      </c>
      <c r="D920">
        <v>91</v>
      </c>
      <c r="E920" t="s">
        <v>110</v>
      </c>
      <c r="F920" t="s">
        <v>1243</v>
      </c>
      <c r="G920" t="s">
        <v>586</v>
      </c>
      <c r="H920" t="s">
        <v>2297</v>
      </c>
      <c r="I920">
        <v>30</v>
      </c>
      <c r="J920">
        <v>30</v>
      </c>
      <c r="K920">
        <v>1</v>
      </c>
      <c r="L920" t="s">
        <v>1401</v>
      </c>
      <c r="M920">
        <v>0.36670000000000003</v>
      </c>
      <c r="N920" t="str">
        <f>_xlfn.XLOOKUP(All_Together_New[[#This Row],[School Name]],Maine_Schools[School Name],Maine_Schools[Comparison School Type],"Error")</f>
        <v>Non Charter</v>
      </c>
    </row>
    <row r="921" spans="1:14">
      <c r="A921" t="s">
        <v>570</v>
      </c>
      <c r="B921">
        <v>92</v>
      </c>
      <c r="C921" t="s">
        <v>745</v>
      </c>
      <c r="D921">
        <v>93</v>
      </c>
      <c r="E921" t="s">
        <v>138</v>
      </c>
      <c r="F921" t="s">
        <v>1243</v>
      </c>
      <c r="G921" t="s">
        <v>586</v>
      </c>
      <c r="H921" t="s">
        <v>2297</v>
      </c>
      <c r="I921">
        <v>23</v>
      </c>
      <c r="J921">
        <v>21</v>
      </c>
      <c r="K921">
        <v>0.91300000000000003</v>
      </c>
      <c r="L921" t="s">
        <v>1357</v>
      </c>
      <c r="M921">
        <v>0.57140000000000002</v>
      </c>
      <c r="N921" t="str">
        <f>_xlfn.XLOOKUP(All_Together_New[[#This Row],[School Name]],Maine_Schools[School Name],Maine_Schools[Comparison School Type],"Error")</f>
        <v>Non Charter</v>
      </c>
    </row>
    <row r="922" spans="1:14">
      <c r="A922" t="s">
        <v>570</v>
      </c>
      <c r="B922">
        <v>94</v>
      </c>
      <c r="C922" t="s">
        <v>747</v>
      </c>
      <c r="D922">
        <v>100</v>
      </c>
      <c r="E922" t="s">
        <v>116</v>
      </c>
      <c r="F922" t="s">
        <v>1243</v>
      </c>
      <c r="G922" t="s">
        <v>586</v>
      </c>
      <c r="H922" t="s">
        <v>2297</v>
      </c>
      <c r="I922">
        <v>170</v>
      </c>
      <c r="J922">
        <v>162</v>
      </c>
      <c r="K922">
        <v>0.95289999999999997</v>
      </c>
      <c r="L922" t="s">
        <v>1315</v>
      </c>
      <c r="M922">
        <v>0.44440000000000002</v>
      </c>
      <c r="N922" t="str">
        <f>_xlfn.XLOOKUP(All_Together_New[[#This Row],[School Name]],Maine_Schools[School Name],Maine_Schools[Comparison School Type],"Error")</f>
        <v>Non Charter</v>
      </c>
    </row>
    <row r="923" spans="1:14">
      <c r="A923" t="s">
        <v>570</v>
      </c>
      <c r="B923">
        <v>94</v>
      </c>
      <c r="C923" t="s">
        <v>747</v>
      </c>
      <c r="D923">
        <v>99</v>
      </c>
      <c r="E923" t="s">
        <v>26</v>
      </c>
      <c r="F923" t="s">
        <v>1243</v>
      </c>
      <c r="G923" t="s">
        <v>586</v>
      </c>
      <c r="H923" t="s">
        <v>2297</v>
      </c>
      <c r="I923">
        <v>555</v>
      </c>
      <c r="J923">
        <v>536</v>
      </c>
      <c r="K923">
        <v>0.96579999999999999</v>
      </c>
      <c r="L923" t="s">
        <v>1622</v>
      </c>
      <c r="M923">
        <v>0.47760000000000002</v>
      </c>
      <c r="N923" t="str">
        <f>_xlfn.XLOOKUP(All_Together_New[[#This Row],[School Name]],Maine_Schools[School Name],Maine_Schools[Comparison School Type],"Error")</f>
        <v>Non Charter</v>
      </c>
    </row>
    <row r="924" spans="1:14">
      <c r="A924" t="s">
        <v>570</v>
      </c>
      <c r="B924">
        <v>94</v>
      </c>
      <c r="C924" t="s">
        <v>747</v>
      </c>
      <c r="D924">
        <v>101</v>
      </c>
      <c r="E924" t="s">
        <v>292</v>
      </c>
      <c r="F924" t="s">
        <v>1243</v>
      </c>
      <c r="G924" t="s">
        <v>586</v>
      </c>
      <c r="H924" t="s">
        <v>2297</v>
      </c>
      <c r="I924">
        <v>510</v>
      </c>
      <c r="J924">
        <v>504</v>
      </c>
      <c r="K924">
        <v>0.98819999999999997</v>
      </c>
      <c r="L924" t="s">
        <v>1663</v>
      </c>
      <c r="M924">
        <v>0.33529999999999999</v>
      </c>
      <c r="N924" t="str">
        <f>_xlfn.XLOOKUP(All_Together_New[[#This Row],[School Name]],Maine_Schools[School Name],Maine_Schools[Comparison School Type],"Error")</f>
        <v>Non Charter</v>
      </c>
    </row>
    <row r="925" spans="1:14">
      <c r="A925" t="s">
        <v>570</v>
      </c>
      <c r="B925">
        <v>108</v>
      </c>
      <c r="C925" t="s">
        <v>751</v>
      </c>
      <c r="D925">
        <v>109</v>
      </c>
      <c r="E925" t="s">
        <v>120</v>
      </c>
      <c r="F925" t="s">
        <v>1243</v>
      </c>
      <c r="G925" t="s">
        <v>586</v>
      </c>
      <c r="H925" t="s">
        <v>2297</v>
      </c>
      <c r="I925">
        <v>145</v>
      </c>
      <c r="J925">
        <v>141</v>
      </c>
      <c r="K925">
        <v>0.97240000000000004</v>
      </c>
      <c r="L925" t="s">
        <v>1315</v>
      </c>
      <c r="M925">
        <v>0.51060000000000005</v>
      </c>
      <c r="N925" t="str">
        <f>_xlfn.XLOOKUP(All_Together_New[[#This Row],[School Name]],Maine_Schools[School Name],Maine_Schools[Comparison School Type],"Error")</f>
        <v>Non Charter</v>
      </c>
    </row>
    <row r="926" spans="1:14">
      <c r="A926" t="s">
        <v>570</v>
      </c>
      <c r="B926">
        <v>108</v>
      </c>
      <c r="C926" t="s">
        <v>751</v>
      </c>
      <c r="D926">
        <v>111</v>
      </c>
      <c r="E926" t="s">
        <v>10</v>
      </c>
      <c r="F926" t="s">
        <v>1243</v>
      </c>
      <c r="G926" t="s">
        <v>586</v>
      </c>
      <c r="H926" t="s">
        <v>2297</v>
      </c>
      <c r="I926">
        <v>128</v>
      </c>
      <c r="J926">
        <v>116</v>
      </c>
      <c r="K926">
        <v>0.90629999999999999</v>
      </c>
      <c r="L926" t="s">
        <v>1611</v>
      </c>
      <c r="M926">
        <v>0.78449999999999998</v>
      </c>
      <c r="N926" t="str">
        <f>_xlfn.XLOOKUP(All_Together_New[[#This Row],[School Name]],Maine_Schools[School Name],Maine_Schools[Comparison School Type],"Error")</f>
        <v>Non Charter</v>
      </c>
    </row>
    <row r="927" spans="1:14">
      <c r="A927" t="s">
        <v>570</v>
      </c>
      <c r="B927">
        <v>113</v>
      </c>
      <c r="C927" t="s">
        <v>753</v>
      </c>
      <c r="D927">
        <v>116</v>
      </c>
      <c r="E927" t="s">
        <v>243</v>
      </c>
      <c r="F927" t="s">
        <v>1243</v>
      </c>
      <c r="G927" t="s">
        <v>586</v>
      </c>
      <c r="H927" t="s">
        <v>2297</v>
      </c>
      <c r="I927">
        <v>127</v>
      </c>
      <c r="J927">
        <v>123</v>
      </c>
      <c r="K927">
        <v>0.96850000000000003</v>
      </c>
      <c r="L927" t="s">
        <v>1336</v>
      </c>
      <c r="M927">
        <v>0.30890000000000001</v>
      </c>
      <c r="N927" t="str">
        <f>_xlfn.XLOOKUP(All_Together_New[[#This Row],[School Name]],Maine_Schools[School Name],Maine_Schools[Comparison School Type],"Error")</f>
        <v>Non Charter</v>
      </c>
    </row>
    <row r="928" spans="1:14">
      <c r="A928" t="s">
        <v>570</v>
      </c>
      <c r="B928">
        <v>113</v>
      </c>
      <c r="C928" t="s">
        <v>753</v>
      </c>
      <c r="D928">
        <v>115</v>
      </c>
      <c r="E928" t="s">
        <v>246</v>
      </c>
      <c r="F928" t="s">
        <v>1243</v>
      </c>
      <c r="G928" t="s">
        <v>586</v>
      </c>
      <c r="H928" t="s">
        <v>2297</v>
      </c>
      <c r="I928">
        <v>447</v>
      </c>
      <c r="J928">
        <v>444</v>
      </c>
      <c r="K928">
        <v>0.99329999999999996</v>
      </c>
      <c r="L928" t="s">
        <v>1403</v>
      </c>
      <c r="M928">
        <v>0.30180000000000001</v>
      </c>
      <c r="N928" t="str">
        <f>_xlfn.XLOOKUP(All_Together_New[[#This Row],[School Name]],Maine_Schools[School Name],Maine_Schools[Comparison School Type],"Error")</f>
        <v>Non Charter</v>
      </c>
    </row>
    <row r="929" spans="1:14">
      <c r="A929" t="s">
        <v>570</v>
      </c>
      <c r="B929">
        <v>113</v>
      </c>
      <c r="C929" t="s">
        <v>753</v>
      </c>
      <c r="D929">
        <v>114</v>
      </c>
      <c r="E929" t="s">
        <v>513</v>
      </c>
      <c r="F929" t="s">
        <v>1243</v>
      </c>
      <c r="G929" t="s">
        <v>586</v>
      </c>
      <c r="H929" t="s">
        <v>2297</v>
      </c>
      <c r="I929">
        <v>215</v>
      </c>
      <c r="J929">
        <v>214</v>
      </c>
      <c r="K929">
        <v>0.99529999999999996</v>
      </c>
      <c r="L929" t="s">
        <v>1261</v>
      </c>
      <c r="M929">
        <v>0.1028</v>
      </c>
      <c r="N929" t="str">
        <f>_xlfn.XLOOKUP(All_Together_New[[#This Row],[School Name]],Maine_Schools[School Name],Maine_Schools[Comparison School Type],"Error")</f>
        <v>Non Charter</v>
      </c>
    </row>
    <row r="930" spans="1:14">
      <c r="A930" t="s">
        <v>570</v>
      </c>
      <c r="B930">
        <v>125</v>
      </c>
      <c r="C930" t="s">
        <v>757</v>
      </c>
      <c r="D930">
        <v>126</v>
      </c>
      <c r="E930" t="s">
        <v>29</v>
      </c>
      <c r="F930" t="s">
        <v>1243</v>
      </c>
      <c r="G930" t="s">
        <v>586</v>
      </c>
      <c r="H930" t="s">
        <v>2297</v>
      </c>
      <c r="I930">
        <v>36</v>
      </c>
      <c r="J930">
        <v>35</v>
      </c>
      <c r="K930">
        <v>0.97219999999999995</v>
      </c>
      <c r="L930" t="s">
        <v>1352</v>
      </c>
      <c r="M930">
        <v>0.2</v>
      </c>
      <c r="N930" t="str">
        <f>_xlfn.XLOOKUP(All_Together_New[[#This Row],[School Name]],Maine_Schools[School Name],Maine_Schools[Comparison School Type],"Error")</f>
        <v>Non Charter</v>
      </c>
    </row>
    <row r="931" spans="1:14">
      <c r="A931" t="s">
        <v>570</v>
      </c>
      <c r="B931">
        <v>127</v>
      </c>
      <c r="C931" t="s">
        <v>759</v>
      </c>
      <c r="D931">
        <v>128</v>
      </c>
      <c r="E931" t="s">
        <v>44</v>
      </c>
      <c r="F931" t="s">
        <v>1243</v>
      </c>
      <c r="G931" t="s">
        <v>586</v>
      </c>
      <c r="H931" t="s">
        <v>2297</v>
      </c>
      <c r="I931">
        <v>26</v>
      </c>
      <c r="J931">
        <v>25</v>
      </c>
      <c r="K931">
        <v>0.96150000000000002</v>
      </c>
      <c r="L931" t="s">
        <v>1460</v>
      </c>
      <c r="M931">
        <v>0.8</v>
      </c>
      <c r="N931" t="str">
        <f>_xlfn.XLOOKUP(All_Together_New[[#This Row],[School Name]],Maine_Schools[School Name],Maine_Schools[Comparison School Type],"Error")</f>
        <v>Non Charter</v>
      </c>
    </row>
    <row r="932" spans="1:14">
      <c r="A932" t="s">
        <v>570</v>
      </c>
      <c r="B932">
        <v>1628</v>
      </c>
      <c r="C932" t="s">
        <v>765</v>
      </c>
      <c r="D932">
        <v>755</v>
      </c>
      <c r="E932" t="s">
        <v>275</v>
      </c>
      <c r="F932" t="s">
        <v>1243</v>
      </c>
      <c r="G932" t="s">
        <v>586</v>
      </c>
      <c r="H932" t="s">
        <v>2297</v>
      </c>
      <c r="I932">
        <v>58</v>
      </c>
      <c r="J932">
        <v>58</v>
      </c>
      <c r="K932">
        <v>1</v>
      </c>
      <c r="L932" t="s">
        <v>1246</v>
      </c>
      <c r="M932">
        <v>0.48280000000000001</v>
      </c>
      <c r="N932" t="str">
        <f>_xlfn.XLOOKUP(All_Together_New[[#This Row],[School Name]],Maine_Schools[School Name],Maine_Schools[Comparison School Type],"Error")</f>
        <v>Non Charter</v>
      </c>
    </row>
    <row r="933" spans="1:14">
      <c r="A933" t="s">
        <v>570</v>
      </c>
      <c r="B933">
        <v>1510</v>
      </c>
      <c r="C933" t="s">
        <v>573</v>
      </c>
      <c r="D933">
        <v>1511</v>
      </c>
      <c r="E933" t="s">
        <v>666</v>
      </c>
      <c r="F933" t="s">
        <v>1243</v>
      </c>
      <c r="G933" t="s">
        <v>586</v>
      </c>
      <c r="H933" t="s">
        <v>2297</v>
      </c>
      <c r="I933">
        <v>86</v>
      </c>
      <c r="J933">
        <v>86</v>
      </c>
      <c r="K933">
        <v>1</v>
      </c>
      <c r="L933" t="s">
        <v>1288</v>
      </c>
      <c r="M933">
        <v>0.75580000000000003</v>
      </c>
      <c r="N933" t="str">
        <f>_xlfn.XLOOKUP(All_Together_New[[#This Row],[School Name]],Maine_Schools[School Name],Maine_Schools[Comparison School Type],"Error")</f>
        <v>Charter</v>
      </c>
    </row>
    <row r="934" spans="1:14">
      <c r="A934" t="s">
        <v>570</v>
      </c>
      <c r="B934">
        <v>1510</v>
      </c>
      <c r="C934" t="s">
        <v>573</v>
      </c>
      <c r="D934">
        <v>1828</v>
      </c>
      <c r="E934" t="s">
        <v>645</v>
      </c>
      <c r="F934" t="s">
        <v>1243</v>
      </c>
      <c r="G934" t="s">
        <v>586</v>
      </c>
      <c r="H934" t="s">
        <v>2297</v>
      </c>
      <c r="I934">
        <v>69</v>
      </c>
      <c r="J934">
        <v>67</v>
      </c>
      <c r="K934">
        <v>0.97099999999999997</v>
      </c>
      <c r="L934" t="s">
        <v>1348</v>
      </c>
      <c r="M934">
        <v>0.86570000000000003</v>
      </c>
      <c r="N934" t="str">
        <f>_xlfn.XLOOKUP(All_Together_New[[#This Row],[School Name]],Maine_Schools[School Name],Maine_Schools[Comparison School Type],"Error")</f>
        <v>Charter</v>
      </c>
    </row>
    <row r="935" spans="1:14">
      <c r="A935" t="s">
        <v>570</v>
      </c>
      <c r="B935">
        <v>1411</v>
      </c>
      <c r="C935" t="s">
        <v>769</v>
      </c>
      <c r="D935">
        <v>997</v>
      </c>
      <c r="E935" t="s">
        <v>88</v>
      </c>
      <c r="F935" t="s">
        <v>1243</v>
      </c>
      <c r="G935" t="s">
        <v>586</v>
      </c>
      <c r="H935" t="s">
        <v>2297</v>
      </c>
      <c r="I935">
        <v>26</v>
      </c>
      <c r="J935">
        <v>26</v>
      </c>
      <c r="K935">
        <v>1</v>
      </c>
      <c r="L935" t="s">
        <v>1357</v>
      </c>
      <c r="M935">
        <v>0.46150000000000002</v>
      </c>
      <c r="N935" t="str">
        <f>_xlfn.XLOOKUP(All_Together_New[[#This Row],[School Name]],Maine_Schools[School Name],Maine_Schools[Comparison School Type],"Error")</f>
        <v>Non Charter</v>
      </c>
    </row>
    <row r="936" spans="1:14">
      <c r="A936" t="s">
        <v>570</v>
      </c>
      <c r="B936">
        <v>1661</v>
      </c>
      <c r="C936" t="s">
        <v>771</v>
      </c>
      <c r="D936">
        <v>146</v>
      </c>
      <c r="E936" t="s">
        <v>307</v>
      </c>
      <c r="F936" t="s">
        <v>1243</v>
      </c>
      <c r="G936" t="s">
        <v>586</v>
      </c>
      <c r="H936" t="s">
        <v>2297</v>
      </c>
      <c r="I936">
        <v>54</v>
      </c>
      <c r="J936">
        <v>54</v>
      </c>
      <c r="K936">
        <v>1</v>
      </c>
      <c r="L936" t="s">
        <v>1290</v>
      </c>
      <c r="M936">
        <v>0.44440000000000002</v>
      </c>
      <c r="N936" t="str">
        <f>_xlfn.XLOOKUP(All_Together_New[[#This Row],[School Name]],Maine_Schools[School Name],Maine_Schools[Comparison School Type],"Error")</f>
        <v>Non Charter</v>
      </c>
    </row>
    <row r="937" spans="1:14">
      <c r="A937" t="s">
        <v>570</v>
      </c>
      <c r="B937">
        <v>148</v>
      </c>
      <c r="C937" t="s">
        <v>773</v>
      </c>
      <c r="D937">
        <v>149</v>
      </c>
      <c r="E937" t="s">
        <v>308</v>
      </c>
      <c r="F937" t="s">
        <v>1243</v>
      </c>
      <c r="G937" t="s">
        <v>586</v>
      </c>
      <c r="H937" t="s">
        <v>2297</v>
      </c>
      <c r="I937">
        <v>96</v>
      </c>
      <c r="J937">
        <v>96</v>
      </c>
      <c r="K937">
        <v>1</v>
      </c>
      <c r="L937" t="s">
        <v>1281</v>
      </c>
      <c r="M937">
        <v>0.42709999999999998</v>
      </c>
      <c r="N937" t="str">
        <f>_xlfn.XLOOKUP(All_Together_New[[#This Row],[School Name]],Maine_Schools[School Name],Maine_Schools[Comparison School Type],"Error")</f>
        <v>Non Charter</v>
      </c>
    </row>
    <row r="938" spans="1:14">
      <c r="A938" t="s">
        <v>570</v>
      </c>
      <c r="B938">
        <v>1049</v>
      </c>
      <c r="C938" t="s">
        <v>775</v>
      </c>
      <c r="D938">
        <v>1052</v>
      </c>
      <c r="E938" t="s">
        <v>51</v>
      </c>
      <c r="F938" t="s">
        <v>1243</v>
      </c>
      <c r="G938" t="s">
        <v>586</v>
      </c>
      <c r="H938" t="s">
        <v>2297</v>
      </c>
      <c r="I938">
        <v>157</v>
      </c>
      <c r="J938">
        <v>154</v>
      </c>
      <c r="K938">
        <v>0.98089999999999999</v>
      </c>
      <c r="L938" t="s">
        <v>1641</v>
      </c>
      <c r="M938">
        <v>0.73380000000000001</v>
      </c>
      <c r="N938" t="str">
        <f>_xlfn.XLOOKUP(All_Together_New[[#This Row],[School Name]],Maine_Schools[School Name],Maine_Schools[Comparison School Type],"Error")</f>
        <v>Non Charter</v>
      </c>
    </row>
    <row r="939" spans="1:14">
      <c r="A939" t="s">
        <v>570</v>
      </c>
      <c r="B939">
        <v>1049</v>
      </c>
      <c r="C939" t="s">
        <v>775</v>
      </c>
      <c r="D939">
        <v>1051</v>
      </c>
      <c r="E939" t="s">
        <v>124</v>
      </c>
      <c r="F939" t="s">
        <v>1243</v>
      </c>
      <c r="G939" t="s">
        <v>586</v>
      </c>
      <c r="H939" t="s">
        <v>2297</v>
      </c>
      <c r="I939">
        <v>25</v>
      </c>
      <c r="J939">
        <v>24</v>
      </c>
      <c r="K939">
        <v>0.96</v>
      </c>
      <c r="L939" t="s">
        <v>1257</v>
      </c>
      <c r="M939">
        <v>0.54169999999999996</v>
      </c>
      <c r="N939" t="str">
        <f>_xlfn.XLOOKUP(All_Together_New[[#This Row],[School Name]],Maine_Schools[School Name],Maine_Schools[Comparison School Type],"Error")</f>
        <v>Non Charter</v>
      </c>
    </row>
    <row r="940" spans="1:14">
      <c r="A940" t="s">
        <v>570</v>
      </c>
      <c r="B940">
        <v>1400</v>
      </c>
      <c r="C940" t="s">
        <v>777</v>
      </c>
      <c r="D940">
        <v>999</v>
      </c>
      <c r="E940" t="s">
        <v>358</v>
      </c>
      <c r="F940" t="s">
        <v>1243</v>
      </c>
      <c r="G940" t="s">
        <v>586</v>
      </c>
      <c r="H940" t="s">
        <v>2297</v>
      </c>
      <c r="I940">
        <v>119</v>
      </c>
      <c r="J940">
        <v>117</v>
      </c>
      <c r="K940">
        <v>0.98319999999999996</v>
      </c>
      <c r="L940" t="s">
        <v>1279</v>
      </c>
      <c r="M940">
        <v>0.56410000000000005</v>
      </c>
      <c r="N940" t="str">
        <f>_xlfn.XLOOKUP(All_Together_New[[#This Row],[School Name]],Maine_Schools[School Name],Maine_Schools[Comparison School Type],"Error")</f>
        <v>Non Charter</v>
      </c>
    </row>
    <row r="941" spans="1:14">
      <c r="A941" t="s">
        <v>570</v>
      </c>
      <c r="B941">
        <v>157</v>
      </c>
      <c r="C941" t="s">
        <v>778</v>
      </c>
      <c r="D941">
        <v>158</v>
      </c>
      <c r="E941" t="s">
        <v>126</v>
      </c>
      <c r="F941" t="s">
        <v>1243</v>
      </c>
      <c r="G941" t="s">
        <v>586</v>
      </c>
      <c r="H941" t="s">
        <v>2297</v>
      </c>
      <c r="I941">
        <v>46</v>
      </c>
      <c r="J941">
        <v>45</v>
      </c>
      <c r="K941">
        <v>0.97829999999999995</v>
      </c>
      <c r="L941" t="s">
        <v>1298</v>
      </c>
      <c r="M941">
        <v>0.33329999999999999</v>
      </c>
      <c r="N941" t="str">
        <f>_xlfn.XLOOKUP(All_Together_New[[#This Row],[School Name]],Maine_Schools[School Name],Maine_Schools[Comparison School Type],"Error")</f>
        <v>Non Charter</v>
      </c>
    </row>
    <row r="942" spans="1:14">
      <c r="A942" t="s">
        <v>570</v>
      </c>
      <c r="B942">
        <v>157</v>
      </c>
      <c r="C942" t="s">
        <v>778</v>
      </c>
      <c r="D942">
        <v>159</v>
      </c>
      <c r="E942" t="s">
        <v>105</v>
      </c>
      <c r="F942" t="s">
        <v>1243</v>
      </c>
      <c r="G942" t="s">
        <v>586</v>
      </c>
      <c r="H942" t="s">
        <v>2297</v>
      </c>
      <c r="I942">
        <v>23</v>
      </c>
      <c r="J942">
        <v>23</v>
      </c>
      <c r="K942">
        <v>1</v>
      </c>
      <c r="L942" t="s">
        <v>1298</v>
      </c>
      <c r="M942">
        <v>0.6522</v>
      </c>
      <c r="N942" t="str">
        <f>_xlfn.XLOOKUP(All_Together_New[[#This Row],[School Name]],Maine_Schools[School Name],Maine_Schools[Comparison School Type],"Error")</f>
        <v>Non Charter</v>
      </c>
    </row>
    <row r="943" spans="1:14">
      <c r="A943" t="s">
        <v>570</v>
      </c>
      <c r="B943">
        <v>160</v>
      </c>
      <c r="C943" t="s">
        <v>782</v>
      </c>
      <c r="D943">
        <v>162</v>
      </c>
      <c r="E943" t="s">
        <v>333</v>
      </c>
      <c r="F943" t="s">
        <v>1243</v>
      </c>
      <c r="G943" t="s">
        <v>586</v>
      </c>
      <c r="H943" t="s">
        <v>2297</v>
      </c>
      <c r="I943">
        <v>53</v>
      </c>
      <c r="J943">
        <v>51</v>
      </c>
      <c r="K943">
        <v>0.96230000000000004</v>
      </c>
      <c r="L943" t="s">
        <v>1520</v>
      </c>
      <c r="M943">
        <v>0.3725</v>
      </c>
      <c r="N943" t="str">
        <f>_xlfn.XLOOKUP(All_Together_New[[#This Row],[School Name]],Maine_Schools[School Name],Maine_Schools[Comparison School Type],"Error")</f>
        <v>Non Charter</v>
      </c>
    </row>
    <row r="944" spans="1:14">
      <c r="A944" t="s">
        <v>570</v>
      </c>
      <c r="B944">
        <v>160</v>
      </c>
      <c r="C944" t="s">
        <v>782</v>
      </c>
      <c r="D944">
        <v>161</v>
      </c>
      <c r="E944" t="s">
        <v>336</v>
      </c>
      <c r="F944" t="s">
        <v>1243</v>
      </c>
      <c r="G944" t="s">
        <v>586</v>
      </c>
      <c r="H944" t="s">
        <v>2297</v>
      </c>
      <c r="I944">
        <v>41</v>
      </c>
      <c r="J944">
        <v>41</v>
      </c>
      <c r="K944">
        <v>1</v>
      </c>
      <c r="L944" t="s">
        <v>1333</v>
      </c>
      <c r="M944">
        <v>0.41460000000000002</v>
      </c>
      <c r="N944" t="str">
        <f>_xlfn.XLOOKUP(All_Together_New[[#This Row],[School Name]],Maine_Schools[School Name],Maine_Schools[Comparison School Type],"Error")</f>
        <v>Non Charter</v>
      </c>
    </row>
    <row r="945" spans="1:14">
      <c r="A945" t="s">
        <v>570</v>
      </c>
      <c r="B945">
        <v>163</v>
      </c>
      <c r="C945" t="s">
        <v>784</v>
      </c>
      <c r="D945">
        <v>164</v>
      </c>
      <c r="E945" t="s">
        <v>20</v>
      </c>
      <c r="F945" t="s">
        <v>1243</v>
      </c>
      <c r="G945" t="s">
        <v>586</v>
      </c>
      <c r="H945" t="s">
        <v>2297</v>
      </c>
      <c r="I945">
        <v>62</v>
      </c>
      <c r="J945">
        <v>61</v>
      </c>
      <c r="K945">
        <v>0.9839</v>
      </c>
      <c r="L945" t="s">
        <v>1386</v>
      </c>
      <c r="M945">
        <v>0.80330000000000001</v>
      </c>
      <c r="N945" t="str">
        <f>_xlfn.XLOOKUP(All_Together_New[[#This Row],[School Name]],Maine_Schools[School Name],Maine_Schools[Comparison School Type],"Error")</f>
        <v>Non Charter</v>
      </c>
    </row>
    <row r="946" spans="1:14">
      <c r="A946" t="s">
        <v>570</v>
      </c>
      <c r="B946">
        <v>163</v>
      </c>
      <c r="C946" t="s">
        <v>784</v>
      </c>
      <c r="D946">
        <v>165</v>
      </c>
      <c r="E946" t="s">
        <v>208</v>
      </c>
      <c r="F946" t="s">
        <v>1243</v>
      </c>
      <c r="G946" t="s">
        <v>586</v>
      </c>
      <c r="H946" t="s">
        <v>2297</v>
      </c>
      <c r="I946">
        <v>22</v>
      </c>
      <c r="J946">
        <v>22</v>
      </c>
      <c r="K946">
        <v>1</v>
      </c>
      <c r="L946" t="s">
        <v>1257</v>
      </c>
      <c r="M946">
        <v>0.59089999999999998</v>
      </c>
      <c r="N946" t="str">
        <f>_xlfn.XLOOKUP(All_Together_New[[#This Row],[School Name]],Maine_Schools[School Name],Maine_Schools[Comparison School Type],"Error")</f>
        <v>Non Charter</v>
      </c>
    </row>
    <row r="947" spans="1:14">
      <c r="A947" t="s">
        <v>570</v>
      </c>
      <c r="B947">
        <v>2071</v>
      </c>
      <c r="C947" t="s">
        <v>584</v>
      </c>
      <c r="D947">
        <v>2072</v>
      </c>
      <c r="E947" t="s">
        <v>575</v>
      </c>
      <c r="F947" t="s">
        <v>1243</v>
      </c>
      <c r="G947" t="s">
        <v>586</v>
      </c>
      <c r="H947" t="s">
        <v>2297</v>
      </c>
      <c r="I947">
        <v>25</v>
      </c>
      <c r="J947">
        <v>25</v>
      </c>
      <c r="K947">
        <v>1</v>
      </c>
      <c r="L947" t="s">
        <v>1256</v>
      </c>
      <c r="M947">
        <v>0.56000000000000005</v>
      </c>
      <c r="N947" t="str">
        <f>_xlfn.XLOOKUP(All_Together_New[[#This Row],[School Name]],Maine_Schools[School Name],Maine_Schools[Comparison School Type],"Error")</f>
        <v>Charter</v>
      </c>
    </row>
    <row r="948" spans="1:14">
      <c r="A948" t="s">
        <v>570</v>
      </c>
      <c r="B948">
        <v>166</v>
      </c>
      <c r="C948" t="s">
        <v>786</v>
      </c>
      <c r="D948">
        <v>167</v>
      </c>
      <c r="E948" t="s">
        <v>143</v>
      </c>
      <c r="F948" t="s">
        <v>1243</v>
      </c>
      <c r="G948" t="s">
        <v>586</v>
      </c>
      <c r="H948" t="s">
        <v>2297</v>
      </c>
      <c r="I948">
        <v>56</v>
      </c>
      <c r="J948">
        <v>56</v>
      </c>
      <c r="K948">
        <v>1</v>
      </c>
      <c r="L948" t="s">
        <v>1520</v>
      </c>
      <c r="M948">
        <v>0.33929999999999999</v>
      </c>
      <c r="N948" t="str">
        <f>_xlfn.XLOOKUP(All_Together_New[[#This Row],[School Name]],Maine_Schools[School Name],Maine_Schools[Comparison School Type],"Error")</f>
        <v>Non Charter</v>
      </c>
    </row>
    <row r="949" spans="1:14">
      <c r="A949" t="s">
        <v>570</v>
      </c>
      <c r="B949">
        <v>1002</v>
      </c>
      <c r="C949" t="s">
        <v>1222</v>
      </c>
      <c r="D949">
        <v>1003</v>
      </c>
      <c r="E949" t="s">
        <v>149</v>
      </c>
      <c r="F949" t="s">
        <v>1243</v>
      </c>
      <c r="G949" t="s">
        <v>586</v>
      </c>
      <c r="H949" t="s">
        <v>2297</v>
      </c>
      <c r="I949">
        <v>13</v>
      </c>
      <c r="J949">
        <v>13</v>
      </c>
      <c r="K949">
        <v>1</v>
      </c>
      <c r="L949" t="s">
        <v>1248</v>
      </c>
      <c r="M949">
        <v>0.46150000000000002</v>
      </c>
      <c r="N949" t="str">
        <f>_xlfn.XLOOKUP(All_Together_New[[#This Row],[School Name]],Maine_Schools[School Name],Maine_Schools[Comparison School Type],"Error")</f>
        <v>Non Charter</v>
      </c>
    </row>
    <row r="950" spans="1:14">
      <c r="A950" t="s">
        <v>570</v>
      </c>
      <c r="B950">
        <v>1002</v>
      </c>
      <c r="C950" t="s">
        <v>1222</v>
      </c>
      <c r="D950">
        <v>1004</v>
      </c>
      <c r="E950" t="s">
        <v>341</v>
      </c>
      <c r="F950" t="s">
        <v>1243</v>
      </c>
      <c r="G950" t="s">
        <v>586</v>
      </c>
      <c r="H950" t="s">
        <v>2297</v>
      </c>
      <c r="I950">
        <v>37</v>
      </c>
      <c r="J950">
        <v>36</v>
      </c>
      <c r="K950">
        <v>0.97299999999999998</v>
      </c>
      <c r="L950" t="s">
        <v>1323</v>
      </c>
      <c r="M950">
        <v>0.5</v>
      </c>
      <c r="N950" t="str">
        <f>_xlfn.XLOOKUP(All_Together_New[[#This Row],[School Name]],Maine_Schools[School Name],Maine_Schools[Comparison School Type],"Error")</f>
        <v>Non Charter</v>
      </c>
    </row>
    <row r="951" spans="1:14">
      <c r="A951" t="s">
        <v>570</v>
      </c>
      <c r="B951">
        <v>1663</v>
      </c>
      <c r="C951" t="s">
        <v>788</v>
      </c>
      <c r="D951">
        <v>1463</v>
      </c>
      <c r="E951" t="s">
        <v>250</v>
      </c>
      <c r="F951" t="s">
        <v>1243</v>
      </c>
      <c r="G951" t="s">
        <v>586</v>
      </c>
      <c r="H951" t="s">
        <v>2297</v>
      </c>
      <c r="I951">
        <v>523</v>
      </c>
      <c r="J951">
        <v>510</v>
      </c>
      <c r="K951">
        <v>0.97509999999999997</v>
      </c>
      <c r="L951" t="s">
        <v>2368</v>
      </c>
      <c r="M951">
        <v>0.57840000000000003</v>
      </c>
      <c r="N951" t="str">
        <f>_xlfn.XLOOKUP(All_Together_New[[#This Row],[School Name]],Maine_Schools[School Name],Maine_Schools[Comparison School Type],"Error")</f>
        <v>Non Charter</v>
      </c>
    </row>
    <row r="952" spans="1:14">
      <c r="A952" t="s">
        <v>570</v>
      </c>
      <c r="B952">
        <v>1663</v>
      </c>
      <c r="C952" t="s">
        <v>788</v>
      </c>
      <c r="D952">
        <v>172</v>
      </c>
      <c r="E952" t="s">
        <v>55</v>
      </c>
      <c r="F952" t="s">
        <v>1243</v>
      </c>
      <c r="G952" t="s">
        <v>586</v>
      </c>
      <c r="H952" t="s">
        <v>2297</v>
      </c>
      <c r="I952">
        <v>128</v>
      </c>
      <c r="J952">
        <v>108</v>
      </c>
      <c r="K952">
        <v>0.84379999999999999</v>
      </c>
      <c r="L952" t="s">
        <v>1439</v>
      </c>
      <c r="M952">
        <v>0.57410000000000005</v>
      </c>
      <c r="N952" t="str">
        <f>_xlfn.XLOOKUP(All_Together_New[[#This Row],[School Name]],Maine_Schools[School Name],Maine_Schools[Comparison School Type],"Error")</f>
        <v>Non Charter</v>
      </c>
    </row>
    <row r="953" spans="1:14">
      <c r="A953" t="s">
        <v>570</v>
      </c>
      <c r="B953">
        <v>1148</v>
      </c>
      <c r="C953" t="s">
        <v>363</v>
      </c>
      <c r="D953">
        <v>1149</v>
      </c>
      <c r="E953" t="s">
        <v>363</v>
      </c>
      <c r="F953" t="s">
        <v>1243</v>
      </c>
      <c r="G953" t="s">
        <v>586</v>
      </c>
      <c r="H953" t="s">
        <v>2297</v>
      </c>
      <c r="I953">
        <v>149</v>
      </c>
      <c r="J953">
        <v>147</v>
      </c>
      <c r="K953">
        <v>0.98660000000000003</v>
      </c>
      <c r="L953" t="s">
        <v>1285</v>
      </c>
      <c r="M953">
        <v>0.46260000000000001</v>
      </c>
      <c r="N953" t="str">
        <f>_xlfn.XLOOKUP(All_Together_New[[#This Row],[School Name]],Maine_Schools[School Name],Maine_Schools[Comparison School Type],"Error")</f>
        <v>Non Charter</v>
      </c>
    </row>
    <row r="954" spans="1:14">
      <c r="A954" t="s">
        <v>570</v>
      </c>
      <c r="B954">
        <v>1627</v>
      </c>
      <c r="C954" t="s">
        <v>790</v>
      </c>
      <c r="D954">
        <v>899</v>
      </c>
      <c r="E954" t="s">
        <v>451</v>
      </c>
      <c r="F954" t="s">
        <v>1243</v>
      </c>
      <c r="G954" t="s">
        <v>586</v>
      </c>
      <c r="H954" t="s">
        <v>2297</v>
      </c>
      <c r="I954">
        <v>74</v>
      </c>
      <c r="J954">
        <v>74</v>
      </c>
      <c r="K954">
        <v>1</v>
      </c>
      <c r="L954" t="s">
        <v>1324</v>
      </c>
      <c r="M954">
        <v>0.52700000000000002</v>
      </c>
      <c r="N954" t="str">
        <f>_xlfn.XLOOKUP(All_Together_New[[#This Row],[School Name]],Maine_Schools[School Name],Maine_Schools[Comparison School Type],"Error")</f>
        <v>Non Charter</v>
      </c>
    </row>
    <row r="955" spans="1:14">
      <c r="A955" t="s">
        <v>570</v>
      </c>
      <c r="B955">
        <v>174</v>
      </c>
      <c r="C955" t="s">
        <v>793</v>
      </c>
      <c r="D955">
        <v>179</v>
      </c>
      <c r="E955" t="s">
        <v>370</v>
      </c>
      <c r="F955" t="s">
        <v>1243</v>
      </c>
      <c r="G955" t="s">
        <v>586</v>
      </c>
      <c r="H955" t="s">
        <v>2297</v>
      </c>
      <c r="I955">
        <v>428</v>
      </c>
      <c r="J955">
        <v>423</v>
      </c>
      <c r="K955">
        <v>0.98829999999999996</v>
      </c>
      <c r="L955" t="s">
        <v>1505</v>
      </c>
      <c r="M955">
        <v>0.25769999999999998</v>
      </c>
      <c r="N955" t="str">
        <f>_xlfn.XLOOKUP(All_Together_New[[#This Row],[School Name]],Maine_Schools[School Name],Maine_Schools[Comparison School Type],"Error")</f>
        <v>Non Charter</v>
      </c>
    </row>
    <row r="956" spans="1:14">
      <c r="A956" t="s">
        <v>570</v>
      </c>
      <c r="B956">
        <v>174</v>
      </c>
      <c r="C956" t="s">
        <v>793</v>
      </c>
      <c r="D956">
        <v>177</v>
      </c>
      <c r="E956" t="s">
        <v>259</v>
      </c>
      <c r="F956" t="s">
        <v>1243</v>
      </c>
      <c r="G956" t="s">
        <v>586</v>
      </c>
      <c r="H956" t="s">
        <v>2297</v>
      </c>
      <c r="I956">
        <v>173</v>
      </c>
      <c r="J956">
        <v>167</v>
      </c>
      <c r="K956">
        <v>0.96530000000000005</v>
      </c>
      <c r="L956" t="s">
        <v>1334</v>
      </c>
      <c r="M956">
        <v>0.28739999999999999</v>
      </c>
      <c r="N956" t="str">
        <f>_xlfn.XLOOKUP(All_Together_New[[#This Row],[School Name]],Maine_Schools[School Name],Maine_Schools[Comparison School Type],"Error")</f>
        <v>Non Charter</v>
      </c>
    </row>
    <row r="957" spans="1:14">
      <c r="A957" t="s">
        <v>570</v>
      </c>
      <c r="B957">
        <v>174</v>
      </c>
      <c r="C957" t="s">
        <v>793</v>
      </c>
      <c r="D957">
        <v>178</v>
      </c>
      <c r="E957" t="s">
        <v>374</v>
      </c>
      <c r="F957" t="s">
        <v>1243</v>
      </c>
      <c r="G957" t="s">
        <v>586</v>
      </c>
      <c r="H957" t="s">
        <v>2297</v>
      </c>
      <c r="I957">
        <v>420</v>
      </c>
      <c r="J957">
        <v>410</v>
      </c>
      <c r="K957">
        <v>0.97619999999999996</v>
      </c>
      <c r="L957" t="s">
        <v>1327</v>
      </c>
      <c r="M957">
        <v>0.38779999999999998</v>
      </c>
      <c r="N957" t="str">
        <f>_xlfn.XLOOKUP(All_Together_New[[#This Row],[School Name]],Maine_Schools[School Name],Maine_Schools[Comparison School Type],"Error")</f>
        <v>Non Charter</v>
      </c>
    </row>
    <row r="958" spans="1:14">
      <c r="A958" t="s">
        <v>570</v>
      </c>
      <c r="B958">
        <v>180</v>
      </c>
      <c r="C958" t="s">
        <v>795</v>
      </c>
      <c r="D958">
        <v>181</v>
      </c>
      <c r="E958" t="s">
        <v>90</v>
      </c>
      <c r="F958" t="s">
        <v>1243</v>
      </c>
      <c r="G958" t="s">
        <v>586</v>
      </c>
      <c r="H958" t="s">
        <v>2297</v>
      </c>
      <c r="I958">
        <v>33</v>
      </c>
      <c r="J958">
        <v>33</v>
      </c>
      <c r="K958">
        <v>1</v>
      </c>
      <c r="L958" t="s">
        <v>1549</v>
      </c>
      <c r="M958">
        <v>0.69699999999999995</v>
      </c>
      <c r="N958" t="str">
        <f>_xlfn.XLOOKUP(All_Together_New[[#This Row],[School Name]],Maine_Schools[School Name],Maine_Schools[Comparison School Type],"Error")</f>
        <v>Non Charter</v>
      </c>
    </row>
    <row r="959" spans="1:14">
      <c r="A959" t="s">
        <v>570</v>
      </c>
      <c r="B959">
        <v>1631</v>
      </c>
      <c r="C959" t="s">
        <v>670</v>
      </c>
      <c r="D959">
        <v>1649</v>
      </c>
      <c r="E959" t="s">
        <v>581</v>
      </c>
      <c r="F959" t="s">
        <v>1243</v>
      </c>
      <c r="G959" t="s">
        <v>586</v>
      </c>
      <c r="H959" t="s">
        <v>2297</v>
      </c>
      <c r="I959">
        <v>105</v>
      </c>
      <c r="J959">
        <v>103</v>
      </c>
      <c r="K959">
        <v>0.98099999999999998</v>
      </c>
      <c r="L959" t="s">
        <v>1348</v>
      </c>
      <c r="M959">
        <v>0.56310000000000004</v>
      </c>
      <c r="N959" t="str">
        <f>_xlfn.XLOOKUP(All_Together_New[[#This Row],[School Name]],Maine_Schools[School Name],Maine_Schools[Comparison School Type],"Error")</f>
        <v>Charter</v>
      </c>
    </row>
    <row r="960" spans="1:14">
      <c r="A960" t="s">
        <v>570</v>
      </c>
      <c r="B960">
        <v>1065</v>
      </c>
      <c r="C960" t="s">
        <v>797</v>
      </c>
      <c r="D960">
        <v>1066</v>
      </c>
      <c r="E960" t="s">
        <v>139</v>
      </c>
      <c r="F960" t="s">
        <v>1243</v>
      </c>
      <c r="G960" t="s">
        <v>586</v>
      </c>
      <c r="H960" t="s">
        <v>2297</v>
      </c>
      <c r="I960">
        <v>201</v>
      </c>
      <c r="J960">
        <v>195</v>
      </c>
      <c r="K960">
        <v>0.97009999999999996</v>
      </c>
      <c r="L960" t="s">
        <v>1538</v>
      </c>
      <c r="M960">
        <v>0.4103</v>
      </c>
      <c r="N960" t="str">
        <f>_xlfn.XLOOKUP(All_Together_New[[#This Row],[School Name]],Maine_Schools[School Name],Maine_Schools[Comparison School Type],"Error")</f>
        <v>Non Charter</v>
      </c>
    </row>
    <row r="961" spans="1:14">
      <c r="A961" t="s">
        <v>570</v>
      </c>
      <c r="B961">
        <v>1154</v>
      </c>
      <c r="C961" t="s">
        <v>384</v>
      </c>
      <c r="D961">
        <v>1155</v>
      </c>
      <c r="E961" t="s">
        <v>384</v>
      </c>
      <c r="F961" t="s">
        <v>1243</v>
      </c>
      <c r="G961" t="s">
        <v>586</v>
      </c>
      <c r="H961" t="s">
        <v>2297</v>
      </c>
      <c r="I961">
        <v>90</v>
      </c>
      <c r="J961">
        <v>86</v>
      </c>
      <c r="K961">
        <v>0.9556</v>
      </c>
      <c r="L961" t="s">
        <v>1269</v>
      </c>
      <c r="M961">
        <v>0.61629999999999996</v>
      </c>
      <c r="N961" t="str">
        <f>_xlfn.XLOOKUP(All_Together_New[[#This Row],[School Name]],Maine_Schools[School Name],Maine_Schools[Comparison School Type],"Error")</f>
        <v>Non Charter</v>
      </c>
    </row>
    <row r="962" spans="1:14">
      <c r="A962" t="s">
        <v>570</v>
      </c>
      <c r="B962">
        <v>1180</v>
      </c>
      <c r="C962" t="s">
        <v>394</v>
      </c>
      <c r="D962">
        <v>1181</v>
      </c>
      <c r="E962" t="s">
        <v>394</v>
      </c>
      <c r="F962" t="s">
        <v>1243</v>
      </c>
      <c r="G962" t="s">
        <v>586</v>
      </c>
      <c r="H962" t="s">
        <v>2297</v>
      </c>
      <c r="I962">
        <v>148</v>
      </c>
      <c r="J962">
        <v>48</v>
      </c>
      <c r="K962">
        <v>0.32429999999999998</v>
      </c>
      <c r="L962" t="s">
        <v>1271</v>
      </c>
      <c r="M962">
        <v>0.54169999999999996</v>
      </c>
      <c r="N962" t="str">
        <f>_xlfn.XLOOKUP(All_Together_New[[#This Row],[School Name]],Maine_Schools[School Name],Maine_Schools[Comparison School Type],"Error")</f>
        <v>Non Charter</v>
      </c>
    </row>
    <row r="963" spans="1:14">
      <c r="A963" t="s">
        <v>570</v>
      </c>
      <c r="B963">
        <v>1121</v>
      </c>
      <c r="C963" t="s">
        <v>158</v>
      </c>
      <c r="D963">
        <v>1122</v>
      </c>
      <c r="E963" t="s">
        <v>158</v>
      </c>
      <c r="F963" t="s">
        <v>1243</v>
      </c>
      <c r="G963" t="s">
        <v>586</v>
      </c>
      <c r="H963" t="s">
        <v>2297</v>
      </c>
      <c r="I963">
        <v>58</v>
      </c>
      <c r="J963">
        <v>58</v>
      </c>
      <c r="K963">
        <v>1</v>
      </c>
      <c r="L963" t="s">
        <v>1399</v>
      </c>
      <c r="M963">
        <v>0.53449999999999998</v>
      </c>
      <c r="N963" t="str">
        <f>_xlfn.XLOOKUP(All_Together_New[[#This Row],[School Name]],Maine_Schools[School Name],Maine_Schools[Comparison School Type],"Error")</f>
        <v>Non Charter</v>
      </c>
    </row>
    <row r="964" spans="1:14">
      <c r="A964" t="s">
        <v>570</v>
      </c>
      <c r="B964">
        <v>188</v>
      </c>
      <c r="C964" t="s">
        <v>801</v>
      </c>
      <c r="D964">
        <v>189</v>
      </c>
      <c r="E964" t="s">
        <v>269</v>
      </c>
      <c r="F964" t="s">
        <v>1243</v>
      </c>
      <c r="G964" t="s">
        <v>586</v>
      </c>
      <c r="H964" t="s">
        <v>2297</v>
      </c>
      <c r="I964">
        <v>25</v>
      </c>
      <c r="J964">
        <v>25</v>
      </c>
      <c r="K964">
        <v>1</v>
      </c>
      <c r="L964" t="s">
        <v>1335</v>
      </c>
      <c r="M964">
        <v>0.32</v>
      </c>
      <c r="N964" t="str">
        <f>_xlfn.XLOOKUP(All_Together_New[[#This Row],[School Name]],Maine_Schools[School Name],Maine_Schools[Comparison School Type],"Error")</f>
        <v>Non Charter</v>
      </c>
    </row>
    <row r="965" spans="1:14">
      <c r="A965" t="s">
        <v>570</v>
      </c>
      <c r="B965">
        <v>191</v>
      </c>
      <c r="C965" t="s">
        <v>804</v>
      </c>
      <c r="D965">
        <v>192</v>
      </c>
      <c r="E965" t="s">
        <v>408</v>
      </c>
      <c r="F965" t="s">
        <v>1243</v>
      </c>
      <c r="G965" t="s">
        <v>586</v>
      </c>
      <c r="H965" t="s">
        <v>2297</v>
      </c>
      <c r="I965">
        <v>253</v>
      </c>
      <c r="J965">
        <v>252</v>
      </c>
      <c r="K965">
        <v>0.996</v>
      </c>
      <c r="L965" t="s">
        <v>1317</v>
      </c>
      <c r="M965">
        <v>0.49209999999999998</v>
      </c>
      <c r="N965" t="str">
        <f>_xlfn.XLOOKUP(All_Together_New[[#This Row],[School Name]],Maine_Schools[School Name],Maine_Schools[Comparison School Type],"Error")</f>
        <v>Non Charter</v>
      </c>
    </row>
    <row r="966" spans="1:14">
      <c r="A966" t="s">
        <v>570</v>
      </c>
      <c r="B966">
        <v>194</v>
      </c>
      <c r="C966" t="s">
        <v>806</v>
      </c>
      <c r="D966">
        <v>199</v>
      </c>
      <c r="E966" t="s">
        <v>273</v>
      </c>
      <c r="F966" t="s">
        <v>1243</v>
      </c>
      <c r="G966" t="s">
        <v>586</v>
      </c>
      <c r="H966" t="s">
        <v>2297</v>
      </c>
      <c r="I966">
        <v>202</v>
      </c>
      <c r="J966">
        <v>185</v>
      </c>
      <c r="K966">
        <v>0.91579999999999995</v>
      </c>
      <c r="L966" t="s">
        <v>1361</v>
      </c>
      <c r="M966">
        <v>0.47570000000000001</v>
      </c>
      <c r="N966" t="str">
        <f>_xlfn.XLOOKUP(All_Together_New[[#This Row],[School Name]],Maine_Schools[School Name],Maine_Schools[Comparison School Type],"Error")</f>
        <v>Non Charter</v>
      </c>
    </row>
    <row r="967" spans="1:14">
      <c r="A967" t="s">
        <v>570</v>
      </c>
      <c r="B967">
        <v>194</v>
      </c>
      <c r="C967" t="s">
        <v>806</v>
      </c>
      <c r="D967">
        <v>201</v>
      </c>
      <c r="E967" t="s">
        <v>411</v>
      </c>
      <c r="F967" t="s">
        <v>1243</v>
      </c>
      <c r="G967" t="s">
        <v>586</v>
      </c>
      <c r="H967" t="s">
        <v>2297</v>
      </c>
      <c r="I967">
        <v>663</v>
      </c>
      <c r="J967">
        <v>653</v>
      </c>
      <c r="K967">
        <v>0.9849</v>
      </c>
      <c r="L967" t="s">
        <v>1643</v>
      </c>
      <c r="M967">
        <v>0.441</v>
      </c>
      <c r="N967" t="str">
        <f>_xlfn.XLOOKUP(All_Together_New[[#This Row],[School Name]],Maine_Schools[School Name],Maine_Schools[Comparison School Type],"Error")</f>
        <v>Non Charter</v>
      </c>
    </row>
    <row r="968" spans="1:14">
      <c r="A968" t="s">
        <v>570</v>
      </c>
      <c r="B968">
        <v>194</v>
      </c>
      <c r="C968" t="s">
        <v>806</v>
      </c>
      <c r="D968">
        <v>202</v>
      </c>
      <c r="E968" t="s">
        <v>276</v>
      </c>
      <c r="F968" t="s">
        <v>1243</v>
      </c>
      <c r="G968" t="s">
        <v>586</v>
      </c>
      <c r="H968" t="s">
        <v>2297</v>
      </c>
      <c r="I968">
        <v>260</v>
      </c>
      <c r="J968">
        <v>259</v>
      </c>
      <c r="K968">
        <v>0.99619999999999997</v>
      </c>
      <c r="L968" t="s">
        <v>1414</v>
      </c>
      <c r="M968">
        <v>0.28960000000000002</v>
      </c>
      <c r="N968" t="str">
        <f>_xlfn.XLOOKUP(All_Together_New[[#This Row],[School Name]],Maine_Schools[School Name],Maine_Schools[Comparison School Type],"Error")</f>
        <v>Non Charter</v>
      </c>
    </row>
    <row r="969" spans="1:14">
      <c r="A969" t="s">
        <v>570</v>
      </c>
      <c r="B969">
        <v>194</v>
      </c>
      <c r="C969" t="s">
        <v>806</v>
      </c>
      <c r="D969">
        <v>200</v>
      </c>
      <c r="E969" t="s">
        <v>390</v>
      </c>
      <c r="F969" t="s">
        <v>1243</v>
      </c>
      <c r="G969" t="s">
        <v>586</v>
      </c>
      <c r="H969" t="s">
        <v>2297</v>
      </c>
      <c r="I969">
        <v>182</v>
      </c>
      <c r="J969">
        <v>181</v>
      </c>
      <c r="K969">
        <v>0.99450000000000005</v>
      </c>
      <c r="L969" t="s">
        <v>1310</v>
      </c>
      <c r="M969">
        <v>0.39229999999999998</v>
      </c>
      <c r="N969" t="str">
        <f>_xlfn.XLOOKUP(All_Together_New[[#This Row],[School Name]],Maine_Schools[School Name],Maine_Schools[Comparison School Type],"Error")</f>
        <v>Non Charter</v>
      </c>
    </row>
    <row r="970" spans="1:14">
      <c r="A970" t="s">
        <v>570</v>
      </c>
      <c r="B970">
        <v>194</v>
      </c>
      <c r="C970" t="s">
        <v>806</v>
      </c>
      <c r="D970">
        <v>197</v>
      </c>
      <c r="E970" t="s">
        <v>464</v>
      </c>
      <c r="F970" t="s">
        <v>1243</v>
      </c>
      <c r="G970" t="s">
        <v>586</v>
      </c>
      <c r="H970" t="s">
        <v>2297</v>
      </c>
      <c r="I970">
        <v>211</v>
      </c>
      <c r="J970">
        <v>211</v>
      </c>
      <c r="K970">
        <v>1</v>
      </c>
      <c r="L970" t="s">
        <v>1364</v>
      </c>
      <c r="M970">
        <v>0.47870000000000001</v>
      </c>
      <c r="N970" t="str">
        <f>_xlfn.XLOOKUP(All_Together_New[[#This Row],[School Name]],Maine_Schools[School Name],Maine_Schools[Comparison School Type],"Error")</f>
        <v>Non Charter</v>
      </c>
    </row>
    <row r="971" spans="1:14">
      <c r="A971" t="s">
        <v>570</v>
      </c>
      <c r="B971">
        <v>1054</v>
      </c>
      <c r="C971" t="s">
        <v>809</v>
      </c>
      <c r="D971">
        <v>1055</v>
      </c>
      <c r="E971" t="s">
        <v>277</v>
      </c>
      <c r="F971" t="s">
        <v>1243</v>
      </c>
      <c r="G971" t="s">
        <v>586</v>
      </c>
      <c r="H971" t="s">
        <v>2297</v>
      </c>
      <c r="I971">
        <v>283</v>
      </c>
      <c r="J971">
        <v>282</v>
      </c>
      <c r="K971">
        <v>0.99650000000000005</v>
      </c>
      <c r="L971" t="s">
        <v>1635</v>
      </c>
      <c r="M971">
        <v>0.45739999999999997</v>
      </c>
      <c r="N971" t="str">
        <f>_xlfn.XLOOKUP(All_Together_New[[#This Row],[School Name]],Maine_Schools[School Name],Maine_Schools[Comparison School Type],"Error")</f>
        <v>Non Charter</v>
      </c>
    </row>
    <row r="972" spans="1:14">
      <c r="A972" t="s">
        <v>570</v>
      </c>
      <c r="B972">
        <v>208</v>
      </c>
      <c r="C972" t="s">
        <v>811</v>
      </c>
      <c r="D972">
        <v>209</v>
      </c>
      <c r="E972" t="s">
        <v>113</v>
      </c>
      <c r="F972" t="s">
        <v>1243</v>
      </c>
      <c r="G972" t="s">
        <v>586</v>
      </c>
      <c r="H972" t="s">
        <v>2297</v>
      </c>
      <c r="I972">
        <v>90</v>
      </c>
      <c r="J972">
        <v>84</v>
      </c>
      <c r="K972">
        <v>0.93330000000000002</v>
      </c>
      <c r="L972" t="s">
        <v>1348</v>
      </c>
      <c r="M972">
        <v>0.6905</v>
      </c>
      <c r="N972" t="str">
        <f>_xlfn.XLOOKUP(All_Together_New[[#This Row],[School Name]],Maine_Schools[School Name],Maine_Schools[Comparison School Type],"Error")</f>
        <v>Non Charter</v>
      </c>
    </row>
    <row r="973" spans="1:14">
      <c r="A973" t="s">
        <v>570</v>
      </c>
      <c r="B973">
        <v>210</v>
      </c>
      <c r="C973" t="s">
        <v>813</v>
      </c>
      <c r="D973">
        <v>213</v>
      </c>
      <c r="E973" t="s">
        <v>280</v>
      </c>
      <c r="F973" t="s">
        <v>1243</v>
      </c>
      <c r="G973" t="s">
        <v>586</v>
      </c>
      <c r="H973" t="s">
        <v>2297</v>
      </c>
      <c r="I973">
        <v>98</v>
      </c>
      <c r="J973">
        <v>96</v>
      </c>
      <c r="K973">
        <v>0.97960000000000003</v>
      </c>
      <c r="L973" t="s">
        <v>1273</v>
      </c>
      <c r="M973">
        <v>0.38540000000000002</v>
      </c>
      <c r="N973" t="str">
        <f>_xlfn.XLOOKUP(All_Together_New[[#This Row],[School Name]],Maine_Schools[School Name],Maine_Schools[Comparison School Type],"Error")</f>
        <v>Non Charter</v>
      </c>
    </row>
    <row r="974" spans="1:14">
      <c r="A974" t="s">
        <v>570</v>
      </c>
      <c r="B974">
        <v>1664</v>
      </c>
      <c r="C974" t="s">
        <v>816</v>
      </c>
      <c r="D974">
        <v>215</v>
      </c>
      <c r="E974" t="s">
        <v>287</v>
      </c>
      <c r="F974" t="s">
        <v>1243</v>
      </c>
      <c r="G974" t="s">
        <v>586</v>
      </c>
      <c r="H974" t="s">
        <v>2297</v>
      </c>
      <c r="I974">
        <v>117</v>
      </c>
      <c r="J974">
        <v>114</v>
      </c>
      <c r="K974">
        <v>0.97440000000000004</v>
      </c>
      <c r="L974" t="s">
        <v>1355</v>
      </c>
      <c r="M974">
        <v>0.60529999999999995</v>
      </c>
      <c r="N974" t="str">
        <f>_xlfn.XLOOKUP(All_Together_New[[#This Row],[School Name]],Maine_Schools[School Name],Maine_Schools[Comparison School Type],"Error")</f>
        <v>Non Charter</v>
      </c>
    </row>
    <row r="975" spans="1:14">
      <c r="A975" t="s">
        <v>570</v>
      </c>
      <c r="B975">
        <v>217</v>
      </c>
      <c r="C975" t="s">
        <v>817</v>
      </c>
      <c r="D975">
        <v>218</v>
      </c>
      <c r="E975" t="s">
        <v>289</v>
      </c>
      <c r="F975" t="s">
        <v>1243</v>
      </c>
      <c r="G975" t="s">
        <v>586</v>
      </c>
      <c r="H975" t="s">
        <v>2297</v>
      </c>
      <c r="I975">
        <v>31</v>
      </c>
      <c r="J975">
        <v>31</v>
      </c>
      <c r="K975">
        <v>1</v>
      </c>
      <c r="L975" t="s">
        <v>1520</v>
      </c>
      <c r="M975">
        <v>0.6129</v>
      </c>
      <c r="N975" t="str">
        <f>_xlfn.XLOOKUP(All_Together_New[[#This Row],[School Name]],Maine_Schools[School Name],Maine_Schools[Comparison School Type],"Error")</f>
        <v>Non Charter</v>
      </c>
    </row>
    <row r="976" spans="1:14">
      <c r="A976" t="s">
        <v>570</v>
      </c>
      <c r="B976">
        <v>219</v>
      </c>
      <c r="C976" t="s">
        <v>819</v>
      </c>
      <c r="D976">
        <v>222</v>
      </c>
      <c r="E976" t="s">
        <v>298</v>
      </c>
      <c r="F976" t="s">
        <v>1243</v>
      </c>
      <c r="G976" t="s">
        <v>586</v>
      </c>
      <c r="H976" t="s">
        <v>2297</v>
      </c>
      <c r="I976">
        <v>127</v>
      </c>
      <c r="J976">
        <v>124</v>
      </c>
      <c r="K976">
        <v>0.97640000000000005</v>
      </c>
      <c r="L976" t="s">
        <v>1306</v>
      </c>
      <c r="M976">
        <v>0.5081</v>
      </c>
      <c r="N976" t="str">
        <f>_xlfn.XLOOKUP(All_Together_New[[#This Row],[School Name]],Maine_Schools[School Name],Maine_Schools[Comparison School Type],"Error")</f>
        <v>Non Charter</v>
      </c>
    </row>
    <row r="977" spans="1:14">
      <c r="A977" t="s">
        <v>570</v>
      </c>
      <c r="B977">
        <v>219</v>
      </c>
      <c r="C977" t="s">
        <v>819</v>
      </c>
      <c r="D977">
        <v>221</v>
      </c>
      <c r="E977" t="s">
        <v>438</v>
      </c>
      <c r="F977" t="s">
        <v>1243</v>
      </c>
      <c r="G977" t="s">
        <v>586</v>
      </c>
      <c r="H977" t="s">
        <v>2297</v>
      </c>
      <c r="I977">
        <v>316</v>
      </c>
      <c r="J977">
        <v>315</v>
      </c>
      <c r="K977">
        <v>0.99680000000000002</v>
      </c>
      <c r="L977" t="s">
        <v>1595</v>
      </c>
      <c r="M977">
        <v>0.52700000000000002</v>
      </c>
      <c r="N977" t="str">
        <f>_xlfn.XLOOKUP(All_Together_New[[#This Row],[School Name]],Maine_Schools[School Name],Maine_Schools[Comparison School Type],"Error")</f>
        <v>Non Charter</v>
      </c>
    </row>
    <row r="978" spans="1:14">
      <c r="A978" t="s">
        <v>570</v>
      </c>
      <c r="B978">
        <v>219</v>
      </c>
      <c r="C978" t="s">
        <v>819</v>
      </c>
      <c r="D978">
        <v>220</v>
      </c>
      <c r="E978" t="s">
        <v>506</v>
      </c>
      <c r="F978" t="s">
        <v>1243</v>
      </c>
      <c r="G978" t="s">
        <v>586</v>
      </c>
      <c r="H978" t="s">
        <v>2297</v>
      </c>
      <c r="I978">
        <v>145</v>
      </c>
      <c r="J978">
        <v>145</v>
      </c>
      <c r="K978">
        <v>1</v>
      </c>
      <c r="L978" t="s">
        <v>1321</v>
      </c>
      <c r="M978">
        <v>0.3931</v>
      </c>
      <c r="N978" t="str">
        <f>_xlfn.XLOOKUP(All_Together_New[[#This Row],[School Name]],Maine_Schools[School Name],Maine_Schools[Comparison School Type],"Error")</f>
        <v>Non Charter</v>
      </c>
    </row>
    <row r="979" spans="1:14">
      <c r="A979" t="s">
        <v>570</v>
      </c>
      <c r="B979">
        <v>225</v>
      </c>
      <c r="C979" t="s">
        <v>821</v>
      </c>
      <c r="D979">
        <v>226</v>
      </c>
      <c r="E979" t="s">
        <v>304</v>
      </c>
      <c r="F979" t="s">
        <v>1243</v>
      </c>
      <c r="G979" t="s">
        <v>586</v>
      </c>
      <c r="H979" t="s">
        <v>2297</v>
      </c>
      <c r="I979">
        <v>95</v>
      </c>
      <c r="J979">
        <v>95</v>
      </c>
      <c r="K979">
        <v>1</v>
      </c>
      <c r="L979" t="s">
        <v>1244</v>
      </c>
      <c r="M979">
        <v>0.36840000000000001</v>
      </c>
      <c r="N979" t="str">
        <f>_xlfn.XLOOKUP(All_Together_New[[#This Row],[School Name]],Maine_Schools[School Name],Maine_Schools[Comparison School Type],"Error")</f>
        <v>Non Charter</v>
      </c>
    </row>
    <row r="980" spans="1:14">
      <c r="A980" t="s">
        <v>570</v>
      </c>
      <c r="B980">
        <v>1009</v>
      </c>
      <c r="C980" t="s">
        <v>674</v>
      </c>
      <c r="D980">
        <v>1010</v>
      </c>
      <c r="E980" t="s">
        <v>122</v>
      </c>
      <c r="F980" t="s">
        <v>1243</v>
      </c>
      <c r="G980" t="s">
        <v>586</v>
      </c>
      <c r="H980" t="s">
        <v>2297</v>
      </c>
      <c r="I980">
        <v>47</v>
      </c>
      <c r="J980">
        <v>47</v>
      </c>
      <c r="K980">
        <v>1</v>
      </c>
      <c r="L980" t="s">
        <v>1244</v>
      </c>
      <c r="M980">
        <v>0.74470000000000003</v>
      </c>
      <c r="N980" t="str">
        <f>_xlfn.XLOOKUP(All_Together_New[[#This Row],[School Name]],Maine_Schools[School Name],Maine_Schools[Comparison School Type],"Error")</f>
        <v>Non Charter</v>
      </c>
    </row>
    <row r="981" spans="1:14">
      <c r="A981" t="s">
        <v>570</v>
      </c>
      <c r="B981">
        <v>1011</v>
      </c>
      <c r="C981" t="s">
        <v>677</v>
      </c>
      <c r="D981">
        <v>1012</v>
      </c>
      <c r="E981" t="s">
        <v>166</v>
      </c>
      <c r="F981" t="s">
        <v>1243</v>
      </c>
      <c r="G981" t="s">
        <v>586</v>
      </c>
      <c r="H981" t="s">
        <v>2297</v>
      </c>
      <c r="I981">
        <v>74</v>
      </c>
      <c r="J981">
        <v>73</v>
      </c>
      <c r="K981">
        <v>0.98650000000000004</v>
      </c>
      <c r="L981" t="s">
        <v>1620</v>
      </c>
      <c r="M981">
        <v>0.63009999999999999</v>
      </c>
      <c r="N981" t="str">
        <f>_xlfn.XLOOKUP(All_Together_New[[#This Row],[School Name]],Maine_Schools[School Name],Maine_Schools[Comparison School Type],"Error")</f>
        <v>Non Charter</v>
      </c>
    </row>
    <row r="982" spans="1:14">
      <c r="A982" t="s">
        <v>570</v>
      </c>
      <c r="B982">
        <v>229</v>
      </c>
      <c r="C982" t="s">
        <v>825</v>
      </c>
      <c r="D982">
        <v>230</v>
      </c>
      <c r="E982" t="s">
        <v>171</v>
      </c>
      <c r="F982" t="s">
        <v>1243</v>
      </c>
      <c r="G982" t="s">
        <v>586</v>
      </c>
      <c r="H982" t="s">
        <v>2297</v>
      </c>
      <c r="I982">
        <v>33</v>
      </c>
      <c r="J982">
        <v>33</v>
      </c>
      <c r="K982">
        <v>1</v>
      </c>
      <c r="L982" t="s">
        <v>1323</v>
      </c>
      <c r="M982">
        <v>0.54549999999999998</v>
      </c>
      <c r="N982" t="str">
        <f>_xlfn.XLOOKUP(All_Together_New[[#This Row],[School Name]],Maine_Schools[School Name],Maine_Schools[Comparison School Type],"Error")</f>
        <v>Non Charter</v>
      </c>
    </row>
    <row r="983" spans="1:14">
      <c r="A983" t="s">
        <v>570</v>
      </c>
      <c r="B983">
        <v>235</v>
      </c>
      <c r="C983" t="s">
        <v>828</v>
      </c>
      <c r="D983">
        <v>236</v>
      </c>
      <c r="E983" t="s">
        <v>311</v>
      </c>
      <c r="F983" t="s">
        <v>1243</v>
      </c>
      <c r="G983" t="s">
        <v>586</v>
      </c>
      <c r="H983" t="s">
        <v>2297</v>
      </c>
      <c r="I983">
        <v>132</v>
      </c>
      <c r="J983">
        <v>130</v>
      </c>
      <c r="K983">
        <v>0.98480000000000001</v>
      </c>
      <c r="L983" t="s">
        <v>1294</v>
      </c>
      <c r="M983">
        <v>0.5615</v>
      </c>
      <c r="N983" t="str">
        <f>_xlfn.XLOOKUP(All_Together_New[[#This Row],[School Name]],Maine_Schools[School Name],Maine_Schools[Comparison School Type],"Error")</f>
        <v>Non Charter</v>
      </c>
    </row>
    <row r="984" spans="1:14">
      <c r="A984" t="s">
        <v>570</v>
      </c>
      <c r="B984">
        <v>1095</v>
      </c>
      <c r="C984" t="s">
        <v>108</v>
      </c>
      <c r="D984">
        <v>1096</v>
      </c>
      <c r="E984" t="s">
        <v>108</v>
      </c>
      <c r="F984" t="s">
        <v>1243</v>
      </c>
      <c r="G984" t="s">
        <v>586</v>
      </c>
      <c r="H984" t="s">
        <v>2297</v>
      </c>
      <c r="I984">
        <v>101</v>
      </c>
      <c r="J984">
        <v>87</v>
      </c>
      <c r="K984">
        <v>0.86140000000000005</v>
      </c>
      <c r="L984" t="s">
        <v>1399</v>
      </c>
      <c r="M984">
        <v>0.35630000000000001</v>
      </c>
      <c r="N984" t="str">
        <f>_xlfn.XLOOKUP(All_Together_New[[#This Row],[School Name]],Maine_Schools[School Name],Maine_Schools[Comparison School Type],"Error")</f>
        <v>Non Charter</v>
      </c>
    </row>
    <row r="985" spans="1:14">
      <c r="A985" t="s">
        <v>570</v>
      </c>
      <c r="B985">
        <v>237</v>
      </c>
      <c r="C985" t="s">
        <v>830</v>
      </c>
      <c r="D985">
        <v>238</v>
      </c>
      <c r="E985" t="s">
        <v>114</v>
      </c>
      <c r="F985" t="s">
        <v>1243</v>
      </c>
      <c r="G985" t="s">
        <v>586</v>
      </c>
      <c r="H985" t="s">
        <v>2297</v>
      </c>
      <c r="I985">
        <v>27</v>
      </c>
      <c r="J985">
        <v>27</v>
      </c>
      <c r="K985">
        <v>1</v>
      </c>
      <c r="L985" t="s">
        <v>1256</v>
      </c>
      <c r="M985">
        <v>0.51849999999999996</v>
      </c>
      <c r="N985" t="str">
        <f>_xlfn.XLOOKUP(All_Together_New[[#This Row],[School Name]],Maine_Schools[School Name],Maine_Schools[Comparison School Type],"Error")</f>
        <v>Non Charter</v>
      </c>
    </row>
    <row r="986" spans="1:14">
      <c r="A986" t="s">
        <v>570</v>
      </c>
      <c r="B986">
        <v>239</v>
      </c>
      <c r="C986" t="s">
        <v>832</v>
      </c>
      <c r="D986">
        <v>240</v>
      </c>
      <c r="E986" t="s">
        <v>43</v>
      </c>
      <c r="F986" t="s">
        <v>1243</v>
      </c>
      <c r="G986" t="s">
        <v>586</v>
      </c>
      <c r="H986" t="s">
        <v>2297</v>
      </c>
      <c r="I986">
        <v>59</v>
      </c>
      <c r="J986">
        <v>59</v>
      </c>
      <c r="K986">
        <v>1</v>
      </c>
      <c r="L986" t="s">
        <v>1399</v>
      </c>
      <c r="M986">
        <v>0.52539999999999998</v>
      </c>
      <c r="N986" t="str">
        <f>_xlfn.XLOOKUP(All_Together_New[[#This Row],[School Name]],Maine_Schools[School Name],Maine_Schools[Comparison School Type],"Error")</f>
        <v>Non Charter</v>
      </c>
    </row>
    <row r="987" spans="1:14">
      <c r="A987" t="s">
        <v>570</v>
      </c>
      <c r="B987">
        <v>242</v>
      </c>
      <c r="C987" t="s">
        <v>834</v>
      </c>
      <c r="D987">
        <v>243</v>
      </c>
      <c r="E987" t="s">
        <v>443</v>
      </c>
      <c r="F987" t="s">
        <v>1243</v>
      </c>
      <c r="G987" t="s">
        <v>586</v>
      </c>
      <c r="H987" t="s">
        <v>2297</v>
      </c>
      <c r="I987">
        <v>66</v>
      </c>
      <c r="J987">
        <v>66</v>
      </c>
      <c r="K987">
        <v>1</v>
      </c>
      <c r="L987" t="s">
        <v>1323</v>
      </c>
      <c r="M987">
        <v>0.2727</v>
      </c>
      <c r="N987" t="str">
        <f>_xlfn.XLOOKUP(All_Together_New[[#This Row],[School Name]],Maine_Schools[School Name],Maine_Schools[Comparison School Type],"Error")</f>
        <v>Non Charter</v>
      </c>
    </row>
    <row r="988" spans="1:14">
      <c r="A988" t="s">
        <v>570</v>
      </c>
      <c r="B988">
        <v>242</v>
      </c>
      <c r="C988" t="s">
        <v>834</v>
      </c>
      <c r="D988">
        <v>246</v>
      </c>
      <c r="E988" t="s">
        <v>175</v>
      </c>
      <c r="F988" t="s">
        <v>1243</v>
      </c>
      <c r="G988" t="s">
        <v>586</v>
      </c>
      <c r="H988" t="s">
        <v>2297</v>
      </c>
      <c r="I988">
        <v>73</v>
      </c>
      <c r="J988">
        <v>70</v>
      </c>
      <c r="K988">
        <v>0.95889999999999997</v>
      </c>
      <c r="L988" t="s">
        <v>1360</v>
      </c>
      <c r="M988">
        <v>0.6</v>
      </c>
      <c r="N988" t="str">
        <f>_xlfn.XLOOKUP(All_Together_New[[#This Row],[School Name]],Maine_Schools[School Name],Maine_Schools[Comparison School Type],"Error")</f>
        <v>Non Charter</v>
      </c>
    </row>
    <row r="989" spans="1:14">
      <c r="A989" t="s">
        <v>570</v>
      </c>
      <c r="B989">
        <v>242</v>
      </c>
      <c r="C989" t="s">
        <v>834</v>
      </c>
      <c r="D989">
        <v>244</v>
      </c>
      <c r="E989" t="s">
        <v>442</v>
      </c>
      <c r="F989" t="s">
        <v>1243</v>
      </c>
      <c r="G989" t="s">
        <v>586</v>
      </c>
      <c r="H989" t="s">
        <v>2297</v>
      </c>
      <c r="I989">
        <v>375</v>
      </c>
      <c r="J989">
        <v>374</v>
      </c>
      <c r="K989">
        <v>0.99729999999999996</v>
      </c>
      <c r="L989" t="s">
        <v>1424</v>
      </c>
      <c r="M989">
        <v>0.56420000000000003</v>
      </c>
      <c r="N989" t="str">
        <f>_xlfn.XLOOKUP(All_Together_New[[#This Row],[School Name]],Maine_Schools[School Name],Maine_Schools[Comparison School Type],"Error")</f>
        <v>Non Charter</v>
      </c>
    </row>
    <row r="990" spans="1:14">
      <c r="A990" t="s">
        <v>570</v>
      </c>
      <c r="B990">
        <v>1665</v>
      </c>
      <c r="C990" t="s">
        <v>839</v>
      </c>
      <c r="D990">
        <v>249</v>
      </c>
      <c r="E990" t="s">
        <v>465</v>
      </c>
      <c r="F990" t="s">
        <v>1243</v>
      </c>
      <c r="G990" t="s">
        <v>586</v>
      </c>
      <c r="H990" t="s">
        <v>2297</v>
      </c>
      <c r="I990">
        <v>93</v>
      </c>
      <c r="J990">
        <v>93</v>
      </c>
      <c r="K990">
        <v>1</v>
      </c>
      <c r="L990" t="s">
        <v>1261</v>
      </c>
      <c r="M990">
        <v>0.2366</v>
      </c>
      <c r="N990" t="str">
        <f>_xlfn.XLOOKUP(All_Together_New[[#This Row],[School Name]],Maine_Schools[School Name],Maine_Schools[Comparison School Type],"Error")</f>
        <v>Non Charter</v>
      </c>
    </row>
    <row r="991" spans="1:14">
      <c r="A991" t="s">
        <v>570</v>
      </c>
      <c r="B991">
        <v>1197</v>
      </c>
      <c r="C991" t="s">
        <v>63</v>
      </c>
      <c r="D991">
        <v>1198</v>
      </c>
      <c r="E991" t="s">
        <v>63</v>
      </c>
      <c r="F991" t="s">
        <v>1243</v>
      </c>
      <c r="G991" t="s">
        <v>586</v>
      </c>
      <c r="H991" t="s">
        <v>2297</v>
      </c>
      <c r="I991">
        <v>31</v>
      </c>
      <c r="J991">
        <v>29</v>
      </c>
      <c r="K991">
        <v>0.9355</v>
      </c>
      <c r="L991" t="s">
        <v>1520</v>
      </c>
      <c r="M991">
        <v>0.6552</v>
      </c>
      <c r="N991" t="str">
        <f>_xlfn.XLOOKUP(All_Together_New[[#This Row],[School Name]],Maine_Schools[School Name],Maine_Schools[Comparison School Type],"Error")</f>
        <v>Non Charter</v>
      </c>
    </row>
    <row r="992" spans="1:14">
      <c r="A992" t="s">
        <v>570</v>
      </c>
      <c r="B992">
        <v>250</v>
      </c>
      <c r="C992" t="s">
        <v>841</v>
      </c>
      <c r="D992">
        <v>251</v>
      </c>
      <c r="E992" t="s">
        <v>261</v>
      </c>
      <c r="F992" t="s">
        <v>1243</v>
      </c>
      <c r="G992" t="s">
        <v>586</v>
      </c>
      <c r="H992" t="s">
        <v>2297</v>
      </c>
      <c r="I992">
        <v>211</v>
      </c>
      <c r="J992">
        <v>209</v>
      </c>
      <c r="K992">
        <v>0.99050000000000005</v>
      </c>
      <c r="L992" t="s">
        <v>1485</v>
      </c>
      <c r="M992">
        <v>0.6603</v>
      </c>
      <c r="N992" t="str">
        <f>_xlfn.XLOOKUP(All_Together_New[[#This Row],[School Name]],Maine_Schools[School Name],Maine_Schools[Comparison School Type],"Error")</f>
        <v>Non Charter</v>
      </c>
    </row>
    <row r="993" spans="1:14">
      <c r="A993" t="s">
        <v>570</v>
      </c>
      <c r="B993">
        <v>250</v>
      </c>
      <c r="C993" t="s">
        <v>841</v>
      </c>
      <c r="D993">
        <v>255</v>
      </c>
      <c r="E993" t="s">
        <v>72</v>
      </c>
      <c r="F993" t="s">
        <v>1243</v>
      </c>
      <c r="G993" t="s">
        <v>586</v>
      </c>
      <c r="H993" t="s">
        <v>2297</v>
      </c>
      <c r="I993">
        <v>404</v>
      </c>
      <c r="J993">
        <v>313</v>
      </c>
      <c r="K993">
        <v>0.77480000000000004</v>
      </c>
      <c r="L993" t="s">
        <v>1533</v>
      </c>
      <c r="M993">
        <v>0.74439999999999995</v>
      </c>
      <c r="N993" t="str">
        <f>_xlfn.XLOOKUP(All_Together_New[[#This Row],[School Name]],Maine_Schools[School Name],Maine_Schools[Comparison School Type],"Error")</f>
        <v>Non Charter</v>
      </c>
    </row>
    <row r="994" spans="1:14">
      <c r="A994" t="s">
        <v>570</v>
      </c>
      <c r="B994">
        <v>250</v>
      </c>
      <c r="C994" t="s">
        <v>841</v>
      </c>
      <c r="D994">
        <v>257</v>
      </c>
      <c r="E994" t="s">
        <v>102</v>
      </c>
      <c r="F994" t="s">
        <v>1243</v>
      </c>
      <c r="G994" t="s">
        <v>586</v>
      </c>
      <c r="H994" t="s">
        <v>2297</v>
      </c>
      <c r="I994">
        <v>710</v>
      </c>
      <c r="J994">
        <v>670</v>
      </c>
      <c r="K994">
        <v>0.94369999999999998</v>
      </c>
      <c r="L994" t="s">
        <v>2555</v>
      </c>
      <c r="M994">
        <v>0.85519999999999996</v>
      </c>
      <c r="N994" t="str">
        <f>_xlfn.XLOOKUP(All_Together_New[[#This Row],[School Name]],Maine_Schools[School Name],Maine_Schools[Comparison School Type],"Error")</f>
        <v>Non Charter</v>
      </c>
    </row>
    <row r="995" spans="1:14">
      <c r="A995" t="s">
        <v>570</v>
      </c>
      <c r="B995">
        <v>250</v>
      </c>
      <c r="C995" t="s">
        <v>841</v>
      </c>
      <c r="D995">
        <v>254</v>
      </c>
      <c r="E995" t="s">
        <v>154</v>
      </c>
      <c r="F995" t="s">
        <v>1243</v>
      </c>
      <c r="G995" t="s">
        <v>586</v>
      </c>
      <c r="H995" t="s">
        <v>2297</v>
      </c>
      <c r="I995">
        <v>339</v>
      </c>
      <c r="J995">
        <v>329</v>
      </c>
      <c r="K995">
        <v>0.97050000000000003</v>
      </c>
      <c r="L995" t="s">
        <v>1561</v>
      </c>
      <c r="M995">
        <v>0.90269999999999995</v>
      </c>
      <c r="N995" t="str">
        <f>_xlfn.XLOOKUP(All_Together_New[[#This Row],[School Name]],Maine_Schools[School Name],Maine_Schools[Comparison School Type],"Error")</f>
        <v>Non Charter</v>
      </c>
    </row>
    <row r="996" spans="1:14">
      <c r="A996" t="s">
        <v>570</v>
      </c>
      <c r="B996">
        <v>250</v>
      </c>
      <c r="C996" t="s">
        <v>841</v>
      </c>
      <c r="D996">
        <v>260</v>
      </c>
      <c r="E996" t="s">
        <v>162</v>
      </c>
      <c r="F996" t="s">
        <v>1243</v>
      </c>
      <c r="G996" t="s">
        <v>586</v>
      </c>
      <c r="H996" t="s">
        <v>2297</v>
      </c>
      <c r="I996">
        <v>301</v>
      </c>
      <c r="J996">
        <v>300</v>
      </c>
      <c r="K996">
        <v>0.99670000000000003</v>
      </c>
      <c r="L996" t="s">
        <v>1581</v>
      </c>
      <c r="M996">
        <v>0.69669999999999999</v>
      </c>
      <c r="N996" t="str">
        <f>_xlfn.XLOOKUP(All_Together_New[[#This Row],[School Name]],Maine_Schools[School Name],Maine_Schools[Comparison School Type],"Error")</f>
        <v>Non Charter</v>
      </c>
    </row>
    <row r="997" spans="1:14">
      <c r="A997" t="s">
        <v>570</v>
      </c>
      <c r="B997">
        <v>250</v>
      </c>
      <c r="C997" t="s">
        <v>841</v>
      </c>
      <c r="D997">
        <v>2048</v>
      </c>
      <c r="E997" t="s">
        <v>180</v>
      </c>
      <c r="F997" t="s">
        <v>1243</v>
      </c>
      <c r="G997" t="s">
        <v>586</v>
      </c>
      <c r="H997" t="s">
        <v>2297</v>
      </c>
      <c r="I997">
        <v>394</v>
      </c>
      <c r="J997">
        <v>375</v>
      </c>
      <c r="K997">
        <v>0.95179999999999998</v>
      </c>
      <c r="L997" t="s">
        <v>2482</v>
      </c>
      <c r="M997">
        <v>0.88800000000000001</v>
      </c>
      <c r="N997" t="str">
        <f>_xlfn.XLOOKUP(All_Together_New[[#This Row],[School Name]],Maine_Schools[School Name],Maine_Schools[Comparison School Type],"Error")</f>
        <v>Non Charter</v>
      </c>
    </row>
    <row r="998" spans="1:14">
      <c r="A998" t="s">
        <v>570</v>
      </c>
      <c r="B998">
        <v>250</v>
      </c>
      <c r="C998" t="s">
        <v>841</v>
      </c>
      <c r="D998">
        <v>256</v>
      </c>
      <c r="E998" t="s">
        <v>194</v>
      </c>
      <c r="F998" t="s">
        <v>1243</v>
      </c>
      <c r="G998" t="s">
        <v>586</v>
      </c>
      <c r="H998" t="s">
        <v>2297</v>
      </c>
      <c r="I998">
        <v>247</v>
      </c>
      <c r="J998">
        <v>234</v>
      </c>
      <c r="K998">
        <v>0.94740000000000002</v>
      </c>
      <c r="L998" t="s">
        <v>1322</v>
      </c>
      <c r="M998">
        <v>0.81200000000000006</v>
      </c>
      <c r="N998" t="str">
        <f>_xlfn.XLOOKUP(All_Together_New[[#This Row],[School Name]],Maine_Schools[School Name],Maine_Schools[Comparison School Type],"Error")</f>
        <v>Non Charter</v>
      </c>
    </row>
    <row r="999" spans="1:14">
      <c r="A999" t="s">
        <v>570</v>
      </c>
      <c r="B999">
        <v>2040</v>
      </c>
      <c r="C999" t="s">
        <v>842</v>
      </c>
      <c r="D999">
        <v>1969</v>
      </c>
      <c r="E999" t="s">
        <v>48</v>
      </c>
      <c r="F999" t="s">
        <v>1243</v>
      </c>
      <c r="G999" t="s">
        <v>586</v>
      </c>
      <c r="H999" t="s">
        <v>2297</v>
      </c>
      <c r="I999">
        <v>88</v>
      </c>
      <c r="J999">
        <v>82</v>
      </c>
      <c r="K999">
        <v>0.93179999999999996</v>
      </c>
      <c r="L999" t="s">
        <v>1419</v>
      </c>
      <c r="M999">
        <v>0.67069999999999996</v>
      </c>
      <c r="N999" t="str">
        <f>_xlfn.XLOOKUP(All_Together_New[[#This Row],[School Name]],Maine_Schools[School Name],Maine_Schools[Comparison School Type],"Error")</f>
        <v>Non Charter</v>
      </c>
    </row>
    <row r="1000" spans="1:14">
      <c r="A1000" t="s">
        <v>570</v>
      </c>
      <c r="B1000">
        <v>1213</v>
      </c>
      <c r="C1000" t="s">
        <v>199</v>
      </c>
      <c r="D1000">
        <v>1214</v>
      </c>
      <c r="E1000" t="s">
        <v>199</v>
      </c>
      <c r="F1000" t="s">
        <v>1243</v>
      </c>
      <c r="G1000" t="s">
        <v>586</v>
      </c>
      <c r="H1000" t="s">
        <v>2297</v>
      </c>
      <c r="I1000">
        <v>136</v>
      </c>
      <c r="J1000">
        <v>133</v>
      </c>
      <c r="K1000">
        <v>0.97789999999999999</v>
      </c>
      <c r="L1000" t="s">
        <v>1439</v>
      </c>
      <c r="M1000">
        <v>0.4662</v>
      </c>
      <c r="N1000" t="str">
        <f>_xlfn.XLOOKUP(All_Together_New[[#This Row],[School Name]],Maine_Schools[School Name],Maine_Schools[Comparison School Type],"Error")</f>
        <v>Non Charter</v>
      </c>
    </row>
    <row r="1001" spans="1:14">
      <c r="A1001" t="s">
        <v>570</v>
      </c>
      <c r="B1001">
        <v>264</v>
      </c>
      <c r="C1001" t="s">
        <v>843</v>
      </c>
      <c r="D1001">
        <v>265</v>
      </c>
      <c r="E1001" t="s">
        <v>474</v>
      </c>
      <c r="F1001" t="s">
        <v>1243</v>
      </c>
      <c r="G1001" t="s">
        <v>586</v>
      </c>
      <c r="H1001" t="s">
        <v>2297</v>
      </c>
      <c r="I1001">
        <v>138</v>
      </c>
      <c r="J1001">
        <v>137</v>
      </c>
      <c r="K1001">
        <v>0.99280000000000002</v>
      </c>
      <c r="L1001" t="s">
        <v>1620</v>
      </c>
      <c r="M1001">
        <v>0.33579999999999999</v>
      </c>
      <c r="N1001" t="str">
        <f>_xlfn.XLOOKUP(All_Together_New[[#This Row],[School Name]],Maine_Schools[School Name],Maine_Schools[Comparison School Type],"Error")</f>
        <v>Non Charter</v>
      </c>
    </row>
    <row r="1002" spans="1:14">
      <c r="A1002" t="s">
        <v>570</v>
      </c>
      <c r="B1002">
        <v>266</v>
      </c>
      <c r="C1002" t="s">
        <v>845</v>
      </c>
      <c r="D1002">
        <v>271</v>
      </c>
      <c r="E1002" t="s">
        <v>338</v>
      </c>
      <c r="F1002" t="s">
        <v>1243</v>
      </c>
      <c r="G1002" t="s">
        <v>586</v>
      </c>
      <c r="H1002" t="s">
        <v>2297</v>
      </c>
      <c r="I1002">
        <v>285</v>
      </c>
      <c r="J1002">
        <v>280</v>
      </c>
      <c r="K1002">
        <v>0.98250000000000004</v>
      </c>
      <c r="L1002" t="s">
        <v>1403</v>
      </c>
      <c r="M1002">
        <v>0.47860000000000003</v>
      </c>
      <c r="N1002" t="str">
        <f>_xlfn.XLOOKUP(All_Together_New[[#This Row],[School Name]],Maine_Schools[School Name],Maine_Schools[Comparison School Type],"Error")</f>
        <v>Non Charter</v>
      </c>
    </row>
    <row r="1003" spans="1:14">
      <c r="A1003" t="s">
        <v>570</v>
      </c>
      <c r="B1003">
        <v>266</v>
      </c>
      <c r="C1003" t="s">
        <v>845</v>
      </c>
      <c r="D1003">
        <v>270</v>
      </c>
      <c r="E1003" t="s">
        <v>112</v>
      </c>
      <c r="F1003" t="s">
        <v>1243</v>
      </c>
      <c r="G1003" t="s">
        <v>586</v>
      </c>
      <c r="H1003" t="s">
        <v>2297</v>
      </c>
      <c r="I1003">
        <v>87</v>
      </c>
      <c r="J1003">
        <v>85</v>
      </c>
      <c r="K1003">
        <v>0.97699999999999998</v>
      </c>
      <c r="L1003" t="s">
        <v>1510</v>
      </c>
      <c r="M1003">
        <v>0.70589999999999997</v>
      </c>
      <c r="N1003" t="str">
        <f>_xlfn.XLOOKUP(All_Together_New[[#This Row],[School Name]],Maine_Schools[School Name],Maine_Schools[Comparison School Type],"Error")</f>
        <v>Non Charter</v>
      </c>
    </row>
    <row r="1004" spans="1:14">
      <c r="A1004" t="s">
        <v>570</v>
      </c>
      <c r="B1004">
        <v>266</v>
      </c>
      <c r="C1004" t="s">
        <v>845</v>
      </c>
      <c r="D1004">
        <v>269</v>
      </c>
      <c r="E1004" t="s">
        <v>206</v>
      </c>
      <c r="F1004" t="s">
        <v>1243</v>
      </c>
      <c r="G1004" t="s">
        <v>586</v>
      </c>
      <c r="H1004" t="s">
        <v>2297</v>
      </c>
      <c r="I1004">
        <v>291</v>
      </c>
      <c r="J1004">
        <v>282</v>
      </c>
      <c r="K1004">
        <v>0.96909999999999996</v>
      </c>
      <c r="L1004" t="s">
        <v>1551</v>
      </c>
      <c r="M1004">
        <v>0.62770000000000004</v>
      </c>
      <c r="N1004" t="str">
        <f>_xlfn.XLOOKUP(All_Together_New[[#This Row],[School Name]],Maine_Schools[School Name],Maine_Schools[Comparison School Type],"Error")</f>
        <v>Non Charter</v>
      </c>
    </row>
    <row r="1005" spans="1:14">
      <c r="A1005" t="s">
        <v>570</v>
      </c>
      <c r="B1005">
        <v>696</v>
      </c>
      <c r="C1005" t="s">
        <v>867</v>
      </c>
      <c r="D1005">
        <v>699</v>
      </c>
      <c r="E1005" t="s">
        <v>266</v>
      </c>
      <c r="F1005" t="s">
        <v>1243</v>
      </c>
      <c r="G1005" t="s">
        <v>586</v>
      </c>
      <c r="H1005" t="s">
        <v>2297</v>
      </c>
      <c r="I1005">
        <v>76</v>
      </c>
      <c r="J1005">
        <v>75</v>
      </c>
      <c r="K1005">
        <v>0.98680000000000001</v>
      </c>
      <c r="L1005" t="s">
        <v>1515</v>
      </c>
      <c r="M1005">
        <v>0.5867</v>
      </c>
      <c r="N1005" t="str">
        <f>_xlfn.XLOOKUP(All_Together_New[[#This Row],[School Name]],Maine_Schools[School Name],Maine_Schools[Comparison School Type],"Error")</f>
        <v>Non Charter</v>
      </c>
    </row>
    <row r="1006" spans="1:14">
      <c r="A1006" t="s">
        <v>570</v>
      </c>
      <c r="B1006">
        <v>696</v>
      </c>
      <c r="C1006" t="s">
        <v>867</v>
      </c>
      <c r="D1006">
        <v>698</v>
      </c>
      <c r="E1006" t="s">
        <v>379</v>
      </c>
      <c r="F1006" t="s">
        <v>1243</v>
      </c>
      <c r="G1006" t="s">
        <v>586</v>
      </c>
      <c r="H1006" t="s">
        <v>2297</v>
      </c>
      <c r="I1006">
        <v>238</v>
      </c>
      <c r="J1006">
        <v>235</v>
      </c>
      <c r="K1006">
        <v>0.98740000000000006</v>
      </c>
      <c r="L1006" t="s">
        <v>1365</v>
      </c>
      <c r="M1006">
        <v>0.3574</v>
      </c>
      <c r="N1006" t="str">
        <f>_xlfn.XLOOKUP(All_Together_New[[#This Row],[School Name]],Maine_Schools[School Name],Maine_Schools[Comparison School Type],"Error")</f>
        <v>Non Charter</v>
      </c>
    </row>
    <row r="1007" spans="1:14">
      <c r="A1007" t="s">
        <v>570</v>
      </c>
      <c r="B1007">
        <v>696</v>
      </c>
      <c r="C1007" t="s">
        <v>867</v>
      </c>
      <c r="D1007">
        <v>1636</v>
      </c>
      <c r="E1007" t="s">
        <v>461</v>
      </c>
      <c r="F1007" t="s">
        <v>1243</v>
      </c>
      <c r="G1007" t="s">
        <v>586</v>
      </c>
      <c r="H1007" t="s">
        <v>2297</v>
      </c>
      <c r="I1007">
        <v>98</v>
      </c>
      <c r="J1007">
        <v>97</v>
      </c>
      <c r="K1007">
        <v>0.98980000000000001</v>
      </c>
      <c r="L1007" t="s">
        <v>1458</v>
      </c>
      <c r="M1007">
        <v>0.57730000000000004</v>
      </c>
      <c r="N1007" t="str">
        <f>_xlfn.XLOOKUP(All_Together_New[[#This Row],[School Name]],Maine_Schools[School Name],Maine_Schools[Comparison School Type],"Error")</f>
        <v>Non Charter</v>
      </c>
    </row>
    <row r="1008" spans="1:14">
      <c r="A1008" t="s">
        <v>570</v>
      </c>
      <c r="B1008">
        <v>798</v>
      </c>
      <c r="C1008" t="s">
        <v>869</v>
      </c>
      <c r="D1008">
        <v>799</v>
      </c>
      <c r="E1008" t="s">
        <v>204</v>
      </c>
      <c r="F1008" t="s">
        <v>1243</v>
      </c>
      <c r="G1008" t="s">
        <v>586</v>
      </c>
      <c r="H1008" t="s">
        <v>2297</v>
      </c>
      <c r="I1008">
        <v>57</v>
      </c>
      <c r="J1008">
        <v>54</v>
      </c>
      <c r="K1008">
        <v>0.94740000000000002</v>
      </c>
      <c r="L1008" t="s">
        <v>1399</v>
      </c>
      <c r="M1008">
        <v>0.57410000000000005</v>
      </c>
      <c r="N1008" t="str">
        <f>_xlfn.XLOOKUP(All_Together_New[[#This Row],[School Name]],Maine_Schools[School Name],Maine_Schools[Comparison School Type],"Error")</f>
        <v>Non Charter</v>
      </c>
    </row>
    <row r="1009" spans="1:14">
      <c r="A1009" t="s">
        <v>570</v>
      </c>
      <c r="B1009">
        <v>798</v>
      </c>
      <c r="C1009" t="s">
        <v>869</v>
      </c>
      <c r="D1009">
        <v>805</v>
      </c>
      <c r="E1009" t="s">
        <v>213</v>
      </c>
      <c r="F1009" t="s">
        <v>1243</v>
      </c>
      <c r="G1009" t="s">
        <v>586</v>
      </c>
      <c r="H1009" t="s">
        <v>2297</v>
      </c>
      <c r="I1009">
        <v>359</v>
      </c>
      <c r="J1009">
        <v>358</v>
      </c>
      <c r="K1009">
        <v>0.99719999999999998</v>
      </c>
      <c r="L1009" t="s">
        <v>1303</v>
      </c>
      <c r="M1009">
        <v>0.71230000000000004</v>
      </c>
      <c r="N1009" t="str">
        <f>_xlfn.XLOOKUP(All_Together_New[[#This Row],[School Name]],Maine_Schools[School Name],Maine_Schools[Comparison School Type],"Error")</f>
        <v>Non Charter</v>
      </c>
    </row>
    <row r="1010" spans="1:14">
      <c r="A1010" t="s">
        <v>570</v>
      </c>
      <c r="B1010">
        <v>277</v>
      </c>
      <c r="C1010" t="s">
        <v>850</v>
      </c>
      <c r="D1010">
        <v>279</v>
      </c>
      <c r="E1010" t="s">
        <v>164</v>
      </c>
      <c r="F1010" t="s">
        <v>1243</v>
      </c>
      <c r="G1010" t="s">
        <v>586</v>
      </c>
      <c r="H1010" t="s">
        <v>2297</v>
      </c>
      <c r="I1010">
        <v>36</v>
      </c>
      <c r="J1010">
        <v>34</v>
      </c>
      <c r="K1010">
        <v>0.94440000000000002</v>
      </c>
      <c r="L1010" t="s">
        <v>1249</v>
      </c>
      <c r="M1010">
        <v>0.73529999999999995</v>
      </c>
      <c r="N1010" t="str">
        <f>_xlfn.XLOOKUP(All_Together_New[[#This Row],[School Name]],Maine_Schools[School Name],Maine_Schools[Comparison School Type],"Error")</f>
        <v>Non Charter</v>
      </c>
    </row>
    <row r="1011" spans="1:14">
      <c r="A1011" t="s">
        <v>570</v>
      </c>
      <c r="B1011">
        <v>277</v>
      </c>
      <c r="C1011" t="s">
        <v>850</v>
      </c>
      <c r="D1011">
        <v>278</v>
      </c>
      <c r="E1011" t="s">
        <v>520</v>
      </c>
      <c r="F1011" t="s">
        <v>1243</v>
      </c>
      <c r="G1011" t="s">
        <v>586</v>
      </c>
      <c r="H1011" t="s">
        <v>2297</v>
      </c>
      <c r="I1011">
        <v>207</v>
      </c>
      <c r="J1011">
        <v>204</v>
      </c>
      <c r="K1011">
        <v>0.98550000000000004</v>
      </c>
      <c r="L1011" t="s">
        <v>2376</v>
      </c>
      <c r="M1011">
        <v>0.58819999999999995</v>
      </c>
      <c r="N1011" t="str">
        <f>_xlfn.XLOOKUP(All_Together_New[[#This Row],[School Name]],Maine_Schools[School Name],Maine_Schools[Comparison School Type],"Error")</f>
        <v>Non Charter</v>
      </c>
    </row>
    <row r="1012" spans="1:14">
      <c r="A1012" t="s">
        <v>570</v>
      </c>
      <c r="B1012">
        <v>282</v>
      </c>
      <c r="C1012" t="s">
        <v>854</v>
      </c>
      <c r="D1012">
        <v>284</v>
      </c>
      <c r="E1012" t="s">
        <v>56</v>
      </c>
      <c r="F1012" t="s">
        <v>1243</v>
      </c>
      <c r="G1012" t="s">
        <v>586</v>
      </c>
      <c r="H1012" t="s">
        <v>2297</v>
      </c>
      <c r="I1012">
        <v>76</v>
      </c>
      <c r="J1012">
        <v>75</v>
      </c>
      <c r="K1012">
        <v>0.98680000000000001</v>
      </c>
      <c r="L1012" t="s">
        <v>1324</v>
      </c>
      <c r="M1012">
        <v>0.52</v>
      </c>
      <c r="N1012" t="str">
        <f>_xlfn.XLOOKUP(All_Together_New[[#This Row],[School Name]],Maine_Schools[School Name],Maine_Schools[Comparison School Type],"Error")</f>
        <v>Non Charter</v>
      </c>
    </row>
    <row r="1013" spans="1:14">
      <c r="A1013" t="s">
        <v>570</v>
      </c>
      <c r="B1013">
        <v>282</v>
      </c>
      <c r="C1013" t="s">
        <v>854</v>
      </c>
      <c r="D1013">
        <v>283</v>
      </c>
      <c r="E1013" t="s">
        <v>217</v>
      </c>
      <c r="F1013" t="s">
        <v>1243</v>
      </c>
      <c r="G1013" t="s">
        <v>586</v>
      </c>
      <c r="H1013" t="s">
        <v>2297</v>
      </c>
      <c r="I1013">
        <v>119</v>
      </c>
      <c r="J1013">
        <v>118</v>
      </c>
      <c r="K1013">
        <v>0.99160000000000004</v>
      </c>
      <c r="L1013" t="s">
        <v>1538</v>
      </c>
      <c r="M1013">
        <v>0.67800000000000005</v>
      </c>
      <c r="N1013" t="str">
        <f>_xlfn.XLOOKUP(All_Together_New[[#This Row],[School Name]],Maine_Schools[School Name],Maine_Schools[Comparison School Type],"Error")</f>
        <v>Non Charter</v>
      </c>
    </row>
    <row r="1014" spans="1:14">
      <c r="A1014" t="s">
        <v>570</v>
      </c>
      <c r="B1014">
        <v>1501</v>
      </c>
      <c r="C1014" t="s">
        <v>572</v>
      </c>
      <c r="D1014">
        <v>1502</v>
      </c>
      <c r="E1014" t="s">
        <v>572</v>
      </c>
      <c r="F1014" t="s">
        <v>1243</v>
      </c>
      <c r="G1014" t="s">
        <v>586</v>
      </c>
      <c r="H1014" t="s">
        <v>2297</v>
      </c>
      <c r="I1014">
        <v>47</v>
      </c>
      <c r="J1014">
        <v>42</v>
      </c>
      <c r="K1014">
        <v>0.89359999999999995</v>
      </c>
      <c r="L1014" t="s">
        <v>1246</v>
      </c>
      <c r="M1014">
        <v>0.66669999999999996</v>
      </c>
      <c r="N1014" t="str">
        <f>_xlfn.XLOOKUP(All_Together_New[[#This Row],[School Name]],Maine_Schools[School Name],Maine_Schools[Comparison School Type],"Error")</f>
        <v>Charter</v>
      </c>
    </row>
    <row r="1015" spans="1:14">
      <c r="A1015" t="s">
        <v>570</v>
      </c>
      <c r="B1015">
        <v>1762</v>
      </c>
      <c r="C1015" t="s">
        <v>585</v>
      </c>
      <c r="D1015">
        <v>1766</v>
      </c>
      <c r="E1015" t="s">
        <v>576</v>
      </c>
      <c r="F1015" t="s">
        <v>1243</v>
      </c>
      <c r="G1015" t="s">
        <v>586</v>
      </c>
      <c r="H1015" t="s">
        <v>2297</v>
      </c>
      <c r="I1015">
        <v>45</v>
      </c>
      <c r="J1015">
        <v>43</v>
      </c>
      <c r="K1015">
        <v>0.9556</v>
      </c>
      <c r="L1015" t="s">
        <v>1246</v>
      </c>
      <c r="M1015">
        <v>0.6512</v>
      </c>
      <c r="N1015" t="str">
        <f>_xlfn.XLOOKUP(All_Together_New[[#This Row],[School Name]],Maine_Schools[School Name],Maine_Schools[Comparison School Type],"Error")</f>
        <v>Charter</v>
      </c>
    </row>
    <row r="1016" spans="1:14">
      <c r="A1016" t="s">
        <v>570</v>
      </c>
      <c r="B1016">
        <v>1223</v>
      </c>
      <c r="C1016" t="s">
        <v>76</v>
      </c>
      <c r="D1016">
        <v>1224</v>
      </c>
      <c r="E1016" t="s">
        <v>76</v>
      </c>
      <c r="F1016" t="s">
        <v>1243</v>
      </c>
      <c r="G1016" t="s">
        <v>586</v>
      </c>
      <c r="H1016" t="s">
        <v>2297</v>
      </c>
      <c r="I1016">
        <v>57</v>
      </c>
      <c r="J1016">
        <v>53</v>
      </c>
      <c r="K1016">
        <v>0.92979999999999996</v>
      </c>
      <c r="L1016" t="s">
        <v>1521</v>
      </c>
      <c r="M1016">
        <v>0.64149999999999996</v>
      </c>
      <c r="N1016" t="str">
        <f>_xlfn.XLOOKUP(All_Together_New[[#This Row],[School Name]],Maine_Schools[School Name],Maine_Schools[Comparison School Type],"Error")</f>
        <v>Non Charter</v>
      </c>
    </row>
    <row r="1017" spans="1:14">
      <c r="A1017" t="s">
        <v>570</v>
      </c>
      <c r="B1017">
        <v>1672</v>
      </c>
      <c r="C1017" t="s">
        <v>577</v>
      </c>
      <c r="D1017">
        <v>1673</v>
      </c>
      <c r="E1017" t="s">
        <v>577</v>
      </c>
      <c r="F1017" t="s">
        <v>1243</v>
      </c>
      <c r="G1017" t="s">
        <v>586</v>
      </c>
      <c r="H1017" t="s">
        <v>2297</v>
      </c>
      <c r="I1017">
        <v>192</v>
      </c>
      <c r="J1017">
        <v>183</v>
      </c>
      <c r="K1017">
        <v>0.95309999999999995</v>
      </c>
      <c r="L1017" t="s">
        <v>1640</v>
      </c>
      <c r="M1017">
        <v>0.72130000000000005</v>
      </c>
      <c r="N1017" t="str">
        <f>_xlfn.XLOOKUP(All_Together_New[[#This Row],[School Name]],Maine_Schools[School Name],Maine_Schools[Comparison School Type],"Error")</f>
        <v>Charter</v>
      </c>
    </row>
    <row r="1018" spans="1:14">
      <c r="A1018" t="s">
        <v>570</v>
      </c>
      <c r="B1018">
        <v>1739</v>
      </c>
      <c r="C1018" t="s">
        <v>578</v>
      </c>
      <c r="D1018">
        <v>1715</v>
      </c>
      <c r="E1018" t="s">
        <v>578</v>
      </c>
      <c r="F1018" t="s">
        <v>1243</v>
      </c>
      <c r="G1018" t="s">
        <v>586</v>
      </c>
      <c r="H1018" t="s">
        <v>2297</v>
      </c>
      <c r="I1018">
        <v>178</v>
      </c>
      <c r="J1018">
        <v>173</v>
      </c>
      <c r="K1018">
        <v>0.97189999999999999</v>
      </c>
      <c r="L1018" t="s">
        <v>1418</v>
      </c>
      <c r="M1018">
        <v>0.75719999999999998</v>
      </c>
      <c r="N1018" t="str">
        <f>_xlfn.XLOOKUP(All_Together_New[[#This Row],[School Name]],Maine_Schools[School Name],Maine_Schools[Comparison School Type],"Error")</f>
        <v>Charter</v>
      </c>
    </row>
    <row r="1019" spans="1:14">
      <c r="A1019" t="s">
        <v>570</v>
      </c>
      <c r="B1019">
        <v>294</v>
      </c>
      <c r="C1019" t="s">
        <v>856</v>
      </c>
      <c r="D1019">
        <v>295</v>
      </c>
      <c r="E1019" t="s">
        <v>173</v>
      </c>
      <c r="F1019" t="s">
        <v>1243</v>
      </c>
      <c r="G1019" t="s">
        <v>586</v>
      </c>
      <c r="H1019" t="s">
        <v>2297</v>
      </c>
      <c r="I1019">
        <v>117</v>
      </c>
      <c r="J1019">
        <v>117</v>
      </c>
      <c r="K1019">
        <v>1</v>
      </c>
      <c r="L1019" t="s">
        <v>1497</v>
      </c>
      <c r="M1019">
        <v>0.82050000000000001</v>
      </c>
      <c r="N1019" t="str">
        <f>_xlfn.XLOOKUP(All_Together_New[[#This Row],[School Name]],Maine_Schools[School Name],Maine_Schools[Comparison School Type],"Error")</f>
        <v>Non Charter</v>
      </c>
    </row>
    <row r="1020" spans="1:14">
      <c r="A1020" t="s">
        <v>570</v>
      </c>
      <c r="B1020">
        <v>296</v>
      </c>
      <c r="C1020" t="s">
        <v>858</v>
      </c>
      <c r="D1020">
        <v>297</v>
      </c>
      <c r="E1020" t="s">
        <v>240</v>
      </c>
      <c r="F1020" t="s">
        <v>1243</v>
      </c>
      <c r="G1020" t="s">
        <v>586</v>
      </c>
      <c r="H1020" t="s">
        <v>2297</v>
      </c>
      <c r="I1020">
        <v>175</v>
      </c>
      <c r="J1020">
        <v>170</v>
      </c>
      <c r="K1020">
        <v>0.97140000000000004</v>
      </c>
      <c r="L1020" t="s">
        <v>1365</v>
      </c>
      <c r="M1020">
        <v>0.49409999999999998</v>
      </c>
      <c r="N1020" t="str">
        <f>_xlfn.XLOOKUP(All_Together_New[[#This Row],[School Name]],Maine_Schools[School Name],Maine_Schools[Comparison School Type],"Error")</f>
        <v>Non Charter</v>
      </c>
    </row>
    <row r="1021" spans="1:14">
      <c r="A1021" t="s">
        <v>570</v>
      </c>
      <c r="B1021">
        <v>298</v>
      </c>
      <c r="C1021" t="s">
        <v>860</v>
      </c>
      <c r="D1021">
        <v>299</v>
      </c>
      <c r="E1021" t="s">
        <v>39</v>
      </c>
      <c r="F1021" t="s">
        <v>1243</v>
      </c>
      <c r="G1021" t="s">
        <v>586</v>
      </c>
      <c r="H1021" t="s">
        <v>2297</v>
      </c>
      <c r="I1021">
        <v>85</v>
      </c>
      <c r="J1021">
        <v>83</v>
      </c>
      <c r="K1021">
        <v>0.97650000000000003</v>
      </c>
      <c r="L1021" t="s">
        <v>1521</v>
      </c>
      <c r="M1021">
        <v>0.40960000000000002</v>
      </c>
      <c r="N1021" t="str">
        <f>_xlfn.XLOOKUP(All_Together_New[[#This Row],[School Name]],Maine_Schools[School Name],Maine_Schools[Comparison School Type],"Error")</f>
        <v>Non Charter</v>
      </c>
    </row>
    <row r="1022" spans="1:14">
      <c r="A1022" t="s">
        <v>570</v>
      </c>
      <c r="B1022">
        <v>298</v>
      </c>
      <c r="C1022" t="s">
        <v>860</v>
      </c>
      <c r="D1022">
        <v>301</v>
      </c>
      <c r="E1022" t="s">
        <v>119</v>
      </c>
      <c r="F1022" t="s">
        <v>1243</v>
      </c>
      <c r="G1022" t="s">
        <v>586</v>
      </c>
      <c r="H1022" t="s">
        <v>2297</v>
      </c>
      <c r="I1022">
        <v>136</v>
      </c>
      <c r="J1022">
        <v>132</v>
      </c>
      <c r="K1022">
        <v>0.97060000000000002</v>
      </c>
      <c r="L1022" t="s">
        <v>1382</v>
      </c>
      <c r="M1022">
        <v>0.61360000000000003</v>
      </c>
      <c r="N1022" t="str">
        <f>_xlfn.XLOOKUP(All_Together_New[[#This Row],[School Name]],Maine_Schools[School Name],Maine_Schools[Comparison School Type],"Error")</f>
        <v>Non Charter</v>
      </c>
    </row>
    <row r="1023" spans="1:14">
      <c r="A1023" t="s">
        <v>570</v>
      </c>
      <c r="B1023">
        <v>311</v>
      </c>
      <c r="C1023" t="s">
        <v>865</v>
      </c>
      <c r="D1023">
        <v>312</v>
      </c>
      <c r="E1023" t="s">
        <v>227</v>
      </c>
      <c r="F1023" t="s">
        <v>1243</v>
      </c>
      <c r="G1023" t="s">
        <v>586</v>
      </c>
      <c r="H1023" t="s">
        <v>2297</v>
      </c>
      <c r="I1023">
        <v>102</v>
      </c>
      <c r="J1023">
        <v>98</v>
      </c>
      <c r="K1023">
        <v>0.96079999999999999</v>
      </c>
      <c r="L1023" t="s">
        <v>1399</v>
      </c>
      <c r="M1023">
        <v>0.31630000000000003</v>
      </c>
      <c r="N1023" t="str">
        <f>_xlfn.XLOOKUP(All_Together_New[[#This Row],[School Name]],Maine_Schools[School Name],Maine_Schools[Comparison School Type],"Error")</f>
        <v>Non Charter</v>
      </c>
    </row>
    <row r="1024" spans="1:14">
      <c r="A1024" t="s">
        <v>570</v>
      </c>
      <c r="B1024">
        <v>1036</v>
      </c>
      <c r="C1024" t="s">
        <v>873</v>
      </c>
      <c r="D1024">
        <v>1037</v>
      </c>
      <c r="E1024" t="s">
        <v>229</v>
      </c>
      <c r="F1024" t="s">
        <v>1243</v>
      </c>
      <c r="G1024" t="s">
        <v>586</v>
      </c>
      <c r="H1024" t="s">
        <v>2297</v>
      </c>
      <c r="I1024">
        <v>122</v>
      </c>
      <c r="J1024">
        <v>111</v>
      </c>
      <c r="K1024">
        <v>0.90980000000000005</v>
      </c>
      <c r="L1024" t="s">
        <v>1521</v>
      </c>
      <c r="M1024">
        <v>0.30630000000000002</v>
      </c>
      <c r="N1024" t="str">
        <f>_xlfn.XLOOKUP(All_Together_New[[#This Row],[School Name]],Maine_Schools[School Name],Maine_Schools[Comparison School Type],"Error")</f>
        <v>Non Charter</v>
      </c>
    </row>
    <row r="1025" spans="1:14">
      <c r="A1025" t="s">
        <v>570</v>
      </c>
      <c r="B1025">
        <v>319</v>
      </c>
      <c r="C1025" t="s">
        <v>874</v>
      </c>
      <c r="D1025">
        <v>320</v>
      </c>
      <c r="E1025" t="s">
        <v>501</v>
      </c>
      <c r="F1025" t="s">
        <v>1243</v>
      </c>
      <c r="G1025" t="s">
        <v>586</v>
      </c>
      <c r="H1025" t="s">
        <v>2297</v>
      </c>
      <c r="I1025">
        <v>95</v>
      </c>
      <c r="J1025">
        <v>95</v>
      </c>
      <c r="K1025">
        <v>1</v>
      </c>
      <c r="L1025" t="s">
        <v>1253</v>
      </c>
      <c r="M1025">
        <v>0.30530000000000002</v>
      </c>
      <c r="N1025" t="str">
        <f>_xlfn.XLOOKUP(All_Together_New[[#This Row],[School Name]],Maine_Schools[School Name],Maine_Schools[Comparison School Type],"Error")</f>
        <v>Non Charter</v>
      </c>
    </row>
    <row r="1026" spans="1:14">
      <c r="A1026" t="s">
        <v>570</v>
      </c>
      <c r="B1026">
        <v>1735</v>
      </c>
      <c r="C1026" t="s">
        <v>876</v>
      </c>
      <c r="D1026">
        <v>738</v>
      </c>
      <c r="E1026" t="s">
        <v>343</v>
      </c>
      <c r="F1026" t="s">
        <v>1243</v>
      </c>
      <c r="G1026" t="s">
        <v>586</v>
      </c>
      <c r="H1026" t="s">
        <v>2297</v>
      </c>
      <c r="I1026">
        <v>59</v>
      </c>
      <c r="J1026">
        <v>59</v>
      </c>
      <c r="K1026">
        <v>1</v>
      </c>
      <c r="L1026" t="s">
        <v>1520</v>
      </c>
      <c r="M1026">
        <v>0.32200000000000001</v>
      </c>
      <c r="N1026" t="str">
        <f>_xlfn.XLOOKUP(All_Together_New[[#This Row],[School Name]],Maine_Schools[School Name],Maine_Schools[Comparison School Type],"Error")</f>
        <v>Non Charter</v>
      </c>
    </row>
    <row r="1027" spans="1:14">
      <c r="A1027" t="s">
        <v>570</v>
      </c>
      <c r="B1027">
        <v>342</v>
      </c>
      <c r="C1027" t="s">
        <v>878</v>
      </c>
      <c r="D1027">
        <v>344</v>
      </c>
      <c r="E1027" t="s">
        <v>264</v>
      </c>
      <c r="F1027" t="s">
        <v>1243</v>
      </c>
      <c r="G1027" t="s">
        <v>586</v>
      </c>
      <c r="H1027" t="s">
        <v>2297</v>
      </c>
      <c r="I1027">
        <v>224</v>
      </c>
      <c r="J1027">
        <v>224</v>
      </c>
      <c r="K1027">
        <v>1</v>
      </c>
      <c r="L1027" t="s">
        <v>1562</v>
      </c>
      <c r="M1027">
        <v>0.47320000000000001</v>
      </c>
      <c r="N1027" t="str">
        <f>_xlfn.XLOOKUP(All_Together_New[[#This Row],[School Name]],Maine_Schools[School Name],Maine_Schools[Comparison School Type],"Error")</f>
        <v>Non Charter</v>
      </c>
    </row>
    <row r="1028" spans="1:14">
      <c r="A1028" t="s">
        <v>570</v>
      </c>
      <c r="B1028">
        <v>345</v>
      </c>
      <c r="C1028" t="s">
        <v>880</v>
      </c>
      <c r="D1028">
        <v>346</v>
      </c>
      <c r="E1028" t="s">
        <v>30</v>
      </c>
      <c r="F1028" t="s">
        <v>1243</v>
      </c>
      <c r="G1028" t="s">
        <v>586</v>
      </c>
      <c r="H1028" t="s">
        <v>2297</v>
      </c>
      <c r="I1028">
        <v>49</v>
      </c>
      <c r="J1028">
        <v>48</v>
      </c>
      <c r="K1028">
        <v>0.97960000000000003</v>
      </c>
      <c r="L1028" t="s">
        <v>1324</v>
      </c>
      <c r="M1028">
        <v>0.8125</v>
      </c>
      <c r="N1028" t="str">
        <f>_xlfn.XLOOKUP(All_Together_New[[#This Row],[School Name]],Maine_Schools[School Name],Maine_Schools[Comparison School Type],"Error")</f>
        <v>Non Charter</v>
      </c>
    </row>
    <row r="1029" spans="1:14">
      <c r="A1029" t="s">
        <v>570</v>
      </c>
      <c r="B1029">
        <v>349</v>
      </c>
      <c r="C1029" t="s">
        <v>882</v>
      </c>
      <c r="D1029">
        <v>350</v>
      </c>
      <c r="E1029" t="s">
        <v>231</v>
      </c>
      <c r="F1029" t="s">
        <v>1243</v>
      </c>
      <c r="G1029" t="s">
        <v>586</v>
      </c>
      <c r="H1029" t="s">
        <v>2297</v>
      </c>
      <c r="I1029">
        <v>36</v>
      </c>
      <c r="J1029">
        <v>36</v>
      </c>
      <c r="K1029">
        <v>1</v>
      </c>
      <c r="L1029" t="s">
        <v>1591</v>
      </c>
      <c r="M1029">
        <v>0.44440000000000002</v>
      </c>
      <c r="N1029" t="str">
        <f>_xlfn.XLOOKUP(All_Together_New[[#This Row],[School Name]],Maine_Schools[School Name],Maine_Schools[Comparison School Type],"Error")</f>
        <v>Non Charter</v>
      </c>
    </row>
    <row r="1030" spans="1:14">
      <c r="A1030" t="s">
        <v>570</v>
      </c>
      <c r="B1030">
        <v>351</v>
      </c>
      <c r="C1030" t="s">
        <v>884</v>
      </c>
      <c r="D1030">
        <v>352</v>
      </c>
      <c r="E1030" t="s">
        <v>508</v>
      </c>
      <c r="F1030" t="s">
        <v>1243</v>
      </c>
      <c r="G1030" t="s">
        <v>586</v>
      </c>
      <c r="H1030" t="s">
        <v>2297</v>
      </c>
      <c r="I1030">
        <v>44</v>
      </c>
      <c r="J1030">
        <v>44</v>
      </c>
      <c r="K1030">
        <v>1</v>
      </c>
      <c r="L1030" t="s">
        <v>1257</v>
      </c>
      <c r="M1030">
        <v>0.29549999999999998</v>
      </c>
      <c r="N1030" t="str">
        <f>_xlfn.XLOOKUP(All_Together_New[[#This Row],[School Name]],Maine_Schools[School Name],Maine_Schools[Comparison School Type],"Error")</f>
        <v>Non Charter</v>
      </c>
    </row>
    <row r="1031" spans="1:14">
      <c r="A1031" t="s">
        <v>570</v>
      </c>
      <c r="B1031">
        <v>353</v>
      </c>
      <c r="C1031" t="s">
        <v>885</v>
      </c>
      <c r="D1031">
        <v>354</v>
      </c>
      <c r="E1031" t="s">
        <v>509</v>
      </c>
      <c r="F1031" t="s">
        <v>1243</v>
      </c>
      <c r="G1031" t="s">
        <v>586</v>
      </c>
      <c r="H1031" t="s">
        <v>2297</v>
      </c>
      <c r="I1031">
        <v>44</v>
      </c>
      <c r="J1031">
        <v>44</v>
      </c>
      <c r="K1031">
        <v>1</v>
      </c>
      <c r="L1031" t="s">
        <v>1520</v>
      </c>
      <c r="M1031">
        <v>0.43180000000000002</v>
      </c>
      <c r="N1031" t="str">
        <f>_xlfn.XLOOKUP(All_Together_New[[#This Row],[School Name]],Maine_Schools[School Name],Maine_Schools[Comparison School Type],"Error")</f>
        <v>Non Charter</v>
      </c>
    </row>
    <row r="1032" spans="1:14">
      <c r="A1032" t="s">
        <v>570</v>
      </c>
      <c r="B1032">
        <v>1013</v>
      </c>
      <c r="C1032" t="s">
        <v>678</v>
      </c>
      <c r="D1032">
        <v>1014</v>
      </c>
      <c r="E1032" t="s">
        <v>210</v>
      </c>
      <c r="F1032" t="s">
        <v>1243</v>
      </c>
      <c r="G1032" t="s">
        <v>586</v>
      </c>
      <c r="H1032" t="s">
        <v>2297</v>
      </c>
      <c r="I1032">
        <v>94</v>
      </c>
      <c r="J1032">
        <v>94</v>
      </c>
      <c r="K1032">
        <v>1</v>
      </c>
      <c r="L1032" t="s">
        <v>1355</v>
      </c>
      <c r="M1032">
        <v>0.73399999999999999</v>
      </c>
      <c r="N1032" t="str">
        <f>_xlfn.XLOOKUP(All_Together_New[[#This Row],[School Name]],Maine_Schools[School Name],Maine_Schools[Comparison School Type],"Error")</f>
        <v>Non Charter</v>
      </c>
    </row>
    <row r="1033" spans="1:14">
      <c r="A1033" t="s">
        <v>570</v>
      </c>
      <c r="B1033">
        <v>364</v>
      </c>
      <c r="C1033" t="s">
        <v>886</v>
      </c>
      <c r="D1033">
        <v>369</v>
      </c>
      <c r="E1033" t="s">
        <v>28</v>
      </c>
      <c r="F1033" t="s">
        <v>1243</v>
      </c>
      <c r="G1033" t="s">
        <v>586</v>
      </c>
      <c r="H1033" t="s">
        <v>2297</v>
      </c>
      <c r="I1033">
        <v>215</v>
      </c>
      <c r="J1033">
        <v>209</v>
      </c>
      <c r="K1033">
        <v>0.97209999999999996</v>
      </c>
      <c r="L1033" t="s">
        <v>1478</v>
      </c>
      <c r="M1033">
        <v>0.49759999999999999</v>
      </c>
      <c r="N1033" t="str">
        <f>_xlfn.XLOOKUP(All_Together_New[[#This Row],[School Name]],Maine_Schools[School Name],Maine_Schools[Comparison School Type],"Error")</f>
        <v>Non Charter</v>
      </c>
    </row>
    <row r="1034" spans="1:14">
      <c r="A1034" t="s">
        <v>570</v>
      </c>
      <c r="B1034">
        <v>364</v>
      </c>
      <c r="C1034" t="s">
        <v>886</v>
      </c>
      <c r="D1034">
        <v>384</v>
      </c>
      <c r="E1034" t="s">
        <v>163</v>
      </c>
      <c r="F1034" t="s">
        <v>1243</v>
      </c>
      <c r="G1034" t="s">
        <v>586</v>
      </c>
      <c r="H1034" t="s">
        <v>2297</v>
      </c>
      <c r="I1034">
        <v>93</v>
      </c>
      <c r="J1034">
        <v>83</v>
      </c>
      <c r="K1034">
        <v>0.89249999999999996</v>
      </c>
      <c r="L1034" t="s">
        <v>1331</v>
      </c>
      <c r="M1034">
        <v>0.54220000000000002</v>
      </c>
      <c r="N1034" t="str">
        <f>_xlfn.XLOOKUP(All_Together_New[[#This Row],[School Name]],Maine_Schools[School Name],Maine_Schools[Comparison School Type],"Error")</f>
        <v>Non Charter</v>
      </c>
    </row>
    <row r="1035" spans="1:14">
      <c r="A1035" t="s">
        <v>570</v>
      </c>
      <c r="B1035">
        <v>364</v>
      </c>
      <c r="C1035" t="s">
        <v>886</v>
      </c>
      <c r="D1035">
        <v>379</v>
      </c>
      <c r="E1035" t="s">
        <v>41</v>
      </c>
      <c r="F1035" t="s">
        <v>1243</v>
      </c>
      <c r="G1035" t="s">
        <v>586</v>
      </c>
      <c r="H1035" t="s">
        <v>2297</v>
      </c>
      <c r="I1035">
        <v>217</v>
      </c>
      <c r="J1035">
        <v>179</v>
      </c>
      <c r="K1035">
        <v>0.82489999999999997</v>
      </c>
      <c r="L1035" t="s">
        <v>1299</v>
      </c>
      <c r="M1035">
        <v>0.75980000000000003</v>
      </c>
      <c r="N1035" t="str">
        <f>_xlfn.XLOOKUP(All_Together_New[[#This Row],[School Name]],Maine_Schools[School Name],Maine_Schools[Comparison School Type],"Error")</f>
        <v>Non Charter</v>
      </c>
    </row>
    <row r="1036" spans="1:14">
      <c r="A1036" t="s">
        <v>570</v>
      </c>
      <c r="B1036">
        <v>364</v>
      </c>
      <c r="C1036" t="s">
        <v>886</v>
      </c>
      <c r="D1036">
        <v>385</v>
      </c>
      <c r="E1036" t="s">
        <v>242</v>
      </c>
      <c r="F1036" t="s">
        <v>1243</v>
      </c>
      <c r="G1036" t="s">
        <v>586</v>
      </c>
      <c r="H1036" t="s">
        <v>2297</v>
      </c>
      <c r="I1036">
        <v>175</v>
      </c>
      <c r="J1036">
        <v>175</v>
      </c>
      <c r="K1036">
        <v>1</v>
      </c>
      <c r="L1036" t="s">
        <v>1478</v>
      </c>
      <c r="M1036">
        <v>0.59430000000000005</v>
      </c>
      <c r="N1036" t="str">
        <f>_xlfn.XLOOKUP(All_Together_New[[#This Row],[School Name]],Maine_Schools[School Name],Maine_Schools[Comparison School Type],"Error")</f>
        <v>Non Charter</v>
      </c>
    </row>
    <row r="1037" spans="1:14">
      <c r="A1037" t="s">
        <v>570</v>
      </c>
      <c r="B1037">
        <v>364</v>
      </c>
      <c r="C1037" t="s">
        <v>886</v>
      </c>
      <c r="D1037">
        <v>381</v>
      </c>
      <c r="E1037" t="s">
        <v>271</v>
      </c>
      <c r="F1037" t="s">
        <v>1243</v>
      </c>
      <c r="G1037" t="s">
        <v>586</v>
      </c>
      <c r="H1037" t="s">
        <v>2297</v>
      </c>
      <c r="I1037">
        <v>169</v>
      </c>
      <c r="J1037">
        <v>163</v>
      </c>
      <c r="K1037">
        <v>0.96450000000000002</v>
      </c>
      <c r="L1037" t="s">
        <v>1325</v>
      </c>
      <c r="M1037">
        <v>0.5706</v>
      </c>
      <c r="N1037" t="str">
        <f>_xlfn.XLOOKUP(All_Together_New[[#This Row],[School Name]],Maine_Schools[School Name],Maine_Schools[Comparison School Type],"Error")</f>
        <v>Non Charter</v>
      </c>
    </row>
    <row r="1038" spans="1:14">
      <c r="A1038" t="s">
        <v>570</v>
      </c>
      <c r="B1038">
        <v>364</v>
      </c>
      <c r="C1038" t="s">
        <v>886</v>
      </c>
      <c r="D1038">
        <v>373</v>
      </c>
      <c r="E1038" t="s">
        <v>295</v>
      </c>
      <c r="F1038" t="s">
        <v>1243</v>
      </c>
      <c r="G1038" t="s">
        <v>586</v>
      </c>
      <c r="H1038" t="s">
        <v>2297</v>
      </c>
      <c r="I1038">
        <v>225</v>
      </c>
      <c r="J1038">
        <v>225</v>
      </c>
      <c r="K1038">
        <v>1</v>
      </c>
      <c r="L1038" t="s">
        <v>1414</v>
      </c>
      <c r="M1038">
        <v>0.33329999999999999</v>
      </c>
      <c r="N1038" t="str">
        <f>_xlfn.XLOOKUP(All_Together_New[[#This Row],[School Name]],Maine_Schools[School Name],Maine_Schools[Comparison School Type],"Error")</f>
        <v>Non Charter</v>
      </c>
    </row>
    <row r="1039" spans="1:14">
      <c r="A1039" t="s">
        <v>570</v>
      </c>
      <c r="B1039">
        <v>364</v>
      </c>
      <c r="C1039" t="s">
        <v>886</v>
      </c>
      <c r="D1039">
        <v>380</v>
      </c>
      <c r="E1039" t="s">
        <v>104</v>
      </c>
      <c r="F1039" t="s">
        <v>1243</v>
      </c>
      <c r="G1039" t="s">
        <v>586</v>
      </c>
      <c r="H1039" t="s">
        <v>2297</v>
      </c>
      <c r="I1039">
        <v>178</v>
      </c>
      <c r="J1039">
        <v>175</v>
      </c>
      <c r="K1039">
        <v>0.98309999999999997</v>
      </c>
      <c r="L1039" t="s">
        <v>1505</v>
      </c>
      <c r="M1039">
        <v>0.62290000000000001</v>
      </c>
      <c r="N1039" t="str">
        <f>_xlfn.XLOOKUP(All_Together_New[[#This Row],[School Name]],Maine_Schools[School Name],Maine_Schools[Comparison School Type],"Error")</f>
        <v>Non Charter</v>
      </c>
    </row>
    <row r="1040" spans="1:14">
      <c r="A1040" t="s">
        <v>570</v>
      </c>
      <c r="B1040">
        <v>364</v>
      </c>
      <c r="C1040" t="s">
        <v>886</v>
      </c>
      <c r="D1040">
        <v>375</v>
      </c>
      <c r="E1040" t="s">
        <v>129</v>
      </c>
      <c r="F1040" t="s">
        <v>1243</v>
      </c>
      <c r="G1040" t="s">
        <v>586</v>
      </c>
      <c r="H1040" t="s">
        <v>2297</v>
      </c>
      <c r="I1040">
        <v>434</v>
      </c>
      <c r="J1040">
        <v>415</v>
      </c>
      <c r="K1040">
        <v>0.95620000000000005</v>
      </c>
      <c r="L1040" t="s">
        <v>1345</v>
      </c>
      <c r="M1040">
        <v>0.72289999999999999</v>
      </c>
      <c r="N1040" t="str">
        <f>_xlfn.XLOOKUP(All_Together_New[[#This Row],[School Name]],Maine_Schools[School Name],Maine_Schools[Comparison School Type],"Error")</f>
        <v>Non Charter</v>
      </c>
    </row>
    <row r="1041" spans="1:14">
      <c r="A1041" t="s">
        <v>570</v>
      </c>
      <c r="B1041">
        <v>364</v>
      </c>
      <c r="C1041" t="s">
        <v>886</v>
      </c>
      <c r="D1041">
        <v>376</v>
      </c>
      <c r="E1041" t="s">
        <v>107</v>
      </c>
      <c r="F1041" t="s">
        <v>1243</v>
      </c>
      <c r="G1041" t="s">
        <v>586</v>
      </c>
      <c r="H1041" t="s">
        <v>2297</v>
      </c>
      <c r="I1041">
        <v>418</v>
      </c>
      <c r="J1041">
        <v>407</v>
      </c>
      <c r="K1041">
        <v>0.97370000000000001</v>
      </c>
      <c r="L1041" t="s">
        <v>1539</v>
      </c>
      <c r="M1041">
        <v>0.6855</v>
      </c>
      <c r="N1041" t="str">
        <f>_xlfn.XLOOKUP(All_Together_New[[#This Row],[School Name]],Maine_Schools[School Name],Maine_Schools[Comparison School Type],"Error")</f>
        <v>Non Charter</v>
      </c>
    </row>
    <row r="1042" spans="1:14">
      <c r="A1042" t="s">
        <v>570</v>
      </c>
      <c r="B1042">
        <v>364</v>
      </c>
      <c r="C1042" t="s">
        <v>886</v>
      </c>
      <c r="D1042">
        <v>370</v>
      </c>
      <c r="E1042" t="s">
        <v>476</v>
      </c>
      <c r="F1042" t="s">
        <v>1243</v>
      </c>
      <c r="G1042" t="s">
        <v>586</v>
      </c>
      <c r="H1042" t="s">
        <v>2297</v>
      </c>
      <c r="I1042">
        <v>130</v>
      </c>
      <c r="J1042">
        <v>128</v>
      </c>
      <c r="K1042">
        <v>0.98460000000000003</v>
      </c>
      <c r="L1042" t="s">
        <v>1520</v>
      </c>
      <c r="M1042">
        <v>0.1484</v>
      </c>
      <c r="N1042" t="str">
        <f>_xlfn.XLOOKUP(All_Together_New[[#This Row],[School Name]],Maine_Schools[School Name],Maine_Schools[Comparison School Type],"Error")</f>
        <v>Non Charter</v>
      </c>
    </row>
    <row r="1043" spans="1:14">
      <c r="A1043" t="s">
        <v>570</v>
      </c>
      <c r="B1043">
        <v>364</v>
      </c>
      <c r="C1043" t="s">
        <v>886</v>
      </c>
      <c r="D1043">
        <v>377</v>
      </c>
      <c r="E1043" t="s">
        <v>346</v>
      </c>
      <c r="F1043" t="s">
        <v>1243</v>
      </c>
      <c r="G1043" t="s">
        <v>586</v>
      </c>
      <c r="H1043" t="s">
        <v>2297</v>
      </c>
      <c r="I1043">
        <v>496</v>
      </c>
      <c r="J1043">
        <v>486</v>
      </c>
      <c r="K1043">
        <v>0.9798</v>
      </c>
      <c r="L1043" t="s">
        <v>2484</v>
      </c>
      <c r="M1043">
        <v>0.63580000000000003</v>
      </c>
      <c r="N1043" t="str">
        <f>_xlfn.XLOOKUP(All_Together_New[[#This Row],[School Name]],Maine_Schools[School Name],Maine_Schools[Comparison School Type],"Error")</f>
        <v>Non Charter</v>
      </c>
    </row>
    <row r="1044" spans="1:14">
      <c r="A1044" t="s">
        <v>570</v>
      </c>
      <c r="B1044">
        <v>364</v>
      </c>
      <c r="C1044" t="s">
        <v>886</v>
      </c>
      <c r="D1044">
        <v>386</v>
      </c>
      <c r="E1044" t="s">
        <v>400</v>
      </c>
      <c r="F1044" t="s">
        <v>1243</v>
      </c>
      <c r="G1044" t="s">
        <v>586</v>
      </c>
      <c r="H1044" t="s">
        <v>2297</v>
      </c>
      <c r="I1044">
        <v>173</v>
      </c>
      <c r="J1044">
        <v>171</v>
      </c>
      <c r="K1044">
        <v>0.98839999999999995</v>
      </c>
      <c r="L1044" t="s">
        <v>1285</v>
      </c>
      <c r="M1044">
        <v>0.3977</v>
      </c>
      <c r="N1044" t="str">
        <f>_xlfn.XLOOKUP(All_Together_New[[#This Row],[School Name]],Maine_Schools[School Name],Maine_Schools[Comparison School Type],"Error")</f>
        <v>Non Charter</v>
      </c>
    </row>
    <row r="1045" spans="1:14">
      <c r="A1045" t="s">
        <v>570</v>
      </c>
      <c r="B1045">
        <v>364</v>
      </c>
      <c r="C1045" t="s">
        <v>886</v>
      </c>
      <c r="D1045">
        <v>378</v>
      </c>
      <c r="E1045" t="s">
        <v>101</v>
      </c>
      <c r="F1045" t="s">
        <v>1243</v>
      </c>
      <c r="G1045" t="s">
        <v>586</v>
      </c>
      <c r="H1045" t="s">
        <v>2297</v>
      </c>
      <c r="I1045">
        <v>240</v>
      </c>
      <c r="J1045">
        <v>205</v>
      </c>
      <c r="K1045">
        <v>0.85419999999999996</v>
      </c>
      <c r="L1045" t="s">
        <v>1398</v>
      </c>
      <c r="M1045">
        <v>0.61950000000000005</v>
      </c>
      <c r="N1045" t="str">
        <f>_xlfn.XLOOKUP(All_Together_New[[#This Row],[School Name]],Maine_Schools[School Name],Maine_Schools[Comparison School Type],"Error")</f>
        <v>Non Charter</v>
      </c>
    </row>
    <row r="1046" spans="1:14">
      <c r="A1046" t="s">
        <v>570</v>
      </c>
      <c r="B1046">
        <v>364</v>
      </c>
      <c r="C1046" t="s">
        <v>886</v>
      </c>
      <c r="D1046">
        <v>372</v>
      </c>
      <c r="E1046" t="s">
        <v>516</v>
      </c>
      <c r="F1046" t="s">
        <v>1243</v>
      </c>
      <c r="G1046" t="s">
        <v>586</v>
      </c>
      <c r="H1046" t="s">
        <v>2297</v>
      </c>
      <c r="I1046">
        <v>104</v>
      </c>
      <c r="J1046">
        <v>100</v>
      </c>
      <c r="K1046">
        <v>0.96150000000000002</v>
      </c>
      <c r="L1046" t="s">
        <v>1351</v>
      </c>
      <c r="M1046">
        <v>0.47</v>
      </c>
      <c r="N1046" t="str">
        <f>_xlfn.XLOOKUP(All_Together_New[[#This Row],[School Name]],Maine_Schools[School Name],Maine_Schools[Comparison School Type],"Error")</f>
        <v>Non Charter</v>
      </c>
    </row>
    <row r="1047" spans="1:14">
      <c r="A1047" t="s">
        <v>570</v>
      </c>
      <c r="B1047">
        <v>389</v>
      </c>
      <c r="C1047" t="s">
        <v>889</v>
      </c>
      <c r="D1047">
        <v>390</v>
      </c>
      <c r="E1047" t="s">
        <v>234</v>
      </c>
      <c r="F1047" t="s">
        <v>1243</v>
      </c>
      <c r="G1047" t="s">
        <v>586</v>
      </c>
      <c r="H1047" t="s">
        <v>2297</v>
      </c>
      <c r="I1047">
        <v>64</v>
      </c>
      <c r="J1047">
        <v>64</v>
      </c>
      <c r="K1047">
        <v>1</v>
      </c>
      <c r="L1047" t="s">
        <v>1392</v>
      </c>
      <c r="M1047">
        <v>0.625</v>
      </c>
      <c r="N1047" t="str">
        <f>_xlfn.XLOOKUP(All_Together_New[[#This Row],[School Name]],Maine_Schools[School Name],Maine_Schools[Comparison School Type],"Error")</f>
        <v>Non Charter</v>
      </c>
    </row>
    <row r="1048" spans="1:14">
      <c r="A1048" t="s">
        <v>570</v>
      </c>
      <c r="B1048">
        <v>1438</v>
      </c>
      <c r="C1048" t="s">
        <v>893</v>
      </c>
      <c r="D1048">
        <v>59</v>
      </c>
      <c r="E1048" t="s">
        <v>5</v>
      </c>
      <c r="F1048" t="s">
        <v>1243</v>
      </c>
      <c r="G1048" t="s">
        <v>586</v>
      </c>
      <c r="H1048" t="s">
        <v>2297</v>
      </c>
      <c r="I1048">
        <v>333</v>
      </c>
      <c r="J1048">
        <v>316</v>
      </c>
      <c r="K1048">
        <v>0.94889999999999997</v>
      </c>
      <c r="L1048" t="s">
        <v>1574</v>
      </c>
      <c r="M1048">
        <v>0.73419999999999996</v>
      </c>
      <c r="N1048" t="str">
        <f>_xlfn.XLOOKUP(All_Together_New[[#This Row],[School Name]],Maine_Schools[School Name],Maine_Schools[Comparison School Type],"Error")</f>
        <v>Non Charter</v>
      </c>
    </row>
    <row r="1049" spans="1:14">
      <c r="A1049" t="s">
        <v>570</v>
      </c>
      <c r="B1049">
        <v>1438</v>
      </c>
      <c r="C1049" t="s">
        <v>893</v>
      </c>
      <c r="D1049">
        <v>57</v>
      </c>
      <c r="E1049" t="s">
        <v>232</v>
      </c>
      <c r="F1049" t="s">
        <v>1243</v>
      </c>
      <c r="G1049" t="s">
        <v>586</v>
      </c>
      <c r="H1049" t="s">
        <v>2297</v>
      </c>
      <c r="I1049">
        <v>189</v>
      </c>
      <c r="J1049">
        <v>184</v>
      </c>
      <c r="K1049">
        <v>0.97350000000000003</v>
      </c>
      <c r="L1049" t="s">
        <v>1408</v>
      </c>
      <c r="M1049">
        <v>0.4239</v>
      </c>
      <c r="N1049" t="str">
        <f>_xlfn.XLOOKUP(All_Together_New[[#This Row],[School Name]],Maine_Schools[School Name],Maine_Schools[Comparison School Type],"Error")</f>
        <v>Non Charter</v>
      </c>
    </row>
    <row r="1050" spans="1:14">
      <c r="A1050" t="s">
        <v>570</v>
      </c>
      <c r="B1050">
        <v>1438</v>
      </c>
      <c r="C1050" t="s">
        <v>893</v>
      </c>
      <c r="D1050">
        <v>60</v>
      </c>
      <c r="E1050" t="s">
        <v>121</v>
      </c>
      <c r="F1050" t="s">
        <v>1243</v>
      </c>
      <c r="G1050" t="s">
        <v>586</v>
      </c>
      <c r="H1050" t="s">
        <v>2297</v>
      </c>
      <c r="I1050">
        <v>144</v>
      </c>
      <c r="J1050">
        <v>140</v>
      </c>
      <c r="K1050">
        <v>0.97219999999999995</v>
      </c>
      <c r="L1050" t="s">
        <v>1353</v>
      </c>
      <c r="M1050">
        <v>0.64290000000000003</v>
      </c>
      <c r="N1050" t="str">
        <f>_xlfn.XLOOKUP(All_Together_New[[#This Row],[School Name]],Maine_Schools[School Name],Maine_Schools[Comparison School Type],"Error")</f>
        <v>Non Charter</v>
      </c>
    </row>
    <row r="1051" spans="1:14">
      <c r="A1051" t="s">
        <v>570</v>
      </c>
      <c r="B1051">
        <v>1438</v>
      </c>
      <c r="C1051" t="s">
        <v>893</v>
      </c>
      <c r="D1051">
        <v>358</v>
      </c>
      <c r="E1051" t="s">
        <v>421</v>
      </c>
      <c r="F1051" t="s">
        <v>1243</v>
      </c>
      <c r="G1051" t="s">
        <v>586</v>
      </c>
      <c r="H1051" t="s">
        <v>2297</v>
      </c>
      <c r="I1051">
        <v>44</v>
      </c>
      <c r="J1051">
        <v>44</v>
      </c>
      <c r="K1051">
        <v>1</v>
      </c>
      <c r="L1051" t="s">
        <v>1250</v>
      </c>
      <c r="M1051">
        <v>0.2273</v>
      </c>
      <c r="N1051" t="str">
        <f>_xlfn.XLOOKUP(All_Together_New[[#This Row],[School Name]],Maine_Schools[School Name],Maine_Schools[Comparison School Type],"Error")</f>
        <v>Non Charter</v>
      </c>
    </row>
    <row r="1052" spans="1:14">
      <c r="A1052" t="s">
        <v>570</v>
      </c>
      <c r="B1052">
        <v>1438</v>
      </c>
      <c r="C1052" t="s">
        <v>893</v>
      </c>
      <c r="D1052">
        <v>536</v>
      </c>
      <c r="E1052" t="s">
        <v>477</v>
      </c>
      <c r="F1052" t="s">
        <v>1243</v>
      </c>
      <c r="G1052" t="s">
        <v>586</v>
      </c>
      <c r="H1052" t="s">
        <v>2297</v>
      </c>
      <c r="I1052">
        <v>198</v>
      </c>
      <c r="J1052">
        <v>194</v>
      </c>
      <c r="K1052">
        <v>0.9798</v>
      </c>
      <c r="L1052" t="s">
        <v>1319</v>
      </c>
      <c r="M1052">
        <v>0.51549999999999996</v>
      </c>
      <c r="N1052" t="str">
        <f>_xlfn.XLOOKUP(All_Together_New[[#This Row],[School Name]],Maine_Schools[School Name],Maine_Schools[Comparison School Type],"Error")</f>
        <v>Non Charter</v>
      </c>
    </row>
    <row r="1053" spans="1:14">
      <c r="A1053" t="s">
        <v>570</v>
      </c>
      <c r="B1053">
        <v>1445</v>
      </c>
      <c r="C1053" t="s">
        <v>897</v>
      </c>
      <c r="D1053">
        <v>153</v>
      </c>
      <c r="E1053" t="s">
        <v>241</v>
      </c>
      <c r="F1053" t="s">
        <v>1243</v>
      </c>
      <c r="G1053" t="s">
        <v>586</v>
      </c>
      <c r="H1053" t="s">
        <v>2297</v>
      </c>
      <c r="I1053">
        <v>28</v>
      </c>
      <c r="J1053">
        <v>28</v>
      </c>
      <c r="K1053">
        <v>1</v>
      </c>
      <c r="L1053" t="s">
        <v>1335</v>
      </c>
      <c r="M1053">
        <v>0.28570000000000001</v>
      </c>
      <c r="N1053" t="str">
        <f>_xlfn.XLOOKUP(All_Together_New[[#This Row],[School Name]],Maine_Schools[School Name],Maine_Schools[Comparison School Type],"Error")</f>
        <v>Non Charter</v>
      </c>
    </row>
    <row r="1054" spans="1:14">
      <c r="A1054" t="s">
        <v>570</v>
      </c>
      <c r="B1054">
        <v>1445</v>
      </c>
      <c r="C1054" t="s">
        <v>897</v>
      </c>
      <c r="D1054">
        <v>2116</v>
      </c>
      <c r="E1054" t="s">
        <v>239</v>
      </c>
      <c r="F1054" t="s">
        <v>1243</v>
      </c>
      <c r="G1054" t="s">
        <v>586</v>
      </c>
      <c r="H1054" t="s">
        <v>2297</v>
      </c>
      <c r="I1054">
        <v>142</v>
      </c>
      <c r="J1054">
        <v>141</v>
      </c>
      <c r="K1054">
        <v>0.99299999999999999</v>
      </c>
      <c r="L1054" t="s">
        <v>1355</v>
      </c>
      <c r="M1054">
        <v>0.4894</v>
      </c>
      <c r="N1054" t="str">
        <f>_xlfn.XLOOKUP(All_Together_New[[#This Row],[School Name]],Maine_Schools[School Name],Maine_Schools[Comparison School Type],"Error")</f>
        <v>Non Charter</v>
      </c>
    </row>
    <row r="1055" spans="1:14">
      <c r="A1055" t="s">
        <v>570</v>
      </c>
      <c r="B1055">
        <v>1445</v>
      </c>
      <c r="C1055" t="s">
        <v>897</v>
      </c>
      <c r="D1055">
        <v>1968</v>
      </c>
      <c r="E1055" t="s">
        <v>52</v>
      </c>
      <c r="F1055" t="s">
        <v>1243</v>
      </c>
      <c r="G1055" t="s">
        <v>586</v>
      </c>
      <c r="H1055" t="s">
        <v>2297</v>
      </c>
      <c r="I1055">
        <v>286</v>
      </c>
      <c r="J1055">
        <v>273</v>
      </c>
      <c r="K1055">
        <v>0.95450000000000002</v>
      </c>
      <c r="L1055" t="s">
        <v>1305</v>
      </c>
      <c r="M1055">
        <v>0.62270000000000003</v>
      </c>
      <c r="N1055" t="str">
        <f>_xlfn.XLOOKUP(All_Together_New[[#This Row],[School Name]],Maine_Schools[School Name],Maine_Schools[Comparison School Type],"Error")</f>
        <v>Non Charter</v>
      </c>
    </row>
    <row r="1056" spans="1:14">
      <c r="A1056" t="s">
        <v>570</v>
      </c>
      <c r="B1056">
        <v>1445</v>
      </c>
      <c r="C1056" t="s">
        <v>897</v>
      </c>
      <c r="D1056">
        <v>308</v>
      </c>
      <c r="E1056" t="s">
        <v>153</v>
      </c>
      <c r="F1056" t="s">
        <v>1243</v>
      </c>
      <c r="G1056" t="s">
        <v>586</v>
      </c>
      <c r="H1056" t="s">
        <v>2297</v>
      </c>
      <c r="I1056">
        <v>49</v>
      </c>
      <c r="J1056">
        <v>42</v>
      </c>
      <c r="K1056">
        <v>0.85709999999999997</v>
      </c>
      <c r="L1056" t="s">
        <v>1271</v>
      </c>
      <c r="M1056">
        <v>0.61899999999999999</v>
      </c>
      <c r="N1056" t="str">
        <f>_xlfn.XLOOKUP(All_Together_New[[#This Row],[School Name]],Maine_Schools[School Name],Maine_Schools[Comparison School Type],"Error")</f>
        <v>Non Charter</v>
      </c>
    </row>
    <row r="1057" spans="1:14">
      <c r="A1057" t="s">
        <v>570</v>
      </c>
      <c r="B1057">
        <v>1445</v>
      </c>
      <c r="C1057" t="s">
        <v>897</v>
      </c>
      <c r="D1057">
        <v>2075</v>
      </c>
      <c r="E1057" t="s">
        <v>494</v>
      </c>
      <c r="F1057" t="s">
        <v>1243</v>
      </c>
      <c r="G1057" t="s">
        <v>586</v>
      </c>
      <c r="H1057" t="s">
        <v>2297</v>
      </c>
      <c r="I1057">
        <v>244</v>
      </c>
      <c r="J1057">
        <v>242</v>
      </c>
      <c r="K1057">
        <v>0.99180000000000001</v>
      </c>
      <c r="L1057" t="s">
        <v>1580</v>
      </c>
      <c r="M1057">
        <v>0.55789999999999995</v>
      </c>
      <c r="N1057" t="str">
        <f>_xlfn.XLOOKUP(All_Together_New[[#This Row],[School Name]],Maine_Schools[School Name],Maine_Schools[Comparison School Type],"Error")</f>
        <v>Non Charter</v>
      </c>
    </row>
    <row r="1058" spans="1:14">
      <c r="A1058" t="s">
        <v>570</v>
      </c>
      <c r="B1058">
        <v>561</v>
      </c>
      <c r="C1058" t="s">
        <v>902</v>
      </c>
      <c r="D1058">
        <v>564</v>
      </c>
      <c r="E1058" t="s">
        <v>495</v>
      </c>
      <c r="F1058" t="s">
        <v>1243</v>
      </c>
      <c r="G1058" t="s">
        <v>586</v>
      </c>
      <c r="H1058" t="s">
        <v>2297</v>
      </c>
      <c r="I1058">
        <v>25</v>
      </c>
      <c r="J1058">
        <v>25</v>
      </c>
      <c r="K1058">
        <v>1</v>
      </c>
      <c r="L1058" t="s">
        <v>1248</v>
      </c>
      <c r="M1058">
        <v>0.24</v>
      </c>
      <c r="N1058" t="str">
        <f>_xlfn.XLOOKUP(All_Together_New[[#This Row],[School Name]],Maine_Schools[School Name],Maine_Schools[Comparison School Type],"Error")</f>
        <v>Non Charter</v>
      </c>
    </row>
    <row r="1059" spans="1:14">
      <c r="A1059" t="s">
        <v>570</v>
      </c>
      <c r="B1059">
        <v>561</v>
      </c>
      <c r="C1059" t="s">
        <v>902</v>
      </c>
      <c r="D1059">
        <v>562</v>
      </c>
      <c r="E1059" t="s">
        <v>157</v>
      </c>
      <c r="F1059" t="s">
        <v>1243</v>
      </c>
      <c r="G1059" t="s">
        <v>586</v>
      </c>
      <c r="H1059" t="s">
        <v>2297</v>
      </c>
      <c r="I1059">
        <v>41</v>
      </c>
      <c r="J1059">
        <v>41</v>
      </c>
      <c r="K1059">
        <v>1</v>
      </c>
      <c r="L1059" t="s">
        <v>1304</v>
      </c>
      <c r="M1059">
        <v>0.73170000000000002</v>
      </c>
      <c r="N1059" t="str">
        <f>_xlfn.XLOOKUP(All_Together_New[[#This Row],[School Name]],Maine_Schools[School Name],Maine_Schools[Comparison School Type],"Error")</f>
        <v>Non Charter</v>
      </c>
    </row>
    <row r="1060" spans="1:14">
      <c r="A1060" t="s">
        <v>570</v>
      </c>
      <c r="B1060">
        <v>561</v>
      </c>
      <c r="C1060" t="s">
        <v>902</v>
      </c>
      <c r="D1060">
        <v>568</v>
      </c>
      <c r="E1060" t="s">
        <v>160</v>
      </c>
      <c r="F1060" t="s">
        <v>1243</v>
      </c>
      <c r="G1060" t="s">
        <v>586</v>
      </c>
      <c r="H1060" t="s">
        <v>2297</v>
      </c>
      <c r="I1060">
        <v>106</v>
      </c>
      <c r="J1060">
        <v>105</v>
      </c>
      <c r="K1060">
        <v>0.99060000000000004</v>
      </c>
      <c r="L1060" t="s">
        <v>1355</v>
      </c>
      <c r="M1060">
        <v>0.65710000000000002</v>
      </c>
      <c r="N1060" t="str">
        <f>_xlfn.XLOOKUP(All_Together_New[[#This Row],[School Name]],Maine_Schools[School Name],Maine_Schools[Comparison School Type],"Error")</f>
        <v>Non Charter</v>
      </c>
    </row>
    <row r="1061" spans="1:14">
      <c r="A1061" t="s">
        <v>570</v>
      </c>
      <c r="B1061">
        <v>561</v>
      </c>
      <c r="C1061" t="s">
        <v>902</v>
      </c>
      <c r="D1061">
        <v>567</v>
      </c>
      <c r="E1061" t="s">
        <v>87</v>
      </c>
      <c r="F1061" t="s">
        <v>1243</v>
      </c>
      <c r="G1061" t="s">
        <v>586</v>
      </c>
      <c r="H1061" t="s">
        <v>2297</v>
      </c>
      <c r="I1061">
        <v>81</v>
      </c>
      <c r="J1061">
        <v>77</v>
      </c>
      <c r="K1061">
        <v>0.9506</v>
      </c>
      <c r="L1061" t="s">
        <v>1334</v>
      </c>
      <c r="M1061">
        <v>0.62339999999999995</v>
      </c>
      <c r="N1061" t="str">
        <f>_xlfn.XLOOKUP(All_Together_New[[#This Row],[School Name]],Maine_Schools[School Name],Maine_Schools[Comparison School Type],"Error")</f>
        <v>Non Charter</v>
      </c>
    </row>
    <row r="1062" spans="1:14">
      <c r="A1062" t="s">
        <v>570</v>
      </c>
      <c r="B1062">
        <v>561</v>
      </c>
      <c r="C1062" t="s">
        <v>902</v>
      </c>
      <c r="D1062">
        <v>569</v>
      </c>
      <c r="E1062" t="s">
        <v>192</v>
      </c>
      <c r="F1062" t="s">
        <v>1243</v>
      </c>
      <c r="G1062" t="s">
        <v>586</v>
      </c>
      <c r="H1062" t="s">
        <v>2297</v>
      </c>
      <c r="I1062">
        <v>228</v>
      </c>
      <c r="J1062">
        <v>219</v>
      </c>
      <c r="K1062">
        <v>0.96050000000000002</v>
      </c>
      <c r="L1062" t="s">
        <v>2364</v>
      </c>
      <c r="M1062">
        <v>0.71230000000000004</v>
      </c>
      <c r="N1062" t="str">
        <f>_xlfn.XLOOKUP(All_Together_New[[#This Row],[School Name]],Maine_Schools[School Name],Maine_Schools[Comparison School Type],"Error")</f>
        <v>Non Charter</v>
      </c>
    </row>
    <row r="1063" spans="1:14">
      <c r="A1063" t="s">
        <v>570</v>
      </c>
      <c r="B1063">
        <v>561</v>
      </c>
      <c r="C1063" t="s">
        <v>902</v>
      </c>
      <c r="D1063">
        <v>565</v>
      </c>
      <c r="E1063" t="s">
        <v>459</v>
      </c>
      <c r="F1063" t="s">
        <v>1243</v>
      </c>
      <c r="G1063" t="s">
        <v>586</v>
      </c>
      <c r="H1063" t="s">
        <v>2297</v>
      </c>
      <c r="I1063">
        <v>25</v>
      </c>
      <c r="J1063">
        <v>25</v>
      </c>
      <c r="K1063">
        <v>1</v>
      </c>
      <c r="L1063" t="s">
        <v>1256</v>
      </c>
      <c r="M1063">
        <v>0.56000000000000005</v>
      </c>
      <c r="N1063" t="str">
        <f>_xlfn.XLOOKUP(All_Together_New[[#This Row],[School Name]],Maine_Schools[School Name],Maine_Schools[Comparison School Type],"Error")</f>
        <v>Non Charter</v>
      </c>
    </row>
    <row r="1064" spans="1:14">
      <c r="A1064" t="s">
        <v>570</v>
      </c>
      <c r="B1064">
        <v>561</v>
      </c>
      <c r="C1064" t="s">
        <v>902</v>
      </c>
      <c r="D1064">
        <v>563</v>
      </c>
      <c r="E1064" t="s">
        <v>222</v>
      </c>
      <c r="F1064" t="s">
        <v>1243</v>
      </c>
      <c r="G1064" t="s">
        <v>586</v>
      </c>
      <c r="H1064" t="s">
        <v>2297</v>
      </c>
      <c r="I1064">
        <v>21</v>
      </c>
      <c r="J1064">
        <v>21</v>
      </c>
      <c r="K1064">
        <v>1</v>
      </c>
      <c r="L1064" t="s">
        <v>1357</v>
      </c>
      <c r="M1064">
        <v>0.57140000000000002</v>
      </c>
      <c r="N1064" t="str">
        <f>_xlfn.XLOOKUP(All_Together_New[[#This Row],[School Name]],Maine_Schools[School Name],Maine_Schools[Comparison School Type],"Error")</f>
        <v>Non Charter</v>
      </c>
    </row>
    <row r="1065" spans="1:14">
      <c r="A1065" t="s">
        <v>570</v>
      </c>
      <c r="B1065">
        <v>1446</v>
      </c>
      <c r="C1065" t="s">
        <v>909</v>
      </c>
      <c r="D1065">
        <v>1448</v>
      </c>
      <c r="E1065" t="s">
        <v>257</v>
      </c>
      <c r="F1065" t="s">
        <v>1243</v>
      </c>
      <c r="G1065" t="s">
        <v>586</v>
      </c>
      <c r="H1065" t="s">
        <v>2297</v>
      </c>
      <c r="I1065">
        <v>159</v>
      </c>
      <c r="J1065">
        <v>155</v>
      </c>
      <c r="K1065">
        <v>0.9748</v>
      </c>
      <c r="L1065" t="s">
        <v>1310</v>
      </c>
      <c r="M1065">
        <v>0.45810000000000001</v>
      </c>
      <c r="N1065" t="str">
        <f>_xlfn.XLOOKUP(All_Together_New[[#This Row],[School Name]],Maine_Schools[School Name],Maine_Schools[Comparison School Type],"Error")</f>
        <v>Non Charter</v>
      </c>
    </row>
    <row r="1066" spans="1:14">
      <c r="A1066" t="s">
        <v>570</v>
      </c>
      <c r="B1066">
        <v>1446</v>
      </c>
      <c r="C1066" t="s">
        <v>909</v>
      </c>
      <c r="D1066">
        <v>1057</v>
      </c>
      <c r="E1066" t="s">
        <v>165</v>
      </c>
      <c r="F1066" t="s">
        <v>1243</v>
      </c>
      <c r="G1066" t="s">
        <v>586</v>
      </c>
      <c r="H1066" t="s">
        <v>2297</v>
      </c>
      <c r="I1066">
        <v>102</v>
      </c>
      <c r="J1066">
        <v>100</v>
      </c>
      <c r="K1066">
        <v>0.98040000000000005</v>
      </c>
      <c r="L1066" t="s">
        <v>1294</v>
      </c>
      <c r="M1066">
        <v>0.73</v>
      </c>
      <c r="N1066" t="str">
        <f>_xlfn.XLOOKUP(All_Together_New[[#This Row],[School Name]],Maine_Schools[School Name],Maine_Schools[Comparison School Type],"Error")</f>
        <v>Non Charter</v>
      </c>
    </row>
    <row r="1067" spans="1:14">
      <c r="A1067" t="s">
        <v>570</v>
      </c>
      <c r="B1067">
        <v>1446</v>
      </c>
      <c r="C1067" t="s">
        <v>909</v>
      </c>
      <c r="D1067">
        <v>1447</v>
      </c>
      <c r="E1067" t="s">
        <v>256</v>
      </c>
      <c r="F1067" t="s">
        <v>1243</v>
      </c>
      <c r="G1067" t="s">
        <v>586</v>
      </c>
      <c r="H1067" t="s">
        <v>2297</v>
      </c>
      <c r="I1067">
        <v>402</v>
      </c>
      <c r="J1067">
        <v>398</v>
      </c>
      <c r="K1067">
        <v>0.99</v>
      </c>
      <c r="L1067" t="s">
        <v>2347</v>
      </c>
      <c r="M1067">
        <v>0.63819999999999999</v>
      </c>
      <c r="N1067" t="str">
        <f>_xlfn.XLOOKUP(All_Together_New[[#This Row],[School Name]],Maine_Schools[School Name],Maine_Schools[Comparison School Type],"Error")</f>
        <v>Non Charter</v>
      </c>
    </row>
    <row r="1068" spans="1:14">
      <c r="A1068" t="s">
        <v>570</v>
      </c>
      <c r="B1068">
        <v>1449</v>
      </c>
      <c r="C1068" t="s">
        <v>913</v>
      </c>
      <c r="D1068">
        <v>156</v>
      </c>
      <c r="E1068" t="s">
        <v>324</v>
      </c>
      <c r="F1068" t="s">
        <v>1243</v>
      </c>
      <c r="G1068" t="s">
        <v>586</v>
      </c>
      <c r="H1068" t="s">
        <v>2297</v>
      </c>
      <c r="I1068">
        <v>286</v>
      </c>
      <c r="J1068">
        <v>286</v>
      </c>
      <c r="K1068">
        <v>1</v>
      </c>
      <c r="L1068" t="s">
        <v>1287</v>
      </c>
      <c r="M1068">
        <v>0.35659999999999997</v>
      </c>
      <c r="N1068" t="str">
        <f>_xlfn.XLOOKUP(All_Together_New[[#This Row],[School Name]],Maine_Schools[School Name],Maine_Schools[Comparison School Type],"Error")</f>
        <v>Non Charter</v>
      </c>
    </row>
    <row r="1069" spans="1:14">
      <c r="A1069" t="s">
        <v>570</v>
      </c>
      <c r="B1069">
        <v>1449</v>
      </c>
      <c r="C1069" t="s">
        <v>913</v>
      </c>
      <c r="D1069">
        <v>185</v>
      </c>
      <c r="E1069" t="s">
        <v>388</v>
      </c>
      <c r="F1069" t="s">
        <v>1243</v>
      </c>
      <c r="G1069" t="s">
        <v>586</v>
      </c>
      <c r="H1069" t="s">
        <v>2297</v>
      </c>
      <c r="I1069">
        <v>165</v>
      </c>
      <c r="J1069">
        <v>159</v>
      </c>
      <c r="K1069">
        <v>0.96360000000000001</v>
      </c>
      <c r="L1069" t="s">
        <v>1296</v>
      </c>
      <c r="M1069">
        <v>0.37109999999999999</v>
      </c>
      <c r="N1069" t="str">
        <f>_xlfn.XLOOKUP(All_Together_New[[#This Row],[School Name]],Maine_Schools[School Name],Maine_Schools[Comparison School Type],"Error")</f>
        <v>Non Charter</v>
      </c>
    </row>
    <row r="1070" spans="1:14">
      <c r="A1070" t="s">
        <v>570</v>
      </c>
      <c r="B1070">
        <v>1449</v>
      </c>
      <c r="C1070" t="s">
        <v>913</v>
      </c>
      <c r="D1070">
        <v>186</v>
      </c>
      <c r="E1070" t="s">
        <v>389</v>
      </c>
      <c r="F1070" t="s">
        <v>1243</v>
      </c>
      <c r="G1070" t="s">
        <v>586</v>
      </c>
      <c r="H1070" t="s">
        <v>2297</v>
      </c>
      <c r="I1070">
        <v>271</v>
      </c>
      <c r="J1070">
        <v>268</v>
      </c>
      <c r="K1070">
        <v>0.9889</v>
      </c>
      <c r="L1070" t="s">
        <v>1560</v>
      </c>
      <c r="M1070">
        <v>0.2873</v>
      </c>
      <c r="N1070" t="str">
        <f>_xlfn.XLOOKUP(All_Together_New[[#This Row],[School Name]],Maine_Schools[School Name],Maine_Schools[Comparison School Type],"Error")</f>
        <v>Non Charter</v>
      </c>
    </row>
    <row r="1071" spans="1:14">
      <c r="A1071" t="s">
        <v>570</v>
      </c>
      <c r="B1071">
        <v>1449</v>
      </c>
      <c r="C1071" t="s">
        <v>913</v>
      </c>
      <c r="D1071">
        <v>187</v>
      </c>
      <c r="E1071" t="s">
        <v>485</v>
      </c>
      <c r="F1071" t="s">
        <v>1243</v>
      </c>
      <c r="G1071" t="s">
        <v>586</v>
      </c>
      <c r="H1071" t="s">
        <v>2297</v>
      </c>
      <c r="I1071">
        <v>265</v>
      </c>
      <c r="J1071">
        <v>263</v>
      </c>
      <c r="K1071">
        <v>0.99250000000000005</v>
      </c>
      <c r="L1071" t="s">
        <v>1265</v>
      </c>
      <c r="M1071">
        <v>0.31559999999999999</v>
      </c>
      <c r="N1071" t="str">
        <f>_xlfn.XLOOKUP(All_Together_New[[#This Row],[School Name]],Maine_Schools[School Name],Maine_Schools[Comparison School Type],"Error")</f>
        <v>Non Charter</v>
      </c>
    </row>
    <row r="1072" spans="1:14">
      <c r="A1072" t="s">
        <v>570</v>
      </c>
      <c r="B1072">
        <v>1449</v>
      </c>
      <c r="C1072" t="s">
        <v>913</v>
      </c>
      <c r="D1072">
        <v>931</v>
      </c>
      <c r="E1072" t="s">
        <v>514</v>
      </c>
      <c r="F1072" t="s">
        <v>1243</v>
      </c>
      <c r="G1072" t="s">
        <v>586</v>
      </c>
      <c r="H1072" t="s">
        <v>2297</v>
      </c>
      <c r="I1072">
        <v>40</v>
      </c>
      <c r="J1072">
        <v>40</v>
      </c>
      <c r="K1072">
        <v>1</v>
      </c>
      <c r="L1072" t="s">
        <v>1352</v>
      </c>
      <c r="M1072">
        <v>0.17499999999999999</v>
      </c>
      <c r="N1072" t="str">
        <f>_xlfn.XLOOKUP(All_Together_New[[#This Row],[School Name]],Maine_Schools[School Name],Maine_Schools[Comparison School Type],"Error")</f>
        <v>Non Charter</v>
      </c>
    </row>
    <row r="1073" spans="1:14">
      <c r="A1073" t="s">
        <v>570</v>
      </c>
      <c r="B1073">
        <v>587</v>
      </c>
      <c r="C1073" t="s">
        <v>917</v>
      </c>
      <c r="D1073">
        <v>597</v>
      </c>
      <c r="E1073" t="s">
        <v>95</v>
      </c>
      <c r="F1073" t="s">
        <v>1243</v>
      </c>
      <c r="G1073" t="s">
        <v>586</v>
      </c>
      <c r="H1073" t="s">
        <v>2297</v>
      </c>
      <c r="I1073">
        <v>269</v>
      </c>
      <c r="J1073">
        <v>238</v>
      </c>
      <c r="K1073">
        <v>0.88480000000000003</v>
      </c>
      <c r="L1073" t="s">
        <v>1508</v>
      </c>
      <c r="M1073">
        <v>0.58819999999999995</v>
      </c>
      <c r="N1073" t="str">
        <f>_xlfn.XLOOKUP(All_Together_New[[#This Row],[School Name]],Maine_Schools[School Name],Maine_Schools[Comparison School Type],"Error")</f>
        <v>Non Charter</v>
      </c>
    </row>
    <row r="1074" spans="1:14">
      <c r="A1074" t="s">
        <v>570</v>
      </c>
      <c r="B1074">
        <v>587</v>
      </c>
      <c r="C1074" t="s">
        <v>917</v>
      </c>
      <c r="D1074">
        <v>592</v>
      </c>
      <c r="E1074" t="s">
        <v>12</v>
      </c>
      <c r="F1074" t="s">
        <v>1243</v>
      </c>
      <c r="G1074" t="s">
        <v>586</v>
      </c>
      <c r="H1074" t="s">
        <v>2297</v>
      </c>
      <c r="I1074">
        <v>705</v>
      </c>
      <c r="J1074">
        <v>676</v>
      </c>
      <c r="K1074">
        <v>0.95889999999999997</v>
      </c>
      <c r="L1074" t="s">
        <v>2408</v>
      </c>
      <c r="M1074">
        <v>0.7278</v>
      </c>
      <c r="N1074" t="str">
        <f>_xlfn.XLOOKUP(All_Together_New[[#This Row],[School Name]],Maine_Schools[School Name],Maine_Schools[Comparison School Type],"Error")</f>
        <v>Non Charter</v>
      </c>
    </row>
    <row r="1075" spans="1:14">
      <c r="A1075" t="s">
        <v>570</v>
      </c>
      <c r="B1075">
        <v>587</v>
      </c>
      <c r="C1075" t="s">
        <v>917</v>
      </c>
      <c r="D1075">
        <v>600</v>
      </c>
      <c r="E1075" t="s">
        <v>161</v>
      </c>
      <c r="F1075" t="s">
        <v>1243</v>
      </c>
      <c r="G1075" t="s">
        <v>586</v>
      </c>
      <c r="H1075" t="s">
        <v>2297</v>
      </c>
      <c r="I1075">
        <v>255</v>
      </c>
      <c r="J1075">
        <v>250</v>
      </c>
      <c r="K1075">
        <v>0.98040000000000005</v>
      </c>
      <c r="L1075" t="s">
        <v>1354</v>
      </c>
      <c r="M1075">
        <v>0.56799999999999995</v>
      </c>
      <c r="N1075" t="str">
        <f>_xlfn.XLOOKUP(All_Together_New[[#This Row],[School Name]],Maine_Schools[School Name],Maine_Schools[Comparison School Type],"Error")</f>
        <v>Non Charter</v>
      </c>
    </row>
    <row r="1076" spans="1:14">
      <c r="A1076" t="s">
        <v>570</v>
      </c>
      <c r="B1076">
        <v>587</v>
      </c>
      <c r="C1076" t="s">
        <v>917</v>
      </c>
      <c r="D1076">
        <v>599</v>
      </c>
      <c r="E1076" t="s">
        <v>86</v>
      </c>
      <c r="F1076" t="s">
        <v>1243</v>
      </c>
      <c r="G1076" t="s">
        <v>586</v>
      </c>
      <c r="H1076" t="s">
        <v>2297</v>
      </c>
      <c r="I1076">
        <v>68</v>
      </c>
      <c r="J1076">
        <v>68</v>
      </c>
      <c r="K1076">
        <v>1</v>
      </c>
      <c r="L1076" t="s">
        <v>1410</v>
      </c>
      <c r="M1076">
        <v>0.47060000000000002</v>
      </c>
      <c r="N1076" t="str">
        <f>_xlfn.XLOOKUP(All_Together_New[[#This Row],[School Name]],Maine_Schools[School Name],Maine_Schools[Comparison School Type],"Error")</f>
        <v>Non Charter</v>
      </c>
    </row>
    <row r="1077" spans="1:14">
      <c r="A1077" t="s">
        <v>570</v>
      </c>
      <c r="B1077">
        <v>587</v>
      </c>
      <c r="C1077" t="s">
        <v>917</v>
      </c>
      <c r="D1077">
        <v>596</v>
      </c>
      <c r="E1077" t="s">
        <v>402</v>
      </c>
      <c r="F1077" t="s">
        <v>1243</v>
      </c>
      <c r="G1077" t="s">
        <v>586</v>
      </c>
      <c r="H1077" t="s">
        <v>2297</v>
      </c>
      <c r="I1077">
        <v>140</v>
      </c>
      <c r="J1077">
        <v>139</v>
      </c>
      <c r="K1077">
        <v>0.9929</v>
      </c>
      <c r="L1077" t="s">
        <v>1267</v>
      </c>
      <c r="M1077">
        <v>0.54679999999999995</v>
      </c>
      <c r="N1077" t="str">
        <f>_xlfn.XLOOKUP(All_Together_New[[#This Row],[School Name]],Maine_Schools[School Name],Maine_Schools[Comparison School Type],"Error")</f>
        <v>Non Charter</v>
      </c>
    </row>
    <row r="1078" spans="1:14">
      <c r="A1078" t="s">
        <v>570</v>
      </c>
      <c r="B1078">
        <v>587</v>
      </c>
      <c r="C1078" t="s">
        <v>917</v>
      </c>
      <c r="D1078">
        <v>595</v>
      </c>
      <c r="E1078" t="s">
        <v>283</v>
      </c>
      <c r="F1078" t="s">
        <v>1243</v>
      </c>
      <c r="G1078" t="s">
        <v>586</v>
      </c>
      <c r="H1078" t="s">
        <v>2297</v>
      </c>
      <c r="I1078">
        <v>100</v>
      </c>
      <c r="J1078">
        <v>100</v>
      </c>
      <c r="K1078">
        <v>1</v>
      </c>
      <c r="L1078" t="s">
        <v>1324</v>
      </c>
      <c r="M1078">
        <v>0.39</v>
      </c>
      <c r="N1078" t="str">
        <f>_xlfn.XLOOKUP(All_Together_New[[#This Row],[School Name]],Maine_Schools[School Name],Maine_Schools[Comparison School Type],"Error")</f>
        <v>Non Charter</v>
      </c>
    </row>
    <row r="1079" spans="1:14">
      <c r="A1079" t="s">
        <v>570</v>
      </c>
      <c r="B1079">
        <v>587</v>
      </c>
      <c r="C1079" t="s">
        <v>917</v>
      </c>
      <c r="D1079">
        <v>593</v>
      </c>
      <c r="E1079" t="s">
        <v>303</v>
      </c>
      <c r="F1079" t="s">
        <v>1243</v>
      </c>
      <c r="G1079" t="s">
        <v>586</v>
      </c>
      <c r="H1079" t="s">
        <v>2297</v>
      </c>
      <c r="I1079">
        <v>142</v>
      </c>
      <c r="J1079">
        <v>142</v>
      </c>
      <c r="K1079">
        <v>1</v>
      </c>
      <c r="L1079" t="s">
        <v>1382</v>
      </c>
      <c r="M1079">
        <v>0.57040000000000002</v>
      </c>
      <c r="N1079" t="str">
        <f>_xlfn.XLOOKUP(All_Together_New[[#This Row],[School Name]],Maine_Schools[School Name],Maine_Schools[Comparison School Type],"Error")</f>
        <v>Non Charter</v>
      </c>
    </row>
    <row r="1080" spans="1:14">
      <c r="A1080" t="s">
        <v>570</v>
      </c>
      <c r="B1080">
        <v>587</v>
      </c>
      <c r="C1080" t="s">
        <v>917</v>
      </c>
      <c r="D1080">
        <v>598</v>
      </c>
      <c r="E1080" t="s">
        <v>533</v>
      </c>
      <c r="F1080" t="s">
        <v>1243</v>
      </c>
      <c r="G1080" t="s">
        <v>586</v>
      </c>
      <c r="H1080" t="s">
        <v>2297</v>
      </c>
      <c r="I1080">
        <v>30</v>
      </c>
      <c r="J1080">
        <v>30</v>
      </c>
      <c r="K1080">
        <v>1</v>
      </c>
      <c r="L1080" t="s">
        <v>1357</v>
      </c>
      <c r="M1080">
        <v>0.4</v>
      </c>
      <c r="N1080" t="str">
        <f>_xlfn.XLOOKUP(All_Together_New[[#This Row],[School Name]],Maine_Schools[School Name],Maine_Schools[Comparison School Type],"Error")</f>
        <v>Non Charter</v>
      </c>
    </row>
    <row r="1081" spans="1:14">
      <c r="A1081" t="s">
        <v>570</v>
      </c>
      <c r="B1081">
        <v>601</v>
      </c>
      <c r="C1081" t="s">
        <v>924</v>
      </c>
      <c r="D1081">
        <v>602</v>
      </c>
      <c r="E1081" t="s">
        <v>504</v>
      </c>
      <c r="F1081" t="s">
        <v>1243</v>
      </c>
      <c r="G1081" t="s">
        <v>586</v>
      </c>
      <c r="H1081" t="s">
        <v>2297</v>
      </c>
      <c r="I1081">
        <v>28</v>
      </c>
      <c r="J1081">
        <v>28</v>
      </c>
      <c r="K1081">
        <v>1</v>
      </c>
      <c r="L1081" t="s">
        <v>1256</v>
      </c>
      <c r="M1081">
        <v>0.5</v>
      </c>
      <c r="N1081" t="str">
        <f>_xlfn.XLOOKUP(All_Together_New[[#This Row],[School Name]],Maine_Schools[School Name],Maine_Schools[Comparison School Type],"Error")</f>
        <v>Non Charter</v>
      </c>
    </row>
    <row r="1082" spans="1:14">
      <c r="A1082" t="s">
        <v>570</v>
      </c>
      <c r="B1082">
        <v>603</v>
      </c>
      <c r="C1082" t="s">
        <v>926</v>
      </c>
      <c r="D1082">
        <v>605</v>
      </c>
      <c r="E1082" t="s">
        <v>263</v>
      </c>
      <c r="F1082" t="s">
        <v>1243</v>
      </c>
      <c r="G1082" t="s">
        <v>586</v>
      </c>
      <c r="H1082" t="s">
        <v>2297</v>
      </c>
      <c r="I1082">
        <v>77</v>
      </c>
      <c r="J1082">
        <v>76</v>
      </c>
      <c r="K1082">
        <v>0.98699999999999999</v>
      </c>
      <c r="L1082" t="s">
        <v>1281</v>
      </c>
      <c r="M1082">
        <v>0.53949999999999998</v>
      </c>
      <c r="N1082" t="str">
        <f>_xlfn.XLOOKUP(All_Together_New[[#This Row],[School Name]],Maine_Schools[School Name],Maine_Schools[Comparison School Type],"Error")</f>
        <v>Non Charter</v>
      </c>
    </row>
    <row r="1083" spans="1:14">
      <c r="A1083" t="s">
        <v>570</v>
      </c>
      <c r="B1083">
        <v>1508</v>
      </c>
      <c r="C1083" t="s">
        <v>928</v>
      </c>
      <c r="D1083">
        <v>615</v>
      </c>
      <c r="E1083" t="s">
        <v>15</v>
      </c>
      <c r="F1083" t="s">
        <v>1243</v>
      </c>
      <c r="G1083" t="s">
        <v>586</v>
      </c>
      <c r="H1083" t="s">
        <v>2297</v>
      </c>
      <c r="I1083">
        <v>130</v>
      </c>
      <c r="J1083">
        <v>130</v>
      </c>
      <c r="K1083">
        <v>1</v>
      </c>
      <c r="L1083" t="s">
        <v>1306</v>
      </c>
      <c r="M1083">
        <v>0.48459999999999998</v>
      </c>
      <c r="N1083" t="str">
        <f>_xlfn.XLOOKUP(All_Together_New[[#This Row],[School Name]],Maine_Schools[School Name],Maine_Schools[Comparison School Type],"Error")</f>
        <v>Non Charter</v>
      </c>
    </row>
    <row r="1084" spans="1:14">
      <c r="A1084" t="s">
        <v>570</v>
      </c>
      <c r="B1084">
        <v>1508</v>
      </c>
      <c r="C1084" t="s">
        <v>928</v>
      </c>
      <c r="D1084">
        <v>612</v>
      </c>
      <c r="E1084" t="s">
        <v>181</v>
      </c>
      <c r="F1084" t="s">
        <v>1243</v>
      </c>
      <c r="G1084" t="s">
        <v>586</v>
      </c>
      <c r="H1084" t="s">
        <v>2297</v>
      </c>
      <c r="I1084">
        <v>91</v>
      </c>
      <c r="J1084">
        <v>91</v>
      </c>
      <c r="K1084">
        <v>1</v>
      </c>
      <c r="L1084" t="s">
        <v>1334</v>
      </c>
      <c r="M1084">
        <v>0.52749999999999997</v>
      </c>
      <c r="N1084" t="str">
        <f>_xlfn.XLOOKUP(All_Together_New[[#This Row],[School Name]],Maine_Schools[School Name],Maine_Schools[Comparison School Type],"Error")</f>
        <v>Non Charter</v>
      </c>
    </row>
    <row r="1085" spans="1:14">
      <c r="A1085" t="s">
        <v>570</v>
      </c>
      <c r="B1085">
        <v>1508</v>
      </c>
      <c r="C1085" t="s">
        <v>928</v>
      </c>
      <c r="D1085">
        <v>610</v>
      </c>
      <c r="E1085" t="s">
        <v>203</v>
      </c>
      <c r="F1085" t="s">
        <v>1243</v>
      </c>
      <c r="G1085" t="s">
        <v>586</v>
      </c>
      <c r="H1085" t="s">
        <v>2297</v>
      </c>
      <c r="I1085">
        <v>265</v>
      </c>
      <c r="J1085">
        <v>264</v>
      </c>
      <c r="K1085">
        <v>0.99619999999999997</v>
      </c>
      <c r="L1085" t="s">
        <v>1493</v>
      </c>
      <c r="M1085">
        <v>0.46210000000000001</v>
      </c>
      <c r="N1085" t="str">
        <f>_xlfn.XLOOKUP(All_Together_New[[#This Row],[School Name]],Maine_Schools[School Name],Maine_Schools[Comparison School Type],"Error")</f>
        <v>Non Charter</v>
      </c>
    </row>
    <row r="1086" spans="1:14">
      <c r="A1086" t="s">
        <v>570</v>
      </c>
      <c r="B1086">
        <v>1508</v>
      </c>
      <c r="C1086" t="s">
        <v>928</v>
      </c>
      <c r="D1086">
        <v>609</v>
      </c>
      <c r="E1086" t="s">
        <v>133</v>
      </c>
      <c r="F1086" t="s">
        <v>1243</v>
      </c>
      <c r="G1086" t="s">
        <v>586</v>
      </c>
      <c r="H1086" t="s">
        <v>2297</v>
      </c>
      <c r="I1086">
        <v>172</v>
      </c>
      <c r="J1086">
        <v>170</v>
      </c>
      <c r="K1086">
        <v>0.98839999999999995</v>
      </c>
      <c r="L1086" t="s">
        <v>1478</v>
      </c>
      <c r="M1086">
        <v>0.61180000000000001</v>
      </c>
      <c r="N1086" t="str">
        <f>_xlfn.XLOOKUP(All_Together_New[[#This Row],[School Name]],Maine_Schools[School Name],Maine_Schools[Comparison School Type],"Error")</f>
        <v>Non Charter</v>
      </c>
    </row>
    <row r="1087" spans="1:14">
      <c r="A1087" t="s">
        <v>570</v>
      </c>
      <c r="B1087">
        <v>1508</v>
      </c>
      <c r="C1087" t="s">
        <v>928</v>
      </c>
      <c r="D1087">
        <v>608</v>
      </c>
      <c r="E1087" t="s">
        <v>136</v>
      </c>
      <c r="F1087" t="s">
        <v>1243</v>
      </c>
      <c r="G1087" t="s">
        <v>586</v>
      </c>
      <c r="H1087" t="s">
        <v>2297</v>
      </c>
      <c r="I1087">
        <v>502</v>
      </c>
      <c r="J1087">
        <v>497</v>
      </c>
      <c r="K1087">
        <v>0.99</v>
      </c>
      <c r="L1087" t="s">
        <v>1576</v>
      </c>
      <c r="M1087">
        <v>0.60560000000000003</v>
      </c>
      <c r="N1087" t="str">
        <f>_xlfn.XLOOKUP(All_Together_New[[#This Row],[School Name]],Maine_Schools[School Name],Maine_Schools[Comparison School Type],"Error")</f>
        <v>Non Charter</v>
      </c>
    </row>
    <row r="1088" spans="1:14">
      <c r="A1088" t="s">
        <v>570</v>
      </c>
      <c r="B1088">
        <v>1450</v>
      </c>
      <c r="C1088" t="s">
        <v>934</v>
      </c>
      <c r="D1088">
        <v>763</v>
      </c>
      <c r="E1088" t="s">
        <v>182</v>
      </c>
      <c r="F1088" t="s">
        <v>1243</v>
      </c>
      <c r="G1088" t="s">
        <v>586</v>
      </c>
      <c r="H1088" t="s">
        <v>2297</v>
      </c>
      <c r="I1088">
        <v>124</v>
      </c>
      <c r="J1088">
        <v>113</v>
      </c>
      <c r="K1088">
        <v>0.9113</v>
      </c>
      <c r="L1088" t="s">
        <v>1355</v>
      </c>
      <c r="M1088">
        <v>0.61060000000000003</v>
      </c>
      <c r="N1088" t="str">
        <f>_xlfn.XLOOKUP(All_Together_New[[#This Row],[School Name]],Maine_Schools[School Name],Maine_Schools[Comparison School Type],"Error")</f>
        <v>Non Charter</v>
      </c>
    </row>
    <row r="1089" spans="1:14">
      <c r="A1089" t="s">
        <v>570</v>
      </c>
      <c r="B1089">
        <v>1450</v>
      </c>
      <c r="C1089" t="s">
        <v>934</v>
      </c>
      <c r="D1089">
        <v>764</v>
      </c>
      <c r="E1089" t="s">
        <v>433</v>
      </c>
      <c r="F1089" t="s">
        <v>1243</v>
      </c>
      <c r="G1089" t="s">
        <v>586</v>
      </c>
      <c r="H1089" t="s">
        <v>2297</v>
      </c>
      <c r="I1089">
        <v>126</v>
      </c>
      <c r="J1089">
        <v>126</v>
      </c>
      <c r="K1089">
        <v>1</v>
      </c>
      <c r="L1089" t="s">
        <v>1279</v>
      </c>
      <c r="M1089">
        <v>0.52380000000000004</v>
      </c>
      <c r="N1089" t="str">
        <f>_xlfn.XLOOKUP(All_Together_New[[#This Row],[School Name]],Maine_Schools[School Name],Maine_Schools[Comparison School Type],"Error")</f>
        <v>Non Charter</v>
      </c>
    </row>
    <row r="1090" spans="1:14">
      <c r="A1090" t="s">
        <v>570</v>
      </c>
      <c r="B1090">
        <v>1450</v>
      </c>
      <c r="C1090" t="s">
        <v>934</v>
      </c>
      <c r="D1090">
        <v>785</v>
      </c>
      <c r="E1090" t="s">
        <v>60</v>
      </c>
      <c r="F1090" t="s">
        <v>1243</v>
      </c>
      <c r="G1090" t="s">
        <v>586</v>
      </c>
      <c r="H1090" t="s">
        <v>2297</v>
      </c>
      <c r="I1090">
        <v>79</v>
      </c>
      <c r="J1090">
        <v>78</v>
      </c>
      <c r="K1090">
        <v>0.98729999999999996</v>
      </c>
      <c r="L1090" t="s">
        <v>1515</v>
      </c>
      <c r="M1090">
        <v>0.56410000000000005</v>
      </c>
      <c r="N1090" t="str">
        <f>_xlfn.XLOOKUP(All_Together_New[[#This Row],[School Name]],Maine_Schools[School Name],Maine_Schools[Comparison School Type],"Error")</f>
        <v>Non Charter</v>
      </c>
    </row>
    <row r="1091" spans="1:14">
      <c r="A1091" t="s">
        <v>570</v>
      </c>
      <c r="B1091">
        <v>1450</v>
      </c>
      <c r="C1091" t="s">
        <v>934</v>
      </c>
      <c r="D1091">
        <v>787</v>
      </c>
      <c r="E1091" t="s">
        <v>61</v>
      </c>
      <c r="F1091" t="s">
        <v>1243</v>
      </c>
      <c r="G1091" t="s">
        <v>586</v>
      </c>
      <c r="H1091" t="s">
        <v>2297</v>
      </c>
      <c r="I1091">
        <v>92</v>
      </c>
      <c r="J1091">
        <v>88</v>
      </c>
      <c r="K1091">
        <v>0.95650000000000002</v>
      </c>
      <c r="L1091" t="s">
        <v>1283</v>
      </c>
      <c r="M1091">
        <v>0.72729999999999995</v>
      </c>
      <c r="N1091" t="str">
        <f>_xlfn.XLOOKUP(All_Together_New[[#This Row],[School Name]],Maine_Schools[School Name],Maine_Schools[Comparison School Type],"Error")</f>
        <v>Non Charter</v>
      </c>
    </row>
    <row r="1092" spans="1:14">
      <c r="A1092" t="s">
        <v>570</v>
      </c>
      <c r="B1092">
        <v>1450</v>
      </c>
      <c r="C1092" t="s">
        <v>934</v>
      </c>
      <c r="D1092">
        <v>784</v>
      </c>
      <c r="E1092" t="s">
        <v>184</v>
      </c>
      <c r="F1092" t="s">
        <v>1243</v>
      </c>
      <c r="G1092" t="s">
        <v>586</v>
      </c>
      <c r="H1092" t="s">
        <v>2297</v>
      </c>
      <c r="I1092">
        <v>352</v>
      </c>
      <c r="J1092">
        <v>344</v>
      </c>
      <c r="K1092">
        <v>0.97729999999999995</v>
      </c>
      <c r="L1092" t="s">
        <v>2497</v>
      </c>
      <c r="M1092">
        <v>0.82269999999999999</v>
      </c>
      <c r="N1092" t="str">
        <f>_xlfn.XLOOKUP(All_Together_New[[#This Row],[School Name]],Maine_Schools[School Name],Maine_Schools[Comparison School Type],"Error")</f>
        <v>Non Charter</v>
      </c>
    </row>
    <row r="1093" spans="1:14">
      <c r="A1093" t="s">
        <v>570</v>
      </c>
      <c r="B1093">
        <v>1450</v>
      </c>
      <c r="C1093" t="s">
        <v>934</v>
      </c>
      <c r="D1093">
        <v>788</v>
      </c>
      <c r="E1093" t="s">
        <v>185</v>
      </c>
      <c r="F1093" t="s">
        <v>1243</v>
      </c>
      <c r="G1093" t="s">
        <v>586</v>
      </c>
      <c r="H1093" t="s">
        <v>2297</v>
      </c>
      <c r="I1093">
        <v>84</v>
      </c>
      <c r="J1093">
        <v>83</v>
      </c>
      <c r="K1093">
        <v>0.98809999999999998</v>
      </c>
      <c r="L1093" t="s">
        <v>1283</v>
      </c>
      <c r="M1093">
        <v>0.77110000000000001</v>
      </c>
      <c r="N1093" t="str">
        <f>_xlfn.XLOOKUP(All_Together_New[[#This Row],[School Name]],Maine_Schools[School Name],Maine_Schools[Comparison School Type],"Error")</f>
        <v>Non Charter</v>
      </c>
    </row>
    <row r="1094" spans="1:14">
      <c r="A1094" t="s">
        <v>570</v>
      </c>
      <c r="B1094">
        <v>617</v>
      </c>
      <c r="C1094" t="s">
        <v>939</v>
      </c>
      <c r="D1094">
        <v>619</v>
      </c>
      <c r="E1094" t="s">
        <v>397</v>
      </c>
      <c r="F1094" t="s">
        <v>1243</v>
      </c>
      <c r="G1094" t="s">
        <v>586</v>
      </c>
      <c r="H1094" t="s">
        <v>2297</v>
      </c>
      <c r="I1094">
        <v>151</v>
      </c>
      <c r="J1094">
        <v>143</v>
      </c>
      <c r="K1094">
        <v>0.94699999999999995</v>
      </c>
      <c r="L1094" t="s">
        <v>1490</v>
      </c>
      <c r="M1094">
        <v>0.59440000000000004</v>
      </c>
      <c r="N1094" t="str">
        <f>_xlfn.XLOOKUP(All_Together_New[[#This Row],[School Name]],Maine_Schools[School Name],Maine_Schools[Comparison School Type],"Error")</f>
        <v>Non Charter</v>
      </c>
    </row>
    <row r="1095" spans="1:14">
      <c r="A1095" t="s">
        <v>570</v>
      </c>
      <c r="B1095">
        <v>617</v>
      </c>
      <c r="C1095" t="s">
        <v>939</v>
      </c>
      <c r="D1095">
        <v>620</v>
      </c>
      <c r="E1095" t="s">
        <v>398</v>
      </c>
      <c r="F1095" t="s">
        <v>1243</v>
      </c>
      <c r="G1095" t="s">
        <v>586</v>
      </c>
      <c r="H1095" t="s">
        <v>2297</v>
      </c>
      <c r="I1095">
        <v>439</v>
      </c>
      <c r="J1095">
        <v>432</v>
      </c>
      <c r="K1095">
        <v>0.98409999999999997</v>
      </c>
      <c r="L1095" t="s">
        <v>1601</v>
      </c>
      <c r="M1095">
        <v>0.56479999999999997</v>
      </c>
      <c r="N1095" t="str">
        <f>_xlfn.XLOOKUP(All_Together_New[[#This Row],[School Name]],Maine_Schools[School Name],Maine_Schools[Comparison School Type],"Error")</f>
        <v>Non Charter</v>
      </c>
    </row>
    <row r="1096" spans="1:14">
      <c r="A1096" t="s">
        <v>570</v>
      </c>
      <c r="B1096">
        <v>617</v>
      </c>
      <c r="C1096" t="s">
        <v>939</v>
      </c>
      <c r="D1096">
        <v>625</v>
      </c>
      <c r="E1096" t="s">
        <v>38</v>
      </c>
      <c r="F1096" t="s">
        <v>1243</v>
      </c>
      <c r="G1096" t="s">
        <v>586</v>
      </c>
      <c r="H1096" t="s">
        <v>2297</v>
      </c>
      <c r="I1096">
        <v>117</v>
      </c>
      <c r="J1096">
        <v>116</v>
      </c>
      <c r="K1096">
        <v>0.99150000000000005</v>
      </c>
      <c r="L1096" t="s">
        <v>1348</v>
      </c>
      <c r="M1096">
        <v>0.5</v>
      </c>
      <c r="N1096" t="str">
        <f>_xlfn.XLOOKUP(All_Together_New[[#This Row],[School Name]],Maine_Schools[School Name],Maine_Schools[Comparison School Type],"Error")</f>
        <v>Non Charter</v>
      </c>
    </row>
    <row r="1097" spans="1:14">
      <c r="A1097" t="s">
        <v>570</v>
      </c>
      <c r="B1097">
        <v>617</v>
      </c>
      <c r="C1097" t="s">
        <v>939</v>
      </c>
      <c r="D1097">
        <v>623</v>
      </c>
      <c r="E1097" t="s">
        <v>511</v>
      </c>
      <c r="F1097" t="s">
        <v>1243</v>
      </c>
      <c r="G1097" t="s">
        <v>586</v>
      </c>
      <c r="H1097" t="s">
        <v>2297</v>
      </c>
      <c r="I1097">
        <v>99</v>
      </c>
      <c r="J1097">
        <v>99</v>
      </c>
      <c r="K1097">
        <v>1</v>
      </c>
      <c r="L1097" t="s">
        <v>1399</v>
      </c>
      <c r="M1097">
        <v>0.31309999999999999</v>
      </c>
      <c r="N1097" t="str">
        <f>_xlfn.XLOOKUP(All_Together_New[[#This Row],[School Name]],Maine_Schools[School Name],Maine_Schools[Comparison School Type],"Error")</f>
        <v>Non Charter</v>
      </c>
    </row>
    <row r="1098" spans="1:14">
      <c r="A1098" t="s">
        <v>570</v>
      </c>
      <c r="B1098">
        <v>617</v>
      </c>
      <c r="C1098" t="s">
        <v>939</v>
      </c>
      <c r="D1098">
        <v>622</v>
      </c>
      <c r="E1098" t="s">
        <v>432</v>
      </c>
      <c r="F1098" t="s">
        <v>1243</v>
      </c>
      <c r="G1098" t="s">
        <v>586</v>
      </c>
      <c r="H1098" t="s">
        <v>2297</v>
      </c>
      <c r="I1098">
        <v>181</v>
      </c>
      <c r="J1098">
        <v>181</v>
      </c>
      <c r="K1098">
        <v>1</v>
      </c>
      <c r="L1098" t="s">
        <v>1325</v>
      </c>
      <c r="M1098">
        <v>0.51380000000000003</v>
      </c>
      <c r="N1098" t="str">
        <f>_xlfn.XLOOKUP(All_Together_New[[#This Row],[School Name]],Maine_Schools[School Name],Maine_Schools[Comparison School Type],"Error")</f>
        <v>Non Charter</v>
      </c>
    </row>
    <row r="1099" spans="1:14">
      <c r="A1099" t="s">
        <v>570</v>
      </c>
      <c r="B1099">
        <v>1451</v>
      </c>
      <c r="C1099" t="s">
        <v>944</v>
      </c>
      <c r="D1099">
        <v>133</v>
      </c>
      <c r="E1099" t="s">
        <v>218</v>
      </c>
      <c r="F1099" t="s">
        <v>1243</v>
      </c>
      <c r="G1099" t="s">
        <v>586</v>
      </c>
      <c r="H1099" t="s">
        <v>2297</v>
      </c>
      <c r="I1099">
        <v>153</v>
      </c>
      <c r="J1099">
        <v>152</v>
      </c>
      <c r="K1099">
        <v>0.99350000000000005</v>
      </c>
      <c r="L1099" t="s">
        <v>1361</v>
      </c>
      <c r="M1099">
        <v>0.57889999999999997</v>
      </c>
      <c r="N1099" t="str">
        <f>_xlfn.XLOOKUP(All_Together_New[[#This Row],[School Name]],Maine_Schools[School Name],Maine_Schools[Comparison School Type],"Error")</f>
        <v>Non Charter</v>
      </c>
    </row>
    <row r="1100" spans="1:14">
      <c r="A1100" t="s">
        <v>570</v>
      </c>
      <c r="B1100">
        <v>1451</v>
      </c>
      <c r="C1100" t="s">
        <v>944</v>
      </c>
      <c r="D1100">
        <v>348</v>
      </c>
      <c r="E1100" t="s">
        <v>413</v>
      </c>
      <c r="F1100" t="s">
        <v>1243</v>
      </c>
      <c r="G1100" t="s">
        <v>586</v>
      </c>
      <c r="H1100" t="s">
        <v>2297</v>
      </c>
      <c r="I1100">
        <v>76</v>
      </c>
      <c r="J1100">
        <v>76</v>
      </c>
      <c r="K1100">
        <v>1</v>
      </c>
      <c r="L1100" t="s">
        <v>1281</v>
      </c>
      <c r="M1100">
        <v>0.53949999999999998</v>
      </c>
      <c r="N1100" t="str">
        <f>_xlfn.XLOOKUP(All_Together_New[[#This Row],[School Name]],Maine_Schools[School Name],Maine_Schools[Comparison School Type],"Error")</f>
        <v>Non Charter</v>
      </c>
    </row>
    <row r="1101" spans="1:14">
      <c r="A1101" t="s">
        <v>570</v>
      </c>
      <c r="B1101">
        <v>1451</v>
      </c>
      <c r="C1101" t="s">
        <v>944</v>
      </c>
      <c r="D1101">
        <v>506</v>
      </c>
      <c r="E1101" t="s">
        <v>469</v>
      </c>
      <c r="F1101" t="s">
        <v>1243</v>
      </c>
      <c r="G1101" t="s">
        <v>586</v>
      </c>
      <c r="H1101" t="s">
        <v>2297</v>
      </c>
      <c r="I1101">
        <v>108</v>
      </c>
      <c r="J1101">
        <v>108</v>
      </c>
      <c r="K1101">
        <v>1</v>
      </c>
      <c r="L1101" t="s">
        <v>1395</v>
      </c>
      <c r="M1101">
        <v>0.47220000000000001</v>
      </c>
      <c r="N1101" t="str">
        <f>_xlfn.XLOOKUP(All_Together_New[[#This Row],[School Name]],Maine_Schools[School Name],Maine_Schools[Comparison School Type],"Error")</f>
        <v>Non Charter</v>
      </c>
    </row>
    <row r="1102" spans="1:14">
      <c r="A1102" t="s">
        <v>570</v>
      </c>
      <c r="B1102">
        <v>1451</v>
      </c>
      <c r="C1102" t="s">
        <v>944</v>
      </c>
      <c r="D1102">
        <v>517</v>
      </c>
      <c r="E1102" t="s">
        <v>471</v>
      </c>
      <c r="F1102" t="s">
        <v>1243</v>
      </c>
      <c r="G1102" t="s">
        <v>586</v>
      </c>
      <c r="H1102" t="s">
        <v>2297</v>
      </c>
      <c r="I1102">
        <v>188</v>
      </c>
      <c r="J1102">
        <v>187</v>
      </c>
      <c r="K1102">
        <v>0.99470000000000003</v>
      </c>
      <c r="L1102" t="s">
        <v>1355</v>
      </c>
      <c r="M1102">
        <v>0.36899999999999999</v>
      </c>
      <c r="N1102" t="str">
        <f>_xlfn.XLOOKUP(All_Together_New[[#This Row],[School Name]],Maine_Schools[School Name],Maine_Schools[Comparison School Type],"Error")</f>
        <v>Non Charter</v>
      </c>
    </row>
    <row r="1103" spans="1:14">
      <c r="A1103" t="s">
        <v>570</v>
      </c>
      <c r="B1103">
        <v>1452</v>
      </c>
      <c r="C1103" t="s">
        <v>950</v>
      </c>
      <c r="D1103">
        <v>2013</v>
      </c>
      <c r="E1103" t="s">
        <v>54</v>
      </c>
      <c r="F1103" t="s">
        <v>1243</v>
      </c>
      <c r="G1103" t="s">
        <v>586</v>
      </c>
      <c r="H1103" t="s">
        <v>2297</v>
      </c>
      <c r="I1103">
        <v>89</v>
      </c>
      <c r="J1103">
        <v>89</v>
      </c>
      <c r="K1103">
        <v>1</v>
      </c>
      <c r="L1103" t="s">
        <v>1271</v>
      </c>
      <c r="M1103">
        <v>0.29210000000000003</v>
      </c>
      <c r="N1103" t="str">
        <f>_xlfn.XLOOKUP(All_Together_New[[#This Row],[School Name]],Maine_Schools[School Name],Maine_Schools[Comparison School Type],"Error")</f>
        <v>Non Charter</v>
      </c>
    </row>
    <row r="1104" spans="1:14">
      <c r="A1104" t="s">
        <v>570</v>
      </c>
      <c r="B1104">
        <v>1452</v>
      </c>
      <c r="C1104" t="s">
        <v>950</v>
      </c>
      <c r="D1104">
        <v>834</v>
      </c>
      <c r="E1104" t="s">
        <v>248</v>
      </c>
      <c r="F1104" t="s">
        <v>1243</v>
      </c>
      <c r="G1104" t="s">
        <v>586</v>
      </c>
      <c r="H1104" t="s">
        <v>2297</v>
      </c>
      <c r="I1104">
        <v>36</v>
      </c>
      <c r="J1104">
        <v>36</v>
      </c>
      <c r="K1104">
        <v>1</v>
      </c>
      <c r="L1104" t="s">
        <v>1250</v>
      </c>
      <c r="M1104">
        <v>0.27779999999999999</v>
      </c>
      <c r="N1104" t="str">
        <f>_xlfn.XLOOKUP(All_Together_New[[#This Row],[School Name]],Maine_Schools[School Name],Maine_Schools[Comparison School Type],"Error")</f>
        <v>Non Charter</v>
      </c>
    </row>
    <row r="1105" spans="1:14">
      <c r="A1105" t="s">
        <v>570</v>
      </c>
      <c r="B1105">
        <v>1452</v>
      </c>
      <c r="C1105" t="s">
        <v>950</v>
      </c>
      <c r="D1105">
        <v>1768</v>
      </c>
      <c r="E1105" t="s">
        <v>91</v>
      </c>
      <c r="F1105" t="s">
        <v>1243</v>
      </c>
      <c r="G1105" t="s">
        <v>586</v>
      </c>
      <c r="H1105" t="s">
        <v>2297</v>
      </c>
      <c r="I1105">
        <v>128</v>
      </c>
      <c r="J1105">
        <v>103</v>
      </c>
      <c r="K1105">
        <v>0.80469999999999997</v>
      </c>
      <c r="L1105" t="s">
        <v>1279</v>
      </c>
      <c r="M1105">
        <v>0.64080000000000004</v>
      </c>
      <c r="N1105" t="str">
        <f>_xlfn.XLOOKUP(All_Together_New[[#This Row],[School Name]],Maine_Schools[School Name],Maine_Schools[Comparison School Type],"Error")</f>
        <v>Non Charter</v>
      </c>
    </row>
    <row r="1106" spans="1:14">
      <c r="A1106" t="s">
        <v>570</v>
      </c>
      <c r="B1106">
        <v>1452</v>
      </c>
      <c r="C1106" t="s">
        <v>950</v>
      </c>
      <c r="D1106">
        <v>1767</v>
      </c>
      <c r="E1106" t="s">
        <v>150</v>
      </c>
      <c r="F1106" t="s">
        <v>1243</v>
      </c>
      <c r="G1106" t="s">
        <v>586</v>
      </c>
      <c r="H1106" t="s">
        <v>2297</v>
      </c>
      <c r="I1106">
        <v>298</v>
      </c>
      <c r="J1106">
        <v>285</v>
      </c>
      <c r="K1106">
        <v>0.95640000000000003</v>
      </c>
      <c r="L1106" t="s">
        <v>1362</v>
      </c>
      <c r="M1106">
        <v>0.65610000000000002</v>
      </c>
      <c r="N1106" t="str">
        <f>_xlfn.XLOOKUP(All_Together_New[[#This Row],[School Name]],Maine_Schools[School Name],Maine_Schools[Comparison School Type],"Error")</f>
        <v>Non Charter</v>
      </c>
    </row>
    <row r="1107" spans="1:14">
      <c r="A1107" t="s">
        <v>570</v>
      </c>
      <c r="B1107">
        <v>1452</v>
      </c>
      <c r="C1107" t="s">
        <v>950</v>
      </c>
      <c r="D1107">
        <v>583</v>
      </c>
      <c r="E1107" t="s">
        <v>447</v>
      </c>
      <c r="F1107" t="s">
        <v>1243</v>
      </c>
      <c r="G1107" t="s">
        <v>586</v>
      </c>
      <c r="H1107" t="s">
        <v>2297</v>
      </c>
      <c r="I1107">
        <v>129</v>
      </c>
      <c r="J1107">
        <v>126</v>
      </c>
      <c r="K1107">
        <v>0.97670000000000001</v>
      </c>
      <c r="L1107" t="s">
        <v>1458</v>
      </c>
      <c r="M1107">
        <v>0.44440000000000002</v>
      </c>
      <c r="N1107" t="str">
        <f>_xlfn.XLOOKUP(All_Together_New[[#This Row],[School Name]],Maine_Schools[School Name],Maine_Schools[Comparison School Type],"Error")</f>
        <v>Non Charter</v>
      </c>
    </row>
    <row r="1108" spans="1:14">
      <c r="A1108" t="s">
        <v>570</v>
      </c>
      <c r="B1108">
        <v>1452</v>
      </c>
      <c r="C1108" t="s">
        <v>950</v>
      </c>
      <c r="D1108">
        <v>838</v>
      </c>
      <c r="E1108" t="s">
        <v>454</v>
      </c>
      <c r="F1108" t="s">
        <v>1243</v>
      </c>
      <c r="G1108" t="s">
        <v>586</v>
      </c>
      <c r="H1108" t="s">
        <v>2297</v>
      </c>
      <c r="I1108">
        <v>82</v>
      </c>
      <c r="J1108">
        <v>82</v>
      </c>
      <c r="K1108">
        <v>1</v>
      </c>
      <c r="L1108" t="s">
        <v>1323</v>
      </c>
      <c r="M1108">
        <v>0.2195</v>
      </c>
      <c r="N1108" t="str">
        <f>_xlfn.XLOOKUP(All_Together_New[[#This Row],[School Name]],Maine_Schools[School Name],Maine_Schools[Comparison School Type],"Error")</f>
        <v>Non Charter</v>
      </c>
    </row>
    <row r="1109" spans="1:14">
      <c r="A1109" t="s">
        <v>570</v>
      </c>
      <c r="B1109">
        <v>1455</v>
      </c>
      <c r="C1109" t="s">
        <v>955</v>
      </c>
      <c r="D1109">
        <v>395</v>
      </c>
      <c r="E1109" t="s">
        <v>312</v>
      </c>
      <c r="F1109" t="s">
        <v>1243</v>
      </c>
      <c r="G1109" t="s">
        <v>586</v>
      </c>
      <c r="H1109" t="s">
        <v>2297</v>
      </c>
      <c r="I1109">
        <v>184</v>
      </c>
      <c r="J1109">
        <v>180</v>
      </c>
      <c r="K1109">
        <v>0.97829999999999995</v>
      </c>
      <c r="L1109" t="s">
        <v>1441</v>
      </c>
      <c r="M1109">
        <v>0.5444</v>
      </c>
      <c r="N1109" t="str">
        <f>_xlfn.XLOOKUP(All_Together_New[[#This Row],[School Name]],Maine_Schools[School Name],Maine_Schools[Comparison School Type],"Error")</f>
        <v>Non Charter</v>
      </c>
    </row>
    <row r="1110" spans="1:14">
      <c r="A1110" t="s">
        <v>570</v>
      </c>
      <c r="B1110">
        <v>1455</v>
      </c>
      <c r="C1110" t="s">
        <v>955</v>
      </c>
      <c r="D1110">
        <v>512</v>
      </c>
      <c r="E1110" t="s">
        <v>480</v>
      </c>
      <c r="F1110" t="s">
        <v>1243</v>
      </c>
      <c r="G1110" t="s">
        <v>586</v>
      </c>
      <c r="H1110" t="s">
        <v>2297</v>
      </c>
      <c r="I1110">
        <v>401</v>
      </c>
      <c r="J1110">
        <v>398</v>
      </c>
      <c r="K1110">
        <v>0.99250000000000005</v>
      </c>
      <c r="L1110" t="s">
        <v>1425</v>
      </c>
      <c r="M1110">
        <v>0.45229999999999998</v>
      </c>
      <c r="N1110" t="str">
        <f>_xlfn.XLOOKUP(All_Together_New[[#This Row],[School Name]],Maine_Schools[School Name],Maine_Schools[Comparison School Type],"Error")</f>
        <v>Non Charter</v>
      </c>
    </row>
    <row r="1111" spans="1:14">
      <c r="A1111" t="s">
        <v>570</v>
      </c>
      <c r="B1111">
        <v>1455</v>
      </c>
      <c r="C1111" t="s">
        <v>955</v>
      </c>
      <c r="D1111">
        <v>396</v>
      </c>
      <c r="E1111" t="s">
        <v>428</v>
      </c>
      <c r="F1111" t="s">
        <v>1243</v>
      </c>
      <c r="G1111" t="s">
        <v>586</v>
      </c>
      <c r="H1111" t="s">
        <v>2297</v>
      </c>
      <c r="I1111">
        <v>83</v>
      </c>
      <c r="J1111">
        <v>80</v>
      </c>
      <c r="K1111">
        <v>0.96389999999999998</v>
      </c>
      <c r="L1111" t="s">
        <v>1377</v>
      </c>
      <c r="M1111">
        <v>0.53749999999999998</v>
      </c>
      <c r="N1111" t="str">
        <f>_xlfn.XLOOKUP(All_Together_New[[#This Row],[School Name]],Maine_Schools[School Name],Maine_Schools[Comparison School Type],"Error")</f>
        <v>Non Charter</v>
      </c>
    </row>
    <row r="1112" spans="1:14">
      <c r="A1112" t="s">
        <v>570</v>
      </c>
      <c r="B1112">
        <v>1455</v>
      </c>
      <c r="C1112" t="s">
        <v>955</v>
      </c>
      <c r="D1112">
        <v>511</v>
      </c>
      <c r="E1112" t="s">
        <v>247</v>
      </c>
      <c r="F1112" t="s">
        <v>1243</v>
      </c>
      <c r="G1112" t="s">
        <v>586</v>
      </c>
      <c r="H1112" t="s">
        <v>2297</v>
      </c>
      <c r="I1112">
        <v>237</v>
      </c>
      <c r="J1112">
        <v>225</v>
      </c>
      <c r="K1112">
        <v>0.94940000000000002</v>
      </c>
      <c r="L1112" t="s">
        <v>1603</v>
      </c>
      <c r="M1112">
        <v>0.69779999999999998</v>
      </c>
      <c r="N1112" t="str">
        <f>_xlfn.XLOOKUP(All_Together_New[[#This Row],[School Name]],Maine_Schools[School Name],Maine_Schools[Comparison School Type],"Error")</f>
        <v>Non Charter</v>
      </c>
    </row>
    <row r="1113" spans="1:14">
      <c r="A1113" t="s">
        <v>570</v>
      </c>
      <c r="B1113">
        <v>1455</v>
      </c>
      <c r="C1113" t="s">
        <v>955</v>
      </c>
      <c r="D1113">
        <v>513</v>
      </c>
      <c r="E1113" t="s">
        <v>470</v>
      </c>
      <c r="F1113" t="s">
        <v>1243</v>
      </c>
      <c r="G1113" t="s">
        <v>586</v>
      </c>
      <c r="H1113" t="s">
        <v>2297</v>
      </c>
      <c r="I1113">
        <v>552</v>
      </c>
      <c r="J1113">
        <v>537</v>
      </c>
      <c r="K1113">
        <v>0.9728</v>
      </c>
      <c r="L1113" t="s">
        <v>2381</v>
      </c>
      <c r="M1113">
        <v>0.65180000000000005</v>
      </c>
      <c r="N1113" t="str">
        <f>_xlfn.XLOOKUP(All_Together_New[[#This Row],[School Name]],Maine_Schools[School Name],Maine_Schools[Comparison School Type],"Error")</f>
        <v>Non Charter</v>
      </c>
    </row>
    <row r="1114" spans="1:14">
      <c r="A1114" t="s">
        <v>570</v>
      </c>
      <c r="B1114">
        <v>1455</v>
      </c>
      <c r="C1114" t="s">
        <v>955</v>
      </c>
      <c r="D1114">
        <v>514</v>
      </c>
      <c r="E1114" t="s">
        <v>562</v>
      </c>
      <c r="F1114" t="s">
        <v>1243</v>
      </c>
      <c r="G1114" t="s">
        <v>586</v>
      </c>
      <c r="H1114" t="s">
        <v>2297</v>
      </c>
      <c r="I1114">
        <v>161</v>
      </c>
      <c r="J1114">
        <v>160</v>
      </c>
      <c r="K1114">
        <v>0.99380000000000002</v>
      </c>
      <c r="L1114" t="s">
        <v>1279</v>
      </c>
      <c r="M1114">
        <v>0.41249999999999998</v>
      </c>
      <c r="N1114" t="str">
        <f>_xlfn.XLOOKUP(All_Together_New[[#This Row],[School Name]],Maine_Schools[School Name],Maine_Schools[Comparison School Type],"Error")</f>
        <v>Non Charter</v>
      </c>
    </row>
    <row r="1115" spans="1:14">
      <c r="A1115" t="s">
        <v>570</v>
      </c>
      <c r="B1115">
        <v>635</v>
      </c>
      <c r="C1115" t="s">
        <v>958</v>
      </c>
      <c r="D1115">
        <v>640</v>
      </c>
      <c r="E1115" t="s">
        <v>6</v>
      </c>
      <c r="F1115" t="s">
        <v>1243</v>
      </c>
      <c r="G1115" t="s">
        <v>586</v>
      </c>
      <c r="H1115" t="s">
        <v>2297</v>
      </c>
      <c r="I1115">
        <v>264</v>
      </c>
      <c r="J1115">
        <v>264</v>
      </c>
      <c r="K1115">
        <v>1</v>
      </c>
      <c r="L1115" t="s">
        <v>1364</v>
      </c>
      <c r="M1115">
        <v>0.3826</v>
      </c>
      <c r="N1115" t="str">
        <f>_xlfn.XLOOKUP(All_Together_New[[#This Row],[School Name]],Maine_Schools[School Name],Maine_Schools[Comparison School Type],"Error")</f>
        <v>Non Charter</v>
      </c>
    </row>
    <row r="1116" spans="1:14">
      <c r="A1116" t="s">
        <v>570</v>
      </c>
      <c r="B1116">
        <v>635</v>
      </c>
      <c r="C1116" t="s">
        <v>958</v>
      </c>
      <c r="D1116">
        <v>637</v>
      </c>
      <c r="E1116" t="s">
        <v>66</v>
      </c>
      <c r="F1116" t="s">
        <v>1243</v>
      </c>
      <c r="G1116" t="s">
        <v>586</v>
      </c>
      <c r="H1116" t="s">
        <v>2297</v>
      </c>
      <c r="I1116">
        <v>140</v>
      </c>
      <c r="J1116">
        <v>133</v>
      </c>
      <c r="K1116">
        <v>0.95</v>
      </c>
      <c r="L1116" t="s">
        <v>1265</v>
      </c>
      <c r="M1116">
        <v>0.62409999999999999</v>
      </c>
      <c r="N1116" t="str">
        <f>_xlfn.XLOOKUP(All_Together_New[[#This Row],[School Name]],Maine_Schools[School Name],Maine_Schools[Comparison School Type],"Error")</f>
        <v>Non Charter</v>
      </c>
    </row>
    <row r="1117" spans="1:14">
      <c r="A1117" t="s">
        <v>570</v>
      </c>
      <c r="B1117">
        <v>635</v>
      </c>
      <c r="C1117" t="s">
        <v>958</v>
      </c>
      <c r="D1117">
        <v>638</v>
      </c>
      <c r="E1117" t="s">
        <v>417</v>
      </c>
      <c r="F1117" t="s">
        <v>1243</v>
      </c>
      <c r="G1117" t="s">
        <v>586</v>
      </c>
      <c r="H1117" t="s">
        <v>2297</v>
      </c>
      <c r="I1117">
        <v>495</v>
      </c>
      <c r="J1117">
        <v>493</v>
      </c>
      <c r="K1117">
        <v>0.996</v>
      </c>
      <c r="L1117" t="s">
        <v>2371</v>
      </c>
      <c r="M1117">
        <v>0.52129999999999999</v>
      </c>
      <c r="N1117" t="str">
        <f>_xlfn.XLOOKUP(All_Together_New[[#This Row],[School Name]],Maine_Schools[School Name],Maine_Schools[Comparison School Type],"Error")</f>
        <v>Non Charter</v>
      </c>
    </row>
    <row r="1118" spans="1:14">
      <c r="A1118" t="s">
        <v>570</v>
      </c>
      <c r="B1118">
        <v>1456</v>
      </c>
      <c r="C1118" t="s">
        <v>961</v>
      </c>
      <c r="D1118">
        <v>363</v>
      </c>
      <c r="E1118" t="s">
        <v>219</v>
      </c>
      <c r="F1118" t="s">
        <v>1243</v>
      </c>
      <c r="G1118" t="s">
        <v>586</v>
      </c>
      <c r="H1118" t="s">
        <v>2297</v>
      </c>
      <c r="I1118">
        <v>279</v>
      </c>
      <c r="J1118">
        <v>275</v>
      </c>
      <c r="K1118">
        <v>0.98570000000000002</v>
      </c>
      <c r="L1118" t="s">
        <v>1289</v>
      </c>
      <c r="M1118">
        <v>0.62909999999999999</v>
      </c>
      <c r="N1118" t="str">
        <f>_xlfn.XLOOKUP(All_Together_New[[#This Row],[School Name]],Maine_Schools[School Name],Maine_Schools[Comparison School Type],"Error")</f>
        <v>Non Charter</v>
      </c>
    </row>
    <row r="1119" spans="1:14">
      <c r="A1119" t="s">
        <v>570</v>
      </c>
      <c r="B1119">
        <v>1456</v>
      </c>
      <c r="C1119" t="s">
        <v>961</v>
      </c>
      <c r="D1119">
        <v>292</v>
      </c>
      <c r="E1119" t="s">
        <v>103</v>
      </c>
      <c r="F1119" t="s">
        <v>1243</v>
      </c>
      <c r="G1119" t="s">
        <v>586</v>
      </c>
      <c r="H1119" t="s">
        <v>2297</v>
      </c>
      <c r="I1119">
        <v>126</v>
      </c>
      <c r="J1119">
        <v>123</v>
      </c>
      <c r="K1119">
        <v>0.97619999999999996</v>
      </c>
      <c r="L1119" t="s">
        <v>1490</v>
      </c>
      <c r="M1119">
        <v>0.69110000000000005</v>
      </c>
      <c r="N1119" t="str">
        <f>_xlfn.XLOOKUP(All_Together_New[[#This Row],[School Name]],Maine_Schools[School Name],Maine_Schools[Comparison School Type],"Error")</f>
        <v>Non Charter</v>
      </c>
    </row>
    <row r="1120" spans="1:14">
      <c r="A1120" t="s">
        <v>570</v>
      </c>
      <c r="B1120">
        <v>1456</v>
      </c>
      <c r="C1120" t="s">
        <v>961</v>
      </c>
      <c r="D1120">
        <v>303</v>
      </c>
      <c r="E1120" t="s">
        <v>492</v>
      </c>
      <c r="F1120" t="s">
        <v>1243</v>
      </c>
      <c r="G1120" t="s">
        <v>586</v>
      </c>
      <c r="H1120" t="s">
        <v>2297</v>
      </c>
      <c r="I1120">
        <v>124</v>
      </c>
      <c r="J1120">
        <v>123</v>
      </c>
      <c r="K1120">
        <v>0.9919</v>
      </c>
      <c r="L1120" t="s">
        <v>1402</v>
      </c>
      <c r="M1120">
        <v>0.40649999999999997</v>
      </c>
      <c r="N1120" t="str">
        <f>_xlfn.XLOOKUP(All_Together_New[[#This Row],[School Name]],Maine_Schools[School Name],Maine_Schools[Comparison School Type],"Error")</f>
        <v>Non Charter</v>
      </c>
    </row>
    <row r="1121" spans="1:14">
      <c r="A1121" t="s">
        <v>570</v>
      </c>
      <c r="B1121">
        <v>1456</v>
      </c>
      <c r="C1121" t="s">
        <v>961</v>
      </c>
      <c r="D1121">
        <v>361</v>
      </c>
      <c r="E1121" t="s">
        <v>426</v>
      </c>
      <c r="F1121" t="s">
        <v>1243</v>
      </c>
      <c r="G1121" t="s">
        <v>586</v>
      </c>
      <c r="H1121" t="s">
        <v>2297</v>
      </c>
      <c r="I1121">
        <v>228</v>
      </c>
      <c r="J1121">
        <v>226</v>
      </c>
      <c r="K1121">
        <v>0.99119999999999997</v>
      </c>
      <c r="L1121" t="s">
        <v>1398</v>
      </c>
      <c r="M1121">
        <v>0.56189999999999996</v>
      </c>
      <c r="N1121" t="str">
        <f>_xlfn.XLOOKUP(All_Together_New[[#This Row],[School Name]],Maine_Schools[School Name],Maine_Schools[Comparison School Type],"Error")</f>
        <v>Non Charter</v>
      </c>
    </row>
    <row r="1122" spans="1:14">
      <c r="A1122" t="s">
        <v>570</v>
      </c>
      <c r="B1122">
        <v>1456</v>
      </c>
      <c r="C1122" t="s">
        <v>961</v>
      </c>
      <c r="D1122">
        <v>362</v>
      </c>
      <c r="E1122" t="s">
        <v>279</v>
      </c>
      <c r="F1122" t="s">
        <v>1243</v>
      </c>
      <c r="G1122" t="s">
        <v>586</v>
      </c>
      <c r="H1122" t="s">
        <v>2297</v>
      </c>
      <c r="I1122">
        <v>117</v>
      </c>
      <c r="J1122">
        <v>104</v>
      </c>
      <c r="K1122">
        <v>0.88890000000000002</v>
      </c>
      <c r="L1122" t="s">
        <v>1306</v>
      </c>
      <c r="M1122">
        <v>0.60580000000000001</v>
      </c>
      <c r="N1122" t="str">
        <f>_xlfn.XLOOKUP(All_Together_New[[#This Row],[School Name]],Maine_Schools[School Name],Maine_Schools[Comparison School Type],"Error")</f>
        <v>Non Charter</v>
      </c>
    </row>
    <row r="1123" spans="1:14">
      <c r="A1123" t="s">
        <v>570</v>
      </c>
      <c r="B1123">
        <v>646</v>
      </c>
      <c r="C1123" t="s">
        <v>965</v>
      </c>
      <c r="D1123">
        <v>659</v>
      </c>
      <c r="E1123" t="s">
        <v>1</v>
      </c>
      <c r="F1123" t="s">
        <v>1243</v>
      </c>
      <c r="G1123" t="s">
        <v>586</v>
      </c>
      <c r="H1123" t="s">
        <v>2297</v>
      </c>
      <c r="I1123">
        <v>66</v>
      </c>
      <c r="J1123">
        <v>66</v>
      </c>
      <c r="K1123">
        <v>1</v>
      </c>
      <c r="L1123" t="s">
        <v>1620</v>
      </c>
      <c r="M1123">
        <v>0.69699999999999995</v>
      </c>
      <c r="N1123" t="str">
        <f>_xlfn.XLOOKUP(All_Together_New[[#This Row],[School Name]],Maine_Schools[School Name],Maine_Schools[Comparison School Type],"Error")</f>
        <v>Non Charter</v>
      </c>
    </row>
    <row r="1124" spans="1:14">
      <c r="A1124" t="s">
        <v>570</v>
      </c>
      <c r="B1124">
        <v>646</v>
      </c>
      <c r="C1124" t="s">
        <v>965</v>
      </c>
      <c r="D1124">
        <v>650</v>
      </c>
      <c r="E1124" t="s">
        <v>238</v>
      </c>
      <c r="F1124" t="s">
        <v>1243</v>
      </c>
      <c r="G1124" t="s">
        <v>586</v>
      </c>
      <c r="H1124" t="s">
        <v>2297</v>
      </c>
      <c r="I1124">
        <v>216</v>
      </c>
      <c r="J1124">
        <v>214</v>
      </c>
      <c r="K1124">
        <v>0.99070000000000003</v>
      </c>
      <c r="L1124" t="s">
        <v>1354</v>
      </c>
      <c r="M1124">
        <v>0.66359999999999997</v>
      </c>
      <c r="N1124" t="str">
        <f>_xlfn.XLOOKUP(All_Together_New[[#This Row],[School Name]],Maine_Schools[School Name],Maine_Schools[Comparison School Type],"Error")</f>
        <v>Non Charter</v>
      </c>
    </row>
    <row r="1125" spans="1:14">
      <c r="A1125" t="s">
        <v>570</v>
      </c>
      <c r="B1125">
        <v>646</v>
      </c>
      <c r="C1125" t="s">
        <v>965</v>
      </c>
      <c r="D1125">
        <v>647</v>
      </c>
      <c r="E1125" t="s">
        <v>244</v>
      </c>
      <c r="F1125" t="s">
        <v>1243</v>
      </c>
      <c r="G1125" t="s">
        <v>586</v>
      </c>
      <c r="H1125" t="s">
        <v>2297</v>
      </c>
      <c r="I1125">
        <v>103</v>
      </c>
      <c r="J1125">
        <v>102</v>
      </c>
      <c r="K1125">
        <v>0.99029999999999996</v>
      </c>
      <c r="L1125" t="s">
        <v>1379</v>
      </c>
      <c r="M1125">
        <v>0.59799999999999998</v>
      </c>
      <c r="N1125" t="str">
        <f>_xlfn.XLOOKUP(All_Together_New[[#This Row],[School Name]],Maine_Schools[School Name],Maine_Schools[Comparison School Type],"Error")</f>
        <v>Non Charter</v>
      </c>
    </row>
    <row r="1126" spans="1:14">
      <c r="A1126" t="s">
        <v>570</v>
      </c>
      <c r="B1126">
        <v>646</v>
      </c>
      <c r="C1126" t="s">
        <v>965</v>
      </c>
      <c r="D1126">
        <v>649</v>
      </c>
      <c r="E1126" t="s">
        <v>435</v>
      </c>
      <c r="F1126" t="s">
        <v>1243</v>
      </c>
      <c r="G1126" t="s">
        <v>586</v>
      </c>
      <c r="H1126" t="s">
        <v>2297</v>
      </c>
      <c r="I1126">
        <v>56</v>
      </c>
      <c r="J1126">
        <v>56</v>
      </c>
      <c r="K1126">
        <v>1</v>
      </c>
      <c r="L1126" t="s">
        <v>1411</v>
      </c>
      <c r="M1126">
        <v>0.58930000000000005</v>
      </c>
      <c r="N1126" t="str">
        <f>_xlfn.XLOOKUP(All_Together_New[[#This Row],[School Name]],Maine_Schools[School Name],Maine_Schools[Comparison School Type],"Error")</f>
        <v>Non Charter</v>
      </c>
    </row>
    <row r="1127" spans="1:14">
      <c r="A1127" t="s">
        <v>570</v>
      </c>
      <c r="B1127">
        <v>646</v>
      </c>
      <c r="C1127" t="s">
        <v>965</v>
      </c>
      <c r="D1127">
        <v>651</v>
      </c>
      <c r="E1127" t="s">
        <v>174</v>
      </c>
      <c r="F1127" t="s">
        <v>1243</v>
      </c>
      <c r="G1127" t="s">
        <v>586</v>
      </c>
      <c r="H1127" t="s">
        <v>2297</v>
      </c>
      <c r="I1127">
        <v>67</v>
      </c>
      <c r="J1127">
        <v>67</v>
      </c>
      <c r="K1127">
        <v>1</v>
      </c>
      <c r="L1127" t="s">
        <v>1515</v>
      </c>
      <c r="M1127">
        <v>0.65669999999999995</v>
      </c>
      <c r="N1127" t="str">
        <f>_xlfn.XLOOKUP(All_Together_New[[#This Row],[School Name]],Maine_Schools[School Name],Maine_Schools[Comparison School Type],"Error")</f>
        <v>Non Charter</v>
      </c>
    </row>
    <row r="1128" spans="1:14">
      <c r="A1128" t="s">
        <v>570</v>
      </c>
      <c r="B1128">
        <v>646</v>
      </c>
      <c r="C1128" t="s">
        <v>965</v>
      </c>
      <c r="D1128">
        <v>652</v>
      </c>
      <c r="E1128" t="s">
        <v>207</v>
      </c>
      <c r="F1128" t="s">
        <v>1243</v>
      </c>
      <c r="G1128" t="s">
        <v>586</v>
      </c>
      <c r="H1128" t="s">
        <v>2297</v>
      </c>
      <c r="I1128">
        <v>169</v>
      </c>
      <c r="J1128">
        <v>167</v>
      </c>
      <c r="K1128">
        <v>0.98819999999999997</v>
      </c>
      <c r="L1128" t="s">
        <v>1390</v>
      </c>
      <c r="M1128">
        <v>0.70660000000000001</v>
      </c>
      <c r="N1128" t="str">
        <f>_xlfn.XLOOKUP(All_Together_New[[#This Row],[School Name]],Maine_Schools[School Name],Maine_Schools[Comparison School Type],"Error")</f>
        <v>Non Charter</v>
      </c>
    </row>
    <row r="1129" spans="1:14">
      <c r="A1129" t="s">
        <v>570</v>
      </c>
      <c r="B1129">
        <v>646</v>
      </c>
      <c r="C1129" t="s">
        <v>965</v>
      </c>
      <c r="D1129">
        <v>656</v>
      </c>
      <c r="E1129" t="s">
        <v>178</v>
      </c>
      <c r="F1129" t="s">
        <v>1243</v>
      </c>
      <c r="G1129" t="s">
        <v>586</v>
      </c>
      <c r="H1129" t="s">
        <v>2297</v>
      </c>
      <c r="I1129">
        <v>254</v>
      </c>
      <c r="J1129">
        <v>225</v>
      </c>
      <c r="K1129">
        <v>0.88580000000000003</v>
      </c>
      <c r="L1129" t="s">
        <v>2365</v>
      </c>
      <c r="M1129">
        <v>0.68</v>
      </c>
      <c r="N1129" t="str">
        <f>_xlfn.XLOOKUP(All_Together_New[[#This Row],[School Name]],Maine_Schools[School Name],Maine_Schools[Comparison School Type],"Error")</f>
        <v>Non Charter</v>
      </c>
    </row>
    <row r="1130" spans="1:14">
      <c r="A1130" t="s">
        <v>570</v>
      </c>
      <c r="B1130">
        <v>646</v>
      </c>
      <c r="C1130" t="s">
        <v>965</v>
      </c>
      <c r="D1130">
        <v>655</v>
      </c>
      <c r="E1130" t="s">
        <v>211</v>
      </c>
      <c r="F1130" t="s">
        <v>1243</v>
      </c>
      <c r="G1130" t="s">
        <v>586</v>
      </c>
      <c r="H1130" t="s">
        <v>2297</v>
      </c>
      <c r="I1130">
        <v>487</v>
      </c>
      <c r="J1130">
        <v>466</v>
      </c>
      <c r="K1130">
        <v>0.95689999999999997</v>
      </c>
      <c r="L1130" t="s">
        <v>2381</v>
      </c>
      <c r="M1130">
        <v>0.75109999999999999</v>
      </c>
      <c r="N1130" t="str">
        <f>_xlfn.XLOOKUP(All_Together_New[[#This Row],[School Name]],Maine_Schools[School Name],Maine_Schools[Comparison School Type],"Error")</f>
        <v>Non Charter</v>
      </c>
    </row>
    <row r="1131" spans="1:14">
      <c r="A1131" t="s">
        <v>570</v>
      </c>
      <c r="B1131">
        <v>646</v>
      </c>
      <c r="C1131" t="s">
        <v>965</v>
      </c>
      <c r="D1131">
        <v>660</v>
      </c>
      <c r="E1131" t="s">
        <v>291</v>
      </c>
      <c r="F1131" t="s">
        <v>1243</v>
      </c>
      <c r="G1131" t="s">
        <v>586</v>
      </c>
      <c r="H1131" t="s">
        <v>2297</v>
      </c>
      <c r="I1131">
        <v>200</v>
      </c>
      <c r="J1131">
        <v>194</v>
      </c>
      <c r="K1131">
        <v>0.97</v>
      </c>
      <c r="L1131" t="s">
        <v>1258</v>
      </c>
      <c r="M1131">
        <v>0.55149999999999999</v>
      </c>
      <c r="N1131" t="str">
        <f>_xlfn.XLOOKUP(All_Together_New[[#This Row],[School Name]],Maine_Schools[School Name],Maine_Schools[Comparison School Type],"Error")</f>
        <v>Non Charter</v>
      </c>
    </row>
    <row r="1132" spans="1:14">
      <c r="A1132" t="s">
        <v>570</v>
      </c>
      <c r="B1132">
        <v>1457</v>
      </c>
      <c r="C1132" t="s">
        <v>973</v>
      </c>
      <c r="D1132">
        <v>807</v>
      </c>
      <c r="E1132" t="s">
        <v>146</v>
      </c>
      <c r="F1132" t="s">
        <v>1243</v>
      </c>
      <c r="G1132" t="s">
        <v>586</v>
      </c>
      <c r="H1132" t="s">
        <v>2297</v>
      </c>
      <c r="I1132">
        <v>122</v>
      </c>
      <c r="J1132">
        <v>122</v>
      </c>
      <c r="K1132">
        <v>1</v>
      </c>
      <c r="L1132" t="s">
        <v>1331</v>
      </c>
      <c r="M1132">
        <v>0.36890000000000001</v>
      </c>
      <c r="N1132" t="str">
        <f>_xlfn.XLOOKUP(All_Together_New[[#This Row],[School Name]],Maine_Schools[School Name],Maine_Schools[Comparison School Type],"Error")</f>
        <v>Non Charter</v>
      </c>
    </row>
    <row r="1133" spans="1:14">
      <c r="A1133" t="s">
        <v>570</v>
      </c>
      <c r="B1133">
        <v>1457</v>
      </c>
      <c r="C1133" t="s">
        <v>973</v>
      </c>
      <c r="D1133">
        <v>135</v>
      </c>
      <c r="E1133" t="s">
        <v>221</v>
      </c>
      <c r="F1133" t="s">
        <v>1243</v>
      </c>
      <c r="G1133" t="s">
        <v>586</v>
      </c>
      <c r="H1133" t="s">
        <v>2297</v>
      </c>
      <c r="I1133">
        <v>176</v>
      </c>
      <c r="J1133">
        <v>176</v>
      </c>
      <c r="K1133">
        <v>1</v>
      </c>
      <c r="L1133" t="s">
        <v>1366</v>
      </c>
      <c r="M1133">
        <v>0.58520000000000005</v>
      </c>
      <c r="N1133" t="str">
        <f>_xlfn.XLOOKUP(All_Together_New[[#This Row],[School Name]],Maine_Schools[School Name],Maine_Schools[Comparison School Type],"Error")</f>
        <v>Non Charter</v>
      </c>
    </row>
    <row r="1134" spans="1:14">
      <c r="A1134" t="s">
        <v>570</v>
      </c>
      <c r="B1134">
        <v>1457</v>
      </c>
      <c r="C1134" t="s">
        <v>973</v>
      </c>
      <c r="D1134">
        <v>136</v>
      </c>
      <c r="E1134" t="s">
        <v>278</v>
      </c>
      <c r="F1134" t="s">
        <v>1243</v>
      </c>
      <c r="G1134" t="s">
        <v>586</v>
      </c>
      <c r="H1134" t="s">
        <v>2297</v>
      </c>
      <c r="I1134">
        <v>92</v>
      </c>
      <c r="J1134">
        <v>92</v>
      </c>
      <c r="K1134">
        <v>1</v>
      </c>
      <c r="L1134" t="s">
        <v>1521</v>
      </c>
      <c r="M1134">
        <v>0.36959999999999998</v>
      </c>
      <c r="N1134" t="str">
        <f>_xlfn.XLOOKUP(All_Together_New[[#This Row],[School Name]],Maine_Schools[School Name],Maine_Schools[Comparison School Type],"Error")</f>
        <v>Non Charter</v>
      </c>
    </row>
    <row r="1135" spans="1:14">
      <c r="A1135" t="s">
        <v>570</v>
      </c>
      <c r="B1135">
        <v>1457</v>
      </c>
      <c r="C1135" t="s">
        <v>973</v>
      </c>
      <c r="D1135">
        <v>812</v>
      </c>
      <c r="E1135" t="s">
        <v>450</v>
      </c>
      <c r="F1135" t="s">
        <v>1243</v>
      </c>
      <c r="G1135" t="s">
        <v>586</v>
      </c>
      <c r="H1135" t="s">
        <v>2297</v>
      </c>
      <c r="I1135">
        <v>135</v>
      </c>
      <c r="J1135">
        <v>135</v>
      </c>
      <c r="K1135">
        <v>1</v>
      </c>
      <c r="L1135" t="s">
        <v>1336</v>
      </c>
      <c r="M1135">
        <v>0.28149999999999997</v>
      </c>
      <c r="N1135" t="str">
        <f>_xlfn.XLOOKUP(All_Together_New[[#This Row],[School Name]],Maine_Schools[School Name],Maine_Schools[Comparison School Type],"Error")</f>
        <v>Non Charter</v>
      </c>
    </row>
    <row r="1136" spans="1:14">
      <c r="A1136" t="s">
        <v>570</v>
      </c>
      <c r="B1136">
        <v>1457</v>
      </c>
      <c r="C1136" t="s">
        <v>973</v>
      </c>
      <c r="D1136">
        <v>811</v>
      </c>
      <c r="E1136" t="s">
        <v>294</v>
      </c>
      <c r="F1136" t="s">
        <v>1243</v>
      </c>
      <c r="G1136" t="s">
        <v>586</v>
      </c>
      <c r="H1136" t="s">
        <v>2297</v>
      </c>
      <c r="I1136">
        <v>178</v>
      </c>
      <c r="J1136">
        <v>169</v>
      </c>
      <c r="K1136">
        <v>0.94940000000000002</v>
      </c>
      <c r="L1136" t="s">
        <v>1364</v>
      </c>
      <c r="M1136">
        <v>0.59760000000000002</v>
      </c>
      <c r="N1136" t="str">
        <f>_xlfn.XLOOKUP(All_Together_New[[#This Row],[School Name]],Maine_Schools[School Name],Maine_Schools[Comparison School Type],"Error")</f>
        <v>Non Charter</v>
      </c>
    </row>
    <row r="1137" spans="1:14">
      <c r="A1137" t="s">
        <v>570</v>
      </c>
      <c r="B1137">
        <v>1457</v>
      </c>
      <c r="C1137" t="s">
        <v>973</v>
      </c>
      <c r="D1137">
        <v>813</v>
      </c>
      <c r="E1137" t="s">
        <v>488</v>
      </c>
      <c r="F1137" t="s">
        <v>1243</v>
      </c>
      <c r="G1137" t="s">
        <v>586</v>
      </c>
      <c r="H1137" t="s">
        <v>2297</v>
      </c>
      <c r="I1137">
        <v>463</v>
      </c>
      <c r="J1137">
        <v>455</v>
      </c>
      <c r="K1137">
        <v>0.98270000000000002</v>
      </c>
      <c r="L1137" t="s">
        <v>2368</v>
      </c>
      <c r="M1137">
        <v>0.64839999999999998</v>
      </c>
      <c r="N1137" t="str">
        <f>_xlfn.XLOOKUP(All_Together_New[[#This Row],[School Name]],Maine_Schools[School Name],Maine_Schools[Comparison School Type],"Error")</f>
        <v>Non Charter</v>
      </c>
    </row>
    <row r="1138" spans="1:14">
      <c r="A1138" t="s">
        <v>570</v>
      </c>
      <c r="B1138">
        <v>1457</v>
      </c>
      <c r="C1138" t="s">
        <v>973</v>
      </c>
      <c r="D1138">
        <v>810</v>
      </c>
      <c r="E1138" t="s">
        <v>560</v>
      </c>
      <c r="F1138" t="s">
        <v>1243</v>
      </c>
      <c r="G1138" t="s">
        <v>586</v>
      </c>
      <c r="H1138" t="s">
        <v>2297</v>
      </c>
      <c r="I1138">
        <v>211</v>
      </c>
      <c r="J1138">
        <v>206</v>
      </c>
      <c r="K1138">
        <v>0.97629999999999995</v>
      </c>
      <c r="L1138" t="s">
        <v>1491</v>
      </c>
      <c r="M1138">
        <v>0.38350000000000001</v>
      </c>
      <c r="N1138" t="str">
        <f>_xlfn.XLOOKUP(All_Together_New[[#This Row],[School Name]],Maine_Schools[School Name],Maine_Schools[Comparison School Type],"Error")</f>
        <v>Non Charter</v>
      </c>
    </row>
    <row r="1139" spans="1:14">
      <c r="A1139" t="s">
        <v>570</v>
      </c>
      <c r="B1139">
        <v>1458</v>
      </c>
      <c r="C1139" t="s">
        <v>978</v>
      </c>
      <c r="D1139">
        <v>2044</v>
      </c>
      <c r="E1139" t="s">
        <v>282</v>
      </c>
      <c r="F1139" t="s">
        <v>1243</v>
      </c>
      <c r="G1139" t="s">
        <v>586</v>
      </c>
      <c r="H1139" t="s">
        <v>2297</v>
      </c>
      <c r="I1139">
        <v>58</v>
      </c>
      <c r="J1139">
        <v>58</v>
      </c>
      <c r="K1139">
        <v>1</v>
      </c>
      <c r="L1139" t="s">
        <v>1304</v>
      </c>
      <c r="M1139">
        <v>0.51719999999999999</v>
      </c>
      <c r="N1139" t="str">
        <f>_xlfn.XLOOKUP(All_Together_New[[#This Row],[School Name]],Maine_Schools[School Name],Maine_Schools[Comparison School Type],"Error")</f>
        <v>Non Charter</v>
      </c>
    </row>
    <row r="1140" spans="1:14">
      <c r="A1140" t="s">
        <v>570</v>
      </c>
      <c r="B1140">
        <v>1458</v>
      </c>
      <c r="C1140" t="s">
        <v>978</v>
      </c>
      <c r="D1140">
        <v>822</v>
      </c>
      <c r="E1140" t="s">
        <v>201</v>
      </c>
      <c r="F1140" t="s">
        <v>1243</v>
      </c>
      <c r="G1140" t="s">
        <v>586</v>
      </c>
      <c r="H1140" t="s">
        <v>2297</v>
      </c>
      <c r="I1140">
        <v>165</v>
      </c>
      <c r="J1140">
        <v>148</v>
      </c>
      <c r="K1140">
        <v>0.89700000000000002</v>
      </c>
      <c r="L1140" t="s">
        <v>1409</v>
      </c>
      <c r="M1140">
        <v>0.70950000000000002</v>
      </c>
      <c r="N1140" t="str">
        <f>_xlfn.XLOOKUP(All_Together_New[[#This Row],[School Name]],Maine_Schools[School Name],Maine_Schools[Comparison School Type],"Error")</f>
        <v>Non Charter</v>
      </c>
    </row>
    <row r="1141" spans="1:14">
      <c r="A1141" t="s">
        <v>570</v>
      </c>
      <c r="B1141">
        <v>1458</v>
      </c>
      <c r="C1141" t="s">
        <v>978</v>
      </c>
      <c r="D1141">
        <v>2047</v>
      </c>
      <c r="E1141" t="s">
        <v>297</v>
      </c>
      <c r="F1141" t="s">
        <v>1243</v>
      </c>
      <c r="G1141" t="s">
        <v>586</v>
      </c>
      <c r="H1141" t="s">
        <v>2297</v>
      </c>
      <c r="I1141">
        <v>512</v>
      </c>
      <c r="J1141">
        <v>490</v>
      </c>
      <c r="K1141">
        <v>0.95699999999999996</v>
      </c>
      <c r="L1141" t="s">
        <v>2442</v>
      </c>
      <c r="M1141">
        <v>0.65100000000000002</v>
      </c>
      <c r="N1141" t="str">
        <f>_xlfn.XLOOKUP(All_Together_New[[#This Row],[School Name]],Maine_Schools[School Name],Maine_Schools[Comparison School Type],"Error")</f>
        <v>Non Charter</v>
      </c>
    </row>
    <row r="1142" spans="1:14">
      <c r="A1142" t="s">
        <v>570</v>
      </c>
      <c r="B1142">
        <v>1458</v>
      </c>
      <c r="C1142" t="s">
        <v>978</v>
      </c>
      <c r="D1142">
        <v>2045</v>
      </c>
      <c r="E1142" t="s">
        <v>299</v>
      </c>
      <c r="F1142" t="s">
        <v>1243</v>
      </c>
      <c r="G1142" t="s">
        <v>586</v>
      </c>
      <c r="H1142" t="s">
        <v>2297</v>
      </c>
      <c r="I1142">
        <v>118</v>
      </c>
      <c r="J1142">
        <v>118</v>
      </c>
      <c r="K1142">
        <v>1</v>
      </c>
      <c r="L1142" t="s">
        <v>1321</v>
      </c>
      <c r="M1142">
        <v>0.48309999999999997</v>
      </c>
      <c r="N1142" t="str">
        <f>_xlfn.XLOOKUP(All_Together_New[[#This Row],[School Name]],Maine_Schools[School Name],Maine_Schools[Comparison School Type],"Error")</f>
        <v>Non Charter</v>
      </c>
    </row>
    <row r="1143" spans="1:14">
      <c r="A1143" t="s">
        <v>570</v>
      </c>
      <c r="B1143">
        <v>1458</v>
      </c>
      <c r="C1143" t="s">
        <v>978</v>
      </c>
      <c r="D1143">
        <v>2046</v>
      </c>
      <c r="E1143" t="s">
        <v>212</v>
      </c>
      <c r="F1143" t="s">
        <v>1243</v>
      </c>
      <c r="G1143" t="s">
        <v>586</v>
      </c>
      <c r="H1143" t="s">
        <v>2297</v>
      </c>
      <c r="I1143">
        <v>79</v>
      </c>
      <c r="J1143">
        <v>78</v>
      </c>
      <c r="K1143">
        <v>0.98729999999999996</v>
      </c>
      <c r="L1143" t="s">
        <v>1251</v>
      </c>
      <c r="M1143">
        <v>0.46150000000000002</v>
      </c>
      <c r="N1143" t="str">
        <f>_xlfn.XLOOKUP(All_Together_New[[#This Row],[School Name]],Maine_Schools[School Name],Maine_Schools[Comparison School Type],"Error")</f>
        <v>Non Charter</v>
      </c>
    </row>
    <row r="1144" spans="1:14">
      <c r="A1144" t="s">
        <v>570</v>
      </c>
      <c r="B1144">
        <v>1459</v>
      </c>
      <c r="C1144" t="s">
        <v>982</v>
      </c>
      <c r="D1144">
        <v>884</v>
      </c>
      <c r="E1144" t="s">
        <v>202</v>
      </c>
      <c r="F1144" t="s">
        <v>1243</v>
      </c>
      <c r="G1144" t="s">
        <v>586</v>
      </c>
      <c r="H1144" t="s">
        <v>2297</v>
      </c>
      <c r="I1144">
        <v>107</v>
      </c>
      <c r="J1144">
        <v>100</v>
      </c>
      <c r="K1144">
        <v>0.93459999999999999</v>
      </c>
      <c r="L1144" t="s">
        <v>1382</v>
      </c>
      <c r="M1144">
        <v>0.81</v>
      </c>
      <c r="N1144" t="str">
        <f>_xlfn.XLOOKUP(All_Together_New[[#This Row],[School Name]],Maine_Schools[School Name],Maine_Schools[Comparison School Type],"Error")</f>
        <v>Non Charter</v>
      </c>
    </row>
    <row r="1145" spans="1:14">
      <c r="A1145" t="s">
        <v>570</v>
      </c>
      <c r="B1145">
        <v>1459</v>
      </c>
      <c r="C1145" t="s">
        <v>982</v>
      </c>
      <c r="D1145">
        <v>886</v>
      </c>
      <c r="E1145" t="s">
        <v>439</v>
      </c>
      <c r="F1145" t="s">
        <v>1243</v>
      </c>
      <c r="G1145" t="s">
        <v>586</v>
      </c>
      <c r="H1145" t="s">
        <v>2297</v>
      </c>
      <c r="I1145">
        <v>93</v>
      </c>
      <c r="J1145">
        <v>93</v>
      </c>
      <c r="K1145">
        <v>1</v>
      </c>
      <c r="L1145" t="s">
        <v>1419</v>
      </c>
      <c r="M1145">
        <v>0.59140000000000004</v>
      </c>
      <c r="N1145" t="str">
        <f>_xlfn.XLOOKUP(All_Together_New[[#This Row],[School Name]],Maine_Schools[School Name],Maine_Schools[Comparison School Type],"Error")</f>
        <v>Non Charter</v>
      </c>
    </row>
    <row r="1146" spans="1:14">
      <c r="A1146" t="s">
        <v>570</v>
      </c>
      <c r="B1146">
        <v>1460</v>
      </c>
      <c r="C1146" t="s">
        <v>984</v>
      </c>
      <c r="D1146">
        <v>964</v>
      </c>
      <c r="E1146" t="s">
        <v>305</v>
      </c>
      <c r="F1146" t="s">
        <v>1243</v>
      </c>
      <c r="G1146" t="s">
        <v>586</v>
      </c>
      <c r="H1146" t="s">
        <v>2297</v>
      </c>
      <c r="I1146">
        <v>181</v>
      </c>
      <c r="J1146">
        <v>173</v>
      </c>
      <c r="K1146">
        <v>0.95579999999999998</v>
      </c>
      <c r="L1146" t="s">
        <v>1321</v>
      </c>
      <c r="M1146">
        <v>0.32950000000000002</v>
      </c>
      <c r="N1146" t="str">
        <f>_xlfn.XLOOKUP(All_Together_New[[#This Row],[School Name]],Maine_Schools[School Name],Maine_Schools[Comparison School Type],"Error")</f>
        <v>Non Charter</v>
      </c>
    </row>
    <row r="1147" spans="1:14">
      <c r="A1147" t="s">
        <v>570</v>
      </c>
      <c r="B1147">
        <v>1460</v>
      </c>
      <c r="C1147" t="s">
        <v>984</v>
      </c>
      <c r="D1147">
        <v>967</v>
      </c>
      <c r="E1147" t="s">
        <v>306</v>
      </c>
      <c r="F1147" t="s">
        <v>1243</v>
      </c>
      <c r="G1147" t="s">
        <v>586</v>
      </c>
      <c r="H1147" t="s">
        <v>2297</v>
      </c>
      <c r="I1147">
        <v>84</v>
      </c>
      <c r="J1147">
        <v>84</v>
      </c>
      <c r="K1147">
        <v>1</v>
      </c>
      <c r="L1147" t="s">
        <v>1252</v>
      </c>
      <c r="M1147">
        <v>0.1071</v>
      </c>
      <c r="N1147" t="str">
        <f>_xlfn.XLOOKUP(All_Together_New[[#This Row],[School Name]],Maine_Schools[School Name],Maine_Schools[Comparison School Type],"Error")</f>
        <v>Non Charter</v>
      </c>
    </row>
    <row r="1148" spans="1:14">
      <c r="A1148" t="s">
        <v>570</v>
      </c>
      <c r="B1148">
        <v>1460</v>
      </c>
      <c r="C1148" t="s">
        <v>984</v>
      </c>
      <c r="D1148">
        <v>966</v>
      </c>
      <c r="E1148" t="s">
        <v>489</v>
      </c>
      <c r="F1148" t="s">
        <v>1243</v>
      </c>
      <c r="G1148" t="s">
        <v>586</v>
      </c>
      <c r="H1148" t="s">
        <v>2297</v>
      </c>
      <c r="I1148">
        <v>477</v>
      </c>
      <c r="J1148">
        <v>464</v>
      </c>
      <c r="K1148">
        <v>0.97270000000000001</v>
      </c>
      <c r="L1148" t="s">
        <v>1354</v>
      </c>
      <c r="M1148">
        <v>0.30599999999999999</v>
      </c>
      <c r="N1148" t="str">
        <f>_xlfn.XLOOKUP(All_Together_New[[#This Row],[School Name]],Maine_Schools[School Name],Maine_Schools[Comparison School Type],"Error")</f>
        <v>Non Charter</v>
      </c>
    </row>
    <row r="1149" spans="1:14">
      <c r="A1149" t="s">
        <v>570</v>
      </c>
      <c r="B1149">
        <v>1460</v>
      </c>
      <c r="C1149" t="s">
        <v>984</v>
      </c>
      <c r="D1149">
        <v>13</v>
      </c>
      <c r="E1149" t="s">
        <v>369</v>
      </c>
      <c r="F1149" t="s">
        <v>1243</v>
      </c>
      <c r="G1149" t="s">
        <v>586</v>
      </c>
      <c r="H1149" t="s">
        <v>2297</v>
      </c>
      <c r="I1149">
        <v>105</v>
      </c>
      <c r="J1149">
        <v>104</v>
      </c>
      <c r="K1149">
        <v>0.99050000000000005</v>
      </c>
      <c r="L1149" t="s">
        <v>1246</v>
      </c>
      <c r="M1149">
        <v>0.26919999999999999</v>
      </c>
      <c r="N1149" t="str">
        <f>_xlfn.XLOOKUP(All_Together_New[[#This Row],[School Name]],Maine_Schools[School Name],Maine_Schools[Comparison School Type],"Error")</f>
        <v>Non Charter</v>
      </c>
    </row>
    <row r="1150" spans="1:14">
      <c r="A1150" t="s">
        <v>570</v>
      </c>
      <c r="B1150">
        <v>1460</v>
      </c>
      <c r="C1150" t="s">
        <v>984</v>
      </c>
      <c r="D1150">
        <v>965</v>
      </c>
      <c r="E1150" t="s">
        <v>74</v>
      </c>
      <c r="F1150" t="s">
        <v>1243</v>
      </c>
      <c r="G1150" t="s">
        <v>586</v>
      </c>
      <c r="H1150" t="s">
        <v>2297</v>
      </c>
      <c r="I1150">
        <v>294</v>
      </c>
      <c r="J1150">
        <v>291</v>
      </c>
      <c r="K1150">
        <v>0.98980000000000001</v>
      </c>
      <c r="L1150" t="s">
        <v>1269</v>
      </c>
      <c r="M1150">
        <v>0.18210000000000001</v>
      </c>
      <c r="N1150" t="str">
        <f>_xlfn.XLOOKUP(All_Together_New[[#This Row],[School Name]],Maine_Schools[School Name],Maine_Schools[Comparison School Type],"Error")</f>
        <v>Non Charter</v>
      </c>
    </row>
    <row r="1151" spans="1:14">
      <c r="A1151" t="s">
        <v>570</v>
      </c>
      <c r="B1151">
        <v>1615</v>
      </c>
      <c r="C1151" t="s">
        <v>988</v>
      </c>
      <c r="D1151">
        <v>674</v>
      </c>
      <c r="E1151" t="s">
        <v>401</v>
      </c>
      <c r="F1151" t="s">
        <v>1243</v>
      </c>
      <c r="G1151" t="s">
        <v>586</v>
      </c>
      <c r="H1151" t="s">
        <v>2297</v>
      </c>
      <c r="I1151">
        <v>268</v>
      </c>
      <c r="J1151">
        <v>268</v>
      </c>
      <c r="K1151">
        <v>1</v>
      </c>
      <c r="L1151" t="s">
        <v>1265</v>
      </c>
      <c r="M1151">
        <v>0.30969999999999998</v>
      </c>
      <c r="N1151" t="str">
        <f>_xlfn.XLOOKUP(All_Together_New[[#This Row],[School Name]],Maine_Schools[School Name],Maine_Schools[Comparison School Type],"Error")</f>
        <v>Non Charter</v>
      </c>
    </row>
    <row r="1152" spans="1:14">
      <c r="A1152" t="s">
        <v>570</v>
      </c>
      <c r="B1152">
        <v>1615</v>
      </c>
      <c r="C1152" t="s">
        <v>988</v>
      </c>
      <c r="D1152">
        <v>675</v>
      </c>
      <c r="E1152" t="s">
        <v>427</v>
      </c>
      <c r="F1152" t="s">
        <v>1243</v>
      </c>
      <c r="G1152" t="s">
        <v>586</v>
      </c>
      <c r="H1152" t="s">
        <v>2297</v>
      </c>
      <c r="I1152">
        <v>184</v>
      </c>
      <c r="J1152">
        <v>174</v>
      </c>
      <c r="K1152">
        <v>0.94569999999999999</v>
      </c>
      <c r="L1152" t="s">
        <v>1491</v>
      </c>
      <c r="M1152">
        <v>0.45400000000000001</v>
      </c>
      <c r="N1152" t="str">
        <f>_xlfn.XLOOKUP(All_Together_New[[#This Row],[School Name]],Maine_Schools[School Name],Maine_Schools[Comparison School Type],"Error")</f>
        <v>Non Charter</v>
      </c>
    </row>
    <row r="1153" spans="1:14">
      <c r="A1153" t="s">
        <v>570</v>
      </c>
      <c r="B1153">
        <v>1615</v>
      </c>
      <c r="C1153" t="s">
        <v>988</v>
      </c>
      <c r="D1153">
        <v>679</v>
      </c>
      <c r="E1153" t="s">
        <v>468</v>
      </c>
      <c r="F1153" t="s">
        <v>1243</v>
      </c>
      <c r="G1153" t="s">
        <v>586</v>
      </c>
      <c r="H1153" t="s">
        <v>2297</v>
      </c>
      <c r="I1153">
        <v>84</v>
      </c>
      <c r="J1153">
        <v>84</v>
      </c>
      <c r="K1153">
        <v>1</v>
      </c>
      <c r="L1153" t="s">
        <v>1324</v>
      </c>
      <c r="M1153">
        <v>0.46429999999999999</v>
      </c>
      <c r="N1153" t="str">
        <f>_xlfn.XLOOKUP(All_Together_New[[#This Row],[School Name]],Maine_Schools[School Name],Maine_Schools[Comparison School Type],"Error")</f>
        <v>Non Charter</v>
      </c>
    </row>
    <row r="1154" spans="1:14">
      <c r="A1154" t="s">
        <v>570</v>
      </c>
      <c r="B1154">
        <v>1615</v>
      </c>
      <c r="C1154" t="s">
        <v>988</v>
      </c>
      <c r="D1154">
        <v>677</v>
      </c>
      <c r="E1154" t="s">
        <v>518</v>
      </c>
      <c r="F1154" t="s">
        <v>1243</v>
      </c>
      <c r="G1154" t="s">
        <v>586</v>
      </c>
      <c r="H1154" t="s">
        <v>2297</v>
      </c>
      <c r="I1154">
        <v>336</v>
      </c>
      <c r="J1154">
        <v>331</v>
      </c>
      <c r="K1154">
        <v>0.98509999999999998</v>
      </c>
      <c r="L1154" t="s">
        <v>1258</v>
      </c>
      <c r="M1154">
        <v>0.32329999999999998</v>
      </c>
      <c r="N1154" t="str">
        <f>_xlfn.XLOOKUP(All_Together_New[[#This Row],[School Name]],Maine_Schools[School Name],Maine_Schools[Comparison School Type],"Error")</f>
        <v>Non Charter</v>
      </c>
    </row>
    <row r="1155" spans="1:14">
      <c r="A1155" t="s">
        <v>570</v>
      </c>
      <c r="B1155">
        <v>1615</v>
      </c>
      <c r="C1155" t="s">
        <v>988</v>
      </c>
      <c r="D1155">
        <v>680</v>
      </c>
      <c r="E1155" t="s">
        <v>437</v>
      </c>
      <c r="F1155" t="s">
        <v>1243</v>
      </c>
      <c r="G1155" t="s">
        <v>586</v>
      </c>
      <c r="H1155" t="s">
        <v>2297</v>
      </c>
      <c r="I1155">
        <v>196</v>
      </c>
      <c r="J1155">
        <v>195</v>
      </c>
      <c r="K1155">
        <v>0.99490000000000001</v>
      </c>
      <c r="L1155" t="s">
        <v>1641</v>
      </c>
      <c r="M1155">
        <v>0.57950000000000002</v>
      </c>
      <c r="N1155" t="str">
        <f>_xlfn.XLOOKUP(All_Together_New[[#This Row],[School Name]],Maine_Schools[School Name],Maine_Schools[Comparison School Type],"Error")</f>
        <v>Non Charter</v>
      </c>
    </row>
    <row r="1156" spans="1:14">
      <c r="A1156" t="s">
        <v>570</v>
      </c>
      <c r="B1156">
        <v>1461</v>
      </c>
      <c r="C1156" t="s">
        <v>992</v>
      </c>
      <c r="D1156">
        <v>324</v>
      </c>
      <c r="E1156" t="s">
        <v>340</v>
      </c>
      <c r="F1156" t="s">
        <v>1243</v>
      </c>
      <c r="G1156" t="s">
        <v>586</v>
      </c>
      <c r="H1156" t="s">
        <v>2297</v>
      </c>
      <c r="I1156">
        <v>263</v>
      </c>
      <c r="J1156">
        <v>260</v>
      </c>
      <c r="K1156">
        <v>0.98860000000000003</v>
      </c>
      <c r="L1156" t="s">
        <v>1442</v>
      </c>
      <c r="M1156">
        <v>0.61919999999999997</v>
      </c>
      <c r="N1156" t="str">
        <f>_xlfn.XLOOKUP(All_Together_New[[#This Row],[School Name]],Maine_Schools[School Name],Maine_Schools[Comparison School Type],"Error")</f>
        <v>Non Charter</v>
      </c>
    </row>
    <row r="1157" spans="1:14">
      <c r="A1157" t="s">
        <v>570</v>
      </c>
      <c r="B1157">
        <v>1461</v>
      </c>
      <c r="C1157" t="s">
        <v>992</v>
      </c>
      <c r="D1157">
        <v>325</v>
      </c>
      <c r="E1157" t="s">
        <v>97</v>
      </c>
      <c r="F1157" t="s">
        <v>1243</v>
      </c>
      <c r="G1157" t="s">
        <v>586</v>
      </c>
      <c r="H1157" t="s">
        <v>2297</v>
      </c>
      <c r="I1157">
        <v>53</v>
      </c>
      <c r="J1157">
        <v>50</v>
      </c>
      <c r="K1157">
        <v>0.94340000000000002</v>
      </c>
      <c r="L1157" t="s">
        <v>1246</v>
      </c>
      <c r="M1157">
        <v>0.56000000000000005</v>
      </c>
      <c r="N1157" t="str">
        <f>_xlfn.XLOOKUP(All_Together_New[[#This Row],[School Name]],Maine_Schools[School Name],Maine_Schools[Comparison School Type],"Error")</f>
        <v>Non Charter</v>
      </c>
    </row>
    <row r="1158" spans="1:14">
      <c r="A1158" t="s">
        <v>570</v>
      </c>
      <c r="B1158">
        <v>1462</v>
      </c>
      <c r="C1158" t="s">
        <v>994</v>
      </c>
      <c r="D1158">
        <v>2136</v>
      </c>
      <c r="E1158" t="s">
        <v>262</v>
      </c>
      <c r="F1158" t="s">
        <v>1243</v>
      </c>
      <c r="G1158" t="s">
        <v>586</v>
      </c>
      <c r="H1158" t="s">
        <v>2297</v>
      </c>
      <c r="I1158">
        <v>22</v>
      </c>
      <c r="J1158">
        <v>22</v>
      </c>
      <c r="K1158">
        <v>1</v>
      </c>
      <c r="L1158" t="s">
        <v>1248</v>
      </c>
      <c r="M1158">
        <v>0.2727</v>
      </c>
      <c r="N1158" t="str">
        <f>_xlfn.XLOOKUP(All_Together_New[[#This Row],[School Name]],Maine_Schools[School Name],Maine_Schools[Comparison School Type],"Error")</f>
        <v>Non Charter</v>
      </c>
    </row>
    <row r="1159" spans="1:14">
      <c r="A1159" t="s">
        <v>570</v>
      </c>
      <c r="B1159">
        <v>1462</v>
      </c>
      <c r="C1159" t="s">
        <v>994</v>
      </c>
      <c r="D1159">
        <v>2137</v>
      </c>
      <c r="E1159" t="s">
        <v>349</v>
      </c>
      <c r="F1159" t="s">
        <v>1243</v>
      </c>
      <c r="G1159" t="s">
        <v>586</v>
      </c>
      <c r="H1159" t="s">
        <v>2297</v>
      </c>
      <c r="I1159">
        <v>34</v>
      </c>
      <c r="J1159">
        <v>34</v>
      </c>
      <c r="K1159">
        <v>1</v>
      </c>
      <c r="L1159" t="s">
        <v>1335</v>
      </c>
      <c r="M1159">
        <v>0.23530000000000001</v>
      </c>
      <c r="N1159" t="str">
        <f>_xlfn.XLOOKUP(All_Together_New[[#This Row],[School Name]],Maine_Schools[School Name],Maine_Schools[Comparison School Type],"Error")</f>
        <v>Non Charter</v>
      </c>
    </row>
    <row r="1160" spans="1:14">
      <c r="A1160" t="s">
        <v>570</v>
      </c>
      <c r="B1160">
        <v>1462</v>
      </c>
      <c r="C1160" t="s">
        <v>994</v>
      </c>
      <c r="D1160">
        <v>2139</v>
      </c>
      <c r="E1160" t="s">
        <v>497</v>
      </c>
      <c r="F1160" t="s">
        <v>1243</v>
      </c>
      <c r="G1160" t="s">
        <v>586</v>
      </c>
      <c r="H1160" t="s">
        <v>2297</v>
      </c>
      <c r="I1160">
        <v>61</v>
      </c>
      <c r="J1160">
        <v>60</v>
      </c>
      <c r="K1160">
        <v>0.98360000000000003</v>
      </c>
      <c r="L1160" t="s">
        <v>1549</v>
      </c>
      <c r="M1160">
        <v>0.38329999999999997</v>
      </c>
      <c r="N1160" t="str">
        <f>_xlfn.XLOOKUP(All_Together_New[[#This Row],[School Name]],Maine_Schools[School Name],Maine_Schools[Comparison School Type],"Error")</f>
        <v>Non Charter</v>
      </c>
    </row>
    <row r="1161" spans="1:14">
      <c r="A1161" t="s">
        <v>570</v>
      </c>
      <c r="B1161">
        <v>1462</v>
      </c>
      <c r="C1161" t="s">
        <v>994</v>
      </c>
      <c r="D1161">
        <v>2140</v>
      </c>
      <c r="E1161" t="s">
        <v>309</v>
      </c>
      <c r="F1161" t="s">
        <v>1243</v>
      </c>
      <c r="G1161" t="s">
        <v>586</v>
      </c>
      <c r="H1161" t="s">
        <v>2297</v>
      </c>
      <c r="I1161">
        <v>39</v>
      </c>
      <c r="J1161">
        <v>39</v>
      </c>
      <c r="K1161">
        <v>1</v>
      </c>
      <c r="L1161" t="s">
        <v>1520</v>
      </c>
      <c r="M1161">
        <v>0.48720000000000002</v>
      </c>
      <c r="N1161" t="str">
        <f>_xlfn.XLOOKUP(All_Together_New[[#This Row],[School Name]],Maine_Schools[School Name],Maine_Schools[Comparison School Type],"Error")</f>
        <v>Non Charter</v>
      </c>
    </row>
    <row r="1162" spans="1:14">
      <c r="A1162" t="s">
        <v>570</v>
      </c>
      <c r="B1162">
        <v>1462</v>
      </c>
      <c r="C1162" t="s">
        <v>994</v>
      </c>
      <c r="D1162">
        <v>1035</v>
      </c>
      <c r="E1162" t="s">
        <v>123</v>
      </c>
      <c r="F1162" t="s">
        <v>1243</v>
      </c>
      <c r="G1162" t="s">
        <v>586</v>
      </c>
      <c r="H1162" t="s">
        <v>2297</v>
      </c>
      <c r="I1162">
        <v>62</v>
      </c>
      <c r="J1162">
        <v>58</v>
      </c>
      <c r="K1162">
        <v>0.9355</v>
      </c>
      <c r="L1162" t="s">
        <v>1521</v>
      </c>
      <c r="M1162">
        <v>0.58620000000000005</v>
      </c>
      <c r="N1162" t="str">
        <f>_xlfn.XLOOKUP(All_Together_New[[#This Row],[School Name]],Maine_Schools[School Name],Maine_Schools[Comparison School Type],"Error")</f>
        <v>Non Charter</v>
      </c>
    </row>
    <row r="1163" spans="1:14">
      <c r="A1163" t="s">
        <v>570</v>
      </c>
      <c r="B1163">
        <v>1462</v>
      </c>
      <c r="C1163" t="s">
        <v>994</v>
      </c>
      <c r="D1163">
        <v>2144</v>
      </c>
      <c r="E1163" t="s">
        <v>183</v>
      </c>
      <c r="F1163" t="s">
        <v>1243</v>
      </c>
      <c r="G1163" t="s">
        <v>586</v>
      </c>
      <c r="H1163" t="s">
        <v>2297</v>
      </c>
      <c r="I1163">
        <v>162</v>
      </c>
      <c r="J1163">
        <v>158</v>
      </c>
      <c r="K1163">
        <v>0.97529999999999994</v>
      </c>
      <c r="L1163" t="s">
        <v>1635</v>
      </c>
      <c r="M1163">
        <v>0.8165</v>
      </c>
      <c r="N1163" t="str">
        <f>_xlfn.XLOOKUP(All_Together_New[[#This Row],[School Name]],Maine_Schools[School Name],Maine_Schools[Comparison School Type],"Error")</f>
        <v>Non Charter</v>
      </c>
    </row>
    <row r="1164" spans="1:14">
      <c r="A1164" t="s">
        <v>570</v>
      </c>
      <c r="B1164">
        <v>1464</v>
      </c>
      <c r="C1164" t="s">
        <v>999</v>
      </c>
      <c r="D1164">
        <v>105</v>
      </c>
      <c r="E1164" t="s">
        <v>128</v>
      </c>
      <c r="F1164" t="s">
        <v>1243</v>
      </c>
      <c r="G1164" t="s">
        <v>586</v>
      </c>
      <c r="H1164" t="s">
        <v>2297</v>
      </c>
      <c r="I1164">
        <v>81</v>
      </c>
      <c r="J1164">
        <v>78</v>
      </c>
      <c r="K1164">
        <v>0.96299999999999997</v>
      </c>
      <c r="L1164" t="s">
        <v>1331</v>
      </c>
      <c r="M1164">
        <v>0.57689999999999997</v>
      </c>
      <c r="N1164" t="str">
        <f>_xlfn.XLOOKUP(All_Together_New[[#This Row],[School Name]],Maine_Schools[School Name],Maine_Schools[Comparison School Type],"Error")</f>
        <v>Non Charter</v>
      </c>
    </row>
    <row r="1165" spans="1:14">
      <c r="A1165" t="s">
        <v>570</v>
      </c>
      <c r="B1165">
        <v>1464</v>
      </c>
      <c r="C1165" t="s">
        <v>999</v>
      </c>
      <c r="D1165">
        <v>107</v>
      </c>
      <c r="E1165" t="s">
        <v>50</v>
      </c>
      <c r="F1165" t="s">
        <v>1243</v>
      </c>
      <c r="G1165" t="s">
        <v>586</v>
      </c>
      <c r="H1165" t="s">
        <v>2297</v>
      </c>
      <c r="I1165">
        <v>291</v>
      </c>
      <c r="J1165">
        <v>280</v>
      </c>
      <c r="K1165">
        <v>0.96220000000000006</v>
      </c>
      <c r="L1165" t="s">
        <v>1322</v>
      </c>
      <c r="M1165">
        <v>0.67859999999999998</v>
      </c>
      <c r="N1165" t="str">
        <f>_xlfn.XLOOKUP(All_Together_New[[#This Row],[School Name]],Maine_Schools[School Name],Maine_Schools[Comparison School Type],"Error")</f>
        <v>Non Charter</v>
      </c>
    </row>
    <row r="1166" spans="1:14">
      <c r="A1166" t="s">
        <v>570</v>
      </c>
      <c r="B1166">
        <v>1464</v>
      </c>
      <c r="C1166" t="s">
        <v>999</v>
      </c>
      <c r="D1166">
        <v>106</v>
      </c>
      <c r="E1166" t="s">
        <v>491</v>
      </c>
      <c r="F1166" t="s">
        <v>1243</v>
      </c>
      <c r="G1166" t="s">
        <v>586</v>
      </c>
      <c r="H1166" t="s">
        <v>2297</v>
      </c>
      <c r="I1166">
        <v>141</v>
      </c>
      <c r="J1166">
        <v>141</v>
      </c>
      <c r="K1166">
        <v>1</v>
      </c>
      <c r="L1166" t="s">
        <v>1279</v>
      </c>
      <c r="M1166">
        <v>0.46810000000000002</v>
      </c>
      <c r="N1166" t="str">
        <f>_xlfn.XLOOKUP(All_Together_New[[#This Row],[School Name]],Maine_Schools[School Name],Maine_Schools[Comparison School Type],"Error")</f>
        <v>Non Charter</v>
      </c>
    </row>
    <row r="1167" spans="1:14">
      <c r="A1167" t="s">
        <v>570</v>
      </c>
      <c r="B1167">
        <v>1465</v>
      </c>
      <c r="C1167" t="s">
        <v>1002</v>
      </c>
      <c r="D1167">
        <v>339</v>
      </c>
      <c r="E1167" t="s">
        <v>99</v>
      </c>
      <c r="F1167" t="s">
        <v>1243</v>
      </c>
      <c r="G1167" t="s">
        <v>586</v>
      </c>
      <c r="H1167" t="s">
        <v>2297</v>
      </c>
      <c r="I1167">
        <v>152</v>
      </c>
      <c r="J1167">
        <v>152</v>
      </c>
      <c r="K1167">
        <v>1</v>
      </c>
      <c r="L1167" t="s">
        <v>1351</v>
      </c>
      <c r="M1167">
        <v>0.30919999999999997</v>
      </c>
      <c r="N1167" t="str">
        <f>_xlfn.XLOOKUP(All_Together_New[[#This Row],[School Name]],Maine_Schools[School Name],Maine_Schools[Comparison School Type],"Error")</f>
        <v>Non Charter</v>
      </c>
    </row>
    <row r="1168" spans="1:14">
      <c r="A1168" t="s">
        <v>570</v>
      </c>
      <c r="B1168">
        <v>1465</v>
      </c>
      <c r="C1168" t="s">
        <v>1002</v>
      </c>
      <c r="D1168">
        <v>340</v>
      </c>
      <c r="E1168" t="s">
        <v>155</v>
      </c>
      <c r="F1168" t="s">
        <v>1243</v>
      </c>
      <c r="G1168" t="s">
        <v>586</v>
      </c>
      <c r="H1168" t="s">
        <v>2297</v>
      </c>
      <c r="I1168">
        <v>81</v>
      </c>
      <c r="J1168">
        <v>70</v>
      </c>
      <c r="K1168">
        <v>0.86419999999999997</v>
      </c>
      <c r="L1168" t="s">
        <v>1521</v>
      </c>
      <c r="M1168">
        <v>0.48570000000000002</v>
      </c>
      <c r="N1168" t="str">
        <f>_xlfn.XLOOKUP(All_Together_New[[#This Row],[School Name]],Maine_Schools[School Name],Maine_Schools[Comparison School Type],"Error")</f>
        <v>Non Charter</v>
      </c>
    </row>
    <row r="1169" spans="1:14">
      <c r="A1169" t="s">
        <v>570</v>
      </c>
      <c r="B1169">
        <v>1465</v>
      </c>
      <c r="C1169" t="s">
        <v>1002</v>
      </c>
      <c r="D1169">
        <v>341</v>
      </c>
      <c r="E1169" t="s">
        <v>505</v>
      </c>
      <c r="F1169" t="s">
        <v>1243</v>
      </c>
      <c r="G1169" t="s">
        <v>586</v>
      </c>
      <c r="H1169" t="s">
        <v>2297</v>
      </c>
      <c r="I1169">
        <v>142</v>
      </c>
      <c r="J1169">
        <v>138</v>
      </c>
      <c r="K1169">
        <v>0.9718</v>
      </c>
      <c r="L1169" t="s">
        <v>1420</v>
      </c>
      <c r="M1169">
        <v>0.53620000000000001</v>
      </c>
      <c r="N1169" t="str">
        <f>_xlfn.XLOOKUP(All_Together_New[[#This Row],[School Name]],Maine_Schools[School Name],Maine_Schools[Comparison School Type],"Error")</f>
        <v>Non Charter</v>
      </c>
    </row>
    <row r="1170" spans="1:14">
      <c r="A1170" t="s">
        <v>570</v>
      </c>
      <c r="B1170">
        <v>703</v>
      </c>
      <c r="C1170" t="s">
        <v>1004</v>
      </c>
      <c r="D1170">
        <v>706</v>
      </c>
      <c r="E1170" t="s">
        <v>235</v>
      </c>
      <c r="F1170" t="s">
        <v>1243</v>
      </c>
      <c r="G1170" t="s">
        <v>586</v>
      </c>
      <c r="H1170" t="s">
        <v>2297</v>
      </c>
      <c r="I1170">
        <v>147</v>
      </c>
      <c r="J1170">
        <v>146</v>
      </c>
      <c r="K1170">
        <v>0.99319999999999997</v>
      </c>
      <c r="L1170" t="s">
        <v>1304</v>
      </c>
      <c r="M1170">
        <v>0.20549999999999999</v>
      </c>
      <c r="N1170" t="str">
        <f>_xlfn.XLOOKUP(All_Together_New[[#This Row],[School Name]],Maine_Schools[School Name],Maine_Schools[Comparison School Type],"Error")</f>
        <v>Non Charter</v>
      </c>
    </row>
    <row r="1171" spans="1:14">
      <c r="A1171" t="s">
        <v>570</v>
      </c>
      <c r="B1171">
        <v>703</v>
      </c>
      <c r="C1171" t="s">
        <v>1004</v>
      </c>
      <c r="D1171">
        <v>705</v>
      </c>
      <c r="E1171" t="s">
        <v>237</v>
      </c>
      <c r="F1171" t="s">
        <v>1243</v>
      </c>
      <c r="G1171" t="s">
        <v>586</v>
      </c>
      <c r="H1171" t="s">
        <v>2297</v>
      </c>
      <c r="I1171">
        <v>364</v>
      </c>
      <c r="J1171">
        <v>359</v>
      </c>
      <c r="K1171">
        <v>0.98629999999999995</v>
      </c>
      <c r="L1171" t="s">
        <v>1259</v>
      </c>
      <c r="M1171">
        <v>0.40949999999999998</v>
      </c>
      <c r="N1171" t="str">
        <f>_xlfn.XLOOKUP(All_Together_New[[#This Row],[School Name]],Maine_Schools[School Name],Maine_Schools[Comparison School Type],"Error")</f>
        <v>Non Charter</v>
      </c>
    </row>
    <row r="1172" spans="1:14">
      <c r="A1172" t="s">
        <v>570</v>
      </c>
      <c r="B1172">
        <v>707</v>
      </c>
      <c r="C1172" t="s">
        <v>1006</v>
      </c>
      <c r="D1172">
        <v>709</v>
      </c>
      <c r="E1172" t="s">
        <v>316</v>
      </c>
      <c r="F1172" t="s">
        <v>1243</v>
      </c>
      <c r="G1172" t="s">
        <v>586</v>
      </c>
      <c r="H1172" t="s">
        <v>2297</v>
      </c>
      <c r="I1172">
        <v>82</v>
      </c>
      <c r="J1172">
        <v>77</v>
      </c>
      <c r="K1172">
        <v>0.93899999999999995</v>
      </c>
      <c r="L1172" t="s">
        <v>1402</v>
      </c>
      <c r="M1172">
        <v>0.64939999999999998</v>
      </c>
      <c r="N1172" t="str">
        <f>_xlfn.XLOOKUP(All_Together_New[[#This Row],[School Name]],Maine_Schools[School Name],Maine_Schools[Comparison School Type],"Error")</f>
        <v>Non Charter</v>
      </c>
    </row>
    <row r="1173" spans="1:14">
      <c r="A1173" t="s">
        <v>570</v>
      </c>
      <c r="B1173">
        <v>707</v>
      </c>
      <c r="C1173" t="s">
        <v>1006</v>
      </c>
      <c r="D1173">
        <v>711</v>
      </c>
      <c r="E1173" t="s">
        <v>118</v>
      </c>
      <c r="F1173" t="s">
        <v>1243</v>
      </c>
      <c r="G1173" t="s">
        <v>586</v>
      </c>
      <c r="H1173" t="s">
        <v>2297</v>
      </c>
      <c r="I1173">
        <v>280</v>
      </c>
      <c r="J1173">
        <v>276</v>
      </c>
      <c r="K1173">
        <v>0.98570000000000002</v>
      </c>
      <c r="L1173" t="s">
        <v>1337</v>
      </c>
      <c r="M1173">
        <v>0.68479999999999996</v>
      </c>
      <c r="N1173" t="str">
        <f>_xlfn.XLOOKUP(All_Together_New[[#This Row],[School Name]],Maine_Schools[School Name],Maine_Schools[Comparison School Type],"Error")</f>
        <v>Non Charter</v>
      </c>
    </row>
    <row r="1174" spans="1:14">
      <c r="A1174" t="s">
        <v>570</v>
      </c>
      <c r="B1174">
        <v>707</v>
      </c>
      <c r="C1174" t="s">
        <v>1006</v>
      </c>
      <c r="D1174">
        <v>710</v>
      </c>
      <c r="E1174" t="s">
        <v>446</v>
      </c>
      <c r="F1174" t="s">
        <v>1243</v>
      </c>
      <c r="G1174" t="s">
        <v>586</v>
      </c>
      <c r="H1174" t="s">
        <v>2297</v>
      </c>
      <c r="I1174">
        <v>285</v>
      </c>
      <c r="J1174">
        <v>285</v>
      </c>
      <c r="K1174">
        <v>1</v>
      </c>
      <c r="L1174" t="s">
        <v>2380</v>
      </c>
      <c r="M1174">
        <v>0.42459999999999998</v>
      </c>
      <c r="N1174" t="str">
        <f>_xlfn.XLOOKUP(All_Together_New[[#This Row],[School Name]],Maine_Schools[School Name],Maine_Schools[Comparison School Type],"Error")</f>
        <v>Non Charter</v>
      </c>
    </row>
    <row r="1175" spans="1:14">
      <c r="A1175" t="s">
        <v>570</v>
      </c>
      <c r="B1175">
        <v>713</v>
      </c>
      <c r="C1175" t="s">
        <v>1008</v>
      </c>
      <c r="D1175">
        <v>716</v>
      </c>
      <c r="E1175" t="s">
        <v>130</v>
      </c>
      <c r="F1175" t="s">
        <v>1243</v>
      </c>
      <c r="G1175" t="s">
        <v>586</v>
      </c>
      <c r="H1175" t="s">
        <v>2297</v>
      </c>
      <c r="I1175">
        <v>32</v>
      </c>
      <c r="J1175">
        <v>31</v>
      </c>
      <c r="K1175">
        <v>0.96879999999999999</v>
      </c>
      <c r="L1175" t="s">
        <v>1256</v>
      </c>
      <c r="M1175">
        <v>0.4516</v>
      </c>
      <c r="N1175" t="str">
        <f>_xlfn.XLOOKUP(All_Together_New[[#This Row],[School Name]],Maine_Schools[School Name],Maine_Schools[Comparison School Type],"Error")</f>
        <v>Non Charter</v>
      </c>
    </row>
    <row r="1176" spans="1:14">
      <c r="A1176" t="s">
        <v>570</v>
      </c>
      <c r="B1176">
        <v>713</v>
      </c>
      <c r="C1176" t="s">
        <v>1008</v>
      </c>
      <c r="D1176">
        <v>714</v>
      </c>
      <c r="E1176" t="s">
        <v>187</v>
      </c>
      <c r="F1176" t="s">
        <v>1243</v>
      </c>
      <c r="G1176" t="s">
        <v>586</v>
      </c>
      <c r="H1176" t="s">
        <v>2297</v>
      </c>
      <c r="I1176">
        <v>74</v>
      </c>
      <c r="J1176">
        <v>71</v>
      </c>
      <c r="K1176">
        <v>0.95950000000000002</v>
      </c>
      <c r="L1176" t="s">
        <v>1346</v>
      </c>
      <c r="M1176">
        <v>0.73240000000000005</v>
      </c>
      <c r="N1176" t="str">
        <f>_xlfn.XLOOKUP(All_Together_New[[#This Row],[School Name]],Maine_Schools[School Name],Maine_Schools[Comparison School Type],"Error")</f>
        <v>Non Charter</v>
      </c>
    </row>
    <row r="1177" spans="1:14">
      <c r="A1177" t="s">
        <v>570</v>
      </c>
      <c r="B1177">
        <v>718</v>
      </c>
      <c r="C1177" t="s">
        <v>1010</v>
      </c>
      <c r="D1177">
        <v>719</v>
      </c>
      <c r="E1177" t="s">
        <v>252</v>
      </c>
      <c r="F1177" t="s">
        <v>1243</v>
      </c>
      <c r="G1177" t="s">
        <v>586</v>
      </c>
      <c r="H1177" t="s">
        <v>2297</v>
      </c>
      <c r="I1177">
        <v>94</v>
      </c>
      <c r="J1177">
        <v>92</v>
      </c>
      <c r="K1177">
        <v>0.97870000000000001</v>
      </c>
      <c r="L1177" t="s">
        <v>1411</v>
      </c>
      <c r="M1177">
        <v>0.35870000000000002</v>
      </c>
      <c r="N1177" t="str">
        <f>_xlfn.XLOOKUP(All_Together_New[[#This Row],[School Name]],Maine_Schools[School Name],Maine_Schools[Comparison School Type],"Error")</f>
        <v>Non Charter</v>
      </c>
    </row>
    <row r="1178" spans="1:14">
      <c r="A1178" t="s">
        <v>570</v>
      </c>
      <c r="B1178">
        <v>718</v>
      </c>
      <c r="C1178" t="s">
        <v>1010</v>
      </c>
      <c r="D1178">
        <v>721</v>
      </c>
      <c r="E1178" t="s">
        <v>317</v>
      </c>
      <c r="F1178" t="s">
        <v>1243</v>
      </c>
      <c r="G1178" t="s">
        <v>586</v>
      </c>
      <c r="H1178" t="s">
        <v>2297</v>
      </c>
      <c r="I1178">
        <v>95</v>
      </c>
      <c r="J1178">
        <v>92</v>
      </c>
      <c r="K1178">
        <v>0.96840000000000004</v>
      </c>
      <c r="L1178" t="s">
        <v>1351</v>
      </c>
      <c r="M1178">
        <v>0.51090000000000002</v>
      </c>
      <c r="N1178" t="str">
        <f>_xlfn.XLOOKUP(All_Together_New[[#This Row],[School Name]],Maine_Schools[School Name],Maine_Schools[Comparison School Type],"Error")</f>
        <v>Non Charter</v>
      </c>
    </row>
    <row r="1179" spans="1:14">
      <c r="A1179" t="s">
        <v>570</v>
      </c>
      <c r="B1179">
        <v>718</v>
      </c>
      <c r="C1179" t="s">
        <v>1010</v>
      </c>
      <c r="D1179">
        <v>720</v>
      </c>
      <c r="E1179" t="s">
        <v>319</v>
      </c>
      <c r="F1179" t="s">
        <v>1243</v>
      </c>
      <c r="G1179" t="s">
        <v>586</v>
      </c>
      <c r="H1179" t="s">
        <v>2297</v>
      </c>
      <c r="I1179">
        <v>36</v>
      </c>
      <c r="J1179">
        <v>34</v>
      </c>
      <c r="K1179">
        <v>0.94440000000000002</v>
      </c>
      <c r="L1179" t="s">
        <v>1460</v>
      </c>
      <c r="M1179">
        <v>0.58819999999999995</v>
      </c>
      <c r="N1179" t="str">
        <f>_xlfn.XLOOKUP(All_Together_New[[#This Row],[School Name]],Maine_Schools[School Name],Maine_Schools[Comparison School Type],"Error")</f>
        <v>Non Charter</v>
      </c>
    </row>
    <row r="1180" spans="1:14">
      <c r="A1180" t="s">
        <v>570</v>
      </c>
      <c r="B1180">
        <v>722</v>
      </c>
      <c r="C1180" t="s">
        <v>1013</v>
      </c>
      <c r="D1180">
        <v>725</v>
      </c>
      <c r="E1180" t="s">
        <v>59</v>
      </c>
      <c r="F1180" t="s">
        <v>1243</v>
      </c>
      <c r="G1180" t="s">
        <v>586</v>
      </c>
      <c r="H1180" t="s">
        <v>2297</v>
      </c>
      <c r="I1180">
        <v>125</v>
      </c>
      <c r="J1180">
        <v>122</v>
      </c>
      <c r="K1180">
        <v>0.97599999999999998</v>
      </c>
      <c r="L1180" t="s">
        <v>1285</v>
      </c>
      <c r="M1180">
        <v>0.55740000000000001</v>
      </c>
      <c r="N1180" t="str">
        <f>_xlfn.XLOOKUP(All_Together_New[[#This Row],[School Name]],Maine_Schools[School Name],Maine_Schools[Comparison School Type],"Error")</f>
        <v>Non Charter</v>
      </c>
    </row>
    <row r="1181" spans="1:14">
      <c r="A1181" t="s">
        <v>570</v>
      </c>
      <c r="B1181">
        <v>726</v>
      </c>
      <c r="C1181" t="s">
        <v>1015</v>
      </c>
      <c r="D1181">
        <v>727</v>
      </c>
      <c r="E1181" t="s">
        <v>321</v>
      </c>
      <c r="F1181" t="s">
        <v>1243</v>
      </c>
      <c r="G1181" t="s">
        <v>586</v>
      </c>
      <c r="H1181" t="s">
        <v>2297</v>
      </c>
      <c r="I1181">
        <v>56</v>
      </c>
      <c r="J1181">
        <v>56</v>
      </c>
      <c r="K1181">
        <v>1</v>
      </c>
      <c r="L1181" t="s">
        <v>1246</v>
      </c>
      <c r="M1181">
        <v>0.5</v>
      </c>
      <c r="N1181" t="str">
        <f>_xlfn.XLOOKUP(All_Together_New[[#This Row],[School Name]],Maine_Schools[School Name],Maine_Schools[Comparison School Type],"Error")</f>
        <v>Non Charter</v>
      </c>
    </row>
    <row r="1182" spans="1:14">
      <c r="A1182" t="s">
        <v>570</v>
      </c>
      <c r="B1182">
        <v>726</v>
      </c>
      <c r="C1182" t="s">
        <v>1015</v>
      </c>
      <c r="D1182">
        <v>729</v>
      </c>
      <c r="E1182" t="s">
        <v>320</v>
      </c>
      <c r="F1182" t="s">
        <v>1243</v>
      </c>
      <c r="G1182" t="s">
        <v>586</v>
      </c>
      <c r="H1182" t="s">
        <v>2297</v>
      </c>
      <c r="I1182">
        <v>66</v>
      </c>
      <c r="J1182">
        <v>65</v>
      </c>
      <c r="K1182">
        <v>0.98480000000000001</v>
      </c>
      <c r="L1182" t="s">
        <v>1541</v>
      </c>
      <c r="M1182">
        <v>0.41539999999999999</v>
      </c>
      <c r="N1182" t="str">
        <f>_xlfn.XLOOKUP(All_Together_New[[#This Row],[School Name]],Maine_Schools[School Name],Maine_Schools[Comparison School Type],"Error")</f>
        <v>Non Charter</v>
      </c>
    </row>
    <row r="1183" spans="1:14">
      <c r="A1183" t="s">
        <v>570</v>
      </c>
      <c r="B1183">
        <v>1466</v>
      </c>
      <c r="C1183" t="s">
        <v>1017</v>
      </c>
      <c r="D1183">
        <v>331</v>
      </c>
      <c r="E1183" t="s">
        <v>93</v>
      </c>
      <c r="F1183" t="s">
        <v>1243</v>
      </c>
      <c r="G1183" t="s">
        <v>586</v>
      </c>
      <c r="H1183" t="s">
        <v>2297</v>
      </c>
      <c r="I1183">
        <v>281</v>
      </c>
      <c r="J1183">
        <v>269</v>
      </c>
      <c r="K1183">
        <v>0.95730000000000004</v>
      </c>
      <c r="L1183" t="s">
        <v>1605</v>
      </c>
      <c r="M1183">
        <v>0.73980000000000001</v>
      </c>
      <c r="N1183" t="str">
        <f>_xlfn.XLOOKUP(All_Together_New[[#This Row],[School Name]],Maine_Schools[School Name],Maine_Schools[Comparison School Type],"Error")</f>
        <v>Non Charter</v>
      </c>
    </row>
    <row r="1184" spans="1:14">
      <c r="A1184" t="s">
        <v>570</v>
      </c>
      <c r="B1184">
        <v>1466</v>
      </c>
      <c r="C1184" t="s">
        <v>1017</v>
      </c>
      <c r="D1184">
        <v>333</v>
      </c>
      <c r="E1184" t="s">
        <v>403</v>
      </c>
      <c r="F1184" t="s">
        <v>1243</v>
      </c>
      <c r="G1184" t="s">
        <v>586</v>
      </c>
      <c r="H1184" t="s">
        <v>2297</v>
      </c>
      <c r="I1184">
        <v>257</v>
      </c>
      <c r="J1184">
        <v>256</v>
      </c>
      <c r="K1184">
        <v>0.99609999999999999</v>
      </c>
      <c r="L1184" t="s">
        <v>1472</v>
      </c>
      <c r="M1184">
        <v>0.3594</v>
      </c>
      <c r="N1184" t="str">
        <f>_xlfn.XLOOKUP(All_Together_New[[#This Row],[School Name]],Maine_Schools[School Name],Maine_Schools[Comparison School Type],"Error")</f>
        <v>Non Charter</v>
      </c>
    </row>
    <row r="1185" spans="1:14">
      <c r="A1185" t="s">
        <v>570</v>
      </c>
      <c r="B1185">
        <v>1466</v>
      </c>
      <c r="C1185" t="s">
        <v>1017</v>
      </c>
      <c r="D1185">
        <v>332</v>
      </c>
      <c r="E1185" t="s">
        <v>170</v>
      </c>
      <c r="F1185" t="s">
        <v>1243</v>
      </c>
      <c r="G1185" t="s">
        <v>586</v>
      </c>
      <c r="H1185" t="s">
        <v>2297</v>
      </c>
      <c r="I1185">
        <v>138</v>
      </c>
      <c r="J1185">
        <v>130</v>
      </c>
      <c r="K1185">
        <v>0.94199999999999995</v>
      </c>
      <c r="L1185" t="s">
        <v>1585</v>
      </c>
      <c r="M1185">
        <v>0.66149999999999998</v>
      </c>
      <c r="N1185" t="str">
        <f>_xlfn.XLOOKUP(All_Together_New[[#This Row],[School Name]],Maine_Schools[School Name],Maine_Schools[Comparison School Type],"Error")</f>
        <v>Non Charter</v>
      </c>
    </row>
    <row r="1186" spans="1:14">
      <c r="A1186" t="s">
        <v>570</v>
      </c>
      <c r="B1186">
        <v>743</v>
      </c>
      <c r="C1186" t="s">
        <v>1021</v>
      </c>
      <c r="D1186">
        <v>746</v>
      </c>
      <c r="E1186" t="s">
        <v>270</v>
      </c>
      <c r="F1186" t="s">
        <v>1243</v>
      </c>
      <c r="G1186" t="s">
        <v>586</v>
      </c>
      <c r="H1186" t="s">
        <v>2297</v>
      </c>
      <c r="I1186">
        <v>79</v>
      </c>
      <c r="J1186">
        <v>79</v>
      </c>
      <c r="K1186">
        <v>1</v>
      </c>
      <c r="L1186" t="s">
        <v>1261</v>
      </c>
      <c r="M1186">
        <v>0.27850000000000003</v>
      </c>
      <c r="N1186" t="str">
        <f>_xlfn.XLOOKUP(All_Together_New[[#This Row],[School Name]],Maine_Schools[School Name],Maine_Schools[Comparison School Type],"Error")</f>
        <v>Non Charter</v>
      </c>
    </row>
    <row r="1187" spans="1:14">
      <c r="A1187" t="s">
        <v>570</v>
      </c>
      <c r="B1187">
        <v>743</v>
      </c>
      <c r="C1187" t="s">
        <v>1021</v>
      </c>
      <c r="D1187">
        <v>744</v>
      </c>
      <c r="E1187" t="s">
        <v>348</v>
      </c>
      <c r="F1187" t="s">
        <v>1243</v>
      </c>
      <c r="G1187" t="s">
        <v>586</v>
      </c>
      <c r="H1187" t="s">
        <v>2297</v>
      </c>
      <c r="I1187">
        <v>43</v>
      </c>
      <c r="J1187">
        <v>43</v>
      </c>
      <c r="K1187">
        <v>1</v>
      </c>
      <c r="L1187" t="s">
        <v>1357</v>
      </c>
      <c r="M1187">
        <v>0.27910000000000001</v>
      </c>
      <c r="N1187" t="str">
        <f>_xlfn.XLOOKUP(All_Together_New[[#This Row],[School Name]],Maine_Schools[School Name],Maine_Schools[Comparison School Type],"Error")</f>
        <v>Non Charter</v>
      </c>
    </row>
    <row r="1188" spans="1:14">
      <c r="A1188" t="s">
        <v>570</v>
      </c>
      <c r="B1188">
        <v>743</v>
      </c>
      <c r="C1188" t="s">
        <v>1021</v>
      </c>
      <c r="D1188">
        <v>747</v>
      </c>
      <c r="E1188" t="s">
        <v>482</v>
      </c>
      <c r="F1188" t="s">
        <v>1243</v>
      </c>
      <c r="G1188" t="s">
        <v>586</v>
      </c>
      <c r="H1188" t="s">
        <v>2297</v>
      </c>
      <c r="I1188">
        <v>297</v>
      </c>
      <c r="J1188">
        <v>297</v>
      </c>
      <c r="K1188">
        <v>1</v>
      </c>
      <c r="L1188" t="s">
        <v>1398</v>
      </c>
      <c r="M1188">
        <v>0.42759999999999998</v>
      </c>
      <c r="N1188" t="str">
        <f>_xlfn.XLOOKUP(All_Together_New[[#This Row],[School Name]],Maine_Schools[School Name],Maine_Schools[Comparison School Type],"Error")</f>
        <v>Non Charter</v>
      </c>
    </row>
    <row r="1189" spans="1:14">
      <c r="A1189" t="s">
        <v>570</v>
      </c>
      <c r="B1189">
        <v>743</v>
      </c>
      <c r="C1189" t="s">
        <v>1021</v>
      </c>
      <c r="D1189">
        <v>748</v>
      </c>
      <c r="E1189" t="s">
        <v>483</v>
      </c>
      <c r="F1189" t="s">
        <v>1243</v>
      </c>
      <c r="G1189" t="s">
        <v>586</v>
      </c>
      <c r="H1189" t="s">
        <v>2297</v>
      </c>
      <c r="I1189">
        <v>158</v>
      </c>
      <c r="J1189">
        <v>153</v>
      </c>
      <c r="K1189">
        <v>0.96840000000000004</v>
      </c>
      <c r="L1189" t="s">
        <v>1288</v>
      </c>
      <c r="M1189">
        <v>0.42480000000000001</v>
      </c>
      <c r="N1189" t="str">
        <f>_xlfn.XLOOKUP(All_Together_New[[#This Row],[School Name]],Maine_Schools[School Name],Maine_Schools[Comparison School Type],"Error")</f>
        <v>Non Charter</v>
      </c>
    </row>
    <row r="1190" spans="1:14">
      <c r="A1190" t="s">
        <v>570</v>
      </c>
      <c r="B1190">
        <v>743</v>
      </c>
      <c r="C1190" t="s">
        <v>1021</v>
      </c>
      <c r="D1190">
        <v>745</v>
      </c>
      <c r="E1190" t="s">
        <v>484</v>
      </c>
      <c r="F1190" t="s">
        <v>1243</v>
      </c>
      <c r="G1190" t="s">
        <v>586</v>
      </c>
      <c r="H1190" t="s">
        <v>2297</v>
      </c>
      <c r="I1190">
        <v>464</v>
      </c>
      <c r="J1190">
        <v>460</v>
      </c>
      <c r="K1190">
        <v>0.99139999999999995</v>
      </c>
      <c r="L1190" t="s">
        <v>1480</v>
      </c>
      <c r="M1190">
        <v>0.44350000000000001</v>
      </c>
      <c r="N1190" t="str">
        <f>_xlfn.XLOOKUP(All_Together_New[[#This Row],[School Name]],Maine_Schools[School Name],Maine_Schools[Comparison School Type],"Error")</f>
        <v>Non Charter</v>
      </c>
    </row>
    <row r="1191" spans="1:14">
      <c r="A1191" t="s">
        <v>570</v>
      </c>
      <c r="B1191">
        <v>753</v>
      </c>
      <c r="C1191" t="s">
        <v>1024</v>
      </c>
      <c r="D1191">
        <v>754</v>
      </c>
      <c r="E1191" t="s">
        <v>249</v>
      </c>
      <c r="F1191" t="s">
        <v>1243</v>
      </c>
      <c r="G1191" t="s">
        <v>586</v>
      </c>
      <c r="H1191" t="s">
        <v>2297</v>
      </c>
      <c r="I1191">
        <v>47</v>
      </c>
      <c r="J1191">
        <v>47</v>
      </c>
      <c r="K1191">
        <v>1</v>
      </c>
      <c r="L1191" t="s">
        <v>1549</v>
      </c>
      <c r="M1191">
        <v>0.4894</v>
      </c>
      <c r="N1191" t="str">
        <f>_xlfn.XLOOKUP(All_Together_New[[#This Row],[School Name]],Maine_Schools[School Name],Maine_Schools[Comparison School Type],"Error")</f>
        <v>Non Charter</v>
      </c>
    </row>
    <row r="1192" spans="1:14">
      <c r="A1192" t="s">
        <v>570</v>
      </c>
      <c r="B1192">
        <v>753</v>
      </c>
      <c r="C1192" t="s">
        <v>1024</v>
      </c>
      <c r="D1192">
        <v>758</v>
      </c>
      <c r="E1192" t="s">
        <v>323</v>
      </c>
      <c r="F1192" t="s">
        <v>1243</v>
      </c>
      <c r="G1192" t="s">
        <v>586</v>
      </c>
      <c r="H1192" t="s">
        <v>2297</v>
      </c>
      <c r="I1192">
        <v>68</v>
      </c>
      <c r="J1192">
        <v>68</v>
      </c>
      <c r="K1192">
        <v>1</v>
      </c>
      <c r="L1192" t="s">
        <v>1541</v>
      </c>
      <c r="M1192">
        <v>0.39710000000000001</v>
      </c>
      <c r="N1192" t="str">
        <f>_xlfn.XLOOKUP(All_Together_New[[#This Row],[School Name]],Maine_Schools[School Name],Maine_Schools[Comparison School Type],"Error")</f>
        <v>Non Charter</v>
      </c>
    </row>
    <row r="1193" spans="1:14">
      <c r="A1193" t="s">
        <v>570</v>
      </c>
      <c r="B1193">
        <v>753</v>
      </c>
      <c r="C1193" t="s">
        <v>1024</v>
      </c>
      <c r="D1193">
        <v>759</v>
      </c>
      <c r="E1193" t="s">
        <v>490</v>
      </c>
      <c r="F1193" t="s">
        <v>1243</v>
      </c>
      <c r="G1193" t="s">
        <v>586</v>
      </c>
      <c r="H1193" t="s">
        <v>2297</v>
      </c>
      <c r="I1193">
        <v>64</v>
      </c>
      <c r="J1193">
        <v>64</v>
      </c>
      <c r="K1193">
        <v>1</v>
      </c>
      <c r="L1193" t="s">
        <v>1304</v>
      </c>
      <c r="M1193">
        <v>0.46879999999999999</v>
      </c>
      <c r="N1193" t="str">
        <f>_xlfn.XLOOKUP(All_Together_New[[#This Row],[School Name]],Maine_Schools[School Name],Maine_Schools[Comparison School Type],"Error")</f>
        <v>Non Charter</v>
      </c>
    </row>
    <row r="1194" spans="1:14">
      <c r="A1194" t="s">
        <v>570</v>
      </c>
      <c r="B1194">
        <v>753</v>
      </c>
      <c r="C1194" t="s">
        <v>1024</v>
      </c>
      <c r="D1194">
        <v>757</v>
      </c>
      <c r="E1194" t="s">
        <v>145</v>
      </c>
      <c r="F1194" t="s">
        <v>1243</v>
      </c>
      <c r="G1194" t="s">
        <v>586</v>
      </c>
      <c r="H1194" t="s">
        <v>2297</v>
      </c>
      <c r="I1194">
        <v>155</v>
      </c>
      <c r="J1194">
        <v>152</v>
      </c>
      <c r="K1194">
        <v>0.98060000000000003</v>
      </c>
      <c r="L1194" t="s">
        <v>1429</v>
      </c>
      <c r="M1194">
        <v>0.72370000000000001</v>
      </c>
      <c r="N1194" t="str">
        <f>_xlfn.XLOOKUP(All_Together_New[[#This Row],[School Name]],Maine_Schools[School Name],Maine_Schools[Comparison School Type],"Error")</f>
        <v>Non Charter</v>
      </c>
    </row>
    <row r="1195" spans="1:14">
      <c r="A1195" t="s">
        <v>570</v>
      </c>
      <c r="B1195">
        <v>1467</v>
      </c>
      <c r="C1195" t="s">
        <v>1028</v>
      </c>
      <c r="D1195">
        <v>288</v>
      </c>
      <c r="E1195" t="s">
        <v>355</v>
      </c>
      <c r="F1195" t="s">
        <v>1243</v>
      </c>
      <c r="G1195" t="s">
        <v>586</v>
      </c>
      <c r="H1195" t="s">
        <v>2297</v>
      </c>
      <c r="I1195">
        <v>76</v>
      </c>
      <c r="J1195">
        <v>75</v>
      </c>
      <c r="K1195">
        <v>0.98680000000000001</v>
      </c>
      <c r="L1195" t="s">
        <v>1261</v>
      </c>
      <c r="M1195">
        <v>0.29330000000000001</v>
      </c>
      <c r="N1195" t="str">
        <f>_xlfn.XLOOKUP(All_Together_New[[#This Row],[School Name]],Maine_Schools[School Name],Maine_Schools[Comparison School Type],"Error")</f>
        <v>Non Charter</v>
      </c>
    </row>
    <row r="1196" spans="1:14">
      <c r="A1196" t="s">
        <v>570</v>
      </c>
      <c r="B1196">
        <v>1467</v>
      </c>
      <c r="C1196" t="s">
        <v>1028</v>
      </c>
      <c r="D1196">
        <v>1043</v>
      </c>
      <c r="E1196" t="s">
        <v>356</v>
      </c>
      <c r="F1196" t="s">
        <v>1243</v>
      </c>
      <c r="G1196" t="s">
        <v>586</v>
      </c>
      <c r="H1196" t="s">
        <v>2297</v>
      </c>
      <c r="I1196">
        <v>91</v>
      </c>
      <c r="J1196">
        <v>87</v>
      </c>
      <c r="K1196">
        <v>0.95599999999999996</v>
      </c>
      <c r="L1196" t="s">
        <v>1348</v>
      </c>
      <c r="M1196">
        <v>0.66669999999999996</v>
      </c>
      <c r="N1196" t="str">
        <f>_xlfn.XLOOKUP(All_Together_New[[#This Row],[School Name]],Maine_Schools[School Name],Maine_Schools[Comparison School Type],"Error")</f>
        <v>Non Charter</v>
      </c>
    </row>
    <row r="1197" spans="1:14">
      <c r="A1197" t="s">
        <v>570</v>
      </c>
      <c r="B1197">
        <v>1467</v>
      </c>
      <c r="C1197" t="s">
        <v>1028</v>
      </c>
      <c r="D1197">
        <v>1044</v>
      </c>
      <c r="E1197" t="s">
        <v>357</v>
      </c>
      <c r="F1197" t="s">
        <v>1243</v>
      </c>
      <c r="G1197" t="s">
        <v>586</v>
      </c>
      <c r="H1197" t="s">
        <v>2297</v>
      </c>
      <c r="I1197">
        <v>298</v>
      </c>
      <c r="J1197">
        <v>292</v>
      </c>
      <c r="K1197">
        <v>0.97989999999999999</v>
      </c>
      <c r="L1197" t="s">
        <v>1503</v>
      </c>
      <c r="M1197">
        <v>0.65410000000000001</v>
      </c>
      <c r="N1197" t="str">
        <f>_xlfn.XLOOKUP(All_Together_New[[#This Row],[School Name]],Maine_Schools[School Name],Maine_Schools[Comparison School Type],"Error")</f>
        <v>Non Charter</v>
      </c>
    </row>
    <row r="1198" spans="1:14">
      <c r="A1198" t="s">
        <v>570</v>
      </c>
      <c r="B1198">
        <v>1467</v>
      </c>
      <c r="C1198" t="s">
        <v>1028</v>
      </c>
      <c r="D1198">
        <v>314</v>
      </c>
      <c r="E1198" t="s">
        <v>498</v>
      </c>
      <c r="F1198" t="s">
        <v>1243</v>
      </c>
      <c r="G1198" t="s">
        <v>586</v>
      </c>
      <c r="H1198" t="s">
        <v>2297</v>
      </c>
      <c r="I1198">
        <v>34</v>
      </c>
      <c r="J1198">
        <v>34</v>
      </c>
      <c r="K1198">
        <v>1</v>
      </c>
      <c r="L1198" t="s">
        <v>1257</v>
      </c>
      <c r="M1198">
        <v>0.38240000000000002</v>
      </c>
      <c r="N1198" t="str">
        <f>_xlfn.XLOOKUP(All_Together_New[[#This Row],[School Name]],Maine_Schools[School Name],Maine_Schools[Comparison School Type],"Error")</f>
        <v>Non Charter</v>
      </c>
    </row>
    <row r="1199" spans="1:14">
      <c r="A1199" t="s">
        <v>570</v>
      </c>
      <c r="B1199">
        <v>1467</v>
      </c>
      <c r="C1199" t="s">
        <v>1028</v>
      </c>
      <c r="D1199">
        <v>398</v>
      </c>
      <c r="E1199" t="s">
        <v>430</v>
      </c>
      <c r="F1199" t="s">
        <v>1243</v>
      </c>
      <c r="G1199" t="s">
        <v>586</v>
      </c>
      <c r="H1199" t="s">
        <v>2297</v>
      </c>
      <c r="I1199">
        <v>103</v>
      </c>
      <c r="J1199">
        <v>102</v>
      </c>
      <c r="K1199">
        <v>0.99029999999999996</v>
      </c>
      <c r="L1199" t="s">
        <v>1281</v>
      </c>
      <c r="M1199">
        <v>0.40200000000000002</v>
      </c>
      <c r="N1199" t="str">
        <f>_xlfn.XLOOKUP(All_Together_New[[#This Row],[School Name]],Maine_Schools[School Name],Maine_Schools[Comparison School Type],"Error")</f>
        <v>Non Charter</v>
      </c>
    </row>
    <row r="1200" spans="1:14">
      <c r="A1200" t="s">
        <v>570</v>
      </c>
      <c r="B1200">
        <v>1467</v>
      </c>
      <c r="C1200" t="s">
        <v>1028</v>
      </c>
      <c r="D1200">
        <v>487</v>
      </c>
      <c r="E1200" t="s">
        <v>553</v>
      </c>
      <c r="F1200" t="s">
        <v>1243</v>
      </c>
      <c r="G1200" t="s">
        <v>586</v>
      </c>
      <c r="H1200" t="s">
        <v>2297</v>
      </c>
      <c r="I1200">
        <v>35</v>
      </c>
      <c r="J1200">
        <v>35</v>
      </c>
      <c r="K1200">
        <v>1</v>
      </c>
      <c r="L1200" t="s">
        <v>1252</v>
      </c>
      <c r="M1200">
        <v>0.2571</v>
      </c>
      <c r="N1200" t="str">
        <f>_xlfn.XLOOKUP(All_Together_New[[#This Row],[School Name]],Maine_Schools[School Name],Maine_Schools[Comparison School Type],"Error")</f>
        <v>Non Charter</v>
      </c>
    </row>
    <row r="1201" spans="1:14">
      <c r="A1201" t="s">
        <v>570</v>
      </c>
      <c r="B1201">
        <v>1468</v>
      </c>
      <c r="C1201" t="s">
        <v>1033</v>
      </c>
      <c r="D1201">
        <v>2085</v>
      </c>
      <c r="E1201" t="s">
        <v>189</v>
      </c>
      <c r="F1201" t="s">
        <v>1243</v>
      </c>
      <c r="G1201" t="s">
        <v>586</v>
      </c>
      <c r="H1201" t="s">
        <v>2297</v>
      </c>
      <c r="I1201">
        <v>467</v>
      </c>
      <c r="J1201">
        <v>466</v>
      </c>
      <c r="K1201">
        <v>0.99790000000000001</v>
      </c>
      <c r="L1201" t="s">
        <v>1557</v>
      </c>
      <c r="M1201">
        <v>0.59440000000000004</v>
      </c>
      <c r="N1201" t="str">
        <f>_xlfn.XLOOKUP(All_Together_New[[#This Row],[School Name]],Maine_Schools[School Name],Maine_Schools[Comparison School Type],"Error")</f>
        <v>Non Charter</v>
      </c>
    </row>
    <row r="1202" spans="1:14">
      <c r="A1202" t="s">
        <v>570</v>
      </c>
      <c r="B1202">
        <v>1468</v>
      </c>
      <c r="C1202" t="s">
        <v>1033</v>
      </c>
      <c r="D1202">
        <v>1971</v>
      </c>
      <c r="E1202" t="s">
        <v>18</v>
      </c>
      <c r="F1202" t="s">
        <v>1243</v>
      </c>
      <c r="G1202" t="s">
        <v>586</v>
      </c>
      <c r="H1202" t="s">
        <v>2297</v>
      </c>
      <c r="I1202">
        <v>106</v>
      </c>
      <c r="J1202">
        <v>105</v>
      </c>
      <c r="K1202">
        <v>0.99060000000000004</v>
      </c>
      <c r="L1202" t="s">
        <v>1355</v>
      </c>
      <c r="M1202">
        <v>0.65710000000000002</v>
      </c>
      <c r="N1202" t="str">
        <f>_xlfn.XLOOKUP(All_Together_New[[#This Row],[School Name]],Maine_Schools[School Name],Maine_Schools[Comparison School Type],"Error")</f>
        <v>Non Charter</v>
      </c>
    </row>
    <row r="1203" spans="1:14">
      <c r="A1203" t="s">
        <v>570</v>
      </c>
      <c r="B1203">
        <v>765</v>
      </c>
      <c r="C1203" t="s">
        <v>1035</v>
      </c>
      <c r="D1203">
        <v>766</v>
      </c>
      <c r="E1203" t="s">
        <v>310</v>
      </c>
      <c r="F1203" t="s">
        <v>1243</v>
      </c>
      <c r="G1203" t="s">
        <v>586</v>
      </c>
      <c r="H1203" t="s">
        <v>2297</v>
      </c>
      <c r="I1203">
        <v>39</v>
      </c>
      <c r="J1203">
        <v>36</v>
      </c>
      <c r="K1203">
        <v>0.92310000000000003</v>
      </c>
      <c r="L1203" t="s">
        <v>1257</v>
      </c>
      <c r="M1203">
        <v>0.36109999999999998</v>
      </c>
      <c r="N1203" t="str">
        <f>_xlfn.XLOOKUP(All_Together_New[[#This Row],[School Name]],Maine_Schools[School Name],Maine_Schools[Comparison School Type],"Error")</f>
        <v>Non Charter</v>
      </c>
    </row>
    <row r="1204" spans="1:14">
      <c r="A1204" t="s">
        <v>570</v>
      </c>
      <c r="B1204">
        <v>765</v>
      </c>
      <c r="C1204" t="s">
        <v>1035</v>
      </c>
      <c r="D1204">
        <v>773</v>
      </c>
      <c r="E1204" t="s">
        <v>117</v>
      </c>
      <c r="F1204" t="s">
        <v>1243</v>
      </c>
      <c r="G1204" t="s">
        <v>586</v>
      </c>
      <c r="H1204" t="s">
        <v>2297</v>
      </c>
      <c r="I1204">
        <v>267</v>
      </c>
      <c r="J1204">
        <v>241</v>
      </c>
      <c r="K1204">
        <v>0.90259999999999996</v>
      </c>
      <c r="L1204" t="s">
        <v>2400</v>
      </c>
      <c r="M1204">
        <v>0.62660000000000005</v>
      </c>
      <c r="N1204" t="str">
        <f>_xlfn.XLOOKUP(All_Together_New[[#This Row],[School Name]],Maine_Schools[School Name],Maine_Schools[Comparison School Type],"Error")</f>
        <v>Non Charter</v>
      </c>
    </row>
    <row r="1205" spans="1:14">
      <c r="A1205" t="s">
        <v>570</v>
      </c>
      <c r="B1205">
        <v>765</v>
      </c>
      <c r="C1205" t="s">
        <v>1035</v>
      </c>
      <c r="D1205">
        <v>770</v>
      </c>
      <c r="E1205" t="s">
        <v>81</v>
      </c>
      <c r="F1205" t="s">
        <v>1243</v>
      </c>
      <c r="G1205" t="s">
        <v>586</v>
      </c>
      <c r="H1205" t="s">
        <v>2297</v>
      </c>
      <c r="I1205">
        <v>144</v>
      </c>
      <c r="J1205">
        <v>130</v>
      </c>
      <c r="K1205">
        <v>0.90280000000000005</v>
      </c>
      <c r="L1205" t="s">
        <v>1420</v>
      </c>
      <c r="M1205">
        <v>0.56920000000000004</v>
      </c>
      <c r="N1205" t="str">
        <f>_xlfn.XLOOKUP(All_Together_New[[#This Row],[School Name]],Maine_Schools[School Name],Maine_Schools[Comparison School Type],"Error")</f>
        <v>Non Charter</v>
      </c>
    </row>
    <row r="1206" spans="1:14">
      <c r="A1206" t="s">
        <v>570</v>
      </c>
      <c r="B1206">
        <v>765</v>
      </c>
      <c r="C1206" t="s">
        <v>1035</v>
      </c>
      <c r="D1206">
        <v>768</v>
      </c>
      <c r="E1206" t="s">
        <v>302</v>
      </c>
      <c r="F1206" t="s">
        <v>1243</v>
      </c>
      <c r="G1206" t="s">
        <v>586</v>
      </c>
      <c r="H1206" t="s">
        <v>2297</v>
      </c>
      <c r="I1206">
        <v>187</v>
      </c>
      <c r="J1206">
        <v>178</v>
      </c>
      <c r="K1206">
        <v>0.95189999999999997</v>
      </c>
      <c r="L1206" t="s">
        <v>1409</v>
      </c>
      <c r="M1206">
        <v>0.58989999999999998</v>
      </c>
      <c r="N1206" t="str">
        <f>_xlfn.XLOOKUP(All_Together_New[[#This Row],[School Name]],Maine_Schools[School Name],Maine_Schools[Comparison School Type],"Error")</f>
        <v>Non Charter</v>
      </c>
    </row>
    <row r="1207" spans="1:14">
      <c r="A1207" t="s">
        <v>570</v>
      </c>
      <c r="B1207">
        <v>765</v>
      </c>
      <c r="C1207" t="s">
        <v>1035</v>
      </c>
      <c r="D1207">
        <v>772</v>
      </c>
      <c r="E1207" t="s">
        <v>515</v>
      </c>
      <c r="F1207" t="s">
        <v>1243</v>
      </c>
      <c r="G1207" t="s">
        <v>586</v>
      </c>
      <c r="H1207" t="s">
        <v>2297</v>
      </c>
      <c r="I1207">
        <v>58</v>
      </c>
      <c r="J1207">
        <v>57</v>
      </c>
      <c r="K1207">
        <v>0.98280000000000001</v>
      </c>
      <c r="L1207" t="s">
        <v>1357</v>
      </c>
      <c r="M1207">
        <v>0.21049999999999999</v>
      </c>
      <c r="N1207" t="str">
        <f>_xlfn.XLOOKUP(All_Together_New[[#This Row],[School Name]],Maine_Schools[School Name],Maine_Schools[Comparison School Type],"Error")</f>
        <v>Non Charter</v>
      </c>
    </row>
    <row r="1208" spans="1:14">
      <c r="A1208" t="s">
        <v>570</v>
      </c>
      <c r="B1208">
        <v>765</v>
      </c>
      <c r="C1208" t="s">
        <v>1035</v>
      </c>
      <c r="D1208">
        <v>767</v>
      </c>
      <c r="E1208" t="s">
        <v>331</v>
      </c>
      <c r="F1208" t="s">
        <v>1243</v>
      </c>
      <c r="G1208" t="s">
        <v>586</v>
      </c>
      <c r="H1208" t="s">
        <v>2297</v>
      </c>
      <c r="I1208">
        <v>52</v>
      </c>
      <c r="J1208">
        <v>52</v>
      </c>
      <c r="K1208">
        <v>1</v>
      </c>
      <c r="L1208" t="s">
        <v>1541</v>
      </c>
      <c r="M1208">
        <v>0.51919999999999999</v>
      </c>
      <c r="N1208" t="str">
        <f>_xlfn.XLOOKUP(All_Together_New[[#This Row],[School Name]],Maine_Schools[School Name],Maine_Schools[Comparison School Type],"Error")</f>
        <v>Non Charter</v>
      </c>
    </row>
    <row r="1209" spans="1:14">
      <c r="A1209" t="s">
        <v>570</v>
      </c>
      <c r="B1209">
        <v>765</v>
      </c>
      <c r="C1209" t="s">
        <v>1035</v>
      </c>
      <c r="D1209">
        <v>771</v>
      </c>
      <c r="E1209" t="s">
        <v>332</v>
      </c>
      <c r="F1209" t="s">
        <v>1243</v>
      </c>
      <c r="G1209" t="s">
        <v>586</v>
      </c>
      <c r="H1209" t="s">
        <v>2297</v>
      </c>
      <c r="I1209">
        <v>169</v>
      </c>
      <c r="J1209">
        <v>164</v>
      </c>
      <c r="K1209">
        <v>0.97040000000000004</v>
      </c>
      <c r="L1209" t="s">
        <v>1562</v>
      </c>
      <c r="M1209">
        <v>0.64629999999999999</v>
      </c>
      <c r="N1209" t="str">
        <f>_xlfn.XLOOKUP(All_Together_New[[#This Row],[School Name]],Maine_Schools[School Name],Maine_Schools[Comparison School Type],"Error")</f>
        <v>Non Charter</v>
      </c>
    </row>
    <row r="1210" spans="1:14">
      <c r="A1210" t="s">
        <v>570</v>
      </c>
      <c r="B1210">
        <v>774</v>
      </c>
      <c r="C1210" t="s">
        <v>1040</v>
      </c>
      <c r="D1210">
        <v>1959</v>
      </c>
      <c r="E1210" t="s">
        <v>144</v>
      </c>
      <c r="F1210" t="s">
        <v>1243</v>
      </c>
      <c r="G1210" t="s">
        <v>586</v>
      </c>
      <c r="H1210" t="s">
        <v>2297</v>
      </c>
      <c r="I1210">
        <v>92</v>
      </c>
      <c r="J1210">
        <v>92</v>
      </c>
      <c r="K1210">
        <v>1</v>
      </c>
      <c r="L1210" t="s">
        <v>1515</v>
      </c>
      <c r="M1210">
        <v>0.4783</v>
      </c>
      <c r="N1210" t="str">
        <f>_xlfn.XLOOKUP(All_Together_New[[#This Row],[School Name]],Maine_Schools[School Name],Maine_Schools[Comparison School Type],"Error")</f>
        <v>Non Charter</v>
      </c>
    </row>
    <row r="1211" spans="1:14">
      <c r="A1211" t="s">
        <v>570</v>
      </c>
      <c r="B1211">
        <v>774</v>
      </c>
      <c r="C1211" t="s">
        <v>1040</v>
      </c>
      <c r="D1211">
        <v>778</v>
      </c>
      <c r="E1211" t="s">
        <v>216</v>
      </c>
      <c r="F1211" t="s">
        <v>1243</v>
      </c>
      <c r="G1211" t="s">
        <v>586</v>
      </c>
      <c r="H1211" t="s">
        <v>2297</v>
      </c>
      <c r="I1211">
        <v>210</v>
      </c>
      <c r="J1211">
        <v>195</v>
      </c>
      <c r="K1211">
        <v>0.92859999999999998</v>
      </c>
      <c r="L1211" t="s">
        <v>1383</v>
      </c>
      <c r="M1211">
        <v>0.74360000000000004</v>
      </c>
      <c r="N1211" t="str">
        <f>_xlfn.XLOOKUP(All_Together_New[[#This Row],[School Name]],Maine_Schools[School Name],Maine_Schools[Comparison School Type],"Error")</f>
        <v>Non Charter</v>
      </c>
    </row>
    <row r="1212" spans="1:14">
      <c r="A1212" t="s">
        <v>570</v>
      </c>
      <c r="B1212">
        <v>780</v>
      </c>
      <c r="C1212" t="s">
        <v>1044</v>
      </c>
      <c r="D1212">
        <v>782</v>
      </c>
      <c r="E1212" t="s">
        <v>31</v>
      </c>
      <c r="F1212" t="s">
        <v>1243</v>
      </c>
      <c r="G1212" t="s">
        <v>586</v>
      </c>
      <c r="H1212" t="s">
        <v>2297</v>
      </c>
      <c r="I1212">
        <v>75</v>
      </c>
      <c r="J1212">
        <v>75</v>
      </c>
      <c r="K1212">
        <v>1</v>
      </c>
      <c r="L1212" t="s">
        <v>1281</v>
      </c>
      <c r="M1212">
        <v>0.54669999999999996</v>
      </c>
      <c r="N1212" t="str">
        <f>_xlfn.XLOOKUP(All_Together_New[[#This Row],[School Name]],Maine_Schools[School Name],Maine_Schools[Comparison School Type],"Error")</f>
        <v>Non Charter</v>
      </c>
    </row>
    <row r="1213" spans="1:14">
      <c r="A1213" t="s">
        <v>570</v>
      </c>
      <c r="B1213">
        <v>780</v>
      </c>
      <c r="C1213" t="s">
        <v>1044</v>
      </c>
      <c r="D1213">
        <v>781</v>
      </c>
      <c r="E1213" t="s">
        <v>268</v>
      </c>
      <c r="F1213" t="s">
        <v>1243</v>
      </c>
      <c r="G1213" t="s">
        <v>586</v>
      </c>
      <c r="H1213" t="s">
        <v>2297</v>
      </c>
      <c r="I1213">
        <v>80</v>
      </c>
      <c r="J1213">
        <v>79</v>
      </c>
      <c r="K1213">
        <v>0.98750000000000004</v>
      </c>
      <c r="L1213" t="s">
        <v>1410</v>
      </c>
      <c r="M1213">
        <v>0.40510000000000002</v>
      </c>
      <c r="N1213" t="str">
        <f>_xlfn.XLOOKUP(All_Together_New[[#This Row],[School Name]],Maine_Schools[School Name],Maine_Schools[Comparison School Type],"Error")</f>
        <v>Non Charter</v>
      </c>
    </row>
    <row r="1214" spans="1:14">
      <c r="A1214" t="s">
        <v>570</v>
      </c>
      <c r="B1214">
        <v>789</v>
      </c>
      <c r="C1214" t="s">
        <v>1046</v>
      </c>
      <c r="D1214">
        <v>791</v>
      </c>
      <c r="E1214" t="s">
        <v>225</v>
      </c>
      <c r="F1214" t="s">
        <v>1243</v>
      </c>
      <c r="G1214" t="s">
        <v>586</v>
      </c>
      <c r="H1214" t="s">
        <v>2297</v>
      </c>
      <c r="I1214">
        <v>126</v>
      </c>
      <c r="J1214">
        <v>126</v>
      </c>
      <c r="K1214">
        <v>1</v>
      </c>
      <c r="L1214" t="s">
        <v>1269</v>
      </c>
      <c r="M1214">
        <v>0.42059999999999997</v>
      </c>
      <c r="N1214" t="str">
        <f>_xlfn.XLOOKUP(All_Together_New[[#This Row],[School Name]],Maine_Schools[School Name],Maine_Schools[Comparison School Type],"Error")</f>
        <v>Non Charter</v>
      </c>
    </row>
    <row r="1215" spans="1:14">
      <c r="A1215" t="s">
        <v>570</v>
      </c>
      <c r="B1215">
        <v>789</v>
      </c>
      <c r="C1215" t="s">
        <v>1046</v>
      </c>
      <c r="D1215">
        <v>792</v>
      </c>
      <c r="E1215" t="s">
        <v>125</v>
      </c>
      <c r="F1215" t="s">
        <v>1243</v>
      </c>
      <c r="G1215" t="s">
        <v>586</v>
      </c>
      <c r="H1215" t="s">
        <v>2297</v>
      </c>
      <c r="I1215">
        <v>39</v>
      </c>
      <c r="J1215">
        <v>35</v>
      </c>
      <c r="K1215">
        <v>0.89739999999999998</v>
      </c>
      <c r="L1215" t="s">
        <v>1520</v>
      </c>
      <c r="M1215">
        <v>0.54290000000000005</v>
      </c>
      <c r="N1215" t="str">
        <f>_xlfn.XLOOKUP(All_Together_New[[#This Row],[School Name]],Maine_Schools[School Name],Maine_Schools[Comparison School Type],"Error")</f>
        <v>Non Charter</v>
      </c>
    </row>
    <row r="1216" spans="1:14">
      <c r="A1216" t="s">
        <v>570</v>
      </c>
      <c r="B1216">
        <v>789</v>
      </c>
      <c r="C1216" t="s">
        <v>1046</v>
      </c>
      <c r="D1216">
        <v>793</v>
      </c>
      <c r="E1216" t="s">
        <v>190</v>
      </c>
      <c r="F1216" t="s">
        <v>1243</v>
      </c>
      <c r="G1216" t="s">
        <v>586</v>
      </c>
      <c r="H1216" t="s">
        <v>2297</v>
      </c>
      <c r="I1216">
        <v>160</v>
      </c>
      <c r="J1216">
        <v>159</v>
      </c>
      <c r="K1216">
        <v>0.99380000000000002</v>
      </c>
      <c r="L1216" t="s">
        <v>1301</v>
      </c>
      <c r="M1216">
        <v>0.78620000000000001</v>
      </c>
      <c r="N1216" t="str">
        <f>_xlfn.XLOOKUP(All_Together_New[[#This Row],[School Name]],Maine_Schools[School Name],Maine_Schools[Comparison School Type],"Error")</f>
        <v>Non Charter</v>
      </c>
    </row>
    <row r="1217" spans="1:14">
      <c r="A1217" t="s">
        <v>570</v>
      </c>
      <c r="B1217">
        <v>789</v>
      </c>
      <c r="C1217" t="s">
        <v>1046</v>
      </c>
      <c r="D1217">
        <v>794</v>
      </c>
      <c r="E1217" t="s">
        <v>564</v>
      </c>
      <c r="F1217" t="s">
        <v>1243</v>
      </c>
      <c r="G1217" t="s">
        <v>586</v>
      </c>
      <c r="H1217" t="s">
        <v>2297</v>
      </c>
      <c r="I1217">
        <v>29</v>
      </c>
      <c r="J1217">
        <v>29</v>
      </c>
      <c r="K1217">
        <v>1</v>
      </c>
      <c r="L1217" t="s">
        <v>1257</v>
      </c>
      <c r="M1217">
        <v>0.44829999999999998</v>
      </c>
      <c r="N1217" t="str">
        <f>_xlfn.XLOOKUP(All_Together_New[[#This Row],[School Name]],Maine_Schools[School Name],Maine_Schools[Comparison School Type],"Error")</f>
        <v>Non Charter</v>
      </c>
    </row>
    <row r="1218" spans="1:14">
      <c r="A1218" t="s">
        <v>570</v>
      </c>
      <c r="B1218">
        <v>795</v>
      </c>
      <c r="C1218" t="s">
        <v>1049</v>
      </c>
      <c r="D1218">
        <v>797</v>
      </c>
      <c r="E1218" t="s">
        <v>75</v>
      </c>
      <c r="F1218" t="s">
        <v>1243</v>
      </c>
      <c r="G1218" t="s">
        <v>586</v>
      </c>
      <c r="H1218" t="s">
        <v>2297</v>
      </c>
      <c r="I1218">
        <v>116</v>
      </c>
      <c r="J1218">
        <v>115</v>
      </c>
      <c r="K1218">
        <v>0.99139999999999995</v>
      </c>
      <c r="L1218" t="s">
        <v>1288</v>
      </c>
      <c r="M1218">
        <v>0.56520000000000004</v>
      </c>
      <c r="N1218" t="str">
        <f>_xlfn.XLOOKUP(All_Together_New[[#This Row],[School Name]],Maine_Schools[School Name],Maine_Schools[Comparison School Type],"Error")</f>
        <v>Non Charter</v>
      </c>
    </row>
    <row r="1219" spans="1:14">
      <c r="A1219" t="s">
        <v>570</v>
      </c>
      <c r="B1219">
        <v>795</v>
      </c>
      <c r="C1219" t="s">
        <v>1049</v>
      </c>
      <c r="D1219">
        <v>796</v>
      </c>
      <c r="E1219" t="s">
        <v>342</v>
      </c>
      <c r="F1219" t="s">
        <v>1243</v>
      </c>
      <c r="G1219" t="s">
        <v>586</v>
      </c>
      <c r="H1219" t="s">
        <v>2297</v>
      </c>
      <c r="I1219">
        <v>27</v>
      </c>
      <c r="J1219">
        <v>22</v>
      </c>
      <c r="K1219">
        <v>0.81479999999999997</v>
      </c>
      <c r="L1219" t="s">
        <v>1256</v>
      </c>
      <c r="M1219">
        <v>0.63639999999999997</v>
      </c>
      <c r="N1219" t="str">
        <f>_xlfn.XLOOKUP(All_Together_New[[#This Row],[School Name]],Maine_Schools[School Name],Maine_Schools[Comparison School Type],"Error")</f>
        <v>Non Charter</v>
      </c>
    </row>
    <row r="1220" spans="1:14">
      <c r="A1220" t="s">
        <v>570</v>
      </c>
      <c r="B1220">
        <v>826</v>
      </c>
      <c r="C1220" t="s">
        <v>1051</v>
      </c>
      <c r="D1220">
        <v>827</v>
      </c>
      <c r="E1220" t="s">
        <v>14</v>
      </c>
      <c r="F1220" t="s">
        <v>1243</v>
      </c>
      <c r="G1220" t="s">
        <v>586</v>
      </c>
      <c r="H1220" t="s">
        <v>2297</v>
      </c>
      <c r="I1220">
        <v>44</v>
      </c>
      <c r="J1220">
        <v>44</v>
      </c>
      <c r="K1220">
        <v>1</v>
      </c>
      <c r="L1220" t="s">
        <v>1417</v>
      </c>
      <c r="M1220">
        <v>0.4773</v>
      </c>
      <c r="N1220" t="str">
        <f>_xlfn.XLOOKUP(All_Together_New[[#This Row],[School Name]],Maine_Schools[School Name],Maine_Schools[Comparison School Type],"Error")</f>
        <v>Non Charter</v>
      </c>
    </row>
    <row r="1221" spans="1:14">
      <c r="A1221" t="s">
        <v>570</v>
      </c>
      <c r="B1221">
        <v>826</v>
      </c>
      <c r="C1221" t="s">
        <v>1051</v>
      </c>
      <c r="D1221">
        <v>828</v>
      </c>
      <c r="E1221" t="s">
        <v>151</v>
      </c>
      <c r="F1221" t="s">
        <v>1243</v>
      </c>
      <c r="G1221" t="s">
        <v>586</v>
      </c>
      <c r="H1221" t="s">
        <v>2297</v>
      </c>
      <c r="I1221">
        <v>347</v>
      </c>
      <c r="J1221">
        <v>341</v>
      </c>
      <c r="K1221">
        <v>0.98270000000000002</v>
      </c>
      <c r="L1221" t="s">
        <v>1356</v>
      </c>
      <c r="M1221">
        <v>0.46920000000000001</v>
      </c>
      <c r="N1221" t="str">
        <f>_xlfn.XLOOKUP(All_Together_New[[#This Row],[School Name]],Maine_Schools[School Name],Maine_Schools[Comparison School Type],"Error")</f>
        <v>Non Charter</v>
      </c>
    </row>
    <row r="1222" spans="1:14">
      <c r="A1222" t="s">
        <v>570</v>
      </c>
      <c r="B1222">
        <v>826</v>
      </c>
      <c r="C1222" t="s">
        <v>1051</v>
      </c>
      <c r="D1222">
        <v>829</v>
      </c>
      <c r="E1222" t="s">
        <v>34</v>
      </c>
      <c r="F1222" t="s">
        <v>1243</v>
      </c>
      <c r="G1222" t="s">
        <v>586</v>
      </c>
      <c r="H1222" t="s">
        <v>2297</v>
      </c>
      <c r="I1222">
        <v>125</v>
      </c>
      <c r="J1222">
        <v>122</v>
      </c>
      <c r="K1222">
        <v>0.97599999999999998</v>
      </c>
      <c r="L1222" t="s">
        <v>1310</v>
      </c>
      <c r="M1222">
        <v>0.58199999999999996</v>
      </c>
      <c r="N1222" t="str">
        <f>_xlfn.XLOOKUP(All_Together_New[[#This Row],[School Name]],Maine_Schools[School Name],Maine_Schools[Comparison School Type],"Error")</f>
        <v>Non Charter</v>
      </c>
    </row>
    <row r="1223" spans="1:14">
      <c r="A1223" t="s">
        <v>570</v>
      </c>
      <c r="B1223">
        <v>826</v>
      </c>
      <c r="C1223" t="s">
        <v>1051</v>
      </c>
      <c r="D1223">
        <v>830</v>
      </c>
      <c r="E1223" t="s">
        <v>57</v>
      </c>
      <c r="F1223" t="s">
        <v>1243</v>
      </c>
      <c r="G1223" t="s">
        <v>586</v>
      </c>
      <c r="H1223" t="s">
        <v>2297</v>
      </c>
      <c r="I1223">
        <v>123</v>
      </c>
      <c r="J1223">
        <v>114</v>
      </c>
      <c r="K1223">
        <v>0.92679999999999996</v>
      </c>
      <c r="L1223" t="s">
        <v>1279</v>
      </c>
      <c r="M1223">
        <v>0.57889999999999997</v>
      </c>
      <c r="N1223" t="str">
        <f>_xlfn.XLOOKUP(All_Together_New[[#This Row],[School Name]],Maine_Schools[School Name],Maine_Schools[Comparison School Type],"Error")</f>
        <v>Non Charter</v>
      </c>
    </row>
    <row r="1224" spans="1:14">
      <c r="A1224" t="s">
        <v>570</v>
      </c>
      <c r="B1224">
        <v>826</v>
      </c>
      <c r="C1224" t="s">
        <v>1051</v>
      </c>
      <c r="D1224">
        <v>831</v>
      </c>
      <c r="E1224" t="s">
        <v>140</v>
      </c>
      <c r="F1224" t="s">
        <v>1243</v>
      </c>
      <c r="G1224" t="s">
        <v>586</v>
      </c>
      <c r="H1224" t="s">
        <v>2297</v>
      </c>
      <c r="I1224">
        <v>272</v>
      </c>
      <c r="J1224">
        <v>256</v>
      </c>
      <c r="K1224">
        <v>0.94120000000000004</v>
      </c>
      <c r="L1224" t="s">
        <v>1362</v>
      </c>
      <c r="M1224">
        <v>0.73050000000000004</v>
      </c>
      <c r="N1224" t="str">
        <f>_xlfn.XLOOKUP(All_Together_New[[#This Row],[School Name]],Maine_Schools[School Name],Maine_Schools[Comparison School Type],"Error")</f>
        <v>Non Charter</v>
      </c>
    </row>
    <row r="1225" spans="1:14">
      <c r="A1225" t="s">
        <v>570</v>
      </c>
      <c r="B1225">
        <v>1500</v>
      </c>
      <c r="C1225" t="s">
        <v>1057</v>
      </c>
      <c r="D1225">
        <v>1041</v>
      </c>
      <c r="E1225" t="s">
        <v>444</v>
      </c>
      <c r="F1225" t="s">
        <v>1243</v>
      </c>
      <c r="G1225" t="s">
        <v>586</v>
      </c>
      <c r="H1225" t="s">
        <v>2297</v>
      </c>
      <c r="I1225">
        <v>171</v>
      </c>
      <c r="J1225">
        <v>171</v>
      </c>
      <c r="K1225">
        <v>1</v>
      </c>
      <c r="L1225" t="s">
        <v>1325</v>
      </c>
      <c r="M1225">
        <v>0.54390000000000005</v>
      </c>
      <c r="N1225" t="str">
        <f>_xlfn.XLOOKUP(All_Together_New[[#This Row],[School Name]],Maine_Schools[School Name],Maine_Schools[Comparison School Type],"Error")</f>
        <v>Non Charter</v>
      </c>
    </row>
    <row r="1226" spans="1:14">
      <c r="A1226" t="s">
        <v>570</v>
      </c>
      <c r="B1226">
        <v>839</v>
      </c>
      <c r="C1226" t="s">
        <v>1059</v>
      </c>
      <c r="D1226">
        <v>843</v>
      </c>
      <c r="E1226" t="s">
        <v>419</v>
      </c>
      <c r="F1226" t="s">
        <v>1243</v>
      </c>
      <c r="G1226" t="s">
        <v>586</v>
      </c>
      <c r="H1226" t="s">
        <v>2297</v>
      </c>
      <c r="I1226">
        <v>154</v>
      </c>
      <c r="J1226">
        <v>149</v>
      </c>
      <c r="K1226">
        <v>0.96750000000000003</v>
      </c>
      <c r="L1226" t="s">
        <v>1251</v>
      </c>
      <c r="M1226">
        <v>0.24160000000000001</v>
      </c>
      <c r="N1226" t="str">
        <f>_xlfn.XLOOKUP(All_Together_New[[#This Row],[School Name]],Maine_Schools[School Name],Maine_Schools[Comparison School Type],"Error")</f>
        <v>Non Charter</v>
      </c>
    </row>
    <row r="1227" spans="1:14">
      <c r="A1227" t="s">
        <v>570</v>
      </c>
      <c r="B1227">
        <v>839</v>
      </c>
      <c r="C1227" t="s">
        <v>1059</v>
      </c>
      <c r="D1227">
        <v>846</v>
      </c>
      <c r="E1227" t="s">
        <v>422</v>
      </c>
      <c r="F1227" t="s">
        <v>1243</v>
      </c>
      <c r="G1227" t="s">
        <v>586</v>
      </c>
      <c r="H1227" t="s">
        <v>2297</v>
      </c>
      <c r="I1227">
        <v>484</v>
      </c>
      <c r="J1227">
        <v>471</v>
      </c>
      <c r="K1227">
        <v>0.97309999999999997</v>
      </c>
      <c r="L1227" t="s">
        <v>1508</v>
      </c>
      <c r="M1227">
        <v>0.29720000000000002</v>
      </c>
      <c r="N1227" t="str">
        <f>_xlfn.XLOOKUP(All_Together_New[[#This Row],[School Name]],Maine_Schools[School Name],Maine_Schools[Comparison School Type],"Error")</f>
        <v>Non Charter</v>
      </c>
    </row>
    <row r="1228" spans="1:14">
      <c r="A1228" t="s">
        <v>570</v>
      </c>
      <c r="B1228">
        <v>839</v>
      </c>
      <c r="C1228" t="s">
        <v>1059</v>
      </c>
      <c r="D1228">
        <v>845</v>
      </c>
      <c r="E1228" t="s">
        <v>423</v>
      </c>
      <c r="F1228" t="s">
        <v>1243</v>
      </c>
      <c r="G1228" t="s">
        <v>586</v>
      </c>
      <c r="H1228" t="s">
        <v>2297</v>
      </c>
      <c r="I1228">
        <v>365</v>
      </c>
      <c r="J1228">
        <v>364</v>
      </c>
      <c r="K1228">
        <v>0.99729999999999996</v>
      </c>
      <c r="L1228" t="s">
        <v>1491</v>
      </c>
      <c r="M1228">
        <v>0.217</v>
      </c>
      <c r="N1228" t="str">
        <f>_xlfn.XLOOKUP(All_Together_New[[#This Row],[School Name]],Maine_Schools[School Name],Maine_Schools[Comparison School Type],"Error")</f>
        <v>Non Charter</v>
      </c>
    </row>
    <row r="1229" spans="1:14">
      <c r="A1229" t="s">
        <v>570</v>
      </c>
      <c r="B1229">
        <v>839</v>
      </c>
      <c r="C1229" t="s">
        <v>1059</v>
      </c>
      <c r="D1229">
        <v>844</v>
      </c>
      <c r="E1229" t="s">
        <v>479</v>
      </c>
      <c r="F1229" t="s">
        <v>1243</v>
      </c>
      <c r="G1229" t="s">
        <v>586</v>
      </c>
      <c r="H1229" t="s">
        <v>2297</v>
      </c>
      <c r="I1229">
        <v>177</v>
      </c>
      <c r="J1229">
        <v>175</v>
      </c>
      <c r="K1229">
        <v>0.98870000000000002</v>
      </c>
      <c r="L1229" t="s">
        <v>1246</v>
      </c>
      <c r="M1229">
        <v>0.16</v>
      </c>
      <c r="N1229" t="str">
        <f>_xlfn.XLOOKUP(All_Together_New[[#This Row],[School Name]],Maine_Schools[School Name],Maine_Schools[Comparison School Type],"Error")</f>
        <v>Non Charter</v>
      </c>
    </row>
    <row r="1230" spans="1:14">
      <c r="A1230" t="s">
        <v>570</v>
      </c>
      <c r="B1230">
        <v>847</v>
      </c>
      <c r="C1230" t="s">
        <v>1060</v>
      </c>
      <c r="D1230">
        <v>848</v>
      </c>
      <c r="E1230" t="s">
        <v>425</v>
      </c>
      <c r="F1230" t="s">
        <v>1243</v>
      </c>
      <c r="G1230" t="s">
        <v>586</v>
      </c>
      <c r="H1230" t="s">
        <v>2297</v>
      </c>
      <c r="I1230">
        <v>184</v>
      </c>
      <c r="J1230">
        <v>183</v>
      </c>
      <c r="K1230">
        <v>0.99460000000000004</v>
      </c>
      <c r="L1230" t="s">
        <v>1414</v>
      </c>
      <c r="M1230">
        <v>0.4098</v>
      </c>
      <c r="N1230" t="str">
        <f>_xlfn.XLOOKUP(All_Together_New[[#This Row],[School Name]],Maine_Schools[School Name],Maine_Schools[Comparison School Type],"Error")</f>
        <v>Non Charter</v>
      </c>
    </row>
    <row r="1231" spans="1:14">
      <c r="A1231" t="s">
        <v>570</v>
      </c>
      <c r="B1231">
        <v>847</v>
      </c>
      <c r="C1231" t="s">
        <v>1060</v>
      </c>
      <c r="D1231">
        <v>851</v>
      </c>
      <c r="E1231" t="s">
        <v>267</v>
      </c>
      <c r="F1231" t="s">
        <v>1243</v>
      </c>
      <c r="G1231" t="s">
        <v>586</v>
      </c>
      <c r="H1231" t="s">
        <v>2297</v>
      </c>
      <c r="I1231">
        <v>126</v>
      </c>
      <c r="J1231">
        <v>124</v>
      </c>
      <c r="K1231">
        <v>0.98409999999999997</v>
      </c>
      <c r="L1231" t="s">
        <v>1267</v>
      </c>
      <c r="M1231">
        <v>0.6129</v>
      </c>
      <c r="N1231" t="str">
        <f>_xlfn.XLOOKUP(All_Together_New[[#This Row],[School Name]],Maine_Schools[School Name],Maine_Schools[Comparison School Type],"Error")</f>
        <v>Non Charter</v>
      </c>
    </row>
    <row r="1232" spans="1:14">
      <c r="A1232" t="s">
        <v>570</v>
      </c>
      <c r="B1232">
        <v>847</v>
      </c>
      <c r="C1232" t="s">
        <v>1060</v>
      </c>
      <c r="D1232">
        <v>849</v>
      </c>
      <c r="E1232" t="s">
        <v>326</v>
      </c>
      <c r="F1232" t="s">
        <v>1243</v>
      </c>
      <c r="G1232" t="s">
        <v>586</v>
      </c>
      <c r="H1232" t="s">
        <v>2297</v>
      </c>
      <c r="I1232">
        <v>105</v>
      </c>
      <c r="J1232">
        <v>102</v>
      </c>
      <c r="K1232">
        <v>0.97140000000000004</v>
      </c>
      <c r="L1232" t="s">
        <v>1296</v>
      </c>
      <c r="M1232">
        <v>0.57840000000000003</v>
      </c>
      <c r="N1232" t="str">
        <f>_xlfn.XLOOKUP(All_Together_New[[#This Row],[School Name]],Maine_Schools[School Name],Maine_Schools[Comparison School Type],"Error")</f>
        <v>Non Charter</v>
      </c>
    </row>
    <row r="1233" spans="1:14">
      <c r="A1233" t="s">
        <v>570</v>
      </c>
      <c r="B1233">
        <v>847</v>
      </c>
      <c r="C1233" t="s">
        <v>1060</v>
      </c>
      <c r="D1233">
        <v>850</v>
      </c>
      <c r="E1233" t="s">
        <v>456</v>
      </c>
      <c r="F1233" t="s">
        <v>1243</v>
      </c>
      <c r="G1233" t="s">
        <v>586</v>
      </c>
      <c r="H1233" t="s">
        <v>2297</v>
      </c>
      <c r="I1233">
        <v>311</v>
      </c>
      <c r="J1233">
        <v>304</v>
      </c>
      <c r="K1233">
        <v>0.97750000000000004</v>
      </c>
      <c r="L1233" t="s">
        <v>1530</v>
      </c>
      <c r="M1233">
        <v>0.60529999999999995</v>
      </c>
      <c r="N1233" t="str">
        <f>_xlfn.XLOOKUP(All_Together_New[[#This Row],[School Name]],Maine_Schools[School Name],Maine_Schools[Comparison School Type],"Error")</f>
        <v>Non Charter</v>
      </c>
    </row>
    <row r="1234" spans="1:14">
      <c r="A1234" t="s">
        <v>570</v>
      </c>
      <c r="B1234">
        <v>847</v>
      </c>
      <c r="C1234" t="s">
        <v>1060</v>
      </c>
      <c r="D1234">
        <v>852</v>
      </c>
      <c r="E1234" t="s">
        <v>460</v>
      </c>
      <c r="F1234" t="s">
        <v>1243</v>
      </c>
      <c r="G1234" t="s">
        <v>586</v>
      </c>
      <c r="H1234" t="s">
        <v>2297</v>
      </c>
      <c r="I1234">
        <v>275</v>
      </c>
      <c r="J1234">
        <v>275</v>
      </c>
      <c r="K1234">
        <v>1</v>
      </c>
      <c r="L1234" t="s">
        <v>1272</v>
      </c>
      <c r="M1234">
        <v>0.53820000000000001</v>
      </c>
      <c r="N1234" t="str">
        <f>_xlfn.XLOOKUP(All_Together_New[[#This Row],[School Name]],Maine_Schools[School Name],Maine_Schools[Comparison School Type],"Error")</f>
        <v>Non Charter</v>
      </c>
    </row>
    <row r="1235" spans="1:14">
      <c r="A1235" t="s">
        <v>570</v>
      </c>
      <c r="B1235">
        <v>854</v>
      </c>
      <c r="C1235" t="s">
        <v>1064</v>
      </c>
      <c r="D1235">
        <v>857</v>
      </c>
      <c r="E1235" t="s">
        <v>542</v>
      </c>
      <c r="F1235" t="s">
        <v>1243</v>
      </c>
      <c r="G1235" t="s">
        <v>586</v>
      </c>
      <c r="H1235" t="s">
        <v>2297</v>
      </c>
      <c r="I1235">
        <v>117</v>
      </c>
      <c r="J1235">
        <v>117</v>
      </c>
      <c r="K1235">
        <v>1</v>
      </c>
      <c r="L1235" t="s">
        <v>1331</v>
      </c>
      <c r="M1235">
        <v>0.3846</v>
      </c>
      <c r="N1235" t="str">
        <f>_xlfn.XLOOKUP(All_Together_New[[#This Row],[School Name]],Maine_Schools[School Name],Maine_Schools[Comparison School Type],"Error")</f>
        <v>Non Charter</v>
      </c>
    </row>
    <row r="1236" spans="1:14">
      <c r="A1236" t="s">
        <v>570</v>
      </c>
      <c r="B1236">
        <v>854</v>
      </c>
      <c r="C1236" t="s">
        <v>1064</v>
      </c>
      <c r="D1236">
        <v>858</v>
      </c>
      <c r="E1236" t="s">
        <v>354</v>
      </c>
      <c r="F1236" t="s">
        <v>1243</v>
      </c>
      <c r="G1236" t="s">
        <v>586</v>
      </c>
      <c r="H1236" t="s">
        <v>2297</v>
      </c>
      <c r="I1236">
        <v>264</v>
      </c>
      <c r="J1236">
        <v>262</v>
      </c>
      <c r="K1236">
        <v>0.99239999999999995</v>
      </c>
      <c r="L1236" t="s">
        <v>1400</v>
      </c>
      <c r="M1236">
        <v>0.64119999999999999</v>
      </c>
      <c r="N1236" t="str">
        <f>_xlfn.XLOOKUP(All_Together_New[[#This Row],[School Name]],Maine_Schools[School Name],Maine_Schools[Comparison School Type],"Error")</f>
        <v>Non Charter</v>
      </c>
    </row>
    <row r="1237" spans="1:14">
      <c r="A1237" t="s">
        <v>570</v>
      </c>
      <c r="B1237">
        <v>860</v>
      </c>
      <c r="C1237" t="s">
        <v>1065</v>
      </c>
      <c r="D1237">
        <v>869</v>
      </c>
      <c r="E1237" t="s">
        <v>23</v>
      </c>
      <c r="F1237" t="s">
        <v>1243</v>
      </c>
      <c r="G1237" t="s">
        <v>586</v>
      </c>
      <c r="H1237" t="s">
        <v>2297</v>
      </c>
      <c r="I1237">
        <v>86</v>
      </c>
      <c r="J1237">
        <v>86</v>
      </c>
      <c r="K1237">
        <v>1</v>
      </c>
      <c r="L1237" t="s">
        <v>1386</v>
      </c>
      <c r="M1237">
        <v>0.56979999999999997</v>
      </c>
      <c r="N1237" t="str">
        <f>_xlfn.XLOOKUP(All_Together_New[[#This Row],[School Name]],Maine_Schools[School Name],Maine_Schools[Comparison School Type],"Error")</f>
        <v>Non Charter</v>
      </c>
    </row>
    <row r="1238" spans="1:14">
      <c r="A1238" t="s">
        <v>570</v>
      </c>
      <c r="B1238">
        <v>860</v>
      </c>
      <c r="C1238" t="s">
        <v>1065</v>
      </c>
      <c r="D1238">
        <v>861</v>
      </c>
      <c r="E1238" t="s">
        <v>147</v>
      </c>
      <c r="F1238" t="s">
        <v>1243</v>
      </c>
      <c r="G1238" t="s">
        <v>586</v>
      </c>
      <c r="H1238" t="s">
        <v>2297</v>
      </c>
      <c r="I1238">
        <v>66</v>
      </c>
      <c r="J1238">
        <v>65</v>
      </c>
      <c r="K1238">
        <v>0.98480000000000001</v>
      </c>
      <c r="L1238" t="s">
        <v>1520</v>
      </c>
      <c r="M1238">
        <v>0.2923</v>
      </c>
      <c r="N1238" t="str">
        <f>_xlfn.XLOOKUP(All_Together_New[[#This Row],[School Name]],Maine_Schools[School Name],Maine_Schools[Comparison School Type],"Error")</f>
        <v>Non Charter</v>
      </c>
    </row>
    <row r="1239" spans="1:14">
      <c r="A1239" t="s">
        <v>570</v>
      </c>
      <c r="B1239">
        <v>860</v>
      </c>
      <c r="C1239" t="s">
        <v>1065</v>
      </c>
      <c r="D1239">
        <v>868</v>
      </c>
      <c r="E1239" t="s">
        <v>290</v>
      </c>
      <c r="F1239" t="s">
        <v>1243</v>
      </c>
      <c r="G1239" t="s">
        <v>586</v>
      </c>
      <c r="H1239" t="s">
        <v>2297</v>
      </c>
      <c r="I1239">
        <v>174</v>
      </c>
      <c r="J1239">
        <v>169</v>
      </c>
      <c r="K1239">
        <v>0.97130000000000005</v>
      </c>
      <c r="L1239" t="s">
        <v>1340</v>
      </c>
      <c r="M1239">
        <v>0.52659999999999996</v>
      </c>
      <c r="N1239" t="str">
        <f>_xlfn.XLOOKUP(All_Together_New[[#This Row],[School Name]],Maine_Schools[School Name],Maine_Schools[Comparison School Type],"Error")</f>
        <v>Non Charter</v>
      </c>
    </row>
    <row r="1240" spans="1:14">
      <c r="A1240" t="s">
        <v>570</v>
      </c>
      <c r="B1240">
        <v>860</v>
      </c>
      <c r="C1240" t="s">
        <v>1065</v>
      </c>
      <c r="D1240">
        <v>873</v>
      </c>
      <c r="E1240" t="s">
        <v>372</v>
      </c>
      <c r="F1240" t="s">
        <v>1243</v>
      </c>
      <c r="G1240" t="s">
        <v>586</v>
      </c>
      <c r="H1240" t="s">
        <v>2297</v>
      </c>
      <c r="I1240">
        <v>146</v>
      </c>
      <c r="J1240">
        <v>146</v>
      </c>
      <c r="K1240">
        <v>1</v>
      </c>
      <c r="L1240" t="s">
        <v>1315</v>
      </c>
      <c r="M1240">
        <v>0.49320000000000003</v>
      </c>
      <c r="N1240" t="str">
        <f>_xlfn.XLOOKUP(All_Together_New[[#This Row],[School Name]],Maine_Schools[School Name],Maine_Schools[Comparison School Type],"Error")</f>
        <v>Non Charter</v>
      </c>
    </row>
    <row r="1241" spans="1:14">
      <c r="A1241" t="s">
        <v>570</v>
      </c>
      <c r="B1241">
        <v>860</v>
      </c>
      <c r="C1241" t="s">
        <v>1065</v>
      </c>
      <c r="D1241">
        <v>867</v>
      </c>
      <c r="E1241" t="s">
        <v>109</v>
      </c>
      <c r="F1241" t="s">
        <v>1243</v>
      </c>
      <c r="G1241" t="s">
        <v>586</v>
      </c>
      <c r="H1241" t="s">
        <v>2297</v>
      </c>
      <c r="I1241">
        <v>172</v>
      </c>
      <c r="J1241">
        <v>166</v>
      </c>
      <c r="K1241">
        <v>0.96509999999999996</v>
      </c>
      <c r="L1241" t="s">
        <v>1342</v>
      </c>
      <c r="M1241">
        <v>0.56630000000000003</v>
      </c>
      <c r="N1241" t="str">
        <f>_xlfn.XLOOKUP(All_Together_New[[#This Row],[School Name]],Maine_Schools[School Name],Maine_Schools[Comparison School Type],"Error")</f>
        <v>Non Charter</v>
      </c>
    </row>
    <row r="1242" spans="1:14">
      <c r="A1242" t="s">
        <v>570</v>
      </c>
      <c r="B1242">
        <v>860</v>
      </c>
      <c r="C1242" t="s">
        <v>1065</v>
      </c>
      <c r="D1242">
        <v>870</v>
      </c>
      <c r="E1242" t="s">
        <v>176</v>
      </c>
      <c r="F1242" t="s">
        <v>1243</v>
      </c>
      <c r="G1242" t="s">
        <v>586</v>
      </c>
      <c r="H1242" t="s">
        <v>2297</v>
      </c>
      <c r="I1242">
        <v>471</v>
      </c>
      <c r="J1242">
        <v>460</v>
      </c>
      <c r="K1242">
        <v>0.97660000000000002</v>
      </c>
      <c r="L1242" t="s">
        <v>1509</v>
      </c>
      <c r="M1242">
        <v>0.57389999999999997</v>
      </c>
      <c r="N1242" t="str">
        <f>_xlfn.XLOOKUP(All_Together_New[[#This Row],[School Name]],Maine_Schools[School Name],Maine_Schools[Comparison School Type],"Error")</f>
        <v>Non Charter</v>
      </c>
    </row>
    <row r="1243" spans="1:14">
      <c r="A1243" t="s">
        <v>570</v>
      </c>
      <c r="B1243">
        <v>874</v>
      </c>
      <c r="C1243" t="s">
        <v>1069</v>
      </c>
      <c r="D1243">
        <v>879</v>
      </c>
      <c r="E1243" t="s">
        <v>361</v>
      </c>
      <c r="F1243" t="s">
        <v>1243</v>
      </c>
      <c r="G1243" t="s">
        <v>586</v>
      </c>
      <c r="H1243" t="s">
        <v>2297</v>
      </c>
      <c r="I1243">
        <v>74</v>
      </c>
      <c r="J1243">
        <v>73</v>
      </c>
      <c r="K1243">
        <v>0.98650000000000004</v>
      </c>
      <c r="L1243" t="s">
        <v>1249</v>
      </c>
      <c r="M1243">
        <v>0.34250000000000003</v>
      </c>
      <c r="N1243" t="str">
        <f>_xlfn.XLOOKUP(All_Together_New[[#This Row],[School Name]],Maine_Schools[School Name],Maine_Schools[Comparison School Type],"Error")</f>
        <v>Non Charter</v>
      </c>
    </row>
    <row r="1244" spans="1:14">
      <c r="A1244" t="s">
        <v>570</v>
      </c>
      <c r="B1244">
        <v>874</v>
      </c>
      <c r="C1244" t="s">
        <v>1069</v>
      </c>
      <c r="D1244">
        <v>877</v>
      </c>
      <c r="E1244" t="s">
        <v>168</v>
      </c>
      <c r="F1244" t="s">
        <v>1243</v>
      </c>
      <c r="G1244" t="s">
        <v>586</v>
      </c>
      <c r="H1244" t="s">
        <v>2297</v>
      </c>
      <c r="I1244">
        <v>63</v>
      </c>
      <c r="J1244">
        <v>61</v>
      </c>
      <c r="K1244">
        <v>0.96830000000000005</v>
      </c>
      <c r="L1244" t="s">
        <v>1392</v>
      </c>
      <c r="M1244">
        <v>0.65569999999999995</v>
      </c>
      <c r="N1244" t="str">
        <f>_xlfn.XLOOKUP(All_Together_New[[#This Row],[School Name]],Maine_Schools[School Name],Maine_Schools[Comparison School Type],"Error")</f>
        <v>Non Charter</v>
      </c>
    </row>
    <row r="1245" spans="1:14">
      <c r="A1245" t="s">
        <v>570</v>
      </c>
      <c r="B1245">
        <v>874</v>
      </c>
      <c r="C1245" t="s">
        <v>1069</v>
      </c>
      <c r="D1245">
        <v>881</v>
      </c>
      <c r="E1245" t="s">
        <v>436</v>
      </c>
      <c r="F1245" t="s">
        <v>1243</v>
      </c>
      <c r="G1245" t="s">
        <v>586</v>
      </c>
      <c r="H1245" t="s">
        <v>2297</v>
      </c>
      <c r="I1245">
        <v>327</v>
      </c>
      <c r="J1245">
        <v>325</v>
      </c>
      <c r="K1245">
        <v>0.99390000000000001</v>
      </c>
      <c r="L1245" t="s">
        <v>1274</v>
      </c>
      <c r="M1245">
        <v>0.60619999999999996</v>
      </c>
      <c r="N1245" t="str">
        <f>_xlfn.XLOOKUP(All_Together_New[[#This Row],[School Name]],Maine_Schools[School Name],Maine_Schools[Comparison School Type],"Error")</f>
        <v>Non Charter</v>
      </c>
    </row>
    <row r="1246" spans="1:14">
      <c r="A1246" t="s">
        <v>570</v>
      </c>
      <c r="B1246">
        <v>1826</v>
      </c>
      <c r="C1246" t="s">
        <v>1071</v>
      </c>
      <c r="D1246">
        <v>672</v>
      </c>
      <c r="E1246" t="s">
        <v>62</v>
      </c>
      <c r="F1246" t="s">
        <v>1243</v>
      </c>
      <c r="G1246" t="s">
        <v>586</v>
      </c>
      <c r="H1246" t="s">
        <v>2297</v>
      </c>
      <c r="I1246">
        <v>178</v>
      </c>
      <c r="J1246">
        <v>176</v>
      </c>
      <c r="K1246">
        <v>0.98880000000000001</v>
      </c>
      <c r="L1246" t="s">
        <v>1505</v>
      </c>
      <c r="M1246">
        <v>0.61929999999999996</v>
      </c>
      <c r="N1246" t="str">
        <f>_xlfn.XLOOKUP(All_Together_New[[#This Row],[School Name]],Maine_Schools[School Name],Maine_Schools[Comparison School Type],"Error")</f>
        <v>Non Charter</v>
      </c>
    </row>
    <row r="1247" spans="1:14">
      <c r="A1247" t="s">
        <v>570</v>
      </c>
      <c r="B1247">
        <v>1826</v>
      </c>
      <c r="C1247" t="s">
        <v>1071</v>
      </c>
      <c r="D1247">
        <v>670</v>
      </c>
      <c r="E1247" t="s">
        <v>71</v>
      </c>
      <c r="F1247" t="s">
        <v>1243</v>
      </c>
      <c r="G1247" t="s">
        <v>586</v>
      </c>
      <c r="H1247" t="s">
        <v>2297</v>
      </c>
      <c r="I1247">
        <v>57</v>
      </c>
      <c r="J1247">
        <v>53</v>
      </c>
      <c r="K1247">
        <v>0.92979999999999996</v>
      </c>
      <c r="L1247" t="s">
        <v>1331</v>
      </c>
      <c r="M1247">
        <v>0.84909999999999997</v>
      </c>
      <c r="N1247" t="str">
        <f>_xlfn.XLOOKUP(All_Together_New[[#This Row],[School Name]],Maine_Schools[School Name],Maine_Schools[Comparison School Type],"Error")</f>
        <v>Non Charter</v>
      </c>
    </row>
    <row r="1248" spans="1:14">
      <c r="A1248" t="s">
        <v>570</v>
      </c>
      <c r="B1248">
        <v>1826</v>
      </c>
      <c r="C1248" t="s">
        <v>1071</v>
      </c>
      <c r="D1248">
        <v>671</v>
      </c>
      <c r="E1248" t="s">
        <v>68</v>
      </c>
      <c r="F1248" t="s">
        <v>1243</v>
      </c>
      <c r="G1248" t="s">
        <v>586</v>
      </c>
      <c r="H1248" t="s">
        <v>2297</v>
      </c>
      <c r="I1248">
        <v>157</v>
      </c>
      <c r="J1248">
        <v>152</v>
      </c>
      <c r="K1248">
        <v>0.96819999999999995</v>
      </c>
      <c r="L1248" t="s">
        <v>1583</v>
      </c>
      <c r="M1248">
        <v>0.76319999999999999</v>
      </c>
      <c r="N1248" t="str">
        <f>_xlfn.XLOOKUP(All_Together_New[[#This Row],[School Name]],Maine_Schools[School Name],Maine_Schools[Comparison School Type],"Error")</f>
        <v>Non Charter</v>
      </c>
    </row>
    <row r="1249" spans="1:14">
      <c r="A1249" t="s">
        <v>570</v>
      </c>
      <c r="B1249">
        <v>888</v>
      </c>
      <c r="C1249" t="s">
        <v>1074</v>
      </c>
      <c r="D1249">
        <v>889</v>
      </c>
      <c r="E1249" t="s">
        <v>21</v>
      </c>
      <c r="F1249" t="s">
        <v>1243</v>
      </c>
      <c r="G1249" t="s">
        <v>586</v>
      </c>
      <c r="H1249" t="s">
        <v>2297</v>
      </c>
      <c r="I1249">
        <v>82</v>
      </c>
      <c r="J1249">
        <v>82</v>
      </c>
      <c r="K1249">
        <v>1</v>
      </c>
      <c r="L1249" t="s">
        <v>1521</v>
      </c>
      <c r="M1249">
        <v>0.41460000000000002</v>
      </c>
      <c r="N1249" t="str">
        <f>_xlfn.XLOOKUP(All_Together_New[[#This Row],[School Name]],Maine_Schools[School Name],Maine_Schools[Comparison School Type],"Error")</f>
        <v>Non Charter</v>
      </c>
    </row>
    <row r="1250" spans="1:14">
      <c r="A1250" t="s">
        <v>570</v>
      </c>
      <c r="B1250">
        <v>888</v>
      </c>
      <c r="C1250" t="s">
        <v>1074</v>
      </c>
      <c r="D1250">
        <v>890</v>
      </c>
      <c r="E1250" t="s">
        <v>337</v>
      </c>
      <c r="F1250" t="s">
        <v>1243</v>
      </c>
      <c r="G1250" t="s">
        <v>586</v>
      </c>
      <c r="H1250" t="s">
        <v>2297</v>
      </c>
      <c r="I1250">
        <v>112</v>
      </c>
      <c r="J1250">
        <v>112</v>
      </c>
      <c r="K1250">
        <v>1</v>
      </c>
      <c r="L1250" t="s">
        <v>1285</v>
      </c>
      <c r="M1250">
        <v>0.60709999999999997</v>
      </c>
      <c r="N1250" t="str">
        <f>_xlfn.XLOOKUP(All_Together_New[[#This Row],[School Name]],Maine_Schools[School Name],Maine_Schools[Comparison School Type],"Error")</f>
        <v>Non Charter</v>
      </c>
    </row>
    <row r="1251" spans="1:14">
      <c r="A1251" t="s">
        <v>570</v>
      </c>
      <c r="B1251">
        <v>888</v>
      </c>
      <c r="C1251" t="s">
        <v>1074</v>
      </c>
      <c r="D1251">
        <v>892</v>
      </c>
      <c r="E1251" t="s">
        <v>345</v>
      </c>
      <c r="F1251" t="s">
        <v>1243</v>
      </c>
      <c r="G1251" t="s">
        <v>586</v>
      </c>
      <c r="H1251" t="s">
        <v>2297</v>
      </c>
      <c r="I1251">
        <v>100</v>
      </c>
      <c r="J1251">
        <v>99</v>
      </c>
      <c r="K1251">
        <v>0.99</v>
      </c>
      <c r="L1251" t="s">
        <v>1515</v>
      </c>
      <c r="M1251">
        <v>0.44440000000000002</v>
      </c>
      <c r="N1251" t="str">
        <f>_xlfn.XLOOKUP(All_Together_New[[#This Row],[School Name]],Maine_Schools[School Name],Maine_Schools[Comparison School Type],"Error")</f>
        <v>Non Charter</v>
      </c>
    </row>
    <row r="1252" spans="1:14">
      <c r="A1252" t="s">
        <v>570</v>
      </c>
      <c r="B1252">
        <v>888</v>
      </c>
      <c r="C1252" t="s">
        <v>1074</v>
      </c>
      <c r="D1252">
        <v>894</v>
      </c>
      <c r="E1252" t="s">
        <v>293</v>
      </c>
      <c r="F1252" t="s">
        <v>1243</v>
      </c>
      <c r="G1252" t="s">
        <v>586</v>
      </c>
      <c r="H1252" t="s">
        <v>2297</v>
      </c>
      <c r="I1252">
        <v>224</v>
      </c>
      <c r="J1252">
        <v>210</v>
      </c>
      <c r="K1252">
        <v>0.9375</v>
      </c>
      <c r="L1252" t="s">
        <v>1354</v>
      </c>
      <c r="M1252">
        <v>0.67620000000000002</v>
      </c>
      <c r="N1252" t="str">
        <f>_xlfn.XLOOKUP(All_Together_New[[#This Row],[School Name]],Maine_Schools[School Name],Maine_Schools[Comparison School Type],"Error")</f>
        <v>Non Charter</v>
      </c>
    </row>
    <row r="1253" spans="1:14">
      <c r="A1253" t="s">
        <v>570</v>
      </c>
      <c r="B1253">
        <v>888</v>
      </c>
      <c r="C1253" t="s">
        <v>1074</v>
      </c>
      <c r="D1253">
        <v>897</v>
      </c>
      <c r="E1253" t="s">
        <v>366</v>
      </c>
      <c r="F1253" t="s">
        <v>1243</v>
      </c>
      <c r="G1253" t="s">
        <v>586</v>
      </c>
      <c r="H1253" t="s">
        <v>2297</v>
      </c>
      <c r="I1253">
        <v>617</v>
      </c>
      <c r="J1253">
        <v>611</v>
      </c>
      <c r="K1253">
        <v>0.99029999999999996</v>
      </c>
      <c r="L1253" t="s">
        <v>1474</v>
      </c>
      <c r="M1253">
        <v>0.5696</v>
      </c>
      <c r="N1253" t="str">
        <f>_xlfn.XLOOKUP(All_Together_New[[#This Row],[School Name]],Maine_Schools[School Name],Maine_Schools[Comparison School Type],"Error")</f>
        <v>Non Charter</v>
      </c>
    </row>
    <row r="1254" spans="1:14">
      <c r="A1254" t="s">
        <v>570</v>
      </c>
      <c r="B1254">
        <v>888</v>
      </c>
      <c r="C1254" t="s">
        <v>1074</v>
      </c>
      <c r="D1254">
        <v>893</v>
      </c>
      <c r="E1254" t="s">
        <v>205</v>
      </c>
      <c r="F1254" t="s">
        <v>1243</v>
      </c>
      <c r="G1254" t="s">
        <v>586</v>
      </c>
      <c r="H1254" t="s">
        <v>2297</v>
      </c>
      <c r="I1254">
        <v>72</v>
      </c>
      <c r="J1254">
        <v>71</v>
      </c>
      <c r="K1254">
        <v>0.98609999999999998</v>
      </c>
      <c r="L1254" t="s">
        <v>1324</v>
      </c>
      <c r="M1254">
        <v>0.54930000000000001</v>
      </c>
      <c r="N1254" t="str">
        <f>_xlfn.XLOOKUP(All_Together_New[[#This Row],[School Name]],Maine_Schools[School Name],Maine_Schools[Comparison School Type],"Error")</f>
        <v>Non Charter</v>
      </c>
    </row>
    <row r="1255" spans="1:14">
      <c r="A1255" t="s">
        <v>570</v>
      </c>
      <c r="B1255">
        <v>888</v>
      </c>
      <c r="C1255" t="s">
        <v>1074</v>
      </c>
      <c r="D1255">
        <v>896</v>
      </c>
      <c r="E1255" t="s">
        <v>551</v>
      </c>
      <c r="F1255" t="s">
        <v>1243</v>
      </c>
      <c r="G1255" t="s">
        <v>586</v>
      </c>
      <c r="H1255" t="s">
        <v>2297</v>
      </c>
      <c r="I1255">
        <v>246</v>
      </c>
      <c r="J1255">
        <v>246</v>
      </c>
      <c r="K1255">
        <v>1</v>
      </c>
      <c r="L1255" t="s">
        <v>1325</v>
      </c>
      <c r="M1255">
        <v>0.378</v>
      </c>
      <c r="N1255" t="str">
        <f>_xlfn.XLOOKUP(All_Together_New[[#This Row],[School Name]],Maine_Schools[School Name],Maine_Schools[Comparison School Type],"Error")</f>
        <v>Non Charter</v>
      </c>
    </row>
    <row r="1256" spans="1:14">
      <c r="A1256" t="s">
        <v>570</v>
      </c>
      <c r="B1256">
        <v>898</v>
      </c>
      <c r="C1256" t="s">
        <v>1081</v>
      </c>
      <c r="D1256">
        <v>2143</v>
      </c>
      <c r="E1256" t="s">
        <v>191</v>
      </c>
      <c r="F1256" t="s">
        <v>1243</v>
      </c>
      <c r="G1256" t="s">
        <v>586</v>
      </c>
      <c r="H1256" t="s">
        <v>2297</v>
      </c>
      <c r="I1256">
        <v>147</v>
      </c>
      <c r="J1256">
        <v>147</v>
      </c>
      <c r="K1256">
        <v>1</v>
      </c>
      <c r="L1256" t="s">
        <v>1472</v>
      </c>
      <c r="M1256">
        <v>0.62590000000000001</v>
      </c>
      <c r="N1256" t="str">
        <f>_xlfn.XLOOKUP(All_Together_New[[#This Row],[School Name]],Maine_Schools[School Name],Maine_Schools[Comparison School Type],"Error")</f>
        <v>Non Charter</v>
      </c>
    </row>
    <row r="1257" spans="1:14">
      <c r="A1257" t="s">
        <v>570</v>
      </c>
      <c r="B1257">
        <v>898</v>
      </c>
      <c r="C1257" t="s">
        <v>1081</v>
      </c>
      <c r="D1257">
        <v>2141</v>
      </c>
      <c r="E1257" t="s">
        <v>368</v>
      </c>
      <c r="F1257" t="s">
        <v>1243</v>
      </c>
      <c r="G1257" t="s">
        <v>586</v>
      </c>
      <c r="H1257" t="s">
        <v>2297</v>
      </c>
      <c r="I1257">
        <v>38</v>
      </c>
      <c r="J1257">
        <v>38</v>
      </c>
      <c r="K1257">
        <v>1</v>
      </c>
      <c r="L1257" t="s">
        <v>1460</v>
      </c>
      <c r="M1257">
        <v>0.52629999999999999</v>
      </c>
      <c r="N1257" t="str">
        <f>_xlfn.XLOOKUP(All_Together_New[[#This Row],[School Name]],Maine_Schools[School Name],Maine_Schools[Comparison School Type],"Error")</f>
        <v>Non Charter</v>
      </c>
    </row>
    <row r="1258" spans="1:14">
      <c r="A1258" t="s">
        <v>570</v>
      </c>
      <c r="B1258">
        <v>898</v>
      </c>
      <c r="C1258" t="s">
        <v>1081</v>
      </c>
      <c r="D1258">
        <v>904</v>
      </c>
      <c r="E1258" t="s">
        <v>127</v>
      </c>
      <c r="F1258" t="s">
        <v>1243</v>
      </c>
      <c r="G1258" t="s">
        <v>586</v>
      </c>
      <c r="H1258" t="s">
        <v>2297</v>
      </c>
      <c r="I1258">
        <v>51</v>
      </c>
      <c r="J1258">
        <v>49</v>
      </c>
      <c r="K1258">
        <v>0.96079999999999999</v>
      </c>
      <c r="L1258" t="s">
        <v>1541</v>
      </c>
      <c r="M1258">
        <v>0.55100000000000005</v>
      </c>
      <c r="N1258" t="str">
        <f>_xlfn.XLOOKUP(All_Together_New[[#This Row],[School Name]],Maine_Schools[School Name],Maine_Schools[Comparison School Type],"Error")</f>
        <v>Non Charter</v>
      </c>
    </row>
    <row r="1259" spans="1:14">
      <c r="A1259" t="s">
        <v>570</v>
      </c>
      <c r="B1259">
        <v>898</v>
      </c>
      <c r="C1259" t="s">
        <v>1081</v>
      </c>
      <c r="D1259">
        <v>2142</v>
      </c>
      <c r="E1259" t="s">
        <v>510</v>
      </c>
      <c r="F1259" t="s">
        <v>1243</v>
      </c>
      <c r="G1259" t="s">
        <v>586</v>
      </c>
      <c r="H1259" t="s">
        <v>2297</v>
      </c>
      <c r="I1259">
        <v>41</v>
      </c>
      <c r="J1259">
        <v>40</v>
      </c>
      <c r="K1259">
        <v>0.97560000000000002</v>
      </c>
      <c r="L1259" t="s">
        <v>1257</v>
      </c>
      <c r="M1259">
        <v>0.32500000000000001</v>
      </c>
      <c r="N1259" t="str">
        <f>_xlfn.XLOOKUP(All_Together_New[[#This Row],[School Name]],Maine_Schools[School Name],Maine_Schools[Comparison School Type],"Error")</f>
        <v>Non Charter</v>
      </c>
    </row>
    <row r="1260" spans="1:14">
      <c r="A1260" t="s">
        <v>570</v>
      </c>
      <c r="B1260">
        <v>905</v>
      </c>
      <c r="C1260" t="s">
        <v>1086</v>
      </c>
      <c r="D1260">
        <v>2202</v>
      </c>
      <c r="E1260" t="s">
        <v>169</v>
      </c>
      <c r="F1260" t="s">
        <v>1243</v>
      </c>
      <c r="G1260" t="s">
        <v>586</v>
      </c>
      <c r="H1260" t="s">
        <v>2297</v>
      </c>
      <c r="I1260">
        <v>109</v>
      </c>
      <c r="J1260">
        <v>103</v>
      </c>
      <c r="K1260">
        <v>0.94499999999999995</v>
      </c>
      <c r="L1260" t="s">
        <v>1420</v>
      </c>
      <c r="M1260">
        <v>0.71840000000000004</v>
      </c>
      <c r="N1260" t="str">
        <f>_xlfn.XLOOKUP(All_Together_New[[#This Row],[School Name]],Maine_Schools[School Name],Maine_Schools[Comparison School Type],"Error")</f>
        <v>Non Charter</v>
      </c>
    </row>
    <row r="1261" spans="1:14">
      <c r="A1261" t="s">
        <v>570</v>
      </c>
      <c r="B1261">
        <v>905</v>
      </c>
      <c r="C1261" t="s">
        <v>1086</v>
      </c>
      <c r="D1261">
        <v>2203</v>
      </c>
      <c r="E1261" t="s">
        <v>351</v>
      </c>
      <c r="F1261" t="s">
        <v>1243</v>
      </c>
      <c r="G1261" t="s">
        <v>586</v>
      </c>
      <c r="H1261" t="s">
        <v>2297</v>
      </c>
      <c r="I1261">
        <v>173</v>
      </c>
      <c r="J1261">
        <v>168</v>
      </c>
      <c r="K1261">
        <v>0.97109999999999996</v>
      </c>
      <c r="L1261" t="s">
        <v>1342</v>
      </c>
      <c r="M1261">
        <v>0.5595</v>
      </c>
      <c r="N1261" t="str">
        <f>_xlfn.XLOOKUP(All_Together_New[[#This Row],[School Name]],Maine_Schools[School Name],Maine_Schools[Comparison School Type],"Error")</f>
        <v>Non Charter</v>
      </c>
    </row>
    <row r="1262" spans="1:14">
      <c r="A1262" t="s">
        <v>570</v>
      </c>
      <c r="B1262">
        <v>913</v>
      </c>
      <c r="C1262" t="s">
        <v>1088</v>
      </c>
      <c r="D1262">
        <v>921</v>
      </c>
      <c r="E1262" t="s">
        <v>255</v>
      </c>
      <c r="F1262" t="s">
        <v>1243</v>
      </c>
      <c r="G1262" t="s">
        <v>586</v>
      </c>
      <c r="H1262" t="s">
        <v>2297</v>
      </c>
      <c r="I1262">
        <v>225</v>
      </c>
      <c r="J1262">
        <v>221</v>
      </c>
      <c r="K1262">
        <v>0.98219999999999996</v>
      </c>
      <c r="L1262" t="s">
        <v>1287</v>
      </c>
      <c r="M1262">
        <v>0.46150000000000002</v>
      </c>
      <c r="N1262" t="str">
        <f>_xlfn.XLOOKUP(All_Together_New[[#This Row],[School Name]],Maine_Schools[School Name],Maine_Schools[Comparison School Type],"Error")</f>
        <v>Non Charter</v>
      </c>
    </row>
    <row r="1263" spans="1:14">
      <c r="A1263" t="s">
        <v>570</v>
      </c>
      <c r="B1263">
        <v>913</v>
      </c>
      <c r="C1263" t="s">
        <v>1088</v>
      </c>
      <c r="D1263">
        <v>2062</v>
      </c>
      <c r="E1263" t="s">
        <v>429</v>
      </c>
      <c r="F1263" t="s">
        <v>1243</v>
      </c>
      <c r="G1263" t="s">
        <v>586</v>
      </c>
      <c r="H1263" t="s">
        <v>2297</v>
      </c>
      <c r="I1263">
        <v>66</v>
      </c>
      <c r="J1263">
        <v>66</v>
      </c>
      <c r="K1263">
        <v>1</v>
      </c>
      <c r="L1263" t="s">
        <v>1298</v>
      </c>
      <c r="M1263">
        <v>0.2273</v>
      </c>
      <c r="N1263" t="str">
        <f>_xlfn.XLOOKUP(All_Together_New[[#This Row],[School Name]],Maine_Schools[School Name],Maine_Schools[Comparison School Type],"Error")</f>
        <v>Non Charter</v>
      </c>
    </row>
    <row r="1264" spans="1:14">
      <c r="A1264" t="s">
        <v>570</v>
      </c>
      <c r="B1264">
        <v>913</v>
      </c>
      <c r="C1264" t="s">
        <v>1088</v>
      </c>
      <c r="D1264">
        <v>918</v>
      </c>
      <c r="E1264" t="s">
        <v>467</v>
      </c>
      <c r="F1264" t="s">
        <v>1243</v>
      </c>
      <c r="G1264" t="s">
        <v>586</v>
      </c>
      <c r="H1264" t="s">
        <v>2297</v>
      </c>
      <c r="I1264">
        <v>148</v>
      </c>
      <c r="J1264">
        <v>148</v>
      </c>
      <c r="K1264">
        <v>1</v>
      </c>
      <c r="L1264" t="s">
        <v>1279</v>
      </c>
      <c r="M1264">
        <v>0.44590000000000002</v>
      </c>
      <c r="N1264" t="str">
        <f>_xlfn.XLOOKUP(All_Together_New[[#This Row],[School Name]],Maine_Schools[School Name],Maine_Schools[Comparison School Type],"Error")</f>
        <v>Non Charter</v>
      </c>
    </row>
    <row r="1265" spans="1:14">
      <c r="A1265" t="s">
        <v>570</v>
      </c>
      <c r="B1265">
        <v>913</v>
      </c>
      <c r="C1265" t="s">
        <v>1088</v>
      </c>
      <c r="D1265">
        <v>920</v>
      </c>
      <c r="E1265" t="s">
        <v>322</v>
      </c>
      <c r="F1265" t="s">
        <v>1243</v>
      </c>
      <c r="G1265" t="s">
        <v>586</v>
      </c>
      <c r="H1265" t="s">
        <v>2297</v>
      </c>
      <c r="I1265">
        <v>462</v>
      </c>
      <c r="J1265">
        <v>432</v>
      </c>
      <c r="K1265">
        <v>0.93510000000000004</v>
      </c>
      <c r="L1265" t="s">
        <v>1643</v>
      </c>
      <c r="M1265">
        <v>0.66669999999999996</v>
      </c>
      <c r="N1265" t="str">
        <f>_xlfn.XLOOKUP(All_Together_New[[#This Row],[School Name]],Maine_Schools[School Name],Maine_Schools[Comparison School Type],"Error")</f>
        <v>Non Charter</v>
      </c>
    </row>
    <row r="1266" spans="1:14">
      <c r="A1266" t="s">
        <v>570</v>
      </c>
      <c r="B1266">
        <v>913</v>
      </c>
      <c r="C1266" t="s">
        <v>1088</v>
      </c>
      <c r="D1266">
        <v>915</v>
      </c>
      <c r="E1266" t="s">
        <v>197</v>
      </c>
      <c r="F1266" t="s">
        <v>1243</v>
      </c>
      <c r="G1266" t="s">
        <v>586</v>
      </c>
      <c r="H1266" t="s">
        <v>2297</v>
      </c>
      <c r="I1266">
        <v>432</v>
      </c>
      <c r="J1266">
        <v>426</v>
      </c>
      <c r="K1266">
        <v>0.98609999999999998</v>
      </c>
      <c r="L1266" t="s">
        <v>1561</v>
      </c>
      <c r="M1266">
        <v>0.69720000000000004</v>
      </c>
      <c r="N1266" t="str">
        <f>_xlfn.XLOOKUP(All_Together_New[[#This Row],[School Name]],Maine_Schools[School Name],Maine_Schools[Comparison School Type],"Error")</f>
        <v>Non Charter</v>
      </c>
    </row>
    <row r="1267" spans="1:14">
      <c r="A1267" t="s">
        <v>570</v>
      </c>
      <c r="B1267">
        <v>913</v>
      </c>
      <c r="C1267" t="s">
        <v>1088</v>
      </c>
      <c r="D1267">
        <v>919</v>
      </c>
      <c r="E1267" t="s">
        <v>502</v>
      </c>
      <c r="F1267" t="s">
        <v>1243</v>
      </c>
      <c r="G1267" t="s">
        <v>586</v>
      </c>
      <c r="H1267" t="s">
        <v>2297</v>
      </c>
      <c r="I1267">
        <v>89</v>
      </c>
      <c r="J1267">
        <v>89</v>
      </c>
      <c r="K1267">
        <v>1</v>
      </c>
      <c r="L1267" t="s">
        <v>1246</v>
      </c>
      <c r="M1267">
        <v>0.31459999999999999</v>
      </c>
      <c r="N1267" t="str">
        <f>_xlfn.XLOOKUP(All_Together_New[[#This Row],[School Name]],Maine_Schools[School Name],Maine_Schools[Comparison School Type],"Error")</f>
        <v>Non Charter</v>
      </c>
    </row>
    <row r="1268" spans="1:14">
      <c r="A1268" t="s">
        <v>570</v>
      </c>
      <c r="B1268">
        <v>913</v>
      </c>
      <c r="C1268" t="s">
        <v>1088</v>
      </c>
      <c r="D1268">
        <v>2061</v>
      </c>
      <c r="E1268" t="s">
        <v>546</v>
      </c>
      <c r="F1268" t="s">
        <v>1243</v>
      </c>
      <c r="G1268" t="s">
        <v>586</v>
      </c>
      <c r="H1268" t="s">
        <v>2297</v>
      </c>
      <c r="I1268">
        <v>77</v>
      </c>
      <c r="J1268">
        <v>77</v>
      </c>
      <c r="K1268">
        <v>1</v>
      </c>
      <c r="L1268" t="s">
        <v>1411</v>
      </c>
      <c r="M1268">
        <v>0.42859999999999998</v>
      </c>
      <c r="N1268" t="str">
        <f>_xlfn.XLOOKUP(All_Together_New[[#This Row],[School Name]],Maine_Schools[School Name],Maine_Schools[Comparison School Type],"Error")</f>
        <v>Non Charter</v>
      </c>
    </row>
    <row r="1269" spans="1:14">
      <c r="A1269" t="s">
        <v>570</v>
      </c>
      <c r="B1269">
        <v>922</v>
      </c>
      <c r="C1269" t="s">
        <v>1093</v>
      </c>
      <c r="D1269">
        <v>2113</v>
      </c>
      <c r="E1269" t="s">
        <v>228</v>
      </c>
      <c r="F1269" t="s">
        <v>1243</v>
      </c>
      <c r="G1269" t="s">
        <v>586</v>
      </c>
      <c r="H1269" t="s">
        <v>2297</v>
      </c>
      <c r="I1269">
        <v>176</v>
      </c>
      <c r="J1269">
        <v>176</v>
      </c>
      <c r="K1269">
        <v>1</v>
      </c>
      <c r="L1269" t="s">
        <v>1602</v>
      </c>
      <c r="M1269">
        <v>0.46589999999999998</v>
      </c>
      <c r="N1269" t="str">
        <f>_xlfn.XLOOKUP(All_Together_New[[#This Row],[School Name]],Maine_Schools[School Name],Maine_Schools[Comparison School Type],"Error")</f>
        <v>Non Charter</v>
      </c>
    </row>
    <row r="1270" spans="1:14">
      <c r="A1270" t="s">
        <v>570</v>
      </c>
      <c r="B1270">
        <v>922</v>
      </c>
      <c r="C1270" t="s">
        <v>1093</v>
      </c>
      <c r="D1270">
        <v>925</v>
      </c>
      <c r="E1270" t="s">
        <v>83</v>
      </c>
      <c r="F1270" t="s">
        <v>1243</v>
      </c>
      <c r="G1270" t="s">
        <v>586</v>
      </c>
      <c r="H1270" t="s">
        <v>2297</v>
      </c>
      <c r="I1270">
        <v>131</v>
      </c>
      <c r="J1270">
        <v>124</v>
      </c>
      <c r="K1270">
        <v>0.9466</v>
      </c>
      <c r="L1270" t="s">
        <v>1361</v>
      </c>
      <c r="M1270">
        <v>0.7097</v>
      </c>
      <c r="N1270" t="str">
        <f>_xlfn.XLOOKUP(All_Together_New[[#This Row],[School Name]],Maine_Schools[School Name],Maine_Schools[Comparison School Type],"Error")</f>
        <v>Non Charter</v>
      </c>
    </row>
    <row r="1271" spans="1:14">
      <c r="A1271" t="s">
        <v>570</v>
      </c>
      <c r="B1271">
        <v>922</v>
      </c>
      <c r="C1271" t="s">
        <v>1093</v>
      </c>
      <c r="D1271">
        <v>926</v>
      </c>
      <c r="E1271" t="s">
        <v>89</v>
      </c>
      <c r="F1271" t="s">
        <v>1243</v>
      </c>
      <c r="G1271" t="s">
        <v>586</v>
      </c>
      <c r="H1271" t="s">
        <v>2297</v>
      </c>
      <c r="I1271">
        <v>377</v>
      </c>
      <c r="J1271">
        <v>372</v>
      </c>
      <c r="K1271">
        <v>0.98670000000000002</v>
      </c>
      <c r="L1271" t="s">
        <v>1509</v>
      </c>
      <c r="M1271">
        <v>0.7097</v>
      </c>
      <c r="N1271" t="str">
        <f>_xlfn.XLOOKUP(All_Together_New[[#This Row],[School Name]],Maine_Schools[School Name],Maine_Schools[Comparison School Type],"Error")</f>
        <v>Non Charter</v>
      </c>
    </row>
    <row r="1272" spans="1:14">
      <c r="A1272" t="s">
        <v>570</v>
      </c>
      <c r="B1272">
        <v>922</v>
      </c>
      <c r="C1272" t="s">
        <v>1093</v>
      </c>
      <c r="D1272">
        <v>923</v>
      </c>
      <c r="E1272" t="s">
        <v>449</v>
      </c>
      <c r="F1272" t="s">
        <v>1243</v>
      </c>
      <c r="G1272" t="s">
        <v>586</v>
      </c>
      <c r="H1272" t="s">
        <v>2297</v>
      </c>
      <c r="I1272">
        <v>140</v>
      </c>
      <c r="J1272">
        <v>138</v>
      </c>
      <c r="K1272">
        <v>0.98570000000000002</v>
      </c>
      <c r="L1272" t="s">
        <v>1279</v>
      </c>
      <c r="M1272">
        <v>0.4783</v>
      </c>
      <c r="N1272" t="str">
        <f>_xlfn.XLOOKUP(All_Together_New[[#This Row],[School Name]],Maine_Schools[School Name],Maine_Schools[Comparison School Type],"Error")</f>
        <v>Non Charter</v>
      </c>
    </row>
    <row r="1273" spans="1:14">
      <c r="A1273" t="s">
        <v>570</v>
      </c>
      <c r="B1273">
        <v>932</v>
      </c>
      <c r="C1273" t="s">
        <v>1097</v>
      </c>
      <c r="D1273">
        <v>935</v>
      </c>
      <c r="E1273" t="s">
        <v>300</v>
      </c>
      <c r="F1273" t="s">
        <v>1243</v>
      </c>
      <c r="G1273" t="s">
        <v>586</v>
      </c>
      <c r="H1273" t="s">
        <v>2297</v>
      </c>
      <c r="I1273">
        <v>170</v>
      </c>
      <c r="J1273">
        <v>170</v>
      </c>
      <c r="K1273">
        <v>1</v>
      </c>
      <c r="L1273" t="s">
        <v>1267</v>
      </c>
      <c r="M1273">
        <v>0.4471</v>
      </c>
      <c r="N1273" t="str">
        <f>_xlfn.XLOOKUP(All_Together_New[[#This Row],[School Name]],Maine_Schools[School Name],Maine_Schools[Comparison School Type],"Error")</f>
        <v>Non Charter</v>
      </c>
    </row>
    <row r="1274" spans="1:14">
      <c r="A1274" t="s">
        <v>570</v>
      </c>
      <c r="B1274">
        <v>932</v>
      </c>
      <c r="C1274" t="s">
        <v>1097</v>
      </c>
      <c r="D1274">
        <v>934</v>
      </c>
      <c r="E1274" t="s">
        <v>440</v>
      </c>
      <c r="F1274" t="s">
        <v>1243</v>
      </c>
      <c r="G1274" t="s">
        <v>586</v>
      </c>
      <c r="H1274" t="s">
        <v>2297</v>
      </c>
      <c r="I1274">
        <v>90</v>
      </c>
      <c r="J1274">
        <v>90</v>
      </c>
      <c r="K1274">
        <v>1</v>
      </c>
      <c r="L1274" t="s">
        <v>1246</v>
      </c>
      <c r="M1274">
        <v>0.31109999999999999</v>
      </c>
      <c r="N1274" t="str">
        <f>_xlfn.XLOOKUP(All_Together_New[[#This Row],[School Name]],Maine_Schools[School Name],Maine_Schools[Comparison School Type],"Error")</f>
        <v>Non Charter</v>
      </c>
    </row>
    <row r="1275" spans="1:14">
      <c r="A1275" t="s">
        <v>570</v>
      </c>
      <c r="B1275">
        <v>936</v>
      </c>
      <c r="C1275" t="s">
        <v>1101</v>
      </c>
      <c r="D1275">
        <v>1763</v>
      </c>
      <c r="E1275" t="s">
        <v>13</v>
      </c>
      <c r="F1275" t="s">
        <v>1243</v>
      </c>
      <c r="G1275" t="s">
        <v>586</v>
      </c>
      <c r="H1275" t="s">
        <v>2297</v>
      </c>
      <c r="I1275">
        <v>212</v>
      </c>
      <c r="J1275">
        <v>211</v>
      </c>
      <c r="K1275">
        <v>0.99529999999999996</v>
      </c>
      <c r="L1275" t="s">
        <v>1258</v>
      </c>
      <c r="M1275">
        <v>0.5071</v>
      </c>
      <c r="N1275" t="str">
        <f>_xlfn.XLOOKUP(All_Together_New[[#This Row],[School Name]],Maine_Schools[School Name],Maine_Schools[Comparison School Type],"Error")</f>
        <v>Non Charter</v>
      </c>
    </row>
    <row r="1276" spans="1:14">
      <c r="A1276" t="s">
        <v>570</v>
      </c>
      <c r="B1276">
        <v>936</v>
      </c>
      <c r="C1276" t="s">
        <v>1101</v>
      </c>
      <c r="D1276">
        <v>939</v>
      </c>
      <c r="E1276" t="s">
        <v>177</v>
      </c>
      <c r="F1276" t="s">
        <v>1243</v>
      </c>
      <c r="G1276" t="s">
        <v>586</v>
      </c>
      <c r="H1276" t="s">
        <v>2297</v>
      </c>
      <c r="I1276">
        <v>81</v>
      </c>
      <c r="J1276">
        <v>80</v>
      </c>
      <c r="K1276">
        <v>0.98770000000000002</v>
      </c>
      <c r="L1276" t="s">
        <v>1377</v>
      </c>
      <c r="M1276">
        <v>0.53749999999999998</v>
      </c>
      <c r="N1276" t="str">
        <f>_xlfn.XLOOKUP(All_Together_New[[#This Row],[School Name]],Maine_Schools[School Name],Maine_Schools[Comparison School Type],"Error")</f>
        <v>Non Charter</v>
      </c>
    </row>
    <row r="1277" spans="1:14">
      <c r="A1277" t="s">
        <v>570</v>
      </c>
      <c r="B1277">
        <v>936</v>
      </c>
      <c r="C1277" t="s">
        <v>1101</v>
      </c>
      <c r="D1277">
        <v>940</v>
      </c>
      <c r="E1277" t="s">
        <v>70</v>
      </c>
      <c r="F1277" t="s">
        <v>1243</v>
      </c>
      <c r="G1277" t="s">
        <v>586</v>
      </c>
      <c r="H1277" t="s">
        <v>2297</v>
      </c>
      <c r="I1277">
        <v>221</v>
      </c>
      <c r="J1277">
        <v>217</v>
      </c>
      <c r="K1277">
        <v>0.9819</v>
      </c>
      <c r="L1277" t="s">
        <v>1327</v>
      </c>
      <c r="M1277">
        <v>0.73270000000000002</v>
      </c>
      <c r="N1277" t="str">
        <f>_xlfn.XLOOKUP(All_Together_New[[#This Row],[School Name]],Maine_Schools[School Name],Maine_Schools[Comparison School Type],"Error")</f>
        <v>Non Charter</v>
      </c>
    </row>
    <row r="1278" spans="1:14">
      <c r="A1278" t="s">
        <v>570</v>
      </c>
      <c r="B1278">
        <v>1469</v>
      </c>
      <c r="C1278" t="s">
        <v>1106</v>
      </c>
      <c r="D1278">
        <v>947</v>
      </c>
      <c r="E1278" t="s">
        <v>352</v>
      </c>
      <c r="F1278" t="s">
        <v>1243</v>
      </c>
      <c r="G1278" t="s">
        <v>586</v>
      </c>
      <c r="H1278" t="s">
        <v>2297</v>
      </c>
      <c r="I1278">
        <v>66</v>
      </c>
      <c r="J1278">
        <v>65</v>
      </c>
      <c r="K1278">
        <v>0.98480000000000001</v>
      </c>
      <c r="L1278" t="s">
        <v>1399</v>
      </c>
      <c r="M1278">
        <v>0.47689999999999999</v>
      </c>
      <c r="N1278" t="str">
        <f>_xlfn.XLOOKUP(All_Together_New[[#This Row],[School Name]],Maine_Schools[School Name],Maine_Schools[Comparison School Type],"Error")</f>
        <v>Non Charter</v>
      </c>
    </row>
    <row r="1279" spans="1:14">
      <c r="A1279" t="s">
        <v>570</v>
      </c>
      <c r="B1279">
        <v>1469</v>
      </c>
      <c r="C1279" t="s">
        <v>1106</v>
      </c>
      <c r="D1279">
        <v>948</v>
      </c>
      <c r="E1279" t="s">
        <v>364</v>
      </c>
      <c r="F1279" t="s">
        <v>1243</v>
      </c>
      <c r="G1279" t="s">
        <v>586</v>
      </c>
      <c r="H1279" t="s">
        <v>2297</v>
      </c>
      <c r="I1279">
        <v>75</v>
      </c>
      <c r="J1279">
        <v>67</v>
      </c>
      <c r="K1279">
        <v>0.89329999999999998</v>
      </c>
      <c r="L1279" t="s">
        <v>1377</v>
      </c>
      <c r="M1279">
        <v>0.64180000000000004</v>
      </c>
      <c r="N1279" t="str">
        <f>_xlfn.XLOOKUP(All_Together_New[[#This Row],[School Name]],Maine_Schools[School Name],Maine_Schools[Comparison School Type],"Error")</f>
        <v>Non Charter</v>
      </c>
    </row>
    <row r="1280" spans="1:14">
      <c r="A1280" t="s">
        <v>570</v>
      </c>
      <c r="B1280">
        <v>1469</v>
      </c>
      <c r="C1280" t="s">
        <v>1106</v>
      </c>
      <c r="D1280">
        <v>949</v>
      </c>
      <c r="E1280" t="s">
        <v>365</v>
      </c>
      <c r="F1280" t="s">
        <v>1243</v>
      </c>
      <c r="G1280" t="s">
        <v>586</v>
      </c>
      <c r="H1280" t="s">
        <v>2297</v>
      </c>
      <c r="I1280">
        <v>322</v>
      </c>
      <c r="J1280">
        <v>322</v>
      </c>
      <c r="K1280">
        <v>1</v>
      </c>
      <c r="L1280" t="s">
        <v>1481</v>
      </c>
      <c r="M1280">
        <v>0.54659999999999997</v>
      </c>
      <c r="N1280" t="str">
        <f>_xlfn.XLOOKUP(All_Together_New[[#This Row],[School Name]],Maine_Schools[School Name],Maine_Schools[Comparison School Type],"Error")</f>
        <v>Non Charter</v>
      </c>
    </row>
    <row r="1281" spans="1:14">
      <c r="A1281" t="s">
        <v>570</v>
      </c>
      <c r="B1281">
        <v>951</v>
      </c>
      <c r="C1281" t="s">
        <v>1107</v>
      </c>
      <c r="D1281">
        <v>956</v>
      </c>
      <c r="E1281" t="s">
        <v>526</v>
      </c>
      <c r="F1281" t="s">
        <v>1243</v>
      </c>
      <c r="G1281" t="s">
        <v>586</v>
      </c>
      <c r="H1281" t="s">
        <v>2297</v>
      </c>
      <c r="I1281">
        <v>105</v>
      </c>
      <c r="J1281">
        <v>104</v>
      </c>
      <c r="K1281">
        <v>0.99050000000000005</v>
      </c>
      <c r="L1281" t="s">
        <v>1244</v>
      </c>
      <c r="M1281">
        <v>0.33650000000000002</v>
      </c>
      <c r="N1281" t="str">
        <f>_xlfn.XLOOKUP(All_Together_New[[#This Row],[School Name]],Maine_Schools[School Name],Maine_Schools[Comparison School Type],"Error")</f>
        <v>Non Charter</v>
      </c>
    </row>
    <row r="1282" spans="1:14">
      <c r="A1282" t="s">
        <v>570</v>
      </c>
      <c r="B1282">
        <v>951</v>
      </c>
      <c r="C1282" t="s">
        <v>1107</v>
      </c>
      <c r="D1282">
        <v>954</v>
      </c>
      <c r="E1282" t="s">
        <v>371</v>
      </c>
      <c r="F1282" t="s">
        <v>1243</v>
      </c>
      <c r="G1282" t="s">
        <v>586</v>
      </c>
      <c r="H1282" t="s">
        <v>2297</v>
      </c>
      <c r="I1282">
        <v>300</v>
      </c>
      <c r="J1282">
        <v>292</v>
      </c>
      <c r="K1282">
        <v>0.97330000000000005</v>
      </c>
      <c r="L1282" t="s">
        <v>1542</v>
      </c>
      <c r="M1282">
        <v>0.66779999999999995</v>
      </c>
      <c r="N1282" t="str">
        <f>_xlfn.XLOOKUP(All_Together_New[[#This Row],[School Name]],Maine_Schools[School Name],Maine_Schools[Comparison School Type],"Error")</f>
        <v>Non Charter</v>
      </c>
    </row>
    <row r="1283" spans="1:14">
      <c r="A1283" t="s">
        <v>570</v>
      </c>
      <c r="B1283">
        <v>957</v>
      </c>
      <c r="C1283" t="s">
        <v>1108</v>
      </c>
      <c r="D1283">
        <v>1769</v>
      </c>
      <c r="E1283" t="s">
        <v>344</v>
      </c>
      <c r="F1283" t="s">
        <v>1243</v>
      </c>
      <c r="G1283" t="s">
        <v>586</v>
      </c>
      <c r="H1283" t="s">
        <v>2297</v>
      </c>
      <c r="I1283">
        <v>96</v>
      </c>
      <c r="J1283">
        <v>92</v>
      </c>
      <c r="K1283">
        <v>0.95830000000000004</v>
      </c>
      <c r="L1283" t="s">
        <v>1321</v>
      </c>
      <c r="M1283">
        <v>0.61960000000000004</v>
      </c>
      <c r="N1283" t="str">
        <f>_xlfn.XLOOKUP(All_Together_New[[#This Row],[School Name]],Maine_Schools[School Name],Maine_Schools[Comparison School Type],"Error")</f>
        <v>Non Charter</v>
      </c>
    </row>
    <row r="1284" spans="1:14">
      <c r="A1284" t="s">
        <v>570</v>
      </c>
      <c r="B1284">
        <v>957</v>
      </c>
      <c r="C1284" t="s">
        <v>1108</v>
      </c>
      <c r="D1284">
        <v>958</v>
      </c>
      <c r="E1284" t="s">
        <v>378</v>
      </c>
      <c r="F1284" t="s">
        <v>1243</v>
      </c>
      <c r="G1284" t="s">
        <v>586</v>
      </c>
      <c r="H1284" t="s">
        <v>2297</v>
      </c>
      <c r="I1284">
        <v>163</v>
      </c>
      <c r="J1284">
        <v>162</v>
      </c>
      <c r="K1284">
        <v>0.99390000000000001</v>
      </c>
      <c r="L1284" t="s">
        <v>1331</v>
      </c>
      <c r="M1284">
        <v>0.27779999999999999</v>
      </c>
      <c r="N1284" t="str">
        <f>_xlfn.XLOOKUP(All_Together_New[[#This Row],[School Name]],Maine_Schools[School Name],Maine_Schools[Comparison School Type],"Error")</f>
        <v>Non Charter</v>
      </c>
    </row>
    <row r="1285" spans="1:14">
      <c r="A1285" t="s">
        <v>570</v>
      </c>
      <c r="B1285">
        <v>1733</v>
      </c>
      <c r="C1285" t="s">
        <v>1110</v>
      </c>
      <c r="D1285">
        <v>739</v>
      </c>
      <c r="E1285" t="s">
        <v>36</v>
      </c>
      <c r="F1285" t="s">
        <v>1243</v>
      </c>
      <c r="G1285" t="s">
        <v>586</v>
      </c>
      <c r="H1285" t="s">
        <v>2297</v>
      </c>
      <c r="I1285">
        <v>96</v>
      </c>
      <c r="J1285">
        <v>96</v>
      </c>
      <c r="K1285">
        <v>1</v>
      </c>
      <c r="L1285" t="s">
        <v>1271</v>
      </c>
      <c r="M1285">
        <v>0.27079999999999999</v>
      </c>
      <c r="N1285" t="str">
        <f>_xlfn.XLOOKUP(All_Together_New[[#This Row],[School Name]],Maine_Schools[School Name],Maine_Schools[Comparison School Type],"Error")</f>
        <v>Non Charter</v>
      </c>
    </row>
    <row r="1286" spans="1:14">
      <c r="A1286" t="s">
        <v>570</v>
      </c>
      <c r="B1286">
        <v>1733</v>
      </c>
      <c r="C1286" t="s">
        <v>1110</v>
      </c>
      <c r="D1286">
        <v>735</v>
      </c>
      <c r="E1286" t="s">
        <v>9</v>
      </c>
      <c r="F1286" t="s">
        <v>1243</v>
      </c>
      <c r="G1286" t="s">
        <v>586</v>
      </c>
      <c r="H1286" t="s">
        <v>2297</v>
      </c>
      <c r="I1286">
        <v>129</v>
      </c>
      <c r="J1286">
        <v>106</v>
      </c>
      <c r="K1286">
        <v>0.82169999999999999</v>
      </c>
      <c r="L1286" t="s">
        <v>1294</v>
      </c>
      <c r="M1286">
        <v>0.68869999999999998</v>
      </c>
      <c r="N1286" t="str">
        <f>_xlfn.XLOOKUP(All_Together_New[[#This Row],[School Name]],Maine_Schools[School Name],Maine_Schools[Comparison School Type],"Error")</f>
        <v>Non Charter</v>
      </c>
    </row>
    <row r="1287" spans="1:14">
      <c r="A1287" t="s">
        <v>570</v>
      </c>
      <c r="B1287">
        <v>1733</v>
      </c>
      <c r="C1287" t="s">
        <v>1110</v>
      </c>
      <c r="D1287">
        <v>742</v>
      </c>
      <c r="E1287" t="s">
        <v>152</v>
      </c>
      <c r="F1287" t="s">
        <v>1243</v>
      </c>
      <c r="G1287" t="s">
        <v>586</v>
      </c>
      <c r="H1287" t="s">
        <v>2297</v>
      </c>
      <c r="I1287">
        <v>127</v>
      </c>
      <c r="J1287">
        <v>124</v>
      </c>
      <c r="K1287">
        <v>0.97640000000000005</v>
      </c>
      <c r="L1287" t="s">
        <v>1377</v>
      </c>
      <c r="M1287">
        <v>0.3468</v>
      </c>
      <c r="N1287" t="str">
        <f>_xlfn.XLOOKUP(All_Together_New[[#This Row],[School Name]],Maine_Schools[School Name],Maine_Schools[Comparison School Type],"Error")</f>
        <v>Non Charter</v>
      </c>
    </row>
    <row r="1288" spans="1:14">
      <c r="A1288" t="s">
        <v>570</v>
      </c>
      <c r="B1288">
        <v>1733</v>
      </c>
      <c r="C1288" t="s">
        <v>1110</v>
      </c>
      <c r="D1288">
        <v>2097</v>
      </c>
      <c r="E1288" t="s">
        <v>49</v>
      </c>
      <c r="F1288" t="s">
        <v>1243</v>
      </c>
      <c r="G1288" t="s">
        <v>586</v>
      </c>
      <c r="H1288" t="s">
        <v>2297</v>
      </c>
      <c r="I1288">
        <v>56</v>
      </c>
      <c r="J1288">
        <v>56</v>
      </c>
      <c r="K1288">
        <v>1</v>
      </c>
      <c r="L1288" t="s">
        <v>1261</v>
      </c>
      <c r="M1288">
        <v>0.39290000000000003</v>
      </c>
      <c r="N1288" t="str">
        <f>_xlfn.XLOOKUP(All_Together_New[[#This Row],[School Name]],Maine_Schools[School Name],Maine_Schools[Comparison School Type],"Error")</f>
        <v>Non Charter</v>
      </c>
    </row>
    <row r="1289" spans="1:14">
      <c r="A1289" t="s">
        <v>570</v>
      </c>
      <c r="B1289">
        <v>1733</v>
      </c>
      <c r="C1289" t="s">
        <v>1110</v>
      </c>
      <c r="D1289">
        <v>736</v>
      </c>
      <c r="E1289" t="s">
        <v>385</v>
      </c>
      <c r="F1289" t="s">
        <v>1243</v>
      </c>
      <c r="G1289" t="s">
        <v>586</v>
      </c>
      <c r="H1289" t="s">
        <v>2297</v>
      </c>
      <c r="I1289">
        <v>344</v>
      </c>
      <c r="J1289">
        <v>333</v>
      </c>
      <c r="K1289">
        <v>0.96799999999999997</v>
      </c>
      <c r="L1289" t="s">
        <v>1542</v>
      </c>
      <c r="M1289">
        <v>0.58560000000000001</v>
      </c>
      <c r="N1289" t="str">
        <f>_xlfn.XLOOKUP(All_Together_New[[#This Row],[School Name]],Maine_Schools[School Name],Maine_Schools[Comparison School Type],"Error")</f>
        <v>Non Charter</v>
      </c>
    </row>
    <row r="1290" spans="1:14">
      <c r="A1290" t="s">
        <v>570</v>
      </c>
      <c r="B1290">
        <v>969</v>
      </c>
      <c r="C1290" t="s">
        <v>1115</v>
      </c>
      <c r="D1290">
        <v>1953</v>
      </c>
      <c r="E1290" t="s">
        <v>375</v>
      </c>
      <c r="F1290" t="s">
        <v>1243</v>
      </c>
      <c r="G1290" t="s">
        <v>586</v>
      </c>
      <c r="H1290" t="s">
        <v>2297</v>
      </c>
      <c r="I1290">
        <v>403</v>
      </c>
      <c r="J1290">
        <v>390</v>
      </c>
      <c r="K1290">
        <v>0.9677</v>
      </c>
      <c r="L1290" t="s">
        <v>1533</v>
      </c>
      <c r="M1290">
        <v>0.59740000000000004</v>
      </c>
      <c r="N1290" t="str">
        <f>_xlfn.XLOOKUP(All_Together_New[[#This Row],[School Name]],Maine_Schools[School Name],Maine_Schools[Comparison School Type],"Error")</f>
        <v>Non Charter</v>
      </c>
    </row>
    <row r="1291" spans="1:14">
      <c r="A1291" t="s">
        <v>570</v>
      </c>
      <c r="B1291">
        <v>969</v>
      </c>
      <c r="C1291" t="s">
        <v>1115</v>
      </c>
      <c r="D1291">
        <v>975</v>
      </c>
      <c r="E1291" t="s">
        <v>499</v>
      </c>
      <c r="F1291" t="s">
        <v>1243</v>
      </c>
      <c r="G1291" t="s">
        <v>586</v>
      </c>
      <c r="H1291" t="s">
        <v>2297</v>
      </c>
      <c r="I1291">
        <v>42</v>
      </c>
      <c r="J1291">
        <v>42</v>
      </c>
      <c r="K1291">
        <v>1</v>
      </c>
      <c r="L1291" t="s">
        <v>1261</v>
      </c>
      <c r="M1291">
        <v>0.52380000000000004</v>
      </c>
      <c r="N1291" t="str">
        <f>_xlfn.XLOOKUP(All_Together_New[[#This Row],[School Name]],Maine_Schools[School Name],Maine_Schools[Comparison School Type],"Error")</f>
        <v>Non Charter</v>
      </c>
    </row>
    <row r="1292" spans="1:14">
      <c r="A1292" t="s">
        <v>570</v>
      </c>
      <c r="B1292">
        <v>1498</v>
      </c>
      <c r="C1292" t="s">
        <v>1118</v>
      </c>
      <c r="D1292">
        <v>1759</v>
      </c>
      <c r="E1292" t="s">
        <v>230</v>
      </c>
      <c r="F1292" t="s">
        <v>1243</v>
      </c>
      <c r="G1292" t="s">
        <v>586</v>
      </c>
      <c r="H1292" t="s">
        <v>2297</v>
      </c>
      <c r="I1292">
        <v>277</v>
      </c>
      <c r="J1292">
        <v>275</v>
      </c>
      <c r="K1292">
        <v>0.99280000000000002</v>
      </c>
      <c r="L1292" t="s">
        <v>1556</v>
      </c>
      <c r="M1292">
        <v>0.70550000000000002</v>
      </c>
      <c r="N1292" t="str">
        <f>_xlfn.XLOOKUP(All_Together_New[[#This Row],[School Name]],Maine_Schools[School Name],Maine_Schools[Comparison School Type],"Error")</f>
        <v>Non Charter</v>
      </c>
    </row>
    <row r="1293" spans="1:14">
      <c r="A1293" t="s">
        <v>570</v>
      </c>
      <c r="B1293">
        <v>1498</v>
      </c>
      <c r="C1293" t="s">
        <v>1118</v>
      </c>
      <c r="D1293">
        <v>1652</v>
      </c>
      <c r="E1293" t="s">
        <v>115</v>
      </c>
      <c r="F1293" t="s">
        <v>1243</v>
      </c>
      <c r="G1293" t="s">
        <v>586</v>
      </c>
      <c r="H1293" t="s">
        <v>2297</v>
      </c>
      <c r="I1293">
        <v>94</v>
      </c>
      <c r="J1293">
        <v>84</v>
      </c>
      <c r="K1293">
        <v>0.89359999999999995</v>
      </c>
      <c r="L1293" t="s">
        <v>1458</v>
      </c>
      <c r="M1293">
        <v>0.66669999999999996</v>
      </c>
      <c r="N1293" t="str">
        <f>_xlfn.XLOOKUP(All_Together_New[[#This Row],[School Name]],Maine_Schools[School Name],Maine_Schools[Comparison School Type],"Error")</f>
        <v>Non Charter</v>
      </c>
    </row>
    <row r="1294" spans="1:14">
      <c r="A1294" t="s">
        <v>570</v>
      </c>
      <c r="B1294">
        <v>1498</v>
      </c>
      <c r="C1294" t="s">
        <v>1118</v>
      </c>
      <c r="D1294">
        <v>1499</v>
      </c>
      <c r="E1294" t="s">
        <v>233</v>
      </c>
      <c r="F1294" t="s">
        <v>1243</v>
      </c>
      <c r="G1294" t="s">
        <v>586</v>
      </c>
      <c r="H1294" t="s">
        <v>2297</v>
      </c>
      <c r="I1294">
        <v>318</v>
      </c>
      <c r="J1294">
        <v>289</v>
      </c>
      <c r="K1294">
        <v>0.90880000000000005</v>
      </c>
      <c r="L1294" t="s">
        <v>1533</v>
      </c>
      <c r="M1294">
        <v>0.80620000000000003</v>
      </c>
      <c r="N1294" t="str">
        <f>_xlfn.XLOOKUP(All_Together_New[[#This Row],[School Name]],Maine_Schools[School Name],Maine_Schools[Comparison School Type],"Error")</f>
        <v>Non Charter</v>
      </c>
    </row>
    <row r="1295" spans="1:14">
      <c r="A1295" t="s">
        <v>570</v>
      </c>
      <c r="B1295">
        <v>976</v>
      </c>
      <c r="C1295" t="s">
        <v>1121</v>
      </c>
      <c r="D1295">
        <v>983</v>
      </c>
      <c r="E1295" t="s">
        <v>37</v>
      </c>
      <c r="F1295" t="s">
        <v>1243</v>
      </c>
      <c r="G1295" t="s">
        <v>586</v>
      </c>
      <c r="H1295" t="s">
        <v>2297</v>
      </c>
      <c r="I1295">
        <v>170</v>
      </c>
      <c r="J1295">
        <v>169</v>
      </c>
      <c r="K1295">
        <v>0.99409999999999998</v>
      </c>
      <c r="L1295" t="s">
        <v>1287</v>
      </c>
      <c r="M1295">
        <v>0.60360000000000003</v>
      </c>
      <c r="N1295" t="str">
        <f>_xlfn.XLOOKUP(All_Together_New[[#This Row],[School Name]],Maine_Schools[School Name],Maine_Schools[Comparison School Type],"Error")</f>
        <v>Non Charter</v>
      </c>
    </row>
    <row r="1296" spans="1:14">
      <c r="A1296" t="s">
        <v>570</v>
      </c>
      <c r="B1296">
        <v>976</v>
      </c>
      <c r="C1296" t="s">
        <v>1121</v>
      </c>
      <c r="D1296">
        <v>979</v>
      </c>
      <c r="E1296" t="s">
        <v>24</v>
      </c>
      <c r="F1296" t="s">
        <v>1243</v>
      </c>
      <c r="G1296" t="s">
        <v>586</v>
      </c>
      <c r="H1296" t="s">
        <v>2297</v>
      </c>
      <c r="I1296">
        <v>46</v>
      </c>
      <c r="J1296">
        <v>45</v>
      </c>
      <c r="K1296">
        <v>0.97829999999999995</v>
      </c>
      <c r="L1296" t="s">
        <v>1399</v>
      </c>
      <c r="M1296">
        <v>0.68889999999999996</v>
      </c>
      <c r="N1296" t="str">
        <f>_xlfn.XLOOKUP(All_Together_New[[#This Row],[School Name]],Maine_Schools[School Name],Maine_Schools[Comparison School Type],"Error")</f>
        <v>Non Charter</v>
      </c>
    </row>
    <row r="1297" spans="1:14">
      <c r="A1297" t="s">
        <v>570</v>
      </c>
      <c r="B1297">
        <v>976</v>
      </c>
      <c r="C1297" t="s">
        <v>1121</v>
      </c>
      <c r="D1297">
        <v>978</v>
      </c>
      <c r="E1297" t="s">
        <v>399</v>
      </c>
      <c r="F1297" t="s">
        <v>1243</v>
      </c>
      <c r="G1297" t="s">
        <v>586</v>
      </c>
      <c r="H1297" t="s">
        <v>2297</v>
      </c>
      <c r="I1297">
        <v>38</v>
      </c>
      <c r="J1297">
        <v>38</v>
      </c>
      <c r="K1297">
        <v>1</v>
      </c>
      <c r="L1297" t="s">
        <v>1460</v>
      </c>
      <c r="M1297">
        <v>0.52629999999999999</v>
      </c>
      <c r="N1297" t="str">
        <f>_xlfn.XLOOKUP(All_Together_New[[#This Row],[School Name]],Maine_Schools[School Name],Maine_Schools[Comparison School Type],"Error")</f>
        <v>Non Charter</v>
      </c>
    </row>
    <row r="1298" spans="1:14">
      <c r="A1298" t="s">
        <v>570</v>
      </c>
      <c r="B1298">
        <v>976</v>
      </c>
      <c r="C1298" t="s">
        <v>1121</v>
      </c>
      <c r="D1298">
        <v>982</v>
      </c>
      <c r="E1298" t="s">
        <v>529</v>
      </c>
      <c r="F1298" t="s">
        <v>1243</v>
      </c>
      <c r="G1298" t="s">
        <v>586</v>
      </c>
      <c r="H1298" t="s">
        <v>2297</v>
      </c>
      <c r="I1298">
        <v>45</v>
      </c>
      <c r="J1298">
        <v>45</v>
      </c>
      <c r="K1298">
        <v>1</v>
      </c>
      <c r="L1298" t="s">
        <v>1401</v>
      </c>
      <c r="M1298">
        <v>0.24440000000000001</v>
      </c>
      <c r="N1298" t="str">
        <f>_xlfn.XLOOKUP(All_Together_New[[#This Row],[School Name]],Maine_Schools[School Name],Maine_Schools[Comparison School Type],"Error")</f>
        <v>Non Charter</v>
      </c>
    </row>
    <row r="1299" spans="1:14">
      <c r="A1299" t="s">
        <v>570</v>
      </c>
      <c r="B1299">
        <v>984</v>
      </c>
      <c r="C1299" t="s">
        <v>1125</v>
      </c>
      <c r="D1299">
        <v>986</v>
      </c>
      <c r="E1299" t="s">
        <v>132</v>
      </c>
      <c r="F1299" t="s">
        <v>1243</v>
      </c>
      <c r="G1299" t="s">
        <v>586</v>
      </c>
      <c r="H1299" t="s">
        <v>2297</v>
      </c>
      <c r="I1299">
        <v>112</v>
      </c>
      <c r="J1299">
        <v>112</v>
      </c>
      <c r="K1299">
        <v>1</v>
      </c>
      <c r="L1299" t="s">
        <v>1521</v>
      </c>
      <c r="M1299">
        <v>0.30359999999999998</v>
      </c>
      <c r="N1299" t="str">
        <f>_xlfn.XLOOKUP(All_Together_New[[#This Row],[School Name]],Maine_Schools[School Name],Maine_Schools[Comparison School Type],"Error")</f>
        <v>Non Charter</v>
      </c>
    </row>
    <row r="1300" spans="1:14">
      <c r="A1300" t="s">
        <v>570</v>
      </c>
      <c r="B1300">
        <v>984</v>
      </c>
      <c r="C1300" t="s">
        <v>1125</v>
      </c>
      <c r="D1300">
        <v>987</v>
      </c>
      <c r="E1300" t="s">
        <v>196</v>
      </c>
      <c r="F1300" t="s">
        <v>1243</v>
      </c>
      <c r="G1300" t="s">
        <v>586</v>
      </c>
      <c r="H1300" t="s">
        <v>2297</v>
      </c>
      <c r="I1300">
        <v>95</v>
      </c>
      <c r="J1300">
        <v>95</v>
      </c>
      <c r="K1300">
        <v>1</v>
      </c>
      <c r="L1300" t="s">
        <v>1253</v>
      </c>
      <c r="M1300">
        <v>0.30530000000000002</v>
      </c>
      <c r="N1300" t="str">
        <f>_xlfn.XLOOKUP(All_Together_New[[#This Row],[School Name]],Maine_Schools[School Name],Maine_Schools[Comparison School Type],"Error")</f>
        <v>Non Charter</v>
      </c>
    </row>
    <row r="1301" spans="1:14">
      <c r="A1301" t="s">
        <v>570</v>
      </c>
      <c r="B1301">
        <v>984</v>
      </c>
      <c r="C1301" t="s">
        <v>1125</v>
      </c>
      <c r="D1301">
        <v>989</v>
      </c>
      <c r="E1301" t="s">
        <v>431</v>
      </c>
      <c r="F1301" t="s">
        <v>1243</v>
      </c>
      <c r="G1301" t="s">
        <v>586</v>
      </c>
      <c r="H1301" t="s">
        <v>2297</v>
      </c>
      <c r="I1301">
        <v>59</v>
      </c>
      <c r="J1301">
        <v>56</v>
      </c>
      <c r="K1301">
        <v>0.94920000000000004</v>
      </c>
      <c r="L1301" t="s">
        <v>1252</v>
      </c>
      <c r="M1301">
        <v>0.16070000000000001</v>
      </c>
      <c r="N1301" t="str">
        <f>_xlfn.XLOOKUP(All_Together_New[[#This Row],[School Name]],Maine_Schools[School Name],Maine_Schools[Comparison School Type],"Error")</f>
        <v>Non Charter</v>
      </c>
    </row>
    <row r="1302" spans="1:14">
      <c r="A1302" t="s">
        <v>570</v>
      </c>
      <c r="B1302">
        <v>984</v>
      </c>
      <c r="C1302" t="s">
        <v>1125</v>
      </c>
      <c r="D1302">
        <v>991</v>
      </c>
      <c r="E1302" t="s">
        <v>381</v>
      </c>
      <c r="F1302" t="s">
        <v>1243</v>
      </c>
      <c r="G1302" t="s">
        <v>586</v>
      </c>
      <c r="H1302" t="s">
        <v>2297</v>
      </c>
      <c r="I1302">
        <v>170</v>
      </c>
      <c r="J1302">
        <v>136</v>
      </c>
      <c r="K1302">
        <v>0.8</v>
      </c>
      <c r="L1302" t="s">
        <v>1294</v>
      </c>
      <c r="M1302">
        <v>0.53680000000000005</v>
      </c>
      <c r="N1302" t="str">
        <f>_xlfn.XLOOKUP(All_Together_New[[#This Row],[School Name]],Maine_Schools[School Name],Maine_Schools[Comparison School Type],"Error")</f>
        <v>Non Charter</v>
      </c>
    </row>
    <row r="1303" spans="1:14">
      <c r="A1303" t="s">
        <v>570</v>
      </c>
      <c r="B1303">
        <v>984</v>
      </c>
      <c r="C1303" t="s">
        <v>1125</v>
      </c>
      <c r="D1303">
        <v>993</v>
      </c>
      <c r="E1303" t="s">
        <v>382</v>
      </c>
      <c r="F1303" t="s">
        <v>1243</v>
      </c>
      <c r="G1303" t="s">
        <v>586</v>
      </c>
      <c r="H1303" t="s">
        <v>2297</v>
      </c>
      <c r="I1303">
        <v>527</v>
      </c>
      <c r="J1303">
        <v>503</v>
      </c>
      <c r="K1303">
        <v>0.95450000000000002</v>
      </c>
      <c r="L1303" t="s">
        <v>1489</v>
      </c>
      <c r="M1303">
        <v>0.55269999999999997</v>
      </c>
      <c r="N1303" t="str">
        <f>_xlfn.XLOOKUP(All_Together_New[[#This Row],[School Name]],Maine_Schools[School Name],Maine_Schools[Comparison School Type],"Error")</f>
        <v>Non Charter</v>
      </c>
    </row>
    <row r="1304" spans="1:14">
      <c r="A1304" t="s">
        <v>570</v>
      </c>
      <c r="B1304">
        <v>984</v>
      </c>
      <c r="C1304" t="s">
        <v>1125</v>
      </c>
      <c r="D1304">
        <v>990</v>
      </c>
      <c r="E1304" t="s">
        <v>561</v>
      </c>
      <c r="F1304" t="s">
        <v>1243</v>
      </c>
      <c r="G1304" t="s">
        <v>586</v>
      </c>
      <c r="H1304" t="s">
        <v>2297</v>
      </c>
      <c r="I1304">
        <v>105</v>
      </c>
      <c r="J1304">
        <v>104</v>
      </c>
      <c r="K1304">
        <v>0.99050000000000005</v>
      </c>
      <c r="L1304" t="s">
        <v>1336</v>
      </c>
      <c r="M1304">
        <v>0.3654</v>
      </c>
      <c r="N1304" t="str">
        <f>_xlfn.XLOOKUP(All_Together_New[[#This Row],[School Name]],Maine_Schools[School Name],Maine_Schools[Comparison School Type],"Error")</f>
        <v>Non Charter</v>
      </c>
    </row>
    <row r="1305" spans="1:14">
      <c r="A1305" t="s">
        <v>570</v>
      </c>
      <c r="B1305">
        <v>984</v>
      </c>
      <c r="C1305" t="s">
        <v>1125</v>
      </c>
      <c r="D1305">
        <v>992</v>
      </c>
      <c r="E1305" t="s">
        <v>563</v>
      </c>
      <c r="F1305" t="s">
        <v>1243</v>
      </c>
      <c r="G1305" t="s">
        <v>586</v>
      </c>
      <c r="H1305" t="s">
        <v>2297</v>
      </c>
      <c r="I1305">
        <v>173</v>
      </c>
      <c r="J1305">
        <v>171</v>
      </c>
      <c r="K1305">
        <v>0.98839999999999995</v>
      </c>
      <c r="L1305" t="s">
        <v>1510</v>
      </c>
      <c r="M1305">
        <v>0.35089999999999999</v>
      </c>
      <c r="N1305" t="str">
        <f>_xlfn.XLOOKUP(All_Together_New[[#This Row],[School Name]],Maine_Schools[School Name],Maine_Schools[Comparison School Type],"Error")</f>
        <v>Non Charter</v>
      </c>
    </row>
    <row r="1306" spans="1:14">
      <c r="A1306" t="s">
        <v>570</v>
      </c>
      <c r="B1306">
        <v>1480</v>
      </c>
      <c r="C1306" t="s">
        <v>1130</v>
      </c>
      <c r="D1306">
        <v>392</v>
      </c>
      <c r="E1306" t="s">
        <v>359</v>
      </c>
      <c r="F1306" t="s">
        <v>1243</v>
      </c>
      <c r="G1306" t="s">
        <v>586</v>
      </c>
      <c r="H1306" t="s">
        <v>2297</v>
      </c>
      <c r="I1306">
        <v>92</v>
      </c>
      <c r="J1306">
        <v>91</v>
      </c>
      <c r="K1306">
        <v>0.98909999999999998</v>
      </c>
      <c r="L1306" t="s">
        <v>1346</v>
      </c>
      <c r="M1306">
        <v>0.57140000000000002</v>
      </c>
      <c r="N1306" t="str">
        <f>_xlfn.XLOOKUP(All_Together_New[[#This Row],[School Name]],Maine_Schools[School Name],Maine_Schools[Comparison School Type],"Error")</f>
        <v>Non Charter</v>
      </c>
    </row>
    <row r="1307" spans="1:14">
      <c r="A1307" t="s">
        <v>570</v>
      </c>
      <c r="B1307">
        <v>551</v>
      </c>
      <c r="C1307" t="s">
        <v>1132</v>
      </c>
      <c r="D1307">
        <v>554</v>
      </c>
      <c r="E1307" t="s">
        <v>226</v>
      </c>
      <c r="F1307" t="s">
        <v>1243</v>
      </c>
      <c r="G1307" t="s">
        <v>586</v>
      </c>
      <c r="H1307" t="s">
        <v>2297</v>
      </c>
      <c r="I1307">
        <v>277</v>
      </c>
      <c r="J1307">
        <v>269</v>
      </c>
      <c r="K1307">
        <v>0.97109999999999996</v>
      </c>
      <c r="L1307" t="s">
        <v>1508</v>
      </c>
      <c r="M1307">
        <v>0.52039999999999997</v>
      </c>
      <c r="N1307" t="str">
        <f>_xlfn.XLOOKUP(All_Together_New[[#This Row],[School Name]],Maine_Schools[School Name],Maine_Schools[Comparison School Type],"Error")</f>
        <v>Non Charter</v>
      </c>
    </row>
    <row r="1308" spans="1:14">
      <c r="A1308" t="s">
        <v>570</v>
      </c>
      <c r="B1308">
        <v>551</v>
      </c>
      <c r="C1308" t="s">
        <v>1132</v>
      </c>
      <c r="D1308">
        <v>552</v>
      </c>
      <c r="E1308" t="s">
        <v>393</v>
      </c>
      <c r="F1308" t="s">
        <v>1243</v>
      </c>
      <c r="G1308" t="s">
        <v>586</v>
      </c>
      <c r="H1308" t="s">
        <v>2297</v>
      </c>
      <c r="I1308">
        <v>101</v>
      </c>
      <c r="J1308">
        <v>101</v>
      </c>
      <c r="K1308">
        <v>1</v>
      </c>
      <c r="L1308" t="s">
        <v>1520</v>
      </c>
      <c r="M1308">
        <v>0.18809999999999999</v>
      </c>
      <c r="N1308" t="str">
        <f>_xlfn.XLOOKUP(All_Together_New[[#This Row],[School Name]],Maine_Schools[School Name],Maine_Schools[Comparison School Type],"Error")</f>
        <v>Non Charter</v>
      </c>
    </row>
    <row r="1309" spans="1:14">
      <c r="A1309" t="s">
        <v>570</v>
      </c>
      <c r="B1309">
        <v>551</v>
      </c>
      <c r="C1309" t="s">
        <v>1132</v>
      </c>
      <c r="D1309">
        <v>557</v>
      </c>
      <c r="E1309" t="s">
        <v>353</v>
      </c>
      <c r="F1309" t="s">
        <v>1243</v>
      </c>
      <c r="G1309" t="s">
        <v>586</v>
      </c>
      <c r="H1309" t="s">
        <v>2297</v>
      </c>
      <c r="I1309">
        <v>127</v>
      </c>
      <c r="J1309">
        <v>119</v>
      </c>
      <c r="K1309">
        <v>0.93700000000000006</v>
      </c>
      <c r="L1309" t="s">
        <v>1458</v>
      </c>
      <c r="M1309">
        <v>0.47060000000000002</v>
      </c>
      <c r="N1309" t="str">
        <f>_xlfn.XLOOKUP(All_Together_New[[#This Row],[School Name]],Maine_Schools[School Name],Maine_Schools[Comparison School Type],"Error")</f>
        <v>Non Charter</v>
      </c>
    </row>
    <row r="1310" spans="1:14">
      <c r="A1310" t="s">
        <v>570</v>
      </c>
      <c r="B1310">
        <v>551</v>
      </c>
      <c r="C1310" t="s">
        <v>1132</v>
      </c>
      <c r="D1310">
        <v>556</v>
      </c>
      <c r="E1310" t="s">
        <v>159</v>
      </c>
      <c r="F1310" t="s">
        <v>1243</v>
      </c>
      <c r="G1310" t="s">
        <v>586</v>
      </c>
      <c r="H1310" t="s">
        <v>2297</v>
      </c>
      <c r="I1310">
        <v>344</v>
      </c>
      <c r="J1310">
        <v>339</v>
      </c>
      <c r="K1310">
        <v>0.98550000000000004</v>
      </c>
      <c r="L1310" t="s">
        <v>2479</v>
      </c>
      <c r="M1310">
        <v>0.63129999999999997</v>
      </c>
      <c r="N1310" t="str">
        <f>_xlfn.XLOOKUP(All_Together_New[[#This Row],[School Name]],Maine_Schools[School Name],Maine_Schools[Comparison School Type],"Error")</f>
        <v>Non Charter</v>
      </c>
    </row>
    <row r="1311" spans="1:14">
      <c r="A1311" t="s">
        <v>570</v>
      </c>
      <c r="B1311">
        <v>570</v>
      </c>
      <c r="C1311" t="s">
        <v>1135</v>
      </c>
      <c r="D1311">
        <v>1977</v>
      </c>
      <c r="E1311" t="s">
        <v>67</v>
      </c>
      <c r="F1311" t="s">
        <v>1243</v>
      </c>
      <c r="G1311" t="s">
        <v>586</v>
      </c>
      <c r="H1311" t="s">
        <v>2297</v>
      </c>
      <c r="I1311">
        <v>121</v>
      </c>
      <c r="J1311">
        <v>120</v>
      </c>
      <c r="K1311">
        <v>0.99170000000000003</v>
      </c>
      <c r="L1311" t="s">
        <v>1315</v>
      </c>
      <c r="M1311">
        <v>0.6</v>
      </c>
      <c r="N1311" t="str">
        <f>_xlfn.XLOOKUP(All_Together_New[[#This Row],[School Name]],Maine_Schools[School Name],Maine_Schools[Comparison School Type],"Error")</f>
        <v>Non Charter</v>
      </c>
    </row>
    <row r="1312" spans="1:14">
      <c r="A1312" t="s">
        <v>570</v>
      </c>
      <c r="B1312">
        <v>570</v>
      </c>
      <c r="C1312" t="s">
        <v>1135</v>
      </c>
      <c r="D1312">
        <v>2098</v>
      </c>
      <c r="E1312" t="s">
        <v>424</v>
      </c>
      <c r="F1312" t="s">
        <v>1243</v>
      </c>
      <c r="G1312" t="s">
        <v>586</v>
      </c>
      <c r="H1312" t="s">
        <v>2297</v>
      </c>
      <c r="I1312">
        <v>115</v>
      </c>
      <c r="J1312">
        <v>112</v>
      </c>
      <c r="K1312">
        <v>0.97389999999999999</v>
      </c>
      <c r="L1312" t="s">
        <v>1420</v>
      </c>
      <c r="M1312">
        <v>0.66069999999999995</v>
      </c>
      <c r="N1312" t="str">
        <f>_xlfn.XLOOKUP(All_Together_New[[#This Row],[School Name]],Maine_Schools[School Name],Maine_Schools[Comparison School Type],"Error")</f>
        <v>Non Charter</v>
      </c>
    </row>
    <row r="1313" spans="1:14">
      <c r="A1313" t="s">
        <v>570</v>
      </c>
      <c r="B1313">
        <v>626</v>
      </c>
      <c r="C1313" t="s">
        <v>1137</v>
      </c>
      <c r="D1313">
        <v>627</v>
      </c>
      <c r="E1313" t="s">
        <v>265</v>
      </c>
      <c r="F1313" t="s">
        <v>1243</v>
      </c>
      <c r="G1313" t="s">
        <v>586</v>
      </c>
      <c r="H1313" t="s">
        <v>2297</v>
      </c>
      <c r="I1313">
        <v>70</v>
      </c>
      <c r="J1313">
        <v>69</v>
      </c>
      <c r="K1313">
        <v>0.98570000000000002</v>
      </c>
      <c r="L1313" t="s">
        <v>1271</v>
      </c>
      <c r="M1313">
        <v>0.37680000000000002</v>
      </c>
      <c r="N1313" t="str">
        <f>_xlfn.XLOOKUP(All_Together_New[[#This Row],[School Name]],Maine_Schools[School Name],Maine_Schools[Comparison School Type],"Error")</f>
        <v>Non Charter</v>
      </c>
    </row>
    <row r="1314" spans="1:14">
      <c r="A1314" t="s">
        <v>570</v>
      </c>
      <c r="B1314">
        <v>628</v>
      </c>
      <c r="C1314" t="s">
        <v>1139</v>
      </c>
      <c r="D1314">
        <v>1973</v>
      </c>
      <c r="E1314" t="s">
        <v>377</v>
      </c>
      <c r="F1314" t="s">
        <v>1243</v>
      </c>
      <c r="G1314" t="s">
        <v>586</v>
      </c>
      <c r="H1314" t="s">
        <v>2297</v>
      </c>
      <c r="I1314">
        <v>15</v>
      </c>
      <c r="J1314">
        <v>15</v>
      </c>
      <c r="K1314">
        <v>1</v>
      </c>
      <c r="L1314" t="s">
        <v>1352</v>
      </c>
      <c r="M1314">
        <v>0.4667</v>
      </c>
      <c r="N1314" t="str">
        <f>_xlfn.XLOOKUP(All_Together_New[[#This Row],[School Name]],Maine_Schools[School Name],Maine_Schools[Comparison School Type],"Error")</f>
        <v>Non Charter</v>
      </c>
    </row>
    <row r="1315" spans="1:14">
      <c r="A1315" t="s">
        <v>570</v>
      </c>
      <c r="B1315">
        <v>628</v>
      </c>
      <c r="C1315" t="s">
        <v>1139</v>
      </c>
      <c r="D1315">
        <v>1974</v>
      </c>
      <c r="E1315" t="s">
        <v>131</v>
      </c>
      <c r="F1315" t="s">
        <v>1243</v>
      </c>
      <c r="G1315" t="s">
        <v>586</v>
      </c>
      <c r="H1315" t="s">
        <v>2297</v>
      </c>
      <c r="I1315">
        <v>74</v>
      </c>
      <c r="J1315">
        <v>70</v>
      </c>
      <c r="K1315">
        <v>0.94589999999999996</v>
      </c>
      <c r="L1315" t="s">
        <v>1386</v>
      </c>
      <c r="M1315">
        <v>0.7</v>
      </c>
      <c r="N1315" t="str">
        <f>_xlfn.XLOOKUP(All_Together_New[[#This Row],[School Name]],Maine_Schools[School Name],Maine_Schools[Comparison School Type],"Error")</f>
        <v>Non Charter</v>
      </c>
    </row>
    <row r="1316" spans="1:14">
      <c r="A1316" t="s">
        <v>570</v>
      </c>
      <c r="B1316">
        <v>633</v>
      </c>
      <c r="C1316" t="s">
        <v>1141</v>
      </c>
      <c r="D1316">
        <v>634</v>
      </c>
      <c r="E1316" t="s">
        <v>215</v>
      </c>
      <c r="F1316" t="s">
        <v>1243</v>
      </c>
      <c r="G1316" t="s">
        <v>586</v>
      </c>
      <c r="H1316" t="s">
        <v>2297</v>
      </c>
      <c r="I1316">
        <v>77</v>
      </c>
      <c r="J1316">
        <v>77</v>
      </c>
      <c r="K1316">
        <v>1</v>
      </c>
      <c r="L1316" t="s">
        <v>1399</v>
      </c>
      <c r="M1316">
        <v>0.40260000000000001</v>
      </c>
      <c r="N1316" t="str">
        <f>_xlfn.XLOOKUP(All_Together_New[[#This Row],[School Name]],Maine_Schools[School Name],Maine_Schools[Comparison School Type],"Error")</f>
        <v>Non Charter</v>
      </c>
    </row>
    <row r="1317" spans="1:14">
      <c r="A1317" t="s">
        <v>570</v>
      </c>
      <c r="B1317">
        <v>662</v>
      </c>
      <c r="C1317" t="s">
        <v>1143</v>
      </c>
      <c r="D1317">
        <v>663</v>
      </c>
      <c r="E1317" t="s">
        <v>141</v>
      </c>
      <c r="F1317" t="s">
        <v>1243</v>
      </c>
      <c r="G1317" t="s">
        <v>586</v>
      </c>
      <c r="H1317" t="s">
        <v>2297</v>
      </c>
      <c r="I1317">
        <v>58</v>
      </c>
      <c r="J1317">
        <v>58</v>
      </c>
      <c r="K1317">
        <v>1</v>
      </c>
      <c r="L1317" t="s">
        <v>1244</v>
      </c>
      <c r="M1317">
        <v>0.60340000000000005</v>
      </c>
      <c r="N1317" t="str">
        <f>_xlfn.XLOOKUP(All_Together_New[[#This Row],[School Name]],Maine_Schools[School Name],Maine_Schools[Comparison School Type],"Error")</f>
        <v>Non Charter</v>
      </c>
    </row>
    <row r="1318" spans="1:14">
      <c r="A1318" t="s">
        <v>570</v>
      </c>
      <c r="B1318">
        <v>664</v>
      </c>
      <c r="C1318" t="s">
        <v>1145</v>
      </c>
      <c r="D1318">
        <v>666</v>
      </c>
      <c r="E1318" t="s">
        <v>301</v>
      </c>
      <c r="F1318" t="s">
        <v>1243</v>
      </c>
      <c r="G1318" t="s">
        <v>586</v>
      </c>
      <c r="H1318" t="s">
        <v>2297</v>
      </c>
      <c r="I1318">
        <v>101</v>
      </c>
      <c r="J1318">
        <v>99</v>
      </c>
      <c r="K1318">
        <v>0.98019999999999996</v>
      </c>
      <c r="L1318" t="s">
        <v>1399</v>
      </c>
      <c r="M1318">
        <v>0.31309999999999999</v>
      </c>
      <c r="N1318" t="str">
        <f>_xlfn.XLOOKUP(All_Together_New[[#This Row],[School Name]],Maine_Schools[School Name],Maine_Schools[Comparison School Type],"Error")</f>
        <v>Non Charter</v>
      </c>
    </row>
    <row r="1319" spans="1:14">
      <c r="A1319" t="s">
        <v>570</v>
      </c>
      <c r="B1319">
        <v>664</v>
      </c>
      <c r="C1319" t="s">
        <v>1145</v>
      </c>
      <c r="D1319">
        <v>665</v>
      </c>
      <c r="E1319" t="s">
        <v>45</v>
      </c>
      <c r="F1319" t="s">
        <v>1243</v>
      </c>
      <c r="G1319" t="s">
        <v>586</v>
      </c>
      <c r="H1319" t="s">
        <v>2297</v>
      </c>
      <c r="I1319">
        <v>138</v>
      </c>
      <c r="J1319">
        <v>137</v>
      </c>
      <c r="K1319">
        <v>0.99280000000000002</v>
      </c>
      <c r="L1319" t="s">
        <v>1414</v>
      </c>
      <c r="M1319">
        <v>0.5474</v>
      </c>
      <c r="N1319" t="str">
        <f>_xlfn.XLOOKUP(All_Together_New[[#This Row],[School Name]],Maine_Schools[School Name],Maine_Schools[Comparison School Type],"Error")</f>
        <v>Non Charter</v>
      </c>
    </row>
    <row r="1320" spans="1:14">
      <c r="A1320" t="s">
        <v>570</v>
      </c>
      <c r="B1320">
        <v>681</v>
      </c>
      <c r="C1320" t="s">
        <v>1147</v>
      </c>
      <c r="D1320">
        <v>683</v>
      </c>
      <c r="E1320" t="s">
        <v>186</v>
      </c>
      <c r="F1320" t="s">
        <v>1243</v>
      </c>
      <c r="G1320" t="s">
        <v>586</v>
      </c>
      <c r="H1320" t="s">
        <v>2297</v>
      </c>
      <c r="I1320">
        <v>213</v>
      </c>
      <c r="J1320">
        <v>210</v>
      </c>
      <c r="K1320">
        <v>0.9859</v>
      </c>
      <c r="L1320" t="s">
        <v>1277</v>
      </c>
      <c r="M1320">
        <v>0.6</v>
      </c>
      <c r="N1320" t="str">
        <f>_xlfn.XLOOKUP(All_Together_New[[#This Row],[School Name]],Maine_Schools[School Name],Maine_Schools[Comparison School Type],"Error")</f>
        <v>Non Charter</v>
      </c>
    </row>
    <row r="1321" spans="1:14">
      <c r="A1321" t="s">
        <v>570</v>
      </c>
      <c r="B1321">
        <v>681</v>
      </c>
      <c r="C1321" t="s">
        <v>1147</v>
      </c>
      <c r="D1321">
        <v>682</v>
      </c>
      <c r="E1321" t="s">
        <v>253</v>
      </c>
      <c r="F1321" t="s">
        <v>1243</v>
      </c>
      <c r="G1321" t="s">
        <v>586</v>
      </c>
      <c r="H1321" t="s">
        <v>2297</v>
      </c>
      <c r="I1321">
        <v>56</v>
      </c>
      <c r="J1321">
        <v>56</v>
      </c>
      <c r="K1321">
        <v>1</v>
      </c>
      <c r="L1321" t="s">
        <v>1591</v>
      </c>
      <c r="M1321">
        <v>0.28570000000000001</v>
      </c>
      <c r="N1321" t="str">
        <f>_xlfn.XLOOKUP(All_Together_New[[#This Row],[School Name]],Maine_Schools[School Name],Maine_Schools[Comparison School Type],"Error")</f>
        <v>Non Charter</v>
      </c>
    </row>
    <row r="1322" spans="1:14">
      <c r="A1322" t="s">
        <v>570</v>
      </c>
      <c r="B1322">
        <v>681</v>
      </c>
      <c r="C1322" t="s">
        <v>1147</v>
      </c>
      <c r="D1322">
        <v>684</v>
      </c>
      <c r="E1322" t="s">
        <v>535</v>
      </c>
      <c r="F1322" t="s">
        <v>1243</v>
      </c>
      <c r="G1322" t="s">
        <v>586</v>
      </c>
      <c r="H1322" t="s">
        <v>2297</v>
      </c>
      <c r="I1322">
        <v>95</v>
      </c>
      <c r="J1322">
        <v>95</v>
      </c>
      <c r="K1322">
        <v>1</v>
      </c>
      <c r="L1322" t="s">
        <v>1410</v>
      </c>
      <c r="M1322">
        <v>0.33679999999999999</v>
      </c>
      <c r="N1322" t="str">
        <f>_xlfn.XLOOKUP(All_Together_New[[#This Row],[School Name]],Maine_Schools[School Name],Maine_Schools[Comparison School Type],"Error")</f>
        <v>Non Charter</v>
      </c>
    </row>
    <row r="1323" spans="1:14">
      <c r="A1323" t="s">
        <v>570</v>
      </c>
      <c r="B1323">
        <v>685</v>
      </c>
      <c r="C1323" t="s">
        <v>1150</v>
      </c>
      <c r="D1323">
        <v>689</v>
      </c>
      <c r="E1323" t="s">
        <v>79</v>
      </c>
      <c r="F1323" t="s">
        <v>1243</v>
      </c>
      <c r="G1323" t="s">
        <v>586</v>
      </c>
      <c r="H1323" t="s">
        <v>2297</v>
      </c>
      <c r="I1323">
        <v>118</v>
      </c>
      <c r="J1323">
        <v>118</v>
      </c>
      <c r="K1323">
        <v>1</v>
      </c>
      <c r="L1323" t="s">
        <v>1490</v>
      </c>
      <c r="M1323">
        <v>0.72030000000000005</v>
      </c>
      <c r="N1323" t="str">
        <f>_xlfn.XLOOKUP(All_Together_New[[#This Row],[School Name]],Maine_Schools[School Name],Maine_Schools[Comparison School Type],"Error")</f>
        <v>Non Charter</v>
      </c>
    </row>
    <row r="1324" spans="1:14">
      <c r="A1324" t="s">
        <v>570</v>
      </c>
      <c r="B1324">
        <v>1997</v>
      </c>
      <c r="C1324" t="s">
        <v>1152</v>
      </c>
      <c r="D1324">
        <v>692</v>
      </c>
      <c r="E1324" t="s">
        <v>73</v>
      </c>
      <c r="F1324" t="s">
        <v>1243</v>
      </c>
      <c r="G1324" t="s">
        <v>586</v>
      </c>
      <c r="H1324" t="s">
        <v>2297</v>
      </c>
      <c r="I1324">
        <v>55</v>
      </c>
      <c r="J1324">
        <v>55</v>
      </c>
      <c r="K1324">
        <v>1</v>
      </c>
      <c r="L1324" t="s">
        <v>1392</v>
      </c>
      <c r="M1324">
        <v>0.72729999999999995</v>
      </c>
      <c r="N1324" t="str">
        <f>_xlfn.XLOOKUP(All_Together_New[[#This Row],[School Name]],Maine_Schools[School Name],Maine_Schools[Comparison School Type],"Error")</f>
        <v>Non Charter</v>
      </c>
    </row>
    <row r="1325" spans="1:14">
      <c r="A1325" t="s">
        <v>570</v>
      </c>
      <c r="B1325">
        <v>1997</v>
      </c>
      <c r="C1325" t="s">
        <v>1152</v>
      </c>
      <c r="D1325">
        <v>693</v>
      </c>
      <c r="E1325" t="s">
        <v>78</v>
      </c>
      <c r="F1325" t="s">
        <v>1243</v>
      </c>
      <c r="G1325" t="s">
        <v>586</v>
      </c>
      <c r="H1325" t="s">
        <v>2297</v>
      </c>
      <c r="I1325">
        <v>74</v>
      </c>
      <c r="J1325">
        <v>74</v>
      </c>
      <c r="K1325">
        <v>1</v>
      </c>
      <c r="L1325" t="s">
        <v>1402</v>
      </c>
      <c r="M1325">
        <v>0.67569999999999997</v>
      </c>
      <c r="N1325" t="str">
        <f>_xlfn.XLOOKUP(All_Together_New[[#This Row],[School Name]],Maine_Schools[School Name],Maine_Schools[Comparison School Type],"Error")</f>
        <v>Non Charter</v>
      </c>
    </row>
    <row r="1326" spans="1:14">
      <c r="A1326" t="s">
        <v>570</v>
      </c>
      <c r="B1326">
        <v>2195</v>
      </c>
      <c r="C1326" t="s">
        <v>891</v>
      </c>
      <c r="D1326">
        <v>402</v>
      </c>
      <c r="E1326" t="s">
        <v>360</v>
      </c>
      <c r="F1326" t="s">
        <v>1243</v>
      </c>
      <c r="G1326" t="s">
        <v>586</v>
      </c>
      <c r="H1326" t="s">
        <v>2297</v>
      </c>
      <c r="I1326">
        <v>83</v>
      </c>
      <c r="J1326">
        <v>83</v>
      </c>
      <c r="K1326">
        <v>1</v>
      </c>
      <c r="L1326" t="s">
        <v>1351</v>
      </c>
      <c r="M1326">
        <v>0.56630000000000003</v>
      </c>
      <c r="N1326" t="str">
        <f>_xlfn.XLOOKUP(All_Together_New[[#This Row],[School Name]],Maine_Schools[School Name],Maine_Schools[Comparison School Type],"Error")</f>
        <v>Non Charter</v>
      </c>
    </row>
    <row r="1327" spans="1:14">
      <c r="A1327" t="s">
        <v>570</v>
      </c>
      <c r="B1327">
        <v>2195</v>
      </c>
      <c r="C1327" t="s">
        <v>891</v>
      </c>
      <c r="D1327">
        <v>403</v>
      </c>
      <c r="E1327" t="s">
        <v>405</v>
      </c>
      <c r="F1327" t="s">
        <v>1243</v>
      </c>
      <c r="G1327" t="s">
        <v>586</v>
      </c>
      <c r="H1327" t="s">
        <v>2297</v>
      </c>
      <c r="I1327">
        <v>20</v>
      </c>
      <c r="J1327">
        <v>20</v>
      </c>
      <c r="K1327">
        <v>1</v>
      </c>
      <c r="L1327" t="s">
        <v>1352</v>
      </c>
      <c r="M1327">
        <v>0.35</v>
      </c>
      <c r="N1327" t="str">
        <f>_xlfn.XLOOKUP(All_Together_New[[#This Row],[School Name]],Maine_Schools[School Name],Maine_Schools[Comparison School Type],"Error")</f>
        <v>Non Charter</v>
      </c>
    </row>
    <row r="1328" spans="1:14">
      <c r="A1328" t="s">
        <v>570</v>
      </c>
      <c r="B1328">
        <v>2195</v>
      </c>
      <c r="C1328" t="s">
        <v>891</v>
      </c>
      <c r="D1328">
        <v>404</v>
      </c>
      <c r="E1328" t="s">
        <v>519</v>
      </c>
      <c r="F1328" t="s">
        <v>1243</v>
      </c>
      <c r="G1328" t="s">
        <v>586</v>
      </c>
      <c r="H1328" t="s">
        <v>2297</v>
      </c>
      <c r="I1328">
        <v>97</v>
      </c>
      <c r="J1328">
        <v>96</v>
      </c>
      <c r="K1328">
        <v>0.98970000000000002</v>
      </c>
      <c r="L1328" t="s">
        <v>1288</v>
      </c>
      <c r="M1328">
        <v>0.67710000000000004</v>
      </c>
      <c r="N1328" t="str">
        <f>_xlfn.XLOOKUP(All_Together_New[[#This Row],[School Name]],Maine_Schools[School Name],Maine_Schools[Comparison School Type],"Error")</f>
        <v>Non Charter</v>
      </c>
    </row>
    <row r="1329" spans="1:14">
      <c r="A1329" t="s">
        <v>570</v>
      </c>
      <c r="B1329">
        <v>1662</v>
      </c>
      <c r="C1329" t="s">
        <v>1154</v>
      </c>
      <c r="D1329">
        <v>412</v>
      </c>
      <c r="E1329" t="s">
        <v>167</v>
      </c>
      <c r="F1329" t="s">
        <v>1243</v>
      </c>
      <c r="G1329" t="s">
        <v>586</v>
      </c>
      <c r="H1329" t="s">
        <v>2297</v>
      </c>
      <c r="I1329">
        <v>607</v>
      </c>
      <c r="J1329">
        <v>602</v>
      </c>
      <c r="K1329">
        <v>0.99180000000000001</v>
      </c>
      <c r="L1329" t="s">
        <v>1518</v>
      </c>
      <c r="M1329">
        <v>0.34050000000000002</v>
      </c>
      <c r="N1329" t="str">
        <f>_xlfn.XLOOKUP(All_Together_New[[#This Row],[School Name]],Maine_Schools[School Name],Maine_Schools[Comparison School Type],"Error")</f>
        <v>Non Charter</v>
      </c>
    </row>
    <row r="1330" spans="1:14">
      <c r="A1330" t="s">
        <v>570</v>
      </c>
      <c r="B1330">
        <v>1662</v>
      </c>
      <c r="C1330" t="s">
        <v>1154</v>
      </c>
      <c r="D1330">
        <v>413</v>
      </c>
      <c r="E1330" t="s">
        <v>434</v>
      </c>
      <c r="F1330" t="s">
        <v>1243</v>
      </c>
      <c r="G1330" t="s">
        <v>586</v>
      </c>
      <c r="H1330" t="s">
        <v>2297</v>
      </c>
      <c r="I1330">
        <v>588</v>
      </c>
      <c r="J1330">
        <v>576</v>
      </c>
      <c r="K1330">
        <v>0.97960000000000003</v>
      </c>
      <c r="L1330" t="s">
        <v>1437</v>
      </c>
      <c r="M1330">
        <v>0.50349999999999995</v>
      </c>
      <c r="N1330" t="str">
        <f>_xlfn.XLOOKUP(All_Together_New[[#This Row],[School Name]],Maine_Schools[School Name],Maine_Schools[Comparison School Type],"Error")</f>
        <v>Non Charter</v>
      </c>
    </row>
    <row r="1331" spans="1:14">
      <c r="A1331" t="s">
        <v>570</v>
      </c>
      <c r="B1331">
        <v>416</v>
      </c>
      <c r="C1331" t="s">
        <v>1155</v>
      </c>
      <c r="D1331">
        <v>425</v>
      </c>
      <c r="E1331" t="s">
        <v>251</v>
      </c>
      <c r="F1331" t="s">
        <v>1243</v>
      </c>
      <c r="G1331" t="s">
        <v>586</v>
      </c>
      <c r="H1331" t="s">
        <v>2297</v>
      </c>
      <c r="I1331">
        <v>150</v>
      </c>
      <c r="J1331">
        <v>149</v>
      </c>
      <c r="K1331">
        <v>0.99329999999999996</v>
      </c>
      <c r="L1331" t="s">
        <v>1414</v>
      </c>
      <c r="M1331">
        <v>0.50339999999999996</v>
      </c>
      <c r="N1331" t="str">
        <f>_xlfn.XLOOKUP(All_Together_New[[#This Row],[School Name]],Maine_Schools[School Name],Maine_Schools[Comparison School Type],"Error")</f>
        <v>Non Charter</v>
      </c>
    </row>
    <row r="1332" spans="1:14">
      <c r="A1332" t="s">
        <v>570</v>
      </c>
      <c r="B1332">
        <v>416</v>
      </c>
      <c r="C1332" t="s">
        <v>1155</v>
      </c>
      <c r="D1332">
        <v>2083</v>
      </c>
      <c r="E1332" t="s">
        <v>481</v>
      </c>
      <c r="F1332" t="s">
        <v>1243</v>
      </c>
      <c r="G1332" t="s">
        <v>586</v>
      </c>
      <c r="H1332" t="s">
        <v>2297</v>
      </c>
      <c r="I1332">
        <v>169</v>
      </c>
      <c r="J1332">
        <v>169</v>
      </c>
      <c r="K1332">
        <v>1</v>
      </c>
      <c r="L1332" t="s">
        <v>1265</v>
      </c>
      <c r="M1332">
        <v>0.49109999999999998</v>
      </c>
      <c r="N1332" t="str">
        <f>_xlfn.XLOOKUP(All_Together_New[[#This Row],[School Name]],Maine_Schools[School Name],Maine_Schools[Comparison School Type],"Error")</f>
        <v>Non Charter</v>
      </c>
    </row>
    <row r="1333" spans="1:14">
      <c r="A1333" t="s">
        <v>570</v>
      </c>
      <c r="B1333">
        <v>416</v>
      </c>
      <c r="C1333" t="s">
        <v>1155</v>
      </c>
      <c r="D1333">
        <v>423</v>
      </c>
      <c r="E1333" t="s">
        <v>193</v>
      </c>
      <c r="F1333" t="s">
        <v>1243</v>
      </c>
      <c r="G1333" t="s">
        <v>586</v>
      </c>
      <c r="H1333" t="s">
        <v>2297</v>
      </c>
      <c r="I1333">
        <v>252</v>
      </c>
      <c r="J1333">
        <v>237</v>
      </c>
      <c r="K1333">
        <v>0.9405</v>
      </c>
      <c r="L1333" t="s">
        <v>1529</v>
      </c>
      <c r="M1333">
        <v>0.66669999999999996</v>
      </c>
      <c r="N1333" t="str">
        <f>_xlfn.XLOOKUP(All_Together_New[[#This Row],[School Name]],Maine_Schools[School Name],Maine_Schools[Comparison School Type],"Error")</f>
        <v>Non Charter</v>
      </c>
    </row>
    <row r="1334" spans="1:14">
      <c r="A1334" t="s">
        <v>570</v>
      </c>
      <c r="B1334">
        <v>416</v>
      </c>
      <c r="C1334" t="s">
        <v>1155</v>
      </c>
      <c r="D1334">
        <v>2050</v>
      </c>
      <c r="E1334" t="s">
        <v>407</v>
      </c>
      <c r="F1334" t="s">
        <v>1243</v>
      </c>
      <c r="G1334" t="s">
        <v>586</v>
      </c>
      <c r="H1334" t="s">
        <v>2297</v>
      </c>
      <c r="I1334">
        <v>901</v>
      </c>
      <c r="J1334">
        <v>878</v>
      </c>
      <c r="K1334">
        <v>0.97450000000000003</v>
      </c>
      <c r="L1334" t="s">
        <v>2556</v>
      </c>
      <c r="M1334">
        <v>0.62639999999999996</v>
      </c>
      <c r="N1334" t="str">
        <f>_xlfn.XLOOKUP(All_Together_New[[#This Row],[School Name]],Maine_Schools[School Name],Maine_Schools[Comparison School Type],"Error")</f>
        <v>Non Charter</v>
      </c>
    </row>
    <row r="1335" spans="1:14">
      <c r="A1335" t="s">
        <v>570</v>
      </c>
      <c r="B1335">
        <v>416</v>
      </c>
      <c r="C1335" t="s">
        <v>1155</v>
      </c>
      <c r="D1335">
        <v>1651</v>
      </c>
      <c r="E1335" t="s">
        <v>523</v>
      </c>
      <c r="F1335" t="s">
        <v>1243</v>
      </c>
      <c r="G1335" t="s">
        <v>586</v>
      </c>
      <c r="H1335" t="s">
        <v>2297</v>
      </c>
      <c r="I1335">
        <v>132</v>
      </c>
      <c r="J1335">
        <v>132</v>
      </c>
      <c r="K1335">
        <v>1</v>
      </c>
      <c r="L1335" t="s">
        <v>1491</v>
      </c>
      <c r="M1335">
        <v>0.59850000000000003</v>
      </c>
      <c r="N1335" t="str">
        <f>_xlfn.XLOOKUP(All_Together_New[[#This Row],[School Name]],Maine_Schools[School Name],Maine_Schools[Comparison School Type],"Error")</f>
        <v>Non Charter</v>
      </c>
    </row>
    <row r="1336" spans="1:14">
      <c r="A1336" t="s">
        <v>570</v>
      </c>
      <c r="B1336">
        <v>427</v>
      </c>
      <c r="C1336" t="s">
        <v>1158</v>
      </c>
      <c r="D1336">
        <v>431</v>
      </c>
      <c r="E1336" t="s">
        <v>524</v>
      </c>
      <c r="F1336" t="s">
        <v>1243</v>
      </c>
      <c r="G1336" t="s">
        <v>586</v>
      </c>
      <c r="H1336" t="s">
        <v>2297</v>
      </c>
      <c r="I1336">
        <v>236</v>
      </c>
      <c r="J1336">
        <v>220</v>
      </c>
      <c r="K1336">
        <v>0.93220000000000003</v>
      </c>
      <c r="L1336" t="s">
        <v>1611</v>
      </c>
      <c r="M1336">
        <v>0.41360000000000002</v>
      </c>
      <c r="N1336" t="str">
        <f>_xlfn.XLOOKUP(All_Together_New[[#This Row],[School Name]],Maine_Schools[School Name],Maine_Schools[Comparison School Type],"Error")</f>
        <v>Non Charter</v>
      </c>
    </row>
    <row r="1337" spans="1:14">
      <c r="A1337" t="s">
        <v>570</v>
      </c>
      <c r="B1337">
        <v>427</v>
      </c>
      <c r="C1337" t="s">
        <v>1158</v>
      </c>
      <c r="D1337">
        <v>430</v>
      </c>
      <c r="E1337" t="s">
        <v>525</v>
      </c>
      <c r="F1337" t="s">
        <v>1243</v>
      </c>
      <c r="G1337" t="s">
        <v>586</v>
      </c>
      <c r="H1337" t="s">
        <v>2297</v>
      </c>
      <c r="I1337">
        <v>649</v>
      </c>
      <c r="J1337">
        <v>637</v>
      </c>
      <c r="K1337">
        <v>0.98150000000000004</v>
      </c>
      <c r="L1337" t="s">
        <v>1546</v>
      </c>
      <c r="M1337">
        <v>0.45369999999999999</v>
      </c>
      <c r="N1337" t="str">
        <f>_xlfn.XLOOKUP(All_Together_New[[#This Row],[School Name]],Maine_Schools[School Name],Maine_Schools[Comparison School Type],"Error")</f>
        <v>Non Charter</v>
      </c>
    </row>
    <row r="1338" spans="1:14">
      <c r="A1338" t="s">
        <v>570</v>
      </c>
      <c r="B1338">
        <v>427</v>
      </c>
      <c r="C1338" t="s">
        <v>1158</v>
      </c>
      <c r="D1338">
        <v>433</v>
      </c>
      <c r="E1338" t="s">
        <v>556</v>
      </c>
      <c r="F1338" t="s">
        <v>1243</v>
      </c>
      <c r="G1338" t="s">
        <v>586</v>
      </c>
      <c r="H1338" t="s">
        <v>2297</v>
      </c>
      <c r="I1338">
        <v>677</v>
      </c>
      <c r="J1338">
        <v>670</v>
      </c>
      <c r="K1338">
        <v>0.98970000000000002</v>
      </c>
      <c r="L1338" t="s">
        <v>1354</v>
      </c>
      <c r="M1338">
        <v>0.21190000000000001</v>
      </c>
      <c r="N1338" t="str">
        <f>_xlfn.XLOOKUP(All_Together_New[[#This Row],[School Name]],Maine_Schools[School Name],Maine_Schools[Comparison School Type],"Error")</f>
        <v>Non Charter</v>
      </c>
    </row>
    <row r="1339" spans="1:14">
      <c r="A1339" t="s">
        <v>570</v>
      </c>
      <c r="B1339">
        <v>1996</v>
      </c>
      <c r="C1339" t="s">
        <v>1160</v>
      </c>
      <c r="D1339">
        <v>929</v>
      </c>
      <c r="E1339" t="s">
        <v>527</v>
      </c>
      <c r="F1339" t="s">
        <v>1243</v>
      </c>
      <c r="G1339" t="s">
        <v>586</v>
      </c>
      <c r="H1339" t="s">
        <v>2297</v>
      </c>
      <c r="I1339">
        <v>47</v>
      </c>
      <c r="J1339">
        <v>47</v>
      </c>
      <c r="K1339">
        <v>1</v>
      </c>
      <c r="L1339" t="s">
        <v>1591</v>
      </c>
      <c r="M1339">
        <v>0.34039999999999998</v>
      </c>
      <c r="N1339" t="str">
        <f>_xlfn.XLOOKUP(All_Together_New[[#This Row],[School Name]],Maine_Schools[School Name],Maine_Schools[Comparison School Type],"Error")</f>
        <v>Non Charter</v>
      </c>
    </row>
    <row r="1340" spans="1:14">
      <c r="A1340" t="s">
        <v>570</v>
      </c>
      <c r="B1340">
        <v>434</v>
      </c>
      <c r="C1340" t="s">
        <v>1162</v>
      </c>
      <c r="D1340">
        <v>435</v>
      </c>
      <c r="E1340" t="s">
        <v>441</v>
      </c>
      <c r="F1340" t="s">
        <v>1243</v>
      </c>
      <c r="G1340" t="s">
        <v>586</v>
      </c>
      <c r="H1340" t="s">
        <v>2297</v>
      </c>
      <c r="I1340">
        <v>45</v>
      </c>
      <c r="J1340">
        <v>43</v>
      </c>
      <c r="K1340">
        <v>0.9556</v>
      </c>
      <c r="L1340" t="s">
        <v>1417</v>
      </c>
      <c r="M1340">
        <v>0.4884</v>
      </c>
      <c r="N1340" t="str">
        <f>_xlfn.XLOOKUP(All_Together_New[[#This Row],[School Name]],Maine_Schools[School Name],Maine_Schools[Comparison School Type],"Error")</f>
        <v>Non Charter</v>
      </c>
    </row>
    <row r="1341" spans="1:14">
      <c r="A1341" t="s">
        <v>570</v>
      </c>
      <c r="B1341">
        <v>440</v>
      </c>
      <c r="C1341" t="s">
        <v>1164</v>
      </c>
      <c r="D1341">
        <v>441</v>
      </c>
      <c r="E1341" t="s">
        <v>532</v>
      </c>
      <c r="F1341" t="s">
        <v>1243</v>
      </c>
      <c r="G1341" t="s">
        <v>586</v>
      </c>
      <c r="H1341" t="s">
        <v>2297</v>
      </c>
      <c r="I1341">
        <v>40</v>
      </c>
      <c r="J1341">
        <v>40</v>
      </c>
      <c r="K1341">
        <v>1</v>
      </c>
      <c r="L1341" t="s">
        <v>1352</v>
      </c>
      <c r="M1341">
        <v>0.17499999999999999</v>
      </c>
      <c r="N1341" t="str">
        <f>_xlfn.XLOOKUP(All_Together_New[[#This Row],[School Name]],Maine_Schools[School Name],Maine_Schools[Comparison School Type],"Error")</f>
        <v>Non Charter</v>
      </c>
    </row>
    <row r="1342" spans="1:14">
      <c r="A1342" t="s">
        <v>570</v>
      </c>
      <c r="B1342">
        <v>444</v>
      </c>
      <c r="C1342" t="s">
        <v>1166</v>
      </c>
      <c r="D1342">
        <v>453</v>
      </c>
      <c r="E1342" t="s">
        <v>318</v>
      </c>
      <c r="F1342" t="s">
        <v>1243</v>
      </c>
      <c r="G1342" t="s">
        <v>586</v>
      </c>
      <c r="H1342" t="s">
        <v>2297</v>
      </c>
      <c r="I1342">
        <v>79</v>
      </c>
      <c r="J1342">
        <v>76</v>
      </c>
      <c r="K1342">
        <v>0.96199999999999997</v>
      </c>
      <c r="L1342" t="s">
        <v>1256</v>
      </c>
      <c r="M1342">
        <v>0.1842</v>
      </c>
      <c r="N1342" t="str">
        <f>_xlfn.XLOOKUP(All_Together_New[[#This Row],[School Name]],Maine_Schools[School Name],Maine_Schools[Comparison School Type],"Error")</f>
        <v>Non Charter</v>
      </c>
    </row>
    <row r="1343" spans="1:14">
      <c r="A1343" t="s">
        <v>570</v>
      </c>
      <c r="B1343">
        <v>444</v>
      </c>
      <c r="C1343" t="s">
        <v>1166</v>
      </c>
      <c r="D1343">
        <v>447</v>
      </c>
      <c r="E1343" t="s">
        <v>325</v>
      </c>
      <c r="F1343" t="s">
        <v>1243</v>
      </c>
      <c r="G1343" t="s">
        <v>586</v>
      </c>
      <c r="H1343" t="s">
        <v>2297</v>
      </c>
      <c r="I1343">
        <v>67</v>
      </c>
      <c r="J1343">
        <v>67</v>
      </c>
      <c r="K1343">
        <v>1</v>
      </c>
      <c r="L1343" t="s">
        <v>1323</v>
      </c>
      <c r="M1343">
        <v>0.26869999999999999</v>
      </c>
      <c r="N1343" t="str">
        <f>_xlfn.XLOOKUP(All_Together_New[[#This Row],[School Name]],Maine_Schools[School Name],Maine_Schools[Comparison School Type],"Error")</f>
        <v>Non Charter</v>
      </c>
    </row>
    <row r="1344" spans="1:14">
      <c r="A1344" t="s">
        <v>570</v>
      </c>
      <c r="B1344">
        <v>444</v>
      </c>
      <c r="C1344" t="s">
        <v>1166</v>
      </c>
      <c r="D1344">
        <v>455</v>
      </c>
      <c r="E1344" t="s">
        <v>33</v>
      </c>
      <c r="F1344" t="s">
        <v>1243</v>
      </c>
      <c r="G1344" t="s">
        <v>586</v>
      </c>
      <c r="H1344" t="s">
        <v>2297</v>
      </c>
      <c r="I1344">
        <v>97</v>
      </c>
      <c r="J1344">
        <v>97</v>
      </c>
      <c r="K1344">
        <v>1</v>
      </c>
      <c r="L1344" t="s">
        <v>1410</v>
      </c>
      <c r="M1344">
        <v>0.32990000000000003</v>
      </c>
      <c r="N1344" t="str">
        <f>_xlfn.XLOOKUP(All_Together_New[[#This Row],[School Name]],Maine_Schools[School Name],Maine_Schools[Comparison School Type],"Error")</f>
        <v>Non Charter</v>
      </c>
    </row>
    <row r="1345" spans="1:14">
      <c r="A1345" t="s">
        <v>570</v>
      </c>
      <c r="B1345">
        <v>444</v>
      </c>
      <c r="C1345" t="s">
        <v>1166</v>
      </c>
      <c r="D1345">
        <v>446</v>
      </c>
      <c r="E1345" t="s">
        <v>452</v>
      </c>
      <c r="F1345" t="s">
        <v>1243</v>
      </c>
      <c r="G1345" t="s">
        <v>586</v>
      </c>
      <c r="H1345" t="s">
        <v>2297</v>
      </c>
      <c r="I1345">
        <v>58</v>
      </c>
      <c r="J1345">
        <v>57</v>
      </c>
      <c r="K1345">
        <v>0.98280000000000001</v>
      </c>
      <c r="L1345" t="s">
        <v>1261</v>
      </c>
      <c r="M1345">
        <v>0.38600000000000001</v>
      </c>
      <c r="N1345" t="str">
        <f>_xlfn.XLOOKUP(All_Together_New[[#This Row],[School Name]],Maine_Schools[School Name],Maine_Schools[Comparison School Type],"Error")</f>
        <v>Non Charter</v>
      </c>
    </row>
    <row r="1346" spans="1:14">
      <c r="A1346" t="s">
        <v>570</v>
      </c>
      <c r="B1346">
        <v>444</v>
      </c>
      <c r="C1346" t="s">
        <v>1166</v>
      </c>
      <c r="D1346">
        <v>451</v>
      </c>
      <c r="E1346" t="s">
        <v>376</v>
      </c>
      <c r="F1346" t="s">
        <v>1243</v>
      </c>
      <c r="G1346" t="s">
        <v>586</v>
      </c>
      <c r="H1346" t="s">
        <v>2297</v>
      </c>
      <c r="I1346">
        <v>227</v>
      </c>
      <c r="J1346">
        <v>202</v>
      </c>
      <c r="K1346">
        <v>0.88990000000000002</v>
      </c>
      <c r="L1346" t="s">
        <v>1319</v>
      </c>
      <c r="M1346">
        <v>0.495</v>
      </c>
      <c r="N1346" t="str">
        <f>_xlfn.XLOOKUP(All_Together_New[[#This Row],[School Name]],Maine_Schools[School Name],Maine_Schools[Comparison School Type],"Error")</f>
        <v>Non Charter</v>
      </c>
    </row>
    <row r="1347" spans="1:14">
      <c r="A1347" t="s">
        <v>570</v>
      </c>
      <c r="B1347">
        <v>444</v>
      </c>
      <c r="C1347" t="s">
        <v>1166</v>
      </c>
      <c r="D1347">
        <v>2213</v>
      </c>
      <c r="E1347" t="s">
        <v>445</v>
      </c>
      <c r="F1347" t="s">
        <v>1243</v>
      </c>
      <c r="G1347" t="s">
        <v>586</v>
      </c>
      <c r="H1347" t="s">
        <v>2297</v>
      </c>
      <c r="I1347">
        <v>808</v>
      </c>
      <c r="J1347">
        <v>796</v>
      </c>
      <c r="K1347">
        <v>0.98509999999999998</v>
      </c>
      <c r="L1347" t="s">
        <v>2476</v>
      </c>
      <c r="M1347">
        <v>0.53390000000000004</v>
      </c>
      <c r="N1347" t="str">
        <f>_xlfn.XLOOKUP(All_Together_New[[#This Row],[School Name]],Maine_Schools[School Name],Maine_Schools[Comparison School Type],"Error")</f>
        <v>Non Charter</v>
      </c>
    </row>
    <row r="1348" spans="1:14">
      <c r="A1348" t="s">
        <v>570</v>
      </c>
      <c r="B1348">
        <v>444</v>
      </c>
      <c r="C1348" t="s">
        <v>1166</v>
      </c>
      <c r="D1348">
        <v>452</v>
      </c>
      <c r="E1348" t="s">
        <v>548</v>
      </c>
      <c r="F1348" t="s">
        <v>1243</v>
      </c>
      <c r="G1348" t="s">
        <v>586</v>
      </c>
      <c r="H1348" t="s">
        <v>2297</v>
      </c>
      <c r="I1348">
        <v>121</v>
      </c>
      <c r="J1348">
        <v>120</v>
      </c>
      <c r="K1348">
        <v>0.99170000000000003</v>
      </c>
      <c r="L1348" t="s">
        <v>1273</v>
      </c>
      <c r="M1348">
        <v>0.30830000000000002</v>
      </c>
      <c r="N1348" t="str">
        <f>_xlfn.XLOOKUP(All_Together_New[[#This Row],[School Name]],Maine_Schools[School Name],Maine_Schools[Comparison School Type],"Error")</f>
        <v>Non Charter</v>
      </c>
    </row>
    <row r="1349" spans="1:14">
      <c r="A1349" t="s">
        <v>570</v>
      </c>
      <c r="B1349">
        <v>456</v>
      </c>
      <c r="C1349" t="s">
        <v>1169</v>
      </c>
      <c r="D1349">
        <v>457</v>
      </c>
      <c r="E1349" t="s">
        <v>418</v>
      </c>
      <c r="F1349" t="s">
        <v>1243</v>
      </c>
      <c r="G1349" t="s">
        <v>586</v>
      </c>
      <c r="H1349" t="s">
        <v>2297</v>
      </c>
      <c r="I1349">
        <v>73</v>
      </c>
      <c r="J1349">
        <v>73</v>
      </c>
      <c r="K1349">
        <v>1</v>
      </c>
      <c r="L1349" t="s">
        <v>1336</v>
      </c>
      <c r="M1349">
        <v>0.52049999999999996</v>
      </c>
      <c r="N1349" t="str">
        <f>_xlfn.XLOOKUP(All_Together_New[[#This Row],[School Name]],Maine_Schools[School Name],Maine_Schools[Comparison School Type],"Error")</f>
        <v>Non Charter</v>
      </c>
    </row>
    <row r="1350" spans="1:14">
      <c r="A1350" t="s">
        <v>570</v>
      </c>
      <c r="B1350">
        <v>1738</v>
      </c>
      <c r="C1350" t="s">
        <v>1171</v>
      </c>
      <c r="D1350">
        <v>835</v>
      </c>
      <c r="E1350" t="s">
        <v>380</v>
      </c>
      <c r="F1350" t="s">
        <v>1243</v>
      </c>
      <c r="G1350" t="s">
        <v>586</v>
      </c>
      <c r="H1350" t="s">
        <v>2297</v>
      </c>
      <c r="I1350">
        <v>131</v>
      </c>
      <c r="J1350">
        <v>128</v>
      </c>
      <c r="K1350">
        <v>0.97709999999999997</v>
      </c>
      <c r="L1350" t="s">
        <v>1308</v>
      </c>
      <c r="M1350">
        <v>0.4219</v>
      </c>
      <c r="N1350" t="str">
        <f>_xlfn.XLOOKUP(All_Together_New[[#This Row],[School Name]],Maine_Schools[School Name],Maine_Schools[Comparison School Type],"Error")</f>
        <v>Non Charter</v>
      </c>
    </row>
    <row r="1351" spans="1:14">
      <c r="A1351" t="s">
        <v>570</v>
      </c>
      <c r="B1351">
        <v>462</v>
      </c>
      <c r="C1351" t="s">
        <v>1173</v>
      </c>
      <c r="D1351">
        <v>463</v>
      </c>
      <c r="E1351" t="s">
        <v>534</v>
      </c>
      <c r="F1351" t="s">
        <v>1243</v>
      </c>
      <c r="G1351" t="s">
        <v>586</v>
      </c>
      <c r="H1351" t="s">
        <v>2297</v>
      </c>
      <c r="I1351">
        <v>90</v>
      </c>
      <c r="J1351">
        <v>90</v>
      </c>
      <c r="K1351">
        <v>1</v>
      </c>
      <c r="L1351" t="s">
        <v>1331</v>
      </c>
      <c r="M1351">
        <v>0.5</v>
      </c>
      <c r="N1351" t="str">
        <f>_xlfn.XLOOKUP(All_Together_New[[#This Row],[School Name]],Maine_Schools[School Name],Maine_Schools[Comparison School Type],"Error")</f>
        <v>Non Charter</v>
      </c>
    </row>
    <row r="1352" spans="1:14">
      <c r="A1352" t="s">
        <v>570</v>
      </c>
      <c r="B1352">
        <v>1999</v>
      </c>
      <c r="C1352" t="s">
        <v>537</v>
      </c>
      <c r="D1352">
        <v>2000</v>
      </c>
      <c r="E1352" t="s">
        <v>537</v>
      </c>
      <c r="F1352" t="s">
        <v>1243</v>
      </c>
      <c r="G1352" t="s">
        <v>586</v>
      </c>
      <c r="H1352" t="s">
        <v>2297</v>
      </c>
      <c r="I1352">
        <v>14</v>
      </c>
      <c r="J1352">
        <v>14</v>
      </c>
      <c r="K1352">
        <v>1</v>
      </c>
      <c r="L1352" t="s">
        <v>1252</v>
      </c>
      <c r="M1352">
        <v>0.64290000000000003</v>
      </c>
      <c r="N1352" t="str">
        <f>_xlfn.XLOOKUP(All_Together_New[[#This Row],[School Name]],Maine_Schools[School Name],Maine_Schools[Comparison School Type],"Error")</f>
        <v>Non Charter</v>
      </c>
    </row>
    <row r="1353" spans="1:14">
      <c r="A1353" t="s">
        <v>570</v>
      </c>
      <c r="B1353">
        <v>1282</v>
      </c>
      <c r="C1353" t="s">
        <v>538</v>
      </c>
      <c r="D1353">
        <v>1283</v>
      </c>
      <c r="E1353" t="s">
        <v>538</v>
      </c>
      <c r="F1353" t="s">
        <v>1243</v>
      </c>
      <c r="G1353" t="s">
        <v>586</v>
      </c>
      <c r="H1353" t="s">
        <v>2297</v>
      </c>
      <c r="I1353">
        <v>505</v>
      </c>
      <c r="J1353">
        <v>484</v>
      </c>
      <c r="K1353">
        <v>0.95840000000000003</v>
      </c>
      <c r="L1353" t="s">
        <v>1297</v>
      </c>
      <c r="M1353">
        <v>0.50619999999999998</v>
      </c>
      <c r="N1353" t="str">
        <f>_xlfn.XLOOKUP(All_Together_New[[#This Row],[School Name]],Maine_Schools[School Name],Maine_Schools[Comparison School Type],"Error")</f>
        <v>Non Charter</v>
      </c>
    </row>
    <row r="1354" spans="1:14">
      <c r="A1354" t="s">
        <v>570</v>
      </c>
      <c r="B1354">
        <v>466</v>
      </c>
      <c r="C1354" t="s">
        <v>1175</v>
      </c>
      <c r="D1354">
        <v>467</v>
      </c>
      <c r="E1354" t="s">
        <v>236</v>
      </c>
      <c r="F1354" t="s">
        <v>1243</v>
      </c>
      <c r="G1354" t="s">
        <v>586</v>
      </c>
      <c r="H1354" t="s">
        <v>2297</v>
      </c>
      <c r="I1354">
        <v>81</v>
      </c>
      <c r="J1354">
        <v>77</v>
      </c>
      <c r="K1354">
        <v>0.9506</v>
      </c>
      <c r="L1354" t="s">
        <v>1269</v>
      </c>
      <c r="M1354">
        <v>0.68830000000000002</v>
      </c>
      <c r="N1354" t="str">
        <f>_xlfn.XLOOKUP(All_Together_New[[#This Row],[School Name]],Maine_Schools[School Name],Maine_Schools[Comparison School Type],"Error")</f>
        <v>Non Charter</v>
      </c>
    </row>
    <row r="1355" spans="1:14">
      <c r="A1355" t="s">
        <v>570</v>
      </c>
      <c r="B1355">
        <v>468</v>
      </c>
      <c r="C1355" t="s">
        <v>1177</v>
      </c>
      <c r="D1355">
        <v>469</v>
      </c>
      <c r="E1355" t="s">
        <v>455</v>
      </c>
      <c r="F1355" t="s">
        <v>1243</v>
      </c>
      <c r="G1355" t="s">
        <v>586</v>
      </c>
      <c r="H1355" t="s">
        <v>2297</v>
      </c>
      <c r="I1355">
        <v>81</v>
      </c>
      <c r="J1355">
        <v>81</v>
      </c>
      <c r="K1355">
        <v>1</v>
      </c>
      <c r="L1355" t="s">
        <v>1251</v>
      </c>
      <c r="M1355">
        <v>0.44440000000000002</v>
      </c>
      <c r="N1355" t="str">
        <f>_xlfn.XLOOKUP(All_Together_New[[#This Row],[School Name]],Maine_Schools[School Name],Maine_Schools[Comparison School Type],"Error")</f>
        <v>Non Charter</v>
      </c>
    </row>
    <row r="1356" spans="1:14">
      <c r="A1356" t="s">
        <v>570</v>
      </c>
      <c r="B1356">
        <v>473</v>
      </c>
      <c r="C1356" t="s">
        <v>1179</v>
      </c>
      <c r="D1356">
        <v>474</v>
      </c>
      <c r="E1356" t="s">
        <v>462</v>
      </c>
      <c r="F1356" t="s">
        <v>1243</v>
      </c>
      <c r="G1356" t="s">
        <v>586</v>
      </c>
      <c r="H1356" t="s">
        <v>2297</v>
      </c>
      <c r="I1356">
        <v>241</v>
      </c>
      <c r="J1356">
        <v>240</v>
      </c>
      <c r="K1356">
        <v>0.99590000000000001</v>
      </c>
      <c r="L1356" t="s">
        <v>1317</v>
      </c>
      <c r="M1356">
        <v>0.51670000000000005</v>
      </c>
      <c r="N1356" t="str">
        <f>_xlfn.XLOOKUP(All_Together_New[[#This Row],[School Name]],Maine_Schools[School Name],Maine_Schools[Comparison School Type],"Error")</f>
        <v>Non Charter</v>
      </c>
    </row>
    <row r="1357" spans="1:14">
      <c r="A1357" t="s">
        <v>570</v>
      </c>
      <c r="B1357">
        <v>475</v>
      </c>
      <c r="C1357" t="s">
        <v>1181</v>
      </c>
      <c r="D1357">
        <v>476</v>
      </c>
      <c r="E1357" t="s">
        <v>541</v>
      </c>
      <c r="F1357" t="s">
        <v>1243</v>
      </c>
      <c r="G1357" t="s">
        <v>586</v>
      </c>
      <c r="H1357" t="s">
        <v>2297</v>
      </c>
      <c r="I1357">
        <v>89</v>
      </c>
      <c r="J1357">
        <v>88</v>
      </c>
      <c r="K1357">
        <v>0.98880000000000001</v>
      </c>
      <c r="L1357" t="s">
        <v>1249</v>
      </c>
      <c r="M1357">
        <v>0.28410000000000002</v>
      </c>
      <c r="N1357" t="str">
        <f>_xlfn.XLOOKUP(All_Together_New[[#This Row],[School Name]],Maine_Schools[School Name],Maine_Schools[Comparison School Type],"Error")</f>
        <v>Non Charter</v>
      </c>
    </row>
    <row r="1358" spans="1:14">
      <c r="A1358" t="s">
        <v>570</v>
      </c>
      <c r="B1358">
        <v>1156</v>
      </c>
      <c r="C1358" t="s">
        <v>550</v>
      </c>
      <c r="D1358">
        <v>1157</v>
      </c>
      <c r="E1358" t="s">
        <v>550</v>
      </c>
      <c r="F1358" t="s">
        <v>1243</v>
      </c>
      <c r="G1358" t="s">
        <v>586</v>
      </c>
      <c r="H1358" t="s">
        <v>2297</v>
      </c>
      <c r="I1358">
        <v>85</v>
      </c>
      <c r="J1358">
        <v>73</v>
      </c>
      <c r="K1358">
        <v>0.85880000000000001</v>
      </c>
      <c r="L1358" t="s">
        <v>1281</v>
      </c>
      <c r="M1358">
        <v>0.56159999999999999</v>
      </c>
      <c r="N1358" t="str">
        <f>_xlfn.XLOOKUP(All_Together_New[[#This Row],[School Name]],Maine_Schools[School Name],Maine_Schools[Comparison School Type],"Error")</f>
        <v>Non Charter</v>
      </c>
    </row>
    <row r="1359" spans="1:14">
      <c r="A1359" t="s">
        <v>570</v>
      </c>
      <c r="B1359">
        <v>480</v>
      </c>
      <c r="C1359" t="s">
        <v>1183</v>
      </c>
      <c r="D1359">
        <v>481</v>
      </c>
      <c r="E1359" t="s">
        <v>16</v>
      </c>
      <c r="F1359" t="s">
        <v>1243</v>
      </c>
      <c r="G1359" t="s">
        <v>586</v>
      </c>
      <c r="H1359" t="s">
        <v>2297</v>
      </c>
      <c r="I1359">
        <v>232</v>
      </c>
      <c r="J1359">
        <v>229</v>
      </c>
      <c r="K1359">
        <v>0.98709999999999998</v>
      </c>
      <c r="L1359" t="s">
        <v>1403</v>
      </c>
      <c r="M1359">
        <v>0.58520000000000005</v>
      </c>
      <c r="N1359" t="str">
        <f>_xlfn.XLOOKUP(All_Together_New[[#This Row],[School Name]],Maine_Schools[School Name],Maine_Schools[Comparison School Type],"Error")</f>
        <v>Non Charter</v>
      </c>
    </row>
    <row r="1360" spans="1:14">
      <c r="A1360" t="s">
        <v>570</v>
      </c>
      <c r="B1360">
        <v>480</v>
      </c>
      <c r="C1360" t="s">
        <v>1183</v>
      </c>
      <c r="D1360">
        <v>483</v>
      </c>
      <c r="E1360" t="s">
        <v>100</v>
      </c>
      <c r="F1360" t="s">
        <v>1243</v>
      </c>
      <c r="G1360" t="s">
        <v>586</v>
      </c>
      <c r="H1360" t="s">
        <v>2297</v>
      </c>
      <c r="I1360">
        <v>126</v>
      </c>
      <c r="J1360">
        <v>126</v>
      </c>
      <c r="K1360">
        <v>1</v>
      </c>
      <c r="L1360" t="s">
        <v>1439</v>
      </c>
      <c r="M1360">
        <v>0.49209999999999998</v>
      </c>
      <c r="N1360" t="str">
        <f>_xlfn.XLOOKUP(All_Together_New[[#This Row],[School Name]],Maine_Schools[School Name],Maine_Schools[Comparison School Type],"Error")</f>
        <v>Non Charter</v>
      </c>
    </row>
    <row r="1361" spans="1:14">
      <c r="A1361" t="s">
        <v>570</v>
      </c>
      <c r="B1361">
        <v>480</v>
      </c>
      <c r="C1361" t="s">
        <v>1183</v>
      </c>
      <c r="D1361">
        <v>484</v>
      </c>
      <c r="E1361" t="s">
        <v>195</v>
      </c>
      <c r="F1361" t="s">
        <v>1243</v>
      </c>
      <c r="G1361" t="s">
        <v>586</v>
      </c>
      <c r="H1361" t="s">
        <v>2297</v>
      </c>
      <c r="I1361">
        <v>330</v>
      </c>
      <c r="J1361">
        <v>321</v>
      </c>
      <c r="K1361">
        <v>0.97270000000000001</v>
      </c>
      <c r="L1361" t="s">
        <v>1605</v>
      </c>
      <c r="M1361">
        <v>0.61990000000000001</v>
      </c>
      <c r="N1361" t="str">
        <f>_xlfn.XLOOKUP(All_Together_New[[#This Row],[School Name]],Maine_Schools[School Name],Maine_Schools[Comparison School Type],"Error")</f>
        <v>Non Charter</v>
      </c>
    </row>
    <row r="1362" spans="1:14">
      <c r="A1362" t="s">
        <v>570</v>
      </c>
      <c r="B1362">
        <v>480</v>
      </c>
      <c r="C1362" t="s">
        <v>1183</v>
      </c>
      <c r="D1362">
        <v>482</v>
      </c>
      <c r="E1362" t="s">
        <v>134</v>
      </c>
      <c r="F1362" t="s">
        <v>1243</v>
      </c>
      <c r="G1362" t="s">
        <v>586</v>
      </c>
      <c r="H1362" t="s">
        <v>2297</v>
      </c>
      <c r="I1362">
        <v>137</v>
      </c>
      <c r="J1362">
        <v>131</v>
      </c>
      <c r="K1362">
        <v>0.95620000000000005</v>
      </c>
      <c r="L1362" t="s">
        <v>1408</v>
      </c>
      <c r="M1362">
        <v>0.59540000000000004</v>
      </c>
      <c r="N1362" t="str">
        <f>_xlfn.XLOOKUP(All_Together_New[[#This Row],[School Name]],Maine_Schools[School Name],Maine_Schools[Comparison School Type],"Error")</f>
        <v>Non Charter</v>
      </c>
    </row>
    <row r="1363" spans="1:14">
      <c r="A1363" t="s">
        <v>570</v>
      </c>
      <c r="B1363">
        <v>1060</v>
      </c>
      <c r="C1363" t="s">
        <v>1185</v>
      </c>
      <c r="D1363">
        <v>1061</v>
      </c>
      <c r="E1363" t="s">
        <v>554</v>
      </c>
      <c r="F1363" t="s">
        <v>1243</v>
      </c>
      <c r="G1363" t="s">
        <v>586</v>
      </c>
      <c r="H1363" t="s">
        <v>2297</v>
      </c>
      <c r="I1363">
        <v>233</v>
      </c>
      <c r="J1363">
        <v>232</v>
      </c>
      <c r="K1363">
        <v>0.99570000000000003</v>
      </c>
      <c r="L1363" t="s">
        <v>1611</v>
      </c>
      <c r="M1363">
        <v>0.39219999999999999</v>
      </c>
      <c r="N1363" t="str">
        <f>_xlfn.XLOOKUP(All_Together_New[[#This Row],[School Name]],Maine_Schools[School Name],Maine_Schools[Comparison School Type],"Error")</f>
        <v>Non Charter</v>
      </c>
    </row>
    <row r="1364" spans="1:14">
      <c r="A1364" t="s">
        <v>570</v>
      </c>
      <c r="B1364">
        <v>1060</v>
      </c>
      <c r="C1364" t="s">
        <v>1185</v>
      </c>
      <c r="D1364">
        <v>1063</v>
      </c>
      <c r="E1364" t="s">
        <v>406</v>
      </c>
      <c r="F1364" t="s">
        <v>1243</v>
      </c>
      <c r="G1364" t="s">
        <v>586</v>
      </c>
      <c r="H1364" t="s">
        <v>2297</v>
      </c>
      <c r="I1364">
        <v>91</v>
      </c>
      <c r="J1364">
        <v>89</v>
      </c>
      <c r="K1364">
        <v>0.97799999999999998</v>
      </c>
      <c r="L1364" t="s">
        <v>1281</v>
      </c>
      <c r="M1364">
        <v>0.4607</v>
      </c>
      <c r="N1364" t="str">
        <f>_xlfn.XLOOKUP(All_Together_New[[#This Row],[School Name]],Maine_Schools[School Name],Maine_Schools[Comparison School Type],"Error")</f>
        <v>Non Charter</v>
      </c>
    </row>
    <row r="1365" spans="1:14">
      <c r="A1365" t="s">
        <v>570</v>
      </c>
      <c r="B1365">
        <v>1060</v>
      </c>
      <c r="C1365" t="s">
        <v>1185</v>
      </c>
      <c r="D1365">
        <v>1062</v>
      </c>
      <c r="E1365" t="s">
        <v>555</v>
      </c>
      <c r="F1365" t="s">
        <v>1243</v>
      </c>
      <c r="G1365" t="s">
        <v>586</v>
      </c>
      <c r="H1365" t="s">
        <v>2297</v>
      </c>
      <c r="I1365">
        <v>441</v>
      </c>
      <c r="J1365">
        <v>434</v>
      </c>
      <c r="K1365">
        <v>0.98409999999999997</v>
      </c>
      <c r="L1365" t="s">
        <v>1442</v>
      </c>
      <c r="M1365">
        <v>0.371</v>
      </c>
      <c r="N1365" t="str">
        <f>_xlfn.XLOOKUP(All_Together_New[[#This Row],[School Name]],Maine_Schools[School Name],Maine_Schools[Comparison School Type],"Error")</f>
        <v>Non Charter</v>
      </c>
    </row>
    <row r="1366" spans="1:14">
      <c r="A1366" t="s">
        <v>570</v>
      </c>
      <c r="B1366">
        <v>1736</v>
      </c>
      <c r="C1366" t="s">
        <v>1190</v>
      </c>
      <c r="D1366">
        <v>494</v>
      </c>
      <c r="E1366" t="s">
        <v>557</v>
      </c>
      <c r="F1366" t="s">
        <v>1243</v>
      </c>
      <c r="G1366" t="s">
        <v>586</v>
      </c>
      <c r="H1366" t="s">
        <v>2297</v>
      </c>
      <c r="I1366">
        <v>40</v>
      </c>
      <c r="J1366">
        <v>39</v>
      </c>
      <c r="K1366">
        <v>0.97499999999999998</v>
      </c>
      <c r="L1366" t="s">
        <v>1401</v>
      </c>
      <c r="M1366">
        <v>0.28210000000000002</v>
      </c>
      <c r="N1366" t="str">
        <f>_xlfn.XLOOKUP(All_Together_New[[#This Row],[School Name]],Maine_Schools[School Name],Maine_Schools[Comparison School Type],"Error")</f>
        <v>Non Charter</v>
      </c>
    </row>
    <row r="1367" spans="1:14">
      <c r="A1367" t="s">
        <v>570</v>
      </c>
      <c r="B1367">
        <v>495</v>
      </c>
      <c r="C1367" t="s">
        <v>1192</v>
      </c>
      <c r="D1367">
        <v>501</v>
      </c>
      <c r="E1367" t="s">
        <v>285</v>
      </c>
      <c r="F1367" t="s">
        <v>1243</v>
      </c>
      <c r="G1367" t="s">
        <v>586</v>
      </c>
      <c r="H1367" t="s">
        <v>2297</v>
      </c>
      <c r="I1367">
        <v>119</v>
      </c>
      <c r="J1367">
        <v>119</v>
      </c>
      <c r="K1367">
        <v>1</v>
      </c>
      <c r="L1367" t="s">
        <v>1458</v>
      </c>
      <c r="M1367">
        <v>0.47060000000000002</v>
      </c>
      <c r="N1367" t="str">
        <f>_xlfn.XLOOKUP(All_Together_New[[#This Row],[School Name]],Maine_Schools[School Name],Maine_Schools[Comparison School Type],"Error")</f>
        <v>Non Charter</v>
      </c>
    </row>
    <row r="1368" spans="1:14">
      <c r="A1368" t="s">
        <v>570</v>
      </c>
      <c r="B1368">
        <v>495</v>
      </c>
      <c r="C1368" t="s">
        <v>1192</v>
      </c>
      <c r="D1368">
        <v>500</v>
      </c>
      <c r="E1368" t="s">
        <v>410</v>
      </c>
      <c r="F1368" t="s">
        <v>1243</v>
      </c>
      <c r="G1368" t="s">
        <v>586</v>
      </c>
      <c r="H1368" t="s">
        <v>2297</v>
      </c>
      <c r="I1368">
        <v>76</v>
      </c>
      <c r="J1368">
        <v>76</v>
      </c>
      <c r="K1368">
        <v>1</v>
      </c>
      <c r="L1368" t="s">
        <v>1392</v>
      </c>
      <c r="M1368">
        <v>0.52629999999999999</v>
      </c>
      <c r="N1368" t="str">
        <f>_xlfn.XLOOKUP(All_Together_New[[#This Row],[School Name]],Maine_Schools[School Name],Maine_Schools[Comparison School Type],"Error")</f>
        <v>Non Charter</v>
      </c>
    </row>
    <row r="1369" spans="1:14">
      <c r="A1369" t="s">
        <v>570</v>
      </c>
      <c r="B1369">
        <v>495</v>
      </c>
      <c r="C1369" t="s">
        <v>1192</v>
      </c>
      <c r="D1369">
        <v>497</v>
      </c>
      <c r="E1369" t="s">
        <v>188</v>
      </c>
      <c r="F1369" t="s">
        <v>1243</v>
      </c>
      <c r="G1369" t="s">
        <v>586</v>
      </c>
      <c r="H1369" t="s">
        <v>2297</v>
      </c>
      <c r="I1369">
        <v>168</v>
      </c>
      <c r="J1369">
        <v>168</v>
      </c>
      <c r="K1369">
        <v>1</v>
      </c>
      <c r="L1369" t="s">
        <v>1493</v>
      </c>
      <c r="M1369">
        <v>0.72619999999999996</v>
      </c>
      <c r="N1369" t="str">
        <f>_xlfn.XLOOKUP(All_Together_New[[#This Row],[School Name]],Maine_Schools[School Name],Maine_Schools[Comparison School Type],"Error")</f>
        <v>Non Charter</v>
      </c>
    </row>
    <row r="1370" spans="1:14">
      <c r="A1370" t="s">
        <v>570</v>
      </c>
      <c r="B1370">
        <v>495</v>
      </c>
      <c r="C1370" t="s">
        <v>1192</v>
      </c>
      <c r="D1370">
        <v>499</v>
      </c>
      <c r="E1370" t="s">
        <v>137</v>
      </c>
      <c r="F1370" t="s">
        <v>1243</v>
      </c>
      <c r="G1370" t="s">
        <v>586</v>
      </c>
      <c r="H1370" t="s">
        <v>2297</v>
      </c>
      <c r="I1370">
        <v>171</v>
      </c>
      <c r="J1370">
        <v>155</v>
      </c>
      <c r="K1370">
        <v>0.90639999999999998</v>
      </c>
      <c r="L1370" t="s">
        <v>1366</v>
      </c>
      <c r="M1370">
        <v>0.66449999999999998</v>
      </c>
      <c r="N1370" t="str">
        <f>_xlfn.XLOOKUP(All_Together_New[[#This Row],[School Name]],Maine_Schools[School Name],Maine_Schools[Comparison School Type],"Error")</f>
        <v>Non Charter</v>
      </c>
    </row>
    <row r="1371" spans="1:14">
      <c r="A1371" t="s">
        <v>570</v>
      </c>
      <c r="B1371">
        <v>495</v>
      </c>
      <c r="C1371" t="s">
        <v>1192</v>
      </c>
      <c r="D1371">
        <v>498</v>
      </c>
      <c r="E1371" t="s">
        <v>245</v>
      </c>
      <c r="F1371" t="s">
        <v>1243</v>
      </c>
      <c r="G1371" t="s">
        <v>586</v>
      </c>
      <c r="H1371" t="s">
        <v>2297</v>
      </c>
      <c r="I1371">
        <v>705</v>
      </c>
      <c r="J1371">
        <v>693</v>
      </c>
      <c r="K1371">
        <v>0.98299999999999998</v>
      </c>
      <c r="L1371" t="s">
        <v>1393</v>
      </c>
      <c r="M1371">
        <v>0.71430000000000005</v>
      </c>
      <c r="N1371" t="str">
        <f>_xlfn.XLOOKUP(All_Together_New[[#This Row],[School Name]],Maine_Schools[School Name],Maine_Schools[Comparison School Type],"Error")</f>
        <v>Non Charter</v>
      </c>
    </row>
    <row r="1372" spans="1:14">
      <c r="A1372" t="s">
        <v>570</v>
      </c>
      <c r="B1372">
        <v>1413</v>
      </c>
      <c r="C1372" t="s">
        <v>1194</v>
      </c>
      <c r="D1372">
        <v>1001</v>
      </c>
      <c r="E1372" t="s">
        <v>420</v>
      </c>
      <c r="F1372" t="s">
        <v>1243</v>
      </c>
      <c r="G1372" t="s">
        <v>586</v>
      </c>
      <c r="H1372" t="s">
        <v>2297</v>
      </c>
      <c r="I1372">
        <v>13</v>
      </c>
      <c r="J1372">
        <v>12</v>
      </c>
      <c r="K1372">
        <v>0.92310000000000003</v>
      </c>
      <c r="L1372" t="s">
        <v>1352</v>
      </c>
      <c r="M1372">
        <v>0.58330000000000004</v>
      </c>
      <c r="N1372" t="str">
        <f>_xlfn.XLOOKUP(All_Together_New[[#This Row],[School Name]],Maine_Schools[School Name],Maine_Schools[Comparison School Type],"Error")</f>
        <v>Non Charter</v>
      </c>
    </row>
    <row r="1373" spans="1:14">
      <c r="A1373" t="s">
        <v>570</v>
      </c>
      <c r="B1373">
        <v>518</v>
      </c>
      <c r="C1373" t="s">
        <v>1196</v>
      </c>
      <c r="D1373">
        <v>521</v>
      </c>
      <c r="E1373" t="s">
        <v>472</v>
      </c>
      <c r="F1373" t="s">
        <v>1243</v>
      </c>
      <c r="G1373" t="s">
        <v>586</v>
      </c>
      <c r="H1373" t="s">
        <v>2297</v>
      </c>
      <c r="I1373">
        <v>303</v>
      </c>
      <c r="J1373">
        <v>303</v>
      </c>
      <c r="K1373">
        <v>1</v>
      </c>
      <c r="L1373" t="s">
        <v>2380</v>
      </c>
      <c r="M1373">
        <v>0.39929999999999999</v>
      </c>
      <c r="N1373" t="str">
        <f>_xlfn.XLOOKUP(All_Together_New[[#This Row],[School Name]],Maine_Schools[School Name],Maine_Schools[Comparison School Type],"Error")</f>
        <v>Non Charter</v>
      </c>
    </row>
    <row r="1374" spans="1:14">
      <c r="A1374" t="s">
        <v>570</v>
      </c>
      <c r="B1374">
        <v>518</v>
      </c>
      <c r="C1374" t="s">
        <v>1196</v>
      </c>
      <c r="D1374">
        <v>519</v>
      </c>
      <c r="E1374" t="s">
        <v>412</v>
      </c>
      <c r="F1374" t="s">
        <v>1243</v>
      </c>
      <c r="G1374" t="s">
        <v>586</v>
      </c>
      <c r="H1374" t="s">
        <v>2297</v>
      </c>
      <c r="I1374">
        <v>97</v>
      </c>
      <c r="J1374">
        <v>96</v>
      </c>
      <c r="K1374">
        <v>0.98970000000000002</v>
      </c>
      <c r="L1374" t="s">
        <v>1334</v>
      </c>
      <c r="M1374">
        <v>0.5</v>
      </c>
      <c r="N1374" t="str">
        <f>_xlfn.XLOOKUP(All_Together_New[[#This Row],[School Name]],Maine_Schools[School Name],Maine_Schools[Comparison School Type],"Error")</f>
        <v>Non Charter</v>
      </c>
    </row>
    <row r="1375" spans="1:14">
      <c r="A1375" t="s">
        <v>570</v>
      </c>
      <c r="B1375">
        <v>518</v>
      </c>
      <c r="C1375" t="s">
        <v>1196</v>
      </c>
      <c r="D1375">
        <v>520</v>
      </c>
      <c r="E1375" t="s">
        <v>84</v>
      </c>
      <c r="F1375" t="s">
        <v>1243</v>
      </c>
      <c r="G1375" t="s">
        <v>586</v>
      </c>
      <c r="H1375" t="s">
        <v>2297</v>
      </c>
      <c r="I1375">
        <v>177</v>
      </c>
      <c r="J1375">
        <v>173</v>
      </c>
      <c r="K1375">
        <v>0.97740000000000005</v>
      </c>
      <c r="L1375" t="s">
        <v>1627</v>
      </c>
      <c r="M1375">
        <v>0.64739999999999998</v>
      </c>
      <c r="N1375" t="str">
        <f>_xlfn.XLOOKUP(All_Together_New[[#This Row],[School Name]],Maine_Schools[School Name],Maine_Schools[Comparison School Type],"Error")</f>
        <v>Non Charter</v>
      </c>
    </row>
    <row r="1376" spans="1:14">
      <c r="A1376" t="s">
        <v>570</v>
      </c>
      <c r="B1376">
        <v>524</v>
      </c>
      <c r="C1376" t="s">
        <v>1198</v>
      </c>
      <c r="D1376">
        <v>525</v>
      </c>
      <c r="E1376" t="s">
        <v>473</v>
      </c>
      <c r="F1376" t="s">
        <v>1243</v>
      </c>
      <c r="G1376" t="s">
        <v>586</v>
      </c>
      <c r="H1376" t="s">
        <v>2297</v>
      </c>
      <c r="I1376">
        <v>170</v>
      </c>
      <c r="J1376">
        <v>170</v>
      </c>
      <c r="K1376">
        <v>1</v>
      </c>
      <c r="L1376" t="s">
        <v>1267</v>
      </c>
      <c r="M1376">
        <v>0.4471</v>
      </c>
      <c r="N1376" t="str">
        <f>_xlfn.XLOOKUP(All_Together_New[[#This Row],[School Name]],Maine_Schools[School Name],Maine_Schools[Comparison School Type],"Error")</f>
        <v>Non Charter</v>
      </c>
    </row>
    <row r="1377" spans="1:14">
      <c r="A1377" t="s">
        <v>570</v>
      </c>
      <c r="B1377">
        <v>524</v>
      </c>
      <c r="C1377" t="s">
        <v>1198</v>
      </c>
      <c r="D1377">
        <v>526</v>
      </c>
      <c r="E1377" t="s">
        <v>142</v>
      </c>
      <c r="F1377" t="s">
        <v>1243</v>
      </c>
      <c r="G1377" t="s">
        <v>586</v>
      </c>
      <c r="H1377" t="s">
        <v>2297</v>
      </c>
      <c r="I1377">
        <v>51</v>
      </c>
      <c r="J1377">
        <v>48</v>
      </c>
      <c r="K1377">
        <v>0.94120000000000004</v>
      </c>
      <c r="L1377" t="s">
        <v>1304</v>
      </c>
      <c r="M1377">
        <v>0.625</v>
      </c>
      <c r="N1377" t="str">
        <f>_xlfn.XLOOKUP(All_Together_New[[#This Row],[School Name]],Maine_Schools[School Name],Maine_Schools[Comparison School Type],"Error")</f>
        <v>Non Charter</v>
      </c>
    </row>
    <row r="1378" spans="1:14">
      <c r="A1378" t="s">
        <v>570</v>
      </c>
      <c r="B1378">
        <v>524</v>
      </c>
      <c r="C1378" t="s">
        <v>1198</v>
      </c>
      <c r="D1378">
        <v>527</v>
      </c>
      <c r="E1378" t="s">
        <v>475</v>
      </c>
      <c r="F1378" t="s">
        <v>1243</v>
      </c>
      <c r="G1378" t="s">
        <v>586</v>
      </c>
      <c r="H1378" t="s">
        <v>2297</v>
      </c>
      <c r="I1378">
        <v>195</v>
      </c>
      <c r="J1378">
        <v>191</v>
      </c>
      <c r="K1378">
        <v>0.97950000000000004</v>
      </c>
      <c r="L1378" t="s">
        <v>1453</v>
      </c>
      <c r="M1378">
        <v>0.61260000000000003</v>
      </c>
      <c r="N1378" t="str">
        <f>_xlfn.XLOOKUP(All_Together_New[[#This Row],[School Name]],Maine_Schools[School Name],Maine_Schools[Comparison School Type],"Error")</f>
        <v>Non Charter</v>
      </c>
    </row>
    <row r="1379" spans="1:14">
      <c r="A1379" t="s">
        <v>570</v>
      </c>
      <c r="B1379">
        <v>1671</v>
      </c>
      <c r="C1379" t="s">
        <v>1200</v>
      </c>
      <c r="D1379">
        <v>529</v>
      </c>
      <c r="E1379" t="s">
        <v>416</v>
      </c>
      <c r="F1379" t="s">
        <v>1243</v>
      </c>
      <c r="G1379" t="s">
        <v>586</v>
      </c>
      <c r="H1379" t="s">
        <v>2297</v>
      </c>
      <c r="I1379">
        <v>73</v>
      </c>
      <c r="J1379">
        <v>71</v>
      </c>
      <c r="K1379">
        <v>0.97260000000000002</v>
      </c>
      <c r="L1379" t="s">
        <v>1410</v>
      </c>
      <c r="M1379">
        <v>0.45069999999999999</v>
      </c>
      <c r="N1379" t="str">
        <f>_xlfn.XLOOKUP(All_Together_New[[#This Row],[School Name]],Maine_Schools[School Name],Maine_Schools[Comparison School Type],"Error")</f>
        <v>Non Charter</v>
      </c>
    </row>
    <row r="1380" spans="1:14">
      <c r="A1380" t="s">
        <v>570</v>
      </c>
      <c r="B1380">
        <v>1671</v>
      </c>
      <c r="C1380" t="s">
        <v>1200</v>
      </c>
      <c r="D1380">
        <v>530</v>
      </c>
      <c r="E1380" t="s">
        <v>148</v>
      </c>
      <c r="F1380" t="s">
        <v>1243</v>
      </c>
      <c r="G1380" t="s">
        <v>586</v>
      </c>
      <c r="H1380" t="s">
        <v>2297</v>
      </c>
      <c r="I1380">
        <v>115</v>
      </c>
      <c r="J1380">
        <v>103</v>
      </c>
      <c r="K1380">
        <v>0.89570000000000005</v>
      </c>
      <c r="L1380" t="s">
        <v>1560</v>
      </c>
      <c r="M1380">
        <v>0.74760000000000004</v>
      </c>
      <c r="N1380" t="str">
        <f>_xlfn.XLOOKUP(All_Together_New[[#This Row],[School Name]],Maine_Schools[School Name],Maine_Schools[Comparison School Type],"Error")</f>
        <v>Non Charter</v>
      </c>
    </row>
    <row r="1381" spans="1:14">
      <c r="A1381" t="s">
        <v>570</v>
      </c>
      <c r="B1381">
        <v>532</v>
      </c>
      <c r="C1381" t="s">
        <v>1202</v>
      </c>
      <c r="D1381">
        <v>533</v>
      </c>
      <c r="E1381" t="s">
        <v>80</v>
      </c>
      <c r="F1381" t="s">
        <v>1243</v>
      </c>
      <c r="G1381" t="s">
        <v>586</v>
      </c>
      <c r="H1381" t="s">
        <v>2297</v>
      </c>
      <c r="I1381">
        <v>96</v>
      </c>
      <c r="J1381">
        <v>96</v>
      </c>
      <c r="K1381">
        <v>1</v>
      </c>
      <c r="L1381" t="s">
        <v>1253</v>
      </c>
      <c r="M1381">
        <v>0.30209999999999998</v>
      </c>
      <c r="N1381" t="str">
        <f>_xlfn.XLOOKUP(All_Together_New[[#This Row],[School Name]],Maine_Schools[School Name],Maine_Schools[Comparison School Type],"Error")</f>
        <v>Non Charter</v>
      </c>
    </row>
    <row r="1382" spans="1:14">
      <c r="A1382" t="s">
        <v>570</v>
      </c>
      <c r="B1382">
        <v>537</v>
      </c>
      <c r="C1382" t="s">
        <v>1204</v>
      </c>
      <c r="D1382">
        <v>541</v>
      </c>
      <c r="E1382" t="s">
        <v>386</v>
      </c>
      <c r="F1382" t="s">
        <v>1243</v>
      </c>
      <c r="G1382" t="s">
        <v>586</v>
      </c>
      <c r="H1382" t="s">
        <v>2297</v>
      </c>
      <c r="I1382">
        <v>361</v>
      </c>
      <c r="J1382">
        <v>358</v>
      </c>
      <c r="K1382">
        <v>0.99170000000000003</v>
      </c>
      <c r="L1382" t="s">
        <v>1491</v>
      </c>
      <c r="M1382">
        <v>0.22070000000000001</v>
      </c>
      <c r="N1382" t="str">
        <f>_xlfn.XLOOKUP(All_Together_New[[#This Row],[School Name]],Maine_Schools[School Name],Maine_Schools[Comparison School Type],"Error")</f>
        <v>Non Charter</v>
      </c>
    </row>
    <row r="1383" spans="1:14">
      <c r="A1383" t="s">
        <v>570</v>
      </c>
      <c r="B1383">
        <v>537</v>
      </c>
      <c r="C1383" t="s">
        <v>1204</v>
      </c>
      <c r="D1383">
        <v>540</v>
      </c>
      <c r="E1383" t="s">
        <v>565</v>
      </c>
      <c r="F1383" t="s">
        <v>1243</v>
      </c>
      <c r="G1383" t="s">
        <v>586</v>
      </c>
      <c r="H1383" t="s">
        <v>2297</v>
      </c>
      <c r="I1383">
        <v>347</v>
      </c>
      <c r="J1383">
        <v>346</v>
      </c>
      <c r="K1383">
        <v>0.99709999999999999</v>
      </c>
      <c r="L1383" t="s">
        <v>1620</v>
      </c>
      <c r="M1383">
        <v>0.13289999999999999</v>
      </c>
      <c r="N1383" t="str">
        <f>_xlfn.XLOOKUP(All_Together_New[[#This Row],[School Name]],Maine_Schools[School Name],Maine_Schools[Comparison School Type],"Error")</f>
        <v>Non Charter</v>
      </c>
    </row>
    <row r="1384" spans="1:14">
      <c r="A1384" t="s">
        <v>570</v>
      </c>
      <c r="B1384">
        <v>537</v>
      </c>
      <c r="C1384" t="s">
        <v>1204</v>
      </c>
      <c r="D1384">
        <v>539</v>
      </c>
      <c r="E1384" t="s">
        <v>566</v>
      </c>
      <c r="F1384" t="s">
        <v>1243</v>
      </c>
      <c r="G1384" t="s">
        <v>586</v>
      </c>
      <c r="H1384" t="s">
        <v>2297</v>
      </c>
      <c r="I1384">
        <v>140</v>
      </c>
      <c r="J1384">
        <v>135</v>
      </c>
      <c r="K1384">
        <v>0.96430000000000005</v>
      </c>
      <c r="L1384" t="s">
        <v>1402</v>
      </c>
      <c r="M1384">
        <v>0.37040000000000001</v>
      </c>
      <c r="N1384" t="str">
        <f>_xlfn.XLOOKUP(All_Together_New[[#This Row],[School Name]],Maine_Schools[School Name],Maine_Schools[Comparison School Type],"Error")</f>
        <v>Non Charter</v>
      </c>
    </row>
    <row r="1385" spans="1:14">
      <c r="A1385" t="s">
        <v>570</v>
      </c>
      <c r="B1385">
        <v>542</v>
      </c>
      <c r="C1385" t="s">
        <v>1206</v>
      </c>
      <c r="D1385">
        <v>546</v>
      </c>
      <c r="E1385" t="s">
        <v>284</v>
      </c>
      <c r="F1385" t="s">
        <v>1243</v>
      </c>
      <c r="G1385" t="s">
        <v>586</v>
      </c>
      <c r="H1385" t="s">
        <v>2297</v>
      </c>
      <c r="I1385">
        <v>222</v>
      </c>
      <c r="J1385">
        <v>220</v>
      </c>
      <c r="K1385">
        <v>0.99099999999999999</v>
      </c>
      <c r="L1385" t="s">
        <v>1336</v>
      </c>
      <c r="M1385">
        <v>0.17269999999999999</v>
      </c>
      <c r="N1385" t="str">
        <f>_xlfn.XLOOKUP(All_Together_New[[#This Row],[School Name]],Maine_Schools[School Name],Maine_Schools[Comparison School Type],"Error")</f>
        <v>Non Charter</v>
      </c>
    </row>
    <row r="1386" spans="1:14">
      <c r="A1386" t="s">
        <v>570</v>
      </c>
      <c r="B1386">
        <v>542</v>
      </c>
      <c r="C1386" t="s">
        <v>1206</v>
      </c>
      <c r="D1386">
        <v>545</v>
      </c>
      <c r="E1386" t="s">
        <v>478</v>
      </c>
      <c r="F1386" t="s">
        <v>1243</v>
      </c>
      <c r="G1386" t="s">
        <v>586</v>
      </c>
      <c r="H1386" t="s">
        <v>2297</v>
      </c>
      <c r="I1386">
        <v>135</v>
      </c>
      <c r="J1386">
        <v>134</v>
      </c>
      <c r="K1386">
        <v>0.99260000000000004</v>
      </c>
      <c r="L1386" t="s">
        <v>1294</v>
      </c>
      <c r="M1386">
        <v>0.54479999999999995</v>
      </c>
      <c r="N1386" t="str">
        <f>_xlfn.XLOOKUP(All_Together_New[[#This Row],[School Name]],Maine_Schools[School Name],Maine_Schools[Comparison School Type],"Error")</f>
        <v>Non Charter</v>
      </c>
    </row>
    <row r="1387" spans="1:14">
      <c r="A1387" t="s">
        <v>570</v>
      </c>
      <c r="B1387">
        <v>542</v>
      </c>
      <c r="C1387" t="s">
        <v>1206</v>
      </c>
      <c r="D1387">
        <v>544</v>
      </c>
      <c r="E1387" t="s">
        <v>567</v>
      </c>
      <c r="F1387" t="s">
        <v>1243</v>
      </c>
      <c r="G1387" t="s">
        <v>586</v>
      </c>
      <c r="H1387" t="s">
        <v>2297</v>
      </c>
      <c r="I1387">
        <v>476</v>
      </c>
      <c r="J1387">
        <v>474</v>
      </c>
      <c r="K1387">
        <v>0.99580000000000002</v>
      </c>
      <c r="L1387" t="s">
        <v>1305</v>
      </c>
      <c r="M1387">
        <v>0.35859999999999997</v>
      </c>
      <c r="N1387" t="str">
        <f>_xlfn.XLOOKUP(All_Together_New[[#This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72A6-AF6C-A64E-843D-62D894C7ECF8}">
  <dimension ref="A1:Q564"/>
  <sheetViews>
    <sheetView zoomScale="85" workbookViewId="0">
      <selection activeCell="A153" sqref="A153"/>
    </sheetView>
  </sheetViews>
  <sheetFormatPr baseColWidth="10" defaultRowHeight="13"/>
  <cols>
    <col min="1" max="1" width="9.83203125" bestFit="1" customWidth="1"/>
    <col min="2" max="2" width="38.83203125" bestFit="1" customWidth="1"/>
    <col min="3" max="3" width="42.83203125" bestFit="1" customWidth="1"/>
    <col min="4" max="4" width="16.1640625" bestFit="1" customWidth="1"/>
    <col min="5" max="5" width="13.1640625" bestFit="1" customWidth="1"/>
    <col min="6" max="6" width="38" bestFit="1" customWidth="1"/>
    <col min="7" max="7" width="16.1640625" bestFit="1" customWidth="1"/>
    <col min="8" max="8" width="41.1640625" bestFit="1" customWidth="1"/>
    <col min="9" max="9" width="14.1640625" bestFit="1" customWidth="1"/>
    <col min="10" max="10" width="25.5" bestFit="1" customWidth="1"/>
    <col min="12" max="12" width="12.6640625" bestFit="1" customWidth="1"/>
    <col min="13" max="13" width="17.1640625" bestFit="1" customWidth="1"/>
    <col min="14" max="14" width="10.5" bestFit="1" customWidth="1"/>
    <col min="15" max="15" width="10.33203125" bestFit="1" customWidth="1"/>
    <col min="16" max="17" width="13.83203125" bestFit="1" customWidth="1"/>
  </cols>
  <sheetData>
    <row r="1" spans="1:17">
      <c r="A1" t="s">
        <v>569</v>
      </c>
      <c r="B1" t="s">
        <v>639</v>
      </c>
      <c r="C1" t="s">
        <v>0</v>
      </c>
      <c r="D1" t="s">
        <v>1238</v>
      </c>
      <c r="E1" t="s">
        <v>1239</v>
      </c>
      <c r="F1" t="s">
        <v>1240</v>
      </c>
      <c r="G1" t="s">
        <v>1241</v>
      </c>
      <c r="H1" s="41" t="s">
        <v>1242</v>
      </c>
      <c r="I1" s="41" t="s">
        <v>640</v>
      </c>
      <c r="J1" s="35" t="s">
        <v>1227</v>
      </c>
      <c r="P1" s="41"/>
      <c r="Q1" s="41"/>
    </row>
    <row r="2" spans="1:17" ht="16">
      <c r="A2" t="s">
        <v>570</v>
      </c>
      <c r="B2" t="s">
        <v>582</v>
      </c>
      <c r="C2" t="s">
        <v>571</v>
      </c>
      <c r="D2" t="s">
        <v>1243</v>
      </c>
      <c r="E2" t="s">
        <v>1243</v>
      </c>
      <c r="F2" t="s">
        <v>1244</v>
      </c>
      <c r="G2" t="s">
        <v>1245</v>
      </c>
      <c r="H2" s="54">
        <v>0.16830000000000001</v>
      </c>
      <c r="I2" s="45" t="str">
        <f>_xlfn.XLOOKUP(Chronic_Absenteeism[[#This Row],[School Name]],Maine_Schools[School Name],Maine_Schools[Grade Span],"error")</f>
        <v>PK-06</v>
      </c>
      <c r="J2" s="44" t="str">
        <f>_xlfn.XLOOKUP(Chronic_Absenteeism[[#This Row],[School Name]],Maine_Schools[School Name],Maine_Schools[Comparison School Type],"error")</f>
        <v>Charter</v>
      </c>
      <c r="M2" s="53"/>
      <c r="N2" s="41"/>
      <c r="P2" t="str" cm="1">
        <f t="array" ref="P2:P7">_xlfn._xlws.SORT(_xlfn.UNIQUE(_xlfn._xlws.FILTER(Chronic_Absenteeism[Grade Span],Chronic_Absenteeism[Comparison School Type]="Charter","")))</f>
        <v>06-12</v>
      </c>
    </row>
    <row r="3" spans="1:17" ht="16" hidden="1">
      <c r="A3" t="s">
        <v>570</v>
      </c>
      <c r="B3" t="s">
        <v>703</v>
      </c>
      <c r="C3" t="s">
        <v>4</v>
      </c>
      <c r="D3" t="s">
        <v>1243</v>
      </c>
      <c r="E3" t="s">
        <v>1243</v>
      </c>
      <c r="F3" t="s">
        <v>1246</v>
      </c>
      <c r="G3" t="s">
        <v>1247</v>
      </c>
      <c r="H3" s="54">
        <v>0.1217</v>
      </c>
      <c r="I3" s="45" t="str">
        <f>_xlfn.XLOOKUP(Chronic_Absenteeism[[#This Row],[School Name]],Maine_Schools[School Name],Maine_Schools[Grade Span],"error")</f>
        <v>PK-08</v>
      </c>
      <c r="J3" s="44" t="str">
        <f>_xlfn.XLOOKUP(Chronic_Absenteeism[[#This Row],[School Name]],Maine_Schools[School Name],Maine_Schools[Comparison School Type],"error")</f>
        <v>Non Charter</v>
      </c>
      <c r="N3" s="41"/>
      <c r="P3" t="str">
        <v>07-12</v>
      </c>
    </row>
    <row r="4" spans="1:17" ht="16" hidden="1">
      <c r="A4" t="s">
        <v>570</v>
      </c>
      <c r="B4" t="s">
        <v>705</v>
      </c>
      <c r="C4" t="s">
        <v>40</v>
      </c>
      <c r="D4" t="s">
        <v>1243</v>
      </c>
      <c r="E4" t="s">
        <v>1243</v>
      </c>
      <c r="F4" t="s">
        <v>1248</v>
      </c>
      <c r="G4" t="s">
        <v>1249</v>
      </c>
      <c r="H4" s="54">
        <v>0.24</v>
      </c>
      <c r="I4" s="45" t="str">
        <f>_xlfn.XLOOKUP(Chronic_Absenteeism[[#This Row],[School Name]],Maine_Schools[School Name],Maine_Schools[Grade Span],"error")</f>
        <v>PK-08</v>
      </c>
      <c r="J4" s="44" t="str">
        <f>_xlfn.XLOOKUP(Chronic_Absenteeism[[#This Row],[School Name]],Maine_Schools[School Name],Maine_Schools[Comparison School Type],"error")</f>
        <v>Non Charter</v>
      </c>
      <c r="N4" s="41"/>
      <c r="P4" t="str">
        <v>09-12</v>
      </c>
    </row>
    <row r="5" spans="1:17" ht="16" hidden="1">
      <c r="A5" t="s">
        <v>570</v>
      </c>
      <c r="B5" t="s">
        <v>707</v>
      </c>
      <c r="C5" t="s">
        <v>3</v>
      </c>
      <c r="D5" t="s">
        <v>1243</v>
      </c>
      <c r="E5" t="s">
        <v>1243</v>
      </c>
      <c r="F5" t="s">
        <v>1250</v>
      </c>
      <c r="G5" t="s">
        <v>1251</v>
      </c>
      <c r="H5" s="54">
        <v>0.27779999999999999</v>
      </c>
      <c r="I5" s="45" t="str">
        <f>_xlfn.XLOOKUP(Chronic_Absenteeism[[#This Row],[School Name]],Maine_Schools[School Name],Maine_Schools[Grade Span],"error")</f>
        <v>PK-08</v>
      </c>
      <c r="J5" s="44" t="str">
        <f>_xlfn.XLOOKUP(Chronic_Absenteeism[[#This Row],[School Name]],Maine_Schools[School Name],Maine_Schools[Comparison School Type],"error")</f>
        <v>Non Charter</v>
      </c>
      <c r="P5" t="str">
        <v>KG-08</v>
      </c>
      <c r="Q5" s="41"/>
    </row>
    <row r="6" spans="1:17" ht="16" hidden="1">
      <c r="A6" t="s">
        <v>570</v>
      </c>
      <c r="B6" t="s">
        <v>709</v>
      </c>
      <c r="C6" t="s">
        <v>11</v>
      </c>
      <c r="D6" t="s">
        <v>1243</v>
      </c>
      <c r="E6" t="s">
        <v>1243</v>
      </c>
      <c r="F6" t="s">
        <v>1252</v>
      </c>
      <c r="G6" t="s">
        <v>1246</v>
      </c>
      <c r="H6" s="54">
        <v>0.32140000000000002</v>
      </c>
      <c r="I6" s="45" t="str">
        <f>_xlfn.XLOOKUP(Chronic_Absenteeism[[#This Row],[School Name]],Maine_Schools[School Name],Maine_Schools[Grade Span],"error")</f>
        <v>PK-05</v>
      </c>
      <c r="J6" s="44" t="str">
        <f>_xlfn.XLOOKUP(Chronic_Absenteeism[[#This Row],[School Name]],Maine_Schools[School Name],Maine_Schools[Comparison School Type],"error")</f>
        <v>Non Charter</v>
      </c>
      <c r="N6" s="41"/>
      <c r="P6" t="str">
        <v>PK-06</v>
      </c>
    </row>
    <row r="7" spans="1:17" ht="16" hidden="1">
      <c r="A7" t="s">
        <v>570</v>
      </c>
      <c r="B7" t="s">
        <v>712</v>
      </c>
      <c r="C7" t="s">
        <v>47</v>
      </c>
      <c r="D7" t="s">
        <v>1243</v>
      </c>
      <c r="E7" t="s">
        <v>1243</v>
      </c>
      <c r="F7" t="s">
        <v>1253</v>
      </c>
      <c r="G7" t="s">
        <v>1254</v>
      </c>
      <c r="H7" s="54">
        <v>0.2266</v>
      </c>
      <c r="I7" s="45" t="str">
        <f>_xlfn.XLOOKUP(Chronic_Absenteeism[[#This Row],[School Name]],Maine_Schools[School Name],Maine_Schools[Grade Span],"error")</f>
        <v>PK-08</v>
      </c>
      <c r="J7" s="44" t="str">
        <f>_xlfn.XLOOKUP(Chronic_Absenteeism[[#This Row],[School Name]],Maine_Schools[School Name],Maine_Schools[Comparison School Type],"error")</f>
        <v>Non Charter</v>
      </c>
      <c r="N7" s="41"/>
      <c r="P7" t="str">
        <v>PK-08</v>
      </c>
    </row>
    <row r="8" spans="1:17" ht="16" hidden="1">
      <c r="A8" t="s">
        <v>570</v>
      </c>
      <c r="B8" t="s">
        <v>94</v>
      </c>
      <c r="C8" t="s">
        <v>94</v>
      </c>
      <c r="D8" t="s">
        <v>1243</v>
      </c>
      <c r="E8" t="s">
        <v>1243</v>
      </c>
      <c r="F8" t="s">
        <v>1255</v>
      </c>
      <c r="G8" t="s">
        <v>1256</v>
      </c>
      <c r="H8" s="54">
        <v>0</v>
      </c>
      <c r="I8" s="45" t="str">
        <f>_xlfn.XLOOKUP(Chronic_Absenteeism[[#This Row],[School Name]],Maine_Schools[School Name],Maine_Schools[Grade Span],"error")</f>
        <v>07-12</v>
      </c>
      <c r="J8" s="44" t="str">
        <f>_xlfn.XLOOKUP(Chronic_Absenteeism[[#This Row],[School Name]],Maine_Schools[School Name],Maine_Schools[Comparison School Type],"error")</f>
        <v>Non Charter</v>
      </c>
      <c r="N8" s="41"/>
    </row>
    <row r="9" spans="1:17" ht="16" hidden="1">
      <c r="A9" t="s">
        <v>570</v>
      </c>
      <c r="B9" t="s">
        <v>715</v>
      </c>
      <c r="C9" t="s">
        <v>65</v>
      </c>
      <c r="D9" t="s">
        <v>1243</v>
      </c>
      <c r="E9" t="s">
        <v>1243</v>
      </c>
      <c r="F9" t="s">
        <v>1257</v>
      </c>
      <c r="G9" t="s">
        <v>1258</v>
      </c>
      <c r="H9" s="54">
        <v>0.1215</v>
      </c>
      <c r="I9" s="45" t="str">
        <f>_xlfn.XLOOKUP(Chronic_Absenteeism[[#This Row],[School Name]],Maine_Schools[School Name],Maine_Schools[Grade Span],"error")</f>
        <v>PK-08</v>
      </c>
      <c r="J9" s="44" t="str">
        <f>_xlfn.XLOOKUP(Chronic_Absenteeism[[#This Row],[School Name]],Maine_Schools[School Name],Maine_Schools[Comparison School Type],"error")</f>
        <v>Non Charter</v>
      </c>
      <c r="N9" s="41"/>
    </row>
    <row r="10" spans="1:17" ht="16" hidden="1">
      <c r="A10" t="s">
        <v>570</v>
      </c>
      <c r="B10" t="s">
        <v>717</v>
      </c>
      <c r="C10" t="s">
        <v>8</v>
      </c>
      <c r="D10" t="s">
        <v>1243</v>
      </c>
      <c r="E10" t="s">
        <v>1243</v>
      </c>
      <c r="F10" t="s">
        <v>1259</v>
      </c>
      <c r="G10" t="s">
        <v>1260</v>
      </c>
      <c r="H10" s="54">
        <v>0.30430000000000001</v>
      </c>
      <c r="I10" s="45" t="str">
        <f>_xlfn.XLOOKUP(Chronic_Absenteeism[[#This Row],[School Name]],Maine_Schools[School Name],Maine_Schools[Grade Span],"error")</f>
        <v>07-08</v>
      </c>
      <c r="J10" s="44" t="str">
        <f>_xlfn.XLOOKUP(Chronic_Absenteeism[[#This Row],[School Name]],Maine_Schools[School Name],Maine_Schools[Comparison School Type],"error")</f>
        <v>Non Charter</v>
      </c>
      <c r="Q10" s="41"/>
    </row>
    <row r="11" spans="1:17" ht="16" hidden="1">
      <c r="A11" t="s">
        <v>570</v>
      </c>
      <c r="B11" t="s">
        <v>717</v>
      </c>
      <c r="C11" t="s">
        <v>328</v>
      </c>
      <c r="D11" t="s">
        <v>1243</v>
      </c>
      <c r="E11" t="s">
        <v>1243</v>
      </c>
      <c r="F11" t="s">
        <v>1261</v>
      </c>
      <c r="G11" t="s">
        <v>1262</v>
      </c>
      <c r="H11" s="54">
        <v>0.1447</v>
      </c>
      <c r="I11" s="45" t="str">
        <f>_xlfn.XLOOKUP(Chronic_Absenteeism[[#This Row],[School Name]],Maine_Schools[School Name],Maine_Schools[Grade Span],"error")</f>
        <v>PK-06</v>
      </c>
      <c r="J11" s="44" t="str">
        <f>_xlfn.XLOOKUP(Chronic_Absenteeism[[#This Row],[School Name]],Maine_Schools[School Name],Maine_Schools[Comparison School Type],"error")</f>
        <v>Non Charter</v>
      </c>
      <c r="Q11" s="41"/>
    </row>
    <row r="12" spans="1:17" ht="16" hidden="1">
      <c r="A12" t="s">
        <v>570</v>
      </c>
      <c r="B12" t="s">
        <v>717</v>
      </c>
      <c r="C12" t="s">
        <v>25</v>
      </c>
      <c r="D12" t="s">
        <v>1243</v>
      </c>
      <c r="E12" t="s">
        <v>1243</v>
      </c>
      <c r="F12" t="s">
        <v>1263</v>
      </c>
      <c r="G12" t="s">
        <v>1264</v>
      </c>
      <c r="H12" s="54">
        <v>0.34410000000000002</v>
      </c>
      <c r="I12" s="45" t="str">
        <f>_xlfn.XLOOKUP(Chronic_Absenteeism[[#This Row],[School Name]],Maine_Schools[School Name],Maine_Schools[Grade Span],"error")</f>
        <v>09-12</v>
      </c>
      <c r="J12" s="44" t="str">
        <f>_xlfn.XLOOKUP(Chronic_Absenteeism[[#This Row],[School Name]],Maine_Schools[School Name],Maine_Schools[Comparison School Type],"error")</f>
        <v>Non Charter</v>
      </c>
      <c r="N12" s="41"/>
    </row>
    <row r="13" spans="1:17" ht="16" hidden="1">
      <c r="A13" t="s">
        <v>570</v>
      </c>
      <c r="B13" t="s">
        <v>717</v>
      </c>
      <c r="C13" t="s">
        <v>367</v>
      </c>
      <c r="D13" t="s">
        <v>1243</v>
      </c>
      <c r="E13" t="s">
        <v>1243</v>
      </c>
      <c r="F13" t="s">
        <v>1265</v>
      </c>
      <c r="G13" t="s">
        <v>1266</v>
      </c>
      <c r="H13" s="54">
        <v>0.19120000000000001</v>
      </c>
      <c r="I13" s="45" t="str">
        <f>_xlfn.XLOOKUP(Chronic_Absenteeism[[#This Row],[School Name]],Maine_Schools[School Name],Maine_Schools[Grade Span],"error")</f>
        <v>PK-06</v>
      </c>
      <c r="J13" s="44" t="str">
        <f>_xlfn.XLOOKUP(Chronic_Absenteeism[[#This Row],[School Name]],Maine_Schools[School Name],Maine_Schools[Comparison School Type],"error")</f>
        <v>Non Charter</v>
      </c>
      <c r="Q13" s="41"/>
    </row>
    <row r="14" spans="1:17" ht="16" hidden="1">
      <c r="A14" t="s">
        <v>570</v>
      </c>
      <c r="B14" t="s">
        <v>717</v>
      </c>
      <c r="C14" t="s">
        <v>415</v>
      </c>
      <c r="D14" t="s">
        <v>1243</v>
      </c>
      <c r="E14" t="s">
        <v>1243</v>
      </c>
      <c r="F14" t="s">
        <v>1267</v>
      </c>
      <c r="G14" t="s">
        <v>1268</v>
      </c>
      <c r="H14" s="54">
        <v>0.21290000000000001</v>
      </c>
      <c r="I14" s="45" t="str">
        <f>_xlfn.XLOOKUP(Chronic_Absenteeism[[#This Row],[School Name]],Maine_Schools[School Name],Maine_Schools[Grade Span],"error")</f>
        <v>PK-06</v>
      </c>
      <c r="J14" s="44" t="str">
        <f>_xlfn.XLOOKUP(Chronic_Absenteeism[[#This Row],[School Name]],Maine_Schools[School Name],Maine_Schools[Comparison School Type],"error")</f>
        <v>Non Charter</v>
      </c>
      <c r="Q14" s="41"/>
    </row>
    <row r="15" spans="1:17" ht="16" hidden="1">
      <c r="A15" t="s">
        <v>570</v>
      </c>
      <c r="B15" t="s">
        <v>717</v>
      </c>
      <c r="C15" t="s">
        <v>528</v>
      </c>
      <c r="D15" t="s">
        <v>1243</v>
      </c>
      <c r="E15" t="s">
        <v>1243</v>
      </c>
      <c r="F15" t="s">
        <v>1269</v>
      </c>
      <c r="G15" t="s">
        <v>1270</v>
      </c>
      <c r="H15" s="54">
        <v>0.19700000000000001</v>
      </c>
      <c r="I15" s="45" t="str">
        <f>_xlfn.XLOOKUP(Chronic_Absenteeism[[#This Row],[School Name]],Maine_Schools[School Name],Maine_Schools[Grade Span],"error")</f>
        <v>PK-06</v>
      </c>
      <c r="J15" s="44" t="str">
        <f>_xlfn.XLOOKUP(Chronic_Absenteeism[[#This Row],[School Name]],Maine_Schools[School Name],Maine_Schools[Comparison School Type],"error")</f>
        <v>Non Charter</v>
      </c>
      <c r="Q15" s="41"/>
    </row>
    <row r="16" spans="1:17" ht="16" hidden="1">
      <c r="A16" t="s">
        <v>570</v>
      </c>
      <c r="B16" t="s">
        <v>717</v>
      </c>
      <c r="C16" t="s">
        <v>549</v>
      </c>
      <c r="D16" t="s">
        <v>1243</v>
      </c>
      <c r="E16" t="s">
        <v>1243</v>
      </c>
      <c r="F16" t="s">
        <v>1271</v>
      </c>
      <c r="G16" t="s">
        <v>1272</v>
      </c>
      <c r="H16" s="54">
        <v>0.1757</v>
      </c>
      <c r="I16" s="45" t="str">
        <f>_xlfn.XLOOKUP(Chronic_Absenteeism[[#This Row],[School Name]],Maine_Schools[School Name],Maine_Schools[Grade Span],"error")</f>
        <v>PK-06</v>
      </c>
      <c r="J16" s="44" t="str">
        <f>_xlfn.XLOOKUP(Chronic_Absenteeism[[#This Row],[School Name]],Maine_Schools[School Name],Maine_Schools[Comparison School Type],"error")</f>
        <v>Non Charter</v>
      </c>
      <c r="Q16" s="41"/>
    </row>
    <row r="17" spans="1:17" ht="16" hidden="1">
      <c r="A17" t="s">
        <v>570</v>
      </c>
      <c r="B17" t="s">
        <v>717</v>
      </c>
      <c r="C17" t="s">
        <v>223</v>
      </c>
      <c r="D17" t="s">
        <v>1243</v>
      </c>
      <c r="E17" t="s">
        <v>1243</v>
      </c>
      <c r="F17" t="s">
        <v>1273</v>
      </c>
      <c r="G17" t="s">
        <v>1274</v>
      </c>
      <c r="H17" s="54">
        <v>0.18779999999999999</v>
      </c>
      <c r="I17" s="45" t="str">
        <f>_xlfn.XLOOKUP(Chronic_Absenteeism[[#This Row],[School Name]],Maine_Schools[School Name],Maine_Schools[Grade Span],"error")</f>
        <v>PK-06</v>
      </c>
      <c r="J17" s="44" t="str">
        <f>_xlfn.XLOOKUP(Chronic_Absenteeism[[#This Row],[School Name]],Maine_Schools[School Name],Maine_Schools[Comparison School Type],"error")</f>
        <v>Non Charter</v>
      </c>
      <c r="N17" s="41"/>
    </row>
    <row r="18" spans="1:17" ht="16" hidden="1">
      <c r="A18" t="s">
        <v>570</v>
      </c>
      <c r="B18" t="s">
        <v>720</v>
      </c>
      <c r="C18" t="s">
        <v>32</v>
      </c>
      <c r="D18" t="s">
        <v>1243</v>
      </c>
      <c r="E18" t="s">
        <v>1243</v>
      </c>
      <c r="F18" t="s">
        <v>1275</v>
      </c>
      <c r="G18" t="s">
        <v>1276</v>
      </c>
      <c r="H18" s="54">
        <v>0.41820000000000002</v>
      </c>
      <c r="I18" s="45" t="str">
        <f>_xlfn.XLOOKUP(Chronic_Absenteeism[[#This Row],[School Name]],Maine_Schools[School Name],Maine_Schools[Grade Span],"error")</f>
        <v>09-12</v>
      </c>
      <c r="J18" s="44" t="str">
        <f>_xlfn.XLOOKUP(Chronic_Absenteeism[[#This Row],[School Name]],Maine_Schools[School Name],Maine_Schools[Comparison School Type],"error")</f>
        <v>Non Charter</v>
      </c>
      <c r="N18" s="41"/>
    </row>
    <row r="19" spans="1:17" ht="16" hidden="1">
      <c r="A19" t="s">
        <v>570</v>
      </c>
      <c r="B19" t="s">
        <v>720</v>
      </c>
      <c r="C19" t="s">
        <v>35</v>
      </c>
      <c r="D19" t="s">
        <v>1243</v>
      </c>
      <c r="E19" t="s">
        <v>1243</v>
      </c>
      <c r="F19" t="s">
        <v>1277</v>
      </c>
      <c r="G19" t="s">
        <v>1278</v>
      </c>
      <c r="H19" s="54">
        <v>0.40260000000000001</v>
      </c>
      <c r="I19" s="45" t="str">
        <f>_xlfn.XLOOKUP(Chronic_Absenteeism[[#This Row],[School Name]],Maine_Schools[School Name],Maine_Schools[Grade Span],"error")</f>
        <v>07-08</v>
      </c>
      <c r="J19" s="44" t="str">
        <f>_xlfn.XLOOKUP(Chronic_Absenteeism[[#This Row],[School Name]],Maine_Schools[School Name],Maine_Schools[Comparison School Type],"error")</f>
        <v>Non Charter</v>
      </c>
      <c r="N19" s="41"/>
    </row>
    <row r="20" spans="1:17" ht="16" hidden="1">
      <c r="A20" t="s">
        <v>570</v>
      </c>
      <c r="B20" t="s">
        <v>720</v>
      </c>
      <c r="C20" t="s">
        <v>260</v>
      </c>
      <c r="D20" t="s">
        <v>1243</v>
      </c>
      <c r="E20" t="s">
        <v>1243</v>
      </c>
      <c r="F20" t="s">
        <v>1279</v>
      </c>
      <c r="G20" t="s">
        <v>1280</v>
      </c>
      <c r="H20" s="54">
        <v>0.21640000000000001</v>
      </c>
      <c r="I20" s="45" t="str">
        <f>_xlfn.XLOOKUP(Chronic_Absenteeism[[#This Row],[School Name]],Maine_Schools[School Name],Maine_Schools[Grade Span],"error")</f>
        <v>KG-06</v>
      </c>
      <c r="J20" s="44" t="str">
        <f>_xlfn.XLOOKUP(Chronic_Absenteeism[[#This Row],[School Name]],Maine_Schools[School Name],Maine_Schools[Comparison School Type],"error")</f>
        <v>Non Charter</v>
      </c>
      <c r="N20" s="41"/>
    </row>
    <row r="21" spans="1:17" ht="16" hidden="1">
      <c r="A21" t="s">
        <v>570</v>
      </c>
      <c r="B21" t="s">
        <v>720</v>
      </c>
      <c r="C21" t="s">
        <v>330</v>
      </c>
      <c r="D21" t="s">
        <v>1243</v>
      </c>
      <c r="E21" t="s">
        <v>1243</v>
      </c>
      <c r="F21" t="s">
        <v>1281</v>
      </c>
      <c r="G21" t="s">
        <v>1282</v>
      </c>
      <c r="H21" s="54">
        <v>0.16869999999999999</v>
      </c>
      <c r="I21" s="45" t="str">
        <f>_xlfn.XLOOKUP(Chronic_Absenteeism[[#This Row],[School Name]],Maine_Schools[School Name],Maine_Schools[Grade Span],"error")</f>
        <v>KG-06</v>
      </c>
      <c r="J21" s="44" t="str">
        <f>_xlfn.XLOOKUP(Chronic_Absenteeism[[#This Row],[School Name]],Maine_Schools[School Name],Maine_Schools[Comparison School Type],"error")</f>
        <v>Non Charter</v>
      </c>
      <c r="N21" s="41"/>
    </row>
    <row r="22" spans="1:17" ht="16" hidden="1">
      <c r="A22" t="s">
        <v>570</v>
      </c>
      <c r="B22" t="s">
        <v>720</v>
      </c>
      <c r="C22" t="s">
        <v>335</v>
      </c>
      <c r="D22" t="s">
        <v>1243</v>
      </c>
      <c r="E22" t="s">
        <v>1243</v>
      </c>
      <c r="F22" t="s">
        <v>1283</v>
      </c>
      <c r="G22" t="s">
        <v>1284</v>
      </c>
      <c r="H22" s="54">
        <v>0.214</v>
      </c>
      <c r="I22" s="45" t="str">
        <f>_xlfn.XLOOKUP(Chronic_Absenteeism[[#This Row],[School Name]],Maine_Schools[School Name],Maine_Schools[Grade Span],"error")</f>
        <v>KG-06</v>
      </c>
      <c r="J22" s="44" t="str">
        <f>_xlfn.XLOOKUP(Chronic_Absenteeism[[#This Row],[School Name]],Maine_Schools[School Name],Maine_Schools[Comparison School Type],"error")</f>
        <v>Non Charter</v>
      </c>
      <c r="N22" s="41"/>
    </row>
    <row r="23" spans="1:17" ht="16" hidden="1">
      <c r="A23" t="s">
        <v>570</v>
      </c>
      <c r="B23" t="s">
        <v>720</v>
      </c>
      <c r="C23" t="s">
        <v>42</v>
      </c>
      <c r="D23" t="s">
        <v>1243</v>
      </c>
      <c r="E23" t="s">
        <v>1243</v>
      </c>
      <c r="F23" t="s">
        <v>1285</v>
      </c>
      <c r="G23" t="s">
        <v>1286</v>
      </c>
      <c r="H23" s="54">
        <v>0.28939999999999999</v>
      </c>
      <c r="I23" s="45" t="str">
        <f>_xlfn.XLOOKUP(Chronic_Absenteeism[[#This Row],[School Name]],Maine_Schools[School Name],Maine_Schools[Grade Span],"error")</f>
        <v>PK-06</v>
      </c>
      <c r="J23" s="44" t="str">
        <f>_xlfn.XLOOKUP(Chronic_Absenteeism[[#This Row],[School Name]],Maine_Schools[School Name],Maine_Schools[Comparison School Type],"error")</f>
        <v>Non Charter</v>
      </c>
      <c r="N23" s="41"/>
    </row>
    <row r="24" spans="1:17" ht="16" hidden="1">
      <c r="A24" t="s">
        <v>570</v>
      </c>
      <c r="B24" t="s">
        <v>721</v>
      </c>
      <c r="C24" t="s">
        <v>85</v>
      </c>
      <c r="D24" t="s">
        <v>1243</v>
      </c>
      <c r="E24" t="s">
        <v>1243</v>
      </c>
      <c r="F24" t="s">
        <v>1250</v>
      </c>
      <c r="G24" t="s">
        <v>1287</v>
      </c>
      <c r="H24" s="54">
        <v>9.8000000000000004E-2</v>
      </c>
      <c r="I24" s="45" t="str">
        <f>_xlfn.XLOOKUP(Chronic_Absenteeism[[#This Row],[School Name]],Maine_Schools[School Name],Maine_Schools[Grade Span],"error")</f>
        <v>PK-06</v>
      </c>
      <c r="J24" s="44" t="str">
        <f>_xlfn.XLOOKUP(Chronic_Absenteeism[[#This Row],[School Name]],Maine_Schools[School Name],Maine_Schools[Comparison School Type],"error")</f>
        <v>Non Charter</v>
      </c>
      <c r="N24" s="41"/>
    </row>
    <row r="25" spans="1:17" ht="16" hidden="1">
      <c r="A25" t="s">
        <v>570</v>
      </c>
      <c r="B25" t="s">
        <v>721</v>
      </c>
      <c r="C25" t="s">
        <v>46</v>
      </c>
      <c r="D25" t="s">
        <v>1243</v>
      </c>
      <c r="E25" t="s">
        <v>1243</v>
      </c>
      <c r="F25" t="s">
        <v>1288</v>
      </c>
      <c r="G25" t="s">
        <v>1289</v>
      </c>
      <c r="H25" s="54">
        <v>0.37569999999999998</v>
      </c>
      <c r="I25" s="45" t="str">
        <f>_xlfn.XLOOKUP(Chronic_Absenteeism[[#This Row],[School Name]],Maine_Schools[School Name],Maine_Schools[Grade Span],"error")</f>
        <v>07-12</v>
      </c>
      <c r="J25" s="44" t="str">
        <f>_xlfn.XLOOKUP(Chronic_Absenteeism[[#This Row],[School Name]],Maine_Schools[School Name],Maine_Schools[Comparison School Type],"error")</f>
        <v>Non Charter</v>
      </c>
      <c r="N25" s="41"/>
    </row>
    <row r="26" spans="1:17" ht="16" hidden="1">
      <c r="A26" t="s">
        <v>570</v>
      </c>
      <c r="B26" t="s">
        <v>723</v>
      </c>
      <c r="C26" t="s">
        <v>7</v>
      </c>
      <c r="D26" t="s">
        <v>1243</v>
      </c>
      <c r="E26" t="s">
        <v>1243</v>
      </c>
      <c r="F26" t="s">
        <v>1290</v>
      </c>
      <c r="G26" t="s">
        <v>1291</v>
      </c>
      <c r="H26" s="54">
        <v>0.15479999999999999</v>
      </c>
      <c r="I26" s="45" t="str">
        <f>_xlfn.XLOOKUP(Chronic_Absenteeism[[#This Row],[School Name]],Maine_Schools[School Name],Maine_Schools[Grade Span],"error")</f>
        <v>PK-03</v>
      </c>
      <c r="J26" s="44" t="str">
        <f>_xlfn.XLOOKUP(Chronic_Absenteeism[[#This Row],[School Name]],Maine_Schools[School Name],Maine_Schools[Comparison School Type],"error")</f>
        <v>Non Charter</v>
      </c>
      <c r="N26" s="41"/>
    </row>
    <row r="27" spans="1:17" ht="16" hidden="1">
      <c r="A27" t="s">
        <v>570</v>
      </c>
      <c r="B27" t="s">
        <v>723</v>
      </c>
      <c r="C27" t="s">
        <v>53</v>
      </c>
      <c r="D27" t="s">
        <v>1243</v>
      </c>
      <c r="E27" t="s">
        <v>1243</v>
      </c>
      <c r="F27" t="s">
        <v>1292</v>
      </c>
      <c r="G27" t="s">
        <v>1293</v>
      </c>
      <c r="H27" s="54">
        <v>0.37330000000000002</v>
      </c>
      <c r="I27" s="45" t="str">
        <f>_xlfn.XLOOKUP(Chronic_Absenteeism[[#This Row],[School Name]],Maine_Schools[School Name],Maine_Schools[Grade Span],"error")</f>
        <v>09-12</v>
      </c>
      <c r="J27" s="44" t="str">
        <f>_xlfn.XLOOKUP(Chronic_Absenteeism[[#This Row],[School Name]],Maine_Schools[School Name],Maine_Schools[Comparison School Type],"error")</f>
        <v>Non Charter</v>
      </c>
      <c r="N27" s="41"/>
    </row>
    <row r="28" spans="1:17" ht="16" hidden="1">
      <c r="A28" t="s">
        <v>570</v>
      </c>
      <c r="B28" t="s">
        <v>723</v>
      </c>
      <c r="C28" t="s">
        <v>58</v>
      </c>
      <c r="D28" t="s">
        <v>1243</v>
      </c>
      <c r="E28" t="s">
        <v>1243</v>
      </c>
      <c r="F28" t="s">
        <v>1294</v>
      </c>
      <c r="G28" t="s">
        <v>1295</v>
      </c>
      <c r="H28" s="54">
        <v>0.27860000000000001</v>
      </c>
      <c r="I28" s="45" t="str">
        <f>_xlfn.XLOOKUP(Chronic_Absenteeism[[#This Row],[School Name]],Maine_Schools[School Name],Maine_Schools[Grade Span],"error")</f>
        <v>PK-03</v>
      </c>
      <c r="J28" s="44" t="str">
        <f>_xlfn.XLOOKUP(Chronic_Absenteeism[[#This Row],[School Name]],Maine_Schools[School Name],Maine_Schools[Comparison School Type],"error")</f>
        <v>Non Charter</v>
      </c>
      <c r="N28" s="41"/>
    </row>
    <row r="29" spans="1:17" ht="16" hidden="1">
      <c r="A29" t="s">
        <v>570</v>
      </c>
      <c r="B29" t="s">
        <v>723</v>
      </c>
      <c r="C29" t="s">
        <v>27</v>
      </c>
      <c r="D29" t="s">
        <v>1243</v>
      </c>
      <c r="E29" t="s">
        <v>1243</v>
      </c>
      <c r="F29" t="s">
        <v>1296</v>
      </c>
      <c r="G29" t="s">
        <v>1297</v>
      </c>
      <c r="H29" s="54">
        <v>0.24079999999999999</v>
      </c>
      <c r="I29" s="45" t="str">
        <f>_xlfn.XLOOKUP(Chronic_Absenteeism[[#This Row],[School Name]],Maine_Schools[School Name],Maine_Schools[Grade Span],"error")</f>
        <v>04-05</v>
      </c>
      <c r="J29" s="44" t="str">
        <f>_xlfn.XLOOKUP(Chronic_Absenteeism[[#This Row],[School Name]],Maine_Schools[School Name],Maine_Schools[Comparison School Type],"error")</f>
        <v>Non Charter</v>
      </c>
      <c r="Q29" s="41"/>
    </row>
    <row r="30" spans="1:17" ht="16" hidden="1">
      <c r="A30" t="s">
        <v>570</v>
      </c>
      <c r="B30" t="s">
        <v>723</v>
      </c>
      <c r="C30" t="s">
        <v>383</v>
      </c>
      <c r="D30" t="s">
        <v>1243</v>
      </c>
      <c r="E30" t="s">
        <v>1243</v>
      </c>
      <c r="F30" t="s">
        <v>1298</v>
      </c>
      <c r="G30" t="s">
        <v>1299</v>
      </c>
      <c r="H30" s="54">
        <v>0.1103</v>
      </c>
      <c r="I30" s="45" t="str">
        <f>_xlfn.XLOOKUP(Chronic_Absenteeism[[#This Row],[School Name]],Maine_Schools[School Name],Maine_Schools[Grade Span],"error")</f>
        <v>PK-03</v>
      </c>
      <c r="J30" s="44" t="str">
        <f>_xlfn.XLOOKUP(Chronic_Absenteeism[[#This Row],[School Name]],Maine_Schools[School Name],Maine_Schools[Comparison School Type],"error")</f>
        <v>Non Charter</v>
      </c>
      <c r="Q30" s="41"/>
    </row>
    <row r="31" spans="1:17" ht="16" hidden="1">
      <c r="A31" t="s">
        <v>570</v>
      </c>
      <c r="B31" t="s">
        <v>723</v>
      </c>
      <c r="C31" t="s">
        <v>392</v>
      </c>
      <c r="D31" t="s">
        <v>1243</v>
      </c>
      <c r="E31" t="s">
        <v>1243</v>
      </c>
      <c r="F31" t="s">
        <v>1244</v>
      </c>
      <c r="G31" t="s">
        <v>1300</v>
      </c>
      <c r="H31" s="54">
        <v>0.12280000000000001</v>
      </c>
      <c r="I31" s="45" t="str">
        <f>_xlfn.XLOOKUP(Chronic_Absenteeism[[#This Row],[School Name]],Maine_Schools[School Name],Maine_Schools[Grade Span],"error")</f>
        <v>PK-03</v>
      </c>
      <c r="J31" s="44" t="str">
        <f>_xlfn.XLOOKUP(Chronic_Absenteeism[[#This Row],[School Name]],Maine_Schools[School Name],Maine_Schools[Comparison School Type],"error")</f>
        <v>Non Charter</v>
      </c>
      <c r="Q31" s="41"/>
    </row>
    <row r="32" spans="1:17" ht="16" hidden="1">
      <c r="A32" t="s">
        <v>570</v>
      </c>
      <c r="B32" t="s">
        <v>723</v>
      </c>
      <c r="C32" t="s">
        <v>64</v>
      </c>
      <c r="D32" t="s">
        <v>1243</v>
      </c>
      <c r="E32" t="s">
        <v>1243</v>
      </c>
      <c r="F32" t="s">
        <v>1301</v>
      </c>
      <c r="G32" t="s">
        <v>1302</v>
      </c>
      <c r="H32" s="54">
        <v>0.3644</v>
      </c>
      <c r="I32" s="45" t="str">
        <f>_xlfn.XLOOKUP(Chronic_Absenteeism[[#This Row],[School Name]],Maine_Schools[School Name],Maine_Schools[Grade Span],"error")</f>
        <v>06-08</v>
      </c>
      <c r="J32" s="44" t="str">
        <f>_xlfn.XLOOKUP(Chronic_Absenteeism[[#This Row],[School Name]],Maine_Schools[School Name],Maine_Schools[Comparison School Type],"error")</f>
        <v>Non Charter</v>
      </c>
      <c r="N32" s="41"/>
    </row>
    <row r="33" spans="1:17" ht="16" hidden="1">
      <c r="A33" t="s">
        <v>570</v>
      </c>
      <c r="B33" t="s">
        <v>723</v>
      </c>
      <c r="C33" t="s">
        <v>362</v>
      </c>
      <c r="D33" t="s">
        <v>1243</v>
      </c>
      <c r="E33" t="s">
        <v>1243</v>
      </c>
      <c r="F33" t="s">
        <v>1273</v>
      </c>
      <c r="G33" t="s">
        <v>1303</v>
      </c>
      <c r="H33" s="54">
        <v>0.14510000000000001</v>
      </c>
      <c r="I33" s="45" t="str">
        <f>_xlfn.XLOOKUP(Chronic_Absenteeism[[#This Row],[School Name]],Maine_Schools[School Name],Maine_Schools[Grade Span],"error")</f>
        <v>04-05</v>
      </c>
      <c r="J33" s="44" t="str">
        <f>_xlfn.XLOOKUP(Chronic_Absenteeism[[#This Row],[School Name]],Maine_Schools[School Name],Maine_Schools[Comparison School Type],"error")</f>
        <v>Non Charter</v>
      </c>
      <c r="N33" s="41"/>
    </row>
    <row r="34" spans="1:17" ht="16" hidden="1">
      <c r="A34" t="s">
        <v>570</v>
      </c>
      <c r="B34" t="s">
        <v>723</v>
      </c>
      <c r="C34" t="s">
        <v>544</v>
      </c>
      <c r="D34" t="s">
        <v>1243</v>
      </c>
      <c r="E34" t="s">
        <v>1243</v>
      </c>
      <c r="F34" t="s">
        <v>1304</v>
      </c>
      <c r="G34" t="s">
        <v>1305</v>
      </c>
      <c r="H34" s="54">
        <v>0.17649999999999999</v>
      </c>
      <c r="I34" s="45" t="str">
        <f>_xlfn.XLOOKUP(Chronic_Absenteeism[[#This Row],[School Name]],Maine_Schools[School Name],Maine_Schools[Grade Span],"error")</f>
        <v>PK-03</v>
      </c>
      <c r="J34" s="44" t="str">
        <f>_xlfn.XLOOKUP(Chronic_Absenteeism[[#This Row],[School Name]],Maine_Schools[School Name],Maine_Schools[Comparison School Type],"error")</f>
        <v>Non Charter</v>
      </c>
      <c r="N34" s="41"/>
    </row>
    <row r="35" spans="1:17" ht="16" hidden="1">
      <c r="A35" t="s">
        <v>570</v>
      </c>
      <c r="B35" t="s">
        <v>723</v>
      </c>
      <c r="C35" t="s">
        <v>559</v>
      </c>
      <c r="D35" t="s">
        <v>1243</v>
      </c>
      <c r="E35" t="s">
        <v>1243</v>
      </c>
      <c r="F35" t="s">
        <v>1306</v>
      </c>
      <c r="G35" t="s">
        <v>1307</v>
      </c>
      <c r="H35" s="54">
        <v>0.1726</v>
      </c>
      <c r="I35" s="45" t="str">
        <f>_xlfn.XLOOKUP(Chronic_Absenteeism[[#This Row],[School Name]],Maine_Schools[School Name],Maine_Schools[Grade Span],"error")</f>
        <v>06-08</v>
      </c>
      <c r="J35" s="44" t="str">
        <f>_xlfn.XLOOKUP(Chronic_Absenteeism[[#This Row],[School Name]],Maine_Schools[School Name],Maine_Schools[Comparison School Type],"error")</f>
        <v>Non Charter</v>
      </c>
      <c r="N35" s="41"/>
    </row>
    <row r="36" spans="1:17" ht="16" hidden="1">
      <c r="A36" t="s">
        <v>570</v>
      </c>
      <c r="B36" t="s">
        <v>726</v>
      </c>
      <c r="C36" t="s">
        <v>288</v>
      </c>
      <c r="D36" t="s">
        <v>1243</v>
      </c>
      <c r="E36" t="s">
        <v>1243</v>
      </c>
      <c r="F36" t="s">
        <v>1308</v>
      </c>
      <c r="G36" t="s">
        <v>1309</v>
      </c>
      <c r="H36" s="54">
        <v>0.15379999999999999</v>
      </c>
      <c r="I36" s="45" t="str">
        <f>_xlfn.XLOOKUP(Chronic_Absenteeism[[#This Row],[School Name]],Maine_Schools[School Name],Maine_Schools[Grade Span],"error")</f>
        <v>KG-08</v>
      </c>
      <c r="J36" s="44" t="str">
        <f>_xlfn.XLOOKUP(Chronic_Absenteeism[[#This Row],[School Name]],Maine_Schools[School Name],Maine_Schools[Comparison School Type],"error")</f>
        <v>Non Charter</v>
      </c>
      <c r="N36" s="41"/>
    </row>
    <row r="37" spans="1:17" ht="16">
      <c r="A37" t="s">
        <v>570</v>
      </c>
      <c r="B37" t="s">
        <v>583</v>
      </c>
      <c r="C37" t="s">
        <v>574</v>
      </c>
      <c r="D37" t="s">
        <v>1243</v>
      </c>
      <c r="E37" t="s">
        <v>1243</v>
      </c>
      <c r="F37" t="s">
        <v>1310</v>
      </c>
      <c r="G37" t="s">
        <v>1311</v>
      </c>
      <c r="H37" s="54">
        <v>0.1956</v>
      </c>
      <c r="I37" s="45" t="str">
        <f>_xlfn.XLOOKUP(Chronic_Absenteeism[[#This Row],[School Name]],Maine_Schools[School Name],Maine_Schools[Grade Span],"error")</f>
        <v>09-12</v>
      </c>
      <c r="J37" s="44" t="str">
        <f>_xlfn.XLOOKUP(Chronic_Absenteeism[[#This Row],[School Name]],Maine_Schools[School Name],Maine_Schools[Comparison School Type],"error")</f>
        <v>Charter</v>
      </c>
      <c r="Q37" s="41"/>
    </row>
    <row r="38" spans="1:17" ht="16" hidden="1">
      <c r="A38" t="s">
        <v>570</v>
      </c>
      <c r="B38" t="s">
        <v>728</v>
      </c>
      <c r="C38" t="s">
        <v>22</v>
      </c>
      <c r="D38" t="s">
        <v>1243</v>
      </c>
      <c r="E38" t="s">
        <v>1243</v>
      </c>
      <c r="F38" t="s">
        <v>1312</v>
      </c>
      <c r="G38" t="s">
        <v>1244</v>
      </c>
      <c r="H38" s="54">
        <v>0.1429</v>
      </c>
      <c r="I38" s="45" t="str">
        <f>_xlfn.XLOOKUP(Chronic_Absenteeism[[#This Row],[School Name]],Maine_Schools[School Name],Maine_Schools[Grade Span],"error")</f>
        <v>PK-08</v>
      </c>
      <c r="J38" s="44" t="str">
        <f>_xlfn.XLOOKUP(Chronic_Absenteeism[[#This Row],[School Name]],Maine_Schools[School Name],Maine_Schools[Comparison School Type],"error")</f>
        <v>Non Charter</v>
      </c>
      <c r="Q38" s="41"/>
    </row>
    <row r="39" spans="1:17" ht="16" hidden="1">
      <c r="A39" t="s">
        <v>570</v>
      </c>
      <c r="B39" t="s">
        <v>730</v>
      </c>
      <c r="C39" t="s">
        <v>17</v>
      </c>
      <c r="D39" t="s">
        <v>1243</v>
      </c>
      <c r="E39" t="s">
        <v>1243</v>
      </c>
      <c r="F39" t="s">
        <v>1313</v>
      </c>
      <c r="G39" t="s">
        <v>1314</v>
      </c>
      <c r="H39" s="54">
        <v>0.37580000000000002</v>
      </c>
      <c r="I39" s="45" t="str">
        <f>_xlfn.XLOOKUP(Chronic_Absenteeism[[#This Row],[School Name]],Maine_Schools[School Name],Maine_Schools[Grade Span],"error")</f>
        <v>08-12</v>
      </c>
      <c r="J39" s="44" t="str">
        <f>_xlfn.XLOOKUP(Chronic_Absenteeism[[#This Row],[School Name]],Maine_Schools[School Name],Maine_Schools[Comparison School Type],"error")</f>
        <v>Non Charter</v>
      </c>
      <c r="Q39" s="41"/>
    </row>
    <row r="40" spans="1:17" ht="16" hidden="1">
      <c r="A40" t="s">
        <v>570</v>
      </c>
      <c r="B40" t="s">
        <v>730</v>
      </c>
      <c r="C40" t="s">
        <v>156</v>
      </c>
      <c r="D40" t="s">
        <v>1243</v>
      </c>
      <c r="E40" t="s">
        <v>1243</v>
      </c>
      <c r="F40" t="s">
        <v>1315</v>
      </c>
      <c r="G40" t="s">
        <v>1316</v>
      </c>
      <c r="H40" s="54">
        <v>0.21049999999999999</v>
      </c>
      <c r="I40" s="45" t="str">
        <f>_xlfn.XLOOKUP(Chronic_Absenteeism[[#This Row],[School Name]],Maine_Schools[School Name],Maine_Schools[Grade Span],"error")</f>
        <v>03-04</v>
      </c>
      <c r="J40" s="44" t="str">
        <f>_xlfn.XLOOKUP(Chronic_Absenteeism[[#This Row],[School Name]],Maine_Schools[School Name],Maine_Schools[Comparison School Type],"error")</f>
        <v>Non Charter</v>
      </c>
      <c r="N40" s="41"/>
    </row>
    <row r="41" spans="1:17" ht="16" hidden="1">
      <c r="A41" t="s">
        <v>570</v>
      </c>
      <c r="B41" t="s">
        <v>730</v>
      </c>
      <c r="C41" t="s">
        <v>111</v>
      </c>
      <c r="D41" t="s">
        <v>1243</v>
      </c>
      <c r="E41" t="s">
        <v>1243</v>
      </c>
      <c r="F41" t="s">
        <v>1317</v>
      </c>
      <c r="G41" t="s">
        <v>1318</v>
      </c>
      <c r="H41" s="54">
        <v>0.2485</v>
      </c>
      <c r="I41" s="45" t="str">
        <f>_xlfn.XLOOKUP(Chronic_Absenteeism[[#This Row],[School Name]],Maine_Schools[School Name],Maine_Schools[Grade Span],"error")</f>
        <v>05-07</v>
      </c>
      <c r="J41" s="44" t="str">
        <f>_xlfn.XLOOKUP(Chronic_Absenteeism[[#This Row],[School Name]],Maine_Schools[School Name],Maine_Schools[Comparison School Type],"error")</f>
        <v>Non Charter</v>
      </c>
    </row>
    <row r="42" spans="1:17" ht="16" hidden="1">
      <c r="A42" t="s">
        <v>570</v>
      </c>
      <c r="B42" t="s">
        <v>730</v>
      </c>
      <c r="C42" t="s">
        <v>77</v>
      </c>
      <c r="D42" t="s">
        <v>1243</v>
      </c>
      <c r="E42" t="s">
        <v>1243</v>
      </c>
      <c r="F42" t="s">
        <v>1319</v>
      </c>
      <c r="G42" t="s">
        <v>1320</v>
      </c>
      <c r="H42" s="54">
        <v>0.2717</v>
      </c>
      <c r="I42" s="45" t="str">
        <f>_xlfn.XLOOKUP(Chronic_Absenteeism[[#This Row],[School Name]],Maine_Schools[School Name],Maine_Schools[Grade Span],"error")</f>
        <v>01-02</v>
      </c>
      <c r="J42" s="44" t="str">
        <f>_xlfn.XLOOKUP(Chronic_Absenteeism[[#This Row],[School Name]],Maine_Schools[School Name],Maine_Schools[Comparison School Type],"error")</f>
        <v>Non Charter</v>
      </c>
    </row>
    <row r="43" spans="1:17" ht="16" hidden="1">
      <c r="A43" t="s">
        <v>570</v>
      </c>
      <c r="B43" t="s">
        <v>730</v>
      </c>
      <c r="C43" t="s">
        <v>82</v>
      </c>
      <c r="D43" t="s">
        <v>1243</v>
      </c>
      <c r="E43" t="s">
        <v>1243</v>
      </c>
      <c r="F43" t="s">
        <v>1321</v>
      </c>
      <c r="G43" t="s">
        <v>1322</v>
      </c>
      <c r="H43" s="54">
        <v>0.3</v>
      </c>
      <c r="I43" s="45" t="str">
        <f>_xlfn.XLOOKUP(Chronic_Absenteeism[[#This Row],[School Name]],Maine_Schools[School Name],Maine_Schools[Grade Span],"error")</f>
        <v>PK-KG</v>
      </c>
      <c r="J43" s="44" t="str">
        <f>_xlfn.XLOOKUP(Chronic_Absenteeism[[#This Row],[School Name]],Maine_Schools[School Name],Maine_Schools[Comparison School Type],"error")</f>
        <v>Non Charter</v>
      </c>
    </row>
    <row r="44" spans="1:17" ht="16" hidden="1">
      <c r="A44" t="s">
        <v>570</v>
      </c>
      <c r="B44" t="s">
        <v>2</v>
      </c>
      <c r="C44" t="s">
        <v>2</v>
      </c>
      <c r="D44" t="s">
        <v>1243</v>
      </c>
      <c r="E44" t="s">
        <v>1243</v>
      </c>
      <c r="F44" t="s">
        <v>1323</v>
      </c>
      <c r="G44" t="s">
        <v>1246</v>
      </c>
      <c r="H44" s="54">
        <v>0.64290000000000003</v>
      </c>
      <c r="I44" s="45" t="str">
        <f>_xlfn.XLOOKUP(Chronic_Absenteeism[[#This Row],[School Name]],Maine_Schools[School Name],Maine_Schools[Grade Span],"error")</f>
        <v>09-12</v>
      </c>
      <c r="J44" s="44" t="str">
        <f>_xlfn.XLOOKUP(Chronic_Absenteeism[[#This Row],[School Name]],Maine_Schools[School Name],Maine_Schools[Comparison School Type],"error")</f>
        <v>Non Charter</v>
      </c>
    </row>
    <row r="45" spans="1:17" ht="16" hidden="1">
      <c r="A45" t="s">
        <v>570</v>
      </c>
      <c r="B45" t="s">
        <v>736</v>
      </c>
      <c r="C45" t="s">
        <v>172</v>
      </c>
      <c r="D45" t="s">
        <v>1243</v>
      </c>
      <c r="E45" t="s">
        <v>1243</v>
      </c>
      <c r="F45" t="s">
        <v>1324</v>
      </c>
      <c r="G45" t="s">
        <v>1282</v>
      </c>
      <c r="H45" s="54">
        <v>0.1605</v>
      </c>
      <c r="I45" s="45" t="str">
        <f>_xlfn.XLOOKUP(Chronic_Absenteeism[[#This Row],[School Name]],Maine_Schools[School Name],Maine_Schools[Grade Span],"error")</f>
        <v>PK-08</v>
      </c>
      <c r="J45" s="44" t="str">
        <f>_xlfn.XLOOKUP(Chronic_Absenteeism[[#This Row],[School Name]],Maine_Schools[School Name],Maine_Schools[Comparison School Type],"error")</f>
        <v>Non Charter</v>
      </c>
    </row>
    <row r="46" spans="1:17" ht="16" hidden="1">
      <c r="A46" t="s">
        <v>570</v>
      </c>
      <c r="B46" t="s">
        <v>737</v>
      </c>
      <c r="C46" t="s">
        <v>92</v>
      </c>
      <c r="D46" t="s">
        <v>1243</v>
      </c>
      <c r="E46" t="s">
        <v>1243</v>
      </c>
      <c r="F46" t="s">
        <v>1325</v>
      </c>
      <c r="G46" t="s">
        <v>1326</v>
      </c>
      <c r="H46" s="54">
        <v>0.30790000000000001</v>
      </c>
      <c r="I46" s="45" t="str">
        <f>_xlfn.XLOOKUP(Chronic_Absenteeism[[#This Row],[School Name]],Maine_Schools[School Name],Maine_Schools[Grade Span],"error")</f>
        <v>PK-08</v>
      </c>
      <c r="J46" s="44" t="str">
        <f>_xlfn.XLOOKUP(Chronic_Absenteeism[[#This Row],[School Name]],Maine_Schools[School Name],Maine_Schools[Comparison School Type],"error")</f>
        <v>Non Charter</v>
      </c>
    </row>
    <row r="47" spans="1:17" ht="16" hidden="1">
      <c r="A47" t="s">
        <v>570</v>
      </c>
      <c r="B47" t="s">
        <v>737</v>
      </c>
      <c r="C47" t="s">
        <v>98</v>
      </c>
      <c r="D47" t="s">
        <v>1243</v>
      </c>
      <c r="E47" t="s">
        <v>1243</v>
      </c>
      <c r="F47" t="s">
        <v>1321</v>
      </c>
      <c r="G47" t="s">
        <v>1291</v>
      </c>
      <c r="H47" s="54">
        <v>0.36770000000000003</v>
      </c>
      <c r="I47" s="45" t="str">
        <f>_xlfn.XLOOKUP(Chronic_Absenteeism[[#This Row],[School Name]],Maine_Schools[School Name],Maine_Schools[Grade Span],"error")</f>
        <v>09-12</v>
      </c>
      <c r="J47" s="44" t="str">
        <f>_xlfn.XLOOKUP(Chronic_Absenteeism[[#This Row],[School Name]],Maine_Schools[School Name],Maine_Schools[Comparison School Type],"error")</f>
        <v>Non Charter</v>
      </c>
    </row>
    <row r="48" spans="1:17" ht="16" hidden="1">
      <c r="A48" t="s">
        <v>570</v>
      </c>
      <c r="B48" t="s">
        <v>739</v>
      </c>
      <c r="C48" t="s">
        <v>200</v>
      </c>
      <c r="D48" t="s">
        <v>1243</v>
      </c>
      <c r="E48" t="s">
        <v>1243</v>
      </c>
      <c r="F48" t="s">
        <v>1327</v>
      </c>
      <c r="G48" t="s">
        <v>1328</v>
      </c>
      <c r="H48" s="54">
        <v>0.1946</v>
      </c>
      <c r="I48" s="45" t="str">
        <f>_xlfn.XLOOKUP(Chronic_Absenteeism[[#This Row],[School Name]],Maine_Schools[School Name],Maine_Schools[Grade Span],"error")</f>
        <v>PK-08</v>
      </c>
      <c r="J48" s="44" t="str">
        <f>_xlfn.XLOOKUP(Chronic_Absenteeism[[#This Row],[School Name]],Maine_Schools[School Name],Maine_Schools[Comparison School Type],"error")</f>
        <v>Non Charter</v>
      </c>
    </row>
    <row r="49" spans="1:10" ht="16" hidden="1">
      <c r="A49" t="s">
        <v>570</v>
      </c>
      <c r="B49" t="s">
        <v>739</v>
      </c>
      <c r="C49" t="s">
        <v>19</v>
      </c>
      <c r="D49" t="s">
        <v>1243</v>
      </c>
      <c r="E49" t="s">
        <v>1243</v>
      </c>
      <c r="F49" t="s">
        <v>1329</v>
      </c>
      <c r="G49" t="s">
        <v>1330</v>
      </c>
      <c r="H49" s="54">
        <v>0.31419999999999998</v>
      </c>
      <c r="I49" s="45" t="str">
        <f>_xlfn.XLOOKUP(Chronic_Absenteeism[[#This Row],[School Name]],Maine_Schools[School Name],Maine_Schools[Grade Span],"error")</f>
        <v>09-12</v>
      </c>
      <c r="J49" s="44" t="str">
        <f>_xlfn.XLOOKUP(Chronic_Absenteeism[[#This Row],[School Name]],Maine_Schools[School Name],Maine_Schools[Comparison School Type],"error")</f>
        <v>Non Charter</v>
      </c>
    </row>
    <row r="50" spans="1:10" ht="16" hidden="1">
      <c r="A50" t="s">
        <v>570</v>
      </c>
      <c r="B50" t="s">
        <v>741</v>
      </c>
      <c r="C50" t="s">
        <v>106</v>
      </c>
      <c r="D50" t="s">
        <v>1243</v>
      </c>
      <c r="E50" t="s">
        <v>1243</v>
      </c>
      <c r="F50" t="s">
        <v>1331</v>
      </c>
      <c r="G50" t="s">
        <v>1332</v>
      </c>
      <c r="H50" s="54">
        <v>0.2616</v>
      </c>
      <c r="I50" s="45" t="str">
        <f>_xlfn.XLOOKUP(Chronic_Absenteeism[[#This Row],[School Name]],Maine_Schools[School Name],Maine_Schools[Grade Span],"error")</f>
        <v>PK-08</v>
      </c>
      <c r="J50" s="44" t="str">
        <f>_xlfn.XLOOKUP(Chronic_Absenteeism[[#This Row],[School Name]],Maine_Schools[School Name],Maine_Schools[Comparison School Type],"error")</f>
        <v>Non Charter</v>
      </c>
    </row>
    <row r="51" spans="1:10" ht="16" hidden="1">
      <c r="A51" t="s">
        <v>570</v>
      </c>
      <c r="B51" t="s">
        <v>743</v>
      </c>
      <c r="C51" t="s">
        <v>110</v>
      </c>
      <c r="D51" t="s">
        <v>1243</v>
      </c>
      <c r="E51" t="s">
        <v>1243</v>
      </c>
      <c r="F51" t="s">
        <v>1333</v>
      </c>
      <c r="G51" t="s">
        <v>1334</v>
      </c>
      <c r="H51" s="54">
        <v>0.35420000000000001</v>
      </c>
      <c r="I51" s="45" t="str">
        <f>_xlfn.XLOOKUP(Chronic_Absenteeism[[#This Row],[School Name]],Maine_Schools[School Name],Maine_Schools[Grade Span],"error")</f>
        <v>PK-08</v>
      </c>
      <c r="J51" s="44" t="str">
        <f>_xlfn.XLOOKUP(Chronic_Absenteeism[[#This Row],[School Name]],Maine_Schools[School Name],Maine_Schools[Comparison School Type],"error")</f>
        <v>Non Charter</v>
      </c>
    </row>
    <row r="52" spans="1:10" ht="16" hidden="1">
      <c r="A52" t="s">
        <v>570</v>
      </c>
      <c r="B52" t="s">
        <v>745</v>
      </c>
      <c r="C52" t="s">
        <v>138</v>
      </c>
      <c r="D52" t="s">
        <v>1243</v>
      </c>
      <c r="E52" t="s">
        <v>1243</v>
      </c>
      <c r="F52" t="s">
        <v>1335</v>
      </c>
      <c r="G52" t="s">
        <v>1336</v>
      </c>
      <c r="H52" s="54">
        <v>0.21049999999999999</v>
      </c>
      <c r="I52" s="45" t="str">
        <f>_xlfn.XLOOKUP(Chronic_Absenteeism[[#This Row],[School Name]],Maine_Schools[School Name],Maine_Schools[Grade Span],"error")</f>
        <v>PK-08</v>
      </c>
      <c r="J52" s="44" t="str">
        <f>_xlfn.XLOOKUP(Chronic_Absenteeism[[#This Row],[School Name]],Maine_Schools[School Name],Maine_Schools[Comparison School Type],"error")</f>
        <v>Non Charter</v>
      </c>
    </row>
    <row r="53" spans="1:10" ht="16" hidden="1">
      <c r="A53" t="s">
        <v>570</v>
      </c>
      <c r="B53" t="s">
        <v>747</v>
      </c>
      <c r="C53" t="s">
        <v>116</v>
      </c>
      <c r="D53" t="s">
        <v>1243</v>
      </c>
      <c r="E53" t="s">
        <v>1243</v>
      </c>
      <c r="F53" t="s">
        <v>1337</v>
      </c>
      <c r="G53" t="s">
        <v>1338</v>
      </c>
      <c r="H53" s="54">
        <v>0.26690000000000003</v>
      </c>
      <c r="I53" s="45" t="str">
        <f>_xlfn.XLOOKUP(Chronic_Absenteeism[[#This Row],[School Name]],Maine_Schools[School Name],Maine_Schools[Grade Span],"error")</f>
        <v>09-12</v>
      </c>
      <c r="J53" s="44" t="str">
        <f>_xlfn.XLOOKUP(Chronic_Absenteeism[[#This Row],[School Name]],Maine_Schools[School Name],Maine_Schools[Comparison School Type],"error")</f>
        <v>Non Charter</v>
      </c>
    </row>
    <row r="54" spans="1:10" ht="16" hidden="1">
      <c r="A54" t="s">
        <v>570</v>
      </c>
      <c r="B54" t="s">
        <v>747</v>
      </c>
      <c r="C54" t="s">
        <v>26</v>
      </c>
      <c r="D54" t="s">
        <v>1243</v>
      </c>
      <c r="E54" t="s">
        <v>1243</v>
      </c>
      <c r="F54" t="s">
        <v>1317</v>
      </c>
      <c r="G54" t="s">
        <v>1339</v>
      </c>
      <c r="H54" s="54">
        <v>0.22339999999999999</v>
      </c>
      <c r="I54" s="45" t="str">
        <f>_xlfn.XLOOKUP(Chronic_Absenteeism[[#This Row],[School Name]],Maine_Schools[School Name],Maine_Schools[Grade Span],"error")</f>
        <v>06-08</v>
      </c>
      <c r="J54" s="44" t="str">
        <f>_xlfn.XLOOKUP(Chronic_Absenteeism[[#This Row],[School Name]],Maine_Schools[School Name],Maine_Schools[Comparison School Type],"error")</f>
        <v>Non Charter</v>
      </c>
    </row>
    <row r="55" spans="1:10" ht="16" hidden="1">
      <c r="A55" t="s">
        <v>570</v>
      </c>
      <c r="B55" t="s">
        <v>747</v>
      </c>
      <c r="C55" t="s">
        <v>292</v>
      </c>
      <c r="D55" t="s">
        <v>1243</v>
      </c>
      <c r="E55" t="s">
        <v>1243</v>
      </c>
      <c r="F55" t="s">
        <v>1340</v>
      </c>
      <c r="G55" t="s">
        <v>1341</v>
      </c>
      <c r="H55" s="54">
        <v>0.17449999999999999</v>
      </c>
      <c r="I55" s="45" t="str">
        <f>_xlfn.XLOOKUP(Chronic_Absenteeism[[#This Row],[School Name]],Maine_Schools[School Name],Maine_Schools[Grade Span],"error")</f>
        <v>03-05</v>
      </c>
      <c r="J55" s="44" t="str">
        <f>_xlfn.XLOOKUP(Chronic_Absenteeism[[#This Row],[School Name]],Maine_Schools[School Name],Maine_Schools[Comparison School Type],"error")</f>
        <v>Non Charter</v>
      </c>
    </row>
    <row r="56" spans="1:10" ht="16" hidden="1">
      <c r="A56" t="s">
        <v>570</v>
      </c>
      <c r="B56" t="s">
        <v>747</v>
      </c>
      <c r="C56" t="s">
        <v>457</v>
      </c>
      <c r="D56" t="s">
        <v>1243</v>
      </c>
      <c r="E56" t="s">
        <v>1243</v>
      </c>
      <c r="F56" t="s">
        <v>1342</v>
      </c>
      <c r="G56" t="s">
        <v>1343</v>
      </c>
      <c r="H56" s="54">
        <v>0.17799999999999999</v>
      </c>
      <c r="I56" s="45" t="str">
        <f>_xlfn.XLOOKUP(Chronic_Absenteeism[[#This Row],[School Name]],Maine_Schools[School Name],Maine_Schools[Grade Span],"error")</f>
        <v>PK-02</v>
      </c>
      <c r="J56" s="44" t="str">
        <f>_xlfn.XLOOKUP(Chronic_Absenteeism[[#This Row],[School Name]],Maine_Schools[School Name],Maine_Schools[Comparison School Type],"error")</f>
        <v>Non Charter</v>
      </c>
    </row>
    <row r="57" spans="1:10" ht="16" hidden="1">
      <c r="A57" t="s">
        <v>570</v>
      </c>
      <c r="B57" t="s">
        <v>751</v>
      </c>
      <c r="C57" t="s">
        <v>120</v>
      </c>
      <c r="D57" t="s">
        <v>1243</v>
      </c>
      <c r="E57" t="s">
        <v>1243</v>
      </c>
      <c r="F57" t="s">
        <v>1321</v>
      </c>
      <c r="G57" t="s">
        <v>1344</v>
      </c>
      <c r="H57" s="54">
        <v>0.2545</v>
      </c>
      <c r="I57" s="45" t="str">
        <f>_xlfn.XLOOKUP(Chronic_Absenteeism[[#This Row],[School Name]],Maine_Schools[School Name],Maine_Schools[Grade Span],"error")</f>
        <v>PK-06</v>
      </c>
      <c r="J57" s="44" t="str">
        <f>_xlfn.XLOOKUP(Chronic_Absenteeism[[#This Row],[School Name]],Maine_Schools[School Name],Maine_Schools[Comparison School Type],"error")</f>
        <v>Non Charter</v>
      </c>
    </row>
    <row r="58" spans="1:10" ht="16" hidden="1">
      <c r="A58" t="s">
        <v>570</v>
      </c>
      <c r="B58" t="s">
        <v>751</v>
      </c>
      <c r="C58" t="s">
        <v>10</v>
      </c>
      <c r="D58" t="s">
        <v>1243</v>
      </c>
      <c r="E58" t="s">
        <v>1243</v>
      </c>
      <c r="F58" t="s">
        <v>1255</v>
      </c>
      <c r="G58" t="s">
        <v>1345</v>
      </c>
      <c r="H58" s="54">
        <v>0</v>
      </c>
      <c r="I58" s="45" t="str">
        <f>_xlfn.XLOOKUP(Chronic_Absenteeism[[#This Row],[School Name]],Maine_Schools[School Name],Maine_Schools[Grade Span],"error")</f>
        <v>07-12</v>
      </c>
      <c r="J58" s="44" t="str">
        <f>_xlfn.XLOOKUP(Chronic_Absenteeism[[#This Row],[School Name]],Maine_Schools[School Name],Maine_Schools[Comparison School Type],"error")</f>
        <v>Non Charter</v>
      </c>
    </row>
    <row r="59" spans="1:10" ht="16" hidden="1">
      <c r="A59" t="s">
        <v>570</v>
      </c>
      <c r="B59" t="s">
        <v>753</v>
      </c>
      <c r="C59" t="s">
        <v>243</v>
      </c>
      <c r="D59" t="s">
        <v>1243</v>
      </c>
      <c r="E59" t="s">
        <v>1243</v>
      </c>
      <c r="F59" t="s">
        <v>1346</v>
      </c>
      <c r="G59" t="s">
        <v>1347</v>
      </c>
      <c r="H59" s="54">
        <v>0.1018</v>
      </c>
      <c r="I59" s="45" t="str">
        <f>_xlfn.XLOOKUP(Chronic_Absenteeism[[#This Row],[School Name]],Maine_Schools[School Name],Maine_Schools[Grade Span],"error")</f>
        <v>09-12</v>
      </c>
      <c r="J59" s="44" t="str">
        <f>_xlfn.XLOOKUP(Chronic_Absenteeism[[#This Row],[School Name]],Maine_Schools[School Name],Maine_Schools[Comparison School Type],"error")</f>
        <v>Non Charter</v>
      </c>
    </row>
    <row r="60" spans="1:10" ht="16" hidden="1">
      <c r="A60" t="s">
        <v>570</v>
      </c>
      <c r="B60" t="s">
        <v>753</v>
      </c>
      <c r="C60" t="s">
        <v>246</v>
      </c>
      <c r="D60" t="s">
        <v>1243</v>
      </c>
      <c r="E60" t="s">
        <v>1243</v>
      </c>
      <c r="F60" t="s">
        <v>1348</v>
      </c>
      <c r="G60" t="s">
        <v>1349</v>
      </c>
      <c r="H60" s="54">
        <v>0.1298</v>
      </c>
      <c r="I60" s="45" t="str">
        <f>_xlfn.XLOOKUP(Chronic_Absenteeism[[#This Row],[School Name]],Maine_Schools[School Name],Maine_Schools[Grade Span],"error")</f>
        <v>05-08</v>
      </c>
      <c r="J60" s="44" t="str">
        <f>_xlfn.XLOOKUP(Chronic_Absenteeism[[#This Row],[School Name]],Maine_Schools[School Name],Maine_Schools[Comparison School Type],"error")</f>
        <v>Non Charter</v>
      </c>
    </row>
    <row r="61" spans="1:10" ht="16" hidden="1">
      <c r="A61" t="s">
        <v>570</v>
      </c>
      <c r="B61" t="s">
        <v>753</v>
      </c>
      <c r="C61" t="s">
        <v>513</v>
      </c>
      <c r="D61" t="s">
        <v>1243</v>
      </c>
      <c r="E61" t="s">
        <v>1243</v>
      </c>
      <c r="F61" t="s">
        <v>1346</v>
      </c>
      <c r="G61" t="s">
        <v>1350</v>
      </c>
      <c r="H61" s="54">
        <v>9.5600000000000004E-2</v>
      </c>
      <c r="I61" s="45" t="str">
        <f>_xlfn.XLOOKUP(Chronic_Absenteeism[[#This Row],[School Name]],Maine_Schools[School Name],Maine_Schools[Grade Span],"error")</f>
        <v>PK-04</v>
      </c>
      <c r="J61" s="44" t="str">
        <f>_xlfn.XLOOKUP(Chronic_Absenteeism[[#This Row],[School Name]],Maine_Schools[School Name],Maine_Schools[Comparison School Type],"error")</f>
        <v>Non Charter</v>
      </c>
    </row>
    <row r="62" spans="1:10" ht="16" hidden="1">
      <c r="A62" t="s">
        <v>570</v>
      </c>
      <c r="B62" t="s">
        <v>757</v>
      </c>
      <c r="C62" t="s">
        <v>29</v>
      </c>
      <c r="D62" t="s">
        <v>1243</v>
      </c>
      <c r="E62" t="s">
        <v>1243</v>
      </c>
      <c r="F62" t="s">
        <v>1250</v>
      </c>
      <c r="G62" t="s">
        <v>1351</v>
      </c>
      <c r="H62" s="54">
        <v>0.21279999999999999</v>
      </c>
      <c r="I62" s="45" t="str">
        <f>_xlfn.XLOOKUP(Chronic_Absenteeism[[#This Row],[School Name]],Maine_Schools[School Name],Maine_Schools[Grade Span],"error")</f>
        <v>PK-08</v>
      </c>
      <c r="J62" s="44" t="str">
        <f>_xlfn.XLOOKUP(Chronic_Absenteeism[[#This Row],[School Name]],Maine_Schools[School Name],Maine_Schools[Comparison School Type],"error")</f>
        <v>Non Charter</v>
      </c>
    </row>
    <row r="63" spans="1:10" ht="16" hidden="1">
      <c r="A63" t="s">
        <v>570</v>
      </c>
      <c r="B63" t="s">
        <v>759</v>
      </c>
      <c r="C63" t="s">
        <v>44</v>
      </c>
      <c r="D63" t="s">
        <v>1243</v>
      </c>
      <c r="E63" t="s">
        <v>1243</v>
      </c>
      <c r="F63" t="s">
        <v>1352</v>
      </c>
      <c r="G63" t="s">
        <v>1244</v>
      </c>
      <c r="H63" s="54">
        <v>0.2</v>
      </c>
      <c r="I63" s="45" t="str">
        <f>_xlfn.XLOOKUP(Chronic_Absenteeism[[#This Row],[School Name]],Maine_Schools[School Name],Maine_Schools[Grade Span],"error")</f>
        <v>PK-08</v>
      </c>
      <c r="J63" s="44" t="str">
        <f>_xlfn.XLOOKUP(Chronic_Absenteeism[[#This Row],[School Name]],Maine_Schools[School Name],Maine_Schools[Comparison School Type],"error")</f>
        <v>Non Charter</v>
      </c>
    </row>
    <row r="64" spans="1:10" ht="16" hidden="1">
      <c r="A64" t="s">
        <v>570</v>
      </c>
      <c r="B64" t="s">
        <v>765</v>
      </c>
      <c r="C64" t="s">
        <v>275</v>
      </c>
      <c r="D64" t="s">
        <v>1243</v>
      </c>
      <c r="E64" t="s">
        <v>1243</v>
      </c>
      <c r="F64" t="s">
        <v>1261</v>
      </c>
      <c r="G64" t="s">
        <v>1353</v>
      </c>
      <c r="H64" s="54">
        <v>0.24440000000000001</v>
      </c>
      <c r="I64" s="45" t="str">
        <f>_xlfn.XLOOKUP(Chronic_Absenteeism[[#This Row],[School Name]],Maine_Schools[School Name],Maine_Schools[Grade Span],"error")</f>
        <v>PK-08</v>
      </c>
      <c r="J64" s="44" t="str">
        <f>_xlfn.XLOOKUP(Chronic_Absenteeism[[#This Row],[School Name]],Maine_Schools[School Name],Maine_Schools[Comparison School Type],"error")</f>
        <v>Non Charter</v>
      </c>
    </row>
    <row r="65" spans="1:10" ht="16">
      <c r="A65" t="s">
        <v>570</v>
      </c>
      <c r="B65" t="s">
        <v>573</v>
      </c>
      <c r="C65" t="s">
        <v>666</v>
      </c>
      <c r="D65" t="s">
        <v>1243</v>
      </c>
      <c r="E65" t="s">
        <v>1243</v>
      </c>
      <c r="F65" t="s">
        <v>1324</v>
      </c>
      <c r="G65" t="s">
        <v>1354</v>
      </c>
      <c r="H65" s="54">
        <v>0.27460000000000001</v>
      </c>
      <c r="I65" s="45" t="str">
        <f>_xlfn.XLOOKUP(Chronic_Absenteeism[[#This Row],[School Name]],Maine_Schools[School Name],Maine_Schools[Grade Span],"error")</f>
        <v>KG-08</v>
      </c>
      <c r="J65" s="44" t="str">
        <f>_xlfn.XLOOKUP(Chronic_Absenteeism[[#This Row],[School Name]],Maine_Schools[School Name],Maine_Schools[Comparison School Type],"error")</f>
        <v>Charter</v>
      </c>
    </row>
    <row r="66" spans="1:10" ht="16">
      <c r="A66" t="s">
        <v>570</v>
      </c>
      <c r="B66" t="s">
        <v>573</v>
      </c>
      <c r="C66" t="s">
        <v>645</v>
      </c>
      <c r="D66" t="s">
        <v>1243</v>
      </c>
      <c r="E66" t="s">
        <v>1243</v>
      </c>
      <c r="F66" t="s">
        <v>1355</v>
      </c>
      <c r="G66" t="s">
        <v>1356</v>
      </c>
      <c r="H66" s="54">
        <v>0.43130000000000002</v>
      </c>
      <c r="I66" s="45" t="str">
        <f>_xlfn.XLOOKUP(Chronic_Absenteeism[[#This Row],[School Name]],Maine_Schools[School Name],Maine_Schools[Grade Span],"error")</f>
        <v>06-12</v>
      </c>
      <c r="J66" s="44" t="str">
        <f>_xlfn.XLOOKUP(Chronic_Absenteeism[[#This Row],[School Name]],Maine_Schools[School Name],Maine_Schools[Comparison School Type],"error")</f>
        <v>Charter</v>
      </c>
    </row>
    <row r="67" spans="1:10" ht="16" hidden="1">
      <c r="A67" t="s">
        <v>570</v>
      </c>
      <c r="B67" t="s">
        <v>771</v>
      </c>
      <c r="C67" t="s">
        <v>307</v>
      </c>
      <c r="D67" t="s">
        <v>1243</v>
      </c>
      <c r="E67" t="s">
        <v>1243</v>
      </c>
      <c r="F67" t="s">
        <v>1357</v>
      </c>
      <c r="G67" t="s">
        <v>1358</v>
      </c>
      <c r="H67" s="54">
        <v>0.1053</v>
      </c>
      <c r="I67" s="45" t="str">
        <f>_xlfn.XLOOKUP(Chronic_Absenteeism[[#This Row],[School Name]],Maine_Schools[School Name],Maine_Schools[Grade Span],"error")</f>
        <v>PK-05</v>
      </c>
      <c r="J67" s="44" t="str">
        <f>_xlfn.XLOOKUP(Chronic_Absenteeism[[#This Row],[School Name]],Maine_Schools[School Name],Maine_Schools[Comparison School Type],"error")</f>
        <v>Non Charter</v>
      </c>
    </row>
    <row r="68" spans="1:10" ht="16" hidden="1">
      <c r="A68" t="s">
        <v>570</v>
      </c>
      <c r="B68" t="s">
        <v>773</v>
      </c>
      <c r="C68" t="s">
        <v>308</v>
      </c>
      <c r="D68" t="s">
        <v>1243</v>
      </c>
      <c r="E68" t="s">
        <v>1243</v>
      </c>
      <c r="F68" t="s">
        <v>1290</v>
      </c>
      <c r="G68" t="s">
        <v>1359</v>
      </c>
      <c r="H68" s="54">
        <v>0.17269999999999999</v>
      </c>
      <c r="I68" s="45" t="str">
        <f>_xlfn.XLOOKUP(Chronic_Absenteeism[[#This Row],[School Name]],Maine_Schools[School Name],Maine_Schools[Grade Span],"error")</f>
        <v>PK-08</v>
      </c>
      <c r="J68" s="44" t="str">
        <f>_xlfn.XLOOKUP(Chronic_Absenteeism[[#This Row],[School Name]],Maine_Schools[School Name],Maine_Schools[Comparison School Type],"error")</f>
        <v>Non Charter</v>
      </c>
    </row>
    <row r="69" spans="1:10" ht="16" hidden="1">
      <c r="A69" t="s">
        <v>570</v>
      </c>
      <c r="B69" t="s">
        <v>775</v>
      </c>
      <c r="C69" t="s">
        <v>51</v>
      </c>
      <c r="D69" t="s">
        <v>1243</v>
      </c>
      <c r="E69" t="s">
        <v>1243</v>
      </c>
      <c r="F69" t="s">
        <v>1360</v>
      </c>
      <c r="G69" t="s">
        <v>1247</v>
      </c>
      <c r="H69" s="54">
        <v>0.18260000000000001</v>
      </c>
      <c r="I69" s="45" t="str">
        <f>_xlfn.XLOOKUP(Chronic_Absenteeism[[#This Row],[School Name]],Maine_Schools[School Name],Maine_Schools[Grade Span],"error")</f>
        <v>KG-08</v>
      </c>
      <c r="J69" s="44" t="str">
        <f>_xlfn.XLOOKUP(Chronic_Absenteeism[[#This Row],[School Name]],Maine_Schools[School Name],Maine_Schools[Comparison School Type],"error")</f>
        <v>Non Charter</v>
      </c>
    </row>
    <row r="70" spans="1:10" ht="16" hidden="1">
      <c r="A70" t="s">
        <v>570</v>
      </c>
      <c r="B70" t="s">
        <v>775</v>
      </c>
      <c r="C70" t="s">
        <v>124</v>
      </c>
      <c r="D70" t="s">
        <v>1243</v>
      </c>
      <c r="E70" t="s">
        <v>1243</v>
      </c>
      <c r="F70" t="s">
        <v>1244</v>
      </c>
      <c r="G70" t="s">
        <v>1361</v>
      </c>
      <c r="H70" s="54">
        <v>0.3977</v>
      </c>
      <c r="I70" s="45" t="str">
        <f>_xlfn.XLOOKUP(Chronic_Absenteeism[[#This Row],[School Name]],Maine_Schools[School Name],Maine_Schools[Grade Span],"error")</f>
        <v>09-12</v>
      </c>
      <c r="J70" s="44" t="str">
        <f>_xlfn.XLOOKUP(Chronic_Absenteeism[[#This Row],[School Name]],Maine_Schools[School Name],Maine_Schools[Comparison School Type],"error")</f>
        <v>Non Charter</v>
      </c>
    </row>
    <row r="71" spans="1:10" ht="16" hidden="1">
      <c r="A71" t="s">
        <v>570</v>
      </c>
      <c r="B71" t="s">
        <v>777</v>
      </c>
      <c r="C71" t="s">
        <v>358</v>
      </c>
      <c r="D71" t="s">
        <v>1243</v>
      </c>
      <c r="E71" t="s">
        <v>1243</v>
      </c>
      <c r="F71" t="s">
        <v>1324</v>
      </c>
      <c r="G71" t="s">
        <v>1362</v>
      </c>
      <c r="H71" s="54">
        <v>0.20860000000000001</v>
      </c>
      <c r="I71" s="45" t="str">
        <f>_xlfn.XLOOKUP(Chronic_Absenteeism[[#This Row],[School Name]],Maine_Schools[School Name],Maine_Schools[Grade Span],"error")</f>
        <v>PK-08</v>
      </c>
      <c r="J71" s="44" t="str">
        <f>_xlfn.XLOOKUP(Chronic_Absenteeism[[#This Row],[School Name]],Maine_Schools[School Name],Maine_Schools[Comparison School Type],"error")</f>
        <v>Non Charter</v>
      </c>
    </row>
    <row r="72" spans="1:10" ht="16" hidden="1">
      <c r="A72" t="s">
        <v>570</v>
      </c>
      <c r="B72" t="s">
        <v>778</v>
      </c>
      <c r="C72" t="s">
        <v>126</v>
      </c>
      <c r="D72" t="s">
        <v>1243</v>
      </c>
      <c r="E72" t="s">
        <v>1243</v>
      </c>
      <c r="F72" t="s">
        <v>1251</v>
      </c>
      <c r="G72" t="s">
        <v>1363</v>
      </c>
      <c r="H72" s="54">
        <v>0.29270000000000002</v>
      </c>
      <c r="I72" s="45" t="str">
        <f>_xlfn.XLOOKUP(Chronic_Absenteeism[[#This Row],[School Name]],Maine_Schools[School Name],Maine_Schools[Grade Span],"error")</f>
        <v>PK-04</v>
      </c>
      <c r="J72" s="44" t="str">
        <f>_xlfn.XLOOKUP(Chronic_Absenteeism[[#This Row],[School Name]],Maine_Schools[School Name],Maine_Schools[Comparison School Type],"error")</f>
        <v>Non Charter</v>
      </c>
    </row>
    <row r="73" spans="1:10" ht="16" hidden="1">
      <c r="A73" t="s">
        <v>570</v>
      </c>
      <c r="B73" t="s">
        <v>778</v>
      </c>
      <c r="C73" t="s">
        <v>105</v>
      </c>
      <c r="D73" t="s">
        <v>1243</v>
      </c>
      <c r="E73" t="s">
        <v>1243</v>
      </c>
      <c r="F73" t="s">
        <v>1244</v>
      </c>
      <c r="G73" t="s">
        <v>1364</v>
      </c>
      <c r="H73" s="54">
        <v>0.34649999999999997</v>
      </c>
      <c r="I73" s="45" t="str">
        <f>_xlfn.XLOOKUP(Chronic_Absenteeism[[#This Row],[School Name]],Maine_Schools[School Name],Maine_Schools[Grade Span],"error")</f>
        <v>09-12</v>
      </c>
      <c r="J73" s="44" t="str">
        <f>_xlfn.XLOOKUP(Chronic_Absenteeism[[#This Row],[School Name]],Maine_Schools[School Name],Maine_Schools[Comparison School Type],"error")</f>
        <v>Non Charter</v>
      </c>
    </row>
    <row r="74" spans="1:10" ht="16" hidden="1">
      <c r="A74" t="s">
        <v>570</v>
      </c>
      <c r="B74" t="s">
        <v>780</v>
      </c>
      <c r="C74" t="s">
        <v>135</v>
      </c>
      <c r="D74" t="s">
        <v>1243</v>
      </c>
      <c r="E74" t="s">
        <v>1243</v>
      </c>
      <c r="F74" t="s">
        <v>1312</v>
      </c>
      <c r="G74" t="s">
        <v>1257</v>
      </c>
      <c r="H74" s="54">
        <v>0.3846</v>
      </c>
      <c r="I74" s="45" t="str">
        <f>_xlfn.XLOOKUP(Chronic_Absenteeism[[#This Row],[School Name]],Maine_Schools[School Name],Maine_Schools[Grade Span],"error")</f>
        <v>PK-08</v>
      </c>
      <c r="J74" s="44" t="str">
        <f>_xlfn.XLOOKUP(Chronic_Absenteeism[[#This Row],[School Name]],Maine_Schools[School Name],Maine_Schools[Comparison School Type],"error")</f>
        <v>Non Charter</v>
      </c>
    </row>
    <row r="75" spans="1:10" ht="16" hidden="1">
      <c r="A75" t="s">
        <v>570</v>
      </c>
      <c r="B75" t="s">
        <v>782</v>
      </c>
      <c r="C75" t="s">
        <v>333</v>
      </c>
      <c r="D75" t="s">
        <v>1243</v>
      </c>
      <c r="E75" t="s">
        <v>1243</v>
      </c>
      <c r="F75" t="s">
        <v>1357</v>
      </c>
      <c r="G75" t="s">
        <v>1319</v>
      </c>
      <c r="H75" s="54">
        <v>0.12</v>
      </c>
      <c r="I75" s="45" t="str">
        <f>_xlfn.XLOOKUP(Chronic_Absenteeism[[#This Row],[School Name]],Maine_Schools[School Name],Maine_Schools[Grade Span],"error")</f>
        <v>PK-06</v>
      </c>
      <c r="J75" s="44" t="str">
        <f>_xlfn.XLOOKUP(Chronic_Absenteeism[[#This Row],[School Name]],Maine_Schools[School Name],Maine_Schools[Comparison School Type],"error")</f>
        <v>Non Charter</v>
      </c>
    </row>
    <row r="76" spans="1:10" ht="16" hidden="1">
      <c r="A76" t="s">
        <v>570</v>
      </c>
      <c r="B76" t="s">
        <v>782</v>
      </c>
      <c r="C76" t="s">
        <v>336</v>
      </c>
      <c r="D76" t="s">
        <v>1243</v>
      </c>
      <c r="E76" t="s">
        <v>1243</v>
      </c>
      <c r="F76" t="s">
        <v>1298</v>
      </c>
      <c r="G76" t="s">
        <v>1287</v>
      </c>
      <c r="H76" s="54">
        <v>0.14710000000000001</v>
      </c>
      <c r="I76" s="45" t="str">
        <f>_xlfn.XLOOKUP(Chronic_Absenteeism[[#This Row],[School Name]],Maine_Schools[School Name],Maine_Schools[Grade Span],"error")</f>
        <v>07-12</v>
      </c>
      <c r="J76" s="44" t="str">
        <f>_xlfn.XLOOKUP(Chronic_Absenteeism[[#This Row],[School Name]],Maine_Schools[School Name],Maine_Schools[Comparison School Type],"error")</f>
        <v>Non Charter</v>
      </c>
    </row>
    <row r="77" spans="1:10" ht="16" hidden="1">
      <c r="A77" t="s">
        <v>570</v>
      </c>
      <c r="B77" t="s">
        <v>784</v>
      </c>
      <c r="C77" t="s">
        <v>20</v>
      </c>
      <c r="D77" t="s">
        <v>1243</v>
      </c>
      <c r="E77" t="s">
        <v>1243</v>
      </c>
      <c r="F77" t="s">
        <v>1336</v>
      </c>
      <c r="G77" t="s">
        <v>1365</v>
      </c>
      <c r="H77" s="54">
        <v>0.45240000000000002</v>
      </c>
      <c r="I77" s="45" t="str">
        <f>_xlfn.XLOOKUP(Chronic_Absenteeism[[#This Row],[School Name]],Maine_Schools[School Name],Maine_Schools[Grade Span],"error")</f>
        <v>PK-08</v>
      </c>
      <c r="J77" s="44" t="str">
        <f>_xlfn.XLOOKUP(Chronic_Absenteeism[[#This Row],[School Name]],Maine_Schools[School Name],Maine_Schools[Comparison School Type],"error")</f>
        <v>Non Charter</v>
      </c>
    </row>
    <row r="78" spans="1:10" ht="16" hidden="1">
      <c r="A78" t="s">
        <v>570</v>
      </c>
      <c r="B78" t="s">
        <v>784</v>
      </c>
      <c r="C78" t="s">
        <v>208</v>
      </c>
      <c r="D78" t="s">
        <v>1243</v>
      </c>
      <c r="E78" t="s">
        <v>1243</v>
      </c>
      <c r="F78" t="s">
        <v>1252</v>
      </c>
      <c r="G78" t="s">
        <v>1365</v>
      </c>
      <c r="H78" s="54">
        <v>0.1071</v>
      </c>
      <c r="I78" s="45" t="str">
        <f>_xlfn.XLOOKUP(Chronic_Absenteeism[[#This Row],[School Name]],Maine_Schools[School Name],Maine_Schools[Grade Span],"error")</f>
        <v>09-12</v>
      </c>
      <c r="J78" s="44" t="str">
        <f>_xlfn.XLOOKUP(Chronic_Absenteeism[[#This Row],[School Name]],Maine_Schools[School Name],Maine_Schools[Comparison School Type],"error")</f>
        <v>Non Charter</v>
      </c>
    </row>
    <row r="79" spans="1:10" ht="16">
      <c r="A79" t="s">
        <v>570</v>
      </c>
      <c r="B79" t="s">
        <v>584</v>
      </c>
      <c r="C79" t="s">
        <v>575</v>
      </c>
      <c r="D79" t="s">
        <v>1243</v>
      </c>
      <c r="E79" t="s">
        <v>1243</v>
      </c>
      <c r="F79" t="s">
        <v>1271</v>
      </c>
      <c r="G79" t="s">
        <v>1366</v>
      </c>
      <c r="H79" s="54">
        <v>0.25240000000000001</v>
      </c>
      <c r="I79" s="45" t="str">
        <f>_xlfn.XLOOKUP(Chronic_Absenteeism[[#This Row],[School Name]],Maine_Schools[School Name],Maine_Schools[Grade Span],"error")</f>
        <v>09-12</v>
      </c>
      <c r="J79" s="44" t="str">
        <f>_xlfn.XLOOKUP(Chronic_Absenteeism[[#This Row],[School Name]],Maine_Schools[School Name],Maine_Schools[Comparison School Type],"error")</f>
        <v>Charter</v>
      </c>
    </row>
    <row r="80" spans="1:10" ht="16" hidden="1">
      <c r="A80" t="s">
        <v>570</v>
      </c>
      <c r="B80" t="s">
        <v>786</v>
      </c>
      <c r="C80" t="s">
        <v>143</v>
      </c>
      <c r="D80" t="s">
        <v>1243</v>
      </c>
      <c r="E80" t="s">
        <v>1243</v>
      </c>
      <c r="F80" t="s">
        <v>1246</v>
      </c>
      <c r="G80" t="s">
        <v>1367</v>
      </c>
      <c r="H80" s="54">
        <v>0.28870000000000001</v>
      </c>
      <c r="I80" s="45" t="str">
        <f>_xlfn.XLOOKUP(Chronic_Absenteeism[[#This Row],[School Name]],Maine_Schools[School Name],Maine_Schools[Grade Span],"error")</f>
        <v>PK-06</v>
      </c>
      <c r="J80" s="44" t="str">
        <f>_xlfn.XLOOKUP(Chronic_Absenteeism[[#This Row],[School Name]],Maine_Schools[School Name],Maine_Schools[Comparison School Type],"error")</f>
        <v>Non Charter</v>
      </c>
    </row>
    <row r="81" spans="1:10" ht="16" hidden="1">
      <c r="A81" t="s">
        <v>570</v>
      </c>
      <c r="B81" t="s">
        <v>1222</v>
      </c>
      <c r="C81" t="s">
        <v>149</v>
      </c>
      <c r="D81" t="s">
        <v>1243</v>
      </c>
      <c r="E81" t="s">
        <v>1243</v>
      </c>
      <c r="F81" t="s">
        <v>1352</v>
      </c>
      <c r="G81" t="s">
        <v>1261</v>
      </c>
      <c r="H81" s="54">
        <v>0.31819999999999998</v>
      </c>
      <c r="I81" s="45" t="str">
        <f>_xlfn.XLOOKUP(Chronic_Absenteeism[[#This Row],[School Name]],Maine_Schools[School Name],Maine_Schools[Grade Span],"error")</f>
        <v>PK-06</v>
      </c>
      <c r="J81" s="44" t="str">
        <f>_xlfn.XLOOKUP(Chronic_Absenteeism[[#This Row],[School Name]],Maine_Schools[School Name],Maine_Schools[Comparison School Type],"error")</f>
        <v>Non Charter</v>
      </c>
    </row>
    <row r="82" spans="1:10" ht="16" hidden="1">
      <c r="A82" t="s">
        <v>570</v>
      </c>
      <c r="B82" t="s">
        <v>1222</v>
      </c>
      <c r="C82" t="s">
        <v>341</v>
      </c>
      <c r="D82" t="s">
        <v>1243</v>
      </c>
      <c r="E82" t="s">
        <v>1243</v>
      </c>
      <c r="F82" t="s">
        <v>1255</v>
      </c>
      <c r="G82" t="s">
        <v>1296</v>
      </c>
      <c r="H82" s="54">
        <v>0</v>
      </c>
      <c r="I82" s="45" t="str">
        <f>_xlfn.XLOOKUP(Chronic_Absenteeism[[#This Row],[School Name]],Maine_Schools[School Name],Maine_Schools[Grade Span],"error")</f>
        <v>PK-08</v>
      </c>
      <c r="J82" s="44" t="str">
        <f>_xlfn.XLOOKUP(Chronic_Absenteeism[[#This Row],[School Name]],Maine_Schools[School Name],Maine_Schools[Comparison School Type],"error")</f>
        <v>Non Charter</v>
      </c>
    </row>
    <row r="83" spans="1:10" ht="16" hidden="1">
      <c r="A83" t="s">
        <v>570</v>
      </c>
      <c r="B83" t="s">
        <v>1222</v>
      </c>
      <c r="C83" t="s">
        <v>463</v>
      </c>
      <c r="D83" t="s">
        <v>1243</v>
      </c>
      <c r="E83" t="s">
        <v>1243</v>
      </c>
      <c r="F83" t="s">
        <v>1255</v>
      </c>
      <c r="G83" t="s">
        <v>1357</v>
      </c>
      <c r="H83" s="54">
        <v>0</v>
      </c>
      <c r="I83" s="45" t="str">
        <f>_xlfn.XLOOKUP(Chronic_Absenteeism[[#This Row],[School Name]],Maine_Schools[School Name],Maine_Schools[Grade Span],"error")</f>
        <v>PK-06</v>
      </c>
      <c r="J83" s="44" t="str">
        <f>_xlfn.XLOOKUP(Chronic_Absenteeism[[#This Row],[School Name]],Maine_Schools[School Name],Maine_Schools[Comparison School Type],"error")</f>
        <v>Non Charter</v>
      </c>
    </row>
    <row r="84" spans="1:10" ht="16" hidden="1">
      <c r="A84" t="s">
        <v>570</v>
      </c>
      <c r="B84" t="s">
        <v>788</v>
      </c>
      <c r="C84" t="s">
        <v>250</v>
      </c>
      <c r="D84" t="s">
        <v>1243</v>
      </c>
      <c r="E84" t="s">
        <v>1243</v>
      </c>
      <c r="F84" t="s">
        <v>1368</v>
      </c>
      <c r="G84" t="s">
        <v>1369</v>
      </c>
      <c r="H84" s="54">
        <v>0.24590000000000001</v>
      </c>
      <c r="I84" s="45" t="str">
        <f>_xlfn.XLOOKUP(Chronic_Absenteeism[[#This Row],[School Name]],Maine_Schools[School Name],Maine_Schools[Grade Span],"error")</f>
        <v>KG-08</v>
      </c>
      <c r="J84" s="44" t="str">
        <f>_xlfn.XLOOKUP(Chronic_Absenteeism[[#This Row],[School Name]],Maine_Schools[School Name],Maine_Schools[Comparison School Type],"error")</f>
        <v>Non Charter</v>
      </c>
    </row>
    <row r="85" spans="1:10" ht="16" hidden="1">
      <c r="A85" t="s">
        <v>570</v>
      </c>
      <c r="B85" t="s">
        <v>788</v>
      </c>
      <c r="C85" t="s">
        <v>55</v>
      </c>
      <c r="D85" t="s">
        <v>1243</v>
      </c>
      <c r="E85" t="s">
        <v>1243</v>
      </c>
      <c r="F85" t="s">
        <v>1370</v>
      </c>
      <c r="G85" t="s">
        <v>1371</v>
      </c>
      <c r="H85" s="54">
        <v>0.46839999999999998</v>
      </c>
      <c r="I85" s="45" t="str">
        <f>_xlfn.XLOOKUP(Chronic_Absenteeism[[#This Row],[School Name]],Maine_Schools[School Name],Maine_Schools[Grade Span],"error")</f>
        <v>09-12</v>
      </c>
      <c r="J85" s="44" t="str">
        <f>_xlfn.XLOOKUP(Chronic_Absenteeism[[#This Row],[School Name]],Maine_Schools[School Name],Maine_Schools[Comparison School Type],"error")</f>
        <v>Non Charter</v>
      </c>
    </row>
    <row r="86" spans="1:10" ht="16" hidden="1">
      <c r="A86" t="s">
        <v>570</v>
      </c>
      <c r="B86" t="s">
        <v>363</v>
      </c>
      <c r="C86" t="s">
        <v>363</v>
      </c>
      <c r="D86" t="s">
        <v>1243</v>
      </c>
      <c r="E86" t="s">
        <v>1243</v>
      </c>
      <c r="F86" t="s">
        <v>1294</v>
      </c>
      <c r="G86" t="s">
        <v>1372</v>
      </c>
      <c r="H86" s="54">
        <v>0.13719999999999999</v>
      </c>
      <c r="I86" s="45" t="str">
        <f>_xlfn.XLOOKUP(Chronic_Absenteeism[[#This Row],[School Name]],Maine_Schools[School Name],Maine_Schools[Grade Span],"error")</f>
        <v>09-12</v>
      </c>
      <c r="J86" s="44" t="str">
        <f>_xlfn.XLOOKUP(Chronic_Absenteeism[[#This Row],[School Name]],Maine_Schools[School Name],Maine_Schools[Comparison School Type],"error")</f>
        <v>Non Charter</v>
      </c>
    </row>
    <row r="87" spans="1:10" ht="16" hidden="1">
      <c r="A87" t="s">
        <v>570</v>
      </c>
      <c r="B87" t="s">
        <v>790</v>
      </c>
      <c r="C87" t="s">
        <v>451</v>
      </c>
      <c r="D87" t="s">
        <v>1243</v>
      </c>
      <c r="E87" t="s">
        <v>1243</v>
      </c>
      <c r="F87" t="s">
        <v>1298</v>
      </c>
      <c r="G87" t="s">
        <v>1373</v>
      </c>
      <c r="H87" s="54">
        <v>0.1515</v>
      </c>
      <c r="I87" s="45" t="str">
        <f>_xlfn.XLOOKUP(Chronic_Absenteeism[[#This Row],[School Name]],Maine_Schools[School Name],Maine_Schools[Grade Span],"error")</f>
        <v>PK-08</v>
      </c>
      <c r="J87" s="44" t="str">
        <f>_xlfn.XLOOKUP(Chronic_Absenteeism[[#This Row],[School Name]],Maine_Schools[School Name],Maine_Schools[Comparison School Type],"error")</f>
        <v>Non Charter</v>
      </c>
    </row>
    <row r="88" spans="1:10" ht="16" hidden="1">
      <c r="A88" t="s">
        <v>570</v>
      </c>
      <c r="B88" t="s">
        <v>793</v>
      </c>
      <c r="C88" t="s">
        <v>370</v>
      </c>
      <c r="D88" t="s">
        <v>1243</v>
      </c>
      <c r="E88" t="s">
        <v>1243</v>
      </c>
      <c r="F88" t="s">
        <v>1334</v>
      </c>
      <c r="G88" t="s">
        <v>1374</v>
      </c>
      <c r="H88" s="54">
        <v>5.8000000000000003E-2</v>
      </c>
      <c r="I88" s="45" t="str">
        <f>_xlfn.XLOOKUP(Chronic_Absenteeism[[#This Row],[School Name]],Maine_Schools[School Name],Maine_Schools[Grade Span],"error")</f>
        <v>PK-05</v>
      </c>
      <c r="J88" s="44" t="str">
        <f>_xlfn.XLOOKUP(Chronic_Absenteeism[[#This Row],[School Name]],Maine_Schools[School Name],Maine_Schools[Comparison School Type],"error")</f>
        <v>Non Charter</v>
      </c>
    </row>
    <row r="89" spans="1:10" ht="16" hidden="1">
      <c r="A89" t="s">
        <v>570</v>
      </c>
      <c r="B89" t="s">
        <v>793</v>
      </c>
      <c r="C89" t="s">
        <v>259</v>
      </c>
      <c r="D89" t="s">
        <v>1243</v>
      </c>
      <c r="E89" t="s">
        <v>1243</v>
      </c>
      <c r="F89" t="s">
        <v>1375</v>
      </c>
      <c r="G89" t="s">
        <v>1376</v>
      </c>
      <c r="H89" s="54">
        <v>0.13730000000000001</v>
      </c>
      <c r="I89" s="45" t="str">
        <f>_xlfn.XLOOKUP(Chronic_Absenteeism[[#This Row],[School Name]],Maine_Schools[School Name],Maine_Schools[Grade Span],"error")</f>
        <v>09-12</v>
      </c>
      <c r="J89" s="44" t="str">
        <f>_xlfn.XLOOKUP(Chronic_Absenteeism[[#This Row],[School Name]],Maine_Schools[School Name],Maine_Schools[Comparison School Type],"error")</f>
        <v>Non Charter</v>
      </c>
    </row>
    <row r="90" spans="1:10" ht="16" hidden="1">
      <c r="A90" t="s">
        <v>570</v>
      </c>
      <c r="B90" t="s">
        <v>793</v>
      </c>
      <c r="C90" t="s">
        <v>374</v>
      </c>
      <c r="D90" t="s">
        <v>1243</v>
      </c>
      <c r="E90" t="s">
        <v>1243</v>
      </c>
      <c r="F90" t="s">
        <v>1377</v>
      </c>
      <c r="G90" t="s">
        <v>1378</v>
      </c>
      <c r="H90" s="54">
        <v>0.1024</v>
      </c>
      <c r="I90" s="45" t="str">
        <f>_xlfn.XLOOKUP(Chronic_Absenteeism[[#This Row],[School Name]],Maine_Schools[School Name],Maine_Schools[Grade Span],"error")</f>
        <v>06-08</v>
      </c>
      <c r="J90" s="44" t="str">
        <f>_xlfn.XLOOKUP(Chronic_Absenteeism[[#This Row],[School Name]],Maine_Schools[School Name],Maine_Schools[Comparison School Type],"error")</f>
        <v>Non Charter</v>
      </c>
    </row>
    <row r="91" spans="1:10" ht="16" hidden="1">
      <c r="A91" t="s">
        <v>570</v>
      </c>
      <c r="B91" t="s">
        <v>795</v>
      </c>
      <c r="C91" t="s">
        <v>90</v>
      </c>
      <c r="D91" t="s">
        <v>1243</v>
      </c>
      <c r="E91" t="s">
        <v>1243</v>
      </c>
      <c r="F91" t="s">
        <v>1312</v>
      </c>
      <c r="G91" t="s">
        <v>1379</v>
      </c>
      <c r="H91" s="54">
        <v>8.2000000000000003E-2</v>
      </c>
      <c r="I91" s="45" t="str">
        <f>_xlfn.XLOOKUP(Chronic_Absenteeism[[#This Row],[School Name]],Maine_Schools[School Name],Maine_Schools[Grade Span],"error")</f>
        <v>PK-05</v>
      </c>
      <c r="J91" s="44" t="str">
        <f>_xlfn.XLOOKUP(Chronic_Absenteeism[[#This Row],[School Name]],Maine_Schools[School Name],Maine_Schools[Comparison School Type],"error")</f>
        <v>Non Charter</v>
      </c>
    </row>
    <row r="92" spans="1:10" ht="16">
      <c r="A92" t="s">
        <v>570</v>
      </c>
      <c r="B92" t="s">
        <v>670</v>
      </c>
      <c r="C92" t="s">
        <v>581</v>
      </c>
      <c r="D92" t="s">
        <v>1243</v>
      </c>
      <c r="E92" t="s">
        <v>1243</v>
      </c>
      <c r="F92" t="s">
        <v>1296</v>
      </c>
      <c r="G92" t="s">
        <v>1380</v>
      </c>
      <c r="H92" s="54">
        <v>0.36199999999999999</v>
      </c>
      <c r="I92" s="45" t="str">
        <f>_xlfn.XLOOKUP(Chronic_Absenteeism[[#This Row],[School Name]],Maine_Schools[School Name],Maine_Schools[Grade Span],"error")</f>
        <v>PK-08</v>
      </c>
      <c r="J92" s="44" t="str">
        <f>_xlfn.XLOOKUP(Chronic_Absenteeism[[#This Row],[School Name]],Maine_Schools[School Name],Maine_Schools[Comparison School Type],"error")</f>
        <v>Charter</v>
      </c>
    </row>
    <row r="93" spans="1:10" ht="16" hidden="1">
      <c r="A93" t="s">
        <v>570</v>
      </c>
      <c r="B93" t="s">
        <v>797</v>
      </c>
      <c r="C93" t="s">
        <v>139</v>
      </c>
      <c r="D93" t="s">
        <v>1243</v>
      </c>
      <c r="E93" t="s">
        <v>1243</v>
      </c>
      <c r="F93" t="s">
        <v>1245</v>
      </c>
      <c r="G93" t="s">
        <v>1381</v>
      </c>
      <c r="H93" s="54">
        <v>0.28849999999999998</v>
      </c>
      <c r="I93" s="45" t="str">
        <f>_xlfn.XLOOKUP(Chronic_Absenteeism[[#This Row],[School Name]],Maine_Schools[School Name],Maine_Schools[Grade Span],"error")</f>
        <v>09-12</v>
      </c>
      <c r="J93" s="44" t="str">
        <f>_xlfn.XLOOKUP(Chronic_Absenteeism[[#This Row],[School Name]],Maine_Schools[School Name],Maine_Schools[Comparison School Type],"error")</f>
        <v>Non Charter</v>
      </c>
    </row>
    <row r="94" spans="1:10" ht="16" hidden="1">
      <c r="A94" t="s">
        <v>570</v>
      </c>
      <c r="B94" t="s">
        <v>384</v>
      </c>
      <c r="C94" t="s">
        <v>384</v>
      </c>
      <c r="D94" t="s">
        <v>1243</v>
      </c>
      <c r="E94" t="s">
        <v>1243</v>
      </c>
      <c r="F94" t="s">
        <v>1382</v>
      </c>
      <c r="G94" t="s">
        <v>1309</v>
      </c>
      <c r="H94" s="54">
        <v>0.23080000000000001</v>
      </c>
      <c r="I94" s="45" t="str">
        <f>_xlfn.XLOOKUP(Chronic_Absenteeism[[#This Row],[School Name]],Maine_Schools[School Name],Maine_Schools[Grade Span],"error")</f>
        <v>09-12</v>
      </c>
      <c r="J94" s="44" t="str">
        <f>_xlfn.XLOOKUP(Chronic_Absenteeism[[#This Row],[School Name]],Maine_Schools[School Name],Maine_Schools[Comparison School Type],"error")</f>
        <v>Non Charter</v>
      </c>
    </row>
    <row r="95" spans="1:10" ht="16" hidden="1">
      <c r="A95" t="s">
        <v>570</v>
      </c>
      <c r="B95" t="s">
        <v>799</v>
      </c>
      <c r="C95" t="s">
        <v>391</v>
      </c>
      <c r="D95" t="s">
        <v>1243</v>
      </c>
      <c r="E95" t="s">
        <v>1243</v>
      </c>
      <c r="F95" t="s">
        <v>1255</v>
      </c>
      <c r="G95" t="s">
        <v>1312</v>
      </c>
      <c r="H95" s="54">
        <v>0</v>
      </c>
      <c r="I95" s="45" t="str">
        <f>_xlfn.XLOOKUP(Chronic_Absenteeism[[#This Row],[School Name]],Maine_Schools[School Name],Maine_Schools[Grade Span],"error")</f>
        <v>KG-08</v>
      </c>
      <c r="J95" s="44" t="str">
        <f>_xlfn.XLOOKUP(Chronic_Absenteeism[[#This Row],[School Name]],Maine_Schools[School Name],Maine_Schools[Comparison School Type],"error")</f>
        <v>Non Charter</v>
      </c>
    </row>
    <row r="96" spans="1:10" ht="16" hidden="1">
      <c r="A96" t="s">
        <v>570</v>
      </c>
      <c r="B96" t="s">
        <v>394</v>
      </c>
      <c r="C96" t="s">
        <v>394</v>
      </c>
      <c r="D96" t="s">
        <v>1243</v>
      </c>
      <c r="E96" t="s">
        <v>1243</v>
      </c>
      <c r="F96" t="s">
        <v>1383</v>
      </c>
      <c r="G96" t="s">
        <v>1384</v>
      </c>
      <c r="H96" s="54">
        <v>0.22040000000000001</v>
      </c>
      <c r="I96" s="45" t="str">
        <f>_xlfn.XLOOKUP(Chronic_Absenteeism[[#This Row],[School Name]],Maine_Schools[School Name],Maine_Schools[Grade Span],"error")</f>
        <v>09-12</v>
      </c>
      <c r="J96" s="44" t="str">
        <f>_xlfn.XLOOKUP(Chronic_Absenteeism[[#This Row],[School Name]],Maine_Schools[School Name],Maine_Schools[Comparison School Type],"error")</f>
        <v>Non Charter</v>
      </c>
    </row>
    <row r="97" spans="1:10" ht="16" hidden="1">
      <c r="A97" t="s">
        <v>570</v>
      </c>
      <c r="B97" t="s">
        <v>158</v>
      </c>
      <c r="C97" t="s">
        <v>158</v>
      </c>
      <c r="D97" t="s">
        <v>1243</v>
      </c>
      <c r="E97" t="s">
        <v>1243</v>
      </c>
      <c r="F97" t="s">
        <v>1382</v>
      </c>
      <c r="G97" t="s">
        <v>1385</v>
      </c>
      <c r="H97" s="54">
        <v>0.33889999999999998</v>
      </c>
      <c r="I97" s="45" t="str">
        <f>_xlfn.XLOOKUP(Chronic_Absenteeism[[#This Row],[School Name]],Maine_Schools[School Name],Maine_Schools[Grade Span],"error")</f>
        <v>09-12</v>
      </c>
      <c r="J97" s="44" t="str">
        <f>_xlfn.XLOOKUP(Chronic_Absenteeism[[#This Row],[School Name]],Maine_Schools[School Name],Maine_Schools[Comparison School Type],"error")</f>
        <v>Non Charter</v>
      </c>
    </row>
    <row r="98" spans="1:10" ht="16" hidden="1">
      <c r="A98" t="s">
        <v>570</v>
      </c>
      <c r="B98" t="s">
        <v>801</v>
      </c>
      <c r="C98" t="s">
        <v>269</v>
      </c>
      <c r="D98" t="s">
        <v>1243</v>
      </c>
      <c r="E98" t="s">
        <v>1243</v>
      </c>
      <c r="F98" t="s">
        <v>1248</v>
      </c>
      <c r="G98" t="s">
        <v>1386</v>
      </c>
      <c r="H98" s="54">
        <v>0.12239999999999999</v>
      </c>
      <c r="I98" s="45" t="str">
        <f>_xlfn.XLOOKUP(Chronic_Absenteeism[[#This Row],[School Name]],Maine_Schools[School Name],Maine_Schools[Grade Span],"error")</f>
        <v>PK-06</v>
      </c>
      <c r="J98" s="44" t="str">
        <f>_xlfn.XLOOKUP(Chronic_Absenteeism[[#This Row],[School Name]],Maine_Schools[School Name],Maine_Schools[Comparison School Type],"error")</f>
        <v>Non Charter</v>
      </c>
    </row>
    <row r="99" spans="1:10" ht="16" hidden="1">
      <c r="A99" t="s">
        <v>570</v>
      </c>
      <c r="B99" t="s">
        <v>804</v>
      </c>
      <c r="C99" t="s">
        <v>408</v>
      </c>
      <c r="D99" t="s">
        <v>1243</v>
      </c>
      <c r="E99" t="s">
        <v>1243</v>
      </c>
      <c r="F99" t="s">
        <v>1340</v>
      </c>
      <c r="G99" t="s">
        <v>1387</v>
      </c>
      <c r="H99" s="54">
        <v>0.24590000000000001</v>
      </c>
      <c r="I99" s="45" t="str">
        <f>_xlfn.XLOOKUP(Chronic_Absenteeism[[#This Row],[School Name]],Maine_Schools[School Name],Maine_Schools[Grade Span],"error")</f>
        <v>PK-08</v>
      </c>
      <c r="J99" s="44" t="str">
        <f>_xlfn.XLOOKUP(Chronic_Absenteeism[[#This Row],[School Name]],Maine_Schools[School Name],Maine_Schools[Comparison School Type],"error")</f>
        <v>Non Charter</v>
      </c>
    </row>
    <row r="100" spans="1:10" ht="16" hidden="1">
      <c r="A100" t="s">
        <v>570</v>
      </c>
      <c r="B100" t="s">
        <v>806</v>
      </c>
      <c r="C100" t="s">
        <v>273</v>
      </c>
      <c r="D100" t="s">
        <v>1243</v>
      </c>
      <c r="E100" t="s">
        <v>1243</v>
      </c>
      <c r="F100" t="s">
        <v>1388</v>
      </c>
      <c r="G100" t="s">
        <v>1389</v>
      </c>
      <c r="H100" s="54">
        <v>0.20169999999999999</v>
      </c>
      <c r="I100" s="45" t="str">
        <f>_xlfn.XLOOKUP(Chronic_Absenteeism[[#This Row],[School Name]],Maine_Schools[School Name],Maine_Schools[Grade Span],"error")</f>
        <v>09-12</v>
      </c>
      <c r="J100" s="44" t="str">
        <f>_xlfn.XLOOKUP(Chronic_Absenteeism[[#This Row],[School Name]],Maine_Schools[School Name],Maine_Schools[Comparison School Type],"error")</f>
        <v>Non Charter</v>
      </c>
    </row>
    <row r="101" spans="1:10" ht="16" hidden="1">
      <c r="A101" t="s">
        <v>570</v>
      </c>
      <c r="B101" t="s">
        <v>806</v>
      </c>
      <c r="C101" t="s">
        <v>411</v>
      </c>
      <c r="D101" t="s">
        <v>1243</v>
      </c>
      <c r="E101" t="s">
        <v>1243</v>
      </c>
      <c r="F101" t="s">
        <v>1390</v>
      </c>
      <c r="G101" t="s">
        <v>1391</v>
      </c>
      <c r="H101" s="54">
        <v>0.1782</v>
      </c>
      <c r="I101" s="45" t="str">
        <f>_xlfn.XLOOKUP(Chronic_Absenteeism[[#This Row],[School Name]],Maine_Schools[School Name],Maine_Schools[Grade Span],"error")</f>
        <v>06-08</v>
      </c>
      <c r="J101" s="44" t="str">
        <f>_xlfn.XLOOKUP(Chronic_Absenteeism[[#This Row],[School Name]],Maine_Schools[School Name],Maine_Schools[Comparison School Type],"error")</f>
        <v>Non Charter</v>
      </c>
    </row>
    <row r="102" spans="1:10" ht="16" hidden="1">
      <c r="A102" t="s">
        <v>570</v>
      </c>
      <c r="B102" t="s">
        <v>806</v>
      </c>
      <c r="C102" t="s">
        <v>276</v>
      </c>
      <c r="D102" t="s">
        <v>1243</v>
      </c>
      <c r="E102" t="s">
        <v>1243</v>
      </c>
      <c r="F102" t="s">
        <v>1392</v>
      </c>
      <c r="G102" t="s">
        <v>1393</v>
      </c>
      <c r="H102" s="54">
        <v>8.0799999999999997E-2</v>
      </c>
      <c r="I102" s="45" t="str">
        <f>_xlfn.XLOOKUP(Chronic_Absenteeism[[#This Row],[School Name]],Maine_Schools[School Name],Maine_Schools[Grade Span],"error")</f>
        <v>KG-05</v>
      </c>
      <c r="J102" s="44" t="str">
        <f>_xlfn.XLOOKUP(Chronic_Absenteeism[[#This Row],[School Name]],Maine_Schools[School Name],Maine_Schools[Comparison School Type],"error")</f>
        <v>Non Charter</v>
      </c>
    </row>
    <row r="103" spans="1:10" ht="16" hidden="1">
      <c r="A103" t="s">
        <v>570</v>
      </c>
      <c r="B103" t="s">
        <v>806</v>
      </c>
      <c r="C103" t="s">
        <v>390</v>
      </c>
      <c r="D103" t="s">
        <v>1243</v>
      </c>
      <c r="E103" t="s">
        <v>1243</v>
      </c>
      <c r="F103" t="s">
        <v>1246</v>
      </c>
      <c r="G103" t="s">
        <v>1394</v>
      </c>
      <c r="H103" s="54">
        <v>8.2100000000000006E-2</v>
      </c>
      <c r="I103" s="45" t="str">
        <f>_xlfn.XLOOKUP(Chronic_Absenteeism[[#This Row],[School Name]],Maine_Schools[School Name],Maine_Schools[Grade Span],"error")</f>
        <v>PK-05</v>
      </c>
      <c r="J103" s="44" t="str">
        <f>_xlfn.XLOOKUP(Chronic_Absenteeism[[#This Row],[School Name]],Maine_Schools[School Name],Maine_Schools[Comparison School Type],"error")</f>
        <v>Non Charter</v>
      </c>
    </row>
    <row r="104" spans="1:10" ht="16" hidden="1">
      <c r="A104" t="s">
        <v>570</v>
      </c>
      <c r="B104" t="s">
        <v>806</v>
      </c>
      <c r="C104" t="s">
        <v>464</v>
      </c>
      <c r="D104" t="s">
        <v>1243</v>
      </c>
      <c r="E104" t="s">
        <v>1243</v>
      </c>
      <c r="F104" t="s">
        <v>1395</v>
      </c>
      <c r="G104" t="s">
        <v>1396</v>
      </c>
      <c r="H104" s="54">
        <v>0.1197</v>
      </c>
      <c r="I104" s="45" t="str">
        <f>_xlfn.XLOOKUP(Chronic_Absenteeism[[#This Row],[School Name]],Maine_Schools[School Name],Maine_Schools[Grade Span],"error")</f>
        <v>KG-05</v>
      </c>
      <c r="J104" s="44" t="str">
        <f>_xlfn.XLOOKUP(Chronic_Absenteeism[[#This Row],[School Name]],Maine_Schools[School Name],Maine_Schools[Comparison School Type],"error")</f>
        <v>Non Charter</v>
      </c>
    </row>
    <row r="105" spans="1:10" ht="16" hidden="1">
      <c r="A105" t="s">
        <v>570</v>
      </c>
      <c r="B105" t="s">
        <v>809</v>
      </c>
      <c r="C105" t="s">
        <v>277</v>
      </c>
      <c r="D105" t="s">
        <v>1243</v>
      </c>
      <c r="E105" t="s">
        <v>1243</v>
      </c>
      <c r="F105" t="s">
        <v>1340</v>
      </c>
      <c r="G105" t="s">
        <v>1397</v>
      </c>
      <c r="H105" s="54">
        <v>0.2336</v>
      </c>
      <c r="I105" s="45" t="str">
        <f>_xlfn.XLOOKUP(Chronic_Absenteeism[[#This Row],[School Name]],Maine_Schools[School Name],Maine_Schools[Grade Span],"error")</f>
        <v>KG-08</v>
      </c>
      <c r="J105" s="44" t="str">
        <f>_xlfn.XLOOKUP(Chronic_Absenteeism[[#This Row],[School Name]],Maine_Schools[School Name],Maine_Schools[Comparison School Type],"error")</f>
        <v>Non Charter</v>
      </c>
    </row>
    <row r="106" spans="1:10" ht="16" hidden="1">
      <c r="A106" t="s">
        <v>570</v>
      </c>
      <c r="B106" t="s">
        <v>811</v>
      </c>
      <c r="C106" t="s">
        <v>113</v>
      </c>
      <c r="D106" t="s">
        <v>1243</v>
      </c>
      <c r="E106" t="s">
        <v>1243</v>
      </c>
      <c r="F106" t="s">
        <v>1261</v>
      </c>
      <c r="G106" t="s">
        <v>1398</v>
      </c>
      <c r="H106" s="54">
        <v>0.17319999999999999</v>
      </c>
      <c r="I106" s="45" t="str">
        <f>_xlfn.XLOOKUP(Chronic_Absenteeism[[#This Row],[School Name]],Maine_Schools[School Name],Maine_Schools[Grade Span],"error")</f>
        <v>PK-08</v>
      </c>
      <c r="J106" s="44" t="str">
        <f>_xlfn.XLOOKUP(Chronic_Absenteeism[[#This Row],[School Name]],Maine_Schools[School Name],Maine_Schools[Comparison School Type],"error")</f>
        <v>Non Charter</v>
      </c>
    </row>
    <row r="107" spans="1:10" ht="16" hidden="1">
      <c r="A107" t="s">
        <v>570</v>
      </c>
      <c r="B107" t="s">
        <v>813</v>
      </c>
      <c r="C107" t="s">
        <v>280</v>
      </c>
      <c r="D107" t="s">
        <v>1243</v>
      </c>
      <c r="E107" t="s">
        <v>1243</v>
      </c>
      <c r="F107" t="s">
        <v>1399</v>
      </c>
      <c r="G107" t="s">
        <v>1400</v>
      </c>
      <c r="H107" s="54">
        <v>0.1845</v>
      </c>
      <c r="I107" s="45" t="str">
        <f>_xlfn.XLOOKUP(Chronic_Absenteeism[[#This Row],[School Name]],Maine_Schools[School Name],Maine_Schools[Grade Span],"error")</f>
        <v>PK-12</v>
      </c>
      <c r="J107" s="44" t="str">
        <f>_xlfn.XLOOKUP(Chronic_Absenteeism[[#This Row],[School Name]],Maine_Schools[School Name],Maine_Schools[Comparison School Type],"error")</f>
        <v>Non Charter</v>
      </c>
    </row>
    <row r="108" spans="1:10" ht="16" hidden="1">
      <c r="A108" t="s">
        <v>570</v>
      </c>
      <c r="B108" t="s">
        <v>816</v>
      </c>
      <c r="C108" t="s">
        <v>287</v>
      </c>
      <c r="D108" t="s">
        <v>1243</v>
      </c>
      <c r="E108" t="s">
        <v>1243</v>
      </c>
      <c r="F108" t="s">
        <v>1360</v>
      </c>
      <c r="G108" t="s">
        <v>1332</v>
      </c>
      <c r="H108" s="54">
        <v>0.2442</v>
      </c>
      <c r="I108" s="45" t="str">
        <f>_xlfn.XLOOKUP(Chronic_Absenteeism[[#This Row],[School Name]],Maine_Schools[School Name],Maine_Schools[Grade Span],"error")</f>
        <v>KG-08</v>
      </c>
      <c r="J108" s="44" t="str">
        <f>_xlfn.XLOOKUP(Chronic_Absenteeism[[#This Row],[School Name]],Maine_Schools[School Name],Maine_Schools[Comparison School Type],"error")</f>
        <v>Non Charter</v>
      </c>
    </row>
    <row r="109" spans="1:10" ht="16" hidden="1">
      <c r="A109" t="s">
        <v>570</v>
      </c>
      <c r="B109" t="s">
        <v>817</v>
      </c>
      <c r="C109" t="s">
        <v>289</v>
      </c>
      <c r="D109" t="s">
        <v>1243</v>
      </c>
      <c r="E109" t="s">
        <v>1243</v>
      </c>
      <c r="F109" t="s">
        <v>1401</v>
      </c>
      <c r="G109" t="s">
        <v>1402</v>
      </c>
      <c r="H109" s="54">
        <v>0.22</v>
      </c>
      <c r="I109" s="45" t="str">
        <f>_xlfn.XLOOKUP(Chronic_Absenteeism[[#This Row],[School Name]],Maine_Schools[School Name],Maine_Schools[Grade Span],"error")</f>
        <v>PK-08</v>
      </c>
      <c r="J109" s="44" t="str">
        <f>_xlfn.XLOOKUP(Chronic_Absenteeism[[#This Row],[School Name]],Maine_Schools[School Name],Maine_Schools[Comparison School Type],"error")</f>
        <v>Non Charter</v>
      </c>
    </row>
    <row r="110" spans="1:10" ht="16" hidden="1">
      <c r="A110" t="s">
        <v>570</v>
      </c>
      <c r="B110" t="s">
        <v>819</v>
      </c>
      <c r="C110" t="s">
        <v>298</v>
      </c>
      <c r="D110" t="s">
        <v>1243</v>
      </c>
      <c r="E110" t="s">
        <v>1243</v>
      </c>
      <c r="F110" t="s">
        <v>1403</v>
      </c>
      <c r="G110" t="s">
        <v>1404</v>
      </c>
      <c r="H110" s="54">
        <v>0.2472</v>
      </c>
      <c r="I110" s="45" t="str">
        <f>_xlfn.XLOOKUP(Chronic_Absenteeism[[#This Row],[School Name]],Maine_Schools[School Name],Maine_Schools[Grade Span],"error")</f>
        <v>09-12</v>
      </c>
      <c r="J110" s="44" t="str">
        <f>_xlfn.XLOOKUP(Chronic_Absenteeism[[#This Row],[School Name]],Maine_Schools[School Name],Maine_Schools[Comparison School Type],"error")</f>
        <v>Non Charter</v>
      </c>
    </row>
    <row r="111" spans="1:10" ht="16" hidden="1">
      <c r="A111" t="s">
        <v>570</v>
      </c>
      <c r="B111" t="s">
        <v>819</v>
      </c>
      <c r="C111" t="s">
        <v>438</v>
      </c>
      <c r="D111" t="s">
        <v>1243</v>
      </c>
      <c r="E111" t="s">
        <v>1243</v>
      </c>
      <c r="F111" t="s">
        <v>1386</v>
      </c>
      <c r="G111" t="s">
        <v>1405</v>
      </c>
      <c r="H111" s="54">
        <v>0.15509999999999999</v>
      </c>
      <c r="I111" s="45" t="str">
        <f>_xlfn.XLOOKUP(Chronic_Absenteeism[[#This Row],[School Name]],Maine_Schools[School Name],Maine_Schools[Grade Span],"error")</f>
        <v>05-08</v>
      </c>
      <c r="J111" s="44" t="str">
        <f>_xlfn.XLOOKUP(Chronic_Absenteeism[[#This Row],[School Name]],Maine_Schools[School Name],Maine_Schools[Comparison School Type],"error")</f>
        <v>Non Charter</v>
      </c>
    </row>
    <row r="112" spans="1:10" ht="16" hidden="1">
      <c r="A112" t="s">
        <v>570</v>
      </c>
      <c r="B112" t="s">
        <v>819</v>
      </c>
      <c r="C112" t="s">
        <v>506</v>
      </c>
      <c r="D112" t="s">
        <v>1243</v>
      </c>
      <c r="E112" t="s">
        <v>1243</v>
      </c>
      <c r="F112" t="s">
        <v>1351</v>
      </c>
      <c r="G112" t="s">
        <v>1406</v>
      </c>
      <c r="H112" s="54">
        <v>0.1181</v>
      </c>
      <c r="I112" s="45" t="str">
        <f>_xlfn.XLOOKUP(Chronic_Absenteeism[[#This Row],[School Name]],Maine_Schools[School Name],Maine_Schools[Grade Span],"error")</f>
        <v>PK-04</v>
      </c>
      <c r="J112" s="44" t="str">
        <f>_xlfn.XLOOKUP(Chronic_Absenteeism[[#This Row],[School Name]],Maine_Schools[School Name],Maine_Schools[Comparison School Type],"error")</f>
        <v>Non Charter</v>
      </c>
    </row>
    <row r="113" spans="1:10" ht="16" hidden="1">
      <c r="A113" t="s">
        <v>570</v>
      </c>
      <c r="B113" t="s">
        <v>821</v>
      </c>
      <c r="C113" t="s">
        <v>304</v>
      </c>
      <c r="D113" t="s">
        <v>1243</v>
      </c>
      <c r="E113" t="s">
        <v>1243</v>
      </c>
      <c r="F113" t="s">
        <v>1261</v>
      </c>
      <c r="G113" t="s">
        <v>1407</v>
      </c>
      <c r="H113" s="54">
        <v>0.16919999999999999</v>
      </c>
      <c r="I113" s="45" t="str">
        <f>_xlfn.XLOOKUP(Chronic_Absenteeism[[#This Row],[School Name]],Maine_Schools[School Name],Maine_Schools[Grade Span],"error")</f>
        <v>PK-08</v>
      </c>
      <c r="J113" s="44" t="str">
        <f>_xlfn.XLOOKUP(Chronic_Absenteeism[[#This Row],[School Name]],Maine_Schools[School Name],Maine_Schools[Comparison School Type],"error")</f>
        <v>Non Charter</v>
      </c>
    </row>
    <row r="114" spans="1:10" ht="16" hidden="1">
      <c r="A114" t="s">
        <v>570</v>
      </c>
      <c r="B114" t="s">
        <v>674</v>
      </c>
      <c r="C114" t="s">
        <v>122</v>
      </c>
      <c r="D114" t="s">
        <v>1243</v>
      </c>
      <c r="E114" t="s">
        <v>1243</v>
      </c>
      <c r="F114" t="s">
        <v>1249</v>
      </c>
      <c r="G114" t="s">
        <v>1408</v>
      </c>
      <c r="H114" s="54">
        <v>0.32050000000000001</v>
      </c>
      <c r="I114" s="45" t="str">
        <f>_xlfn.XLOOKUP(Chronic_Absenteeism[[#This Row],[School Name]],Maine_Schools[School Name],Maine_Schools[Grade Span],"error")</f>
        <v>PK-08</v>
      </c>
      <c r="J114" s="44" t="str">
        <f>_xlfn.XLOOKUP(Chronic_Absenteeism[[#This Row],[School Name]],Maine_Schools[School Name],Maine_Schools[Comparison School Type],"error")</f>
        <v>Non Charter</v>
      </c>
    </row>
    <row r="115" spans="1:10" ht="16" hidden="1">
      <c r="A115" t="s">
        <v>570</v>
      </c>
      <c r="B115" t="s">
        <v>677</v>
      </c>
      <c r="C115" t="s">
        <v>166</v>
      </c>
      <c r="D115" t="s">
        <v>1243</v>
      </c>
      <c r="E115" t="s">
        <v>1243</v>
      </c>
      <c r="F115" t="s">
        <v>1308</v>
      </c>
      <c r="G115" t="s">
        <v>1409</v>
      </c>
      <c r="H115" s="54">
        <v>0.51429999999999998</v>
      </c>
      <c r="I115" s="45" t="str">
        <f>_xlfn.XLOOKUP(Chronic_Absenteeism[[#This Row],[School Name]],Maine_Schools[School Name],Maine_Schools[Grade Span],"error")</f>
        <v>PK-08</v>
      </c>
      <c r="J115" s="44" t="str">
        <f>_xlfn.XLOOKUP(Chronic_Absenteeism[[#This Row],[School Name]],Maine_Schools[School Name],Maine_Schools[Comparison School Type],"error")</f>
        <v>Non Charter</v>
      </c>
    </row>
    <row r="116" spans="1:10" ht="16" hidden="1">
      <c r="A116" t="s">
        <v>570</v>
      </c>
      <c r="B116" t="s">
        <v>825</v>
      </c>
      <c r="C116" t="s">
        <v>171</v>
      </c>
      <c r="D116" t="s">
        <v>1243</v>
      </c>
      <c r="E116" t="s">
        <v>1243</v>
      </c>
      <c r="F116" t="s">
        <v>1410</v>
      </c>
      <c r="G116" t="s">
        <v>1267</v>
      </c>
      <c r="H116" s="54">
        <v>0.42109999999999997</v>
      </c>
      <c r="I116" s="45" t="str">
        <f>_xlfn.XLOOKUP(Chronic_Absenteeism[[#This Row],[School Name]],Maine_Schools[School Name],Maine_Schools[Grade Span],"error")</f>
        <v>KG-12</v>
      </c>
      <c r="J116" s="44" t="str">
        <f>_xlfn.XLOOKUP(Chronic_Absenteeism[[#This Row],[School Name]],Maine_Schools[School Name],Maine_Schools[Comparison School Type],"error")</f>
        <v>Non Charter</v>
      </c>
    </row>
    <row r="117" spans="1:10" ht="16" hidden="1">
      <c r="A117" t="s">
        <v>570</v>
      </c>
      <c r="B117" t="s">
        <v>828</v>
      </c>
      <c r="C117" t="s">
        <v>311</v>
      </c>
      <c r="D117" t="s">
        <v>1243</v>
      </c>
      <c r="E117" t="s">
        <v>1243</v>
      </c>
      <c r="F117" t="s">
        <v>1411</v>
      </c>
      <c r="G117" t="s">
        <v>1412</v>
      </c>
      <c r="H117" s="54">
        <v>0.16669999999999999</v>
      </c>
      <c r="I117" s="45" t="str">
        <f>_xlfn.XLOOKUP(Chronic_Absenteeism[[#This Row],[School Name]],Maine_Schools[School Name],Maine_Schools[Grade Span],"error")</f>
        <v>KG-08</v>
      </c>
      <c r="J117" s="44" t="str">
        <f>_xlfn.XLOOKUP(Chronic_Absenteeism[[#This Row],[School Name]],Maine_Schools[School Name],Maine_Schools[Comparison School Type],"error")</f>
        <v>Non Charter</v>
      </c>
    </row>
    <row r="118" spans="1:10" ht="16" hidden="1">
      <c r="A118" t="s">
        <v>570</v>
      </c>
      <c r="B118" t="s">
        <v>108</v>
      </c>
      <c r="C118" t="s">
        <v>108</v>
      </c>
      <c r="D118" t="s">
        <v>1243</v>
      </c>
      <c r="E118" t="s">
        <v>1243</v>
      </c>
      <c r="F118" t="s">
        <v>1279</v>
      </c>
      <c r="G118" t="s">
        <v>1349</v>
      </c>
      <c r="H118" s="54">
        <v>0.1477</v>
      </c>
      <c r="I118" s="45" t="str">
        <f>_xlfn.XLOOKUP(Chronic_Absenteeism[[#This Row],[School Name]],Maine_Schools[School Name],Maine_Schools[Grade Span],"error")</f>
        <v>09-12</v>
      </c>
      <c r="J118" s="44" t="str">
        <f>_xlfn.XLOOKUP(Chronic_Absenteeism[[#This Row],[School Name]],Maine_Schools[School Name],Maine_Schools[Comparison School Type],"error")</f>
        <v>Non Charter</v>
      </c>
    </row>
    <row r="119" spans="1:10" ht="16" hidden="1">
      <c r="A119" t="s">
        <v>570</v>
      </c>
      <c r="B119" t="s">
        <v>830</v>
      </c>
      <c r="C119" t="s">
        <v>114</v>
      </c>
      <c r="D119" t="s">
        <v>1243</v>
      </c>
      <c r="E119" t="s">
        <v>1243</v>
      </c>
      <c r="F119" t="s">
        <v>1248</v>
      </c>
      <c r="G119" t="s">
        <v>1336</v>
      </c>
      <c r="H119" s="54">
        <v>0.15790000000000001</v>
      </c>
      <c r="I119" s="45" t="str">
        <f>_xlfn.XLOOKUP(Chronic_Absenteeism[[#This Row],[School Name]],Maine_Schools[School Name],Maine_Schools[Grade Span],"error")</f>
        <v>PK-08</v>
      </c>
      <c r="J119" s="44" t="str">
        <f>_xlfn.XLOOKUP(Chronic_Absenteeism[[#This Row],[School Name]],Maine_Schools[School Name],Maine_Schools[Comparison School Type],"error")</f>
        <v>Non Charter</v>
      </c>
    </row>
    <row r="120" spans="1:10" ht="16" hidden="1">
      <c r="A120" t="s">
        <v>570</v>
      </c>
      <c r="B120" t="s">
        <v>832</v>
      </c>
      <c r="C120" t="s">
        <v>43</v>
      </c>
      <c r="D120" t="s">
        <v>1243</v>
      </c>
      <c r="E120" t="s">
        <v>1243</v>
      </c>
      <c r="F120" t="s">
        <v>1323</v>
      </c>
      <c r="G120" t="s">
        <v>1325</v>
      </c>
      <c r="H120" s="54">
        <v>0.19350000000000001</v>
      </c>
      <c r="I120" s="45" t="str">
        <f>_xlfn.XLOOKUP(Chronic_Absenteeism[[#This Row],[School Name]],Maine_Schools[School Name],Maine_Schools[Grade Span],"error")</f>
        <v>PK-08</v>
      </c>
      <c r="J120" s="44" t="str">
        <f>_xlfn.XLOOKUP(Chronic_Absenteeism[[#This Row],[School Name]],Maine_Schools[School Name],Maine_Schools[Comparison School Type],"error")</f>
        <v>Non Charter</v>
      </c>
    </row>
    <row r="121" spans="1:10" ht="16" hidden="1">
      <c r="A121" t="s">
        <v>570</v>
      </c>
      <c r="B121" t="s">
        <v>834</v>
      </c>
      <c r="C121" t="s">
        <v>443</v>
      </c>
      <c r="D121" t="s">
        <v>1243</v>
      </c>
      <c r="E121" t="s">
        <v>1243</v>
      </c>
      <c r="F121" t="s">
        <v>1290</v>
      </c>
      <c r="G121" t="s">
        <v>1413</v>
      </c>
      <c r="H121" s="54">
        <v>9.4899999999999998E-2</v>
      </c>
      <c r="I121" s="45" t="str">
        <f>_xlfn.XLOOKUP(Chronic_Absenteeism[[#This Row],[School Name]],Maine_Schools[School Name],Maine_Schools[Grade Span],"error")</f>
        <v>KG-03</v>
      </c>
      <c r="J121" s="44" t="str">
        <f>_xlfn.XLOOKUP(Chronic_Absenteeism[[#This Row],[School Name]],Maine_Schools[School Name],Maine_Schools[Comparison School Type],"error")</f>
        <v>Non Charter</v>
      </c>
    </row>
    <row r="122" spans="1:10" ht="16" hidden="1">
      <c r="A122" t="s">
        <v>570</v>
      </c>
      <c r="B122" t="s">
        <v>834</v>
      </c>
      <c r="C122" t="s">
        <v>175</v>
      </c>
      <c r="D122" t="s">
        <v>1243</v>
      </c>
      <c r="E122" t="s">
        <v>1243</v>
      </c>
      <c r="F122" t="s">
        <v>1414</v>
      </c>
      <c r="G122" t="s">
        <v>1415</v>
      </c>
      <c r="H122" s="54">
        <v>0.26600000000000001</v>
      </c>
      <c r="I122" s="45" t="str">
        <f>_xlfn.XLOOKUP(Chronic_Absenteeism[[#This Row],[School Name]],Maine_Schools[School Name],Maine_Schools[Grade Span],"error")</f>
        <v>09-12</v>
      </c>
      <c r="J122" s="44" t="str">
        <f>_xlfn.XLOOKUP(Chronic_Absenteeism[[#This Row],[School Name]],Maine_Schools[School Name],Maine_Schools[Comparison School Type],"error")</f>
        <v>Non Charter</v>
      </c>
    </row>
    <row r="123" spans="1:10" ht="16" hidden="1">
      <c r="A123" t="s">
        <v>570</v>
      </c>
      <c r="B123" t="s">
        <v>834</v>
      </c>
      <c r="C123" t="s">
        <v>442</v>
      </c>
      <c r="D123" t="s">
        <v>1243</v>
      </c>
      <c r="E123" t="s">
        <v>1243</v>
      </c>
      <c r="F123" t="s">
        <v>1283</v>
      </c>
      <c r="G123" t="s">
        <v>1416</v>
      </c>
      <c r="H123" s="54">
        <v>0.17069999999999999</v>
      </c>
      <c r="I123" s="45" t="str">
        <f>_xlfn.XLOOKUP(Chronic_Absenteeism[[#This Row],[School Name]],Maine_Schools[School Name],Maine_Schools[Grade Span],"error")</f>
        <v>04-08</v>
      </c>
      <c r="J123" s="44" t="str">
        <f>_xlfn.XLOOKUP(Chronic_Absenteeism[[#This Row],[School Name]],Maine_Schools[School Name],Maine_Schools[Comparison School Type],"error")</f>
        <v>Non Charter</v>
      </c>
    </row>
    <row r="124" spans="1:10" ht="16" hidden="1">
      <c r="A124" t="s">
        <v>570</v>
      </c>
      <c r="B124" t="s">
        <v>839</v>
      </c>
      <c r="C124" t="s">
        <v>465</v>
      </c>
      <c r="D124" t="s">
        <v>1243</v>
      </c>
      <c r="E124" t="s">
        <v>1243</v>
      </c>
      <c r="F124" t="s">
        <v>1417</v>
      </c>
      <c r="G124" t="s">
        <v>1418</v>
      </c>
      <c r="H124" s="54">
        <v>0.1603</v>
      </c>
      <c r="I124" s="45" t="str">
        <f>_xlfn.XLOOKUP(Chronic_Absenteeism[[#This Row],[School Name]],Maine_Schools[School Name],Maine_Schools[Grade Span],"error")</f>
        <v>KG-08</v>
      </c>
      <c r="J124" s="44" t="str">
        <f>_xlfn.XLOOKUP(Chronic_Absenteeism[[#This Row],[School Name]],Maine_Schools[School Name],Maine_Schools[Comparison School Type],"error")</f>
        <v>Non Charter</v>
      </c>
    </row>
    <row r="125" spans="1:10" ht="16" hidden="1">
      <c r="A125" t="s">
        <v>570</v>
      </c>
      <c r="B125" t="s">
        <v>63</v>
      </c>
      <c r="C125" t="s">
        <v>63</v>
      </c>
      <c r="D125" t="s">
        <v>1243</v>
      </c>
      <c r="E125" t="s">
        <v>1243</v>
      </c>
      <c r="F125" t="s">
        <v>1419</v>
      </c>
      <c r="G125" t="s">
        <v>1258</v>
      </c>
      <c r="H125" s="54">
        <v>0.51400000000000001</v>
      </c>
      <c r="I125" s="45" t="str">
        <f>_xlfn.XLOOKUP(Chronic_Absenteeism[[#This Row],[School Name]],Maine_Schools[School Name],Maine_Schools[Grade Span],"error")</f>
        <v>09-12</v>
      </c>
      <c r="J125" s="44" t="str">
        <f>_xlfn.XLOOKUP(Chronic_Absenteeism[[#This Row],[School Name]],Maine_Schools[School Name],Maine_Schools[Comparison School Type],"error")</f>
        <v>Non Charter</v>
      </c>
    </row>
    <row r="126" spans="1:10" ht="16" hidden="1">
      <c r="A126" t="s">
        <v>570</v>
      </c>
      <c r="B126" t="s">
        <v>841</v>
      </c>
      <c r="C126" t="s">
        <v>261</v>
      </c>
      <c r="D126" t="s">
        <v>1243</v>
      </c>
      <c r="E126" t="s">
        <v>1243</v>
      </c>
      <c r="F126" t="s">
        <v>1420</v>
      </c>
      <c r="G126" t="s">
        <v>1421</v>
      </c>
      <c r="H126" s="54">
        <v>0.19220000000000001</v>
      </c>
      <c r="I126" s="45" t="str">
        <f>_xlfn.XLOOKUP(Chronic_Absenteeism[[#This Row],[School Name]],Maine_Schools[School Name],Maine_Schools[Grade Span],"error")</f>
        <v>PK-06</v>
      </c>
      <c r="J126" s="44" t="str">
        <f>_xlfn.XLOOKUP(Chronic_Absenteeism[[#This Row],[School Name]],Maine_Schools[School Name],Maine_Schools[Comparison School Type],"error")</f>
        <v>Non Charter</v>
      </c>
    </row>
    <row r="127" spans="1:10" ht="16" hidden="1">
      <c r="A127" t="s">
        <v>570</v>
      </c>
      <c r="B127" t="s">
        <v>841</v>
      </c>
      <c r="C127" t="s">
        <v>72</v>
      </c>
      <c r="D127" t="s">
        <v>1243</v>
      </c>
      <c r="E127" t="s">
        <v>1243</v>
      </c>
      <c r="F127" t="s">
        <v>1422</v>
      </c>
      <c r="G127" t="s">
        <v>1423</v>
      </c>
      <c r="H127" s="54">
        <v>0.4214</v>
      </c>
      <c r="I127" s="45" t="str">
        <f>_xlfn.XLOOKUP(Chronic_Absenteeism[[#This Row],[School Name]],Maine_Schools[School Name],Maine_Schools[Grade Span],"error")</f>
        <v>09-12</v>
      </c>
      <c r="J127" s="44" t="str">
        <f>_xlfn.XLOOKUP(Chronic_Absenteeism[[#This Row],[School Name]],Maine_Schools[School Name],Maine_Schools[Comparison School Type],"error")</f>
        <v>Non Charter</v>
      </c>
    </row>
    <row r="128" spans="1:10" ht="16" hidden="1">
      <c r="A128" t="s">
        <v>570</v>
      </c>
      <c r="B128" t="s">
        <v>841</v>
      </c>
      <c r="C128" t="s">
        <v>102</v>
      </c>
      <c r="D128" t="s">
        <v>1243</v>
      </c>
      <c r="E128" t="s">
        <v>1243</v>
      </c>
      <c r="F128" t="s">
        <v>1424</v>
      </c>
      <c r="G128" t="s">
        <v>1338</v>
      </c>
      <c r="H128" s="54">
        <v>0.29799999999999999</v>
      </c>
      <c r="I128" s="45" t="str">
        <f>_xlfn.XLOOKUP(Chronic_Absenteeism[[#This Row],[School Name]],Maine_Schools[School Name],Maine_Schools[Grade Span],"error")</f>
        <v>07-08</v>
      </c>
      <c r="J128" s="44" t="str">
        <f>_xlfn.XLOOKUP(Chronic_Absenteeism[[#This Row],[School Name]],Maine_Schools[School Name],Maine_Schools[Comparison School Type],"error")</f>
        <v>Non Charter</v>
      </c>
    </row>
    <row r="129" spans="1:10" ht="16" hidden="1">
      <c r="A129" t="s">
        <v>570</v>
      </c>
      <c r="B129" t="s">
        <v>841</v>
      </c>
      <c r="C129" t="s">
        <v>154</v>
      </c>
      <c r="D129" t="s">
        <v>1243</v>
      </c>
      <c r="E129" t="s">
        <v>1243</v>
      </c>
      <c r="F129" t="s">
        <v>1425</v>
      </c>
      <c r="G129" t="s">
        <v>1426</v>
      </c>
      <c r="H129" s="54">
        <v>0.29559999999999997</v>
      </c>
      <c r="I129" s="45" t="str">
        <f>_xlfn.XLOOKUP(Chronic_Absenteeism[[#This Row],[School Name]],Maine_Schools[School Name],Maine_Schools[Grade Span],"error")</f>
        <v>PK-06</v>
      </c>
      <c r="J129" s="44" t="str">
        <f>_xlfn.XLOOKUP(Chronic_Absenteeism[[#This Row],[School Name]],Maine_Schools[School Name],Maine_Schools[Comparison School Type],"error")</f>
        <v>Non Charter</v>
      </c>
    </row>
    <row r="130" spans="1:10" ht="16" hidden="1">
      <c r="A130" t="s">
        <v>570</v>
      </c>
      <c r="B130" t="s">
        <v>841</v>
      </c>
      <c r="C130" t="s">
        <v>162</v>
      </c>
      <c r="D130" t="s">
        <v>1243</v>
      </c>
      <c r="E130" t="s">
        <v>1243</v>
      </c>
      <c r="F130" t="s">
        <v>1353</v>
      </c>
      <c r="G130" t="s">
        <v>1347</v>
      </c>
      <c r="H130" s="54">
        <v>0.17610000000000001</v>
      </c>
      <c r="I130" s="45" t="str">
        <f>_xlfn.XLOOKUP(Chronic_Absenteeism[[#This Row],[School Name]],Maine_Schools[School Name],Maine_Schools[Grade Span],"error")</f>
        <v>PK-06</v>
      </c>
      <c r="J130" s="44" t="str">
        <f>_xlfn.XLOOKUP(Chronic_Absenteeism[[#This Row],[School Name]],Maine_Schools[School Name],Maine_Schools[Comparison School Type],"error")</f>
        <v>Non Charter</v>
      </c>
    </row>
    <row r="131" spans="1:10" ht="16" hidden="1">
      <c r="A131" t="s">
        <v>570</v>
      </c>
      <c r="B131" t="s">
        <v>841</v>
      </c>
      <c r="C131" t="s">
        <v>180</v>
      </c>
      <c r="D131" t="s">
        <v>1243</v>
      </c>
      <c r="E131" t="s">
        <v>1243</v>
      </c>
      <c r="F131" t="s">
        <v>1427</v>
      </c>
      <c r="G131" t="s">
        <v>1428</v>
      </c>
      <c r="H131" s="54">
        <v>0.3135</v>
      </c>
      <c r="I131" s="45" t="str">
        <f>_xlfn.XLOOKUP(Chronic_Absenteeism[[#This Row],[School Name]],Maine_Schools[School Name],Maine_Schools[Grade Span],"error")</f>
        <v>PK-06</v>
      </c>
      <c r="J131" s="44" t="str">
        <f>_xlfn.XLOOKUP(Chronic_Absenteeism[[#This Row],[School Name]],Maine_Schools[School Name],Maine_Schools[Comparison School Type],"error")</f>
        <v>Non Charter</v>
      </c>
    </row>
    <row r="132" spans="1:10" ht="16" hidden="1">
      <c r="A132" t="s">
        <v>570</v>
      </c>
      <c r="B132" t="s">
        <v>841</v>
      </c>
      <c r="C132" t="s">
        <v>194</v>
      </c>
      <c r="D132" t="s">
        <v>1243</v>
      </c>
      <c r="E132" t="s">
        <v>1243</v>
      </c>
      <c r="F132" t="s">
        <v>1429</v>
      </c>
      <c r="G132" t="s">
        <v>1430</v>
      </c>
      <c r="H132" s="54">
        <v>0.26129999999999998</v>
      </c>
      <c r="I132" s="45" t="str">
        <f>_xlfn.XLOOKUP(Chronic_Absenteeism[[#This Row],[School Name]],Maine_Schools[School Name],Maine_Schools[Grade Span],"error")</f>
        <v>PK-06</v>
      </c>
      <c r="J132" s="44" t="str">
        <f>_xlfn.XLOOKUP(Chronic_Absenteeism[[#This Row],[School Name]],Maine_Schools[School Name],Maine_Schools[Comparison School Type],"error")</f>
        <v>Non Charter</v>
      </c>
    </row>
    <row r="133" spans="1:10" ht="16" hidden="1">
      <c r="A133" t="s">
        <v>570</v>
      </c>
      <c r="B133" t="s">
        <v>842</v>
      </c>
      <c r="C133" t="s">
        <v>48</v>
      </c>
      <c r="D133" t="s">
        <v>1243</v>
      </c>
      <c r="E133" t="s">
        <v>1243</v>
      </c>
      <c r="F133" t="s">
        <v>1395</v>
      </c>
      <c r="G133" t="s">
        <v>1431</v>
      </c>
      <c r="H133" s="54">
        <v>0.36170000000000002</v>
      </c>
      <c r="I133" s="45" t="str">
        <f>_xlfn.XLOOKUP(Chronic_Absenteeism[[#This Row],[School Name]],Maine_Schools[School Name],Maine_Schools[Grade Span],"error")</f>
        <v>PK-08</v>
      </c>
      <c r="J133" s="44" t="str">
        <f>_xlfn.XLOOKUP(Chronic_Absenteeism[[#This Row],[School Name]],Maine_Schools[School Name],Maine_Schools[Comparison School Type],"error")</f>
        <v>Non Charter</v>
      </c>
    </row>
    <row r="134" spans="1:10" ht="16" hidden="1">
      <c r="A134" t="s">
        <v>570</v>
      </c>
      <c r="B134" t="s">
        <v>199</v>
      </c>
      <c r="C134" t="s">
        <v>199</v>
      </c>
      <c r="D134" t="s">
        <v>1243</v>
      </c>
      <c r="E134" t="s">
        <v>1243</v>
      </c>
      <c r="F134" t="s">
        <v>1432</v>
      </c>
      <c r="G134" t="s">
        <v>1433</v>
      </c>
      <c r="H134" s="54">
        <v>0.31359999999999999</v>
      </c>
      <c r="I134" s="45" t="str">
        <f>_xlfn.XLOOKUP(Chronic_Absenteeism[[#This Row],[School Name]],Maine_Schools[School Name],Maine_Schools[Grade Span],"error")</f>
        <v>09-12</v>
      </c>
      <c r="J134" s="44" t="str">
        <f>_xlfn.XLOOKUP(Chronic_Absenteeism[[#This Row],[School Name]],Maine_Schools[School Name],Maine_Schools[Comparison School Type],"error")</f>
        <v>Non Charter</v>
      </c>
    </row>
    <row r="135" spans="1:10" ht="16" hidden="1">
      <c r="A135" t="s">
        <v>570</v>
      </c>
      <c r="B135" t="s">
        <v>843</v>
      </c>
      <c r="C135" t="s">
        <v>474</v>
      </c>
      <c r="D135" t="s">
        <v>1243</v>
      </c>
      <c r="E135" t="s">
        <v>1243</v>
      </c>
      <c r="F135" t="s">
        <v>1377</v>
      </c>
      <c r="G135" t="s">
        <v>1274</v>
      </c>
      <c r="H135" s="54">
        <v>0.21829999999999999</v>
      </c>
      <c r="I135" s="45" t="str">
        <f>_xlfn.XLOOKUP(Chronic_Absenteeism[[#This Row],[School Name]],Maine_Schools[School Name],Maine_Schools[Grade Span],"error")</f>
        <v>PK-08</v>
      </c>
      <c r="J135" s="44" t="str">
        <f>_xlfn.XLOOKUP(Chronic_Absenteeism[[#This Row],[School Name]],Maine_Schools[School Name],Maine_Schools[Comparison School Type],"error")</f>
        <v>Non Charter</v>
      </c>
    </row>
    <row r="136" spans="1:10" ht="16" hidden="1">
      <c r="A136" t="s">
        <v>570</v>
      </c>
      <c r="B136" t="s">
        <v>845</v>
      </c>
      <c r="C136" t="s">
        <v>338</v>
      </c>
      <c r="D136" t="s">
        <v>1243</v>
      </c>
      <c r="E136" t="s">
        <v>1243</v>
      </c>
      <c r="F136" t="s">
        <v>1277</v>
      </c>
      <c r="G136" t="s">
        <v>1434</v>
      </c>
      <c r="H136" s="54">
        <v>0.21279999999999999</v>
      </c>
      <c r="I136" s="45" t="str">
        <f>_xlfn.XLOOKUP(Chronic_Absenteeism[[#This Row],[School Name]],Maine_Schools[School Name],Maine_Schools[Grade Span],"error")</f>
        <v>PK-05</v>
      </c>
      <c r="J136" s="44" t="str">
        <f>_xlfn.XLOOKUP(Chronic_Absenteeism[[#This Row],[School Name]],Maine_Schools[School Name],Maine_Schools[Comparison School Type],"error")</f>
        <v>Non Charter</v>
      </c>
    </row>
    <row r="137" spans="1:10" ht="16" hidden="1">
      <c r="A137" t="s">
        <v>570</v>
      </c>
      <c r="B137" t="s">
        <v>845</v>
      </c>
      <c r="C137" t="s">
        <v>112</v>
      </c>
      <c r="D137" t="s">
        <v>1243</v>
      </c>
      <c r="E137" t="s">
        <v>1243</v>
      </c>
      <c r="F137" t="s">
        <v>1254</v>
      </c>
      <c r="G137" t="s">
        <v>1435</v>
      </c>
      <c r="H137" s="54">
        <v>0.36159999999999998</v>
      </c>
      <c r="I137" s="45" t="str">
        <f>_xlfn.XLOOKUP(Chronic_Absenteeism[[#This Row],[School Name]],Maine_Schools[School Name],Maine_Schools[Grade Span],"error")</f>
        <v>09-12</v>
      </c>
      <c r="J137" s="44" t="str">
        <f>_xlfn.XLOOKUP(Chronic_Absenteeism[[#This Row],[School Name]],Maine_Schools[School Name],Maine_Schools[Comparison School Type],"error")</f>
        <v>Non Charter</v>
      </c>
    </row>
    <row r="138" spans="1:10" ht="16" hidden="1">
      <c r="A138" t="s">
        <v>570</v>
      </c>
      <c r="B138" t="s">
        <v>845</v>
      </c>
      <c r="C138" t="s">
        <v>206</v>
      </c>
      <c r="D138" t="s">
        <v>1243</v>
      </c>
      <c r="E138" t="s">
        <v>1243</v>
      </c>
      <c r="F138" t="s">
        <v>1436</v>
      </c>
      <c r="G138" t="s">
        <v>1437</v>
      </c>
      <c r="H138" s="54">
        <v>0.3</v>
      </c>
      <c r="I138" s="45" t="str">
        <f>_xlfn.XLOOKUP(Chronic_Absenteeism[[#This Row],[School Name]],Maine_Schools[School Name],Maine_Schools[Grade Span],"error")</f>
        <v>06-08</v>
      </c>
      <c r="J138" s="44" t="str">
        <f>_xlfn.XLOOKUP(Chronic_Absenteeism[[#This Row],[School Name]],Maine_Schools[School Name],Maine_Schools[Comparison School Type],"error")</f>
        <v>Non Charter</v>
      </c>
    </row>
    <row r="139" spans="1:10" ht="16" hidden="1">
      <c r="A139" t="s">
        <v>570</v>
      </c>
      <c r="B139" t="s">
        <v>848</v>
      </c>
      <c r="C139" t="s">
        <v>209</v>
      </c>
      <c r="D139" t="s">
        <v>1243</v>
      </c>
      <c r="E139" t="s">
        <v>1243</v>
      </c>
      <c r="F139" t="s">
        <v>1312</v>
      </c>
      <c r="G139" t="s">
        <v>1357</v>
      </c>
      <c r="H139" s="54">
        <v>0.41670000000000001</v>
      </c>
      <c r="I139" s="45" t="str">
        <f>_xlfn.XLOOKUP(Chronic_Absenteeism[[#This Row],[School Name]],Maine_Schools[School Name],Maine_Schools[Grade Span],"error")</f>
        <v>KG-05</v>
      </c>
      <c r="J139" s="44" t="str">
        <f>_xlfn.XLOOKUP(Chronic_Absenteeism[[#This Row],[School Name]],Maine_Schools[School Name],Maine_Schools[Comparison School Type],"error")</f>
        <v>Non Charter</v>
      </c>
    </row>
    <row r="140" spans="1:10" ht="16" hidden="1">
      <c r="A140" t="s">
        <v>570</v>
      </c>
      <c r="B140" t="s">
        <v>867</v>
      </c>
      <c r="C140" t="s">
        <v>266</v>
      </c>
      <c r="D140" t="s">
        <v>1243</v>
      </c>
      <c r="E140" t="s">
        <v>1243</v>
      </c>
      <c r="F140" t="s">
        <v>1419</v>
      </c>
      <c r="G140" t="s">
        <v>1438</v>
      </c>
      <c r="H140" s="54">
        <v>0.22</v>
      </c>
      <c r="I140" s="45" t="str">
        <f>_xlfn.XLOOKUP(Chronic_Absenteeism[[#This Row],[School Name]],Maine_Schools[School Name],Maine_Schools[Grade Span],"error")</f>
        <v>09-12</v>
      </c>
      <c r="J140" s="44" t="str">
        <f>_xlfn.XLOOKUP(Chronic_Absenteeism[[#This Row],[School Name]],Maine_Schools[School Name],Maine_Schools[Comparison School Type],"error")</f>
        <v>Non Charter</v>
      </c>
    </row>
    <row r="141" spans="1:10" ht="16" hidden="1">
      <c r="A141" t="s">
        <v>570</v>
      </c>
      <c r="B141" t="s">
        <v>867</v>
      </c>
      <c r="C141" t="s">
        <v>379</v>
      </c>
      <c r="D141" t="s">
        <v>1243</v>
      </c>
      <c r="E141" t="s">
        <v>1243</v>
      </c>
      <c r="F141" t="s">
        <v>1439</v>
      </c>
      <c r="G141" t="s">
        <v>1440</v>
      </c>
      <c r="H141" s="54">
        <v>0.152</v>
      </c>
      <c r="I141" s="45" t="str">
        <f>_xlfn.XLOOKUP(Chronic_Absenteeism[[#This Row],[School Name]],Maine_Schools[School Name],Maine_Schools[Grade Span],"error")</f>
        <v>PK-06</v>
      </c>
      <c r="J141" s="44" t="str">
        <f>_xlfn.XLOOKUP(Chronic_Absenteeism[[#This Row],[School Name]],Maine_Schools[School Name],Maine_Schools[Comparison School Type],"error")</f>
        <v>Non Charter</v>
      </c>
    </row>
    <row r="142" spans="1:10" ht="16" hidden="1">
      <c r="A142" t="s">
        <v>570</v>
      </c>
      <c r="B142" t="s">
        <v>867</v>
      </c>
      <c r="C142" t="s">
        <v>461</v>
      </c>
      <c r="D142" t="s">
        <v>1243</v>
      </c>
      <c r="E142" t="s">
        <v>1243</v>
      </c>
      <c r="F142" t="s">
        <v>1357</v>
      </c>
      <c r="G142" t="s">
        <v>1441</v>
      </c>
      <c r="H142" s="54">
        <v>0.12239999999999999</v>
      </c>
      <c r="I142" s="45" t="str">
        <f>_xlfn.XLOOKUP(Chronic_Absenteeism[[#This Row],[School Name]],Maine_Schools[School Name],Maine_Schools[Grade Span],"error")</f>
        <v>07-08</v>
      </c>
      <c r="J142" s="44" t="str">
        <f>_xlfn.XLOOKUP(Chronic_Absenteeism[[#This Row],[School Name]],Maine_Schools[School Name],Maine_Schools[Comparison School Type],"error")</f>
        <v>Non Charter</v>
      </c>
    </row>
    <row r="143" spans="1:10" ht="16" hidden="1">
      <c r="A143" t="s">
        <v>570</v>
      </c>
      <c r="B143" t="s">
        <v>869</v>
      </c>
      <c r="C143" t="s">
        <v>204</v>
      </c>
      <c r="D143" t="s">
        <v>1243</v>
      </c>
      <c r="E143" t="s">
        <v>1243</v>
      </c>
      <c r="F143" t="s">
        <v>1310</v>
      </c>
      <c r="G143" t="s">
        <v>1295</v>
      </c>
      <c r="H143" s="54">
        <v>0.27100000000000002</v>
      </c>
      <c r="I143" s="45" t="str">
        <f>_xlfn.XLOOKUP(Chronic_Absenteeism[[#This Row],[School Name]],Maine_Schools[School Name],Maine_Schools[Grade Span],"error")</f>
        <v>09-12</v>
      </c>
      <c r="J143" s="44" t="str">
        <f>_xlfn.XLOOKUP(Chronic_Absenteeism[[#This Row],[School Name]],Maine_Schools[School Name],Maine_Schools[Comparison School Type],"error")</f>
        <v>Non Charter</v>
      </c>
    </row>
    <row r="144" spans="1:10" ht="16" hidden="1">
      <c r="A144" t="s">
        <v>570</v>
      </c>
      <c r="B144" t="s">
        <v>869</v>
      </c>
      <c r="C144" t="s">
        <v>213</v>
      </c>
      <c r="D144" t="s">
        <v>1243</v>
      </c>
      <c r="E144" t="s">
        <v>1243</v>
      </c>
      <c r="F144" t="s">
        <v>1442</v>
      </c>
      <c r="G144" t="s">
        <v>1443</v>
      </c>
      <c r="H144" s="54">
        <v>0.30840000000000001</v>
      </c>
      <c r="I144" s="45" t="str">
        <f>_xlfn.XLOOKUP(Chronic_Absenteeism[[#This Row],[School Name]],Maine_Schools[School Name],Maine_Schools[Grade Span],"error")</f>
        <v>PK-08</v>
      </c>
      <c r="J144" s="44" t="str">
        <f>_xlfn.XLOOKUP(Chronic_Absenteeism[[#This Row],[School Name]],Maine_Schools[School Name],Maine_Schools[Comparison School Type],"error")</f>
        <v>Non Charter</v>
      </c>
    </row>
    <row r="145" spans="1:10" ht="16" hidden="1">
      <c r="A145" t="s">
        <v>570</v>
      </c>
      <c r="B145" t="s">
        <v>850</v>
      </c>
      <c r="C145" t="s">
        <v>164</v>
      </c>
      <c r="D145" t="s">
        <v>1243</v>
      </c>
      <c r="E145" t="s">
        <v>1243</v>
      </c>
      <c r="F145" t="s">
        <v>1444</v>
      </c>
      <c r="G145" t="s">
        <v>1289</v>
      </c>
      <c r="H145" s="54">
        <v>0.40460000000000002</v>
      </c>
      <c r="I145" s="45" t="str">
        <f>_xlfn.XLOOKUP(Chronic_Absenteeism[[#This Row],[School Name]],Maine_Schools[School Name],Maine_Schools[Grade Span],"error")</f>
        <v>09-12</v>
      </c>
      <c r="J145" s="44" t="str">
        <f>_xlfn.XLOOKUP(Chronic_Absenteeism[[#This Row],[School Name]],Maine_Schools[School Name],Maine_Schools[Comparison School Type],"error")</f>
        <v>Non Charter</v>
      </c>
    </row>
    <row r="146" spans="1:10" ht="16" hidden="1">
      <c r="A146" t="s">
        <v>570</v>
      </c>
      <c r="B146" t="s">
        <v>850</v>
      </c>
      <c r="C146" t="s">
        <v>520</v>
      </c>
      <c r="D146" t="s">
        <v>1243</v>
      </c>
      <c r="E146" t="s">
        <v>1243</v>
      </c>
      <c r="F146" t="s">
        <v>1331</v>
      </c>
      <c r="G146" t="s">
        <v>1445</v>
      </c>
      <c r="H146" s="54">
        <v>0.14199999999999999</v>
      </c>
      <c r="I146" s="45" t="str">
        <f>_xlfn.XLOOKUP(Chronic_Absenteeism[[#This Row],[School Name]],Maine_Schools[School Name],Maine_Schools[Grade Span],"error")</f>
        <v>PK-08</v>
      </c>
      <c r="J146" s="44" t="str">
        <f>_xlfn.XLOOKUP(Chronic_Absenteeism[[#This Row],[School Name]],Maine_Schools[School Name],Maine_Schools[Comparison School Type],"error")</f>
        <v>Non Charter</v>
      </c>
    </row>
    <row r="147" spans="1:10" ht="16" hidden="1">
      <c r="A147" t="s">
        <v>570</v>
      </c>
      <c r="B147" t="s">
        <v>852</v>
      </c>
      <c r="C147" t="s">
        <v>96</v>
      </c>
      <c r="D147" t="s">
        <v>1243</v>
      </c>
      <c r="E147" t="s">
        <v>1243</v>
      </c>
      <c r="F147" t="s">
        <v>1248</v>
      </c>
      <c r="G147" t="s">
        <v>1351</v>
      </c>
      <c r="H147" s="54">
        <v>0.12770000000000001</v>
      </c>
      <c r="I147" s="45" t="str">
        <f>_xlfn.XLOOKUP(Chronic_Absenteeism[[#This Row],[School Name]],Maine_Schools[School Name],Maine_Schools[Grade Span],"error")</f>
        <v>PK-08</v>
      </c>
      <c r="J147" s="44" t="str">
        <f>_xlfn.XLOOKUP(Chronic_Absenteeism[[#This Row],[School Name]],Maine_Schools[School Name],Maine_Schools[Comparison School Type],"error")</f>
        <v>Non Charter</v>
      </c>
    </row>
    <row r="148" spans="1:10" ht="16" hidden="1">
      <c r="A148" t="s">
        <v>570</v>
      </c>
      <c r="B148" t="s">
        <v>854</v>
      </c>
      <c r="C148" t="s">
        <v>56</v>
      </c>
      <c r="D148" t="s">
        <v>1243</v>
      </c>
      <c r="E148" t="s">
        <v>1243</v>
      </c>
      <c r="F148" t="s">
        <v>1253</v>
      </c>
      <c r="G148" t="s">
        <v>1446</v>
      </c>
      <c r="H148" s="54">
        <v>0.2117</v>
      </c>
      <c r="I148" s="45" t="str">
        <f>_xlfn.XLOOKUP(Chronic_Absenteeism[[#This Row],[School Name]],Maine_Schools[School Name],Maine_Schools[Grade Span],"error")</f>
        <v>PK-05</v>
      </c>
      <c r="J148" s="44" t="str">
        <f>_xlfn.XLOOKUP(Chronic_Absenteeism[[#This Row],[School Name]],Maine_Schools[School Name],Maine_Schools[Comparison School Type],"error")</f>
        <v>Non Charter</v>
      </c>
    </row>
    <row r="149" spans="1:10" ht="16" hidden="1">
      <c r="A149" t="s">
        <v>570</v>
      </c>
      <c r="B149" t="s">
        <v>854</v>
      </c>
      <c r="C149" t="s">
        <v>217</v>
      </c>
      <c r="D149" t="s">
        <v>1243</v>
      </c>
      <c r="E149" t="s">
        <v>1243</v>
      </c>
      <c r="F149" t="s">
        <v>1346</v>
      </c>
      <c r="G149" t="s">
        <v>1427</v>
      </c>
      <c r="H149" s="54">
        <v>0.25240000000000001</v>
      </c>
      <c r="I149" s="45" t="str">
        <f>_xlfn.XLOOKUP(Chronic_Absenteeism[[#This Row],[School Name]],Maine_Schools[School Name],Maine_Schools[Grade Span],"error")</f>
        <v>06-12</v>
      </c>
      <c r="J149" s="44" t="str">
        <f>_xlfn.XLOOKUP(Chronic_Absenteeism[[#This Row],[School Name]],Maine_Schools[School Name],Maine_Schools[Comparison School Type],"error")</f>
        <v>Non Charter</v>
      </c>
    </row>
    <row r="150" spans="1:10" ht="16">
      <c r="A150" t="s">
        <v>570</v>
      </c>
      <c r="B150" t="s">
        <v>572</v>
      </c>
      <c r="C150" t="s">
        <v>572</v>
      </c>
      <c r="D150" t="s">
        <v>1243</v>
      </c>
      <c r="E150" t="s">
        <v>1243</v>
      </c>
      <c r="F150" t="s">
        <v>1447</v>
      </c>
      <c r="G150" t="s">
        <v>1448</v>
      </c>
      <c r="H150" s="54">
        <v>0.37640000000000001</v>
      </c>
      <c r="I150" s="45" t="str">
        <f>_xlfn.XLOOKUP(Chronic_Absenteeism[[#This Row],[School Name]],Maine_Schools[School Name],Maine_Schools[Grade Span],"error")</f>
        <v>09-12</v>
      </c>
      <c r="J150" s="44" t="str">
        <f>_xlfn.XLOOKUP(Chronic_Absenteeism[[#This Row],[School Name]],Maine_Schools[School Name],Maine_Schools[Comparison School Type],"error")</f>
        <v>Charter</v>
      </c>
    </row>
    <row r="151" spans="1:10" ht="16">
      <c r="A151" t="s">
        <v>570</v>
      </c>
      <c r="B151" t="s">
        <v>585</v>
      </c>
      <c r="C151" t="s">
        <v>576</v>
      </c>
      <c r="D151" t="s">
        <v>1243</v>
      </c>
      <c r="E151" t="s">
        <v>1243</v>
      </c>
      <c r="F151" t="s">
        <v>1273</v>
      </c>
      <c r="G151" t="s">
        <v>1449</v>
      </c>
      <c r="H151" s="54">
        <v>0.16819999999999999</v>
      </c>
      <c r="I151" s="45" t="str">
        <f>_xlfn.XLOOKUP(Chronic_Absenteeism[[#This Row],[School Name]],Maine_Schools[School Name],Maine_Schools[Grade Span],"error")</f>
        <v>09-12</v>
      </c>
      <c r="J151" s="44" t="str">
        <f>_xlfn.XLOOKUP(Chronic_Absenteeism[[#This Row],[School Name]],Maine_Schools[School Name],Maine_Schools[Comparison School Type],"error")</f>
        <v>Charter</v>
      </c>
    </row>
    <row r="152" spans="1:10" ht="16" hidden="1">
      <c r="A152" t="s">
        <v>570</v>
      </c>
      <c r="B152" t="s">
        <v>76</v>
      </c>
      <c r="C152" t="s">
        <v>76</v>
      </c>
      <c r="D152" t="s">
        <v>1243</v>
      </c>
      <c r="E152" t="s">
        <v>1243</v>
      </c>
      <c r="F152" t="s">
        <v>1285</v>
      </c>
      <c r="G152" t="s">
        <v>1450</v>
      </c>
      <c r="H152" s="54">
        <v>0.29060000000000002</v>
      </c>
      <c r="I152" s="45" t="str">
        <f>_xlfn.XLOOKUP(Chronic_Absenteeism[[#This Row],[School Name]],Maine_Schools[School Name],Maine_Schools[Grade Span],"error")</f>
        <v>09-12</v>
      </c>
      <c r="J152" s="44" t="str">
        <f>_xlfn.XLOOKUP(Chronic_Absenteeism[[#This Row],[School Name]],Maine_Schools[School Name],Maine_Schools[Comparison School Type],"error")</f>
        <v>Non Charter</v>
      </c>
    </row>
    <row r="153" spans="1:10" ht="16">
      <c r="A153" t="s">
        <v>570</v>
      </c>
      <c r="B153" t="s">
        <v>577</v>
      </c>
      <c r="C153" t="s">
        <v>577</v>
      </c>
      <c r="D153" t="s">
        <v>1243</v>
      </c>
      <c r="E153" t="s">
        <v>1243</v>
      </c>
      <c r="F153" t="s">
        <v>1411</v>
      </c>
      <c r="G153" t="s">
        <v>1451</v>
      </c>
      <c r="H153" s="54">
        <v>7.0199999999999999E-2</v>
      </c>
      <c r="I153" s="45" t="str">
        <f>_xlfn.XLOOKUP(Chronic_Absenteeism[[#This Row],[School Name]],Maine_Schools[School Name],Maine_Schools[Grade Span],"error")</f>
        <v>07-12</v>
      </c>
      <c r="J153" s="44" t="str">
        <f>_xlfn.XLOOKUP(Chronic_Absenteeism[[#This Row],[School Name]],Maine_Schools[School Name],Maine_Schools[Comparison School Type],"error")</f>
        <v>Charter</v>
      </c>
    </row>
    <row r="154" spans="1:10" ht="16">
      <c r="A154" t="s">
        <v>570</v>
      </c>
      <c r="B154" t="s">
        <v>578</v>
      </c>
      <c r="C154" t="s">
        <v>578</v>
      </c>
      <c r="D154" t="s">
        <v>1243</v>
      </c>
      <c r="E154" t="s">
        <v>1243</v>
      </c>
      <c r="F154" t="s">
        <v>1357</v>
      </c>
      <c r="G154" t="s">
        <v>1452</v>
      </c>
      <c r="H154" s="54">
        <v>2.93E-2</v>
      </c>
      <c r="I154" s="45" t="str">
        <f>_xlfn.XLOOKUP(Chronic_Absenteeism[[#This Row],[School Name]],Maine_Schools[School Name],Maine_Schools[Grade Span],"error")</f>
        <v>07-12</v>
      </c>
      <c r="J154" s="44" t="str">
        <f>_xlfn.XLOOKUP(Chronic_Absenteeism[[#This Row],[School Name]],Maine_Schools[School Name],Maine_Schools[Comparison School Type],"error")</f>
        <v>Charter</v>
      </c>
    </row>
    <row r="155" spans="1:10" ht="16" hidden="1">
      <c r="A155" t="s">
        <v>570</v>
      </c>
      <c r="B155" t="s">
        <v>856</v>
      </c>
      <c r="C155" t="s">
        <v>173</v>
      </c>
      <c r="D155" t="s">
        <v>1243</v>
      </c>
      <c r="E155" t="s">
        <v>1243</v>
      </c>
      <c r="F155" t="s">
        <v>1324</v>
      </c>
      <c r="G155" t="s">
        <v>1453</v>
      </c>
      <c r="H155" s="54">
        <v>0.33329999999999999</v>
      </c>
      <c r="I155" s="45" t="str">
        <f>_xlfn.XLOOKUP(Chronic_Absenteeism[[#This Row],[School Name]],Maine_Schools[School Name],Maine_Schools[Grade Span],"error")</f>
        <v>05-08</v>
      </c>
      <c r="J155" s="44" t="str">
        <f>_xlfn.XLOOKUP(Chronic_Absenteeism[[#This Row],[School Name]],Maine_Schools[School Name],Maine_Schools[Comparison School Type],"error")</f>
        <v>Non Charter</v>
      </c>
    </row>
    <row r="156" spans="1:10" ht="16" hidden="1">
      <c r="A156" t="s">
        <v>570</v>
      </c>
      <c r="B156" t="s">
        <v>858</v>
      </c>
      <c r="C156" t="s">
        <v>240</v>
      </c>
      <c r="D156" t="s">
        <v>1243</v>
      </c>
      <c r="E156" t="s">
        <v>1243</v>
      </c>
      <c r="F156" t="s">
        <v>1281</v>
      </c>
      <c r="G156" t="s">
        <v>1454</v>
      </c>
      <c r="H156" s="54">
        <v>0.16470000000000001</v>
      </c>
      <c r="I156" s="45" t="str">
        <f>_xlfn.XLOOKUP(Chronic_Absenteeism[[#This Row],[School Name]],Maine_Schools[School Name],Maine_Schools[Grade Span],"error")</f>
        <v>PK-08</v>
      </c>
      <c r="J156" s="44" t="str">
        <f>_xlfn.XLOOKUP(Chronic_Absenteeism[[#This Row],[School Name]],Maine_Schools[School Name],Maine_Schools[Comparison School Type],"error")</f>
        <v>Non Charter</v>
      </c>
    </row>
    <row r="157" spans="1:10" ht="16" hidden="1">
      <c r="A157" t="s">
        <v>570</v>
      </c>
      <c r="B157" t="s">
        <v>860</v>
      </c>
      <c r="C157" t="s">
        <v>39</v>
      </c>
      <c r="D157" t="s">
        <v>1243</v>
      </c>
      <c r="E157" t="s">
        <v>1243</v>
      </c>
      <c r="F157" t="s">
        <v>1334</v>
      </c>
      <c r="G157" t="s">
        <v>1455</v>
      </c>
      <c r="H157" s="54">
        <v>0.26519999999999999</v>
      </c>
      <c r="I157" s="45" t="str">
        <f>_xlfn.XLOOKUP(Chronic_Absenteeism[[#This Row],[School Name]],Maine_Schools[School Name],Maine_Schools[Grade Span],"error")</f>
        <v>PK-05</v>
      </c>
      <c r="J157" s="44" t="str">
        <f>_xlfn.XLOOKUP(Chronic_Absenteeism[[#This Row],[School Name]],Maine_Schools[School Name],Maine_Schools[Comparison School Type],"error")</f>
        <v>Non Charter</v>
      </c>
    </row>
    <row r="158" spans="1:10" ht="16" hidden="1">
      <c r="A158" t="s">
        <v>570</v>
      </c>
      <c r="B158" t="s">
        <v>860</v>
      </c>
      <c r="C158" t="s">
        <v>119</v>
      </c>
      <c r="D158" t="s">
        <v>1243</v>
      </c>
      <c r="E158" t="s">
        <v>1243</v>
      </c>
      <c r="F158" t="s">
        <v>1246</v>
      </c>
      <c r="G158" t="s">
        <v>1456</v>
      </c>
      <c r="H158" s="54">
        <v>0.1239</v>
      </c>
      <c r="I158" s="45" t="str">
        <f>_xlfn.XLOOKUP(Chronic_Absenteeism[[#This Row],[School Name]],Maine_Schools[School Name],Maine_Schools[Grade Span],"error")</f>
        <v>06-12</v>
      </c>
      <c r="J158" s="44" t="str">
        <f>_xlfn.XLOOKUP(Chronic_Absenteeism[[#This Row],[School Name]],Maine_Schools[School Name],Maine_Schools[Comparison School Type],"error")</f>
        <v>Non Charter</v>
      </c>
    </row>
    <row r="159" spans="1:10" ht="16" hidden="1">
      <c r="A159" t="s">
        <v>570</v>
      </c>
      <c r="B159" t="s">
        <v>864</v>
      </c>
      <c r="C159" t="s">
        <v>224</v>
      </c>
      <c r="D159" t="s">
        <v>1243</v>
      </c>
      <c r="E159" t="s">
        <v>1243</v>
      </c>
      <c r="F159" t="s">
        <v>1411</v>
      </c>
      <c r="G159" t="s">
        <v>1296</v>
      </c>
      <c r="H159" s="54">
        <v>0.55930000000000002</v>
      </c>
      <c r="I159" s="45" t="str">
        <f>_xlfn.XLOOKUP(Chronic_Absenteeism[[#This Row],[School Name]],Maine_Schools[School Name],Maine_Schools[Grade Span],"error")</f>
        <v>09-12</v>
      </c>
      <c r="J159" s="44" t="str">
        <f>_xlfn.XLOOKUP(Chronic_Absenteeism[[#This Row],[School Name]],Maine_Schools[School Name],Maine_Schools[Comparison School Type],"error")</f>
        <v>Non Charter</v>
      </c>
    </row>
    <row r="160" spans="1:10" ht="16" hidden="1">
      <c r="A160" t="s">
        <v>570</v>
      </c>
      <c r="B160" t="s">
        <v>865</v>
      </c>
      <c r="C160" t="s">
        <v>227</v>
      </c>
      <c r="D160" t="s">
        <v>1243</v>
      </c>
      <c r="E160" t="s">
        <v>1243</v>
      </c>
      <c r="F160" t="s">
        <v>1331</v>
      </c>
      <c r="G160" t="s">
        <v>1446</v>
      </c>
      <c r="H160" s="54">
        <v>0.32850000000000001</v>
      </c>
      <c r="I160" s="45" t="str">
        <f>_xlfn.XLOOKUP(Chronic_Absenteeism[[#This Row],[School Name]],Maine_Schools[School Name],Maine_Schools[Grade Span],"error")</f>
        <v>PK-08</v>
      </c>
      <c r="J160" s="44" t="str">
        <f>_xlfn.XLOOKUP(Chronic_Absenteeism[[#This Row],[School Name]],Maine_Schools[School Name],Maine_Schools[Comparison School Type],"error")</f>
        <v>Non Charter</v>
      </c>
    </row>
    <row r="161" spans="1:10" ht="16" hidden="1">
      <c r="A161" t="s">
        <v>570</v>
      </c>
      <c r="B161" t="s">
        <v>873</v>
      </c>
      <c r="C161" t="s">
        <v>229</v>
      </c>
      <c r="D161" t="s">
        <v>1243</v>
      </c>
      <c r="E161" t="s">
        <v>1243</v>
      </c>
      <c r="F161" t="s">
        <v>1299</v>
      </c>
      <c r="G161" t="s">
        <v>1457</v>
      </c>
      <c r="H161" s="54">
        <v>0.28870000000000001</v>
      </c>
      <c r="I161" s="45" t="str">
        <f>_xlfn.XLOOKUP(Chronic_Absenteeism[[#This Row],[School Name]],Maine_Schools[School Name],Maine_Schools[Grade Span],"error")</f>
        <v>09-12</v>
      </c>
      <c r="J161" s="44" t="str">
        <f>_xlfn.XLOOKUP(Chronic_Absenteeism[[#This Row],[School Name]],Maine_Schools[School Name],Maine_Schools[Comparison School Type],"error")</f>
        <v>Non Charter</v>
      </c>
    </row>
    <row r="162" spans="1:10" ht="16" hidden="1">
      <c r="A162" t="s">
        <v>570</v>
      </c>
      <c r="B162" t="s">
        <v>874</v>
      </c>
      <c r="C162" t="s">
        <v>501</v>
      </c>
      <c r="D162" t="s">
        <v>1243</v>
      </c>
      <c r="E162" t="s">
        <v>1243</v>
      </c>
      <c r="F162" t="s">
        <v>1251</v>
      </c>
      <c r="G162" t="s">
        <v>1272</v>
      </c>
      <c r="H162" s="54">
        <v>0.2432</v>
      </c>
      <c r="I162" s="45" t="str">
        <f>_xlfn.XLOOKUP(Chronic_Absenteeism[[#This Row],[School Name]],Maine_Schools[School Name],Maine_Schools[Grade Span],"error")</f>
        <v>KG-08</v>
      </c>
      <c r="J162" s="44" t="str">
        <f>_xlfn.XLOOKUP(Chronic_Absenteeism[[#This Row],[School Name]],Maine_Schools[School Name],Maine_Schools[Comparison School Type],"error")</f>
        <v>Non Charter</v>
      </c>
    </row>
    <row r="163" spans="1:10" ht="16" hidden="1">
      <c r="A163" t="s">
        <v>570</v>
      </c>
      <c r="B163" t="s">
        <v>876</v>
      </c>
      <c r="C163" t="s">
        <v>343</v>
      </c>
      <c r="D163" t="s">
        <v>1243</v>
      </c>
      <c r="E163" t="s">
        <v>1243</v>
      </c>
      <c r="F163" t="s">
        <v>1257</v>
      </c>
      <c r="G163" t="s">
        <v>1340</v>
      </c>
      <c r="H163" s="54">
        <v>0.14610000000000001</v>
      </c>
      <c r="I163" s="45" t="str">
        <f>_xlfn.XLOOKUP(Chronic_Absenteeism[[#This Row],[School Name]],Maine_Schools[School Name],Maine_Schools[Grade Span],"error")</f>
        <v>KG-08</v>
      </c>
      <c r="J163" s="44" t="str">
        <f>_xlfn.XLOOKUP(Chronic_Absenteeism[[#This Row],[School Name]],Maine_Schools[School Name],Maine_Schools[Comparison School Type],"error")</f>
        <v>Non Charter</v>
      </c>
    </row>
    <row r="164" spans="1:10" ht="16" hidden="1">
      <c r="A164" t="s">
        <v>570</v>
      </c>
      <c r="B164" t="s">
        <v>878</v>
      </c>
      <c r="C164" t="s">
        <v>264</v>
      </c>
      <c r="D164" t="s">
        <v>1243</v>
      </c>
      <c r="E164" t="s">
        <v>1243</v>
      </c>
      <c r="F164" t="s">
        <v>1458</v>
      </c>
      <c r="G164" t="s">
        <v>1459</v>
      </c>
      <c r="H164" s="54">
        <v>0.17230000000000001</v>
      </c>
      <c r="I164" s="45" t="str">
        <f>_xlfn.XLOOKUP(Chronic_Absenteeism[[#This Row],[School Name]],Maine_Schools[School Name],Maine_Schools[Grade Span],"error")</f>
        <v>PK-08</v>
      </c>
      <c r="J164" s="44" t="str">
        <f>_xlfn.XLOOKUP(Chronic_Absenteeism[[#This Row],[School Name]],Maine_Schools[School Name],Maine_Schools[Comparison School Type],"error")</f>
        <v>Non Charter</v>
      </c>
    </row>
    <row r="165" spans="1:10" ht="16" hidden="1">
      <c r="A165" t="s">
        <v>570</v>
      </c>
      <c r="B165" t="s">
        <v>880</v>
      </c>
      <c r="C165" t="s">
        <v>30</v>
      </c>
      <c r="D165" t="s">
        <v>1243</v>
      </c>
      <c r="E165" t="s">
        <v>1243</v>
      </c>
      <c r="F165" t="s">
        <v>1335</v>
      </c>
      <c r="G165" t="s">
        <v>1267</v>
      </c>
      <c r="H165" s="54">
        <v>0.1053</v>
      </c>
      <c r="I165" s="45" t="str">
        <f>_xlfn.XLOOKUP(Chronic_Absenteeism[[#This Row],[School Name]],Maine_Schools[School Name],Maine_Schools[Grade Span],"error")</f>
        <v>PK-08</v>
      </c>
      <c r="J165" s="44" t="str">
        <f>_xlfn.XLOOKUP(Chronic_Absenteeism[[#This Row],[School Name]],Maine_Schools[School Name],Maine_Schools[Comparison School Type],"error")</f>
        <v>Non Charter</v>
      </c>
    </row>
    <row r="166" spans="1:10" ht="16" hidden="1">
      <c r="A166" t="s">
        <v>570</v>
      </c>
      <c r="B166" t="s">
        <v>882</v>
      </c>
      <c r="C166" t="s">
        <v>231</v>
      </c>
      <c r="D166" t="s">
        <v>1243</v>
      </c>
      <c r="E166" t="s">
        <v>1243</v>
      </c>
      <c r="F166" t="s">
        <v>1460</v>
      </c>
      <c r="G166" t="s">
        <v>1348</v>
      </c>
      <c r="H166" s="54">
        <v>0.3448</v>
      </c>
      <c r="I166" s="45" t="str">
        <f>_xlfn.XLOOKUP(Chronic_Absenteeism[[#This Row],[School Name]],Maine_Schools[School Name],Maine_Schools[Grade Span],"error")</f>
        <v>PK-08</v>
      </c>
      <c r="J166" s="44" t="str">
        <f>_xlfn.XLOOKUP(Chronic_Absenteeism[[#This Row],[School Name]],Maine_Schools[School Name],Maine_Schools[Comparison School Type],"error")</f>
        <v>Non Charter</v>
      </c>
    </row>
    <row r="167" spans="1:10" ht="16" hidden="1">
      <c r="A167" t="s">
        <v>570</v>
      </c>
      <c r="B167" t="s">
        <v>884</v>
      </c>
      <c r="C167" t="s">
        <v>508</v>
      </c>
      <c r="D167" t="s">
        <v>1243</v>
      </c>
      <c r="E167" t="s">
        <v>1243</v>
      </c>
      <c r="F167" t="s">
        <v>1401</v>
      </c>
      <c r="G167" t="s">
        <v>1439</v>
      </c>
      <c r="H167" s="54">
        <v>0.1774</v>
      </c>
      <c r="I167" s="45" t="str">
        <f>_xlfn.XLOOKUP(Chronic_Absenteeism[[#This Row],[School Name]],Maine_Schools[School Name],Maine_Schools[Grade Span],"error")</f>
        <v>PK-08</v>
      </c>
      <c r="J167" s="44" t="str">
        <f>_xlfn.XLOOKUP(Chronic_Absenteeism[[#This Row],[School Name]],Maine_Schools[School Name],Maine_Schools[Comparison School Type],"error")</f>
        <v>Non Charter</v>
      </c>
    </row>
    <row r="168" spans="1:10" ht="16" hidden="1">
      <c r="A168" t="s">
        <v>570</v>
      </c>
      <c r="B168" t="s">
        <v>885</v>
      </c>
      <c r="C168" t="s">
        <v>509</v>
      </c>
      <c r="D168" t="s">
        <v>1243</v>
      </c>
      <c r="E168" t="s">
        <v>1243</v>
      </c>
      <c r="F168" t="s">
        <v>1298</v>
      </c>
      <c r="G168" t="s">
        <v>1283</v>
      </c>
      <c r="H168" s="54">
        <v>0.2344</v>
      </c>
      <c r="I168" s="45" t="str">
        <f>_xlfn.XLOOKUP(Chronic_Absenteeism[[#This Row],[School Name]],Maine_Schools[School Name],Maine_Schools[Grade Span],"error")</f>
        <v>PK-08</v>
      </c>
      <c r="J168" s="44" t="str">
        <f>_xlfn.XLOOKUP(Chronic_Absenteeism[[#This Row],[School Name]],Maine_Schools[School Name],Maine_Schools[Comparison School Type],"error")</f>
        <v>Non Charter</v>
      </c>
    </row>
    <row r="169" spans="1:10" ht="16" hidden="1">
      <c r="A169" t="s">
        <v>570</v>
      </c>
      <c r="B169" t="s">
        <v>678</v>
      </c>
      <c r="C169" t="s">
        <v>210</v>
      </c>
      <c r="D169" t="s">
        <v>1243</v>
      </c>
      <c r="E169" t="s">
        <v>1243</v>
      </c>
      <c r="F169" t="s">
        <v>1395</v>
      </c>
      <c r="G169" t="s">
        <v>1301</v>
      </c>
      <c r="H169" s="54">
        <v>0.40799999999999997</v>
      </c>
      <c r="I169" s="45" t="str">
        <f>_xlfn.XLOOKUP(Chronic_Absenteeism[[#This Row],[School Name]],Maine_Schools[School Name],Maine_Schools[Grade Span],"error")</f>
        <v>PK-08</v>
      </c>
      <c r="J169" s="44" t="str">
        <f>_xlfn.XLOOKUP(Chronic_Absenteeism[[#This Row],[School Name]],Maine_Schools[School Name],Maine_Schools[Comparison School Type],"error")</f>
        <v>Non Charter</v>
      </c>
    </row>
    <row r="170" spans="1:10" ht="16" hidden="1">
      <c r="A170" t="s">
        <v>570</v>
      </c>
      <c r="B170" t="s">
        <v>886</v>
      </c>
      <c r="C170" t="s">
        <v>28</v>
      </c>
      <c r="D170" t="s">
        <v>1243</v>
      </c>
      <c r="E170" t="s">
        <v>1243</v>
      </c>
      <c r="F170" t="s">
        <v>1296</v>
      </c>
      <c r="G170" t="s">
        <v>1461</v>
      </c>
      <c r="H170" s="54">
        <v>0.13439999999999999</v>
      </c>
      <c r="I170" s="45" t="str">
        <f>_xlfn.XLOOKUP(Chronic_Absenteeism[[#This Row],[School Name]],Maine_Schools[School Name],Maine_Schools[Grade Span],"error")</f>
        <v>PK-05</v>
      </c>
      <c r="J170" s="44" t="str">
        <f>_xlfn.XLOOKUP(Chronic_Absenteeism[[#This Row],[School Name]],Maine_Schools[School Name],Maine_Schools[Comparison School Type],"error")</f>
        <v>Non Charter</v>
      </c>
    </row>
    <row r="171" spans="1:10" ht="16" hidden="1">
      <c r="A171" t="s">
        <v>570</v>
      </c>
      <c r="B171" t="s">
        <v>886</v>
      </c>
      <c r="C171" t="s">
        <v>163</v>
      </c>
      <c r="D171" t="s">
        <v>1243</v>
      </c>
      <c r="E171" t="s">
        <v>1243</v>
      </c>
      <c r="F171" t="s">
        <v>1429</v>
      </c>
      <c r="G171" t="s">
        <v>1462</v>
      </c>
      <c r="H171" s="54">
        <v>0.29020000000000001</v>
      </c>
      <c r="I171" s="45" t="str">
        <f>_xlfn.XLOOKUP(Chronic_Absenteeism[[#This Row],[School Name]],Maine_Schools[School Name],Maine_Schools[Grade Span],"error")</f>
        <v>09-12</v>
      </c>
      <c r="J171" s="44" t="str">
        <f>_xlfn.XLOOKUP(Chronic_Absenteeism[[#This Row],[School Name]],Maine_Schools[School Name],Maine_Schools[Comparison School Type],"error")</f>
        <v>Non Charter</v>
      </c>
    </row>
    <row r="172" spans="1:10" ht="16" hidden="1">
      <c r="A172" t="s">
        <v>570</v>
      </c>
      <c r="B172" t="s">
        <v>886</v>
      </c>
      <c r="C172" t="s">
        <v>41</v>
      </c>
      <c r="D172" t="s">
        <v>1243</v>
      </c>
      <c r="E172" t="s">
        <v>1243</v>
      </c>
      <c r="F172" t="s">
        <v>1463</v>
      </c>
      <c r="G172" t="s">
        <v>1464</v>
      </c>
      <c r="H172" s="54">
        <v>0.47310000000000002</v>
      </c>
      <c r="I172" s="45" t="str">
        <f>_xlfn.XLOOKUP(Chronic_Absenteeism[[#This Row],[School Name]],Maine_Schools[School Name],Maine_Schools[Grade Span],"error")</f>
        <v>09-12</v>
      </c>
      <c r="J172" s="44" t="str">
        <f>_xlfn.XLOOKUP(Chronic_Absenteeism[[#This Row],[School Name]],Maine_Schools[School Name],Maine_Schools[Comparison School Type],"error")</f>
        <v>Non Charter</v>
      </c>
    </row>
    <row r="173" spans="1:10" ht="16" hidden="1">
      <c r="A173" t="s">
        <v>570</v>
      </c>
      <c r="B173" t="s">
        <v>886</v>
      </c>
      <c r="C173" t="s">
        <v>242</v>
      </c>
      <c r="D173" t="s">
        <v>1243</v>
      </c>
      <c r="E173" t="s">
        <v>1243</v>
      </c>
      <c r="F173" t="s">
        <v>1321</v>
      </c>
      <c r="G173" t="s">
        <v>1465</v>
      </c>
      <c r="H173" s="54">
        <v>0.1583</v>
      </c>
      <c r="I173" s="45" t="str">
        <f>_xlfn.XLOOKUP(Chronic_Absenteeism[[#This Row],[School Name]],Maine_Schools[School Name],Maine_Schools[Grade Span],"error")</f>
        <v>PK-05</v>
      </c>
      <c r="J173" s="44" t="str">
        <f>_xlfn.XLOOKUP(Chronic_Absenteeism[[#This Row],[School Name]],Maine_Schools[School Name],Maine_Schools[Comparison School Type],"error")</f>
        <v>Non Charter</v>
      </c>
    </row>
    <row r="174" spans="1:10" ht="16" hidden="1">
      <c r="A174" t="s">
        <v>570</v>
      </c>
      <c r="B174" t="s">
        <v>886</v>
      </c>
      <c r="C174" t="s">
        <v>271</v>
      </c>
      <c r="D174" t="s">
        <v>1243</v>
      </c>
      <c r="E174" t="s">
        <v>1243</v>
      </c>
      <c r="F174" t="s">
        <v>1379</v>
      </c>
      <c r="G174" t="s">
        <v>1466</v>
      </c>
      <c r="H174" s="54">
        <v>0.1704</v>
      </c>
      <c r="I174" s="45" t="str">
        <f>_xlfn.XLOOKUP(Chronic_Absenteeism[[#This Row],[School Name]],Maine_Schools[School Name],Maine_Schools[Grade Span],"error")</f>
        <v>PK-05</v>
      </c>
      <c r="J174" s="44" t="str">
        <f>_xlfn.XLOOKUP(Chronic_Absenteeism[[#This Row],[School Name]],Maine_Schools[School Name],Maine_Schools[Comparison School Type],"error")</f>
        <v>Non Charter</v>
      </c>
    </row>
    <row r="175" spans="1:10" ht="16" hidden="1">
      <c r="A175" t="s">
        <v>570</v>
      </c>
      <c r="B175" t="s">
        <v>886</v>
      </c>
      <c r="C175" t="s">
        <v>295</v>
      </c>
      <c r="D175" t="s">
        <v>1243</v>
      </c>
      <c r="E175" t="s">
        <v>1243</v>
      </c>
      <c r="F175" t="s">
        <v>1246</v>
      </c>
      <c r="G175" t="s">
        <v>1467</v>
      </c>
      <c r="H175" s="54">
        <v>6.2399999999999997E-2</v>
      </c>
      <c r="I175" s="45" t="str">
        <f>_xlfn.XLOOKUP(Chronic_Absenteeism[[#This Row],[School Name]],Maine_Schools[School Name],Maine_Schools[Grade Span],"error")</f>
        <v>PK-05</v>
      </c>
      <c r="J175" s="44" t="str">
        <f>_xlfn.XLOOKUP(Chronic_Absenteeism[[#This Row],[School Name]],Maine_Schools[School Name],Maine_Schools[Comparison School Type],"error")</f>
        <v>Non Charter</v>
      </c>
    </row>
    <row r="176" spans="1:10" ht="16" hidden="1">
      <c r="A176" t="s">
        <v>570</v>
      </c>
      <c r="B176" t="s">
        <v>886</v>
      </c>
      <c r="C176" t="s">
        <v>104</v>
      </c>
      <c r="D176" t="s">
        <v>1243</v>
      </c>
      <c r="E176" t="s">
        <v>1243</v>
      </c>
      <c r="F176" t="s">
        <v>1414</v>
      </c>
      <c r="G176" t="s">
        <v>1468</v>
      </c>
      <c r="H176" s="54">
        <v>0.18890000000000001</v>
      </c>
      <c r="I176" s="45" t="str">
        <f>_xlfn.XLOOKUP(Chronic_Absenteeism[[#This Row],[School Name]],Maine_Schools[School Name],Maine_Schools[Grade Span],"error")</f>
        <v>PK-05</v>
      </c>
      <c r="J176" s="44" t="str">
        <f>_xlfn.XLOOKUP(Chronic_Absenteeism[[#This Row],[School Name]],Maine_Schools[School Name],Maine_Schools[Comparison School Type],"error")</f>
        <v>Non Charter</v>
      </c>
    </row>
    <row r="177" spans="1:10" ht="16" hidden="1">
      <c r="A177" t="s">
        <v>570</v>
      </c>
      <c r="B177" t="s">
        <v>886</v>
      </c>
      <c r="C177" t="s">
        <v>129</v>
      </c>
      <c r="D177" t="s">
        <v>1243</v>
      </c>
      <c r="E177" t="s">
        <v>1243</v>
      </c>
      <c r="F177" t="s">
        <v>1366</v>
      </c>
      <c r="G177" t="s">
        <v>1469</v>
      </c>
      <c r="H177" s="54">
        <v>0.2379</v>
      </c>
      <c r="I177" s="45" t="str">
        <f>_xlfn.XLOOKUP(Chronic_Absenteeism[[#This Row],[School Name]],Maine_Schools[School Name],Maine_Schools[Grade Span],"error")</f>
        <v>06-08</v>
      </c>
      <c r="J177" s="44" t="str">
        <f>_xlfn.XLOOKUP(Chronic_Absenteeism[[#This Row],[School Name]],Maine_Schools[School Name],Maine_Schools[Comparison School Type],"error")</f>
        <v>Non Charter</v>
      </c>
    </row>
    <row r="178" spans="1:10" ht="16" hidden="1">
      <c r="A178" t="s">
        <v>570</v>
      </c>
      <c r="B178" t="s">
        <v>886</v>
      </c>
      <c r="C178" t="s">
        <v>107</v>
      </c>
      <c r="D178" t="s">
        <v>1243</v>
      </c>
      <c r="E178" t="s">
        <v>1243</v>
      </c>
      <c r="F178" t="s">
        <v>1447</v>
      </c>
      <c r="G178" t="s">
        <v>1470</v>
      </c>
      <c r="H178" s="54">
        <v>0.15840000000000001</v>
      </c>
      <c r="I178" s="45" t="str">
        <f>_xlfn.XLOOKUP(Chronic_Absenteeism[[#This Row],[School Name]],Maine_Schools[School Name],Maine_Schools[Grade Span],"error")</f>
        <v>06-08</v>
      </c>
      <c r="J178" s="44" t="str">
        <f>_xlfn.XLOOKUP(Chronic_Absenteeism[[#This Row],[School Name]],Maine_Schools[School Name],Maine_Schools[Comparison School Type],"error")</f>
        <v>Non Charter</v>
      </c>
    </row>
    <row r="179" spans="1:10" ht="16" hidden="1">
      <c r="A179" t="s">
        <v>570</v>
      </c>
      <c r="B179" t="s">
        <v>886</v>
      </c>
      <c r="C179" t="s">
        <v>476</v>
      </c>
      <c r="D179" t="s">
        <v>1243</v>
      </c>
      <c r="E179" t="s">
        <v>1243</v>
      </c>
      <c r="F179" t="s">
        <v>1399</v>
      </c>
      <c r="G179" t="s">
        <v>1471</v>
      </c>
      <c r="H179" s="54">
        <v>0.1235</v>
      </c>
      <c r="I179" s="45" t="str">
        <f>_xlfn.XLOOKUP(Chronic_Absenteeism[[#This Row],[School Name]],Maine_Schools[School Name],Maine_Schools[Grade Span],"error")</f>
        <v>PK-05</v>
      </c>
      <c r="J179" s="44" t="str">
        <f>_xlfn.XLOOKUP(Chronic_Absenteeism[[#This Row],[School Name]],Maine_Schools[School Name],Maine_Schools[Comparison School Type],"error")</f>
        <v>Non Charter</v>
      </c>
    </row>
    <row r="180" spans="1:10" ht="16" hidden="1">
      <c r="A180" t="s">
        <v>570</v>
      </c>
      <c r="B180" t="s">
        <v>886</v>
      </c>
      <c r="C180" t="s">
        <v>346</v>
      </c>
      <c r="D180" t="s">
        <v>1243</v>
      </c>
      <c r="E180" t="s">
        <v>1243</v>
      </c>
      <c r="F180" t="s">
        <v>1472</v>
      </c>
      <c r="G180" t="s">
        <v>1473</v>
      </c>
      <c r="H180" s="54">
        <v>0.18509999999999999</v>
      </c>
      <c r="I180" s="45" t="str">
        <f>_xlfn.XLOOKUP(Chronic_Absenteeism[[#This Row],[School Name]],Maine_Schools[School Name],Maine_Schools[Grade Span],"error")</f>
        <v>06-08</v>
      </c>
      <c r="J180" s="44" t="str">
        <f>_xlfn.XLOOKUP(Chronic_Absenteeism[[#This Row],[School Name]],Maine_Schools[School Name],Maine_Schools[Comparison School Type],"error")</f>
        <v>Non Charter</v>
      </c>
    </row>
    <row r="181" spans="1:10" ht="16" hidden="1">
      <c r="A181" t="s">
        <v>570</v>
      </c>
      <c r="B181" t="s">
        <v>886</v>
      </c>
      <c r="C181" t="s">
        <v>400</v>
      </c>
      <c r="D181" t="s">
        <v>1243</v>
      </c>
      <c r="E181" t="s">
        <v>1243</v>
      </c>
      <c r="F181" t="s">
        <v>1411</v>
      </c>
      <c r="G181" t="s">
        <v>1474</v>
      </c>
      <c r="H181" s="54">
        <v>9.4799999999999995E-2</v>
      </c>
      <c r="I181" s="45" t="str">
        <f>_xlfn.XLOOKUP(Chronic_Absenteeism[[#This Row],[School Name]],Maine_Schools[School Name],Maine_Schools[Grade Span],"error")</f>
        <v>KG-05</v>
      </c>
      <c r="J181" s="44" t="str">
        <f>_xlfn.XLOOKUP(Chronic_Absenteeism[[#This Row],[School Name]],Maine_Schools[School Name],Maine_Schools[Comparison School Type],"error")</f>
        <v>Non Charter</v>
      </c>
    </row>
    <row r="182" spans="1:10" ht="16" hidden="1">
      <c r="A182" t="s">
        <v>570</v>
      </c>
      <c r="B182" t="s">
        <v>886</v>
      </c>
      <c r="C182" t="s">
        <v>507</v>
      </c>
      <c r="D182" t="s">
        <v>1243</v>
      </c>
      <c r="E182" t="s">
        <v>1243</v>
      </c>
      <c r="F182" t="s">
        <v>1312</v>
      </c>
      <c r="G182" t="s">
        <v>1251</v>
      </c>
      <c r="H182" s="54">
        <v>0.1389</v>
      </c>
      <c r="I182" s="45" t="str">
        <f>_xlfn.XLOOKUP(Chronic_Absenteeism[[#This Row],[School Name]],Maine_Schools[School Name],Maine_Schools[Grade Span],"error")</f>
        <v>PK-05</v>
      </c>
      <c r="J182" s="44" t="str">
        <f>_xlfn.XLOOKUP(Chronic_Absenteeism[[#This Row],[School Name]],Maine_Schools[School Name],Maine_Schools[Comparison School Type],"error")</f>
        <v>Non Charter</v>
      </c>
    </row>
    <row r="183" spans="1:10" ht="16" hidden="1">
      <c r="A183" t="s">
        <v>570</v>
      </c>
      <c r="B183" t="s">
        <v>886</v>
      </c>
      <c r="C183" t="s">
        <v>101</v>
      </c>
      <c r="D183" t="s">
        <v>1243</v>
      </c>
      <c r="E183" t="s">
        <v>1243</v>
      </c>
      <c r="F183" t="s">
        <v>1475</v>
      </c>
      <c r="G183" t="s">
        <v>1476</v>
      </c>
      <c r="H183" s="54">
        <v>0.35160000000000002</v>
      </c>
      <c r="I183" s="45" t="str">
        <f>_xlfn.XLOOKUP(Chronic_Absenteeism[[#This Row],[School Name]],Maine_Schools[School Name],Maine_Schools[Grade Span],"error")</f>
        <v>09-12</v>
      </c>
      <c r="J183" s="44" t="str">
        <f>_xlfn.XLOOKUP(Chronic_Absenteeism[[#This Row],[School Name]],Maine_Schools[School Name],Maine_Schools[Comparison School Type],"error")</f>
        <v>Non Charter</v>
      </c>
    </row>
    <row r="184" spans="1:10" ht="16" hidden="1">
      <c r="A184" t="s">
        <v>570</v>
      </c>
      <c r="B184" t="s">
        <v>886</v>
      </c>
      <c r="C184" t="s">
        <v>516</v>
      </c>
      <c r="D184" t="s">
        <v>1243</v>
      </c>
      <c r="E184" t="s">
        <v>1243</v>
      </c>
      <c r="F184" t="s">
        <v>1324</v>
      </c>
      <c r="G184" t="s">
        <v>1477</v>
      </c>
      <c r="H184" s="54">
        <v>0.1757</v>
      </c>
      <c r="I184" s="45" t="str">
        <f>_xlfn.XLOOKUP(Chronic_Absenteeism[[#This Row],[School Name]],Maine_Schools[School Name],Maine_Schools[Grade Span],"error")</f>
        <v>PK-05</v>
      </c>
      <c r="J184" s="44" t="str">
        <f>_xlfn.XLOOKUP(Chronic_Absenteeism[[#This Row],[School Name]],Maine_Schools[School Name],Maine_Schools[Comparison School Type],"error")</f>
        <v>Non Charter</v>
      </c>
    </row>
    <row r="185" spans="1:10" ht="16" hidden="1">
      <c r="A185" t="s">
        <v>570</v>
      </c>
      <c r="B185" t="s">
        <v>889</v>
      </c>
      <c r="C185" t="s">
        <v>234</v>
      </c>
      <c r="D185" t="s">
        <v>1243</v>
      </c>
      <c r="E185" t="s">
        <v>1243</v>
      </c>
      <c r="F185" t="s">
        <v>1399</v>
      </c>
      <c r="G185" t="s">
        <v>1478</v>
      </c>
      <c r="H185" s="54">
        <v>0.29809999999999998</v>
      </c>
      <c r="I185" s="45" t="str">
        <f>_xlfn.XLOOKUP(Chronic_Absenteeism[[#This Row],[School Name]],Maine_Schools[School Name],Maine_Schools[Grade Span],"error")</f>
        <v>PK-08</v>
      </c>
      <c r="J185" s="44" t="str">
        <f>_xlfn.XLOOKUP(Chronic_Absenteeism[[#This Row],[School Name]],Maine_Schools[School Name],Maine_Schools[Comparison School Type],"error")</f>
        <v>Non Charter</v>
      </c>
    </row>
    <row r="186" spans="1:10" ht="16" hidden="1">
      <c r="A186" t="s">
        <v>570</v>
      </c>
      <c r="B186" t="s">
        <v>893</v>
      </c>
      <c r="C186" t="s">
        <v>5</v>
      </c>
      <c r="D186" t="s">
        <v>1243</v>
      </c>
      <c r="E186" t="s">
        <v>1243</v>
      </c>
      <c r="F186" t="s">
        <v>1353</v>
      </c>
      <c r="G186" t="s">
        <v>1479</v>
      </c>
      <c r="H186" s="54">
        <v>0.27110000000000001</v>
      </c>
      <c r="I186" s="45" t="str">
        <f>_xlfn.XLOOKUP(Chronic_Absenteeism[[#This Row],[School Name]],Maine_Schools[School Name],Maine_Schools[Grade Span],"error")</f>
        <v>06-08</v>
      </c>
      <c r="J186" s="44" t="str">
        <f>_xlfn.XLOOKUP(Chronic_Absenteeism[[#This Row],[School Name]],Maine_Schools[School Name],Maine_Schools[Comparison School Type],"error")</f>
        <v>Non Charter</v>
      </c>
    </row>
    <row r="187" spans="1:10" ht="16" hidden="1">
      <c r="A187" t="s">
        <v>570</v>
      </c>
      <c r="B187" t="s">
        <v>893</v>
      </c>
      <c r="C187" t="s">
        <v>313</v>
      </c>
      <c r="D187" t="s">
        <v>1243</v>
      </c>
      <c r="E187" t="s">
        <v>1243</v>
      </c>
      <c r="F187" t="s">
        <v>1281</v>
      </c>
      <c r="G187" t="s">
        <v>1480</v>
      </c>
      <c r="H187" s="54">
        <v>0.20100000000000001</v>
      </c>
      <c r="I187" s="45" t="str">
        <f>_xlfn.XLOOKUP(Chronic_Absenteeism[[#This Row],[School Name]],Maine_Schools[School Name],Maine_Schools[Grade Span],"error")</f>
        <v>PK-02</v>
      </c>
      <c r="J187" s="44" t="str">
        <f>_xlfn.XLOOKUP(Chronic_Absenteeism[[#This Row],[School Name]],Maine_Schools[School Name],Maine_Schools[Comparison School Type],"error")</f>
        <v>Non Charter</v>
      </c>
    </row>
    <row r="188" spans="1:10" ht="16" hidden="1">
      <c r="A188" t="s">
        <v>570</v>
      </c>
      <c r="B188" t="s">
        <v>893</v>
      </c>
      <c r="C188" t="s">
        <v>232</v>
      </c>
      <c r="D188" t="s">
        <v>1243</v>
      </c>
      <c r="E188" t="s">
        <v>1243</v>
      </c>
      <c r="F188" t="s">
        <v>1334</v>
      </c>
      <c r="G188" t="s">
        <v>1337</v>
      </c>
      <c r="H188" s="54">
        <v>0.254</v>
      </c>
      <c r="I188" s="45" t="str">
        <f>_xlfn.XLOOKUP(Chronic_Absenteeism[[#This Row],[School Name]],Maine_Schools[School Name],Maine_Schools[Grade Span],"error")</f>
        <v>03-05</v>
      </c>
      <c r="J188" s="44" t="str">
        <f>_xlfn.XLOOKUP(Chronic_Absenteeism[[#This Row],[School Name]],Maine_Schools[School Name],Maine_Schools[Comparison School Type],"error")</f>
        <v>Non Charter</v>
      </c>
    </row>
    <row r="189" spans="1:10" ht="16" hidden="1">
      <c r="A189" t="s">
        <v>570</v>
      </c>
      <c r="B189" t="s">
        <v>893</v>
      </c>
      <c r="C189" t="s">
        <v>121</v>
      </c>
      <c r="D189" t="s">
        <v>1243</v>
      </c>
      <c r="E189" t="s">
        <v>1243</v>
      </c>
      <c r="F189" t="s">
        <v>1481</v>
      </c>
      <c r="G189" t="s">
        <v>1482</v>
      </c>
      <c r="H189" s="54">
        <v>0.2848</v>
      </c>
      <c r="I189" s="45" t="str">
        <f>_xlfn.XLOOKUP(Chronic_Absenteeism[[#This Row],[School Name]],Maine_Schools[School Name],Maine_Schools[Grade Span],"error")</f>
        <v>09-12</v>
      </c>
      <c r="J189" s="44" t="str">
        <f>_xlfn.XLOOKUP(Chronic_Absenteeism[[#This Row],[School Name]],Maine_Schools[School Name],Maine_Schools[Comparison School Type],"error")</f>
        <v>Non Charter</v>
      </c>
    </row>
    <row r="190" spans="1:10" ht="16" hidden="1">
      <c r="A190" t="s">
        <v>570</v>
      </c>
      <c r="B190" t="s">
        <v>893</v>
      </c>
      <c r="C190" t="s">
        <v>421</v>
      </c>
      <c r="D190" t="s">
        <v>1243</v>
      </c>
      <c r="E190" t="s">
        <v>1243</v>
      </c>
      <c r="F190" t="s">
        <v>1333</v>
      </c>
      <c r="G190" t="s">
        <v>1325</v>
      </c>
      <c r="H190" s="54">
        <v>0.18279999999999999</v>
      </c>
      <c r="I190" s="45" t="str">
        <f>_xlfn.XLOOKUP(Chronic_Absenteeism[[#This Row],[School Name]],Maine_Schools[School Name],Maine_Schools[Grade Span],"error")</f>
        <v>PK-05</v>
      </c>
      <c r="J190" s="44" t="str">
        <f>_xlfn.XLOOKUP(Chronic_Absenteeism[[#This Row],[School Name]],Maine_Schools[School Name],Maine_Schools[Comparison School Type],"error")</f>
        <v>Non Charter</v>
      </c>
    </row>
    <row r="191" spans="1:10" ht="16" hidden="1">
      <c r="A191" t="s">
        <v>570</v>
      </c>
      <c r="B191" t="s">
        <v>893</v>
      </c>
      <c r="C191" t="s">
        <v>477</v>
      </c>
      <c r="D191" t="s">
        <v>1243</v>
      </c>
      <c r="E191" t="s">
        <v>1243</v>
      </c>
      <c r="F191" t="s">
        <v>1285</v>
      </c>
      <c r="G191" t="s">
        <v>1483</v>
      </c>
      <c r="H191" s="54">
        <v>0.2321</v>
      </c>
      <c r="I191" s="45" t="str">
        <f>_xlfn.XLOOKUP(Chronic_Absenteeism[[#This Row],[School Name]],Maine_Schools[School Name],Maine_Schools[Grade Span],"error")</f>
        <v>PK-08</v>
      </c>
      <c r="J191" s="44" t="str">
        <f>_xlfn.XLOOKUP(Chronic_Absenteeism[[#This Row],[School Name]],Maine_Schools[School Name],Maine_Schools[Comparison School Type],"error")</f>
        <v>Non Charter</v>
      </c>
    </row>
    <row r="192" spans="1:10" ht="16" hidden="1">
      <c r="A192" t="s">
        <v>570</v>
      </c>
      <c r="B192" t="s">
        <v>897</v>
      </c>
      <c r="C192" t="s">
        <v>241</v>
      </c>
      <c r="D192" t="s">
        <v>1243</v>
      </c>
      <c r="E192" t="s">
        <v>1243</v>
      </c>
      <c r="F192" t="s">
        <v>1460</v>
      </c>
      <c r="G192" t="s">
        <v>1379</v>
      </c>
      <c r="H192" s="54">
        <v>0.32790000000000002</v>
      </c>
      <c r="I192" s="45" t="str">
        <f>_xlfn.XLOOKUP(Chronic_Absenteeism[[#This Row],[School Name]],Maine_Schools[School Name],Maine_Schools[Grade Span],"error")</f>
        <v>PK-05</v>
      </c>
      <c r="J192" s="44" t="str">
        <f>_xlfn.XLOOKUP(Chronic_Absenteeism[[#This Row],[School Name]],Maine_Schools[School Name],Maine_Schools[Comparison School Type],"error")</f>
        <v>Non Charter</v>
      </c>
    </row>
    <row r="193" spans="1:10" ht="16" hidden="1">
      <c r="A193" t="s">
        <v>570</v>
      </c>
      <c r="B193" t="s">
        <v>897</v>
      </c>
      <c r="C193" t="s">
        <v>239</v>
      </c>
      <c r="D193" t="s">
        <v>1243</v>
      </c>
      <c r="E193" t="s">
        <v>1243</v>
      </c>
      <c r="F193" t="s">
        <v>1258</v>
      </c>
      <c r="G193" t="s">
        <v>1484</v>
      </c>
      <c r="H193" s="54">
        <v>0.39479999999999998</v>
      </c>
      <c r="I193" s="45" t="str">
        <f>_xlfn.XLOOKUP(Chronic_Absenteeism[[#This Row],[School Name]],Maine_Schools[School Name],Maine_Schools[Grade Span],"error")</f>
        <v>PK-05</v>
      </c>
      <c r="J193" s="44" t="str">
        <f>_xlfn.XLOOKUP(Chronic_Absenteeism[[#This Row],[School Name]],Maine_Schools[School Name],Maine_Schools[Comparison School Type],"error")</f>
        <v>Non Charter</v>
      </c>
    </row>
    <row r="194" spans="1:10" ht="16" hidden="1">
      <c r="A194" t="s">
        <v>570</v>
      </c>
      <c r="B194" t="s">
        <v>897</v>
      </c>
      <c r="C194" t="s">
        <v>52</v>
      </c>
      <c r="D194" t="s">
        <v>1243</v>
      </c>
      <c r="E194" t="s">
        <v>1243</v>
      </c>
      <c r="F194" t="s">
        <v>1485</v>
      </c>
      <c r="G194" t="s">
        <v>1486</v>
      </c>
      <c r="H194" s="54">
        <v>0.29420000000000002</v>
      </c>
      <c r="I194" s="45" t="str">
        <f>_xlfn.XLOOKUP(Chronic_Absenteeism[[#This Row],[School Name]],Maine_Schools[School Name],Maine_Schools[Grade Span],"error")</f>
        <v>06-12</v>
      </c>
      <c r="J194" s="44" t="str">
        <f>_xlfn.XLOOKUP(Chronic_Absenteeism[[#This Row],[School Name]],Maine_Schools[School Name],Maine_Schools[Comparison School Type],"error")</f>
        <v>Non Charter</v>
      </c>
    </row>
    <row r="195" spans="1:10" ht="16" hidden="1">
      <c r="A195" t="s">
        <v>570</v>
      </c>
      <c r="B195" t="s">
        <v>897</v>
      </c>
      <c r="C195" t="s">
        <v>153</v>
      </c>
      <c r="D195" t="s">
        <v>1243</v>
      </c>
      <c r="E195" t="s">
        <v>1243</v>
      </c>
      <c r="F195" t="s">
        <v>1336</v>
      </c>
      <c r="G195" t="s">
        <v>1487</v>
      </c>
      <c r="H195" s="54">
        <v>0.2054</v>
      </c>
      <c r="I195" s="45" t="str">
        <f>_xlfn.XLOOKUP(Chronic_Absenteeism[[#This Row],[School Name]],Maine_Schools[School Name],Maine_Schools[Grade Span],"error")</f>
        <v>09-12</v>
      </c>
      <c r="J195" s="44" t="str">
        <f>_xlfn.XLOOKUP(Chronic_Absenteeism[[#This Row],[School Name]],Maine_Schools[School Name],Maine_Schools[Comparison School Type],"error")</f>
        <v>Non Charter</v>
      </c>
    </row>
    <row r="196" spans="1:10" ht="16" hidden="1">
      <c r="A196" t="s">
        <v>570</v>
      </c>
      <c r="B196" t="s">
        <v>897</v>
      </c>
      <c r="C196" t="s">
        <v>494</v>
      </c>
      <c r="D196" t="s">
        <v>1243</v>
      </c>
      <c r="E196" t="s">
        <v>1243</v>
      </c>
      <c r="F196" t="s">
        <v>1410</v>
      </c>
      <c r="G196" t="s">
        <v>1311</v>
      </c>
      <c r="H196" s="54">
        <v>8.8200000000000001E-2</v>
      </c>
      <c r="I196" s="45" t="str">
        <f>_xlfn.XLOOKUP(Chronic_Absenteeism[[#This Row],[School Name]],Maine_Schools[School Name],Maine_Schools[Grade Span],"error")</f>
        <v>PK-08</v>
      </c>
      <c r="J196" s="44" t="str">
        <f>_xlfn.XLOOKUP(Chronic_Absenteeism[[#This Row],[School Name]],Maine_Schools[School Name],Maine_Schools[Comparison School Type],"error")</f>
        <v>Non Charter</v>
      </c>
    </row>
    <row r="197" spans="1:10" ht="16" hidden="1">
      <c r="A197" t="s">
        <v>570</v>
      </c>
      <c r="B197" t="s">
        <v>902</v>
      </c>
      <c r="C197" t="s">
        <v>495</v>
      </c>
      <c r="D197" t="s">
        <v>1243</v>
      </c>
      <c r="E197" t="s">
        <v>1243</v>
      </c>
      <c r="F197" t="s">
        <v>1248</v>
      </c>
      <c r="G197" t="s">
        <v>1269</v>
      </c>
      <c r="H197" s="54">
        <v>0.1132</v>
      </c>
      <c r="I197" s="45" t="str">
        <f>_xlfn.XLOOKUP(Chronic_Absenteeism[[#This Row],[School Name]],Maine_Schools[School Name],Maine_Schools[Grade Span],"error")</f>
        <v>PK-05</v>
      </c>
      <c r="J197" s="44" t="str">
        <f>_xlfn.XLOOKUP(Chronic_Absenteeism[[#This Row],[School Name]],Maine_Schools[School Name],Maine_Schools[Comparison School Type],"error")</f>
        <v>Non Charter</v>
      </c>
    </row>
    <row r="198" spans="1:10" ht="16" hidden="1">
      <c r="A198" t="s">
        <v>570</v>
      </c>
      <c r="B198" t="s">
        <v>902</v>
      </c>
      <c r="C198" t="s">
        <v>157</v>
      </c>
      <c r="D198" t="s">
        <v>1243</v>
      </c>
      <c r="E198" t="s">
        <v>1243</v>
      </c>
      <c r="F198" t="s">
        <v>1249</v>
      </c>
      <c r="G198" t="s">
        <v>1361</v>
      </c>
      <c r="H198" s="54">
        <v>0.28410000000000002</v>
      </c>
      <c r="I198" s="45" t="str">
        <f>_xlfn.XLOOKUP(Chronic_Absenteeism[[#This Row],[School Name]],Maine_Schools[School Name],Maine_Schools[Grade Span],"error")</f>
        <v>PK-05</v>
      </c>
      <c r="J198" s="44" t="str">
        <f>_xlfn.XLOOKUP(Chronic_Absenteeism[[#This Row],[School Name]],Maine_Schools[School Name],Maine_Schools[Comparison School Type],"error")</f>
        <v>Non Charter</v>
      </c>
    </row>
    <row r="199" spans="1:10" ht="16" hidden="1">
      <c r="A199" t="s">
        <v>570</v>
      </c>
      <c r="B199" t="s">
        <v>902</v>
      </c>
      <c r="C199" t="s">
        <v>160</v>
      </c>
      <c r="D199" t="s">
        <v>1243</v>
      </c>
      <c r="E199" t="s">
        <v>1243</v>
      </c>
      <c r="F199" t="s">
        <v>1288</v>
      </c>
      <c r="G199" t="s">
        <v>1488</v>
      </c>
      <c r="H199" s="54">
        <v>0.30230000000000001</v>
      </c>
      <c r="I199" s="45" t="str">
        <f>_xlfn.XLOOKUP(Chronic_Absenteeism[[#This Row],[School Name]],Maine_Schools[School Name],Maine_Schools[Grade Span],"error")</f>
        <v>KG-05</v>
      </c>
      <c r="J199" s="44" t="str">
        <f>_xlfn.XLOOKUP(Chronic_Absenteeism[[#This Row],[School Name]],Maine_Schools[School Name],Maine_Schools[Comparison School Type],"error")</f>
        <v>Non Charter</v>
      </c>
    </row>
    <row r="200" spans="1:10" ht="16" hidden="1">
      <c r="A200" t="s">
        <v>570</v>
      </c>
      <c r="B200" t="s">
        <v>902</v>
      </c>
      <c r="C200" t="s">
        <v>87</v>
      </c>
      <c r="D200" t="s">
        <v>1243</v>
      </c>
      <c r="E200" t="s">
        <v>1243</v>
      </c>
      <c r="F200" t="s">
        <v>1409</v>
      </c>
      <c r="G200" t="s">
        <v>1489</v>
      </c>
      <c r="H200" s="54">
        <v>0.37769999999999998</v>
      </c>
      <c r="I200" s="45" t="str">
        <f>_xlfn.XLOOKUP(Chronic_Absenteeism[[#This Row],[School Name]],Maine_Schools[School Name],Maine_Schools[Grade Span],"error")</f>
        <v>09-12</v>
      </c>
      <c r="J200" s="44" t="str">
        <f>_xlfn.XLOOKUP(Chronic_Absenteeism[[#This Row],[School Name]],Maine_Schools[School Name],Maine_Schools[Comparison School Type],"error")</f>
        <v>Non Charter</v>
      </c>
    </row>
    <row r="201" spans="1:10" ht="16" hidden="1">
      <c r="A201" t="s">
        <v>570</v>
      </c>
      <c r="B201" t="s">
        <v>902</v>
      </c>
      <c r="C201" t="s">
        <v>192</v>
      </c>
      <c r="D201" t="s">
        <v>1243</v>
      </c>
      <c r="E201" t="s">
        <v>1243</v>
      </c>
      <c r="F201" t="s">
        <v>1490</v>
      </c>
      <c r="G201" t="s">
        <v>1247</v>
      </c>
      <c r="H201" s="54">
        <v>0.36959999999999998</v>
      </c>
      <c r="I201" s="45" t="str">
        <f>_xlfn.XLOOKUP(Chronic_Absenteeism[[#This Row],[School Name]],Maine_Schools[School Name],Maine_Schools[Grade Span],"error")</f>
        <v>06-08</v>
      </c>
      <c r="J201" s="44" t="str">
        <f>_xlfn.XLOOKUP(Chronic_Absenteeism[[#This Row],[School Name]],Maine_Schools[School Name],Maine_Schools[Comparison School Type],"error")</f>
        <v>Non Charter</v>
      </c>
    </row>
    <row r="202" spans="1:10" ht="16" hidden="1">
      <c r="A202" t="s">
        <v>570</v>
      </c>
      <c r="B202" t="s">
        <v>902</v>
      </c>
      <c r="C202" t="s">
        <v>459</v>
      </c>
      <c r="D202" t="s">
        <v>1243</v>
      </c>
      <c r="E202" t="s">
        <v>1243</v>
      </c>
      <c r="F202" t="s">
        <v>1252</v>
      </c>
      <c r="G202" t="s">
        <v>1395</v>
      </c>
      <c r="H202" s="54">
        <v>0.17649999999999999</v>
      </c>
      <c r="I202" s="45" t="str">
        <f>_xlfn.XLOOKUP(Chronic_Absenteeism[[#This Row],[School Name]],Maine_Schools[School Name],Maine_Schools[Grade Span],"error")</f>
        <v>KG-05</v>
      </c>
      <c r="J202" s="44" t="str">
        <f>_xlfn.XLOOKUP(Chronic_Absenteeism[[#This Row],[School Name]],Maine_Schools[School Name],Maine_Schools[Comparison School Type],"error")</f>
        <v>Non Charter</v>
      </c>
    </row>
    <row r="203" spans="1:10" ht="16" hidden="1">
      <c r="A203" t="s">
        <v>570</v>
      </c>
      <c r="B203" t="s">
        <v>902</v>
      </c>
      <c r="C203" t="s">
        <v>222</v>
      </c>
      <c r="D203" t="s">
        <v>1243</v>
      </c>
      <c r="E203" t="s">
        <v>1243</v>
      </c>
      <c r="F203" t="s">
        <v>1357</v>
      </c>
      <c r="G203" t="s">
        <v>1377</v>
      </c>
      <c r="H203" s="54">
        <v>0.27910000000000001</v>
      </c>
      <c r="I203" s="45" t="str">
        <f>_xlfn.XLOOKUP(Chronic_Absenteeism[[#This Row],[School Name]],Maine_Schools[School Name],Maine_Schools[Grade Span],"error")</f>
        <v>PK-05</v>
      </c>
      <c r="J203" s="44" t="str">
        <f>_xlfn.XLOOKUP(Chronic_Absenteeism[[#This Row],[School Name]],Maine_Schools[School Name],Maine_Schools[Comparison School Type],"error")</f>
        <v>Non Charter</v>
      </c>
    </row>
    <row r="204" spans="1:10" ht="16" hidden="1">
      <c r="A204" t="s">
        <v>570</v>
      </c>
      <c r="B204" t="s">
        <v>909</v>
      </c>
      <c r="C204" t="s">
        <v>257</v>
      </c>
      <c r="D204" t="s">
        <v>1243</v>
      </c>
      <c r="E204" t="s">
        <v>1243</v>
      </c>
      <c r="F204" t="s">
        <v>1244</v>
      </c>
      <c r="G204" t="s">
        <v>1327</v>
      </c>
      <c r="H204" s="54">
        <v>0.22009999999999999</v>
      </c>
      <c r="I204" s="45" t="str">
        <f>_xlfn.XLOOKUP(Chronic_Absenteeism[[#This Row],[School Name]],Maine_Schools[School Name],Maine_Schools[Grade Span],"error")</f>
        <v>03-04</v>
      </c>
      <c r="J204" s="44" t="str">
        <f>_xlfn.XLOOKUP(Chronic_Absenteeism[[#This Row],[School Name]],Maine_Schools[School Name],Maine_Schools[Comparison School Type],"error")</f>
        <v>Non Charter</v>
      </c>
    </row>
    <row r="205" spans="1:10" ht="16" hidden="1">
      <c r="A205" t="s">
        <v>570</v>
      </c>
      <c r="B205" t="s">
        <v>909</v>
      </c>
      <c r="C205" t="s">
        <v>254</v>
      </c>
      <c r="D205" t="s">
        <v>1243</v>
      </c>
      <c r="E205" t="s">
        <v>1243</v>
      </c>
      <c r="F205" t="s">
        <v>1261</v>
      </c>
      <c r="G205" t="s">
        <v>1491</v>
      </c>
      <c r="H205" s="54">
        <v>0.27850000000000003</v>
      </c>
      <c r="I205" s="45" t="str">
        <f>_xlfn.XLOOKUP(Chronic_Absenteeism[[#This Row],[School Name]],Maine_Schools[School Name],Maine_Schools[Grade Span],"error")</f>
        <v>PK-KG</v>
      </c>
      <c r="J205" s="44" t="str">
        <f>_xlfn.XLOOKUP(Chronic_Absenteeism[[#This Row],[School Name]],Maine_Schools[School Name],Maine_Schools[Comparison School Type],"error")</f>
        <v>Non Charter</v>
      </c>
    </row>
    <row r="206" spans="1:10" ht="16" hidden="1">
      <c r="A206" t="s">
        <v>570</v>
      </c>
      <c r="B206" t="s">
        <v>909</v>
      </c>
      <c r="C206" t="s">
        <v>165</v>
      </c>
      <c r="D206" t="s">
        <v>1243</v>
      </c>
      <c r="E206" t="s">
        <v>1243</v>
      </c>
      <c r="F206" t="s">
        <v>1446</v>
      </c>
      <c r="G206" t="s">
        <v>1492</v>
      </c>
      <c r="H206" s="54">
        <v>0.35859999999999997</v>
      </c>
      <c r="I206" s="45" t="str">
        <f>_xlfn.XLOOKUP(Chronic_Absenteeism[[#This Row],[School Name]],Maine_Schools[School Name],Maine_Schools[Grade Span],"error")</f>
        <v>09-12</v>
      </c>
      <c r="J206" s="44" t="str">
        <f>_xlfn.XLOOKUP(Chronic_Absenteeism[[#This Row],[School Name]],Maine_Schools[School Name],Maine_Schools[Comparison School Type],"error")</f>
        <v>Non Charter</v>
      </c>
    </row>
    <row r="207" spans="1:10" ht="16" hidden="1">
      <c r="A207" t="s">
        <v>570</v>
      </c>
      <c r="B207" t="s">
        <v>909</v>
      </c>
      <c r="C207" t="s">
        <v>256</v>
      </c>
      <c r="D207" t="s">
        <v>1243</v>
      </c>
      <c r="E207" t="s">
        <v>1243</v>
      </c>
      <c r="F207" t="s">
        <v>1493</v>
      </c>
      <c r="G207" t="s">
        <v>1494</v>
      </c>
      <c r="H207" s="54">
        <v>0.30349999999999999</v>
      </c>
      <c r="I207" s="45" t="str">
        <f>_xlfn.XLOOKUP(Chronic_Absenteeism[[#This Row],[School Name]],Maine_Schools[School Name],Maine_Schools[Grade Span],"error")</f>
        <v>05-08</v>
      </c>
      <c r="J207" s="44" t="str">
        <f>_xlfn.XLOOKUP(Chronic_Absenteeism[[#This Row],[School Name]],Maine_Schools[School Name],Maine_Schools[Comparison School Type],"error")</f>
        <v>Non Charter</v>
      </c>
    </row>
    <row r="208" spans="1:10" ht="16" hidden="1">
      <c r="A208" t="s">
        <v>570</v>
      </c>
      <c r="B208" t="s">
        <v>909</v>
      </c>
      <c r="C208" t="s">
        <v>258</v>
      </c>
      <c r="D208" t="s">
        <v>1243</v>
      </c>
      <c r="E208" t="s">
        <v>1243</v>
      </c>
      <c r="F208" t="s">
        <v>1419</v>
      </c>
      <c r="G208" t="s">
        <v>1495</v>
      </c>
      <c r="H208" s="54">
        <v>0.3216</v>
      </c>
      <c r="I208" s="45" t="str">
        <f>_xlfn.XLOOKUP(Chronic_Absenteeism[[#This Row],[School Name]],Maine_Schools[School Name],Maine_Schools[Grade Span],"error")</f>
        <v>01-02</v>
      </c>
      <c r="J208" s="44" t="str">
        <f>_xlfn.XLOOKUP(Chronic_Absenteeism[[#This Row],[School Name]],Maine_Schools[School Name],Maine_Schools[Comparison School Type],"error")</f>
        <v>Non Charter</v>
      </c>
    </row>
    <row r="209" spans="1:10" ht="16" hidden="1">
      <c r="A209" t="s">
        <v>570</v>
      </c>
      <c r="B209" t="s">
        <v>913</v>
      </c>
      <c r="C209" t="s">
        <v>324</v>
      </c>
      <c r="D209" t="s">
        <v>1243</v>
      </c>
      <c r="E209" t="s">
        <v>1243</v>
      </c>
      <c r="F209" t="s">
        <v>1331</v>
      </c>
      <c r="G209" t="s">
        <v>1496</v>
      </c>
      <c r="H209" s="54">
        <v>0.10299999999999999</v>
      </c>
      <c r="I209" s="45" t="str">
        <f>_xlfn.XLOOKUP(Chronic_Absenteeism[[#This Row],[School Name]],Maine_Schools[School Name],Maine_Schools[Grade Span],"error")</f>
        <v>PK-08</v>
      </c>
      <c r="J209" s="44" t="str">
        <f>_xlfn.XLOOKUP(Chronic_Absenteeism[[#This Row],[School Name]],Maine_Schools[School Name],Maine_Schools[Comparison School Type],"error")</f>
        <v>Non Charter</v>
      </c>
    </row>
    <row r="210" spans="1:10" ht="16" hidden="1">
      <c r="A210" t="s">
        <v>570</v>
      </c>
      <c r="B210" t="s">
        <v>913</v>
      </c>
      <c r="C210" t="s">
        <v>388</v>
      </c>
      <c r="D210" t="s">
        <v>1243</v>
      </c>
      <c r="E210" t="s">
        <v>1243</v>
      </c>
      <c r="F210" t="s">
        <v>1497</v>
      </c>
      <c r="G210" t="s">
        <v>1498</v>
      </c>
      <c r="H210" s="54">
        <v>0.15310000000000001</v>
      </c>
      <c r="I210" s="45" t="str">
        <f>_xlfn.XLOOKUP(Chronic_Absenteeism[[#This Row],[School Name]],Maine_Schools[School Name],Maine_Schools[Grade Span],"error")</f>
        <v>09-12</v>
      </c>
      <c r="J210" s="44" t="str">
        <f>_xlfn.XLOOKUP(Chronic_Absenteeism[[#This Row],[School Name]],Maine_Schools[School Name],Maine_Schools[Comparison School Type],"error")</f>
        <v>Non Charter</v>
      </c>
    </row>
    <row r="211" spans="1:10" ht="16" hidden="1">
      <c r="A211" t="s">
        <v>570</v>
      </c>
      <c r="B211" t="s">
        <v>913</v>
      </c>
      <c r="C211" t="s">
        <v>389</v>
      </c>
      <c r="D211" t="s">
        <v>1243</v>
      </c>
      <c r="E211" t="s">
        <v>1243</v>
      </c>
      <c r="F211" t="s">
        <v>1281</v>
      </c>
      <c r="G211" t="s">
        <v>1499</v>
      </c>
      <c r="H211" s="54">
        <v>0.1507</v>
      </c>
      <c r="I211" s="45" t="str">
        <f>_xlfn.XLOOKUP(Chronic_Absenteeism[[#This Row],[School Name]],Maine_Schools[School Name],Maine_Schools[Grade Span],"error")</f>
        <v>06-08</v>
      </c>
      <c r="J211" s="44" t="str">
        <f>_xlfn.XLOOKUP(Chronic_Absenteeism[[#This Row],[School Name]],Maine_Schools[School Name],Maine_Schools[Comparison School Type],"error")</f>
        <v>Non Charter</v>
      </c>
    </row>
    <row r="212" spans="1:10" ht="16" hidden="1">
      <c r="A212" t="s">
        <v>570</v>
      </c>
      <c r="B212" t="s">
        <v>913</v>
      </c>
      <c r="C212" t="s">
        <v>485</v>
      </c>
      <c r="D212" t="s">
        <v>1243</v>
      </c>
      <c r="E212" t="s">
        <v>1243</v>
      </c>
      <c r="F212" t="s">
        <v>1304</v>
      </c>
      <c r="G212" t="s">
        <v>1500</v>
      </c>
      <c r="H212" s="54">
        <v>0.1132</v>
      </c>
      <c r="I212" s="45" t="str">
        <f>_xlfn.XLOOKUP(Chronic_Absenteeism[[#This Row],[School Name]],Maine_Schools[School Name],Maine_Schools[Grade Span],"error")</f>
        <v>03-05</v>
      </c>
      <c r="J212" s="44" t="str">
        <f>_xlfn.XLOOKUP(Chronic_Absenteeism[[#This Row],[School Name]],Maine_Schools[School Name],Maine_Schools[Comparison School Type],"error")</f>
        <v>Non Charter</v>
      </c>
    </row>
    <row r="213" spans="1:10" ht="16" hidden="1">
      <c r="A213" t="s">
        <v>570</v>
      </c>
      <c r="B213" t="s">
        <v>913</v>
      </c>
      <c r="C213" t="s">
        <v>496</v>
      </c>
      <c r="D213" t="s">
        <v>1243</v>
      </c>
      <c r="E213" t="s">
        <v>1243</v>
      </c>
      <c r="F213" t="s">
        <v>1304</v>
      </c>
      <c r="G213" t="s">
        <v>1438</v>
      </c>
      <c r="H213" s="54">
        <v>0.12</v>
      </c>
      <c r="I213" s="45" t="str">
        <f>_xlfn.XLOOKUP(Chronic_Absenteeism[[#This Row],[School Name]],Maine_Schools[School Name],Maine_Schools[Grade Span],"error")</f>
        <v>PK-02</v>
      </c>
      <c r="J213" s="44" t="str">
        <f>_xlfn.XLOOKUP(Chronic_Absenteeism[[#This Row],[School Name]],Maine_Schools[School Name],Maine_Schools[Comparison School Type],"error")</f>
        <v>Non Charter</v>
      </c>
    </row>
    <row r="214" spans="1:10" ht="16" hidden="1">
      <c r="A214" t="s">
        <v>570</v>
      </c>
      <c r="B214" t="s">
        <v>917</v>
      </c>
      <c r="C214" t="s">
        <v>95</v>
      </c>
      <c r="D214" t="s">
        <v>1243</v>
      </c>
      <c r="E214" t="s">
        <v>1243</v>
      </c>
      <c r="F214" t="s">
        <v>1501</v>
      </c>
      <c r="G214" t="s">
        <v>1502</v>
      </c>
      <c r="H214" s="54">
        <v>0.38579999999999998</v>
      </c>
      <c r="I214" s="45" t="str">
        <f>_xlfn.XLOOKUP(Chronic_Absenteeism[[#This Row],[School Name]],Maine_Schools[School Name],Maine_Schools[Grade Span],"error")</f>
        <v>09-12</v>
      </c>
      <c r="J214" s="44" t="str">
        <f>_xlfn.XLOOKUP(Chronic_Absenteeism[[#This Row],[School Name]],Maine_Schools[School Name],Maine_Schools[Comparison School Type],"error")</f>
        <v>Non Charter</v>
      </c>
    </row>
    <row r="215" spans="1:10" ht="16" hidden="1">
      <c r="A215" t="s">
        <v>570</v>
      </c>
      <c r="B215" t="s">
        <v>917</v>
      </c>
      <c r="C215" t="s">
        <v>12</v>
      </c>
      <c r="D215" t="s">
        <v>1243</v>
      </c>
      <c r="E215" t="s">
        <v>1243</v>
      </c>
      <c r="F215" t="s">
        <v>1503</v>
      </c>
      <c r="G215" t="s">
        <v>1504</v>
      </c>
      <c r="H215" s="54">
        <v>0.27089999999999997</v>
      </c>
      <c r="I215" s="45" t="str">
        <f>_xlfn.XLOOKUP(Chronic_Absenteeism[[#This Row],[School Name]],Maine_Schools[School Name],Maine_Schools[Grade Span],"error")</f>
        <v>06-08</v>
      </c>
      <c r="J215" s="44" t="str">
        <f>_xlfn.XLOOKUP(Chronic_Absenteeism[[#This Row],[School Name]],Maine_Schools[School Name],Maine_Schools[Comparison School Type],"error")</f>
        <v>Non Charter</v>
      </c>
    </row>
    <row r="216" spans="1:10" ht="16" hidden="1">
      <c r="A216" t="s">
        <v>570</v>
      </c>
      <c r="B216" t="s">
        <v>917</v>
      </c>
      <c r="C216" t="s">
        <v>161</v>
      </c>
      <c r="D216" t="s">
        <v>1243</v>
      </c>
      <c r="E216" t="s">
        <v>1243</v>
      </c>
      <c r="F216" t="s">
        <v>1505</v>
      </c>
      <c r="G216" t="s">
        <v>1506</v>
      </c>
      <c r="H216" s="54">
        <v>0.20760000000000001</v>
      </c>
      <c r="I216" s="45" t="str">
        <f>_xlfn.XLOOKUP(Chronic_Absenteeism[[#This Row],[School Name]],Maine_Schools[School Name],Maine_Schools[Grade Span],"error")</f>
        <v>PK-05</v>
      </c>
      <c r="J216" s="44" t="str">
        <f>_xlfn.XLOOKUP(Chronic_Absenteeism[[#This Row],[School Name]],Maine_Schools[School Name],Maine_Schools[Comparison School Type],"error")</f>
        <v>Non Charter</v>
      </c>
    </row>
    <row r="217" spans="1:10" ht="16" hidden="1">
      <c r="A217" t="s">
        <v>570</v>
      </c>
      <c r="B217" t="s">
        <v>917</v>
      </c>
      <c r="C217" t="s">
        <v>86</v>
      </c>
      <c r="D217" t="s">
        <v>1243</v>
      </c>
      <c r="E217" t="s">
        <v>1243</v>
      </c>
      <c r="F217" t="s">
        <v>1273</v>
      </c>
      <c r="G217" t="s">
        <v>1507</v>
      </c>
      <c r="H217" s="54">
        <v>0.13700000000000001</v>
      </c>
      <c r="I217" s="45" t="str">
        <f>_xlfn.XLOOKUP(Chronic_Absenteeism[[#This Row],[School Name]],Maine_Schools[School Name],Maine_Schools[Grade Span],"error")</f>
        <v>PK-03</v>
      </c>
      <c r="J217" s="44" t="str">
        <f>_xlfn.XLOOKUP(Chronic_Absenteeism[[#This Row],[School Name]],Maine_Schools[School Name],Maine_Schools[Comparison School Type],"error")</f>
        <v>Non Charter</v>
      </c>
    </row>
    <row r="218" spans="1:10" ht="16" hidden="1">
      <c r="A218" t="s">
        <v>570</v>
      </c>
      <c r="B218" t="s">
        <v>917</v>
      </c>
      <c r="C218" t="s">
        <v>402</v>
      </c>
      <c r="D218" t="s">
        <v>1243</v>
      </c>
      <c r="E218" t="s">
        <v>1243</v>
      </c>
      <c r="F218" t="s">
        <v>1257</v>
      </c>
      <c r="G218" t="s">
        <v>1508</v>
      </c>
      <c r="H218" s="54">
        <v>9.2899999999999996E-2</v>
      </c>
      <c r="I218" s="45" t="str">
        <f>_xlfn.XLOOKUP(Chronic_Absenteeism[[#This Row],[School Name]],Maine_Schools[School Name],Maine_Schools[Grade Span],"error")</f>
        <v>04-05</v>
      </c>
      <c r="J218" s="44" t="str">
        <f>_xlfn.XLOOKUP(Chronic_Absenteeism[[#This Row],[School Name]],Maine_Schools[School Name],Maine_Schools[Comparison School Type],"error")</f>
        <v>Non Charter</v>
      </c>
    </row>
    <row r="219" spans="1:10" ht="16" hidden="1">
      <c r="A219" t="s">
        <v>570</v>
      </c>
      <c r="B219" t="s">
        <v>917</v>
      </c>
      <c r="C219" t="s">
        <v>283</v>
      </c>
      <c r="D219" t="s">
        <v>1243</v>
      </c>
      <c r="E219" t="s">
        <v>1243</v>
      </c>
      <c r="F219" t="s">
        <v>1399</v>
      </c>
      <c r="G219" t="s">
        <v>1503</v>
      </c>
      <c r="H219" s="54">
        <v>0.1623</v>
      </c>
      <c r="I219" s="45" t="str">
        <f>_xlfn.XLOOKUP(Chronic_Absenteeism[[#This Row],[School Name]],Maine_Schools[School Name],Maine_Schools[Grade Span],"error")</f>
        <v>PK-05</v>
      </c>
      <c r="J219" s="44" t="str">
        <f>_xlfn.XLOOKUP(Chronic_Absenteeism[[#This Row],[School Name]],Maine_Schools[School Name],Maine_Schools[Comparison School Type],"error")</f>
        <v>Non Charter</v>
      </c>
    </row>
    <row r="220" spans="1:10" ht="16" hidden="1">
      <c r="A220" t="s">
        <v>570</v>
      </c>
      <c r="B220" t="s">
        <v>917</v>
      </c>
      <c r="C220" t="s">
        <v>303</v>
      </c>
      <c r="D220" t="s">
        <v>1243</v>
      </c>
      <c r="E220" t="s">
        <v>1243</v>
      </c>
      <c r="F220" t="s">
        <v>1308</v>
      </c>
      <c r="G220" t="s">
        <v>1509</v>
      </c>
      <c r="H220" s="54">
        <v>0.20449999999999999</v>
      </c>
      <c r="I220" s="45" t="str">
        <f>_xlfn.XLOOKUP(Chronic_Absenteeism[[#This Row],[School Name]],Maine_Schools[School Name],Maine_Schools[Grade Span],"error")</f>
        <v>PK-05</v>
      </c>
      <c r="J220" s="44" t="str">
        <f>_xlfn.XLOOKUP(Chronic_Absenteeism[[#This Row],[School Name]],Maine_Schools[School Name],Maine_Schools[Comparison School Type],"error")</f>
        <v>Non Charter</v>
      </c>
    </row>
    <row r="221" spans="1:10" ht="16" hidden="1">
      <c r="A221" t="s">
        <v>570</v>
      </c>
      <c r="B221" t="s">
        <v>917</v>
      </c>
      <c r="C221" t="s">
        <v>533</v>
      </c>
      <c r="D221" t="s">
        <v>1243</v>
      </c>
      <c r="E221" t="s">
        <v>1243</v>
      </c>
      <c r="F221" t="s">
        <v>1257</v>
      </c>
      <c r="G221" t="s">
        <v>1382</v>
      </c>
      <c r="H221" s="54">
        <v>0.1605</v>
      </c>
      <c r="I221" s="45" t="str">
        <f>_xlfn.XLOOKUP(Chronic_Absenteeism[[#This Row],[School Name]],Maine_Schools[School Name],Maine_Schools[Grade Span],"error")</f>
        <v>KG-04</v>
      </c>
      <c r="J221" s="44" t="str">
        <f>_xlfn.XLOOKUP(Chronic_Absenteeism[[#This Row],[School Name]],Maine_Schools[School Name],Maine_Schools[Comparison School Type],"error")</f>
        <v>Non Charter</v>
      </c>
    </row>
    <row r="222" spans="1:10" ht="16" hidden="1">
      <c r="A222" t="s">
        <v>570</v>
      </c>
      <c r="B222" t="s">
        <v>924</v>
      </c>
      <c r="C222" t="s">
        <v>504</v>
      </c>
      <c r="D222" t="s">
        <v>1243</v>
      </c>
      <c r="E222" t="s">
        <v>1243</v>
      </c>
      <c r="F222" t="s">
        <v>1401</v>
      </c>
      <c r="G222" t="s">
        <v>1510</v>
      </c>
      <c r="H222" s="54">
        <v>0.18329999999999999</v>
      </c>
      <c r="I222" s="45" t="str">
        <f>_xlfn.XLOOKUP(Chronic_Absenteeism[[#This Row],[School Name]],Maine_Schools[School Name],Maine_Schools[Grade Span],"error")</f>
        <v>KG-12</v>
      </c>
      <c r="J222" s="44" t="str">
        <f>_xlfn.XLOOKUP(Chronic_Absenteeism[[#This Row],[School Name]],Maine_Schools[School Name],Maine_Schools[Comparison School Type],"error")</f>
        <v>Non Charter</v>
      </c>
    </row>
    <row r="223" spans="1:10" ht="16" hidden="1">
      <c r="A223" t="s">
        <v>570</v>
      </c>
      <c r="B223" t="s">
        <v>926</v>
      </c>
      <c r="C223" t="s">
        <v>263</v>
      </c>
      <c r="D223" t="s">
        <v>1243</v>
      </c>
      <c r="E223" t="s">
        <v>1243</v>
      </c>
      <c r="F223" t="s">
        <v>1324</v>
      </c>
      <c r="G223" t="s">
        <v>1511</v>
      </c>
      <c r="H223" s="54">
        <v>0.29320000000000002</v>
      </c>
      <c r="I223" s="45" t="str">
        <f>_xlfn.XLOOKUP(Chronic_Absenteeism[[#This Row],[School Name]],Maine_Schools[School Name],Maine_Schools[Grade Span],"error")</f>
        <v>PK-12</v>
      </c>
      <c r="J223" s="44" t="str">
        <f>_xlfn.XLOOKUP(Chronic_Absenteeism[[#This Row],[School Name]],Maine_Schools[School Name],Maine_Schools[Comparison School Type],"error")</f>
        <v>Non Charter</v>
      </c>
    </row>
    <row r="224" spans="1:10" ht="16" hidden="1">
      <c r="A224" t="s">
        <v>570</v>
      </c>
      <c r="B224" t="s">
        <v>928</v>
      </c>
      <c r="C224" t="s">
        <v>15</v>
      </c>
      <c r="D224" t="s">
        <v>1243</v>
      </c>
      <c r="E224" t="s">
        <v>1243</v>
      </c>
      <c r="F224" t="s">
        <v>1249</v>
      </c>
      <c r="G224" t="s">
        <v>1289</v>
      </c>
      <c r="H224" s="54">
        <v>0.14449999999999999</v>
      </c>
      <c r="I224" s="45" t="str">
        <f>_xlfn.XLOOKUP(Chronic_Absenteeism[[#This Row],[School Name]],Maine_Schools[School Name],Maine_Schools[Grade Span],"error")</f>
        <v>02-05</v>
      </c>
      <c r="J224" s="44" t="str">
        <f>_xlfn.XLOOKUP(Chronic_Absenteeism[[#This Row],[School Name]],Maine_Schools[School Name],Maine_Schools[Comparison School Type],"error")</f>
        <v>Non Charter</v>
      </c>
    </row>
    <row r="225" spans="1:10" ht="16" hidden="1">
      <c r="A225" t="s">
        <v>570</v>
      </c>
      <c r="B225" t="s">
        <v>928</v>
      </c>
      <c r="C225" t="s">
        <v>181</v>
      </c>
      <c r="D225" t="s">
        <v>1243</v>
      </c>
      <c r="E225" t="s">
        <v>1243</v>
      </c>
      <c r="F225" t="s">
        <v>1261</v>
      </c>
      <c r="G225" t="s">
        <v>1327</v>
      </c>
      <c r="H225" s="54">
        <v>0.1384</v>
      </c>
      <c r="I225" s="45" t="str">
        <f>_xlfn.XLOOKUP(Chronic_Absenteeism[[#This Row],[School Name]],Maine_Schools[School Name],Maine_Schools[Grade Span],"error")</f>
        <v>PK-05</v>
      </c>
      <c r="J225" s="44" t="str">
        <f>_xlfn.XLOOKUP(Chronic_Absenteeism[[#This Row],[School Name]],Maine_Schools[School Name],Maine_Schools[Comparison School Type],"error")</f>
        <v>Non Charter</v>
      </c>
    </row>
    <row r="226" spans="1:10" ht="16" hidden="1">
      <c r="A226" t="s">
        <v>570</v>
      </c>
      <c r="B226" t="s">
        <v>928</v>
      </c>
      <c r="C226" t="s">
        <v>203</v>
      </c>
      <c r="D226" t="s">
        <v>1243</v>
      </c>
      <c r="E226" t="s">
        <v>1243</v>
      </c>
      <c r="F226" t="s">
        <v>1395</v>
      </c>
      <c r="G226" t="s">
        <v>1500</v>
      </c>
      <c r="H226" s="54">
        <v>0.1925</v>
      </c>
      <c r="I226" s="45" t="str">
        <f>_xlfn.XLOOKUP(Chronic_Absenteeism[[#This Row],[School Name]],Maine_Schools[School Name],Maine_Schools[Grade Span],"error")</f>
        <v>03-05</v>
      </c>
      <c r="J226" s="44" t="str">
        <f>_xlfn.XLOOKUP(Chronic_Absenteeism[[#This Row],[School Name]],Maine_Schools[School Name],Maine_Schools[Comparison School Type],"error")</f>
        <v>Non Charter</v>
      </c>
    </row>
    <row r="227" spans="1:10" ht="16" hidden="1">
      <c r="A227" t="s">
        <v>570</v>
      </c>
      <c r="B227" t="s">
        <v>928</v>
      </c>
      <c r="C227" t="s">
        <v>404</v>
      </c>
      <c r="D227" t="s">
        <v>1243</v>
      </c>
      <c r="E227" t="s">
        <v>1243</v>
      </c>
      <c r="F227" t="s">
        <v>1401</v>
      </c>
      <c r="G227" t="s">
        <v>1491</v>
      </c>
      <c r="H227" s="54">
        <v>0.13919999999999999</v>
      </c>
      <c r="I227" s="45" t="str">
        <f>_xlfn.XLOOKUP(Chronic_Absenteeism[[#This Row],[School Name]],Maine_Schools[School Name],Maine_Schools[Grade Span],"error")</f>
        <v>PK-01</v>
      </c>
      <c r="J227" s="44" t="str">
        <f>_xlfn.XLOOKUP(Chronic_Absenteeism[[#This Row],[School Name]],Maine_Schools[School Name],Maine_Schools[Comparison School Type],"error")</f>
        <v>Non Charter</v>
      </c>
    </row>
    <row r="228" spans="1:10" ht="16" hidden="1">
      <c r="A228" t="s">
        <v>570</v>
      </c>
      <c r="B228" t="s">
        <v>928</v>
      </c>
      <c r="C228" t="s">
        <v>133</v>
      </c>
      <c r="D228" t="s">
        <v>1243</v>
      </c>
      <c r="E228" t="s">
        <v>1243</v>
      </c>
      <c r="F228" t="s">
        <v>1512</v>
      </c>
      <c r="G228" t="s">
        <v>1330</v>
      </c>
      <c r="H228" s="54">
        <v>0.28320000000000001</v>
      </c>
      <c r="I228" s="45" t="str">
        <f>_xlfn.XLOOKUP(Chronic_Absenteeism[[#This Row],[School Name]],Maine_Schools[School Name],Maine_Schools[Grade Span],"error")</f>
        <v>09-12</v>
      </c>
      <c r="J228" s="44" t="str">
        <f>_xlfn.XLOOKUP(Chronic_Absenteeism[[#This Row],[School Name]],Maine_Schools[School Name],Maine_Schools[Comparison School Type],"error")</f>
        <v>Non Charter</v>
      </c>
    </row>
    <row r="229" spans="1:10" ht="16" hidden="1">
      <c r="A229" t="s">
        <v>570</v>
      </c>
      <c r="B229" t="s">
        <v>928</v>
      </c>
      <c r="C229" t="s">
        <v>136</v>
      </c>
      <c r="D229" t="s">
        <v>1243</v>
      </c>
      <c r="E229" t="s">
        <v>1243</v>
      </c>
      <c r="F229" t="s">
        <v>1254</v>
      </c>
      <c r="G229" t="s">
        <v>1513</v>
      </c>
      <c r="H229" s="54">
        <v>0.2545</v>
      </c>
      <c r="I229" s="45" t="str">
        <f>_xlfn.XLOOKUP(Chronic_Absenteeism[[#This Row],[School Name]],Maine_Schools[School Name],Maine_Schools[Grade Span],"error")</f>
        <v>06-08</v>
      </c>
      <c r="J229" s="44" t="str">
        <f>_xlfn.XLOOKUP(Chronic_Absenteeism[[#This Row],[School Name]],Maine_Schools[School Name],Maine_Schools[Comparison School Type],"error")</f>
        <v>Non Charter</v>
      </c>
    </row>
    <row r="230" spans="1:10" ht="16" hidden="1">
      <c r="A230" t="s">
        <v>570</v>
      </c>
      <c r="B230" t="s">
        <v>928</v>
      </c>
      <c r="C230" t="s">
        <v>547</v>
      </c>
      <c r="D230" t="s">
        <v>1243</v>
      </c>
      <c r="E230" t="s">
        <v>1243</v>
      </c>
      <c r="F230" t="s">
        <v>1308</v>
      </c>
      <c r="G230" t="s">
        <v>1507</v>
      </c>
      <c r="H230" s="54">
        <v>0.2</v>
      </c>
      <c r="I230" s="45" t="str">
        <f>_xlfn.XLOOKUP(Chronic_Absenteeism[[#This Row],[School Name]],Maine_Schools[School Name],Maine_Schools[Grade Span],"error")</f>
        <v>PK-02</v>
      </c>
      <c r="J230" s="44" t="str">
        <f>_xlfn.XLOOKUP(Chronic_Absenteeism[[#This Row],[School Name]],Maine_Schools[School Name],Maine_Schools[Comparison School Type],"error")</f>
        <v>Non Charter</v>
      </c>
    </row>
    <row r="231" spans="1:10" ht="16" hidden="1">
      <c r="A231" t="s">
        <v>570</v>
      </c>
      <c r="B231" t="s">
        <v>934</v>
      </c>
      <c r="C231" t="s">
        <v>182</v>
      </c>
      <c r="D231" t="s">
        <v>1243</v>
      </c>
      <c r="E231" t="s">
        <v>1243</v>
      </c>
      <c r="F231" t="s">
        <v>1348</v>
      </c>
      <c r="G231" t="s">
        <v>1514</v>
      </c>
      <c r="H231" s="54">
        <v>0.25440000000000002</v>
      </c>
      <c r="I231" s="45" t="str">
        <f>_xlfn.XLOOKUP(Chronic_Absenteeism[[#This Row],[School Name]],Maine_Schools[School Name],Maine_Schools[Grade Span],"error")</f>
        <v>07-12</v>
      </c>
      <c r="J231" s="44" t="str">
        <f>_xlfn.XLOOKUP(Chronic_Absenteeism[[#This Row],[School Name]],Maine_Schools[School Name],Maine_Schools[Comparison School Type],"error")</f>
        <v>Non Charter</v>
      </c>
    </row>
    <row r="232" spans="1:10" ht="16" hidden="1">
      <c r="A232" t="s">
        <v>570</v>
      </c>
      <c r="B232" t="s">
        <v>934</v>
      </c>
      <c r="C232" t="s">
        <v>433</v>
      </c>
      <c r="D232" t="s">
        <v>1243</v>
      </c>
      <c r="E232" t="s">
        <v>1243</v>
      </c>
      <c r="F232" t="s">
        <v>1515</v>
      </c>
      <c r="G232" t="s">
        <v>1516</v>
      </c>
      <c r="H232" s="54">
        <v>0.17050000000000001</v>
      </c>
      <c r="I232" s="45" t="str">
        <f>_xlfn.XLOOKUP(Chronic_Absenteeism[[#This Row],[School Name]],Maine_Schools[School Name],Maine_Schools[Grade Span],"error")</f>
        <v>PK-06</v>
      </c>
      <c r="J232" s="44" t="str">
        <f>_xlfn.XLOOKUP(Chronic_Absenteeism[[#This Row],[School Name]],Maine_Schools[School Name],Maine_Schools[Comparison School Type],"error")</f>
        <v>Non Charter</v>
      </c>
    </row>
    <row r="233" spans="1:10" ht="16" hidden="1">
      <c r="A233" t="s">
        <v>570</v>
      </c>
      <c r="B233" t="s">
        <v>934</v>
      </c>
      <c r="C233" t="s">
        <v>60</v>
      </c>
      <c r="D233" t="s">
        <v>1243</v>
      </c>
      <c r="E233" t="s">
        <v>1243</v>
      </c>
      <c r="F233" t="s">
        <v>1283</v>
      </c>
      <c r="G233" t="s">
        <v>1329</v>
      </c>
      <c r="H233" s="54">
        <v>0.30049999999999999</v>
      </c>
      <c r="I233" s="45" t="str">
        <f>_xlfn.XLOOKUP(Chronic_Absenteeism[[#This Row],[School Name]],Maine_Schools[School Name],Maine_Schools[Grade Span],"error")</f>
        <v>PK-04</v>
      </c>
      <c r="J233" s="44" t="str">
        <f>_xlfn.XLOOKUP(Chronic_Absenteeism[[#This Row],[School Name]],Maine_Schools[School Name],Maine_Schools[Comparison School Type],"error")</f>
        <v>Non Charter</v>
      </c>
    </row>
    <row r="234" spans="1:10" ht="16" hidden="1">
      <c r="A234" t="s">
        <v>570</v>
      </c>
      <c r="B234" t="s">
        <v>934</v>
      </c>
      <c r="C234" t="s">
        <v>61</v>
      </c>
      <c r="D234" t="s">
        <v>1243</v>
      </c>
      <c r="E234" t="s">
        <v>1243</v>
      </c>
      <c r="F234" t="s">
        <v>1383</v>
      </c>
      <c r="G234" t="s">
        <v>1517</v>
      </c>
      <c r="H234" s="54">
        <v>0.3634</v>
      </c>
      <c r="I234" s="45" t="str">
        <f>_xlfn.XLOOKUP(Chronic_Absenteeism[[#This Row],[School Name]],Maine_Schools[School Name],Maine_Schools[Grade Span],"error")</f>
        <v>09-12</v>
      </c>
      <c r="J234" s="44" t="str">
        <f>_xlfn.XLOOKUP(Chronic_Absenteeism[[#This Row],[School Name]],Maine_Schools[School Name],Maine_Schools[Comparison School Type],"error")</f>
        <v>Non Charter</v>
      </c>
    </row>
    <row r="235" spans="1:10" ht="16" hidden="1">
      <c r="A235" t="s">
        <v>570</v>
      </c>
      <c r="B235" t="s">
        <v>934</v>
      </c>
      <c r="C235" t="s">
        <v>184</v>
      </c>
      <c r="D235" t="s">
        <v>1243</v>
      </c>
      <c r="E235" t="s">
        <v>1243</v>
      </c>
      <c r="F235" t="s">
        <v>1511</v>
      </c>
      <c r="G235" t="s">
        <v>1263</v>
      </c>
      <c r="H235" s="54">
        <v>0.37780000000000002</v>
      </c>
      <c r="I235" s="45" t="str">
        <f>_xlfn.XLOOKUP(Chronic_Absenteeism[[#This Row],[School Name]],Maine_Schools[School Name],Maine_Schools[Grade Span],"error")</f>
        <v>05-08</v>
      </c>
      <c r="J235" s="44" t="str">
        <f>_xlfn.XLOOKUP(Chronic_Absenteeism[[#This Row],[School Name]],Maine_Schools[School Name],Maine_Schools[Comparison School Type],"error")</f>
        <v>Non Charter</v>
      </c>
    </row>
    <row r="236" spans="1:10" ht="16" hidden="1">
      <c r="A236" t="s">
        <v>570</v>
      </c>
      <c r="B236" t="s">
        <v>934</v>
      </c>
      <c r="C236" t="s">
        <v>185</v>
      </c>
      <c r="D236" t="s">
        <v>1243</v>
      </c>
      <c r="E236" t="s">
        <v>1243</v>
      </c>
      <c r="F236" t="s">
        <v>1348</v>
      </c>
      <c r="G236" t="s">
        <v>1518</v>
      </c>
      <c r="H236" s="54">
        <v>0.28289999999999998</v>
      </c>
      <c r="I236" s="45" t="str">
        <f>_xlfn.XLOOKUP(Chronic_Absenteeism[[#This Row],[School Name]],Maine_Schools[School Name],Maine_Schools[Grade Span],"error")</f>
        <v>PK-04</v>
      </c>
      <c r="J236" s="44" t="str">
        <f>_xlfn.XLOOKUP(Chronic_Absenteeism[[#This Row],[School Name]],Maine_Schools[School Name],Maine_Schools[Comparison School Type],"error")</f>
        <v>Non Charter</v>
      </c>
    </row>
    <row r="237" spans="1:10" ht="16" hidden="1">
      <c r="A237" t="s">
        <v>570</v>
      </c>
      <c r="B237" t="s">
        <v>939</v>
      </c>
      <c r="C237" t="s">
        <v>397</v>
      </c>
      <c r="D237" t="s">
        <v>1243</v>
      </c>
      <c r="E237" t="s">
        <v>1243</v>
      </c>
      <c r="F237" t="s">
        <v>1390</v>
      </c>
      <c r="G237" t="s">
        <v>1519</v>
      </c>
      <c r="H237" s="54">
        <v>0.20669999999999999</v>
      </c>
      <c r="I237" s="45" t="str">
        <f>_xlfn.XLOOKUP(Chronic_Absenteeism[[#This Row],[School Name]],Maine_Schools[School Name],Maine_Schools[Grade Span],"error")</f>
        <v>09-12</v>
      </c>
      <c r="J237" s="44" t="str">
        <f>_xlfn.XLOOKUP(Chronic_Absenteeism[[#This Row],[School Name]],Maine_Schools[School Name],Maine_Schools[Comparison School Type],"error")</f>
        <v>Non Charter</v>
      </c>
    </row>
    <row r="238" spans="1:10" ht="16" hidden="1">
      <c r="A238" t="s">
        <v>570</v>
      </c>
      <c r="B238" t="s">
        <v>939</v>
      </c>
      <c r="C238" t="s">
        <v>398</v>
      </c>
      <c r="D238" t="s">
        <v>1243</v>
      </c>
      <c r="E238" t="s">
        <v>1243</v>
      </c>
      <c r="F238" t="s">
        <v>1361</v>
      </c>
      <c r="G238" t="s">
        <v>1461</v>
      </c>
      <c r="H238" s="54">
        <v>0.20050000000000001</v>
      </c>
      <c r="I238" s="45" t="str">
        <f>_xlfn.XLOOKUP(Chronic_Absenteeism[[#This Row],[School Name]],Maine_Schools[School Name],Maine_Schools[Grade Span],"error")</f>
        <v>06-08</v>
      </c>
      <c r="J238" s="44" t="str">
        <f>_xlfn.XLOOKUP(Chronic_Absenteeism[[#This Row],[School Name]],Maine_Schools[School Name],Maine_Schools[Comparison School Type],"error")</f>
        <v>Non Charter</v>
      </c>
    </row>
    <row r="239" spans="1:10" ht="16" hidden="1">
      <c r="A239" t="s">
        <v>570</v>
      </c>
      <c r="B239" t="s">
        <v>939</v>
      </c>
      <c r="C239" t="s">
        <v>38</v>
      </c>
      <c r="D239" t="s">
        <v>1243</v>
      </c>
      <c r="E239" t="s">
        <v>1243</v>
      </c>
      <c r="F239" t="s">
        <v>1246</v>
      </c>
      <c r="G239" t="s">
        <v>1456</v>
      </c>
      <c r="H239" s="54">
        <v>0.1239</v>
      </c>
      <c r="I239" s="45" t="str">
        <f>_xlfn.XLOOKUP(Chronic_Absenteeism[[#This Row],[School Name]],Maine_Schools[School Name],Maine_Schools[Grade Span],"error")</f>
        <v>PK-05</v>
      </c>
      <c r="J239" s="44" t="str">
        <f>_xlfn.XLOOKUP(Chronic_Absenteeism[[#This Row],[School Name]],Maine_Schools[School Name],Maine_Schools[Comparison School Type],"error")</f>
        <v>Non Charter</v>
      </c>
    </row>
    <row r="240" spans="1:10" ht="16" hidden="1">
      <c r="A240" t="s">
        <v>570</v>
      </c>
      <c r="B240" t="s">
        <v>939</v>
      </c>
      <c r="C240" t="s">
        <v>466</v>
      </c>
      <c r="D240" t="s">
        <v>1243</v>
      </c>
      <c r="E240" t="s">
        <v>1243</v>
      </c>
      <c r="F240" t="s">
        <v>1520</v>
      </c>
      <c r="G240" t="s">
        <v>1289</v>
      </c>
      <c r="H240" s="54">
        <v>0.10979999999999999</v>
      </c>
      <c r="I240" s="45" t="str">
        <f>_xlfn.XLOOKUP(Chronic_Absenteeism[[#This Row],[School Name]],Maine_Schools[School Name],Maine_Schools[Grade Span],"error")</f>
        <v>PK-02</v>
      </c>
      <c r="J240" s="44" t="str">
        <f>_xlfn.XLOOKUP(Chronic_Absenteeism[[#This Row],[School Name]],Maine_Schools[School Name],Maine_Schools[Comparison School Type],"error")</f>
        <v>Non Charter</v>
      </c>
    </row>
    <row r="241" spans="1:10" ht="16" hidden="1">
      <c r="A241" t="s">
        <v>570</v>
      </c>
      <c r="B241" t="s">
        <v>939</v>
      </c>
      <c r="C241" t="s">
        <v>511</v>
      </c>
      <c r="D241" t="s">
        <v>1243</v>
      </c>
      <c r="E241" t="s">
        <v>1243</v>
      </c>
      <c r="F241" t="s">
        <v>1521</v>
      </c>
      <c r="G241" t="s">
        <v>1518</v>
      </c>
      <c r="H241" s="54">
        <v>0.16589999999999999</v>
      </c>
      <c r="I241" s="45" t="str">
        <f>_xlfn.XLOOKUP(Chronic_Absenteeism[[#This Row],[School Name]],Maine_Schools[School Name],Maine_Schools[Grade Span],"error")</f>
        <v>KG-05</v>
      </c>
      <c r="J241" s="44" t="str">
        <f>_xlfn.XLOOKUP(Chronic_Absenteeism[[#This Row],[School Name]],Maine_Schools[School Name],Maine_Schools[Comparison School Type],"error")</f>
        <v>Non Charter</v>
      </c>
    </row>
    <row r="242" spans="1:10" ht="16" hidden="1">
      <c r="A242" t="s">
        <v>570</v>
      </c>
      <c r="B242" t="s">
        <v>939</v>
      </c>
      <c r="C242" t="s">
        <v>432</v>
      </c>
      <c r="D242" t="s">
        <v>1243</v>
      </c>
      <c r="E242" t="s">
        <v>1243</v>
      </c>
      <c r="F242" t="s">
        <v>1460</v>
      </c>
      <c r="G242" t="s">
        <v>1455</v>
      </c>
      <c r="H242" s="54">
        <v>0.1105</v>
      </c>
      <c r="I242" s="45" t="str">
        <f>_xlfn.XLOOKUP(Chronic_Absenteeism[[#This Row],[School Name]],Maine_Schools[School Name],Maine_Schools[Grade Span],"error")</f>
        <v>03-05</v>
      </c>
      <c r="J242" s="44" t="str">
        <f>_xlfn.XLOOKUP(Chronic_Absenteeism[[#This Row],[School Name]],Maine_Schools[School Name],Maine_Schools[Comparison School Type],"error")</f>
        <v>Non Charter</v>
      </c>
    </row>
    <row r="243" spans="1:10" ht="16" hidden="1">
      <c r="A243" t="s">
        <v>570</v>
      </c>
      <c r="B243" t="s">
        <v>944</v>
      </c>
      <c r="C243" t="s">
        <v>218</v>
      </c>
      <c r="D243" t="s">
        <v>1243</v>
      </c>
      <c r="E243" t="s">
        <v>1243</v>
      </c>
      <c r="F243" t="s">
        <v>1281</v>
      </c>
      <c r="G243" t="s">
        <v>1522</v>
      </c>
      <c r="H243" s="54">
        <v>0.1701</v>
      </c>
      <c r="I243" s="45" t="str">
        <f>_xlfn.XLOOKUP(Chronic_Absenteeism[[#This Row],[School Name]],Maine_Schools[School Name],Maine_Schools[Grade Span],"error")</f>
        <v>PK-08</v>
      </c>
      <c r="J243" s="44" t="str">
        <f>_xlfn.XLOOKUP(Chronic_Absenteeism[[#This Row],[School Name]],Maine_Schools[School Name],Maine_Schools[Comparison School Type],"error")</f>
        <v>Non Charter</v>
      </c>
    </row>
    <row r="244" spans="1:10" ht="16" hidden="1">
      <c r="A244" t="s">
        <v>570</v>
      </c>
      <c r="B244" t="s">
        <v>944</v>
      </c>
      <c r="C244" t="s">
        <v>413</v>
      </c>
      <c r="D244" t="s">
        <v>1243</v>
      </c>
      <c r="E244" t="s">
        <v>1243</v>
      </c>
      <c r="F244" t="s">
        <v>1520</v>
      </c>
      <c r="G244" t="s">
        <v>1505</v>
      </c>
      <c r="H244" s="54">
        <v>0.17430000000000001</v>
      </c>
      <c r="I244" s="45" t="str">
        <f>_xlfn.XLOOKUP(Chronic_Absenteeism[[#This Row],[School Name]],Maine_Schools[School Name],Maine_Schools[Grade Span],"error")</f>
        <v>KG-08</v>
      </c>
      <c r="J244" s="44" t="str">
        <f>_xlfn.XLOOKUP(Chronic_Absenteeism[[#This Row],[School Name]],Maine_Schools[School Name],Maine_Schools[Comparison School Type],"error")</f>
        <v>Non Charter</v>
      </c>
    </row>
    <row r="245" spans="1:10" ht="16" hidden="1">
      <c r="A245" t="s">
        <v>570</v>
      </c>
      <c r="B245" t="s">
        <v>944</v>
      </c>
      <c r="C245" t="s">
        <v>469</v>
      </c>
      <c r="D245" t="s">
        <v>1243</v>
      </c>
      <c r="E245" t="s">
        <v>1243</v>
      </c>
      <c r="F245" t="s">
        <v>1304</v>
      </c>
      <c r="G245" t="s">
        <v>1380</v>
      </c>
      <c r="H245" s="54">
        <v>0.184</v>
      </c>
      <c r="I245" s="45" t="str">
        <f>_xlfn.XLOOKUP(Chronic_Absenteeism[[#This Row],[School Name]],Maine_Schools[School Name],Maine_Schools[Grade Span],"error")</f>
        <v>PK-08</v>
      </c>
      <c r="J245" s="44" t="str">
        <f>_xlfn.XLOOKUP(Chronic_Absenteeism[[#This Row],[School Name]],Maine_Schools[School Name],Maine_Schools[Comparison School Type],"error")</f>
        <v>Non Charter</v>
      </c>
    </row>
    <row r="246" spans="1:10" ht="16" hidden="1">
      <c r="A246" t="s">
        <v>570</v>
      </c>
      <c r="B246" t="s">
        <v>944</v>
      </c>
      <c r="C246" t="s">
        <v>471</v>
      </c>
      <c r="D246" t="s">
        <v>1243</v>
      </c>
      <c r="E246" t="s">
        <v>1243</v>
      </c>
      <c r="F246" t="s">
        <v>1334</v>
      </c>
      <c r="G246" t="s">
        <v>1523</v>
      </c>
      <c r="H246" s="54">
        <v>0.1714</v>
      </c>
      <c r="I246" s="45" t="str">
        <f>_xlfn.XLOOKUP(Chronic_Absenteeism[[#This Row],[School Name]],Maine_Schools[School Name],Maine_Schools[Grade Span],"error")</f>
        <v>KG-08</v>
      </c>
      <c r="J246" s="44" t="str">
        <f>_xlfn.XLOOKUP(Chronic_Absenteeism[[#This Row],[School Name]],Maine_Schools[School Name],Maine_Schools[Comparison School Type],"error")</f>
        <v>Non Charter</v>
      </c>
    </row>
    <row r="247" spans="1:10" ht="16" hidden="1">
      <c r="A247" t="s">
        <v>570</v>
      </c>
      <c r="B247" t="s">
        <v>950</v>
      </c>
      <c r="C247" t="s">
        <v>54</v>
      </c>
      <c r="D247" t="s">
        <v>1243</v>
      </c>
      <c r="E247" t="s">
        <v>1243</v>
      </c>
      <c r="F247" t="s">
        <v>1399</v>
      </c>
      <c r="G247" t="s">
        <v>1524</v>
      </c>
      <c r="H247" s="54">
        <v>0.20669999999999999</v>
      </c>
      <c r="I247" s="45" t="str">
        <f>_xlfn.XLOOKUP(Chronic_Absenteeism[[#This Row],[School Name]],Maine_Schools[School Name],Maine_Schools[Grade Span],"error")</f>
        <v>PK-05</v>
      </c>
      <c r="J247" s="44" t="str">
        <f>_xlfn.XLOOKUP(Chronic_Absenteeism[[#This Row],[School Name]],Maine_Schools[School Name],Maine_Schools[Comparison School Type],"error")</f>
        <v>Non Charter</v>
      </c>
    </row>
    <row r="248" spans="1:10" ht="16" hidden="1">
      <c r="A248" t="s">
        <v>570</v>
      </c>
      <c r="B248" t="s">
        <v>950</v>
      </c>
      <c r="C248" t="s">
        <v>248</v>
      </c>
      <c r="D248" t="s">
        <v>1243</v>
      </c>
      <c r="E248" t="s">
        <v>1243</v>
      </c>
      <c r="F248" t="s">
        <v>1520</v>
      </c>
      <c r="G248" t="s">
        <v>1267</v>
      </c>
      <c r="H248" s="54">
        <v>0.25</v>
      </c>
      <c r="I248" s="45" t="str">
        <f>_xlfn.XLOOKUP(Chronic_Absenteeism[[#This Row],[School Name]],Maine_Schools[School Name],Maine_Schools[Grade Span],"error")</f>
        <v>KG-05</v>
      </c>
      <c r="J248" s="44" t="str">
        <f>_xlfn.XLOOKUP(Chronic_Absenteeism[[#This Row],[School Name]],Maine_Schools[School Name],Maine_Schools[Comparison School Type],"error")</f>
        <v>Non Charter</v>
      </c>
    </row>
    <row r="249" spans="1:10" ht="16" hidden="1">
      <c r="A249" t="s">
        <v>570</v>
      </c>
      <c r="B249" t="s">
        <v>950</v>
      </c>
      <c r="C249" t="s">
        <v>91</v>
      </c>
      <c r="D249" t="s">
        <v>1243</v>
      </c>
      <c r="E249" t="s">
        <v>1243</v>
      </c>
      <c r="F249" t="s">
        <v>1525</v>
      </c>
      <c r="G249" t="s">
        <v>1526</v>
      </c>
      <c r="H249" s="54">
        <v>0.438</v>
      </c>
      <c r="I249" s="45" t="str">
        <f>_xlfn.XLOOKUP(Chronic_Absenteeism[[#This Row],[School Name]],Maine_Schools[School Name],Maine_Schools[Grade Span],"error")</f>
        <v>09-12</v>
      </c>
      <c r="J249" s="44" t="str">
        <f>_xlfn.XLOOKUP(Chronic_Absenteeism[[#This Row],[School Name]],Maine_Schools[School Name],Maine_Schools[Comparison School Type],"error")</f>
        <v>Non Charter</v>
      </c>
    </row>
    <row r="250" spans="1:10" ht="16" hidden="1">
      <c r="A250" t="s">
        <v>570</v>
      </c>
      <c r="B250" t="s">
        <v>950</v>
      </c>
      <c r="C250" t="s">
        <v>150</v>
      </c>
      <c r="D250" t="s">
        <v>1243</v>
      </c>
      <c r="E250" t="s">
        <v>1243</v>
      </c>
      <c r="F250" t="s">
        <v>1319</v>
      </c>
      <c r="G250" t="s">
        <v>1527</v>
      </c>
      <c r="H250" s="54">
        <v>0.33560000000000001</v>
      </c>
      <c r="I250" s="45" t="str">
        <f>_xlfn.XLOOKUP(Chronic_Absenteeism[[#This Row],[School Name]],Maine_Schools[School Name],Maine_Schools[Grade Span],"error")</f>
        <v>06-08</v>
      </c>
      <c r="J250" s="44" t="str">
        <f>_xlfn.XLOOKUP(Chronic_Absenteeism[[#This Row],[School Name]],Maine_Schools[School Name],Maine_Schools[Comparison School Type],"error")</f>
        <v>Non Charter</v>
      </c>
    </row>
    <row r="251" spans="1:10" ht="16" hidden="1">
      <c r="A251" t="s">
        <v>570</v>
      </c>
      <c r="B251" t="s">
        <v>950</v>
      </c>
      <c r="C251" t="s">
        <v>447</v>
      </c>
      <c r="D251" t="s">
        <v>1243</v>
      </c>
      <c r="E251" t="s">
        <v>1243</v>
      </c>
      <c r="F251" t="s">
        <v>1510</v>
      </c>
      <c r="G251" t="s">
        <v>1528</v>
      </c>
      <c r="H251" s="54">
        <v>0.23169999999999999</v>
      </c>
      <c r="I251" s="45" t="str">
        <f>_xlfn.XLOOKUP(Chronic_Absenteeism[[#This Row],[School Name]],Maine_Schools[School Name],Maine_Schools[Grade Span],"error")</f>
        <v>PK-05</v>
      </c>
      <c r="J251" s="44" t="str">
        <f>_xlfn.XLOOKUP(Chronic_Absenteeism[[#This Row],[School Name]],Maine_Schools[School Name],Maine_Schools[Comparison School Type],"error")</f>
        <v>Non Charter</v>
      </c>
    </row>
    <row r="252" spans="1:10" ht="16" hidden="1">
      <c r="A252" t="s">
        <v>570</v>
      </c>
      <c r="B252" t="s">
        <v>950</v>
      </c>
      <c r="C252" t="s">
        <v>454</v>
      </c>
      <c r="D252" t="s">
        <v>1243</v>
      </c>
      <c r="E252" t="s">
        <v>1243</v>
      </c>
      <c r="F252" t="s">
        <v>1253</v>
      </c>
      <c r="G252" t="s">
        <v>1529</v>
      </c>
      <c r="H252" s="54">
        <v>0.1835</v>
      </c>
      <c r="I252" s="45" t="str">
        <f>_xlfn.XLOOKUP(Chronic_Absenteeism[[#This Row],[School Name]],Maine_Schools[School Name],Maine_Schools[Grade Span],"error")</f>
        <v>KG-05</v>
      </c>
      <c r="J252" s="44" t="str">
        <f>_xlfn.XLOOKUP(Chronic_Absenteeism[[#This Row],[School Name]],Maine_Schools[School Name],Maine_Schools[Comparison School Type],"error")</f>
        <v>Non Charter</v>
      </c>
    </row>
    <row r="253" spans="1:10" ht="16" hidden="1">
      <c r="A253" t="s">
        <v>570</v>
      </c>
      <c r="B253" t="s">
        <v>955</v>
      </c>
      <c r="C253" t="s">
        <v>312</v>
      </c>
      <c r="D253" t="s">
        <v>1243</v>
      </c>
      <c r="E253" t="s">
        <v>1243</v>
      </c>
      <c r="F253" t="s">
        <v>1253</v>
      </c>
      <c r="G253" t="s">
        <v>1530</v>
      </c>
      <c r="H253" s="54">
        <v>0.15759999999999999</v>
      </c>
      <c r="I253" s="45" t="str">
        <f>_xlfn.XLOOKUP(Chronic_Absenteeism[[#This Row],[School Name]],Maine_Schools[School Name],Maine_Schools[Grade Span],"error")</f>
        <v>05-08</v>
      </c>
      <c r="J253" s="44" t="str">
        <f>_xlfn.XLOOKUP(Chronic_Absenteeism[[#This Row],[School Name]],Maine_Schools[School Name],Maine_Schools[Comparison School Type],"error")</f>
        <v>Non Charter</v>
      </c>
    </row>
    <row r="254" spans="1:10" ht="16" hidden="1">
      <c r="A254" t="s">
        <v>570</v>
      </c>
      <c r="B254" t="s">
        <v>955</v>
      </c>
      <c r="C254" t="s">
        <v>480</v>
      </c>
      <c r="D254" t="s">
        <v>1243</v>
      </c>
      <c r="E254" t="s">
        <v>1243</v>
      </c>
      <c r="F254" t="s">
        <v>1321</v>
      </c>
      <c r="G254" t="s">
        <v>1531</v>
      </c>
      <c r="H254" s="54">
        <v>0.1421</v>
      </c>
      <c r="I254" s="45" t="str">
        <f>_xlfn.XLOOKUP(Chronic_Absenteeism[[#This Row],[School Name]],Maine_Schools[School Name],Maine_Schools[Grade Span],"error")</f>
        <v>04-05</v>
      </c>
      <c r="J254" s="44" t="str">
        <f>_xlfn.XLOOKUP(Chronic_Absenteeism[[#This Row],[School Name]],Maine_Schools[School Name],Maine_Schools[Comparison School Type],"error")</f>
        <v>Non Charter</v>
      </c>
    </row>
    <row r="255" spans="1:10" ht="16" hidden="1">
      <c r="A255" t="s">
        <v>570</v>
      </c>
      <c r="B255" t="s">
        <v>955</v>
      </c>
      <c r="C255" t="s">
        <v>428</v>
      </c>
      <c r="D255" t="s">
        <v>1243</v>
      </c>
      <c r="E255" t="s">
        <v>1243</v>
      </c>
      <c r="F255" t="s">
        <v>1261</v>
      </c>
      <c r="G255" t="s">
        <v>1532</v>
      </c>
      <c r="H255" s="54">
        <v>9.69E-2</v>
      </c>
      <c r="I255" s="45" t="str">
        <f>_xlfn.XLOOKUP(Chronic_Absenteeism[[#This Row],[School Name]],Maine_Schools[School Name],Maine_Schools[Grade Span],"error")</f>
        <v>PK-04</v>
      </c>
      <c r="J255" s="44" t="str">
        <f>_xlfn.XLOOKUP(Chronic_Absenteeism[[#This Row],[School Name]],Maine_Schools[School Name],Maine_Schools[Comparison School Type],"error")</f>
        <v>Non Charter</v>
      </c>
    </row>
    <row r="256" spans="1:10" ht="16" hidden="1">
      <c r="A256" t="s">
        <v>570</v>
      </c>
      <c r="B256" t="s">
        <v>955</v>
      </c>
      <c r="C256" t="s">
        <v>247</v>
      </c>
      <c r="D256" t="s">
        <v>1243</v>
      </c>
      <c r="E256" t="s">
        <v>1243</v>
      </c>
      <c r="F256" t="s">
        <v>1533</v>
      </c>
      <c r="G256" t="s">
        <v>1534</v>
      </c>
      <c r="H256" s="54">
        <v>0.25269999999999998</v>
      </c>
      <c r="I256" s="45" t="str">
        <f>_xlfn.XLOOKUP(Chronic_Absenteeism[[#This Row],[School Name]],Maine_Schools[School Name],Maine_Schools[Grade Span],"error")</f>
        <v>09-12</v>
      </c>
      <c r="J256" s="44" t="str">
        <f>_xlfn.XLOOKUP(Chronic_Absenteeism[[#This Row],[School Name]],Maine_Schools[School Name],Maine_Schools[Comparison School Type],"error")</f>
        <v>Non Charter</v>
      </c>
    </row>
    <row r="257" spans="1:10" ht="16" hidden="1">
      <c r="A257" t="s">
        <v>570</v>
      </c>
      <c r="B257" t="s">
        <v>955</v>
      </c>
      <c r="C257" t="s">
        <v>470</v>
      </c>
      <c r="D257" t="s">
        <v>1243</v>
      </c>
      <c r="E257" t="s">
        <v>1243</v>
      </c>
      <c r="F257" t="s">
        <v>1418</v>
      </c>
      <c r="G257" t="s">
        <v>1535</v>
      </c>
      <c r="H257" s="54">
        <v>0.23730000000000001</v>
      </c>
      <c r="I257" s="45" t="str">
        <f>_xlfn.XLOOKUP(Chronic_Absenteeism[[#This Row],[School Name]],Maine_Schools[School Name],Maine_Schools[Grade Span],"error")</f>
        <v>06-08</v>
      </c>
      <c r="J257" s="44" t="str">
        <f>_xlfn.XLOOKUP(Chronic_Absenteeism[[#This Row],[School Name]],Maine_Schools[School Name],Maine_Schools[Comparison School Type],"error")</f>
        <v>Non Charter</v>
      </c>
    </row>
    <row r="258" spans="1:10" ht="16" hidden="1">
      <c r="A258" t="s">
        <v>570</v>
      </c>
      <c r="B258" t="s">
        <v>955</v>
      </c>
      <c r="C258" t="s">
        <v>562</v>
      </c>
      <c r="D258" t="s">
        <v>1243</v>
      </c>
      <c r="E258" t="s">
        <v>1243</v>
      </c>
      <c r="F258" t="s">
        <v>1382</v>
      </c>
      <c r="G258" t="s">
        <v>1536</v>
      </c>
      <c r="H258" s="54">
        <v>0.1125</v>
      </c>
      <c r="I258" s="45" t="str">
        <f>_xlfn.XLOOKUP(Chronic_Absenteeism[[#This Row],[School Name]],Maine_Schools[School Name],Maine_Schools[Grade Span],"error")</f>
        <v>KG-03</v>
      </c>
      <c r="J258" s="44" t="str">
        <f>_xlfn.XLOOKUP(Chronic_Absenteeism[[#This Row],[School Name]],Maine_Schools[School Name],Maine_Schools[Comparison School Type],"error")</f>
        <v>Non Charter</v>
      </c>
    </row>
    <row r="259" spans="1:10" ht="16" hidden="1">
      <c r="A259" t="s">
        <v>570</v>
      </c>
      <c r="B259" t="s">
        <v>958</v>
      </c>
      <c r="C259" t="s">
        <v>6</v>
      </c>
      <c r="D259" t="s">
        <v>1243</v>
      </c>
      <c r="E259" t="s">
        <v>1243</v>
      </c>
      <c r="F259" t="s">
        <v>1336</v>
      </c>
      <c r="G259" t="s">
        <v>1509</v>
      </c>
      <c r="H259" s="54">
        <v>0.1439</v>
      </c>
      <c r="I259" s="45" t="str">
        <f>_xlfn.XLOOKUP(Chronic_Absenteeism[[#This Row],[School Name]],Maine_Schools[School Name],Maine_Schools[Grade Span],"error")</f>
        <v>PK-04</v>
      </c>
      <c r="J259" s="44" t="str">
        <f>_xlfn.XLOOKUP(Chronic_Absenteeism[[#This Row],[School Name]],Maine_Schools[School Name],Maine_Schools[Comparison School Type],"error")</f>
        <v>Non Charter</v>
      </c>
    </row>
    <row r="260" spans="1:10" ht="16" hidden="1">
      <c r="A260" t="s">
        <v>570</v>
      </c>
      <c r="B260" t="s">
        <v>958</v>
      </c>
      <c r="C260" t="s">
        <v>66</v>
      </c>
      <c r="D260" t="s">
        <v>1243</v>
      </c>
      <c r="E260" t="s">
        <v>1243</v>
      </c>
      <c r="F260" t="s">
        <v>1446</v>
      </c>
      <c r="G260" t="s">
        <v>1537</v>
      </c>
      <c r="H260" s="54">
        <v>0.23830000000000001</v>
      </c>
      <c r="I260" s="45" t="str">
        <f>_xlfn.XLOOKUP(Chronic_Absenteeism[[#This Row],[School Name]],Maine_Schools[School Name],Maine_Schools[Grade Span],"error")</f>
        <v>09-12</v>
      </c>
      <c r="J260" s="44" t="str">
        <f>_xlfn.XLOOKUP(Chronic_Absenteeism[[#This Row],[School Name]],Maine_Schools[School Name],Maine_Schools[Comparison School Type],"error")</f>
        <v>Non Charter</v>
      </c>
    </row>
    <row r="261" spans="1:10" ht="16" hidden="1">
      <c r="A261" t="s">
        <v>570</v>
      </c>
      <c r="B261" t="s">
        <v>958</v>
      </c>
      <c r="C261" t="s">
        <v>417</v>
      </c>
      <c r="D261" t="s">
        <v>1243</v>
      </c>
      <c r="E261" t="s">
        <v>1243</v>
      </c>
      <c r="F261" t="s">
        <v>1538</v>
      </c>
      <c r="G261" t="s">
        <v>1393</v>
      </c>
      <c r="H261" s="54">
        <v>0.16159999999999999</v>
      </c>
      <c r="I261" s="45" t="str">
        <f>_xlfn.XLOOKUP(Chronic_Absenteeism[[#This Row],[School Name]],Maine_Schools[School Name],Maine_Schools[Grade Span],"error")</f>
        <v>05-08</v>
      </c>
      <c r="J261" s="44" t="str">
        <f>_xlfn.XLOOKUP(Chronic_Absenteeism[[#This Row],[School Name]],Maine_Schools[School Name],Maine_Schools[Comparison School Type],"error")</f>
        <v>Non Charter</v>
      </c>
    </row>
    <row r="262" spans="1:10" ht="16" hidden="1">
      <c r="A262" t="s">
        <v>570</v>
      </c>
      <c r="B262" t="s">
        <v>958</v>
      </c>
      <c r="C262" t="s">
        <v>487</v>
      </c>
      <c r="D262" t="s">
        <v>1243</v>
      </c>
      <c r="E262" t="s">
        <v>1243</v>
      </c>
      <c r="F262" t="s">
        <v>1290</v>
      </c>
      <c r="G262" t="s">
        <v>1362</v>
      </c>
      <c r="H262" s="54">
        <v>0.1283</v>
      </c>
      <c r="I262" s="45" t="str">
        <f>_xlfn.XLOOKUP(Chronic_Absenteeism[[#This Row],[School Name]],Maine_Schools[School Name],Maine_Schools[Grade Span],"error")</f>
        <v>KG-02</v>
      </c>
      <c r="J262" s="44" t="str">
        <f>_xlfn.XLOOKUP(Chronic_Absenteeism[[#This Row],[School Name]],Maine_Schools[School Name],Maine_Schools[Comparison School Type],"error")</f>
        <v>Non Charter</v>
      </c>
    </row>
    <row r="263" spans="1:10" ht="16" hidden="1">
      <c r="A263" t="s">
        <v>570</v>
      </c>
      <c r="B263" t="s">
        <v>958</v>
      </c>
      <c r="C263" t="s">
        <v>521</v>
      </c>
      <c r="D263" t="s">
        <v>1243</v>
      </c>
      <c r="E263" t="s">
        <v>1243</v>
      </c>
      <c r="F263" t="s">
        <v>1253</v>
      </c>
      <c r="G263" t="s">
        <v>1480</v>
      </c>
      <c r="H263" s="54">
        <v>0.14219999999999999</v>
      </c>
      <c r="I263" s="45" t="str">
        <f>_xlfn.XLOOKUP(Chronic_Absenteeism[[#This Row],[School Name]],Maine_Schools[School Name],Maine_Schools[Grade Span],"error")</f>
        <v>KG-02</v>
      </c>
      <c r="J263" s="44" t="str">
        <f>_xlfn.XLOOKUP(Chronic_Absenteeism[[#This Row],[School Name]],Maine_Schools[School Name],Maine_Schools[Comparison School Type],"error")</f>
        <v>Non Charter</v>
      </c>
    </row>
    <row r="264" spans="1:10" ht="16" hidden="1">
      <c r="A264" t="s">
        <v>570</v>
      </c>
      <c r="B264" t="s">
        <v>961</v>
      </c>
      <c r="C264" t="s">
        <v>219</v>
      </c>
      <c r="D264" t="s">
        <v>1243</v>
      </c>
      <c r="E264" t="s">
        <v>1243</v>
      </c>
      <c r="F264" t="s">
        <v>1419</v>
      </c>
      <c r="G264" t="s">
        <v>1539</v>
      </c>
      <c r="H264" s="54">
        <v>0.1971</v>
      </c>
      <c r="I264" s="45" t="str">
        <f>_xlfn.XLOOKUP(Chronic_Absenteeism[[#This Row],[School Name]],Maine_Schools[School Name],Maine_Schools[Grade Span],"error")</f>
        <v>07-08</v>
      </c>
      <c r="J264" s="44" t="str">
        <f>_xlfn.XLOOKUP(Chronic_Absenteeism[[#This Row],[School Name]],Maine_Schools[School Name],Maine_Schools[Comparison School Type],"error")</f>
        <v>Non Charter</v>
      </c>
    </row>
    <row r="265" spans="1:10" ht="16" hidden="1">
      <c r="A265" t="s">
        <v>570</v>
      </c>
      <c r="B265" t="s">
        <v>961</v>
      </c>
      <c r="C265" t="s">
        <v>103</v>
      </c>
      <c r="D265" t="s">
        <v>1243</v>
      </c>
      <c r="E265" t="s">
        <v>1243</v>
      </c>
      <c r="F265" t="s">
        <v>1244</v>
      </c>
      <c r="G265" t="s">
        <v>1540</v>
      </c>
      <c r="H265" s="54">
        <v>0.16200000000000001</v>
      </c>
      <c r="I265" s="45" t="str">
        <f>_xlfn.XLOOKUP(Chronic_Absenteeism[[#This Row],[School Name]],Maine_Schools[School Name],Maine_Schools[Grade Span],"error")</f>
        <v>PK-06</v>
      </c>
      <c r="J265" s="44" t="str">
        <f>_xlfn.XLOOKUP(Chronic_Absenteeism[[#This Row],[School Name]],Maine_Schools[School Name],Maine_Schools[Comparison School Type],"error")</f>
        <v>Non Charter</v>
      </c>
    </row>
    <row r="266" spans="1:10" ht="16" hidden="1">
      <c r="A266" t="s">
        <v>570</v>
      </c>
      <c r="B266" t="s">
        <v>961</v>
      </c>
      <c r="C266" t="s">
        <v>492</v>
      </c>
      <c r="D266" t="s">
        <v>1243</v>
      </c>
      <c r="E266" t="s">
        <v>1243</v>
      </c>
      <c r="F266" t="s">
        <v>1541</v>
      </c>
      <c r="G266" t="s">
        <v>1542</v>
      </c>
      <c r="H266" s="54">
        <v>0.13850000000000001</v>
      </c>
      <c r="I266" s="45" t="str">
        <f>_xlfn.XLOOKUP(Chronic_Absenteeism[[#This Row],[School Name]],Maine_Schools[School Name],Maine_Schools[Grade Span],"error")</f>
        <v>PK-06</v>
      </c>
      <c r="J266" s="44" t="str">
        <f>_xlfn.XLOOKUP(Chronic_Absenteeism[[#This Row],[School Name]],Maine_Schools[School Name],Maine_Schools[Comparison School Type],"error")</f>
        <v>Non Charter</v>
      </c>
    </row>
    <row r="267" spans="1:10" ht="16" hidden="1">
      <c r="A267" t="s">
        <v>570</v>
      </c>
      <c r="B267" t="s">
        <v>961</v>
      </c>
      <c r="C267" t="s">
        <v>426</v>
      </c>
      <c r="D267" t="s">
        <v>1243</v>
      </c>
      <c r="E267" t="s">
        <v>1243</v>
      </c>
      <c r="F267" t="s">
        <v>1439</v>
      </c>
      <c r="G267" t="s">
        <v>1543</v>
      </c>
      <c r="H267" s="54">
        <v>0.1598</v>
      </c>
      <c r="I267" s="45" t="str">
        <f>_xlfn.XLOOKUP(Chronic_Absenteeism[[#This Row],[School Name]],Maine_Schools[School Name],Maine_Schools[Grade Span],"error")</f>
        <v>PK-06</v>
      </c>
      <c r="J267" s="44" t="str">
        <f>_xlfn.XLOOKUP(Chronic_Absenteeism[[#This Row],[School Name]],Maine_Schools[School Name],Maine_Schools[Comparison School Type],"error")</f>
        <v>Non Charter</v>
      </c>
    </row>
    <row r="268" spans="1:10" ht="16" hidden="1">
      <c r="A268" t="s">
        <v>570</v>
      </c>
      <c r="B268" t="s">
        <v>961</v>
      </c>
      <c r="C268" t="s">
        <v>279</v>
      </c>
      <c r="D268" t="s">
        <v>1243</v>
      </c>
      <c r="E268" t="s">
        <v>1243</v>
      </c>
      <c r="F268" t="s">
        <v>1407</v>
      </c>
      <c r="G268" t="s">
        <v>1544</v>
      </c>
      <c r="H268" s="54">
        <v>0.27079999999999999</v>
      </c>
      <c r="I268" s="45" t="str">
        <f>_xlfn.XLOOKUP(Chronic_Absenteeism[[#This Row],[School Name]],Maine_Schools[School Name],Maine_Schools[Grade Span],"error")</f>
        <v>09-12</v>
      </c>
      <c r="J268" s="44" t="str">
        <f>_xlfn.XLOOKUP(Chronic_Absenteeism[[#This Row],[School Name]],Maine_Schools[School Name],Maine_Schools[Comparison School Type],"error")</f>
        <v>Non Charter</v>
      </c>
    </row>
    <row r="269" spans="1:10" ht="16" hidden="1">
      <c r="A269" t="s">
        <v>570</v>
      </c>
      <c r="B269" t="s">
        <v>965</v>
      </c>
      <c r="C269" t="s">
        <v>1</v>
      </c>
      <c r="D269" t="s">
        <v>1243</v>
      </c>
      <c r="E269" t="s">
        <v>1243</v>
      </c>
      <c r="F269" t="s">
        <v>1249</v>
      </c>
      <c r="G269" t="s">
        <v>1366</v>
      </c>
      <c r="H269" s="54">
        <v>0.2427</v>
      </c>
      <c r="I269" s="45" t="str">
        <f>_xlfn.XLOOKUP(Chronic_Absenteeism[[#This Row],[School Name]],Maine_Schools[School Name],Maine_Schools[Grade Span],"error")</f>
        <v>PK-06</v>
      </c>
      <c r="J269" s="44" t="str">
        <f>_xlfn.XLOOKUP(Chronic_Absenteeism[[#This Row],[School Name]],Maine_Schools[School Name],Maine_Schools[Comparison School Type],"error")</f>
        <v>Non Charter</v>
      </c>
    </row>
    <row r="270" spans="1:10" ht="16" hidden="1">
      <c r="A270" t="s">
        <v>570</v>
      </c>
      <c r="B270" t="s">
        <v>965</v>
      </c>
      <c r="C270" t="s">
        <v>238</v>
      </c>
      <c r="D270" t="s">
        <v>1243</v>
      </c>
      <c r="E270" t="s">
        <v>1243</v>
      </c>
      <c r="F270" t="s">
        <v>1497</v>
      </c>
      <c r="G270" t="s">
        <v>1545</v>
      </c>
      <c r="H270" s="54">
        <v>0.254</v>
      </c>
      <c r="I270" s="45" t="str">
        <f>_xlfn.XLOOKUP(Chronic_Absenteeism[[#This Row],[School Name]],Maine_Schools[School Name],Maine_Schools[Grade Span],"error")</f>
        <v>PK-06</v>
      </c>
      <c r="J270" s="44" t="str">
        <f>_xlfn.XLOOKUP(Chronic_Absenteeism[[#This Row],[School Name]],Maine_Schools[School Name],Maine_Schools[Comparison School Type],"error")</f>
        <v>Non Charter</v>
      </c>
    </row>
    <row r="271" spans="1:10" ht="16" hidden="1">
      <c r="A271" t="s">
        <v>570</v>
      </c>
      <c r="B271" t="s">
        <v>965</v>
      </c>
      <c r="C271" t="s">
        <v>244</v>
      </c>
      <c r="D271" t="s">
        <v>1243</v>
      </c>
      <c r="E271" t="s">
        <v>1243</v>
      </c>
      <c r="F271" t="s">
        <v>1253</v>
      </c>
      <c r="G271" t="s">
        <v>1366</v>
      </c>
      <c r="H271" s="54">
        <v>0.28160000000000002</v>
      </c>
      <c r="I271" s="45" t="str">
        <f>_xlfn.XLOOKUP(Chronic_Absenteeism[[#This Row],[School Name]],Maine_Schools[School Name],Maine_Schools[Grade Span],"error")</f>
        <v>03-06</v>
      </c>
      <c r="J271" s="44" t="str">
        <f>_xlfn.XLOOKUP(Chronic_Absenteeism[[#This Row],[School Name]],Maine_Schools[School Name],Maine_Schools[Comparison School Type],"error")</f>
        <v>Non Charter</v>
      </c>
    </row>
    <row r="272" spans="1:10" ht="16" hidden="1">
      <c r="A272" t="s">
        <v>570</v>
      </c>
      <c r="B272" t="s">
        <v>965</v>
      </c>
      <c r="C272" t="s">
        <v>435</v>
      </c>
      <c r="D272" t="s">
        <v>1243</v>
      </c>
      <c r="E272" t="s">
        <v>1243</v>
      </c>
      <c r="F272" t="s">
        <v>1256</v>
      </c>
      <c r="G272" t="s">
        <v>1436</v>
      </c>
      <c r="H272" s="54">
        <v>0.16089999999999999</v>
      </c>
      <c r="I272" s="45" t="str">
        <f>_xlfn.XLOOKUP(Chronic_Absenteeism[[#This Row],[School Name]],Maine_Schools[School Name],Maine_Schools[Grade Span],"error")</f>
        <v>PK-06</v>
      </c>
      <c r="J272" s="44" t="str">
        <f>_xlfn.XLOOKUP(Chronic_Absenteeism[[#This Row],[School Name]],Maine_Schools[School Name],Maine_Schools[Comparison School Type],"error")</f>
        <v>Non Charter</v>
      </c>
    </row>
    <row r="273" spans="1:10" ht="16" hidden="1">
      <c r="A273" t="s">
        <v>570</v>
      </c>
      <c r="B273" t="s">
        <v>965</v>
      </c>
      <c r="C273" t="s">
        <v>174</v>
      </c>
      <c r="D273" t="s">
        <v>1243</v>
      </c>
      <c r="E273" t="s">
        <v>1243</v>
      </c>
      <c r="F273" t="s">
        <v>1273</v>
      </c>
      <c r="G273" t="s">
        <v>1453</v>
      </c>
      <c r="H273" s="54">
        <v>0.31619999999999998</v>
      </c>
      <c r="I273" s="45" t="str">
        <f>_xlfn.XLOOKUP(Chronic_Absenteeism[[#This Row],[School Name]],Maine_Schools[School Name],Maine_Schools[Grade Span],"error")</f>
        <v>PK-06</v>
      </c>
      <c r="J273" s="44" t="str">
        <f>_xlfn.XLOOKUP(Chronic_Absenteeism[[#This Row],[School Name]],Maine_Schools[School Name],Maine_Schools[Comparison School Type],"error")</f>
        <v>Non Charter</v>
      </c>
    </row>
    <row r="274" spans="1:10" ht="16" hidden="1">
      <c r="A274" t="s">
        <v>570</v>
      </c>
      <c r="B274" t="s">
        <v>965</v>
      </c>
      <c r="C274" t="s">
        <v>207</v>
      </c>
      <c r="D274" t="s">
        <v>1243</v>
      </c>
      <c r="E274" t="s">
        <v>1243</v>
      </c>
      <c r="F274" t="s">
        <v>1377</v>
      </c>
      <c r="G274" t="s">
        <v>1546</v>
      </c>
      <c r="H274" s="54">
        <v>0.14879999999999999</v>
      </c>
      <c r="I274" s="45" t="str">
        <f>_xlfn.XLOOKUP(Chronic_Absenteeism[[#This Row],[School Name]],Maine_Schools[School Name],Maine_Schools[Grade Span],"error")</f>
        <v>PK-06</v>
      </c>
      <c r="J274" s="44" t="str">
        <f>_xlfn.XLOOKUP(Chronic_Absenteeism[[#This Row],[School Name]],Maine_Schools[School Name],Maine_Schools[Comparison School Type],"error")</f>
        <v>Non Charter</v>
      </c>
    </row>
    <row r="275" spans="1:10" ht="16" hidden="1">
      <c r="A275" t="s">
        <v>570</v>
      </c>
      <c r="B275" t="s">
        <v>965</v>
      </c>
      <c r="C275" t="s">
        <v>178</v>
      </c>
      <c r="D275" t="s">
        <v>1243</v>
      </c>
      <c r="E275" t="s">
        <v>1243</v>
      </c>
      <c r="F275" t="s">
        <v>1486</v>
      </c>
      <c r="G275" t="s">
        <v>1547</v>
      </c>
      <c r="H275" s="54">
        <v>0.46760000000000002</v>
      </c>
      <c r="I275" s="45" t="str">
        <f>_xlfn.XLOOKUP(Chronic_Absenteeism[[#This Row],[School Name]],Maine_Schools[School Name],Maine_Schools[Grade Span],"error")</f>
        <v>09-12</v>
      </c>
      <c r="J275" s="44" t="str">
        <f>_xlfn.XLOOKUP(Chronic_Absenteeism[[#This Row],[School Name]],Maine_Schools[School Name],Maine_Schools[Comparison School Type],"error")</f>
        <v>Non Charter</v>
      </c>
    </row>
    <row r="276" spans="1:10" ht="16" hidden="1">
      <c r="A276" t="s">
        <v>570</v>
      </c>
      <c r="B276" t="s">
        <v>965</v>
      </c>
      <c r="C276" t="s">
        <v>211</v>
      </c>
      <c r="D276" t="s">
        <v>1243</v>
      </c>
      <c r="E276" t="s">
        <v>1243</v>
      </c>
      <c r="F276" t="s">
        <v>1272</v>
      </c>
      <c r="G276" t="s">
        <v>1548</v>
      </c>
      <c r="H276" s="54">
        <v>0.3039</v>
      </c>
      <c r="I276" s="45" t="str">
        <f>_xlfn.XLOOKUP(Chronic_Absenteeism[[#This Row],[School Name]],Maine_Schools[School Name],Maine_Schools[Grade Span],"error")</f>
        <v>07-08</v>
      </c>
      <c r="J276" s="44" t="str">
        <f>_xlfn.XLOOKUP(Chronic_Absenteeism[[#This Row],[School Name]],Maine_Schools[School Name],Maine_Schools[Comparison School Type],"error")</f>
        <v>Non Charter</v>
      </c>
    </row>
    <row r="277" spans="1:10" ht="16" hidden="1">
      <c r="A277" t="s">
        <v>570</v>
      </c>
      <c r="B277" t="s">
        <v>965</v>
      </c>
      <c r="C277" t="s">
        <v>291</v>
      </c>
      <c r="D277" t="s">
        <v>1243</v>
      </c>
      <c r="E277" t="s">
        <v>1243</v>
      </c>
      <c r="F277" t="s">
        <v>1373</v>
      </c>
      <c r="G277" t="s">
        <v>1263</v>
      </c>
      <c r="H277" s="54">
        <v>0.28129999999999999</v>
      </c>
      <c r="I277" s="45" t="str">
        <f>_xlfn.XLOOKUP(Chronic_Absenteeism[[#This Row],[School Name]],Maine_Schools[School Name],Maine_Schools[Grade Span],"error")</f>
        <v>PK-06</v>
      </c>
      <c r="J277" s="44" t="str">
        <f>_xlfn.XLOOKUP(Chronic_Absenteeism[[#This Row],[School Name]],Maine_Schools[School Name],Maine_Schools[Comparison School Type],"error")</f>
        <v>Non Charter</v>
      </c>
    </row>
    <row r="278" spans="1:10" ht="16" hidden="1">
      <c r="A278" t="s">
        <v>570</v>
      </c>
      <c r="B278" t="s">
        <v>965</v>
      </c>
      <c r="C278" t="s">
        <v>552</v>
      </c>
      <c r="D278" t="s">
        <v>1243</v>
      </c>
      <c r="E278" t="s">
        <v>1243</v>
      </c>
      <c r="F278" t="s">
        <v>1333</v>
      </c>
      <c r="G278" t="s">
        <v>1294</v>
      </c>
      <c r="H278" s="54">
        <v>0.2329</v>
      </c>
      <c r="I278" s="45" t="str">
        <f>_xlfn.XLOOKUP(Chronic_Absenteeism[[#This Row],[School Name]],Maine_Schools[School Name],Maine_Schools[Grade Span],"error")</f>
        <v>PK-02</v>
      </c>
      <c r="J278" s="44" t="str">
        <f>_xlfn.XLOOKUP(Chronic_Absenteeism[[#This Row],[School Name]],Maine_Schools[School Name],Maine_Schools[Comparison School Type],"error")</f>
        <v>Non Charter</v>
      </c>
    </row>
    <row r="279" spans="1:10" ht="16" hidden="1">
      <c r="A279" t="s">
        <v>570</v>
      </c>
      <c r="B279" t="s">
        <v>973</v>
      </c>
      <c r="C279" t="s">
        <v>146</v>
      </c>
      <c r="D279" t="s">
        <v>1243</v>
      </c>
      <c r="E279" t="s">
        <v>1243</v>
      </c>
      <c r="F279" t="s">
        <v>1549</v>
      </c>
      <c r="G279" t="s">
        <v>1550</v>
      </c>
      <c r="H279" s="54">
        <v>0.105</v>
      </c>
      <c r="I279" s="45" t="str">
        <f>_xlfn.XLOOKUP(Chronic_Absenteeism[[#This Row],[School Name]],Maine_Schools[School Name],Maine_Schools[Grade Span],"error")</f>
        <v>PK-05</v>
      </c>
      <c r="J279" s="44" t="str">
        <f>_xlfn.XLOOKUP(Chronic_Absenteeism[[#This Row],[School Name]],Maine_Schools[School Name],Maine_Schools[Comparison School Type],"error")</f>
        <v>Non Charter</v>
      </c>
    </row>
    <row r="280" spans="1:10" ht="16" hidden="1">
      <c r="A280" t="s">
        <v>570</v>
      </c>
      <c r="B280" t="s">
        <v>973</v>
      </c>
      <c r="C280" t="s">
        <v>221</v>
      </c>
      <c r="D280" t="s">
        <v>1243</v>
      </c>
      <c r="E280" t="s">
        <v>1243</v>
      </c>
      <c r="F280" t="s">
        <v>1244</v>
      </c>
      <c r="G280" t="s">
        <v>1551</v>
      </c>
      <c r="H280" s="54">
        <v>0.19769999999999999</v>
      </c>
      <c r="I280" s="45" t="str">
        <f>_xlfn.XLOOKUP(Chronic_Absenteeism[[#This Row],[School Name]],Maine_Schools[School Name],Maine_Schools[Grade Span],"error")</f>
        <v>05-08</v>
      </c>
      <c r="J280" s="44" t="str">
        <f>_xlfn.XLOOKUP(Chronic_Absenteeism[[#This Row],[School Name]],Maine_Schools[School Name],Maine_Schools[Comparison School Type],"error")</f>
        <v>Non Charter</v>
      </c>
    </row>
    <row r="281" spans="1:10" ht="16" hidden="1">
      <c r="A281" t="s">
        <v>570</v>
      </c>
      <c r="B281" t="s">
        <v>973</v>
      </c>
      <c r="C281" t="s">
        <v>278</v>
      </c>
      <c r="D281" t="s">
        <v>1243</v>
      </c>
      <c r="E281" t="s">
        <v>1243</v>
      </c>
      <c r="F281" t="s">
        <v>1410</v>
      </c>
      <c r="G281" t="s">
        <v>1552</v>
      </c>
      <c r="H281" s="54">
        <v>0.1356</v>
      </c>
      <c r="I281" s="45" t="str">
        <f>_xlfn.XLOOKUP(Chronic_Absenteeism[[#This Row],[School Name]],Maine_Schools[School Name],Maine_Schools[Grade Span],"error")</f>
        <v>PK-04</v>
      </c>
      <c r="J281" s="44" t="str">
        <f>_xlfn.XLOOKUP(Chronic_Absenteeism[[#This Row],[School Name]],Maine_Schools[School Name],Maine_Schools[Comparison School Type],"error")</f>
        <v>Non Charter</v>
      </c>
    </row>
    <row r="282" spans="1:10" ht="16" hidden="1">
      <c r="A282" t="s">
        <v>570</v>
      </c>
      <c r="B282" t="s">
        <v>973</v>
      </c>
      <c r="C282" t="s">
        <v>450</v>
      </c>
      <c r="D282" t="s">
        <v>1243</v>
      </c>
      <c r="E282" t="s">
        <v>1243</v>
      </c>
      <c r="F282" t="s">
        <v>1246</v>
      </c>
      <c r="G282" t="s">
        <v>1509</v>
      </c>
      <c r="H282" s="54">
        <v>0.1061</v>
      </c>
      <c r="I282" s="45" t="str">
        <f>_xlfn.XLOOKUP(Chronic_Absenteeism[[#This Row],[School Name]],Maine_Schools[School Name],Maine_Schools[Grade Span],"error")</f>
        <v>PK-05</v>
      </c>
      <c r="J282" s="44" t="str">
        <f>_xlfn.XLOOKUP(Chronic_Absenteeism[[#This Row],[School Name]],Maine_Schools[School Name],Maine_Schools[Comparison School Type],"error")</f>
        <v>Non Charter</v>
      </c>
    </row>
    <row r="283" spans="1:10" ht="16" hidden="1">
      <c r="A283" t="s">
        <v>570</v>
      </c>
      <c r="B283" t="s">
        <v>973</v>
      </c>
      <c r="C283" t="s">
        <v>294</v>
      </c>
      <c r="D283" t="s">
        <v>1243</v>
      </c>
      <c r="E283" t="s">
        <v>1243</v>
      </c>
      <c r="F283" t="s">
        <v>1553</v>
      </c>
      <c r="G283" t="s">
        <v>1554</v>
      </c>
      <c r="H283" s="54">
        <v>0.27110000000000001</v>
      </c>
      <c r="I283" s="45" t="str">
        <f>_xlfn.XLOOKUP(Chronic_Absenteeism[[#This Row],[School Name]],Maine_Schools[School Name],Maine_Schools[Grade Span],"error")</f>
        <v>09-12</v>
      </c>
      <c r="J283" s="44" t="str">
        <f>_xlfn.XLOOKUP(Chronic_Absenteeism[[#This Row],[School Name]],Maine_Schools[School Name],Maine_Schools[Comparison School Type],"error")</f>
        <v>Non Charter</v>
      </c>
    </row>
    <row r="284" spans="1:10" ht="16" hidden="1">
      <c r="A284" t="s">
        <v>570</v>
      </c>
      <c r="B284" t="s">
        <v>973</v>
      </c>
      <c r="C284" t="s">
        <v>488</v>
      </c>
      <c r="D284" t="s">
        <v>1243</v>
      </c>
      <c r="E284" t="s">
        <v>1243</v>
      </c>
      <c r="F284" t="s">
        <v>1366</v>
      </c>
      <c r="G284" t="s">
        <v>1555</v>
      </c>
      <c r="H284" s="54">
        <v>0.2225</v>
      </c>
      <c r="I284" s="45" t="str">
        <f>_xlfn.XLOOKUP(Chronic_Absenteeism[[#This Row],[School Name]],Maine_Schools[School Name],Maine_Schools[Grade Span],"error")</f>
        <v>06-08</v>
      </c>
      <c r="J284" s="44" t="str">
        <f>_xlfn.XLOOKUP(Chronic_Absenteeism[[#This Row],[School Name]],Maine_Schools[School Name],Maine_Schools[Comparison School Type],"error")</f>
        <v>Non Charter</v>
      </c>
    </row>
    <row r="285" spans="1:10" ht="16" hidden="1">
      <c r="A285" t="s">
        <v>570</v>
      </c>
      <c r="B285" t="s">
        <v>973</v>
      </c>
      <c r="C285" t="s">
        <v>517</v>
      </c>
      <c r="D285" t="s">
        <v>1243</v>
      </c>
      <c r="E285" t="s">
        <v>1243</v>
      </c>
      <c r="F285" t="s">
        <v>1410</v>
      </c>
      <c r="G285" t="s">
        <v>1556</v>
      </c>
      <c r="H285" s="54">
        <v>0.16489999999999999</v>
      </c>
      <c r="I285" s="45" t="str">
        <f>_xlfn.XLOOKUP(Chronic_Absenteeism[[#This Row],[School Name]],Maine_Schools[School Name],Maine_Schools[Grade Span],"error")</f>
        <v>PK-02</v>
      </c>
      <c r="J285" s="44" t="str">
        <f>_xlfn.XLOOKUP(Chronic_Absenteeism[[#This Row],[School Name]],Maine_Schools[School Name],Maine_Schools[Comparison School Type],"error")</f>
        <v>Non Charter</v>
      </c>
    </row>
    <row r="286" spans="1:10" ht="16" hidden="1">
      <c r="A286" t="s">
        <v>570</v>
      </c>
      <c r="B286" t="s">
        <v>973</v>
      </c>
      <c r="C286" t="s">
        <v>560</v>
      </c>
      <c r="D286" t="s">
        <v>1243</v>
      </c>
      <c r="E286" t="s">
        <v>1243</v>
      </c>
      <c r="F286" t="s">
        <v>1521</v>
      </c>
      <c r="G286" t="s">
        <v>1424</v>
      </c>
      <c r="H286" s="54">
        <v>0.16109999999999999</v>
      </c>
      <c r="I286" s="45" t="str">
        <f>_xlfn.XLOOKUP(Chronic_Absenteeism[[#This Row],[School Name]],Maine_Schools[School Name],Maine_Schools[Grade Span],"error")</f>
        <v>03-05</v>
      </c>
      <c r="J286" s="44" t="str">
        <f>_xlfn.XLOOKUP(Chronic_Absenteeism[[#This Row],[School Name]],Maine_Schools[School Name],Maine_Schools[Comparison School Type],"error")</f>
        <v>Non Charter</v>
      </c>
    </row>
    <row r="287" spans="1:10" ht="16" hidden="1">
      <c r="A287" t="s">
        <v>570</v>
      </c>
      <c r="B287" t="s">
        <v>978</v>
      </c>
      <c r="C287" t="s">
        <v>282</v>
      </c>
      <c r="D287" t="s">
        <v>1243</v>
      </c>
      <c r="E287" t="s">
        <v>1243</v>
      </c>
      <c r="F287" t="s">
        <v>1334</v>
      </c>
      <c r="G287" t="s">
        <v>1400</v>
      </c>
      <c r="H287" s="54">
        <v>0.28570000000000001</v>
      </c>
      <c r="I287" s="45" t="str">
        <f>_xlfn.XLOOKUP(Chronic_Absenteeism[[#This Row],[School Name]],Maine_Schools[School Name],Maine_Schools[Grade Span],"error")</f>
        <v>PK-04</v>
      </c>
      <c r="J287" s="44" t="str">
        <f>_xlfn.XLOOKUP(Chronic_Absenteeism[[#This Row],[School Name]],Maine_Schools[School Name],Maine_Schools[Comparison School Type],"error")</f>
        <v>Non Charter</v>
      </c>
    </row>
    <row r="288" spans="1:10" ht="16" hidden="1">
      <c r="A288" t="s">
        <v>570</v>
      </c>
      <c r="B288" t="s">
        <v>978</v>
      </c>
      <c r="C288" t="s">
        <v>201</v>
      </c>
      <c r="D288" t="s">
        <v>1243</v>
      </c>
      <c r="E288" t="s">
        <v>1243</v>
      </c>
      <c r="F288" t="s">
        <v>1557</v>
      </c>
      <c r="G288" t="s">
        <v>1558</v>
      </c>
      <c r="H288" s="54">
        <v>0.46010000000000001</v>
      </c>
      <c r="I288" s="45" t="str">
        <f>_xlfn.XLOOKUP(Chronic_Absenteeism[[#This Row],[School Name]],Maine_Schools[School Name],Maine_Schools[Grade Span],"error")</f>
        <v>09-12</v>
      </c>
      <c r="J288" s="44" t="str">
        <f>_xlfn.XLOOKUP(Chronic_Absenteeism[[#This Row],[School Name]],Maine_Schools[School Name],Maine_Schools[Comparison School Type],"error")</f>
        <v>Non Charter</v>
      </c>
    </row>
    <row r="289" spans="1:10" ht="16" hidden="1">
      <c r="A289" t="s">
        <v>570</v>
      </c>
      <c r="B289" t="s">
        <v>978</v>
      </c>
      <c r="C289" t="s">
        <v>297</v>
      </c>
      <c r="D289" t="s">
        <v>1243</v>
      </c>
      <c r="E289" t="s">
        <v>1243</v>
      </c>
      <c r="F289" t="s">
        <v>1327</v>
      </c>
      <c r="G289" t="s">
        <v>1559</v>
      </c>
      <c r="H289" s="54">
        <v>0.3105</v>
      </c>
      <c r="I289" s="45" t="str">
        <f>_xlfn.XLOOKUP(Chronic_Absenteeism[[#This Row],[School Name]],Maine_Schools[School Name],Maine_Schools[Grade Span],"error")</f>
        <v>05-08</v>
      </c>
      <c r="J289" s="44" t="str">
        <f>_xlfn.XLOOKUP(Chronic_Absenteeism[[#This Row],[School Name]],Maine_Schools[School Name],Maine_Schools[Comparison School Type],"error")</f>
        <v>Non Charter</v>
      </c>
    </row>
    <row r="290" spans="1:10" ht="16" hidden="1">
      <c r="A290" t="s">
        <v>570</v>
      </c>
      <c r="B290" t="s">
        <v>978</v>
      </c>
      <c r="C290" t="s">
        <v>299</v>
      </c>
      <c r="D290" t="s">
        <v>1243</v>
      </c>
      <c r="E290" t="s">
        <v>1243</v>
      </c>
      <c r="F290" t="s">
        <v>1560</v>
      </c>
      <c r="G290" t="s">
        <v>1561</v>
      </c>
      <c r="H290" s="54">
        <v>0.25929999999999997</v>
      </c>
      <c r="I290" s="45" t="str">
        <f>_xlfn.XLOOKUP(Chronic_Absenteeism[[#This Row],[School Name]],Maine_Schools[School Name],Maine_Schools[Grade Span],"error")</f>
        <v>PK-04</v>
      </c>
      <c r="J290" s="44" t="str">
        <f>_xlfn.XLOOKUP(Chronic_Absenteeism[[#This Row],[School Name]],Maine_Schools[School Name],Maine_Schools[Comparison School Type],"error")</f>
        <v>Non Charter</v>
      </c>
    </row>
    <row r="291" spans="1:10" ht="16" hidden="1">
      <c r="A291" t="s">
        <v>570</v>
      </c>
      <c r="B291" t="s">
        <v>978</v>
      </c>
      <c r="C291" t="s">
        <v>212</v>
      </c>
      <c r="D291" t="s">
        <v>1243</v>
      </c>
      <c r="E291" t="s">
        <v>1243</v>
      </c>
      <c r="F291" t="s">
        <v>1402</v>
      </c>
      <c r="G291" t="s">
        <v>1245</v>
      </c>
      <c r="H291" s="54">
        <v>0.2404</v>
      </c>
      <c r="I291" s="45" t="str">
        <f>_xlfn.XLOOKUP(Chronic_Absenteeism[[#This Row],[School Name]],Maine_Schools[School Name],Maine_Schools[Grade Span],"error")</f>
        <v>PK-04</v>
      </c>
      <c r="J291" s="44" t="str">
        <f>_xlfn.XLOOKUP(Chronic_Absenteeism[[#This Row],[School Name]],Maine_Schools[School Name],Maine_Schools[Comparison School Type],"error")</f>
        <v>Non Charter</v>
      </c>
    </row>
    <row r="292" spans="1:10" ht="16" hidden="1">
      <c r="A292" t="s">
        <v>570</v>
      </c>
      <c r="B292" t="s">
        <v>982</v>
      </c>
      <c r="C292" t="s">
        <v>198</v>
      </c>
      <c r="D292" t="s">
        <v>1243</v>
      </c>
      <c r="E292" t="s">
        <v>1243</v>
      </c>
      <c r="F292" t="s">
        <v>1288</v>
      </c>
      <c r="G292" t="s">
        <v>1390</v>
      </c>
      <c r="H292" s="54">
        <v>0.55079999999999996</v>
      </c>
      <c r="I292" s="45" t="str">
        <f>_xlfn.XLOOKUP(Chronic_Absenteeism[[#This Row],[School Name]],Maine_Schools[School Name],Maine_Schools[Grade Span],"error")</f>
        <v>09-12</v>
      </c>
      <c r="J292" s="44" t="str">
        <f>_xlfn.XLOOKUP(Chronic_Absenteeism[[#This Row],[School Name]],Maine_Schools[School Name],Maine_Schools[Comparison School Type],"error")</f>
        <v>Non Charter</v>
      </c>
    </row>
    <row r="293" spans="1:10" ht="16" hidden="1">
      <c r="A293" t="s">
        <v>570</v>
      </c>
      <c r="B293" t="s">
        <v>982</v>
      </c>
      <c r="C293" t="s">
        <v>202</v>
      </c>
      <c r="D293" t="s">
        <v>1243</v>
      </c>
      <c r="E293" t="s">
        <v>1243</v>
      </c>
      <c r="F293" t="s">
        <v>1392</v>
      </c>
      <c r="G293" t="s">
        <v>1562</v>
      </c>
      <c r="H293" s="54">
        <v>0.37740000000000001</v>
      </c>
      <c r="I293" s="45" t="str">
        <f>_xlfn.XLOOKUP(Chronic_Absenteeism[[#This Row],[School Name]],Maine_Schools[School Name],Maine_Schools[Grade Span],"error")</f>
        <v>06-08</v>
      </c>
      <c r="J293" s="44" t="str">
        <f>_xlfn.XLOOKUP(Chronic_Absenteeism[[#This Row],[School Name]],Maine_Schools[School Name],Maine_Schools[Comparison School Type],"error")</f>
        <v>Non Charter</v>
      </c>
    </row>
    <row r="294" spans="1:10" ht="16" hidden="1">
      <c r="A294" t="s">
        <v>570</v>
      </c>
      <c r="B294" t="s">
        <v>982</v>
      </c>
      <c r="C294" t="s">
        <v>439</v>
      </c>
      <c r="D294" t="s">
        <v>1243</v>
      </c>
      <c r="E294" t="s">
        <v>1243</v>
      </c>
      <c r="F294" t="s">
        <v>1360</v>
      </c>
      <c r="G294" t="s">
        <v>1305</v>
      </c>
      <c r="H294" s="54">
        <v>0.24709999999999999</v>
      </c>
      <c r="I294" s="45" t="str">
        <f>_xlfn.XLOOKUP(Chronic_Absenteeism[[#This Row],[School Name]],Maine_Schools[School Name],Maine_Schools[Grade Span],"error")</f>
        <v>PK-05</v>
      </c>
      <c r="J294" s="44" t="str">
        <f>_xlfn.XLOOKUP(Chronic_Absenteeism[[#This Row],[School Name]],Maine_Schools[School Name],Maine_Schools[Comparison School Type],"error")</f>
        <v>Non Charter</v>
      </c>
    </row>
    <row r="295" spans="1:10" ht="16" hidden="1">
      <c r="A295" t="s">
        <v>570</v>
      </c>
      <c r="B295" t="s">
        <v>984</v>
      </c>
      <c r="C295" t="s">
        <v>458</v>
      </c>
      <c r="D295" t="s">
        <v>1243</v>
      </c>
      <c r="E295" t="s">
        <v>1243</v>
      </c>
      <c r="F295" t="s">
        <v>1515</v>
      </c>
      <c r="G295" t="s">
        <v>1500</v>
      </c>
      <c r="H295" s="54">
        <v>0.16600000000000001</v>
      </c>
      <c r="I295" s="45" t="str">
        <f>_xlfn.XLOOKUP(Chronic_Absenteeism[[#This Row],[School Name]],Maine_Schools[School Name],Maine_Schools[Grade Span],"error")</f>
        <v>PK-02</v>
      </c>
      <c r="J295" s="44" t="str">
        <f>_xlfn.XLOOKUP(Chronic_Absenteeism[[#This Row],[School Name]],Maine_Schools[School Name],Maine_Schools[Comparison School Type],"error")</f>
        <v>Non Charter</v>
      </c>
    </row>
    <row r="296" spans="1:10" ht="16" hidden="1">
      <c r="A296" t="s">
        <v>570</v>
      </c>
      <c r="B296" t="s">
        <v>984</v>
      </c>
      <c r="C296" t="s">
        <v>305</v>
      </c>
      <c r="D296" t="s">
        <v>1243</v>
      </c>
      <c r="E296" t="s">
        <v>1243</v>
      </c>
      <c r="F296" t="s">
        <v>1424</v>
      </c>
      <c r="G296" t="s">
        <v>1563</v>
      </c>
      <c r="H296" s="54">
        <v>0.30399999999999999</v>
      </c>
      <c r="I296" s="45" t="str">
        <f>_xlfn.XLOOKUP(Chronic_Absenteeism[[#This Row],[School Name]],Maine_Schools[School Name],Maine_Schools[Grade Span],"error")</f>
        <v>09-12</v>
      </c>
      <c r="J296" s="44" t="str">
        <f>_xlfn.XLOOKUP(Chronic_Absenteeism[[#This Row],[School Name]],Maine_Schools[School Name],Maine_Schools[Comparison School Type],"error")</f>
        <v>Non Charter</v>
      </c>
    </row>
    <row r="297" spans="1:10" ht="16" hidden="1">
      <c r="A297" t="s">
        <v>570</v>
      </c>
      <c r="B297" t="s">
        <v>984</v>
      </c>
      <c r="C297" t="s">
        <v>306</v>
      </c>
      <c r="D297" t="s">
        <v>1243</v>
      </c>
      <c r="E297" t="s">
        <v>1243</v>
      </c>
      <c r="F297" t="s">
        <v>1402</v>
      </c>
      <c r="G297" t="s">
        <v>1564</v>
      </c>
      <c r="H297" s="54">
        <v>0.2591</v>
      </c>
      <c r="I297" s="45" t="str">
        <f>_xlfn.XLOOKUP(Chronic_Absenteeism[[#This Row],[School Name]],Maine_Schools[School Name],Maine_Schools[Grade Span],"error")</f>
        <v>KG-05</v>
      </c>
      <c r="J297" s="44" t="str">
        <f>_xlfn.XLOOKUP(Chronic_Absenteeism[[#This Row],[School Name]],Maine_Schools[School Name],Maine_Schools[Comparison School Type],"error")</f>
        <v>Non Charter</v>
      </c>
    </row>
    <row r="298" spans="1:10" ht="16" hidden="1">
      <c r="A298" t="s">
        <v>570</v>
      </c>
      <c r="B298" t="s">
        <v>984</v>
      </c>
      <c r="C298" t="s">
        <v>489</v>
      </c>
      <c r="D298" t="s">
        <v>1243</v>
      </c>
      <c r="E298" t="s">
        <v>1243</v>
      </c>
      <c r="F298" t="s">
        <v>1436</v>
      </c>
      <c r="G298" t="s">
        <v>1565</v>
      </c>
      <c r="H298" s="54">
        <v>0.18240000000000001</v>
      </c>
      <c r="I298" s="45" t="str">
        <f>_xlfn.XLOOKUP(Chronic_Absenteeism[[#This Row],[School Name]],Maine_Schools[School Name],Maine_Schools[Grade Span],"error")</f>
        <v>06-08</v>
      </c>
      <c r="J298" s="44" t="str">
        <f>_xlfn.XLOOKUP(Chronic_Absenteeism[[#This Row],[School Name]],Maine_Schools[School Name],Maine_Schools[Comparison School Type],"error")</f>
        <v>Non Charter</v>
      </c>
    </row>
    <row r="299" spans="1:10" ht="16" hidden="1">
      <c r="A299" t="s">
        <v>570</v>
      </c>
      <c r="B299" t="s">
        <v>984</v>
      </c>
      <c r="C299" t="s">
        <v>369</v>
      </c>
      <c r="D299" t="s">
        <v>1243</v>
      </c>
      <c r="E299" t="s">
        <v>1243</v>
      </c>
      <c r="F299" t="s">
        <v>1244</v>
      </c>
      <c r="G299" t="s">
        <v>1424</v>
      </c>
      <c r="H299" s="54">
        <v>0.16589999999999999</v>
      </c>
      <c r="I299" s="45" t="str">
        <f>_xlfn.XLOOKUP(Chronic_Absenteeism[[#This Row],[School Name]],Maine_Schools[School Name],Maine_Schools[Grade Span],"error")</f>
        <v>KG-05</v>
      </c>
      <c r="J299" s="44" t="str">
        <f>_xlfn.XLOOKUP(Chronic_Absenteeism[[#This Row],[School Name]],Maine_Schools[School Name],Maine_Schools[Comparison School Type],"error")</f>
        <v>Non Charter</v>
      </c>
    </row>
    <row r="300" spans="1:10" ht="16" hidden="1">
      <c r="A300" t="s">
        <v>570</v>
      </c>
      <c r="B300" t="s">
        <v>984</v>
      </c>
      <c r="C300" t="s">
        <v>74</v>
      </c>
      <c r="D300" t="s">
        <v>1243</v>
      </c>
      <c r="E300" t="s">
        <v>1243</v>
      </c>
      <c r="F300" t="s">
        <v>1246</v>
      </c>
      <c r="G300" t="s">
        <v>1566</v>
      </c>
      <c r="H300" s="54">
        <v>9.5200000000000007E-2</v>
      </c>
      <c r="I300" s="45" t="str">
        <f>_xlfn.XLOOKUP(Chronic_Absenteeism[[#This Row],[School Name]],Maine_Schools[School Name],Maine_Schools[Grade Span],"error")</f>
        <v>03-05</v>
      </c>
      <c r="J300" s="44" t="str">
        <f>_xlfn.XLOOKUP(Chronic_Absenteeism[[#This Row],[School Name]],Maine_Schools[School Name],Maine_Schools[Comparison School Type],"error")</f>
        <v>Non Charter</v>
      </c>
    </row>
    <row r="301" spans="1:10" ht="16" hidden="1">
      <c r="A301" t="s">
        <v>570</v>
      </c>
      <c r="B301" t="s">
        <v>988</v>
      </c>
      <c r="C301" t="s">
        <v>327</v>
      </c>
      <c r="D301" t="s">
        <v>1243</v>
      </c>
      <c r="E301" t="s">
        <v>1243</v>
      </c>
      <c r="F301" t="s">
        <v>1515</v>
      </c>
      <c r="G301" t="s">
        <v>1567</v>
      </c>
      <c r="H301" s="54">
        <v>0.15379999999999999</v>
      </c>
      <c r="I301" s="45" t="str">
        <f>_xlfn.XLOOKUP(Chronic_Absenteeism[[#This Row],[School Name]],Maine_Schools[School Name],Maine_Schools[Grade Span],"error")</f>
        <v>KG-02</v>
      </c>
      <c r="J301" s="44" t="str">
        <f>_xlfn.XLOOKUP(Chronic_Absenteeism[[#This Row],[School Name]],Maine_Schools[School Name],Maine_Schools[Comparison School Type],"error")</f>
        <v>Non Charter</v>
      </c>
    </row>
    <row r="302" spans="1:10" ht="16" hidden="1">
      <c r="A302" t="s">
        <v>570</v>
      </c>
      <c r="B302" t="s">
        <v>988</v>
      </c>
      <c r="C302" t="s">
        <v>401</v>
      </c>
      <c r="D302" t="s">
        <v>1243</v>
      </c>
      <c r="E302" t="s">
        <v>1243</v>
      </c>
      <c r="F302" t="s">
        <v>1290</v>
      </c>
      <c r="G302" t="s">
        <v>1568</v>
      </c>
      <c r="H302" s="54">
        <v>8.9599999999999999E-2</v>
      </c>
      <c r="I302" s="45" t="str">
        <f>_xlfn.XLOOKUP(Chronic_Absenteeism[[#This Row],[School Name]],Maine_Schools[School Name],Maine_Schools[Grade Span],"error")</f>
        <v>03-05</v>
      </c>
      <c r="J302" s="44" t="str">
        <f>_xlfn.XLOOKUP(Chronic_Absenteeism[[#This Row],[School Name]],Maine_Schools[School Name],Maine_Schools[Comparison School Type],"error")</f>
        <v>Non Charter</v>
      </c>
    </row>
    <row r="303" spans="1:10" ht="16" hidden="1">
      <c r="A303" t="s">
        <v>570</v>
      </c>
      <c r="B303" t="s">
        <v>988</v>
      </c>
      <c r="C303" t="s">
        <v>427</v>
      </c>
      <c r="D303" t="s">
        <v>1243</v>
      </c>
      <c r="E303" t="s">
        <v>1243</v>
      </c>
      <c r="F303" t="s">
        <v>1431</v>
      </c>
      <c r="G303" t="s">
        <v>1569</v>
      </c>
      <c r="H303" s="54">
        <v>0.19159999999999999</v>
      </c>
      <c r="I303" s="45" t="str">
        <f>_xlfn.XLOOKUP(Chronic_Absenteeism[[#This Row],[School Name]],Maine_Schools[School Name],Maine_Schools[Grade Span],"error")</f>
        <v>09-12</v>
      </c>
      <c r="J303" s="44" t="str">
        <f>_xlfn.XLOOKUP(Chronic_Absenteeism[[#This Row],[School Name]],Maine_Schools[School Name],Maine_Schools[Comparison School Type],"error")</f>
        <v>Non Charter</v>
      </c>
    </row>
    <row r="304" spans="1:10" ht="16" hidden="1">
      <c r="A304" t="s">
        <v>570</v>
      </c>
      <c r="B304" t="s">
        <v>988</v>
      </c>
      <c r="C304" t="s">
        <v>468</v>
      </c>
      <c r="D304" t="s">
        <v>1243</v>
      </c>
      <c r="E304" t="s">
        <v>1243</v>
      </c>
      <c r="F304" t="s">
        <v>1515</v>
      </c>
      <c r="G304" t="s">
        <v>1450</v>
      </c>
      <c r="H304" s="54">
        <v>0.188</v>
      </c>
      <c r="I304" s="45" t="str">
        <f>_xlfn.XLOOKUP(Chronic_Absenteeism[[#This Row],[School Name]],Maine_Schools[School Name],Maine_Schools[Grade Span],"error")</f>
        <v>PK-04</v>
      </c>
      <c r="J304" s="44" t="str">
        <f>_xlfn.XLOOKUP(Chronic_Absenteeism[[#This Row],[School Name]],Maine_Schools[School Name],Maine_Schools[Comparison School Type],"error")</f>
        <v>Non Charter</v>
      </c>
    </row>
    <row r="305" spans="1:10" ht="16" hidden="1">
      <c r="A305" t="s">
        <v>570</v>
      </c>
      <c r="B305" t="s">
        <v>988</v>
      </c>
      <c r="C305" t="s">
        <v>518</v>
      </c>
      <c r="D305" t="s">
        <v>1243</v>
      </c>
      <c r="E305" t="s">
        <v>1243</v>
      </c>
      <c r="F305" t="s">
        <v>1360</v>
      </c>
      <c r="G305" t="s">
        <v>1313</v>
      </c>
      <c r="H305" s="54">
        <v>0.125</v>
      </c>
      <c r="I305" s="45" t="str">
        <f>_xlfn.XLOOKUP(Chronic_Absenteeism[[#This Row],[School Name]],Maine_Schools[School Name],Maine_Schools[Grade Span],"error")</f>
        <v>06-08</v>
      </c>
      <c r="J305" s="44" t="str">
        <f>_xlfn.XLOOKUP(Chronic_Absenteeism[[#This Row],[School Name]],Maine_Schools[School Name],Maine_Schools[Comparison School Type],"error")</f>
        <v>Non Charter</v>
      </c>
    </row>
    <row r="306" spans="1:10" ht="16" hidden="1">
      <c r="A306" t="s">
        <v>570</v>
      </c>
      <c r="B306" t="s">
        <v>988</v>
      </c>
      <c r="C306" t="s">
        <v>437</v>
      </c>
      <c r="D306" t="s">
        <v>1243</v>
      </c>
      <c r="E306" t="s">
        <v>1243</v>
      </c>
      <c r="F306" t="s">
        <v>1246</v>
      </c>
      <c r="G306" t="s">
        <v>1570</v>
      </c>
      <c r="H306" s="54">
        <v>0.1429</v>
      </c>
      <c r="I306" s="45" t="str">
        <f>_xlfn.XLOOKUP(Chronic_Absenteeism[[#This Row],[School Name]],Maine_Schools[School Name],Maine_Schools[Grade Span],"error")</f>
        <v>05-08</v>
      </c>
      <c r="J306" s="44" t="str">
        <f>_xlfn.XLOOKUP(Chronic_Absenteeism[[#This Row],[School Name]],Maine_Schools[School Name],Maine_Schools[Comparison School Type],"error")</f>
        <v>Non Charter</v>
      </c>
    </row>
    <row r="307" spans="1:10" ht="16" hidden="1">
      <c r="A307" t="s">
        <v>570</v>
      </c>
      <c r="B307" t="s">
        <v>992</v>
      </c>
      <c r="C307" t="s">
        <v>453</v>
      </c>
      <c r="D307" t="s">
        <v>1243</v>
      </c>
      <c r="E307" t="s">
        <v>1243</v>
      </c>
      <c r="F307" t="s">
        <v>1304</v>
      </c>
      <c r="G307" t="s">
        <v>1571</v>
      </c>
      <c r="H307" s="54">
        <v>0.20830000000000001</v>
      </c>
      <c r="I307" s="45" t="str">
        <f>_xlfn.XLOOKUP(Chronic_Absenteeism[[#This Row],[School Name]],Maine_Schools[School Name],Maine_Schools[Grade Span],"error")</f>
        <v>PK-02</v>
      </c>
      <c r="J307" s="44" t="str">
        <f>_xlfn.XLOOKUP(Chronic_Absenteeism[[#This Row],[School Name]],Maine_Schools[School Name],Maine_Schools[Comparison School Type],"error")</f>
        <v>Non Charter</v>
      </c>
    </row>
    <row r="308" spans="1:10" ht="16" hidden="1">
      <c r="A308" t="s">
        <v>570</v>
      </c>
      <c r="B308" t="s">
        <v>992</v>
      </c>
      <c r="C308" t="s">
        <v>340</v>
      </c>
      <c r="D308" t="s">
        <v>1243</v>
      </c>
      <c r="E308" t="s">
        <v>1243</v>
      </c>
      <c r="F308" t="s">
        <v>1348</v>
      </c>
      <c r="G308" t="s">
        <v>1572</v>
      </c>
      <c r="H308" s="54">
        <v>0.2205</v>
      </c>
      <c r="I308" s="45" t="str">
        <f>_xlfn.XLOOKUP(Chronic_Absenteeism[[#This Row],[School Name]],Maine_Schools[School Name],Maine_Schools[Grade Span],"error")</f>
        <v>03-08</v>
      </c>
      <c r="J308" s="44" t="str">
        <f>_xlfn.XLOOKUP(Chronic_Absenteeism[[#This Row],[School Name]],Maine_Schools[School Name],Maine_Schools[Comparison School Type],"error")</f>
        <v>Non Charter</v>
      </c>
    </row>
    <row r="309" spans="1:10" ht="16" hidden="1">
      <c r="A309" t="s">
        <v>570</v>
      </c>
      <c r="B309" t="s">
        <v>992</v>
      </c>
      <c r="C309" t="s">
        <v>97</v>
      </c>
      <c r="D309" t="s">
        <v>1243</v>
      </c>
      <c r="E309" t="s">
        <v>1243</v>
      </c>
      <c r="F309" t="s">
        <v>1447</v>
      </c>
      <c r="G309" t="s">
        <v>1573</v>
      </c>
      <c r="H309" s="54">
        <v>0.33</v>
      </c>
      <c r="I309" s="45" t="str">
        <f>_xlfn.XLOOKUP(Chronic_Absenteeism[[#This Row],[School Name]],Maine_Schools[School Name],Maine_Schools[Grade Span],"error")</f>
        <v>09-12</v>
      </c>
      <c r="J309" s="44" t="str">
        <f>_xlfn.XLOOKUP(Chronic_Absenteeism[[#This Row],[School Name]],Maine_Schools[School Name],Maine_Schools[Comparison School Type],"error")</f>
        <v>Non Charter</v>
      </c>
    </row>
    <row r="310" spans="1:10" ht="16" hidden="1">
      <c r="A310" t="s">
        <v>570</v>
      </c>
      <c r="B310" t="s">
        <v>994</v>
      </c>
      <c r="C310" t="s">
        <v>262</v>
      </c>
      <c r="D310" t="s">
        <v>1243</v>
      </c>
      <c r="E310" t="s">
        <v>1243</v>
      </c>
      <c r="F310" t="s">
        <v>1401</v>
      </c>
      <c r="G310" t="s">
        <v>1402</v>
      </c>
      <c r="H310" s="54">
        <v>0.22</v>
      </c>
      <c r="I310" s="45" t="str">
        <f>_xlfn.XLOOKUP(Chronic_Absenteeism[[#This Row],[School Name]],Maine_Schools[School Name],Maine_Schools[Grade Span],"error")</f>
        <v>PK-05</v>
      </c>
      <c r="J310" s="44" t="str">
        <f>_xlfn.XLOOKUP(Chronic_Absenteeism[[#This Row],[School Name]],Maine_Schools[School Name],Maine_Schools[Comparison School Type],"error")</f>
        <v>Non Charter</v>
      </c>
    </row>
    <row r="311" spans="1:10" ht="16" hidden="1">
      <c r="A311" t="s">
        <v>570</v>
      </c>
      <c r="B311" t="s">
        <v>994</v>
      </c>
      <c r="C311" t="s">
        <v>349</v>
      </c>
      <c r="D311" t="s">
        <v>1243</v>
      </c>
      <c r="E311" t="s">
        <v>1243</v>
      </c>
      <c r="F311" t="s">
        <v>1252</v>
      </c>
      <c r="G311" t="s">
        <v>1444</v>
      </c>
      <c r="H311" s="54">
        <v>0.12859999999999999</v>
      </c>
      <c r="I311" s="45" t="str">
        <f>_xlfn.XLOOKUP(Chronic_Absenteeism[[#This Row],[School Name]],Maine_Schools[School Name],Maine_Schools[Grade Span],"error")</f>
        <v>PK-05</v>
      </c>
      <c r="J311" s="44" t="str">
        <f>_xlfn.XLOOKUP(Chronic_Absenteeism[[#This Row],[School Name]],Maine_Schools[School Name],Maine_Schools[Comparison School Type],"error")</f>
        <v>Non Charter</v>
      </c>
    </row>
    <row r="312" spans="1:10" ht="16" hidden="1">
      <c r="A312" t="s">
        <v>570</v>
      </c>
      <c r="B312" t="s">
        <v>994</v>
      </c>
      <c r="C312" t="s">
        <v>497</v>
      </c>
      <c r="D312" t="s">
        <v>1243</v>
      </c>
      <c r="E312" t="s">
        <v>1243</v>
      </c>
      <c r="F312" t="s">
        <v>1549</v>
      </c>
      <c r="G312" t="s">
        <v>1418</v>
      </c>
      <c r="H312" s="54">
        <v>0.17560000000000001</v>
      </c>
      <c r="I312" s="45" t="str">
        <f>_xlfn.XLOOKUP(Chronic_Absenteeism[[#This Row],[School Name]],Maine_Schools[School Name],Maine_Schools[Grade Span],"error")</f>
        <v>PK-05</v>
      </c>
      <c r="J312" s="44" t="str">
        <f>_xlfn.XLOOKUP(Chronic_Absenteeism[[#This Row],[School Name]],Maine_Schools[School Name],Maine_Schools[Comparison School Type],"error")</f>
        <v>Non Charter</v>
      </c>
    </row>
    <row r="313" spans="1:10" ht="16" hidden="1">
      <c r="A313" t="s">
        <v>570</v>
      </c>
      <c r="B313" t="s">
        <v>994</v>
      </c>
      <c r="C313" t="s">
        <v>309</v>
      </c>
      <c r="D313" t="s">
        <v>1243</v>
      </c>
      <c r="E313" t="s">
        <v>1243</v>
      </c>
      <c r="F313" t="s">
        <v>1417</v>
      </c>
      <c r="G313" t="s">
        <v>1315</v>
      </c>
      <c r="H313" s="54">
        <v>0.29170000000000001</v>
      </c>
      <c r="I313" s="45" t="str">
        <f>_xlfn.XLOOKUP(Chronic_Absenteeism[[#This Row],[School Name]],Maine_Schools[School Name],Maine_Schools[Grade Span],"error")</f>
        <v>PK-05</v>
      </c>
      <c r="J313" s="44" t="str">
        <f>_xlfn.XLOOKUP(Chronic_Absenteeism[[#This Row],[School Name]],Maine_Schools[School Name],Maine_Schools[Comparison School Type],"error")</f>
        <v>Non Charter</v>
      </c>
    </row>
    <row r="314" spans="1:10" ht="16" hidden="1">
      <c r="A314" t="s">
        <v>570</v>
      </c>
      <c r="B314" t="s">
        <v>994</v>
      </c>
      <c r="C314" t="s">
        <v>123</v>
      </c>
      <c r="D314" t="s">
        <v>1243</v>
      </c>
      <c r="E314" t="s">
        <v>1243</v>
      </c>
      <c r="F314" t="s">
        <v>1409</v>
      </c>
      <c r="G314" t="s">
        <v>1574</v>
      </c>
      <c r="H314" s="54">
        <v>0.4526</v>
      </c>
      <c r="I314" s="45" t="str">
        <f>_xlfn.XLOOKUP(Chronic_Absenteeism[[#This Row],[School Name]],Maine_Schools[School Name],Maine_Schools[Grade Span],"error")</f>
        <v>09-12</v>
      </c>
      <c r="J314" s="44" t="str">
        <f>_xlfn.XLOOKUP(Chronic_Absenteeism[[#This Row],[School Name]],Maine_Schools[School Name],Maine_Schools[Comparison School Type],"error")</f>
        <v>Non Charter</v>
      </c>
    </row>
    <row r="315" spans="1:10" ht="16" hidden="1">
      <c r="A315" t="s">
        <v>570</v>
      </c>
      <c r="B315" t="s">
        <v>994</v>
      </c>
      <c r="C315" t="s">
        <v>183</v>
      </c>
      <c r="D315" t="s">
        <v>1243</v>
      </c>
      <c r="E315" t="s">
        <v>1243</v>
      </c>
      <c r="F315" t="s">
        <v>1402</v>
      </c>
      <c r="G315" t="s">
        <v>1388</v>
      </c>
      <c r="H315" s="54">
        <v>0.30859999999999999</v>
      </c>
      <c r="I315" s="45" t="str">
        <f>_xlfn.XLOOKUP(Chronic_Absenteeism[[#This Row],[School Name]],Maine_Schools[School Name],Maine_Schools[Grade Span],"error")</f>
        <v>06-08</v>
      </c>
      <c r="J315" s="44" t="str">
        <f>_xlfn.XLOOKUP(Chronic_Absenteeism[[#This Row],[School Name]],Maine_Schools[School Name],Maine_Schools[Comparison School Type],"error")</f>
        <v>Non Charter</v>
      </c>
    </row>
    <row r="316" spans="1:10" ht="16" hidden="1">
      <c r="A316" t="s">
        <v>570</v>
      </c>
      <c r="B316" t="s">
        <v>999</v>
      </c>
      <c r="C316" t="s">
        <v>128</v>
      </c>
      <c r="D316" t="s">
        <v>1243</v>
      </c>
      <c r="E316" t="s">
        <v>1243</v>
      </c>
      <c r="F316" t="s">
        <v>1277</v>
      </c>
      <c r="G316" t="s">
        <v>1309</v>
      </c>
      <c r="H316" s="54">
        <v>0.35899999999999999</v>
      </c>
      <c r="I316" s="45" t="str">
        <f>_xlfn.XLOOKUP(Chronic_Absenteeism[[#This Row],[School Name]],Maine_Schools[School Name],Maine_Schools[Grade Span],"error")</f>
        <v>09-12</v>
      </c>
      <c r="J316" s="44" t="str">
        <f>_xlfn.XLOOKUP(Chronic_Absenteeism[[#This Row],[School Name]],Maine_Schools[School Name],Maine_Schools[Comparison School Type],"error")</f>
        <v>Non Charter</v>
      </c>
    </row>
    <row r="317" spans="1:10" ht="16" hidden="1">
      <c r="A317" t="s">
        <v>570</v>
      </c>
      <c r="B317" t="s">
        <v>999</v>
      </c>
      <c r="C317" t="s">
        <v>50</v>
      </c>
      <c r="D317" t="s">
        <v>1243</v>
      </c>
      <c r="E317" t="s">
        <v>1243</v>
      </c>
      <c r="F317" t="s">
        <v>1447</v>
      </c>
      <c r="G317" t="s">
        <v>1575</v>
      </c>
      <c r="H317" s="54">
        <v>0.23019999999999999</v>
      </c>
      <c r="I317" s="45" t="str">
        <f>_xlfn.XLOOKUP(Chronic_Absenteeism[[#This Row],[School Name]],Maine_Schools[School Name],Maine_Schools[Grade Span],"error")</f>
        <v>05-08</v>
      </c>
      <c r="J317" s="44" t="str">
        <f>_xlfn.XLOOKUP(Chronic_Absenteeism[[#This Row],[School Name]],Maine_Schools[School Name],Maine_Schools[Comparison School Type],"error")</f>
        <v>Non Charter</v>
      </c>
    </row>
    <row r="318" spans="1:10" ht="16" hidden="1">
      <c r="A318" t="s">
        <v>570</v>
      </c>
      <c r="B318" t="s">
        <v>999</v>
      </c>
      <c r="C318" t="s">
        <v>396</v>
      </c>
      <c r="D318" t="s">
        <v>1243</v>
      </c>
      <c r="E318" t="s">
        <v>1243</v>
      </c>
      <c r="F318" t="s">
        <v>1401</v>
      </c>
      <c r="G318" t="s">
        <v>1310</v>
      </c>
      <c r="H318" s="54">
        <v>0.15490000000000001</v>
      </c>
      <c r="I318" s="45" t="str">
        <f>_xlfn.XLOOKUP(Chronic_Absenteeism[[#This Row],[School Name]],Maine_Schools[School Name],Maine_Schools[Grade Span],"error")</f>
        <v>PK-KG</v>
      </c>
      <c r="J318" s="44" t="str">
        <f>_xlfn.XLOOKUP(Chronic_Absenteeism[[#This Row],[School Name]],Maine_Schools[School Name],Maine_Schools[Comparison School Type],"error")</f>
        <v>Non Charter</v>
      </c>
    </row>
    <row r="319" spans="1:10" ht="16" hidden="1">
      <c r="A319" t="s">
        <v>570</v>
      </c>
      <c r="B319" t="s">
        <v>999</v>
      </c>
      <c r="C319" t="s">
        <v>491</v>
      </c>
      <c r="D319" t="s">
        <v>1243</v>
      </c>
      <c r="E319" t="s">
        <v>1243</v>
      </c>
      <c r="F319" t="s">
        <v>1439</v>
      </c>
      <c r="G319" t="s">
        <v>1576</v>
      </c>
      <c r="H319" s="54">
        <v>0.20599999999999999</v>
      </c>
      <c r="I319" s="45" t="str">
        <f>_xlfn.XLOOKUP(Chronic_Absenteeism[[#This Row],[School Name]],Maine_Schools[School Name],Maine_Schools[Grade Span],"error")</f>
        <v>01-04</v>
      </c>
      <c r="J319" s="44" t="str">
        <f>_xlfn.XLOOKUP(Chronic_Absenteeism[[#This Row],[School Name]],Maine_Schools[School Name],Maine_Schools[Comparison School Type],"error")</f>
        <v>Non Charter</v>
      </c>
    </row>
    <row r="320" spans="1:10" ht="16" hidden="1">
      <c r="A320" t="s">
        <v>570</v>
      </c>
      <c r="B320" t="s">
        <v>1002</v>
      </c>
      <c r="C320" t="s">
        <v>99</v>
      </c>
      <c r="D320" t="s">
        <v>1243</v>
      </c>
      <c r="E320" t="s">
        <v>1243</v>
      </c>
      <c r="F320" t="s">
        <v>1377</v>
      </c>
      <c r="G320" t="s">
        <v>1561</v>
      </c>
      <c r="H320" s="54">
        <v>0.14480000000000001</v>
      </c>
      <c r="I320" s="45" t="str">
        <f>_xlfn.XLOOKUP(Chronic_Absenteeism[[#This Row],[School Name]],Maine_Schools[School Name],Maine_Schools[Grade Span],"error")</f>
        <v>PK-05</v>
      </c>
      <c r="J320" s="44" t="str">
        <f>_xlfn.XLOOKUP(Chronic_Absenteeism[[#This Row],[School Name]],Maine_Schools[School Name],Maine_Schools[Comparison School Type],"error")</f>
        <v>Non Charter</v>
      </c>
    </row>
    <row r="321" spans="1:10" ht="16" hidden="1">
      <c r="A321" t="s">
        <v>570</v>
      </c>
      <c r="B321" t="s">
        <v>1002</v>
      </c>
      <c r="C321" t="s">
        <v>155</v>
      </c>
      <c r="D321" t="s">
        <v>1243</v>
      </c>
      <c r="E321" t="s">
        <v>1243</v>
      </c>
      <c r="F321" t="s">
        <v>1373</v>
      </c>
      <c r="G321" t="s">
        <v>1465</v>
      </c>
      <c r="H321" s="54">
        <v>0.27500000000000002</v>
      </c>
      <c r="I321" s="45" t="str">
        <f>_xlfn.XLOOKUP(Chronic_Absenteeism[[#This Row],[School Name]],Maine_Schools[School Name],Maine_Schools[Grade Span],"error")</f>
        <v>09-12</v>
      </c>
      <c r="J321" s="44" t="str">
        <f>_xlfn.XLOOKUP(Chronic_Absenteeism[[#This Row],[School Name]],Maine_Schools[School Name],Maine_Schools[Comparison School Type],"error")</f>
        <v>Non Charter</v>
      </c>
    </row>
    <row r="322" spans="1:10" ht="16" hidden="1">
      <c r="A322" t="s">
        <v>570</v>
      </c>
      <c r="B322" t="s">
        <v>1002</v>
      </c>
      <c r="C322" t="s">
        <v>505</v>
      </c>
      <c r="D322" t="s">
        <v>1243</v>
      </c>
      <c r="E322" t="s">
        <v>1243</v>
      </c>
      <c r="F322" t="s">
        <v>1244</v>
      </c>
      <c r="G322" t="s">
        <v>1354</v>
      </c>
      <c r="H322" s="54">
        <v>0.2465</v>
      </c>
      <c r="I322" s="45" t="str">
        <f>_xlfn.XLOOKUP(Chronic_Absenteeism[[#This Row],[School Name]],Maine_Schools[School Name],Maine_Schools[Grade Span],"error")</f>
        <v>06-08</v>
      </c>
      <c r="J322" s="44" t="str">
        <f>_xlfn.XLOOKUP(Chronic_Absenteeism[[#This Row],[School Name]],Maine_Schools[School Name],Maine_Schools[Comparison School Type],"error")</f>
        <v>Non Charter</v>
      </c>
    </row>
    <row r="323" spans="1:10" ht="16" hidden="1">
      <c r="A323" t="s">
        <v>570</v>
      </c>
      <c r="B323" t="s">
        <v>1004</v>
      </c>
      <c r="C323" t="s">
        <v>235</v>
      </c>
      <c r="D323" t="s">
        <v>1243</v>
      </c>
      <c r="E323" t="s">
        <v>1243</v>
      </c>
      <c r="F323" t="s">
        <v>1444</v>
      </c>
      <c r="G323" t="s">
        <v>1577</v>
      </c>
      <c r="H323" s="54">
        <v>0.2077</v>
      </c>
      <c r="I323" s="45" t="str">
        <f>_xlfn.XLOOKUP(Chronic_Absenteeism[[#This Row],[School Name]],Maine_Schools[School Name],Maine_Schools[Grade Span],"error")</f>
        <v>PK-04</v>
      </c>
      <c r="J323" s="44" t="str">
        <f>_xlfn.XLOOKUP(Chronic_Absenteeism[[#This Row],[School Name]],Maine_Schools[School Name],Maine_Schools[Comparison School Type],"error")</f>
        <v>Non Charter</v>
      </c>
    </row>
    <row r="324" spans="1:10" ht="16" hidden="1">
      <c r="A324" t="s">
        <v>570</v>
      </c>
      <c r="B324" t="s">
        <v>1004</v>
      </c>
      <c r="C324" t="s">
        <v>237</v>
      </c>
      <c r="D324" t="s">
        <v>1243</v>
      </c>
      <c r="E324" t="s">
        <v>1243</v>
      </c>
      <c r="F324" t="s">
        <v>1306</v>
      </c>
      <c r="G324" t="s">
        <v>1578</v>
      </c>
      <c r="H324" s="54">
        <v>0.1731</v>
      </c>
      <c r="I324" s="45" t="str">
        <f>_xlfn.XLOOKUP(Chronic_Absenteeism[[#This Row],[School Name]],Maine_Schools[School Name],Maine_Schools[Grade Span],"error")</f>
        <v>05-08</v>
      </c>
      <c r="J324" s="44" t="str">
        <f>_xlfn.XLOOKUP(Chronic_Absenteeism[[#This Row],[School Name]],Maine_Schools[School Name],Maine_Schools[Comparison School Type],"error")</f>
        <v>Non Charter</v>
      </c>
    </row>
    <row r="325" spans="1:10" ht="16" hidden="1">
      <c r="A325" t="s">
        <v>570</v>
      </c>
      <c r="B325" t="s">
        <v>1006</v>
      </c>
      <c r="C325" t="s">
        <v>314</v>
      </c>
      <c r="D325" t="s">
        <v>1243</v>
      </c>
      <c r="E325" t="s">
        <v>1243</v>
      </c>
      <c r="F325" t="s">
        <v>1510</v>
      </c>
      <c r="G325" t="s">
        <v>1579</v>
      </c>
      <c r="H325" s="54">
        <v>0.25209999999999999</v>
      </c>
      <c r="I325" s="45" t="str">
        <f>_xlfn.XLOOKUP(Chronic_Absenteeism[[#This Row],[School Name]],Maine_Schools[School Name],Maine_Schools[Grade Span],"error")</f>
        <v>PK-02</v>
      </c>
      <c r="J325" s="44" t="str">
        <f>_xlfn.XLOOKUP(Chronic_Absenteeism[[#This Row],[School Name]],Maine_Schools[School Name],Maine_Schools[Comparison School Type],"error")</f>
        <v>Non Charter</v>
      </c>
    </row>
    <row r="326" spans="1:10" ht="16" hidden="1">
      <c r="A326" t="s">
        <v>570</v>
      </c>
      <c r="B326" t="s">
        <v>1006</v>
      </c>
      <c r="C326" t="s">
        <v>316</v>
      </c>
      <c r="D326" t="s">
        <v>1243</v>
      </c>
      <c r="E326" t="s">
        <v>1243</v>
      </c>
      <c r="F326" t="s">
        <v>1580</v>
      </c>
      <c r="G326" t="s">
        <v>1311</v>
      </c>
      <c r="H326" s="54">
        <v>0.37190000000000001</v>
      </c>
      <c r="I326" s="45" t="str">
        <f>_xlfn.XLOOKUP(Chronic_Absenteeism[[#This Row],[School Name]],Maine_Schools[School Name],Maine_Schools[Grade Span],"error")</f>
        <v>09-12</v>
      </c>
      <c r="J326" s="44" t="str">
        <f>_xlfn.XLOOKUP(Chronic_Absenteeism[[#This Row],[School Name]],Maine_Schools[School Name],Maine_Schools[Comparison School Type],"error")</f>
        <v>Non Charter</v>
      </c>
    </row>
    <row r="327" spans="1:10" ht="16" hidden="1">
      <c r="A327" t="s">
        <v>570</v>
      </c>
      <c r="B327" t="s">
        <v>1006</v>
      </c>
      <c r="C327" t="s">
        <v>118</v>
      </c>
      <c r="D327" t="s">
        <v>1243</v>
      </c>
      <c r="E327" t="s">
        <v>1243</v>
      </c>
      <c r="F327" t="s">
        <v>1285</v>
      </c>
      <c r="G327" t="s">
        <v>1523</v>
      </c>
      <c r="H327" s="54">
        <v>0.2429</v>
      </c>
      <c r="I327" s="45" t="str">
        <f>_xlfn.XLOOKUP(Chronic_Absenteeism[[#This Row],[School Name]],Maine_Schools[School Name],Maine_Schools[Grade Span],"error")</f>
        <v>06-08</v>
      </c>
      <c r="J327" s="44" t="str">
        <f>_xlfn.XLOOKUP(Chronic_Absenteeism[[#This Row],[School Name]],Maine_Schools[School Name],Maine_Schools[Comparison School Type],"error")</f>
        <v>Non Charter</v>
      </c>
    </row>
    <row r="328" spans="1:10" ht="16" hidden="1">
      <c r="A328" t="s">
        <v>570</v>
      </c>
      <c r="B328" t="s">
        <v>1006</v>
      </c>
      <c r="C328" t="s">
        <v>446</v>
      </c>
      <c r="D328" t="s">
        <v>1243</v>
      </c>
      <c r="E328" t="s">
        <v>1243</v>
      </c>
      <c r="F328" t="s">
        <v>1352</v>
      </c>
      <c r="G328" t="s">
        <v>1300</v>
      </c>
      <c r="H328" s="54">
        <v>2.46E-2</v>
      </c>
      <c r="I328" s="45" t="str">
        <f>_xlfn.XLOOKUP(Chronic_Absenteeism[[#This Row],[School Name]],Maine_Schools[School Name],Maine_Schools[Grade Span],"error")</f>
        <v>03-05</v>
      </c>
      <c r="J328" s="44" t="str">
        <f>_xlfn.XLOOKUP(Chronic_Absenteeism[[#This Row],[School Name]],Maine_Schools[School Name],Maine_Schools[Comparison School Type],"error")</f>
        <v>Non Charter</v>
      </c>
    </row>
    <row r="329" spans="1:10" ht="16" hidden="1">
      <c r="A329" t="s">
        <v>570</v>
      </c>
      <c r="B329" t="s">
        <v>1008</v>
      </c>
      <c r="C329" t="s">
        <v>130</v>
      </c>
      <c r="D329" t="s">
        <v>1243</v>
      </c>
      <c r="E329" t="s">
        <v>1243</v>
      </c>
      <c r="F329" t="s">
        <v>1401</v>
      </c>
      <c r="G329" t="s">
        <v>1267</v>
      </c>
      <c r="H329" s="54">
        <v>0.1447</v>
      </c>
      <c r="I329" s="45" t="str">
        <f>_xlfn.XLOOKUP(Chronic_Absenteeism[[#This Row],[School Name]],Maine_Schools[School Name],Maine_Schools[Grade Span],"error")</f>
        <v>PK-04</v>
      </c>
      <c r="J329" s="44" t="str">
        <f>_xlfn.XLOOKUP(Chronic_Absenteeism[[#This Row],[School Name]],Maine_Schools[School Name],Maine_Schools[Comparison School Type],"error")</f>
        <v>Non Charter</v>
      </c>
    </row>
    <row r="330" spans="1:10" ht="16" hidden="1">
      <c r="A330" t="s">
        <v>570</v>
      </c>
      <c r="B330" t="s">
        <v>1008</v>
      </c>
      <c r="C330" t="s">
        <v>187</v>
      </c>
      <c r="D330" t="s">
        <v>1243</v>
      </c>
      <c r="E330" t="s">
        <v>1243</v>
      </c>
      <c r="F330" t="s">
        <v>1333</v>
      </c>
      <c r="G330" t="s">
        <v>1420</v>
      </c>
      <c r="H330" s="54">
        <v>0.22969999999999999</v>
      </c>
      <c r="I330" s="45" t="str">
        <f>_xlfn.XLOOKUP(Chronic_Absenteeism[[#This Row],[School Name]],Maine_Schools[School Name],Maine_Schools[Grade Span],"error")</f>
        <v>05-08</v>
      </c>
      <c r="J330" s="44" t="str">
        <f>_xlfn.XLOOKUP(Chronic_Absenteeism[[#This Row],[School Name]],Maine_Schools[School Name],Maine_Schools[Comparison School Type],"error")</f>
        <v>Non Charter</v>
      </c>
    </row>
    <row r="331" spans="1:10" ht="16" hidden="1">
      <c r="A331" t="s">
        <v>570</v>
      </c>
      <c r="B331" t="s">
        <v>1010</v>
      </c>
      <c r="C331" t="s">
        <v>252</v>
      </c>
      <c r="D331" t="s">
        <v>1243</v>
      </c>
      <c r="E331" t="s">
        <v>1243</v>
      </c>
      <c r="F331" t="s">
        <v>1246</v>
      </c>
      <c r="G331" t="s">
        <v>1448</v>
      </c>
      <c r="H331" s="54">
        <v>0.1573</v>
      </c>
      <c r="I331" s="45" t="str">
        <f>_xlfn.XLOOKUP(Chronic_Absenteeism[[#This Row],[School Name]],Maine_Schools[School Name],Maine_Schools[Grade Span],"error")</f>
        <v>PK-05</v>
      </c>
      <c r="J331" s="44" t="str">
        <f>_xlfn.XLOOKUP(Chronic_Absenteeism[[#This Row],[School Name]],Maine_Schools[School Name],Maine_Schools[Comparison School Type],"error")</f>
        <v>Non Charter</v>
      </c>
    </row>
    <row r="332" spans="1:10" ht="16" hidden="1">
      <c r="A332" t="s">
        <v>570</v>
      </c>
      <c r="B332" t="s">
        <v>1010</v>
      </c>
      <c r="C332" t="s">
        <v>317</v>
      </c>
      <c r="D332" t="s">
        <v>1243</v>
      </c>
      <c r="E332" t="s">
        <v>1243</v>
      </c>
      <c r="F332" t="s">
        <v>1290</v>
      </c>
      <c r="G332" t="s">
        <v>1375</v>
      </c>
      <c r="H332" s="54">
        <v>0.25259999999999999</v>
      </c>
      <c r="I332" s="45" t="str">
        <f>_xlfn.XLOOKUP(Chronic_Absenteeism[[#This Row],[School Name]],Maine_Schools[School Name],Maine_Schools[Grade Span],"error")</f>
        <v>06-08</v>
      </c>
      <c r="J332" s="44" t="str">
        <f>_xlfn.XLOOKUP(Chronic_Absenteeism[[#This Row],[School Name]],Maine_Schools[School Name],Maine_Schools[Comparison School Type],"error")</f>
        <v>Non Charter</v>
      </c>
    </row>
    <row r="333" spans="1:10" ht="16" hidden="1">
      <c r="A333" t="s">
        <v>570</v>
      </c>
      <c r="B333" t="s">
        <v>1010</v>
      </c>
      <c r="C333" t="s">
        <v>319</v>
      </c>
      <c r="D333" t="s">
        <v>1243</v>
      </c>
      <c r="E333" t="s">
        <v>1243</v>
      </c>
      <c r="F333" t="s">
        <v>1251</v>
      </c>
      <c r="G333" t="s">
        <v>1493</v>
      </c>
      <c r="H333" s="54">
        <v>0.29509999999999997</v>
      </c>
      <c r="I333" s="45" t="str">
        <f>_xlfn.XLOOKUP(Chronic_Absenteeism[[#This Row],[School Name]],Maine_Schools[School Name],Maine_Schools[Grade Span],"error")</f>
        <v>09-12</v>
      </c>
      <c r="J333" s="44" t="str">
        <f>_xlfn.XLOOKUP(Chronic_Absenteeism[[#This Row],[School Name]],Maine_Schools[School Name],Maine_Schools[Comparison School Type],"error")</f>
        <v>Non Charter</v>
      </c>
    </row>
    <row r="334" spans="1:10" ht="16" hidden="1">
      <c r="A334" t="s">
        <v>570</v>
      </c>
      <c r="B334" t="s">
        <v>1013</v>
      </c>
      <c r="C334" t="s">
        <v>59</v>
      </c>
      <c r="D334" t="s">
        <v>1243</v>
      </c>
      <c r="E334" t="s">
        <v>1243</v>
      </c>
      <c r="F334" t="s">
        <v>1334</v>
      </c>
      <c r="G334" t="s">
        <v>1581</v>
      </c>
      <c r="H334" s="54">
        <v>0.22969999999999999</v>
      </c>
      <c r="I334" s="45" t="str">
        <f>_xlfn.XLOOKUP(Chronic_Absenteeism[[#This Row],[School Name]],Maine_Schools[School Name],Maine_Schools[Grade Span],"error")</f>
        <v>PK-12</v>
      </c>
      <c r="J334" s="44" t="str">
        <f>_xlfn.XLOOKUP(Chronic_Absenteeism[[#This Row],[School Name]],Maine_Schools[School Name],Maine_Schools[Comparison School Type],"error")</f>
        <v>Non Charter</v>
      </c>
    </row>
    <row r="335" spans="1:10" ht="16" hidden="1">
      <c r="A335" t="s">
        <v>570</v>
      </c>
      <c r="B335" t="s">
        <v>1015</v>
      </c>
      <c r="C335" t="s">
        <v>321</v>
      </c>
      <c r="D335" t="s">
        <v>1243</v>
      </c>
      <c r="E335" t="s">
        <v>1243</v>
      </c>
      <c r="F335" t="s">
        <v>1249</v>
      </c>
      <c r="G335" t="s">
        <v>1582</v>
      </c>
      <c r="H335" s="54">
        <v>0.23150000000000001</v>
      </c>
      <c r="I335" s="45" t="str">
        <f>_xlfn.XLOOKUP(Chronic_Absenteeism[[#This Row],[School Name]],Maine_Schools[School Name],Maine_Schools[Grade Span],"error")</f>
        <v>PK-05</v>
      </c>
      <c r="J335" s="44" t="str">
        <f>_xlfn.XLOOKUP(Chronic_Absenteeism[[#This Row],[School Name]],Maine_Schools[School Name],Maine_Schools[Comparison School Type],"error")</f>
        <v>Non Charter</v>
      </c>
    </row>
    <row r="336" spans="1:10" ht="16" hidden="1">
      <c r="A336" t="s">
        <v>570</v>
      </c>
      <c r="B336" t="s">
        <v>1015</v>
      </c>
      <c r="C336" t="s">
        <v>320</v>
      </c>
      <c r="D336" t="s">
        <v>1243</v>
      </c>
      <c r="E336" t="s">
        <v>1243</v>
      </c>
      <c r="F336" t="s">
        <v>1515</v>
      </c>
      <c r="G336" t="s">
        <v>1583</v>
      </c>
      <c r="H336" s="54">
        <v>0.37930000000000003</v>
      </c>
      <c r="I336" s="45" t="str">
        <f>_xlfn.XLOOKUP(Chronic_Absenteeism[[#This Row],[School Name]],Maine_Schools[School Name],Maine_Schools[Grade Span],"error")</f>
        <v>06-12</v>
      </c>
      <c r="J336" s="44" t="str">
        <f>_xlfn.XLOOKUP(Chronic_Absenteeism[[#This Row],[School Name]],Maine_Schools[School Name],Maine_Schools[Comparison School Type],"error")</f>
        <v>Non Charter</v>
      </c>
    </row>
    <row r="337" spans="1:10" ht="16" hidden="1">
      <c r="A337" t="s">
        <v>570</v>
      </c>
      <c r="B337" t="s">
        <v>1017</v>
      </c>
      <c r="C337" t="s">
        <v>69</v>
      </c>
      <c r="D337" t="s">
        <v>1243</v>
      </c>
      <c r="E337" t="s">
        <v>1243</v>
      </c>
      <c r="F337" t="s">
        <v>1250</v>
      </c>
      <c r="G337" t="s">
        <v>1515</v>
      </c>
      <c r="H337" s="54">
        <v>0.2273</v>
      </c>
      <c r="I337" s="45" t="str">
        <f>_xlfn.XLOOKUP(Chronic_Absenteeism[[#This Row],[School Name]],Maine_Schools[School Name],Maine_Schools[Grade Span],"error")</f>
        <v>PK-03</v>
      </c>
      <c r="J337" s="44" t="str">
        <f>_xlfn.XLOOKUP(Chronic_Absenteeism[[#This Row],[School Name]],Maine_Schools[School Name],Maine_Schools[Comparison School Type],"error")</f>
        <v>Non Charter</v>
      </c>
    </row>
    <row r="338" spans="1:10" ht="16" hidden="1">
      <c r="A338" t="s">
        <v>570</v>
      </c>
      <c r="B338" t="s">
        <v>1017</v>
      </c>
      <c r="C338" t="s">
        <v>93</v>
      </c>
      <c r="D338" t="s">
        <v>1243</v>
      </c>
      <c r="E338" t="s">
        <v>1243</v>
      </c>
      <c r="F338" t="s">
        <v>1279</v>
      </c>
      <c r="G338" t="s">
        <v>1584</v>
      </c>
      <c r="H338" s="54">
        <v>0.2349</v>
      </c>
      <c r="I338" s="45" t="str">
        <f>_xlfn.XLOOKUP(Chronic_Absenteeism[[#This Row],[School Name]],Maine_Schools[School Name],Maine_Schools[Grade Span],"error")</f>
        <v>06-08</v>
      </c>
      <c r="J338" s="44" t="str">
        <f>_xlfn.XLOOKUP(Chronic_Absenteeism[[#This Row],[School Name]],Maine_Schools[School Name],Maine_Schools[Comparison School Type],"error")</f>
        <v>Non Charter</v>
      </c>
    </row>
    <row r="339" spans="1:10" ht="16" hidden="1">
      <c r="A339" t="s">
        <v>570</v>
      </c>
      <c r="B339" t="s">
        <v>1017</v>
      </c>
      <c r="C339" t="s">
        <v>403</v>
      </c>
      <c r="D339" t="s">
        <v>1243</v>
      </c>
      <c r="E339" t="s">
        <v>1243</v>
      </c>
      <c r="F339" t="s">
        <v>1585</v>
      </c>
      <c r="G339" t="s">
        <v>1586</v>
      </c>
      <c r="H339" s="54">
        <v>0.18940000000000001</v>
      </c>
      <c r="I339" s="45" t="str">
        <f>_xlfn.XLOOKUP(Chronic_Absenteeism[[#This Row],[School Name]],Maine_Schools[School Name],Maine_Schools[Grade Span],"error")</f>
        <v>PK-05</v>
      </c>
      <c r="J339" s="44" t="str">
        <f>_xlfn.XLOOKUP(Chronic_Absenteeism[[#This Row],[School Name]],Maine_Schools[School Name],Maine_Schools[Comparison School Type],"error")</f>
        <v>Non Charter</v>
      </c>
    </row>
    <row r="340" spans="1:10" ht="16" hidden="1">
      <c r="A340" t="s">
        <v>570</v>
      </c>
      <c r="B340" t="s">
        <v>1017</v>
      </c>
      <c r="C340" t="s">
        <v>170</v>
      </c>
      <c r="D340" t="s">
        <v>1243</v>
      </c>
      <c r="E340" t="s">
        <v>1243</v>
      </c>
      <c r="F340" t="s">
        <v>1587</v>
      </c>
      <c r="G340" t="s">
        <v>1588</v>
      </c>
      <c r="H340" s="54">
        <v>0.44379999999999997</v>
      </c>
      <c r="I340" s="45" t="str">
        <f>_xlfn.XLOOKUP(Chronic_Absenteeism[[#This Row],[School Name]],Maine_Schools[School Name],Maine_Schools[Grade Span],"error")</f>
        <v>09-12</v>
      </c>
      <c r="J340" s="44" t="str">
        <f>_xlfn.XLOOKUP(Chronic_Absenteeism[[#This Row],[School Name]],Maine_Schools[School Name],Maine_Schools[Comparison School Type],"error")</f>
        <v>Non Charter</v>
      </c>
    </row>
    <row r="341" spans="1:10" ht="16" hidden="1">
      <c r="A341" t="s">
        <v>570</v>
      </c>
      <c r="B341" t="s">
        <v>1017</v>
      </c>
      <c r="C341" t="s">
        <v>545</v>
      </c>
      <c r="D341" t="s">
        <v>1243</v>
      </c>
      <c r="E341" t="s">
        <v>1243</v>
      </c>
      <c r="F341" t="s">
        <v>1312</v>
      </c>
      <c r="G341" t="s">
        <v>1417</v>
      </c>
      <c r="H341" s="54">
        <v>0.23810000000000001</v>
      </c>
      <c r="I341" s="45" t="str">
        <f>_xlfn.XLOOKUP(Chronic_Absenteeism[[#This Row],[School Name]],Maine_Schools[School Name],Maine_Schools[Grade Span],"error")</f>
        <v>PK-01</v>
      </c>
      <c r="J341" s="44" t="str">
        <f>_xlfn.XLOOKUP(Chronic_Absenteeism[[#This Row],[School Name]],Maine_Schools[School Name],Maine_Schools[Comparison School Type],"error")</f>
        <v>Non Charter</v>
      </c>
    </row>
    <row r="342" spans="1:10" ht="16" hidden="1">
      <c r="A342" t="s">
        <v>570</v>
      </c>
      <c r="B342" t="s">
        <v>1021</v>
      </c>
      <c r="C342" t="s">
        <v>270</v>
      </c>
      <c r="D342" t="s">
        <v>1243</v>
      </c>
      <c r="E342" t="s">
        <v>1243</v>
      </c>
      <c r="F342" t="s">
        <v>1244</v>
      </c>
      <c r="G342" t="s">
        <v>1589</v>
      </c>
      <c r="H342" s="54">
        <v>0.11550000000000001</v>
      </c>
      <c r="I342" s="45" t="str">
        <f>_xlfn.XLOOKUP(Chronic_Absenteeism[[#This Row],[School Name]],Maine_Schools[School Name],Maine_Schools[Grade Span],"error")</f>
        <v>PK-03</v>
      </c>
      <c r="J342" s="44" t="str">
        <f>_xlfn.XLOOKUP(Chronic_Absenteeism[[#This Row],[School Name]],Maine_Schools[School Name],Maine_Schools[Comparison School Type],"error")</f>
        <v>Non Charter</v>
      </c>
    </row>
    <row r="343" spans="1:10" ht="16" hidden="1">
      <c r="A343" t="s">
        <v>570</v>
      </c>
      <c r="B343" t="s">
        <v>1021</v>
      </c>
      <c r="C343" t="s">
        <v>348</v>
      </c>
      <c r="D343" t="s">
        <v>1243</v>
      </c>
      <c r="E343" t="s">
        <v>1243</v>
      </c>
      <c r="F343" t="s">
        <v>1271</v>
      </c>
      <c r="G343" t="s">
        <v>1574</v>
      </c>
      <c r="H343" s="54">
        <v>0.11210000000000001</v>
      </c>
      <c r="I343" s="45" t="str">
        <f>_xlfn.XLOOKUP(Chronic_Absenteeism[[#This Row],[School Name]],Maine_Schools[School Name],Maine_Schools[Grade Span],"error")</f>
        <v>PK-03</v>
      </c>
      <c r="J343" s="44" t="str">
        <f>_xlfn.XLOOKUP(Chronic_Absenteeism[[#This Row],[School Name]],Maine_Schools[School Name],Maine_Schools[Comparison School Type],"error")</f>
        <v>Non Charter</v>
      </c>
    </row>
    <row r="344" spans="1:10" ht="16" hidden="1">
      <c r="A344" t="s">
        <v>570</v>
      </c>
      <c r="B344" t="s">
        <v>1021</v>
      </c>
      <c r="C344" t="s">
        <v>482</v>
      </c>
      <c r="D344" t="s">
        <v>1243</v>
      </c>
      <c r="E344" t="s">
        <v>1243</v>
      </c>
      <c r="F344" t="s">
        <v>1541</v>
      </c>
      <c r="G344" t="s">
        <v>1561</v>
      </c>
      <c r="H344" s="54">
        <v>9.0899999999999995E-2</v>
      </c>
      <c r="I344" s="45" t="str">
        <f>_xlfn.XLOOKUP(Chronic_Absenteeism[[#This Row],[School Name]],Maine_Schools[School Name],Maine_Schools[Grade Span],"error")</f>
        <v>04-05</v>
      </c>
      <c r="J344" s="44" t="str">
        <f>_xlfn.XLOOKUP(Chronic_Absenteeism[[#This Row],[School Name]],Maine_Schools[School Name],Maine_Schools[Comparison School Type],"error")</f>
        <v>Non Charter</v>
      </c>
    </row>
    <row r="345" spans="1:10" ht="16" hidden="1">
      <c r="A345" t="s">
        <v>570</v>
      </c>
      <c r="B345" t="s">
        <v>1021</v>
      </c>
      <c r="C345" t="s">
        <v>483</v>
      </c>
      <c r="D345" t="s">
        <v>1243</v>
      </c>
      <c r="E345" t="s">
        <v>1243</v>
      </c>
      <c r="F345" t="s">
        <v>1373</v>
      </c>
      <c r="G345" t="s">
        <v>1590</v>
      </c>
      <c r="H345" s="54">
        <v>0.15110000000000001</v>
      </c>
      <c r="I345" s="45" t="str">
        <f>_xlfn.XLOOKUP(Chronic_Absenteeism[[#This Row],[School Name]],Maine_Schools[School Name],Maine_Schools[Grade Span],"error")</f>
        <v>09-12</v>
      </c>
      <c r="J345" s="44" t="str">
        <f>_xlfn.XLOOKUP(Chronic_Absenteeism[[#This Row],[School Name]],Maine_Schools[School Name],Maine_Schools[Comparison School Type],"error")</f>
        <v>Non Charter</v>
      </c>
    </row>
    <row r="346" spans="1:10" ht="16" hidden="1">
      <c r="A346" t="s">
        <v>570</v>
      </c>
      <c r="B346" t="s">
        <v>1021</v>
      </c>
      <c r="C346" t="s">
        <v>484</v>
      </c>
      <c r="D346" t="s">
        <v>1243</v>
      </c>
      <c r="E346" t="s">
        <v>1243</v>
      </c>
      <c r="F346" t="s">
        <v>1419</v>
      </c>
      <c r="G346" t="s">
        <v>1555</v>
      </c>
      <c r="H346" s="54">
        <v>0.1188</v>
      </c>
      <c r="I346" s="45" t="str">
        <f>_xlfn.XLOOKUP(Chronic_Absenteeism[[#This Row],[School Name]],Maine_Schools[School Name],Maine_Schools[Grade Span],"error")</f>
        <v>06-08</v>
      </c>
      <c r="J346" s="44" t="str">
        <f>_xlfn.XLOOKUP(Chronic_Absenteeism[[#This Row],[School Name]],Maine_Schools[School Name],Maine_Schools[Comparison School Type],"error")</f>
        <v>Non Charter</v>
      </c>
    </row>
    <row r="347" spans="1:10" ht="16" hidden="1">
      <c r="A347" t="s">
        <v>570</v>
      </c>
      <c r="B347" t="s">
        <v>1024</v>
      </c>
      <c r="C347" t="s">
        <v>249</v>
      </c>
      <c r="D347" t="s">
        <v>1243</v>
      </c>
      <c r="E347" t="s">
        <v>1243</v>
      </c>
      <c r="F347" t="s">
        <v>1399</v>
      </c>
      <c r="G347" t="s">
        <v>1491</v>
      </c>
      <c r="H347" s="54">
        <v>0.39240000000000003</v>
      </c>
      <c r="I347" s="45" t="str">
        <f>_xlfn.XLOOKUP(Chronic_Absenteeism[[#This Row],[School Name]],Maine_Schools[School Name],Maine_Schools[Grade Span],"error")</f>
        <v>PK-06</v>
      </c>
      <c r="J347" s="44" t="str">
        <f>_xlfn.XLOOKUP(Chronic_Absenteeism[[#This Row],[School Name]],Maine_Schools[School Name],Maine_Schools[Comparison School Type],"error")</f>
        <v>Non Charter</v>
      </c>
    </row>
    <row r="348" spans="1:10" ht="16" hidden="1">
      <c r="A348" t="s">
        <v>570</v>
      </c>
      <c r="B348" t="s">
        <v>1024</v>
      </c>
      <c r="C348" t="s">
        <v>323</v>
      </c>
      <c r="D348" t="s">
        <v>1243</v>
      </c>
      <c r="E348" t="s">
        <v>1243</v>
      </c>
      <c r="F348" t="s">
        <v>1251</v>
      </c>
      <c r="G348" t="s">
        <v>1583</v>
      </c>
      <c r="H348" s="54">
        <v>0.31030000000000002</v>
      </c>
      <c r="I348" s="45" t="str">
        <f>_xlfn.XLOOKUP(Chronic_Absenteeism[[#This Row],[School Name]],Maine_Schools[School Name],Maine_Schools[Grade Span],"error")</f>
        <v>PK-06</v>
      </c>
      <c r="J348" s="44" t="str">
        <f>_xlfn.XLOOKUP(Chronic_Absenteeism[[#This Row],[School Name]],Maine_Schools[School Name],Maine_Schools[Comparison School Type],"error")</f>
        <v>Non Charter</v>
      </c>
    </row>
    <row r="349" spans="1:10" ht="16" hidden="1">
      <c r="A349" t="s">
        <v>570</v>
      </c>
      <c r="B349" t="s">
        <v>1024</v>
      </c>
      <c r="C349" t="s">
        <v>490</v>
      </c>
      <c r="D349" t="s">
        <v>1243</v>
      </c>
      <c r="E349" t="s">
        <v>1243</v>
      </c>
      <c r="F349" t="s">
        <v>1591</v>
      </c>
      <c r="G349" t="s">
        <v>1490</v>
      </c>
      <c r="H349" s="54">
        <v>0.18820000000000001</v>
      </c>
      <c r="I349" s="45" t="str">
        <f>_xlfn.XLOOKUP(Chronic_Absenteeism[[#This Row],[School Name]],Maine_Schools[School Name],Maine_Schools[Grade Span],"error")</f>
        <v>PK-06</v>
      </c>
      <c r="J349" s="44" t="str">
        <f>_xlfn.XLOOKUP(Chronic_Absenteeism[[#This Row],[School Name]],Maine_Schools[School Name],Maine_Schools[Comparison School Type],"error")</f>
        <v>Non Charter</v>
      </c>
    </row>
    <row r="350" spans="1:10" ht="16" hidden="1">
      <c r="A350" t="s">
        <v>570</v>
      </c>
      <c r="B350" t="s">
        <v>1024</v>
      </c>
      <c r="C350" t="s">
        <v>145</v>
      </c>
      <c r="D350" t="s">
        <v>1243</v>
      </c>
      <c r="E350" t="s">
        <v>1243</v>
      </c>
      <c r="F350" t="s">
        <v>1530</v>
      </c>
      <c r="G350" t="s">
        <v>1592</v>
      </c>
      <c r="H350" s="54">
        <v>0.60529999999999995</v>
      </c>
      <c r="I350" s="45" t="str">
        <f>_xlfn.XLOOKUP(Chronic_Absenteeism[[#This Row],[School Name]],Maine_Schools[School Name],Maine_Schools[Grade Span],"error")</f>
        <v>07-12</v>
      </c>
      <c r="J350" s="44" t="str">
        <f>_xlfn.XLOOKUP(Chronic_Absenteeism[[#This Row],[School Name]],Maine_Schools[School Name],Maine_Schools[Comparison School Type],"error")</f>
        <v>Non Charter</v>
      </c>
    </row>
    <row r="351" spans="1:10" ht="16" hidden="1">
      <c r="A351" t="s">
        <v>570</v>
      </c>
      <c r="B351" t="s">
        <v>1028</v>
      </c>
      <c r="C351" t="s">
        <v>355</v>
      </c>
      <c r="D351" t="s">
        <v>1243</v>
      </c>
      <c r="E351" t="s">
        <v>1243</v>
      </c>
      <c r="F351" t="s">
        <v>1333</v>
      </c>
      <c r="G351" t="s">
        <v>1593</v>
      </c>
      <c r="H351" s="54">
        <v>0.1164</v>
      </c>
      <c r="I351" s="45" t="str">
        <f>_xlfn.XLOOKUP(Chronic_Absenteeism[[#This Row],[School Name]],Maine_Schools[School Name],Maine_Schools[Grade Span],"error")</f>
        <v>PK-05</v>
      </c>
      <c r="J351" s="44" t="str">
        <f>_xlfn.XLOOKUP(Chronic_Absenteeism[[#This Row],[School Name]],Maine_Schools[School Name],Maine_Schools[Comparison School Type],"error")</f>
        <v>Non Charter</v>
      </c>
    </row>
    <row r="352" spans="1:10" ht="16" hidden="1">
      <c r="A352" t="s">
        <v>570</v>
      </c>
      <c r="B352" t="s">
        <v>1028</v>
      </c>
      <c r="C352" t="s">
        <v>356</v>
      </c>
      <c r="D352" t="s">
        <v>1243</v>
      </c>
      <c r="E352" t="s">
        <v>1243</v>
      </c>
      <c r="F352" t="s">
        <v>1353</v>
      </c>
      <c r="G352" t="s">
        <v>1594</v>
      </c>
      <c r="H352" s="54">
        <v>0.24929999999999999</v>
      </c>
      <c r="I352" s="45" t="str">
        <f>_xlfn.XLOOKUP(Chronic_Absenteeism[[#This Row],[School Name]],Maine_Schools[School Name],Maine_Schools[Grade Span],"error")</f>
        <v>09-12</v>
      </c>
      <c r="J352" s="44" t="str">
        <f>_xlfn.XLOOKUP(Chronic_Absenteeism[[#This Row],[School Name]],Maine_Schools[School Name],Maine_Schools[Comparison School Type],"error")</f>
        <v>Non Charter</v>
      </c>
    </row>
    <row r="353" spans="1:10" ht="16" hidden="1">
      <c r="A353" t="s">
        <v>570</v>
      </c>
      <c r="B353" t="s">
        <v>1028</v>
      </c>
      <c r="C353" t="s">
        <v>357</v>
      </c>
      <c r="D353" t="s">
        <v>1243</v>
      </c>
      <c r="E353" t="s">
        <v>1243</v>
      </c>
      <c r="F353" t="s">
        <v>1308</v>
      </c>
      <c r="G353" t="s">
        <v>1527</v>
      </c>
      <c r="H353" s="54">
        <v>0.1812</v>
      </c>
      <c r="I353" s="45" t="str">
        <f>_xlfn.XLOOKUP(Chronic_Absenteeism[[#This Row],[School Name]],Maine_Schools[School Name],Maine_Schools[Grade Span],"error")</f>
        <v>06-08</v>
      </c>
      <c r="J353" s="44" t="str">
        <f>_xlfn.XLOOKUP(Chronic_Absenteeism[[#This Row],[School Name]],Maine_Schools[School Name],Maine_Schools[Comparison School Type],"error")</f>
        <v>Non Charter</v>
      </c>
    </row>
    <row r="354" spans="1:10" ht="16" hidden="1">
      <c r="A354" t="s">
        <v>570</v>
      </c>
      <c r="B354" t="s">
        <v>1028</v>
      </c>
      <c r="C354" t="s">
        <v>498</v>
      </c>
      <c r="D354" t="s">
        <v>1243</v>
      </c>
      <c r="E354" t="s">
        <v>1243</v>
      </c>
      <c r="F354" t="s">
        <v>1248</v>
      </c>
      <c r="G354" t="s">
        <v>1310</v>
      </c>
      <c r="H354" s="54">
        <v>8.4500000000000006E-2</v>
      </c>
      <c r="I354" s="45" t="str">
        <f>_xlfn.XLOOKUP(Chronic_Absenteeism[[#This Row],[School Name]],Maine_Schools[School Name],Maine_Schools[Grade Span],"error")</f>
        <v>PK-05</v>
      </c>
      <c r="J354" s="44" t="str">
        <f>_xlfn.XLOOKUP(Chronic_Absenteeism[[#This Row],[School Name]],Maine_Schools[School Name],Maine_Schools[Comparison School Type],"error")</f>
        <v>Non Charter</v>
      </c>
    </row>
    <row r="355" spans="1:10" ht="16" hidden="1">
      <c r="A355" t="s">
        <v>570</v>
      </c>
      <c r="B355" t="s">
        <v>1028</v>
      </c>
      <c r="C355" t="s">
        <v>430</v>
      </c>
      <c r="D355" t="s">
        <v>1243</v>
      </c>
      <c r="E355" t="s">
        <v>1243</v>
      </c>
      <c r="F355" t="s">
        <v>1333</v>
      </c>
      <c r="G355" t="s">
        <v>1553</v>
      </c>
      <c r="H355" s="54">
        <v>9.1399999999999995E-2</v>
      </c>
      <c r="I355" s="45" t="str">
        <f>_xlfn.XLOOKUP(Chronic_Absenteeism[[#This Row],[School Name]],Maine_Schools[School Name],Maine_Schools[Grade Span],"error")</f>
        <v>PK-05</v>
      </c>
      <c r="J355" s="44" t="str">
        <f>_xlfn.XLOOKUP(Chronic_Absenteeism[[#This Row],[School Name]],Maine_Schools[School Name],Maine_Schools[Comparison School Type],"error")</f>
        <v>Non Charter</v>
      </c>
    </row>
    <row r="356" spans="1:10" ht="16" hidden="1">
      <c r="A356" t="s">
        <v>570</v>
      </c>
      <c r="B356" t="s">
        <v>1028</v>
      </c>
      <c r="C356" t="s">
        <v>553</v>
      </c>
      <c r="D356" t="s">
        <v>1243</v>
      </c>
      <c r="E356" t="s">
        <v>1243</v>
      </c>
      <c r="F356" t="s">
        <v>1352</v>
      </c>
      <c r="G356" t="s">
        <v>1379</v>
      </c>
      <c r="H356" s="54">
        <v>0.1148</v>
      </c>
      <c r="I356" s="45" t="str">
        <f>_xlfn.XLOOKUP(Chronic_Absenteeism[[#This Row],[School Name]],Maine_Schools[School Name],Maine_Schools[Grade Span],"error")</f>
        <v>KG-05</v>
      </c>
      <c r="J356" s="44" t="str">
        <f>_xlfn.XLOOKUP(Chronic_Absenteeism[[#This Row],[School Name]],Maine_Schools[School Name],Maine_Schools[Comparison School Type],"error")</f>
        <v>Non Charter</v>
      </c>
    </row>
    <row r="357" spans="1:10" ht="16" hidden="1">
      <c r="A357" t="s">
        <v>570</v>
      </c>
      <c r="B357" t="s">
        <v>1033</v>
      </c>
      <c r="C357" t="s">
        <v>189</v>
      </c>
      <c r="D357" t="s">
        <v>1243</v>
      </c>
      <c r="E357" t="s">
        <v>1243</v>
      </c>
      <c r="F357" t="s">
        <v>1595</v>
      </c>
      <c r="G357" t="s">
        <v>1596</v>
      </c>
      <c r="H357" s="54">
        <v>0.23710000000000001</v>
      </c>
      <c r="I357" s="45" t="str">
        <f>_xlfn.XLOOKUP(Chronic_Absenteeism[[#This Row],[School Name]],Maine_Schools[School Name],Maine_Schools[Grade Span],"error")</f>
        <v>PK-08</v>
      </c>
      <c r="J357" s="44" t="str">
        <f>_xlfn.XLOOKUP(Chronic_Absenteeism[[#This Row],[School Name]],Maine_Schools[School Name],Maine_Schools[Comparison School Type],"error")</f>
        <v>Non Charter</v>
      </c>
    </row>
    <row r="358" spans="1:10" ht="16" hidden="1">
      <c r="A358" t="s">
        <v>570</v>
      </c>
      <c r="B358" t="s">
        <v>1033</v>
      </c>
      <c r="C358" t="s">
        <v>18</v>
      </c>
      <c r="D358" t="s">
        <v>1243</v>
      </c>
      <c r="E358" t="s">
        <v>1243</v>
      </c>
      <c r="F358" t="s">
        <v>1571</v>
      </c>
      <c r="G358" t="s">
        <v>1597</v>
      </c>
      <c r="H358" s="54">
        <v>0.34949999999999998</v>
      </c>
      <c r="I358" s="45" t="str">
        <f>_xlfn.XLOOKUP(Chronic_Absenteeism[[#This Row],[School Name]],Maine_Schools[School Name],Maine_Schools[Grade Span],"error")</f>
        <v>09-12</v>
      </c>
      <c r="J358" s="44" t="str">
        <f>_xlfn.XLOOKUP(Chronic_Absenteeism[[#This Row],[School Name]],Maine_Schools[School Name],Maine_Schools[Comparison School Type],"error")</f>
        <v>Non Charter</v>
      </c>
    </row>
    <row r="359" spans="1:10" ht="16" hidden="1">
      <c r="A359" t="s">
        <v>570</v>
      </c>
      <c r="B359" t="s">
        <v>1035</v>
      </c>
      <c r="C359" t="s">
        <v>310</v>
      </c>
      <c r="D359" t="s">
        <v>1243</v>
      </c>
      <c r="E359" t="s">
        <v>1243</v>
      </c>
      <c r="F359" t="s">
        <v>1290</v>
      </c>
      <c r="G359" t="s">
        <v>1315</v>
      </c>
      <c r="H359" s="54">
        <v>0.33329999999999999</v>
      </c>
      <c r="I359" s="45" t="str">
        <f>_xlfn.XLOOKUP(Chronic_Absenteeism[[#This Row],[School Name]],Maine_Schools[School Name],Maine_Schools[Grade Span],"error")</f>
        <v>KG-06</v>
      </c>
      <c r="J359" s="44" t="str">
        <f>_xlfn.XLOOKUP(Chronic_Absenteeism[[#This Row],[School Name]],Maine_Schools[School Name],Maine_Schools[Comparison School Type],"error")</f>
        <v>Non Charter</v>
      </c>
    </row>
    <row r="360" spans="1:10" ht="16" hidden="1">
      <c r="A360" t="s">
        <v>570</v>
      </c>
      <c r="B360" t="s">
        <v>1035</v>
      </c>
      <c r="C360" t="s">
        <v>117</v>
      </c>
      <c r="D360" t="s">
        <v>1243</v>
      </c>
      <c r="E360" t="s">
        <v>1243</v>
      </c>
      <c r="F360" t="s">
        <v>1277</v>
      </c>
      <c r="G360" t="s">
        <v>1598</v>
      </c>
      <c r="H360" s="54">
        <v>0.47189999999999999</v>
      </c>
      <c r="I360" s="45" t="str">
        <f>_xlfn.XLOOKUP(Chronic_Absenteeism[[#This Row],[School Name]],Maine_Schools[School Name],Maine_Schools[Grade Span],"error")</f>
        <v>07-08</v>
      </c>
      <c r="J360" s="44" t="str">
        <f>_xlfn.XLOOKUP(Chronic_Absenteeism[[#This Row],[School Name]],Maine_Schools[School Name],Maine_Schools[Comparison School Type],"error")</f>
        <v>Non Charter</v>
      </c>
    </row>
    <row r="361" spans="1:10" ht="16" hidden="1">
      <c r="A361" t="s">
        <v>570</v>
      </c>
      <c r="B361" t="s">
        <v>1035</v>
      </c>
      <c r="C361" t="s">
        <v>81</v>
      </c>
      <c r="D361" t="s">
        <v>1243</v>
      </c>
      <c r="E361" t="s">
        <v>1243</v>
      </c>
      <c r="F361" t="s">
        <v>1245</v>
      </c>
      <c r="G361" t="s">
        <v>1599</v>
      </c>
      <c r="H361" s="54">
        <v>0.38450000000000001</v>
      </c>
      <c r="I361" s="45" t="str">
        <f>_xlfn.XLOOKUP(Chronic_Absenteeism[[#This Row],[School Name]],Maine_Schools[School Name],Maine_Schools[Grade Span],"error")</f>
        <v>09-12</v>
      </c>
      <c r="J361" s="44" t="str">
        <f>_xlfn.XLOOKUP(Chronic_Absenteeism[[#This Row],[School Name]],Maine_Schools[School Name],Maine_Schools[Comparison School Type],"error")</f>
        <v>Non Charter</v>
      </c>
    </row>
    <row r="362" spans="1:10" ht="16" hidden="1">
      <c r="A362" t="s">
        <v>570</v>
      </c>
      <c r="B362" t="s">
        <v>1035</v>
      </c>
      <c r="C362" t="s">
        <v>302</v>
      </c>
      <c r="D362" t="s">
        <v>1243</v>
      </c>
      <c r="E362" t="s">
        <v>1243</v>
      </c>
      <c r="F362" t="s">
        <v>1319</v>
      </c>
      <c r="G362" t="s">
        <v>1600</v>
      </c>
      <c r="H362" s="54">
        <v>0.30859999999999999</v>
      </c>
      <c r="I362" s="45" t="str">
        <f>_xlfn.XLOOKUP(Chronic_Absenteeism[[#This Row],[School Name]],Maine_Schools[School Name],Maine_Schools[Grade Span],"error")</f>
        <v>PK-06</v>
      </c>
      <c r="J362" s="44" t="str">
        <f>_xlfn.XLOOKUP(Chronic_Absenteeism[[#This Row],[School Name]],Maine_Schools[School Name],Maine_Schools[Comparison School Type],"error")</f>
        <v>Non Charter</v>
      </c>
    </row>
    <row r="363" spans="1:10" ht="16" hidden="1">
      <c r="A363" t="s">
        <v>570</v>
      </c>
      <c r="B363" t="s">
        <v>1035</v>
      </c>
      <c r="C363" t="s">
        <v>515</v>
      </c>
      <c r="D363" t="s">
        <v>1243</v>
      </c>
      <c r="E363" t="s">
        <v>1243</v>
      </c>
      <c r="F363" t="s">
        <v>1257</v>
      </c>
      <c r="G363" t="s">
        <v>1342</v>
      </c>
      <c r="H363" s="54">
        <v>0.13830000000000001</v>
      </c>
      <c r="I363" s="45" t="str">
        <f>_xlfn.XLOOKUP(Chronic_Absenteeism[[#This Row],[School Name]],Maine_Schools[School Name],Maine_Schools[Grade Span],"error")</f>
        <v>PK-06</v>
      </c>
      <c r="J363" s="44" t="str">
        <f>_xlfn.XLOOKUP(Chronic_Absenteeism[[#This Row],[School Name]],Maine_Schools[School Name],Maine_Schools[Comparison School Type],"error")</f>
        <v>Non Charter</v>
      </c>
    </row>
    <row r="364" spans="1:10" ht="16" hidden="1">
      <c r="A364" t="s">
        <v>570</v>
      </c>
      <c r="B364" t="s">
        <v>1035</v>
      </c>
      <c r="C364" t="s">
        <v>331</v>
      </c>
      <c r="D364" t="s">
        <v>1243</v>
      </c>
      <c r="E364" t="s">
        <v>1243</v>
      </c>
      <c r="F364" t="s">
        <v>1290</v>
      </c>
      <c r="G364" t="s">
        <v>1342</v>
      </c>
      <c r="H364" s="54">
        <v>0.25530000000000003</v>
      </c>
      <c r="I364" s="45" t="str">
        <f>_xlfn.XLOOKUP(Chronic_Absenteeism[[#This Row],[School Name]],Maine_Schools[School Name],Maine_Schools[Grade Span],"error")</f>
        <v>PK-06</v>
      </c>
      <c r="J364" s="44" t="str">
        <f>_xlfn.XLOOKUP(Chronic_Absenteeism[[#This Row],[School Name]],Maine_Schools[School Name],Maine_Schools[Comparison School Type],"error")</f>
        <v>Non Charter</v>
      </c>
    </row>
    <row r="365" spans="1:10" ht="16" hidden="1">
      <c r="A365" t="s">
        <v>570</v>
      </c>
      <c r="B365" t="s">
        <v>1035</v>
      </c>
      <c r="C365" t="s">
        <v>332</v>
      </c>
      <c r="D365" t="s">
        <v>1243</v>
      </c>
      <c r="E365" t="s">
        <v>1243</v>
      </c>
      <c r="F365" t="s">
        <v>1490</v>
      </c>
      <c r="G365" t="s">
        <v>1584</v>
      </c>
      <c r="H365" s="54">
        <v>0.30249999999999999</v>
      </c>
      <c r="I365" s="45" t="str">
        <f>_xlfn.XLOOKUP(Chronic_Absenteeism[[#This Row],[School Name]],Maine_Schools[School Name],Maine_Schools[Grade Span],"error")</f>
        <v>PK-06</v>
      </c>
      <c r="J365" s="44" t="str">
        <f>_xlfn.XLOOKUP(Chronic_Absenteeism[[#This Row],[School Name]],Maine_Schools[School Name],Maine_Schools[Comparison School Type],"error")</f>
        <v>Non Charter</v>
      </c>
    </row>
    <row r="366" spans="1:10" ht="16" hidden="1">
      <c r="A366" t="s">
        <v>570</v>
      </c>
      <c r="B366" t="s">
        <v>1040</v>
      </c>
      <c r="C366" t="s">
        <v>144</v>
      </c>
      <c r="D366" t="s">
        <v>1243</v>
      </c>
      <c r="E366" t="s">
        <v>1243</v>
      </c>
      <c r="F366" t="s">
        <v>1460</v>
      </c>
      <c r="G366" t="s">
        <v>1472</v>
      </c>
      <c r="H366" s="54">
        <v>0.21740000000000001</v>
      </c>
      <c r="I366" s="45" t="str">
        <f>_xlfn.XLOOKUP(Chronic_Absenteeism[[#This Row],[School Name]],Maine_Schools[School Name],Maine_Schools[Grade Span],"error")</f>
        <v>03-04</v>
      </c>
      <c r="J366" s="44" t="str">
        <f>_xlfn.XLOOKUP(Chronic_Absenteeism[[#This Row],[School Name]],Maine_Schools[School Name],Maine_Schools[Comparison School Type],"error")</f>
        <v>Non Charter</v>
      </c>
    </row>
    <row r="367" spans="1:10" ht="16" hidden="1">
      <c r="A367" t="s">
        <v>570</v>
      </c>
      <c r="B367" t="s">
        <v>1040</v>
      </c>
      <c r="C367" t="s">
        <v>334</v>
      </c>
      <c r="D367" t="s">
        <v>1243</v>
      </c>
      <c r="E367" t="s">
        <v>1243</v>
      </c>
      <c r="F367" t="s">
        <v>1334</v>
      </c>
      <c r="G367" t="s">
        <v>1301</v>
      </c>
      <c r="H367" s="54">
        <v>0.38400000000000001</v>
      </c>
      <c r="I367" s="45" t="str">
        <f>_xlfn.XLOOKUP(Chronic_Absenteeism[[#This Row],[School Name]],Maine_Schools[School Name],Maine_Schools[Grade Span],"error")</f>
        <v>PK-02</v>
      </c>
      <c r="J367" s="44" t="str">
        <f>_xlfn.XLOOKUP(Chronic_Absenteeism[[#This Row],[School Name]],Maine_Schools[School Name],Maine_Schools[Comparison School Type],"error")</f>
        <v>Non Charter</v>
      </c>
    </row>
    <row r="368" spans="1:10" ht="16" hidden="1">
      <c r="A368" t="s">
        <v>570</v>
      </c>
      <c r="B368" t="s">
        <v>1040</v>
      </c>
      <c r="C368" t="s">
        <v>216</v>
      </c>
      <c r="D368" t="s">
        <v>1243</v>
      </c>
      <c r="E368" t="s">
        <v>1243</v>
      </c>
      <c r="F368" t="s">
        <v>1431</v>
      </c>
      <c r="G368" t="s">
        <v>1313</v>
      </c>
      <c r="H368" s="54">
        <v>0.41959999999999997</v>
      </c>
      <c r="I368" s="45" t="str">
        <f>_xlfn.XLOOKUP(Chronic_Absenteeism[[#This Row],[School Name]],Maine_Schools[School Name],Maine_Schools[Grade Span],"error")</f>
        <v>05-12</v>
      </c>
      <c r="J368" s="44" t="str">
        <f>_xlfn.XLOOKUP(Chronic_Absenteeism[[#This Row],[School Name]],Maine_Schools[School Name],Maine_Schools[Comparison School Type],"error")</f>
        <v>Non Charter</v>
      </c>
    </row>
    <row r="369" spans="1:10" ht="16" hidden="1">
      <c r="A369" t="s">
        <v>570</v>
      </c>
      <c r="B369" t="s">
        <v>1044</v>
      </c>
      <c r="C369" t="s">
        <v>31</v>
      </c>
      <c r="D369" t="s">
        <v>1243</v>
      </c>
      <c r="E369" t="s">
        <v>1243</v>
      </c>
      <c r="F369" t="s">
        <v>1323</v>
      </c>
      <c r="G369" t="s">
        <v>1380</v>
      </c>
      <c r="H369" s="54">
        <v>0.1104</v>
      </c>
      <c r="I369" s="45" t="str">
        <f>_xlfn.XLOOKUP(Chronic_Absenteeism[[#This Row],[School Name]],Maine_Schools[School Name],Maine_Schools[Grade Span],"error")</f>
        <v>07-12</v>
      </c>
      <c r="J369" s="44" t="str">
        <f>_xlfn.XLOOKUP(Chronic_Absenteeism[[#This Row],[School Name]],Maine_Schools[School Name],Maine_Schools[Comparison School Type],"error")</f>
        <v>Non Charter</v>
      </c>
    </row>
    <row r="370" spans="1:10" ht="16" hidden="1">
      <c r="A370" t="s">
        <v>570</v>
      </c>
      <c r="B370" t="s">
        <v>1044</v>
      </c>
      <c r="C370" t="s">
        <v>268</v>
      </c>
      <c r="D370" t="s">
        <v>1243</v>
      </c>
      <c r="E370" t="s">
        <v>1243</v>
      </c>
      <c r="F370" t="s">
        <v>1410</v>
      </c>
      <c r="G370" t="s">
        <v>1593</v>
      </c>
      <c r="H370" s="54">
        <v>0.21920000000000001</v>
      </c>
      <c r="I370" s="45" t="str">
        <f>_xlfn.XLOOKUP(Chronic_Absenteeism[[#This Row],[School Name]],Maine_Schools[School Name],Maine_Schools[Grade Span],"error")</f>
        <v>PK-06</v>
      </c>
      <c r="J370" s="44" t="str">
        <f>_xlfn.XLOOKUP(Chronic_Absenteeism[[#This Row],[School Name]],Maine_Schools[School Name],Maine_Schools[Comparison School Type],"error")</f>
        <v>Non Charter</v>
      </c>
    </row>
    <row r="371" spans="1:10" ht="16" hidden="1">
      <c r="A371" t="s">
        <v>570</v>
      </c>
      <c r="B371" t="s">
        <v>1046</v>
      </c>
      <c r="C371" t="s">
        <v>225</v>
      </c>
      <c r="D371" t="s">
        <v>1243</v>
      </c>
      <c r="E371" t="s">
        <v>1243</v>
      </c>
      <c r="F371" t="s">
        <v>1395</v>
      </c>
      <c r="G371" t="s">
        <v>1601</v>
      </c>
      <c r="H371" s="54">
        <v>0.20899999999999999</v>
      </c>
      <c r="I371" s="45" t="str">
        <f>_xlfn.XLOOKUP(Chronic_Absenteeism[[#This Row],[School Name]],Maine_Schools[School Name],Maine_Schools[Grade Span],"error")</f>
        <v>PK-05</v>
      </c>
      <c r="J371" s="44" t="str">
        <f>_xlfn.XLOOKUP(Chronic_Absenteeism[[#This Row],[School Name]],Maine_Schools[School Name],Maine_Schools[Comparison School Type],"error")</f>
        <v>Non Charter</v>
      </c>
    </row>
    <row r="372" spans="1:10" ht="16" hidden="1">
      <c r="A372" t="s">
        <v>570</v>
      </c>
      <c r="B372" t="s">
        <v>1046</v>
      </c>
      <c r="C372" t="s">
        <v>125</v>
      </c>
      <c r="D372" t="s">
        <v>1243</v>
      </c>
      <c r="E372" t="s">
        <v>1243</v>
      </c>
      <c r="F372" t="s">
        <v>1602</v>
      </c>
      <c r="G372" t="s">
        <v>1603</v>
      </c>
      <c r="H372" s="54">
        <v>0.52229999999999999</v>
      </c>
      <c r="I372" s="45" t="str">
        <f>_xlfn.XLOOKUP(Chronic_Absenteeism[[#This Row],[School Name]],Maine_Schools[School Name],Maine_Schools[Grade Span],"error")</f>
        <v>09-12</v>
      </c>
      <c r="J372" s="44" t="str">
        <f>_xlfn.XLOOKUP(Chronic_Absenteeism[[#This Row],[School Name]],Maine_Schools[School Name],Maine_Schools[Comparison School Type],"error")</f>
        <v>Non Charter</v>
      </c>
    </row>
    <row r="373" spans="1:10" ht="16" hidden="1">
      <c r="A373" t="s">
        <v>570</v>
      </c>
      <c r="B373" t="s">
        <v>1046</v>
      </c>
      <c r="C373" t="s">
        <v>190</v>
      </c>
      <c r="D373" t="s">
        <v>1243</v>
      </c>
      <c r="E373" t="s">
        <v>1243</v>
      </c>
      <c r="F373" t="s">
        <v>1402</v>
      </c>
      <c r="G373" t="s">
        <v>1356</v>
      </c>
      <c r="H373" s="54">
        <v>0.3125</v>
      </c>
      <c r="I373" s="45" t="str">
        <f>_xlfn.XLOOKUP(Chronic_Absenteeism[[#This Row],[School Name]],Maine_Schools[School Name],Maine_Schools[Grade Span],"error")</f>
        <v>06-08</v>
      </c>
      <c r="J373" s="44" t="str">
        <f>_xlfn.XLOOKUP(Chronic_Absenteeism[[#This Row],[School Name]],Maine_Schools[School Name],Maine_Schools[Comparison School Type],"error")</f>
        <v>Non Charter</v>
      </c>
    </row>
    <row r="374" spans="1:10" ht="16" hidden="1">
      <c r="A374" t="s">
        <v>570</v>
      </c>
      <c r="B374" t="s">
        <v>1046</v>
      </c>
      <c r="C374" t="s">
        <v>564</v>
      </c>
      <c r="D374" t="s">
        <v>1243</v>
      </c>
      <c r="E374" t="s">
        <v>1243</v>
      </c>
      <c r="F374" t="s">
        <v>1250</v>
      </c>
      <c r="G374" t="s">
        <v>1458</v>
      </c>
      <c r="H374" s="54">
        <v>0.17860000000000001</v>
      </c>
      <c r="I374" s="45" t="str">
        <f>_xlfn.XLOOKUP(Chronic_Absenteeism[[#This Row],[School Name]],Maine_Schools[School Name],Maine_Schools[Grade Span],"error")</f>
        <v>KG-05</v>
      </c>
      <c r="J374" s="44" t="str">
        <f>_xlfn.XLOOKUP(Chronic_Absenteeism[[#This Row],[School Name]],Maine_Schools[School Name],Maine_Schools[Comparison School Type],"error")</f>
        <v>Non Charter</v>
      </c>
    </row>
    <row r="375" spans="1:10" ht="16" hidden="1">
      <c r="A375" t="s">
        <v>570</v>
      </c>
      <c r="B375" t="s">
        <v>1049</v>
      </c>
      <c r="C375" t="s">
        <v>75</v>
      </c>
      <c r="D375" t="s">
        <v>1243</v>
      </c>
      <c r="E375" t="s">
        <v>1243</v>
      </c>
      <c r="F375" t="s">
        <v>1360</v>
      </c>
      <c r="G375" t="s">
        <v>1327</v>
      </c>
      <c r="H375" s="54">
        <v>0.26419999999999999</v>
      </c>
      <c r="I375" s="45" t="str">
        <f>_xlfn.XLOOKUP(Chronic_Absenteeism[[#This Row],[School Name]],Maine_Schools[School Name],Maine_Schools[Grade Span],"error")</f>
        <v>PK-08</v>
      </c>
      <c r="J375" s="44" t="str">
        <f>_xlfn.XLOOKUP(Chronic_Absenteeism[[#This Row],[School Name]],Maine_Schools[School Name],Maine_Schools[Comparison School Type],"error")</f>
        <v>Non Charter</v>
      </c>
    </row>
    <row r="376" spans="1:10" ht="16" hidden="1">
      <c r="A376" t="s">
        <v>570</v>
      </c>
      <c r="B376" t="s">
        <v>1049</v>
      </c>
      <c r="C376" t="s">
        <v>342</v>
      </c>
      <c r="D376" t="s">
        <v>1243</v>
      </c>
      <c r="E376" t="s">
        <v>1243</v>
      </c>
      <c r="F376" t="s">
        <v>1324</v>
      </c>
      <c r="G376" t="s">
        <v>1491</v>
      </c>
      <c r="H376" s="54">
        <v>0.49370000000000003</v>
      </c>
      <c r="I376" s="45" t="str">
        <f>_xlfn.XLOOKUP(Chronic_Absenteeism[[#This Row],[School Name]],Maine_Schools[School Name],Maine_Schools[Grade Span],"error")</f>
        <v>09-12</v>
      </c>
      <c r="J376" s="44" t="str">
        <f>_xlfn.XLOOKUP(Chronic_Absenteeism[[#This Row],[School Name]],Maine_Schools[School Name],Maine_Schools[Comparison School Type],"error")</f>
        <v>Non Charter</v>
      </c>
    </row>
    <row r="377" spans="1:10" ht="16" hidden="1">
      <c r="A377" t="s">
        <v>570</v>
      </c>
      <c r="B377" t="s">
        <v>1051</v>
      </c>
      <c r="C377" t="s">
        <v>14</v>
      </c>
      <c r="D377" t="s">
        <v>1243</v>
      </c>
      <c r="E377" t="s">
        <v>1243</v>
      </c>
      <c r="F377" t="s">
        <v>1249</v>
      </c>
      <c r="G377" t="s">
        <v>1497</v>
      </c>
      <c r="H377" s="54">
        <v>0.26040000000000002</v>
      </c>
      <c r="I377" s="45" t="str">
        <f>_xlfn.XLOOKUP(Chronic_Absenteeism[[#This Row],[School Name]],Maine_Schools[School Name],Maine_Schools[Grade Span],"error")</f>
        <v>PK-06</v>
      </c>
      <c r="J377" s="44" t="str">
        <f>_xlfn.XLOOKUP(Chronic_Absenteeism[[#This Row],[School Name]],Maine_Schools[School Name],Maine_Schools[Comparison School Type],"error")</f>
        <v>Non Charter</v>
      </c>
    </row>
    <row r="378" spans="1:10" ht="16" hidden="1">
      <c r="A378" t="s">
        <v>570</v>
      </c>
      <c r="B378" t="s">
        <v>1051</v>
      </c>
      <c r="C378" t="s">
        <v>151</v>
      </c>
      <c r="D378" t="s">
        <v>1243</v>
      </c>
      <c r="E378" t="s">
        <v>1243</v>
      </c>
      <c r="F378" t="s">
        <v>1367</v>
      </c>
      <c r="G378" t="s">
        <v>1604</v>
      </c>
      <c r="H378" s="54">
        <v>0.18759999999999999</v>
      </c>
      <c r="I378" s="45" t="str">
        <f>_xlfn.XLOOKUP(Chronic_Absenteeism[[#This Row],[School Name]],Maine_Schools[School Name],Maine_Schools[Grade Span],"error")</f>
        <v>01-06</v>
      </c>
      <c r="J378" s="44" t="str">
        <f>_xlfn.XLOOKUP(Chronic_Absenteeism[[#This Row],[School Name]],Maine_Schools[School Name],Maine_Schools[Comparison School Type],"error")</f>
        <v>Non Charter</v>
      </c>
    </row>
    <row r="379" spans="1:10" ht="16" hidden="1">
      <c r="A379" t="s">
        <v>570</v>
      </c>
      <c r="B379" t="s">
        <v>1051</v>
      </c>
      <c r="C379" t="s">
        <v>34</v>
      </c>
      <c r="D379" t="s">
        <v>1243</v>
      </c>
      <c r="E379" t="s">
        <v>1243</v>
      </c>
      <c r="F379" t="s">
        <v>1392</v>
      </c>
      <c r="G379" t="s">
        <v>1449</v>
      </c>
      <c r="H379" s="54">
        <v>0.18179999999999999</v>
      </c>
      <c r="I379" s="45" t="str">
        <f>_xlfn.XLOOKUP(Chronic_Absenteeism[[#This Row],[School Name]],Maine_Schools[School Name],Maine_Schools[Grade Span],"error")</f>
        <v>PK-06</v>
      </c>
      <c r="J379" s="44" t="str">
        <f>_xlfn.XLOOKUP(Chronic_Absenteeism[[#This Row],[School Name]],Maine_Schools[School Name],Maine_Schools[Comparison School Type],"error")</f>
        <v>Non Charter</v>
      </c>
    </row>
    <row r="380" spans="1:10" ht="16" hidden="1">
      <c r="A380" t="s">
        <v>570</v>
      </c>
      <c r="B380" t="s">
        <v>1051</v>
      </c>
      <c r="C380" t="s">
        <v>286</v>
      </c>
      <c r="D380" t="s">
        <v>1243</v>
      </c>
      <c r="E380" t="s">
        <v>1243</v>
      </c>
      <c r="F380" t="s">
        <v>1460</v>
      </c>
      <c r="G380" t="s">
        <v>1267</v>
      </c>
      <c r="H380" s="54">
        <v>0.26319999999999999</v>
      </c>
      <c r="I380" s="45" t="str">
        <f>_xlfn.XLOOKUP(Chronic_Absenteeism[[#This Row],[School Name]],Maine_Schools[School Name],Maine_Schools[Grade Span],"error")</f>
        <v>PK-KG</v>
      </c>
      <c r="J380" s="44" t="str">
        <f>_xlfn.XLOOKUP(Chronic_Absenteeism[[#This Row],[School Name]],Maine_Schools[School Name],Maine_Schools[Comparison School Type],"error")</f>
        <v>Non Charter</v>
      </c>
    </row>
    <row r="381" spans="1:10" ht="16" hidden="1">
      <c r="A381" t="s">
        <v>570</v>
      </c>
      <c r="B381" t="s">
        <v>1051</v>
      </c>
      <c r="C381" t="s">
        <v>57</v>
      </c>
      <c r="D381" t="s">
        <v>1243</v>
      </c>
      <c r="E381" t="s">
        <v>1243</v>
      </c>
      <c r="F381" t="s">
        <v>1605</v>
      </c>
      <c r="G381" t="s">
        <v>1604</v>
      </c>
      <c r="H381" s="54">
        <v>0.38490000000000002</v>
      </c>
      <c r="I381" s="45" t="str">
        <f>_xlfn.XLOOKUP(Chronic_Absenteeism[[#This Row],[School Name]],Maine_Schools[School Name],Maine_Schools[Grade Span],"error")</f>
        <v>09-12</v>
      </c>
      <c r="J381" s="44" t="str">
        <f>_xlfn.XLOOKUP(Chronic_Absenteeism[[#This Row],[School Name]],Maine_Schools[School Name],Maine_Schools[Comparison School Type],"error")</f>
        <v>Non Charter</v>
      </c>
    </row>
    <row r="382" spans="1:10" ht="16" hidden="1">
      <c r="A382" t="s">
        <v>570</v>
      </c>
      <c r="B382" t="s">
        <v>1051</v>
      </c>
      <c r="C382" t="s">
        <v>140</v>
      </c>
      <c r="D382" t="s">
        <v>1243</v>
      </c>
      <c r="E382" t="s">
        <v>1243</v>
      </c>
      <c r="F382" t="s">
        <v>1340</v>
      </c>
      <c r="G382" t="s">
        <v>1499</v>
      </c>
      <c r="H382" s="54">
        <v>0.32719999999999999</v>
      </c>
      <c r="I382" s="45" t="str">
        <f>_xlfn.XLOOKUP(Chronic_Absenteeism[[#This Row],[School Name]],Maine_Schools[School Name],Maine_Schools[Grade Span],"error")</f>
        <v>07-08</v>
      </c>
      <c r="J382" s="44" t="str">
        <f>_xlfn.XLOOKUP(Chronic_Absenteeism[[#This Row],[School Name]],Maine_Schools[School Name],Maine_Schools[Comparison School Type],"error")</f>
        <v>Non Charter</v>
      </c>
    </row>
    <row r="383" spans="1:10" ht="16" hidden="1">
      <c r="A383" t="s">
        <v>570</v>
      </c>
      <c r="B383" t="s">
        <v>1057</v>
      </c>
      <c r="C383" t="s">
        <v>444</v>
      </c>
      <c r="D383" t="s">
        <v>1243</v>
      </c>
      <c r="E383" t="s">
        <v>1243</v>
      </c>
      <c r="F383" t="s">
        <v>1281</v>
      </c>
      <c r="G383" t="s">
        <v>1592</v>
      </c>
      <c r="H383" s="54">
        <v>0.13489999999999999</v>
      </c>
      <c r="I383" s="45" t="str">
        <f>_xlfn.XLOOKUP(Chronic_Absenteeism[[#This Row],[School Name]],Maine_Schools[School Name],Maine_Schools[Grade Span],"error")</f>
        <v>PK-12</v>
      </c>
      <c r="J383" s="44" t="str">
        <f>_xlfn.XLOOKUP(Chronic_Absenteeism[[#This Row],[School Name]],Maine_Schools[School Name],Maine_Schools[Comparison School Type],"error")</f>
        <v>Non Charter</v>
      </c>
    </row>
    <row r="384" spans="1:10" ht="16" hidden="1">
      <c r="A384" t="s">
        <v>570</v>
      </c>
      <c r="B384" t="s">
        <v>1059</v>
      </c>
      <c r="C384" t="s">
        <v>419</v>
      </c>
      <c r="D384" t="s">
        <v>1243</v>
      </c>
      <c r="E384" t="s">
        <v>1243</v>
      </c>
      <c r="F384" t="s">
        <v>1355</v>
      </c>
      <c r="G384" t="s">
        <v>1426</v>
      </c>
      <c r="H384" s="54">
        <v>0.1133</v>
      </c>
      <c r="I384" s="45" t="str">
        <f>_xlfn.XLOOKUP(Chronic_Absenteeism[[#This Row],[School Name]],Maine_Schools[School Name],Maine_Schools[Grade Span],"error")</f>
        <v>09-12</v>
      </c>
      <c r="J384" s="44" t="str">
        <f>_xlfn.XLOOKUP(Chronic_Absenteeism[[#This Row],[School Name]],Maine_Schools[School Name],Maine_Schools[Comparison School Type],"error")</f>
        <v>Non Charter</v>
      </c>
    </row>
    <row r="385" spans="1:10" ht="16" hidden="1">
      <c r="A385" t="s">
        <v>570</v>
      </c>
      <c r="B385" t="s">
        <v>1059</v>
      </c>
      <c r="C385" t="s">
        <v>422</v>
      </c>
      <c r="D385" t="s">
        <v>1243</v>
      </c>
      <c r="E385" t="s">
        <v>1243</v>
      </c>
      <c r="F385" t="s">
        <v>1411</v>
      </c>
      <c r="G385" t="s">
        <v>1526</v>
      </c>
      <c r="H385" s="54">
        <v>6.8199999999999997E-2</v>
      </c>
      <c r="I385" s="45" t="str">
        <f>_xlfn.XLOOKUP(Chronic_Absenteeism[[#This Row],[School Name]],Maine_Schools[School Name],Maine_Schools[Grade Span],"error")</f>
        <v>06-08</v>
      </c>
      <c r="J385" s="44" t="str">
        <f>_xlfn.XLOOKUP(Chronic_Absenteeism[[#This Row],[School Name]],Maine_Schools[School Name],Maine_Schools[Comparison School Type],"error")</f>
        <v>Non Charter</v>
      </c>
    </row>
    <row r="386" spans="1:10" ht="16" hidden="1">
      <c r="A386" t="s">
        <v>570</v>
      </c>
      <c r="B386" t="s">
        <v>1059</v>
      </c>
      <c r="C386" t="s">
        <v>423</v>
      </c>
      <c r="D386" t="s">
        <v>1243</v>
      </c>
      <c r="E386" t="s">
        <v>1243</v>
      </c>
      <c r="F386" t="s">
        <v>1549</v>
      </c>
      <c r="G386" t="s">
        <v>1307</v>
      </c>
      <c r="H386" s="54">
        <v>6.3E-2</v>
      </c>
      <c r="I386" s="45" t="str">
        <f>_xlfn.XLOOKUP(Chronic_Absenteeism[[#This Row],[School Name]],Maine_Schools[School Name],Maine_Schools[Grade Span],"error")</f>
        <v>04-05</v>
      </c>
      <c r="J386" s="44" t="str">
        <f>_xlfn.XLOOKUP(Chronic_Absenteeism[[#This Row],[School Name]],Maine_Schools[School Name],Maine_Schools[Comparison School Type],"error")</f>
        <v>Non Charter</v>
      </c>
    </row>
    <row r="387" spans="1:10" ht="16" hidden="1">
      <c r="A387" t="s">
        <v>570</v>
      </c>
      <c r="B387" t="s">
        <v>1059</v>
      </c>
      <c r="C387" t="s">
        <v>479</v>
      </c>
      <c r="D387" t="s">
        <v>1243</v>
      </c>
      <c r="E387" t="s">
        <v>1243</v>
      </c>
      <c r="F387" t="s">
        <v>1402</v>
      </c>
      <c r="G387" t="s">
        <v>1606</v>
      </c>
      <c r="H387" s="54">
        <v>7.0300000000000001E-2</v>
      </c>
      <c r="I387" s="45" t="str">
        <f>_xlfn.XLOOKUP(Chronic_Absenteeism[[#This Row],[School Name]],Maine_Schools[School Name],Maine_Schools[Grade Span],"error")</f>
        <v>PK-03</v>
      </c>
      <c r="J387" s="44" t="str">
        <f>_xlfn.XLOOKUP(Chronic_Absenteeism[[#This Row],[School Name]],Maine_Schools[School Name],Maine_Schools[Comparison School Type],"error")</f>
        <v>Non Charter</v>
      </c>
    </row>
    <row r="388" spans="1:10" ht="16" hidden="1">
      <c r="A388" t="s">
        <v>570</v>
      </c>
      <c r="B388" t="s">
        <v>1060</v>
      </c>
      <c r="C388" t="s">
        <v>425</v>
      </c>
      <c r="D388" t="s">
        <v>1243</v>
      </c>
      <c r="E388" t="s">
        <v>1243</v>
      </c>
      <c r="F388" t="s">
        <v>1246</v>
      </c>
      <c r="G388" t="s">
        <v>1575</v>
      </c>
      <c r="H388" s="54">
        <v>9.6199999999999994E-2</v>
      </c>
      <c r="I388" s="45" t="str">
        <f>_xlfn.XLOOKUP(Chronic_Absenteeism[[#This Row],[School Name]],Maine_Schools[School Name],Maine_Schools[Grade Span],"error")</f>
        <v>PK-06</v>
      </c>
      <c r="J388" s="44" t="str">
        <f>_xlfn.XLOOKUP(Chronic_Absenteeism[[#This Row],[School Name]],Maine_Schools[School Name],Maine_Schools[Comparison School Type],"error")</f>
        <v>Non Charter</v>
      </c>
    </row>
    <row r="389" spans="1:10" ht="16" hidden="1">
      <c r="A389" t="s">
        <v>570</v>
      </c>
      <c r="B389" t="s">
        <v>1060</v>
      </c>
      <c r="C389" t="s">
        <v>267</v>
      </c>
      <c r="D389" t="s">
        <v>1243</v>
      </c>
      <c r="E389" t="s">
        <v>1243</v>
      </c>
      <c r="F389" t="s">
        <v>1607</v>
      </c>
      <c r="G389" t="s">
        <v>1599</v>
      </c>
      <c r="H389" s="54">
        <v>0.26429999999999998</v>
      </c>
      <c r="I389" s="45" t="str">
        <f>_xlfn.XLOOKUP(Chronic_Absenteeism[[#This Row],[School Name]],Maine_Schools[School Name],Maine_Schools[Grade Span],"error")</f>
        <v>09-12</v>
      </c>
      <c r="J389" s="44" t="str">
        <f>_xlfn.XLOOKUP(Chronic_Absenteeism[[#This Row],[School Name]],Maine_Schools[School Name],Maine_Schools[Comparison School Type],"error")</f>
        <v>Non Charter</v>
      </c>
    </row>
    <row r="390" spans="1:10" ht="16" hidden="1">
      <c r="A390" t="s">
        <v>570</v>
      </c>
      <c r="B390" t="s">
        <v>1060</v>
      </c>
      <c r="C390" t="s">
        <v>326</v>
      </c>
      <c r="D390" t="s">
        <v>1243</v>
      </c>
      <c r="E390" t="s">
        <v>1243</v>
      </c>
      <c r="F390" t="s">
        <v>1460</v>
      </c>
      <c r="G390" t="s">
        <v>1608</v>
      </c>
      <c r="H390" s="54">
        <v>0.1149</v>
      </c>
      <c r="I390" s="45" t="str">
        <f>_xlfn.XLOOKUP(Chronic_Absenteeism[[#This Row],[School Name]],Maine_Schools[School Name],Maine_Schools[Grade Span],"error")</f>
        <v>PK-06</v>
      </c>
      <c r="J390" s="44" t="str">
        <f>_xlfn.XLOOKUP(Chronic_Absenteeism[[#This Row],[School Name]],Maine_Schools[School Name],Maine_Schools[Comparison School Type],"error")</f>
        <v>Non Charter</v>
      </c>
    </row>
    <row r="391" spans="1:10" ht="16" hidden="1">
      <c r="A391" t="s">
        <v>570</v>
      </c>
      <c r="B391" t="s">
        <v>1060</v>
      </c>
      <c r="C391" t="s">
        <v>456</v>
      </c>
      <c r="D391" t="s">
        <v>1243</v>
      </c>
      <c r="E391" t="s">
        <v>1243</v>
      </c>
      <c r="F391" t="s">
        <v>1510</v>
      </c>
      <c r="G391" t="s">
        <v>1609</v>
      </c>
      <c r="H391" s="54">
        <v>0.19350000000000001</v>
      </c>
      <c r="I391" s="45" t="str">
        <f>_xlfn.XLOOKUP(Chronic_Absenteeism[[#This Row],[School Name]],Maine_Schools[School Name],Maine_Schools[Grade Span],"error")</f>
        <v>07-08</v>
      </c>
      <c r="J391" s="44" t="str">
        <f>_xlfn.XLOOKUP(Chronic_Absenteeism[[#This Row],[School Name]],Maine_Schools[School Name],Maine_Schools[Comparison School Type],"error")</f>
        <v>Non Charter</v>
      </c>
    </row>
    <row r="392" spans="1:10" ht="16" hidden="1">
      <c r="A392" t="s">
        <v>570</v>
      </c>
      <c r="B392" t="s">
        <v>1060</v>
      </c>
      <c r="C392" t="s">
        <v>460</v>
      </c>
      <c r="D392" t="s">
        <v>1243</v>
      </c>
      <c r="E392" t="s">
        <v>1243</v>
      </c>
      <c r="F392" t="s">
        <v>1392</v>
      </c>
      <c r="G392" t="s">
        <v>1610</v>
      </c>
      <c r="H392" s="54">
        <v>0.14549999999999999</v>
      </c>
      <c r="I392" s="45" t="str">
        <f>_xlfn.XLOOKUP(Chronic_Absenteeism[[#This Row],[School Name]],Maine_Schools[School Name],Maine_Schools[Grade Span],"error")</f>
        <v>03-06</v>
      </c>
      <c r="J392" s="44" t="str">
        <f>_xlfn.XLOOKUP(Chronic_Absenteeism[[#This Row],[School Name]],Maine_Schools[School Name],Maine_Schools[Comparison School Type],"error")</f>
        <v>Non Charter</v>
      </c>
    </row>
    <row r="393" spans="1:10" ht="16" hidden="1">
      <c r="A393" t="s">
        <v>570</v>
      </c>
      <c r="B393" t="s">
        <v>1060</v>
      </c>
      <c r="C393" t="s">
        <v>539</v>
      </c>
      <c r="D393" t="s">
        <v>1243</v>
      </c>
      <c r="E393" t="s">
        <v>1243</v>
      </c>
      <c r="F393" t="s">
        <v>1541</v>
      </c>
      <c r="G393" t="s">
        <v>1522</v>
      </c>
      <c r="H393" s="54">
        <v>0.112</v>
      </c>
      <c r="I393" s="45" t="str">
        <f>_xlfn.XLOOKUP(Chronic_Absenteeism[[#This Row],[School Name]],Maine_Schools[School Name],Maine_Schools[Grade Span],"error")</f>
        <v>PK-02</v>
      </c>
      <c r="J393" s="44" t="str">
        <f>_xlfn.XLOOKUP(Chronic_Absenteeism[[#This Row],[School Name]],Maine_Schools[School Name],Maine_Schools[Comparison School Type],"error")</f>
        <v>Non Charter</v>
      </c>
    </row>
    <row r="394" spans="1:10" ht="16" hidden="1">
      <c r="A394" t="s">
        <v>570</v>
      </c>
      <c r="B394" t="s">
        <v>1064</v>
      </c>
      <c r="C394" t="s">
        <v>350</v>
      </c>
      <c r="D394" t="s">
        <v>1243</v>
      </c>
      <c r="E394" t="s">
        <v>1243</v>
      </c>
      <c r="F394" t="s">
        <v>1549</v>
      </c>
      <c r="G394" t="s">
        <v>1296</v>
      </c>
      <c r="H394" s="54">
        <v>0.38979999999999998</v>
      </c>
      <c r="I394" s="45" t="str">
        <f>_xlfn.XLOOKUP(Chronic_Absenteeism[[#This Row],[School Name]],Maine_Schools[School Name],Maine_Schools[Grade Span],"error")</f>
        <v>PK-KG</v>
      </c>
      <c r="J394" s="44" t="str">
        <f>_xlfn.XLOOKUP(Chronic_Absenteeism[[#This Row],[School Name]],Maine_Schools[School Name],Maine_Schools[Comparison School Type],"error")</f>
        <v>Non Charter</v>
      </c>
    </row>
    <row r="395" spans="1:10" ht="16" hidden="1">
      <c r="A395" t="s">
        <v>570</v>
      </c>
      <c r="B395" t="s">
        <v>1064</v>
      </c>
      <c r="C395" t="s">
        <v>542</v>
      </c>
      <c r="D395" t="s">
        <v>1243</v>
      </c>
      <c r="E395" t="s">
        <v>1243</v>
      </c>
      <c r="F395" t="s">
        <v>1419</v>
      </c>
      <c r="G395" t="s">
        <v>1450</v>
      </c>
      <c r="H395" s="54">
        <v>0.23499999999999999</v>
      </c>
      <c r="I395" s="45" t="str">
        <f>_xlfn.XLOOKUP(Chronic_Absenteeism[[#This Row],[School Name]],Maine_Schools[School Name],Maine_Schools[Grade Span],"error")</f>
        <v>01-04</v>
      </c>
      <c r="J395" s="44" t="str">
        <f>_xlfn.XLOOKUP(Chronic_Absenteeism[[#This Row],[School Name]],Maine_Schools[School Name],Maine_Schools[Comparison School Type],"error")</f>
        <v>Non Charter</v>
      </c>
    </row>
    <row r="396" spans="1:10" ht="16" hidden="1">
      <c r="A396" t="s">
        <v>570</v>
      </c>
      <c r="B396" t="s">
        <v>1064</v>
      </c>
      <c r="C396" t="s">
        <v>354</v>
      </c>
      <c r="D396" t="s">
        <v>1243</v>
      </c>
      <c r="E396" t="s">
        <v>1243</v>
      </c>
      <c r="F396" t="s">
        <v>1611</v>
      </c>
      <c r="G396" t="s">
        <v>1509</v>
      </c>
      <c r="H396" s="54">
        <v>0.34470000000000001</v>
      </c>
      <c r="I396" s="45" t="str">
        <f>_xlfn.XLOOKUP(Chronic_Absenteeism[[#This Row],[School Name]],Maine_Schools[School Name],Maine_Schools[Grade Span],"error")</f>
        <v>05-08</v>
      </c>
      <c r="J396" s="44" t="str">
        <f>_xlfn.XLOOKUP(Chronic_Absenteeism[[#This Row],[School Name]],Maine_Schools[School Name],Maine_Schools[Comparison School Type],"error")</f>
        <v>Non Charter</v>
      </c>
    </row>
    <row r="397" spans="1:10" ht="16" hidden="1">
      <c r="A397" t="s">
        <v>570</v>
      </c>
      <c r="B397" t="s">
        <v>1065</v>
      </c>
      <c r="C397" t="s">
        <v>23</v>
      </c>
      <c r="D397" t="s">
        <v>1243</v>
      </c>
      <c r="E397" t="s">
        <v>1243</v>
      </c>
      <c r="F397" t="s">
        <v>1439</v>
      </c>
      <c r="G397" t="s">
        <v>1275</v>
      </c>
      <c r="H397" s="54">
        <v>0.2331</v>
      </c>
      <c r="I397" s="45" t="str">
        <f>_xlfn.XLOOKUP(Chronic_Absenteeism[[#This Row],[School Name]],Maine_Schools[School Name],Maine_Schools[Grade Span],"error")</f>
        <v>01-03</v>
      </c>
      <c r="J397" s="44" t="str">
        <f>_xlfn.XLOOKUP(Chronic_Absenteeism[[#This Row],[School Name]],Maine_Schools[School Name],Maine_Schools[Comparison School Type],"error")</f>
        <v>Non Charter</v>
      </c>
    </row>
    <row r="398" spans="1:10" ht="16" hidden="1">
      <c r="A398" t="s">
        <v>570</v>
      </c>
      <c r="B398" t="s">
        <v>1065</v>
      </c>
      <c r="C398" t="s">
        <v>147</v>
      </c>
      <c r="D398" t="s">
        <v>1243</v>
      </c>
      <c r="E398" t="s">
        <v>1243</v>
      </c>
      <c r="F398" t="s">
        <v>1331</v>
      </c>
      <c r="G398" t="s">
        <v>1354</v>
      </c>
      <c r="H398" s="54">
        <v>0.31690000000000002</v>
      </c>
      <c r="I398" s="45" t="str">
        <f>_xlfn.XLOOKUP(Chronic_Absenteeism[[#This Row],[School Name]],Maine_Schools[School Name],Maine_Schools[Grade Span],"error")</f>
        <v>PK-05</v>
      </c>
      <c r="J398" s="44" t="str">
        <f>_xlfn.XLOOKUP(Chronic_Absenteeism[[#This Row],[School Name]],Maine_Schools[School Name],Maine_Schools[Comparison School Type],"error")</f>
        <v>Non Charter</v>
      </c>
    </row>
    <row r="399" spans="1:10" ht="16" hidden="1">
      <c r="A399" t="s">
        <v>570</v>
      </c>
      <c r="B399" t="s">
        <v>1065</v>
      </c>
      <c r="C399" t="s">
        <v>290</v>
      </c>
      <c r="D399" t="s">
        <v>1243</v>
      </c>
      <c r="E399" t="s">
        <v>1243</v>
      </c>
      <c r="F399" t="s">
        <v>1334</v>
      </c>
      <c r="G399" t="s">
        <v>1608</v>
      </c>
      <c r="H399" s="54">
        <v>0.27589999999999998</v>
      </c>
      <c r="I399" s="45" t="str">
        <f>_xlfn.XLOOKUP(Chronic_Absenteeism[[#This Row],[School Name]],Maine_Schools[School Name],Maine_Schools[Grade Span],"error")</f>
        <v>04-05</v>
      </c>
      <c r="J399" s="44" t="str">
        <f>_xlfn.XLOOKUP(Chronic_Absenteeism[[#This Row],[School Name]],Maine_Schools[School Name],Maine_Schools[Comparison School Type],"error")</f>
        <v>Non Charter</v>
      </c>
    </row>
    <row r="400" spans="1:10" ht="16" hidden="1">
      <c r="A400" t="s">
        <v>570</v>
      </c>
      <c r="B400" t="s">
        <v>1065</v>
      </c>
      <c r="C400" t="s">
        <v>372</v>
      </c>
      <c r="D400" t="s">
        <v>1243</v>
      </c>
      <c r="E400" t="s">
        <v>1243</v>
      </c>
      <c r="F400" t="s">
        <v>1402</v>
      </c>
      <c r="G400" t="s">
        <v>1612</v>
      </c>
      <c r="H400" s="54">
        <v>0.16889999999999999</v>
      </c>
      <c r="I400" s="45" t="str">
        <f>_xlfn.XLOOKUP(Chronic_Absenteeism[[#This Row],[School Name]],Maine_Schools[School Name],Maine_Schools[Grade Span],"error")</f>
        <v>PK-05</v>
      </c>
      <c r="J400" s="44" t="str">
        <f>_xlfn.XLOOKUP(Chronic_Absenteeism[[#This Row],[School Name]],Maine_Schools[School Name],Maine_Schools[Comparison School Type],"error")</f>
        <v>Non Charter</v>
      </c>
    </row>
    <row r="401" spans="1:10" ht="16" hidden="1">
      <c r="A401" t="s">
        <v>570</v>
      </c>
      <c r="B401" t="s">
        <v>1065</v>
      </c>
      <c r="C401" t="s">
        <v>503</v>
      </c>
      <c r="D401" t="s">
        <v>1243</v>
      </c>
      <c r="E401" t="s">
        <v>1243</v>
      </c>
      <c r="F401" t="s">
        <v>1460</v>
      </c>
      <c r="G401" t="s">
        <v>1490</v>
      </c>
      <c r="H401" s="54">
        <v>0.23530000000000001</v>
      </c>
      <c r="I401" s="45" t="str">
        <f>_xlfn.XLOOKUP(Chronic_Absenteeism[[#This Row],[School Name]],Maine_Schools[School Name],Maine_Schools[Grade Span],"error")</f>
        <v>PK-KG</v>
      </c>
      <c r="J401" s="44" t="str">
        <f>_xlfn.XLOOKUP(Chronic_Absenteeism[[#This Row],[School Name]],Maine_Schools[School Name],Maine_Schools[Comparison School Type],"error")</f>
        <v>Non Charter</v>
      </c>
    </row>
    <row r="402" spans="1:10" ht="16" hidden="1">
      <c r="A402" t="s">
        <v>570</v>
      </c>
      <c r="B402" t="s">
        <v>1065</v>
      </c>
      <c r="C402" t="s">
        <v>109</v>
      </c>
      <c r="D402" t="s">
        <v>1243</v>
      </c>
      <c r="E402" t="s">
        <v>1243</v>
      </c>
      <c r="F402" t="s">
        <v>1540</v>
      </c>
      <c r="G402" t="s">
        <v>1613</v>
      </c>
      <c r="H402" s="54">
        <v>0.32050000000000001</v>
      </c>
      <c r="I402" s="45" t="str">
        <f>_xlfn.XLOOKUP(Chronic_Absenteeism[[#This Row],[School Name]],Maine_Schools[School Name],Maine_Schools[Grade Span],"error")</f>
        <v>09-12</v>
      </c>
      <c r="J402" s="44" t="str">
        <f>_xlfn.XLOOKUP(Chronic_Absenteeism[[#This Row],[School Name]],Maine_Schools[School Name],Maine_Schools[Comparison School Type],"error")</f>
        <v>Non Charter</v>
      </c>
    </row>
    <row r="403" spans="1:10" ht="16" hidden="1">
      <c r="A403" t="s">
        <v>570</v>
      </c>
      <c r="B403" t="s">
        <v>1065</v>
      </c>
      <c r="C403" t="s">
        <v>176</v>
      </c>
      <c r="D403" t="s">
        <v>1243</v>
      </c>
      <c r="E403" t="s">
        <v>1243</v>
      </c>
      <c r="F403" t="s">
        <v>1403</v>
      </c>
      <c r="G403" t="s">
        <v>1457</v>
      </c>
      <c r="H403" s="54">
        <v>0.28449999999999998</v>
      </c>
      <c r="I403" s="45" t="str">
        <f>_xlfn.XLOOKUP(Chronic_Absenteeism[[#This Row],[School Name]],Maine_Schools[School Name],Maine_Schools[Grade Span],"error")</f>
        <v>06-08</v>
      </c>
      <c r="J403" s="44" t="str">
        <f>_xlfn.XLOOKUP(Chronic_Absenteeism[[#This Row],[School Name]],Maine_Schools[School Name],Maine_Schools[Comparison School Type],"error")</f>
        <v>Non Charter</v>
      </c>
    </row>
    <row r="404" spans="1:10" ht="16" hidden="1">
      <c r="A404" t="s">
        <v>570</v>
      </c>
      <c r="B404" t="s">
        <v>1069</v>
      </c>
      <c r="C404" t="s">
        <v>361</v>
      </c>
      <c r="D404" t="s">
        <v>1243</v>
      </c>
      <c r="E404" t="s">
        <v>1243</v>
      </c>
      <c r="F404" t="s">
        <v>1602</v>
      </c>
      <c r="G404" t="s">
        <v>1614</v>
      </c>
      <c r="H404" s="54">
        <v>0.25080000000000002</v>
      </c>
      <c r="I404" s="45" t="str">
        <f>_xlfn.XLOOKUP(Chronic_Absenteeism[[#This Row],[School Name]],Maine_Schools[School Name],Maine_Schools[Grade Span],"error")</f>
        <v>PK-03</v>
      </c>
      <c r="J404" s="44" t="str">
        <f>_xlfn.XLOOKUP(Chronic_Absenteeism[[#This Row],[School Name]],Maine_Schools[School Name],Maine_Schools[Comparison School Type],"error")</f>
        <v>Non Charter</v>
      </c>
    </row>
    <row r="405" spans="1:10" ht="16" hidden="1">
      <c r="A405" t="s">
        <v>570</v>
      </c>
      <c r="B405" t="s">
        <v>1069</v>
      </c>
      <c r="C405" t="s">
        <v>168</v>
      </c>
      <c r="D405" t="s">
        <v>1243</v>
      </c>
      <c r="E405" t="s">
        <v>1243</v>
      </c>
      <c r="F405" t="s">
        <v>1560</v>
      </c>
      <c r="G405" t="s">
        <v>1484</v>
      </c>
      <c r="H405" s="54">
        <v>0.28410000000000002</v>
      </c>
      <c r="I405" s="45" t="str">
        <f>_xlfn.XLOOKUP(Chronic_Absenteeism[[#This Row],[School Name]],Maine_Schools[School Name],Maine_Schools[Grade Span],"error")</f>
        <v>09-12</v>
      </c>
      <c r="J405" s="44" t="str">
        <f>_xlfn.XLOOKUP(Chronic_Absenteeism[[#This Row],[School Name]],Maine_Schools[School Name],Maine_Schools[Comparison School Type],"error")</f>
        <v>Non Charter</v>
      </c>
    </row>
    <row r="406" spans="1:10" ht="16" hidden="1">
      <c r="A406" t="s">
        <v>570</v>
      </c>
      <c r="B406" t="s">
        <v>1069</v>
      </c>
      <c r="C406" t="s">
        <v>436</v>
      </c>
      <c r="D406" t="s">
        <v>1243</v>
      </c>
      <c r="E406" t="s">
        <v>1243</v>
      </c>
      <c r="F406" t="s">
        <v>1379</v>
      </c>
      <c r="G406" t="s">
        <v>1614</v>
      </c>
      <c r="H406" s="54">
        <v>0.1865</v>
      </c>
      <c r="I406" s="45" t="str">
        <f>_xlfn.XLOOKUP(Chronic_Absenteeism[[#This Row],[School Name]],Maine_Schools[School Name],Maine_Schools[Grade Span],"error")</f>
        <v>04-08</v>
      </c>
      <c r="J406" s="44" t="str">
        <f>_xlfn.XLOOKUP(Chronic_Absenteeism[[#This Row],[School Name]],Maine_Schools[School Name],Maine_Schools[Comparison School Type],"error")</f>
        <v>Non Charter</v>
      </c>
    </row>
    <row r="407" spans="1:10" ht="16" hidden="1">
      <c r="A407" t="s">
        <v>570</v>
      </c>
      <c r="B407" t="s">
        <v>1071</v>
      </c>
      <c r="C407" t="s">
        <v>62</v>
      </c>
      <c r="D407" t="s">
        <v>1243</v>
      </c>
      <c r="E407" t="s">
        <v>1243</v>
      </c>
      <c r="F407" t="s">
        <v>1346</v>
      </c>
      <c r="G407" t="s">
        <v>1615</v>
      </c>
      <c r="H407" s="54">
        <v>0.1651</v>
      </c>
      <c r="I407" s="45" t="str">
        <f>_xlfn.XLOOKUP(Chronic_Absenteeism[[#This Row],[School Name]],Maine_Schools[School Name],Maine_Schools[Grade Span],"error")</f>
        <v>PK-05</v>
      </c>
      <c r="J407" s="44" t="str">
        <f>_xlfn.XLOOKUP(Chronic_Absenteeism[[#This Row],[School Name]],Maine_Schools[School Name],Maine_Schools[Comparison School Type],"error")</f>
        <v>Non Charter</v>
      </c>
    </row>
    <row r="408" spans="1:10" ht="16" hidden="1">
      <c r="A408" t="s">
        <v>570</v>
      </c>
      <c r="B408" t="s">
        <v>1071</v>
      </c>
      <c r="C408" t="s">
        <v>71</v>
      </c>
      <c r="D408" t="s">
        <v>1243</v>
      </c>
      <c r="E408" t="s">
        <v>1243</v>
      </c>
      <c r="F408" t="s">
        <v>1585</v>
      </c>
      <c r="G408" t="s">
        <v>1616</v>
      </c>
      <c r="H408" s="54">
        <v>0.3891</v>
      </c>
      <c r="I408" s="45" t="str">
        <f>_xlfn.XLOOKUP(Chronic_Absenteeism[[#This Row],[School Name]],Maine_Schools[School Name],Maine_Schools[Grade Span],"error")</f>
        <v>09-12</v>
      </c>
      <c r="J408" s="44" t="str">
        <f>_xlfn.XLOOKUP(Chronic_Absenteeism[[#This Row],[School Name]],Maine_Schools[School Name],Maine_Schools[Comparison School Type],"error")</f>
        <v>Non Charter</v>
      </c>
    </row>
    <row r="409" spans="1:10" ht="16" hidden="1">
      <c r="A409" t="s">
        <v>570</v>
      </c>
      <c r="B409" t="s">
        <v>1071</v>
      </c>
      <c r="C409" t="s">
        <v>68</v>
      </c>
      <c r="D409" t="s">
        <v>1243</v>
      </c>
      <c r="E409" t="s">
        <v>1243</v>
      </c>
      <c r="F409" t="s">
        <v>1281</v>
      </c>
      <c r="G409" t="s">
        <v>1603</v>
      </c>
      <c r="H409" s="54">
        <v>0.2611</v>
      </c>
      <c r="I409" s="45" t="str">
        <f>_xlfn.XLOOKUP(Chronic_Absenteeism[[#This Row],[School Name]],Maine_Schools[School Name],Maine_Schools[Grade Span],"error")</f>
        <v>06-08</v>
      </c>
      <c r="J409" s="44" t="str">
        <f>_xlfn.XLOOKUP(Chronic_Absenteeism[[#This Row],[School Name]],Maine_Schools[School Name],Maine_Schools[Comparison School Type],"error")</f>
        <v>Non Charter</v>
      </c>
    </row>
    <row r="410" spans="1:10" ht="16" hidden="1">
      <c r="A410" t="s">
        <v>570</v>
      </c>
      <c r="B410" t="s">
        <v>1074</v>
      </c>
      <c r="C410" t="s">
        <v>21</v>
      </c>
      <c r="D410" t="s">
        <v>1243</v>
      </c>
      <c r="E410" t="s">
        <v>1243</v>
      </c>
      <c r="F410" t="s">
        <v>1249</v>
      </c>
      <c r="G410" t="s">
        <v>1608</v>
      </c>
      <c r="H410" s="54">
        <v>0.14369999999999999</v>
      </c>
      <c r="I410" s="45" t="str">
        <f>_xlfn.XLOOKUP(Chronic_Absenteeism[[#This Row],[School Name]],Maine_Schools[School Name],Maine_Schools[Grade Span],"error")</f>
        <v>PK-05</v>
      </c>
      <c r="J410" s="44" t="str">
        <f>_xlfn.XLOOKUP(Chronic_Absenteeism[[#This Row],[School Name]],Maine_Schools[School Name],Maine_Schools[Comparison School Type],"error")</f>
        <v>Non Charter</v>
      </c>
    </row>
    <row r="411" spans="1:10" ht="16" hidden="1">
      <c r="A411" t="s">
        <v>570</v>
      </c>
      <c r="B411" t="s">
        <v>1074</v>
      </c>
      <c r="C411" t="s">
        <v>337</v>
      </c>
      <c r="D411" t="s">
        <v>1243</v>
      </c>
      <c r="E411" t="s">
        <v>1243</v>
      </c>
      <c r="F411" t="s">
        <v>1402</v>
      </c>
      <c r="G411" t="s">
        <v>1438</v>
      </c>
      <c r="H411" s="54">
        <v>0.2</v>
      </c>
      <c r="I411" s="45" t="str">
        <f>_xlfn.XLOOKUP(Chronic_Absenteeism[[#This Row],[School Name]],Maine_Schools[School Name],Maine_Schools[Grade Span],"error")</f>
        <v>PK-05</v>
      </c>
      <c r="J411" s="44" t="str">
        <f>_xlfn.XLOOKUP(Chronic_Absenteeism[[#This Row],[School Name]],Maine_Schools[School Name],Maine_Schools[Comparison School Type],"error")</f>
        <v>Non Charter</v>
      </c>
    </row>
    <row r="412" spans="1:10" ht="16" hidden="1">
      <c r="A412" t="s">
        <v>570</v>
      </c>
      <c r="B412" t="s">
        <v>1074</v>
      </c>
      <c r="C412" t="s">
        <v>345</v>
      </c>
      <c r="D412" t="s">
        <v>1243</v>
      </c>
      <c r="E412" t="s">
        <v>1243</v>
      </c>
      <c r="F412" t="s">
        <v>1549</v>
      </c>
      <c r="G412" t="s">
        <v>1329</v>
      </c>
      <c r="H412" s="54">
        <v>0.108</v>
      </c>
      <c r="I412" s="45" t="str">
        <f>_xlfn.XLOOKUP(Chronic_Absenteeism[[#This Row],[School Name]],Maine_Schools[School Name],Maine_Schools[Grade Span],"error")</f>
        <v>PK-05</v>
      </c>
      <c r="J412" s="44" t="str">
        <f>_xlfn.XLOOKUP(Chronic_Absenteeism[[#This Row],[School Name]],Maine_Schools[School Name],Maine_Schools[Comparison School Type],"error")</f>
        <v>Non Charter</v>
      </c>
    </row>
    <row r="413" spans="1:10" ht="16" hidden="1">
      <c r="A413" t="s">
        <v>570</v>
      </c>
      <c r="B413" t="s">
        <v>1074</v>
      </c>
      <c r="C413" t="s">
        <v>293</v>
      </c>
      <c r="D413" t="s">
        <v>1243</v>
      </c>
      <c r="E413" t="s">
        <v>1243</v>
      </c>
      <c r="F413" t="s">
        <v>1584</v>
      </c>
      <c r="G413" t="s">
        <v>1617</v>
      </c>
      <c r="H413" s="54">
        <v>0.33250000000000002</v>
      </c>
      <c r="I413" s="45" t="str">
        <f>_xlfn.XLOOKUP(Chronic_Absenteeism[[#This Row],[School Name]],Maine_Schools[School Name],Maine_Schools[Grade Span],"error")</f>
        <v>09-12</v>
      </c>
      <c r="J413" s="44" t="str">
        <f>_xlfn.XLOOKUP(Chronic_Absenteeism[[#This Row],[School Name]],Maine_Schools[School Name],Maine_Schools[Comparison School Type],"error")</f>
        <v>Non Charter</v>
      </c>
    </row>
    <row r="414" spans="1:10" ht="16" hidden="1">
      <c r="A414" t="s">
        <v>570</v>
      </c>
      <c r="B414" t="s">
        <v>1074</v>
      </c>
      <c r="C414" t="s">
        <v>366</v>
      </c>
      <c r="D414" t="s">
        <v>1243</v>
      </c>
      <c r="E414" t="s">
        <v>1243</v>
      </c>
      <c r="F414" t="s">
        <v>1603</v>
      </c>
      <c r="G414" t="s">
        <v>1618</v>
      </c>
      <c r="H414" s="54">
        <v>0.2545</v>
      </c>
      <c r="I414" s="45" t="str">
        <f>_xlfn.XLOOKUP(Chronic_Absenteeism[[#This Row],[School Name]],Maine_Schools[School Name],Maine_Schools[Grade Span],"error")</f>
        <v>06-08</v>
      </c>
      <c r="J414" s="44" t="str">
        <f>_xlfn.XLOOKUP(Chronic_Absenteeism[[#This Row],[School Name]],Maine_Schools[School Name],Maine_Schools[Comparison School Type],"error")</f>
        <v>Non Charter</v>
      </c>
    </row>
    <row r="415" spans="1:10" ht="16" hidden="1">
      <c r="A415" t="s">
        <v>570</v>
      </c>
      <c r="B415" t="s">
        <v>1074</v>
      </c>
      <c r="C415" t="s">
        <v>205</v>
      </c>
      <c r="D415" t="s">
        <v>1243</v>
      </c>
      <c r="E415" t="s">
        <v>1243</v>
      </c>
      <c r="F415" t="s">
        <v>1333</v>
      </c>
      <c r="G415" t="s">
        <v>1354</v>
      </c>
      <c r="H415" s="54">
        <v>0.1197</v>
      </c>
      <c r="I415" s="45" t="str">
        <f>_xlfn.XLOOKUP(Chronic_Absenteeism[[#This Row],[School Name]],Maine_Schools[School Name],Maine_Schools[Grade Span],"error")</f>
        <v>PK-05</v>
      </c>
      <c r="J415" s="44" t="str">
        <f>_xlfn.XLOOKUP(Chronic_Absenteeism[[#This Row],[School Name]],Maine_Schools[School Name],Maine_Schools[Comparison School Type],"error")</f>
        <v>Non Charter</v>
      </c>
    </row>
    <row r="416" spans="1:10" ht="16" hidden="1">
      <c r="A416" t="s">
        <v>570</v>
      </c>
      <c r="B416" t="s">
        <v>1074</v>
      </c>
      <c r="C416" t="s">
        <v>551</v>
      </c>
      <c r="D416" t="s">
        <v>1243</v>
      </c>
      <c r="E416" t="s">
        <v>1243</v>
      </c>
      <c r="F416" t="s">
        <v>1315</v>
      </c>
      <c r="G416" t="s">
        <v>1619</v>
      </c>
      <c r="H416" s="54">
        <v>0.14599999999999999</v>
      </c>
      <c r="I416" s="45" t="str">
        <f>_xlfn.XLOOKUP(Chronic_Absenteeism[[#This Row],[School Name]],Maine_Schools[School Name],Maine_Schools[Grade Span],"error")</f>
        <v>PK-05</v>
      </c>
      <c r="J416" s="44" t="str">
        <f>_xlfn.XLOOKUP(Chronic_Absenteeism[[#This Row],[School Name]],Maine_Schools[School Name],Maine_Schools[Comparison School Type],"error")</f>
        <v>Non Charter</v>
      </c>
    </row>
    <row r="417" spans="1:10" ht="16" hidden="1">
      <c r="A417" t="s">
        <v>570</v>
      </c>
      <c r="B417" t="s">
        <v>1081</v>
      </c>
      <c r="C417" t="s">
        <v>191</v>
      </c>
      <c r="D417" t="s">
        <v>1243</v>
      </c>
      <c r="E417" t="s">
        <v>1243</v>
      </c>
      <c r="F417" t="s">
        <v>1620</v>
      </c>
      <c r="G417" t="s">
        <v>1259</v>
      </c>
      <c r="H417" s="54">
        <v>0.31290000000000001</v>
      </c>
      <c r="I417" s="45" t="str">
        <f>_xlfn.XLOOKUP(Chronic_Absenteeism[[#This Row],[School Name]],Maine_Schools[School Name],Maine_Schools[Grade Span],"error")</f>
        <v>05-08</v>
      </c>
      <c r="J417" s="44" t="str">
        <f>_xlfn.XLOOKUP(Chronic_Absenteeism[[#This Row],[School Name]],Maine_Schools[School Name],Maine_Schools[Comparison School Type],"error")</f>
        <v>Non Charter</v>
      </c>
    </row>
    <row r="418" spans="1:10" ht="16" hidden="1">
      <c r="A418" t="s">
        <v>570</v>
      </c>
      <c r="B418" t="s">
        <v>1081</v>
      </c>
      <c r="C418" t="s">
        <v>368</v>
      </c>
      <c r="D418" t="s">
        <v>1243</v>
      </c>
      <c r="E418" t="s">
        <v>1243</v>
      </c>
      <c r="F418" t="s">
        <v>1417</v>
      </c>
      <c r="G418" t="s">
        <v>1602</v>
      </c>
      <c r="H418" s="54">
        <v>0.25609999999999999</v>
      </c>
      <c r="I418" s="45" t="str">
        <f>_xlfn.XLOOKUP(Chronic_Absenteeism[[#This Row],[School Name]],Maine_Schools[School Name],Maine_Schools[Grade Span],"error")</f>
        <v>PK-04</v>
      </c>
      <c r="J418" s="44" t="str">
        <f>_xlfn.XLOOKUP(Chronic_Absenteeism[[#This Row],[School Name]],Maine_Schools[School Name],Maine_Schools[Comparison School Type],"error")</f>
        <v>Non Charter</v>
      </c>
    </row>
    <row r="419" spans="1:10" ht="16" hidden="1">
      <c r="A419" t="s">
        <v>570</v>
      </c>
      <c r="B419" t="s">
        <v>1081</v>
      </c>
      <c r="C419" t="s">
        <v>127</v>
      </c>
      <c r="D419" t="s">
        <v>1243</v>
      </c>
      <c r="E419" t="s">
        <v>1243</v>
      </c>
      <c r="F419" t="s">
        <v>1490</v>
      </c>
      <c r="G419" t="s">
        <v>1525</v>
      </c>
      <c r="H419" s="54">
        <v>0.40089999999999998</v>
      </c>
      <c r="I419" s="45" t="str">
        <f>_xlfn.XLOOKUP(Chronic_Absenteeism[[#This Row],[School Name]],Maine_Schools[School Name],Maine_Schools[Grade Span],"error")</f>
        <v>09-12</v>
      </c>
      <c r="J419" s="44" t="str">
        <f>_xlfn.XLOOKUP(Chronic_Absenteeism[[#This Row],[School Name]],Maine_Schools[School Name],Maine_Schools[Comparison School Type],"error")</f>
        <v>Non Charter</v>
      </c>
    </row>
    <row r="420" spans="1:10" ht="16" hidden="1">
      <c r="A420" t="s">
        <v>570</v>
      </c>
      <c r="B420" t="s">
        <v>1081</v>
      </c>
      <c r="C420" t="s">
        <v>510</v>
      </c>
      <c r="D420" t="s">
        <v>1243</v>
      </c>
      <c r="E420" t="s">
        <v>1243</v>
      </c>
      <c r="F420" t="s">
        <v>1417</v>
      </c>
      <c r="G420" t="s">
        <v>1505</v>
      </c>
      <c r="H420" s="54">
        <v>0.19270000000000001</v>
      </c>
      <c r="I420" s="45" t="str">
        <f>_xlfn.XLOOKUP(Chronic_Absenteeism[[#This Row],[School Name]],Maine_Schools[School Name],Maine_Schools[Grade Span],"error")</f>
        <v>PK-04</v>
      </c>
      <c r="J420" s="44" t="str">
        <f>_xlfn.XLOOKUP(Chronic_Absenteeism[[#This Row],[School Name]],Maine_Schools[School Name],Maine_Schools[Comparison School Type],"error")</f>
        <v>Non Charter</v>
      </c>
    </row>
    <row r="421" spans="1:10" ht="16" hidden="1">
      <c r="A421" t="s">
        <v>570</v>
      </c>
      <c r="B421" t="s">
        <v>1086</v>
      </c>
      <c r="C421" t="s">
        <v>373</v>
      </c>
      <c r="D421" t="s">
        <v>1243</v>
      </c>
      <c r="E421" t="s">
        <v>1243</v>
      </c>
      <c r="F421" t="s">
        <v>1253</v>
      </c>
      <c r="G421" t="s">
        <v>1429</v>
      </c>
      <c r="H421" s="54">
        <v>0.2636</v>
      </c>
      <c r="I421" s="45" t="str">
        <f>_xlfn.XLOOKUP(Chronic_Absenteeism[[#This Row],[School Name]],Maine_Schools[School Name],Maine_Schools[Grade Span],"error")</f>
        <v>PK-02</v>
      </c>
      <c r="J421" s="44" t="str">
        <f>_xlfn.XLOOKUP(Chronic_Absenteeism[[#This Row],[School Name]],Maine_Schools[School Name],Maine_Schools[Comparison School Type],"error")</f>
        <v>Non Charter</v>
      </c>
    </row>
    <row r="422" spans="1:10" ht="16" hidden="1">
      <c r="A422" t="s">
        <v>570</v>
      </c>
      <c r="B422" t="s">
        <v>1086</v>
      </c>
      <c r="C422" t="s">
        <v>169</v>
      </c>
      <c r="D422" t="s">
        <v>1243</v>
      </c>
      <c r="E422" t="s">
        <v>1243</v>
      </c>
      <c r="F422" t="s">
        <v>1444</v>
      </c>
      <c r="G422" t="s">
        <v>1552</v>
      </c>
      <c r="H422" s="54">
        <v>0.29659999999999997</v>
      </c>
      <c r="I422" s="45" t="str">
        <f>_xlfn.XLOOKUP(Chronic_Absenteeism[[#This Row],[School Name]],Maine_Schools[School Name],Maine_Schools[Grade Span],"error")</f>
        <v>07-12</v>
      </c>
      <c r="J422" s="44" t="str">
        <f>_xlfn.XLOOKUP(Chronic_Absenteeism[[#This Row],[School Name]],Maine_Schools[School Name],Maine_Schools[Comparison School Type],"error")</f>
        <v>Non Charter</v>
      </c>
    </row>
    <row r="423" spans="1:10" ht="16" hidden="1">
      <c r="A423" t="s">
        <v>570</v>
      </c>
      <c r="B423" t="s">
        <v>1086</v>
      </c>
      <c r="C423" t="s">
        <v>351</v>
      </c>
      <c r="D423" t="s">
        <v>1243</v>
      </c>
      <c r="E423" t="s">
        <v>1243</v>
      </c>
      <c r="F423" t="s">
        <v>1360</v>
      </c>
      <c r="G423" t="s">
        <v>1289</v>
      </c>
      <c r="H423" s="54">
        <v>0.24279999999999999</v>
      </c>
      <c r="I423" s="45" t="str">
        <f>_xlfn.XLOOKUP(Chronic_Absenteeism[[#This Row],[School Name]],Maine_Schools[School Name],Maine_Schools[Grade Span],"error")</f>
        <v>03-06</v>
      </c>
      <c r="J423" s="44" t="str">
        <f>_xlfn.XLOOKUP(Chronic_Absenteeism[[#This Row],[School Name]],Maine_Schools[School Name],Maine_Schools[Comparison School Type],"error")</f>
        <v>Non Charter</v>
      </c>
    </row>
    <row r="424" spans="1:10" ht="16" hidden="1">
      <c r="A424" t="s">
        <v>570</v>
      </c>
      <c r="B424" t="s">
        <v>1088</v>
      </c>
      <c r="C424" t="s">
        <v>255</v>
      </c>
      <c r="D424" t="s">
        <v>1243</v>
      </c>
      <c r="E424" t="s">
        <v>1243</v>
      </c>
      <c r="F424" t="s">
        <v>1253</v>
      </c>
      <c r="G424" t="s">
        <v>1621</v>
      </c>
      <c r="H424" s="54">
        <v>0.12889999999999999</v>
      </c>
      <c r="I424" s="45" t="str">
        <f>_xlfn.XLOOKUP(Chronic_Absenteeism[[#This Row],[School Name]],Maine_Schools[School Name],Maine_Schools[Grade Span],"error")</f>
        <v>04-05</v>
      </c>
      <c r="J424" s="44" t="str">
        <f>_xlfn.XLOOKUP(Chronic_Absenteeism[[#This Row],[School Name]],Maine_Schools[School Name],Maine_Schools[Comparison School Type],"error")</f>
        <v>Non Charter</v>
      </c>
    </row>
    <row r="425" spans="1:10" ht="16" hidden="1">
      <c r="A425" t="s">
        <v>570</v>
      </c>
      <c r="B425" t="s">
        <v>1088</v>
      </c>
      <c r="C425" t="s">
        <v>429</v>
      </c>
      <c r="D425" t="s">
        <v>1243</v>
      </c>
      <c r="E425" t="s">
        <v>1243</v>
      </c>
      <c r="F425" t="s">
        <v>1351</v>
      </c>
      <c r="G425" t="s">
        <v>1622</v>
      </c>
      <c r="H425" s="54">
        <v>0.18360000000000001</v>
      </c>
      <c r="I425" s="45" t="str">
        <f>_xlfn.XLOOKUP(Chronic_Absenteeism[[#This Row],[School Name]],Maine_Schools[School Name],Maine_Schools[Grade Span],"error")</f>
        <v>KG-03</v>
      </c>
      <c r="J425" s="44" t="str">
        <f>_xlfn.XLOOKUP(Chronic_Absenteeism[[#This Row],[School Name]],Maine_Schools[School Name],Maine_Schools[Comparison School Type],"error")</f>
        <v>Non Charter</v>
      </c>
    </row>
    <row r="426" spans="1:10" ht="16" hidden="1">
      <c r="A426" t="s">
        <v>570</v>
      </c>
      <c r="B426" t="s">
        <v>1088</v>
      </c>
      <c r="C426" t="s">
        <v>467</v>
      </c>
      <c r="D426" t="s">
        <v>1243</v>
      </c>
      <c r="E426" t="s">
        <v>1243</v>
      </c>
      <c r="F426" t="s">
        <v>1323</v>
      </c>
      <c r="G426" t="s">
        <v>1259</v>
      </c>
      <c r="H426" s="54">
        <v>0.12239999999999999</v>
      </c>
      <c r="I426" s="45" t="str">
        <f>_xlfn.XLOOKUP(Chronic_Absenteeism[[#This Row],[School Name]],Maine_Schools[School Name],Maine_Schools[Grade Span],"error")</f>
        <v>04-05</v>
      </c>
      <c r="J426" s="44" t="str">
        <f>_xlfn.XLOOKUP(Chronic_Absenteeism[[#This Row],[School Name]],Maine_Schools[School Name],Maine_Schools[Comparison School Type],"error")</f>
        <v>Non Charter</v>
      </c>
    </row>
    <row r="427" spans="1:10" ht="16" hidden="1">
      <c r="A427" t="s">
        <v>570</v>
      </c>
      <c r="B427" t="s">
        <v>1088</v>
      </c>
      <c r="C427" t="s">
        <v>322</v>
      </c>
      <c r="D427" t="s">
        <v>1243</v>
      </c>
      <c r="E427" t="s">
        <v>1243</v>
      </c>
      <c r="F427" t="s">
        <v>1623</v>
      </c>
      <c r="G427" t="s">
        <v>1624</v>
      </c>
      <c r="H427" s="54">
        <v>0.27850000000000003</v>
      </c>
      <c r="I427" s="45" t="str">
        <f>_xlfn.XLOOKUP(Chronic_Absenteeism[[#This Row],[School Name]],Maine_Schools[School Name],Maine_Schools[Grade Span],"error")</f>
        <v>08-12</v>
      </c>
      <c r="J427" s="44" t="str">
        <f>_xlfn.XLOOKUP(Chronic_Absenteeism[[#This Row],[School Name]],Maine_Schools[School Name],Maine_Schools[Comparison School Type],"error")</f>
        <v>Non Charter</v>
      </c>
    </row>
    <row r="428" spans="1:10" ht="16" hidden="1">
      <c r="A428" t="s">
        <v>570</v>
      </c>
      <c r="B428" t="s">
        <v>1088</v>
      </c>
      <c r="C428" t="s">
        <v>197</v>
      </c>
      <c r="D428" t="s">
        <v>1243</v>
      </c>
      <c r="E428" t="s">
        <v>1243</v>
      </c>
      <c r="F428" t="s">
        <v>1382</v>
      </c>
      <c r="G428" t="s">
        <v>1625</v>
      </c>
      <c r="H428" s="54">
        <v>0.18790000000000001</v>
      </c>
      <c r="I428" s="45" t="str">
        <f>_xlfn.XLOOKUP(Chronic_Absenteeism[[#This Row],[School Name]],Maine_Schools[School Name],Maine_Schools[Grade Span],"error")</f>
        <v>06-07</v>
      </c>
      <c r="J428" s="44" t="str">
        <f>_xlfn.XLOOKUP(Chronic_Absenteeism[[#This Row],[School Name]],Maine_Schools[School Name],Maine_Schools[Comparison School Type],"error")</f>
        <v>Non Charter</v>
      </c>
    </row>
    <row r="429" spans="1:10" ht="16" hidden="1">
      <c r="A429" t="s">
        <v>570</v>
      </c>
      <c r="B429" t="s">
        <v>1088</v>
      </c>
      <c r="C429" t="s">
        <v>502</v>
      </c>
      <c r="D429" t="s">
        <v>1243</v>
      </c>
      <c r="E429" t="s">
        <v>1243</v>
      </c>
      <c r="F429" t="s">
        <v>1290</v>
      </c>
      <c r="G429" t="s">
        <v>1413</v>
      </c>
      <c r="H429" s="54">
        <v>9.4899999999999998E-2</v>
      </c>
      <c r="I429" s="45" t="str">
        <f>_xlfn.XLOOKUP(Chronic_Absenteeism[[#This Row],[School Name]],Maine_Schools[School Name],Maine_Schools[Grade Span],"error")</f>
        <v>KG-04</v>
      </c>
      <c r="J429" s="44" t="str">
        <f>_xlfn.XLOOKUP(Chronic_Absenteeism[[#This Row],[School Name]],Maine_Schools[School Name],Maine_Schools[Comparison School Type],"error")</f>
        <v>Non Charter</v>
      </c>
    </row>
    <row r="430" spans="1:10" ht="16" hidden="1">
      <c r="A430" t="s">
        <v>570</v>
      </c>
      <c r="B430" t="s">
        <v>1088</v>
      </c>
      <c r="C430" t="s">
        <v>546</v>
      </c>
      <c r="D430" t="s">
        <v>1243</v>
      </c>
      <c r="E430" t="s">
        <v>1243</v>
      </c>
      <c r="F430" t="s">
        <v>1439</v>
      </c>
      <c r="G430" t="s">
        <v>1263</v>
      </c>
      <c r="H430" s="54">
        <v>0.17610000000000001</v>
      </c>
      <c r="I430" s="45" t="str">
        <f>_xlfn.XLOOKUP(Chronic_Absenteeism[[#This Row],[School Name]],Maine_Schools[School Name],Maine_Schools[Grade Span],"error")</f>
        <v>KG-03</v>
      </c>
      <c r="J430" s="44" t="str">
        <f>_xlfn.XLOOKUP(Chronic_Absenteeism[[#This Row],[School Name]],Maine_Schools[School Name],Maine_Schools[Comparison School Type],"error")</f>
        <v>Non Charter</v>
      </c>
    </row>
    <row r="431" spans="1:10" ht="16" hidden="1">
      <c r="A431" t="s">
        <v>570</v>
      </c>
      <c r="B431" t="s">
        <v>1093</v>
      </c>
      <c r="C431" t="s">
        <v>228</v>
      </c>
      <c r="D431" t="s">
        <v>1243</v>
      </c>
      <c r="E431" t="s">
        <v>1243</v>
      </c>
      <c r="F431" t="s">
        <v>1460</v>
      </c>
      <c r="G431" t="s">
        <v>1551</v>
      </c>
      <c r="H431" s="54">
        <v>0.113</v>
      </c>
      <c r="I431" s="45" t="str">
        <f>_xlfn.XLOOKUP(Chronic_Absenteeism[[#This Row],[School Name]],Maine_Schools[School Name],Maine_Schools[Grade Span],"error")</f>
        <v>03-05</v>
      </c>
      <c r="J431" s="44" t="str">
        <f>_xlfn.XLOOKUP(Chronic_Absenteeism[[#This Row],[School Name]],Maine_Schools[School Name],Maine_Schools[Comparison School Type],"error")</f>
        <v>Non Charter</v>
      </c>
    </row>
    <row r="432" spans="1:10" ht="16" hidden="1">
      <c r="A432" t="s">
        <v>570</v>
      </c>
      <c r="B432" t="s">
        <v>1093</v>
      </c>
      <c r="C432" t="s">
        <v>83</v>
      </c>
      <c r="D432" t="s">
        <v>1243</v>
      </c>
      <c r="E432" t="s">
        <v>1243</v>
      </c>
      <c r="F432" t="s">
        <v>1354</v>
      </c>
      <c r="G432" t="s">
        <v>1626</v>
      </c>
      <c r="H432" s="54">
        <v>0.2898</v>
      </c>
      <c r="I432" s="45" t="str">
        <f>_xlfn.XLOOKUP(Chronic_Absenteeism[[#This Row],[School Name]],Maine_Schools[School Name],Maine_Schools[Grade Span],"error")</f>
        <v>09-12</v>
      </c>
      <c r="J432" s="44" t="str">
        <f>_xlfn.XLOOKUP(Chronic_Absenteeism[[#This Row],[School Name]],Maine_Schools[School Name],Maine_Schools[Comparison School Type],"error")</f>
        <v>Non Charter</v>
      </c>
    </row>
    <row r="433" spans="1:10" ht="16" hidden="1">
      <c r="A433" t="s">
        <v>570</v>
      </c>
      <c r="B433" t="s">
        <v>1093</v>
      </c>
      <c r="C433" t="s">
        <v>89</v>
      </c>
      <c r="D433" t="s">
        <v>1243</v>
      </c>
      <c r="E433" t="s">
        <v>1243</v>
      </c>
      <c r="F433" t="s">
        <v>1627</v>
      </c>
      <c r="G433" t="s">
        <v>1628</v>
      </c>
      <c r="H433" s="54">
        <v>0.29709999999999998</v>
      </c>
      <c r="I433" s="45" t="str">
        <f>_xlfn.XLOOKUP(Chronic_Absenteeism[[#This Row],[School Name]],Maine_Schools[School Name],Maine_Schools[Grade Span],"error")</f>
        <v>06-08</v>
      </c>
      <c r="J433" s="44" t="str">
        <f>_xlfn.XLOOKUP(Chronic_Absenteeism[[#This Row],[School Name]],Maine_Schools[School Name],Maine_Schools[Comparison School Type],"error")</f>
        <v>Non Charter</v>
      </c>
    </row>
    <row r="434" spans="1:10" ht="16" hidden="1">
      <c r="A434" t="s">
        <v>570</v>
      </c>
      <c r="B434" t="s">
        <v>1093</v>
      </c>
      <c r="C434" t="s">
        <v>531</v>
      </c>
      <c r="D434" t="s">
        <v>1243</v>
      </c>
      <c r="E434" t="s">
        <v>1243</v>
      </c>
      <c r="F434" t="s">
        <v>1336</v>
      </c>
      <c r="G434" t="s">
        <v>1456</v>
      </c>
      <c r="H434" s="54">
        <v>0.1681</v>
      </c>
      <c r="I434" s="45" t="str">
        <f>_xlfn.XLOOKUP(Chronic_Absenteeism[[#This Row],[School Name]],Maine_Schools[School Name],Maine_Schools[Grade Span],"error")</f>
        <v>PK-02</v>
      </c>
      <c r="J434" s="44" t="str">
        <f>_xlfn.XLOOKUP(Chronic_Absenteeism[[#This Row],[School Name]],Maine_Schools[School Name],Maine_Schools[Comparison School Type],"error")</f>
        <v>Non Charter</v>
      </c>
    </row>
    <row r="435" spans="1:10" ht="16" hidden="1">
      <c r="A435" t="s">
        <v>570</v>
      </c>
      <c r="B435" t="s">
        <v>1093</v>
      </c>
      <c r="C435" t="s">
        <v>449</v>
      </c>
      <c r="D435" t="s">
        <v>1243</v>
      </c>
      <c r="E435" t="s">
        <v>1243</v>
      </c>
      <c r="F435" t="s">
        <v>1439</v>
      </c>
      <c r="G435" t="s">
        <v>1629</v>
      </c>
      <c r="H435" s="54">
        <v>0.216</v>
      </c>
      <c r="I435" s="45" t="str">
        <f>_xlfn.XLOOKUP(Chronic_Absenteeism[[#This Row],[School Name]],Maine_Schools[School Name],Maine_Schools[Grade Span],"error")</f>
        <v>PK-05</v>
      </c>
      <c r="J435" s="44" t="str">
        <f>_xlfn.XLOOKUP(Chronic_Absenteeism[[#This Row],[School Name]],Maine_Schools[School Name],Maine_Schools[Comparison School Type],"error")</f>
        <v>Non Charter</v>
      </c>
    </row>
    <row r="436" spans="1:10" ht="16" hidden="1">
      <c r="A436" t="s">
        <v>570</v>
      </c>
      <c r="B436" t="s">
        <v>1097</v>
      </c>
      <c r="C436" t="s">
        <v>339</v>
      </c>
      <c r="D436" t="s">
        <v>1243</v>
      </c>
      <c r="E436" t="s">
        <v>1243</v>
      </c>
      <c r="F436" t="s">
        <v>1401</v>
      </c>
      <c r="G436" t="s">
        <v>1373</v>
      </c>
      <c r="H436" s="54">
        <v>0.1111</v>
      </c>
      <c r="I436" s="45" t="str">
        <f>_xlfn.XLOOKUP(Chronic_Absenteeism[[#This Row],[School Name]],Maine_Schools[School Name],Maine_Schools[Grade Span],"error")</f>
        <v>PK-01</v>
      </c>
      <c r="J436" s="44" t="str">
        <f>_xlfn.XLOOKUP(Chronic_Absenteeism[[#This Row],[School Name]],Maine_Schools[School Name],Maine_Schools[Comparison School Type],"error")</f>
        <v>Non Charter</v>
      </c>
    </row>
    <row r="437" spans="1:10" ht="16" hidden="1">
      <c r="A437" t="s">
        <v>570</v>
      </c>
      <c r="B437" t="s">
        <v>1097</v>
      </c>
      <c r="C437" t="s">
        <v>300</v>
      </c>
      <c r="D437" t="s">
        <v>1243</v>
      </c>
      <c r="E437" t="s">
        <v>1243</v>
      </c>
      <c r="F437" t="s">
        <v>1246</v>
      </c>
      <c r="G437" t="s">
        <v>1305</v>
      </c>
      <c r="H437" s="54">
        <v>0.16470000000000001</v>
      </c>
      <c r="I437" s="45" t="str">
        <f>_xlfn.XLOOKUP(Chronic_Absenteeism[[#This Row],[School Name]],Maine_Schools[School Name],Maine_Schools[Grade Span],"error")</f>
        <v>05-08</v>
      </c>
      <c r="J437" s="44" t="str">
        <f>_xlfn.XLOOKUP(Chronic_Absenteeism[[#This Row],[School Name]],Maine_Schools[School Name],Maine_Schools[Comparison School Type],"error")</f>
        <v>Non Charter</v>
      </c>
    </row>
    <row r="438" spans="1:10" ht="16" hidden="1">
      <c r="A438" t="s">
        <v>570</v>
      </c>
      <c r="B438" t="s">
        <v>1097</v>
      </c>
      <c r="C438" t="s">
        <v>440</v>
      </c>
      <c r="D438" t="s">
        <v>1243</v>
      </c>
      <c r="E438" t="s">
        <v>1243</v>
      </c>
      <c r="F438" t="s">
        <v>1357</v>
      </c>
      <c r="G438" t="s">
        <v>1607</v>
      </c>
      <c r="H438" s="54">
        <v>8.3900000000000002E-2</v>
      </c>
      <c r="I438" s="45" t="str">
        <f>_xlfn.XLOOKUP(Chronic_Absenteeism[[#This Row],[School Name]],Maine_Schools[School Name],Maine_Schools[Grade Span],"error")</f>
        <v>02-04</v>
      </c>
      <c r="J438" s="44" t="str">
        <f>_xlfn.XLOOKUP(Chronic_Absenteeism[[#This Row],[School Name]],Maine_Schools[School Name],Maine_Schools[Comparison School Type],"error")</f>
        <v>Non Charter</v>
      </c>
    </row>
    <row r="439" spans="1:10" ht="16" hidden="1">
      <c r="A439" t="s">
        <v>570</v>
      </c>
      <c r="B439" t="s">
        <v>1101</v>
      </c>
      <c r="C439" t="s">
        <v>13</v>
      </c>
      <c r="D439" t="s">
        <v>1243</v>
      </c>
      <c r="E439" t="s">
        <v>1243</v>
      </c>
      <c r="F439" t="s">
        <v>1364</v>
      </c>
      <c r="G439" t="s">
        <v>1630</v>
      </c>
      <c r="H439" s="54">
        <v>0.2306</v>
      </c>
      <c r="I439" s="45" t="str">
        <f>_xlfn.XLOOKUP(Chronic_Absenteeism[[#This Row],[School Name]],Maine_Schools[School Name],Maine_Schools[Grade Span],"error")</f>
        <v>PK-05</v>
      </c>
      <c r="J439" s="44" t="str">
        <f>_xlfn.XLOOKUP(Chronic_Absenteeism[[#This Row],[School Name]],Maine_Schools[School Name],Maine_Schools[Comparison School Type],"error")</f>
        <v>Non Charter</v>
      </c>
    </row>
    <row r="440" spans="1:10" ht="16" hidden="1">
      <c r="A440" t="s">
        <v>570</v>
      </c>
      <c r="B440" t="s">
        <v>1101</v>
      </c>
      <c r="C440" t="s">
        <v>177</v>
      </c>
      <c r="D440" t="s">
        <v>1243</v>
      </c>
      <c r="E440" t="s">
        <v>1243</v>
      </c>
      <c r="F440" t="s">
        <v>1583</v>
      </c>
      <c r="G440" t="s">
        <v>1561</v>
      </c>
      <c r="H440" s="54">
        <v>0.3906</v>
      </c>
      <c r="I440" s="45" t="str">
        <f>_xlfn.XLOOKUP(Chronic_Absenteeism[[#This Row],[School Name]],Maine_Schools[School Name],Maine_Schools[Grade Span],"error")</f>
        <v>09-12</v>
      </c>
      <c r="J440" s="44" t="str">
        <f>_xlfn.XLOOKUP(Chronic_Absenteeism[[#This Row],[School Name]],Maine_Schools[School Name],Maine_Schools[Comparison School Type],"error")</f>
        <v>Non Charter</v>
      </c>
    </row>
    <row r="441" spans="1:10" ht="16" hidden="1">
      <c r="A441" t="s">
        <v>570</v>
      </c>
      <c r="B441" t="s">
        <v>1101</v>
      </c>
      <c r="C441" t="s">
        <v>70</v>
      </c>
      <c r="D441" t="s">
        <v>1243</v>
      </c>
      <c r="E441" t="s">
        <v>1243</v>
      </c>
      <c r="F441" t="s">
        <v>1419</v>
      </c>
      <c r="G441" t="s">
        <v>1477</v>
      </c>
      <c r="H441" s="54">
        <v>0.2477</v>
      </c>
      <c r="I441" s="45" t="str">
        <f>_xlfn.XLOOKUP(Chronic_Absenteeism[[#This Row],[School Name]],Maine_Schools[School Name],Maine_Schools[Grade Span],"error")</f>
        <v>06-08</v>
      </c>
      <c r="J441" s="44" t="str">
        <f>_xlfn.XLOOKUP(Chronic_Absenteeism[[#This Row],[School Name]],Maine_Schools[School Name],Maine_Schools[Comparison School Type],"error")</f>
        <v>Non Charter</v>
      </c>
    </row>
    <row r="442" spans="1:10" ht="16" hidden="1">
      <c r="A442" t="s">
        <v>570</v>
      </c>
      <c r="B442" t="s">
        <v>1106</v>
      </c>
      <c r="C442" t="s">
        <v>352</v>
      </c>
      <c r="D442" t="s">
        <v>1243</v>
      </c>
      <c r="E442" t="s">
        <v>1243</v>
      </c>
      <c r="F442" t="s">
        <v>1377</v>
      </c>
      <c r="G442" t="s">
        <v>1415</v>
      </c>
      <c r="H442" s="54">
        <v>0.1525</v>
      </c>
      <c r="I442" s="45" t="str">
        <f>_xlfn.XLOOKUP(Chronic_Absenteeism[[#This Row],[School Name]],Maine_Schools[School Name],Maine_Schools[Grade Span],"error")</f>
        <v>PK-03</v>
      </c>
      <c r="J442" s="44" t="str">
        <f>_xlfn.XLOOKUP(Chronic_Absenteeism[[#This Row],[School Name]],Maine_Schools[School Name],Maine_Schools[Comparison School Type],"error")</f>
        <v>Non Charter</v>
      </c>
    </row>
    <row r="443" spans="1:10" ht="16" hidden="1">
      <c r="A443" t="s">
        <v>570</v>
      </c>
      <c r="B443" t="s">
        <v>1106</v>
      </c>
      <c r="C443" t="s">
        <v>364</v>
      </c>
      <c r="D443" t="s">
        <v>1243</v>
      </c>
      <c r="E443" t="s">
        <v>1243</v>
      </c>
      <c r="F443" t="s">
        <v>1312</v>
      </c>
      <c r="G443" t="s">
        <v>1557</v>
      </c>
      <c r="H443" s="54">
        <v>1.8100000000000002E-2</v>
      </c>
      <c r="I443" s="45" t="str">
        <f>_xlfn.XLOOKUP(Chronic_Absenteeism[[#This Row],[School Name]],Maine_Schools[School Name],Maine_Schools[Grade Span],"error")</f>
        <v>09-12</v>
      </c>
      <c r="J443" s="44" t="str">
        <f>_xlfn.XLOOKUP(Chronic_Absenteeism[[#This Row],[School Name]],Maine_Schools[School Name],Maine_Schools[Comparison School Type],"error")</f>
        <v>Non Charter</v>
      </c>
    </row>
    <row r="444" spans="1:10" ht="16" hidden="1">
      <c r="A444" t="s">
        <v>570</v>
      </c>
      <c r="B444" t="s">
        <v>1106</v>
      </c>
      <c r="C444" t="s">
        <v>365</v>
      </c>
      <c r="D444" t="s">
        <v>1243</v>
      </c>
      <c r="E444" t="s">
        <v>1243</v>
      </c>
      <c r="F444" t="s">
        <v>1439</v>
      </c>
      <c r="G444" t="s">
        <v>1631</v>
      </c>
      <c r="H444" s="54">
        <v>0.1925</v>
      </c>
      <c r="I444" s="45" t="str">
        <f>_xlfn.XLOOKUP(Chronic_Absenteeism[[#This Row],[School Name]],Maine_Schools[School Name],Maine_Schools[Grade Span],"error")</f>
        <v>04-08</v>
      </c>
      <c r="J444" s="44" t="str">
        <f>_xlfn.XLOOKUP(Chronic_Absenteeism[[#This Row],[School Name]],Maine_Schools[School Name],Maine_Schools[Comparison School Type],"error")</f>
        <v>Non Charter</v>
      </c>
    </row>
    <row r="445" spans="1:10" ht="16" hidden="1">
      <c r="A445" t="s">
        <v>570</v>
      </c>
      <c r="B445" t="s">
        <v>1107</v>
      </c>
      <c r="C445" t="s">
        <v>526</v>
      </c>
      <c r="D445" t="s">
        <v>1243</v>
      </c>
      <c r="E445" t="s">
        <v>1243</v>
      </c>
      <c r="F445" t="s">
        <v>1306</v>
      </c>
      <c r="G445" t="s">
        <v>1609</v>
      </c>
      <c r="H445" s="54">
        <v>0.20319999999999999</v>
      </c>
      <c r="I445" s="45" t="str">
        <f>_xlfn.XLOOKUP(Chronic_Absenteeism[[#This Row],[School Name]],Maine_Schools[School Name],Maine_Schools[Grade Span],"error")</f>
        <v>PK-04</v>
      </c>
      <c r="J445" s="44" t="str">
        <f>_xlfn.XLOOKUP(Chronic_Absenteeism[[#This Row],[School Name]],Maine_Schools[School Name],Maine_Schools[Comparison School Type],"error")</f>
        <v>Non Charter</v>
      </c>
    </row>
    <row r="446" spans="1:10" ht="16" hidden="1">
      <c r="A446" t="s">
        <v>570</v>
      </c>
      <c r="B446" t="s">
        <v>1107</v>
      </c>
      <c r="C446" t="s">
        <v>371</v>
      </c>
      <c r="D446" t="s">
        <v>1243</v>
      </c>
      <c r="E446" t="s">
        <v>1243</v>
      </c>
      <c r="F446" t="s">
        <v>1560</v>
      </c>
      <c r="G446" t="s">
        <v>1345</v>
      </c>
      <c r="H446" s="54">
        <v>0.25669999999999998</v>
      </c>
      <c r="I446" s="45" t="str">
        <f>_xlfn.XLOOKUP(Chronic_Absenteeism[[#This Row],[School Name]],Maine_Schools[School Name],Maine_Schools[Grade Span],"error")</f>
        <v>05-08</v>
      </c>
      <c r="J446" s="44" t="str">
        <f>_xlfn.XLOOKUP(Chronic_Absenteeism[[#This Row],[School Name]],Maine_Schools[School Name],Maine_Schools[Comparison School Type],"error")</f>
        <v>Non Charter</v>
      </c>
    </row>
    <row r="447" spans="1:10" ht="16" hidden="1">
      <c r="A447" t="s">
        <v>570</v>
      </c>
      <c r="B447" t="s">
        <v>1108</v>
      </c>
      <c r="C447" t="s">
        <v>344</v>
      </c>
      <c r="D447" t="s">
        <v>1243</v>
      </c>
      <c r="E447" t="s">
        <v>1243</v>
      </c>
      <c r="F447" t="s">
        <v>1458</v>
      </c>
      <c r="G447" t="s">
        <v>1542</v>
      </c>
      <c r="H447" s="54">
        <v>0.28720000000000001</v>
      </c>
      <c r="I447" s="45" t="str">
        <f>_xlfn.XLOOKUP(Chronic_Absenteeism[[#This Row],[School Name]],Maine_Schools[School Name],Maine_Schools[Grade Span],"error")</f>
        <v>07-12</v>
      </c>
      <c r="J447" s="44" t="str">
        <f>_xlfn.XLOOKUP(Chronic_Absenteeism[[#This Row],[School Name]],Maine_Schools[School Name],Maine_Schools[Comparison School Type],"error")</f>
        <v>Non Charter</v>
      </c>
    </row>
    <row r="448" spans="1:10" ht="16" hidden="1">
      <c r="A448" t="s">
        <v>570</v>
      </c>
      <c r="B448" t="s">
        <v>1108</v>
      </c>
      <c r="C448" t="s">
        <v>378</v>
      </c>
      <c r="D448" t="s">
        <v>1243</v>
      </c>
      <c r="E448" t="s">
        <v>1243</v>
      </c>
      <c r="F448" t="s">
        <v>1355</v>
      </c>
      <c r="G448" t="s">
        <v>1484</v>
      </c>
      <c r="H448" s="54">
        <v>0.25459999999999999</v>
      </c>
      <c r="I448" s="45" t="str">
        <f>_xlfn.XLOOKUP(Chronic_Absenteeism[[#This Row],[School Name]],Maine_Schools[School Name],Maine_Schools[Grade Span],"error")</f>
        <v>PK-06</v>
      </c>
      <c r="J448" s="44" t="str">
        <f>_xlfn.XLOOKUP(Chronic_Absenteeism[[#This Row],[School Name]],Maine_Schools[School Name],Maine_Schools[Comparison School Type],"error")</f>
        <v>Non Charter</v>
      </c>
    </row>
    <row r="449" spans="1:10" ht="16" hidden="1">
      <c r="A449" t="s">
        <v>570</v>
      </c>
      <c r="B449" t="s">
        <v>1110</v>
      </c>
      <c r="C449" t="s">
        <v>36</v>
      </c>
      <c r="D449" t="s">
        <v>1243</v>
      </c>
      <c r="E449" t="s">
        <v>1243</v>
      </c>
      <c r="F449" t="s">
        <v>1410</v>
      </c>
      <c r="G449" t="s">
        <v>1398</v>
      </c>
      <c r="H449" s="54">
        <v>0.252</v>
      </c>
      <c r="I449" s="45" t="str">
        <f>_xlfn.XLOOKUP(Chronic_Absenteeism[[#This Row],[School Name]],Maine_Schools[School Name],Maine_Schools[Grade Span],"error")</f>
        <v>02-05</v>
      </c>
      <c r="J449" s="44" t="str">
        <f>_xlfn.XLOOKUP(Chronic_Absenteeism[[#This Row],[School Name]],Maine_Schools[School Name],Maine_Schools[Comparison School Type],"error")</f>
        <v>Non Charter</v>
      </c>
    </row>
    <row r="450" spans="1:10" ht="16" hidden="1">
      <c r="A450" t="s">
        <v>570</v>
      </c>
      <c r="B450" t="s">
        <v>1110</v>
      </c>
      <c r="C450" t="s">
        <v>9</v>
      </c>
      <c r="D450" t="s">
        <v>1243</v>
      </c>
      <c r="E450" t="s">
        <v>1243</v>
      </c>
      <c r="F450" t="s">
        <v>1432</v>
      </c>
      <c r="G450" t="s">
        <v>1632</v>
      </c>
      <c r="H450" s="54">
        <v>0.35730000000000001</v>
      </c>
      <c r="I450" s="45" t="str">
        <f>_xlfn.XLOOKUP(Chronic_Absenteeism[[#This Row],[School Name]],Maine_Schools[School Name],Maine_Schools[Grade Span],"error")</f>
        <v>09-12</v>
      </c>
      <c r="J450" s="44" t="str">
        <f>_xlfn.XLOOKUP(Chronic_Absenteeism[[#This Row],[School Name]],Maine_Schools[School Name],Maine_Schools[Comparison School Type],"error")</f>
        <v>Non Charter</v>
      </c>
    </row>
    <row r="451" spans="1:10" ht="16" hidden="1">
      <c r="A451" t="s">
        <v>570</v>
      </c>
      <c r="B451" t="s">
        <v>1110</v>
      </c>
      <c r="C451" t="s">
        <v>152</v>
      </c>
      <c r="D451" t="s">
        <v>1243</v>
      </c>
      <c r="E451" t="s">
        <v>1243</v>
      </c>
      <c r="F451" t="s">
        <v>1283</v>
      </c>
      <c r="G451" t="s">
        <v>1247</v>
      </c>
      <c r="H451" s="54">
        <v>0.27829999999999999</v>
      </c>
      <c r="I451" s="45" t="str">
        <f>_xlfn.XLOOKUP(Chronic_Absenteeism[[#This Row],[School Name]],Maine_Schools[School Name],Maine_Schools[Grade Span],"error")</f>
        <v>PK-05</v>
      </c>
      <c r="J451" s="44" t="str">
        <f>_xlfn.XLOOKUP(Chronic_Absenteeism[[#This Row],[School Name]],Maine_Schools[School Name],Maine_Schools[Comparison School Type],"error")</f>
        <v>Non Charter</v>
      </c>
    </row>
    <row r="452" spans="1:10" ht="16" hidden="1">
      <c r="A452" t="s">
        <v>570</v>
      </c>
      <c r="B452" t="s">
        <v>1110</v>
      </c>
      <c r="C452" t="s">
        <v>329</v>
      </c>
      <c r="D452" t="s">
        <v>1243</v>
      </c>
      <c r="E452" t="s">
        <v>1243</v>
      </c>
      <c r="F452" t="s">
        <v>1591</v>
      </c>
      <c r="G452" t="s">
        <v>1355</v>
      </c>
      <c r="H452" s="54">
        <v>0.2319</v>
      </c>
      <c r="I452" s="45" t="str">
        <f>_xlfn.XLOOKUP(Chronic_Absenteeism[[#This Row],[School Name]],Maine_Schools[School Name],Maine_Schools[Grade Span],"error")</f>
        <v>PK-02</v>
      </c>
      <c r="J452" s="44" t="str">
        <f>_xlfn.XLOOKUP(Chronic_Absenteeism[[#This Row],[School Name]],Maine_Schools[School Name],Maine_Schools[Comparison School Type],"error")</f>
        <v>Non Charter</v>
      </c>
    </row>
    <row r="453" spans="1:10" ht="16" hidden="1">
      <c r="A453" t="s">
        <v>570</v>
      </c>
      <c r="B453" t="s">
        <v>1110</v>
      </c>
      <c r="C453" t="s">
        <v>315</v>
      </c>
      <c r="D453" t="s">
        <v>1243</v>
      </c>
      <c r="E453" t="s">
        <v>1243</v>
      </c>
      <c r="F453" t="s">
        <v>1298</v>
      </c>
      <c r="G453" t="s">
        <v>1458</v>
      </c>
      <c r="H453" s="54">
        <v>0.26790000000000003</v>
      </c>
      <c r="I453" s="45" t="str">
        <f>_xlfn.XLOOKUP(Chronic_Absenteeism[[#This Row],[School Name]],Maine_Schools[School Name],Maine_Schools[Grade Span],"error")</f>
        <v>PK-01</v>
      </c>
      <c r="J453" s="44" t="str">
        <f>_xlfn.XLOOKUP(Chronic_Absenteeism[[#This Row],[School Name]],Maine_Schools[School Name],Maine_Schools[Comparison School Type],"error")</f>
        <v>Non Charter</v>
      </c>
    </row>
    <row r="454" spans="1:10" ht="16" hidden="1">
      <c r="A454" t="s">
        <v>570</v>
      </c>
      <c r="B454" t="s">
        <v>1110</v>
      </c>
      <c r="C454" t="s">
        <v>49</v>
      </c>
      <c r="D454" t="s">
        <v>1243</v>
      </c>
      <c r="E454" t="s">
        <v>1243</v>
      </c>
      <c r="F454" t="s">
        <v>1520</v>
      </c>
      <c r="G454" t="s">
        <v>1458</v>
      </c>
      <c r="H454" s="54">
        <v>0.33929999999999999</v>
      </c>
      <c r="I454" s="45" t="str">
        <f>_xlfn.XLOOKUP(Chronic_Absenteeism[[#This Row],[School Name]],Maine_Schools[School Name],Maine_Schools[Grade Span],"error")</f>
        <v>03-05</v>
      </c>
      <c r="J454" s="44" t="str">
        <f>_xlfn.XLOOKUP(Chronic_Absenteeism[[#This Row],[School Name]],Maine_Schools[School Name],Maine_Schools[Comparison School Type],"error")</f>
        <v>Non Charter</v>
      </c>
    </row>
    <row r="455" spans="1:10" ht="16" hidden="1">
      <c r="A455" t="s">
        <v>570</v>
      </c>
      <c r="B455" t="s">
        <v>1110</v>
      </c>
      <c r="C455" t="s">
        <v>385</v>
      </c>
      <c r="D455" t="s">
        <v>1243</v>
      </c>
      <c r="E455" t="s">
        <v>1243</v>
      </c>
      <c r="F455" t="s">
        <v>1409</v>
      </c>
      <c r="G455" t="s">
        <v>1633</v>
      </c>
      <c r="H455" s="54">
        <v>0.30520000000000003</v>
      </c>
      <c r="I455" s="45" t="str">
        <f>_xlfn.XLOOKUP(Chronic_Absenteeism[[#This Row],[School Name]],Maine_Schools[School Name],Maine_Schools[Grade Span],"error")</f>
        <v>06-08</v>
      </c>
      <c r="J455" s="44" t="str">
        <f>_xlfn.XLOOKUP(Chronic_Absenteeism[[#This Row],[School Name]],Maine_Schools[School Name],Maine_Schools[Comparison School Type],"error")</f>
        <v>Non Charter</v>
      </c>
    </row>
    <row r="456" spans="1:10" ht="16" hidden="1">
      <c r="A456" t="s">
        <v>570</v>
      </c>
      <c r="B456" t="s">
        <v>1115</v>
      </c>
      <c r="C456" t="s">
        <v>214</v>
      </c>
      <c r="D456" t="s">
        <v>1243</v>
      </c>
      <c r="E456" t="s">
        <v>1243</v>
      </c>
      <c r="F456" t="s">
        <v>1401</v>
      </c>
      <c r="G456" t="s">
        <v>1355</v>
      </c>
      <c r="H456" s="54">
        <v>0.15939999999999999</v>
      </c>
      <c r="I456" s="45" t="str">
        <f>_xlfn.XLOOKUP(Chronic_Absenteeism[[#This Row],[School Name]],Maine_Schools[School Name],Maine_Schools[Grade Span],"error")</f>
        <v>KG-04</v>
      </c>
      <c r="J456" s="44" t="str">
        <f>_xlfn.XLOOKUP(Chronic_Absenteeism[[#This Row],[School Name]],Maine_Schools[School Name],Maine_Schools[Comparison School Type],"error")</f>
        <v>Non Charter</v>
      </c>
    </row>
    <row r="457" spans="1:10" ht="16" hidden="1">
      <c r="A457" t="s">
        <v>570</v>
      </c>
      <c r="B457" t="s">
        <v>1115</v>
      </c>
      <c r="C457" t="s">
        <v>375</v>
      </c>
      <c r="D457" t="s">
        <v>1243</v>
      </c>
      <c r="E457" t="s">
        <v>1243</v>
      </c>
      <c r="F457" t="s">
        <v>1287</v>
      </c>
      <c r="G457" t="s">
        <v>1634</v>
      </c>
      <c r="H457" s="54">
        <v>0.19839999999999999</v>
      </c>
      <c r="I457" s="45" t="str">
        <f>_xlfn.XLOOKUP(Chronic_Absenteeism[[#This Row],[School Name]],Maine_Schools[School Name],Maine_Schools[Grade Span],"error")</f>
        <v>PK-08</v>
      </c>
      <c r="J457" s="44" t="str">
        <f>_xlfn.XLOOKUP(Chronic_Absenteeism[[#This Row],[School Name]],Maine_Schools[School Name],Maine_Schools[Comparison School Type],"error")</f>
        <v>Non Charter</v>
      </c>
    </row>
    <row r="458" spans="1:10" ht="16" hidden="1">
      <c r="A458" t="s">
        <v>570</v>
      </c>
      <c r="B458" t="s">
        <v>1115</v>
      </c>
      <c r="C458" t="s">
        <v>499</v>
      </c>
      <c r="D458" t="s">
        <v>1243</v>
      </c>
      <c r="E458" t="s">
        <v>1243</v>
      </c>
      <c r="F458" t="s">
        <v>1591</v>
      </c>
      <c r="G458" t="s">
        <v>1611</v>
      </c>
      <c r="H458" s="54">
        <v>0.17580000000000001</v>
      </c>
      <c r="I458" s="45" t="str">
        <f>_xlfn.XLOOKUP(Chronic_Absenteeism[[#This Row],[School Name]],Maine_Schools[School Name],Maine_Schools[Grade Span],"error")</f>
        <v>PK-04</v>
      </c>
      <c r="J458" s="44" t="str">
        <f>_xlfn.XLOOKUP(Chronic_Absenteeism[[#This Row],[School Name]],Maine_Schools[School Name],Maine_Schools[Comparison School Type],"error")</f>
        <v>Non Charter</v>
      </c>
    </row>
    <row r="459" spans="1:10" ht="16" hidden="1">
      <c r="A459" t="s">
        <v>570</v>
      </c>
      <c r="B459" t="s">
        <v>1118</v>
      </c>
      <c r="C459" t="s">
        <v>230</v>
      </c>
      <c r="D459" t="s">
        <v>1243</v>
      </c>
      <c r="E459" t="s">
        <v>1243</v>
      </c>
      <c r="F459" t="s">
        <v>1255</v>
      </c>
      <c r="G459" t="s">
        <v>1557</v>
      </c>
      <c r="H459" s="54">
        <v>0</v>
      </c>
      <c r="I459" s="45" t="str">
        <f>_xlfn.XLOOKUP(Chronic_Absenteeism[[#This Row],[School Name]],Maine_Schools[School Name],Maine_Schools[Grade Span],"error")</f>
        <v>03-05</v>
      </c>
      <c r="J459" s="44" t="str">
        <f>_xlfn.XLOOKUP(Chronic_Absenteeism[[#This Row],[School Name]],Maine_Schools[School Name],Maine_Schools[Comparison School Type],"error")</f>
        <v>Non Charter</v>
      </c>
    </row>
    <row r="460" spans="1:10" ht="16" hidden="1">
      <c r="A460" t="s">
        <v>570</v>
      </c>
      <c r="B460" t="s">
        <v>1118</v>
      </c>
      <c r="C460" t="s">
        <v>115</v>
      </c>
      <c r="D460" t="s">
        <v>1243</v>
      </c>
      <c r="E460" t="s">
        <v>1243</v>
      </c>
      <c r="F460" t="s">
        <v>1485</v>
      </c>
      <c r="G460" t="s">
        <v>1463</v>
      </c>
      <c r="H460" s="54">
        <v>0.34849999999999998</v>
      </c>
      <c r="I460" s="45" t="str">
        <f>_xlfn.XLOOKUP(Chronic_Absenteeism[[#This Row],[School Name]],Maine_Schools[School Name],Maine_Schools[Grade Span],"error")</f>
        <v>09-12</v>
      </c>
      <c r="J460" s="44" t="str">
        <f>_xlfn.XLOOKUP(Chronic_Absenteeism[[#This Row],[School Name]],Maine_Schools[School Name],Maine_Schools[Comparison School Type],"error")</f>
        <v>Non Charter</v>
      </c>
    </row>
    <row r="461" spans="1:10" ht="16" hidden="1">
      <c r="A461" t="s">
        <v>570</v>
      </c>
      <c r="B461" t="s">
        <v>1118</v>
      </c>
      <c r="C461" t="s">
        <v>387</v>
      </c>
      <c r="D461" t="s">
        <v>1243</v>
      </c>
      <c r="E461" t="s">
        <v>1243</v>
      </c>
      <c r="F461" t="s">
        <v>1267</v>
      </c>
      <c r="G461" t="s">
        <v>1527</v>
      </c>
      <c r="H461" s="54">
        <v>0.255</v>
      </c>
      <c r="I461" s="45" t="str">
        <f>_xlfn.XLOOKUP(Chronic_Absenteeism[[#This Row],[School Name]],Maine_Schools[School Name],Maine_Schools[Grade Span],"error")</f>
        <v>PK-02</v>
      </c>
      <c r="J461" s="44" t="str">
        <f>_xlfn.XLOOKUP(Chronic_Absenteeism[[#This Row],[School Name]],Maine_Schools[School Name],Maine_Schools[Comparison School Type],"error")</f>
        <v>Non Charter</v>
      </c>
    </row>
    <row r="462" spans="1:10" ht="16" hidden="1">
      <c r="A462" t="s">
        <v>570</v>
      </c>
      <c r="B462" t="s">
        <v>1121</v>
      </c>
      <c r="C462" t="s">
        <v>37</v>
      </c>
      <c r="D462" t="s">
        <v>1243</v>
      </c>
      <c r="E462" t="s">
        <v>1243</v>
      </c>
      <c r="F462" t="s">
        <v>1447</v>
      </c>
      <c r="G462" t="s">
        <v>1480</v>
      </c>
      <c r="H462" s="54">
        <v>0.32840000000000003</v>
      </c>
      <c r="I462" s="45" t="str">
        <f>_xlfn.XLOOKUP(Chronic_Absenteeism[[#This Row],[School Name]],Maine_Schools[School Name],Maine_Schools[Grade Span],"error")</f>
        <v>KG-08</v>
      </c>
      <c r="J462" s="44" t="str">
        <f>_xlfn.XLOOKUP(Chronic_Absenteeism[[#This Row],[School Name]],Maine_Schools[School Name],Maine_Schools[Comparison School Type],"error")</f>
        <v>Non Charter</v>
      </c>
    </row>
    <row r="463" spans="1:10" ht="16" hidden="1">
      <c r="A463" t="s">
        <v>570</v>
      </c>
      <c r="B463" t="s">
        <v>1121</v>
      </c>
      <c r="C463" t="s">
        <v>24</v>
      </c>
      <c r="D463" t="s">
        <v>1243</v>
      </c>
      <c r="E463" t="s">
        <v>1243</v>
      </c>
      <c r="F463" t="s">
        <v>1490</v>
      </c>
      <c r="G463" t="s">
        <v>1564</v>
      </c>
      <c r="H463" s="54">
        <v>0.44040000000000001</v>
      </c>
      <c r="I463" s="45" t="str">
        <f>_xlfn.XLOOKUP(Chronic_Absenteeism[[#This Row],[School Name]],Maine_Schools[School Name],Maine_Schools[Grade Span],"error")</f>
        <v>09-12</v>
      </c>
      <c r="J463" s="44" t="str">
        <f>_xlfn.XLOOKUP(Chronic_Absenteeism[[#This Row],[School Name]],Maine_Schools[School Name],Maine_Schools[Comparison School Type],"error")</f>
        <v>Non Charter</v>
      </c>
    </row>
    <row r="464" spans="1:10" ht="16" hidden="1">
      <c r="A464" t="s">
        <v>570</v>
      </c>
      <c r="B464" t="s">
        <v>1121</v>
      </c>
      <c r="C464" t="s">
        <v>399</v>
      </c>
      <c r="D464" t="s">
        <v>1243</v>
      </c>
      <c r="E464" t="s">
        <v>1243</v>
      </c>
      <c r="F464" t="s">
        <v>1298</v>
      </c>
      <c r="G464" t="s">
        <v>1315</v>
      </c>
      <c r="H464" s="54">
        <v>0.20830000000000001</v>
      </c>
      <c r="I464" s="45" t="str">
        <f>_xlfn.XLOOKUP(Chronic_Absenteeism[[#This Row],[School Name]],Maine_Schools[School Name],Maine_Schools[Grade Span],"error")</f>
        <v>PK-05</v>
      </c>
      <c r="J464" s="44" t="str">
        <f>_xlfn.XLOOKUP(Chronic_Absenteeism[[#This Row],[School Name]],Maine_Schools[School Name],Maine_Schools[Comparison School Type],"error")</f>
        <v>Non Charter</v>
      </c>
    </row>
    <row r="465" spans="1:10" ht="16" hidden="1">
      <c r="A465" t="s">
        <v>570</v>
      </c>
      <c r="B465" t="s">
        <v>1121</v>
      </c>
      <c r="C465" t="s">
        <v>529</v>
      </c>
      <c r="D465" t="s">
        <v>1243</v>
      </c>
      <c r="E465" t="s">
        <v>1243</v>
      </c>
      <c r="F465" t="s">
        <v>1357</v>
      </c>
      <c r="G465" t="s">
        <v>1294</v>
      </c>
      <c r="H465" s="54">
        <v>0.16439999999999999</v>
      </c>
      <c r="I465" s="45" t="str">
        <f>_xlfn.XLOOKUP(Chronic_Absenteeism[[#This Row],[School Name]],Maine_Schools[School Name],Maine_Schools[Grade Span],"error")</f>
        <v>PK-05</v>
      </c>
      <c r="J465" s="44" t="str">
        <f>_xlfn.XLOOKUP(Chronic_Absenteeism[[#This Row],[School Name]],Maine_Schools[School Name],Maine_Schools[Comparison School Type],"error")</f>
        <v>Non Charter</v>
      </c>
    </row>
    <row r="466" spans="1:10" ht="16" hidden="1">
      <c r="A466" t="s">
        <v>570</v>
      </c>
      <c r="B466" t="s">
        <v>1125</v>
      </c>
      <c r="C466" t="s">
        <v>132</v>
      </c>
      <c r="D466" t="s">
        <v>1243</v>
      </c>
      <c r="E466" t="s">
        <v>1243</v>
      </c>
      <c r="F466" t="s">
        <v>1357</v>
      </c>
      <c r="G466" t="s">
        <v>1362</v>
      </c>
      <c r="H466" s="54">
        <v>6.4199999999999993E-2</v>
      </c>
      <c r="I466" s="45" t="str">
        <f>_xlfn.XLOOKUP(Chronic_Absenteeism[[#This Row],[School Name]],Maine_Schools[School Name],Maine_Schools[Grade Span],"error")</f>
        <v>PK-05</v>
      </c>
      <c r="J466" s="44" t="str">
        <f>_xlfn.XLOOKUP(Chronic_Absenteeism[[#This Row],[School Name]],Maine_Schools[School Name],Maine_Schools[Comparison School Type],"error")</f>
        <v>Non Charter</v>
      </c>
    </row>
    <row r="467" spans="1:10" ht="16" hidden="1">
      <c r="A467" t="s">
        <v>570</v>
      </c>
      <c r="B467" t="s">
        <v>1125</v>
      </c>
      <c r="C467" t="s">
        <v>196</v>
      </c>
      <c r="D467" t="s">
        <v>1243</v>
      </c>
      <c r="E467" t="s">
        <v>1243</v>
      </c>
      <c r="F467" t="s">
        <v>1249</v>
      </c>
      <c r="G467" t="s">
        <v>1322</v>
      </c>
      <c r="H467" s="54">
        <v>0.13159999999999999</v>
      </c>
      <c r="I467" s="45" t="str">
        <f>_xlfn.XLOOKUP(Chronic_Absenteeism[[#This Row],[School Name]],Maine_Schools[School Name],Maine_Schools[Grade Span],"error")</f>
        <v>KG-05</v>
      </c>
      <c r="J467" s="44" t="str">
        <f>_xlfn.XLOOKUP(Chronic_Absenteeism[[#This Row],[School Name]],Maine_Schools[School Name],Maine_Schools[Comparison School Type],"error")</f>
        <v>Non Charter</v>
      </c>
    </row>
    <row r="468" spans="1:10" ht="16" hidden="1">
      <c r="A468" t="s">
        <v>570</v>
      </c>
      <c r="B468" t="s">
        <v>1125</v>
      </c>
      <c r="C468" t="s">
        <v>431</v>
      </c>
      <c r="D468" t="s">
        <v>1243</v>
      </c>
      <c r="E468" t="s">
        <v>1243</v>
      </c>
      <c r="F468" t="s">
        <v>1323</v>
      </c>
      <c r="G468" t="s">
        <v>1398</v>
      </c>
      <c r="H468" s="54">
        <v>0.14169999999999999</v>
      </c>
      <c r="I468" s="45" t="str">
        <f>_xlfn.XLOOKUP(Chronic_Absenteeism[[#This Row],[School Name]],Maine_Schools[School Name],Maine_Schools[Grade Span],"error")</f>
        <v>KG-05</v>
      </c>
      <c r="J468" s="44" t="str">
        <f>_xlfn.XLOOKUP(Chronic_Absenteeism[[#This Row],[School Name]],Maine_Schools[School Name],Maine_Schools[Comparison School Type],"error")</f>
        <v>Non Charter</v>
      </c>
    </row>
    <row r="469" spans="1:10" ht="16" hidden="1">
      <c r="A469" t="s">
        <v>570</v>
      </c>
      <c r="B469" t="s">
        <v>1125</v>
      </c>
      <c r="C469" t="s">
        <v>381</v>
      </c>
      <c r="D469" t="s">
        <v>1243</v>
      </c>
      <c r="E469" t="s">
        <v>1243</v>
      </c>
      <c r="F469" t="s">
        <v>1635</v>
      </c>
      <c r="G469" t="s">
        <v>1636</v>
      </c>
      <c r="H469" s="54">
        <v>0.1779</v>
      </c>
      <c r="I469" s="45" t="str">
        <f>_xlfn.XLOOKUP(Chronic_Absenteeism[[#This Row],[School Name]],Maine_Schools[School Name],Maine_Schools[Grade Span],"error")</f>
        <v>09-12</v>
      </c>
      <c r="J469" s="44" t="str">
        <f>_xlfn.XLOOKUP(Chronic_Absenteeism[[#This Row],[School Name]],Maine_Schools[School Name],Maine_Schools[Comparison School Type],"error")</f>
        <v>Non Charter</v>
      </c>
    </row>
    <row r="470" spans="1:10" ht="16" hidden="1">
      <c r="A470" t="s">
        <v>570</v>
      </c>
      <c r="B470" t="s">
        <v>1125</v>
      </c>
      <c r="C470" t="s">
        <v>382</v>
      </c>
      <c r="D470" t="s">
        <v>1243</v>
      </c>
      <c r="E470" t="s">
        <v>1243</v>
      </c>
      <c r="F470" t="s">
        <v>1505</v>
      </c>
      <c r="G470" t="s">
        <v>1637</v>
      </c>
      <c r="H470" s="54">
        <v>0.20680000000000001</v>
      </c>
      <c r="I470" s="45" t="str">
        <f>_xlfn.XLOOKUP(Chronic_Absenteeism[[#This Row],[School Name]],Maine_Schools[School Name],Maine_Schools[Grade Span],"error")</f>
        <v>06-08</v>
      </c>
      <c r="J470" s="44" t="str">
        <f>_xlfn.XLOOKUP(Chronic_Absenteeism[[#This Row],[School Name]],Maine_Schools[School Name],Maine_Schools[Comparison School Type],"error")</f>
        <v>Non Charter</v>
      </c>
    </row>
    <row r="471" spans="1:10" ht="16" hidden="1">
      <c r="A471" t="s">
        <v>570</v>
      </c>
      <c r="B471" t="s">
        <v>1125</v>
      </c>
      <c r="C471" t="s">
        <v>561</v>
      </c>
      <c r="D471" t="s">
        <v>1243</v>
      </c>
      <c r="E471" t="s">
        <v>1243</v>
      </c>
      <c r="F471" t="s">
        <v>1261</v>
      </c>
      <c r="G471" t="s">
        <v>1427</v>
      </c>
      <c r="H471" s="54">
        <v>0.10680000000000001</v>
      </c>
      <c r="I471" s="45" t="str">
        <f>_xlfn.XLOOKUP(Chronic_Absenteeism[[#This Row],[School Name]],Maine_Schools[School Name],Maine_Schools[Grade Span],"error")</f>
        <v>PK-05</v>
      </c>
      <c r="J471" s="44" t="str">
        <f>_xlfn.XLOOKUP(Chronic_Absenteeism[[#This Row],[School Name]],Maine_Schools[School Name],Maine_Schools[Comparison School Type],"error")</f>
        <v>Non Charter</v>
      </c>
    </row>
    <row r="472" spans="1:10" ht="16" hidden="1">
      <c r="A472" t="s">
        <v>570</v>
      </c>
      <c r="B472" t="s">
        <v>1125</v>
      </c>
      <c r="C472" t="s">
        <v>563</v>
      </c>
      <c r="D472" t="s">
        <v>1243</v>
      </c>
      <c r="E472" t="s">
        <v>1243</v>
      </c>
      <c r="F472" t="s">
        <v>1249</v>
      </c>
      <c r="G472" t="s">
        <v>1405</v>
      </c>
      <c r="H472" s="54">
        <v>7.9100000000000004E-2</v>
      </c>
      <c r="I472" s="45" t="str">
        <f>_xlfn.XLOOKUP(Chronic_Absenteeism[[#This Row],[School Name]],Maine_Schools[School Name],Maine_Schools[Grade Span],"error")</f>
        <v>KG-05</v>
      </c>
      <c r="J472" s="44" t="str">
        <f>_xlfn.XLOOKUP(Chronic_Absenteeism[[#This Row],[School Name]],Maine_Schools[School Name],Maine_Schools[Comparison School Type],"error")</f>
        <v>Non Charter</v>
      </c>
    </row>
    <row r="473" spans="1:10" ht="16" hidden="1">
      <c r="A473" t="s">
        <v>570</v>
      </c>
      <c r="B473" t="s">
        <v>1130</v>
      </c>
      <c r="C473" t="s">
        <v>359</v>
      </c>
      <c r="D473" t="s">
        <v>1243</v>
      </c>
      <c r="E473" t="s">
        <v>1243</v>
      </c>
      <c r="F473" t="s">
        <v>1515</v>
      </c>
      <c r="G473" t="s">
        <v>1332</v>
      </c>
      <c r="H473" s="54">
        <v>0.25580000000000003</v>
      </c>
      <c r="I473" s="45" t="str">
        <f>_xlfn.XLOOKUP(Chronic_Absenteeism[[#This Row],[School Name]],Maine_Schools[School Name],Maine_Schools[Grade Span],"error")</f>
        <v>PK-12</v>
      </c>
      <c r="J473" s="44" t="str">
        <f>_xlfn.XLOOKUP(Chronic_Absenteeism[[#This Row],[School Name]],Maine_Schools[School Name],Maine_Schools[Comparison School Type],"error")</f>
        <v>Non Charter</v>
      </c>
    </row>
    <row r="474" spans="1:10" ht="16" hidden="1">
      <c r="A474" t="s">
        <v>570</v>
      </c>
      <c r="B474" t="s">
        <v>1132</v>
      </c>
      <c r="C474" t="s">
        <v>226</v>
      </c>
      <c r="D474" t="s">
        <v>1243</v>
      </c>
      <c r="E474" t="s">
        <v>1243</v>
      </c>
      <c r="F474" t="s">
        <v>1491</v>
      </c>
      <c r="G474" t="s">
        <v>1557</v>
      </c>
      <c r="H474" s="54">
        <v>0.28520000000000001</v>
      </c>
      <c r="I474" s="45" t="str">
        <f>_xlfn.XLOOKUP(Chronic_Absenteeism[[#This Row],[School Name]],Maine_Schools[School Name],Maine_Schools[Grade Span],"error")</f>
        <v>03-05</v>
      </c>
      <c r="J474" s="44" t="str">
        <f>_xlfn.XLOOKUP(Chronic_Absenteeism[[#This Row],[School Name]],Maine_Schools[School Name],Maine_Schools[Comparison School Type],"error")</f>
        <v>Non Charter</v>
      </c>
    </row>
    <row r="475" spans="1:10" ht="16" hidden="1">
      <c r="A475" t="s">
        <v>570</v>
      </c>
      <c r="B475" t="s">
        <v>1132</v>
      </c>
      <c r="C475" t="s">
        <v>393</v>
      </c>
      <c r="D475" t="s">
        <v>1243</v>
      </c>
      <c r="E475" t="s">
        <v>1243</v>
      </c>
      <c r="F475" t="s">
        <v>1348</v>
      </c>
      <c r="G475" t="s">
        <v>1638</v>
      </c>
      <c r="H475" s="54">
        <v>0.2762</v>
      </c>
      <c r="I475" s="45" t="str">
        <f>_xlfn.XLOOKUP(Chronic_Absenteeism[[#This Row],[School Name]],Maine_Schools[School Name],Maine_Schools[Grade Span],"error")</f>
        <v>PK-05</v>
      </c>
      <c r="J475" s="44" t="str">
        <f>_xlfn.XLOOKUP(Chronic_Absenteeism[[#This Row],[School Name]],Maine_Schools[School Name],Maine_Schools[Comparison School Type],"error")</f>
        <v>Non Charter</v>
      </c>
    </row>
    <row r="476" spans="1:10" ht="16" hidden="1">
      <c r="A476" t="s">
        <v>570</v>
      </c>
      <c r="B476" t="s">
        <v>1132</v>
      </c>
      <c r="C476" t="s">
        <v>395</v>
      </c>
      <c r="D476" t="s">
        <v>1243</v>
      </c>
      <c r="E476" t="s">
        <v>1243</v>
      </c>
      <c r="F476" t="s">
        <v>1639</v>
      </c>
      <c r="G476" t="s">
        <v>1567</v>
      </c>
      <c r="H476" s="54">
        <v>0.3881</v>
      </c>
      <c r="I476" s="45" t="str">
        <f>_xlfn.XLOOKUP(Chronic_Absenteeism[[#This Row],[School Name]],Maine_Schools[School Name],Maine_Schools[Grade Span],"error")</f>
        <v>PK-02</v>
      </c>
      <c r="J476" s="44" t="str">
        <f>_xlfn.XLOOKUP(Chronic_Absenteeism[[#This Row],[School Name]],Maine_Schools[School Name],Maine_Schools[Comparison School Type],"error")</f>
        <v>Non Charter</v>
      </c>
    </row>
    <row r="477" spans="1:10" ht="16" hidden="1">
      <c r="A477" t="s">
        <v>570</v>
      </c>
      <c r="B477" t="s">
        <v>1132</v>
      </c>
      <c r="C477" t="s">
        <v>353</v>
      </c>
      <c r="D477" t="s">
        <v>1243</v>
      </c>
      <c r="E477" t="s">
        <v>1243</v>
      </c>
      <c r="F477" t="s">
        <v>1640</v>
      </c>
      <c r="G477" t="s">
        <v>1586</v>
      </c>
      <c r="H477" s="54">
        <v>0.29070000000000001</v>
      </c>
      <c r="I477" s="45" t="str">
        <f>_xlfn.XLOOKUP(Chronic_Absenteeism[[#This Row],[School Name]],Maine_Schools[School Name],Maine_Schools[Grade Span],"error")</f>
        <v>09-12</v>
      </c>
      <c r="J477" s="44" t="str">
        <f>_xlfn.XLOOKUP(Chronic_Absenteeism[[#This Row],[School Name]],Maine_Schools[School Name],Maine_Schools[Comparison School Type],"error")</f>
        <v>Non Charter</v>
      </c>
    </row>
    <row r="478" spans="1:10" ht="16" hidden="1">
      <c r="A478" t="s">
        <v>570</v>
      </c>
      <c r="B478" t="s">
        <v>1132</v>
      </c>
      <c r="C478" t="s">
        <v>159</v>
      </c>
      <c r="D478" t="s">
        <v>1243</v>
      </c>
      <c r="E478" t="s">
        <v>1243</v>
      </c>
      <c r="F478" t="s">
        <v>1641</v>
      </c>
      <c r="G478" t="s">
        <v>1633</v>
      </c>
      <c r="H478" s="54">
        <v>0.32850000000000001</v>
      </c>
      <c r="I478" s="45" t="str">
        <f>_xlfn.XLOOKUP(Chronic_Absenteeism[[#This Row],[School Name]],Maine_Schools[School Name],Maine_Schools[Grade Span],"error")</f>
        <v>06-08</v>
      </c>
      <c r="J478" s="44" t="str">
        <f>_xlfn.XLOOKUP(Chronic_Absenteeism[[#This Row],[School Name]],Maine_Schools[School Name],Maine_Schools[Comparison School Type],"error")</f>
        <v>Non Charter</v>
      </c>
    </row>
    <row r="479" spans="1:10" ht="16" hidden="1">
      <c r="A479" t="s">
        <v>570</v>
      </c>
      <c r="B479" t="s">
        <v>1135</v>
      </c>
      <c r="C479" t="s">
        <v>67</v>
      </c>
      <c r="D479" t="s">
        <v>1243</v>
      </c>
      <c r="E479" t="s">
        <v>1243</v>
      </c>
      <c r="F479" t="s">
        <v>1401</v>
      </c>
      <c r="G479" t="s">
        <v>1450</v>
      </c>
      <c r="H479" s="54">
        <v>4.7E-2</v>
      </c>
      <c r="I479" s="45" t="str">
        <f>_xlfn.XLOOKUP(Chronic_Absenteeism[[#This Row],[School Name]],Maine_Schools[School Name],Maine_Schools[Grade Span],"error")</f>
        <v>PK-06</v>
      </c>
      <c r="J479" s="44" t="str">
        <f>_xlfn.XLOOKUP(Chronic_Absenteeism[[#This Row],[School Name]],Maine_Schools[School Name],Maine_Schools[Comparison School Type],"error")</f>
        <v>Non Charter</v>
      </c>
    </row>
    <row r="480" spans="1:10" ht="16" hidden="1">
      <c r="A480" t="s">
        <v>570</v>
      </c>
      <c r="B480" t="s">
        <v>1135</v>
      </c>
      <c r="C480" t="s">
        <v>424</v>
      </c>
      <c r="D480" t="s">
        <v>1243</v>
      </c>
      <c r="E480" t="s">
        <v>1243</v>
      </c>
      <c r="F480" t="s">
        <v>1401</v>
      </c>
      <c r="G480" t="s">
        <v>1540</v>
      </c>
      <c r="H480" s="54">
        <v>5.0900000000000001E-2</v>
      </c>
      <c r="I480" s="45" t="str">
        <f>_xlfn.XLOOKUP(Chronic_Absenteeism[[#This Row],[School Name]],Maine_Schools[School Name],Maine_Schools[Grade Span],"error")</f>
        <v>07-12</v>
      </c>
      <c r="J480" s="44" t="str">
        <f>_xlfn.XLOOKUP(Chronic_Absenteeism[[#This Row],[School Name]],Maine_Schools[School Name],Maine_Schools[Comparison School Type],"error")</f>
        <v>Non Charter</v>
      </c>
    </row>
    <row r="481" spans="1:10" ht="16" hidden="1">
      <c r="A481" t="s">
        <v>570</v>
      </c>
      <c r="B481" t="s">
        <v>1137</v>
      </c>
      <c r="C481" t="s">
        <v>265</v>
      </c>
      <c r="D481" t="s">
        <v>1243</v>
      </c>
      <c r="E481" t="s">
        <v>1243</v>
      </c>
      <c r="F481" t="s">
        <v>1411</v>
      </c>
      <c r="G481" t="s">
        <v>1607</v>
      </c>
      <c r="H481" s="54">
        <v>0.23080000000000001</v>
      </c>
      <c r="I481" s="45" t="str">
        <f>_xlfn.XLOOKUP(Chronic_Absenteeism[[#This Row],[School Name]],Maine_Schools[School Name],Maine_Schools[Grade Span],"error")</f>
        <v>KG-12</v>
      </c>
      <c r="J481" s="44" t="str">
        <f>_xlfn.XLOOKUP(Chronic_Absenteeism[[#This Row],[School Name]],Maine_Schools[School Name],Maine_Schools[Comparison School Type],"error")</f>
        <v>Non Charter</v>
      </c>
    </row>
    <row r="482" spans="1:10" ht="16" hidden="1">
      <c r="A482" t="s">
        <v>570</v>
      </c>
      <c r="B482" t="s">
        <v>1139</v>
      </c>
      <c r="C482" t="s">
        <v>377</v>
      </c>
      <c r="D482" t="s">
        <v>1243</v>
      </c>
      <c r="E482" t="s">
        <v>1243</v>
      </c>
      <c r="F482" t="s">
        <v>1252</v>
      </c>
      <c r="G482" t="s">
        <v>1392</v>
      </c>
      <c r="H482" s="54">
        <v>0.22500000000000001</v>
      </c>
      <c r="I482" s="45" t="str">
        <f>_xlfn.XLOOKUP(Chronic_Absenteeism[[#This Row],[School Name]],Maine_Schools[School Name],Maine_Schools[Grade Span],"error")</f>
        <v>PK-04</v>
      </c>
      <c r="J482" s="44" t="str">
        <f>_xlfn.XLOOKUP(Chronic_Absenteeism[[#This Row],[School Name]],Maine_Schools[School Name],Maine_Schools[Comparison School Type],"error")</f>
        <v>Non Charter</v>
      </c>
    </row>
    <row r="483" spans="1:10" ht="16" hidden="1">
      <c r="A483" t="s">
        <v>570</v>
      </c>
      <c r="B483" t="s">
        <v>1139</v>
      </c>
      <c r="C483" t="s">
        <v>131</v>
      </c>
      <c r="D483" t="s">
        <v>1243</v>
      </c>
      <c r="E483" t="s">
        <v>1243</v>
      </c>
      <c r="F483" t="s">
        <v>1392</v>
      </c>
      <c r="G483" t="s">
        <v>1453</v>
      </c>
      <c r="H483" s="54">
        <v>0.34189999999999998</v>
      </c>
      <c r="I483" s="45" t="str">
        <f>_xlfn.XLOOKUP(Chronic_Absenteeism[[#This Row],[School Name]],Maine_Schools[School Name],Maine_Schools[Grade Span],"error")</f>
        <v>05-12</v>
      </c>
      <c r="J483" s="44" t="str">
        <f>_xlfn.XLOOKUP(Chronic_Absenteeism[[#This Row],[School Name]],Maine_Schools[School Name],Maine_Schools[Comparison School Type],"error")</f>
        <v>Non Charter</v>
      </c>
    </row>
    <row r="484" spans="1:10" ht="16" hidden="1">
      <c r="A484" t="s">
        <v>570</v>
      </c>
      <c r="B484" t="s">
        <v>1141</v>
      </c>
      <c r="C484" t="s">
        <v>215</v>
      </c>
      <c r="D484" t="s">
        <v>1243</v>
      </c>
      <c r="E484" t="s">
        <v>1243</v>
      </c>
      <c r="F484" t="s">
        <v>1410</v>
      </c>
      <c r="G484" t="s">
        <v>1254</v>
      </c>
      <c r="H484" s="54">
        <v>0.25</v>
      </c>
      <c r="I484" s="45" t="str">
        <f>_xlfn.XLOOKUP(Chronic_Absenteeism[[#This Row],[School Name]],Maine_Schools[School Name],Maine_Schools[Grade Span],"error")</f>
        <v>PK-12</v>
      </c>
      <c r="J484" s="44" t="str">
        <f>_xlfn.XLOOKUP(Chronic_Absenteeism[[#This Row],[School Name]],Maine_Schools[School Name],Maine_Schools[Comparison School Type],"error")</f>
        <v>Non Charter</v>
      </c>
    </row>
    <row r="485" spans="1:10" ht="16" hidden="1">
      <c r="A485" t="s">
        <v>570</v>
      </c>
      <c r="B485" t="s">
        <v>1143</v>
      </c>
      <c r="C485" t="s">
        <v>141</v>
      </c>
      <c r="D485" t="s">
        <v>1243</v>
      </c>
      <c r="E485" t="s">
        <v>1243</v>
      </c>
      <c r="F485" t="s">
        <v>1249</v>
      </c>
      <c r="G485" t="s">
        <v>1361</v>
      </c>
      <c r="H485" s="54">
        <v>0.28410000000000002</v>
      </c>
      <c r="I485" s="45" t="str">
        <f>_xlfn.XLOOKUP(Chronic_Absenteeism[[#This Row],[School Name]],Maine_Schools[School Name],Maine_Schools[Grade Span],"error")</f>
        <v>PK-08</v>
      </c>
      <c r="J485" s="44" t="str">
        <f>_xlfn.XLOOKUP(Chronic_Absenteeism[[#This Row],[School Name]],Maine_Schools[School Name],Maine_Schools[Comparison School Type],"error")</f>
        <v>Non Charter</v>
      </c>
    </row>
    <row r="486" spans="1:10" ht="16" hidden="1">
      <c r="A486" t="s">
        <v>570</v>
      </c>
      <c r="B486" t="s">
        <v>1145</v>
      </c>
      <c r="C486" t="s">
        <v>301</v>
      </c>
      <c r="D486" t="s">
        <v>1243</v>
      </c>
      <c r="E486" t="s">
        <v>1243</v>
      </c>
      <c r="F486" t="s">
        <v>1620</v>
      </c>
      <c r="G486" t="s">
        <v>1448</v>
      </c>
      <c r="H486" s="54">
        <v>0.25840000000000002</v>
      </c>
      <c r="I486" s="45" t="str">
        <f>_xlfn.XLOOKUP(Chronic_Absenteeism[[#This Row],[School Name]],Maine_Schools[School Name],Maine_Schools[Grade Span],"error")</f>
        <v>PK-05</v>
      </c>
      <c r="J486" s="44" t="str">
        <f>_xlfn.XLOOKUP(Chronic_Absenteeism[[#This Row],[School Name]],Maine_Schools[School Name],Maine_Schools[Comparison School Type],"error")</f>
        <v>Non Charter</v>
      </c>
    </row>
    <row r="487" spans="1:10" ht="16" hidden="1">
      <c r="A487" t="s">
        <v>570</v>
      </c>
      <c r="B487" t="s">
        <v>1145</v>
      </c>
      <c r="C487" t="s">
        <v>45</v>
      </c>
      <c r="D487" t="s">
        <v>1243</v>
      </c>
      <c r="E487" t="s">
        <v>1243</v>
      </c>
      <c r="F487" t="s">
        <v>1420</v>
      </c>
      <c r="G487" t="s">
        <v>1282</v>
      </c>
      <c r="H487" s="54">
        <v>0.30449999999999999</v>
      </c>
      <c r="I487" s="45" t="str">
        <f>_xlfn.XLOOKUP(Chronic_Absenteeism[[#This Row],[School Name]],Maine_Schools[School Name],Maine_Schools[Grade Span],"error")</f>
        <v>06-12</v>
      </c>
      <c r="J487" s="44" t="str">
        <f>_xlfn.XLOOKUP(Chronic_Absenteeism[[#This Row],[School Name]],Maine_Schools[School Name],Maine_Schools[Comparison School Type],"error")</f>
        <v>Non Charter</v>
      </c>
    </row>
    <row r="488" spans="1:10" ht="16" hidden="1">
      <c r="A488" t="s">
        <v>570</v>
      </c>
      <c r="B488" t="s">
        <v>1147</v>
      </c>
      <c r="C488" t="s">
        <v>186</v>
      </c>
      <c r="D488" t="s">
        <v>1243</v>
      </c>
      <c r="E488" t="s">
        <v>1243</v>
      </c>
      <c r="F488" t="s">
        <v>1360</v>
      </c>
      <c r="G488" t="s">
        <v>1329</v>
      </c>
      <c r="H488" s="54">
        <v>0.19719999999999999</v>
      </c>
      <c r="I488" s="45" t="str">
        <f>_xlfn.XLOOKUP(Chronic_Absenteeism[[#This Row],[School Name]],Maine_Schools[School Name],Maine_Schools[Grade Span],"error")</f>
        <v>05-08</v>
      </c>
      <c r="J488" s="44" t="str">
        <f>_xlfn.XLOOKUP(Chronic_Absenteeism[[#This Row],[School Name]],Maine_Schools[School Name],Maine_Schools[Comparison School Type],"error")</f>
        <v>Non Charter</v>
      </c>
    </row>
    <row r="489" spans="1:10" ht="16" hidden="1">
      <c r="A489" t="s">
        <v>570</v>
      </c>
      <c r="B489" t="s">
        <v>1147</v>
      </c>
      <c r="C489" t="s">
        <v>253</v>
      </c>
      <c r="D489" t="s">
        <v>1243</v>
      </c>
      <c r="E489" t="s">
        <v>1243</v>
      </c>
      <c r="F489" t="s">
        <v>1323</v>
      </c>
      <c r="G489" t="s">
        <v>1431</v>
      </c>
      <c r="H489" s="54">
        <v>0.12770000000000001</v>
      </c>
      <c r="I489" s="45" t="str">
        <f>_xlfn.XLOOKUP(Chronic_Absenteeism[[#This Row],[School Name]],Maine_Schools[School Name],Maine_Schools[Grade Span],"error")</f>
        <v>PK-04</v>
      </c>
      <c r="J489" s="44" t="str">
        <f>_xlfn.XLOOKUP(Chronic_Absenteeism[[#This Row],[School Name]],Maine_Schools[School Name],Maine_Schools[Comparison School Type],"error")</f>
        <v>Non Charter</v>
      </c>
    </row>
    <row r="490" spans="1:10" ht="16" hidden="1">
      <c r="A490" t="s">
        <v>570</v>
      </c>
      <c r="B490" t="s">
        <v>1147</v>
      </c>
      <c r="C490" t="s">
        <v>535</v>
      </c>
      <c r="D490" t="s">
        <v>1243</v>
      </c>
      <c r="E490" t="s">
        <v>1243</v>
      </c>
      <c r="F490" t="s">
        <v>1417</v>
      </c>
      <c r="G490" t="s">
        <v>1274</v>
      </c>
      <c r="H490" s="54">
        <v>0.1066</v>
      </c>
      <c r="I490" s="45" t="str">
        <f>_xlfn.XLOOKUP(Chronic_Absenteeism[[#This Row],[School Name]],Maine_Schools[School Name],Maine_Schools[Grade Span],"error")</f>
        <v>PK-05</v>
      </c>
      <c r="J490" s="44" t="str">
        <f>_xlfn.XLOOKUP(Chronic_Absenteeism[[#This Row],[School Name]],Maine_Schools[School Name],Maine_Schools[Comparison School Type],"error")</f>
        <v>Non Charter</v>
      </c>
    </row>
    <row r="491" spans="1:10" ht="16" hidden="1">
      <c r="A491" t="s">
        <v>570</v>
      </c>
      <c r="B491" t="s">
        <v>1150</v>
      </c>
      <c r="C491" t="s">
        <v>220</v>
      </c>
      <c r="D491" t="s">
        <v>1243</v>
      </c>
      <c r="E491" t="s">
        <v>1243</v>
      </c>
      <c r="F491" t="s">
        <v>1298</v>
      </c>
      <c r="G491" t="s">
        <v>1346</v>
      </c>
      <c r="H491" s="54">
        <v>0.28849999999999998</v>
      </c>
      <c r="I491" s="45" t="str">
        <f>_xlfn.XLOOKUP(Chronic_Absenteeism[[#This Row],[School Name]],Maine_Schools[School Name],Maine_Schools[Grade Span],"error")</f>
        <v>09-12</v>
      </c>
      <c r="J491" s="44" t="str">
        <f>_xlfn.XLOOKUP(Chronic_Absenteeism[[#This Row],[School Name]],Maine_Schools[School Name],Maine_Schools[Comparison School Type],"error")</f>
        <v>Non Charter</v>
      </c>
    </row>
    <row r="492" spans="1:10" ht="16" hidden="1">
      <c r="A492" t="s">
        <v>570</v>
      </c>
      <c r="B492" t="s">
        <v>1150</v>
      </c>
      <c r="C492" t="s">
        <v>79</v>
      </c>
      <c r="D492" t="s">
        <v>1243</v>
      </c>
      <c r="E492" t="s">
        <v>1243</v>
      </c>
      <c r="F492" t="s">
        <v>1281</v>
      </c>
      <c r="G492" t="s">
        <v>1368</v>
      </c>
      <c r="H492" s="54">
        <v>0.2291</v>
      </c>
      <c r="I492" s="45" t="str">
        <f>_xlfn.XLOOKUP(Chronic_Absenteeism[[#This Row],[School Name]],Maine_Schools[School Name],Maine_Schools[Grade Span],"error")</f>
        <v>PK-08</v>
      </c>
      <c r="J492" s="44" t="str">
        <f>_xlfn.XLOOKUP(Chronic_Absenteeism[[#This Row],[School Name]],Maine_Schools[School Name],Maine_Schools[Comparison School Type],"error")</f>
        <v>Non Charter</v>
      </c>
    </row>
    <row r="493" spans="1:10" ht="16" hidden="1">
      <c r="A493" t="s">
        <v>570</v>
      </c>
      <c r="B493" t="s">
        <v>1152</v>
      </c>
      <c r="C493" t="s">
        <v>73</v>
      </c>
      <c r="D493" t="s">
        <v>1243</v>
      </c>
      <c r="E493" t="s">
        <v>1243</v>
      </c>
      <c r="F493" t="s">
        <v>1290</v>
      </c>
      <c r="G493" t="s">
        <v>1453</v>
      </c>
      <c r="H493" s="54">
        <v>0.2051</v>
      </c>
      <c r="I493" s="45" t="str">
        <f>_xlfn.XLOOKUP(Chronic_Absenteeism[[#This Row],[School Name]],Maine_Schools[School Name],Maine_Schools[Grade Span],"error")</f>
        <v>PK-05</v>
      </c>
      <c r="J493" s="44" t="str">
        <f>_xlfn.XLOOKUP(Chronic_Absenteeism[[#This Row],[School Name]],Maine_Schools[School Name],Maine_Schools[Comparison School Type],"error")</f>
        <v>Non Charter</v>
      </c>
    </row>
    <row r="494" spans="1:10" ht="16" hidden="1">
      <c r="A494" t="s">
        <v>570</v>
      </c>
      <c r="B494" t="s">
        <v>1152</v>
      </c>
      <c r="C494" t="s">
        <v>78</v>
      </c>
      <c r="D494" t="s">
        <v>1243</v>
      </c>
      <c r="E494" t="s">
        <v>1243</v>
      </c>
      <c r="F494" t="s">
        <v>1251</v>
      </c>
      <c r="G494" t="s">
        <v>1418</v>
      </c>
      <c r="H494" s="54">
        <v>0.27479999999999999</v>
      </c>
      <c r="I494" s="45" t="str">
        <f>_xlfn.XLOOKUP(Chronic_Absenteeism[[#This Row],[School Name]],Maine_Schools[School Name],Maine_Schools[Grade Span],"error")</f>
        <v>06-12</v>
      </c>
      <c r="J494" s="44" t="str">
        <f>_xlfn.XLOOKUP(Chronic_Absenteeism[[#This Row],[School Name]],Maine_Schools[School Name],Maine_Schools[Comparison School Type],"error")</f>
        <v>Non Charter</v>
      </c>
    </row>
    <row r="495" spans="1:10" ht="16" hidden="1">
      <c r="A495" t="s">
        <v>570</v>
      </c>
      <c r="B495" t="s">
        <v>891</v>
      </c>
      <c r="C495" t="s">
        <v>360</v>
      </c>
      <c r="D495" t="s">
        <v>1243</v>
      </c>
      <c r="E495" t="s">
        <v>1243</v>
      </c>
      <c r="F495" t="s">
        <v>1261</v>
      </c>
      <c r="G495" t="s">
        <v>1495</v>
      </c>
      <c r="H495" s="54">
        <v>0.12870000000000001</v>
      </c>
      <c r="I495" s="45" t="str">
        <f>_xlfn.XLOOKUP(Chronic_Absenteeism[[#This Row],[School Name]],Maine_Schools[School Name],Maine_Schools[Grade Span],"error")</f>
        <v>PK-05</v>
      </c>
      <c r="J495" s="44" t="str">
        <f>_xlfn.XLOOKUP(Chronic_Absenteeism[[#This Row],[School Name]],Maine_Schools[School Name],Maine_Schools[Comparison School Type],"error")</f>
        <v>Non Charter</v>
      </c>
    </row>
    <row r="496" spans="1:10" ht="16" hidden="1">
      <c r="A496" t="s">
        <v>570</v>
      </c>
      <c r="B496" t="s">
        <v>891</v>
      </c>
      <c r="C496" t="s">
        <v>405</v>
      </c>
      <c r="D496" t="s">
        <v>1243</v>
      </c>
      <c r="E496" t="s">
        <v>1243</v>
      </c>
      <c r="F496" t="s">
        <v>1244</v>
      </c>
      <c r="G496" t="s">
        <v>1317</v>
      </c>
      <c r="H496" s="54">
        <v>0.2823</v>
      </c>
      <c r="I496" s="45" t="str">
        <f>_xlfn.XLOOKUP(Chronic_Absenteeism[[#This Row],[School Name]],Maine_Schools[School Name],Maine_Schools[Grade Span],"error")</f>
        <v>09-12</v>
      </c>
      <c r="J496" s="44" t="str">
        <f>_xlfn.XLOOKUP(Chronic_Absenteeism[[#This Row],[School Name]],Maine_Schools[School Name],Maine_Schools[Comparison School Type],"error")</f>
        <v>Non Charter</v>
      </c>
    </row>
    <row r="497" spans="1:10" ht="16" hidden="1">
      <c r="A497" t="s">
        <v>570</v>
      </c>
      <c r="B497" t="s">
        <v>891</v>
      </c>
      <c r="C497" t="s">
        <v>519</v>
      </c>
      <c r="D497" t="s">
        <v>1243</v>
      </c>
      <c r="E497" t="s">
        <v>1243</v>
      </c>
      <c r="F497" t="s">
        <v>1333</v>
      </c>
      <c r="G497" t="s">
        <v>1367</v>
      </c>
      <c r="H497" s="54">
        <v>0.17530000000000001</v>
      </c>
      <c r="I497" s="45" t="str">
        <f>_xlfn.XLOOKUP(Chronic_Absenteeism[[#This Row],[School Name]],Maine_Schools[School Name],Maine_Schools[Grade Span],"error")</f>
        <v>06-08</v>
      </c>
      <c r="J497" s="44" t="str">
        <f>_xlfn.XLOOKUP(Chronic_Absenteeism[[#This Row],[School Name]],Maine_Schools[School Name],Maine_Schools[Comparison School Type],"error")</f>
        <v>Non Charter</v>
      </c>
    </row>
    <row r="498" spans="1:10" ht="16" hidden="1">
      <c r="A498" t="s">
        <v>570</v>
      </c>
      <c r="B498" t="s">
        <v>1154</v>
      </c>
      <c r="C498" t="s">
        <v>167</v>
      </c>
      <c r="D498" t="s">
        <v>1243</v>
      </c>
      <c r="E498" t="s">
        <v>1243</v>
      </c>
      <c r="F498" t="s">
        <v>1283</v>
      </c>
      <c r="G498" t="s">
        <v>1642</v>
      </c>
      <c r="H498" s="54">
        <v>0.10539999999999999</v>
      </c>
      <c r="I498" s="45" t="str">
        <f>_xlfn.XLOOKUP(Chronic_Absenteeism[[#This Row],[School Name]],Maine_Schools[School Name],Maine_Schools[Grade Span],"error")</f>
        <v>03-05</v>
      </c>
      <c r="J498" s="44" t="str">
        <f>_xlfn.XLOOKUP(Chronic_Absenteeism[[#This Row],[School Name]],Maine_Schools[School Name],Maine_Schools[Comparison School Type],"error")</f>
        <v>Non Charter</v>
      </c>
    </row>
    <row r="499" spans="1:10" ht="16" hidden="1">
      <c r="A499" t="s">
        <v>570</v>
      </c>
      <c r="B499" t="s">
        <v>1154</v>
      </c>
      <c r="C499" t="s">
        <v>414</v>
      </c>
      <c r="D499" t="s">
        <v>1243</v>
      </c>
      <c r="E499" t="s">
        <v>1243</v>
      </c>
      <c r="F499" t="s">
        <v>1360</v>
      </c>
      <c r="G499" t="s">
        <v>1643</v>
      </c>
      <c r="H499" s="54">
        <v>0.14580000000000001</v>
      </c>
      <c r="I499" s="45" t="str">
        <f>_xlfn.XLOOKUP(Chronic_Absenteeism[[#This Row],[School Name]],Maine_Schools[School Name],Maine_Schools[Grade Span],"error")</f>
        <v>KG-02</v>
      </c>
      <c r="J499" s="44" t="str">
        <f>_xlfn.XLOOKUP(Chronic_Absenteeism[[#This Row],[School Name]],Maine_Schools[School Name],Maine_Schools[Comparison School Type],"error")</f>
        <v>Non Charter</v>
      </c>
    </row>
    <row r="500" spans="1:10" ht="16" hidden="1">
      <c r="A500" t="s">
        <v>570</v>
      </c>
      <c r="B500" t="s">
        <v>1154</v>
      </c>
      <c r="C500" t="s">
        <v>434</v>
      </c>
      <c r="D500" t="s">
        <v>1243</v>
      </c>
      <c r="E500" t="s">
        <v>1243</v>
      </c>
      <c r="F500" t="s">
        <v>1497</v>
      </c>
      <c r="G500" t="s">
        <v>1644</v>
      </c>
      <c r="H500" s="54">
        <v>0.16350000000000001</v>
      </c>
      <c r="I500" s="45" t="str">
        <f>_xlfn.XLOOKUP(Chronic_Absenteeism[[#This Row],[School Name]],Maine_Schools[School Name],Maine_Schools[Grade Span],"error")</f>
        <v>06-08</v>
      </c>
      <c r="J500" s="44" t="str">
        <f>_xlfn.XLOOKUP(Chronic_Absenteeism[[#This Row],[School Name]],Maine_Schools[School Name],Maine_Schools[Comparison School Type],"error")</f>
        <v>Non Charter</v>
      </c>
    </row>
    <row r="501" spans="1:10" ht="16" hidden="1">
      <c r="A501" t="s">
        <v>570</v>
      </c>
      <c r="B501" t="s">
        <v>1154</v>
      </c>
      <c r="C501" t="s">
        <v>568</v>
      </c>
      <c r="D501" t="s">
        <v>1243</v>
      </c>
      <c r="E501" t="s">
        <v>1243</v>
      </c>
      <c r="F501" t="s">
        <v>1336</v>
      </c>
      <c r="G501" t="s">
        <v>1645</v>
      </c>
      <c r="H501" s="54">
        <v>0.1222</v>
      </c>
      <c r="I501" s="45" t="str">
        <f>_xlfn.XLOOKUP(Chronic_Absenteeism[[#This Row],[School Name]],Maine_Schools[School Name],Maine_Schools[Grade Span],"error")</f>
        <v>KG-02</v>
      </c>
      <c r="J501" s="44" t="str">
        <f>_xlfn.XLOOKUP(Chronic_Absenteeism[[#This Row],[School Name]],Maine_Schools[School Name],Maine_Schools[Comparison School Type],"error")</f>
        <v>Non Charter</v>
      </c>
    </row>
    <row r="502" spans="1:10" ht="16" hidden="1">
      <c r="A502" t="s">
        <v>570</v>
      </c>
      <c r="B502" t="s">
        <v>1155</v>
      </c>
      <c r="C502" t="s">
        <v>251</v>
      </c>
      <c r="D502" t="s">
        <v>1243</v>
      </c>
      <c r="E502" t="s">
        <v>1243</v>
      </c>
      <c r="F502" t="s">
        <v>1538</v>
      </c>
      <c r="G502" t="s">
        <v>1646</v>
      </c>
      <c r="H502" s="54">
        <v>0.20569999999999999</v>
      </c>
      <c r="I502" s="45" t="str">
        <f>_xlfn.XLOOKUP(Chronic_Absenteeism[[#This Row],[School Name]],Maine_Schools[School Name],Maine_Schools[Grade Span],"error")</f>
        <v>PK-04</v>
      </c>
      <c r="J502" s="44" t="str">
        <f>_xlfn.XLOOKUP(Chronic_Absenteeism[[#This Row],[School Name]],Maine_Schools[School Name],Maine_Schools[Comparison School Type],"error")</f>
        <v>Non Charter</v>
      </c>
    </row>
    <row r="503" spans="1:10" ht="16" hidden="1">
      <c r="A503" t="s">
        <v>570</v>
      </c>
      <c r="B503" t="s">
        <v>1155</v>
      </c>
      <c r="C503" t="s">
        <v>481</v>
      </c>
      <c r="D503" t="s">
        <v>1243</v>
      </c>
      <c r="E503" t="s">
        <v>1243</v>
      </c>
      <c r="F503" t="s">
        <v>1346</v>
      </c>
      <c r="G503" t="s">
        <v>1647</v>
      </c>
      <c r="H503" s="54">
        <v>0.12839999999999999</v>
      </c>
      <c r="I503" s="45" t="str">
        <f>_xlfn.XLOOKUP(Chronic_Absenteeism[[#This Row],[School Name]],Maine_Schools[School Name],Maine_Schools[Grade Span],"error")</f>
        <v>PK-04</v>
      </c>
      <c r="J503" s="44" t="str">
        <f>_xlfn.XLOOKUP(Chronic_Absenteeism[[#This Row],[School Name]],Maine_Schools[School Name],Maine_Schools[Comparison School Type],"error")</f>
        <v>Non Charter</v>
      </c>
    </row>
    <row r="504" spans="1:10" ht="16" hidden="1">
      <c r="A504" t="s">
        <v>570</v>
      </c>
      <c r="B504" t="s">
        <v>1155</v>
      </c>
      <c r="C504" t="s">
        <v>193</v>
      </c>
      <c r="D504" t="s">
        <v>1243</v>
      </c>
      <c r="E504" t="s">
        <v>1243</v>
      </c>
      <c r="F504" t="s">
        <v>1648</v>
      </c>
      <c r="G504" t="s">
        <v>1649</v>
      </c>
      <c r="H504" s="54">
        <v>0.39960000000000001</v>
      </c>
      <c r="I504" s="45" t="str">
        <f>_xlfn.XLOOKUP(Chronic_Absenteeism[[#This Row],[School Name]],Maine_Schools[School Name],Maine_Schools[Grade Span],"error")</f>
        <v>09-12</v>
      </c>
      <c r="J504" s="44" t="str">
        <f>_xlfn.XLOOKUP(Chronic_Absenteeism[[#This Row],[School Name]],Maine_Schools[School Name],Maine_Schools[Comparison School Type],"error")</f>
        <v>Non Charter</v>
      </c>
    </row>
    <row r="505" spans="1:10" ht="16" hidden="1">
      <c r="A505" t="s">
        <v>570</v>
      </c>
      <c r="B505" t="s">
        <v>1155</v>
      </c>
      <c r="C505" t="s">
        <v>407</v>
      </c>
      <c r="D505" t="s">
        <v>1243</v>
      </c>
      <c r="E505" t="s">
        <v>1243</v>
      </c>
      <c r="F505" t="s">
        <v>1650</v>
      </c>
      <c r="G505" t="s">
        <v>1651</v>
      </c>
      <c r="H505" s="54">
        <v>0.27300000000000002</v>
      </c>
      <c r="I505" s="45" t="str">
        <f>_xlfn.XLOOKUP(Chronic_Absenteeism[[#This Row],[School Name]],Maine_Schools[School Name],Maine_Schools[Grade Span],"error")</f>
        <v>05-08</v>
      </c>
      <c r="J505" s="44" t="str">
        <f>_xlfn.XLOOKUP(Chronic_Absenteeism[[#This Row],[School Name]],Maine_Schools[School Name],Maine_Schools[Comparison School Type],"error")</f>
        <v>Non Charter</v>
      </c>
    </row>
    <row r="506" spans="1:10" ht="16" hidden="1">
      <c r="A506" t="s">
        <v>570</v>
      </c>
      <c r="B506" t="s">
        <v>1155</v>
      </c>
      <c r="C506" t="s">
        <v>523</v>
      </c>
      <c r="D506" t="s">
        <v>1243</v>
      </c>
      <c r="E506" t="s">
        <v>1243</v>
      </c>
      <c r="F506" t="s">
        <v>1560</v>
      </c>
      <c r="G506" t="s">
        <v>1316</v>
      </c>
      <c r="H506" s="54">
        <v>0.22509999999999999</v>
      </c>
      <c r="I506" s="45" t="str">
        <f>_xlfn.XLOOKUP(Chronic_Absenteeism[[#This Row],[School Name]],Maine_Schools[School Name],Maine_Schools[Grade Span],"error")</f>
        <v>PK-04</v>
      </c>
      <c r="J506" s="44" t="str">
        <f>_xlfn.XLOOKUP(Chronic_Absenteeism[[#This Row],[School Name]],Maine_Schools[School Name],Maine_Schools[Comparison School Type],"error")</f>
        <v>Non Charter</v>
      </c>
    </row>
    <row r="507" spans="1:10" ht="16" hidden="1">
      <c r="A507" t="s">
        <v>570</v>
      </c>
      <c r="B507" t="s">
        <v>1158</v>
      </c>
      <c r="C507" t="s">
        <v>179</v>
      </c>
      <c r="D507" t="s">
        <v>1243</v>
      </c>
      <c r="E507" t="s">
        <v>1243</v>
      </c>
      <c r="F507" t="s">
        <v>1417</v>
      </c>
      <c r="G507" t="s">
        <v>1518</v>
      </c>
      <c r="H507" s="54">
        <v>0.1024</v>
      </c>
      <c r="I507" s="45" t="str">
        <f>_xlfn.XLOOKUP(Chronic_Absenteeism[[#This Row],[School Name]],Maine_Schools[School Name],Maine_Schools[Grade Span],"error")</f>
        <v>KG-02</v>
      </c>
      <c r="J507" s="44" t="str">
        <f>_xlfn.XLOOKUP(Chronic_Absenteeism[[#This Row],[School Name]],Maine_Schools[School Name],Maine_Schools[Comparison School Type],"error")</f>
        <v>Non Charter</v>
      </c>
    </row>
    <row r="508" spans="1:10" ht="16" hidden="1">
      <c r="A508" t="s">
        <v>570</v>
      </c>
      <c r="B508" t="s">
        <v>1158</v>
      </c>
      <c r="C508" t="s">
        <v>347</v>
      </c>
      <c r="D508" t="s">
        <v>1243</v>
      </c>
      <c r="E508" t="s">
        <v>1243</v>
      </c>
      <c r="F508" t="s">
        <v>1549</v>
      </c>
      <c r="G508" t="s">
        <v>1329</v>
      </c>
      <c r="H508" s="54">
        <v>0.108</v>
      </c>
      <c r="I508" s="45" t="str">
        <f>_xlfn.XLOOKUP(Chronic_Absenteeism[[#This Row],[School Name]],Maine_Schools[School Name],Maine_Schools[Grade Span],"error")</f>
        <v>KG-02</v>
      </c>
      <c r="J508" s="44" t="str">
        <f>_xlfn.XLOOKUP(Chronic_Absenteeism[[#This Row],[School Name]],Maine_Schools[School Name],Maine_Schools[Comparison School Type],"error")</f>
        <v>Non Charter</v>
      </c>
    </row>
    <row r="509" spans="1:10" ht="16" hidden="1">
      <c r="A509" t="s">
        <v>570</v>
      </c>
      <c r="B509" t="s">
        <v>1158</v>
      </c>
      <c r="C509" t="s">
        <v>512</v>
      </c>
      <c r="D509" t="s">
        <v>1243</v>
      </c>
      <c r="E509" t="s">
        <v>1243</v>
      </c>
      <c r="F509" t="s">
        <v>1250</v>
      </c>
      <c r="G509" t="s">
        <v>1337</v>
      </c>
      <c r="H509" s="54">
        <v>5.2900000000000003E-2</v>
      </c>
      <c r="I509" s="45" t="str">
        <f>_xlfn.XLOOKUP(Chronic_Absenteeism[[#This Row],[School Name]],Maine_Schools[School Name],Maine_Schools[Grade Span],"error")</f>
        <v>KG-02</v>
      </c>
      <c r="J509" s="44" t="str">
        <f>_xlfn.XLOOKUP(Chronic_Absenteeism[[#This Row],[School Name]],Maine_Schools[School Name],Maine_Schools[Comparison School Type],"error")</f>
        <v>Non Charter</v>
      </c>
    </row>
    <row r="510" spans="1:10" ht="16" hidden="1">
      <c r="A510" t="s">
        <v>570</v>
      </c>
      <c r="B510" t="s">
        <v>1158</v>
      </c>
      <c r="C510" t="s">
        <v>524</v>
      </c>
      <c r="D510" t="s">
        <v>1243</v>
      </c>
      <c r="E510" t="s">
        <v>1243</v>
      </c>
      <c r="F510" t="s">
        <v>1272</v>
      </c>
      <c r="G510" t="s">
        <v>1652</v>
      </c>
      <c r="H510" s="54">
        <v>0.1628</v>
      </c>
      <c r="I510" s="45" t="str">
        <f>_xlfn.XLOOKUP(Chronic_Absenteeism[[#This Row],[School Name]],Maine_Schools[School Name],Maine_Schools[Grade Span],"error")</f>
        <v>09-12</v>
      </c>
      <c r="J510" s="44" t="str">
        <f>_xlfn.XLOOKUP(Chronic_Absenteeism[[#This Row],[School Name]],Maine_Schools[School Name],Maine_Schools[Comparison School Type],"error")</f>
        <v>Non Charter</v>
      </c>
    </row>
    <row r="511" spans="1:10" ht="16" hidden="1">
      <c r="A511" t="s">
        <v>570</v>
      </c>
      <c r="B511" t="s">
        <v>1158</v>
      </c>
      <c r="C511" t="s">
        <v>525</v>
      </c>
      <c r="D511" t="s">
        <v>1243</v>
      </c>
      <c r="E511" t="s">
        <v>1243</v>
      </c>
      <c r="F511" t="s">
        <v>1497</v>
      </c>
      <c r="G511" t="s">
        <v>1653</v>
      </c>
      <c r="H511" s="54">
        <v>0.1479</v>
      </c>
      <c r="I511" s="45" t="str">
        <f>_xlfn.XLOOKUP(Chronic_Absenteeism[[#This Row],[School Name]],Maine_Schools[School Name],Maine_Schools[Grade Span],"error")</f>
        <v>06-08</v>
      </c>
      <c r="J511" s="44" t="str">
        <f>_xlfn.XLOOKUP(Chronic_Absenteeism[[#This Row],[School Name]],Maine_Schools[School Name],Maine_Schools[Comparison School Type],"error")</f>
        <v>Non Charter</v>
      </c>
    </row>
    <row r="512" spans="1:10" ht="16" hidden="1">
      <c r="A512" t="s">
        <v>570</v>
      </c>
      <c r="B512" t="s">
        <v>1158</v>
      </c>
      <c r="C512" t="s">
        <v>556</v>
      </c>
      <c r="D512" t="s">
        <v>1243</v>
      </c>
      <c r="E512" t="s">
        <v>1243</v>
      </c>
      <c r="F512" t="s">
        <v>1360</v>
      </c>
      <c r="G512" t="s">
        <v>1654</v>
      </c>
      <c r="H512" s="54">
        <v>6.2E-2</v>
      </c>
      <c r="I512" s="45" t="str">
        <f>_xlfn.XLOOKUP(Chronic_Absenteeism[[#This Row],[School Name]],Maine_Schools[School Name],Maine_Schools[Grade Span],"error")</f>
        <v>03-05</v>
      </c>
      <c r="J512" s="44" t="str">
        <f>_xlfn.XLOOKUP(Chronic_Absenteeism[[#This Row],[School Name]],Maine_Schools[School Name],Maine_Schools[Comparison School Type],"error")</f>
        <v>Non Charter</v>
      </c>
    </row>
    <row r="513" spans="1:10" ht="16" hidden="1">
      <c r="A513" t="s">
        <v>570</v>
      </c>
      <c r="B513" t="s">
        <v>1160</v>
      </c>
      <c r="C513" t="s">
        <v>527</v>
      </c>
      <c r="D513" t="s">
        <v>1243</v>
      </c>
      <c r="E513" t="s">
        <v>1243</v>
      </c>
      <c r="F513" t="s">
        <v>1591</v>
      </c>
      <c r="G513" t="s">
        <v>1319</v>
      </c>
      <c r="H513" s="54">
        <v>0.16</v>
      </c>
      <c r="I513" s="45" t="str">
        <f>_xlfn.XLOOKUP(Chronic_Absenteeism[[#This Row],[School Name]],Maine_Schools[School Name],Maine_Schools[Grade Span],"error")</f>
        <v>PK-05</v>
      </c>
      <c r="J513" s="44" t="str">
        <f>_xlfn.XLOOKUP(Chronic_Absenteeism[[#This Row],[School Name]],Maine_Schools[School Name],Maine_Schools[Comparison School Type],"error")</f>
        <v>Non Charter</v>
      </c>
    </row>
    <row r="514" spans="1:10" ht="16" hidden="1">
      <c r="A514" t="s">
        <v>570</v>
      </c>
      <c r="B514" t="s">
        <v>1162</v>
      </c>
      <c r="C514" t="s">
        <v>441</v>
      </c>
      <c r="D514" t="s">
        <v>1243</v>
      </c>
      <c r="E514" t="s">
        <v>1243</v>
      </c>
      <c r="F514" t="s">
        <v>1591</v>
      </c>
      <c r="G514" t="s">
        <v>1447</v>
      </c>
      <c r="H514" s="54">
        <v>0.23880000000000001</v>
      </c>
      <c r="I514" s="45" t="str">
        <f>_xlfn.XLOOKUP(Chronic_Absenteeism[[#This Row],[School Name]],Maine_Schools[School Name],Maine_Schools[Grade Span],"error")</f>
        <v>PK-08</v>
      </c>
      <c r="J514" s="44" t="str">
        <f>_xlfn.XLOOKUP(Chronic_Absenteeism[[#This Row],[School Name]],Maine_Schools[School Name],Maine_Schools[Comparison School Type],"error")</f>
        <v>Non Charter</v>
      </c>
    </row>
    <row r="515" spans="1:10" ht="16" hidden="1">
      <c r="A515" t="s">
        <v>570</v>
      </c>
      <c r="B515" t="s">
        <v>1164</v>
      </c>
      <c r="C515" t="s">
        <v>532</v>
      </c>
      <c r="D515" t="s">
        <v>1243</v>
      </c>
      <c r="E515" t="s">
        <v>1243</v>
      </c>
      <c r="F515" t="s">
        <v>1250</v>
      </c>
      <c r="G515" t="s">
        <v>1308</v>
      </c>
      <c r="H515" s="54">
        <v>0.1852</v>
      </c>
      <c r="I515" s="45" t="str">
        <f>_xlfn.XLOOKUP(Chronic_Absenteeism[[#This Row],[School Name]],Maine_Schools[School Name],Maine_Schools[Grade Span],"error")</f>
        <v>PK-08</v>
      </c>
      <c r="J515" s="44" t="str">
        <f>_xlfn.XLOOKUP(Chronic_Absenteeism[[#This Row],[School Name]],Maine_Schools[School Name],Maine_Schools[Comparison School Type],"error")</f>
        <v>Non Charter</v>
      </c>
    </row>
    <row r="516" spans="1:10" ht="16" hidden="1">
      <c r="A516" t="s">
        <v>570</v>
      </c>
      <c r="B516" t="s">
        <v>1166</v>
      </c>
      <c r="C516" t="s">
        <v>318</v>
      </c>
      <c r="D516" t="s">
        <v>1243</v>
      </c>
      <c r="E516" t="s">
        <v>1243</v>
      </c>
      <c r="F516" t="s">
        <v>1323</v>
      </c>
      <c r="G516" t="s">
        <v>1605</v>
      </c>
      <c r="H516" s="54">
        <v>9.0499999999999997E-2</v>
      </c>
      <c r="I516" s="45" t="str">
        <f>_xlfn.XLOOKUP(Chronic_Absenteeism[[#This Row],[School Name]],Maine_Schools[School Name],Maine_Schools[Grade Span],"error")</f>
        <v>KG-04</v>
      </c>
      <c r="J516" s="44" t="str">
        <f>_xlfn.XLOOKUP(Chronic_Absenteeism[[#This Row],[School Name]],Maine_Schools[School Name],Maine_Schools[Comparison School Type],"error")</f>
        <v>Non Charter</v>
      </c>
    </row>
    <row r="517" spans="1:10" ht="16" hidden="1">
      <c r="A517" t="s">
        <v>570</v>
      </c>
      <c r="B517" t="s">
        <v>1166</v>
      </c>
      <c r="C517" t="s">
        <v>325</v>
      </c>
      <c r="D517" t="s">
        <v>1243</v>
      </c>
      <c r="E517" t="s">
        <v>1243</v>
      </c>
      <c r="F517" t="s">
        <v>1257</v>
      </c>
      <c r="G517" t="s">
        <v>1455</v>
      </c>
      <c r="H517" s="54">
        <v>7.1800000000000003E-2</v>
      </c>
      <c r="I517" s="45" t="str">
        <f>_xlfn.XLOOKUP(Chronic_Absenteeism[[#This Row],[School Name]],Maine_Schools[School Name],Maine_Schools[Grade Span],"error")</f>
        <v>PK-04</v>
      </c>
      <c r="J517" s="44" t="str">
        <f>_xlfn.XLOOKUP(Chronic_Absenteeism[[#This Row],[School Name]],Maine_Schools[School Name],Maine_Schools[Comparison School Type],"error")</f>
        <v>Non Charter</v>
      </c>
    </row>
    <row r="518" spans="1:10" ht="16" hidden="1">
      <c r="A518" t="s">
        <v>570</v>
      </c>
      <c r="B518" t="s">
        <v>1166</v>
      </c>
      <c r="C518" t="s">
        <v>33</v>
      </c>
      <c r="D518" t="s">
        <v>1243</v>
      </c>
      <c r="E518" t="s">
        <v>1243</v>
      </c>
      <c r="F518" t="s">
        <v>1249</v>
      </c>
      <c r="G518" t="s">
        <v>1655</v>
      </c>
      <c r="H518" s="54">
        <v>0.1152</v>
      </c>
      <c r="I518" s="45" t="str">
        <f>_xlfn.XLOOKUP(Chronic_Absenteeism[[#This Row],[School Name]],Maine_Schools[School Name],Maine_Schools[Grade Span],"error")</f>
        <v>KG-04</v>
      </c>
      <c r="J518" s="44" t="str">
        <f>_xlfn.XLOOKUP(Chronic_Absenteeism[[#This Row],[School Name]],Maine_Schools[School Name],Maine_Schools[Comparison School Type],"error")</f>
        <v>Non Charter</v>
      </c>
    </row>
    <row r="519" spans="1:10" ht="16" hidden="1">
      <c r="A519" t="s">
        <v>570</v>
      </c>
      <c r="B519" t="s">
        <v>1166</v>
      </c>
      <c r="C519" t="s">
        <v>452</v>
      </c>
      <c r="D519" t="s">
        <v>1243</v>
      </c>
      <c r="E519" t="s">
        <v>1243</v>
      </c>
      <c r="F519" t="s">
        <v>1591</v>
      </c>
      <c r="G519" t="s">
        <v>1431</v>
      </c>
      <c r="H519" s="54">
        <v>0.1135</v>
      </c>
      <c r="I519" s="45" t="str">
        <f>_xlfn.XLOOKUP(Chronic_Absenteeism[[#This Row],[School Name]],Maine_Schools[School Name],Maine_Schools[Grade Span],"error")</f>
        <v>PK-04</v>
      </c>
      <c r="J519" s="44" t="str">
        <f>_xlfn.XLOOKUP(Chronic_Absenteeism[[#This Row],[School Name]],Maine_Schools[School Name],Maine_Schools[Comparison School Type],"error")</f>
        <v>Non Charter</v>
      </c>
    </row>
    <row r="520" spans="1:10" ht="16" hidden="1">
      <c r="A520" t="s">
        <v>570</v>
      </c>
      <c r="B520" t="s">
        <v>1166</v>
      </c>
      <c r="C520" t="s">
        <v>376</v>
      </c>
      <c r="D520" t="s">
        <v>1243</v>
      </c>
      <c r="E520" t="s">
        <v>1243</v>
      </c>
      <c r="F520" t="s">
        <v>1471</v>
      </c>
      <c r="G520" t="s">
        <v>1656</v>
      </c>
      <c r="H520" s="54">
        <v>0.25900000000000001</v>
      </c>
      <c r="I520" s="45" t="str">
        <f>_xlfn.XLOOKUP(Chronic_Absenteeism[[#This Row],[School Name]],Maine_Schools[School Name],Maine_Schools[Grade Span],"error")</f>
        <v>09-12</v>
      </c>
      <c r="J520" s="44" t="str">
        <f>_xlfn.XLOOKUP(Chronic_Absenteeism[[#This Row],[School Name]],Maine_Schools[School Name],Maine_Schools[Comparison School Type],"error")</f>
        <v>Non Charter</v>
      </c>
    </row>
    <row r="521" spans="1:10" ht="16" hidden="1">
      <c r="A521" t="s">
        <v>570</v>
      </c>
      <c r="B521" t="s">
        <v>1166</v>
      </c>
      <c r="C521" t="s">
        <v>445</v>
      </c>
      <c r="D521" t="s">
        <v>1243</v>
      </c>
      <c r="E521" t="s">
        <v>1243</v>
      </c>
      <c r="F521" t="s">
        <v>1317</v>
      </c>
      <c r="G521" t="s">
        <v>1657</v>
      </c>
      <c r="H521" s="54">
        <v>0.1535</v>
      </c>
      <c r="I521" s="45" t="str">
        <f>_xlfn.XLOOKUP(Chronic_Absenteeism[[#This Row],[School Name]],Maine_Schools[School Name],Maine_Schools[Grade Span],"error")</f>
        <v>05-08</v>
      </c>
      <c r="J521" s="44" t="str">
        <f>_xlfn.XLOOKUP(Chronic_Absenteeism[[#This Row],[School Name]],Maine_Schools[School Name],Maine_Schools[Comparison School Type],"error")</f>
        <v>Non Charter</v>
      </c>
    </row>
    <row r="522" spans="1:10" ht="16" hidden="1">
      <c r="A522" t="s">
        <v>570</v>
      </c>
      <c r="B522" t="s">
        <v>1166</v>
      </c>
      <c r="C522" t="s">
        <v>548</v>
      </c>
      <c r="D522" t="s">
        <v>1243</v>
      </c>
      <c r="E522" t="s">
        <v>1243</v>
      </c>
      <c r="F522" t="s">
        <v>1244</v>
      </c>
      <c r="G522" t="s">
        <v>1645</v>
      </c>
      <c r="H522" s="54">
        <v>0.1125</v>
      </c>
      <c r="I522" s="45" t="str">
        <f>_xlfn.XLOOKUP(Chronic_Absenteeism[[#This Row],[School Name]],Maine_Schools[School Name],Maine_Schools[Grade Span],"error")</f>
        <v>KG-04</v>
      </c>
      <c r="J522" s="44" t="str">
        <f>_xlfn.XLOOKUP(Chronic_Absenteeism[[#This Row],[School Name]],Maine_Schools[School Name],Maine_Schools[Comparison School Type],"error")</f>
        <v>Non Charter</v>
      </c>
    </row>
    <row r="523" spans="1:10" ht="16" hidden="1">
      <c r="A523" t="s">
        <v>570</v>
      </c>
      <c r="B523" t="s">
        <v>1167</v>
      </c>
      <c r="C523" t="s">
        <v>409</v>
      </c>
      <c r="D523" t="s">
        <v>1243</v>
      </c>
      <c r="E523" t="s">
        <v>1243</v>
      </c>
      <c r="F523" t="s">
        <v>1250</v>
      </c>
      <c r="G523" t="s">
        <v>1323</v>
      </c>
      <c r="H523" s="54">
        <v>0.55559999999999998</v>
      </c>
      <c r="I523" s="45" t="str">
        <f>_xlfn.XLOOKUP(Chronic_Absenteeism[[#This Row],[School Name]],Maine_Schools[School Name],Maine_Schools[Grade Span],"error")</f>
        <v>KG-06</v>
      </c>
      <c r="J523" s="44" t="str">
        <f>_xlfn.XLOOKUP(Chronic_Absenteeism[[#This Row],[School Name]],Maine_Schools[School Name],Maine_Schools[Comparison School Type],"error")</f>
        <v>Non Charter</v>
      </c>
    </row>
    <row r="524" spans="1:10" ht="16" hidden="1">
      <c r="A524" t="s">
        <v>570</v>
      </c>
      <c r="B524" t="s">
        <v>1169</v>
      </c>
      <c r="C524" t="s">
        <v>418</v>
      </c>
      <c r="D524" t="s">
        <v>1243</v>
      </c>
      <c r="E524" t="s">
        <v>1243</v>
      </c>
      <c r="F524" t="s">
        <v>1520</v>
      </c>
      <c r="G524" t="s">
        <v>1505</v>
      </c>
      <c r="H524" s="54">
        <v>0.17430000000000001</v>
      </c>
      <c r="I524" s="45" t="str">
        <f>_xlfn.XLOOKUP(Chronic_Absenteeism[[#This Row],[School Name]],Maine_Schools[School Name],Maine_Schools[Grade Span],"error")</f>
        <v>PK-08</v>
      </c>
      <c r="J524" s="44" t="str">
        <f>_xlfn.XLOOKUP(Chronic_Absenteeism[[#This Row],[School Name]],Maine_Schools[School Name],Maine_Schools[Comparison School Type],"error")</f>
        <v>Non Charter</v>
      </c>
    </row>
    <row r="525" spans="1:10" ht="16" hidden="1">
      <c r="A525" t="s">
        <v>570</v>
      </c>
      <c r="B525" t="s">
        <v>1171</v>
      </c>
      <c r="C525" t="s">
        <v>380</v>
      </c>
      <c r="D525" t="s">
        <v>1243</v>
      </c>
      <c r="E525" t="s">
        <v>1243</v>
      </c>
      <c r="F525" t="s">
        <v>1510</v>
      </c>
      <c r="G525" t="s">
        <v>1503</v>
      </c>
      <c r="H525" s="54">
        <v>0.31409999999999999</v>
      </c>
      <c r="I525" s="45" t="str">
        <f>_xlfn.XLOOKUP(Chronic_Absenteeism[[#This Row],[School Name]],Maine_Schools[School Name],Maine_Schools[Grade Span],"error")</f>
        <v>PK-08</v>
      </c>
      <c r="J525" s="44" t="str">
        <f>_xlfn.XLOOKUP(Chronic_Absenteeism[[#This Row],[School Name]],Maine_Schools[School Name],Maine_Schools[Comparison School Type],"error")</f>
        <v>Non Charter</v>
      </c>
    </row>
    <row r="526" spans="1:10" ht="16" hidden="1">
      <c r="A526" t="s">
        <v>570</v>
      </c>
      <c r="B526" t="s">
        <v>1173</v>
      </c>
      <c r="C526" t="s">
        <v>534</v>
      </c>
      <c r="D526" t="s">
        <v>1243</v>
      </c>
      <c r="E526" t="s">
        <v>1243</v>
      </c>
      <c r="F526" t="s">
        <v>1399</v>
      </c>
      <c r="G526" t="s">
        <v>1301</v>
      </c>
      <c r="H526" s="54">
        <v>0.248</v>
      </c>
      <c r="I526" s="45" t="str">
        <f>_xlfn.XLOOKUP(Chronic_Absenteeism[[#This Row],[School Name]],Maine_Schools[School Name],Maine_Schools[Grade Span],"error")</f>
        <v>PK-08</v>
      </c>
      <c r="J526" s="44" t="str">
        <f>_xlfn.XLOOKUP(Chronic_Absenteeism[[#This Row],[School Name]],Maine_Schools[School Name],Maine_Schools[Comparison School Type],"error")</f>
        <v>Non Charter</v>
      </c>
    </row>
    <row r="527" spans="1:10" ht="16" hidden="1">
      <c r="A527" t="s">
        <v>570</v>
      </c>
      <c r="B527" t="s">
        <v>537</v>
      </c>
      <c r="C527" t="s">
        <v>537</v>
      </c>
      <c r="D527" t="s">
        <v>1243</v>
      </c>
      <c r="E527" t="s">
        <v>1243</v>
      </c>
      <c r="F527" t="s">
        <v>1255</v>
      </c>
      <c r="G527" t="s">
        <v>1256</v>
      </c>
      <c r="H527" s="54">
        <v>0</v>
      </c>
      <c r="I527" s="45" t="str">
        <f>_xlfn.XLOOKUP(Chronic_Absenteeism[[#This Row],[School Name]],Maine_Schools[School Name],Maine_Schools[Grade Span],"error")</f>
        <v>06-08</v>
      </c>
      <c r="J527" s="44" t="str">
        <f>_xlfn.XLOOKUP(Chronic_Absenteeism[[#This Row],[School Name]],Maine_Schools[School Name],Maine_Schools[Comparison School Type],"error")</f>
        <v>Non Charter</v>
      </c>
    </row>
    <row r="528" spans="1:10" ht="16" hidden="1">
      <c r="A528" t="s">
        <v>570</v>
      </c>
      <c r="B528" t="s">
        <v>538</v>
      </c>
      <c r="C528" t="s">
        <v>538</v>
      </c>
      <c r="D528" t="s">
        <v>1243</v>
      </c>
      <c r="E528" t="s">
        <v>1243</v>
      </c>
      <c r="F528" t="s">
        <v>1658</v>
      </c>
      <c r="G528" t="s">
        <v>1659</v>
      </c>
      <c r="H528" s="54">
        <v>0.13919999999999999</v>
      </c>
      <c r="I528" s="45" t="str">
        <f>_xlfn.XLOOKUP(Chronic_Absenteeism[[#This Row],[School Name]],Maine_Schools[School Name],Maine_Schools[Grade Span],"error")</f>
        <v>06-12</v>
      </c>
      <c r="J528" s="44" t="str">
        <f>_xlfn.XLOOKUP(Chronic_Absenteeism[[#This Row],[School Name]],Maine_Schools[School Name],Maine_Schools[Comparison School Type],"error")</f>
        <v>Non Charter</v>
      </c>
    </row>
    <row r="529" spans="1:10" ht="16" hidden="1">
      <c r="A529" t="s">
        <v>570</v>
      </c>
      <c r="B529" t="s">
        <v>1175</v>
      </c>
      <c r="C529" t="s">
        <v>236</v>
      </c>
      <c r="D529" t="s">
        <v>1243</v>
      </c>
      <c r="E529" t="s">
        <v>1243</v>
      </c>
      <c r="F529" t="s">
        <v>1541</v>
      </c>
      <c r="G529" t="s">
        <v>1363</v>
      </c>
      <c r="H529" s="54">
        <v>0.2195</v>
      </c>
      <c r="I529" s="45" t="str">
        <f>_xlfn.XLOOKUP(Chronic_Absenteeism[[#This Row],[School Name]],Maine_Schools[School Name],Maine_Schools[Grade Span],"error")</f>
        <v>PK-08</v>
      </c>
      <c r="J529" s="44" t="str">
        <f>_xlfn.XLOOKUP(Chronic_Absenteeism[[#This Row],[School Name]],Maine_Schools[School Name],Maine_Schools[Comparison School Type],"error")</f>
        <v>Non Charter</v>
      </c>
    </row>
    <row r="530" spans="1:10" ht="16" hidden="1">
      <c r="A530" t="s">
        <v>570</v>
      </c>
      <c r="B530" t="s">
        <v>1177</v>
      </c>
      <c r="C530" t="s">
        <v>455</v>
      </c>
      <c r="D530" t="s">
        <v>1243</v>
      </c>
      <c r="E530" t="s">
        <v>1243</v>
      </c>
      <c r="F530" t="s">
        <v>1249</v>
      </c>
      <c r="G530" t="s">
        <v>1418</v>
      </c>
      <c r="H530" s="54">
        <v>0.1908</v>
      </c>
      <c r="I530" s="45" t="str">
        <f>_xlfn.XLOOKUP(Chronic_Absenteeism[[#This Row],[School Name]],Maine_Schools[School Name],Maine_Schools[Grade Span],"error")</f>
        <v>PK-08</v>
      </c>
      <c r="J530" s="44" t="str">
        <f>_xlfn.XLOOKUP(Chronic_Absenteeism[[#This Row],[School Name]],Maine_Schools[School Name],Maine_Schools[Comparison School Type],"error")</f>
        <v>Non Charter</v>
      </c>
    </row>
    <row r="531" spans="1:10" ht="16" hidden="1">
      <c r="A531" t="s">
        <v>570</v>
      </c>
      <c r="B531" t="s">
        <v>1179</v>
      </c>
      <c r="C531" t="s">
        <v>462</v>
      </c>
      <c r="D531" t="s">
        <v>1243</v>
      </c>
      <c r="E531" t="s">
        <v>1243</v>
      </c>
      <c r="F531" t="s">
        <v>1310</v>
      </c>
      <c r="G531" t="s">
        <v>1660</v>
      </c>
      <c r="H531" s="54">
        <v>0.18679999999999999</v>
      </c>
      <c r="I531" s="45" t="str">
        <f>_xlfn.XLOOKUP(Chronic_Absenteeism[[#This Row],[School Name]],Maine_Schools[School Name],Maine_Schools[Grade Span],"error")</f>
        <v>PK-08</v>
      </c>
      <c r="J531" s="44" t="str">
        <f>_xlfn.XLOOKUP(Chronic_Absenteeism[[#This Row],[School Name]],Maine_Schools[School Name],Maine_Schools[Comparison School Type],"error")</f>
        <v>Non Charter</v>
      </c>
    </row>
    <row r="532" spans="1:10" ht="16" hidden="1">
      <c r="A532" t="s">
        <v>570</v>
      </c>
      <c r="B532" t="s">
        <v>1181</v>
      </c>
      <c r="C532" t="s">
        <v>541</v>
      </c>
      <c r="D532" t="s">
        <v>1243</v>
      </c>
      <c r="E532" t="s">
        <v>1243</v>
      </c>
      <c r="F532" t="s">
        <v>1460</v>
      </c>
      <c r="G532" t="s">
        <v>1593</v>
      </c>
      <c r="H532" s="54">
        <v>0.13700000000000001</v>
      </c>
      <c r="I532" s="45" t="str">
        <f>_xlfn.XLOOKUP(Chronic_Absenteeism[[#This Row],[School Name]],Maine_Schools[School Name],Maine_Schools[Grade Span],"error")</f>
        <v>PK-08</v>
      </c>
      <c r="J532" s="44" t="str">
        <f>_xlfn.XLOOKUP(Chronic_Absenteeism[[#This Row],[School Name]],Maine_Schools[School Name],Maine_Schools[Comparison School Type],"error")</f>
        <v>Non Charter</v>
      </c>
    </row>
    <row r="533" spans="1:10" ht="16" hidden="1">
      <c r="A533" t="s">
        <v>570</v>
      </c>
      <c r="B533" t="s">
        <v>550</v>
      </c>
      <c r="C533" t="s">
        <v>550</v>
      </c>
      <c r="D533" t="s">
        <v>1243</v>
      </c>
      <c r="E533" t="s">
        <v>1243</v>
      </c>
      <c r="F533" t="s">
        <v>1348</v>
      </c>
      <c r="G533" t="s">
        <v>1592</v>
      </c>
      <c r="H533" s="54">
        <v>0.1908</v>
      </c>
      <c r="I533" s="45" t="str">
        <f>_xlfn.XLOOKUP(Chronic_Absenteeism[[#This Row],[School Name]],Maine_Schools[School Name],Maine_Schools[Grade Span],"error")</f>
        <v>09-12</v>
      </c>
      <c r="J533" s="44" t="str">
        <f>_xlfn.XLOOKUP(Chronic_Absenteeism[[#This Row],[School Name]],Maine_Schools[School Name],Maine_Schools[Comparison School Type],"error")</f>
        <v>Non Charter</v>
      </c>
    </row>
    <row r="534" spans="1:10" ht="16" hidden="1">
      <c r="A534" t="s">
        <v>570</v>
      </c>
      <c r="B534" t="s">
        <v>1183</v>
      </c>
      <c r="C534" t="s">
        <v>16</v>
      </c>
      <c r="D534" t="s">
        <v>1243</v>
      </c>
      <c r="E534" t="s">
        <v>1243</v>
      </c>
      <c r="F534" t="s">
        <v>1315</v>
      </c>
      <c r="G534" t="s">
        <v>1574</v>
      </c>
      <c r="H534" s="54">
        <v>0.31030000000000002</v>
      </c>
      <c r="I534" s="45" t="str">
        <f>_xlfn.XLOOKUP(Chronic_Absenteeism[[#This Row],[School Name]],Maine_Schools[School Name],Maine_Schools[Grade Span],"error")</f>
        <v>04-05</v>
      </c>
      <c r="J534" s="44" t="str">
        <f>_xlfn.XLOOKUP(Chronic_Absenteeism[[#This Row],[School Name]],Maine_Schools[School Name],Maine_Schools[Comparison School Type],"error")</f>
        <v>Non Charter</v>
      </c>
    </row>
    <row r="535" spans="1:10" ht="16" hidden="1">
      <c r="A535" t="s">
        <v>570</v>
      </c>
      <c r="B535" t="s">
        <v>1183</v>
      </c>
      <c r="C535" t="s">
        <v>100</v>
      </c>
      <c r="D535" t="s">
        <v>1243</v>
      </c>
      <c r="E535" t="s">
        <v>1243</v>
      </c>
      <c r="F535" t="s">
        <v>1277</v>
      </c>
      <c r="G535" t="s">
        <v>1661</v>
      </c>
      <c r="H535" s="54">
        <v>0.26300000000000001</v>
      </c>
      <c r="I535" s="45" t="str">
        <f>_xlfn.XLOOKUP(Chronic_Absenteeism[[#This Row],[School Name]],Maine_Schools[School Name],Maine_Schools[Grade Span],"error")</f>
        <v>PK-03</v>
      </c>
      <c r="J535" s="44" t="str">
        <f>_xlfn.XLOOKUP(Chronic_Absenteeism[[#This Row],[School Name]],Maine_Schools[School Name],Maine_Schools[Comparison School Type],"error")</f>
        <v>Non Charter</v>
      </c>
    </row>
    <row r="536" spans="1:10" ht="16" hidden="1">
      <c r="A536" t="s">
        <v>570</v>
      </c>
      <c r="B536" t="s">
        <v>1183</v>
      </c>
      <c r="C536" t="s">
        <v>195</v>
      </c>
      <c r="D536" t="s">
        <v>1243</v>
      </c>
      <c r="E536" t="s">
        <v>1243</v>
      </c>
      <c r="F536" t="s">
        <v>1358</v>
      </c>
      <c r="G536" t="s">
        <v>1662</v>
      </c>
      <c r="H536" s="54">
        <v>0.34549999999999997</v>
      </c>
      <c r="I536" s="45" t="str">
        <f>_xlfn.XLOOKUP(Chronic_Absenteeism[[#This Row],[School Name]],Maine_Schools[School Name],Maine_Schools[Grade Span],"error")</f>
        <v>06-08</v>
      </c>
      <c r="J536" s="44" t="str">
        <f>_xlfn.XLOOKUP(Chronic_Absenteeism[[#This Row],[School Name]],Maine_Schools[School Name],Maine_Schools[Comparison School Type],"error")</f>
        <v>Non Charter</v>
      </c>
    </row>
    <row r="537" spans="1:10" ht="16" hidden="1">
      <c r="A537" t="s">
        <v>570</v>
      </c>
      <c r="B537" t="s">
        <v>1183</v>
      </c>
      <c r="C537" t="s">
        <v>134</v>
      </c>
      <c r="D537" t="s">
        <v>1243</v>
      </c>
      <c r="E537" t="s">
        <v>1243</v>
      </c>
      <c r="F537" t="s">
        <v>1663</v>
      </c>
      <c r="G537" t="s">
        <v>1664</v>
      </c>
      <c r="H537" s="54">
        <v>0.35649999999999998</v>
      </c>
      <c r="I537" s="45" t="str">
        <f>_xlfn.XLOOKUP(Chronic_Absenteeism[[#This Row],[School Name]],Maine_Schools[School Name],Maine_Schools[Grade Span],"error")</f>
        <v>09-12</v>
      </c>
      <c r="J537" s="44" t="str">
        <f>_xlfn.XLOOKUP(Chronic_Absenteeism[[#This Row],[School Name]],Maine_Schools[School Name],Maine_Schools[Comparison School Type],"error")</f>
        <v>Non Charter</v>
      </c>
    </row>
    <row r="538" spans="1:10" ht="16" hidden="1">
      <c r="A538" t="s">
        <v>570</v>
      </c>
      <c r="B538" t="s">
        <v>1185</v>
      </c>
      <c r="C538" t="s">
        <v>554</v>
      </c>
      <c r="D538" t="s">
        <v>1243</v>
      </c>
      <c r="E538" t="s">
        <v>1243</v>
      </c>
      <c r="F538" t="s">
        <v>1515</v>
      </c>
      <c r="G538" t="s">
        <v>1339</v>
      </c>
      <c r="H538" s="54">
        <v>7.9299999999999995E-2</v>
      </c>
      <c r="I538" s="45" t="str">
        <f>_xlfn.XLOOKUP(Chronic_Absenteeism[[#This Row],[School Name]],Maine_Schools[School Name],Maine_Schools[Grade Span],"error")</f>
        <v>KG-04</v>
      </c>
      <c r="J538" s="44" t="str">
        <f>_xlfn.XLOOKUP(Chronic_Absenteeism[[#This Row],[School Name]],Maine_Schools[School Name],Maine_Schools[Comparison School Type],"error")</f>
        <v>Non Charter</v>
      </c>
    </row>
    <row r="539" spans="1:10" ht="16" hidden="1">
      <c r="A539" t="s">
        <v>570</v>
      </c>
      <c r="B539" t="s">
        <v>1185</v>
      </c>
      <c r="C539" t="s">
        <v>406</v>
      </c>
      <c r="D539" t="s">
        <v>1243</v>
      </c>
      <c r="E539" t="s">
        <v>1243</v>
      </c>
      <c r="F539" t="s">
        <v>1319</v>
      </c>
      <c r="G539" t="s">
        <v>1406</v>
      </c>
      <c r="H539" s="54">
        <v>0.25130000000000002</v>
      </c>
      <c r="I539" s="45" t="str">
        <f>_xlfn.XLOOKUP(Chronic_Absenteeism[[#This Row],[School Name]],Maine_Schools[School Name],Maine_Schools[Grade Span],"error")</f>
        <v>09-12</v>
      </c>
      <c r="J539" s="44" t="str">
        <f>_xlfn.XLOOKUP(Chronic_Absenteeism[[#This Row],[School Name]],Maine_Schools[School Name],Maine_Schools[Comparison School Type],"error")</f>
        <v>Non Charter</v>
      </c>
    </row>
    <row r="540" spans="1:10" ht="16" hidden="1">
      <c r="A540" t="s">
        <v>570</v>
      </c>
      <c r="B540" t="s">
        <v>1185</v>
      </c>
      <c r="C540" t="s">
        <v>555</v>
      </c>
      <c r="D540" t="s">
        <v>1243</v>
      </c>
      <c r="E540" t="s">
        <v>1243</v>
      </c>
      <c r="F540" t="s">
        <v>1283</v>
      </c>
      <c r="G540" t="s">
        <v>1665</v>
      </c>
      <c r="H540" s="54">
        <v>0.14510000000000001</v>
      </c>
      <c r="I540" s="45" t="str">
        <f>_xlfn.XLOOKUP(Chronic_Absenteeism[[#This Row],[School Name]],Maine_Schools[School Name],Maine_Schools[Grade Span],"error")</f>
        <v>05-08</v>
      </c>
      <c r="J540" s="44" t="str">
        <f>_xlfn.XLOOKUP(Chronic_Absenteeism[[#This Row],[School Name]],Maine_Schools[School Name],Maine_Schools[Comparison School Type],"error")</f>
        <v>Non Charter</v>
      </c>
    </row>
    <row r="541" spans="1:10" ht="16" hidden="1">
      <c r="A541" t="s">
        <v>570</v>
      </c>
      <c r="B541" t="s">
        <v>1190</v>
      </c>
      <c r="C541" t="s">
        <v>557</v>
      </c>
      <c r="D541" t="s">
        <v>1243</v>
      </c>
      <c r="E541" t="s">
        <v>1243</v>
      </c>
      <c r="F541" t="s">
        <v>1252</v>
      </c>
      <c r="G541" t="s">
        <v>1436</v>
      </c>
      <c r="H541" s="54">
        <v>0.10340000000000001</v>
      </c>
      <c r="I541" s="45" t="str">
        <f>_xlfn.XLOOKUP(Chronic_Absenteeism[[#This Row],[School Name]],Maine_Schools[School Name],Maine_Schools[Grade Span],"error")</f>
        <v>PK-05</v>
      </c>
      <c r="J541" s="44" t="str">
        <f>_xlfn.XLOOKUP(Chronic_Absenteeism[[#This Row],[School Name]],Maine_Schools[School Name],Maine_Schools[Comparison School Type],"error")</f>
        <v>Non Charter</v>
      </c>
    </row>
    <row r="542" spans="1:10" ht="16" hidden="1">
      <c r="A542" t="s">
        <v>570</v>
      </c>
      <c r="B542" t="s">
        <v>1192</v>
      </c>
      <c r="C542" t="s">
        <v>285</v>
      </c>
      <c r="D542" t="s">
        <v>1243</v>
      </c>
      <c r="E542" t="s">
        <v>1243</v>
      </c>
      <c r="F542" t="s">
        <v>1273</v>
      </c>
      <c r="G542" t="s">
        <v>1575</v>
      </c>
      <c r="H542" s="54">
        <v>0.12709999999999999</v>
      </c>
      <c r="I542" s="45" t="str">
        <f>_xlfn.XLOOKUP(Chronic_Absenteeism[[#This Row],[School Name]],Maine_Schools[School Name],Maine_Schools[Grade Span],"error")</f>
        <v>PK-04</v>
      </c>
      <c r="J542" s="44" t="str">
        <f>_xlfn.XLOOKUP(Chronic_Absenteeism[[#This Row],[School Name]],Maine_Schools[School Name],Maine_Schools[Comparison School Type],"error")</f>
        <v>Non Charter</v>
      </c>
    </row>
    <row r="543" spans="1:10" ht="16" hidden="1">
      <c r="A543" t="s">
        <v>570</v>
      </c>
      <c r="B543" t="s">
        <v>1192</v>
      </c>
      <c r="C543" t="s">
        <v>410</v>
      </c>
      <c r="D543" t="s">
        <v>1243</v>
      </c>
      <c r="E543" t="s">
        <v>1243</v>
      </c>
      <c r="F543" t="s">
        <v>1520</v>
      </c>
      <c r="G543" t="s">
        <v>1573</v>
      </c>
      <c r="H543" s="54">
        <v>9.3600000000000003E-2</v>
      </c>
      <c r="I543" s="45" t="str">
        <f>_xlfn.XLOOKUP(Chronic_Absenteeism[[#This Row],[School Name]],Maine_Schools[School Name],Maine_Schools[Grade Span],"error")</f>
        <v>KG-04</v>
      </c>
      <c r="J543" s="44" t="str">
        <f>_xlfn.XLOOKUP(Chronic_Absenteeism[[#This Row],[School Name]],Maine_Schools[School Name],Maine_Schools[Comparison School Type],"error")</f>
        <v>Non Charter</v>
      </c>
    </row>
    <row r="544" spans="1:10" ht="16" hidden="1">
      <c r="A544" t="s">
        <v>570</v>
      </c>
      <c r="B544" t="s">
        <v>1192</v>
      </c>
      <c r="C544" t="s">
        <v>188</v>
      </c>
      <c r="D544" t="s">
        <v>1243</v>
      </c>
      <c r="E544" t="s">
        <v>1243</v>
      </c>
      <c r="F544" t="s">
        <v>1420</v>
      </c>
      <c r="G544" t="s">
        <v>1666</v>
      </c>
      <c r="H544" s="54">
        <v>0.1893</v>
      </c>
      <c r="I544" s="45" t="str">
        <f>_xlfn.XLOOKUP(Chronic_Absenteeism[[#This Row],[School Name]],Maine_Schools[School Name],Maine_Schools[Grade Span],"error")</f>
        <v>KG-04</v>
      </c>
      <c r="J544" s="44" t="str">
        <f>_xlfn.XLOOKUP(Chronic_Absenteeism[[#This Row],[School Name]],Maine_Schools[School Name],Maine_Schools[Comparison School Type],"error")</f>
        <v>Non Charter</v>
      </c>
    </row>
    <row r="545" spans="1:10" ht="16" hidden="1">
      <c r="A545" t="s">
        <v>570</v>
      </c>
      <c r="B545" t="s">
        <v>1192</v>
      </c>
      <c r="C545" t="s">
        <v>137</v>
      </c>
      <c r="D545" t="s">
        <v>1243</v>
      </c>
      <c r="E545" t="s">
        <v>1243</v>
      </c>
      <c r="F545" t="s">
        <v>1477</v>
      </c>
      <c r="G545" t="s">
        <v>1667</v>
      </c>
      <c r="H545" s="54">
        <v>0.32550000000000001</v>
      </c>
      <c r="I545" s="45" t="str">
        <f>_xlfn.XLOOKUP(Chronic_Absenteeism[[#This Row],[School Name]],Maine_Schools[School Name],Maine_Schools[Grade Span],"error")</f>
        <v>09-12</v>
      </c>
      <c r="J545" s="44" t="str">
        <f>_xlfn.XLOOKUP(Chronic_Absenteeism[[#This Row],[School Name]],Maine_Schools[School Name],Maine_Schools[Comparison School Type],"error")</f>
        <v>Non Charter</v>
      </c>
    </row>
    <row r="546" spans="1:10" ht="16" hidden="1">
      <c r="A546" t="s">
        <v>570</v>
      </c>
      <c r="B546" t="s">
        <v>1192</v>
      </c>
      <c r="C546" t="s">
        <v>245</v>
      </c>
      <c r="D546" t="s">
        <v>1243</v>
      </c>
      <c r="E546" t="s">
        <v>1243</v>
      </c>
      <c r="F546" t="s">
        <v>1668</v>
      </c>
      <c r="G546" t="s">
        <v>1504</v>
      </c>
      <c r="H546" s="54">
        <v>0.2369</v>
      </c>
      <c r="I546" s="45" t="str">
        <f>_xlfn.XLOOKUP(Chronic_Absenteeism[[#This Row],[School Name]],Maine_Schools[School Name],Maine_Schools[Grade Span],"error")</f>
        <v>05-08</v>
      </c>
      <c r="J546" s="44" t="str">
        <f>_xlfn.XLOOKUP(Chronic_Absenteeism[[#This Row],[School Name]],Maine_Schools[School Name],Maine_Schools[Comparison School Type],"error")</f>
        <v>Non Charter</v>
      </c>
    </row>
    <row r="547" spans="1:10" ht="16" hidden="1">
      <c r="A547" t="s">
        <v>570</v>
      </c>
      <c r="B547" t="s">
        <v>1194</v>
      </c>
      <c r="C547" t="s">
        <v>420</v>
      </c>
      <c r="D547" t="s">
        <v>1243</v>
      </c>
      <c r="E547" t="s">
        <v>1243</v>
      </c>
      <c r="F547" t="s">
        <v>1248</v>
      </c>
      <c r="G547" t="s">
        <v>1549</v>
      </c>
      <c r="H547" s="54">
        <v>0.26090000000000002</v>
      </c>
      <c r="I547" s="45" t="str">
        <f>_xlfn.XLOOKUP(Chronic_Absenteeism[[#This Row],[School Name]],Maine_Schools[School Name],Maine_Schools[Grade Span],"error")</f>
        <v>PK-08</v>
      </c>
      <c r="J547" s="44" t="str">
        <f>_xlfn.XLOOKUP(Chronic_Absenteeism[[#This Row],[School Name]],Maine_Schools[School Name],Maine_Schools[Comparison School Type],"error")</f>
        <v>Non Charter</v>
      </c>
    </row>
    <row r="548" spans="1:10" ht="16" hidden="1">
      <c r="A548" t="s">
        <v>570</v>
      </c>
      <c r="B548" t="s">
        <v>1196</v>
      </c>
      <c r="C548" t="s">
        <v>472</v>
      </c>
      <c r="D548" t="s">
        <v>1243</v>
      </c>
      <c r="E548" t="s">
        <v>1243</v>
      </c>
      <c r="F548" t="s">
        <v>1560</v>
      </c>
      <c r="G548" t="s">
        <v>1669</v>
      </c>
      <c r="H548" s="54">
        <v>0.1464</v>
      </c>
      <c r="I548" s="45" t="str">
        <f>_xlfn.XLOOKUP(Chronic_Absenteeism[[#This Row],[School Name]],Maine_Schools[School Name],Maine_Schools[Grade Span],"error")</f>
        <v>PK-06</v>
      </c>
      <c r="J548" s="44" t="str">
        <f>_xlfn.XLOOKUP(Chronic_Absenteeism[[#This Row],[School Name]],Maine_Schools[School Name],Maine_Schools[Comparison School Type],"error")</f>
        <v>Non Charter</v>
      </c>
    </row>
    <row r="549" spans="1:10" ht="16" hidden="1">
      <c r="A549" t="s">
        <v>570</v>
      </c>
      <c r="B549" t="s">
        <v>1196</v>
      </c>
      <c r="C549" t="s">
        <v>412</v>
      </c>
      <c r="D549" t="s">
        <v>1243</v>
      </c>
      <c r="E549" t="s">
        <v>1243</v>
      </c>
      <c r="F549" t="s">
        <v>1390</v>
      </c>
      <c r="G549" t="s">
        <v>1594</v>
      </c>
      <c r="H549" s="54">
        <v>0.32690000000000002</v>
      </c>
      <c r="I549" s="45" t="str">
        <f>_xlfn.XLOOKUP(Chronic_Absenteeism[[#This Row],[School Name]],Maine_Schools[School Name],Maine_Schools[Grade Span],"error")</f>
        <v>09-12</v>
      </c>
      <c r="J549" s="44" t="str">
        <f>_xlfn.XLOOKUP(Chronic_Absenteeism[[#This Row],[School Name]],Maine_Schools[School Name],Maine_Schools[Comparison School Type],"error")</f>
        <v>Non Charter</v>
      </c>
    </row>
    <row r="550" spans="1:10" ht="16" hidden="1">
      <c r="A550" t="s">
        <v>570</v>
      </c>
      <c r="B550" t="s">
        <v>1196</v>
      </c>
      <c r="C550" t="s">
        <v>84</v>
      </c>
      <c r="D550" t="s">
        <v>1243</v>
      </c>
      <c r="E550" t="s">
        <v>1243</v>
      </c>
      <c r="F550" t="s">
        <v>1360</v>
      </c>
      <c r="G550" t="s">
        <v>1551</v>
      </c>
      <c r="H550" s="54">
        <v>0.23730000000000001</v>
      </c>
      <c r="I550" s="45" t="str">
        <f>_xlfn.XLOOKUP(Chronic_Absenteeism[[#This Row],[School Name]],Maine_Schools[School Name],Maine_Schools[Grade Span],"error")</f>
        <v>07-08</v>
      </c>
      <c r="J550" s="44" t="str">
        <f>_xlfn.XLOOKUP(Chronic_Absenteeism[[#This Row],[School Name]],Maine_Schools[School Name],Maine_Schools[Comparison School Type],"error")</f>
        <v>Non Charter</v>
      </c>
    </row>
    <row r="551" spans="1:10" ht="16" hidden="1">
      <c r="A551" t="s">
        <v>570</v>
      </c>
      <c r="B551" t="s">
        <v>1198</v>
      </c>
      <c r="C551" t="s">
        <v>473</v>
      </c>
      <c r="D551" t="s">
        <v>1243</v>
      </c>
      <c r="E551" t="s">
        <v>1243</v>
      </c>
      <c r="F551" t="s">
        <v>1458</v>
      </c>
      <c r="G551" t="s">
        <v>1670</v>
      </c>
      <c r="H551" s="54">
        <v>0.16139999999999999</v>
      </c>
      <c r="I551" s="45" t="str">
        <f>_xlfn.XLOOKUP(Chronic_Absenteeism[[#This Row],[School Name]],Maine_Schools[School Name],Maine_Schools[Grade Span],"error")</f>
        <v>PK-05</v>
      </c>
      <c r="J551" s="44" t="str">
        <f>_xlfn.XLOOKUP(Chronic_Absenteeism[[#This Row],[School Name]],Maine_Schools[School Name],Maine_Schools[Comparison School Type],"error")</f>
        <v>Non Charter</v>
      </c>
    </row>
    <row r="552" spans="1:10" ht="16" hidden="1">
      <c r="A552" t="s">
        <v>570</v>
      </c>
      <c r="B552" t="s">
        <v>1198</v>
      </c>
      <c r="C552" t="s">
        <v>142</v>
      </c>
      <c r="D552" t="s">
        <v>1243</v>
      </c>
      <c r="E552" t="s">
        <v>1243</v>
      </c>
      <c r="F552" t="s">
        <v>1458</v>
      </c>
      <c r="G552" t="s">
        <v>1477</v>
      </c>
      <c r="H552" s="54">
        <v>0.25230000000000002</v>
      </c>
      <c r="I552" s="45" t="str">
        <f>_xlfn.XLOOKUP(Chronic_Absenteeism[[#This Row],[School Name]],Maine_Schools[School Name],Maine_Schools[Grade Span],"error")</f>
        <v>09-12</v>
      </c>
      <c r="J552" s="44" t="str">
        <f>_xlfn.XLOOKUP(Chronic_Absenteeism[[#This Row],[School Name]],Maine_Schools[School Name],Maine_Schools[Comparison School Type],"error")</f>
        <v>Non Charter</v>
      </c>
    </row>
    <row r="553" spans="1:10" ht="16" hidden="1">
      <c r="A553" t="s">
        <v>570</v>
      </c>
      <c r="B553" t="s">
        <v>1198</v>
      </c>
      <c r="C553" t="s">
        <v>475</v>
      </c>
      <c r="D553" t="s">
        <v>1243</v>
      </c>
      <c r="E553" t="s">
        <v>1243</v>
      </c>
      <c r="F553" t="s">
        <v>1515</v>
      </c>
      <c r="G553" t="s">
        <v>1542</v>
      </c>
      <c r="H553" s="54">
        <v>0.22559999999999999</v>
      </c>
      <c r="I553" s="45" t="str">
        <f>_xlfn.XLOOKUP(Chronic_Absenteeism[[#This Row],[School Name]],Maine_Schools[School Name],Maine_Schools[Grade Span],"error")</f>
        <v>06-08</v>
      </c>
      <c r="J553" s="44" t="str">
        <f>_xlfn.XLOOKUP(Chronic_Absenteeism[[#This Row],[School Name]],Maine_Schools[School Name],Maine_Schools[Comparison School Type],"error")</f>
        <v>Non Charter</v>
      </c>
    </row>
    <row r="554" spans="1:10" ht="16" hidden="1">
      <c r="A554" t="s">
        <v>570</v>
      </c>
      <c r="B554" t="s">
        <v>1200</v>
      </c>
      <c r="C554" t="s">
        <v>416</v>
      </c>
      <c r="D554" t="s">
        <v>1243</v>
      </c>
      <c r="E554" t="s">
        <v>1243</v>
      </c>
      <c r="F554" t="s">
        <v>1346</v>
      </c>
      <c r="G554" t="s">
        <v>1668</v>
      </c>
      <c r="H554" s="54">
        <v>0.31140000000000001</v>
      </c>
      <c r="I554" s="45" t="str">
        <f>_xlfn.XLOOKUP(Chronic_Absenteeism[[#This Row],[School Name]],Maine_Schools[School Name],Maine_Schools[Grade Span],"error")</f>
        <v>PK-05</v>
      </c>
      <c r="J554" s="44" t="str">
        <f>_xlfn.XLOOKUP(Chronic_Absenteeism[[#This Row],[School Name]],Maine_Schools[School Name],Maine_Schools[Comparison School Type],"error")</f>
        <v>Non Charter</v>
      </c>
    </row>
    <row r="555" spans="1:10" ht="16" hidden="1">
      <c r="A555" t="s">
        <v>570</v>
      </c>
      <c r="B555" t="s">
        <v>1200</v>
      </c>
      <c r="C555" t="s">
        <v>148</v>
      </c>
      <c r="D555" t="s">
        <v>1243</v>
      </c>
      <c r="E555" t="s">
        <v>1243</v>
      </c>
      <c r="F555" t="s">
        <v>1635</v>
      </c>
      <c r="G555" t="s">
        <v>1638</v>
      </c>
      <c r="H555" s="54">
        <v>0.61429999999999996</v>
      </c>
      <c r="I555" s="45" t="str">
        <f>_xlfn.XLOOKUP(Chronic_Absenteeism[[#This Row],[School Name]],Maine_Schools[School Name],Maine_Schools[Grade Span],"error")</f>
        <v>06-12</v>
      </c>
      <c r="J555" s="44" t="str">
        <f>_xlfn.XLOOKUP(Chronic_Absenteeism[[#This Row],[School Name]],Maine_Schools[School Name],Maine_Schools[Comparison School Type],"error")</f>
        <v>Non Charter</v>
      </c>
    </row>
    <row r="556" spans="1:10" ht="16" hidden="1">
      <c r="A556" t="s">
        <v>570</v>
      </c>
      <c r="B556" t="s">
        <v>1202</v>
      </c>
      <c r="C556" t="s">
        <v>80</v>
      </c>
      <c r="D556" t="s">
        <v>1243</v>
      </c>
      <c r="E556" t="s">
        <v>1243</v>
      </c>
      <c r="F556" t="s">
        <v>1541</v>
      </c>
      <c r="G556" t="s">
        <v>1571</v>
      </c>
      <c r="H556" s="54">
        <v>0.1875</v>
      </c>
      <c r="I556" s="45" t="str">
        <f>_xlfn.XLOOKUP(Chronic_Absenteeism[[#This Row],[School Name]],Maine_Schools[School Name],Maine_Schools[Grade Span],"error")</f>
        <v>PK-08</v>
      </c>
      <c r="J556" s="44" t="str">
        <f>_xlfn.XLOOKUP(Chronic_Absenteeism[[#This Row],[School Name]],Maine_Schools[School Name],Maine_Schools[Comparison School Type],"error")</f>
        <v>Non Charter</v>
      </c>
    </row>
    <row r="557" spans="1:10" ht="16" hidden="1">
      <c r="A557" t="s">
        <v>570</v>
      </c>
      <c r="B557" t="s">
        <v>1204</v>
      </c>
      <c r="C557" t="s">
        <v>386</v>
      </c>
      <c r="D557" t="s">
        <v>1243</v>
      </c>
      <c r="E557" t="s">
        <v>1243</v>
      </c>
      <c r="F557" t="s">
        <v>1249</v>
      </c>
      <c r="G557" t="s">
        <v>1594</v>
      </c>
      <c r="H557" s="54">
        <v>6.93E-2</v>
      </c>
      <c r="I557" s="45" t="str">
        <f>_xlfn.XLOOKUP(Chronic_Absenteeism[[#This Row],[School Name]],Maine_Schools[School Name],Maine_Schools[Grade Span],"error")</f>
        <v>06-08</v>
      </c>
      <c r="J557" s="44" t="str">
        <f>_xlfn.XLOOKUP(Chronic_Absenteeism[[#This Row],[School Name]],Maine_Schools[School Name],Maine_Schools[Comparison School Type],"error")</f>
        <v>Non Charter</v>
      </c>
    </row>
    <row r="558" spans="1:10" ht="16" hidden="1">
      <c r="A558" t="s">
        <v>570</v>
      </c>
      <c r="B558" t="s">
        <v>1204</v>
      </c>
      <c r="C558" t="s">
        <v>558</v>
      </c>
      <c r="D558" t="s">
        <v>1243</v>
      </c>
      <c r="E558" t="s">
        <v>1243</v>
      </c>
      <c r="F558" t="s">
        <v>1460</v>
      </c>
      <c r="G558" t="s">
        <v>1344</v>
      </c>
      <c r="H558" s="54">
        <v>8.9300000000000004E-2</v>
      </c>
      <c r="I558" s="45" t="str">
        <f>_xlfn.XLOOKUP(Chronic_Absenteeism[[#This Row],[School Name]],Maine_Schools[School Name],Maine_Schools[Grade Span],"error")</f>
        <v>PK-01</v>
      </c>
      <c r="J558" s="44" t="str">
        <f>_xlfn.XLOOKUP(Chronic_Absenteeism[[#This Row],[School Name]],Maine_Schools[School Name],Maine_Schools[Comparison School Type],"error")</f>
        <v>Non Charter</v>
      </c>
    </row>
    <row r="559" spans="1:10" ht="16" hidden="1">
      <c r="A559" t="s">
        <v>570</v>
      </c>
      <c r="B559" t="s">
        <v>1204</v>
      </c>
      <c r="C559" t="s">
        <v>565</v>
      </c>
      <c r="D559" t="s">
        <v>1243</v>
      </c>
      <c r="E559" t="s">
        <v>1243</v>
      </c>
      <c r="F559" t="s">
        <v>1304</v>
      </c>
      <c r="G559" t="s">
        <v>1671</v>
      </c>
      <c r="H559" s="54">
        <v>6.4199999999999993E-2</v>
      </c>
      <c r="I559" s="45" t="str">
        <f>_xlfn.XLOOKUP(Chronic_Absenteeism[[#This Row],[School Name]],Maine_Schools[School Name],Maine_Schools[Grade Span],"error")</f>
        <v>02-05</v>
      </c>
      <c r="J559" s="44" t="str">
        <f>_xlfn.XLOOKUP(Chronic_Absenteeism[[#This Row],[School Name]],Maine_Schools[School Name],Maine_Schools[Comparison School Type],"error")</f>
        <v>Non Charter</v>
      </c>
    </row>
    <row r="560" spans="1:10" ht="16" hidden="1">
      <c r="A560" t="s">
        <v>570</v>
      </c>
      <c r="B560" t="s">
        <v>1204</v>
      </c>
      <c r="C560" t="s">
        <v>566</v>
      </c>
      <c r="D560" t="s">
        <v>1243</v>
      </c>
      <c r="E560" t="s">
        <v>1243</v>
      </c>
      <c r="F560" t="s">
        <v>1585</v>
      </c>
      <c r="G560" t="s">
        <v>1672</v>
      </c>
      <c r="H560" s="54">
        <v>0.15359999999999999</v>
      </c>
      <c r="I560" s="45" t="str">
        <f>_xlfn.XLOOKUP(Chronic_Absenteeism[[#This Row],[School Name]],Maine_Schools[School Name],Maine_Schools[Grade Span],"error")</f>
        <v>09-12</v>
      </c>
      <c r="J560" s="44" t="str">
        <f>_xlfn.XLOOKUP(Chronic_Absenteeism[[#This Row],[School Name]],Maine_Schools[School Name],Maine_Schools[Comparison School Type],"error")</f>
        <v>Non Charter</v>
      </c>
    </row>
    <row r="561" spans="1:10" ht="16" hidden="1">
      <c r="A561" t="s">
        <v>570</v>
      </c>
      <c r="B561" t="s">
        <v>1206</v>
      </c>
      <c r="C561" t="s">
        <v>284</v>
      </c>
      <c r="D561" t="s">
        <v>1243</v>
      </c>
      <c r="E561" t="s">
        <v>1243</v>
      </c>
      <c r="F561" t="s">
        <v>1521</v>
      </c>
      <c r="G561" t="s">
        <v>1479</v>
      </c>
      <c r="H561" s="54">
        <v>0.1024</v>
      </c>
      <c r="I561" s="45" t="str">
        <f>_xlfn.XLOOKUP(Chronic_Absenteeism[[#This Row],[School Name]],Maine_Schools[School Name],Maine_Schools[Grade Span],"error")</f>
        <v>02-04</v>
      </c>
      <c r="J561" s="44" t="str">
        <f>_xlfn.XLOOKUP(Chronic_Absenteeism[[#This Row],[School Name]],Maine_Schools[School Name],Maine_Schools[Comparison School Type],"error")</f>
        <v>Non Charter</v>
      </c>
    </row>
    <row r="562" spans="1:10" ht="16" hidden="1">
      <c r="A562" t="s">
        <v>570</v>
      </c>
      <c r="B562" t="s">
        <v>1206</v>
      </c>
      <c r="C562" t="s">
        <v>543</v>
      </c>
      <c r="D562" t="s">
        <v>1243</v>
      </c>
      <c r="E562" t="s">
        <v>1243</v>
      </c>
      <c r="F562" t="s">
        <v>1520</v>
      </c>
      <c r="G562" t="s">
        <v>1673</v>
      </c>
      <c r="H562" s="54">
        <v>0.1038</v>
      </c>
      <c r="I562" s="45" t="str">
        <f>_xlfn.XLOOKUP(Chronic_Absenteeism[[#This Row],[School Name]],Maine_Schools[School Name],Maine_Schools[Grade Span],"error")</f>
        <v>KG-01</v>
      </c>
      <c r="J562" s="44" t="str">
        <f>_xlfn.XLOOKUP(Chronic_Absenteeism[[#This Row],[School Name]],Maine_Schools[School Name],Maine_Schools[Comparison School Type],"error")</f>
        <v>Non Charter</v>
      </c>
    </row>
    <row r="563" spans="1:10" ht="16" hidden="1">
      <c r="A563" t="s">
        <v>570</v>
      </c>
      <c r="B563" t="s">
        <v>1206</v>
      </c>
      <c r="C563" t="s">
        <v>478</v>
      </c>
      <c r="D563" t="s">
        <v>1243</v>
      </c>
      <c r="E563" t="s">
        <v>1243</v>
      </c>
      <c r="F563" t="s">
        <v>1560</v>
      </c>
      <c r="G563" t="s">
        <v>1473</v>
      </c>
      <c r="H563" s="54">
        <v>0.15490000000000001</v>
      </c>
      <c r="I563" s="45" t="str">
        <f>_xlfn.XLOOKUP(Chronic_Absenteeism[[#This Row],[School Name]],Maine_Schools[School Name],Maine_Schools[Grade Span],"error")</f>
        <v>09-12</v>
      </c>
      <c r="J563" s="44" t="str">
        <f>_xlfn.XLOOKUP(Chronic_Absenteeism[[#This Row],[School Name]],Maine_Schools[School Name],Maine_Schools[Comparison School Type],"error")</f>
        <v>Non Charter</v>
      </c>
    </row>
    <row r="564" spans="1:10" ht="16" hidden="1">
      <c r="A564" t="s">
        <v>570</v>
      </c>
      <c r="B564" t="s">
        <v>1206</v>
      </c>
      <c r="C564" t="s">
        <v>567</v>
      </c>
      <c r="D564" t="s">
        <v>1243</v>
      </c>
      <c r="E564" t="s">
        <v>1243</v>
      </c>
      <c r="F564" t="s">
        <v>1267</v>
      </c>
      <c r="G564" t="s">
        <v>1674</v>
      </c>
      <c r="H564" s="54">
        <v>0.15970000000000001</v>
      </c>
      <c r="I564" s="45" t="str">
        <f>_xlfn.XLOOKUP(Chronic_Absenteeism[[#This Row],[School Name]],Maine_Schools[School Name],Maine_Schools[Grade Span],"error")</f>
        <v>05-08</v>
      </c>
      <c r="J564" s="44" t="str">
        <f>_xlfn.XLOOKUP(Chronic_Absenteeism[[#This Row],[School Name]],Maine_Schools[School Name],Maine_Schools[Comparison School Type],"error")</f>
        <v>Non Charter</v>
      </c>
    </row>
  </sheetData>
  <phoneticPr fontId="9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87"/>
  <sheetViews>
    <sheetView workbookViewId="0">
      <pane ySplit="1" topLeftCell="A2" activePane="bottomLeft" state="frozen"/>
      <selection pane="bottomLeft" activeCell="G1" sqref="F1:G1"/>
    </sheetView>
  </sheetViews>
  <sheetFormatPr baseColWidth="10" defaultColWidth="12.6640625" defaultRowHeight="15.75" customHeight="1"/>
  <cols>
    <col min="1" max="1" width="35.1640625" customWidth="1"/>
    <col min="2" max="2" width="20.6640625" customWidth="1"/>
    <col min="3" max="3" width="17.33203125" customWidth="1"/>
    <col min="4" max="4" width="17.6640625" customWidth="1"/>
    <col min="5" max="5" width="15.33203125" customWidth="1"/>
    <col min="6" max="6" width="25" bestFit="1" customWidth="1"/>
    <col min="7" max="7" width="24.5" bestFit="1" customWidth="1"/>
  </cols>
  <sheetData>
    <row r="1" spans="1:7" ht="15.75" customHeight="1">
      <c r="A1" s="1" t="s">
        <v>0</v>
      </c>
      <c r="B1" s="10" t="s">
        <v>588</v>
      </c>
      <c r="C1" s="10" t="s">
        <v>589</v>
      </c>
      <c r="D1" s="10" t="s">
        <v>590</v>
      </c>
      <c r="E1" s="2" t="s">
        <v>591</v>
      </c>
      <c r="F1" s="36" t="s">
        <v>644</v>
      </c>
      <c r="G1" s="35" t="s">
        <v>1227</v>
      </c>
    </row>
    <row r="2" spans="1:7" ht="15.75" customHeight="1">
      <c r="A2" s="3" t="s">
        <v>572</v>
      </c>
      <c r="B2" s="11">
        <v>0.21129999999999999</v>
      </c>
      <c r="C2" s="14">
        <v>45912</v>
      </c>
      <c r="D2" s="11" t="s">
        <v>580</v>
      </c>
      <c r="E2" s="4" t="b">
        <v>1</v>
      </c>
      <c r="F2" t="str">
        <f>_xlfn.XLOOKUP(Total_Incident_Rate[[#This Row],[School Name]],Maine_Schools[School Name],Maine_Schools[Comparison Grade Span],"Error")</f>
        <v>09-12</v>
      </c>
      <c r="G2" t="str">
        <f>_xlfn.XLOOKUP(Total_Incident_Rate[[#This Row],[School Name]],Maine_Schools[School Name],Maine_Schools[Comparison School Type],"Error")</f>
        <v>Charter</v>
      </c>
    </row>
    <row r="3" spans="1:7" ht="15.75" customHeight="1">
      <c r="A3" s="39" t="s">
        <v>576</v>
      </c>
      <c r="B3" s="12">
        <v>0.11119999999999999</v>
      </c>
      <c r="C3" s="15">
        <v>45912</v>
      </c>
      <c r="D3" s="12" t="s">
        <v>580</v>
      </c>
      <c r="E3" s="6" t="b">
        <v>0</v>
      </c>
      <c r="F3" t="str">
        <f>_xlfn.XLOOKUP(Total_Incident_Rate[[#This Row],[School Name]],Maine_Schools[School Name],Maine_Schools[Comparison Grade Span],"Error")</f>
        <v>09-12</v>
      </c>
      <c r="G3" t="str">
        <f>_xlfn.XLOOKUP(Total_Incident_Rate[[#This Row],[School Name]],Maine_Schools[School Name],Maine_Schools[Comparison School Type],"Error")</f>
        <v>Charter</v>
      </c>
    </row>
    <row r="4" spans="1:7" ht="15.75" customHeight="1">
      <c r="A4" s="26" t="s">
        <v>574</v>
      </c>
      <c r="B4" s="11">
        <v>6.3299999999999995E-2</v>
      </c>
      <c r="C4" s="14">
        <v>45912</v>
      </c>
      <c r="D4" s="11" t="s">
        <v>580</v>
      </c>
      <c r="E4" s="4" t="b">
        <v>0</v>
      </c>
      <c r="F4" t="str">
        <f>_xlfn.XLOOKUP(Total_Incident_Rate[[#This Row],[School Name]],Maine_Schools[School Name],Maine_Schools[Comparison Grade Span],"Error")</f>
        <v>09-12</v>
      </c>
      <c r="G4" t="str">
        <f>_xlfn.XLOOKUP(Total_Incident_Rate[[#This Row],[School Name]],Maine_Schools[School Name],Maine_Schools[Comparison School Type],"Error")</f>
        <v>Charter</v>
      </c>
    </row>
    <row r="5" spans="1:7" ht="15.75" customHeight="1">
      <c r="A5" s="39" t="s">
        <v>575</v>
      </c>
      <c r="B5" s="12">
        <v>9.2999999999999992E-3</v>
      </c>
      <c r="C5" s="15">
        <v>45912</v>
      </c>
      <c r="D5" s="12" t="s">
        <v>580</v>
      </c>
      <c r="E5" s="6" t="b">
        <v>0</v>
      </c>
      <c r="F5" t="str">
        <f>_xlfn.XLOOKUP(Total_Incident_Rate[[#This Row],[School Name]],Maine_Schools[School Name],Maine_Schools[Comparison Grade Span],"Error")</f>
        <v>09-12</v>
      </c>
      <c r="G5" t="str">
        <f>_xlfn.XLOOKUP(Total_Incident_Rate[[#This Row],[School Name]],Maine_Schools[School Name],Maine_Schools[Comparison School Type],"Error")</f>
        <v>Charter</v>
      </c>
    </row>
    <row r="6" spans="1:7" ht="15.75" customHeight="1">
      <c r="A6" s="3" t="s">
        <v>32</v>
      </c>
      <c r="B6" s="11">
        <v>0.46550000000000002</v>
      </c>
      <c r="C6" s="14">
        <v>45912</v>
      </c>
      <c r="D6" s="11" t="s">
        <v>579</v>
      </c>
      <c r="E6" s="4" t="b">
        <v>1</v>
      </c>
      <c r="F6" t="str">
        <f>_xlfn.XLOOKUP(Total_Incident_Rate[[#This Row],[School Name]],Maine_Schools[School Name],Maine_Schools[Comparison Grade Span],"Error")</f>
        <v>09-12</v>
      </c>
      <c r="G6" t="str">
        <f>_xlfn.XLOOKUP(Total_Incident_Rate[[#This Row],[School Name]],Maine_Schools[School Name],Maine_Schools[Comparison School Type],"Error")</f>
        <v>Non Charter</v>
      </c>
    </row>
    <row r="7" spans="1:7" ht="15.75" customHeight="1">
      <c r="A7" s="5" t="s">
        <v>168</v>
      </c>
      <c r="B7" s="12">
        <v>0.41120000000000001</v>
      </c>
      <c r="C7" s="15">
        <v>45912</v>
      </c>
      <c r="D7" s="12" t="s">
        <v>579</v>
      </c>
      <c r="E7" s="6" t="b">
        <v>1</v>
      </c>
      <c r="F7" t="str">
        <f>_xlfn.XLOOKUP(Total_Incident_Rate[[#This Row],[School Name]],Maine_Schools[School Name],Maine_Schools[Comparison Grade Span],"Error")</f>
        <v>09-12</v>
      </c>
      <c r="G7" t="str">
        <f>_xlfn.XLOOKUP(Total_Incident_Rate[[#This Row],[School Name]],Maine_Schools[School Name],Maine_Schools[Comparison School Type],"Error")</f>
        <v>Non Charter</v>
      </c>
    </row>
    <row r="8" spans="1:7" ht="15.75" customHeight="1">
      <c r="A8" s="3" t="s">
        <v>123</v>
      </c>
      <c r="B8" s="11">
        <v>0.3992</v>
      </c>
      <c r="C8" s="14">
        <v>45912</v>
      </c>
      <c r="D8" s="11" t="s">
        <v>579</v>
      </c>
      <c r="E8" s="4" t="b">
        <v>1</v>
      </c>
      <c r="F8" t="str">
        <f>_xlfn.XLOOKUP(Total_Incident_Rate[[#This Row],[School Name]],Maine_Schools[School Name],Maine_Schools[Comparison Grade Span],"Error")</f>
        <v>09-12</v>
      </c>
      <c r="G8" t="str">
        <f>_xlfn.XLOOKUP(Total_Incident_Rate[[#This Row],[School Name]],Maine_Schools[School Name],Maine_Schools[Comparison School Type],"Error")</f>
        <v>Non Charter</v>
      </c>
    </row>
    <row r="9" spans="1:7" ht="15.75" customHeight="1">
      <c r="A9" s="5" t="s">
        <v>83</v>
      </c>
      <c r="B9" s="12">
        <v>0.38629999999999998</v>
      </c>
      <c r="C9" s="15">
        <v>45912</v>
      </c>
      <c r="D9" s="12" t="s">
        <v>579</v>
      </c>
      <c r="E9" s="6" t="b">
        <v>1</v>
      </c>
      <c r="F9" t="str">
        <f>_xlfn.XLOOKUP(Total_Incident_Rate[[#This Row],[School Name]],Maine_Schools[School Name],Maine_Schools[Comparison Grade Span],"Error")</f>
        <v>09-12</v>
      </c>
      <c r="G9" t="str">
        <f>_xlfn.XLOOKUP(Total_Incident_Rate[[#This Row],[School Name]],Maine_Schools[School Name],Maine_Schools[Comparison School Type],"Error")</f>
        <v>Non Charter</v>
      </c>
    </row>
    <row r="10" spans="1:7" ht="15.75" customHeight="1">
      <c r="A10" s="3" t="s">
        <v>66</v>
      </c>
      <c r="B10" s="11">
        <v>0.36919999999999997</v>
      </c>
      <c r="C10" s="14">
        <v>45912</v>
      </c>
      <c r="D10" s="11" t="s">
        <v>579</v>
      </c>
      <c r="E10" s="4" t="b">
        <v>1</v>
      </c>
      <c r="F10" t="str">
        <f>_xlfn.XLOOKUP(Total_Incident_Rate[[#This Row],[School Name]],Maine_Schools[School Name],Maine_Schools[Comparison Grade Span],"Error")</f>
        <v>09-12</v>
      </c>
      <c r="G10" t="str">
        <f>_xlfn.XLOOKUP(Total_Incident_Rate[[#This Row],[School Name]],Maine_Schools[School Name],Maine_Schools[Comparison School Type],"Error")</f>
        <v>Non Charter</v>
      </c>
    </row>
    <row r="11" spans="1:7" ht="15.75" customHeight="1">
      <c r="A11" s="5" t="s">
        <v>112</v>
      </c>
      <c r="B11" s="12">
        <v>0.3513</v>
      </c>
      <c r="C11" s="15">
        <v>45912</v>
      </c>
      <c r="D11" s="12" t="s">
        <v>579</v>
      </c>
      <c r="E11" s="6" t="b">
        <v>1</v>
      </c>
      <c r="F11" t="str">
        <f>_xlfn.XLOOKUP(Total_Incident_Rate[[#This Row],[School Name]],Maine_Schools[School Name],Maine_Schools[Comparison Grade Span],"Error")</f>
        <v>09-12</v>
      </c>
      <c r="G11" t="str">
        <f>_xlfn.XLOOKUP(Total_Incident_Rate[[#This Row],[School Name]],Maine_Schools[School Name],Maine_Schools[Comparison School Type],"Error")</f>
        <v>Non Charter</v>
      </c>
    </row>
    <row r="12" spans="1:7" ht="15.75" customHeight="1">
      <c r="A12" s="3" t="s">
        <v>121</v>
      </c>
      <c r="B12" s="11">
        <v>0.33329999999999999</v>
      </c>
      <c r="C12" s="14">
        <v>45912</v>
      </c>
      <c r="D12" s="11" t="s">
        <v>579</v>
      </c>
      <c r="E12" s="4" t="b">
        <v>1</v>
      </c>
      <c r="F12" t="str">
        <f>_xlfn.XLOOKUP(Total_Incident_Rate[[#This Row],[School Name]],Maine_Schools[School Name],Maine_Schools[Comparison Grade Span],"Error")</f>
        <v>09-12</v>
      </c>
      <c r="G12" t="str">
        <f>_xlfn.XLOOKUP(Total_Incident_Rate[[#This Row],[School Name]],Maine_Schools[School Name],Maine_Schools[Comparison School Type],"Error")</f>
        <v>Non Charter</v>
      </c>
    </row>
    <row r="13" spans="1:7" ht="15.75" customHeight="1">
      <c r="A13" s="5" t="s">
        <v>155</v>
      </c>
      <c r="B13" s="12">
        <v>0.32150000000000001</v>
      </c>
      <c r="C13" s="15">
        <v>45912</v>
      </c>
      <c r="D13" s="12" t="s">
        <v>579</v>
      </c>
      <c r="E13" s="6" t="b">
        <v>1</v>
      </c>
      <c r="F13" t="str">
        <f>_xlfn.XLOOKUP(Total_Incident_Rate[[#This Row],[School Name]],Maine_Schools[School Name],Maine_Schools[Comparison Grade Span],"Error")</f>
        <v>09-12</v>
      </c>
      <c r="G13" t="str">
        <f>_xlfn.XLOOKUP(Total_Incident_Rate[[#This Row],[School Name]],Maine_Schools[School Name],Maine_Schools[Comparison School Type],"Error")</f>
        <v>Non Charter</v>
      </c>
    </row>
    <row r="14" spans="1:7" ht="15.75" customHeight="1">
      <c r="A14" s="3" t="s">
        <v>97</v>
      </c>
      <c r="B14" s="11">
        <v>0.315</v>
      </c>
      <c r="C14" s="14">
        <v>45912</v>
      </c>
      <c r="D14" s="11" t="s">
        <v>579</v>
      </c>
      <c r="E14" s="4" t="b">
        <v>1</v>
      </c>
      <c r="F14" t="str">
        <f>_xlfn.XLOOKUP(Total_Incident_Rate[[#This Row],[School Name]],Maine_Schools[School Name],Maine_Schools[Comparison Grade Span],"Error")</f>
        <v>09-12</v>
      </c>
      <c r="G14" t="str">
        <f>_xlfn.XLOOKUP(Total_Incident_Rate[[#This Row],[School Name]],Maine_Schools[School Name],Maine_Schools[Comparison School Type],"Error")</f>
        <v>Non Charter</v>
      </c>
    </row>
    <row r="15" spans="1:7" ht="15.75" customHeight="1">
      <c r="A15" s="5" t="s">
        <v>61</v>
      </c>
      <c r="B15" s="12">
        <v>0.30580000000000002</v>
      </c>
      <c r="C15" s="15">
        <v>45912</v>
      </c>
      <c r="D15" s="12" t="s">
        <v>579</v>
      </c>
      <c r="E15" s="6" t="b">
        <v>1</v>
      </c>
      <c r="F15" t="str">
        <f>_xlfn.XLOOKUP(Total_Incident_Rate[[#This Row],[School Name]],Maine_Schools[School Name],Maine_Schools[Comparison Grade Span],"Error")</f>
        <v>09-12</v>
      </c>
      <c r="G15" t="str">
        <f>_xlfn.XLOOKUP(Total_Incident_Rate[[#This Row],[School Name]],Maine_Schools[School Name],Maine_Schools[Comparison School Type],"Error")</f>
        <v>Non Charter</v>
      </c>
    </row>
    <row r="16" spans="1:7" ht="15.75" customHeight="1">
      <c r="A16" s="3" t="s">
        <v>72</v>
      </c>
      <c r="B16" s="11">
        <v>0.28399999999999997</v>
      </c>
      <c r="C16" s="14">
        <v>45912</v>
      </c>
      <c r="D16" s="11" t="s">
        <v>579</v>
      </c>
      <c r="E16" s="4" t="b">
        <v>1</v>
      </c>
      <c r="F16" t="str">
        <f>_xlfn.XLOOKUP(Total_Incident_Rate[[#This Row],[School Name]],Maine_Schools[School Name],Maine_Schools[Comparison Grade Span],"Error")</f>
        <v>09-12</v>
      </c>
      <c r="G16" t="str">
        <f>_xlfn.XLOOKUP(Total_Incident_Rate[[#This Row],[School Name]],Maine_Schools[School Name],Maine_Schools[Comparison School Type],"Error")</f>
        <v>Non Charter</v>
      </c>
    </row>
    <row r="17" spans="1:7" ht="15.75" customHeight="1">
      <c r="A17" s="5" t="s">
        <v>133</v>
      </c>
      <c r="B17" s="12">
        <v>0.26790000000000003</v>
      </c>
      <c r="C17" s="15">
        <v>45912</v>
      </c>
      <c r="D17" s="12" t="s">
        <v>579</v>
      </c>
      <c r="E17" s="6" t="b">
        <v>1</v>
      </c>
      <c r="F17" t="str">
        <f>_xlfn.XLOOKUP(Total_Incident_Rate[[#This Row],[School Name]],Maine_Schools[School Name],Maine_Schools[Comparison Grade Span],"Error")</f>
        <v>09-12</v>
      </c>
      <c r="G17" t="str">
        <f>_xlfn.XLOOKUP(Total_Incident_Rate[[#This Row],[School Name]],Maine_Schools[School Name],Maine_Schools[Comparison School Type],"Error")</f>
        <v>Non Charter</v>
      </c>
    </row>
    <row r="18" spans="1:7" ht="15.75" customHeight="1">
      <c r="A18" s="3" t="s">
        <v>55</v>
      </c>
      <c r="B18" s="11">
        <v>0.2596</v>
      </c>
      <c r="C18" s="14">
        <v>45912</v>
      </c>
      <c r="D18" s="11" t="s">
        <v>579</v>
      </c>
      <c r="E18" s="4" t="b">
        <v>1</v>
      </c>
      <c r="F18" t="str">
        <f>_xlfn.XLOOKUP(Total_Incident_Rate[[#This Row],[School Name]],Maine_Schools[School Name],Maine_Schools[Comparison Grade Span],"Error")</f>
        <v>09-12</v>
      </c>
      <c r="G18" t="str">
        <f>_xlfn.XLOOKUP(Total_Incident_Rate[[#This Row],[School Name]],Maine_Schools[School Name],Maine_Schools[Comparison School Type],"Error")</f>
        <v>Non Charter</v>
      </c>
    </row>
    <row r="19" spans="1:7" ht="15.75" customHeight="1">
      <c r="A19" s="5" t="s">
        <v>87</v>
      </c>
      <c r="B19" s="12">
        <v>0.25309999999999999</v>
      </c>
      <c r="C19" s="15">
        <v>45912</v>
      </c>
      <c r="D19" s="12" t="s">
        <v>579</v>
      </c>
      <c r="E19" s="6" t="b">
        <v>1</v>
      </c>
      <c r="F19" t="str">
        <f>_xlfn.XLOOKUP(Total_Incident_Rate[[#This Row],[School Name]],Maine_Schools[School Name],Maine_Schools[Comparison Grade Span],"Error")</f>
        <v>09-12</v>
      </c>
      <c r="G19" t="str">
        <f>_xlfn.XLOOKUP(Total_Incident_Rate[[#This Row],[School Name]],Maine_Schools[School Name],Maine_Schools[Comparison School Type],"Error")</f>
        <v>Non Charter</v>
      </c>
    </row>
    <row r="20" spans="1:7" ht="15.75" customHeight="1">
      <c r="A20" s="3" t="s">
        <v>19</v>
      </c>
      <c r="B20" s="11">
        <v>0.2485</v>
      </c>
      <c r="C20" s="14">
        <v>45912</v>
      </c>
      <c r="D20" s="11" t="s">
        <v>579</v>
      </c>
      <c r="E20" s="4" t="b">
        <v>1</v>
      </c>
      <c r="F20" t="str">
        <f>_xlfn.XLOOKUP(Total_Incident_Rate[[#This Row],[School Name]],Maine_Schools[School Name],Maine_Schools[Comparison Grade Span],"Error")</f>
        <v>09-12</v>
      </c>
      <c r="G20" t="str">
        <f>_xlfn.XLOOKUP(Total_Incident_Rate[[#This Row],[School Name]],Maine_Schools[School Name],Maine_Schools[Comparison School Type],"Error")</f>
        <v>Non Charter</v>
      </c>
    </row>
    <row r="21" spans="1:7" ht="15.75" customHeight="1">
      <c r="A21" s="5" t="s">
        <v>127</v>
      </c>
      <c r="B21" s="12">
        <v>0.2155</v>
      </c>
      <c r="C21" s="15">
        <v>45912</v>
      </c>
      <c r="D21" s="12" t="s">
        <v>579</v>
      </c>
      <c r="E21" s="6" t="b">
        <v>1</v>
      </c>
      <c r="F21" t="str">
        <f>_xlfn.XLOOKUP(Total_Incident_Rate[[#This Row],[School Name]],Maine_Schools[School Name],Maine_Schools[Comparison Grade Span],"Error")</f>
        <v>09-12</v>
      </c>
      <c r="G21" t="str">
        <f>_xlfn.XLOOKUP(Total_Incident_Rate[[#This Row],[School Name]],Maine_Schools[School Name],Maine_Schools[Comparison School Type],"Error")</f>
        <v>Non Charter</v>
      </c>
    </row>
    <row r="22" spans="1:7" ht="15.75" customHeight="1">
      <c r="A22" s="3" t="s">
        <v>105</v>
      </c>
      <c r="B22" s="11">
        <v>0.21149999999999999</v>
      </c>
      <c r="C22" s="14">
        <v>45912</v>
      </c>
      <c r="D22" s="11" t="s">
        <v>579</v>
      </c>
      <c r="E22" s="4" t="b">
        <v>1</v>
      </c>
      <c r="F22" t="str">
        <f>_xlfn.XLOOKUP(Total_Incident_Rate[[#This Row],[School Name]],Maine_Schools[School Name],Maine_Schools[Comparison Grade Span],"Error")</f>
        <v>09-12</v>
      </c>
      <c r="G22" t="str">
        <f>_xlfn.XLOOKUP(Total_Incident_Rate[[#This Row],[School Name]],Maine_Schools[School Name],Maine_Schools[Comparison School Type],"Error")</f>
        <v>Non Charter</v>
      </c>
    </row>
    <row r="23" spans="1:7" ht="15.75" customHeight="1">
      <c r="A23" s="5" t="s">
        <v>170</v>
      </c>
      <c r="B23" s="12">
        <v>0.20960000000000001</v>
      </c>
      <c r="C23" s="15">
        <v>45912</v>
      </c>
      <c r="D23" s="12" t="s">
        <v>579</v>
      </c>
      <c r="E23" s="6" t="b">
        <v>0</v>
      </c>
      <c r="F23" t="str">
        <f>_xlfn.XLOOKUP(Total_Incident_Rate[[#This Row],[School Name]],Maine_Schools[School Name],Maine_Schools[Comparison Grade Span],"Error")</f>
        <v>09-12</v>
      </c>
      <c r="G23" t="str">
        <f>_xlfn.XLOOKUP(Total_Incident_Rate[[#This Row],[School Name]],Maine_Schools[School Name],Maine_Schools[Comparison School Type],"Error")</f>
        <v>Non Charter</v>
      </c>
    </row>
    <row r="24" spans="1:7" ht="15.75" customHeight="1">
      <c r="A24" s="3" t="s">
        <v>81</v>
      </c>
      <c r="B24" s="11">
        <v>0.20580000000000001</v>
      </c>
      <c r="C24" s="14">
        <v>45912</v>
      </c>
      <c r="D24" s="11" t="s">
        <v>579</v>
      </c>
      <c r="E24" s="4" t="b">
        <v>0</v>
      </c>
      <c r="F24" t="str">
        <f>_xlfn.XLOOKUP(Total_Incident_Rate[[#This Row],[School Name]],Maine_Schools[School Name],Maine_Schools[Comparison Grade Span],"Error")</f>
        <v>09-12</v>
      </c>
      <c r="G24" t="str">
        <f>_xlfn.XLOOKUP(Total_Incident_Rate[[#This Row],[School Name]],Maine_Schools[School Name],Maine_Schools[Comparison School Type],"Error")</f>
        <v>Non Charter</v>
      </c>
    </row>
    <row r="25" spans="1:7" ht="15.75" customHeight="1">
      <c r="A25" s="5" t="s">
        <v>91</v>
      </c>
      <c r="B25" s="12">
        <v>0.2051</v>
      </c>
      <c r="C25" s="15">
        <v>45912</v>
      </c>
      <c r="D25" s="12" t="s">
        <v>579</v>
      </c>
      <c r="E25" s="6" t="b">
        <v>0</v>
      </c>
      <c r="F25" t="str">
        <f>_xlfn.XLOOKUP(Total_Incident_Rate[[#This Row],[School Name]],Maine_Schools[School Name],Maine_Schools[Comparison Grade Span],"Error")</f>
        <v>09-12</v>
      </c>
      <c r="G25" t="str">
        <f>_xlfn.XLOOKUP(Total_Incident_Rate[[#This Row],[School Name]],Maine_Schools[School Name],Maine_Schools[Comparison School Type],"Error")</f>
        <v>Non Charter</v>
      </c>
    </row>
    <row r="26" spans="1:7" ht="15.75" customHeight="1">
      <c r="A26" s="3" t="s">
        <v>109</v>
      </c>
      <c r="B26" s="11">
        <v>0.20019999999999999</v>
      </c>
      <c r="C26" s="14">
        <v>45912</v>
      </c>
      <c r="D26" s="11" t="s">
        <v>579</v>
      </c>
      <c r="E26" s="4" t="b">
        <v>0</v>
      </c>
      <c r="F26" t="str">
        <f>_xlfn.XLOOKUP(Total_Incident_Rate[[#This Row],[School Name]],Maine_Schools[School Name],Maine_Schools[Comparison Grade Span],"Error")</f>
        <v>09-12</v>
      </c>
      <c r="G26" t="str">
        <f>_xlfn.XLOOKUP(Total_Incident_Rate[[#This Row],[School Name]],Maine_Schools[School Name],Maine_Schools[Comparison School Type],"Error")</f>
        <v>Non Charter</v>
      </c>
    </row>
    <row r="27" spans="1:7" ht="15.75" customHeight="1">
      <c r="A27" s="5" t="s">
        <v>95</v>
      </c>
      <c r="B27" s="12">
        <v>0.1943</v>
      </c>
      <c r="C27" s="15">
        <v>45912</v>
      </c>
      <c r="D27" s="12" t="s">
        <v>579</v>
      </c>
      <c r="E27" s="6" t="b">
        <v>0</v>
      </c>
      <c r="F27" t="str">
        <f>_xlfn.XLOOKUP(Total_Incident_Rate[[#This Row],[School Name]],Maine_Schools[School Name],Maine_Schools[Comparison Grade Span],"Error")</f>
        <v>09-12</v>
      </c>
      <c r="G27" t="str">
        <f>_xlfn.XLOOKUP(Total_Incident_Rate[[#This Row],[School Name]],Maine_Schools[School Name],Maine_Schools[Comparison School Type],"Error")</f>
        <v>Non Charter</v>
      </c>
    </row>
    <row r="28" spans="1:7" ht="15.75" customHeight="1">
      <c r="A28" s="3" t="s">
        <v>142</v>
      </c>
      <c r="B28" s="11">
        <v>0.188</v>
      </c>
      <c r="C28" s="14">
        <v>45912</v>
      </c>
      <c r="D28" s="11" t="s">
        <v>579</v>
      </c>
      <c r="E28" s="4" t="b">
        <v>0</v>
      </c>
      <c r="F28" t="str">
        <f>_xlfn.XLOOKUP(Total_Incident_Rate[[#This Row],[School Name]],Maine_Schools[School Name],Maine_Schools[Comparison Grade Span],"Error")</f>
        <v>09-12</v>
      </c>
      <c r="G28" t="str">
        <f>_xlfn.XLOOKUP(Total_Incident_Rate[[#This Row],[School Name]],Maine_Schools[School Name],Maine_Schools[Comparison School Type],"Error")</f>
        <v>Non Charter</v>
      </c>
    </row>
    <row r="29" spans="1:7" ht="15.75" customHeight="1">
      <c r="A29" s="5" t="s">
        <v>483</v>
      </c>
      <c r="B29" s="12">
        <v>0.18529999999999999</v>
      </c>
      <c r="C29" s="15">
        <v>45912</v>
      </c>
      <c r="D29" s="12" t="s">
        <v>579</v>
      </c>
      <c r="E29" s="6" t="b">
        <v>0</v>
      </c>
      <c r="F29" t="str">
        <f>_xlfn.XLOOKUP(Total_Incident_Rate[[#This Row],[School Name]],Maine_Schools[School Name],Maine_Schools[Comparison Grade Span],"Error")</f>
        <v>09-12</v>
      </c>
      <c r="G29" t="str">
        <f>_xlfn.XLOOKUP(Total_Incident_Rate[[#This Row],[School Name]],Maine_Schools[School Name],Maine_Schools[Comparison School Type],"Error")</f>
        <v>Non Charter</v>
      </c>
    </row>
    <row r="30" spans="1:7" ht="15.75" customHeight="1">
      <c r="A30" s="3" t="s">
        <v>353</v>
      </c>
      <c r="B30" s="11">
        <v>0.1749</v>
      </c>
      <c r="C30" s="14">
        <v>45912</v>
      </c>
      <c r="D30" s="11" t="s">
        <v>579</v>
      </c>
      <c r="E30" s="4" t="b">
        <v>0</v>
      </c>
      <c r="F30" t="str">
        <f>_xlfn.XLOOKUP(Total_Incident_Rate[[#This Row],[School Name]],Maine_Schools[School Name],Maine_Schools[Comparison Grade Span],"Error")</f>
        <v>09-12</v>
      </c>
      <c r="G30" t="str">
        <f>_xlfn.XLOOKUP(Total_Incident_Rate[[#This Row],[School Name]],Maine_Schools[School Name],Maine_Schools[Comparison School Type],"Error")</f>
        <v>Non Charter</v>
      </c>
    </row>
    <row r="31" spans="1:7" ht="15.75" customHeight="1">
      <c r="A31" s="5" t="s">
        <v>134</v>
      </c>
      <c r="B31" s="12">
        <v>0.15620000000000001</v>
      </c>
      <c r="C31" s="15">
        <v>45912</v>
      </c>
      <c r="D31" s="12" t="s">
        <v>579</v>
      </c>
      <c r="E31" s="6" t="b">
        <v>0</v>
      </c>
      <c r="F31" t="str">
        <f>_xlfn.XLOOKUP(Total_Incident_Rate[[#This Row],[School Name]],Maine_Schools[School Name],Maine_Schools[Comparison Grade Span],"Error")</f>
        <v>09-12</v>
      </c>
      <c r="G31" t="str">
        <f>_xlfn.XLOOKUP(Total_Incident_Rate[[#This Row],[School Name]],Maine_Schools[School Name],Maine_Schools[Comparison School Type],"Error")</f>
        <v>Non Charter</v>
      </c>
    </row>
    <row r="32" spans="1:7" ht="15.75" customHeight="1">
      <c r="A32" s="3" t="s">
        <v>9</v>
      </c>
      <c r="B32" s="11">
        <v>0.15559999999999999</v>
      </c>
      <c r="C32" s="14">
        <v>45912</v>
      </c>
      <c r="D32" s="11" t="s">
        <v>579</v>
      </c>
      <c r="E32" s="4" t="b">
        <v>0</v>
      </c>
      <c r="F32" t="str">
        <f>_xlfn.XLOOKUP(Total_Incident_Rate[[#This Row],[School Name]],Maine_Schools[School Name],Maine_Schools[Comparison Grade Span],"Error")</f>
        <v>09-12</v>
      </c>
      <c r="G32" t="str">
        <f>_xlfn.XLOOKUP(Total_Incident_Rate[[#This Row],[School Name]],Maine_Schools[School Name],Maine_Schools[Comparison School Type],"Error")</f>
        <v>Non Charter</v>
      </c>
    </row>
    <row r="33" spans="1:7" ht="15.75" customHeight="1">
      <c r="A33" s="5" t="s">
        <v>397</v>
      </c>
      <c r="B33" s="12">
        <v>0.15110000000000001</v>
      </c>
      <c r="C33" s="15">
        <v>45912</v>
      </c>
      <c r="D33" s="12" t="s">
        <v>579</v>
      </c>
      <c r="E33" s="6" t="b">
        <v>0</v>
      </c>
      <c r="F33" t="str">
        <f>_xlfn.XLOOKUP(Total_Incident_Rate[[#This Row],[School Name]],Maine_Schools[School Name],Maine_Schools[Comparison Grade Span],"Error")</f>
        <v>09-12</v>
      </c>
      <c r="G33" t="str">
        <f>_xlfn.XLOOKUP(Total_Incident_Rate[[#This Row],[School Name]],Maine_Schools[School Name],Maine_Schools[Comparison School Type],"Error")</f>
        <v>Non Charter</v>
      </c>
    </row>
    <row r="34" spans="1:7" ht="15.75" customHeight="1">
      <c r="A34" s="3" t="s">
        <v>201</v>
      </c>
      <c r="B34" s="11">
        <v>0.15079999999999999</v>
      </c>
      <c r="C34" s="14">
        <v>45912</v>
      </c>
      <c r="D34" s="11" t="s">
        <v>579</v>
      </c>
      <c r="E34" s="4" t="b">
        <v>0</v>
      </c>
      <c r="F34" t="str">
        <f>_xlfn.XLOOKUP(Total_Incident_Rate[[#This Row],[School Name]],Maine_Schools[School Name],Maine_Schools[Comparison Grade Span],"Error")</f>
        <v>09-12</v>
      </c>
      <c r="G34" t="str">
        <f>_xlfn.XLOOKUP(Total_Incident_Rate[[#This Row],[School Name]],Maine_Schools[School Name],Maine_Schools[Comparison School Type],"Error")</f>
        <v>Non Charter</v>
      </c>
    </row>
    <row r="35" spans="1:7" ht="15.75" customHeight="1">
      <c r="A35" s="5" t="s">
        <v>125</v>
      </c>
      <c r="B35" s="12">
        <v>0.1452</v>
      </c>
      <c r="C35" s="15">
        <v>45912</v>
      </c>
      <c r="D35" s="12" t="s">
        <v>579</v>
      </c>
      <c r="E35" s="6" t="b">
        <v>0</v>
      </c>
      <c r="F35" t="str">
        <f>_xlfn.XLOOKUP(Total_Incident_Rate[[#This Row],[School Name]],Maine_Schools[School Name],Maine_Schools[Comparison Grade Span],"Error")</f>
        <v>09-12</v>
      </c>
      <c r="G35" t="str">
        <f>_xlfn.XLOOKUP(Total_Incident_Rate[[#This Row],[School Name]],Maine_Schools[School Name],Maine_Schools[Comparison School Type],"Error")</f>
        <v>Non Charter</v>
      </c>
    </row>
    <row r="36" spans="1:7" ht="15.75" customHeight="1">
      <c r="A36" s="3" t="s">
        <v>178</v>
      </c>
      <c r="B36" s="11">
        <v>0.14510000000000001</v>
      </c>
      <c r="C36" s="14">
        <v>45912</v>
      </c>
      <c r="D36" s="11" t="s">
        <v>579</v>
      </c>
      <c r="E36" s="4" t="b">
        <v>0</v>
      </c>
      <c r="F36" t="str">
        <f>_xlfn.XLOOKUP(Total_Incident_Rate[[#This Row],[School Name]],Maine_Schools[School Name],Maine_Schools[Comparison Grade Span],"Error")</f>
        <v>09-12</v>
      </c>
      <c r="G36" t="str">
        <f>_xlfn.XLOOKUP(Total_Incident_Rate[[#This Row],[School Name]],Maine_Schools[School Name],Maine_Schools[Comparison School Type],"Error")</f>
        <v>Non Charter</v>
      </c>
    </row>
    <row r="37" spans="1:7" ht="15.75" customHeight="1">
      <c r="A37" s="5" t="s">
        <v>193</v>
      </c>
      <c r="B37" s="12">
        <v>0.14419999999999999</v>
      </c>
      <c r="C37" s="15">
        <v>45912</v>
      </c>
      <c r="D37" s="12" t="s">
        <v>579</v>
      </c>
      <c r="E37" s="6" t="b">
        <v>0</v>
      </c>
      <c r="F37" t="str">
        <f>_xlfn.XLOOKUP(Total_Incident_Rate[[#This Row],[School Name]],Maine_Schools[School Name],Maine_Schools[Comparison Grade Span],"Error")</f>
        <v>09-12</v>
      </c>
      <c r="G37" t="str">
        <f>_xlfn.XLOOKUP(Total_Incident_Rate[[#This Row],[School Name]],Maine_Schools[School Name],Maine_Schools[Comparison School Type],"Error")</f>
        <v>Non Charter</v>
      </c>
    </row>
    <row r="38" spans="1:7" ht="15.75" customHeight="1">
      <c r="A38" s="3" t="s">
        <v>175</v>
      </c>
      <c r="B38" s="11">
        <v>0.14380000000000001</v>
      </c>
      <c r="C38" s="14">
        <v>45912</v>
      </c>
      <c r="D38" s="11" t="s">
        <v>579</v>
      </c>
      <c r="E38" s="4" t="b">
        <v>0</v>
      </c>
      <c r="F38" t="str">
        <f>_xlfn.XLOOKUP(Total_Incident_Rate[[#This Row],[School Name]],Maine_Schools[School Name],Maine_Schools[Comparison Grade Span],"Error")</f>
        <v>09-12</v>
      </c>
      <c r="G38" t="str">
        <f>_xlfn.XLOOKUP(Total_Incident_Rate[[#This Row],[School Name]],Maine_Schools[School Name],Maine_Schools[Comparison School Type],"Error")</f>
        <v>Non Charter</v>
      </c>
    </row>
    <row r="39" spans="1:7" ht="15.75" customHeight="1">
      <c r="A39" s="5" t="s">
        <v>412</v>
      </c>
      <c r="B39" s="12">
        <v>0.13739999999999999</v>
      </c>
      <c r="C39" s="15">
        <v>45912</v>
      </c>
      <c r="D39" s="12" t="s">
        <v>579</v>
      </c>
      <c r="E39" s="6" t="b">
        <v>0</v>
      </c>
      <c r="F39" t="str">
        <f>_xlfn.XLOOKUP(Total_Incident_Rate[[#This Row],[School Name]],Maine_Schools[School Name],Maine_Schools[Comparison Grade Span],"Error")</f>
        <v>09-12</v>
      </c>
      <c r="G39" t="str">
        <f>_xlfn.XLOOKUP(Total_Incident_Rate[[#This Row],[School Name]],Maine_Schools[School Name],Maine_Schools[Comparison School Type],"Error")</f>
        <v>Non Charter</v>
      </c>
    </row>
    <row r="40" spans="1:7" ht="15.75" customHeight="1">
      <c r="A40" s="3" t="s">
        <v>427</v>
      </c>
      <c r="B40" s="11">
        <v>0.13250000000000001</v>
      </c>
      <c r="C40" s="14">
        <v>45912</v>
      </c>
      <c r="D40" s="11" t="s">
        <v>579</v>
      </c>
      <c r="E40" s="4" t="b">
        <v>0</v>
      </c>
      <c r="F40" t="str">
        <f>_xlfn.XLOOKUP(Total_Incident_Rate[[#This Row],[School Name]],Maine_Schools[School Name],Maine_Schools[Comparison Grade Span],"Error")</f>
        <v>09-12</v>
      </c>
      <c r="G40" t="str">
        <f>_xlfn.XLOOKUP(Total_Incident_Rate[[#This Row],[School Name]],Maine_Schools[School Name],Maine_Schools[Comparison School Type],"Error")</f>
        <v>Non Charter</v>
      </c>
    </row>
    <row r="41" spans="1:7" ht="15.75" customHeight="1">
      <c r="A41" s="5" t="s">
        <v>128</v>
      </c>
      <c r="B41" s="12">
        <v>0.1283</v>
      </c>
      <c r="C41" s="15">
        <v>45912</v>
      </c>
      <c r="D41" s="12" t="s">
        <v>579</v>
      </c>
      <c r="E41" s="6" t="b">
        <v>0</v>
      </c>
      <c r="F41" t="str">
        <f>_xlfn.XLOOKUP(Total_Incident_Rate[[#This Row],[School Name]],Maine_Schools[School Name],Maine_Schools[Comparison Grade Span],"Error")</f>
        <v>09-12</v>
      </c>
      <c r="G41" t="str">
        <f>_xlfn.XLOOKUP(Total_Incident_Rate[[#This Row],[School Name]],Maine_Schools[School Name],Maine_Schools[Comparison School Type],"Error")</f>
        <v>Non Charter</v>
      </c>
    </row>
    <row r="42" spans="1:7" ht="15.75" customHeight="1">
      <c r="A42" s="3" t="s">
        <v>18</v>
      </c>
      <c r="B42" s="11">
        <v>0.127</v>
      </c>
      <c r="C42" s="14">
        <v>45912</v>
      </c>
      <c r="D42" s="11" t="s">
        <v>579</v>
      </c>
      <c r="E42" s="4" t="b">
        <v>0</v>
      </c>
      <c r="F42" t="str">
        <f>_xlfn.XLOOKUP(Total_Incident_Rate[[#This Row],[School Name]],Maine_Schools[School Name],Maine_Schools[Comparison Grade Span],"Error")</f>
        <v>09-12</v>
      </c>
      <c r="G42" t="str">
        <f>_xlfn.XLOOKUP(Total_Incident_Rate[[#This Row],[School Name]],Maine_Schools[School Name],Maine_Schools[Comparison School Type],"Error")</f>
        <v>Non Charter</v>
      </c>
    </row>
    <row r="43" spans="1:7" ht="15.75" customHeight="1">
      <c r="A43" s="5" t="s">
        <v>25</v>
      </c>
      <c r="B43" s="12">
        <v>0.12570000000000001</v>
      </c>
      <c r="C43" s="15">
        <v>45912</v>
      </c>
      <c r="D43" s="12" t="s">
        <v>579</v>
      </c>
      <c r="E43" s="6" t="b">
        <v>0</v>
      </c>
      <c r="F43" t="str">
        <f>_xlfn.XLOOKUP(Total_Incident_Rate[[#This Row],[School Name]],Maine_Schools[School Name],Maine_Schools[Comparison Grade Span],"Error")</f>
        <v>09-12</v>
      </c>
      <c r="G43" t="str">
        <f>_xlfn.XLOOKUP(Total_Incident_Rate[[#This Row],[School Name]],Maine_Schools[School Name],Maine_Schools[Comparison School Type],"Error")</f>
        <v>Non Charter</v>
      </c>
    </row>
    <row r="44" spans="1:7" ht="15.75" customHeight="1">
      <c r="A44" s="3" t="s">
        <v>267</v>
      </c>
      <c r="B44" s="11">
        <v>0.1249</v>
      </c>
      <c r="C44" s="14">
        <v>45912</v>
      </c>
      <c r="D44" s="11" t="s">
        <v>579</v>
      </c>
      <c r="E44" s="4" t="b">
        <v>0</v>
      </c>
      <c r="F44" t="str">
        <f>_xlfn.XLOOKUP(Total_Incident_Rate[[#This Row],[School Name]],Maine_Schools[School Name],Maine_Schools[Comparison Grade Span],"Error")</f>
        <v>09-12</v>
      </c>
      <c r="G44" t="str">
        <f>_xlfn.XLOOKUP(Total_Incident_Rate[[#This Row],[School Name]],Maine_Schools[School Name],Maine_Schools[Comparison School Type],"Error")</f>
        <v>Non Charter</v>
      </c>
    </row>
    <row r="45" spans="1:7" ht="15.75" customHeight="1">
      <c r="A45" s="5" t="s">
        <v>319</v>
      </c>
      <c r="B45" s="12">
        <v>0.1196</v>
      </c>
      <c r="C45" s="15">
        <v>45912</v>
      </c>
      <c r="D45" s="12" t="s">
        <v>579</v>
      </c>
      <c r="E45" s="6" t="b">
        <v>0</v>
      </c>
      <c r="F45" t="str">
        <f>_xlfn.XLOOKUP(Total_Incident_Rate[[#This Row],[School Name]],Maine_Schools[School Name],Maine_Schools[Comparison Grade Span],"Error")</f>
        <v>09-12</v>
      </c>
      <c r="G45" t="str">
        <f>_xlfn.XLOOKUP(Total_Incident_Rate[[#This Row],[School Name]],Maine_Schools[School Name],Maine_Schools[Comparison School Type],"Error")</f>
        <v>Non Charter</v>
      </c>
    </row>
    <row r="46" spans="1:7" ht="15.75" customHeight="1">
      <c r="A46" s="3" t="s">
        <v>364</v>
      </c>
      <c r="B46" s="11">
        <v>0.10630000000000001</v>
      </c>
      <c r="C46" s="14">
        <v>45912</v>
      </c>
      <c r="D46" s="11" t="s">
        <v>579</v>
      </c>
      <c r="E46" s="4" t="b">
        <v>0</v>
      </c>
      <c r="F46" t="str">
        <f>_xlfn.XLOOKUP(Total_Incident_Rate[[#This Row],[School Name]],Maine_Schools[School Name],Maine_Schools[Comparison Grade Span],"Error")</f>
        <v>09-12</v>
      </c>
      <c r="G46" t="str">
        <f>_xlfn.XLOOKUP(Total_Incident_Rate[[#This Row],[School Name]],Maine_Schools[School Name],Maine_Schools[Comparison School Type],"Error")</f>
        <v>Non Charter</v>
      </c>
    </row>
    <row r="47" spans="1:7" ht="15.75" customHeight="1">
      <c r="A47" s="5" t="s">
        <v>266</v>
      </c>
      <c r="B47" s="12">
        <v>0.10349999999999999</v>
      </c>
      <c r="C47" s="15">
        <v>45912</v>
      </c>
      <c r="D47" s="12" t="s">
        <v>579</v>
      </c>
      <c r="E47" s="6" t="b">
        <v>0</v>
      </c>
      <c r="F47" t="str">
        <f>_xlfn.XLOOKUP(Total_Incident_Rate[[#This Row],[School Name]],Maine_Schools[School Name],Maine_Schools[Comparison Grade Span],"Error")</f>
        <v>09-12</v>
      </c>
      <c r="G47" t="str">
        <f>_xlfn.XLOOKUP(Total_Incident_Rate[[#This Row],[School Name]],Maine_Schools[School Name],Maine_Schools[Comparison School Type],"Error")</f>
        <v>Non Charter</v>
      </c>
    </row>
    <row r="48" spans="1:7" ht="15.75" customHeight="1">
      <c r="A48" s="3" t="s">
        <v>388</v>
      </c>
      <c r="B48" s="11">
        <v>0.1017</v>
      </c>
      <c r="C48" s="14">
        <v>45912</v>
      </c>
      <c r="D48" s="11" t="s">
        <v>579</v>
      </c>
      <c r="E48" s="4" t="b">
        <v>0</v>
      </c>
      <c r="F48" t="str">
        <f>_xlfn.XLOOKUP(Total_Incident_Rate[[#This Row],[School Name]],Maine_Schools[School Name],Maine_Schools[Comparison Grade Span],"Error")</f>
        <v>09-12</v>
      </c>
      <c r="G48" t="str">
        <f>_xlfn.XLOOKUP(Total_Incident_Rate[[#This Row],[School Name]],Maine_Schools[School Name],Maine_Schools[Comparison School Type],"Error")</f>
        <v>Non Charter</v>
      </c>
    </row>
    <row r="49" spans="1:7" ht="15.75" customHeight="1">
      <c r="A49" s="5" t="s">
        <v>204</v>
      </c>
      <c r="B49" s="12">
        <v>0.1004</v>
      </c>
      <c r="C49" s="15">
        <v>45912</v>
      </c>
      <c r="D49" s="12" t="s">
        <v>579</v>
      </c>
      <c r="E49" s="6" t="b">
        <v>0</v>
      </c>
      <c r="F49" t="str">
        <f>_xlfn.XLOOKUP(Total_Incident_Rate[[#This Row],[School Name]],Maine_Schools[School Name],Maine_Schools[Comparison Grade Span],"Error")</f>
        <v>09-12</v>
      </c>
      <c r="G49" t="str">
        <f>_xlfn.XLOOKUP(Total_Incident_Rate[[#This Row],[School Name]],Maine_Schools[School Name],Maine_Schools[Comparison School Type],"Error")</f>
        <v>Non Charter</v>
      </c>
    </row>
    <row r="50" spans="1:7" ht="15.75" customHeight="1">
      <c r="A50" s="3" t="s">
        <v>71</v>
      </c>
      <c r="B50" s="11">
        <v>9.9199999999999997E-2</v>
      </c>
      <c r="C50" s="14">
        <v>45912</v>
      </c>
      <c r="D50" s="11" t="s">
        <v>579</v>
      </c>
      <c r="E50" s="4" t="b">
        <v>0</v>
      </c>
      <c r="F50" t="str">
        <f>_xlfn.XLOOKUP(Total_Incident_Rate[[#This Row],[School Name]],Maine_Schools[School Name],Maine_Schools[Comparison Grade Span],"Error")</f>
        <v>09-12</v>
      </c>
      <c r="G50" t="str">
        <f>_xlfn.XLOOKUP(Total_Incident_Rate[[#This Row],[School Name]],Maine_Schools[School Name],Maine_Schools[Comparison School Type],"Error")</f>
        <v>Non Charter</v>
      </c>
    </row>
    <row r="51" spans="1:7" ht="15.75" customHeight="1">
      <c r="A51" s="5" t="s">
        <v>293</v>
      </c>
      <c r="B51" s="12">
        <v>9.8500000000000004E-2</v>
      </c>
      <c r="C51" s="15">
        <v>45912</v>
      </c>
      <c r="D51" s="12" t="s">
        <v>579</v>
      </c>
      <c r="E51" s="6" t="b">
        <v>0</v>
      </c>
      <c r="F51" t="str">
        <f>_xlfn.XLOOKUP(Total_Incident_Rate[[#This Row],[School Name]],Maine_Schools[School Name],Maine_Schools[Comparison Grade Span],"Error")</f>
        <v>09-12</v>
      </c>
      <c r="G51" t="str">
        <f>_xlfn.XLOOKUP(Total_Incident_Rate[[#This Row],[School Name]],Maine_Schools[School Name],Maine_Schools[Comparison School Type],"Error")</f>
        <v>Non Charter</v>
      </c>
    </row>
    <row r="52" spans="1:7" ht="15.75" customHeight="1">
      <c r="A52" s="3" t="s">
        <v>279</v>
      </c>
      <c r="B52" s="11">
        <v>9.7299999999999998E-2</v>
      </c>
      <c r="C52" s="14">
        <v>45912</v>
      </c>
      <c r="D52" s="11" t="s">
        <v>579</v>
      </c>
      <c r="E52" s="4" t="b">
        <v>0</v>
      </c>
      <c r="F52" t="str">
        <f>_xlfn.XLOOKUP(Total_Incident_Rate[[#This Row],[School Name]],Maine_Schools[School Name],Maine_Schools[Comparison Grade Span],"Error")</f>
        <v>09-12</v>
      </c>
      <c r="G52" t="str">
        <f>_xlfn.XLOOKUP(Total_Incident_Rate[[#This Row],[School Name]],Maine_Schools[School Name],Maine_Schools[Comparison School Type],"Error")</f>
        <v>Non Charter</v>
      </c>
    </row>
    <row r="53" spans="1:7" ht="15.75" customHeight="1">
      <c r="A53" s="5" t="s">
        <v>376</v>
      </c>
      <c r="B53" s="12">
        <v>9.64E-2</v>
      </c>
      <c r="C53" s="15">
        <v>45912</v>
      </c>
      <c r="D53" s="12" t="s">
        <v>579</v>
      </c>
      <c r="E53" s="6" t="b">
        <v>0</v>
      </c>
      <c r="F53" t="str">
        <f>_xlfn.XLOOKUP(Total_Incident_Rate[[#This Row],[School Name]],Maine_Schools[School Name],Maine_Schools[Comparison Grade Span],"Error")</f>
        <v>09-12</v>
      </c>
      <c r="G53" t="str">
        <f>_xlfn.XLOOKUP(Total_Incident_Rate[[#This Row],[School Name]],Maine_Schools[School Name],Maine_Schools[Comparison School Type],"Error")</f>
        <v>Non Charter</v>
      </c>
    </row>
    <row r="54" spans="1:7" ht="13">
      <c r="A54" s="3" t="s">
        <v>124</v>
      </c>
      <c r="B54" s="11">
        <v>9.3799999999999994E-2</v>
      </c>
      <c r="C54" s="14">
        <v>45912</v>
      </c>
      <c r="D54" s="11" t="s">
        <v>579</v>
      </c>
      <c r="E54" s="4" t="b">
        <v>0</v>
      </c>
      <c r="F54" t="str">
        <f>_xlfn.XLOOKUP(Total_Incident_Rate[[#This Row],[School Name]],Maine_Schools[School Name],Maine_Schools[Comparison Grade Span],"Error")</f>
        <v>09-12</v>
      </c>
      <c r="G54" t="str">
        <f>_xlfn.XLOOKUP(Total_Incident_Rate[[#This Row],[School Name]],Maine_Schools[School Name],Maine_Schools[Comparison School Type],"Error")</f>
        <v>Non Charter</v>
      </c>
    </row>
    <row r="55" spans="1:7" ht="13">
      <c r="A55" s="5" t="s">
        <v>139</v>
      </c>
      <c r="B55" s="12">
        <v>9.3100000000000002E-2</v>
      </c>
      <c r="C55" s="15">
        <v>45912</v>
      </c>
      <c r="D55" s="12" t="s">
        <v>579</v>
      </c>
      <c r="E55" s="6" t="b">
        <v>0</v>
      </c>
      <c r="F55" t="str">
        <f>_xlfn.XLOOKUP(Total_Incident_Rate[[#This Row],[School Name]],Maine_Schools[School Name],Maine_Schools[Comparison Grade Span],"Error")</f>
        <v>09-12</v>
      </c>
      <c r="G55" t="str">
        <f>_xlfn.XLOOKUP(Total_Incident_Rate[[#This Row],[School Name]],Maine_Schools[School Name],Maine_Schools[Comparison School Type],"Error")</f>
        <v>Non Charter</v>
      </c>
    </row>
    <row r="56" spans="1:7" ht="13">
      <c r="A56" s="3" t="s">
        <v>177</v>
      </c>
      <c r="B56" s="11">
        <v>9.2399999999999996E-2</v>
      </c>
      <c r="C56" s="14">
        <v>45912</v>
      </c>
      <c r="D56" s="11" t="s">
        <v>579</v>
      </c>
      <c r="E56" s="4" t="b">
        <v>0</v>
      </c>
      <c r="F56" t="str">
        <f>_xlfn.XLOOKUP(Total_Incident_Rate[[#This Row],[School Name]],Maine_Schools[School Name],Maine_Schools[Comparison Grade Span],"Error")</f>
        <v>09-12</v>
      </c>
      <c r="G56" t="str">
        <f>_xlfn.XLOOKUP(Total_Incident_Rate[[#This Row],[School Name]],Maine_Schools[School Name],Maine_Schools[Comparison School Type],"Error")</f>
        <v>Non Charter</v>
      </c>
    </row>
    <row r="57" spans="1:7" ht="13">
      <c r="A57" s="5" t="s">
        <v>220</v>
      </c>
      <c r="B57" s="12">
        <v>8.4699999999999998E-2</v>
      </c>
      <c r="C57" s="15">
        <v>45912</v>
      </c>
      <c r="D57" s="12" t="s">
        <v>579</v>
      </c>
      <c r="E57" s="6" t="b">
        <v>0</v>
      </c>
      <c r="F57" t="str">
        <f>_xlfn.XLOOKUP(Total_Incident_Rate[[#This Row],[School Name]],Maine_Schools[School Name],Maine_Schools[Comparison Grade Span],"Error")</f>
        <v>09-12</v>
      </c>
      <c r="G57" t="str">
        <f>_xlfn.XLOOKUP(Total_Incident_Rate[[#This Row],[School Name]],Maine_Schools[School Name],Maine_Schools[Comparison School Type],"Error")</f>
        <v>Non Charter</v>
      </c>
    </row>
    <row r="58" spans="1:7" ht="13">
      <c r="A58" s="3" t="s">
        <v>381</v>
      </c>
      <c r="B58" s="11">
        <v>8.3199999999999996E-2</v>
      </c>
      <c r="C58" s="14">
        <v>45912</v>
      </c>
      <c r="D58" s="11" t="s">
        <v>579</v>
      </c>
      <c r="E58" s="4" t="b">
        <v>0</v>
      </c>
      <c r="F58" t="str">
        <f>_xlfn.XLOOKUP(Total_Incident_Rate[[#This Row],[School Name]],Maine_Schools[School Name],Maine_Schools[Comparison Grade Span],"Error")</f>
        <v>09-12</v>
      </c>
      <c r="G58" t="str">
        <f>_xlfn.XLOOKUP(Total_Incident_Rate[[#This Row],[School Name]],Maine_Schools[School Name],Maine_Schools[Comparison School Type],"Error")</f>
        <v>Non Charter</v>
      </c>
    </row>
    <row r="59" spans="1:7" ht="13">
      <c r="A59" s="5" t="s">
        <v>298</v>
      </c>
      <c r="B59" s="12">
        <v>8.14E-2</v>
      </c>
      <c r="C59" s="15">
        <v>45912</v>
      </c>
      <c r="D59" s="12" t="s">
        <v>579</v>
      </c>
      <c r="E59" s="6" t="b">
        <v>0</v>
      </c>
      <c r="F59" t="str">
        <f>_xlfn.XLOOKUP(Total_Incident_Rate[[#This Row],[School Name]],Maine_Schools[School Name],Maine_Schools[Comparison Grade Span],"Error")</f>
        <v>09-12</v>
      </c>
      <c r="G59" t="str">
        <f>_xlfn.XLOOKUP(Total_Incident_Rate[[#This Row],[School Name]],Maine_Schools[School Name],Maine_Schools[Comparison School Type],"Error")</f>
        <v>Non Charter</v>
      </c>
    </row>
    <row r="60" spans="1:7" ht="13">
      <c r="A60" s="3" t="s">
        <v>356</v>
      </c>
      <c r="B60" s="11">
        <v>7.2999999999999995E-2</v>
      </c>
      <c r="C60" s="14">
        <v>45912</v>
      </c>
      <c r="D60" s="11" t="s">
        <v>579</v>
      </c>
      <c r="E60" s="4" t="b">
        <v>0</v>
      </c>
      <c r="F60" t="str">
        <f>_xlfn.XLOOKUP(Total_Incident_Rate[[#This Row],[School Name]],Maine_Schools[School Name],Maine_Schools[Comparison Grade Span],"Error")</f>
        <v>09-12</v>
      </c>
      <c r="G60" t="str">
        <f>_xlfn.XLOOKUP(Total_Incident_Rate[[#This Row],[School Name]],Maine_Schools[School Name],Maine_Schools[Comparison School Type],"Error")</f>
        <v>Non Charter</v>
      </c>
    </row>
    <row r="61" spans="1:7" ht="13">
      <c r="A61" s="5" t="s">
        <v>153</v>
      </c>
      <c r="B61" s="12">
        <v>6.9699999999999998E-2</v>
      </c>
      <c r="C61" s="15">
        <v>45912</v>
      </c>
      <c r="D61" s="12" t="s">
        <v>579</v>
      </c>
      <c r="E61" s="6" t="b">
        <v>0</v>
      </c>
      <c r="F61" t="str">
        <f>_xlfn.XLOOKUP(Total_Incident_Rate[[#This Row],[School Name]],Maine_Schools[School Name],Maine_Schools[Comparison Grade Span],"Error")</f>
        <v>09-12</v>
      </c>
      <c r="G61" t="str">
        <f>_xlfn.XLOOKUP(Total_Incident_Rate[[#This Row],[School Name]],Maine_Schools[School Name],Maine_Schools[Comparison School Type],"Error")</f>
        <v>Non Charter</v>
      </c>
    </row>
    <row r="62" spans="1:7" ht="13">
      <c r="A62" s="3" t="s">
        <v>273</v>
      </c>
      <c r="B62" s="11">
        <v>6.4600000000000005E-2</v>
      </c>
      <c r="C62" s="14">
        <v>45912</v>
      </c>
      <c r="D62" s="11" t="s">
        <v>579</v>
      </c>
      <c r="E62" s="4" t="b">
        <v>0</v>
      </c>
      <c r="F62" t="str">
        <f>_xlfn.XLOOKUP(Total_Incident_Rate[[#This Row],[School Name]],Maine_Schools[School Name],Maine_Schools[Comparison Grade Span],"Error")</f>
        <v>09-12</v>
      </c>
      <c r="G62" t="str">
        <f>_xlfn.XLOOKUP(Total_Incident_Rate[[#This Row],[School Name]],Maine_Schools[School Name],Maine_Schools[Comparison School Type],"Error")</f>
        <v>Non Charter</v>
      </c>
    </row>
    <row r="63" spans="1:7" ht="13">
      <c r="A63" s="5" t="s">
        <v>342</v>
      </c>
      <c r="B63" s="12">
        <v>6.3899999999999998E-2</v>
      </c>
      <c r="C63" s="15">
        <v>45912</v>
      </c>
      <c r="D63" s="12" t="s">
        <v>579</v>
      </c>
      <c r="E63" s="6" t="b">
        <v>0</v>
      </c>
      <c r="F63" t="str">
        <f>_xlfn.XLOOKUP(Total_Incident_Rate[[#This Row],[School Name]],Maine_Schools[School Name],Maine_Schools[Comparison Grade Span],"Error")</f>
        <v>09-12</v>
      </c>
      <c r="G63" t="str">
        <f>_xlfn.XLOOKUP(Total_Incident_Rate[[#This Row],[School Name]],Maine_Schools[School Name],Maine_Schools[Comparison School Type],"Error")</f>
        <v>Non Charter</v>
      </c>
    </row>
    <row r="64" spans="1:7" ht="13">
      <c r="A64" s="3" t="s">
        <v>41</v>
      </c>
      <c r="B64" s="11">
        <v>6.1199999999999997E-2</v>
      </c>
      <c r="C64" s="14">
        <v>45912</v>
      </c>
      <c r="D64" s="11" t="s">
        <v>579</v>
      </c>
      <c r="E64" s="4" t="b">
        <v>0</v>
      </c>
      <c r="F64" t="str">
        <f>_xlfn.XLOOKUP(Total_Incident_Rate[[#This Row],[School Name]],Maine_Schools[School Name],Maine_Schools[Comparison Grade Span],"Error")</f>
        <v>09-12</v>
      </c>
      <c r="G64" t="str">
        <f>_xlfn.XLOOKUP(Total_Incident_Rate[[#This Row],[School Name]],Maine_Schools[School Name],Maine_Schools[Comparison School Type],"Error")</f>
        <v>Non Charter</v>
      </c>
    </row>
    <row r="65" spans="1:7" ht="13">
      <c r="A65" s="5" t="s">
        <v>163</v>
      </c>
      <c r="B65" s="12">
        <v>5.91E-2</v>
      </c>
      <c r="C65" s="15">
        <v>45912</v>
      </c>
      <c r="D65" s="12" t="s">
        <v>579</v>
      </c>
      <c r="E65" s="6" t="b">
        <v>0</v>
      </c>
      <c r="F65" t="str">
        <f>_xlfn.XLOOKUP(Total_Incident_Rate[[#This Row],[School Name]],Maine_Schools[School Name],Maine_Schools[Comparison Grade Span],"Error")</f>
        <v>09-12</v>
      </c>
      <c r="G65" t="str">
        <f>_xlfn.XLOOKUP(Total_Incident_Rate[[#This Row],[School Name]],Maine_Schools[School Name],Maine_Schools[Comparison School Type],"Error")</f>
        <v>Non Charter</v>
      </c>
    </row>
    <row r="66" spans="1:7" ht="13">
      <c r="A66" s="3" t="s">
        <v>101</v>
      </c>
      <c r="B66" s="11">
        <v>5.6500000000000002E-2</v>
      </c>
      <c r="C66" s="14">
        <v>45912</v>
      </c>
      <c r="D66" s="11" t="s">
        <v>579</v>
      </c>
      <c r="E66" s="4" t="b">
        <v>0</v>
      </c>
      <c r="F66" t="str">
        <f>_xlfn.XLOOKUP(Total_Incident_Rate[[#This Row],[School Name]],Maine_Schools[School Name],Maine_Schools[Comparison Grade Span],"Error")</f>
        <v>09-12</v>
      </c>
      <c r="G66" t="str">
        <f>_xlfn.XLOOKUP(Total_Incident_Rate[[#This Row],[School Name]],Maine_Schools[School Name],Maine_Schools[Comparison School Type],"Error")</f>
        <v>Non Charter</v>
      </c>
    </row>
    <row r="67" spans="1:7" ht="13">
      <c r="A67" s="5" t="s">
        <v>229</v>
      </c>
      <c r="B67" s="12">
        <v>5.2600000000000001E-2</v>
      </c>
      <c r="C67" s="15">
        <v>45912</v>
      </c>
      <c r="D67" s="12" t="s">
        <v>579</v>
      </c>
      <c r="E67" s="6" t="b">
        <v>0</v>
      </c>
      <c r="F67" t="str">
        <f>_xlfn.XLOOKUP(Total_Incident_Rate[[#This Row],[School Name]],Maine_Schools[School Name],Maine_Schools[Comparison Grade Span],"Error")</f>
        <v>09-12</v>
      </c>
      <c r="G67" t="str">
        <f>_xlfn.XLOOKUP(Total_Incident_Rate[[#This Row],[School Name]],Maine_Schools[School Name],Maine_Schools[Comparison School Type],"Error")</f>
        <v>Non Charter</v>
      </c>
    </row>
    <row r="68" spans="1:7" ht="13">
      <c r="A68" s="3" t="s">
        <v>305</v>
      </c>
      <c r="B68" s="11">
        <v>4.9500000000000002E-2</v>
      </c>
      <c r="C68" s="14">
        <v>45912</v>
      </c>
      <c r="D68" s="11" t="s">
        <v>579</v>
      </c>
      <c r="E68" s="4" t="b">
        <v>0</v>
      </c>
      <c r="F68" t="str">
        <f>_xlfn.XLOOKUP(Total_Incident_Rate[[#This Row],[School Name]],Maine_Schools[School Name],Maine_Schools[Comparison Grade Span],"Error")</f>
        <v>09-12</v>
      </c>
      <c r="G68" t="str">
        <f>_xlfn.XLOOKUP(Total_Incident_Rate[[#This Row],[School Name]],Maine_Schools[School Name],Maine_Schools[Comparison School Type],"Error")</f>
        <v>Non Charter</v>
      </c>
    </row>
    <row r="69" spans="1:7" ht="13">
      <c r="A69" s="5" t="s">
        <v>294</v>
      </c>
      <c r="B69" s="12">
        <v>4.9500000000000002E-2</v>
      </c>
      <c r="C69" s="15">
        <v>45912</v>
      </c>
      <c r="D69" s="12" t="s">
        <v>579</v>
      </c>
      <c r="E69" s="6" t="b">
        <v>0</v>
      </c>
      <c r="F69" t="str">
        <f>_xlfn.XLOOKUP(Total_Incident_Rate[[#This Row],[School Name]],Maine_Schools[School Name],Maine_Schools[Comparison Grade Span],"Error")</f>
        <v>09-12</v>
      </c>
      <c r="G69" t="str">
        <f>_xlfn.XLOOKUP(Total_Incident_Rate[[#This Row],[School Name]],Maine_Schools[School Name],Maine_Schools[Comparison School Type],"Error")</f>
        <v>Non Charter</v>
      </c>
    </row>
    <row r="70" spans="1:7" ht="13">
      <c r="A70" s="3" t="s">
        <v>419</v>
      </c>
      <c r="B70" s="11">
        <v>4.5699999999999998E-2</v>
      </c>
      <c r="C70" s="14">
        <v>45912</v>
      </c>
      <c r="D70" s="11" t="s">
        <v>579</v>
      </c>
      <c r="E70" s="4" t="b">
        <v>0</v>
      </c>
      <c r="F70" t="str">
        <f>_xlfn.XLOOKUP(Total_Incident_Rate[[#This Row],[School Name]],Maine_Schools[School Name],Maine_Schools[Comparison Grade Span],"Error")</f>
        <v>09-12</v>
      </c>
      <c r="G70" t="str">
        <f>_xlfn.XLOOKUP(Total_Incident_Rate[[#This Row],[School Name]],Maine_Schools[School Name],Maine_Schools[Comparison School Type],"Error")</f>
        <v>Non Charter</v>
      </c>
    </row>
    <row r="71" spans="1:7" ht="13">
      <c r="A71" s="5" t="s">
        <v>478</v>
      </c>
      <c r="B71" s="12">
        <v>4.4600000000000001E-2</v>
      </c>
      <c r="C71" s="15">
        <v>45912</v>
      </c>
      <c r="D71" s="12" t="s">
        <v>579</v>
      </c>
      <c r="E71" s="6" t="b">
        <v>0</v>
      </c>
      <c r="F71" t="str">
        <f>_xlfn.XLOOKUP(Total_Incident_Rate[[#This Row],[School Name]],Maine_Schools[School Name],Maine_Schools[Comparison Grade Span],"Error")</f>
        <v>09-12</v>
      </c>
      <c r="G71" t="str">
        <f>_xlfn.XLOOKUP(Total_Incident_Rate[[#This Row],[School Name]],Maine_Schools[School Name],Maine_Schools[Comparison School Type],"Error")</f>
        <v>Non Charter</v>
      </c>
    </row>
    <row r="72" spans="1:7" ht="13">
      <c r="A72" s="3" t="s">
        <v>406</v>
      </c>
      <c r="B72" s="11">
        <v>3.8199999999999998E-2</v>
      </c>
      <c r="C72" s="14">
        <v>45912</v>
      </c>
      <c r="D72" s="11" t="s">
        <v>579</v>
      </c>
      <c r="E72" s="4" t="b">
        <v>0</v>
      </c>
      <c r="F72" t="str">
        <f>_xlfn.XLOOKUP(Total_Incident_Rate[[#This Row],[School Name]],Maine_Schools[School Name],Maine_Schools[Comparison Grade Span],"Error")</f>
        <v>09-12</v>
      </c>
      <c r="G72" t="str">
        <f>_xlfn.XLOOKUP(Total_Incident_Rate[[#This Row],[School Name]],Maine_Schools[School Name],Maine_Schools[Comparison School Type],"Error")</f>
        <v>Non Charter</v>
      </c>
    </row>
    <row r="73" spans="1:7" ht="13">
      <c r="A73" s="5" t="s">
        <v>116</v>
      </c>
      <c r="B73" s="12">
        <v>3.5999999999999997E-2</v>
      </c>
      <c r="C73" s="15">
        <v>45912</v>
      </c>
      <c r="D73" s="12" t="s">
        <v>579</v>
      </c>
      <c r="E73" s="6" t="b">
        <v>0</v>
      </c>
      <c r="F73" t="str">
        <f>_xlfn.XLOOKUP(Total_Incident_Rate[[#This Row],[School Name]],Maine_Schools[School Name],Maine_Schools[Comparison Grade Span],"Error")</f>
        <v>09-12</v>
      </c>
      <c r="G73" t="str">
        <f>_xlfn.XLOOKUP(Total_Incident_Rate[[#This Row],[School Name]],Maine_Schools[School Name],Maine_Schools[Comparison School Type],"Error")</f>
        <v>Non Charter</v>
      </c>
    </row>
    <row r="74" spans="1:7" ht="13">
      <c r="A74" s="3" t="s">
        <v>259</v>
      </c>
      <c r="B74" s="11">
        <v>3.4500000000000003E-2</v>
      </c>
      <c r="C74" s="14">
        <v>45912</v>
      </c>
      <c r="D74" s="11" t="s">
        <v>579</v>
      </c>
      <c r="E74" s="4" t="b">
        <v>0</v>
      </c>
      <c r="F74" t="str">
        <f>_xlfn.XLOOKUP(Total_Incident_Rate[[#This Row],[School Name]],Maine_Schools[School Name],Maine_Schools[Comparison Grade Span],"Error")</f>
        <v>09-12</v>
      </c>
      <c r="G74" t="str">
        <f>_xlfn.XLOOKUP(Total_Incident_Rate[[#This Row],[School Name]],Maine_Schools[School Name],Maine_Schools[Comparison School Type],"Error")</f>
        <v>Non Charter</v>
      </c>
    </row>
    <row r="75" spans="1:7" ht="13">
      <c r="A75" s="5" t="s">
        <v>98</v>
      </c>
      <c r="B75" s="12">
        <v>3.3500000000000002E-2</v>
      </c>
      <c r="C75" s="15">
        <v>45912</v>
      </c>
      <c r="D75" s="12" t="s">
        <v>579</v>
      </c>
      <c r="E75" s="6" t="b">
        <v>0</v>
      </c>
      <c r="F75" t="str">
        <f>_xlfn.XLOOKUP(Total_Incident_Rate[[#This Row],[School Name]],Maine_Schools[School Name],Maine_Schools[Comparison Grade Span],"Error")</f>
        <v>09-12</v>
      </c>
      <c r="G75" t="str">
        <f>_xlfn.XLOOKUP(Total_Incident_Rate[[#This Row],[School Name]],Maine_Schools[School Name],Maine_Schools[Comparison School Type],"Error")</f>
        <v>Non Charter</v>
      </c>
    </row>
    <row r="76" spans="1:7" ht="13">
      <c r="A76" s="3" t="s">
        <v>24</v>
      </c>
      <c r="B76" s="11">
        <v>3.1300000000000001E-2</v>
      </c>
      <c r="C76" s="14">
        <v>45912</v>
      </c>
      <c r="D76" s="11" t="s">
        <v>579</v>
      </c>
      <c r="E76" s="4" t="b">
        <v>0</v>
      </c>
      <c r="F76" t="str">
        <f>_xlfn.XLOOKUP(Total_Incident_Rate[[#This Row],[School Name]],Maine_Schools[School Name],Maine_Schools[Comparison Grade Span],"Error")</f>
        <v>09-12</v>
      </c>
      <c r="G76" t="str">
        <f>_xlfn.XLOOKUP(Total_Incident_Rate[[#This Row],[School Name]],Maine_Schools[School Name],Maine_Schools[Comparison School Type],"Error")</f>
        <v>Non Charter</v>
      </c>
    </row>
    <row r="77" spans="1:7" ht="13">
      <c r="A77" s="5" t="s">
        <v>566</v>
      </c>
      <c r="B77" s="12">
        <v>2.9100000000000001E-2</v>
      </c>
      <c r="C77" s="15">
        <v>45912</v>
      </c>
      <c r="D77" s="12" t="s">
        <v>579</v>
      </c>
      <c r="E77" s="6" t="b">
        <v>0</v>
      </c>
      <c r="F77" t="str">
        <f>_xlfn.XLOOKUP(Total_Incident_Rate[[#This Row],[School Name]],Maine_Schools[School Name],Maine_Schools[Comparison Grade Span],"Error")</f>
        <v>09-12</v>
      </c>
      <c r="G77" t="str">
        <f>_xlfn.XLOOKUP(Total_Incident_Rate[[#This Row],[School Name]],Maine_Schools[School Name],Maine_Schools[Comparison School Type],"Error")</f>
        <v>Non Charter</v>
      </c>
    </row>
    <row r="78" spans="1:7" ht="13">
      <c r="A78" s="3" t="s">
        <v>57</v>
      </c>
      <c r="B78" s="11">
        <v>2.8899999999999999E-2</v>
      </c>
      <c r="C78" s="14">
        <v>45912</v>
      </c>
      <c r="D78" s="11" t="s">
        <v>579</v>
      </c>
      <c r="E78" s="4" t="b">
        <v>0</v>
      </c>
      <c r="F78" t="str">
        <f>_xlfn.XLOOKUP(Total_Incident_Rate[[#This Row],[School Name]],Maine_Schools[School Name],Maine_Schools[Comparison Grade Span],"Error")</f>
        <v>09-12</v>
      </c>
      <c r="G78" t="str">
        <f>_xlfn.XLOOKUP(Total_Incident_Rate[[#This Row],[School Name]],Maine_Schools[School Name],Maine_Schools[Comparison School Type],"Error")</f>
        <v>Non Charter</v>
      </c>
    </row>
    <row r="79" spans="1:7" ht="13">
      <c r="A79" s="5" t="s">
        <v>164</v>
      </c>
      <c r="B79" s="12">
        <v>2.63E-2</v>
      </c>
      <c r="C79" s="15">
        <v>45912</v>
      </c>
      <c r="D79" s="12" t="s">
        <v>579</v>
      </c>
      <c r="E79" s="6" t="b">
        <v>0</v>
      </c>
      <c r="F79" t="str">
        <f>_xlfn.XLOOKUP(Total_Incident_Rate[[#This Row],[School Name]],Maine_Schools[School Name],Maine_Schools[Comparison Grade Span],"Error")</f>
        <v>09-12</v>
      </c>
      <c r="G79" t="str">
        <f>_xlfn.XLOOKUP(Total_Incident_Rate[[#This Row],[School Name]],Maine_Schools[School Name],Maine_Schools[Comparison School Type],"Error")</f>
        <v>Non Charter</v>
      </c>
    </row>
    <row r="80" spans="1:7" ht="13">
      <c r="A80" s="3" t="s">
        <v>198</v>
      </c>
      <c r="B80" s="11">
        <v>2.1100000000000001E-2</v>
      </c>
      <c r="C80" s="14">
        <v>45912</v>
      </c>
      <c r="D80" s="11" t="s">
        <v>579</v>
      </c>
      <c r="E80" s="4" t="b">
        <v>0</v>
      </c>
      <c r="F80" t="str">
        <f>_xlfn.XLOOKUP(Total_Incident_Rate[[#This Row],[School Name]],Maine_Schools[School Name],Maine_Schools[Comparison Grade Span],"Error")</f>
        <v>09-12</v>
      </c>
      <c r="G80" t="str">
        <f>_xlfn.XLOOKUP(Total_Incident_Rate[[#This Row],[School Name]],Maine_Schools[School Name],Maine_Schools[Comparison School Type],"Error")</f>
        <v>Non Charter</v>
      </c>
    </row>
    <row r="81" spans="1:7" ht="13">
      <c r="A81" s="5" t="s">
        <v>524</v>
      </c>
      <c r="B81" s="12">
        <v>2.0899999999999998E-2</v>
      </c>
      <c r="C81" s="15">
        <v>45912</v>
      </c>
      <c r="D81" s="12" t="s">
        <v>579</v>
      </c>
      <c r="E81" s="6" t="b">
        <v>0</v>
      </c>
      <c r="F81" t="str">
        <f>_xlfn.XLOOKUP(Total_Incident_Rate[[#This Row],[School Name]],Maine_Schools[School Name],Maine_Schools[Comparison Grade Span],"Error")</f>
        <v>09-12</v>
      </c>
      <c r="G81" t="str">
        <f>_xlfn.XLOOKUP(Total_Incident_Rate[[#This Row],[School Name]],Maine_Schools[School Name],Maine_Schools[Comparison School Type],"Error")</f>
        <v>Non Charter</v>
      </c>
    </row>
    <row r="82" spans="1:7" ht="13">
      <c r="A82" s="3" t="s">
        <v>247</v>
      </c>
      <c r="B82" s="11">
        <v>2.0799999999999999E-2</v>
      </c>
      <c r="C82" s="14">
        <v>45912</v>
      </c>
      <c r="D82" s="11" t="s">
        <v>579</v>
      </c>
      <c r="E82" s="4" t="b">
        <v>0</v>
      </c>
      <c r="F82" t="str">
        <f>_xlfn.XLOOKUP(Total_Incident_Rate[[#This Row],[School Name]],Maine_Schools[School Name],Maine_Schools[Comparison Grade Span],"Error")</f>
        <v>09-12</v>
      </c>
      <c r="G82" t="str">
        <f>_xlfn.XLOOKUP(Total_Incident_Rate[[#This Row],[School Name]],Maine_Schools[School Name],Maine_Schools[Comparison School Type],"Error")</f>
        <v>Non Charter</v>
      </c>
    </row>
    <row r="83" spans="1:7" ht="13">
      <c r="A83" s="5" t="s">
        <v>53</v>
      </c>
      <c r="B83" s="12">
        <v>9.1999999999999998E-3</v>
      </c>
      <c r="C83" s="15">
        <v>45912</v>
      </c>
      <c r="D83" s="12" t="s">
        <v>579</v>
      </c>
      <c r="E83" s="6" t="b">
        <v>0</v>
      </c>
      <c r="F83" t="str">
        <f>_xlfn.XLOOKUP(Total_Incident_Rate[[#This Row],[School Name]],Maine_Schools[School Name],Maine_Schools[Comparison Grade Span],"Error")</f>
        <v>09-12</v>
      </c>
      <c r="G83" t="str">
        <f>_xlfn.XLOOKUP(Total_Incident_Rate[[#This Row],[School Name]],Maine_Schools[School Name],Maine_Schools[Comparison School Type],"Error")</f>
        <v>Non Charter</v>
      </c>
    </row>
    <row r="84" spans="1:7" ht="13">
      <c r="A84" s="3" t="s">
        <v>137</v>
      </c>
      <c r="B84" s="11">
        <v>7.4000000000000003E-3</v>
      </c>
      <c r="C84" s="14">
        <v>45912</v>
      </c>
      <c r="D84" s="11" t="s">
        <v>579</v>
      </c>
      <c r="E84" s="4" t="b">
        <v>0</v>
      </c>
      <c r="F84" t="str">
        <f>_xlfn.XLOOKUP(Total_Incident_Rate[[#This Row],[School Name]],Maine_Schools[School Name],Maine_Schools[Comparison Grade Span],"Error")</f>
        <v>09-12</v>
      </c>
      <c r="G84" t="str">
        <f>_xlfn.XLOOKUP(Total_Incident_Rate[[#This Row],[School Name]],Maine_Schools[School Name],Maine_Schools[Comparison School Type],"Error")</f>
        <v>Non Charter</v>
      </c>
    </row>
    <row r="85" spans="1:7" ht="13">
      <c r="A85" s="5" t="s">
        <v>165</v>
      </c>
      <c r="B85" s="12">
        <v>2.3999999999999998E-3</v>
      </c>
      <c r="C85" s="15">
        <v>45912</v>
      </c>
      <c r="D85" s="12" t="s">
        <v>579</v>
      </c>
      <c r="E85" s="6" t="b">
        <v>0</v>
      </c>
      <c r="F85" t="str">
        <f>_xlfn.XLOOKUP(Total_Incident_Rate[[#This Row],[School Name]],Maine_Schools[School Name],Maine_Schools[Comparison Grade Span],"Error")</f>
        <v>09-12</v>
      </c>
      <c r="G85" t="str">
        <f>_xlfn.XLOOKUP(Total_Incident_Rate[[#This Row],[School Name]],Maine_Schools[School Name],Maine_Schools[Comparison School Type],"Error")</f>
        <v>Non Charter</v>
      </c>
    </row>
    <row r="86" spans="1:7" ht="13">
      <c r="A86" s="3" t="s">
        <v>115</v>
      </c>
      <c r="B86" s="11">
        <v>2.0999999999999999E-3</v>
      </c>
      <c r="C86" s="14">
        <v>45912</v>
      </c>
      <c r="D86" s="11" t="s">
        <v>579</v>
      </c>
      <c r="E86" s="4" t="b">
        <v>0</v>
      </c>
      <c r="F86" t="str">
        <f>_xlfn.XLOOKUP(Total_Incident_Rate[[#This Row],[School Name]],Maine_Schools[School Name],Maine_Schools[Comparison Grade Span],"Error")</f>
        <v>09-12</v>
      </c>
      <c r="G86" t="str">
        <f>_xlfn.XLOOKUP(Total_Incident_Rate[[#This Row],[School Name]],Maine_Schools[School Name],Maine_Schools[Comparison School Type],"Error")</f>
        <v>Non Charter</v>
      </c>
    </row>
    <row r="87" spans="1:7" ht="13">
      <c r="A87" s="7" t="s">
        <v>243</v>
      </c>
      <c r="B87" s="13">
        <v>0</v>
      </c>
      <c r="C87" s="16">
        <v>45912</v>
      </c>
      <c r="D87" s="13" t="s">
        <v>579</v>
      </c>
      <c r="E87" s="8" t="b">
        <v>0</v>
      </c>
      <c r="F87" t="str">
        <f>_xlfn.XLOOKUP(Total_Incident_Rate[[#This Row],[School Name]],Maine_Schools[School Name],Maine_Schools[Comparison Grade Span],"Error")</f>
        <v>09-12</v>
      </c>
      <c r="G87" t="str">
        <f>_xlfn.XLOOKUP(Total_Incident_Rate[[#This Row],[School Name]],Maine_Schools[School Name],Maine_Schools[Comparison School Type],"Error")</f>
        <v>Non Charter</v>
      </c>
    </row>
  </sheetData>
  <dataValidations count="4">
    <dataValidation type="list" allowBlank="1" showDropDown="1" showErrorMessage="1" sqref="D2:D87" xr:uid="{00000000-0002-0000-0700-000000000000}">
      <formula1>"Charter,Public"</formula1>
    </dataValidation>
    <dataValidation type="custom" allowBlank="1" showDropDown="1" sqref="C2:C87" xr:uid="{00000000-0002-0000-0700-000001000000}">
      <formula1>OR(NOT(ISERROR(DATEVALUE(C2))), AND(ISNUMBER(C2), LEFT(CELL("format", C2))="D"))</formula1>
    </dataValidation>
    <dataValidation type="custom" allowBlank="1" showDropDown="1" sqref="B2:B87" xr:uid="{00000000-0002-0000-0700-000002000000}">
      <formula1>AND(ISNUMBER(B2),(NOT(OR(NOT(ISERROR(DATEVALUE(B2))), AND(ISNUMBER(B2), LEFT(CELL("format", B2))="D")))))</formula1>
    </dataValidation>
    <dataValidation type="list" allowBlank="1" showDropDown="1" showErrorMessage="1" sqref="E2:E87" xr:uid="{00000000-0002-0000-0700-000003000000}">
      <formula1>"TRUE,FALSE"</formula1>
    </dataValidation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366"/>
  <sheetViews>
    <sheetView workbookViewId="0">
      <pane ySplit="1" topLeftCell="A2" activePane="bottomLeft" state="frozen"/>
      <selection activeCell="C18" sqref="C18"/>
      <selection pane="bottomLeft" activeCell="C18" sqref="C18"/>
    </sheetView>
  </sheetViews>
  <sheetFormatPr baseColWidth="10" defaultColWidth="12.6640625" defaultRowHeight="15.75" customHeight="1"/>
  <cols>
    <col min="1" max="1" width="9.6640625" bestFit="1" customWidth="1"/>
    <col min="2" max="2" width="41.1640625" bestFit="1" customWidth="1"/>
    <col min="3" max="3" width="10.33203125" bestFit="1" customWidth="1"/>
    <col min="4" max="4" width="25" bestFit="1" customWidth="1"/>
    <col min="5" max="5" width="24.5" bestFit="1" customWidth="1"/>
  </cols>
  <sheetData>
    <row r="1" spans="1:9" ht="13">
      <c r="A1" s="1" t="s">
        <v>569</v>
      </c>
      <c r="B1" s="10" t="s">
        <v>0</v>
      </c>
      <c r="C1" s="10" t="s">
        <v>592</v>
      </c>
      <c r="D1" s="36" t="s">
        <v>1237</v>
      </c>
      <c r="E1" s="35" t="s">
        <v>1227</v>
      </c>
      <c r="I1" s="9"/>
    </row>
    <row r="2" spans="1:9" ht="13">
      <c r="A2" s="3" t="s">
        <v>570</v>
      </c>
      <c r="B2" s="11" t="s">
        <v>53</v>
      </c>
      <c r="C2" s="49">
        <v>0.90910000000000002</v>
      </c>
      <c r="D2" t="str">
        <f>_xlfn.XLOOKUP(Graduation_Rates[[#This Row],[School Name]],Maine_Schools[School Name],Maine_Schools[Comparison Grade Span],"Error")</f>
        <v>09-12</v>
      </c>
      <c r="E2" t="str">
        <f>_xlfn.XLOOKUP(Graduation_Rates[[#This Row],[School Name]],Maine_Schools[School Name],Maine_Schools[Comparison School Type],"Error")</f>
        <v>Non Charter</v>
      </c>
      <c r="G2" s="46"/>
      <c r="I2" s="9"/>
    </row>
    <row r="3" spans="1:9" ht="13">
      <c r="A3" s="5" t="s">
        <v>570</v>
      </c>
      <c r="B3" s="12" t="s">
        <v>9</v>
      </c>
      <c r="C3" s="50">
        <v>0.85470000000000002</v>
      </c>
      <c r="D3" t="str">
        <f>_xlfn.XLOOKUP(Graduation_Rates[[#This Row],[School Name]],Maine_Schools[School Name],Maine_Schools[Comparison Grade Span],"Error")</f>
        <v>09-12</v>
      </c>
      <c r="E3" t="str">
        <f>_xlfn.XLOOKUP(Graduation_Rates[[#This Row],[School Name]],Maine_Schools[School Name],Maine_Schools[Comparison School Type],"Error")</f>
        <v>Non Charter</v>
      </c>
      <c r="G3" s="47"/>
      <c r="I3" s="9"/>
    </row>
    <row r="4" spans="1:9" ht="13">
      <c r="A4" s="3" t="s">
        <v>570</v>
      </c>
      <c r="B4" s="11" t="s">
        <v>17</v>
      </c>
      <c r="C4" s="49">
        <v>0.83239999999999992</v>
      </c>
      <c r="D4" t="str">
        <f>_xlfn.XLOOKUP(Graduation_Rates[[#This Row],[School Name]],Maine_Schools[School Name],Maine_Schools[Comparison Grade Span],"Error")</f>
        <v>08-12</v>
      </c>
      <c r="E4" t="str">
        <f>_xlfn.XLOOKUP(Graduation_Rates[[#This Row],[School Name]],Maine_Schools[School Name],Maine_Schools[Comparison School Type],"Error")</f>
        <v>Non Charter</v>
      </c>
      <c r="G4" s="46"/>
      <c r="I4" s="9"/>
    </row>
    <row r="5" spans="1:9" ht="13">
      <c r="A5" s="5" t="s">
        <v>570</v>
      </c>
      <c r="B5" s="12" t="s">
        <v>2</v>
      </c>
      <c r="C5" s="50">
        <v>0.45450000000000002</v>
      </c>
      <c r="D5" t="str">
        <f>_xlfn.XLOOKUP(Graduation_Rates[[#This Row],[School Name]],Maine_Schools[School Name],Maine_Schools[Comparison Grade Span],"Error")</f>
        <v>09-12</v>
      </c>
      <c r="E5" t="str">
        <f>_xlfn.XLOOKUP(Graduation_Rates[[#This Row],[School Name]],Maine_Schools[School Name],Maine_Schools[Comparison School Type],"Error")</f>
        <v>Non Charter</v>
      </c>
      <c r="G5" s="47"/>
      <c r="I5" s="9"/>
    </row>
    <row r="6" spans="1:9" ht="13">
      <c r="A6" s="3" t="s">
        <v>570</v>
      </c>
      <c r="B6" s="11" t="s">
        <v>95</v>
      </c>
      <c r="C6" s="49">
        <v>0.87879999999999991</v>
      </c>
      <c r="D6" t="str">
        <f>_xlfn.XLOOKUP(Graduation_Rates[[#This Row],[School Name]],Maine_Schools[School Name],Maine_Schools[Comparison Grade Span],"Error")</f>
        <v>09-12</v>
      </c>
      <c r="E6" t="str">
        <f>_xlfn.XLOOKUP(Graduation_Rates[[#This Row],[School Name]],Maine_Schools[School Name],Maine_Schools[Comparison School Type],"Error")</f>
        <v>Non Charter</v>
      </c>
      <c r="G6" s="46"/>
      <c r="I6" s="9"/>
    </row>
    <row r="7" spans="1:9" ht="13">
      <c r="A7" s="5" t="s">
        <v>570</v>
      </c>
      <c r="B7" s="12" t="s">
        <v>19</v>
      </c>
      <c r="C7" s="50">
        <v>0.87879999999999991</v>
      </c>
      <c r="D7" t="str">
        <f>_xlfn.XLOOKUP(Graduation_Rates[[#This Row],[School Name]],Maine_Schools[School Name],Maine_Schools[Comparison Grade Span],"Error")</f>
        <v>09-12</v>
      </c>
      <c r="E7" t="str">
        <f>_xlfn.XLOOKUP(Graduation_Rates[[#This Row],[School Name]],Maine_Schools[School Name],Maine_Schools[Comparison School Type],"Error")</f>
        <v>Non Charter</v>
      </c>
      <c r="G7" s="47"/>
      <c r="I7" s="9"/>
    </row>
    <row r="8" spans="1:9" ht="13">
      <c r="A8" s="3" t="s">
        <v>570</v>
      </c>
      <c r="B8" s="11" t="s">
        <v>116</v>
      </c>
      <c r="C8" s="49">
        <v>0.87769999999999992</v>
      </c>
      <c r="D8" t="str">
        <f>_xlfn.XLOOKUP(Graduation_Rates[[#This Row],[School Name]],Maine_Schools[School Name],Maine_Schools[Comparison Grade Span],"Error")</f>
        <v>09-12</v>
      </c>
      <c r="E8" t="str">
        <f>_xlfn.XLOOKUP(Graduation_Rates[[#This Row],[School Name]],Maine_Schools[School Name],Maine_Schools[Comparison School Type],"Error")</f>
        <v>Non Charter</v>
      </c>
      <c r="G8" s="46"/>
      <c r="I8" s="9"/>
    </row>
    <row r="9" spans="1:9" ht="13">
      <c r="A9" s="5" t="s">
        <v>570</v>
      </c>
      <c r="B9" s="12" t="s">
        <v>182</v>
      </c>
      <c r="C9" s="50">
        <v>0.87180000000000002</v>
      </c>
      <c r="D9" t="str">
        <f>_xlfn.XLOOKUP(Graduation_Rates[[#This Row],[School Name]],Maine_Schools[School Name],Maine_Schools[Comparison Grade Span],"Error")</f>
        <v>07-12</v>
      </c>
      <c r="E9" t="str">
        <f>_xlfn.XLOOKUP(Graduation_Rates[[#This Row],[School Name]],Maine_Schools[School Name],Maine_Schools[Comparison School Type],"Error")</f>
        <v>Non Charter</v>
      </c>
      <c r="G9" s="47"/>
      <c r="I9" s="9"/>
    </row>
    <row r="10" spans="1:9" ht="13">
      <c r="A10" s="3" t="s">
        <v>570</v>
      </c>
      <c r="B10" s="11" t="s">
        <v>128</v>
      </c>
      <c r="C10" s="49">
        <v>0.93480000000000008</v>
      </c>
      <c r="D10" t="str">
        <f>_xlfn.XLOOKUP(Graduation_Rates[[#This Row],[School Name]],Maine_Schools[School Name],Maine_Schools[Comparison Grade Span],"Error")</f>
        <v>09-12</v>
      </c>
      <c r="E10" t="str">
        <f>_xlfn.XLOOKUP(Graduation_Rates[[#This Row],[School Name]],Maine_Schools[School Name],Maine_Schools[Comparison School Type],"Error")</f>
        <v>Non Charter</v>
      </c>
      <c r="G10" s="46"/>
      <c r="I10" s="9"/>
    </row>
    <row r="11" spans="1:9" ht="13">
      <c r="A11" s="5" t="s">
        <v>570</v>
      </c>
      <c r="B11" s="12" t="s">
        <v>10</v>
      </c>
      <c r="C11" s="50">
        <v>0.78870000000000007</v>
      </c>
      <c r="D11" t="str">
        <f>_xlfn.XLOOKUP(Graduation_Rates[[#This Row],[School Name]],Maine_Schools[School Name],Maine_Schools[Comparison Grade Span],"Error")</f>
        <v>07-12</v>
      </c>
      <c r="E11" t="str">
        <f>_xlfn.XLOOKUP(Graduation_Rates[[#This Row],[School Name]],Maine_Schools[School Name],Maine_Schools[Comparison School Type],"Error")</f>
        <v>Non Charter</v>
      </c>
      <c r="G11" s="47"/>
      <c r="I11" s="9"/>
    </row>
    <row r="12" spans="1:9" ht="13">
      <c r="A12" s="3" t="s">
        <v>570</v>
      </c>
      <c r="B12" s="11" t="s">
        <v>139</v>
      </c>
      <c r="C12" s="49">
        <v>0.97109999999999996</v>
      </c>
      <c r="D12" t="str">
        <f>_xlfn.XLOOKUP(Graduation_Rates[[#This Row],[School Name]],Maine_Schools[School Name],Maine_Schools[Comparison Grade Span],"Error")</f>
        <v>09-12</v>
      </c>
      <c r="E12" t="str">
        <f>_xlfn.XLOOKUP(Graduation_Rates[[#This Row],[School Name]],Maine_Schools[School Name],Maine_Schools[Comparison School Type],"Error")</f>
        <v>Non Charter</v>
      </c>
      <c r="G12" s="46"/>
      <c r="I12" s="9"/>
    </row>
    <row r="13" spans="1:9" ht="13">
      <c r="A13" s="5" t="s">
        <v>570</v>
      </c>
      <c r="B13" s="12" t="s">
        <v>18</v>
      </c>
      <c r="C13" s="50">
        <v>0.80359999999999998</v>
      </c>
      <c r="D13" t="str">
        <f>_xlfn.XLOOKUP(Graduation_Rates[[#This Row],[School Name]],Maine_Schools[School Name],Maine_Schools[Comparison Grade Span],"Error")</f>
        <v>09-12</v>
      </c>
      <c r="E13" t="str">
        <f>_xlfn.XLOOKUP(Graduation_Rates[[#This Row],[School Name]],Maine_Schools[School Name],Maine_Schools[Comparison School Type],"Error")</f>
        <v>Non Charter</v>
      </c>
      <c r="G13" s="47"/>
      <c r="I13" s="9"/>
    </row>
    <row r="14" spans="1:9" ht="13">
      <c r="A14" s="3" t="s">
        <v>570</v>
      </c>
      <c r="B14" s="11" t="s">
        <v>24</v>
      </c>
      <c r="C14" s="49">
        <v>0.80390000000000006</v>
      </c>
      <c r="D14" t="str">
        <f>_xlfn.XLOOKUP(Graduation_Rates[[#This Row],[School Name]],Maine_Schools[School Name],Maine_Schools[Comparison Grade Span],"Error")</f>
        <v>09-12</v>
      </c>
      <c r="E14" t="str">
        <f>_xlfn.XLOOKUP(Graduation_Rates[[#This Row],[School Name]],Maine_Schools[School Name],Maine_Schools[Comparison School Type],"Error")</f>
        <v>Non Charter</v>
      </c>
      <c r="G14" s="46"/>
      <c r="I14" s="9"/>
    </row>
    <row r="15" spans="1:9" ht="13">
      <c r="A15" s="5" t="s">
        <v>570</v>
      </c>
      <c r="B15" s="12" t="s">
        <v>163</v>
      </c>
      <c r="C15" s="50">
        <v>0.91670000000000007</v>
      </c>
      <c r="D15" t="str">
        <f>_xlfn.XLOOKUP(Graduation_Rates[[#This Row],[School Name]],Maine_Schools[School Name],Maine_Schools[Comparison Grade Span],"Error")</f>
        <v>09-12</v>
      </c>
      <c r="E15" t="str">
        <f>_xlfn.XLOOKUP(Graduation_Rates[[#This Row],[School Name]],Maine_Schools[School Name],Maine_Schools[Comparison School Type],"Error")</f>
        <v>Non Charter</v>
      </c>
      <c r="G15" s="47"/>
      <c r="I15" s="9"/>
    </row>
    <row r="16" spans="1:9" ht="13">
      <c r="A16" s="3" t="s">
        <v>570</v>
      </c>
      <c r="B16" s="11" t="s">
        <v>31</v>
      </c>
      <c r="C16" s="49">
        <v>0.75</v>
      </c>
      <c r="D16" t="str">
        <f>_xlfn.XLOOKUP(Graduation_Rates[[#This Row],[School Name]],Maine_Schools[School Name],Maine_Schools[Comparison Grade Span],"Error")</f>
        <v>07-12</v>
      </c>
      <c r="E16" t="str">
        <f>_xlfn.XLOOKUP(Graduation_Rates[[#This Row],[School Name]],Maine_Schools[School Name],Maine_Schools[Comparison School Type],"Error")</f>
        <v>Non Charter</v>
      </c>
      <c r="G16" s="46"/>
      <c r="I16" s="9"/>
    </row>
    <row r="17" spans="1:9" ht="13">
      <c r="A17" s="5" t="s">
        <v>570</v>
      </c>
      <c r="B17" s="12" t="s">
        <v>177</v>
      </c>
      <c r="C17" s="50">
        <v>0.90769999999999995</v>
      </c>
      <c r="D17" t="str">
        <f>_xlfn.XLOOKUP(Graduation_Rates[[#This Row],[School Name]],Maine_Schools[School Name],Maine_Schools[Comparison Grade Span],"Error")</f>
        <v>09-12</v>
      </c>
      <c r="E17" t="str">
        <f>_xlfn.XLOOKUP(Graduation_Rates[[#This Row],[School Name]],Maine_Schools[School Name],Maine_Schools[Comparison School Type],"Error")</f>
        <v>Non Charter</v>
      </c>
      <c r="G17" s="47"/>
      <c r="I17" s="9"/>
    </row>
    <row r="18" spans="1:9" ht="13">
      <c r="A18" s="3" t="s">
        <v>570</v>
      </c>
      <c r="B18" s="11" t="s">
        <v>32</v>
      </c>
      <c r="C18" s="49">
        <v>0.8176000000000001</v>
      </c>
      <c r="D18" t="str">
        <f>_xlfn.XLOOKUP(Graduation_Rates[[#This Row],[School Name]],Maine_Schools[School Name],Maine_Schools[Comparison Grade Span],"Error")</f>
        <v>09-12</v>
      </c>
      <c r="E18" t="str">
        <f>_xlfn.XLOOKUP(Graduation_Rates[[#This Row],[School Name]],Maine_Schools[School Name],Maine_Schools[Comparison School Type],"Error")</f>
        <v>Non Charter</v>
      </c>
      <c r="G18" s="46"/>
      <c r="I18" s="9"/>
    </row>
    <row r="19" spans="1:9" ht="13">
      <c r="A19" s="5" t="s">
        <v>570</v>
      </c>
      <c r="B19" s="12" t="s">
        <v>41</v>
      </c>
      <c r="C19" s="50">
        <v>0.72900000000000009</v>
      </c>
      <c r="D19" t="str">
        <f>_xlfn.XLOOKUP(Graduation_Rates[[#This Row],[School Name]],Maine_Schools[School Name],Maine_Schools[Comparison Grade Span],"Error")</f>
        <v>09-12</v>
      </c>
      <c r="E19" t="str">
        <f>_xlfn.XLOOKUP(Graduation_Rates[[#This Row],[School Name]],Maine_Schools[School Name],Maine_Schools[Comparison School Type],"Error")</f>
        <v>Non Charter</v>
      </c>
      <c r="G19" s="47"/>
      <c r="I19" s="9"/>
    </row>
    <row r="20" spans="1:9" ht="13">
      <c r="A20" s="3" t="s">
        <v>570</v>
      </c>
      <c r="B20" s="11" t="s">
        <v>204</v>
      </c>
      <c r="C20" s="49">
        <v>0.86959999999999993</v>
      </c>
      <c r="D20" t="str">
        <f>_xlfn.XLOOKUP(Graduation_Rates[[#This Row],[School Name]],Maine_Schools[School Name],Maine_Schools[Comparison Grade Span],"Error")</f>
        <v>09-12</v>
      </c>
      <c r="E20" t="str">
        <f>_xlfn.XLOOKUP(Graduation_Rates[[#This Row],[School Name]],Maine_Schools[School Name],Maine_Schools[Comparison School Type],"Error")</f>
        <v>Non Charter</v>
      </c>
      <c r="G20" s="46"/>
      <c r="I20" s="9"/>
    </row>
    <row r="21" spans="1:9" ht="13">
      <c r="A21" s="5" t="s">
        <v>570</v>
      </c>
      <c r="B21" s="12" t="s">
        <v>71</v>
      </c>
      <c r="C21" s="50">
        <v>0.84750000000000003</v>
      </c>
      <c r="D21" t="str">
        <f>_xlfn.XLOOKUP(Graduation_Rates[[#This Row],[School Name]],Maine_Schools[School Name],Maine_Schools[Comparison Grade Span],"Error")</f>
        <v>09-12</v>
      </c>
      <c r="E21" t="str">
        <f>_xlfn.XLOOKUP(Graduation_Rates[[#This Row],[School Name]],Maine_Schools[School Name],Maine_Schools[Comparison School Type],"Error")</f>
        <v>Non Charter</v>
      </c>
      <c r="G21" s="47"/>
      <c r="I21" s="9"/>
    </row>
    <row r="22" spans="1:9" ht="13">
      <c r="A22" s="3" t="s">
        <v>570</v>
      </c>
      <c r="B22" s="11" t="s">
        <v>336</v>
      </c>
      <c r="C22" s="49">
        <v>1</v>
      </c>
      <c r="D22" t="str">
        <f>_xlfn.XLOOKUP(Graduation_Rates[[#This Row],[School Name]],Maine_Schools[School Name],Maine_Schools[Comparison Grade Span],"Error")</f>
        <v>07-12</v>
      </c>
      <c r="E22" t="str">
        <f>_xlfn.XLOOKUP(Graduation_Rates[[#This Row],[School Name]],Maine_Schools[School Name],Maine_Schools[Comparison School Type],"Error")</f>
        <v>Non Charter</v>
      </c>
      <c r="G22" s="46"/>
      <c r="I22" s="9"/>
    </row>
    <row r="23" spans="1:9" ht="13">
      <c r="A23" s="5" t="s">
        <v>570</v>
      </c>
      <c r="B23" s="12" t="s">
        <v>25</v>
      </c>
      <c r="C23" s="50">
        <v>0.94779999999999998</v>
      </c>
      <c r="D23" t="str">
        <f>_xlfn.XLOOKUP(Graduation_Rates[[#This Row],[School Name]],Maine_Schools[School Name],Maine_Schools[Comparison Grade Span],"Error")</f>
        <v>09-12</v>
      </c>
      <c r="E23" t="str">
        <f>_xlfn.XLOOKUP(Graduation_Rates[[#This Row],[School Name]],Maine_Schools[School Name],Maine_Schools[Comparison School Type],"Error")</f>
        <v>Non Charter</v>
      </c>
      <c r="G23" s="47"/>
      <c r="I23" s="9"/>
    </row>
    <row r="24" spans="1:9" ht="13">
      <c r="A24" s="3" t="s">
        <v>570</v>
      </c>
      <c r="B24" s="11" t="s">
        <v>55</v>
      </c>
      <c r="C24" s="49">
        <v>0.8841</v>
      </c>
      <c r="D24" t="str">
        <f>_xlfn.XLOOKUP(Graduation_Rates[[#This Row],[School Name]],Maine_Schools[School Name],Maine_Schools[Comparison Grade Span],"Error")</f>
        <v>09-12</v>
      </c>
      <c r="E24" t="str">
        <f>_xlfn.XLOOKUP(Graduation_Rates[[#This Row],[School Name]],Maine_Schools[School Name],Maine_Schools[Comparison School Type],"Error")</f>
        <v>Non Charter</v>
      </c>
      <c r="G24" s="46"/>
      <c r="I24" s="9"/>
    </row>
    <row r="25" spans="1:9" ht="13">
      <c r="A25" s="5" t="s">
        <v>570</v>
      </c>
      <c r="B25" s="12" t="s">
        <v>363</v>
      </c>
      <c r="C25" s="50">
        <v>0.93330000000000002</v>
      </c>
      <c r="D25" t="str">
        <f>_xlfn.XLOOKUP(Graduation_Rates[[#This Row],[School Name]],Maine_Schools[School Name],Maine_Schools[Comparison Grade Span],"Error")</f>
        <v>09-12</v>
      </c>
      <c r="E25" t="str">
        <f>_xlfn.XLOOKUP(Graduation_Rates[[#This Row],[School Name]],Maine_Schools[School Name],Maine_Schools[Comparison School Type],"Error")</f>
        <v>Non Charter</v>
      </c>
      <c r="G25" s="47"/>
      <c r="I25" s="9"/>
    </row>
    <row r="26" spans="1:9" ht="13">
      <c r="A26" s="3" t="s">
        <v>570</v>
      </c>
      <c r="B26" s="11" t="s">
        <v>259</v>
      </c>
      <c r="C26" s="49">
        <v>0.95730000000000004</v>
      </c>
      <c r="D26" t="str">
        <f>_xlfn.XLOOKUP(Graduation_Rates[[#This Row],[School Name]],Maine_Schools[School Name],Maine_Schools[Comparison Grade Span],"Error")</f>
        <v>09-12</v>
      </c>
      <c r="E26" t="str">
        <f>_xlfn.XLOOKUP(Graduation_Rates[[#This Row],[School Name]],Maine_Schools[School Name],Maine_Schools[Comparison School Type],"Error")</f>
        <v>Non Charter</v>
      </c>
      <c r="G26" s="46"/>
      <c r="I26" s="9"/>
    </row>
    <row r="27" spans="1:9" ht="30" customHeight="1">
      <c r="A27" s="5" t="s">
        <v>570</v>
      </c>
      <c r="B27" s="12" t="s">
        <v>265</v>
      </c>
      <c r="C27" s="50">
        <v>1</v>
      </c>
      <c r="D27" t="str">
        <f>_xlfn.XLOOKUP(Graduation_Rates[[#This Row],[School Name]],Maine_Schools[School Name],Maine_Schools[Comparison Grade Span],"Error")</f>
        <v>KG-12</v>
      </c>
      <c r="E27" t="str">
        <f>_xlfn.XLOOKUP(Graduation_Rates[[#This Row],[School Name]],Maine_Schools[School Name],Maine_Schools[Comparison School Type],"Error")</f>
        <v>Non Charter</v>
      </c>
      <c r="G27" s="47"/>
      <c r="I27" s="9"/>
    </row>
    <row r="28" spans="1:9" ht="13">
      <c r="A28" s="3" t="s">
        <v>570</v>
      </c>
      <c r="B28" s="11" t="s">
        <v>45</v>
      </c>
      <c r="C28" s="49">
        <v>0.65790000000000004</v>
      </c>
      <c r="D28" t="str">
        <f>_xlfn.XLOOKUP(Graduation_Rates[[#This Row],[School Name]],Maine_Schools[School Name],Maine_Schools[Comparison Grade Span],"Error")</f>
        <v>06-12</v>
      </c>
      <c r="E28" t="str">
        <f>_xlfn.XLOOKUP(Graduation_Rates[[#This Row],[School Name]],Maine_Schools[School Name],Maine_Schools[Comparison School Type],"Error")</f>
        <v>Non Charter</v>
      </c>
      <c r="G28" s="46"/>
      <c r="I28" s="9"/>
    </row>
    <row r="29" spans="1:9" ht="13">
      <c r="A29" s="5" t="s">
        <v>570</v>
      </c>
      <c r="B29" s="12" t="s">
        <v>394</v>
      </c>
      <c r="C29" s="50">
        <v>0.93220000000000003</v>
      </c>
      <c r="D29" t="str">
        <f>_xlfn.XLOOKUP(Graduation_Rates[[#This Row],[School Name]],Maine_Schools[School Name],Maine_Schools[Comparison Grade Span],"Error")</f>
        <v>09-12</v>
      </c>
      <c r="E29" t="str">
        <f>_xlfn.XLOOKUP(Graduation_Rates[[#This Row],[School Name]],Maine_Schools[School Name],Maine_Schools[Comparison School Type],"Error")</f>
        <v>Non Charter</v>
      </c>
      <c r="G29" s="47"/>
      <c r="I29" s="9"/>
    </row>
    <row r="30" spans="1:9" ht="13">
      <c r="A30" s="3" t="s">
        <v>570</v>
      </c>
      <c r="B30" s="11" t="s">
        <v>397</v>
      </c>
      <c r="C30" s="49">
        <v>0.86250000000000004</v>
      </c>
      <c r="D30" t="str">
        <f>_xlfn.XLOOKUP(Graduation_Rates[[#This Row],[School Name]],Maine_Schools[School Name],Maine_Schools[Comparison Grade Span],"Error")</f>
        <v>09-12</v>
      </c>
      <c r="E30" t="str">
        <f>_xlfn.XLOOKUP(Graduation_Rates[[#This Row],[School Name]],Maine_Schools[School Name],Maine_Schools[Comparison School Type],"Error")</f>
        <v>Non Charter</v>
      </c>
      <c r="G30" s="46"/>
      <c r="I30" s="9"/>
    </row>
    <row r="31" spans="1:9" ht="13">
      <c r="A31" s="5" t="s">
        <v>570</v>
      </c>
      <c r="B31" s="12" t="s">
        <v>158</v>
      </c>
      <c r="C31" s="50">
        <v>0.87139999999999995</v>
      </c>
      <c r="D31" t="str">
        <f>_xlfn.XLOOKUP(Graduation_Rates[[#This Row],[School Name]],Maine_Schools[School Name],Maine_Schools[Comparison Grade Span],"Error")</f>
        <v>09-12</v>
      </c>
      <c r="E31" t="str">
        <f>_xlfn.XLOOKUP(Graduation_Rates[[#This Row],[School Name]],Maine_Schools[School Name],Maine_Schools[Comparison School Type],"Error")</f>
        <v>Non Charter</v>
      </c>
      <c r="G31" s="47"/>
      <c r="I31" s="9"/>
    </row>
    <row r="32" spans="1:9" ht="13">
      <c r="A32" s="3" t="s">
        <v>570</v>
      </c>
      <c r="B32" s="11" t="s">
        <v>273</v>
      </c>
      <c r="C32" s="49">
        <v>0.96510000000000007</v>
      </c>
      <c r="D32" t="str">
        <f>_xlfn.XLOOKUP(Graduation_Rates[[#This Row],[School Name]],Maine_Schools[School Name],Maine_Schools[Comparison Grade Span],"Error")</f>
        <v>09-12</v>
      </c>
      <c r="E32" t="str">
        <f>_xlfn.XLOOKUP(Graduation_Rates[[#This Row],[School Name]],Maine_Schools[School Name],Maine_Schools[Comparison School Type],"Error")</f>
        <v>Non Charter</v>
      </c>
      <c r="G32" s="46"/>
      <c r="I32" s="9"/>
    </row>
    <row r="33" spans="1:9" ht="13">
      <c r="A33" s="5" t="s">
        <v>570</v>
      </c>
      <c r="B33" s="12" t="s">
        <v>66</v>
      </c>
      <c r="C33" s="50">
        <v>0.85470000000000002</v>
      </c>
      <c r="D33" t="str">
        <f>_xlfn.XLOOKUP(Graduation_Rates[[#This Row],[School Name]],Maine_Schools[School Name],Maine_Schools[Comparison Grade Span],"Error")</f>
        <v>09-12</v>
      </c>
      <c r="E33" t="str">
        <f>_xlfn.XLOOKUP(Graduation_Rates[[#This Row],[School Name]],Maine_Schools[School Name],Maine_Schools[Comparison School Type],"Error")</f>
        <v>Non Charter</v>
      </c>
      <c r="G33" s="47"/>
      <c r="I33" s="9"/>
    </row>
    <row r="34" spans="1:9" ht="13">
      <c r="A34" s="3" t="s">
        <v>570</v>
      </c>
      <c r="B34" s="11" t="s">
        <v>52</v>
      </c>
      <c r="C34" s="49">
        <v>0.72409999999999997</v>
      </c>
      <c r="D34" t="str">
        <f>_xlfn.XLOOKUP(Graduation_Rates[[#This Row],[School Name]],Maine_Schools[School Name],Maine_Schools[Comparison Grade Span],"Error")</f>
        <v>06-12</v>
      </c>
      <c r="E34" t="str">
        <f>_xlfn.XLOOKUP(Graduation_Rates[[#This Row],[School Name]],Maine_Schools[School Name],Maine_Schools[Comparison School Type],"Error")</f>
        <v>Non Charter</v>
      </c>
      <c r="G34" s="46"/>
      <c r="I34" s="9"/>
    </row>
    <row r="35" spans="1:9" ht="13">
      <c r="A35" s="5" t="s">
        <v>570</v>
      </c>
      <c r="B35" s="12" t="s">
        <v>427</v>
      </c>
      <c r="C35" s="50">
        <v>0.84920000000000007</v>
      </c>
      <c r="D35" t="str">
        <f>_xlfn.XLOOKUP(Graduation_Rates[[#This Row],[School Name]],Maine_Schools[School Name],Maine_Schools[Comparison Grade Span],"Error")</f>
        <v>09-12</v>
      </c>
      <c r="E35" t="str">
        <f>_xlfn.XLOOKUP(Graduation_Rates[[#This Row],[School Name]],Maine_Schools[School Name],Maine_Schools[Comparison School Type],"Error")</f>
        <v>Non Charter</v>
      </c>
      <c r="G35" s="47"/>
      <c r="I35" s="9"/>
    </row>
    <row r="36" spans="1:9" ht="13">
      <c r="A36" s="3" t="s">
        <v>570</v>
      </c>
      <c r="B36" s="11" t="s">
        <v>298</v>
      </c>
      <c r="C36" s="49">
        <v>0.93480000000000008</v>
      </c>
      <c r="D36" t="str">
        <f>_xlfn.XLOOKUP(Graduation_Rates[[#This Row],[School Name]],Maine_Schools[School Name],Maine_Schools[Comparison Grade Span],"Error")</f>
        <v>09-12</v>
      </c>
      <c r="E36" t="str">
        <f>_xlfn.XLOOKUP(Graduation_Rates[[#This Row],[School Name]],Maine_Schools[School Name],Maine_Schools[Comparison School Type],"Error")</f>
        <v>Non Charter</v>
      </c>
      <c r="G36" s="46"/>
      <c r="I36" s="9"/>
    </row>
    <row r="37" spans="1:9" ht="13">
      <c r="A37" s="5" t="s">
        <v>570</v>
      </c>
      <c r="B37" s="12" t="s">
        <v>344</v>
      </c>
      <c r="C37" s="50">
        <v>0.8286</v>
      </c>
      <c r="D37" t="str">
        <f>_xlfn.XLOOKUP(Graduation_Rates[[#This Row],[School Name]],Maine_Schools[School Name],Maine_Schools[Comparison Grade Span],"Error")</f>
        <v>07-12</v>
      </c>
      <c r="E37" t="str">
        <f>_xlfn.XLOOKUP(Graduation_Rates[[#This Row],[School Name]],Maine_Schools[School Name],Maine_Schools[Comparison School Type],"Error")</f>
        <v>Non Charter</v>
      </c>
      <c r="G37" s="47"/>
      <c r="I37" s="9"/>
    </row>
    <row r="38" spans="1:9" ht="13">
      <c r="A38" s="3" t="s">
        <v>570</v>
      </c>
      <c r="B38" s="11" t="s">
        <v>316</v>
      </c>
      <c r="C38" s="49">
        <v>0.85980000000000001</v>
      </c>
      <c r="D38" t="str">
        <f>_xlfn.XLOOKUP(Graduation_Rates[[#This Row],[School Name]],Maine_Schools[School Name],Maine_Schools[Comparison Grade Span],"Error")</f>
        <v>09-12</v>
      </c>
      <c r="E38" t="str">
        <f>_xlfn.XLOOKUP(Graduation_Rates[[#This Row],[School Name]],Maine_Schools[School Name],Maine_Schools[Comparison School Type],"Error")</f>
        <v>Non Charter</v>
      </c>
      <c r="G38" s="46"/>
      <c r="I38" s="9"/>
    </row>
    <row r="39" spans="1:9" ht="13">
      <c r="A39" s="5" t="s">
        <v>570</v>
      </c>
      <c r="B39" s="12" t="s">
        <v>171</v>
      </c>
      <c r="C39" s="50">
        <v>1</v>
      </c>
      <c r="D39" t="str">
        <f>_xlfn.XLOOKUP(Graduation_Rates[[#This Row],[School Name]],Maine_Schools[School Name],Maine_Schools[Comparison Grade Span],"Error")</f>
        <v>KG-12</v>
      </c>
      <c r="E39" t="str">
        <f>_xlfn.XLOOKUP(Graduation_Rates[[#This Row],[School Name]],Maine_Schools[School Name],Maine_Schools[Comparison School Type],"Error")</f>
        <v>Non Charter</v>
      </c>
      <c r="G39" s="47"/>
      <c r="I39" s="9"/>
    </row>
    <row r="40" spans="1:9" ht="13">
      <c r="A40" s="3" t="s">
        <v>570</v>
      </c>
      <c r="B40" s="11" t="s">
        <v>108</v>
      </c>
      <c r="C40" s="49">
        <v>1</v>
      </c>
      <c r="D40" t="str">
        <f>_xlfn.XLOOKUP(Graduation_Rates[[#This Row],[School Name]],Maine_Schools[School Name],Maine_Schools[Comparison Grade Span],"Error")</f>
        <v>09-12</v>
      </c>
      <c r="E40" t="str">
        <f>_xlfn.XLOOKUP(Graduation_Rates[[#This Row],[School Name]],Maine_Schools[School Name],Maine_Schools[Comparison School Type],"Error")</f>
        <v>Non Charter</v>
      </c>
      <c r="G40" s="46"/>
      <c r="I40" s="9"/>
    </row>
    <row r="41" spans="1:9" ht="13">
      <c r="A41" s="5" t="s">
        <v>570</v>
      </c>
      <c r="B41" s="12" t="s">
        <v>305</v>
      </c>
      <c r="C41" s="50">
        <v>0.97109999999999996</v>
      </c>
      <c r="D41" t="str">
        <f>_xlfn.XLOOKUP(Graduation_Rates[[#This Row],[School Name]],Maine_Schools[School Name],Maine_Schools[Comparison Grade Span],"Error")</f>
        <v>09-12</v>
      </c>
      <c r="E41" t="str">
        <f>_xlfn.XLOOKUP(Graduation_Rates[[#This Row],[School Name]],Maine_Schools[School Name],Maine_Schools[Comparison School Type],"Error")</f>
        <v>Non Charter</v>
      </c>
      <c r="G41" s="47"/>
      <c r="I41" s="9"/>
    </row>
    <row r="42" spans="1:9" ht="30.75" customHeight="1">
      <c r="A42" s="3" t="s">
        <v>570</v>
      </c>
      <c r="B42" s="11" t="s">
        <v>83</v>
      </c>
      <c r="C42" s="49">
        <v>0.90349999999999997</v>
      </c>
      <c r="D42" t="str">
        <f>_xlfn.XLOOKUP(Graduation_Rates[[#This Row],[School Name]],Maine_Schools[School Name],Maine_Schools[Comparison Grade Span],"Error")</f>
        <v>09-12</v>
      </c>
      <c r="E42" t="str">
        <f>_xlfn.XLOOKUP(Graduation_Rates[[#This Row],[School Name]],Maine_Schools[School Name],Maine_Schools[Comparison School Type],"Error")</f>
        <v>Non Charter</v>
      </c>
      <c r="G42" s="46"/>
      <c r="I42" s="9"/>
    </row>
    <row r="43" spans="1:9" ht="13">
      <c r="A43" s="5" t="s">
        <v>570</v>
      </c>
      <c r="B43" s="12" t="s">
        <v>57</v>
      </c>
      <c r="C43" s="50">
        <v>0.81540000000000001</v>
      </c>
      <c r="D43" t="str">
        <f>_xlfn.XLOOKUP(Graduation_Rates[[#This Row],[School Name]],Maine_Schools[School Name],Maine_Schools[Comparison Grade Span],"Error")</f>
        <v>09-12</v>
      </c>
      <c r="E43" t="str">
        <f>_xlfn.XLOOKUP(Graduation_Rates[[#This Row],[School Name]],Maine_Schools[School Name],Maine_Schools[Comparison School Type],"Error")</f>
        <v>Non Charter</v>
      </c>
      <c r="G43" s="47"/>
      <c r="I43" s="9"/>
    </row>
    <row r="44" spans="1:9" ht="13">
      <c r="A44" s="3" t="s">
        <v>570</v>
      </c>
      <c r="B44" s="11" t="s">
        <v>267</v>
      </c>
      <c r="C44" s="49">
        <v>0.83109999999999995</v>
      </c>
      <c r="D44" t="str">
        <f>_xlfn.XLOOKUP(Graduation_Rates[[#This Row],[School Name]],Maine_Schools[School Name],Maine_Schools[Comparison Grade Span],"Error")</f>
        <v>09-12</v>
      </c>
      <c r="E44" t="str">
        <f>_xlfn.XLOOKUP(Graduation_Rates[[#This Row],[School Name]],Maine_Schools[School Name],Maine_Schools[Comparison School Type],"Error")</f>
        <v>Non Charter</v>
      </c>
      <c r="G44" s="46"/>
      <c r="I44" s="9"/>
    </row>
    <row r="45" spans="1:9" ht="13">
      <c r="A45" s="5" t="s">
        <v>570</v>
      </c>
      <c r="B45" s="12" t="s">
        <v>63</v>
      </c>
      <c r="C45" s="50">
        <v>0.69569999999999999</v>
      </c>
      <c r="D45" t="str">
        <f>_xlfn.XLOOKUP(Graduation_Rates[[#This Row],[School Name]],Maine_Schools[School Name],Maine_Schools[Comparison Grade Span],"Error")</f>
        <v>09-12</v>
      </c>
      <c r="E45" t="str">
        <f>_xlfn.XLOOKUP(Graduation_Rates[[#This Row],[School Name]],Maine_Schools[School Name],Maine_Schools[Comparison School Type],"Error")</f>
        <v>Non Charter</v>
      </c>
      <c r="G45" s="47"/>
      <c r="I45" s="9"/>
    </row>
    <row r="46" spans="1:9" ht="13">
      <c r="A46" s="3" t="s">
        <v>570</v>
      </c>
      <c r="B46" s="11" t="s">
        <v>72</v>
      </c>
      <c r="C46" s="49">
        <v>0.67769999999999997</v>
      </c>
      <c r="D46" t="str">
        <f>_xlfn.XLOOKUP(Graduation_Rates[[#This Row],[School Name]],Maine_Schools[School Name],Maine_Schools[Comparison Grade Span],"Error")</f>
        <v>09-12</v>
      </c>
      <c r="E46" t="str">
        <f>_xlfn.XLOOKUP(Graduation_Rates[[#This Row],[School Name]],Maine_Schools[School Name],Maine_Schools[Comparison School Type],"Error")</f>
        <v>Non Charter</v>
      </c>
      <c r="G46" s="46"/>
      <c r="I46" s="9"/>
    </row>
    <row r="47" spans="1:9" ht="13">
      <c r="A47" s="5" t="s">
        <v>570</v>
      </c>
      <c r="B47" s="12" t="s">
        <v>199</v>
      </c>
      <c r="C47" s="50">
        <v>0.86510000000000009</v>
      </c>
      <c r="D47" t="str">
        <f>_xlfn.XLOOKUP(Graduation_Rates[[#This Row],[School Name]],Maine_Schools[School Name],Maine_Schools[Comparison Grade Span],"Error")</f>
        <v>09-12</v>
      </c>
      <c r="E47" t="str">
        <f>_xlfn.XLOOKUP(Graduation_Rates[[#This Row],[School Name]],Maine_Schools[School Name],Maine_Schools[Comparison School Type],"Error")</f>
        <v>Non Charter</v>
      </c>
      <c r="G47" s="47"/>
      <c r="I47" s="9"/>
    </row>
    <row r="48" spans="1:9" ht="13">
      <c r="A48" s="3" t="s">
        <v>570</v>
      </c>
      <c r="B48" s="11" t="s">
        <v>112</v>
      </c>
      <c r="C48" s="49">
        <v>0.85189999999999999</v>
      </c>
      <c r="D48" t="str">
        <f>_xlfn.XLOOKUP(Graduation_Rates[[#This Row],[School Name]],Maine_Schools[School Name],Maine_Schools[Comparison Grade Span],"Error")</f>
        <v>09-12</v>
      </c>
      <c r="E48" t="str">
        <f>_xlfn.XLOOKUP(Graduation_Rates[[#This Row],[School Name]],Maine_Schools[School Name],Maine_Schools[Comparison School Type],"Error")</f>
        <v>Non Charter</v>
      </c>
      <c r="G48" s="46"/>
      <c r="I48" s="9"/>
    </row>
    <row r="49" spans="1:9" ht="13">
      <c r="A49" s="5" t="s">
        <v>570</v>
      </c>
      <c r="B49" s="12" t="s">
        <v>76</v>
      </c>
      <c r="C49" s="50">
        <v>0.79170000000000007</v>
      </c>
      <c r="D49" t="str">
        <f>_xlfn.XLOOKUP(Graduation_Rates[[#This Row],[School Name]],Maine_Schools[School Name],Maine_Schools[Comparison Grade Span],"Error")</f>
        <v>09-12</v>
      </c>
      <c r="E49" t="str">
        <f>_xlfn.XLOOKUP(Graduation_Rates[[#This Row],[School Name]],Maine_Schools[School Name],Maine_Schools[Comparison School Type],"Error")</f>
        <v>Non Charter</v>
      </c>
      <c r="G49" s="47"/>
      <c r="I49" s="9"/>
    </row>
    <row r="50" spans="1:9" ht="13">
      <c r="A50" s="3" t="s">
        <v>570</v>
      </c>
      <c r="B50" s="11" t="s">
        <v>356</v>
      </c>
      <c r="C50" s="49">
        <v>0.93409999999999993</v>
      </c>
      <c r="D50" t="str">
        <f>_xlfn.XLOOKUP(Graduation_Rates[[#This Row],[School Name]],Maine_Schools[School Name],Maine_Schools[Comparison Grade Span],"Error")</f>
        <v>09-12</v>
      </c>
      <c r="E50" t="str">
        <f>_xlfn.XLOOKUP(Graduation_Rates[[#This Row],[School Name]],Maine_Schools[School Name],Maine_Schools[Comparison School Type],"Error")</f>
        <v>Non Charter</v>
      </c>
      <c r="G50" s="46"/>
      <c r="I50" s="9"/>
    </row>
    <row r="51" spans="1:9" ht="13">
      <c r="A51" s="5" t="s">
        <v>570</v>
      </c>
      <c r="B51" s="12" t="s">
        <v>483</v>
      </c>
      <c r="C51" s="50">
        <v>0.93489999999999995</v>
      </c>
      <c r="D51" t="str">
        <f>_xlfn.XLOOKUP(Graduation_Rates[[#This Row],[School Name]],Maine_Schools[School Name],Maine_Schools[Comparison Grade Span],"Error")</f>
        <v>09-12</v>
      </c>
      <c r="E51" t="str">
        <f>_xlfn.XLOOKUP(Graduation_Rates[[#This Row],[School Name]],Maine_Schools[School Name],Maine_Schools[Comparison School Type],"Error")</f>
        <v>Non Charter</v>
      </c>
      <c r="G51" s="47"/>
      <c r="I51" s="9"/>
    </row>
    <row r="52" spans="1:9" ht="13">
      <c r="A52" s="3" t="s">
        <v>570</v>
      </c>
      <c r="B52" s="11" t="s">
        <v>293</v>
      </c>
      <c r="C52" s="49">
        <v>0.92409999999999992</v>
      </c>
      <c r="D52" t="str">
        <f>_xlfn.XLOOKUP(Graduation_Rates[[#This Row],[School Name]],Maine_Schools[School Name],Maine_Schools[Comparison Grade Span],"Error")</f>
        <v>09-12</v>
      </c>
      <c r="E52" t="str">
        <f>_xlfn.XLOOKUP(Graduation_Rates[[#This Row],[School Name]],Maine_Schools[School Name],Maine_Schools[Comparison School Type],"Error")</f>
        <v>Non Charter</v>
      </c>
      <c r="G52" s="46"/>
      <c r="I52" s="9"/>
    </row>
    <row r="53" spans="1:9" ht="13">
      <c r="A53" s="5" t="s">
        <v>570</v>
      </c>
      <c r="B53" s="12" t="s">
        <v>364</v>
      </c>
      <c r="C53" s="50">
        <v>0.84510000000000007</v>
      </c>
      <c r="D53" t="str">
        <f>_xlfn.XLOOKUP(Graduation_Rates[[#This Row],[School Name]],Maine_Schools[School Name],Maine_Schools[Comparison Grade Span],"Error")</f>
        <v>09-12</v>
      </c>
      <c r="E53" t="str">
        <f>_xlfn.XLOOKUP(Graduation_Rates[[#This Row],[School Name]],Maine_Schools[School Name],Maine_Schools[Comparison School Type],"Error")</f>
        <v>Non Charter</v>
      </c>
      <c r="G53" s="47"/>
      <c r="I53" s="9"/>
    </row>
    <row r="54" spans="1:9" ht="13">
      <c r="A54" s="3" t="s">
        <v>570</v>
      </c>
      <c r="B54" s="11" t="s">
        <v>81</v>
      </c>
      <c r="C54" s="49">
        <v>0.8095</v>
      </c>
      <c r="D54" t="str">
        <f>_xlfn.XLOOKUP(Graduation_Rates[[#This Row],[School Name]],Maine_Schools[School Name],Maine_Schools[Comparison Grade Span],"Error")</f>
        <v>09-12</v>
      </c>
      <c r="E54" t="str">
        <f>_xlfn.XLOOKUP(Graduation_Rates[[#This Row],[School Name]],Maine_Schools[School Name],Maine_Schools[Comparison School Type],"Error")</f>
        <v>Non Charter</v>
      </c>
      <c r="G54" s="46"/>
      <c r="I54" s="9"/>
    </row>
    <row r="55" spans="1:9" ht="13">
      <c r="A55" s="5" t="s">
        <v>570</v>
      </c>
      <c r="B55" s="12" t="s">
        <v>294</v>
      </c>
      <c r="C55" s="50">
        <v>0.91299999999999992</v>
      </c>
      <c r="D55" t="str">
        <f>_xlfn.XLOOKUP(Graduation_Rates[[#This Row],[School Name]],Maine_Schools[School Name],Maine_Schools[Comparison Grade Span],"Error")</f>
        <v>09-12</v>
      </c>
      <c r="E55" t="str">
        <f>_xlfn.XLOOKUP(Graduation_Rates[[#This Row],[School Name]],Maine_Schools[School Name],Maine_Schools[Comparison School Type],"Error")</f>
        <v>Non Charter</v>
      </c>
      <c r="G55" s="47"/>
      <c r="I55" s="9"/>
    </row>
    <row r="56" spans="1:9" ht="13">
      <c r="A56" s="3" t="s">
        <v>570</v>
      </c>
      <c r="B56" s="11" t="s">
        <v>121</v>
      </c>
      <c r="C56" s="49">
        <v>0.92569999999999997</v>
      </c>
      <c r="D56" t="str">
        <f>_xlfn.XLOOKUP(Graduation_Rates[[#This Row],[School Name]],Maine_Schools[School Name],Maine_Schools[Comparison Grade Span],"Error")</f>
        <v>09-12</v>
      </c>
      <c r="E56" t="str">
        <f>_xlfn.XLOOKUP(Graduation_Rates[[#This Row],[School Name]],Maine_Schools[School Name],Maine_Schools[Comparison School Type],"Error")</f>
        <v>Non Charter</v>
      </c>
      <c r="G56" s="46"/>
      <c r="I56" s="9"/>
    </row>
    <row r="57" spans="1:9" ht="13">
      <c r="A57" s="5" t="s">
        <v>570</v>
      </c>
      <c r="B57" s="12" t="s">
        <v>61</v>
      </c>
      <c r="C57" s="50">
        <v>0.8448</v>
      </c>
      <c r="D57" t="str">
        <f>_xlfn.XLOOKUP(Graduation_Rates[[#This Row],[School Name]],Maine_Schools[School Name],Maine_Schools[Comparison Grade Span],"Error")</f>
        <v>09-12</v>
      </c>
      <c r="E57" t="str">
        <f>_xlfn.XLOOKUP(Graduation_Rates[[#This Row],[School Name]],Maine_Schools[School Name],Maine_Schools[Comparison School Type],"Error")</f>
        <v>Non Charter</v>
      </c>
      <c r="G57" s="47"/>
      <c r="I57" s="9"/>
    </row>
    <row r="58" spans="1:9" ht="13">
      <c r="A58" s="3" t="s">
        <v>570</v>
      </c>
      <c r="B58" s="11" t="s">
        <v>127</v>
      </c>
      <c r="C58" s="49">
        <v>0.82689999999999997</v>
      </c>
      <c r="D58" t="str">
        <f>_xlfn.XLOOKUP(Graduation_Rates[[#This Row],[School Name]],Maine_Schools[School Name],Maine_Schools[Comparison Grade Span],"Error")</f>
        <v>09-12</v>
      </c>
      <c r="E58" t="str">
        <f>_xlfn.XLOOKUP(Graduation_Rates[[#This Row],[School Name]],Maine_Schools[School Name],Maine_Schools[Comparison School Type],"Error")</f>
        <v>Non Charter</v>
      </c>
      <c r="G58" s="46"/>
      <c r="I58" s="9"/>
    </row>
    <row r="59" spans="1:9" ht="13">
      <c r="A59" s="5" t="s">
        <v>570</v>
      </c>
      <c r="B59" s="12" t="s">
        <v>381</v>
      </c>
      <c r="C59" s="50">
        <v>0.92590000000000006</v>
      </c>
      <c r="D59" t="str">
        <f>_xlfn.XLOOKUP(Graduation_Rates[[#This Row],[School Name]],Maine_Schools[School Name],Maine_Schools[Comparison Grade Span],"Error")</f>
        <v>09-12</v>
      </c>
      <c r="E59" t="str">
        <f>_xlfn.XLOOKUP(Graduation_Rates[[#This Row],[School Name]],Maine_Schools[School Name],Maine_Schools[Comparison School Type],"Error")</f>
        <v>Non Charter</v>
      </c>
      <c r="G59" s="47"/>
      <c r="I59" s="9"/>
    </row>
    <row r="60" spans="1:9" ht="13">
      <c r="A60" s="3" t="s">
        <v>570</v>
      </c>
      <c r="B60" s="11" t="s">
        <v>133</v>
      </c>
      <c r="C60" s="49">
        <v>0.88890000000000002</v>
      </c>
      <c r="D60" t="str">
        <f>_xlfn.XLOOKUP(Graduation_Rates[[#This Row],[School Name]],Maine_Schools[School Name],Maine_Schools[Comparison Grade Span],"Error")</f>
        <v>09-12</v>
      </c>
      <c r="E60" t="str">
        <f>_xlfn.XLOOKUP(Graduation_Rates[[#This Row],[School Name]],Maine_Schools[School Name],Maine_Schools[Comparison School Type],"Error")</f>
        <v>Non Charter</v>
      </c>
      <c r="G60" s="46"/>
      <c r="I60" s="9"/>
    </row>
    <row r="61" spans="1:9" ht="13">
      <c r="A61" s="5" t="s">
        <v>570</v>
      </c>
      <c r="B61" s="12" t="s">
        <v>229</v>
      </c>
      <c r="C61" s="50">
        <v>0.93330000000000002</v>
      </c>
      <c r="D61" t="str">
        <f>_xlfn.XLOOKUP(Graduation_Rates[[#This Row],[School Name]],Maine_Schools[School Name],Maine_Schools[Comparison Grade Span],"Error")</f>
        <v>09-12</v>
      </c>
      <c r="E61" t="str">
        <f>_xlfn.XLOOKUP(Graduation_Rates[[#This Row],[School Name]],Maine_Schools[School Name],Maine_Schools[Comparison School Type],"Error")</f>
        <v>Non Charter</v>
      </c>
      <c r="G61" s="47"/>
      <c r="I61" s="9"/>
    </row>
    <row r="62" spans="1:9" ht="13">
      <c r="A62" s="3" t="s">
        <v>570</v>
      </c>
      <c r="B62" s="11" t="s">
        <v>87</v>
      </c>
      <c r="C62" s="49">
        <v>0.80230000000000001</v>
      </c>
      <c r="D62" t="str">
        <f>_xlfn.XLOOKUP(Graduation_Rates[[#This Row],[School Name]],Maine_Schools[School Name],Maine_Schools[Comparison Grade Span],"Error")</f>
        <v>09-12</v>
      </c>
      <c r="E62" t="str">
        <f>_xlfn.XLOOKUP(Graduation_Rates[[#This Row],[School Name]],Maine_Schools[School Name],Maine_Schools[Comparison School Type],"Error")</f>
        <v>Non Charter</v>
      </c>
      <c r="G62" s="46"/>
      <c r="I62" s="9"/>
    </row>
    <row r="63" spans="1:9" ht="13">
      <c r="A63" s="5" t="s">
        <v>570</v>
      </c>
      <c r="B63" s="12" t="s">
        <v>145</v>
      </c>
      <c r="C63" s="50">
        <v>0.90569999999999995</v>
      </c>
      <c r="D63" t="str">
        <f>_xlfn.XLOOKUP(Graduation_Rates[[#This Row],[School Name]],Maine_Schools[School Name],Maine_Schools[Comparison Grade Span],"Error")</f>
        <v>07-12</v>
      </c>
      <c r="E63" t="str">
        <f>_xlfn.XLOOKUP(Graduation_Rates[[#This Row],[School Name]],Maine_Schools[School Name],Maine_Schools[Comparison School Type],"Error")</f>
        <v>Non Charter</v>
      </c>
      <c r="G63" s="47"/>
      <c r="I63" s="9"/>
    </row>
    <row r="64" spans="1:9" ht="13">
      <c r="A64" s="3" t="s">
        <v>570</v>
      </c>
      <c r="B64" s="11" t="s">
        <v>322</v>
      </c>
      <c r="C64" s="49">
        <v>0.93830000000000002</v>
      </c>
      <c r="D64" t="str">
        <f>_xlfn.XLOOKUP(Graduation_Rates[[#This Row],[School Name]],Maine_Schools[School Name],Maine_Schools[Comparison Grade Span],"Error")</f>
        <v>08-12</v>
      </c>
      <c r="E64" t="str">
        <f>_xlfn.XLOOKUP(Graduation_Rates[[#This Row],[School Name]],Maine_Schools[School Name],Maine_Schools[Comparison School Type],"Error")</f>
        <v>Non Charter</v>
      </c>
      <c r="G64" s="46"/>
      <c r="I64" s="9"/>
    </row>
    <row r="65" spans="1:9" ht="13">
      <c r="A65" s="5" t="s">
        <v>570</v>
      </c>
      <c r="B65" s="12" t="s">
        <v>201</v>
      </c>
      <c r="C65" s="50">
        <v>0.90410000000000001</v>
      </c>
      <c r="D65" t="str">
        <f>_xlfn.XLOOKUP(Graduation_Rates[[#This Row],[School Name]],Maine_Schools[School Name],Maine_Schools[Comparison Grade Span],"Error")</f>
        <v>09-12</v>
      </c>
      <c r="E65" t="str">
        <f>_xlfn.XLOOKUP(Graduation_Rates[[#This Row],[School Name]],Maine_Schools[School Name],Maine_Schools[Comparison School Type],"Error")</f>
        <v>Non Charter</v>
      </c>
      <c r="G65" s="47"/>
      <c r="I65" s="9"/>
    </row>
    <row r="66" spans="1:9" ht="13">
      <c r="A66" s="3" t="s">
        <v>570</v>
      </c>
      <c r="B66" s="11" t="s">
        <v>504</v>
      </c>
      <c r="C66" s="49">
        <v>1</v>
      </c>
      <c r="D66" t="str">
        <f>_xlfn.XLOOKUP(Graduation_Rates[[#This Row],[School Name]],Maine_Schools[School Name],Maine_Schools[Comparison Grade Span],"Error")</f>
        <v>KG-12</v>
      </c>
      <c r="E66" t="str">
        <f>_xlfn.XLOOKUP(Graduation_Rates[[#This Row],[School Name]],Maine_Schools[School Name],Maine_Schools[Comparison School Type],"Error")</f>
        <v>Non Charter</v>
      </c>
      <c r="G66" s="46"/>
      <c r="I66" s="9"/>
    </row>
    <row r="67" spans="1:9" ht="13">
      <c r="A67" s="5" t="s">
        <v>570</v>
      </c>
      <c r="B67" s="12" t="s">
        <v>165</v>
      </c>
      <c r="C67" s="50">
        <v>0.90480000000000005</v>
      </c>
      <c r="D67" t="str">
        <f>_xlfn.XLOOKUP(Graduation_Rates[[#This Row],[School Name]],Maine_Schools[School Name],Maine_Schools[Comparison Grade Span],"Error")</f>
        <v>09-12</v>
      </c>
      <c r="E67" t="str">
        <f>_xlfn.XLOOKUP(Graduation_Rates[[#This Row],[School Name]],Maine_Schools[School Name],Maine_Schools[Comparison School Type],"Error")</f>
        <v>Non Charter</v>
      </c>
      <c r="G67" s="47"/>
      <c r="I67" s="9"/>
    </row>
    <row r="68" spans="1:9" ht="13">
      <c r="A68" s="3" t="s">
        <v>570</v>
      </c>
      <c r="B68" s="11" t="s">
        <v>91</v>
      </c>
      <c r="C68" s="49">
        <v>0.81819999999999993</v>
      </c>
      <c r="D68" t="str">
        <f>_xlfn.XLOOKUP(Graduation_Rates[[#This Row],[School Name]],Maine_Schools[School Name],Maine_Schools[Comparison Grade Span],"Error")</f>
        <v>09-12</v>
      </c>
      <c r="E68" t="str">
        <f>_xlfn.XLOOKUP(Graduation_Rates[[#This Row],[School Name]],Maine_Schools[School Name],Maine_Schools[Comparison School Type],"Error")</f>
        <v>Non Charter</v>
      </c>
      <c r="G68" s="46"/>
      <c r="I68" s="9"/>
    </row>
    <row r="69" spans="1:9" ht="13">
      <c r="A69" s="5" t="s">
        <v>570</v>
      </c>
      <c r="B69" s="12" t="s">
        <v>97</v>
      </c>
      <c r="C69" s="50">
        <v>0.81480000000000008</v>
      </c>
      <c r="D69" t="str">
        <f>_xlfn.XLOOKUP(Graduation_Rates[[#This Row],[School Name]],Maine_Schools[School Name],Maine_Schools[Comparison Grade Span],"Error")</f>
        <v>09-12</v>
      </c>
      <c r="E69" t="str">
        <f>_xlfn.XLOOKUP(Graduation_Rates[[#This Row],[School Name]],Maine_Schools[School Name],Maine_Schools[Comparison School Type],"Error")</f>
        <v>Non Charter</v>
      </c>
      <c r="G69" s="47"/>
      <c r="I69" s="9"/>
    </row>
    <row r="70" spans="1:9" ht="13">
      <c r="A70" s="3" t="s">
        <v>570</v>
      </c>
      <c r="B70" s="11" t="s">
        <v>170</v>
      </c>
      <c r="C70" s="49">
        <v>0.82959999999999989</v>
      </c>
      <c r="D70" t="str">
        <f>_xlfn.XLOOKUP(Graduation_Rates[[#This Row],[School Name]],Maine_Schools[School Name],Maine_Schools[Comparison Grade Span],"Error")</f>
        <v>09-12</v>
      </c>
      <c r="E70" t="str">
        <f>_xlfn.XLOOKUP(Graduation_Rates[[#This Row],[School Name]],Maine_Schools[School Name],Maine_Schools[Comparison School Type],"Error")</f>
        <v>Non Charter</v>
      </c>
      <c r="G70" s="46"/>
      <c r="I70" s="9"/>
    </row>
    <row r="71" spans="1:9" ht="13">
      <c r="A71" s="5" t="s">
        <v>570</v>
      </c>
      <c r="B71" s="12" t="s">
        <v>155</v>
      </c>
      <c r="C71" s="50">
        <v>0.9043000000000001</v>
      </c>
      <c r="D71" t="str">
        <f>_xlfn.XLOOKUP(Graduation_Rates[[#This Row],[School Name]],Maine_Schools[School Name],Maine_Schools[Comparison Grade Span],"Error")</f>
        <v>09-12</v>
      </c>
      <c r="E71" t="str">
        <f>_xlfn.XLOOKUP(Graduation_Rates[[#This Row],[School Name]],Maine_Schools[School Name],Maine_Schools[Comparison School Type],"Error")</f>
        <v>Non Charter</v>
      </c>
      <c r="G71" s="47"/>
      <c r="I71" s="9"/>
    </row>
    <row r="72" spans="1:9" ht="13">
      <c r="A72" s="3" t="s">
        <v>570</v>
      </c>
      <c r="B72" s="11" t="s">
        <v>178</v>
      </c>
      <c r="C72" s="49">
        <v>0.82900000000000007</v>
      </c>
      <c r="D72" t="str">
        <f>_xlfn.XLOOKUP(Graduation_Rates[[#This Row],[School Name]],Maine_Schools[School Name],Maine_Schools[Comparison Grade Span],"Error")</f>
        <v>09-12</v>
      </c>
      <c r="E72" t="str">
        <f>_xlfn.XLOOKUP(Graduation_Rates[[#This Row],[School Name]],Maine_Schools[School Name],Maine_Schools[Comparison School Type],"Error")</f>
        <v>Non Charter</v>
      </c>
      <c r="G72" s="46"/>
      <c r="I72" s="9"/>
    </row>
    <row r="73" spans="1:9" ht="13">
      <c r="A73" s="5" t="s">
        <v>570</v>
      </c>
      <c r="B73" s="12" t="s">
        <v>216</v>
      </c>
      <c r="C73" s="50">
        <v>0.83329999999999993</v>
      </c>
      <c r="D73" t="str">
        <f>_xlfn.XLOOKUP(Graduation_Rates[[#This Row],[School Name]],Maine_Schools[School Name],Maine_Schools[Comparison Grade Span],"Error")</f>
        <v>05-12</v>
      </c>
      <c r="E73" t="str">
        <f>_xlfn.XLOOKUP(Graduation_Rates[[#This Row],[School Name]],Maine_Schools[School Name],Maine_Schools[Comparison School Type],"Error")</f>
        <v>Non Charter</v>
      </c>
      <c r="G73" s="47"/>
      <c r="I73" s="9"/>
    </row>
    <row r="74" spans="1:9" ht="13">
      <c r="A74" s="3" t="s">
        <v>570</v>
      </c>
      <c r="B74" s="11" t="s">
        <v>424</v>
      </c>
      <c r="C74" s="49">
        <v>0.8234999999999999</v>
      </c>
      <c r="D74" t="str">
        <f>_xlfn.XLOOKUP(Graduation_Rates[[#This Row],[School Name]],Maine_Schools[School Name],Maine_Schools[Comparison Grade Span],"Error")</f>
        <v>07-12</v>
      </c>
      <c r="E74" t="str">
        <f>_xlfn.XLOOKUP(Graduation_Rates[[#This Row],[School Name]],Maine_Schools[School Name],Maine_Schools[Comparison School Type],"Error")</f>
        <v>Non Charter</v>
      </c>
      <c r="G74" s="46"/>
      <c r="I74" s="9"/>
    </row>
    <row r="75" spans="1:9" ht="13">
      <c r="A75" s="5" t="s">
        <v>570</v>
      </c>
      <c r="B75" s="12" t="s">
        <v>279</v>
      </c>
      <c r="C75" s="50">
        <v>0.82930000000000004</v>
      </c>
      <c r="D75" t="str">
        <f>_xlfn.XLOOKUP(Graduation_Rates[[#This Row],[School Name]],Maine_Schools[School Name],Maine_Schools[Comparison Grade Span],"Error")</f>
        <v>09-12</v>
      </c>
      <c r="E75" t="str">
        <f>_xlfn.XLOOKUP(Graduation_Rates[[#This Row],[School Name]],Maine_Schools[School Name],Maine_Schools[Comparison School Type],"Error")</f>
        <v>Non Charter</v>
      </c>
      <c r="G75" s="47"/>
      <c r="I75" s="9"/>
    </row>
    <row r="76" spans="1:9" ht="13">
      <c r="A76" s="3" t="s">
        <v>570</v>
      </c>
      <c r="B76" s="11" t="s">
        <v>101</v>
      </c>
      <c r="C76" s="49">
        <v>0.75680000000000003</v>
      </c>
      <c r="D76" t="str">
        <f>_xlfn.XLOOKUP(Graduation_Rates[[#This Row],[School Name]],Maine_Schools[School Name],Maine_Schools[Comparison Grade Span],"Error")</f>
        <v>09-12</v>
      </c>
      <c r="E76" t="str">
        <f>_xlfn.XLOOKUP(Graduation_Rates[[#This Row],[School Name]],Maine_Schools[School Name],Maine_Schools[Comparison School Type],"Error")</f>
        <v>Non Charter</v>
      </c>
      <c r="G76" s="46"/>
      <c r="I76" s="9"/>
    </row>
    <row r="77" spans="1:9" ht="13">
      <c r="A77" s="5" t="s">
        <v>570</v>
      </c>
      <c r="B77" s="12" t="s">
        <v>353</v>
      </c>
      <c r="C77" s="50">
        <v>0.84549999999999992</v>
      </c>
      <c r="D77" t="str">
        <f>_xlfn.XLOOKUP(Graduation_Rates[[#This Row],[School Name]],Maine_Schools[School Name],Maine_Schools[Comparison Grade Span],"Error")</f>
        <v>09-12</v>
      </c>
      <c r="E77" t="str">
        <f>_xlfn.XLOOKUP(Graduation_Rates[[#This Row],[School Name]],Maine_Schools[School Name],Maine_Schools[Comparison School Type],"Error")</f>
        <v>Non Charter</v>
      </c>
      <c r="G77" s="47"/>
      <c r="I77" s="9"/>
    </row>
    <row r="78" spans="1:9" ht="13">
      <c r="A78" s="3" t="s">
        <v>570</v>
      </c>
      <c r="B78" s="11" t="s">
        <v>175</v>
      </c>
      <c r="C78" s="49">
        <v>0.82609999999999995</v>
      </c>
      <c r="D78" t="str">
        <f>_xlfn.XLOOKUP(Graduation_Rates[[#This Row],[School Name]],Maine_Schools[School Name],Maine_Schools[Comparison Grade Span],"Error")</f>
        <v>09-12</v>
      </c>
      <c r="E78" t="str">
        <f>_xlfn.XLOOKUP(Graduation_Rates[[#This Row],[School Name]],Maine_Schools[School Name],Maine_Schools[Comparison School Type],"Error")</f>
        <v>Non Charter</v>
      </c>
      <c r="G78" s="46"/>
      <c r="I78" s="9"/>
    </row>
    <row r="79" spans="1:9" ht="13">
      <c r="A79" s="5" t="s">
        <v>570</v>
      </c>
      <c r="B79" s="12" t="s">
        <v>168</v>
      </c>
      <c r="C79" s="50">
        <v>0.89390000000000003</v>
      </c>
      <c r="D79" t="str">
        <f>_xlfn.XLOOKUP(Graduation_Rates[[#This Row],[School Name]],Maine_Schools[School Name],Maine_Schools[Comparison Grade Span],"Error")</f>
        <v>09-12</v>
      </c>
      <c r="E79" t="str">
        <f>_xlfn.XLOOKUP(Graduation_Rates[[#This Row],[School Name]],Maine_Schools[School Name],Maine_Schools[Comparison School Type],"Error")</f>
        <v>Non Charter</v>
      </c>
      <c r="G79" s="47"/>
      <c r="I79" s="9"/>
    </row>
    <row r="80" spans="1:9" ht="13">
      <c r="A80" s="3" t="s">
        <v>570</v>
      </c>
      <c r="B80" s="11" t="s">
        <v>193</v>
      </c>
      <c r="C80" s="49">
        <v>0.92189999999999994</v>
      </c>
      <c r="D80" t="str">
        <f>_xlfn.XLOOKUP(Graduation_Rates[[#This Row],[School Name]],Maine_Schools[School Name],Maine_Schools[Comparison Grade Span],"Error")</f>
        <v>09-12</v>
      </c>
      <c r="E80" t="str">
        <f>_xlfn.XLOOKUP(Graduation_Rates[[#This Row],[School Name]],Maine_Schools[School Name],Maine_Schools[Comparison School Type],"Error")</f>
        <v>Non Charter</v>
      </c>
      <c r="G80" s="46"/>
      <c r="I80" s="9"/>
    </row>
    <row r="81" spans="1:9" ht="13">
      <c r="A81" s="5" t="s">
        <v>570</v>
      </c>
      <c r="B81" s="12" t="s">
        <v>524</v>
      </c>
      <c r="C81" s="50">
        <v>0.9595999999999999</v>
      </c>
      <c r="D81" t="str">
        <f>_xlfn.XLOOKUP(Graduation_Rates[[#This Row],[School Name]],Maine_Schools[School Name],Maine_Schools[Comparison Grade Span],"Error")</f>
        <v>09-12</v>
      </c>
      <c r="E81" t="str">
        <f>_xlfn.XLOOKUP(Graduation_Rates[[#This Row],[School Name]],Maine_Schools[School Name],Maine_Schools[Comparison School Type],"Error")</f>
        <v>Non Charter</v>
      </c>
      <c r="G81" s="47"/>
      <c r="I81" s="9"/>
    </row>
    <row r="82" spans="1:9" ht="13">
      <c r="A82" s="3" t="s">
        <v>570</v>
      </c>
      <c r="B82" s="11" t="s">
        <v>105</v>
      </c>
      <c r="C82" s="49">
        <v>0.68969999999999998</v>
      </c>
      <c r="D82" t="str">
        <f>_xlfn.XLOOKUP(Graduation_Rates[[#This Row],[School Name]],Maine_Schools[School Name],Maine_Schools[Comparison Grade Span],"Error")</f>
        <v>09-12</v>
      </c>
      <c r="E82" t="str">
        <f>_xlfn.XLOOKUP(Graduation_Rates[[#This Row],[School Name]],Maine_Schools[School Name],Maine_Schools[Comparison School Type],"Error")</f>
        <v>Non Charter</v>
      </c>
      <c r="G82" s="46"/>
      <c r="I82" s="9"/>
    </row>
    <row r="83" spans="1:9" ht="13">
      <c r="A83" s="5" t="s">
        <v>570</v>
      </c>
      <c r="B83" s="12" t="s">
        <v>109</v>
      </c>
      <c r="C83" s="50">
        <v>0.8125</v>
      </c>
      <c r="D83" t="str">
        <f>_xlfn.XLOOKUP(Graduation_Rates[[#This Row],[School Name]],Maine_Schools[School Name],Maine_Schools[Comparison Grade Span],"Error")</f>
        <v>09-12</v>
      </c>
      <c r="E83" t="str">
        <f>_xlfn.XLOOKUP(Graduation_Rates[[#This Row],[School Name]],Maine_Schools[School Name],Maine_Schools[Comparison School Type],"Error")</f>
        <v>Non Charter</v>
      </c>
      <c r="G83" s="47"/>
      <c r="I83" s="9"/>
    </row>
    <row r="84" spans="1:9" ht="13">
      <c r="A84" s="3" t="s">
        <v>570</v>
      </c>
      <c r="B84" s="11" t="s">
        <v>444</v>
      </c>
      <c r="C84" s="49">
        <v>1</v>
      </c>
      <c r="D84" t="str">
        <f>_xlfn.XLOOKUP(Graduation_Rates[[#This Row],[School Name]],Maine_Schools[School Name],Maine_Schools[Comparison Grade Span],"Error")</f>
        <v>PK-12</v>
      </c>
      <c r="E84" t="str">
        <f>_xlfn.XLOOKUP(Graduation_Rates[[#This Row],[School Name]],Maine_Schools[School Name],Maine_Schools[Comparison School Type],"Error")</f>
        <v>Non Charter</v>
      </c>
      <c r="G84" s="46"/>
      <c r="I84" s="9"/>
    </row>
    <row r="85" spans="1:9" ht="13">
      <c r="A85" s="5" t="s">
        <v>570</v>
      </c>
      <c r="B85" s="12" t="s">
        <v>376</v>
      </c>
      <c r="C85" s="50">
        <v>0.91090000000000004</v>
      </c>
      <c r="D85" t="str">
        <f>_xlfn.XLOOKUP(Graduation_Rates[[#This Row],[School Name]],Maine_Schools[School Name],Maine_Schools[Comparison Grade Span],"Error")</f>
        <v>09-12</v>
      </c>
      <c r="E85" t="str">
        <f>_xlfn.XLOOKUP(Graduation_Rates[[#This Row],[School Name]],Maine_Schools[School Name],Maine_Schools[Comparison School Type],"Error")</f>
        <v>Non Charter</v>
      </c>
      <c r="G85" s="47"/>
      <c r="I85" s="9"/>
    </row>
    <row r="86" spans="1:9" ht="13">
      <c r="A86" s="3" t="s">
        <v>570</v>
      </c>
      <c r="B86" s="11" t="s">
        <v>115</v>
      </c>
      <c r="C86" s="49">
        <v>0.75</v>
      </c>
      <c r="D86" t="str">
        <f>_xlfn.XLOOKUP(Graduation_Rates[[#This Row],[School Name]],Maine_Schools[School Name],Maine_Schools[Comparison Grade Span],"Error")</f>
        <v>09-12</v>
      </c>
      <c r="E86" t="str">
        <f>_xlfn.XLOOKUP(Graduation_Rates[[#This Row],[School Name]],Maine_Schools[School Name],Maine_Schools[Comparison School Type],"Error")</f>
        <v>Non Charter</v>
      </c>
      <c r="G86" s="46"/>
      <c r="I86" s="9"/>
    </row>
    <row r="87" spans="1:9" ht="13">
      <c r="A87" s="5" t="s">
        <v>570</v>
      </c>
      <c r="B87" s="12" t="s">
        <v>119</v>
      </c>
      <c r="C87" s="50">
        <v>0.75760000000000005</v>
      </c>
      <c r="D87" t="str">
        <f>_xlfn.XLOOKUP(Graduation_Rates[[#This Row],[School Name]],Maine_Schools[School Name],Maine_Schools[Comparison Grade Span],"Error")</f>
        <v>06-12</v>
      </c>
      <c r="E87" t="str">
        <f>_xlfn.XLOOKUP(Graduation_Rates[[#This Row],[School Name]],Maine_Schools[School Name],Maine_Schools[Comparison School Type],"Error")</f>
        <v>Non Charter</v>
      </c>
      <c r="G87" s="47"/>
      <c r="I87" s="9"/>
    </row>
    <row r="88" spans="1:9" ht="13">
      <c r="A88" s="3" t="s">
        <v>570</v>
      </c>
      <c r="B88" s="11" t="s">
        <v>123</v>
      </c>
      <c r="C88" s="49">
        <v>0.81579999999999997</v>
      </c>
      <c r="D88" t="str">
        <f>_xlfn.XLOOKUP(Graduation_Rates[[#This Row],[School Name]],Maine_Schools[School Name],Maine_Schools[Comparison Grade Span],"Error")</f>
        <v>09-12</v>
      </c>
      <c r="E88" t="str">
        <f>_xlfn.XLOOKUP(Graduation_Rates[[#This Row],[School Name]],Maine_Schools[School Name],Maine_Schools[Comparison School Type],"Error")</f>
        <v>Non Charter</v>
      </c>
      <c r="G88" s="46"/>
      <c r="I88" s="9"/>
    </row>
    <row r="89" spans="1:9" ht="13">
      <c r="A89" s="5" t="s">
        <v>570</v>
      </c>
      <c r="B89" s="12" t="s">
        <v>125</v>
      </c>
      <c r="C89" s="50">
        <v>0.77780000000000005</v>
      </c>
      <c r="D89" t="str">
        <f>_xlfn.XLOOKUP(Graduation_Rates[[#This Row],[School Name]],Maine_Schools[School Name],Maine_Schools[Comparison Grade Span],"Error")</f>
        <v>09-12</v>
      </c>
      <c r="E89" t="str">
        <f>_xlfn.XLOOKUP(Graduation_Rates[[#This Row],[School Name]],Maine_Schools[School Name],Maine_Schools[Comparison School Type],"Error")</f>
        <v>Non Charter</v>
      </c>
      <c r="G89" s="47"/>
      <c r="I89" s="9"/>
    </row>
    <row r="90" spans="1:9" ht="13">
      <c r="A90" s="3" t="s">
        <v>570</v>
      </c>
      <c r="B90" s="11" t="s">
        <v>538</v>
      </c>
      <c r="C90" s="49">
        <v>0.91670000000000007</v>
      </c>
      <c r="D90" t="str">
        <f>_xlfn.XLOOKUP(Graduation_Rates[[#This Row],[School Name]],Maine_Schools[School Name],Maine_Schools[Comparison Grade Span],"Error")</f>
        <v>06-12</v>
      </c>
      <c r="E90" t="str">
        <f>_xlfn.XLOOKUP(Graduation_Rates[[#This Row],[School Name]],Maine_Schools[School Name],Maine_Schools[Comparison School Type],"Error")</f>
        <v>Non Charter</v>
      </c>
      <c r="G90" s="46"/>
      <c r="I90" s="9"/>
    </row>
    <row r="91" spans="1:9" ht="13">
      <c r="A91" s="5" t="s">
        <v>570</v>
      </c>
      <c r="B91" s="12" t="s">
        <v>131</v>
      </c>
      <c r="C91" s="50">
        <v>0.70590000000000008</v>
      </c>
      <c r="D91" t="str">
        <f>_xlfn.XLOOKUP(Graduation_Rates[[#This Row],[School Name]],Maine_Schools[School Name],Maine_Schools[Comparison Grade Span],"Error")</f>
        <v>05-12</v>
      </c>
      <c r="E91" t="str">
        <f>_xlfn.XLOOKUP(Graduation_Rates[[#This Row],[School Name]],Maine_Schools[School Name],Maine_Schools[Comparison School Type],"Error")</f>
        <v>Non Charter</v>
      </c>
      <c r="G91" s="47"/>
      <c r="I91" s="9"/>
    </row>
    <row r="92" spans="1:9" ht="13">
      <c r="A92" s="3" t="s">
        <v>570</v>
      </c>
      <c r="B92" s="11" t="s">
        <v>134</v>
      </c>
      <c r="C92" s="49">
        <v>0.8175</v>
      </c>
      <c r="D92" t="str">
        <f>_xlfn.XLOOKUP(Graduation_Rates[[#This Row],[School Name]],Maine_Schools[School Name],Maine_Schools[Comparison Grade Span],"Error")</f>
        <v>09-12</v>
      </c>
      <c r="E92" t="str">
        <f>_xlfn.XLOOKUP(Graduation_Rates[[#This Row],[School Name]],Maine_Schools[School Name],Maine_Schools[Comparison School Type],"Error")</f>
        <v>Non Charter</v>
      </c>
      <c r="G92" s="46"/>
      <c r="I92" s="9"/>
    </row>
    <row r="93" spans="1:9" ht="13">
      <c r="A93" s="5" t="s">
        <v>570</v>
      </c>
      <c r="B93" s="12" t="s">
        <v>137</v>
      </c>
      <c r="C93" s="50">
        <v>0.8</v>
      </c>
      <c r="D93" t="str">
        <f>_xlfn.XLOOKUP(Graduation_Rates[[#This Row],[School Name]],Maine_Schools[School Name],Maine_Schools[Comparison Grade Span],"Error")</f>
        <v>09-12</v>
      </c>
      <c r="E93" t="str">
        <f>_xlfn.XLOOKUP(Graduation_Rates[[#This Row],[School Name]],Maine_Schools[School Name],Maine_Schools[Comparison School Type],"Error")</f>
        <v>Non Charter</v>
      </c>
      <c r="G93" s="47"/>
      <c r="I93" s="9"/>
    </row>
    <row r="94" spans="1:9" ht="13">
      <c r="A94" s="3" t="s">
        <v>570</v>
      </c>
      <c r="B94" s="11" t="s">
        <v>247</v>
      </c>
      <c r="C94" s="49">
        <v>0.90870000000000006</v>
      </c>
      <c r="D94" t="str">
        <f>_xlfn.XLOOKUP(Graduation_Rates[[#This Row],[School Name]],Maine_Schools[School Name],Maine_Schools[Comparison Grade Span],"Error")</f>
        <v>09-12</v>
      </c>
      <c r="E94" t="str">
        <f>_xlfn.XLOOKUP(Graduation_Rates[[#This Row],[School Name]],Maine_Schools[School Name],Maine_Schools[Comparison School Type],"Error")</f>
        <v>Non Charter</v>
      </c>
      <c r="G94" s="46"/>
      <c r="I94" s="9"/>
    </row>
    <row r="95" spans="1:9" ht="13">
      <c r="A95" s="5" t="s">
        <v>570</v>
      </c>
      <c r="B95" s="12" t="s">
        <v>412</v>
      </c>
      <c r="C95" s="50">
        <v>0.86360000000000003</v>
      </c>
      <c r="D95" t="str">
        <f>_xlfn.XLOOKUP(Graduation_Rates[[#This Row],[School Name]],Maine_Schools[School Name],Maine_Schools[Comparison Grade Span],"Error")</f>
        <v>09-12</v>
      </c>
      <c r="E95" t="str">
        <f>_xlfn.XLOOKUP(Graduation_Rates[[#This Row],[School Name]],Maine_Schools[School Name],Maine_Schools[Comparison School Type],"Error")</f>
        <v>Non Charter</v>
      </c>
      <c r="G95" s="47"/>
      <c r="I95" s="9"/>
    </row>
    <row r="96" spans="1:9" ht="13">
      <c r="A96" s="3" t="s">
        <v>570</v>
      </c>
      <c r="B96" s="11" t="s">
        <v>142</v>
      </c>
      <c r="C96" s="49">
        <v>0.77269999999999994</v>
      </c>
      <c r="D96" t="str">
        <f>_xlfn.XLOOKUP(Graduation_Rates[[#This Row],[School Name]],Maine_Schools[School Name],Maine_Schools[Comparison Grade Span],"Error")</f>
        <v>09-12</v>
      </c>
      <c r="E96" t="str">
        <f>_xlfn.XLOOKUP(Graduation_Rates[[#This Row],[School Name]],Maine_Schools[School Name],Maine_Schools[Comparison School Type],"Error")</f>
        <v>Non Charter</v>
      </c>
      <c r="G96" s="46"/>
      <c r="I96" s="9"/>
    </row>
    <row r="97" spans="1:9" ht="13">
      <c r="A97" s="5" t="s">
        <v>570</v>
      </c>
      <c r="B97" s="12" t="s">
        <v>148</v>
      </c>
      <c r="C97" s="50">
        <v>0.71879999999999999</v>
      </c>
      <c r="D97" t="str">
        <f>_xlfn.XLOOKUP(Graduation_Rates[[#This Row],[School Name]],Maine_Schools[School Name],Maine_Schools[Comparison Grade Span],"Error")</f>
        <v>06-12</v>
      </c>
      <c r="E97" t="str">
        <f>_xlfn.XLOOKUP(Graduation_Rates[[#This Row],[School Name]],Maine_Schools[School Name],Maine_Schools[Comparison School Type],"Error")</f>
        <v>Non Charter</v>
      </c>
      <c r="G97" s="47"/>
      <c r="I97" s="9"/>
    </row>
    <row r="98" spans="1:9" ht="13">
      <c r="A98" s="3" t="s">
        <v>570</v>
      </c>
      <c r="B98" s="11" t="s">
        <v>320</v>
      </c>
      <c r="C98" s="49">
        <v>1</v>
      </c>
      <c r="D98" t="str">
        <f>_xlfn.XLOOKUP(Graduation_Rates[[#This Row],[School Name]],Maine_Schools[School Name],Maine_Schools[Comparison Grade Span],"Error")</f>
        <v>06-12</v>
      </c>
      <c r="E98" t="str">
        <f>_xlfn.XLOOKUP(Graduation_Rates[[#This Row],[School Name]],Maine_Schools[School Name],Maine_Schools[Comparison School Type],"Error")</f>
        <v>Non Charter</v>
      </c>
      <c r="G98" s="46"/>
      <c r="I98" s="9"/>
    </row>
    <row r="99" spans="1:9" ht="13">
      <c r="A99" s="5" t="s">
        <v>570</v>
      </c>
      <c r="B99" s="12" t="s">
        <v>566</v>
      </c>
      <c r="C99" s="50">
        <v>0.95239999999999991</v>
      </c>
      <c r="D99" t="str">
        <f>_xlfn.XLOOKUP(Graduation_Rates[[#This Row],[School Name]],Maine_Schools[School Name],Maine_Schools[Comparison Grade Span],"Error")</f>
        <v>09-12</v>
      </c>
      <c r="E99" t="str">
        <f>_xlfn.XLOOKUP(Graduation_Rates[[#This Row],[School Name]],Maine_Schools[School Name],Maine_Schools[Comparison School Type],"Error")</f>
        <v>Non Charter</v>
      </c>
      <c r="G99" s="47"/>
      <c r="I99" s="9"/>
    </row>
    <row r="100" spans="1:9" ht="13">
      <c r="A100" s="3" t="s">
        <v>570</v>
      </c>
      <c r="B100" s="11" t="s">
        <v>478</v>
      </c>
      <c r="C100" s="49">
        <v>0.94569999999999999</v>
      </c>
      <c r="D100" t="str">
        <f>_xlfn.XLOOKUP(Graduation_Rates[[#This Row],[School Name]],Maine_Schools[School Name],Maine_Schools[Comparison Grade Span],"Error")</f>
        <v>09-12</v>
      </c>
      <c r="E100" t="str">
        <f>_xlfn.XLOOKUP(Graduation_Rates[[#This Row],[School Name]],Maine_Schools[School Name],Maine_Schools[Comparison School Type],"Error")</f>
        <v>Non Charter</v>
      </c>
      <c r="G100" s="46"/>
      <c r="I100" s="9"/>
    </row>
    <row r="101" spans="1:9" ht="13">
      <c r="A101" s="5" t="s">
        <v>570</v>
      </c>
      <c r="B101" t="s">
        <v>645</v>
      </c>
      <c r="C101" s="50">
        <v>0.94</v>
      </c>
      <c r="D101" t="str">
        <f>_xlfn.XLOOKUP(Graduation_Rates[[#This Row],[School Name]],Maine_Schools[School Name],Maine_Schools[Comparison Grade Span],"Error")</f>
        <v>06-12</v>
      </c>
      <c r="E101" t="str">
        <f>_xlfn.XLOOKUP(Graduation_Rates[[#This Row],[School Name]],Maine_Schools[School Name],Maine_Schools[Comparison School Type],"Error")</f>
        <v>Charter</v>
      </c>
      <c r="G101" s="47"/>
      <c r="I101" s="9"/>
    </row>
    <row r="102" spans="1:9" ht="13">
      <c r="A102" s="3" t="s">
        <v>570</v>
      </c>
      <c r="B102" t="s">
        <v>572</v>
      </c>
      <c r="C102" s="49">
        <v>0.74099999999999999</v>
      </c>
      <c r="D102" t="str">
        <f>_xlfn.XLOOKUP(Graduation_Rates[[#This Row],[School Name]],Maine_Schools[School Name],Maine_Schools[Comparison Grade Span],"Error")</f>
        <v>09-12</v>
      </c>
      <c r="E102" t="str">
        <f>_xlfn.XLOOKUP(Graduation_Rates[[#This Row],[School Name]],Maine_Schools[School Name],Maine_Schools[Comparison School Type],"Error")</f>
        <v>Charter</v>
      </c>
      <c r="G102" s="46"/>
      <c r="I102" s="9"/>
    </row>
    <row r="103" spans="1:9" ht="13">
      <c r="A103" s="5" t="s">
        <v>570</v>
      </c>
      <c r="B103" t="s">
        <v>576</v>
      </c>
      <c r="C103" s="50">
        <v>0.94830000000000003</v>
      </c>
      <c r="D103" t="str">
        <f>_xlfn.XLOOKUP(Graduation_Rates[[#This Row],[School Name]],Maine_Schools[School Name],Maine_Schools[Comparison Grade Span],"Error")</f>
        <v>09-12</v>
      </c>
      <c r="E103" t="str">
        <f>_xlfn.XLOOKUP(Graduation_Rates[[#This Row],[School Name]],Maine_Schools[School Name],Maine_Schools[Comparison School Type],"Error")</f>
        <v>Charter</v>
      </c>
      <c r="G103" s="47"/>
      <c r="I103" s="9"/>
    </row>
    <row r="104" spans="1:9" ht="13">
      <c r="A104" s="3" t="s">
        <v>570</v>
      </c>
      <c r="B104" t="s">
        <v>575</v>
      </c>
      <c r="C104" s="49">
        <v>0.875</v>
      </c>
      <c r="D104" t="str">
        <f>_xlfn.XLOOKUP(Graduation_Rates[[#This Row],[School Name]],Maine_Schools[School Name],Maine_Schools[Comparison Grade Span],"Error")</f>
        <v>09-12</v>
      </c>
      <c r="E104" t="str">
        <f>_xlfn.XLOOKUP(Graduation_Rates[[#This Row],[School Name]],Maine_Schools[School Name],Maine_Schools[Comparison School Type],"Error")</f>
        <v>Charter</v>
      </c>
      <c r="G104" s="46"/>
      <c r="I104" s="9"/>
    </row>
    <row r="105" spans="1:9" ht="13">
      <c r="A105" s="5" t="s">
        <v>570</v>
      </c>
      <c r="B105" t="s">
        <v>574</v>
      </c>
      <c r="C105" s="50">
        <v>0.97650000000000003</v>
      </c>
      <c r="D105" t="str">
        <f>_xlfn.XLOOKUP(Graduation_Rates[[#This Row],[School Name]],Maine_Schools[School Name],Maine_Schools[Comparison Grade Span],"Error")</f>
        <v>09-12</v>
      </c>
      <c r="E105" t="str">
        <f>_xlfn.XLOOKUP(Graduation_Rates[[#This Row],[School Name]],Maine_Schools[School Name],Maine_Schools[Comparison School Type],"Error")</f>
        <v>Charter</v>
      </c>
      <c r="G105" s="47"/>
      <c r="I105" s="9"/>
    </row>
    <row r="106" spans="1:9" ht="13">
      <c r="A106" s="3" t="s">
        <v>570</v>
      </c>
      <c r="B106" s="11" t="s">
        <v>578</v>
      </c>
      <c r="C106" s="49">
        <v>1</v>
      </c>
      <c r="D106" t="str">
        <f>_xlfn.XLOOKUP(Graduation_Rates[[#This Row],[School Name]],Maine_Schools[School Name],Maine_Schools[Comparison Grade Span],"Error")</f>
        <v>07-12</v>
      </c>
      <c r="E106" t="str">
        <f>_xlfn.XLOOKUP(Graduation_Rates[[#This Row],[School Name]],Maine_Schools[School Name],Maine_Schools[Comparison School Type],"Error")</f>
        <v>Charter</v>
      </c>
      <c r="G106" s="46"/>
      <c r="I106" s="9"/>
    </row>
    <row r="107" spans="1:9" ht="13">
      <c r="A107" s="7" t="s">
        <v>570</v>
      </c>
      <c r="B107" s="13" t="s">
        <v>577</v>
      </c>
      <c r="C107" s="51">
        <v>0.91299999999999992</v>
      </c>
      <c r="D107" t="str">
        <f>_xlfn.XLOOKUP(Graduation_Rates[[#This Row],[School Name]],Maine_Schools[School Name],Maine_Schools[Comparison Grade Span],"Error")</f>
        <v>07-12</v>
      </c>
      <c r="E107" t="str">
        <f>_xlfn.XLOOKUP(Graduation_Rates[[#This Row],[School Name]],Maine_Schools[School Name],Maine_Schools[Comparison School Type],"Error")</f>
        <v>Charter</v>
      </c>
      <c r="G107" s="48"/>
      <c r="I107" s="9"/>
    </row>
    <row r="108" spans="1:9" ht="13">
      <c r="I108" s="9"/>
    </row>
    <row r="109" spans="1:9" ht="13">
      <c r="I109" s="9"/>
    </row>
    <row r="110" spans="1:9" ht="13">
      <c r="I110" s="9"/>
    </row>
    <row r="111" spans="1:9" ht="13">
      <c r="I111" s="9"/>
    </row>
    <row r="112" spans="1:9" ht="13">
      <c r="I112" s="9"/>
    </row>
    <row r="113" spans="9:9" ht="13">
      <c r="I113" s="9"/>
    </row>
    <row r="114" spans="9:9" ht="13">
      <c r="I114" s="9"/>
    </row>
    <row r="115" spans="9:9" ht="13">
      <c r="I115" s="9"/>
    </row>
    <row r="116" spans="9:9" ht="13">
      <c r="I116" s="9"/>
    </row>
    <row r="117" spans="9:9" ht="13">
      <c r="I117" s="9"/>
    </row>
    <row r="118" spans="9:9" ht="13">
      <c r="I118" s="9"/>
    </row>
    <row r="119" spans="9:9" ht="13">
      <c r="I119" s="9"/>
    </row>
    <row r="120" spans="9:9" ht="13">
      <c r="I120" s="9"/>
    </row>
    <row r="121" spans="9:9" ht="13">
      <c r="I121" s="9"/>
    </row>
    <row r="122" spans="9:9" ht="13">
      <c r="I122" s="9"/>
    </row>
    <row r="123" spans="9:9" ht="13">
      <c r="I123" s="9"/>
    </row>
    <row r="124" spans="9:9" ht="13">
      <c r="I124" s="9"/>
    </row>
    <row r="125" spans="9:9" ht="13">
      <c r="I125" s="9"/>
    </row>
    <row r="126" spans="9:9" ht="13">
      <c r="I126" s="9"/>
    </row>
    <row r="127" spans="9:9" ht="13">
      <c r="I127" s="9"/>
    </row>
    <row r="128" spans="9:9" ht="13">
      <c r="I128" s="9"/>
    </row>
    <row r="129" spans="9:9" ht="13">
      <c r="I129" s="9"/>
    </row>
    <row r="130" spans="9:9" ht="13">
      <c r="I130" s="9"/>
    </row>
    <row r="131" spans="9:9" ht="13">
      <c r="I131" s="9"/>
    </row>
    <row r="132" spans="9:9" ht="13">
      <c r="I132" s="9"/>
    </row>
    <row r="133" spans="9:9" ht="13">
      <c r="I133" s="9"/>
    </row>
    <row r="134" spans="9:9" ht="13">
      <c r="I134" s="9"/>
    </row>
    <row r="135" spans="9:9" ht="13">
      <c r="I135" s="9"/>
    </row>
    <row r="136" spans="9:9" ht="13">
      <c r="I136" s="9"/>
    </row>
    <row r="137" spans="9:9" ht="13">
      <c r="I137" s="9"/>
    </row>
    <row r="138" spans="9:9" ht="13">
      <c r="I138" s="9"/>
    </row>
    <row r="139" spans="9:9" ht="13">
      <c r="I139" s="9"/>
    </row>
    <row r="140" spans="9:9" ht="13">
      <c r="I140" s="9"/>
    </row>
    <row r="141" spans="9:9" ht="13">
      <c r="I141" s="9"/>
    </row>
    <row r="142" spans="9:9" ht="13">
      <c r="I142" s="9"/>
    </row>
    <row r="143" spans="9:9" ht="13">
      <c r="I143" s="9"/>
    </row>
    <row r="144" spans="9:9" ht="13">
      <c r="I144" s="9"/>
    </row>
    <row r="145" spans="9:9" ht="13">
      <c r="I145" s="9"/>
    </row>
    <row r="146" spans="9:9" ht="13">
      <c r="I146" s="9"/>
    </row>
    <row r="147" spans="9:9" ht="13">
      <c r="I147" s="9"/>
    </row>
    <row r="148" spans="9:9" ht="13">
      <c r="I148" s="9"/>
    </row>
    <row r="149" spans="9:9" ht="13">
      <c r="I149" s="9"/>
    </row>
    <row r="150" spans="9:9" ht="13">
      <c r="I150" s="9"/>
    </row>
    <row r="151" spans="9:9" ht="13">
      <c r="I151" s="9"/>
    </row>
    <row r="152" spans="9:9" ht="13">
      <c r="I152" s="9"/>
    </row>
    <row r="153" spans="9:9" ht="13">
      <c r="I153" s="9"/>
    </row>
    <row r="154" spans="9:9" ht="13">
      <c r="I154" s="9"/>
    </row>
    <row r="155" spans="9:9" ht="13">
      <c r="I155" s="9"/>
    </row>
    <row r="156" spans="9:9" ht="13">
      <c r="I156" s="9"/>
    </row>
    <row r="157" spans="9:9" ht="13">
      <c r="I157" s="9"/>
    </row>
    <row r="158" spans="9:9" ht="13">
      <c r="I158" s="9"/>
    </row>
    <row r="159" spans="9:9" ht="13">
      <c r="I159" s="9"/>
    </row>
    <row r="160" spans="9:9" ht="13">
      <c r="I160" s="9"/>
    </row>
    <row r="161" spans="9:9" ht="13">
      <c r="I161" s="9"/>
    </row>
    <row r="162" spans="9:9" ht="13">
      <c r="I162" s="9"/>
    </row>
    <row r="163" spans="9:9" ht="13">
      <c r="I163" s="9"/>
    </row>
    <row r="164" spans="9:9" ht="13">
      <c r="I164" s="9"/>
    </row>
    <row r="165" spans="9:9" ht="13">
      <c r="I165" s="9"/>
    </row>
    <row r="166" spans="9:9" ht="13">
      <c r="I166" s="9"/>
    </row>
    <row r="167" spans="9:9" ht="13">
      <c r="I167" s="9"/>
    </row>
    <row r="168" spans="9:9" ht="13">
      <c r="I168" s="9"/>
    </row>
    <row r="169" spans="9:9" ht="13">
      <c r="I169" s="9"/>
    </row>
    <row r="170" spans="9:9" ht="13">
      <c r="I170" s="9"/>
    </row>
    <row r="171" spans="9:9" ht="13">
      <c r="I171" s="9"/>
    </row>
    <row r="172" spans="9:9" ht="13">
      <c r="I172" s="9"/>
    </row>
    <row r="173" spans="9:9" ht="13">
      <c r="I173" s="9"/>
    </row>
    <row r="174" spans="9:9" ht="13">
      <c r="I174" s="9"/>
    </row>
    <row r="175" spans="9:9" ht="13">
      <c r="I175" s="9"/>
    </row>
    <row r="176" spans="9:9" ht="13">
      <c r="I176" s="9"/>
    </row>
    <row r="177" spans="9:9" ht="13">
      <c r="I177" s="9"/>
    </row>
    <row r="178" spans="9:9" ht="13">
      <c r="I178" s="9"/>
    </row>
    <row r="179" spans="9:9" ht="13">
      <c r="I179" s="9"/>
    </row>
    <row r="180" spans="9:9" ht="13">
      <c r="I180" s="9"/>
    </row>
    <row r="181" spans="9:9" ht="13">
      <c r="I181" s="9"/>
    </row>
    <row r="182" spans="9:9" ht="13">
      <c r="I182" s="9"/>
    </row>
    <row r="183" spans="9:9" ht="13">
      <c r="I183" s="9"/>
    </row>
    <row r="184" spans="9:9" ht="13">
      <c r="I184" s="9"/>
    </row>
    <row r="185" spans="9:9" ht="13">
      <c r="I185" s="9"/>
    </row>
    <row r="186" spans="9:9" ht="13">
      <c r="I186" s="9"/>
    </row>
    <row r="187" spans="9:9" ht="13">
      <c r="I187" s="9"/>
    </row>
    <row r="188" spans="9:9" ht="13">
      <c r="I188" s="9"/>
    </row>
    <row r="189" spans="9:9" ht="13">
      <c r="I189" s="9"/>
    </row>
    <row r="190" spans="9:9" ht="13">
      <c r="I190" s="9"/>
    </row>
    <row r="191" spans="9:9" ht="13">
      <c r="I191" s="9"/>
    </row>
    <row r="192" spans="9:9" ht="13">
      <c r="I192" s="9"/>
    </row>
    <row r="193" spans="9:9" ht="13">
      <c r="I193" s="9"/>
    </row>
    <row r="194" spans="9:9" ht="13">
      <c r="I194" s="9"/>
    </row>
    <row r="195" spans="9:9" ht="13">
      <c r="I195" s="9"/>
    </row>
    <row r="196" spans="9:9" ht="13">
      <c r="I196" s="9"/>
    </row>
    <row r="197" spans="9:9" ht="13">
      <c r="I197" s="9"/>
    </row>
    <row r="198" spans="9:9" ht="13">
      <c r="I198" s="9"/>
    </row>
    <row r="199" spans="9:9" ht="13">
      <c r="I199" s="9"/>
    </row>
    <row r="200" spans="9:9" ht="13">
      <c r="I200" s="9"/>
    </row>
    <row r="201" spans="9:9" ht="13">
      <c r="I201" s="9"/>
    </row>
    <row r="202" spans="9:9" ht="13">
      <c r="I202" s="9"/>
    </row>
    <row r="203" spans="9:9" ht="13">
      <c r="I203" s="9"/>
    </row>
    <row r="204" spans="9:9" ht="13">
      <c r="I204" s="9"/>
    </row>
    <row r="205" spans="9:9" ht="13">
      <c r="I205" s="9"/>
    </row>
    <row r="206" spans="9:9" ht="13">
      <c r="I206" s="9"/>
    </row>
    <row r="207" spans="9:9" ht="13">
      <c r="I207" s="9"/>
    </row>
    <row r="208" spans="9:9" ht="13">
      <c r="I208" s="9"/>
    </row>
    <row r="209" spans="9:9" ht="13">
      <c r="I209" s="9"/>
    </row>
    <row r="210" spans="9:9" ht="13">
      <c r="I210" s="9"/>
    </row>
    <row r="211" spans="9:9" ht="13">
      <c r="I211" s="9"/>
    </row>
    <row r="212" spans="9:9" ht="13">
      <c r="I212" s="9"/>
    </row>
    <row r="213" spans="9:9" ht="13">
      <c r="I213" s="9"/>
    </row>
    <row r="214" spans="9:9" ht="13">
      <c r="I214" s="9"/>
    </row>
    <row r="215" spans="9:9" ht="13">
      <c r="I215" s="9"/>
    </row>
    <row r="216" spans="9:9" ht="13">
      <c r="I216" s="9"/>
    </row>
    <row r="217" spans="9:9" ht="13">
      <c r="I217" s="9"/>
    </row>
    <row r="218" spans="9:9" ht="13">
      <c r="I218" s="9"/>
    </row>
    <row r="219" spans="9:9" ht="13">
      <c r="I219" s="9"/>
    </row>
    <row r="220" spans="9:9" ht="13">
      <c r="I220" s="9"/>
    </row>
    <row r="221" spans="9:9" ht="13">
      <c r="I221" s="9"/>
    </row>
    <row r="222" spans="9:9" ht="13">
      <c r="I222" s="9"/>
    </row>
    <row r="223" spans="9:9" ht="13">
      <c r="I223" s="9"/>
    </row>
    <row r="224" spans="9:9" ht="13">
      <c r="I224" s="9"/>
    </row>
    <row r="225" spans="9:9" ht="13">
      <c r="I225" s="9"/>
    </row>
    <row r="226" spans="9:9" ht="13">
      <c r="I226" s="9"/>
    </row>
    <row r="227" spans="9:9" ht="13">
      <c r="I227" s="9"/>
    </row>
    <row r="228" spans="9:9" ht="13">
      <c r="I228" s="9"/>
    </row>
    <row r="229" spans="9:9" ht="13">
      <c r="I229" s="9"/>
    </row>
    <row r="230" spans="9:9" ht="13">
      <c r="I230" s="9"/>
    </row>
    <row r="231" spans="9:9" ht="13">
      <c r="I231" s="9"/>
    </row>
    <row r="232" spans="9:9" ht="13">
      <c r="I232" s="9"/>
    </row>
    <row r="233" spans="9:9" ht="13">
      <c r="I233" s="9"/>
    </row>
    <row r="234" spans="9:9" ht="13">
      <c r="I234" s="9"/>
    </row>
    <row r="235" spans="9:9" ht="13">
      <c r="I235" s="9"/>
    </row>
    <row r="236" spans="9:9" ht="13">
      <c r="I236" s="9"/>
    </row>
    <row r="237" spans="9:9" ht="13">
      <c r="I237" s="9"/>
    </row>
    <row r="238" spans="9:9" ht="13">
      <c r="I238" s="9"/>
    </row>
    <row r="239" spans="9:9" ht="13">
      <c r="I239" s="9"/>
    </row>
    <row r="240" spans="9:9" ht="13">
      <c r="I240" s="9"/>
    </row>
    <row r="241" spans="9:9" ht="13">
      <c r="I241" s="9"/>
    </row>
    <row r="242" spans="9:9" ht="13">
      <c r="I242" s="9"/>
    </row>
    <row r="243" spans="9:9" ht="13">
      <c r="I243" s="9"/>
    </row>
    <row r="244" spans="9:9" ht="13">
      <c r="I244" s="9"/>
    </row>
    <row r="245" spans="9:9" ht="13">
      <c r="I245" s="9"/>
    </row>
    <row r="246" spans="9:9" ht="13">
      <c r="I246" s="9"/>
    </row>
    <row r="247" spans="9:9" ht="13">
      <c r="I247" s="9"/>
    </row>
    <row r="248" spans="9:9" ht="13">
      <c r="I248" s="9"/>
    </row>
    <row r="249" spans="9:9" ht="13">
      <c r="I249" s="9"/>
    </row>
    <row r="250" spans="9:9" ht="13">
      <c r="I250" s="9"/>
    </row>
    <row r="251" spans="9:9" ht="13">
      <c r="I251" s="9"/>
    </row>
    <row r="252" spans="9:9" ht="13">
      <c r="I252" s="9"/>
    </row>
    <row r="253" spans="9:9" ht="13">
      <c r="I253" s="9"/>
    </row>
    <row r="254" spans="9:9" ht="13">
      <c r="I254" s="9"/>
    </row>
    <row r="255" spans="9:9" ht="13">
      <c r="I255" s="9"/>
    </row>
    <row r="256" spans="9:9" ht="13">
      <c r="I256" s="9"/>
    </row>
    <row r="257" spans="9:9" ht="13">
      <c r="I257" s="9"/>
    </row>
    <row r="258" spans="9:9" ht="13">
      <c r="I258" s="9"/>
    </row>
    <row r="259" spans="9:9" ht="13">
      <c r="I259" s="9"/>
    </row>
    <row r="260" spans="9:9" ht="13">
      <c r="I260" s="9"/>
    </row>
    <row r="261" spans="9:9" ht="13">
      <c r="I261" s="9"/>
    </row>
    <row r="262" spans="9:9" ht="13">
      <c r="I262" s="9"/>
    </row>
    <row r="263" spans="9:9" ht="13">
      <c r="I263" s="9"/>
    </row>
    <row r="264" spans="9:9" ht="13">
      <c r="I264" s="9"/>
    </row>
    <row r="265" spans="9:9" ht="28.5" customHeight="1">
      <c r="I265" s="9"/>
    </row>
    <row r="266" spans="9:9" ht="13">
      <c r="I266" s="9"/>
    </row>
    <row r="267" spans="9:9" ht="13">
      <c r="I267" s="9"/>
    </row>
    <row r="268" spans="9:9" ht="13">
      <c r="I268" s="9"/>
    </row>
    <row r="269" spans="9:9" ht="13">
      <c r="I269" s="9"/>
    </row>
    <row r="270" spans="9:9" ht="13">
      <c r="I270" s="9"/>
    </row>
    <row r="271" spans="9:9" ht="13">
      <c r="I271" s="9"/>
    </row>
    <row r="272" spans="9:9" ht="13">
      <c r="I272" s="9"/>
    </row>
    <row r="273" spans="9:9" ht="13">
      <c r="I273" s="9"/>
    </row>
    <row r="274" spans="9:9" ht="13">
      <c r="I274" s="9"/>
    </row>
    <row r="275" spans="9:9" ht="13">
      <c r="I275" s="9"/>
    </row>
    <row r="276" spans="9:9" ht="13">
      <c r="I276" s="9"/>
    </row>
    <row r="277" spans="9:9" ht="13">
      <c r="I277" s="9"/>
    </row>
    <row r="278" spans="9:9" ht="13">
      <c r="I278" s="9"/>
    </row>
    <row r="279" spans="9:9" ht="13">
      <c r="I279" s="9"/>
    </row>
    <row r="280" spans="9:9" ht="13">
      <c r="I280" s="9"/>
    </row>
    <row r="281" spans="9:9" ht="13">
      <c r="I281" s="9"/>
    </row>
    <row r="282" spans="9:9" ht="13">
      <c r="I282" s="9"/>
    </row>
    <row r="283" spans="9:9" ht="13">
      <c r="I283" s="9"/>
    </row>
    <row r="284" spans="9:9" ht="13">
      <c r="I284" s="9"/>
    </row>
    <row r="285" spans="9:9" ht="13">
      <c r="I285" s="9"/>
    </row>
    <row r="286" spans="9:9" ht="13">
      <c r="I286" s="9"/>
    </row>
    <row r="287" spans="9:9" ht="13">
      <c r="I287" s="9"/>
    </row>
    <row r="288" spans="9:9" ht="13">
      <c r="I288" s="9"/>
    </row>
    <row r="289" spans="9:9" ht="13">
      <c r="I289" s="9"/>
    </row>
    <row r="290" spans="9:9" ht="13">
      <c r="I290" s="9"/>
    </row>
    <row r="291" spans="9:9" ht="13">
      <c r="I291" s="9"/>
    </row>
    <row r="292" spans="9:9" ht="13">
      <c r="I292" s="9"/>
    </row>
    <row r="293" spans="9:9" ht="13">
      <c r="I293" s="9"/>
    </row>
    <row r="294" spans="9:9" ht="13">
      <c r="I294" s="9"/>
    </row>
    <row r="295" spans="9:9" ht="13">
      <c r="I295" s="9"/>
    </row>
    <row r="296" spans="9:9" ht="13">
      <c r="I296" s="9"/>
    </row>
    <row r="297" spans="9:9" ht="13">
      <c r="I297" s="9"/>
    </row>
    <row r="298" spans="9:9" ht="13">
      <c r="I298" s="9"/>
    </row>
    <row r="299" spans="9:9" ht="13">
      <c r="I299" s="9"/>
    </row>
    <row r="300" spans="9:9" ht="13">
      <c r="I300" s="9"/>
    </row>
    <row r="301" spans="9:9" ht="13">
      <c r="I301" s="9"/>
    </row>
    <row r="302" spans="9:9" ht="13">
      <c r="I302" s="9"/>
    </row>
    <row r="303" spans="9:9" ht="13">
      <c r="I303" s="9"/>
    </row>
    <row r="304" spans="9:9" ht="13">
      <c r="I304" s="9"/>
    </row>
    <row r="305" spans="9:9" ht="13">
      <c r="I305" s="9"/>
    </row>
    <row r="306" spans="9:9" ht="13">
      <c r="I306" s="9"/>
    </row>
    <row r="307" spans="9:9" ht="13">
      <c r="I307" s="9"/>
    </row>
    <row r="308" spans="9:9" ht="13">
      <c r="I308" s="9"/>
    </row>
    <row r="309" spans="9:9" ht="13">
      <c r="I309" s="9"/>
    </row>
    <row r="310" spans="9:9" ht="13">
      <c r="I310" s="9"/>
    </row>
    <row r="311" spans="9:9" ht="13">
      <c r="I311" s="9"/>
    </row>
    <row r="312" spans="9:9" ht="13">
      <c r="I312" s="9"/>
    </row>
    <row r="313" spans="9:9" ht="13">
      <c r="I313" s="9"/>
    </row>
    <row r="314" spans="9:9" ht="13">
      <c r="I314" s="9"/>
    </row>
    <row r="315" spans="9:9" ht="13">
      <c r="I315" s="9"/>
    </row>
    <row r="316" spans="9:9" ht="13">
      <c r="I316" s="9"/>
    </row>
    <row r="317" spans="9:9" ht="13">
      <c r="I317" s="9"/>
    </row>
    <row r="318" spans="9:9" ht="13">
      <c r="I318" s="9"/>
    </row>
    <row r="319" spans="9:9" ht="13">
      <c r="I319" s="9"/>
    </row>
    <row r="320" spans="9:9" ht="13">
      <c r="I320" s="9"/>
    </row>
    <row r="321" spans="9:9" ht="13">
      <c r="I321" s="9"/>
    </row>
    <row r="322" spans="9:9" ht="13">
      <c r="I322" s="9"/>
    </row>
    <row r="323" spans="9:9" ht="13">
      <c r="I323" s="9"/>
    </row>
    <row r="324" spans="9:9" ht="13">
      <c r="I324" s="9"/>
    </row>
    <row r="325" spans="9:9" ht="13">
      <c r="I325" s="9"/>
    </row>
    <row r="326" spans="9:9" ht="13">
      <c r="I326" s="9"/>
    </row>
    <row r="327" spans="9:9" ht="13">
      <c r="I327" s="9"/>
    </row>
    <row r="328" spans="9:9" ht="13">
      <c r="I328" s="9"/>
    </row>
    <row r="329" spans="9:9" ht="13">
      <c r="I329" s="9"/>
    </row>
    <row r="330" spans="9:9" ht="13">
      <c r="I330" s="9"/>
    </row>
    <row r="331" spans="9:9" ht="13">
      <c r="I331" s="9"/>
    </row>
    <row r="332" spans="9:9" ht="13">
      <c r="I332" s="9"/>
    </row>
    <row r="333" spans="9:9" ht="13">
      <c r="I333" s="9"/>
    </row>
    <row r="334" spans="9:9" ht="13">
      <c r="I334" s="9"/>
    </row>
    <row r="335" spans="9:9" ht="13">
      <c r="I335" s="9"/>
    </row>
    <row r="336" spans="9:9" ht="13">
      <c r="I336" s="9"/>
    </row>
    <row r="337" spans="9:9" ht="13">
      <c r="I337" s="9"/>
    </row>
    <row r="338" spans="9:9" ht="13">
      <c r="I338" s="9"/>
    </row>
    <row r="339" spans="9:9" ht="13">
      <c r="I339" s="9"/>
    </row>
    <row r="340" spans="9:9" ht="13">
      <c r="I340" s="9"/>
    </row>
    <row r="341" spans="9:9" ht="13">
      <c r="I341" s="9"/>
    </row>
    <row r="342" spans="9:9" ht="13">
      <c r="I342" s="9"/>
    </row>
    <row r="343" spans="9:9" ht="13">
      <c r="I343" s="9"/>
    </row>
    <row r="344" spans="9:9" ht="13">
      <c r="I344" s="9"/>
    </row>
    <row r="366" ht="18" customHeight="1"/>
  </sheetData>
  <phoneticPr fontId="9" type="noConversion"/>
  <dataValidations count="2">
    <dataValidation type="list" allowBlank="1" showDropDown="1" showErrorMessage="1" sqref="A2:A107" xr:uid="{00000000-0002-0000-0800-000001000000}">
      <formula1>"2023-2024,2022-2023"</formula1>
    </dataValidation>
    <dataValidation type="custom" allowBlank="1" showDropDown="1" sqref="C2:C107 G2:G107" xr:uid="{00000000-0002-0000-0800-000002000000}">
      <formula1>AND(ISNUMBER(C2),(NOT(OR(NOT(ISERROR(DATEVALUE(C2))), AND(ISNUMBER(C2), LEFT(CELL("format", C2))="D")))))</formula1>
    </dataValidation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BFD2-C887-5142-B18F-41ABBA1E9865}">
  <dimension ref="A1:J487"/>
  <sheetViews>
    <sheetView topLeftCell="B296" workbookViewId="0">
      <selection activeCell="G485" sqref="G485"/>
    </sheetView>
  </sheetViews>
  <sheetFormatPr baseColWidth="10" defaultRowHeight="13"/>
  <cols>
    <col min="1" max="1" width="9.6640625" bestFit="1" customWidth="1"/>
    <col min="2" max="2" width="11" bestFit="1" customWidth="1"/>
    <col min="3" max="3" width="29.6640625" bestFit="1" customWidth="1"/>
    <col min="4" max="4" width="36.6640625" bestFit="1" customWidth="1"/>
    <col min="5" max="5" width="41.1640625" bestFit="1" customWidth="1"/>
    <col min="6" max="6" width="12.33203125" bestFit="1" customWidth="1"/>
    <col min="7" max="7" width="20.1640625" bestFit="1" customWidth="1"/>
    <col min="8" max="8" width="23" bestFit="1" customWidth="1"/>
    <col min="9" max="9" width="13.33203125" bestFit="1" customWidth="1"/>
    <col min="10" max="10" width="24.5" bestFit="1" customWidth="1"/>
  </cols>
  <sheetData>
    <row r="1" spans="1:10">
      <c r="A1" t="s">
        <v>569</v>
      </c>
      <c r="B1" t="s">
        <v>1229</v>
      </c>
      <c r="C1" t="s">
        <v>1230</v>
      </c>
      <c r="D1" t="s">
        <v>639</v>
      </c>
      <c r="E1" t="s">
        <v>0</v>
      </c>
      <c r="F1" t="s">
        <v>1231</v>
      </c>
      <c r="G1" t="s">
        <v>1232</v>
      </c>
      <c r="H1" t="s">
        <v>1233</v>
      </c>
      <c r="I1" s="36" t="s">
        <v>640</v>
      </c>
      <c r="J1" s="35" t="s">
        <v>1227</v>
      </c>
    </row>
    <row r="2" spans="1:10" hidden="1">
      <c r="A2" t="s">
        <v>570</v>
      </c>
      <c r="B2" t="s">
        <v>1234</v>
      </c>
      <c r="C2" t="s">
        <v>1235</v>
      </c>
      <c r="D2" t="s">
        <v>723</v>
      </c>
      <c r="E2" t="s">
        <v>7</v>
      </c>
      <c r="F2" t="s">
        <v>1236</v>
      </c>
      <c r="G2">
        <v>0</v>
      </c>
      <c r="H2" s="43">
        <v>0</v>
      </c>
      <c r="I2" t="str">
        <f>_xlfn.XLOOKUP(Violent_Incident_With_Injury[[#This Row],[School Name]],Maine_Schools[School Name],Maine_Schools[Grade Span],"Error")</f>
        <v>PK-03</v>
      </c>
      <c r="J2" t="str">
        <f>_xlfn.XLOOKUP(Violent_Incident_With_Injury[[#This Row],[School Name]],Maine_Schools[School Name],Maine_Schools[Comparison School Type],"Error")</f>
        <v>Non Charter</v>
      </c>
    </row>
    <row r="3" spans="1:10" hidden="1">
      <c r="A3" t="s">
        <v>570</v>
      </c>
      <c r="B3" t="s">
        <v>1234</v>
      </c>
      <c r="C3" t="s">
        <v>1235</v>
      </c>
      <c r="D3" t="s">
        <v>928</v>
      </c>
      <c r="E3" t="s">
        <v>15</v>
      </c>
      <c r="F3" t="s">
        <v>1236</v>
      </c>
      <c r="G3">
        <v>0</v>
      </c>
      <c r="H3" s="43">
        <v>0</v>
      </c>
      <c r="I3" t="str">
        <f>_xlfn.XLOOKUP(Violent_Incident_With_Injury[[#This Row],[School Name]],Maine_Schools[School Name],Maine_Schools[Grade Span],"Error")</f>
        <v>02-05</v>
      </c>
      <c r="J3" t="str">
        <f>_xlfn.XLOOKUP(Violent_Incident_With_Injury[[#This Row],[School Name]],Maine_Schools[School Name],Maine_Schools[Comparison School Type],"Error")</f>
        <v>Non Charter</v>
      </c>
    </row>
    <row r="4" spans="1:10" hidden="1">
      <c r="A4" t="s">
        <v>570</v>
      </c>
      <c r="B4" t="s">
        <v>1234</v>
      </c>
      <c r="C4" t="s">
        <v>1235</v>
      </c>
      <c r="D4" t="s">
        <v>703</v>
      </c>
      <c r="E4" t="s">
        <v>4</v>
      </c>
      <c r="F4" t="s">
        <v>1236</v>
      </c>
      <c r="G4">
        <v>0</v>
      </c>
      <c r="H4" s="43">
        <v>0</v>
      </c>
      <c r="I4" t="str">
        <f>_xlfn.XLOOKUP(Violent_Incident_With_Injury[[#This Row],[School Name]],Maine_Schools[School Name],Maine_Schools[Grade Span],"Error")</f>
        <v>PK-08</v>
      </c>
      <c r="J4" t="str">
        <f>_xlfn.XLOOKUP(Violent_Incident_With_Injury[[#This Row],[School Name]],Maine_Schools[School Name],Maine_Schools[Comparison School Type],"Error")</f>
        <v>Non Charter</v>
      </c>
    </row>
    <row r="5" spans="1:10" hidden="1">
      <c r="A5" t="s">
        <v>570</v>
      </c>
      <c r="B5" t="s">
        <v>1234</v>
      </c>
      <c r="C5" t="s">
        <v>1235</v>
      </c>
      <c r="D5" t="s">
        <v>965</v>
      </c>
      <c r="E5" t="s">
        <v>1</v>
      </c>
      <c r="F5" t="s">
        <v>1236</v>
      </c>
      <c r="G5">
        <v>9</v>
      </c>
      <c r="H5" s="43">
        <v>6.5699999999999995E-2</v>
      </c>
      <c r="I5" t="str">
        <f>_xlfn.XLOOKUP(Violent_Incident_With_Injury[[#This Row],[School Name]],Maine_Schools[School Name],Maine_Schools[Grade Span],"Error")</f>
        <v>PK-06</v>
      </c>
      <c r="J5" t="str">
        <f>_xlfn.XLOOKUP(Violent_Incident_With_Injury[[#This Row],[School Name]],Maine_Schools[School Name],Maine_Schools[Comparison School Type],"Error")</f>
        <v>Non Charter</v>
      </c>
    </row>
    <row r="6" spans="1:10" hidden="1">
      <c r="A6" t="s">
        <v>570</v>
      </c>
      <c r="B6" t="s">
        <v>1234</v>
      </c>
      <c r="C6" t="s">
        <v>1235</v>
      </c>
      <c r="D6" t="s">
        <v>1183</v>
      </c>
      <c r="E6" t="s">
        <v>16</v>
      </c>
      <c r="F6" t="s">
        <v>1236</v>
      </c>
      <c r="G6">
        <v>6</v>
      </c>
      <c r="H6" s="43">
        <v>2.4500000000000001E-2</v>
      </c>
      <c r="I6" t="str">
        <f>_xlfn.XLOOKUP(Violent_Incident_With_Injury[[#This Row],[School Name]],Maine_Schools[School Name],Maine_Schools[Grade Span],"Error")</f>
        <v>04-05</v>
      </c>
      <c r="J6" t="str">
        <f>_xlfn.XLOOKUP(Violent_Incident_With_Injury[[#This Row],[School Name]],Maine_Schools[School Name],Maine_Schools[Comparison School Type],"Error")</f>
        <v>Non Charter</v>
      </c>
    </row>
    <row r="7" spans="1:10" hidden="1">
      <c r="A7" t="s">
        <v>570</v>
      </c>
      <c r="B7" t="s">
        <v>1234</v>
      </c>
      <c r="C7" t="s">
        <v>1235</v>
      </c>
      <c r="D7" t="s">
        <v>1051</v>
      </c>
      <c r="E7" t="s">
        <v>14</v>
      </c>
      <c r="F7" t="s">
        <v>1236</v>
      </c>
      <c r="G7">
        <v>0</v>
      </c>
      <c r="H7" s="43">
        <v>0</v>
      </c>
      <c r="I7" t="str">
        <f>_xlfn.XLOOKUP(Violent_Incident_With_Injury[[#This Row],[School Name]],Maine_Schools[School Name],Maine_Schools[Grade Span],"Error")</f>
        <v>PK-06</v>
      </c>
      <c r="J7" t="str">
        <f>_xlfn.XLOOKUP(Violent_Incident_With_Injury[[#This Row],[School Name]],Maine_Schools[School Name],Maine_Schools[Comparison School Type],"Error")</f>
        <v>Non Charter</v>
      </c>
    </row>
    <row r="8" spans="1:10" hidden="1">
      <c r="A8" t="s">
        <v>570</v>
      </c>
      <c r="B8" t="s">
        <v>1234</v>
      </c>
      <c r="C8" t="s">
        <v>1235</v>
      </c>
      <c r="D8" t="s">
        <v>707</v>
      </c>
      <c r="E8" t="s">
        <v>3</v>
      </c>
      <c r="F8" t="s">
        <v>1236</v>
      </c>
      <c r="G8">
        <v>0</v>
      </c>
      <c r="H8" s="43">
        <v>0</v>
      </c>
      <c r="I8" t="str">
        <f>_xlfn.XLOOKUP(Violent_Incident_With_Injury[[#This Row],[School Name]],Maine_Schools[School Name],Maine_Schools[Grade Span],"Error")</f>
        <v>PK-08</v>
      </c>
      <c r="J8" t="str">
        <f>_xlfn.XLOOKUP(Violent_Incident_With_Injury[[#This Row],[School Name]],Maine_Schools[School Name],Maine_Schools[Comparison School Type],"Error")</f>
        <v>Non Charter</v>
      </c>
    </row>
    <row r="9" spans="1:10" hidden="1">
      <c r="A9" t="s">
        <v>570</v>
      </c>
      <c r="B9" t="s">
        <v>1234</v>
      </c>
      <c r="C9" t="s">
        <v>1235</v>
      </c>
      <c r="D9" t="s">
        <v>1074</v>
      </c>
      <c r="E9" t="s">
        <v>21</v>
      </c>
      <c r="F9" t="s">
        <v>1236</v>
      </c>
      <c r="G9">
        <v>0</v>
      </c>
      <c r="H9" s="43">
        <v>0</v>
      </c>
      <c r="I9" t="str">
        <f>_xlfn.XLOOKUP(Violent_Incident_With_Injury[[#This Row],[School Name]],Maine_Schools[School Name],Maine_Schools[Grade Span],"Error")</f>
        <v>PK-05</v>
      </c>
      <c r="J9" t="str">
        <f>_xlfn.XLOOKUP(Violent_Incident_With_Injury[[#This Row],[School Name]],Maine_Schools[School Name],Maine_Schools[Comparison School Type],"Error")</f>
        <v>Non Charter</v>
      </c>
    </row>
    <row r="10" spans="1:10" hidden="1">
      <c r="A10" t="s">
        <v>570</v>
      </c>
      <c r="B10" t="s">
        <v>1234</v>
      </c>
      <c r="C10" t="s">
        <v>1235</v>
      </c>
      <c r="D10" t="s">
        <v>1017</v>
      </c>
      <c r="E10" t="s">
        <v>69</v>
      </c>
      <c r="F10" t="s">
        <v>1236</v>
      </c>
      <c r="G10">
        <v>0</v>
      </c>
      <c r="H10" s="43">
        <v>0</v>
      </c>
      <c r="I10" t="str">
        <f>_xlfn.XLOOKUP(Violent_Incident_With_Injury[[#This Row],[School Name]],Maine_Schools[School Name],Maine_Schools[Grade Span],"Error")</f>
        <v>PK-03</v>
      </c>
      <c r="J10" t="str">
        <f>_xlfn.XLOOKUP(Violent_Incident_With_Injury[[#This Row],[School Name]],Maine_Schools[School Name],Maine_Schools[Comparison School Type],"Error")</f>
        <v>Non Charter</v>
      </c>
    </row>
    <row r="11" spans="1:10" hidden="1">
      <c r="A11" t="s">
        <v>570</v>
      </c>
      <c r="B11" t="s">
        <v>1234</v>
      </c>
      <c r="C11" t="s">
        <v>1235</v>
      </c>
      <c r="D11" t="s">
        <v>886</v>
      </c>
      <c r="E11" t="s">
        <v>28</v>
      </c>
      <c r="F11" t="s">
        <v>1236</v>
      </c>
      <c r="G11">
        <v>0</v>
      </c>
      <c r="H11" s="43">
        <v>0</v>
      </c>
      <c r="I11" t="str">
        <f>_xlfn.XLOOKUP(Violent_Incident_With_Injury[[#This Row],[School Name]],Maine_Schools[School Name],Maine_Schools[Grade Span],"Error")</f>
        <v>PK-05</v>
      </c>
      <c r="J11" t="str">
        <f>_xlfn.XLOOKUP(Violent_Incident_With_Injury[[#This Row],[School Name]],Maine_Schools[School Name],Maine_Schools[Comparison School Type],"Error")</f>
        <v>Non Charter</v>
      </c>
    </row>
    <row r="12" spans="1:10" hidden="1">
      <c r="A12" t="s">
        <v>570</v>
      </c>
      <c r="B12" t="s">
        <v>1234</v>
      </c>
      <c r="C12" t="s">
        <v>1235</v>
      </c>
      <c r="D12" t="s">
        <v>1110</v>
      </c>
      <c r="E12" t="s">
        <v>36</v>
      </c>
      <c r="F12" t="s">
        <v>1236</v>
      </c>
      <c r="G12">
        <v>1</v>
      </c>
      <c r="H12" s="43">
        <v>7.4999999999999997E-3</v>
      </c>
      <c r="I12" t="str">
        <f>_xlfn.XLOOKUP(Violent_Incident_With_Injury[[#This Row],[School Name]],Maine_Schools[School Name],Maine_Schools[Grade Span],"Error")</f>
        <v>02-05</v>
      </c>
      <c r="J12" t="str">
        <f>_xlfn.XLOOKUP(Violent_Incident_With_Injury[[#This Row],[School Name]],Maine_Schools[School Name],Maine_Schools[Comparison School Type],"Error")</f>
        <v>Non Charter</v>
      </c>
    </row>
    <row r="13" spans="1:10" hidden="1">
      <c r="A13" t="s">
        <v>570</v>
      </c>
      <c r="B13" t="s">
        <v>1234</v>
      </c>
      <c r="C13" t="s">
        <v>1235</v>
      </c>
      <c r="D13" t="s">
        <v>712</v>
      </c>
      <c r="E13" t="s">
        <v>47</v>
      </c>
      <c r="F13" t="s">
        <v>1236</v>
      </c>
      <c r="G13">
        <v>0</v>
      </c>
      <c r="H13" s="43">
        <v>0</v>
      </c>
      <c r="I13" t="str">
        <f>_xlfn.XLOOKUP(Violent_Incident_With_Injury[[#This Row],[School Name]],Maine_Schools[School Name],Maine_Schools[Grade Span],"Error")</f>
        <v>PK-08</v>
      </c>
      <c r="J13" t="str">
        <f>_xlfn.XLOOKUP(Violent_Incident_With_Injury[[#This Row],[School Name]],Maine_Schools[School Name],Maine_Schools[Comparison School Type],"Error")</f>
        <v>Non Charter</v>
      </c>
    </row>
    <row r="14" spans="1:10" hidden="1">
      <c r="A14" t="s">
        <v>570</v>
      </c>
      <c r="B14" t="s">
        <v>1234</v>
      </c>
      <c r="C14" t="s">
        <v>1235</v>
      </c>
      <c r="D14" t="s">
        <v>1002</v>
      </c>
      <c r="E14" t="s">
        <v>99</v>
      </c>
      <c r="F14" t="s">
        <v>1236</v>
      </c>
      <c r="G14">
        <v>0</v>
      </c>
      <c r="H14" s="43">
        <v>0</v>
      </c>
      <c r="I14" t="str">
        <f>_xlfn.XLOOKUP(Violent_Incident_With_Injury[[#This Row],[School Name]],Maine_Schools[School Name],Maine_Schools[Grade Span],"Error")</f>
        <v>PK-05</v>
      </c>
      <c r="J14" t="str">
        <f>_xlfn.XLOOKUP(Violent_Incident_With_Injury[[#This Row],[School Name]],Maine_Schools[School Name],Maine_Schools[Comparison School Type],"Error")</f>
        <v>Non Charter</v>
      </c>
    </row>
    <row r="15" spans="1:10" hidden="1">
      <c r="A15" t="s">
        <v>570</v>
      </c>
      <c r="B15" t="s">
        <v>1234</v>
      </c>
      <c r="C15" t="s">
        <v>1235</v>
      </c>
      <c r="D15" t="s">
        <v>950</v>
      </c>
      <c r="E15" t="s">
        <v>54</v>
      </c>
      <c r="F15" t="s">
        <v>1236</v>
      </c>
      <c r="G15">
        <v>0</v>
      </c>
      <c r="H15" s="43">
        <v>0</v>
      </c>
      <c r="I15" t="str">
        <f>_xlfn.XLOOKUP(Violent_Incident_With_Injury[[#This Row],[School Name]],Maine_Schools[School Name],Maine_Schools[Grade Span],"Error")</f>
        <v>PK-05</v>
      </c>
      <c r="J15" t="str">
        <f>_xlfn.XLOOKUP(Violent_Incident_With_Injury[[#This Row],[School Name]],Maine_Schools[School Name],Maine_Schools[Comparison School Type],"Error")</f>
        <v>Non Charter</v>
      </c>
    </row>
    <row r="16" spans="1:10" hidden="1">
      <c r="A16" t="s">
        <v>570</v>
      </c>
      <c r="B16" t="s">
        <v>1234</v>
      </c>
      <c r="C16" t="s">
        <v>1235</v>
      </c>
      <c r="D16" t="s">
        <v>1013</v>
      </c>
      <c r="E16" t="s">
        <v>59</v>
      </c>
      <c r="F16" t="s">
        <v>1236</v>
      </c>
      <c r="G16">
        <v>0</v>
      </c>
      <c r="H16" s="43">
        <v>0</v>
      </c>
      <c r="I16" t="str">
        <f>_xlfn.XLOOKUP(Violent_Incident_With_Injury[[#This Row],[School Name]],Maine_Schools[School Name],Maine_Schools[Grade Span],"Error")</f>
        <v>PK-12</v>
      </c>
      <c r="J16" t="str">
        <f>_xlfn.XLOOKUP(Violent_Incident_With_Injury[[#This Row],[School Name]],Maine_Schools[School Name],Maine_Schools[Comparison School Type],"Error")</f>
        <v>Non Charter</v>
      </c>
    </row>
    <row r="17" spans="1:10" hidden="1">
      <c r="A17" t="s">
        <v>570</v>
      </c>
      <c r="B17" t="s">
        <v>1234</v>
      </c>
      <c r="C17" t="s">
        <v>1235</v>
      </c>
      <c r="D17" t="s">
        <v>715</v>
      </c>
      <c r="E17" t="s">
        <v>65</v>
      </c>
      <c r="F17" t="s">
        <v>1236</v>
      </c>
      <c r="G17">
        <v>3</v>
      </c>
      <c r="H17" s="43">
        <v>2.63E-2</v>
      </c>
      <c r="I17" t="str">
        <f>_xlfn.XLOOKUP(Violent_Incident_With_Injury[[#This Row],[School Name]],Maine_Schools[School Name],Maine_Schools[Grade Span],"Error")</f>
        <v>PK-08</v>
      </c>
      <c r="J17" t="str">
        <f>_xlfn.XLOOKUP(Violent_Incident_With_Injury[[#This Row],[School Name]],Maine_Schools[School Name],Maine_Schools[Comparison School Type],"Error")</f>
        <v>Non Charter</v>
      </c>
    </row>
    <row r="18" spans="1:10" hidden="1">
      <c r="A18" t="s">
        <v>570</v>
      </c>
      <c r="B18" t="s">
        <v>1234</v>
      </c>
      <c r="C18" t="s">
        <v>1235</v>
      </c>
      <c r="D18" t="s">
        <v>717</v>
      </c>
      <c r="E18" t="s">
        <v>8</v>
      </c>
      <c r="F18" t="s">
        <v>1236</v>
      </c>
      <c r="G18">
        <v>21</v>
      </c>
      <c r="H18" s="43">
        <v>3.8199999999999998E-2</v>
      </c>
      <c r="I18" t="str">
        <f>_xlfn.XLOOKUP(Violent_Incident_With_Injury[[#This Row],[School Name]],Maine_Schools[School Name],Maine_Schools[Grade Span],"Error")</f>
        <v>07-08</v>
      </c>
      <c r="J18" t="str">
        <f>_xlfn.XLOOKUP(Violent_Incident_With_Injury[[#This Row],[School Name]],Maine_Schools[School Name],Maine_Schools[Comparison School Type],"Error")</f>
        <v>Non Charter</v>
      </c>
    </row>
    <row r="19" spans="1:10">
      <c r="A19" t="s">
        <v>570</v>
      </c>
      <c r="B19" t="s">
        <v>1234</v>
      </c>
      <c r="C19" t="s">
        <v>1235</v>
      </c>
      <c r="D19" t="s">
        <v>723</v>
      </c>
      <c r="E19" t="s">
        <v>53</v>
      </c>
      <c r="F19" t="s">
        <v>1236</v>
      </c>
      <c r="G19">
        <v>0</v>
      </c>
      <c r="H19" s="43">
        <v>0</v>
      </c>
      <c r="I19" t="str">
        <f>_xlfn.XLOOKUP(Violent_Incident_With_Injury[[#This Row],[School Name]],Maine_Schools[School Name],Maine_Schools[Grade Span],"Error")</f>
        <v>09-12</v>
      </c>
      <c r="J19" t="str">
        <f>_xlfn.XLOOKUP(Violent_Incident_With_Injury[[#This Row],[School Name]],Maine_Schools[School Name],Maine_Schools[Comparison School Type],"Error")</f>
        <v>Non Charter</v>
      </c>
    </row>
    <row r="20" spans="1:10" hidden="1">
      <c r="A20" t="s">
        <v>570</v>
      </c>
      <c r="B20" t="s">
        <v>1234</v>
      </c>
      <c r="C20" t="s">
        <v>1235</v>
      </c>
      <c r="D20" t="s">
        <v>893</v>
      </c>
      <c r="E20" t="s">
        <v>5</v>
      </c>
      <c r="F20" t="s">
        <v>1236</v>
      </c>
      <c r="G20">
        <v>0</v>
      </c>
      <c r="H20" s="43">
        <v>0</v>
      </c>
      <c r="I20" t="str">
        <f>_xlfn.XLOOKUP(Violent_Incident_With_Injury[[#This Row],[School Name]],Maine_Schools[School Name],Maine_Schools[Grade Span],"Error")</f>
        <v>06-08</v>
      </c>
      <c r="J20" t="str">
        <f>_xlfn.XLOOKUP(Violent_Incident_With_Injury[[#This Row],[School Name]],Maine_Schools[School Name],Maine_Schools[Comparison School Type],"Error")</f>
        <v>Non Charter</v>
      </c>
    </row>
    <row r="21" spans="1:10">
      <c r="A21" t="s">
        <v>570</v>
      </c>
      <c r="B21" t="s">
        <v>1234</v>
      </c>
      <c r="C21" t="s">
        <v>1235</v>
      </c>
      <c r="D21" t="s">
        <v>583</v>
      </c>
      <c r="E21" t="s">
        <v>574</v>
      </c>
      <c r="F21" t="s">
        <v>1236</v>
      </c>
      <c r="G21">
        <v>0</v>
      </c>
      <c r="H21" s="43">
        <v>0</v>
      </c>
      <c r="I21" t="str">
        <f>_xlfn.XLOOKUP(Violent_Incident_With_Injury[[#This Row],[School Name]],Maine_Schools[School Name],Maine_Schools[Grade Span],"Error")</f>
        <v>09-12</v>
      </c>
      <c r="J21" t="str">
        <f>_xlfn.XLOOKUP(Violent_Incident_With_Injury[[#This Row],[School Name]],Maine_Schools[School Name],Maine_Schools[Comparison School Type],"Error")</f>
        <v>Charter</v>
      </c>
    </row>
    <row r="22" spans="1:10" hidden="1">
      <c r="A22" t="s">
        <v>570</v>
      </c>
      <c r="B22" t="s">
        <v>1234</v>
      </c>
      <c r="C22" t="s">
        <v>1235</v>
      </c>
      <c r="D22" t="s">
        <v>880</v>
      </c>
      <c r="E22" t="s">
        <v>30</v>
      </c>
      <c r="F22" t="s">
        <v>1236</v>
      </c>
      <c r="G22">
        <v>0</v>
      </c>
      <c r="H22" s="43">
        <v>0</v>
      </c>
      <c r="I22" t="str">
        <f>_xlfn.XLOOKUP(Violent_Incident_With_Injury[[#This Row],[School Name]],Maine_Schools[School Name],Maine_Schools[Grade Span],"Error")</f>
        <v>PK-08</v>
      </c>
      <c r="J22" t="str">
        <f>_xlfn.XLOOKUP(Violent_Incident_With_Injury[[#This Row],[School Name]],Maine_Schools[School Name],Maine_Schools[Comparison School Type],"Error")</f>
        <v>Non Charter</v>
      </c>
    </row>
    <row r="23" spans="1:10">
      <c r="A23" t="s">
        <v>570</v>
      </c>
      <c r="B23" t="s">
        <v>1234</v>
      </c>
      <c r="C23" t="s">
        <v>1235</v>
      </c>
      <c r="D23" t="s">
        <v>1110</v>
      </c>
      <c r="E23" t="s">
        <v>9</v>
      </c>
      <c r="F23" t="s">
        <v>1236</v>
      </c>
      <c r="G23">
        <v>1</v>
      </c>
      <c r="H23" s="43">
        <v>1.9E-3</v>
      </c>
      <c r="I23" t="str">
        <f>_xlfn.XLOOKUP(Violent_Incident_With_Injury[[#This Row],[School Name]],Maine_Schools[School Name],Maine_Schools[Grade Span],"Error")</f>
        <v>09-12</v>
      </c>
      <c r="J23" t="str">
        <f>_xlfn.XLOOKUP(Violent_Incident_With_Injury[[#This Row],[School Name]],Maine_Schools[School Name],Maine_Schools[Comparison School Type],"Error")</f>
        <v>Non Charter</v>
      </c>
    </row>
    <row r="24" spans="1:10" hidden="1">
      <c r="A24" t="s">
        <v>570</v>
      </c>
      <c r="B24" t="s">
        <v>1234</v>
      </c>
      <c r="C24" t="s">
        <v>1235</v>
      </c>
      <c r="D24" t="s">
        <v>973</v>
      </c>
      <c r="E24" t="s">
        <v>146</v>
      </c>
      <c r="F24" t="s">
        <v>1236</v>
      </c>
      <c r="G24">
        <v>0</v>
      </c>
      <c r="H24" s="43">
        <v>0</v>
      </c>
      <c r="I24" t="str">
        <f>_xlfn.XLOOKUP(Violent_Incident_With_Injury[[#This Row],[School Name]],Maine_Schools[School Name],Maine_Schools[Grade Span],"Error")</f>
        <v>PK-05</v>
      </c>
      <c r="J24" t="str">
        <f>_xlfn.XLOOKUP(Violent_Incident_With_Injury[[#This Row],[School Name]],Maine_Schools[School Name],Maine_Schools[Comparison School Type],"Error")</f>
        <v>Non Charter</v>
      </c>
    </row>
    <row r="25" spans="1:10" hidden="1">
      <c r="A25" t="s">
        <v>570</v>
      </c>
      <c r="B25" t="s">
        <v>1234</v>
      </c>
      <c r="C25" t="s">
        <v>1235</v>
      </c>
      <c r="D25" t="s">
        <v>1051</v>
      </c>
      <c r="E25" t="s">
        <v>151</v>
      </c>
      <c r="F25" t="s">
        <v>1236</v>
      </c>
      <c r="G25">
        <v>0</v>
      </c>
      <c r="H25" s="43">
        <v>0</v>
      </c>
      <c r="I25" t="str">
        <f>_xlfn.XLOOKUP(Violent_Incident_With_Injury[[#This Row],[School Name]],Maine_Schools[School Name],Maine_Schools[Grade Span],"Error")</f>
        <v>01-06</v>
      </c>
      <c r="J25" t="str">
        <f>_xlfn.XLOOKUP(Violent_Incident_With_Injury[[#This Row],[School Name]],Maine_Schools[School Name],Maine_Schools[Comparison School Type],"Error")</f>
        <v>Non Charter</v>
      </c>
    </row>
    <row r="26" spans="1:10" hidden="1">
      <c r="A26" t="s">
        <v>570</v>
      </c>
      <c r="B26" t="s">
        <v>1234</v>
      </c>
      <c r="C26" t="s">
        <v>1235</v>
      </c>
      <c r="D26" t="s">
        <v>730</v>
      </c>
      <c r="E26" t="s">
        <v>17</v>
      </c>
      <c r="F26" t="s">
        <v>1236</v>
      </c>
      <c r="G26">
        <v>12</v>
      </c>
      <c r="H26" s="43">
        <v>1.2200000000000001E-2</v>
      </c>
      <c r="I26" t="str">
        <f>_xlfn.XLOOKUP(Violent_Incident_With_Injury[[#This Row],[School Name]],Maine_Schools[School Name],Maine_Schools[Grade Span],"Error")</f>
        <v>08-12</v>
      </c>
      <c r="J26" t="str">
        <f>_xlfn.XLOOKUP(Violent_Incident_With_Injury[[#This Row],[School Name]],Maine_Schools[School Name],Maine_Schools[Comparison School Type],"Error")</f>
        <v>Non Charter</v>
      </c>
    </row>
    <row r="27" spans="1:10" hidden="1">
      <c r="A27" t="s">
        <v>570</v>
      </c>
      <c r="B27" t="s">
        <v>1234</v>
      </c>
      <c r="C27" t="s">
        <v>1235</v>
      </c>
      <c r="D27" t="s">
        <v>730</v>
      </c>
      <c r="E27" t="s">
        <v>156</v>
      </c>
      <c r="F27" t="s">
        <v>1236</v>
      </c>
      <c r="G27">
        <v>2</v>
      </c>
      <c r="H27" s="43">
        <v>5.3E-3</v>
      </c>
      <c r="I27" t="str">
        <f>_xlfn.XLOOKUP(Violent_Incident_With_Injury[[#This Row],[School Name]],Maine_Schools[School Name],Maine_Schools[Grade Span],"Error")</f>
        <v>03-04</v>
      </c>
      <c r="J27" t="str">
        <f>_xlfn.XLOOKUP(Violent_Incident_With_Injury[[#This Row],[School Name]],Maine_Schools[School Name],Maine_Schools[Comparison School Type],"Error")</f>
        <v>Non Charter</v>
      </c>
    </row>
    <row r="28" spans="1:10" hidden="1">
      <c r="A28" t="s">
        <v>570</v>
      </c>
      <c r="B28" t="s">
        <v>1234</v>
      </c>
      <c r="C28" t="s">
        <v>1235</v>
      </c>
      <c r="D28" t="s">
        <v>730</v>
      </c>
      <c r="E28" t="s">
        <v>111</v>
      </c>
      <c r="F28" t="s">
        <v>1236</v>
      </c>
      <c r="G28">
        <v>7</v>
      </c>
      <c r="H28" s="43">
        <v>1.2800000000000001E-2</v>
      </c>
      <c r="I28" t="str">
        <f>_xlfn.XLOOKUP(Violent_Incident_With_Injury[[#This Row],[School Name]],Maine_Schools[School Name],Maine_Schools[Grade Span],"Error")</f>
        <v>05-07</v>
      </c>
      <c r="J28" t="str">
        <f>_xlfn.XLOOKUP(Violent_Incident_With_Injury[[#This Row],[School Name]],Maine_Schools[School Name],Maine_Schools[Comparison School Type],"Error")</f>
        <v>Non Charter</v>
      </c>
    </row>
    <row r="29" spans="1:10" hidden="1">
      <c r="A29" t="s">
        <v>570</v>
      </c>
      <c r="B29" t="s">
        <v>1234</v>
      </c>
      <c r="C29" t="s">
        <v>1235</v>
      </c>
      <c r="D29" t="s">
        <v>730</v>
      </c>
      <c r="E29" t="s">
        <v>77</v>
      </c>
      <c r="F29" t="s">
        <v>1236</v>
      </c>
      <c r="G29">
        <v>0</v>
      </c>
      <c r="H29" s="43">
        <v>0</v>
      </c>
      <c r="I29" t="str">
        <f>_xlfn.XLOOKUP(Violent_Incident_With_Injury[[#This Row],[School Name]],Maine_Schools[School Name],Maine_Schools[Grade Span],"Error")</f>
        <v>01-02</v>
      </c>
      <c r="J29" t="str">
        <f>_xlfn.XLOOKUP(Violent_Incident_With_Injury[[#This Row],[School Name]],Maine_Schools[School Name],Maine_Schools[Comparison School Type],"Error")</f>
        <v>Non Charter</v>
      </c>
    </row>
    <row r="30" spans="1:10" hidden="1">
      <c r="A30" t="s">
        <v>570</v>
      </c>
      <c r="B30" t="s">
        <v>1234</v>
      </c>
      <c r="C30" t="s">
        <v>1235</v>
      </c>
      <c r="D30" t="s">
        <v>1065</v>
      </c>
      <c r="E30" t="s">
        <v>23</v>
      </c>
      <c r="F30" t="s">
        <v>1236</v>
      </c>
      <c r="G30">
        <v>0</v>
      </c>
      <c r="H30" s="43">
        <v>0</v>
      </c>
      <c r="I30" t="str">
        <f>_xlfn.XLOOKUP(Violent_Incident_With_Injury[[#This Row],[School Name]],Maine_Schools[School Name],Maine_Schools[Grade Span],"Error")</f>
        <v>01-03</v>
      </c>
      <c r="J30" t="str">
        <f>_xlfn.XLOOKUP(Violent_Incident_With_Injury[[#This Row],[School Name]],Maine_Schools[School Name],Maine_Schools[Comparison School Type],"Error")</f>
        <v>Non Charter</v>
      </c>
    </row>
    <row r="31" spans="1:10" hidden="1">
      <c r="A31" t="s">
        <v>570</v>
      </c>
      <c r="B31" t="s">
        <v>1234</v>
      </c>
      <c r="C31" t="s">
        <v>1235</v>
      </c>
      <c r="D31" t="s">
        <v>736</v>
      </c>
      <c r="E31" t="s">
        <v>172</v>
      </c>
      <c r="F31" t="s">
        <v>1236</v>
      </c>
      <c r="G31">
        <v>0</v>
      </c>
      <c r="H31" s="43">
        <v>0</v>
      </c>
      <c r="I31" t="str">
        <f>_xlfn.XLOOKUP(Violent_Incident_With_Injury[[#This Row],[School Name]],Maine_Schools[School Name],Maine_Schools[Grade Span],"Error")</f>
        <v>PK-08</v>
      </c>
      <c r="J31" t="str">
        <f>_xlfn.XLOOKUP(Violent_Incident_With_Injury[[#This Row],[School Name]],Maine_Schools[School Name],Maine_Schools[Comparison School Type],"Error")</f>
        <v>Non Charter</v>
      </c>
    </row>
    <row r="32" spans="1:10" hidden="1">
      <c r="A32" t="s">
        <v>570</v>
      </c>
      <c r="B32" t="s">
        <v>1234</v>
      </c>
      <c r="C32" t="s">
        <v>1235</v>
      </c>
      <c r="D32" t="s">
        <v>1158</v>
      </c>
      <c r="E32" t="s">
        <v>179</v>
      </c>
      <c r="F32" t="s">
        <v>1236</v>
      </c>
      <c r="G32">
        <v>0</v>
      </c>
      <c r="H32" s="43">
        <v>0</v>
      </c>
      <c r="I32" t="str">
        <f>_xlfn.XLOOKUP(Violent_Incident_With_Injury[[#This Row],[School Name]],Maine_Schools[School Name],Maine_Schools[Grade Span],"Error")</f>
        <v>KG-02</v>
      </c>
      <c r="J32" t="str">
        <f>_xlfn.XLOOKUP(Violent_Incident_With_Injury[[#This Row],[School Name]],Maine_Schools[School Name],Maine_Schools[Comparison School Type],"Error")</f>
        <v>Non Charter</v>
      </c>
    </row>
    <row r="33" spans="1:10">
      <c r="A33" t="s">
        <v>570</v>
      </c>
      <c r="B33" t="s">
        <v>1234</v>
      </c>
      <c r="C33" t="s">
        <v>1235</v>
      </c>
      <c r="D33" t="s">
        <v>917</v>
      </c>
      <c r="E33" t="s">
        <v>95</v>
      </c>
      <c r="F33" t="s">
        <v>1236</v>
      </c>
      <c r="G33">
        <v>5</v>
      </c>
      <c r="H33" s="43">
        <v>4.4999999999999997E-3</v>
      </c>
      <c r="I33" t="str">
        <f>_xlfn.XLOOKUP(Violent_Incident_With_Injury[[#This Row],[School Name]],Maine_Schools[School Name],Maine_Schools[Grade Span],"Error")</f>
        <v>09-12</v>
      </c>
      <c r="J33" t="str">
        <f>_xlfn.XLOOKUP(Violent_Incident_With_Injury[[#This Row],[School Name]],Maine_Schools[School Name],Maine_Schools[Comparison School Type],"Error")</f>
        <v>Non Charter</v>
      </c>
    </row>
    <row r="34" spans="1:10" hidden="1">
      <c r="A34" t="s">
        <v>570</v>
      </c>
      <c r="B34" t="s">
        <v>1234</v>
      </c>
      <c r="C34" t="s">
        <v>1235</v>
      </c>
      <c r="D34" t="s">
        <v>917</v>
      </c>
      <c r="E34" t="s">
        <v>12</v>
      </c>
      <c r="F34" t="s">
        <v>1236</v>
      </c>
      <c r="G34">
        <v>12</v>
      </c>
      <c r="H34" s="43">
        <v>1.6E-2</v>
      </c>
      <c r="I34" t="str">
        <f>_xlfn.XLOOKUP(Violent_Incident_With_Injury[[#This Row],[School Name]],Maine_Schools[School Name],Maine_Schools[Grade Span],"Error")</f>
        <v>06-08</v>
      </c>
      <c r="J34" t="str">
        <f>_xlfn.XLOOKUP(Violent_Incident_With_Injury[[#This Row],[School Name]],Maine_Schools[School Name],Maine_Schools[Comparison School Type],"Error")</f>
        <v>Non Charter</v>
      </c>
    </row>
    <row r="35" spans="1:10" hidden="1">
      <c r="A35" t="s">
        <v>570</v>
      </c>
      <c r="B35" t="s">
        <v>1234</v>
      </c>
      <c r="C35" t="s">
        <v>1235</v>
      </c>
      <c r="D35" t="s">
        <v>737</v>
      </c>
      <c r="E35" t="s">
        <v>92</v>
      </c>
      <c r="F35" t="s">
        <v>1236</v>
      </c>
      <c r="G35">
        <v>2</v>
      </c>
      <c r="H35" s="43">
        <v>5.7999999999999996E-3</v>
      </c>
      <c r="I35" t="str">
        <f>_xlfn.XLOOKUP(Violent_Incident_With_Injury[[#This Row],[School Name]],Maine_Schools[School Name],Maine_Schools[Grade Span],"Error")</f>
        <v>PK-08</v>
      </c>
      <c r="J35" t="str">
        <f>_xlfn.XLOOKUP(Violent_Incident_With_Injury[[#This Row],[School Name]],Maine_Schools[School Name],Maine_Schools[Comparison School Type],"Error")</f>
        <v>Non Charter</v>
      </c>
    </row>
    <row r="36" spans="1:10">
      <c r="A36" t="s">
        <v>570</v>
      </c>
      <c r="B36" t="s">
        <v>1234</v>
      </c>
      <c r="C36" t="s">
        <v>1235</v>
      </c>
      <c r="D36" t="s">
        <v>737</v>
      </c>
      <c r="E36" t="s">
        <v>98</v>
      </c>
      <c r="F36" t="s">
        <v>1236</v>
      </c>
      <c r="G36">
        <v>0</v>
      </c>
      <c r="H36" s="43">
        <v>0</v>
      </c>
      <c r="I36" t="str">
        <f>_xlfn.XLOOKUP(Violent_Incident_With_Injury[[#This Row],[School Name]],Maine_Schools[School Name],Maine_Schools[Grade Span],"Error")</f>
        <v>09-12</v>
      </c>
      <c r="J36" t="str">
        <f>_xlfn.XLOOKUP(Violent_Incident_With_Injury[[#This Row],[School Name]],Maine_Schools[School Name],Maine_Schools[Comparison School Type],"Error")</f>
        <v>Non Charter</v>
      </c>
    </row>
    <row r="37" spans="1:10" hidden="1">
      <c r="A37" t="s">
        <v>570</v>
      </c>
      <c r="B37" t="s">
        <v>1234</v>
      </c>
      <c r="C37" t="s">
        <v>1235</v>
      </c>
      <c r="D37" t="s">
        <v>1125</v>
      </c>
      <c r="E37" t="s">
        <v>132</v>
      </c>
      <c r="F37" t="s">
        <v>1236</v>
      </c>
      <c r="G37">
        <v>0</v>
      </c>
      <c r="H37" s="43">
        <v>0</v>
      </c>
      <c r="I37" t="str">
        <f>_xlfn.XLOOKUP(Violent_Incident_With_Injury[[#This Row],[School Name]],Maine_Schools[School Name],Maine_Schools[Grade Span],"Error")</f>
        <v>PK-05</v>
      </c>
      <c r="J37" t="str">
        <f>_xlfn.XLOOKUP(Violent_Incident_With_Injury[[#This Row],[School Name]],Maine_Schools[School Name],Maine_Schools[Comparison School Type],"Error")</f>
        <v>Non Charter</v>
      </c>
    </row>
    <row r="38" spans="1:10" hidden="1">
      <c r="A38" t="s">
        <v>570</v>
      </c>
      <c r="B38" t="s">
        <v>1234</v>
      </c>
      <c r="C38" t="s">
        <v>1235</v>
      </c>
      <c r="D38" t="s">
        <v>1125</v>
      </c>
      <c r="E38" t="s">
        <v>196</v>
      </c>
      <c r="F38" t="s">
        <v>1236</v>
      </c>
      <c r="G38">
        <v>0</v>
      </c>
      <c r="H38" s="43">
        <v>0</v>
      </c>
      <c r="I38" t="str">
        <f>_xlfn.XLOOKUP(Violent_Incident_With_Injury[[#This Row],[School Name]],Maine_Schools[School Name],Maine_Schools[Grade Span],"Error")</f>
        <v>KG-05</v>
      </c>
      <c r="J38" t="str">
        <f>_xlfn.XLOOKUP(Violent_Incident_With_Injury[[#This Row],[School Name]],Maine_Schools[School Name],Maine_Schools[Comparison School Type],"Error")</f>
        <v>Non Charter</v>
      </c>
    </row>
    <row r="39" spans="1:10" hidden="1">
      <c r="A39" t="s">
        <v>570</v>
      </c>
      <c r="B39" t="s">
        <v>1234</v>
      </c>
      <c r="C39" t="s">
        <v>1235</v>
      </c>
      <c r="D39" t="s">
        <v>739</v>
      </c>
      <c r="E39" t="s">
        <v>200</v>
      </c>
      <c r="F39" t="s">
        <v>1236</v>
      </c>
      <c r="G39">
        <v>0</v>
      </c>
      <c r="H39" s="43">
        <v>0</v>
      </c>
      <c r="I39" t="str">
        <f>_xlfn.XLOOKUP(Violent_Incident_With_Injury[[#This Row],[School Name]],Maine_Schools[School Name],Maine_Schools[Grade Span],"Error")</f>
        <v>PK-08</v>
      </c>
      <c r="J39" t="str">
        <f>_xlfn.XLOOKUP(Violent_Incident_With_Injury[[#This Row],[School Name]],Maine_Schools[School Name],Maine_Schools[Comparison School Type],"Error")</f>
        <v>Non Charter</v>
      </c>
    </row>
    <row r="40" spans="1:10">
      <c r="A40" t="s">
        <v>570</v>
      </c>
      <c r="B40" t="s">
        <v>1234</v>
      </c>
      <c r="C40" t="s">
        <v>1235</v>
      </c>
      <c r="D40" t="s">
        <v>739</v>
      </c>
      <c r="E40" t="s">
        <v>19</v>
      </c>
      <c r="F40" t="s">
        <v>1236</v>
      </c>
      <c r="G40">
        <v>1</v>
      </c>
      <c r="H40" s="43">
        <v>1.2999999999999999E-3</v>
      </c>
      <c r="I40" t="str">
        <f>_xlfn.XLOOKUP(Violent_Incident_With_Injury[[#This Row],[School Name]],Maine_Schools[School Name],Maine_Schools[Grade Span],"Error")</f>
        <v>09-12</v>
      </c>
      <c r="J40" t="str">
        <f>_xlfn.XLOOKUP(Violent_Incident_With_Injury[[#This Row],[School Name]],Maine_Schools[School Name],Maine_Schools[Comparison School Type],"Error")</f>
        <v>Non Charter</v>
      </c>
    </row>
    <row r="41" spans="1:10" hidden="1">
      <c r="A41" t="s">
        <v>570</v>
      </c>
      <c r="B41" t="s">
        <v>1234</v>
      </c>
      <c r="C41" t="s">
        <v>1235</v>
      </c>
      <c r="D41" t="s">
        <v>741</v>
      </c>
      <c r="E41" t="s">
        <v>106</v>
      </c>
      <c r="F41" t="s">
        <v>1236</v>
      </c>
      <c r="G41">
        <v>1</v>
      </c>
      <c r="H41" s="43">
        <v>5.1999999999999998E-3</v>
      </c>
      <c r="I41" t="str">
        <f>_xlfn.XLOOKUP(Violent_Incident_With_Injury[[#This Row],[School Name]],Maine_Schools[School Name],Maine_Schools[Grade Span],"Error")</f>
        <v>PK-08</v>
      </c>
      <c r="J41" t="str">
        <f>_xlfn.XLOOKUP(Violent_Incident_With_Injury[[#This Row],[School Name]],Maine_Schools[School Name],Maine_Schools[Comparison School Type],"Error")</f>
        <v>Non Charter</v>
      </c>
    </row>
    <row r="42" spans="1:10" hidden="1">
      <c r="A42" t="s">
        <v>570</v>
      </c>
      <c r="B42" t="s">
        <v>1234</v>
      </c>
      <c r="C42" t="s">
        <v>1235</v>
      </c>
      <c r="D42" t="s">
        <v>1115</v>
      </c>
      <c r="E42" t="s">
        <v>214</v>
      </c>
      <c r="F42" t="s">
        <v>1236</v>
      </c>
      <c r="G42">
        <v>0</v>
      </c>
      <c r="H42" s="43">
        <v>0</v>
      </c>
      <c r="I42" t="str">
        <f>_xlfn.XLOOKUP(Violent_Incident_With_Injury[[#This Row],[School Name]],Maine_Schools[School Name],Maine_Schools[Grade Span],"Error")</f>
        <v>KG-04</v>
      </c>
      <c r="J42" t="str">
        <f>_xlfn.XLOOKUP(Violent_Incident_With_Injury[[#This Row],[School Name]],Maine_Schools[School Name],Maine_Schools[Comparison School Type],"Error")</f>
        <v>Non Charter</v>
      </c>
    </row>
    <row r="43" spans="1:10" hidden="1">
      <c r="A43" t="s">
        <v>570</v>
      </c>
      <c r="B43" t="s">
        <v>1234</v>
      </c>
      <c r="C43" t="s">
        <v>1235</v>
      </c>
      <c r="D43" t="s">
        <v>1040</v>
      </c>
      <c r="E43" t="s">
        <v>144</v>
      </c>
      <c r="F43" t="s">
        <v>1236</v>
      </c>
      <c r="G43">
        <v>0</v>
      </c>
      <c r="H43" s="43">
        <v>0</v>
      </c>
      <c r="I43" t="str">
        <f>_xlfn.XLOOKUP(Violent_Incident_With_Injury[[#This Row],[School Name]],Maine_Schools[School Name],Maine_Schools[Grade Span],"Error")</f>
        <v>03-04</v>
      </c>
      <c r="J43" t="str">
        <f>_xlfn.XLOOKUP(Violent_Incident_With_Injury[[#This Row],[School Name]],Maine_Schools[School Name],Maine_Schools[Comparison School Type],"Error")</f>
        <v>Non Charter</v>
      </c>
    </row>
    <row r="44" spans="1:10" hidden="1">
      <c r="A44" t="s">
        <v>570</v>
      </c>
      <c r="B44" t="s">
        <v>1234</v>
      </c>
      <c r="C44" t="s">
        <v>1235</v>
      </c>
      <c r="D44" t="s">
        <v>961</v>
      </c>
      <c r="E44" t="s">
        <v>219</v>
      </c>
      <c r="F44" t="s">
        <v>1236</v>
      </c>
      <c r="G44">
        <v>2</v>
      </c>
      <c r="H44" s="43">
        <v>6.7000000000000002E-3</v>
      </c>
      <c r="I44" t="str">
        <f>_xlfn.XLOOKUP(Violent_Incident_With_Injury[[#This Row],[School Name]],Maine_Schools[School Name],Maine_Schools[Grade Span],"Error")</f>
        <v>07-08</v>
      </c>
      <c r="J44" t="str">
        <f>_xlfn.XLOOKUP(Violent_Incident_With_Injury[[#This Row],[School Name]],Maine_Schools[School Name],Maine_Schools[Comparison School Type],"Error")</f>
        <v>Non Charter</v>
      </c>
    </row>
    <row r="45" spans="1:10">
      <c r="A45" t="s">
        <v>570</v>
      </c>
      <c r="B45" t="s">
        <v>1234</v>
      </c>
      <c r="C45" t="s">
        <v>1235</v>
      </c>
      <c r="D45" t="s">
        <v>747</v>
      </c>
      <c r="E45" t="s">
        <v>116</v>
      </c>
      <c r="F45" t="s">
        <v>1236</v>
      </c>
      <c r="G45">
        <v>2</v>
      </c>
      <c r="H45" s="43">
        <v>2.5999999999999999E-3</v>
      </c>
      <c r="I45" t="str">
        <f>_xlfn.XLOOKUP(Violent_Incident_With_Injury[[#This Row],[School Name]],Maine_Schools[School Name],Maine_Schools[Grade Span],"Error")</f>
        <v>09-12</v>
      </c>
      <c r="J45" t="str">
        <f>_xlfn.XLOOKUP(Violent_Incident_With_Injury[[#This Row],[School Name]],Maine_Schools[School Name],Maine_Schools[Comparison School Type],"Error")</f>
        <v>Non Charter</v>
      </c>
    </row>
    <row r="46" spans="1:10" hidden="1">
      <c r="A46" t="s">
        <v>570</v>
      </c>
      <c r="B46" t="s">
        <v>1234</v>
      </c>
      <c r="C46" t="s">
        <v>1235</v>
      </c>
      <c r="D46" t="s">
        <v>747</v>
      </c>
      <c r="E46" t="s">
        <v>26</v>
      </c>
      <c r="F46" t="s">
        <v>1236</v>
      </c>
      <c r="G46">
        <v>0</v>
      </c>
      <c r="H46" s="43">
        <v>0</v>
      </c>
      <c r="I46" t="str">
        <f>_xlfn.XLOOKUP(Violent_Incident_With_Injury[[#This Row],[School Name]],Maine_Schools[School Name],Maine_Schools[Grade Span],"Error")</f>
        <v>06-08</v>
      </c>
      <c r="J46" t="str">
        <f>_xlfn.XLOOKUP(Violent_Incident_With_Injury[[#This Row],[School Name]],Maine_Schools[School Name],Maine_Schools[Comparison School Type],"Error")</f>
        <v>Non Charter</v>
      </c>
    </row>
    <row r="47" spans="1:10" hidden="1">
      <c r="A47" t="s">
        <v>570</v>
      </c>
      <c r="B47" t="s">
        <v>1234</v>
      </c>
      <c r="C47" t="s">
        <v>1235</v>
      </c>
      <c r="D47" t="s">
        <v>934</v>
      </c>
      <c r="E47" t="s">
        <v>182</v>
      </c>
      <c r="F47" t="s">
        <v>1236</v>
      </c>
      <c r="G47">
        <v>0</v>
      </c>
      <c r="H47" s="43">
        <v>0</v>
      </c>
      <c r="I47" t="str">
        <f>_xlfn.XLOOKUP(Violent_Incident_With_Injury[[#This Row],[School Name]],Maine_Schools[School Name],Maine_Schools[Grade Span],"Error")</f>
        <v>07-12</v>
      </c>
      <c r="J47" t="str">
        <f>_xlfn.XLOOKUP(Violent_Incident_With_Injury[[#This Row],[School Name]],Maine_Schools[School Name],Maine_Schools[Comparison School Type],"Error")</f>
        <v>Non Charter</v>
      </c>
    </row>
    <row r="48" spans="1:10">
      <c r="A48" t="s">
        <v>570</v>
      </c>
      <c r="B48" t="s">
        <v>1234</v>
      </c>
      <c r="C48" t="s">
        <v>1235</v>
      </c>
      <c r="D48" t="s">
        <v>999</v>
      </c>
      <c r="E48" t="s">
        <v>128</v>
      </c>
      <c r="F48" t="s">
        <v>1236</v>
      </c>
      <c r="G48">
        <v>5</v>
      </c>
      <c r="H48" s="43">
        <v>1.3100000000000001E-2</v>
      </c>
      <c r="I48" t="str">
        <f>_xlfn.XLOOKUP(Violent_Incident_With_Injury[[#This Row],[School Name]],Maine_Schools[School Name],Maine_Schools[Grade Span],"Error")</f>
        <v>09-12</v>
      </c>
      <c r="J48" t="str">
        <f>_xlfn.XLOOKUP(Violent_Incident_With_Injury[[#This Row],[School Name]],Maine_Schools[School Name],Maine_Schools[Comparison School Type],"Error")</f>
        <v>Non Charter</v>
      </c>
    </row>
    <row r="49" spans="1:10" hidden="1">
      <c r="A49" t="s">
        <v>570</v>
      </c>
      <c r="B49" t="s">
        <v>1234</v>
      </c>
      <c r="C49" t="s">
        <v>1235</v>
      </c>
      <c r="D49" t="s">
        <v>999</v>
      </c>
      <c r="E49" t="s">
        <v>50</v>
      </c>
      <c r="F49" t="s">
        <v>1236</v>
      </c>
      <c r="G49">
        <v>0</v>
      </c>
      <c r="H49" s="43">
        <v>0</v>
      </c>
      <c r="I49" t="str">
        <f>_xlfn.XLOOKUP(Violent_Incident_With_Injury[[#This Row],[School Name]],Maine_Schools[School Name],Maine_Schools[Grade Span],"Error")</f>
        <v>05-08</v>
      </c>
      <c r="J49" t="str">
        <f>_xlfn.XLOOKUP(Violent_Incident_With_Injury[[#This Row],[School Name]],Maine_Schools[School Name],Maine_Schools[Comparison School Type],"Error")</f>
        <v>Non Charter</v>
      </c>
    </row>
    <row r="50" spans="1:10" hidden="1">
      <c r="A50" t="s">
        <v>570</v>
      </c>
      <c r="B50" t="s">
        <v>1234</v>
      </c>
      <c r="C50" t="s">
        <v>1235</v>
      </c>
      <c r="D50" t="s">
        <v>958</v>
      </c>
      <c r="E50" t="s">
        <v>6</v>
      </c>
      <c r="F50" t="s">
        <v>1236</v>
      </c>
      <c r="G50">
        <v>0</v>
      </c>
      <c r="H50" s="43">
        <v>0</v>
      </c>
      <c r="I50" t="str">
        <f>_xlfn.XLOOKUP(Violent_Incident_With_Injury[[#This Row],[School Name]],Maine_Schools[School Name],Maine_Schools[Grade Span],"Error")</f>
        <v>PK-04</v>
      </c>
      <c r="J50" t="str">
        <f>_xlfn.XLOOKUP(Violent_Incident_With_Injury[[#This Row],[School Name]],Maine_Schools[School Name],Maine_Schools[Comparison School Type],"Error")</f>
        <v>Non Charter</v>
      </c>
    </row>
    <row r="51" spans="1:10" hidden="1">
      <c r="A51" t="s">
        <v>570</v>
      </c>
      <c r="B51" t="s">
        <v>1234</v>
      </c>
      <c r="C51" t="s">
        <v>1235</v>
      </c>
      <c r="D51" t="s">
        <v>917</v>
      </c>
      <c r="E51" t="s">
        <v>161</v>
      </c>
      <c r="F51" t="s">
        <v>1236</v>
      </c>
      <c r="G51">
        <v>0</v>
      </c>
      <c r="H51" s="43">
        <v>0</v>
      </c>
      <c r="I51" t="str">
        <f>_xlfn.XLOOKUP(Violent_Incident_With_Injury[[#This Row],[School Name]],Maine_Schools[School Name],Maine_Schools[Grade Span],"Error")</f>
        <v>PK-05</v>
      </c>
      <c r="J51" t="str">
        <f>_xlfn.XLOOKUP(Violent_Incident_With_Injury[[#This Row],[School Name]],Maine_Schools[School Name],Maine_Schools[Comparison School Type],"Error")</f>
        <v>Non Charter</v>
      </c>
    </row>
    <row r="52" spans="1:10" hidden="1">
      <c r="A52" t="s">
        <v>570</v>
      </c>
      <c r="B52" t="s">
        <v>1234</v>
      </c>
      <c r="C52" t="s">
        <v>1235</v>
      </c>
      <c r="D52" t="s">
        <v>1154</v>
      </c>
      <c r="E52" t="s">
        <v>167</v>
      </c>
      <c r="F52" t="s">
        <v>1236</v>
      </c>
      <c r="G52">
        <v>2</v>
      </c>
      <c r="H52" s="43">
        <v>3.0999999999999999E-3</v>
      </c>
      <c r="I52" t="str">
        <f>_xlfn.XLOOKUP(Violent_Incident_With_Injury[[#This Row],[School Name]],Maine_Schools[School Name],Maine_Schools[Grade Span],"Error")</f>
        <v>03-05</v>
      </c>
      <c r="J52" t="str">
        <f>_xlfn.XLOOKUP(Violent_Incident_With_Injury[[#This Row],[School Name]],Maine_Schools[School Name],Maine_Schools[Comparison School Type],"Error")</f>
        <v>Non Charter</v>
      </c>
    </row>
    <row r="53" spans="1:10" hidden="1">
      <c r="A53" t="s">
        <v>570</v>
      </c>
      <c r="B53" t="s">
        <v>1234</v>
      </c>
      <c r="C53" t="s">
        <v>1235</v>
      </c>
      <c r="D53" t="s">
        <v>751</v>
      </c>
      <c r="E53" t="s">
        <v>120</v>
      </c>
      <c r="F53" t="s">
        <v>1236</v>
      </c>
      <c r="G53">
        <v>0</v>
      </c>
      <c r="H53" s="43">
        <v>0</v>
      </c>
      <c r="I53" t="str">
        <f>_xlfn.XLOOKUP(Violent_Incident_With_Injury[[#This Row],[School Name]],Maine_Schools[School Name],Maine_Schools[Grade Span],"Error")</f>
        <v>PK-06</v>
      </c>
      <c r="J53" t="str">
        <f>_xlfn.XLOOKUP(Violent_Incident_With_Injury[[#This Row],[School Name]],Maine_Schools[School Name],Maine_Schools[Comparison School Type],"Error")</f>
        <v>Non Charter</v>
      </c>
    </row>
    <row r="54" spans="1:10" hidden="1">
      <c r="A54" t="s">
        <v>570</v>
      </c>
      <c r="B54" t="s">
        <v>1234</v>
      </c>
      <c r="C54" t="s">
        <v>1235</v>
      </c>
      <c r="D54" t="s">
        <v>751</v>
      </c>
      <c r="E54" t="s">
        <v>10</v>
      </c>
      <c r="F54" t="s">
        <v>1236</v>
      </c>
      <c r="G54">
        <v>0</v>
      </c>
      <c r="H54" s="43">
        <v>0</v>
      </c>
      <c r="I54" t="str">
        <f>_xlfn.XLOOKUP(Violent_Incident_With_Injury[[#This Row],[School Name]],Maine_Schools[School Name],Maine_Schools[Grade Span],"Error")</f>
        <v>07-12</v>
      </c>
      <c r="J54" t="str">
        <f>_xlfn.XLOOKUP(Violent_Incident_With_Injury[[#This Row],[School Name]],Maine_Schools[School Name],Maine_Schools[Comparison School Type],"Error")</f>
        <v>Non Charter</v>
      </c>
    </row>
    <row r="55" spans="1:10">
      <c r="A55" t="s">
        <v>570</v>
      </c>
      <c r="B55" t="s">
        <v>1234</v>
      </c>
      <c r="C55" t="s">
        <v>1235</v>
      </c>
      <c r="D55" t="s">
        <v>797</v>
      </c>
      <c r="E55" t="s">
        <v>139</v>
      </c>
      <c r="F55" t="s">
        <v>1236</v>
      </c>
      <c r="G55">
        <v>1</v>
      </c>
      <c r="H55" s="43">
        <v>1.2999999999999999E-3</v>
      </c>
      <c r="I55" t="str">
        <f>_xlfn.XLOOKUP(Violent_Incident_With_Injury[[#This Row],[School Name]],Maine_Schools[School Name],Maine_Schools[Grade Span],"Error")</f>
        <v>09-12</v>
      </c>
      <c r="J55" t="str">
        <f>_xlfn.XLOOKUP(Violent_Incident_With_Injury[[#This Row],[School Name]],Maine_Schools[School Name],Maine_Schools[Comparison School Type],"Error")</f>
        <v>Non Charter</v>
      </c>
    </row>
    <row r="56" spans="1:10" hidden="1">
      <c r="A56" t="s">
        <v>570</v>
      </c>
      <c r="B56" t="s">
        <v>1234</v>
      </c>
      <c r="C56" t="s">
        <v>1235</v>
      </c>
      <c r="D56" t="s">
        <v>1004</v>
      </c>
      <c r="E56" t="s">
        <v>235</v>
      </c>
      <c r="F56" t="s">
        <v>1236</v>
      </c>
      <c r="G56">
        <v>3</v>
      </c>
      <c r="H56" s="43">
        <v>8.2000000000000007E-3</v>
      </c>
      <c r="I56" t="str">
        <f>_xlfn.XLOOKUP(Violent_Incident_With_Injury[[#This Row],[School Name]],Maine_Schools[School Name],Maine_Schools[Grade Span],"Error")</f>
        <v>PK-04</v>
      </c>
      <c r="J56" t="str">
        <f>_xlfn.XLOOKUP(Violent_Incident_With_Injury[[#This Row],[School Name]],Maine_Schools[School Name],Maine_Schools[Comparison School Type],"Error")</f>
        <v>Non Charter</v>
      </c>
    </row>
    <row r="57" spans="1:10" hidden="1">
      <c r="A57" t="s">
        <v>570</v>
      </c>
      <c r="B57" t="s">
        <v>1234</v>
      </c>
      <c r="C57" t="s">
        <v>1235</v>
      </c>
      <c r="D57" t="s">
        <v>1004</v>
      </c>
      <c r="E57" t="s">
        <v>237</v>
      </c>
      <c r="F57" t="s">
        <v>1236</v>
      </c>
      <c r="G57">
        <v>1</v>
      </c>
      <c r="H57" s="43">
        <v>2.5999999999999999E-3</v>
      </c>
      <c r="I57" t="str">
        <f>_xlfn.XLOOKUP(Violent_Incident_With_Injury[[#This Row],[School Name]],Maine_Schools[School Name],Maine_Schools[Grade Span],"Error")</f>
        <v>05-08</v>
      </c>
      <c r="J57" t="str">
        <f>_xlfn.XLOOKUP(Violent_Incident_With_Injury[[#This Row],[School Name]],Maine_Schools[School Name],Maine_Schools[Comparison School Type],"Error")</f>
        <v>Non Charter</v>
      </c>
    </row>
    <row r="58" spans="1:10" hidden="1">
      <c r="A58" t="s">
        <v>570</v>
      </c>
      <c r="B58" t="s">
        <v>1234</v>
      </c>
      <c r="C58" t="s">
        <v>1235</v>
      </c>
      <c r="D58" t="s">
        <v>1065</v>
      </c>
      <c r="E58" t="s">
        <v>147</v>
      </c>
      <c r="F58" t="s">
        <v>1236</v>
      </c>
      <c r="G58">
        <v>1</v>
      </c>
      <c r="H58" s="43">
        <v>5.5999999999999999E-3</v>
      </c>
      <c r="I58" t="str">
        <f>_xlfn.XLOOKUP(Violent_Incident_With_Injury[[#This Row],[School Name]],Maine_Schools[School Name],Maine_Schools[Grade Span],"Error")</f>
        <v>PK-05</v>
      </c>
      <c r="J58" t="str">
        <f>_xlfn.XLOOKUP(Violent_Incident_With_Injury[[#This Row],[School Name]],Maine_Schools[School Name],Maine_Schools[Comparison School Type],"Error")</f>
        <v>Non Charter</v>
      </c>
    </row>
    <row r="59" spans="1:10" hidden="1">
      <c r="A59" t="s">
        <v>570</v>
      </c>
      <c r="B59" t="s">
        <v>1234</v>
      </c>
      <c r="C59" t="s">
        <v>1235</v>
      </c>
      <c r="D59" t="s">
        <v>928</v>
      </c>
      <c r="E59" t="s">
        <v>181</v>
      </c>
      <c r="F59" t="s">
        <v>1236</v>
      </c>
      <c r="G59">
        <v>0</v>
      </c>
      <c r="H59" s="43">
        <v>0</v>
      </c>
      <c r="I59" t="str">
        <f>_xlfn.XLOOKUP(Violent_Incident_With_Injury[[#This Row],[School Name]],Maine_Schools[School Name],Maine_Schools[Grade Span],"Error")</f>
        <v>PK-05</v>
      </c>
      <c r="J59" t="str">
        <f>_xlfn.XLOOKUP(Violent_Incident_With_Injury[[#This Row],[School Name]],Maine_Schools[School Name],Maine_Schools[Comparison School Type],"Error")</f>
        <v>Non Charter</v>
      </c>
    </row>
    <row r="60" spans="1:10">
      <c r="A60" t="s">
        <v>570</v>
      </c>
      <c r="B60" t="s">
        <v>1234</v>
      </c>
      <c r="C60" t="s">
        <v>1235</v>
      </c>
      <c r="D60" t="s">
        <v>753</v>
      </c>
      <c r="E60" t="s">
        <v>243</v>
      </c>
      <c r="F60" t="s">
        <v>1236</v>
      </c>
      <c r="G60">
        <v>0</v>
      </c>
      <c r="H60" s="43">
        <v>0</v>
      </c>
      <c r="I60" t="str">
        <f>_xlfn.XLOOKUP(Violent_Incident_With_Injury[[#This Row],[School Name]],Maine_Schools[School Name],Maine_Schools[Grade Span],"Error")</f>
        <v>09-12</v>
      </c>
      <c r="J60" t="str">
        <f>_xlfn.XLOOKUP(Violent_Incident_With_Injury[[#This Row],[School Name]],Maine_Schools[School Name],Maine_Schools[Comparison School Type],"Error")</f>
        <v>Non Charter</v>
      </c>
    </row>
    <row r="61" spans="1:10" hidden="1">
      <c r="A61" t="s">
        <v>570</v>
      </c>
      <c r="B61" t="s">
        <v>1234</v>
      </c>
      <c r="C61" t="s">
        <v>1235</v>
      </c>
      <c r="D61" t="s">
        <v>753</v>
      </c>
      <c r="E61" t="s">
        <v>246</v>
      </c>
      <c r="F61" t="s">
        <v>1236</v>
      </c>
      <c r="G61">
        <v>0</v>
      </c>
      <c r="H61" s="43">
        <v>0</v>
      </c>
      <c r="I61" t="str">
        <f>_xlfn.XLOOKUP(Violent_Incident_With_Injury[[#This Row],[School Name]],Maine_Schools[School Name],Maine_Schools[Grade Span],"Error")</f>
        <v>05-08</v>
      </c>
      <c r="J61" t="str">
        <f>_xlfn.XLOOKUP(Violent_Incident_With_Injury[[#This Row],[School Name]],Maine_Schools[School Name],Maine_Schools[Comparison School Type],"Error")</f>
        <v>Non Charter</v>
      </c>
    </row>
    <row r="62" spans="1:10" hidden="1">
      <c r="A62" t="s">
        <v>570</v>
      </c>
      <c r="B62" t="s">
        <v>1234</v>
      </c>
      <c r="C62" t="s">
        <v>1235</v>
      </c>
      <c r="D62" t="s">
        <v>1110</v>
      </c>
      <c r="E62" t="s">
        <v>152</v>
      </c>
      <c r="F62" t="s">
        <v>1236</v>
      </c>
      <c r="G62">
        <v>0</v>
      </c>
      <c r="H62" s="43">
        <v>0</v>
      </c>
      <c r="I62" t="str">
        <f>_xlfn.XLOOKUP(Violent_Incident_With_Injury[[#This Row],[School Name]],Maine_Schools[School Name],Maine_Schools[Grade Span],"Error")</f>
        <v>PK-05</v>
      </c>
      <c r="J62" t="str">
        <f>_xlfn.XLOOKUP(Violent_Incident_With_Injury[[#This Row],[School Name]],Maine_Schools[School Name],Maine_Schools[Comparison School Type],"Error")</f>
        <v>Non Charter</v>
      </c>
    </row>
    <row r="63" spans="1:10" hidden="1">
      <c r="A63" t="s">
        <v>570</v>
      </c>
      <c r="B63" t="s">
        <v>1234</v>
      </c>
      <c r="C63" t="s">
        <v>1235</v>
      </c>
      <c r="D63" t="s">
        <v>1147</v>
      </c>
      <c r="E63" t="s">
        <v>186</v>
      </c>
      <c r="F63" t="s">
        <v>1236</v>
      </c>
      <c r="G63">
        <v>9</v>
      </c>
      <c r="H63" s="43">
        <v>3.9E-2</v>
      </c>
      <c r="I63" t="str">
        <f>_xlfn.XLOOKUP(Violent_Incident_With_Injury[[#This Row],[School Name]],Maine_Schools[School Name],Maine_Schools[Grade Span],"Error")</f>
        <v>05-08</v>
      </c>
      <c r="J63" t="str">
        <f>_xlfn.XLOOKUP(Violent_Incident_With_Injury[[#This Row],[School Name]],Maine_Schools[School Name],Maine_Schools[Comparison School Type],"Error")</f>
        <v>Non Charter</v>
      </c>
    </row>
    <row r="64" spans="1:10" hidden="1">
      <c r="A64" t="s">
        <v>570</v>
      </c>
      <c r="B64" t="s">
        <v>1234</v>
      </c>
      <c r="C64" t="s">
        <v>1235</v>
      </c>
      <c r="D64" t="s">
        <v>1033</v>
      </c>
      <c r="E64" t="s">
        <v>189</v>
      </c>
      <c r="F64" t="s">
        <v>1236</v>
      </c>
      <c r="G64">
        <v>3</v>
      </c>
      <c r="H64" s="43">
        <v>3.7000000000000002E-3</v>
      </c>
      <c r="I64" t="str">
        <f>_xlfn.XLOOKUP(Violent_Incident_With_Injury[[#This Row],[School Name]],Maine_Schools[School Name],Maine_Schools[Grade Span],"Error")</f>
        <v>PK-08</v>
      </c>
      <c r="J64" t="str">
        <f>_xlfn.XLOOKUP(Violent_Incident_With_Injury[[#This Row],[School Name]],Maine_Schools[School Name],Maine_Schools[Comparison School Type],"Error")</f>
        <v>Non Charter</v>
      </c>
    </row>
    <row r="65" spans="1:10">
      <c r="A65" t="s">
        <v>570</v>
      </c>
      <c r="B65" t="s">
        <v>1234</v>
      </c>
      <c r="C65" t="s">
        <v>1235</v>
      </c>
      <c r="D65" t="s">
        <v>1033</v>
      </c>
      <c r="E65" t="s">
        <v>18</v>
      </c>
      <c r="F65" t="s">
        <v>1236</v>
      </c>
      <c r="G65">
        <v>0</v>
      </c>
      <c r="H65" s="43">
        <v>0</v>
      </c>
      <c r="I65" t="str">
        <f>_xlfn.XLOOKUP(Violent_Incident_With_Injury[[#This Row],[School Name]],Maine_Schools[School Name],Maine_Schools[Grade Span],"Error")</f>
        <v>09-12</v>
      </c>
      <c r="J65" t="str">
        <f>_xlfn.XLOOKUP(Violent_Incident_With_Injury[[#This Row],[School Name]],Maine_Schools[School Name],Maine_Schools[Comparison School Type],"Error")</f>
        <v>Non Charter</v>
      </c>
    </row>
    <row r="66" spans="1:10" hidden="1">
      <c r="A66" t="s">
        <v>570</v>
      </c>
      <c r="B66" t="s">
        <v>1234</v>
      </c>
      <c r="C66" t="s">
        <v>1235</v>
      </c>
      <c r="D66" t="s">
        <v>1155</v>
      </c>
      <c r="E66" t="s">
        <v>251</v>
      </c>
      <c r="F66" t="s">
        <v>1236</v>
      </c>
      <c r="G66">
        <v>0</v>
      </c>
      <c r="H66" s="43">
        <v>0</v>
      </c>
      <c r="I66" t="str">
        <f>_xlfn.XLOOKUP(Violent_Incident_With_Injury[[#This Row],[School Name]],Maine_Schools[School Name],Maine_Schools[Grade Span],"Error")</f>
        <v>PK-04</v>
      </c>
      <c r="J66" t="str">
        <f>_xlfn.XLOOKUP(Violent_Incident_With_Injury[[#This Row],[School Name]],Maine_Schools[School Name],Maine_Schools[Comparison School Type],"Error")</f>
        <v>Non Charter</v>
      </c>
    </row>
    <row r="67" spans="1:10" hidden="1">
      <c r="A67" t="s">
        <v>570</v>
      </c>
      <c r="B67" t="s">
        <v>1234</v>
      </c>
      <c r="C67" t="s">
        <v>1235</v>
      </c>
      <c r="D67" t="s">
        <v>1147</v>
      </c>
      <c r="E67" t="s">
        <v>253</v>
      </c>
      <c r="F67" t="s">
        <v>1236</v>
      </c>
      <c r="G67">
        <v>0</v>
      </c>
      <c r="H67" s="43">
        <v>0</v>
      </c>
      <c r="I67" t="str">
        <f>_xlfn.XLOOKUP(Violent_Incident_With_Injury[[#This Row],[School Name]],Maine_Schools[School Name],Maine_Schools[Grade Span],"Error")</f>
        <v>PK-04</v>
      </c>
      <c r="J67" t="str">
        <f>_xlfn.XLOOKUP(Violent_Incident_With_Injury[[#This Row],[School Name]],Maine_Schools[School Name],Maine_Schools[Comparison School Type],"Error")</f>
        <v>Non Charter</v>
      </c>
    </row>
    <row r="68" spans="1:10" hidden="1">
      <c r="A68" t="s">
        <v>570</v>
      </c>
      <c r="B68" t="s">
        <v>1234</v>
      </c>
      <c r="C68" t="s">
        <v>1235</v>
      </c>
      <c r="D68" t="s">
        <v>1121</v>
      </c>
      <c r="E68" t="s">
        <v>37</v>
      </c>
      <c r="F68" t="s">
        <v>1236</v>
      </c>
      <c r="G68">
        <v>4</v>
      </c>
      <c r="H68" s="43">
        <v>1.6199999999999999E-2</v>
      </c>
      <c r="I68" t="str">
        <f>_xlfn.XLOOKUP(Violent_Incident_With_Injury[[#This Row],[School Name]],Maine_Schools[School Name],Maine_Schools[Grade Span],"Error")</f>
        <v>KG-08</v>
      </c>
      <c r="J68" t="str">
        <f>_xlfn.XLOOKUP(Violent_Incident_With_Injury[[#This Row],[School Name]],Maine_Schools[School Name],Maine_Schools[Comparison School Type],"Error")</f>
        <v>Non Charter</v>
      </c>
    </row>
    <row r="69" spans="1:10">
      <c r="A69" t="s">
        <v>570</v>
      </c>
      <c r="B69" t="s">
        <v>1234</v>
      </c>
      <c r="C69" t="s">
        <v>1235</v>
      </c>
      <c r="D69" t="s">
        <v>1121</v>
      </c>
      <c r="E69" t="s">
        <v>24</v>
      </c>
      <c r="F69" t="s">
        <v>1236</v>
      </c>
      <c r="G69">
        <v>0</v>
      </c>
      <c r="H69" s="43">
        <v>0</v>
      </c>
      <c r="I69" t="str">
        <f>_xlfn.XLOOKUP(Violent_Incident_With_Injury[[#This Row],[School Name]],Maine_Schools[School Name],Maine_Schools[Grade Span],"Error")</f>
        <v>09-12</v>
      </c>
      <c r="J69" t="str">
        <f>_xlfn.XLOOKUP(Violent_Incident_With_Injury[[#This Row],[School Name]],Maine_Schools[School Name],Maine_Schools[Comparison School Type],"Error")</f>
        <v>Non Charter</v>
      </c>
    </row>
    <row r="70" spans="1:10" hidden="1">
      <c r="A70" t="s">
        <v>570</v>
      </c>
      <c r="B70" t="s">
        <v>1234</v>
      </c>
      <c r="C70" t="s">
        <v>1235</v>
      </c>
      <c r="D70" t="s">
        <v>909</v>
      </c>
      <c r="E70" t="s">
        <v>257</v>
      </c>
      <c r="F70" t="s">
        <v>1236</v>
      </c>
      <c r="G70">
        <v>0</v>
      </c>
      <c r="H70" s="43">
        <v>0</v>
      </c>
      <c r="I70" t="str">
        <f>_xlfn.XLOOKUP(Violent_Incident_With_Injury[[#This Row],[School Name]],Maine_Schools[School Name],Maine_Schools[Grade Span],"Error")</f>
        <v>03-04</v>
      </c>
      <c r="J70" t="str">
        <f>_xlfn.XLOOKUP(Violent_Incident_With_Injury[[#This Row],[School Name]],Maine_Schools[School Name],Maine_Schools[Comparison School Type],"Error")</f>
        <v>Non Charter</v>
      </c>
    </row>
    <row r="71" spans="1:10" hidden="1">
      <c r="A71" t="s">
        <v>570</v>
      </c>
      <c r="B71" t="s">
        <v>1234</v>
      </c>
      <c r="C71" t="s">
        <v>1235</v>
      </c>
      <c r="D71" t="s">
        <v>928</v>
      </c>
      <c r="E71" t="s">
        <v>203</v>
      </c>
      <c r="F71" t="s">
        <v>1236</v>
      </c>
      <c r="G71">
        <v>4</v>
      </c>
      <c r="H71" s="43">
        <v>1.3299999999999999E-2</v>
      </c>
      <c r="I71" t="str">
        <f>_xlfn.XLOOKUP(Violent_Incident_With_Injury[[#This Row],[School Name]],Maine_Schools[School Name],Maine_Schools[Grade Span],"Error")</f>
        <v>03-05</v>
      </c>
      <c r="J71" t="str">
        <f>_xlfn.XLOOKUP(Violent_Incident_With_Injury[[#This Row],[School Name]],Maine_Schools[School Name],Maine_Schools[Comparison School Type],"Error")</f>
        <v>Non Charter</v>
      </c>
    </row>
    <row r="72" spans="1:10">
      <c r="A72" t="s">
        <v>570</v>
      </c>
      <c r="B72" t="s">
        <v>1234</v>
      </c>
      <c r="C72" t="s">
        <v>1235</v>
      </c>
      <c r="D72" t="s">
        <v>886</v>
      </c>
      <c r="E72" t="s">
        <v>163</v>
      </c>
      <c r="F72" t="s">
        <v>1236</v>
      </c>
      <c r="G72">
        <v>1</v>
      </c>
      <c r="H72" s="43">
        <v>2.5000000000000001E-3</v>
      </c>
      <c r="I72" t="str">
        <f>_xlfn.XLOOKUP(Violent_Incident_With_Injury[[#This Row],[School Name]],Maine_Schools[School Name],Maine_Schools[Grade Span],"Error")</f>
        <v>09-12</v>
      </c>
      <c r="J72" t="str">
        <f>_xlfn.XLOOKUP(Violent_Incident_With_Injury[[#This Row],[School Name]],Maine_Schools[School Name],Maine_Schools[Comparison School Type],"Error")</f>
        <v>Non Charter</v>
      </c>
    </row>
    <row r="73" spans="1:10" hidden="1">
      <c r="A73" t="s">
        <v>570</v>
      </c>
      <c r="B73" t="s">
        <v>1234</v>
      </c>
      <c r="C73" t="s">
        <v>1235</v>
      </c>
      <c r="D73" t="s">
        <v>994</v>
      </c>
      <c r="E73" t="s">
        <v>262</v>
      </c>
      <c r="F73" t="s">
        <v>1236</v>
      </c>
      <c r="G73">
        <v>0</v>
      </c>
      <c r="H73" s="43">
        <v>0</v>
      </c>
      <c r="I73" t="str">
        <f>_xlfn.XLOOKUP(Violent_Incident_With_Injury[[#This Row],[School Name]],Maine_Schools[School Name],Maine_Schools[Grade Span],"Error")</f>
        <v>PK-05</v>
      </c>
      <c r="J73" t="str">
        <f>_xlfn.XLOOKUP(Violent_Incident_With_Injury[[#This Row],[School Name]],Maine_Schools[School Name],Maine_Schools[Comparison School Type],"Error")</f>
        <v>Non Charter</v>
      </c>
    </row>
    <row r="74" spans="1:10" hidden="1">
      <c r="A74" t="s">
        <v>570</v>
      </c>
      <c r="B74" t="s">
        <v>1234</v>
      </c>
      <c r="C74" t="s">
        <v>1235</v>
      </c>
      <c r="D74" t="s">
        <v>878</v>
      </c>
      <c r="E74" t="s">
        <v>264</v>
      </c>
      <c r="F74" t="s">
        <v>1236</v>
      </c>
      <c r="G74">
        <v>0</v>
      </c>
      <c r="H74" s="43">
        <v>0</v>
      </c>
      <c r="I74" t="str">
        <f>_xlfn.XLOOKUP(Violent_Incident_With_Injury[[#This Row],[School Name]],Maine_Schools[School Name],Maine_Schools[Grade Span],"Error")</f>
        <v>PK-08</v>
      </c>
      <c r="J74" t="str">
        <f>_xlfn.XLOOKUP(Violent_Incident_With_Injury[[#This Row],[School Name]],Maine_Schools[School Name],Maine_Schools[Comparison School Type],"Error")</f>
        <v>Non Charter</v>
      </c>
    </row>
    <row r="75" spans="1:10" hidden="1">
      <c r="A75" t="s">
        <v>570</v>
      </c>
      <c r="B75" t="s">
        <v>1234</v>
      </c>
      <c r="C75" t="s">
        <v>1235</v>
      </c>
      <c r="D75" t="s">
        <v>1101</v>
      </c>
      <c r="E75" t="s">
        <v>13</v>
      </c>
      <c r="F75" t="s">
        <v>1236</v>
      </c>
      <c r="G75">
        <v>4</v>
      </c>
      <c r="H75" s="43">
        <v>7.6E-3</v>
      </c>
      <c r="I75" t="str">
        <f>_xlfn.XLOOKUP(Violent_Incident_With_Injury[[#This Row],[School Name]],Maine_Schools[School Name],Maine_Schools[Grade Span],"Error")</f>
        <v>PK-05</v>
      </c>
      <c r="J75" t="str">
        <f>_xlfn.XLOOKUP(Violent_Incident_With_Injury[[#This Row],[School Name]],Maine_Schools[School Name],Maine_Schools[Comparison School Type],"Error")</f>
        <v>Non Charter</v>
      </c>
    </row>
    <row r="76" spans="1:10">
      <c r="A76" t="s">
        <v>570</v>
      </c>
      <c r="B76" t="s">
        <v>1234</v>
      </c>
      <c r="C76" t="s">
        <v>1235</v>
      </c>
      <c r="D76" t="s">
        <v>1101</v>
      </c>
      <c r="E76" t="s">
        <v>177</v>
      </c>
      <c r="F76" t="s">
        <v>1236</v>
      </c>
      <c r="G76">
        <v>4</v>
      </c>
      <c r="H76" s="43">
        <v>1.12E-2</v>
      </c>
      <c r="I76" t="str">
        <f>_xlfn.XLOOKUP(Violent_Incident_With_Injury[[#This Row],[School Name]],Maine_Schools[School Name],Maine_Schools[Grade Span],"Error")</f>
        <v>09-12</v>
      </c>
      <c r="J76" t="str">
        <f>_xlfn.XLOOKUP(Violent_Incident_With_Injury[[#This Row],[School Name]],Maine_Schools[School Name],Maine_Schools[Comparison School Type],"Error")</f>
        <v>Non Charter</v>
      </c>
    </row>
    <row r="77" spans="1:10" hidden="1">
      <c r="A77" t="s">
        <v>570</v>
      </c>
      <c r="B77" t="s">
        <v>1234</v>
      </c>
      <c r="C77" t="s">
        <v>1235</v>
      </c>
      <c r="D77" t="s">
        <v>1101</v>
      </c>
      <c r="E77" t="s">
        <v>70</v>
      </c>
      <c r="F77" t="s">
        <v>1236</v>
      </c>
      <c r="G77">
        <v>3</v>
      </c>
      <c r="H77" s="43">
        <v>1.2E-2</v>
      </c>
      <c r="I77" t="str">
        <f>_xlfn.XLOOKUP(Violent_Incident_With_Injury[[#This Row],[School Name]],Maine_Schools[School Name],Maine_Schools[Grade Span],"Error")</f>
        <v>06-08</v>
      </c>
      <c r="J77" t="str">
        <f>_xlfn.XLOOKUP(Violent_Incident_With_Injury[[#This Row],[School Name]],Maine_Schools[School Name],Maine_Schools[Comparison School Type],"Error")</f>
        <v>Non Charter</v>
      </c>
    </row>
    <row r="78" spans="1:10" hidden="1">
      <c r="A78" t="s">
        <v>570</v>
      </c>
      <c r="B78" t="s">
        <v>1234</v>
      </c>
      <c r="C78" t="s">
        <v>1235</v>
      </c>
      <c r="D78" t="s">
        <v>1021</v>
      </c>
      <c r="E78" t="s">
        <v>270</v>
      </c>
      <c r="F78" t="s">
        <v>1236</v>
      </c>
      <c r="G78">
        <v>0</v>
      </c>
      <c r="H78" s="43">
        <v>0</v>
      </c>
      <c r="I78" t="str">
        <f>_xlfn.XLOOKUP(Violent_Incident_With_Injury[[#This Row],[School Name]],Maine_Schools[School Name],Maine_Schools[Grade Span],"Error")</f>
        <v>PK-03</v>
      </c>
      <c r="J78" t="str">
        <f>_xlfn.XLOOKUP(Violent_Incident_With_Injury[[#This Row],[School Name]],Maine_Schools[School Name],Maine_Schools[Comparison School Type],"Error")</f>
        <v>Non Charter</v>
      </c>
    </row>
    <row r="79" spans="1:10" hidden="1">
      <c r="A79" t="s">
        <v>570</v>
      </c>
      <c r="B79" t="s">
        <v>1234</v>
      </c>
      <c r="C79" t="s">
        <v>1235</v>
      </c>
      <c r="D79" t="s">
        <v>944</v>
      </c>
      <c r="E79" t="s">
        <v>218</v>
      </c>
      <c r="F79" t="s">
        <v>1236</v>
      </c>
      <c r="G79">
        <v>12</v>
      </c>
      <c r="H79" s="43">
        <v>4.0099999999999997E-2</v>
      </c>
      <c r="I79" t="str">
        <f>_xlfn.XLOOKUP(Violent_Incident_With_Injury[[#This Row],[School Name]],Maine_Schools[School Name],Maine_Schools[Grade Span],"Error")</f>
        <v>PK-08</v>
      </c>
      <c r="J79" t="str">
        <f>_xlfn.XLOOKUP(Violent_Incident_With_Injury[[#This Row],[School Name]],Maine_Schools[School Name],Maine_Schools[Comparison School Type],"Error")</f>
        <v>Non Charter</v>
      </c>
    </row>
    <row r="80" spans="1:10" hidden="1">
      <c r="A80" t="s">
        <v>570</v>
      </c>
      <c r="B80" t="s">
        <v>1234</v>
      </c>
      <c r="C80" t="s">
        <v>1235</v>
      </c>
      <c r="D80" t="s">
        <v>973</v>
      </c>
      <c r="E80" t="s">
        <v>221</v>
      </c>
      <c r="F80" t="s">
        <v>1236</v>
      </c>
      <c r="G80">
        <v>0</v>
      </c>
      <c r="H80" s="43">
        <v>0</v>
      </c>
      <c r="I80" t="str">
        <f>_xlfn.XLOOKUP(Violent_Incident_With_Injury[[#This Row],[School Name]],Maine_Schools[School Name],Maine_Schools[Grade Span],"Error")</f>
        <v>05-08</v>
      </c>
      <c r="J80" t="str">
        <f>_xlfn.XLOOKUP(Violent_Incident_With_Injury[[#This Row],[School Name]],Maine_Schools[School Name],Maine_Schools[Comparison School Type],"Error")</f>
        <v>Non Charter</v>
      </c>
    </row>
    <row r="81" spans="1:10" hidden="1">
      <c r="A81" t="s">
        <v>570</v>
      </c>
      <c r="B81" t="s">
        <v>1234</v>
      </c>
      <c r="C81" t="s">
        <v>1235</v>
      </c>
      <c r="D81" t="s">
        <v>973</v>
      </c>
      <c r="E81" t="s">
        <v>278</v>
      </c>
      <c r="F81" t="s">
        <v>1236</v>
      </c>
      <c r="G81">
        <v>0</v>
      </c>
      <c r="H81" s="43">
        <v>0</v>
      </c>
      <c r="I81" t="str">
        <f>_xlfn.XLOOKUP(Violent_Incident_With_Injury[[#This Row],[School Name]],Maine_Schools[School Name],Maine_Schools[Grade Span],"Error")</f>
        <v>PK-04</v>
      </c>
      <c r="J81" t="str">
        <f>_xlfn.XLOOKUP(Violent_Incident_With_Injury[[#This Row],[School Name]],Maine_Schools[School Name],Maine_Schools[Comparison School Type],"Error")</f>
        <v>Non Charter</v>
      </c>
    </row>
    <row r="82" spans="1:10" hidden="1">
      <c r="A82" t="s">
        <v>570</v>
      </c>
      <c r="B82" t="s">
        <v>1234</v>
      </c>
      <c r="C82" t="s">
        <v>1235</v>
      </c>
      <c r="D82" t="s">
        <v>886</v>
      </c>
      <c r="E82" t="s">
        <v>281</v>
      </c>
      <c r="F82" t="s">
        <v>1236</v>
      </c>
      <c r="G82">
        <v>0</v>
      </c>
      <c r="H82" s="43">
        <v>0</v>
      </c>
      <c r="I82" t="str">
        <f>_xlfn.XLOOKUP(Violent_Incident_With_Injury[[#This Row],[School Name]],Maine_Schools[School Name],Maine_Schools[Grade Span],"Error")</f>
        <v>KG-05</v>
      </c>
      <c r="J82" t="str">
        <f>_xlfn.XLOOKUP(Violent_Incident_With_Injury[[#This Row],[School Name]],Maine_Schools[School Name],Maine_Schools[Comparison School Type],"Error")</f>
        <v>Non Charter</v>
      </c>
    </row>
    <row r="83" spans="1:10" hidden="1">
      <c r="A83" t="s">
        <v>570</v>
      </c>
      <c r="B83" t="s">
        <v>1234</v>
      </c>
      <c r="C83" t="s">
        <v>1235</v>
      </c>
      <c r="D83" t="s">
        <v>1051</v>
      </c>
      <c r="E83" t="s">
        <v>34</v>
      </c>
      <c r="F83" t="s">
        <v>1236</v>
      </c>
      <c r="G83">
        <v>0</v>
      </c>
      <c r="H83" s="43">
        <v>0</v>
      </c>
      <c r="I83" t="str">
        <f>_xlfn.XLOOKUP(Violent_Incident_With_Injury[[#This Row],[School Name]],Maine_Schools[School Name],Maine_Schools[Grade Span],"Error")</f>
        <v>PK-06</v>
      </c>
      <c r="J83" t="str">
        <f>_xlfn.XLOOKUP(Violent_Incident_With_Injury[[#This Row],[School Name]],Maine_Schools[School Name],Maine_Schools[Comparison School Type],"Error")</f>
        <v>Non Charter</v>
      </c>
    </row>
    <row r="84" spans="1:10" hidden="1">
      <c r="A84" t="s">
        <v>570</v>
      </c>
      <c r="B84" t="s">
        <v>1234</v>
      </c>
      <c r="C84" t="s">
        <v>1235</v>
      </c>
      <c r="D84" t="s">
        <v>1206</v>
      </c>
      <c r="E84" t="s">
        <v>284</v>
      </c>
      <c r="F84" t="s">
        <v>1236</v>
      </c>
      <c r="G84">
        <v>0</v>
      </c>
      <c r="H84" s="43">
        <v>0</v>
      </c>
      <c r="I84" t="str">
        <f>_xlfn.XLOOKUP(Violent_Incident_With_Injury[[#This Row],[School Name]],Maine_Schools[School Name],Maine_Schools[Grade Span],"Error")</f>
        <v>02-04</v>
      </c>
      <c r="J84" t="str">
        <f>_xlfn.XLOOKUP(Violent_Incident_With_Injury[[#This Row],[School Name]],Maine_Schools[School Name],Maine_Schools[Comparison School Type],"Error")</f>
        <v>Non Charter</v>
      </c>
    </row>
    <row r="85" spans="1:10" hidden="1">
      <c r="A85" t="s">
        <v>570</v>
      </c>
      <c r="B85" t="s">
        <v>1234</v>
      </c>
      <c r="C85" t="s">
        <v>1235</v>
      </c>
      <c r="D85" t="s">
        <v>1192</v>
      </c>
      <c r="E85" t="s">
        <v>285</v>
      </c>
      <c r="F85" t="s">
        <v>1236</v>
      </c>
      <c r="G85">
        <v>0</v>
      </c>
      <c r="H85" s="43">
        <v>0</v>
      </c>
      <c r="I85" t="str">
        <f>_xlfn.XLOOKUP(Violent_Incident_With_Injury[[#This Row],[School Name]],Maine_Schools[School Name],Maine_Schools[Grade Span],"Error")</f>
        <v>PK-04</v>
      </c>
      <c r="J85" t="str">
        <f>_xlfn.XLOOKUP(Violent_Incident_With_Injury[[#This Row],[School Name]],Maine_Schools[School Name],Maine_Schools[Comparison School Type],"Error")</f>
        <v>Non Charter</v>
      </c>
    </row>
    <row r="86" spans="1:10">
      <c r="A86" t="s">
        <v>570</v>
      </c>
      <c r="B86" t="s">
        <v>1234</v>
      </c>
      <c r="C86" t="s">
        <v>1235</v>
      </c>
      <c r="D86" t="s">
        <v>720</v>
      </c>
      <c r="E86" t="s">
        <v>32</v>
      </c>
      <c r="F86" t="s">
        <v>1236</v>
      </c>
      <c r="G86">
        <v>31</v>
      </c>
      <c r="H86" s="43">
        <v>4.0300000000000002E-2</v>
      </c>
      <c r="I86" t="str">
        <f>_xlfn.XLOOKUP(Violent_Incident_With_Injury[[#This Row],[School Name]],Maine_Schools[School Name],Maine_Schools[Grade Span],"Error")</f>
        <v>09-12</v>
      </c>
      <c r="J86" t="str">
        <f>_xlfn.XLOOKUP(Violent_Incident_With_Injury[[#This Row],[School Name]],Maine_Schools[School Name],Maine_Schools[Comparison School Type],"Error")</f>
        <v>Non Charter</v>
      </c>
    </row>
    <row r="87" spans="1:10" hidden="1">
      <c r="A87" t="s">
        <v>570</v>
      </c>
      <c r="B87" t="s">
        <v>1234</v>
      </c>
      <c r="C87" t="s">
        <v>1235</v>
      </c>
      <c r="D87" t="s">
        <v>720</v>
      </c>
      <c r="E87" t="s">
        <v>35</v>
      </c>
      <c r="F87" t="s">
        <v>1236</v>
      </c>
      <c r="G87">
        <v>20</v>
      </c>
      <c r="H87" s="43">
        <v>5.3900000000000003E-2</v>
      </c>
      <c r="I87" t="str">
        <f>_xlfn.XLOOKUP(Violent_Incident_With_Injury[[#This Row],[School Name]],Maine_Schools[School Name],Maine_Schools[Grade Span],"Error")</f>
        <v>07-08</v>
      </c>
      <c r="J87" t="str">
        <f>_xlfn.XLOOKUP(Violent_Incident_With_Injury[[#This Row],[School Name]],Maine_Schools[School Name],Maine_Schools[Comparison School Type],"Error")</f>
        <v>Non Charter</v>
      </c>
    </row>
    <row r="88" spans="1:10" hidden="1">
      <c r="A88" t="s">
        <v>570</v>
      </c>
      <c r="B88" t="s">
        <v>1234</v>
      </c>
      <c r="C88" t="s">
        <v>1235</v>
      </c>
      <c r="D88" t="s">
        <v>1046</v>
      </c>
      <c r="E88" t="s">
        <v>225</v>
      </c>
      <c r="F88" t="s">
        <v>1236</v>
      </c>
      <c r="G88">
        <v>3</v>
      </c>
      <c r="H88" s="43">
        <v>1.01E-2</v>
      </c>
      <c r="I88" t="str">
        <f>_xlfn.XLOOKUP(Violent_Incident_With_Injury[[#This Row],[School Name]],Maine_Schools[School Name],Maine_Schools[Grade Span],"Error")</f>
        <v>PK-05</v>
      </c>
      <c r="J88" t="str">
        <f>_xlfn.XLOOKUP(Violent_Incident_With_Injury[[#This Row],[School Name]],Maine_Schools[School Name],Maine_Schools[Comparison School Type],"Error")</f>
        <v>Non Charter</v>
      </c>
    </row>
    <row r="89" spans="1:10" hidden="1">
      <c r="A89" t="s">
        <v>570</v>
      </c>
      <c r="B89" t="s">
        <v>1234</v>
      </c>
      <c r="C89" t="s">
        <v>1235</v>
      </c>
      <c r="D89" t="s">
        <v>1093</v>
      </c>
      <c r="E89" t="s">
        <v>228</v>
      </c>
      <c r="F89" t="s">
        <v>1236</v>
      </c>
      <c r="G89">
        <v>0</v>
      </c>
      <c r="H89" s="43">
        <v>0</v>
      </c>
      <c r="I89" t="str">
        <f>_xlfn.XLOOKUP(Violent_Incident_With_Injury[[#This Row],[School Name]],Maine_Schools[School Name],Maine_Schools[Grade Span],"Error")</f>
        <v>03-05</v>
      </c>
      <c r="J89" t="str">
        <f>_xlfn.XLOOKUP(Violent_Incident_With_Injury[[#This Row],[School Name]],Maine_Schools[School Name],Maine_Schools[Comparison School Type],"Error")</f>
        <v>Non Charter</v>
      </c>
    </row>
    <row r="90" spans="1:10" hidden="1">
      <c r="A90" t="s">
        <v>570</v>
      </c>
      <c r="B90" t="s">
        <v>1234</v>
      </c>
      <c r="C90" t="s">
        <v>1235</v>
      </c>
      <c r="D90" t="s">
        <v>950</v>
      </c>
      <c r="E90" t="s">
        <v>248</v>
      </c>
      <c r="F90" t="s">
        <v>1236</v>
      </c>
      <c r="G90">
        <v>3</v>
      </c>
      <c r="H90" s="43">
        <v>3.7999999999999999E-2</v>
      </c>
      <c r="I90" t="str">
        <f>_xlfn.XLOOKUP(Violent_Incident_With_Injury[[#This Row],[School Name]],Maine_Schools[School Name],Maine_Schools[Grade Span],"Error")</f>
        <v>KG-05</v>
      </c>
      <c r="J90" t="str">
        <f>_xlfn.XLOOKUP(Violent_Incident_With_Injury[[#This Row],[School Name]],Maine_Schools[School Name],Maine_Schools[Comparison School Type],"Error")</f>
        <v>Non Charter</v>
      </c>
    </row>
    <row r="91" spans="1:10" hidden="1">
      <c r="A91" t="s">
        <v>570</v>
      </c>
      <c r="B91" t="s">
        <v>1234</v>
      </c>
      <c r="C91" t="s">
        <v>1235</v>
      </c>
      <c r="D91" t="s">
        <v>1024</v>
      </c>
      <c r="E91" t="s">
        <v>249</v>
      </c>
      <c r="F91" t="s">
        <v>1236</v>
      </c>
      <c r="G91">
        <v>0</v>
      </c>
      <c r="H91" s="43">
        <v>0</v>
      </c>
      <c r="I91" t="str">
        <f>_xlfn.XLOOKUP(Violent_Incident_With_Injury[[#This Row],[School Name]],Maine_Schools[School Name],Maine_Schools[Grade Span],"Error")</f>
        <v>PK-06</v>
      </c>
      <c r="J91" t="str">
        <f>_xlfn.XLOOKUP(Violent_Incident_With_Injury[[#This Row],[School Name]],Maine_Schools[School Name],Maine_Schools[Comparison School Type],"Error")</f>
        <v>Non Charter</v>
      </c>
    </row>
    <row r="92" spans="1:10" hidden="1">
      <c r="A92" t="s">
        <v>570</v>
      </c>
      <c r="B92" t="s">
        <v>1234</v>
      </c>
      <c r="C92" t="s">
        <v>1235</v>
      </c>
      <c r="D92" t="s">
        <v>1081</v>
      </c>
      <c r="E92" t="s">
        <v>191</v>
      </c>
      <c r="F92" t="s">
        <v>1236</v>
      </c>
      <c r="G92">
        <v>5</v>
      </c>
      <c r="H92" s="43">
        <v>3.2099999999999997E-2</v>
      </c>
      <c r="I92" t="str">
        <f>_xlfn.XLOOKUP(Violent_Incident_With_Injury[[#This Row],[School Name]],Maine_Schools[School Name],Maine_Schools[Grade Span],"Error")</f>
        <v>05-08</v>
      </c>
      <c r="J92" t="str">
        <f>_xlfn.XLOOKUP(Violent_Incident_With_Injury[[#This Row],[School Name]],Maine_Schools[School Name],Maine_Schools[Comparison School Type],"Error")</f>
        <v>Non Charter</v>
      </c>
    </row>
    <row r="93" spans="1:10" hidden="1">
      <c r="A93" t="s">
        <v>570</v>
      </c>
      <c r="B93" t="s">
        <v>1234</v>
      </c>
      <c r="C93" t="s">
        <v>1235</v>
      </c>
      <c r="D93" t="s">
        <v>775</v>
      </c>
      <c r="E93" t="s">
        <v>51</v>
      </c>
      <c r="F93" t="s">
        <v>1236</v>
      </c>
      <c r="G93">
        <v>0</v>
      </c>
      <c r="H93" s="43">
        <v>0</v>
      </c>
      <c r="I93" t="str">
        <f>_xlfn.XLOOKUP(Violent_Incident_With_Injury[[#This Row],[School Name]],Maine_Schools[School Name],Maine_Schools[Grade Span],"Error")</f>
        <v>KG-08</v>
      </c>
      <c r="J93" t="str">
        <f>_xlfn.XLOOKUP(Violent_Incident_With_Injury[[#This Row],[School Name]],Maine_Schools[School Name],Maine_Schools[Comparison School Type],"Error")</f>
        <v>Non Charter</v>
      </c>
    </row>
    <row r="94" spans="1:10">
      <c r="A94" t="s">
        <v>570</v>
      </c>
      <c r="B94" t="s">
        <v>1234</v>
      </c>
      <c r="C94" t="s">
        <v>1235</v>
      </c>
      <c r="D94" t="s">
        <v>775</v>
      </c>
      <c r="E94" t="s">
        <v>124</v>
      </c>
      <c r="F94" t="s">
        <v>1236</v>
      </c>
      <c r="G94">
        <v>3</v>
      </c>
      <c r="H94" s="43">
        <v>3.1300000000000001E-2</v>
      </c>
      <c r="I94" t="str">
        <f>_xlfn.XLOOKUP(Violent_Incident_With_Injury[[#This Row],[School Name]],Maine_Schools[School Name],Maine_Schools[Grade Span],"Error")</f>
        <v>09-12</v>
      </c>
      <c r="J94" t="str">
        <f>_xlfn.XLOOKUP(Violent_Incident_With_Injury[[#This Row],[School Name]],Maine_Schools[School Name],Maine_Schools[Comparison School Type],"Error")</f>
        <v>Non Charter</v>
      </c>
    </row>
    <row r="95" spans="1:10">
      <c r="A95" t="s">
        <v>570</v>
      </c>
      <c r="B95" t="s">
        <v>1234</v>
      </c>
      <c r="C95" t="s">
        <v>1235</v>
      </c>
      <c r="D95" t="s">
        <v>886</v>
      </c>
      <c r="E95" t="s">
        <v>41</v>
      </c>
      <c r="F95" t="s">
        <v>1236</v>
      </c>
      <c r="G95">
        <v>2</v>
      </c>
      <c r="H95" s="43">
        <v>2E-3</v>
      </c>
      <c r="I95" t="str">
        <f>_xlfn.XLOOKUP(Violent_Incident_With_Injury[[#This Row],[School Name]],Maine_Schools[School Name],Maine_Schools[Grade Span],"Error")</f>
        <v>09-12</v>
      </c>
      <c r="J95" t="str">
        <f>_xlfn.XLOOKUP(Violent_Incident_With_Injury[[#This Row],[School Name]],Maine_Schools[School Name],Maine_Schools[Comparison School Type],"Error")</f>
        <v>Non Charter</v>
      </c>
    </row>
    <row r="96" spans="1:10">
      <c r="A96" t="s">
        <v>570</v>
      </c>
      <c r="B96" t="s">
        <v>1234</v>
      </c>
      <c r="C96" t="s">
        <v>1235</v>
      </c>
      <c r="D96" t="s">
        <v>869</v>
      </c>
      <c r="E96" t="s">
        <v>204</v>
      </c>
      <c r="F96" t="s">
        <v>1236</v>
      </c>
      <c r="G96">
        <v>3</v>
      </c>
      <c r="H96" s="43">
        <v>1.04E-2</v>
      </c>
      <c r="I96" t="str">
        <f>_xlfn.XLOOKUP(Violent_Incident_With_Injury[[#This Row],[School Name]],Maine_Schools[School Name],Maine_Schools[Grade Span],"Error")</f>
        <v>09-12</v>
      </c>
      <c r="J96" t="str">
        <f>_xlfn.XLOOKUP(Violent_Incident_With_Injury[[#This Row],[School Name]],Maine_Schools[School Name],Maine_Schools[Comparison School Type],"Error")</f>
        <v>Non Charter</v>
      </c>
    </row>
    <row r="97" spans="1:10" hidden="1">
      <c r="A97" t="s">
        <v>570</v>
      </c>
      <c r="B97" t="s">
        <v>1234</v>
      </c>
      <c r="C97" t="s">
        <v>1235</v>
      </c>
      <c r="D97" t="s">
        <v>893</v>
      </c>
      <c r="E97" t="s">
        <v>313</v>
      </c>
      <c r="F97" t="s">
        <v>1236</v>
      </c>
      <c r="G97">
        <v>1</v>
      </c>
      <c r="H97" s="43">
        <v>3.8E-3</v>
      </c>
      <c r="I97" t="str">
        <f>_xlfn.XLOOKUP(Violent_Incident_With_Injury[[#This Row],[School Name]],Maine_Schools[School Name],Maine_Schools[Grade Span],"Error")</f>
        <v>PK-02</v>
      </c>
      <c r="J97" t="str">
        <f>_xlfn.XLOOKUP(Violent_Incident_With_Injury[[#This Row],[School Name]],Maine_Schools[School Name],Maine_Schools[Comparison School Type],"Error")</f>
        <v>Non Charter</v>
      </c>
    </row>
    <row r="98" spans="1:10" hidden="1">
      <c r="A98" t="s">
        <v>570</v>
      </c>
      <c r="B98" t="s">
        <v>1234</v>
      </c>
      <c r="C98" t="s">
        <v>1235</v>
      </c>
      <c r="D98" t="s">
        <v>1071</v>
      </c>
      <c r="E98" t="s">
        <v>62</v>
      </c>
      <c r="F98" t="s">
        <v>1236</v>
      </c>
      <c r="G98">
        <v>0</v>
      </c>
      <c r="H98" s="43">
        <v>0</v>
      </c>
      <c r="I98" t="str">
        <f>_xlfn.XLOOKUP(Violent_Incident_With_Injury[[#This Row],[School Name]],Maine_Schools[School Name],Maine_Schools[Grade Span],"Error")</f>
        <v>PK-05</v>
      </c>
      <c r="J98" t="str">
        <f>_xlfn.XLOOKUP(Violent_Incident_With_Injury[[#This Row],[School Name]],Maine_Schools[School Name],Maine_Schools[Comparison School Type],"Error")</f>
        <v>Non Charter</v>
      </c>
    </row>
    <row r="99" spans="1:10">
      <c r="A99" t="s">
        <v>570</v>
      </c>
      <c r="B99" t="s">
        <v>1234</v>
      </c>
      <c r="C99" t="s">
        <v>1235</v>
      </c>
      <c r="D99" t="s">
        <v>1071</v>
      </c>
      <c r="E99" t="s">
        <v>71</v>
      </c>
      <c r="F99" t="s">
        <v>1236</v>
      </c>
      <c r="G99">
        <v>0</v>
      </c>
      <c r="H99" s="43">
        <v>0</v>
      </c>
      <c r="I99" t="str">
        <f>_xlfn.XLOOKUP(Violent_Incident_With_Injury[[#This Row],[School Name]],Maine_Schools[School Name],Maine_Schools[Grade Span],"Error")</f>
        <v>09-12</v>
      </c>
      <c r="J99" t="str">
        <f>_xlfn.XLOOKUP(Violent_Incident_With_Injury[[#This Row],[School Name]],Maine_Schools[School Name],Maine_Schools[Comparison School Type],"Error")</f>
        <v>Non Charter</v>
      </c>
    </row>
    <row r="100" spans="1:10" hidden="1">
      <c r="A100" t="s">
        <v>570</v>
      </c>
      <c r="B100" t="s">
        <v>1234</v>
      </c>
      <c r="C100" t="s">
        <v>1235</v>
      </c>
      <c r="D100" t="s">
        <v>1166</v>
      </c>
      <c r="E100" t="s">
        <v>318</v>
      </c>
      <c r="F100" t="s">
        <v>1236</v>
      </c>
      <c r="G100">
        <v>0</v>
      </c>
      <c r="H100" s="43">
        <v>0</v>
      </c>
      <c r="I100" t="str">
        <f>_xlfn.XLOOKUP(Violent_Incident_With_Injury[[#This Row],[School Name]],Maine_Schools[School Name],Maine_Schools[Grade Span],"Error")</f>
        <v>KG-04</v>
      </c>
      <c r="J100" t="str">
        <f>_xlfn.XLOOKUP(Violent_Incident_With_Injury[[#This Row],[School Name]],Maine_Schools[School Name],Maine_Schools[Comparison School Type],"Error")</f>
        <v>Non Charter</v>
      </c>
    </row>
    <row r="101" spans="1:10" hidden="1">
      <c r="A101" t="s">
        <v>570</v>
      </c>
      <c r="B101" t="s">
        <v>1234</v>
      </c>
      <c r="C101" t="s">
        <v>1235</v>
      </c>
      <c r="D101" t="s">
        <v>723</v>
      </c>
      <c r="E101" t="s">
        <v>58</v>
      </c>
      <c r="F101" t="s">
        <v>1236</v>
      </c>
      <c r="G101">
        <v>0</v>
      </c>
      <c r="H101" s="43">
        <v>0</v>
      </c>
      <c r="I101" t="str">
        <f>_xlfn.XLOOKUP(Violent_Incident_With_Injury[[#This Row],[School Name]],Maine_Schools[School Name],Maine_Schools[Grade Span],"Error")</f>
        <v>PK-03</v>
      </c>
      <c r="J101" t="str">
        <f>_xlfn.XLOOKUP(Violent_Incident_With_Injury[[#This Row],[School Name]],Maine_Schools[School Name],Maine_Schools[Comparison School Type],"Error")</f>
        <v>Non Charter</v>
      </c>
    </row>
    <row r="102" spans="1:10" hidden="1">
      <c r="A102" t="s">
        <v>570</v>
      </c>
      <c r="B102" t="s">
        <v>1234</v>
      </c>
      <c r="C102" t="s">
        <v>1235</v>
      </c>
      <c r="D102" t="s">
        <v>1015</v>
      </c>
      <c r="E102" t="s">
        <v>321</v>
      </c>
      <c r="F102" t="s">
        <v>1236</v>
      </c>
      <c r="G102">
        <v>0</v>
      </c>
      <c r="H102" s="43">
        <v>0</v>
      </c>
      <c r="I102" t="str">
        <f>_xlfn.XLOOKUP(Violent_Incident_With_Injury[[#This Row],[School Name]],Maine_Schools[School Name],Maine_Schools[Grade Span],"Error")</f>
        <v>PK-05</v>
      </c>
      <c r="J102" t="str">
        <f>_xlfn.XLOOKUP(Violent_Incident_With_Injury[[#This Row],[School Name]],Maine_Schools[School Name],Maine_Schools[Comparison School Type],"Error")</f>
        <v>Non Charter</v>
      </c>
    </row>
    <row r="103" spans="1:10" hidden="1">
      <c r="A103" t="s">
        <v>570</v>
      </c>
      <c r="B103" t="s">
        <v>1234</v>
      </c>
      <c r="C103" t="s">
        <v>1235</v>
      </c>
      <c r="D103" t="s">
        <v>897</v>
      </c>
      <c r="E103" t="s">
        <v>241</v>
      </c>
      <c r="F103" t="s">
        <v>1236</v>
      </c>
      <c r="G103">
        <v>0</v>
      </c>
      <c r="H103" s="43">
        <v>0</v>
      </c>
      <c r="I103" t="str">
        <f>_xlfn.XLOOKUP(Violent_Incident_With_Injury[[#This Row],[School Name]],Maine_Schools[School Name],Maine_Schools[Grade Span],"Error")</f>
        <v>PK-05</v>
      </c>
      <c r="J103" t="str">
        <f>_xlfn.XLOOKUP(Violent_Incident_With_Injury[[#This Row],[School Name]],Maine_Schools[School Name],Maine_Schools[Comparison School Type],"Error")</f>
        <v>Non Charter</v>
      </c>
    </row>
    <row r="104" spans="1:10" hidden="1">
      <c r="A104" t="s">
        <v>570</v>
      </c>
      <c r="B104" t="s">
        <v>1234</v>
      </c>
      <c r="C104" t="s">
        <v>1235</v>
      </c>
      <c r="D104" t="s">
        <v>913</v>
      </c>
      <c r="E104" t="s">
        <v>324</v>
      </c>
      <c r="F104" t="s">
        <v>1236</v>
      </c>
      <c r="G104">
        <v>1</v>
      </c>
      <c r="H104" s="43">
        <v>2E-3</v>
      </c>
      <c r="I104" t="str">
        <f>_xlfn.XLOOKUP(Violent_Incident_With_Injury[[#This Row],[School Name]],Maine_Schools[School Name],Maine_Schools[Grade Span],"Error")</f>
        <v>PK-08</v>
      </c>
      <c r="J104" t="str">
        <f>_xlfn.XLOOKUP(Violent_Incident_With_Injury[[#This Row],[School Name]],Maine_Schools[School Name],Maine_Schools[Comparison School Type],"Error")</f>
        <v>Non Charter</v>
      </c>
    </row>
    <row r="105" spans="1:10" hidden="1">
      <c r="A105" t="s">
        <v>570</v>
      </c>
      <c r="B105" t="s">
        <v>1234</v>
      </c>
      <c r="C105" t="s">
        <v>1235</v>
      </c>
      <c r="D105" t="s">
        <v>1166</v>
      </c>
      <c r="E105" t="s">
        <v>325</v>
      </c>
      <c r="F105" t="s">
        <v>1236</v>
      </c>
      <c r="G105">
        <v>0</v>
      </c>
      <c r="H105" s="43">
        <v>0</v>
      </c>
      <c r="I105" t="str">
        <f>_xlfn.XLOOKUP(Violent_Incident_With_Injury[[#This Row],[School Name]],Maine_Schools[School Name],Maine_Schools[Grade Span],"Error")</f>
        <v>PK-04</v>
      </c>
      <c r="J105" t="str">
        <f>_xlfn.XLOOKUP(Violent_Incident_With_Injury[[#This Row],[School Name]],Maine_Schools[School Name],Maine_Schools[Comparison School Type],"Error")</f>
        <v>Non Charter</v>
      </c>
    </row>
    <row r="106" spans="1:10" hidden="1">
      <c r="A106" t="s">
        <v>570</v>
      </c>
      <c r="B106" t="s">
        <v>1234</v>
      </c>
      <c r="C106" t="s">
        <v>1235</v>
      </c>
      <c r="D106" t="s">
        <v>988</v>
      </c>
      <c r="E106" t="s">
        <v>327</v>
      </c>
      <c r="F106" t="s">
        <v>1236</v>
      </c>
      <c r="G106">
        <v>0</v>
      </c>
      <c r="H106" s="43">
        <v>0</v>
      </c>
      <c r="I106" t="str">
        <f>_xlfn.XLOOKUP(Violent_Incident_With_Injury[[#This Row],[School Name]],Maine_Schools[School Name],Maine_Schools[Grade Span],"Error")</f>
        <v>KG-02</v>
      </c>
      <c r="J106" t="str">
        <f>_xlfn.XLOOKUP(Violent_Incident_With_Injury[[#This Row],[School Name]],Maine_Schools[School Name],Maine_Schools[Comparison School Type],"Error")</f>
        <v>Non Charter</v>
      </c>
    </row>
    <row r="107" spans="1:10" hidden="1">
      <c r="A107" t="s">
        <v>570</v>
      </c>
      <c r="B107" t="s">
        <v>1234</v>
      </c>
      <c r="C107" t="s">
        <v>1235</v>
      </c>
      <c r="D107" t="s">
        <v>717</v>
      </c>
      <c r="E107" t="s">
        <v>328</v>
      </c>
      <c r="F107" t="s">
        <v>1236</v>
      </c>
      <c r="G107">
        <v>0</v>
      </c>
      <c r="H107" s="43">
        <v>0</v>
      </c>
      <c r="I107" t="str">
        <f>_xlfn.XLOOKUP(Violent_Incident_With_Injury[[#This Row],[School Name]],Maine_Schools[School Name],Maine_Schools[Grade Span],"Error")</f>
        <v>PK-06</v>
      </c>
      <c r="J107" t="str">
        <f>_xlfn.XLOOKUP(Violent_Incident_With_Injury[[#This Row],[School Name]],Maine_Schools[School Name],Maine_Schools[Comparison School Type],"Error")</f>
        <v>Non Charter</v>
      </c>
    </row>
    <row r="108" spans="1:10" hidden="1">
      <c r="A108" t="s">
        <v>570</v>
      </c>
      <c r="B108" t="s">
        <v>1234</v>
      </c>
      <c r="C108" t="s">
        <v>1235</v>
      </c>
      <c r="D108" t="s">
        <v>1110</v>
      </c>
      <c r="E108" t="s">
        <v>329</v>
      </c>
      <c r="F108" t="s">
        <v>1236</v>
      </c>
      <c r="G108">
        <v>0</v>
      </c>
      <c r="H108" s="43">
        <v>0</v>
      </c>
      <c r="I108" t="str">
        <f>_xlfn.XLOOKUP(Violent_Incident_With_Injury[[#This Row],[School Name]],Maine_Schools[School Name],Maine_Schools[Grade Span],"Error")</f>
        <v>PK-02</v>
      </c>
      <c r="J108" t="str">
        <f>_xlfn.XLOOKUP(Violent_Incident_With_Injury[[#This Row],[School Name]],Maine_Schools[School Name],Maine_Schools[Comparison School Type],"Error")</f>
        <v>Non Charter</v>
      </c>
    </row>
    <row r="109" spans="1:10" hidden="1">
      <c r="A109" t="s">
        <v>570</v>
      </c>
      <c r="B109" t="s">
        <v>1234</v>
      </c>
      <c r="C109" t="s">
        <v>1235</v>
      </c>
      <c r="D109" t="s">
        <v>886</v>
      </c>
      <c r="E109" t="s">
        <v>242</v>
      </c>
      <c r="F109" t="s">
        <v>1236</v>
      </c>
      <c r="G109">
        <v>0</v>
      </c>
      <c r="H109" s="43">
        <v>0</v>
      </c>
      <c r="I109" t="str">
        <f>_xlfn.XLOOKUP(Violent_Incident_With_Injury[[#This Row],[School Name]],Maine_Schools[School Name],Maine_Schools[Grade Span],"Error")</f>
        <v>PK-05</v>
      </c>
      <c r="J109" t="str">
        <f>_xlfn.XLOOKUP(Violent_Incident_With_Injury[[#This Row],[School Name]],Maine_Schools[School Name],Maine_Schools[Comparison School Type],"Error")</f>
        <v>Non Charter</v>
      </c>
    </row>
    <row r="110" spans="1:10" hidden="1">
      <c r="A110" t="s">
        <v>570</v>
      </c>
      <c r="B110" t="s">
        <v>1234</v>
      </c>
      <c r="C110" t="s">
        <v>1235</v>
      </c>
      <c r="D110" t="s">
        <v>1141</v>
      </c>
      <c r="E110" t="s">
        <v>215</v>
      </c>
      <c r="F110" t="s">
        <v>1236</v>
      </c>
      <c r="G110">
        <v>0</v>
      </c>
      <c r="H110" s="43">
        <v>0</v>
      </c>
      <c r="I110" t="str">
        <f>_xlfn.XLOOKUP(Violent_Incident_With_Injury[[#This Row],[School Name]],Maine_Schools[School Name],Maine_Schools[Grade Span],"Error")</f>
        <v>PK-12</v>
      </c>
      <c r="J110" t="str">
        <f>_xlfn.XLOOKUP(Violent_Incident_With_Injury[[#This Row],[School Name]],Maine_Schools[School Name],Maine_Schools[Comparison School Type],"Error")</f>
        <v>Non Charter</v>
      </c>
    </row>
    <row r="111" spans="1:10" hidden="1">
      <c r="A111" t="s">
        <v>570</v>
      </c>
      <c r="B111" t="s">
        <v>1234</v>
      </c>
      <c r="C111" t="s">
        <v>1235</v>
      </c>
      <c r="D111" t="s">
        <v>782</v>
      </c>
      <c r="E111" t="s">
        <v>333</v>
      </c>
      <c r="F111" t="s">
        <v>1236</v>
      </c>
      <c r="G111">
        <v>0</v>
      </c>
      <c r="H111" s="43">
        <v>0</v>
      </c>
      <c r="I111" t="str">
        <f>_xlfn.XLOOKUP(Violent_Incident_With_Injury[[#This Row],[School Name]],Maine_Schools[School Name],Maine_Schools[Grade Span],"Error")</f>
        <v>PK-06</v>
      </c>
      <c r="J111" t="str">
        <f>_xlfn.XLOOKUP(Violent_Incident_With_Injury[[#This Row],[School Name]],Maine_Schools[School Name],Maine_Schools[Comparison School Type],"Error")</f>
        <v>Non Charter</v>
      </c>
    </row>
    <row r="112" spans="1:10" hidden="1">
      <c r="A112" t="s">
        <v>570</v>
      </c>
      <c r="B112" t="s">
        <v>1234</v>
      </c>
      <c r="C112" t="s">
        <v>1235</v>
      </c>
      <c r="D112" t="s">
        <v>782</v>
      </c>
      <c r="E112" t="s">
        <v>336</v>
      </c>
      <c r="F112" t="s">
        <v>1236</v>
      </c>
      <c r="G112">
        <v>1</v>
      </c>
      <c r="H112" s="43">
        <v>9.2999999999999992E-3</v>
      </c>
      <c r="I112" t="str">
        <f>_xlfn.XLOOKUP(Violent_Incident_With_Injury[[#This Row],[School Name]],Maine_Schools[School Name],Maine_Schools[Grade Span],"Error")</f>
        <v>07-12</v>
      </c>
      <c r="J112" t="str">
        <f>_xlfn.XLOOKUP(Violent_Incident_With_Injury[[#This Row],[School Name]],Maine_Schools[School Name],Maine_Schools[Comparison School Type],"Error")</f>
        <v>Non Charter</v>
      </c>
    </row>
    <row r="113" spans="1:10">
      <c r="A113" t="s">
        <v>570</v>
      </c>
      <c r="B113" t="s">
        <v>1234</v>
      </c>
      <c r="C113" t="s">
        <v>1235</v>
      </c>
      <c r="D113" t="s">
        <v>584</v>
      </c>
      <c r="E113" t="s">
        <v>575</v>
      </c>
      <c r="F113" t="s">
        <v>1236</v>
      </c>
      <c r="G113">
        <v>0</v>
      </c>
      <c r="H113" s="43">
        <v>0</v>
      </c>
      <c r="I113" t="str">
        <f>_xlfn.XLOOKUP(Violent_Incident_With_Injury[[#This Row],[School Name]],Maine_Schools[School Name],Maine_Schools[Grade Span],"Error")</f>
        <v>09-12</v>
      </c>
      <c r="J113" t="str">
        <f>_xlfn.XLOOKUP(Violent_Incident_With_Injury[[#This Row],[School Name]],Maine_Schools[School Name],Maine_Schools[Comparison School Type],"Error")</f>
        <v>Charter</v>
      </c>
    </row>
    <row r="114" spans="1:10" hidden="1">
      <c r="A114" t="s">
        <v>570</v>
      </c>
      <c r="B114" t="s">
        <v>1234</v>
      </c>
      <c r="C114" t="s">
        <v>1235</v>
      </c>
      <c r="D114" t="s">
        <v>876</v>
      </c>
      <c r="E114" t="s">
        <v>343</v>
      </c>
      <c r="F114" t="s">
        <v>1236</v>
      </c>
      <c r="G114">
        <v>0</v>
      </c>
      <c r="H114" s="43">
        <v>0</v>
      </c>
      <c r="I114" t="str">
        <f>_xlfn.XLOOKUP(Violent_Incident_With_Injury[[#This Row],[School Name]],Maine_Schools[School Name],Maine_Schools[Grade Span],"Error")</f>
        <v>KG-08</v>
      </c>
      <c r="J114" t="str">
        <f>_xlfn.XLOOKUP(Violent_Incident_With_Injury[[#This Row],[School Name]],Maine_Schools[School Name],Maine_Schools[Comparison School Type],"Error")</f>
        <v>Non Charter</v>
      </c>
    </row>
    <row r="115" spans="1:10" hidden="1">
      <c r="A115" t="s">
        <v>570</v>
      </c>
      <c r="B115" t="s">
        <v>1234</v>
      </c>
      <c r="C115" t="s">
        <v>1235</v>
      </c>
      <c r="D115" t="s">
        <v>917</v>
      </c>
      <c r="E115" t="s">
        <v>86</v>
      </c>
      <c r="F115" t="s">
        <v>1236</v>
      </c>
      <c r="G115">
        <v>0</v>
      </c>
      <c r="H115" s="43">
        <v>0</v>
      </c>
      <c r="I115" t="str">
        <f>_xlfn.XLOOKUP(Violent_Incident_With_Injury[[#This Row],[School Name]],Maine_Schools[School Name],Maine_Schools[Grade Span],"Error")</f>
        <v>PK-03</v>
      </c>
      <c r="J115" t="str">
        <f>_xlfn.XLOOKUP(Violent_Incident_With_Injury[[#This Row],[School Name]],Maine_Schools[School Name],Maine_Schools[Comparison School Type],"Error")</f>
        <v>Non Charter</v>
      </c>
    </row>
    <row r="116" spans="1:10">
      <c r="A116" t="s">
        <v>570</v>
      </c>
      <c r="B116" t="s">
        <v>1234</v>
      </c>
      <c r="C116" t="s">
        <v>1235</v>
      </c>
      <c r="D116" t="s">
        <v>717</v>
      </c>
      <c r="E116" t="s">
        <v>25</v>
      </c>
      <c r="F116" t="s">
        <v>1236</v>
      </c>
      <c r="G116">
        <v>7</v>
      </c>
      <c r="H116" s="43">
        <v>6.1000000000000004E-3</v>
      </c>
      <c r="I116" t="str">
        <f>_xlfn.XLOOKUP(Violent_Incident_With_Injury[[#This Row],[School Name]],Maine_Schools[School Name],Maine_Schools[Grade Span],"Error")</f>
        <v>09-12</v>
      </c>
      <c r="J116" t="str">
        <f>_xlfn.XLOOKUP(Violent_Incident_With_Injury[[#This Row],[School Name]],Maine_Schools[School Name],Maine_Schools[Comparison School Type],"Error")</f>
        <v>Non Charter</v>
      </c>
    </row>
    <row r="117" spans="1:10" hidden="1">
      <c r="A117" t="s">
        <v>570</v>
      </c>
      <c r="B117" t="s">
        <v>1234</v>
      </c>
      <c r="C117" t="s">
        <v>1235</v>
      </c>
      <c r="D117" t="s">
        <v>1158</v>
      </c>
      <c r="E117" t="s">
        <v>347</v>
      </c>
      <c r="F117" t="s">
        <v>1236</v>
      </c>
      <c r="G117">
        <v>0</v>
      </c>
      <c r="H117" s="43">
        <v>0</v>
      </c>
      <c r="I117" t="str">
        <f>_xlfn.XLOOKUP(Violent_Incident_With_Injury[[#This Row],[School Name]],Maine_Schools[School Name],Maine_Schools[Grade Span],"Error")</f>
        <v>KG-02</v>
      </c>
      <c r="J117" t="str">
        <f>_xlfn.XLOOKUP(Violent_Incident_With_Injury[[#This Row],[School Name]],Maine_Schools[School Name],Maine_Schools[Comparison School Type],"Error")</f>
        <v>Non Charter</v>
      </c>
    </row>
    <row r="118" spans="1:10" hidden="1">
      <c r="A118" t="s">
        <v>570</v>
      </c>
      <c r="B118" t="s">
        <v>1234</v>
      </c>
      <c r="C118" t="s">
        <v>1235</v>
      </c>
      <c r="D118" t="s">
        <v>1021</v>
      </c>
      <c r="E118" t="s">
        <v>348</v>
      </c>
      <c r="F118" t="s">
        <v>1236</v>
      </c>
      <c r="G118">
        <v>0</v>
      </c>
      <c r="H118" s="43">
        <v>0</v>
      </c>
      <c r="I118" t="str">
        <f>_xlfn.XLOOKUP(Violent_Incident_With_Injury[[#This Row],[School Name]],Maine_Schools[School Name],Maine_Schools[Grade Span],"Error")</f>
        <v>PK-03</v>
      </c>
      <c r="J118" t="str">
        <f>_xlfn.XLOOKUP(Violent_Incident_With_Injury[[#This Row],[School Name]],Maine_Schools[School Name],Maine_Schools[Comparison School Type],"Error")</f>
        <v>Non Charter</v>
      </c>
    </row>
    <row r="119" spans="1:10" hidden="1">
      <c r="A119" t="s">
        <v>570</v>
      </c>
      <c r="B119" t="s">
        <v>1234</v>
      </c>
      <c r="C119" t="s">
        <v>1235</v>
      </c>
      <c r="D119" t="s">
        <v>994</v>
      </c>
      <c r="E119" t="s">
        <v>349</v>
      </c>
      <c r="F119" t="s">
        <v>1236</v>
      </c>
      <c r="G119">
        <v>3</v>
      </c>
      <c r="H119" s="43">
        <v>3.2300000000000002E-2</v>
      </c>
      <c r="I119" t="str">
        <f>_xlfn.XLOOKUP(Violent_Incident_With_Injury[[#This Row],[School Name]],Maine_Schools[School Name],Maine_Schools[Grade Span],"Error")</f>
        <v>PK-05</v>
      </c>
      <c r="J119" t="str">
        <f>_xlfn.XLOOKUP(Violent_Incident_With_Injury[[#This Row],[School Name]],Maine_Schools[School Name],Maine_Schools[Comparison School Type],"Error")</f>
        <v>Non Charter</v>
      </c>
    </row>
    <row r="120" spans="1:10" hidden="1">
      <c r="A120" t="s">
        <v>570</v>
      </c>
      <c r="B120" t="s">
        <v>1234</v>
      </c>
      <c r="C120" t="s">
        <v>1235</v>
      </c>
      <c r="D120" t="s">
        <v>1106</v>
      </c>
      <c r="E120" t="s">
        <v>352</v>
      </c>
      <c r="F120" t="s">
        <v>1236</v>
      </c>
      <c r="G120">
        <v>0</v>
      </c>
      <c r="H120" s="43">
        <v>0</v>
      </c>
      <c r="I120" t="str">
        <f>_xlfn.XLOOKUP(Violent_Incident_With_Injury[[#This Row],[School Name]],Maine_Schools[School Name],Maine_Schools[Grade Span],"Error")</f>
        <v>PK-03</v>
      </c>
      <c r="J120" t="str">
        <f>_xlfn.XLOOKUP(Violent_Incident_With_Injury[[#This Row],[School Name]],Maine_Schools[School Name],Maine_Schools[Comparison School Type],"Error")</f>
        <v>Non Charter</v>
      </c>
    </row>
    <row r="121" spans="1:10" hidden="1">
      <c r="A121" t="s">
        <v>570</v>
      </c>
      <c r="B121" t="s">
        <v>1234</v>
      </c>
      <c r="C121" t="s">
        <v>1235</v>
      </c>
      <c r="D121" t="s">
        <v>788</v>
      </c>
      <c r="E121" t="s">
        <v>250</v>
      </c>
      <c r="F121" t="s">
        <v>1236</v>
      </c>
      <c r="G121">
        <v>2</v>
      </c>
      <c r="H121" s="43">
        <v>2.3999999999999998E-3</v>
      </c>
      <c r="I121" t="str">
        <f>_xlfn.XLOOKUP(Violent_Incident_With_Injury[[#This Row],[School Name]],Maine_Schools[School Name],Maine_Schools[Grade Span],"Error")</f>
        <v>KG-08</v>
      </c>
      <c r="J121" t="str">
        <f>_xlfn.XLOOKUP(Violent_Incident_With_Injury[[#This Row],[School Name]],Maine_Schools[School Name],Maine_Schools[Comparison School Type],"Error")</f>
        <v>Non Charter</v>
      </c>
    </row>
    <row r="122" spans="1:10">
      <c r="A122" t="s">
        <v>570</v>
      </c>
      <c r="B122" t="s">
        <v>1234</v>
      </c>
      <c r="C122" t="s">
        <v>1235</v>
      </c>
      <c r="D122" t="s">
        <v>788</v>
      </c>
      <c r="E122" t="s">
        <v>55</v>
      </c>
      <c r="F122" t="s">
        <v>1236</v>
      </c>
      <c r="G122">
        <v>8</v>
      </c>
      <c r="H122" s="43">
        <v>1.3899999999999999E-2</v>
      </c>
      <c r="I122" t="str">
        <f>_xlfn.XLOOKUP(Violent_Incident_With_Injury[[#This Row],[School Name]],Maine_Schools[School Name],Maine_Schools[Grade Span],"Error")</f>
        <v>09-12</v>
      </c>
      <c r="J122" t="str">
        <f>_xlfn.XLOOKUP(Violent_Incident_With_Injury[[#This Row],[School Name]],Maine_Schools[School Name],Maine_Schools[Comparison School Type],"Error")</f>
        <v>Non Charter</v>
      </c>
    </row>
    <row r="123" spans="1:10" hidden="1">
      <c r="A123" t="s">
        <v>570</v>
      </c>
      <c r="B123" t="s">
        <v>1234</v>
      </c>
      <c r="C123" t="s">
        <v>1235</v>
      </c>
      <c r="D123" t="s">
        <v>961</v>
      </c>
      <c r="E123" t="s">
        <v>103</v>
      </c>
      <c r="F123" t="s">
        <v>1236</v>
      </c>
      <c r="G123">
        <v>0</v>
      </c>
      <c r="H123" s="43">
        <v>0</v>
      </c>
      <c r="I123" t="str">
        <f>_xlfn.XLOOKUP(Violent_Incident_With_Injury[[#This Row],[School Name]],Maine_Schools[School Name],Maine_Schools[Grade Span],"Error")</f>
        <v>PK-06</v>
      </c>
      <c r="J123" t="str">
        <f>_xlfn.XLOOKUP(Violent_Incident_With_Injury[[#This Row],[School Name]],Maine_Schools[School Name],Maine_Schools[Comparison School Type],"Error")</f>
        <v>Non Charter</v>
      </c>
    </row>
    <row r="124" spans="1:10" hidden="1">
      <c r="A124" t="s">
        <v>570</v>
      </c>
      <c r="B124" t="s">
        <v>1234</v>
      </c>
      <c r="C124" t="s">
        <v>1235</v>
      </c>
      <c r="D124" t="s">
        <v>1010</v>
      </c>
      <c r="E124" t="s">
        <v>252</v>
      </c>
      <c r="F124" t="s">
        <v>1236</v>
      </c>
      <c r="G124">
        <v>0</v>
      </c>
      <c r="H124" s="43">
        <v>0</v>
      </c>
      <c r="I124" t="str">
        <f>_xlfn.XLOOKUP(Violent_Incident_With_Injury[[#This Row],[School Name]],Maine_Schools[School Name],Maine_Schools[Grade Span],"Error")</f>
        <v>PK-05</v>
      </c>
      <c r="J124" t="str">
        <f>_xlfn.XLOOKUP(Violent_Incident_With_Injury[[#This Row],[School Name]],Maine_Schools[School Name],Maine_Schools[Comparison School Type],"Error")</f>
        <v>Non Charter</v>
      </c>
    </row>
    <row r="125" spans="1:10" hidden="1">
      <c r="A125" t="s">
        <v>570</v>
      </c>
      <c r="B125" t="s">
        <v>1234</v>
      </c>
      <c r="C125" t="s">
        <v>1235</v>
      </c>
      <c r="D125" t="s">
        <v>1088</v>
      </c>
      <c r="E125" t="s">
        <v>255</v>
      </c>
      <c r="F125" t="s">
        <v>1236</v>
      </c>
      <c r="G125">
        <v>0</v>
      </c>
      <c r="H125" s="43">
        <v>0</v>
      </c>
      <c r="I125" t="str">
        <f>_xlfn.XLOOKUP(Violent_Incident_With_Injury[[#This Row],[School Name]],Maine_Schools[School Name],Maine_Schools[Grade Span],"Error")</f>
        <v>04-05</v>
      </c>
      <c r="J125" t="str">
        <f>_xlfn.XLOOKUP(Violent_Incident_With_Injury[[#This Row],[School Name]],Maine_Schools[School Name],Maine_Schools[Comparison School Type],"Error")</f>
        <v>Non Charter</v>
      </c>
    </row>
    <row r="126" spans="1:10" hidden="1">
      <c r="A126" t="s">
        <v>570</v>
      </c>
      <c r="B126" t="s">
        <v>1234</v>
      </c>
      <c r="C126" t="s">
        <v>1235</v>
      </c>
      <c r="D126" t="s">
        <v>978</v>
      </c>
      <c r="E126" t="s">
        <v>282</v>
      </c>
      <c r="F126" t="s">
        <v>1236</v>
      </c>
      <c r="G126">
        <v>0</v>
      </c>
      <c r="H126" s="43">
        <v>0</v>
      </c>
      <c r="I126" t="str">
        <f>_xlfn.XLOOKUP(Violent_Incident_With_Injury[[#This Row],[School Name]],Maine_Schools[School Name],Maine_Schools[Grade Span],"Error")</f>
        <v>PK-04</v>
      </c>
      <c r="J126" t="str">
        <f>_xlfn.XLOOKUP(Violent_Incident_With_Injury[[#This Row],[School Name]],Maine_Schools[School Name],Maine_Schools[Comparison School Type],"Error")</f>
        <v>Non Charter</v>
      </c>
    </row>
    <row r="127" spans="1:10" hidden="1">
      <c r="A127" t="s">
        <v>570</v>
      </c>
      <c r="B127" t="s">
        <v>1234</v>
      </c>
      <c r="C127" t="s">
        <v>1235</v>
      </c>
      <c r="D127" t="s">
        <v>1132</v>
      </c>
      <c r="E127" t="s">
        <v>226</v>
      </c>
      <c r="F127" t="s">
        <v>1236</v>
      </c>
      <c r="G127">
        <v>2</v>
      </c>
      <c r="H127" s="43">
        <v>6.8999999999999999E-3</v>
      </c>
      <c r="I127" t="str">
        <f>_xlfn.XLOOKUP(Violent_Incident_With_Injury[[#This Row],[School Name]],Maine_Schools[School Name],Maine_Schools[Grade Span],"Error")</f>
        <v>03-05</v>
      </c>
      <c r="J127" t="str">
        <f>_xlfn.XLOOKUP(Violent_Incident_With_Injury[[#This Row],[School Name]],Maine_Schools[School Name],Maine_Schools[Comparison School Type],"Error")</f>
        <v>Non Charter</v>
      </c>
    </row>
    <row r="128" spans="1:10" hidden="1">
      <c r="A128" t="s">
        <v>570</v>
      </c>
      <c r="B128" t="s">
        <v>1234</v>
      </c>
      <c r="C128" t="s">
        <v>1235</v>
      </c>
      <c r="D128" t="s">
        <v>1051</v>
      </c>
      <c r="E128" t="s">
        <v>286</v>
      </c>
      <c r="F128" t="s">
        <v>1236</v>
      </c>
      <c r="G128">
        <v>0</v>
      </c>
      <c r="H128" s="43">
        <v>0</v>
      </c>
      <c r="I128" t="str">
        <f>_xlfn.XLOOKUP(Violent_Incident_With_Injury[[#This Row],[School Name]],Maine_Schools[School Name],Maine_Schools[Grade Span],"Error")</f>
        <v>PK-KG</v>
      </c>
      <c r="J128" t="str">
        <f>_xlfn.XLOOKUP(Violent_Incident_With_Injury[[#This Row],[School Name]],Maine_Schools[School Name],Maine_Schools[Comparison School Type],"Error")</f>
        <v>Non Charter</v>
      </c>
    </row>
    <row r="129" spans="1:10" hidden="1">
      <c r="A129" t="s">
        <v>570</v>
      </c>
      <c r="B129" t="s">
        <v>1234</v>
      </c>
      <c r="C129" t="s">
        <v>1235</v>
      </c>
      <c r="D129" t="s">
        <v>723</v>
      </c>
      <c r="E129" t="s">
        <v>27</v>
      </c>
      <c r="F129" t="s">
        <v>1236</v>
      </c>
      <c r="G129">
        <v>0</v>
      </c>
      <c r="H129" s="43">
        <v>0</v>
      </c>
      <c r="I129" t="str">
        <f>_xlfn.XLOOKUP(Violent_Incident_With_Injury[[#This Row],[School Name]],Maine_Schools[School Name],Maine_Schools[Grade Span],"Error")</f>
        <v>04-05</v>
      </c>
      <c r="J129" t="str">
        <f>_xlfn.XLOOKUP(Violent_Incident_With_Injury[[#This Row],[School Name]],Maine_Schools[School Name],Maine_Schools[Comparison School Type],"Error")</f>
        <v>Non Charter</v>
      </c>
    </row>
    <row r="130" spans="1:10" hidden="1">
      <c r="A130" t="s">
        <v>570</v>
      </c>
      <c r="B130" t="s">
        <v>1234</v>
      </c>
      <c r="C130" t="s">
        <v>1235</v>
      </c>
      <c r="D130" t="s">
        <v>717</v>
      </c>
      <c r="E130" t="s">
        <v>367</v>
      </c>
      <c r="F130" t="s">
        <v>1236</v>
      </c>
      <c r="G130">
        <v>0</v>
      </c>
      <c r="H130" s="43">
        <v>0</v>
      </c>
      <c r="I130" t="str">
        <f>_xlfn.XLOOKUP(Violent_Incident_With_Injury[[#This Row],[School Name]],Maine_Schools[School Name],Maine_Schools[Grade Span],"Error")</f>
        <v>PK-06</v>
      </c>
      <c r="J130" t="str">
        <f>_xlfn.XLOOKUP(Violent_Incident_With_Injury[[#This Row],[School Name]],Maine_Schools[School Name],Maine_Schools[Comparison School Type],"Error")</f>
        <v>Non Charter</v>
      </c>
    </row>
    <row r="131" spans="1:10" hidden="1">
      <c r="A131" t="s">
        <v>570</v>
      </c>
      <c r="B131" t="s">
        <v>1234</v>
      </c>
      <c r="C131" t="s">
        <v>1235</v>
      </c>
      <c r="D131" t="s">
        <v>793</v>
      </c>
      <c r="E131" t="s">
        <v>370</v>
      </c>
      <c r="F131" t="s">
        <v>1236</v>
      </c>
      <c r="G131">
        <v>0</v>
      </c>
      <c r="H131" s="43">
        <v>0</v>
      </c>
      <c r="I131" t="str">
        <f>_xlfn.XLOOKUP(Violent_Incident_With_Injury[[#This Row],[School Name]],Maine_Schools[School Name],Maine_Schools[Grade Span],"Error")</f>
        <v>PK-05</v>
      </c>
      <c r="J131" t="str">
        <f>_xlfn.XLOOKUP(Violent_Incident_With_Injury[[#This Row],[School Name]],Maine_Schools[School Name],Maine_Schools[Comparison School Type],"Error")</f>
        <v>Non Charter</v>
      </c>
    </row>
    <row r="132" spans="1:10">
      <c r="A132" t="s">
        <v>570</v>
      </c>
      <c r="B132" t="s">
        <v>1234</v>
      </c>
      <c r="C132" t="s">
        <v>1235</v>
      </c>
      <c r="D132" t="s">
        <v>793</v>
      </c>
      <c r="E132" t="s">
        <v>259</v>
      </c>
      <c r="F132" t="s">
        <v>1236</v>
      </c>
      <c r="G132">
        <v>2</v>
      </c>
      <c r="H132" s="43">
        <v>2.8E-3</v>
      </c>
      <c r="I132" t="str">
        <f>_xlfn.XLOOKUP(Violent_Incident_With_Injury[[#This Row],[School Name]],Maine_Schools[School Name],Maine_Schools[Grade Span],"Error")</f>
        <v>09-12</v>
      </c>
      <c r="J132" t="str">
        <f>_xlfn.XLOOKUP(Violent_Incident_With_Injury[[#This Row],[School Name]],Maine_Schools[School Name],Maine_Schools[Comparison School Type],"Error")</f>
        <v>Non Charter</v>
      </c>
    </row>
    <row r="133" spans="1:10" hidden="1">
      <c r="A133" t="s">
        <v>570</v>
      </c>
      <c r="B133" t="s">
        <v>1234</v>
      </c>
      <c r="C133" t="s">
        <v>1235</v>
      </c>
      <c r="D133" t="s">
        <v>793</v>
      </c>
      <c r="E133" t="s">
        <v>374</v>
      </c>
      <c r="F133" t="s">
        <v>1236</v>
      </c>
      <c r="G133">
        <v>0</v>
      </c>
      <c r="H133" s="43">
        <v>0</v>
      </c>
      <c r="I133" t="str">
        <f>_xlfn.XLOOKUP(Violent_Incident_With_Injury[[#This Row],[School Name]],Maine_Schools[School Name],Maine_Schools[Grade Span],"Error")</f>
        <v>06-08</v>
      </c>
      <c r="J133" t="str">
        <f>_xlfn.XLOOKUP(Violent_Incident_With_Injury[[#This Row],[School Name]],Maine_Schools[School Name],Maine_Schools[Comparison School Type],"Error")</f>
        <v>Non Charter</v>
      </c>
    </row>
    <row r="134" spans="1:10" hidden="1">
      <c r="A134" t="s">
        <v>570</v>
      </c>
      <c r="B134" t="s">
        <v>1234</v>
      </c>
      <c r="C134" t="s">
        <v>1235</v>
      </c>
      <c r="D134" t="s">
        <v>720</v>
      </c>
      <c r="E134" t="s">
        <v>260</v>
      </c>
      <c r="F134" t="s">
        <v>1236</v>
      </c>
      <c r="G134">
        <v>5</v>
      </c>
      <c r="H134" s="43">
        <v>1.49E-2</v>
      </c>
      <c r="I134" t="str">
        <f>_xlfn.XLOOKUP(Violent_Incident_With_Injury[[#This Row],[School Name]],Maine_Schools[School Name],Maine_Schools[Grade Span],"Error")</f>
        <v>KG-06</v>
      </c>
      <c r="J134" t="str">
        <f>_xlfn.XLOOKUP(Violent_Incident_With_Injury[[#This Row],[School Name]],Maine_Schools[School Name],Maine_Schools[Comparison School Type],"Error")</f>
        <v>Non Charter</v>
      </c>
    </row>
    <row r="135" spans="1:10" hidden="1">
      <c r="A135" t="s">
        <v>570</v>
      </c>
      <c r="B135" t="s">
        <v>1234</v>
      </c>
      <c r="C135" t="s">
        <v>1235</v>
      </c>
      <c r="D135" t="s">
        <v>841</v>
      </c>
      <c r="E135" t="s">
        <v>261</v>
      </c>
      <c r="F135" t="s">
        <v>1236</v>
      </c>
      <c r="G135">
        <v>0</v>
      </c>
      <c r="H135" s="43">
        <v>0</v>
      </c>
      <c r="I135" t="str">
        <f>_xlfn.XLOOKUP(Violent_Incident_With_Injury[[#This Row],[School Name]],Maine_Schools[School Name],Maine_Schools[Grade Span],"Error")</f>
        <v>PK-06</v>
      </c>
      <c r="J135" t="str">
        <f>_xlfn.XLOOKUP(Violent_Incident_With_Injury[[#This Row],[School Name]],Maine_Schools[School Name],Maine_Schools[Comparison School Type],"Error")</f>
        <v>Non Charter</v>
      </c>
    </row>
    <row r="136" spans="1:10" hidden="1">
      <c r="A136" t="s">
        <v>570</v>
      </c>
      <c r="B136" t="s">
        <v>1234</v>
      </c>
      <c r="C136" t="s">
        <v>1235</v>
      </c>
      <c r="D136" t="s">
        <v>893</v>
      </c>
      <c r="E136" t="s">
        <v>232</v>
      </c>
      <c r="F136" t="s">
        <v>1236</v>
      </c>
      <c r="G136">
        <v>0</v>
      </c>
      <c r="H136" s="43">
        <v>0</v>
      </c>
      <c r="I136" t="str">
        <f>_xlfn.XLOOKUP(Violent_Incident_With_Injury[[#This Row],[School Name]],Maine_Schools[School Name],Maine_Schools[Grade Span],"Error")</f>
        <v>03-05</v>
      </c>
      <c r="J136" t="str">
        <f>_xlfn.XLOOKUP(Violent_Incident_With_Injury[[#This Row],[School Name]],Maine_Schools[School Name],Maine_Schools[Comparison School Type],"Error")</f>
        <v>Non Charter</v>
      </c>
    </row>
    <row r="137" spans="1:10" hidden="1">
      <c r="A137" t="s">
        <v>570</v>
      </c>
      <c r="B137" t="s">
        <v>1234</v>
      </c>
      <c r="C137" t="s">
        <v>1235</v>
      </c>
      <c r="D137" t="s">
        <v>1137</v>
      </c>
      <c r="E137" t="s">
        <v>265</v>
      </c>
      <c r="F137" t="s">
        <v>1236</v>
      </c>
      <c r="G137">
        <v>0</v>
      </c>
      <c r="H137" s="43">
        <v>0</v>
      </c>
      <c r="I137" t="str">
        <f>_xlfn.XLOOKUP(Violent_Incident_With_Injury[[#This Row],[School Name]],Maine_Schools[School Name],Maine_Schools[Grade Span],"Error")</f>
        <v>KG-12</v>
      </c>
      <c r="J137" t="str">
        <f>_xlfn.XLOOKUP(Violent_Incident_With_Injury[[#This Row],[School Name]],Maine_Schools[School Name],Maine_Schools[Comparison School Type],"Error")</f>
        <v>Non Charter</v>
      </c>
    </row>
    <row r="138" spans="1:10" hidden="1">
      <c r="A138" t="s">
        <v>570</v>
      </c>
      <c r="B138" t="s">
        <v>1234</v>
      </c>
      <c r="C138" t="s">
        <v>1235</v>
      </c>
      <c r="D138" t="s">
        <v>1145</v>
      </c>
      <c r="E138" t="s">
        <v>301</v>
      </c>
      <c r="F138" t="s">
        <v>1236</v>
      </c>
      <c r="G138">
        <v>0</v>
      </c>
      <c r="H138" s="43">
        <v>0</v>
      </c>
      <c r="I138" t="str">
        <f>_xlfn.XLOOKUP(Violent_Incident_With_Injury[[#This Row],[School Name]],Maine_Schools[School Name],Maine_Schools[Grade Span],"Error")</f>
        <v>PK-05</v>
      </c>
      <c r="J138" t="str">
        <f>_xlfn.XLOOKUP(Violent_Incident_With_Injury[[#This Row],[School Name]],Maine_Schools[School Name],Maine_Schools[Comparison School Type],"Error")</f>
        <v>Non Charter</v>
      </c>
    </row>
    <row r="139" spans="1:10" hidden="1">
      <c r="A139" t="s">
        <v>570</v>
      </c>
      <c r="B139" t="s">
        <v>1234</v>
      </c>
      <c r="C139" t="s">
        <v>1235</v>
      </c>
      <c r="D139" t="s">
        <v>1145</v>
      </c>
      <c r="E139" t="s">
        <v>45</v>
      </c>
      <c r="F139" t="s">
        <v>1236</v>
      </c>
      <c r="G139">
        <v>3</v>
      </c>
      <c r="H139" s="43">
        <v>1.06E-2</v>
      </c>
      <c r="I139" t="str">
        <f>_xlfn.XLOOKUP(Violent_Incident_With_Injury[[#This Row],[School Name]],Maine_Schools[School Name],Maine_Schools[Grade Span],"Error")</f>
        <v>06-12</v>
      </c>
      <c r="J139" t="str">
        <f>_xlfn.XLOOKUP(Violent_Incident_With_Injury[[#This Row],[School Name]],Maine_Schools[School Name],Maine_Schools[Comparison School Type],"Error")</f>
        <v>Non Charter</v>
      </c>
    </row>
    <row r="140" spans="1:10">
      <c r="A140" t="s">
        <v>570</v>
      </c>
      <c r="B140" t="s">
        <v>1234</v>
      </c>
      <c r="C140" t="s">
        <v>1235</v>
      </c>
      <c r="D140" t="s">
        <v>867</v>
      </c>
      <c r="E140" t="s">
        <v>266</v>
      </c>
      <c r="F140" t="s">
        <v>1236</v>
      </c>
      <c r="G140">
        <v>2</v>
      </c>
      <c r="H140" s="43">
        <v>7.7000000000000002E-3</v>
      </c>
      <c r="I140" t="str">
        <f>_xlfn.XLOOKUP(Violent_Incident_With_Injury[[#This Row],[School Name]],Maine_Schools[School Name],Maine_Schools[Grade Span],"Error")</f>
        <v>09-12</v>
      </c>
      <c r="J140" t="str">
        <f>_xlfn.XLOOKUP(Violent_Incident_With_Injury[[#This Row],[School Name]],Maine_Schools[School Name],Maine_Schools[Comparison School Type],"Error")</f>
        <v>Non Charter</v>
      </c>
    </row>
    <row r="141" spans="1:10" hidden="1">
      <c r="A141" t="s">
        <v>570</v>
      </c>
      <c r="B141" t="s">
        <v>1234</v>
      </c>
      <c r="C141" t="s">
        <v>1235</v>
      </c>
      <c r="D141" t="s">
        <v>867</v>
      </c>
      <c r="E141" t="s">
        <v>379</v>
      </c>
      <c r="F141" t="s">
        <v>1236</v>
      </c>
      <c r="G141">
        <v>0</v>
      </c>
      <c r="H141" s="43">
        <v>0</v>
      </c>
      <c r="I141" t="str">
        <f>_xlfn.XLOOKUP(Violent_Incident_With_Injury[[#This Row],[School Name]],Maine_Schools[School Name],Maine_Schools[Grade Span],"Error")</f>
        <v>PK-06</v>
      </c>
      <c r="J141" t="str">
        <f>_xlfn.XLOOKUP(Violent_Incident_With_Injury[[#This Row],[School Name]],Maine_Schools[School Name],Maine_Schools[Comparison School Type],"Error")</f>
        <v>Non Charter</v>
      </c>
    </row>
    <row r="142" spans="1:10" hidden="1">
      <c r="A142" t="s">
        <v>570</v>
      </c>
      <c r="B142" t="s">
        <v>1234</v>
      </c>
      <c r="C142" t="s">
        <v>1235</v>
      </c>
      <c r="D142" t="s">
        <v>723</v>
      </c>
      <c r="E142" t="s">
        <v>383</v>
      </c>
      <c r="F142" t="s">
        <v>1236</v>
      </c>
      <c r="G142">
        <v>0</v>
      </c>
      <c r="H142" s="43">
        <v>0</v>
      </c>
      <c r="I142" t="str">
        <f>_xlfn.XLOOKUP(Violent_Incident_With_Injury[[#This Row],[School Name]],Maine_Schools[School Name],Maine_Schools[Grade Span],"Error")</f>
        <v>PK-03</v>
      </c>
      <c r="J142" t="str">
        <f>_xlfn.XLOOKUP(Violent_Incident_With_Injury[[#This Row],[School Name]],Maine_Schools[School Name],Maine_Schools[Comparison School Type],"Error")</f>
        <v>Non Charter</v>
      </c>
    </row>
    <row r="143" spans="1:10" hidden="1">
      <c r="A143" t="s">
        <v>570</v>
      </c>
      <c r="B143" t="s">
        <v>1234</v>
      </c>
      <c r="C143" t="s">
        <v>1235</v>
      </c>
      <c r="D143" t="s">
        <v>1204</v>
      </c>
      <c r="E143" t="s">
        <v>386</v>
      </c>
      <c r="F143" t="s">
        <v>1236</v>
      </c>
      <c r="G143">
        <v>0</v>
      </c>
      <c r="H143" s="43">
        <v>0</v>
      </c>
      <c r="I143" t="str">
        <f>_xlfn.XLOOKUP(Violent_Incident_With_Injury[[#This Row],[School Name]],Maine_Schools[School Name],Maine_Schools[Grade Span],"Error")</f>
        <v>06-08</v>
      </c>
      <c r="J143" t="str">
        <f>_xlfn.XLOOKUP(Violent_Incident_With_Injury[[#This Row],[School Name]],Maine_Schools[School Name],Maine_Schools[Comparison School Type],"Error")</f>
        <v>Non Charter</v>
      </c>
    </row>
    <row r="144" spans="1:10" hidden="1">
      <c r="A144" t="s">
        <v>570</v>
      </c>
      <c r="B144" t="s">
        <v>1234</v>
      </c>
      <c r="C144" t="s">
        <v>1235</v>
      </c>
      <c r="D144" t="s">
        <v>1166</v>
      </c>
      <c r="E144" t="s">
        <v>33</v>
      </c>
      <c r="F144" t="s">
        <v>1236</v>
      </c>
      <c r="G144">
        <v>0</v>
      </c>
      <c r="H144" s="43">
        <v>0</v>
      </c>
      <c r="I144" t="str">
        <f>_xlfn.XLOOKUP(Violent_Incident_With_Injury[[#This Row],[School Name]],Maine_Schools[School Name],Maine_Schools[Grade Span],"Error")</f>
        <v>KG-04</v>
      </c>
      <c r="J144" t="str">
        <f>_xlfn.XLOOKUP(Violent_Incident_With_Injury[[#This Row],[School Name]],Maine_Schools[School Name],Maine_Schools[Comparison School Type],"Error")</f>
        <v>Non Charter</v>
      </c>
    </row>
    <row r="145" spans="1:10">
      <c r="A145" t="s">
        <v>570</v>
      </c>
      <c r="B145" t="s">
        <v>1234</v>
      </c>
      <c r="C145" t="s">
        <v>1235</v>
      </c>
      <c r="D145" t="s">
        <v>913</v>
      </c>
      <c r="E145" t="s">
        <v>388</v>
      </c>
      <c r="F145" t="s">
        <v>1236</v>
      </c>
      <c r="G145">
        <v>1</v>
      </c>
      <c r="H145" s="43">
        <v>1.5E-3</v>
      </c>
      <c r="I145" t="str">
        <f>_xlfn.XLOOKUP(Violent_Incident_With_Injury[[#This Row],[School Name]],Maine_Schools[School Name],Maine_Schools[Grade Span],"Error")</f>
        <v>09-12</v>
      </c>
      <c r="J145" t="str">
        <f>_xlfn.XLOOKUP(Violent_Incident_With_Injury[[#This Row],[School Name]],Maine_Schools[School Name],Maine_Schools[Comparison School Type],"Error")</f>
        <v>Non Charter</v>
      </c>
    </row>
    <row r="146" spans="1:10" hidden="1">
      <c r="A146" t="s">
        <v>570</v>
      </c>
      <c r="B146" t="s">
        <v>1234</v>
      </c>
      <c r="C146" t="s">
        <v>1235</v>
      </c>
      <c r="D146" t="s">
        <v>913</v>
      </c>
      <c r="E146" t="s">
        <v>389</v>
      </c>
      <c r="F146" t="s">
        <v>1236</v>
      </c>
      <c r="G146">
        <v>0</v>
      </c>
      <c r="H146" s="43">
        <v>0</v>
      </c>
      <c r="I146" t="str">
        <f>_xlfn.XLOOKUP(Violent_Incident_With_Injury[[#This Row],[School Name]],Maine_Schools[School Name],Maine_Schools[Grade Span],"Error")</f>
        <v>06-08</v>
      </c>
      <c r="J146" t="str">
        <f>_xlfn.XLOOKUP(Violent_Incident_With_Injury[[#This Row],[School Name]],Maine_Schools[School Name],Maine_Schools[Comparison School Type],"Error")</f>
        <v>Non Charter</v>
      </c>
    </row>
    <row r="147" spans="1:10" hidden="1">
      <c r="A147" t="s">
        <v>570</v>
      </c>
      <c r="B147" t="s">
        <v>1234</v>
      </c>
      <c r="C147" t="s">
        <v>1235</v>
      </c>
      <c r="D147" t="s">
        <v>1035</v>
      </c>
      <c r="E147" t="s">
        <v>310</v>
      </c>
      <c r="F147" t="s">
        <v>1236</v>
      </c>
      <c r="G147">
        <v>0</v>
      </c>
      <c r="H147" s="43">
        <v>0</v>
      </c>
      <c r="I147" t="str">
        <f>_xlfn.XLOOKUP(Violent_Incident_With_Injury[[#This Row],[School Name]],Maine_Schools[School Name],Maine_Schools[Grade Span],"Error")</f>
        <v>KG-06</v>
      </c>
      <c r="J147" t="str">
        <f>_xlfn.XLOOKUP(Violent_Incident_With_Injury[[#This Row],[School Name]],Maine_Schools[School Name],Maine_Schools[Comparison School Type],"Error")</f>
        <v>Non Charter</v>
      </c>
    </row>
    <row r="148" spans="1:10" hidden="1">
      <c r="A148" t="s">
        <v>570</v>
      </c>
      <c r="B148" t="s">
        <v>1234</v>
      </c>
      <c r="C148" t="s">
        <v>1235</v>
      </c>
      <c r="D148" t="s">
        <v>723</v>
      </c>
      <c r="E148" t="s">
        <v>392</v>
      </c>
      <c r="F148" t="s">
        <v>1236</v>
      </c>
      <c r="G148">
        <v>0</v>
      </c>
      <c r="H148" s="43">
        <v>0</v>
      </c>
      <c r="I148" t="str">
        <f>_xlfn.XLOOKUP(Violent_Incident_With_Injury[[#This Row],[School Name]],Maine_Schools[School Name],Maine_Schools[Grade Span],"Error")</f>
        <v>PK-03</v>
      </c>
      <c r="J148" t="str">
        <f>_xlfn.XLOOKUP(Violent_Incident_With_Injury[[#This Row],[School Name]],Maine_Schools[School Name],Maine_Schools[Comparison School Type],"Error")</f>
        <v>Non Charter</v>
      </c>
    </row>
    <row r="149" spans="1:10" hidden="1">
      <c r="A149" t="s">
        <v>570</v>
      </c>
      <c r="B149" t="s">
        <v>1234</v>
      </c>
      <c r="C149" t="s">
        <v>1235</v>
      </c>
      <c r="D149" t="s">
        <v>999</v>
      </c>
      <c r="E149" t="s">
        <v>396</v>
      </c>
      <c r="F149" t="s">
        <v>1236</v>
      </c>
      <c r="G149">
        <v>0</v>
      </c>
      <c r="H149" s="43">
        <v>0</v>
      </c>
      <c r="I149" t="str">
        <f>_xlfn.XLOOKUP(Violent_Incident_With_Injury[[#This Row],[School Name]],Maine_Schools[School Name],Maine_Schools[Grade Span],"Error")</f>
        <v>PK-KG</v>
      </c>
      <c r="J149" t="str">
        <f>_xlfn.XLOOKUP(Violent_Incident_With_Injury[[#This Row],[School Name]],Maine_Schools[School Name],Maine_Schools[Comparison School Type],"Error")</f>
        <v>Non Charter</v>
      </c>
    </row>
    <row r="150" spans="1:10">
      <c r="A150" t="s">
        <v>570</v>
      </c>
      <c r="B150" t="s">
        <v>1234</v>
      </c>
      <c r="C150" t="s">
        <v>1235</v>
      </c>
      <c r="D150" t="s">
        <v>939</v>
      </c>
      <c r="E150" t="s">
        <v>397</v>
      </c>
      <c r="F150" t="s">
        <v>1236</v>
      </c>
      <c r="G150">
        <v>1</v>
      </c>
      <c r="H150" s="43">
        <v>1.6000000000000001E-3</v>
      </c>
      <c r="I150" t="str">
        <f>_xlfn.XLOOKUP(Violent_Incident_With_Injury[[#This Row],[School Name]],Maine_Schools[School Name],Maine_Schools[Grade Span],"Error")</f>
        <v>09-12</v>
      </c>
      <c r="J150" t="str">
        <f>_xlfn.XLOOKUP(Violent_Incident_With_Injury[[#This Row],[School Name]],Maine_Schools[School Name],Maine_Schools[Comparison School Type],"Error")</f>
        <v>Non Charter</v>
      </c>
    </row>
    <row r="151" spans="1:10" hidden="1">
      <c r="A151" t="s">
        <v>570</v>
      </c>
      <c r="B151" t="s">
        <v>1234</v>
      </c>
      <c r="C151" t="s">
        <v>1235</v>
      </c>
      <c r="D151" t="s">
        <v>939</v>
      </c>
      <c r="E151" t="s">
        <v>398</v>
      </c>
      <c r="F151" t="s">
        <v>1236</v>
      </c>
      <c r="G151">
        <v>2</v>
      </c>
      <c r="H151" s="43">
        <v>4.3E-3</v>
      </c>
      <c r="I151" t="str">
        <f>_xlfn.XLOOKUP(Violent_Incident_With_Injury[[#This Row],[School Name]],Maine_Schools[School Name],Maine_Schools[Grade Span],"Error")</f>
        <v>06-08</v>
      </c>
      <c r="J151" t="str">
        <f>_xlfn.XLOOKUP(Violent_Incident_With_Injury[[#This Row],[School Name]],Maine_Schools[School Name],Maine_Schools[Comparison School Type],"Error")</f>
        <v>Non Charter</v>
      </c>
    </row>
    <row r="152" spans="1:10" hidden="1">
      <c r="A152" t="s">
        <v>570</v>
      </c>
      <c r="B152" t="s">
        <v>1234</v>
      </c>
      <c r="C152" t="s">
        <v>1235</v>
      </c>
      <c r="D152" t="s">
        <v>1121</v>
      </c>
      <c r="E152" t="s">
        <v>399</v>
      </c>
      <c r="F152" t="s">
        <v>1236</v>
      </c>
      <c r="G152">
        <v>3</v>
      </c>
      <c r="H152" s="43">
        <v>2.7300000000000001E-2</v>
      </c>
      <c r="I152" t="str">
        <f>_xlfn.XLOOKUP(Violent_Incident_With_Injury[[#This Row],[School Name]],Maine_Schools[School Name],Maine_Schools[Grade Span],"Error")</f>
        <v>PK-05</v>
      </c>
      <c r="J152" t="str">
        <f>_xlfn.XLOOKUP(Violent_Incident_With_Injury[[#This Row],[School Name]],Maine_Schools[School Name],Maine_Schools[Comparison School Type],"Error")</f>
        <v>Non Charter</v>
      </c>
    </row>
    <row r="153" spans="1:10" hidden="1">
      <c r="A153" t="s">
        <v>570</v>
      </c>
      <c r="B153" t="s">
        <v>1234</v>
      </c>
      <c r="C153" t="s">
        <v>1235</v>
      </c>
      <c r="D153" t="s">
        <v>988</v>
      </c>
      <c r="E153" t="s">
        <v>401</v>
      </c>
      <c r="F153" t="s">
        <v>1236</v>
      </c>
      <c r="G153">
        <v>0</v>
      </c>
      <c r="H153" s="43">
        <v>0</v>
      </c>
      <c r="I153" t="str">
        <f>_xlfn.XLOOKUP(Violent_Incident_With_Injury[[#This Row],[School Name]],Maine_Schools[School Name],Maine_Schools[Grade Span],"Error")</f>
        <v>03-05</v>
      </c>
      <c r="J153" t="str">
        <f>_xlfn.XLOOKUP(Violent_Incident_With_Injury[[#This Row],[School Name]],Maine_Schools[School Name],Maine_Schools[Comparison School Type],"Error")</f>
        <v>Non Charter</v>
      </c>
    </row>
    <row r="154" spans="1:10" hidden="1">
      <c r="A154" t="s">
        <v>570</v>
      </c>
      <c r="B154" t="s">
        <v>1234</v>
      </c>
      <c r="C154" t="s">
        <v>1235</v>
      </c>
      <c r="D154" t="s">
        <v>917</v>
      </c>
      <c r="E154" t="s">
        <v>402</v>
      </c>
      <c r="F154" t="s">
        <v>1236</v>
      </c>
      <c r="G154">
        <v>0</v>
      </c>
      <c r="H154" s="43">
        <v>0</v>
      </c>
      <c r="I154" t="str">
        <f>_xlfn.XLOOKUP(Violent_Incident_With_Injury[[#This Row],[School Name]],Maine_Schools[School Name],Maine_Schools[Grade Span],"Error")</f>
        <v>04-05</v>
      </c>
      <c r="J154" t="str">
        <f>_xlfn.XLOOKUP(Violent_Incident_With_Injury[[#This Row],[School Name]],Maine_Schools[School Name],Maine_Schools[Comparison School Type],"Error")</f>
        <v>Non Charter</v>
      </c>
    </row>
    <row r="155" spans="1:10" hidden="1">
      <c r="A155" t="s">
        <v>570</v>
      </c>
      <c r="B155" t="s">
        <v>1234</v>
      </c>
      <c r="C155" t="s">
        <v>1235</v>
      </c>
      <c r="D155" t="s">
        <v>1183</v>
      </c>
      <c r="E155" t="s">
        <v>100</v>
      </c>
      <c r="F155" t="s">
        <v>1236</v>
      </c>
      <c r="G155">
        <v>4</v>
      </c>
      <c r="H155" s="43">
        <v>6.7000000000000002E-3</v>
      </c>
      <c r="I155" t="str">
        <f>_xlfn.XLOOKUP(Violent_Incident_With_Injury[[#This Row],[School Name]],Maine_Schools[School Name],Maine_Schools[Grade Span],"Error")</f>
        <v>PK-03</v>
      </c>
      <c r="J155" t="str">
        <f>_xlfn.XLOOKUP(Violent_Incident_With_Injury[[#This Row],[School Name]],Maine_Schools[School Name],Maine_Schools[Comparison School Type],"Error")</f>
        <v>Non Charter</v>
      </c>
    </row>
    <row r="156" spans="1:10" hidden="1">
      <c r="A156" t="s">
        <v>570</v>
      </c>
      <c r="B156" t="s">
        <v>1234</v>
      </c>
      <c r="C156" t="s">
        <v>1235</v>
      </c>
      <c r="D156" t="s">
        <v>928</v>
      </c>
      <c r="E156" t="s">
        <v>404</v>
      </c>
      <c r="F156" t="s">
        <v>1236</v>
      </c>
      <c r="G156">
        <v>0</v>
      </c>
      <c r="H156" s="43">
        <v>0</v>
      </c>
      <c r="I156" t="str">
        <f>_xlfn.XLOOKUP(Violent_Incident_With_Injury[[#This Row],[School Name]],Maine_Schools[School Name],Maine_Schools[Grade Span],"Error")</f>
        <v>PK-01</v>
      </c>
      <c r="J156" t="str">
        <f>_xlfn.XLOOKUP(Violent_Incident_With_Injury[[#This Row],[School Name]],Maine_Schools[School Name],Maine_Schools[Comparison School Type],"Error")</f>
        <v>Non Charter</v>
      </c>
    </row>
    <row r="157" spans="1:10" hidden="1">
      <c r="A157" t="s">
        <v>570</v>
      </c>
      <c r="B157" t="s">
        <v>1234</v>
      </c>
      <c r="C157" t="s">
        <v>1235</v>
      </c>
      <c r="D157" t="s">
        <v>886</v>
      </c>
      <c r="E157" t="s">
        <v>271</v>
      </c>
      <c r="F157" t="s">
        <v>1236</v>
      </c>
      <c r="G157">
        <v>0</v>
      </c>
      <c r="H157" s="43">
        <v>0</v>
      </c>
      <c r="I157" t="str">
        <f>_xlfn.XLOOKUP(Violent_Incident_With_Injury[[#This Row],[School Name]],Maine_Schools[School Name],Maine_Schools[Grade Span],"Error")</f>
        <v>PK-05</v>
      </c>
      <c r="J157" t="str">
        <f>_xlfn.XLOOKUP(Violent_Incident_With_Injury[[#This Row],[School Name]],Maine_Schools[School Name],Maine_Schools[Comparison School Type],"Error")</f>
        <v>Non Charter</v>
      </c>
    </row>
    <row r="158" spans="1:10" hidden="1">
      <c r="A158" t="s">
        <v>570</v>
      </c>
      <c r="B158" t="s">
        <v>1234</v>
      </c>
      <c r="C158" t="s">
        <v>1235</v>
      </c>
      <c r="D158" t="s">
        <v>1110</v>
      </c>
      <c r="E158" t="s">
        <v>315</v>
      </c>
      <c r="F158" t="s">
        <v>1236</v>
      </c>
      <c r="G158">
        <v>0</v>
      </c>
      <c r="H158" s="43">
        <v>0</v>
      </c>
      <c r="I158" t="str">
        <f>_xlfn.XLOOKUP(Violent_Incident_With_Injury[[#This Row],[School Name]],Maine_Schools[School Name],Maine_Schools[Grade Span],"Error")</f>
        <v>PK-01</v>
      </c>
      <c r="J158" t="str">
        <f>_xlfn.XLOOKUP(Violent_Incident_With_Injury[[#This Row],[School Name]],Maine_Schools[School Name],Maine_Schools[Comparison School Type],"Error")</f>
        <v>Non Charter</v>
      </c>
    </row>
    <row r="159" spans="1:10">
      <c r="A159" t="s">
        <v>570</v>
      </c>
      <c r="B159" t="s">
        <v>1234</v>
      </c>
      <c r="C159" t="s">
        <v>1235</v>
      </c>
      <c r="D159" t="s">
        <v>806</v>
      </c>
      <c r="E159" t="s">
        <v>273</v>
      </c>
      <c r="F159" t="s">
        <v>1236</v>
      </c>
      <c r="G159">
        <v>0</v>
      </c>
      <c r="H159" s="43">
        <v>0</v>
      </c>
      <c r="I159" t="str">
        <f>_xlfn.XLOOKUP(Violent_Incident_With_Injury[[#This Row],[School Name]],Maine_Schools[School Name],Maine_Schools[Grade Span],"Error")</f>
        <v>09-12</v>
      </c>
      <c r="J159" t="str">
        <f>_xlfn.XLOOKUP(Violent_Incident_With_Injury[[#This Row],[School Name]],Maine_Schools[School Name],Maine_Schools[Comparison School Type],"Error")</f>
        <v>Non Charter</v>
      </c>
    </row>
    <row r="160" spans="1:10" hidden="1">
      <c r="A160" t="s">
        <v>570</v>
      </c>
      <c r="B160" t="s">
        <v>1234</v>
      </c>
      <c r="C160" t="s">
        <v>1235</v>
      </c>
      <c r="D160" t="s">
        <v>806</v>
      </c>
      <c r="E160" t="s">
        <v>411</v>
      </c>
      <c r="F160" t="s">
        <v>1236</v>
      </c>
      <c r="G160">
        <v>0</v>
      </c>
      <c r="H160" s="43">
        <v>0</v>
      </c>
      <c r="I160" t="str">
        <f>_xlfn.XLOOKUP(Violent_Incident_With_Injury[[#This Row],[School Name]],Maine_Schools[School Name],Maine_Schools[Grade Span],"Error")</f>
        <v>06-08</v>
      </c>
      <c r="J160" t="str">
        <f>_xlfn.XLOOKUP(Violent_Incident_With_Injury[[#This Row],[School Name]],Maine_Schools[School Name],Maine_Schools[Comparison School Type],"Error")</f>
        <v>Non Charter</v>
      </c>
    </row>
    <row r="161" spans="1:10" hidden="1">
      <c r="A161" t="s">
        <v>570</v>
      </c>
      <c r="B161" t="s">
        <v>1234</v>
      </c>
      <c r="C161" t="s">
        <v>1235</v>
      </c>
      <c r="D161" t="s">
        <v>1154</v>
      </c>
      <c r="E161" t="s">
        <v>414</v>
      </c>
      <c r="F161" t="s">
        <v>1236</v>
      </c>
      <c r="G161">
        <v>0</v>
      </c>
      <c r="H161" s="43">
        <v>0</v>
      </c>
      <c r="I161" t="str">
        <f>_xlfn.XLOOKUP(Violent_Incident_With_Injury[[#This Row],[School Name]],Maine_Schools[School Name],Maine_Schools[Grade Span],"Error")</f>
        <v>KG-02</v>
      </c>
      <c r="J161" t="str">
        <f>_xlfn.XLOOKUP(Violent_Incident_With_Injury[[#This Row],[School Name]],Maine_Schools[School Name],Maine_Schools[Comparison School Type],"Error")</f>
        <v>Non Charter</v>
      </c>
    </row>
    <row r="162" spans="1:10" hidden="1">
      <c r="A162" t="s">
        <v>570</v>
      </c>
      <c r="B162" t="s">
        <v>1234</v>
      </c>
      <c r="C162" t="s">
        <v>1235</v>
      </c>
      <c r="D162" t="s">
        <v>860</v>
      </c>
      <c r="E162" t="s">
        <v>39</v>
      </c>
      <c r="F162" t="s">
        <v>1236</v>
      </c>
      <c r="G162">
        <v>0</v>
      </c>
      <c r="H162" s="43">
        <v>0</v>
      </c>
      <c r="I162" t="str">
        <f>_xlfn.XLOOKUP(Violent_Incident_With_Injury[[#This Row],[School Name]],Maine_Schools[School Name],Maine_Schools[Grade Span],"Error")</f>
        <v>PK-05</v>
      </c>
      <c r="J162" t="str">
        <f>_xlfn.XLOOKUP(Violent_Incident_With_Injury[[#This Row],[School Name]],Maine_Schools[School Name],Maine_Schools[Comparison School Type],"Error")</f>
        <v>Non Charter</v>
      </c>
    </row>
    <row r="163" spans="1:10">
      <c r="A163" t="s">
        <v>570</v>
      </c>
      <c r="B163" t="s">
        <v>1234</v>
      </c>
      <c r="C163" t="s">
        <v>1235</v>
      </c>
      <c r="D163" t="s">
        <v>958</v>
      </c>
      <c r="E163" t="s">
        <v>66</v>
      </c>
      <c r="F163" t="s">
        <v>1236</v>
      </c>
      <c r="G163">
        <v>11</v>
      </c>
      <c r="H163" s="43">
        <v>1.7100000000000001E-2</v>
      </c>
      <c r="I163" t="str">
        <f>_xlfn.XLOOKUP(Violent_Incident_With_Injury[[#This Row],[School Name]],Maine_Schools[School Name],Maine_Schools[Grade Span],"Error")</f>
        <v>09-12</v>
      </c>
      <c r="J163" t="str">
        <f>_xlfn.XLOOKUP(Violent_Incident_With_Injury[[#This Row],[School Name]],Maine_Schools[School Name],Maine_Schools[Comparison School Type],"Error")</f>
        <v>Non Charter</v>
      </c>
    </row>
    <row r="164" spans="1:10" hidden="1">
      <c r="A164" t="s">
        <v>570</v>
      </c>
      <c r="B164" t="s">
        <v>1234</v>
      </c>
      <c r="C164" t="s">
        <v>1235</v>
      </c>
      <c r="D164" t="s">
        <v>958</v>
      </c>
      <c r="E164" t="s">
        <v>417</v>
      </c>
      <c r="F164" t="s">
        <v>1236</v>
      </c>
      <c r="G164">
        <v>4</v>
      </c>
      <c r="H164" s="43">
        <v>7.6E-3</v>
      </c>
      <c r="I164" t="str">
        <f>_xlfn.XLOOKUP(Violent_Incident_With_Injury[[#This Row],[School Name]],Maine_Schools[School Name],Maine_Schools[Grade Span],"Error")</f>
        <v>05-08</v>
      </c>
      <c r="J164" t="str">
        <f>_xlfn.XLOOKUP(Violent_Incident_With_Injury[[#This Row],[School Name]],Maine_Schools[School Name],Maine_Schools[Comparison School Type],"Error")</f>
        <v>Non Charter</v>
      </c>
    </row>
    <row r="165" spans="1:10" hidden="1">
      <c r="A165" t="s">
        <v>570</v>
      </c>
      <c r="B165" t="s">
        <v>1234</v>
      </c>
      <c r="C165" t="s">
        <v>1235</v>
      </c>
      <c r="D165" t="s">
        <v>806</v>
      </c>
      <c r="E165" t="s">
        <v>276</v>
      </c>
      <c r="F165" t="s">
        <v>1236</v>
      </c>
      <c r="G165">
        <v>0</v>
      </c>
      <c r="H165" s="43">
        <v>0</v>
      </c>
      <c r="I165" t="str">
        <f>_xlfn.XLOOKUP(Violent_Incident_With_Injury[[#This Row],[School Name]],Maine_Schools[School Name],Maine_Schools[Grade Span],"Error")</f>
        <v>KG-05</v>
      </c>
      <c r="J165" t="str">
        <f>_xlfn.XLOOKUP(Violent_Incident_With_Injury[[#This Row],[School Name]],Maine_Schools[School Name],Maine_Schools[Comparison School Type],"Error")</f>
        <v>Non Charter</v>
      </c>
    </row>
    <row r="166" spans="1:10" hidden="1">
      <c r="A166" t="s">
        <v>570</v>
      </c>
      <c r="B166" t="s">
        <v>1234</v>
      </c>
      <c r="C166" t="s">
        <v>1235</v>
      </c>
      <c r="D166" t="s">
        <v>809</v>
      </c>
      <c r="E166" t="s">
        <v>277</v>
      </c>
      <c r="F166" t="s">
        <v>1236</v>
      </c>
      <c r="G166">
        <v>0</v>
      </c>
      <c r="H166" s="43">
        <v>0</v>
      </c>
      <c r="I166" t="str">
        <f>_xlfn.XLOOKUP(Violent_Incident_With_Injury[[#This Row],[School Name]],Maine_Schools[School Name],Maine_Schools[Grade Span],"Error")</f>
        <v>KG-08</v>
      </c>
      <c r="J166" t="str">
        <f>_xlfn.XLOOKUP(Violent_Incident_With_Injury[[#This Row],[School Name]],Maine_Schools[School Name],Maine_Schools[Comparison School Type],"Error")</f>
        <v>Non Charter</v>
      </c>
    </row>
    <row r="167" spans="1:10">
      <c r="A167" t="s">
        <v>570</v>
      </c>
      <c r="B167" t="s">
        <v>1234</v>
      </c>
      <c r="C167" t="s">
        <v>1235</v>
      </c>
      <c r="D167" t="s">
        <v>1059</v>
      </c>
      <c r="E167" t="s">
        <v>419</v>
      </c>
      <c r="F167" t="s">
        <v>1236</v>
      </c>
      <c r="G167">
        <v>0</v>
      </c>
      <c r="H167" s="43">
        <v>0</v>
      </c>
      <c r="I167" t="str">
        <f>_xlfn.XLOOKUP(Violent_Incident_With_Injury[[#This Row],[School Name]],Maine_Schools[School Name],Maine_Schools[Grade Span],"Error")</f>
        <v>09-12</v>
      </c>
      <c r="J167" t="str">
        <f>_xlfn.XLOOKUP(Violent_Incident_With_Injury[[#This Row],[School Name]],Maine_Schools[School Name],Maine_Schools[Comparison School Type],"Error")</f>
        <v>Non Charter</v>
      </c>
    </row>
    <row r="168" spans="1:10" hidden="1">
      <c r="A168" t="s">
        <v>570</v>
      </c>
      <c r="B168" t="s">
        <v>1234</v>
      </c>
      <c r="C168" t="s">
        <v>1235</v>
      </c>
      <c r="D168" t="s">
        <v>1059</v>
      </c>
      <c r="E168" t="s">
        <v>422</v>
      </c>
      <c r="F168" t="s">
        <v>1236</v>
      </c>
      <c r="G168">
        <v>1</v>
      </c>
      <c r="H168" s="43">
        <v>2E-3</v>
      </c>
      <c r="I168" t="str">
        <f>_xlfn.XLOOKUP(Violent_Incident_With_Injury[[#This Row],[School Name]],Maine_Schools[School Name],Maine_Schools[Grade Span],"Error")</f>
        <v>06-08</v>
      </c>
      <c r="J168" t="str">
        <f>_xlfn.XLOOKUP(Violent_Incident_With_Injury[[#This Row],[School Name]],Maine_Schools[School Name],Maine_Schools[Comparison School Type],"Error")</f>
        <v>Non Charter</v>
      </c>
    </row>
    <row r="169" spans="1:10" hidden="1">
      <c r="A169" t="s">
        <v>570</v>
      </c>
      <c r="B169" t="s">
        <v>1234</v>
      </c>
      <c r="C169" t="s">
        <v>1235</v>
      </c>
      <c r="D169" t="s">
        <v>1059</v>
      </c>
      <c r="E169" t="s">
        <v>423</v>
      </c>
      <c r="F169" t="s">
        <v>1236</v>
      </c>
      <c r="G169">
        <v>0</v>
      </c>
      <c r="H169" s="43">
        <v>0</v>
      </c>
      <c r="I169" t="str">
        <f>_xlfn.XLOOKUP(Violent_Incident_With_Injury[[#This Row],[School Name]],Maine_Schools[School Name],Maine_Schools[Grade Span],"Error")</f>
        <v>04-05</v>
      </c>
      <c r="J169" t="str">
        <f>_xlfn.XLOOKUP(Violent_Incident_With_Injury[[#This Row],[School Name]],Maine_Schools[School Name],Maine_Schools[Comparison School Type],"Error")</f>
        <v>Non Charter</v>
      </c>
    </row>
    <row r="170" spans="1:10" hidden="1">
      <c r="A170" t="s">
        <v>570</v>
      </c>
      <c r="B170" t="s">
        <v>1234</v>
      </c>
      <c r="C170" t="s">
        <v>1235</v>
      </c>
      <c r="D170" t="s">
        <v>1060</v>
      </c>
      <c r="E170" t="s">
        <v>425</v>
      </c>
      <c r="F170" t="s">
        <v>1236</v>
      </c>
      <c r="G170">
        <v>8</v>
      </c>
      <c r="H170" s="43">
        <v>2.23E-2</v>
      </c>
      <c r="I170" t="str">
        <f>_xlfn.XLOOKUP(Violent_Incident_With_Injury[[#This Row],[School Name]],Maine_Schools[School Name],Maine_Schools[Grade Span],"Error")</f>
        <v>PK-06</v>
      </c>
      <c r="J170" t="str">
        <f>_xlfn.XLOOKUP(Violent_Incident_With_Injury[[#This Row],[School Name]],Maine_Schools[School Name],Maine_Schools[Comparison School Type],"Error")</f>
        <v>Non Charter</v>
      </c>
    </row>
    <row r="171" spans="1:10" hidden="1">
      <c r="A171" t="s">
        <v>570</v>
      </c>
      <c r="B171" t="s">
        <v>1234</v>
      </c>
      <c r="C171" t="s">
        <v>1235</v>
      </c>
      <c r="D171" t="s">
        <v>965</v>
      </c>
      <c r="E171" t="s">
        <v>238</v>
      </c>
      <c r="F171" t="s">
        <v>1236</v>
      </c>
      <c r="G171">
        <v>0</v>
      </c>
      <c r="H171" s="43">
        <v>0</v>
      </c>
      <c r="I171" t="str">
        <f>_xlfn.XLOOKUP(Violent_Incident_With_Injury[[#This Row],[School Name]],Maine_Schools[School Name],Maine_Schools[Grade Span],"Error")</f>
        <v>PK-06</v>
      </c>
      <c r="J171" t="str">
        <f>_xlfn.XLOOKUP(Violent_Incident_With_Injury[[#This Row],[School Name]],Maine_Schools[School Name],Maine_Schools[Comparison School Type],"Error")</f>
        <v>Non Charter</v>
      </c>
    </row>
    <row r="172" spans="1:10" hidden="1">
      <c r="A172" t="s">
        <v>570</v>
      </c>
      <c r="B172" t="s">
        <v>1234</v>
      </c>
      <c r="C172" t="s">
        <v>1235</v>
      </c>
      <c r="D172" t="s">
        <v>917</v>
      </c>
      <c r="E172" t="s">
        <v>283</v>
      </c>
      <c r="F172" t="s">
        <v>1236</v>
      </c>
      <c r="G172">
        <v>0</v>
      </c>
      <c r="H172" s="43">
        <v>0</v>
      </c>
      <c r="I172" t="str">
        <f>_xlfn.XLOOKUP(Violent_Incident_With_Injury[[#This Row],[School Name]],Maine_Schools[School Name],Maine_Schools[Grade Span],"Error")</f>
        <v>PK-05</v>
      </c>
      <c r="J172" t="str">
        <f>_xlfn.XLOOKUP(Violent_Incident_With_Injury[[#This Row],[School Name]],Maine_Schools[School Name],Maine_Schools[Comparison School Type],"Error")</f>
        <v>Non Charter</v>
      </c>
    </row>
    <row r="173" spans="1:10" hidden="1">
      <c r="A173" t="s">
        <v>570</v>
      </c>
      <c r="B173" t="s">
        <v>1234</v>
      </c>
      <c r="C173" t="s">
        <v>1235</v>
      </c>
      <c r="D173" t="s">
        <v>897</v>
      </c>
      <c r="E173" t="s">
        <v>239</v>
      </c>
      <c r="F173" t="s">
        <v>1236</v>
      </c>
      <c r="G173">
        <v>0</v>
      </c>
      <c r="H173" s="43">
        <v>0</v>
      </c>
      <c r="I173" t="str">
        <f>_xlfn.XLOOKUP(Violent_Incident_With_Injury[[#This Row],[School Name]],Maine_Schools[School Name],Maine_Schools[Grade Span],"Error")</f>
        <v>PK-05</v>
      </c>
      <c r="J173" t="str">
        <f>_xlfn.XLOOKUP(Violent_Incident_With_Injury[[#This Row],[School Name]],Maine_Schools[School Name],Maine_Schools[Comparison School Type],"Error")</f>
        <v>Non Charter</v>
      </c>
    </row>
    <row r="174" spans="1:10" hidden="1">
      <c r="A174" t="s">
        <v>570</v>
      </c>
      <c r="B174" t="s">
        <v>1234</v>
      </c>
      <c r="C174" t="s">
        <v>1235</v>
      </c>
      <c r="D174" t="s">
        <v>897</v>
      </c>
      <c r="E174" t="s">
        <v>52</v>
      </c>
      <c r="F174" t="s">
        <v>1236</v>
      </c>
      <c r="G174">
        <v>5</v>
      </c>
      <c r="H174" s="43">
        <v>1.01E-2</v>
      </c>
      <c r="I174" t="str">
        <f>_xlfn.XLOOKUP(Violent_Incident_With_Injury[[#This Row],[School Name]],Maine_Schools[School Name],Maine_Schools[Grade Span],"Error")</f>
        <v>06-12</v>
      </c>
      <c r="J174" t="str">
        <f>_xlfn.XLOOKUP(Violent_Incident_With_Injury[[#This Row],[School Name]],Maine_Schools[School Name],Maine_Schools[Comparison School Type],"Error")</f>
        <v>Non Charter</v>
      </c>
    </row>
    <row r="175" spans="1:10">
      <c r="A175" t="s">
        <v>570</v>
      </c>
      <c r="B175" t="s">
        <v>1234</v>
      </c>
      <c r="C175" t="s">
        <v>1235</v>
      </c>
      <c r="D175" t="s">
        <v>988</v>
      </c>
      <c r="E175" t="s">
        <v>427</v>
      </c>
      <c r="F175" t="s">
        <v>1236</v>
      </c>
      <c r="G175">
        <v>1</v>
      </c>
      <c r="H175" s="43">
        <v>1.1999999999999999E-3</v>
      </c>
      <c r="I175" t="str">
        <f>_xlfn.XLOOKUP(Violent_Incident_With_Injury[[#This Row],[School Name]],Maine_Schools[School Name],Maine_Schools[Grade Span],"Error")</f>
        <v>09-12</v>
      </c>
      <c r="J175" t="str">
        <f>_xlfn.XLOOKUP(Violent_Incident_With_Injury[[#This Row],[School Name]],Maine_Schools[School Name],Maine_Schools[Comparison School Type],"Error")</f>
        <v>Non Charter</v>
      </c>
    </row>
    <row r="176" spans="1:10" hidden="1">
      <c r="A176" t="s">
        <v>570</v>
      </c>
      <c r="B176" t="s">
        <v>1234</v>
      </c>
      <c r="C176" t="s">
        <v>1235</v>
      </c>
      <c r="D176" t="s">
        <v>1088</v>
      </c>
      <c r="E176" t="s">
        <v>429</v>
      </c>
      <c r="F176" t="s">
        <v>1236</v>
      </c>
      <c r="G176">
        <v>0</v>
      </c>
      <c r="H176" s="43">
        <v>0</v>
      </c>
      <c r="I176" t="str">
        <f>_xlfn.XLOOKUP(Violent_Incident_With_Injury[[#This Row],[School Name]],Maine_Schools[School Name],Maine_Schools[Grade Span],"Error")</f>
        <v>KG-03</v>
      </c>
      <c r="J176" t="str">
        <f>_xlfn.XLOOKUP(Violent_Incident_With_Injury[[#This Row],[School Name]],Maine_Schools[School Name],Maine_Schools[Comparison School Type],"Error")</f>
        <v>Non Charter</v>
      </c>
    </row>
    <row r="177" spans="1:10" hidden="1">
      <c r="A177" t="s">
        <v>570</v>
      </c>
      <c r="B177" t="s">
        <v>1234</v>
      </c>
      <c r="C177" t="s">
        <v>1235</v>
      </c>
      <c r="D177" t="s">
        <v>817</v>
      </c>
      <c r="E177" t="s">
        <v>289</v>
      </c>
      <c r="F177" t="s">
        <v>1236</v>
      </c>
      <c r="G177">
        <v>0</v>
      </c>
      <c r="H177" s="43">
        <v>0</v>
      </c>
      <c r="I177" t="str">
        <f>_xlfn.XLOOKUP(Violent_Incident_With_Injury[[#This Row],[School Name]],Maine_Schools[School Name],Maine_Schools[Grade Span],"Error")</f>
        <v>PK-08</v>
      </c>
      <c r="J177" t="str">
        <f>_xlfn.XLOOKUP(Violent_Incident_With_Injury[[#This Row],[School Name]],Maine_Schools[School Name],Maine_Schools[Comparison School Type],"Error")</f>
        <v>Non Charter</v>
      </c>
    </row>
    <row r="178" spans="1:10" hidden="1">
      <c r="A178" t="s">
        <v>570</v>
      </c>
      <c r="B178" t="s">
        <v>1234</v>
      </c>
      <c r="C178" t="s">
        <v>1235</v>
      </c>
      <c r="D178" t="s">
        <v>1125</v>
      </c>
      <c r="E178" t="s">
        <v>431</v>
      </c>
      <c r="F178" t="s">
        <v>1236</v>
      </c>
      <c r="G178">
        <v>0</v>
      </c>
      <c r="H178" s="43">
        <v>0</v>
      </c>
      <c r="I178" t="str">
        <f>_xlfn.XLOOKUP(Violent_Incident_With_Injury[[#This Row],[School Name]],Maine_Schools[School Name],Maine_Schools[Grade Span],"Error")</f>
        <v>KG-05</v>
      </c>
      <c r="J178" t="str">
        <f>_xlfn.XLOOKUP(Violent_Incident_With_Injury[[#This Row],[School Name]],Maine_Schools[School Name],Maine_Schools[Comparison School Type],"Error")</f>
        <v>Non Charter</v>
      </c>
    </row>
    <row r="179" spans="1:10" hidden="1">
      <c r="A179" t="s">
        <v>570</v>
      </c>
      <c r="B179" t="s">
        <v>1234</v>
      </c>
      <c r="C179" t="s">
        <v>1235</v>
      </c>
      <c r="D179" t="s">
        <v>747</v>
      </c>
      <c r="E179" t="s">
        <v>292</v>
      </c>
      <c r="F179" t="s">
        <v>1236</v>
      </c>
      <c r="G179">
        <v>0</v>
      </c>
      <c r="H179" s="43">
        <v>0</v>
      </c>
      <c r="I179" t="str">
        <f>_xlfn.XLOOKUP(Violent_Incident_With_Injury[[#This Row],[School Name]],Maine_Schools[School Name],Maine_Schools[Grade Span],"Error")</f>
        <v>03-05</v>
      </c>
      <c r="J179" t="str">
        <f>_xlfn.XLOOKUP(Violent_Incident_With_Injury[[#This Row],[School Name]],Maine_Schools[School Name],Maine_Schools[Comparison School Type],"Error")</f>
        <v>Non Charter</v>
      </c>
    </row>
    <row r="180" spans="1:10" hidden="1">
      <c r="A180" t="s">
        <v>570</v>
      </c>
      <c r="B180" t="s">
        <v>1234</v>
      </c>
      <c r="C180" t="s">
        <v>1235</v>
      </c>
      <c r="D180" t="s">
        <v>1024</v>
      </c>
      <c r="E180" t="s">
        <v>323</v>
      </c>
      <c r="F180" t="s">
        <v>1236</v>
      </c>
      <c r="G180">
        <v>0</v>
      </c>
      <c r="H180" s="43">
        <v>0</v>
      </c>
      <c r="I180" t="str">
        <f>_xlfn.XLOOKUP(Violent_Incident_With_Injury[[#This Row],[School Name]],Maine_Schools[School Name],Maine_Schools[Grade Span],"Error")</f>
        <v>PK-06</v>
      </c>
      <c r="J180" t="str">
        <f>_xlfn.XLOOKUP(Violent_Incident_With_Injury[[#This Row],[School Name]],Maine_Schools[School Name],Maine_Schools[Comparison School Type],"Error")</f>
        <v>Non Charter</v>
      </c>
    </row>
    <row r="181" spans="1:10" hidden="1">
      <c r="A181" t="s">
        <v>570</v>
      </c>
      <c r="B181" t="s">
        <v>1234</v>
      </c>
      <c r="C181" t="s">
        <v>1235</v>
      </c>
      <c r="D181" t="s">
        <v>965</v>
      </c>
      <c r="E181" t="s">
        <v>244</v>
      </c>
      <c r="F181" t="s">
        <v>1236</v>
      </c>
      <c r="G181">
        <v>0</v>
      </c>
      <c r="H181" s="43">
        <v>0</v>
      </c>
      <c r="I181" t="str">
        <f>_xlfn.XLOOKUP(Violent_Incident_With_Injury[[#This Row],[School Name]],Maine_Schools[School Name],Maine_Schools[Grade Span],"Error")</f>
        <v>03-06</v>
      </c>
      <c r="J181" t="str">
        <f>_xlfn.XLOOKUP(Violent_Incident_With_Injury[[#This Row],[School Name]],Maine_Schools[School Name],Maine_Schools[Comparison School Type],"Error")</f>
        <v>Non Charter</v>
      </c>
    </row>
    <row r="182" spans="1:10" hidden="1">
      <c r="A182" t="s">
        <v>570</v>
      </c>
      <c r="B182" t="s">
        <v>1234</v>
      </c>
      <c r="C182" t="s">
        <v>1235</v>
      </c>
      <c r="D182" t="s">
        <v>886</v>
      </c>
      <c r="E182" t="s">
        <v>295</v>
      </c>
      <c r="F182" t="s">
        <v>1236</v>
      </c>
      <c r="G182">
        <v>0</v>
      </c>
      <c r="H182" s="43">
        <v>0</v>
      </c>
      <c r="I182" t="str">
        <f>_xlfn.XLOOKUP(Violent_Incident_With_Injury[[#This Row],[School Name]],Maine_Schools[School Name],Maine_Schools[Grade Span],"Error")</f>
        <v>PK-05</v>
      </c>
      <c r="J182" t="str">
        <f>_xlfn.XLOOKUP(Violent_Incident_With_Injury[[#This Row],[School Name]],Maine_Schools[School Name],Maine_Schools[Comparison School Type],"Error")</f>
        <v>Non Charter</v>
      </c>
    </row>
    <row r="183" spans="1:10" hidden="1">
      <c r="A183" t="s">
        <v>570</v>
      </c>
      <c r="B183" t="s">
        <v>1234</v>
      </c>
      <c r="C183" t="s">
        <v>1235</v>
      </c>
      <c r="D183" t="s">
        <v>934</v>
      </c>
      <c r="E183" t="s">
        <v>433</v>
      </c>
      <c r="F183" t="s">
        <v>1236</v>
      </c>
      <c r="G183">
        <v>0</v>
      </c>
      <c r="H183" s="43">
        <v>0</v>
      </c>
      <c r="I183" t="str">
        <f>_xlfn.XLOOKUP(Violent_Incident_With_Injury[[#This Row],[School Name]],Maine_Schools[School Name],Maine_Schools[Grade Span],"Error")</f>
        <v>PK-06</v>
      </c>
      <c r="J183" t="str">
        <f>_xlfn.XLOOKUP(Violent_Incident_With_Injury[[#This Row],[School Name]],Maine_Schools[School Name],Maine_Schools[Comparison School Type],"Error")</f>
        <v>Non Charter</v>
      </c>
    </row>
    <row r="184" spans="1:10" hidden="1">
      <c r="A184" t="s">
        <v>570</v>
      </c>
      <c r="B184" t="s">
        <v>1234</v>
      </c>
      <c r="C184" t="s">
        <v>1235</v>
      </c>
      <c r="D184" t="s">
        <v>965</v>
      </c>
      <c r="E184" t="s">
        <v>435</v>
      </c>
      <c r="F184" t="s">
        <v>1236</v>
      </c>
      <c r="G184">
        <v>0</v>
      </c>
      <c r="H184" s="43">
        <v>0</v>
      </c>
      <c r="I184" t="str">
        <f>_xlfn.XLOOKUP(Violent_Incident_With_Injury[[#This Row],[School Name]],Maine_Schools[School Name],Maine_Schools[Grade Span],"Error")</f>
        <v>PK-06</v>
      </c>
      <c r="J184" t="str">
        <f>_xlfn.XLOOKUP(Violent_Incident_With_Injury[[#This Row],[School Name]],Maine_Schools[School Name],Maine_Schools[Comparison School Type],"Error")</f>
        <v>Non Charter</v>
      </c>
    </row>
    <row r="185" spans="1:10" hidden="1">
      <c r="A185" t="s">
        <v>570</v>
      </c>
      <c r="B185" t="s">
        <v>1234</v>
      </c>
      <c r="C185" t="s">
        <v>1235</v>
      </c>
      <c r="D185" t="s">
        <v>939</v>
      </c>
      <c r="E185" t="s">
        <v>38</v>
      </c>
      <c r="F185" t="s">
        <v>1236</v>
      </c>
      <c r="G185">
        <v>0</v>
      </c>
      <c r="H185" s="43">
        <v>0</v>
      </c>
      <c r="I185" t="str">
        <f>_xlfn.XLOOKUP(Violent_Incident_With_Injury[[#This Row],[School Name]],Maine_Schools[School Name],Maine_Schools[Grade Span],"Error")</f>
        <v>PK-05</v>
      </c>
      <c r="J185" t="str">
        <f>_xlfn.XLOOKUP(Violent_Incident_With_Injury[[#This Row],[School Name]],Maine_Schools[School Name],Maine_Schools[Comparison School Type],"Error")</f>
        <v>Non Charter</v>
      </c>
    </row>
    <row r="186" spans="1:10">
      <c r="A186" t="s">
        <v>570</v>
      </c>
      <c r="B186" t="s">
        <v>1234</v>
      </c>
      <c r="C186" t="s">
        <v>1235</v>
      </c>
      <c r="D186" t="s">
        <v>819</v>
      </c>
      <c r="E186" t="s">
        <v>298</v>
      </c>
      <c r="F186" t="s">
        <v>1236</v>
      </c>
      <c r="G186">
        <v>0</v>
      </c>
      <c r="H186" s="43">
        <v>0</v>
      </c>
      <c r="I186" t="str">
        <f>_xlfn.XLOOKUP(Violent_Incident_With_Injury[[#This Row],[School Name]],Maine_Schools[School Name],Maine_Schools[Grade Span],"Error")</f>
        <v>09-12</v>
      </c>
      <c r="J186" t="str">
        <f>_xlfn.XLOOKUP(Violent_Incident_With_Injury[[#This Row],[School Name]],Maine_Schools[School Name],Maine_Schools[Comparison School Type],"Error")</f>
        <v>Non Charter</v>
      </c>
    </row>
    <row r="187" spans="1:10" hidden="1">
      <c r="A187" t="s">
        <v>570</v>
      </c>
      <c r="B187" t="s">
        <v>1234</v>
      </c>
      <c r="C187" t="s">
        <v>1235</v>
      </c>
      <c r="D187" t="s">
        <v>819</v>
      </c>
      <c r="E187" t="s">
        <v>438</v>
      </c>
      <c r="F187" t="s">
        <v>1236</v>
      </c>
      <c r="G187">
        <v>2</v>
      </c>
      <c r="H187" s="43">
        <v>5.7999999999999996E-3</v>
      </c>
      <c r="I187" t="str">
        <f>_xlfn.XLOOKUP(Violent_Incident_With_Injury[[#This Row],[School Name]],Maine_Schools[School Name],Maine_Schools[Grade Span],"Error")</f>
        <v>05-08</v>
      </c>
      <c r="J187" t="str">
        <f>_xlfn.XLOOKUP(Violent_Incident_With_Injury[[#This Row],[School Name]],Maine_Schools[School Name],Maine_Schools[Comparison School Type],"Error")</f>
        <v>Non Charter</v>
      </c>
    </row>
    <row r="188" spans="1:10" hidden="1">
      <c r="A188" t="s">
        <v>570</v>
      </c>
      <c r="B188" t="s">
        <v>1234</v>
      </c>
      <c r="C188" t="s">
        <v>1235</v>
      </c>
      <c r="D188" t="s">
        <v>1010</v>
      </c>
      <c r="E188" t="s">
        <v>317</v>
      </c>
      <c r="F188" t="s">
        <v>1236</v>
      </c>
      <c r="G188">
        <v>1</v>
      </c>
      <c r="H188" s="43">
        <v>9.1999999999999998E-3</v>
      </c>
      <c r="I188" t="str">
        <f>_xlfn.XLOOKUP(Violent_Incident_With_Injury[[#This Row],[School Name]],Maine_Schools[School Name],Maine_Schools[Grade Span],"Error")</f>
        <v>06-08</v>
      </c>
      <c r="J188" t="str">
        <f>_xlfn.XLOOKUP(Violent_Incident_With_Injury[[#This Row],[School Name]],Maine_Schools[School Name],Maine_Schools[Comparison School Type],"Error")</f>
        <v>Non Charter</v>
      </c>
    </row>
    <row r="189" spans="1:10" hidden="1">
      <c r="A189" t="s">
        <v>570</v>
      </c>
      <c r="B189" t="s">
        <v>1234</v>
      </c>
      <c r="C189" t="s">
        <v>1235</v>
      </c>
      <c r="D189" t="s">
        <v>917</v>
      </c>
      <c r="E189" t="s">
        <v>303</v>
      </c>
      <c r="F189" t="s">
        <v>1236</v>
      </c>
      <c r="G189">
        <v>0</v>
      </c>
      <c r="H189" s="43">
        <v>0</v>
      </c>
      <c r="I189" t="str">
        <f>_xlfn.XLOOKUP(Violent_Incident_With_Injury[[#This Row],[School Name]],Maine_Schools[School Name],Maine_Schools[Grade Span],"Error")</f>
        <v>PK-05</v>
      </c>
      <c r="J189" t="str">
        <f>_xlfn.XLOOKUP(Violent_Incident_With_Injury[[#This Row],[School Name]],Maine_Schools[School Name],Maine_Schools[Comparison School Type],"Error")</f>
        <v>Non Charter</v>
      </c>
    </row>
    <row r="190" spans="1:10" hidden="1">
      <c r="A190" t="s">
        <v>570</v>
      </c>
      <c r="B190" t="s">
        <v>1234</v>
      </c>
      <c r="C190" t="s">
        <v>1235</v>
      </c>
      <c r="D190" t="s">
        <v>834</v>
      </c>
      <c r="E190" t="s">
        <v>443</v>
      </c>
      <c r="F190" t="s">
        <v>1236</v>
      </c>
      <c r="G190">
        <v>0</v>
      </c>
      <c r="H190" s="43">
        <v>0</v>
      </c>
      <c r="I190" t="str">
        <f>_xlfn.XLOOKUP(Violent_Incident_With_Injury[[#This Row],[School Name]],Maine_Schools[School Name],Maine_Schools[Grade Span],"Error")</f>
        <v>KG-03</v>
      </c>
      <c r="J190" t="str">
        <f>_xlfn.XLOOKUP(Violent_Incident_With_Injury[[#This Row],[School Name]],Maine_Schools[School Name],Maine_Schools[Comparison School Type],"Error")</f>
        <v>Non Charter</v>
      </c>
    </row>
    <row r="191" spans="1:10" hidden="1">
      <c r="A191" t="s">
        <v>570</v>
      </c>
      <c r="B191" t="s">
        <v>1234</v>
      </c>
      <c r="C191" t="s">
        <v>1235</v>
      </c>
      <c r="D191" t="s">
        <v>886</v>
      </c>
      <c r="E191" t="s">
        <v>104</v>
      </c>
      <c r="F191" t="s">
        <v>1236</v>
      </c>
      <c r="G191">
        <v>4</v>
      </c>
      <c r="H191" s="43">
        <v>6.6E-3</v>
      </c>
      <c r="I191" t="str">
        <f>_xlfn.XLOOKUP(Violent_Incident_With_Injury[[#This Row],[School Name]],Maine_Schools[School Name],Maine_Schools[Grade Span],"Error")</f>
        <v>PK-05</v>
      </c>
      <c r="J191" t="str">
        <f>_xlfn.XLOOKUP(Violent_Incident_With_Injury[[#This Row],[School Name]],Maine_Schools[School Name],Maine_Schools[Comparison School Type],"Error")</f>
        <v>Non Charter</v>
      </c>
    </row>
    <row r="192" spans="1:10" hidden="1">
      <c r="A192" t="s">
        <v>570</v>
      </c>
      <c r="B192" t="s">
        <v>1234</v>
      </c>
      <c r="C192" t="s">
        <v>1235</v>
      </c>
      <c r="D192" t="s">
        <v>723</v>
      </c>
      <c r="E192" t="s">
        <v>64</v>
      </c>
      <c r="F192" t="s">
        <v>1236</v>
      </c>
      <c r="G192">
        <v>0</v>
      </c>
      <c r="H192" s="43">
        <v>0</v>
      </c>
      <c r="I192" t="str">
        <f>_xlfn.XLOOKUP(Violent_Incident_With_Injury[[#This Row],[School Name]],Maine_Schools[School Name],Maine_Schools[Grade Span],"Error")</f>
        <v>06-08</v>
      </c>
      <c r="J192" t="str">
        <f>_xlfn.XLOOKUP(Violent_Incident_With_Injury[[#This Row],[School Name]],Maine_Schools[School Name],Maine_Schools[Comparison School Type],"Error")</f>
        <v>Non Charter</v>
      </c>
    </row>
    <row r="193" spans="1:10" hidden="1">
      <c r="A193" t="s">
        <v>570</v>
      </c>
      <c r="B193" t="s">
        <v>1234</v>
      </c>
      <c r="C193" t="s">
        <v>1235</v>
      </c>
      <c r="D193" t="s">
        <v>973</v>
      </c>
      <c r="E193" t="s">
        <v>450</v>
      </c>
      <c r="F193" t="s">
        <v>1236</v>
      </c>
      <c r="G193">
        <v>2</v>
      </c>
      <c r="H193" s="43">
        <v>6.4999999999999997E-3</v>
      </c>
      <c r="I193" t="str">
        <f>_xlfn.XLOOKUP(Violent_Incident_With_Injury[[#This Row],[School Name]],Maine_Schools[School Name],Maine_Schools[Grade Span],"Error")</f>
        <v>PK-05</v>
      </c>
      <c r="J193" t="str">
        <f>_xlfn.XLOOKUP(Violent_Incident_With_Injury[[#This Row],[School Name]],Maine_Schools[School Name],Maine_Schools[Comparison School Type],"Error")</f>
        <v>Non Charter</v>
      </c>
    </row>
    <row r="194" spans="1:10" hidden="1">
      <c r="A194" t="s">
        <v>570</v>
      </c>
      <c r="B194" t="s">
        <v>1234</v>
      </c>
      <c r="C194" t="s">
        <v>1235</v>
      </c>
      <c r="D194" t="s">
        <v>1166</v>
      </c>
      <c r="E194" t="s">
        <v>452</v>
      </c>
      <c r="F194" t="s">
        <v>1236</v>
      </c>
      <c r="G194">
        <v>0</v>
      </c>
      <c r="H194" s="43">
        <v>0</v>
      </c>
      <c r="I194" t="str">
        <f>_xlfn.XLOOKUP(Violent_Incident_With_Injury[[#This Row],[School Name]],Maine_Schools[School Name],Maine_Schools[Grade Span],"Error")</f>
        <v>PK-04</v>
      </c>
      <c r="J194" t="str">
        <f>_xlfn.XLOOKUP(Violent_Incident_With_Injury[[#This Row],[School Name]],Maine_Schools[School Name],Maine_Schools[Comparison School Type],"Error")</f>
        <v>Non Charter</v>
      </c>
    </row>
    <row r="195" spans="1:10" hidden="1">
      <c r="A195" t="s">
        <v>570</v>
      </c>
      <c r="B195" t="s">
        <v>1234</v>
      </c>
      <c r="C195" t="s">
        <v>1235</v>
      </c>
      <c r="D195" t="s">
        <v>992</v>
      </c>
      <c r="E195" t="s">
        <v>453</v>
      </c>
      <c r="F195" t="s">
        <v>1236</v>
      </c>
      <c r="G195">
        <v>0</v>
      </c>
      <c r="H195" s="43">
        <v>0</v>
      </c>
      <c r="I195" t="str">
        <f>_xlfn.XLOOKUP(Violent_Incident_With_Injury[[#This Row],[School Name]],Maine_Schools[School Name],Maine_Schools[Grade Span],"Error")</f>
        <v>PK-02</v>
      </c>
      <c r="J195" t="str">
        <f>_xlfn.XLOOKUP(Violent_Incident_With_Injury[[#This Row],[School Name]],Maine_Schools[School Name],Maine_Schools[Comparison School Type],"Error")</f>
        <v>Non Charter</v>
      </c>
    </row>
    <row r="196" spans="1:10" hidden="1">
      <c r="A196" t="s">
        <v>570</v>
      </c>
      <c r="B196" t="s">
        <v>1234</v>
      </c>
      <c r="C196" t="s">
        <v>1235</v>
      </c>
      <c r="D196" t="s">
        <v>828</v>
      </c>
      <c r="E196" t="s">
        <v>311</v>
      </c>
      <c r="F196" t="s">
        <v>1236</v>
      </c>
      <c r="G196">
        <v>3</v>
      </c>
      <c r="H196" s="43">
        <v>1.2E-2</v>
      </c>
      <c r="I196" t="str">
        <f>_xlfn.XLOOKUP(Violent_Incident_With_Injury[[#This Row],[School Name]],Maine_Schools[School Name],Maine_Schools[Grade Span],"Error")</f>
        <v>KG-08</v>
      </c>
      <c r="J196" t="str">
        <f>_xlfn.XLOOKUP(Violent_Incident_With_Injury[[#This Row],[School Name]],Maine_Schools[School Name],Maine_Schools[Comparison School Type],"Error")</f>
        <v>Non Charter</v>
      </c>
    </row>
    <row r="197" spans="1:10" hidden="1">
      <c r="A197" t="s">
        <v>570</v>
      </c>
      <c r="B197" t="s">
        <v>1234</v>
      </c>
      <c r="C197" t="s">
        <v>1235</v>
      </c>
      <c r="D197" t="s">
        <v>730</v>
      </c>
      <c r="E197" t="s">
        <v>82</v>
      </c>
      <c r="F197" t="s">
        <v>1236</v>
      </c>
      <c r="G197">
        <v>0</v>
      </c>
      <c r="H197" s="43">
        <v>0</v>
      </c>
      <c r="I197" t="str">
        <f>_xlfn.XLOOKUP(Violent_Incident_With_Injury[[#This Row],[School Name]],Maine_Schools[School Name],Maine_Schools[Grade Span],"Error")</f>
        <v>PK-KG</v>
      </c>
      <c r="J197" t="str">
        <f>_xlfn.XLOOKUP(Violent_Incident_With_Injury[[#This Row],[School Name]],Maine_Schools[School Name],Maine_Schools[Comparison School Type],"Error")</f>
        <v>Non Charter</v>
      </c>
    </row>
    <row r="198" spans="1:10" hidden="1">
      <c r="A198" t="s">
        <v>570</v>
      </c>
      <c r="B198" t="s">
        <v>1234</v>
      </c>
      <c r="C198" t="s">
        <v>1235</v>
      </c>
      <c r="D198" t="s">
        <v>832</v>
      </c>
      <c r="E198" t="s">
        <v>43</v>
      </c>
      <c r="F198" t="s">
        <v>1236</v>
      </c>
      <c r="G198">
        <v>0</v>
      </c>
      <c r="H198" s="43">
        <v>0</v>
      </c>
      <c r="I198" t="str">
        <f>_xlfn.XLOOKUP(Violent_Incident_With_Injury[[#This Row],[School Name]],Maine_Schools[School Name],Maine_Schools[Grade Span],"Error")</f>
        <v>PK-08</v>
      </c>
      <c r="J198" t="str">
        <f>_xlfn.XLOOKUP(Violent_Incident_With_Injury[[#This Row],[School Name]],Maine_Schools[School Name],Maine_Schools[Comparison School Type],"Error")</f>
        <v>Non Charter</v>
      </c>
    </row>
    <row r="199" spans="1:10" hidden="1">
      <c r="A199" t="s">
        <v>570</v>
      </c>
      <c r="B199" t="s">
        <v>1234</v>
      </c>
      <c r="C199" t="s">
        <v>1235</v>
      </c>
      <c r="D199" t="s">
        <v>955</v>
      </c>
      <c r="E199" t="s">
        <v>312</v>
      </c>
      <c r="F199" t="s">
        <v>1236</v>
      </c>
      <c r="G199">
        <v>0</v>
      </c>
      <c r="H199" s="43">
        <v>0</v>
      </c>
      <c r="I199" t="str">
        <f>_xlfn.XLOOKUP(Violent_Incident_With_Injury[[#This Row],[School Name]],Maine_Schools[School Name],Maine_Schools[Grade Span],"Error")</f>
        <v>05-08</v>
      </c>
      <c r="J199" t="str">
        <f>_xlfn.XLOOKUP(Violent_Incident_With_Injury[[#This Row],[School Name]],Maine_Schools[School Name],Maine_Schools[Comparison School Type],"Error")</f>
        <v>Non Charter</v>
      </c>
    </row>
    <row r="200" spans="1:10" hidden="1">
      <c r="A200" t="s">
        <v>570</v>
      </c>
      <c r="B200" t="s">
        <v>1234</v>
      </c>
      <c r="C200" t="s">
        <v>1235</v>
      </c>
      <c r="D200" t="s">
        <v>1152</v>
      </c>
      <c r="E200" t="s">
        <v>73</v>
      </c>
      <c r="F200" t="s">
        <v>1236</v>
      </c>
      <c r="G200">
        <v>0</v>
      </c>
      <c r="H200" s="43">
        <v>0</v>
      </c>
      <c r="I200" t="str">
        <f>_xlfn.XLOOKUP(Violent_Incident_With_Injury[[#This Row],[School Name]],Maine_Schools[School Name],Maine_Schools[Grade Span],"Error")</f>
        <v>PK-05</v>
      </c>
      <c r="J200" t="str">
        <f>_xlfn.XLOOKUP(Violent_Incident_With_Injury[[#This Row],[School Name]],Maine_Schools[School Name],Maine_Schools[Comparison School Type],"Error")</f>
        <v>Non Charter</v>
      </c>
    </row>
    <row r="201" spans="1:10" hidden="1">
      <c r="A201" t="s">
        <v>570</v>
      </c>
      <c r="B201" t="s">
        <v>1234</v>
      </c>
      <c r="C201" t="s">
        <v>1235</v>
      </c>
      <c r="D201" t="s">
        <v>1152</v>
      </c>
      <c r="E201" t="s">
        <v>78</v>
      </c>
      <c r="F201" t="s">
        <v>1236</v>
      </c>
      <c r="G201">
        <v>1</v>
      </c>
      <c r="H201" s="43">
        <v>6.7999999999999996E-3</v>
      </c>
      <c r="I201" t="str">
        <f>_xlfn.XLOOKUP(Violent_Incident_With_Injury[[#This Row],[School Name]],Maine_Schools[School Name],Maine_Schools[Grade Span],"Error")</f>
        <v>06-12</v>
      </c>
      <c r="J201" t="str">
        <f>_xlfn.XLOOKUP(Violent_Incident_With_Injury[[#This Row],[School Name]],Maine_Schools[School Name],Maine_Schools[Comparison School Type],"Error")</f>
        <v>Non Charter</v>
      </c>
    </row>
    <row r="202" spans="1:10" hidden="1">
      <c r="A202" t="s">
        <v>570</v>
      </c>
      <c r="B202" t="s">
        <v>1234</v>
      </c>
      <c r="C202" t="s">
        <v>1235</v>
      </c>
      <c r="D202" t="s">
        <v>747</v>
      </c>
      <c r="E202" t="s">
        <v>457</v>
      </c>
      <c r="F202" t="s">
        <v>1236</v>
      </c>
      <c r="G202">
        <v>8</v>
      </c>
      <c r="H202" s="43">
        <v>1.14E-2</v>
      </c>
      <c r="I202" t="str">
        <f>_xlfn.XLOOKUP(Violent_Incident_With_Injury[[#This Row],[School Name]],Maine_Schools[School Name],Maine_Schools[Grade Span],"Error")</f>
        <v>PK-02</v>
      </c>
      <c r="J202" t="str">
        <f>_xlfn.XLOOKUP(Violent_Incident_With_Injury[[#This Row],[School Name]],Maine_Schools[School Name],Maine_Schools[Comparison School Type],"Error")</f>
        <v>Non Charter</v>
      </c>
    </row>
    <row r="203" spans="1:10" hidden="1">
      <c r="A203" t="s">
        <v>570</v>
      </c>
      <c r="B203" t="s">
        <v>1234</v>
      </c>
      <c r="C203" t="s">
        <v>1235</v>
      </c>
      <c r="D203" t="s">
        <v>984</v>
      </c>
      <c r="E203" t="s">
        <v>458</v>
      </c>
      <c r="F203" t="s">
        <v>1236</v>
      </c>
      <c r="G203">
        <v>0</v>
      </c>
      <c r="H203" s="43">
        <v>0</v>
      </c>
      <c r="I203" t="str">
        <f>_xlfn.XLOOKUP(Violent_Incident_With_Injury[[#This Row],[School Name]],Maine_Schools[School Name],Maine_Schools[Grade Span],"Error")</f>
        <v>PK-02</v>
      </c>
      <c r="J203" t="str">
        <f>_xlfn.XLOOKUP(Violent_Incident_With_Injury[[#This Row],[School Name]],Maine_Schools[School Name],Maine_Schools[Comparison School Type],"Error")</f>
        <v>Non Charter</v>
      </c>
    </row>
    <row r="204" spans="1:10">
      <c r="A204" t="s">
        <v>570</v>
      </c>
      <c r="B204" t="s">
        <v>1234</v>
      </c>
      <c r="C204" t="s">
        <v>1235</v>
      </c>
      <c r="D204" t="s">
        <v>984</v>
      </c>
      <c r="E204" t="s">
        <v>305</v>
      </c>
      <c r="F204" t="s">
        <v>1236</v>
      </c>
      <c r="G204">
        <v>0</v>
      </c>
      <c r="H204" s="43">
        <v>0</v>
      </c>
      <c r="I204" t="str">
        <f>_xlfn.XLOOKUP(Violent_Incident_With_Injury[[#This Row],[School Name]],Maine_Schools[School Name],Maine_Schools[Grade Span],"Error")</f>
        <v>09-12</v>
      </c>
      <c r="J204" t="str">
        <f>_xlfn.XLOOKUP(Violent_Incident_With_Injury[[#This Row],[School Name]],Maine_Schools[School Name],Maine_Schools[Comparison School Type],"Error")</f>
        <v>Non Charter</v>
      </c>
    </row>
    <row r="205" spans="1:10" hidden="1">
      <c r="A205" t="s">
        <v>570</v>
      </c>
      <c r="B205" t="s">
        <v>1234</v>
      </c>
      <c r="C205" t="s">
        <v>1235</v>
      </c>
      <c r="D205" t="s">
        <v>984</v>
      </c>
      <c r="E205" t="s">
        <v>306</v>
      </c>
      <c r="F205" t="s">
        <v>1236</v>
      </c>
      <c r="G205">
        <v>0</v>
      </c>
      <c r="H205" s="43">
        <v>0</v>
      </c>
      <c r="I205" t="str">
        <f>_xlfn.XLOOKUP(Violent_Incident_With_Injury[[#This Row],[School Name]],Maine_Schools[School Name],Maine_Schools[Grade Span],"Error")</f>
        <v>KG-05</v>
      </c>
      <c r="J205" t="str">
        <f>_xlfn.XLOOKUP(Violent_Incident_With_Injury[[#This Row],[School Name]],Maine_Schools[School Name],Maine_Schools[Comparison School Type],"Error")</f>
        <v>Non Charter</v>
      </c>
    </row>
    <row r="206" spans="1:10" hidden="1">
      <c r="A206" t="s">
        <v>570</v>
      </c>
      <c r="B206" t="s">
        <v>1234</v>
      </c>
      <c r="C206" t="s">
        <v>1235</v>
      </c>
      <c r="D206" t="s">
        <v>1110</v>
      </c>
      <c r="E206" t="s">
        <v>49</v>
      </c>
      <c r="F206" t="s">
        <v>1236</v>
      </c>
      <c r="G206">
        <v>0</v>
      </c>
      <c r="H206" s="43">
        <v>0</v>
      </c>
      <c r="I206" t="str">
        <f>_xlfn.XLOOKUP(Violent_Incident_With_Injury[[#This Row],[School Name]],Maine_Schools[School Name],Maine_Schools[Grade Span],"Error")</f>
        <v>03-05</v>
      </c>
      <c r="J206" t="str">
        <f>_xlfn.XLOOKUP(Violent_Incident_With_Injury[[#This Row],[School Name]],Maine_Schools[School Name],Maine_Schools[Comparison School Type],"Error")</f>
        <v>Non Charter</v>
      </c>
    </row>
    <row r="207" spans="1:10" hidden="1">
      <c r="A207" t="s">
        <v>570</v>
      </c>
      <c r="B207" t="s">
        <v>1234</v>
      </c>
      <c r="C207" t="s">
        <v>1235</v>
      </c>
      <c r="D207" t="s">
        <v>886</v>
      </c>
      <c r="E207" t="s">
        <v>129</v>
      </c>
      <c r="F207" t="s">
        <v>1236</v>
      </c>
      <c r="G207">
        <v>20</v>
      </c>
      <c r="H207" s="43">
        <v>3.7699999999999997E-2</v>
      </c>
      <c r="I207" t="str">
        <f>_xlfn.XLOOKUP(Violent_Incident_With_Injury[[#This Row],[School Name]],Maine_Schools[School Name],Maine_Schools[Grade Span],"Error")</f>
        <v>06-08</v>
      </c>
      <c r="J207" t="str">
        <f>_xlfn.XLOOKUP(Violent_Incident_With_Injury[[#This Row],[School Name]],Maine_Schools[School Name],Maine_Schools[Comparison School Type],"Error")</f>
        <v>Non Charter</v>
      </c>
    </row>
    <row r="208" spans="1:10" hidden="1">
      <c r="A208" t="s">
        <v>570</v>
      </c>
      <c r="B208" t="s">
        <v>1234</v>
      </c>
      <c r="C208" t="s">
        <v>1235</v>
      </c>
      <c r="D208" t="s">
        <v>1081</v>
      </c>
      <c r="E208" t="s">
        <v>368</v>
      </c>
      <c r="F208" t="s">
        <v>1236</v>
      </c>
      <c r="G208">
        <v>0</v>
      </c>
      <c r="H208" s="43">
        <v>0</v>
      </c>
      <c r="I208" t="str">
        <f>_xlfn.XLOOKUP(Violent_Incident_With_Injury[[#This Row],[School Name]],Maine_Schools[School Name],Maine_Schools[Grade Span],"Error")</f>
        <v>PK-04</v>
      </c>
      <c r="J208" t="str">
        <f>_xlfn.XLOOKUP(Violent_Incident_With_Injury[[#This Row],[School Name]],Maine_Schools[School Name],Maine_Schools[Comparison School Type],"Error")</f>
        <v>Non Charter</v>
      </c>
    </row>
    <row r="209" spans="1:10">
      <c r="A209" t="s">
        <v>570</v>
      </c>
      <c r="B209" t="s">
        <v>1234</v>
      </c>
      <c r="C209" t="s">
        <v>1235</v>
      </c>
      <c r="D209" t="s">
        <v>1093</v>
      </c>
      <c r="E209" t="s">
        <v>83</v>
      </c>
      <c r="F209" t="s">
        <v>1236</v>
      </c>
      <c r="G209">
        <v>0</v>
      </c>
      <c r="H209" s="43">
        <v>0</v>
      </c>
      <c r="I209" t="str">
        <f>_xlfn.XLOOKUP(Violent_Incident_With_Injury[[#This Row],[School Name]],Maine_Schools[School Name],Maine_Schools[Grade Span],"Error")</f>
        <v>09-12</v>
      </c>
      <c r="J209" t="str">
        <f>_xlfn.XLOOKUP(Violent_Incident_With_Injury[[#This Row],[School Name]],Maine_Schools[School Name],Maine_Schools[Comparison School Type],"Error")</f>
        <v>Non Charter</v>
      </c>
    </row>
    <row r="210" spans="1:10" hidden="1">
      <c r="A210" t="s">
        <v>570</v>
      </c>
      <c r="B210" t="s">
        <v>1234</v>
      </c>
      <c r="C210" t="s">
        <v>1235</v>
      </c>
      <c r="D210" t="s">
        <v>1093</v>
      </c>
      <c r="E210" t="s">
        <v>89</v>
      </c>
      <c r="F210" t="s">
        <v>1236</v>
      </c>
      <c r="G210">
        <v>0</v>
      </c>
      <c r="H210" s="43">
        <v>0</v>
      </c>
      <c r="I210" t="str">
        <f>_xlfn.XLOOKUP(Violent_Incident_With_Injury[[#This Row],[School Name]],Maine_Schools[School Name],Maine_Schools[Grade Span],"Error")</f>
        <v>06-08</v>
      </c>
      <c r="J210" t="str">
        <f>_xlfn.XLOOKUP(Violent_Incident_With_Injury[[#This Row],[School Name]],Maine_Schools[School Name],Maine_Schools[Comparison School Type],"Error")</f>
        <v>Non Charter</v>
      </c>
    </row>
    <row r="211" spans="1:10" hidden="1">
      <c r="A211" t="s">
        <v>570</v>
      </c>
      <c r="B211" t="s">
        <v>1234</v>
      </c>
      <c r="C211" t="s">
        <v>1235</v>
      </c>
      <c r="D211" t="s">
        <v>939</v>
      </c>
      <c r="E211" t="s">
        <v>466</v>
      </c>
      <c r="F211" t="s">
        <v>1236</v>
      </c>
      <c r="G211">
        <v>0</v>
      </c>
      <c r="H211" s="43">
        <v>0</v>
      </c>
      <c r="I211" t="str">
        <f>_xlfn.XLOOKUP(Violent_Incident_With_Injury[[#This Row],[School Name]],Maine_Schools[School Name],Maine_Schools[Grade Span],"Error")</f>
        <v>PK-02</v>
      </c>
      <c r="J211" t="str">
        <f>_xlfn.XLOOKUP(Violent_Incident_With_Injury[[#This Row],[School Name]],Maine_Schools[School Name],Maine_Schools[Comparison School Type],"Error")</f>
        <v>Non Charter</v>
      </c>
    </row>
    <row r="212" spans="1:10">
      <c r="A212" t="s">
        <v>570</v>
      </c>
      <c r="B212" t="s">
        <v>1234</v>
      </c>
      <c r="C212" t="s">
        <v>1235</v>
      </c>
      <c r="D212" t="s">
        <v>1051</v>
      </c>
      <c r="E212" t="s">
        <v>57</v>
      </c>
      <c r="F212" t="s">
        <v>1236</v>
      </c>
      <c r="G212">
        <v>1</v>
      </c>
      <c r="H212" s="43">
        <v>1.6000000000000001E-3</v>
      </c>
      <c r="I212" t="str">
        <f>_xlfn.XLOOKUP(Violent_Incident_With_Injury[[#This Row],[School Name]],Maine_Schools[School Name],Maine_Schools[Grade Span],"Error")</f>
        <v>09-12</v>
      </c>
      <c r="J212" t="str">
        <f>_xlfn.XLOOKUP(Violent_Incident_With_Injury[[#This Row],[School Name]],Maine_Schools[School Name],Maine_Schools[Comparison School Type],"Error")</f>
        <v>Non Charter</v>
      </c>
    </row>
    <row r="213" spans="1:10" hidden="1">
      <c r="A213" t="s">
        <v>570</v>
      </c>
      <c r="B213" t="s">
        <v>1234</v>
      </c>
      <c r="C213" t="s">
        <v>1235</v>
      </c>
      <c r="D213" t="s">
        <v>1051</v>
      </c>
      <c r="E213" t="s">
        <v>140</v>
      </c>
      <c r="F213" t="s">
        <v>1236</v>
      </c>
      <c r="G213">
        <v>0</v>
      </c>
      <c r="H213" s="43">
        <v>0</v>
      </c>
      <c r="I213" t="str">
        <f>_xlfn.XLOOKUP(Violent_Incident_With_Injury[[#This Row],[School Name]],Maine_Schools[School Name],Maine_Schools[Grade Span],"Error")</f>
        <v>07-08</v>
      </c>
      <c r="J213" t="str">
        <f>_xlfn.XLOOKUP(Violent_Incident_With_Injury[[#This Row],[School Name]],Maine_Schools[School Name],Maine_Schools[Comparison School Type],"Error")</f>
        <v>Non Charter</v>
      </c>
    </row>
    <row r="214" spans="1:10">
      <c r="A214" t="s">
        <v>570</v>
      </c>
      <c r="B214" t="s">
        <v>1234</v>
      </c>
      <c r="C214" t="s">
        <v>1235</v>
      </c>
      <c r="D214" t="s">
        <v>1060</v>
      </c>
      <c r="E214" t="s">
        <v>267</v>
      </c>
      <c r="F214" t="s">
        <v>1236</v>
      </c>
      <c r="G214">
        <v>5</v>
      </c>
      <c r="H214" s="43">
        <v>8.3000000000000001E-3</v>
      </c>
      <c r="I214" t="str">
        <f>_xlfn.XLOOKUP(Violent_Incident_With_Injury[[#This Row],[School Name]],Maine_Schools[School Name],Maine_Schools[Grade Span],"Error")</f>
        <v>09-12</v>
      </c>
      <c r="J214" t="str">
        <f>_xlfn.XLOOKUP(Violent_Incident_With_Injury[[#This Row],[School Name]],Maine_Schools[School Name],Maine_Schools[Comparison School Type],"Error")</f>
        <v>Non Charter</v>
      </c>
    </row>
    <row r="215" spans="1:10" hidden="1">
      <c r="A215" t="s">
        <v>570</v>
      </c>
      <c r="B215" t="s">
        <v>1234</v>
      </c>
      <c r="C215" t="s">
        <v>1235</v>
      </c>
      <c r="D215" t="s">
        <v>1088</v>
      </c>
      <c r="E215" t="s">
        <v>467</v>
      </c>
      <c r="F215" t="s">
        <v>1236</v>
      </c>
      <c r="G215">
        <v>0</v>
      </c>
      <c r="H215" s="43">
        <v>0</v>
      </c>
      <c r="I215" t="str">
        <f>_xlfn.XLOOKUP(Violent_Incident_With_Injury[[#This Row],[School Name]],Maine_Schools[School Name],Maine_Schools[Grade Span],"Error")</f>
        <v>04-05</v>
      </c>
      <c r="J215" t="str">
        <f>_xlfn.XLOOKUP(Violent_Incident_With_Injury[[#This Row],[School Name]],Maine_Schools[School Name],Maine_Schools[Comparison School Type],"Error")</f>
        <v>Non Charter</v>
      </c>
    </row>
    <row r="216" spans="1:10" hidden="1">
      <c r="A216" t="s">
        <v>570</v>
      </c>
      <c r="B216" t="s">
        <v>1234</v>
      </c>
      <c r="C216" t="s">
        <v>1235</v>
      </c>
      <c r="D216" t="s">
        <v>1008</v>
      </c>
      <c r="E216" t="s">
        <v>130</v>
      </c>
      <c r="F216" t="s">
        <v>1236</v>
      </c>
      <c r="G216">
        <v>0</v>
      </c>
      <c r="H216" s="43">
        <v>0</v>
      </c>
      <c r="I216" t="str">
        <f>_xlfn.XLOOKUP(Violent_Incident_With_Injury[[#This Row],[School Name]],Maine_Schools[School Name],Maine_Schools[Grade Span],"Error")</f>
        <v>PK-04</v>
      </c>
      <c r="J216" t="str">
        <f>_xlfn.XLOOKUP(Violent_Incident_With_Injury[[#This Row],[School Name]],Maine_Schools[School Name],Maine_Schools[Comparison School Type],"Error")</f>
        <v>Non Charter</v>
      </c>
    </row>
    <row r="217" spans="1:10" hidden="1">
      <c r="A217" t="s">
        <v>570</v>
      </c>
      <c r="B217" t="s">
        <v>1234</v>
      </c>
      <c r="C217" t="s">
        <v>1235</v>
      </c>
      <c r="D217" t="s">
        <v>1060</v>
      </c>
      <c r="E217" t="s">
        <v>326</v>
      </c>
      <c r="F217" t="s">
        <v>1236</v>
      </c>
      <c r="G217">
        <v>1</v>
      </c>
      <c r="H217" s="43">
        <v>4.7000000000000002E-3</v>
      </c>
      <c r="I217" t="str">
        <f>_xlfn.XLOOKUP(Violent_Incident_With_Injury[[#This Row],[School Name]],Maine_Schools[School Name],Maine_Schools[Grade Span],"Error")</f>
        <v>PK-06</v>
      </c>
      <c r="J217" t="str">
        <f>_xlfn.XLOOKUP(Violent_Incident_With_Injury[[#This Row],[School Name]],Maine_Schools[School Name],Maine_Schools[Comparison School Type],"Error")</f>
        <v>Non Charter</v>
      </c>
    </row>
    <row r="218" spans="1:10" hidden="1">
      <c r="A218" t="s">
        <v>570</v>
      </c>
      <c r="B218" t="s">
        <v>1234</v>
      </c>
      <c r="C218" t="s">
        <v>1235</v>
      </c>
      <c r="D218" t="s">
        <v>1017</v>
      </c>
      <c r="E218" t="s">
        <v>93</v>
      </c>
      <c r="F218" t="s">
        <v>1236</v>
      </c>
      <c r="G218">
        <v>5</v>
      </c>
      <c r="H218" s="43">
        <v>1.61E-2</v>
      </c>
      <c r="I218" t="str">
        <f>_xlfn.XLOOKUP(Violent_Incident_With_Injury[[#This Row],[School Name]],Maine_Schools[School Name],Maine_Schools[Grade Span],"Error")</f>
        <v>06-08</v>
      </c>
      <c r="J218" t="str">
        <f>_xlfn.XLOOKUP(Violent_Incident_With_Injury[[#This Row],[School Name]],Maine_Schools[School Name],Maine_Schools[Comparison School Type],"Error")</f>
        <v>Non Charter</v>
      </c>
    </row>
    <row r="219" spans="1:10" hidden="1">
      <c r="A219" t="s">
        <v>570</v>
      </c>
      <c r="B219" t="s">
        <v>1234</v>
      </c>
      <c r="C219" t="s">
        <v>1235</v>
      </c>
      <c r="D219" t="s">
        <v>988</v>
      </c>
      <c r="E219" t="s">
        <v>468</v>
      </c>
      <c r="F219" t="s">
        <v>1236</v>
      </c>
      <c r="G219">
        <v>0</v>
      </c>
      <c r="H219" s="43">
        <v>0</v>
      </c>
      <c r="I219" t="str">
        <f>_xlfn.XLOOKUP(Violent_Incident_With_Injury[[#This Row],[School Name]],Maine_Schools[School Name],Maine_Schools[Grade Span],"Error")</f>
        <v>PK-04</v>
      </c>
      <c r="J219" t="str">
        <f>_xlfn.XLOOKUP(Violent_Incident_With_Injury[[#This Row],[School Name]],Maine_Schools[School Name],Maine_Schools[Comparison School Type],"Error")</f>
        <v>Non Charter</v>
      </c>
    </row>
    <row r="220" spans="1:10">
      <c r="A220" t="s">
        <v>570</v>
      </c>
      <c r="B220" t="s">
        <v>1234</v>
      </c>
      <c r="C220" t="s">
        <v>1235</v>
      </c>
      <c r="D220" t="s">
        <v>841</v>
      </c>
      <c r="E220" t="s">
        <v>72</v>
      </c>
      <c r="F220" t="s">
        <v>1236</v>
      </c>
      <c r="G220">
        <v>17</v>
      </c>
      <c r="H220" s="43">
        <v>9.1999999999999998E-3</v>
      </c>
      <c r="I220" t="str">
        <f>_xlfn.XLOOKUP(Violent_Incident_With_Injury[[#This Row],[School Name]],Maine_Schools[School Name],Maine_Schools[Grade Span],"Error")</f>
        <v>09-12</v>
      </c>
      <c r="J220" t="str">
        <f>_xlfn.XLOOKUP(Violent_Incident_With_Injury[[#This Row],[School Name]],Maine_Schools[School Name],Maine_Schools[Comparison School Type],"Error")</f>
        <v>Non Charter</v>
      </c>
    </row>
    <row r="221" spans="1:10" hidden="1">
      <c r="A221" t="s">
        <v>570</v>
      </c>
      <c r="B221" t="s">
        <v>1234</v>
      </c>
      <c r="C221" t="s">
        <v>1235</v>
      </c>
      <c r="D221" t="s">
        <v>841</v>
      </c>
      <c r="E221" t="s">
        <v>102</v>
      </c>
      <c r="F221" t="s">
        <v>1236</v>
      </c>
      <c r="G221">
        <v>21</v>
      </c>
      <c r="H221" s="43">
        <v>2.52E-2</v>
      </c>
      <c r="I221" t="str">
        <f>_xlfn.XLOOKUP(Violent_Incident_With_Injury[[#This Row],[School Name]],Maine_Schools[School Name],Maine_Schools[Grade Span],"Error")</f>
        <v>07-08</v>
      </c>
      <c r="J221" t="str">
        <f>_xlfn.XLOOKUP(Violent_Incident_With_Injury[[#This Row],[School Name]],Maine_Schools[School Name],Maine_Schools[Comparison School Type],"Error")</f>
        <v>Non Charter</v>
      </c>
    </row>
    <row r="222" spans="1:10" hidden="1">
      <c r="A222" t="s">
        <v>570</v>
      </c>
      <c r="B222" t="s">
        <v>1234</v>
      </c>
      <c r="C222" t="s">
        <v>1235</v>
      </c>
      <c r="D222" t="s">
        <v>909</v>
      </c>
      <c r="E222" t="s">
        <v>254</v>
      </c>
      <c r="F222" t="s">
        <v>1236</v>
      </c>
      <c r="G222">
        <v>0</v>
      </c>
      <c r="H222" s="43">
        <v>0</v>
      </c>
      <c r="I222" t="str">
        <f>_xlfn.XLOOKUP(Violent_Incident_With_Injury[[#This Row],[School Name]],Maine_Schools[School Name],Maine_Schools[Grade Span],"Error")</f>
        <v>PK-KG</v>
      </c>
      <c r="J222" t="str">
        <f>_xlfn.XLOOKUP(Violent_Incident_With_Injury[[#This Row],[School Name]],Maine_Schools[School Name],Maine_Schools[Comparison School Type],"Error")</f>
        <v>Non Charter</v>
      </c>
    </row>
    <row r="223" spans="1:10" hidden="1">
      <c r="A223" t="s">
        <v>570</v>
      </c>
      <c r="B223" t="s">
        <v>1234</v>
      </c>
      <c r="C223" t="s">
        <v>1235</v>
      </c>
      <c r="D223" t="s">
        <v>720</v>
      </c>
      <c r="E223" t="s">
        <v>330</v>
      </c>
      <c r="F223" t="s">
        <v>1236</v>
      </c>
      <c r="G223">
        <v>4</v>
      </c>
      <c r="H223" s="43">
        <v>1.43E-2</v>
      </c>
      <c r="I223" t="str">
        <f>_xlfn.XLOOKUP(Violent_Incident_With_Injury[[#This Row],[School Name]],Maine_Schools[School Name],Maine_Schools[Grade Span],"Error")</f>
        <v>KG-06</v>
      </c>
      <c r="J223" t="str">
        <f>_xlfn.XLOOKUP(Violent_Incident_With_Injury[[#This Row],[School Name]],Maine_Schools[School Name],Maine_Schools[Comparison School Type],"Error")</f>
        <v>Non Charter</v>
      </c>
    </row>
    <row r="224" spans="1:10" hidden="1">
      <c r="A224" t="s">
        <v>570</v>
      </c>
      <c r="B224" t="s">
        <v>1234</v>
      </c>
      <c r="C224" t="s">
        <v>1235</v>
      </c>
      <c r="D224" t="s">
        <v>886</v>
      </c>
      <c r="E224" t="s">
        <v>107</v>
      </c>
      <c r="F224" t="s">
        <v>1236</v>
      </c>
      <c r="G224">
        <v>9</v>
      </c>
      <c r="H224" s="43">
        <v>1.7899999999999999E-2</v>
      </c>
      <c r="I224" t="str">
        <f>_xlfn.XLOOKUP(Violent_Incident_With_Injury[[#This Row],[School Name]],Maine_Schools[School Name],Maine_Schools[Grade Span],"Error")</f>
        <v>06-08</v>
      </c>
      <c r="J224" t="str">
        <f>_xlfn.XLOOKUP(Violent_Incident_With_Injury[[#This Row],[School Name]],Maine_Schools[School Name],Maine_Schools[Comparison School Type],"Error")</f>
        <v>Non Charter</v>
      </c>
    </row>
    <row r="225" spans="1:10" hidden="1">
      <c r="A225" t="s">
        <v>570</v>
      </c>
      <c r="B225" t="s">
        <v>1234</v>
      </c>
      <c r="C225" t="s">
        <v>1235</v>
      </c>
      <c r="D225" t="s">
        <v>720</v>
      </c>
      <c r="E225" t="s">
        <v>335</v>
      </c>
      <c r="F225" t="s">
        <v>1236</v>
      </c>
      <c r="G225">
        <v>3</v>
      </c>
      <c r="H225" s="43">
        <v>8.3999999999999995E-3</v>
      </c>
      <c r="I225" t="str">
        <f>_xlfn.XLOOKUP(Violent_Incident_With_Injury[[#This Row],[School Name]],Maine_Schools[School Name],Maine_Schools[Grade Span],"Error")</f>
        <v>KG-06</v>
      </c>
      <c r="J225" t="str">
        <f>_xlfn.XLOOKUP(Violent_Incident_With_Injury[[#This Row],[School Name]],Maine_Schools[School Name],Maine_Schools[Comparison School Type],"Error")</f>
        <v>Non Charter</v>
      </c>
    </row>
    <row r="226" spans="1:10" hidden="1">
      <c r="A226" t="s">
        <v>570</v>
      </c>
      <c r="B226" t="s">
        <v>1234</v>
      </c>
      <c r="C226" t="s">
        <v>1235</v>
      </c>
      <c r="D226" t="s">
        <v>843</v>
      </c>
      <c r="E226" t="s">
        <v>474</v>
      </c>
      <c r="F226" t="s">
        <v>1236</v>
      </c>
      <c r="G226">
        <v>0</v>
      </c>
      <c r="H226" s="43">
        <v>0</v>
      </c>
      <c r="I226" t="str">
        <f>_xlfn.XLOOKUP(Violent_Incident_With_Injury[[#This Row],[School Name]],Maine_Schools[School Name],Maine_Schools[Grade Span],"Error")</f>
        <v>PK-08</v>
      </c>
      <c r="J226" t="str">
        <f>_xlfn.XLOOKUP(Violent_Incident_With_Injury[[#This Row],[School Name]],Maine_Schools[School Name],Maine_Schools[Comparison School Type],"Error")</f>
        <v>Non Charter</v>
      </c>
    </row>
    <row r="227" spans="1:10" hidden="1">
      <c r="A227" t="s">
        <v>570</v>
      </c>
      <c r="B227" t="s">
        <v>1234</v>
      </c>
      <c r="C227" t="s">
        <v>1235</v>
      </c>
      <c r="D227" t="s">
        <v>1074</v>
      </c>
      <c r="E227" t="s">
        <v>337</v>
      </c>
      <c r="F227" t="s">
        <v>1236</v>
      </c>
      <c r="G227">
        <v>0</v>
      </c>
      <c r="H227" s="43">
        <v>0</v>
      </c>
      <c r="I227" t="str">
        <f>_xlfn.XLOOKUP(Violent_Incident_With_Injury[[#This Row],[School Name]],Maine_Schools[School Name],Maine_Schools[Grade Span],"Error")</f>
        <v>PK-05</v>
      </c>
      <c r="J227" t="str">
        <f>_xlfn.XLOOKUP(Violent_Incident_With_Injury[[#This Row],[School Name]],Maine_Schools[School Name],Maine_Schools[Comparison School Type],"Error")</f>
        <v>Non Charter</v>
      </c>
    </row>
    <row r="228" spans="1:10" hidden="1">
      <c r="A228" t="s">
        <v>570</v>
      </c>
      <c r="B228" t="s">
        <v>1234</v>
      </c>
      <c r="C228" t="s">
        <v>1235</v>
      </c>
      <c r="D228" t="s">
        <v>845</v>
      </c>
      <c r="E228" t="s">
        <v>338</v>
      </c>
      <c r="F228" t="s">
        <v>1236</v>
      </c>
      <c r="G228">
        <v>0</v>
      </c>
      <c r="H228" s="43">
        <v>0</v>
      </c>
      <c r="I228" t="str">
        <f>_xlfn.XLOOKUP(Violent_Incident_With_Injury[[#This Row],[School Name]],Maine_Schools[School Name],Maine_Schools[Grade Span],"Error")</f>
        <v>PK-05</v>
      </c>
      <c r="J228" t="str">
        <f>_xlfn.XLOOKUP(Violent_Incident_With_Injury[[#This Row],[School Name]],Maine_Schools[School Name],Maine_Schools[Comparison School Type],"Error")</f>
        <v>Non Charter</v>
      </c>
    </row>
    <row r="229" spans="1:10">
      <c r="A229" t="s">
        <v>570</v>
      </c>
      <c r="B229" t="s">
        <v>1234</v>
      </c>
      <c r="C229" t="s">
        <v>1235</v>
      </c>
      <c r="D229" t="s">
        <v>845</v>
      </c>
      <c r="E229" t="s">
        <v>112</v>
      </c>
      <c r="F229" t="s">
        <v>1236</v>
      </c>
      <c r="G229">
        <v>0</v>
      </c>
      <c r="H229" s="43">
        <v>0</v>
      </c>
      <c r="I229" t="str">
        <f>_xlfn.XLOOKUP(Violent_Incident_With_Injury[[#This Row],[School Name]],Maine_Schools[School Name],Maine_Schools[Grade Span],"Error")</f>
        <v>09-12</v>
      </c>
      <c r="J229" t="str">
        <f>_xlfn.XLOOKUP(Violent_Incident_With_Injury[[#This Row],[School Name]],Maine_Schools[School Name],Maine_Schools[Comparison School Type],"Error")</f>
        <v>Non Charter</v>
      </c>
    </row>
    <row r="230" spans="1:10" hidden="1">
      <c r="A230" t="s">
        <v>570</v>
      </c>
      <c r="B230" t="s">
        <v>1234</v>
      </c>
      <c r="C230" t="s">
        <v>1235</v>
      </c>
      <c r="D230" t="s">
        <v>886</v>
      </c>
      <c r="E230" t="s">
        <v>476</v>
      </c>
      <c r="F230" t="s">
        <v>1236</v>
      </c>
      <c r="G230">
        <v>0</v>
      </c>
      <c r="H230" s="43">
        <v>0</v>
      </c>
      <c r="I230" t="str">
        <f>_xlfn.XLOOKUP(Violent_Incident_With_Injury[[#This Row],[School Name]],Maine_Schools[School Name],Maine_Schools[Grade Span],"Error")</f>
        <v>PK-05</v>
      </c>
      <c r="J230" t="str">
        <f>_xlfn.XLOOKUP(Violent_Incident_With_Injury[[#This Row],[School Name]],Maine_Schools[School Name],Maine_Schools[Comparison School Type],"Error")</f>
        <v>Non Charter</v>
      </c>
    </row>
    <row r="231" spans="1:10" hidden="1">
      <c r="A231" t="s">
        <v>570</v>
      </c>
      <c r="B231" t="s">
        <v>1234</v>
      </c>
      <c r="C231" t="s">
        <v>1235</v>
      </c>
      <c r="D231" t="s">
        <v>992</v>
      </c>
      <c r="E231" t="s">
        <v>340</v>
      </c>
      <c r="F231" t="s">
        <v>1236</v>
      </c>
      <c r="G231">
        <v>0</v>
      </c>
      <c r="H231" s="43">
        <v>0</v>
      </c>
      <c r="I231" t="str">
        <f>_xlfn.XLOOKUP(Violent_Incident_With_Injury[[#This Row],[School Name]],Maine_Schools[School Name],Maine_Schools[Grade Span],"Error")</f>
        <v>03-08</v>
      </c>
      <c r="J231" t="str">
        <f>_xlfn.XLOOKUP(Violent_Incident_With_Injury[[#This Row],[School Name]],Maine_Schools[School Name],Maine_Schools[Comparison School Type],"Error")</f>
        <v>Non Charter</v>
      </c>
    </row>
    <row r="232" spans="1:10" hidden="1">
      <c r="A232" t="s">
        <v>570</v>
      </c>
      <c r="B232" t="s">
        <v>1234</v>
      </c>
      <c r="C232" t="s">
        <v>1235</v>
      </c>
      <c r="D232" t="s">
        <v>1074</v>
      </c>
      <c r="E232" t="s">
        <v>345</v>
      </c>
      <c r="F232" t="s">
        <v>1236</v>
      </c>
      <c r="G232">
        <v>1</v>
      </c>
      <c r="H232" s="43">
        <v>3.8999999999999998E-3</v>
      </c>
      <c r="I232" t="str">
        <f>_xlfn.XLOOKUP(Violent_Incident_With_Injury[[#This Row],[School Name]],Maine_Schools[School Name],Maine_Schools[Grade Span],"Error")</f>
        <v>PK-05</v>
      </c>
      <c r="J232" t="str">
        <f>_xlfn.XLOOKUP(Violent_Incident_With_Injury[[#This Row],[School Name]],Maine_Schools[School Name],Maine_Schools[Comparison School Type],"Error")</f>
        <v>Non Charter</v>
      </c>
    </row>
    <row r="233" spans="1:10" hidden="1">
      <c r="A233" t="s">
        <v>570</v>
      </c>
      <c r="B233" t="s">
        <v>1234</v>
      </c>
      <c r="C233" t="s">
        <v>1235</v>
      </c>
      <c r="D233" t="s">
        <v>886</v>
      </c>
      <c r="E233" t="s">
        <v>346</v>
      </c>
      <c r="F233" t="s">
        <v>1236</v>
      </c>
      <c r="G233">
        <v>1</v>
      </c>
      <c r="H233" s="43">
        <v>1.6999999999999999E-3</v>
      </c>
      <c r="I233" t="str">
        <f>_xlfn.XLOOKUP(Violent_Incident_With_Injury[[#This Row],[School Name]],Maine_Schools[School Name],Maine_Schools[Grade Span],"Error")</f>
        <v>06-08</v>
      </c>
      <c r="J233" t="str">
        <f>_xlfn.XLOOKUP(Violent_Incident_With_Injury[[#This Row],[School Name]],Maine_Schools[School Name],Maine_Schools[Comparison School Type],"Error")</f>
        <v>Non Charter</v>
      </c>
    </row>
    <row r="234" spans="1:10" hidden="1">
      <c r="A234" t="s">
        <v>570</v>
      </c>
      <c r="B234" t="s">
        <v>1234</v>
      </c>
      <c r="C234" t="s">
        <v>1235</v>
      </c>
      <c r="D234" t="s">
        <v>1059</v>
      </c>
      <c r="E234" t="s">
        <v>479</v>
      </c>
      <c r="F234" t="s">
        <v>1236</v>
      </c>
      <c r="G234">
        <v>0</v>
      </c>
      <c r="H234" s="43">
        <v>0</v>
      </c>
      <c r="I234" t="str">
        <f>_xlfn.XLOOKUP(Violent_Incident_With_Injury[[#This Row],[School Name]],Maine_Schools[School Name],Maine_Schools[Grade Span],"Error")</f>
        <v>PK-03</v>
      </c>
      <c r="J234" t="str">
        <f>_xlfn.XLOOKUP(Violent_Incident_With_Injury[[#This Row],[School Name]],Maine_Schools[School Name],Maine_Schools[Comparison School Type],"Error")</f>
        <v>Non Charter</v>
      </c>
    </row>
    <row r="235" spans="1:10">
      <c r="A235" t="s">
        <v>570</v>
      </c>
      <c r="B235" t="s">
        <v>1234</v>
      </c>
      <c r="C235" t="s">
        <v>1235</v>
      </c>
      <c r="D235" t="s">
        <v>850</v>
      </c>
      <c r="E235" t="s">
        <v>164</v>
      </c>
      <c r="F235" t="s">
        <v>1236</v>
      </c>
      <c r="G235">
        <v>0</v>
      </c>
      <c r="H235" s="43">
        <v>0</v>
      </c>
      <c r="I235" t="str">
        <f>_xlfn.XLOOKUP(Violent_Incident_With_Injury[[#This Row],[School Name]],Maine_Schools[School Name],Maine_Schools[Grade Span],"Error")</f>
        <v>09-12</v>
      </c>
      <c r="J235" t="str">
        <f>_xlfn.XLOOKUP(Violent_Incident_With_Injury[[#This Row],[School Name]],Maine_Schools[School Name],Maine_Schools[Comparison School Type],"Error")</f>
        <v>Non Charter</v>
      </c>
    </row>
    <row r="236" spans="1:10" hidden="1">
      <c r="A236" t="s">
        <v>570</v>
      </c>
      <c r="B236" t="s">
        <v>1234</v>
      </c>
      <c r="C236" t="s">
        <v>1235</v>
      </c>
      <c r="D236" t="s">
        <v>854</v>
      </c>
      <c r="E236" t="s">
        <v>56</v>
      </c>
      <c r="F236" t="s">
        <v>1236</v>
      </c>
      <c r="G236">
        <v>0</v>
      </c>
      <c r="H236" s="43">
        <v>0</v>
      </c>
      <c r="I236" t="str">
        <f>_xlfn.XLOOKUP(Violent_Incident_With_Injury[[#This Row],[School Name]],Maine_Schools[School Name],Maine_Schools[Grade Span],"Error")</f>
        <v>PK-05</v>
      </c>
      <c r="J236" t="str">
        <f>_xlfn.XLOOKUP(Violent_Incident_With_Injury[[#This Row],[School Name]],Maine_Schools[School Name],Maine_Schools[Comparison School Type],"Error")</f>
        <v>Non Charter</v>
      </c>
    </row>
    <row r="237" spans="1:10" hidden="1">
      <c r="A237" t="s">
        <v>570</v>
      </c>
      <c r="B237" t="s">
        <v>1234</v>
      </c>
      <c r="C237" t="s">
        <v>1235</v>
      </c>
      <c r="D237" t="s">
        <v>854</v>
      </c>
      <c r="E237" t="s">
        <v>217</v>
      </c>
      <c r="F237" t="s">
        <v>1236</v>
      </c>
      <c r="G237">
        <v>1</v>
      </c>
      <c r="H237" s="43">
        <v>4.3E-3</v>
      </c>
      <c r="I237" t="str">
        <f>_xlfn.XLOOKUP(Violent_Incident_With_Injury[[#This Row],[School Name]],Maine_Schools[School Name],Maine_Schools[Grade Span],"Error")</f>
        <v>06-12</v>
      </c>
      <c r="J237" t="str">
        <f>_xlfn.XLOOKUP(Violent_Incident_With_Injury[[#This Row],[School Name]],Maine_Schools[School Name],Maine_Schools[Comparison School Type],"Error")</f>
        <v>Non Charter</v>
      </c>
    </row>
    <row r="238" spans="1:10" hidden="1">
      <c r="A238" t="s">
        <v>570</v>
      </c>
      <c r="B238" t="s">
        <v>1234</v>
      </c>
      <c r="C238" t="s">
        <v>1235</v>
      </c>
      <c r="D238" t="s">
        <v>1086</v>
      </c>
      <c r="E238" t="s">
        <v>373</v>
      </c>
      <c r="F238" t="s">
        <v>1236</v>
      </c>
      <c r="G238">
        <v>0</v>
      </c>
      <c r="H238" s="43">
        <v>0</v>
      </c>
      <c r="I238" t="str">
        <f>_xlfn.XLOOKUP(Violent_Incident_With_Injury[[#This Row],[School Name]],Maine_Schools[School Name],Maine_Schools[Grade Span],"Error")</f>
        <v>PK-02</v>
      </c>
      <c r="J238" t="str">
        <f>_xlfn.XLOOKUP(Violent_Incident_With_Injury[[#This Row],[School Name]],Maine_Schools[School Name],Maine_Schools[Comparison School Type],"Error")</f>
        <v>Non Charter</v>
      </c>
    </row>
    <row r="239" spans="1:10" hidden="1">
      <c r="A239" t="s">
        <v>570</v>
      </c>
      <c r="B239" t="s">
        <v>1234</v>
      </c>
      <c r="C239" t="s">
        <v>1235</v>
      </c>
      <c r="D239" t="s">
        <v>1086</v>
      </c>
      <c r="E239" t="s">
        <v>169</v>
      </c>
      <c r="F239" t="s">
        <v>1236</v>
      </c>
      <c r="G239">
        <v>2</v>
      </c>
      <c r="H239" s="43">
        <v>7.7999999999999996E-3</v>
      </c>
      <c r="I239" t="str">
        <f>_xlfn.XLOOKUP(Violent_Incident_With_Injury[[#This Row],[School Name]],Maine_Schools[School Name],Maine_Schools[Grade Span],"Error")</f>
        <v>07-12</v>
      </c>
      <c r="J239" t="str">
        <f>_xlfn.XLOOKUP(Violent_Incident_With_Injury[[#This Row],[School Name]],Maine_Schools[School Name],Maine_Schools[Comparison School Type],"Error")</f>
        <v>Non Charter</v>
      </c>
    </row>
    <row r="240" spans="1:10" hidden="1">
      <c r="A240" t="s">
        <v>570</v>
      </c>
      <c r="B240" t="s">
        <v>1234</v>
      </c>
      <c r="C240" t="s">
        <v>1235</v>
      </c>
      <c r="D240" t="s">
        <v>1086</v>
      </c>
      <c r="E240" t="s">
        <v>351</v>
      </c>
      <c r="F240" t="s">
        <v>1236</v>
      </c>
      <c r="G240">
        <v>0</v>
      </c>
      <c r="H240" s="43">
        <v>0</v>
      </c>
      <c r="I240" t="str">
        <f>_xlfn.XLOOKUP(Violent_Incident_With_Injury[[#This Row],[School Name]],Maine_Schools[School Name],Maine_Schools[Grade Span],"Error")</f>
        <v>03-06</v>
      </c>
      <c r="J240" t="str">
        <f>_xlfn.XLOOKUP(Violent_Incident_With_Injury[[#This Row],[School Name]],Maine_Schools[School Name],Maine_Schools[Comparison School Type],"Error")</f>
        <v>Non Charter</v>
      </c>
    </row>
    <row r="241" spans="1:10">
      <c r="A241" t="s">
        <v>570</v>
      </c>
      <c r="B241" t="s">
        <v>1234</v>
      </c>
      <c r="C241" t="s">
        <v>1235</v>
      </c>
      <c r="D241" t="s">
        <v>572</v>
      </c>
      <c r="E241" t="s">
        <v>572</v>
      </c>
      <c r="F241" t="s">
        <v>1236</v>
      </c>
      <c r="G241">
        <v>0</v>
      </c>
      <c r="H241" s="43">
        <v>0</v>
      </c>
      <c r="I241" t="str">
        <f>_xlfn.XLOOKUP(Violent_Incident_With_Injury[[#This Row],[School Name]],Maine_Schools[School Name],Maine_Schools[Grade Span],"Error")</f>
        <v>09-12</v>
      </c>
      <c r="J241" t="str">
        <f>_xlfn.XLOOKUP(Violent_Incident_With_Injury[[#This Row],[School Name]],Maine_Schools[School Name],Maine_Schools[Comparison School Type],"Error")</f>
        <v>Charter</v>
      </c>
    </row>
    <row r="242" spans="1:10">
      <c r="A242" t="s">
        <v>570</v>
      </c>
      <c r="B242" t="s">
        <v>1234</v>
      </c>
      <c r="C242" t="s">
        <v>1235</v>
      </c>
      <c r="D242" t="s">
        <v>585</v>
      </c>
      <c r="E242" t="s">
        <v>576</v>
      </c>
      <c r="F242" t="s">
        <v>1236</v>
      </c>
      <c r="G242">
        <v>0</v>
      </c>
      <c r="H242" s="43">
        <v>0</v>
      </c>
      <c r="I242" t="str">
        <f>_xlfn.XLOOKUP(Violent_Incident_With_Injury[[#This Row],[School Name]],Maine_Schools[School Name],Maine_Schools[Grade Span],"Error")</f>
        <v>09-12</v>
      </c>
      <c r="J242" t="str">
        <f>_xlfn.XLOOKUP(Violent_Incident_With_Injury[[#This Row],[School Name]],Maine_Schools[School Name],Maine_Schools[Comparison School Type],"Error")</f>
        <v>Charter</v>
      </c>
    </row>
    <row r="243" spans="1:10" hidden="1">
      <c r="A243" t="s">
        <v>570</v>
      </c>
      <c r="B243" t="s">
        <v>1234</v>
      </c>
      <c r="C243" t="s">
        <v>1235</v>
      </c>
      <c r="D243" t="s">
        <v>1028</v>
      </c>
      <c r="E243" t="s">
        <v>355</v>
      </c>
      <c r="F243" t="s">
        <v>1236</v>
      </c>
      <c r="G243">
        <v>0</v>
      </c>
      <c r="H243" s="43">
        <v>0</v>
      </c>
      <c r="I243" t="str">
        <f>_xlfn.XLOOKUP(Violent_Incident_With_Injury[[#This Row],[School Name]],Maine_Schools[School Name],Maine_Schools[Grade Span],"Error")</f>
        <v>PK-05</v>
      </c>
      <c r="J243" t="str">
        <f>_xlfn.XLOOKUP(Violent_Incident_With_Injury[[#This Row],[School Name]],Maine_Schools[School Name],Maine_Schools[Comparison School Type],"Error")</f>
        <v>Non Charter</v>
      </c>
    </row>
    <row r="244" spans="1:10" hidden="1">
      <c r="A244" t="s">
        <v>570</v>
      </c>
      <c r="B244" t="s">
        <v>1234</v>
      </c>
      <c r="C244" t="s">
        <v>1235</v>
      </c>
      <c r="D244" t="s">
        <v>955</v>
      </c>
      <c r="E244" t="s">
        <v>480</v>
      </c>
      <c r="F244" t="s">
        <v>1236</v>
      </c>
      <c r="G244">
        <v>0</v>
      </c>
      <c r="H244" s="43">
        <v>0</v>
      </c>
      <c r="I244" t="str">
        <f>_xlfn.XLOOKUP(Violent_Incident_With_Injury[[#This Row],[School Name]],Maine_Schools[School Name],Maine_Schools[Grade Span],"Error")</f>
        <v>04-05</v>
      </c>
      <c r="J244" t="str">
        <f>_xlfn.XLOOKUP(Violent_Incident_With_Injury[[#This Row],[School Name]],Maine_Schools[School Name],Maine_Schools[Comparison School Type],"Error")</f>
        <v>Non Charter</v>
      </c>
    </row>
    <row r="245" spans="1:10" hidden="1">
      <c r="A245" t="s">
        <v>570</v>
      </c>
      <c r="B245" t="s">
        <v>1234</v>
      </c>
      <c r="C245" t="s">
        <v>1235</v>
      </c>
      <c r="D245" t="s">
        <v>1064</v>
      </c>
      <c r="E245" t="s">
        <v>350</v>
      </c>
      <c r="F245" t="s">
        <v>1236</v>
      </c>
      <c r="G245">
        <v>3</v>
      </c>
      <c r="H245" s="43">
        <v>3.0599999999999999E-2</v>
      </c>
      <c r="I245" t="str">
        <f>_xlfn.XLOOKUP(Violent_Incident_With_Injury[[#This Row],[School Name]],Maine_Schools[School Name],Maine_Schools[Grade Span],"Error")</f>
        <v>PK-KG</v>
      </c>
      <c r="J245" t="str">
        <f>_xlfn.XLOOKUP(Violent_Incident_With_Injury[[#This Row],[School Name]],Maine_Schools[School Name],Maine_Schools[Comparison School Type],"Error")</f>
        <v>Non Charter</v>
      </c>
    </row>
    <row r="246" spans="1:10" hidden="1">
      <c r="A246" t="s">
        <v>570</v>
      </c>
      <c r="B246" t="s">
        <v>1234</v>
      </c>
      <c r="C246" t="s">
        <v>1235</v>
      </c>
      <c r="D246" t="s">
        <v>1132</v>
      </c>
      <c r="E246" t="s">
        <v>393</v>
      </c>
      <c r="F246" t="s">
        <v>1236</v>
      </c>
      <c r="G246">
        <v>0</v>
      </c>
      <c r="H246" s="43">
        <v>0</v>
      </c>
      <c r="I246" t="str">
        <f>_xlfn.XLOOKUP(Violent_Incident_With_Injury[[#This Row],[School Name]],Maine_Schools[School Name],Maine_Schools[Grade Span],"Error")</f>
        <v>PK-05</v>
      </c>
      <c r="J246" t="str">
        <f>_xlfn.XLOOKUP(Violent_Incident_With_Injury[[#This Row],[School Name]],Maine_Schools[School Name],Maine_Schools[Comparison School Type],"Error")</f>
        <v>Non Charter</v>
      </c>
    </row>
    <row r="247" spans="1:10">
      <c r="A247" t="s">
        <v>570</v>
      </c>
      <c r="B247" t="s">
        <v>1234</v>
      </c>
      <c r="C247" t="s">
        <v>1235</v>
      </c>
      <c r="D247" t="s">
        <v>1028</v>
      </c>
      <c r="E247" t="s">
        <v>356</v>
      </c>
      <c r="F247" t="s">
        <v>1236</v>
      </c>
      <c r="G247">
        <v>2</v>
      </c>
      <c r="H247" s="43">
        <v>5.0000000000000001E-3</v>
      </c>
      <c r="I247" t="str">
        <f>_xlfn.XLOOKUP(Violent_Incident_With_Injury[[#This Row],[School Name]],Maine_Schools[School Name],Maine_Schools[Grade Span],"Error")</f>
        <v>09-12</v>
      </c>
      <c r="J247" t="str">
        <f>_xlfn.XLOOKUP(Violent_Incident_With_Injury[[#This Row],[School Name]],Maine_Schools[School Name],Maine_Schools[Comparison School Type],"Error")</f>
        <v>Non Charter</v>
      </c>
    </row>
    <row r="248" spans="1:10" hidden="1">
      <c r="A248" t="s">
        <v>570</v>
      </c>
      <c r="B248" t="s">
        <v>1234</v>
      </c>
      <c r="C248" t="s">
        <v>1235</v>
      </c>
      <c r="D248" t="s">
        <v>1028</v>
      </c>
      <c r="E248" t="s">
        <v>357</v>
      </c>
      <c r="F248" t="s">
        <v>1236</v>
      </c>
      <c r="G248">
        <v>2</v>
      </c>
      <c r="H248" s="43">
        <v>6.3E-3</v>
      </c>
      <c r="I248" t="str">
        <f>_xlfn.XLOOKUP(Violent_Incident_With_Injury[[#This Row],[School Name]],Maine_Schools[School Name],Maine_Schools[Grade Span],"Error")</f>
        <v>06-08</v>
      </c>
      <c r="J248" t="str">
        <f>_xlfn.XLOOKUP(Violent_Incident_With_Injury[[#This Row],[School Name]],Maine_Schools[School Name],Maine_Schools[Comparison School Type],"Error")</f>
        <v>Non Charter</v>
      </c>
    </row>
    <row r="249" spans="1:10" hidden="1">
      <c r="A249" t="s">
        <v>570</v>
      </c>
      <c r="B249" t="s">
        <v>1234</v>
      </c>
      <c r="C249" t="s">
        <v>1235</v>
      </c>
      <c r="D249" t="s">
        <v>1155</v>
      </c>
      <c r="E249" t="s">
        <v>481</v>
      </c>
      <c r="F249" t="s">
        <v>1236</v>
      </c>
      <c r="G249">
        <v>0</v>
      </c>
      <c r="H249" s="43">
        <v>0</v>
      </c>
      <c r="I249" t="str">
        <f>_xlfn.XLOOKUP(Violent_Incident_With_Injury[[#This Row],[School Name]],Maine_Schools[School Name],Maine_Schools[Grade Span],"Error")</f>
        <v>PK-04</v>
      </c>
      <c r="J249" t="str">
        <f>_xlfn.XLOOKUP(Violent_Incident_With_Injury[[#This Row],[School Name]],Maine_Schools[School Name],Maine_Schools[Comparison School Type],"Error")</f>
        <v>Non Charter</v>
      </c>
    </row>
    <row r="250" spans="1:10" hidden="1">
      <c r="A250" t="s">
        <v>570</v>
      </c>
      <c r="B250" t="s">
        <v>1234</v>
      </c>
      <c r="C250" t="s">
        <v>1235</v>
      </c>
      <c r="D250" t="s">
        <v>1065</v>
      </c>
      <c r="E250" t="s">
        <v>290</v>
      </c>
      <c r="F250" t="s">
        <v>1236</v>
      </c>
      <c r="G250">
        <v>0</v>
      </c>
      <c r="H250" s="43">
        <v>0</v>
      </c>
      <c r="I250" t="str">
        <f>_xlfn.XLOOKUP(Violent_Incident_With_Injury[[#This Row],[School Name]],Maine_Schools[School Name],Maine_Schools[Grade Span],"Error")</f>
        <v>04-05</v>
      </c>
      <c r="J250" t="str">
        <f>_xlfn.XLOOKUP(Violent_Incident_With_Injury[[#This Row],[School Name]],Maine_Schools[School Name],Maine_Schools[Comparison School Type],"Error")</f>
        <v>Non Charter</v>
      </c>
    </row>
    <row r="251" spans="1:10" hidden="1">
      <c r="A251" t="s">
        <v>570</v>
      </c>
      <c r="B251" t="s">
        <v>1234</v>
      </c>
      <c r="C251" t="s">
        <v>1235</v>
      </c>
      <c r="D251" t="s">
        <v>1021</v>
      </c>
      <c r="E251" t="s">
        <v>482</v>
      </c>
      <c r="F251" t="s">
        <v>1236</v>
      </c>
      <c r="G251">
        <v>0</v>
      </c>
      <c r="H251" s="43">
        <v>0</v>
      </c>
      <c r="I251" t="str">
        <f>_xlfn.XLOOKUP(Violent_Incident_With_Injury[[#This Row],[School Name]],Maine_Schools[School Name],Maine_Schools[Grade Span],"Error")</f>
        <v>04-05</v>
      </c>
      <c r="J251" t="str">
        <f>_xlfn.XLOOKUP(Violent_Incident_With_Injury[[#This Row],[School Name]],Maine_Schools[School Name],Maine_Schools[Comparison School Type],"Error")</f>
        <v>Non Charter</v>
      </c>
    </row>
    <row r="252" spans="1:10">
      <c r="A252" t="s">
        <v>570</v>
      </c>
      <c r="B252" t="s">
        <v>1234</v>
      </c>
      <c r="C252" t="s">
        <v>1235</v>
      </c>
      <c r="D252" t="s">
        <v>1021</v>
      </c>
      <c r="E252" t="s">
        <v>483</v>
      </c>
      <c r="F252" t="s">
        <v>1236</v>
      </c>
      <c r="G252">
        <v>4</v>
      </c>
      <c r="H252" s="43">
        <v>5.4999999999999997E-3</v>
      </c>
      <c r="I252" t="str">
        <f>_xlfn.XLOOKUP(Violent_Incident_With_Injury[[#This Row],[School Name]],Maine_Schools[School Name],Maine_Schools[Grade Span],"Error")</f>
        <v>09-12</v>
      </c>
      <c r="J252" t="str">
        <f>_xlfn.XLOOKUP(Violent_Incident_With_Injury[[#This Row],[School Name]],Maine_Schools[School Name],Maine_Schools[Comparison School Type],"Error")</f>
        <v>Non Charter</v>
      </c>
    </row>
    <row r="253" spans="1:10" hidden="1">
      <c r="A253" t="s">
        <v>570</v>
      </c>
      <c r="B253" t="s">
        <v>1234</v>
      </c>
      <c r="C253" t="s">
        <v>1235</v>
      </c>
      <c r="D253" t="s">
        <v>1021</v>
      </c>
      <c r="E253" t="s">
        <v>484</v>
      </c>
      <c r="F253" t="s">
        <v>1236</v>
      </c>
      <c r="G253">
        <v>1</v>
      </c>
      <c r="H253" s="43">
        <v>2E-3</v>
      </c>
      <c r="I253" t="str">
        <f>_xlfn.XLOOKUP(Violent_Incident_With_Injury[[#This Row],[School Name]],Maine_Schools[School Name],Maine_Schools[Grade Span],"Error")</f>
        <v>06-08</v>
      </c>
      <c r="J253" t="str">
        <f>_xlfn.XLOOKUP(Violent_Incident_With_Injury[[#This Row],[School Name]],Maine_Schools[School Name],Maine_Schools[Comparison School Type],"Error")</f>
        <v>Non Charter</v>
      </c>
    </row>
    <row r="254" spans="1:10" hidden="1">
      <c r="A254" t="s">
        <v>570</v>
      </c>
      <c r="B254" t="s">
        <v>1234</v>
      </c>
      <c r="C254" t="s">
        <v>1235</v>
      </c>
      <c r="D254" t="s">
        <v>723</v>
      </c>
      <c r="E254" t="s">
        <v>362</v>
      </c>
      <c r="F254" t="s">
        <v>1236</v>
      </c>
      <c r="G254">
        <v>0</v>
      </c>
      <c r="H254" s="43">
        <v>0</v>
      </c>
      <c r="I254" t="str">
        <f>_xlfn.XLOOKUP(Violent_Incident_With_Injury[[#This Row],[School Name]],Maine_Schools[School Name],Maine_Schools[Grade Span],"Error")</f>
        <v>04-05</v>
      </c>
      <c r="J254" t="str">
        <f>_xlfn.XLOOKUP(Violent_Incident_With_Injury[[#This Row],[School Name]],Maine_Schools[School Name],Maine_Schools[Comparison School Type],"Error")</f>
        <v>Non Charter</v>
      </c>
    </row>
    <row r="255" spans="1:10">
      <c r="A255" t="s">
        <v>570</v>
      </c>
      <c r="B255" t="s">
        <v>1234</v>
      </c>
      <c r="C255" t="s">
        <v>1235</v>
      </c>
      <c r="D255" t="s">
        <v>1074</v>
      </c>
      <c r="E255" t="s">
        <v>293</v>
      </c>
      <c r="F255" t="s">
        <v>1236</v>
      </c>
      <c r="G255">
        <v>2</v>
      </c>
      <c r="H255" s="43">
        <v>2.0999999999999999E-3</v>
      </c>
      <c r="I255" t="str">
        <f>_xlfn.XLOOKUP(Violent_Incident_With_Injury[[#This Row],[School Name]],Maine_Schools[School Name],Maine_Schools[Grade Span],"Error")</f>
        <v>09-12</v>
      </c>
      <c r="J255" t="str">
        <f>_xlfn.XLOOKUP(Violent_Incident_With_Injury[[#This Row],[School Name]],Maine_Schools[School Name],Maine_Schools[Comparison School Type],"Error")</f>
        <v>Non Charter</v>
      </c>
    </row>
    <row r="256" spans="1:10" hidden="1">
      <c r="A256" t="s">
        <v>570</v>
      </c>
      <c r="B256" t="s">
        <v>1234</v>
      </c>
      <c r="C256" t="s">
        <v>1235</v>
      </c>
      <c r="D256" t="s">
        <v>1074</v>
      </c>
      <c r="E256" t="s">
        <v>366</v>
      </c>
      <c r="F256" t="s">
        <v>1236</v>
      </c>
      <c r="G256">
        <v>3</v>
      </c>
      <c r="H256" s="43">
        <v>4.4999999999999997E-3</v>
      </c>
      <c r="I256" t="str">
        <f>_xlfn.XLOOKUP(Violent_Incident_With_Injury[[#This Row],[School Name]],Maine_Schools[School Name],Maine_Schools[Grade Span],"Error")</f>
        <v>06-08</v>
      </c>
      <c r="J256" t="str">
        <f>_xlfn.XLOOKUP(Violent_Incident_With_Injury[[#This Row],[School Name]],Maine_Schools[School Name],Maine_Schools[Comparison School Type],"Error")</f>
        <v>Non Charter</v>
      </c>
    </row>
    <row r="257" spans="1:10" hidden="1">
      <c r="A257" t="s">
        <v>570</v>
      </c>
      <c r="B257" t="s">
        <v>1234</v>
      </c>
      <c r="C257" t="s">
        <v>1235</v>
      </c>
      <c r="D257" t="s">
        <v>913</v>
      </c>
      <c r="E257" t="s">
        <v>485</v>
      </c>
      <c r="F257" t="s">
        <v>1236</v>
      </c>
      <c r="G257">
        <v>0</v>
      </c>
      <c r="H257" s="43">
        <v>0</v>
      </c>
      <c r="I257" t="str">
        <f>_xlfn.XLOOKUP(Violent_Incident_With_Injury[[#This Row],[School Name]],Maine_Schools[School Name],Maine_Schools[Grade Span],"Error")</f>
        <v>03-05</v>
      </c>
      <c r="J257" t="str">
        <f>_xlfn.XLOOKUP(Violent_Incident_With_Injury[[#This Row],[School Name]],Maine_Schools[School Name],Maine_Schools[Comparison School Type],"Error")</f>
        <v>Non Charter</v>
      </c>
    </row>
    <row r="258" spans="1:10">
      <c r="A258" t="s">
        <v>570</v>
      </c>
      <c r="B258" t="s">
        <v>1234</v>
      </c>
      <c r="C258" t="s">
        <v>1235</v>
      </c>
      <c r="D258" t="s">
        <v>1106</v>
      </c>
      <c r="E258" t="s">
        <v>364</v>
      </c>
      <c r="F258" t="s">
        <v>1236</v>
      </c>
      <c r="G258">
        <v>3</v>
      </c>
      <c r="H258" s="43">
        <v>9.4000000000000004E-3</v>
      </c>
      <c r="I258" t="str">
        <f>_xlfn.XLOOKUP(Violent_Incident_With_Injury[[#This Row],[School Name]],Maine_Schools[School Name],Maine_Schools[Grade Span],"Error")</f>
        <v>09-12</v>
      </c>
      <c r="J258" t="str">
        <f>_xlfn.XLOOKUP(Violent_Incident_With_Injury[[#This Row],[School Name]],Maine_Schools[School Name],Maine_Schools[Comparison School Type],"Error")</f>
        <v>Non Charter</v>
      </c>
    </row>
    <row r="259" spans="1:10" hidden="1">
      <c r="A259" t="s">
        <v>570</v>
      </c>
      <c r="B259" t="s">
        <v>1234</v>
      </c>
      <c r="C259" t="s">
        <v>1235</v>
      </c>
      <c r="D259" t="s">
        <v>1106</v>
      </c>
      <c r="E259" t="s">
        <v>365</v>
      </c>
      <c r="F259" t="s">
        <v>1236</v>
      </c>
      <c r="G259">
        <v>0</v>
      </c>
      <c r="H259" s="43">
        <v>0</v>
      </c>
      <c r="I259" t="str">
        <f>_xlfn.XLOOKUP(Violent_Incident_With_Injury[[#This Row],[School Name]],Maine_Schools[School Name],Maine_Schools[Grade Span],"Error")</f>
        <v>04-08</v>
      </c>
      <c r="J259" t="str">
        <f>_xlfn.XLOOKUP(Violent_Incident_With_Injury[[#This Row],[School Name]],Maine_Schools[School Name],Maine_Schools[Comparison School Type],"Error")</f>
        <v>Non Charter</v>
      </c>
    </row>
    <row r="260" spans="1:10" hidden="1">
      <c r="A260" t="s">
        <v>570</v>
      </c>
      <c r="B260" t="s">
        <v>1234</v>
      </c>
      <c r="C260" t="s">
        <v>1235</v>
      </c>
      <c r="D260" t="s">
        <v>1035</v>
      </c>
      <c r="E260" t="s">
        <v>117</v>
      </c>
      <c r="F260" t="s">
        <v>1236</v>
      </c>
      <c r="G260">
        <v>3</v>
      </c>
      <c r="H260" s="43">
        <v>1.0200000000000001E-2</v>
      </c>
      <c r="I260" t="str">
        <f>_xlfn.XLOOKUP(Violent_Incident_With_Injury[[#This Row],[School Name]],Maine_Schools[School Name],Maine_Schools[Grade Span],"Error")</f>
        <v>07-08</v>
      </c>
      <c r="J260" t="str">
        <f>_xlfn.XLOOKUP(Violent_Incident_With_Injury[[#This Row],[School Name]],Maine_Schools[School Name],Maine_Schools[Comparison School Type],"Error")</f>
        <v>Non Charter</v>
      </c>
    </row>
    <row r="261" spans="1:10">
      <c r="A261" t="s">
        <v>570</v>
      </c>
      <c r="B261" t="s">
        <v>1234</v>
      </c>
      <c r="C261" t="s">
        <v>1235</v>
      </c>
      <c r="D261" t="s">
        <v>1035</v>
      </c>
      <c r="E261" t="s">
        <v>81</v>
      </c>
      <c r="F261" t="s">
        <v>1236</v>
      </c>
      <c r="G261">
        <v>1</v>
      </c>
      <c r="H261" s="43">
        <v>1.6000000000000001E-3</v>
      </c>
      <c r="I261" t="str">
        <f>_xlfn.XLOOKUP(Violent_Incident_With_Injury[[#This Row],[School Name]],Maine_Schools[School Name],Maine_Schools[Grade Span],"Error")</f>
        <v>09-12</v>
      </c>
      <c r="J261" t="str">
        <f>_xlfn.XLOOKUP(Violent_Incident_With_Injury[[#This Row],[School Name]],Maine_Schools[School Name],Maine_Schools[Comparison School Type],"Error")</f>
        <v>Non Charter</v>
      </c>
    </row>
    <row r="262" spans="1:10" hidden="1">
      <c r="A262" t="s">
        <v>570</v>
      </c>
      <c r="B262" t="s">
        <v>1234</v>
      </c>
      <c r="C262" t="s">
        <v>1235</v>
      </c>
      <c r="D262" t="s">
        <v>856</v>
      </c>
      <c r="E262" t="s">
        <v>173</v>
      </c>
      <c r="F262" t="s">
        <v>1236</v>
      </c>
      <c r="G262">
        <v>0</v>
      </c>
      <c r="H262" s="43">
        <v>0</v>
      </c>
      <c r="I262" t="str">
        <f>_xlfn.XLOOKUP(Violent_Incident_With_Injury[[#This Row],[School Name]],Maine_Schools[School Name],Maine_Schools[Grade Span],"Error")</f>
        <v>05-08</v>
      </c>
      <c r="J262" t="str">
        <f>_xlfn.XLOOKUP(Violent_Incident_With_Injury[[#This Row],[School Name]],Maine_Schools[School Name],Maine_Schools[Comparison School Type],"Error")</f>
        <v>Non Charter</v>
      </c>
    </row>
    <row r="263" spans="1:10" hidden="1">
      <c r="A263" t="s">
        <v>570</v>
      </c>
      <c r="B263" t="s">
        <v>1234</v>
      </c>
      <c r="C263" t="s">
        <v>1235</v>
      </c>
      <c r="D263" t="s">
        <v>958</v>
      </c>
      <c r="E263" t="s">
        <v>487</v>
      </c>
      <c r="F263" t="s">
        <v>1236</v>
      </c>
      <c r="G263">
        <v>0</v>
      </c>
      <c r="H263" s="43">
        <v>0</v>
      </c>
      <c r="I263" t="str">
        <f>_xlfn.XLOOKUP(Violent_Incident_With_Injury[[#This Row],[School Name]],Maine_Schools[School Name],Maine_Schools[Grade Span],"Error")</f>
        <v>KG-02</v>
      </c>
      <c r="J263" t="str">
        <f>_xlfn.XLOOKUP(Violent_Incident_With_Injury[[#This Row],[School Name]],Maine_Schools[School Name],Maine_Schools[Comparison School Type],"Error")</f>
        <v>Non Charter</v>
      </c>
    </row>
    <row r="264" spans="1:10" hidden="1">
      <c r="A264" t="s">
        <v>570</v>
      </c>
      <c r="B264" t="s">
        <v>1234</v>
      </c>
      <c r="C264" t="s">
        <v>1235</v>
      </c>
      <c r="D264" t="s">
        <v>934</v>
      </c>
      <c r="E264" t="s">
        <v>60</v>
      </c>
      <c r="F264" t="s">
        <v>1236</v>
      </c>
      <c r="G264">
        <v>1</v>
      </c>
      <c r="H264" s="43">
        <v>3.7000000000000002E-3</v>
      </c>
      <c r="I264" t="str">
        <f>_xlfn.XLOOKUP(Violent_Incident_With_Injury[[#This Row],[School Name]],Maine_Schools[School Name],Maine_Schools[Grade Span],"Error")</f>
        <v>PK-04</v>
      </c>
      <c r="J264" t="str">
        <f>_xlfn.XLOOKUP(Violent_Incident_With_Injury[[#This Row],[School Name]],Maine_Schools[School Name],Maine_Schools[Comparison School Type],"Error")</f>
        <v>Non Charter</v>
      </c>
    </row>
    <row r="265" spans="1:10">
      <c r="A265" t="s">
        <v>570</v>
      </c>
      <c r="B265" t="s">
        <v>1234</v>
      </c>
      <c r="C265" t="s">
        <v>1235</v>
      </c>
      <c r="D265" t="s">
        <v>973</v>
      </c>
      <c r="E265" t="s">
        <v>294</v>
      </c>
      <c r="F265" t="s">
        <v>1236</v>
      </c>
      <c r="G265">
        <v>4</v>
      </c>
      <c r="H265" s="43">
        <v>5.1999999999999998E-3</v>
      </c>
      <c r="I265" t="str">
        <f>_xlfn.XLOOKUP(Violent_Incident_With_Injury[[#This Row],[School Name]],Maine_Schools[School Name],Maine_Schools[Grade Span],"Error")</f>
        <v>09-12</v>
      </c>
      <c r="J265" t="str">
        <f>_xlfn.XLOOKUP(Violent_Incident_With_Injury[[#This Row],[School Name]],Maine_Schools[School Name],Maine_Schools[Comparison School Type],"Error")</f>
        <v>Non Charter</v>
      </c>
    </row>
    <row r="266" spans="1:10" hidden="1">
      <c r="A266" t="s">
        <v>570</v>
      </c>
      <c r="B266" t="s">
        <v>1234</v>
      </c>
      <c r="C266" t="s">
        <v>1235</v>
      </c>
      <c r="D266" t="s">
        <v>973</v>
      </c>
      <c r="E266" t="s">
        <v>488</v>
      </c>
      <c r="F266" t="s">
        <v>1236</v>
      </c>
      <c r="G266">
        <v>1</v>
      </c>
      <c r="H266" s="43">
        <v>2E-3</v>
      </c>
      <c r="I266" t="str">
        <f>_xlfn.XLOOKUP(Violent_Incident_With_Injury[[#This Row],[School Name]],Maine_Schools[School Name],Maine_Schools[Grade Span],"Error")</f>
        <v>06-08</v>
      </c>
      <c r="J266" t="str">
        <f>_xlfn.XLOOKUP(Violent_Incident_With_Injury[[#This Row],[School Name]],Maine_Schools[School Name],Maine_Schools[Comparison School Type],"Error")</f>
        <v>Non Charter</v>
      </c>
    </row>
    <row r="267" spans="1:10" hidden="1">
      <c r="A267" t="s">
        <v>570</v>
      </c>
      <c r="B267" t="s">
        <v>1234</v>
      </c>
      <c r="C267" t="s">
        <v>1235</v>
      </c>
      <c r="D267" t="s">
        <v>984</v>
      </c>
      <c r="E267" t="s">
        <v>489</v>
      </c>
      <c r="F267" t="s">
        <v>1236</v>
      </c>
      <c r="G267">
        <v>0</v>
      </c>
      <c r="H267" s="43">
        <v>0</v>
      </c>
      <c r="I267" t="str">
        <f>_xlfn.XLOOKUP(Violent_Incident_With_Injury[[#This Row],[School Name]],Maine_Schools[School Name],Maine_Schools[Grade Span],"Error")</f>
        <v>06-08</v>
      </c>
      <c r="J267" t="str">
        <f>_xlfn.XLOOKUP(Violent_Incident_With_Injury[[#This Row],[School Name]],Maine_Schools[School Name],Maine_Schools[Comparison School Type],"Error")</f>
        <v>Non Charter</v>
      </c>
    </row>
    <row r="268" spans="1:10" hidden="1">
      <c r="A268" t="s">
        <v>570</v>
      </c>
      <c r="B268" t="s">
        <v>1234</v>
      </c>
      <c r="C268" t="s">
        <v>1235</v>
      </c>
      <c r="D268" t="s">
        <v>1024</v>
      </c>
      <c r="E268" t="s">
        <v>490</v>
      </c>
      <c r="F268" t="s">
        <v>1236</v>
      </c>
      <c r="G268">
        <v>0</v>
      </c>
      <c r="H268" s="43">
        <v>0</v>
      </c>
      <c r="I268" t="str">
        <f>_xlfn.XLOOKUP(Violent_Incident_With_Injury[[#This Row],[School Name]],Maine_Schools[School Name],Maine_Schools[Grade Span],"Error")</f>
        <v>PK-06</v>
      </c>
      <c r="J268" t="str">
        <f>_xlfn.XLOOKUP(Violent_Incident_With_Injury[[#This Row],[School Name]],Maine_Schools[School Name],Maine_Schools[Comparison School Type],"Error")</f>
        <v>Non Charter</v>
      </c>
    </row>
    <row r="269" spans="1:10" hidden="1">
      <c r="A269" t="s">
        <v>570</v>
      </c>
      <c r="B269" t="s">
        <v>1234</v>
      </c>
      <c r="C269" t="s">
        <v>1235</v>
      </c>
      <c r="D269" t="s">
        <v>984</v>
      </c>
      <c r="E269" t="s">
        <v>369</v>
      </c>
      <c r="F269" t="s">
        <v>1236</v>
      </c>
      <c r="G269">
        <v>0</v>
      </c>
      <c r="H269" s="43">
        <v>0</v>
      </c>
      <c r="I269" t="str">
        <f>_xlfn.XLOOKUP(Violent_Incident_With_Injury[[#This Row],[School Name]],Maine_Schools[School Name],Maine_Schools[Grade Span],"Error")</f>
        <v>KG-05</v>
      </c>
      <c r="J269" t="str">
        <f>_xlfn.XLOOKUP(Violent_Incident_With_Injury[[#This Row],[School Name]],Maine_Schools[School Name],Maine_Schools[Comparison School Type],"Error")</f>
        <v>Non Charter</v>
      </c>
    </row>
    <row r="270" spans="1:10" hidden="1">
      <c r="A270" t="s">
        <v>570</v>
      </c>
      <c r="B270" t="s">
        <v>1234</v>
      </c>
      <c r="C270" t="s">
        <v>1235</v>
      </c>
      <c r="D270" t="s">
        <v>999</v>
      </c>
      <c r="E270" t="s">
        <v>491</v>
      </c>
      <c r="F270" t="s">
        <v>1236</v>
      </c>
      <c r="G270">
        <v>2</v>
      </c>
      <c r="H270" s="43">
        <v>5.8999999999999999E-3</v>
      </c>
      <c r="I270" t="str">
        <f>_xlfn.XLOOKUP(Violent_Incident_With_Injury[[#This Row],[School Name]],Maine_Schools[School Name],Maine_Schools[Grade Span],"Error")</f>
        <v>01-04</v>
      </c>
      <c r="J270" t="str">
        <f>_xlfn.XLOOKUP(Violent_Incident_With_Injury[[#This Row],[School Name]],Maine_Schools[School Name],Maine_Schools[Comparison School Type],"Error")</f>
        <v>Non Charter</v>
      </c>
    </row>
    <row r="271" spans="1:10" hidden="1">
      <c r="A271" t="s">
        <v>570</v>
      </c>
      <c r="B271" t="s">
        <v>1234</v>
      </c>
      <c r="C271" t="s">
        <v>1235</v>
      </c>
      <c r="D271" t="s">
        <v>1065</v>
      </c>
      <c r="E271" t="s">
        <v>372</v>
      </c>
      <c r="F271" t="s">
        <v>1236</v>
      </c>
      <c r="G271">
        <v>0</v>
      </c>
      <c r="H271" s="43">
        <v>0</v>
      </c>
      <c r="I271" t="str">
        <f>_xlfn.XLOOKUP(Violent_Incident_With_Injury[[#This Row],[School Name]],Maine_Schools[School Name],Maine_Schools[Grade Span],"Error")</f>
        <v>PK-05</v>
      </c>
      <c r="J271" t="str">
        <f>_xlfn.XLOOKUP(Violent_Incident_With_Injury[[#This Row],[School Name]],Maine_Schools[School Name],Maine_Schools[Comparison School Type],"Error")</f>
        <v>Non Charter</v>
      </c>
    </row>
    <row r="272" spans="1:10" hidden="1">
      <c r="A272" t="s">
        <v>570</v>
      </c>
      <c r="B272" t="s">
        <v>1234</v>
      </c>
      <c r="C272" t="s">
        <v>1235</v>
      </c>
      <c r="D272" t="s">
        <v>1035</v>
      </c>
      <c r="E272" t="s">
        <v>302</v>
      </c>
      <c r="F272" t="s">
        <v>1236</v>
      </c>
      <c r="G272">
        <v>1</v>
      </c>
      <c r="H272" s="43">
        <v>2.5999999999999999E-3</v>
      </c>
      <c r="I272" t="str">
        <f>_xlfn.XLOOKUP(Violent_Incident_With_Injury[[#This Row],[School Name]],Maine_Schools[School Name],Maine_Schools[Grade Span],"Error")</f>
        <v>PK-06</v>
      </c>
      <c r="J272" t="str">
        <f>_xlfn.XLOOKUP(Violent_Incident_With_Injury[[#This Row],[School Name]],Maine_Schools[School Name],Maine_Schools[Comparison School Type],"Error")</f>
        <v>Non Charter</v>
      </c>
    </row>
    <row r="273" spans="1:10" hidden="1">
      <c r="A273" t="s">
        <v>570</v>
      </c>
      <c r="B273" t="s">
        <v>1234</v>
      </c>
      <c r="C273" t="s">
        <v>1235</v>
      </c>
      <c r="D273" t="s">
        <v>1040</v>
      </c>
      <c r="E273" t="s">
        <v>334</v>
      </c>
      <c r="F273" t="s">
        <v>1236</v>
      </c>
      <c r="G273">
        <v>0</v>
      </c>
      <c r="H273" s="43">
        <v>0</v>
      </c>
      <c r="I273" t="str">
        <f>_xlfn.XLOOKUP(Violent_Incident_With_Injury[[#This Row],[School Name]],Maine_Schools[School Name],Maine_Schools[Grade Span],"Error")</f>
        <v>PK-02</v>
      </c>
      <c r="J273" t="str">
        <f>_xlfn.XLOOKUP(Violent_Incident_With_Injury[[#This Row],[School Name]],Maine_Schools[School Name],Maine_Schools[Comparison School Type],"Error")</f>
        <v>Non Charter</v>
      </c>
    </row>
    <row r="274" spans="1:10" hidden="1">
      <c r="A274" t="s">
        <v>570</v>
      </c>
      <c r="B274" t="s">
        <v>1234</v>
      </c>
      <c r="C274" t="s">
        <v>1235</v>
      </c>
      <c r="D274" t="s">
        <v>961</v>
      </c>
      <c r="E274" t="s">
        <v>492</v>
      </c>
      <c r="F274" t="s">
        <v>1236</v>
      </c>
      <c r="G274">
        <v>1</v>
      </c>
      <c r="H274" s="43">
        <v>4.1000000000000003E-3</v>
      </c>
      <c r="I274" t="str">
        <f>_xlfn.XLOOKUP(Violent_Incident_With_Injury[[#This Row],[School Name]],Maine_Schools[School Name],Maine_Schools[Grade Span],"Error")</f>
        <v>PK-06</v>
      </c>
      <c r="J274" t="str">
        <f>_xlfn.XLOOKUP(Violent_Incident_With_Injury[[#This Row],[School Name]],Maine_Schools[School Name],Maine_Schools[Comparison School Type],"Error")</f>
        <v>Non Charter</v>
      </c>
    </row>
    <row r="275" spans="1:10" hidden="1">
      <c r="A275" t="s">
        <v>570</v>
      </c>
      <c r="B275" t="s">
        <v>1234</v>
      </c>
      <c r="C275" t="s">
        <v>1235</v>
      </c>
      <c r="D275" t="s">
        <v>1115</v>
      </c>
      <c r="E275" t="s">
        <v>375</v>
      </c>
      <c r="F275" t="s">
        <v>1236</v>
      </c>
      <c r="G275">
        <v>4</v>
      </c>
      <c r="H275" s="43">
        <v>7.1999999999999998E-3</v>
      </c>
      <c r="I275" t="str">
        <f>_xlfn.XLOOKUP(Violent_Incident_With_Injury[[#This Row],[School Name]],Maine_Schools[School Name],Maine_Schools[Grade Span],"Error")</f>
        <v>PK-08</v>
      </c>
      <c r="J275" t="str">
        <f>_xlfn.XLOOKUP(Violent_Incident_With_Injury[[#This Row],[School Name]],Maine_Schools[School Name],Maine_Schools[Comparison School Type],"Error")</f>
        <v>Non Charter</v>
      </c>
    </row>
    <row r="276" spans="1:10">
      <c r="A276" t="s">
        <v>570</v>
      </c>
      <c r="B276" t="s">
        <v>1234</v>
      </c>
      <c r="C276" t="s">
        <v>1235</v>
      </c>
      <c r="D276" t="s">
        <v>897</v>
      </c>
      <c r="E276" t="s">
        <v>153</v>
      </c>
      <c r="F276" t="s">
        <v>1236</v>
      </c>
      <c r="G276">
        <v>1</v>
      </c>
      <c r="H276" s="43">
        <v>5.0000000000000001E-3</v>
      </c>
      <c r="I276" t="str">
        <f>_xlfn.XLOOKUP(Violent_Incident_With_Injury[[#This Row],[School Name]],Maine_Schools[School Name],Maine_Schools[Grade Span],"Error")</f>
        <v>09-12</v>
      </c>
      <c r="J276" t="str">
        <f>_xlfn.XLOOKUP(Violent_Incident_With_Injury[[#This Row],[School Name]],Maine_Schools[School Name],Maine_Schools[Comparison School Type],"Error")</f>
        <v>Non Charter</v>
      </c>
    </row>
    <row r="277" spans="1:10" hidden="1">
      <c r="A277" t="s">
        <v>570</v>
      </c>
      <c r="B277" t="s">
        <v>1234</v>
      </c>
      <c r="C277" t="s">
        <v>1235</v>
      </c>
      <c r="D277" t="s">
        <v>897</v>
      </c>
      <c r="E277" t="s">
        <v>494</v>
      </c>
      <c r="F277" t="s">
        <v>1236</v>
      </c>
      <c r="G277">
        <v>1</v>
      </c>
      <c r="H277" s="43">
        <v>2.3999999999999998E-3</v>
      </c>
      <c r="I277" t="str">
        <f>_xlfn.XLOOKUP(Violent_Incident_With_Injury[[#This Row],[School Name]],Maine_Schools[School Name],Maine_Schools[Grade Span],"Error")</f>
        <v>PK-08</v>
      </c>
      <c r="J277" t="str">
        <f>_xlfn.XLOOKUP(Violent_Incident_With_Injury[[#This Row],[School Name]],Maine_Schools[School Name],Maine_Schools[Comparison School Type],"Error")</f>
        <v>Non Charter</v>
      </c>
    </row>
    <row r="278" spans="1:10" hidden="1">
      <c r="A278" t="s">
        <v>570</v>
      </c>
      <c r="B278" t="s">
        <v>1234</v>
      </c>
      <c r="C278" t="s">
        <v>1235</v>
      </c>
      <c r="D278" t="s">
        <v>902</v>
      </c>
      <c r="E278" t="s">
        <v>495</v>
      </c>
      <c r="F278" t="s">
        <v>1236</v>
      </c>
      <c r="G278">
        <v>0</v>
      </c>
      <c r="H278" s="43">
        <v>0</v>
      </c>
      <c r="I278" t="str">
        <f>_xlfn.XLOOKUP(Violent_Incident_With_Injury[[#This Row],[School Name]],Maine_Schools[School Name],Maine_Schools[Grade Span],"Error")</f>
        <v>PK-05</v>
      </c>
      <c r="J278" t="str">
        <f>_xlfn.XLOOKUP(Violent_Incident_With_Injury[[#This Row],[School Name]],Maine_Schools[School Name],Maine_Schools[Comparison School Type],"Error")</f>
        <v>Non Charter</v>
      </c>
    </row>
    <row r="279" spans="1:10" hidden="1">
      <c r="A279" t="s">
        <v>570</v>
      </c>
      <c r="B279" t="s">
        <v>1234</v>
      </c>
      <c r="C279" t="s">
        <v>1235</v>
      </c>
      <c r="D279" t="s">
        <v>841</v>
      </c>
      <c r="E279" t="s">
        <v>154</v>
      </c>
      <c r="F279" t="s">
        <v>1236</v>
      </c>
      <c r="G279">
        <v>4</v>
      </c>
      <c r="H279" s="43">
        <v>4.7000000000000002E-3</v>
      </c>
      <c r="I279" t="str">
        <f>_xlfn.XLOOKUP(Violent_Incident_With_Injury[[#This Row],[School Name]],Maine_Schools[School Name],Maine_Schools[Grade Span],"Error")</f>
        <v>PK-06</v>
      </c>
      <c r="J279" t="str">
        <f>_xlfn.XLOOKUP(Violent_Incident_With_Injury[[#This Row],[School Name]],Maine_Schools[School Name],Maine_Schools[Comparison School Type],"Error")</f>
        <v>Non Charter</v>
      </c>
    </row>
    <row r="280" spans="1:10">
      <c r="A280" t="s">
        <v>570</v>
      </c>
      <c r="B280" t="s">
        <v>1234</v>
      </c>
      <c r="C280" t="s">
        <v>1235</v>
      </c>
      <c r="D280" t="s">
        <v>893</v>
      </c>
      <c r="E280" t="s">
        <v>121</v>
      </c>
      <c r="F280" t="s">
        <v>1236</v>
      </c>
      <c r="G280">
        <v>6</v>
      </c>
      <c r="H280" s="43">
        <v>9.1999999999999998E-3</v>
      </c>
      <c r="I280" t="str">
        <f>_xlfn.XLOOKUP(Violent_Incident_With_Injury[[#This Row],[School Name]],Maine_Schools[School Name],Maine_Schools[Grade Span],"Error")</f>
        <v>09-12</v>
      </c>
      <c r="J280" t="str">
        <f>_xlfn.XLOOKUP(Violent_Incident_With_Injury[[#This Row],[School Name]],Maine_Schools[School Name],Maine_Schools[Comparison School Type],"Error")</f>
        <v>Non Charter</v>
      </c>
    </row>
    <row r="281" spans="1:10" hidden="1">
      <c r="A281" t="s">
        <v>570</v>
      </c>
      <c r="B281" t="s">
        <v>1234</v>
      </c>
      <c r="C281" t="s">
        <v>1235</v>
      </c>
      <c r="D281" t="s">
        <v>902</v>
      </c>
      <c r="E281" t="s">
        <v>157</v>
      </c>
      <c r="F281" t="s">
        <v>1236</v>
      </c>
      <c r="G281">
        <v>0</v>
      </c>
      <c r="H281" s="43">
        <v>0</v>
      </c>
      <c r="I281" t="str">
        <f>_xlfn.XLOOKUP(Violent_Incident_With_Injury[[#This Row],[School Name]],Maine_Schools[School Name],Maine_Schools[Grade Span],"Error")</f>
        <v>PK-05</v>
      </c>
      <c r="J281" t="str">
        <f>_xlfn.XLOOKUP(Violent_Incident_With_Injury[[#This Row],[School Name]],Maine_Schools[School Name],Maine_Schools[Comparison School Type],"Error")</f>
        <v>Non Charter</v>
      </c>
    </row>
    <row r="282" spans="1:10" hidden="1">
      <c r="A282" t="s">
        <v>570</v>
      </c>
      <c r="B282" t="s">
        <v>1234</v>
      </c>
      <c r="C282" t="s">
        <v>1235</v>
      </c>
      <c r="D282" t="s">
        <v>913</v>
      </c>
      <c r="E282" t="s">
        <v>496</v>
      </c>
      <c r="F282" t="s">
        <v>1236</v>
      </c>
      <c r="G282">
        <v>0</v>
      </c>
      <c r="H282" s="43">
        <v>0</v>
      </c>
      <c r="I282" t="str">
        <f>_xlfn.XLOOKUP(Violent_Incident_With_Injury[[#This Row],[School Name]],Maine_Schools[School Name],Maine_Schools[Grade Span],"Error")</f>
        <v>PK-02</v>
      </c>
      <c r="J282" t="str">
        <f>_xlfn.XLOOKUP(Violent_Incident_With_Injury[[#This Row],[School Name]],Maine_Schools[School Name],Maine_Schools[Comparison School Type],"Error")</f>
        <v>Non Charter</v>
      </c>
    </row>
    <row r="283" spans="1:10" hidden="1">
      <c r="A283" t="s">
        <v>570</v>
      </c>
      <c r="B283" t="s">
        <v>1234</v>
      </c>
      <c r="C283" t="s">
        <v>1235</v>
      </c>
      <c r="D283" t="s">
        <v>1139</v>
      </c>
      <c r="E283" t="s">
        <v>377</v>
      </c>
      <c r="F283" t="s">
        <v>1236</v>
      </c>
      <c r="G283">
        <v>0</v>
      </c>
      <c r="H283" s="43">
        <v>0</v>
      </c>
      <c r="I283" t="str">
        <f>_xlfn.XLOOKUP(Violent_Incident_With_Injury[[#This Row],[School Name]],Maine_Schools[School Name],Maine_Schools[Grade Span],"Error")</f>
        <v>PK-04</v>
      </c>
      <c r="J283" t="str">
        <f>_xlfn.XLOOKUP(Violent_Incident_With_Injury[[#This Row],[School Name]],Maine_Schools[School Name],Maine_Schools[Comparison School Type],"Error")</f>
        <v>Non Charter</v>
      </c>
    </row>
    <row r="284" spans="1:10">
      <c r="A284" t="s">
        <v>570</v>
      </c>
      <c r="B284" t="s">
        <v>1234</v>
      </c>
      <c r="C284" t="s">
        <v>1235</v>
      </c>
      <c r="D284" t="s">
        <v>934</v>
      </c>
      <c r="E284" t="s">
        <v>61</v>
      </c>
      <c r="F284" t="s">
        <v>1236</v>
      </c>
      <c r="G284">
        <v>1</v>
      </c>
      <c r="H284" s="43">
        <v>2.2000000000000001E-3</v>
      </c>
      <c r="I284" t="str">
        <f>_xlfn.XLOOKUP(Violent_Incident_With_Injury[[#This Row],[School Name]],Maine_Schools[School Name],Maine_Schools[Grade Span],"Error")</f>
        <v>09-12</v>
      </c>
      <c r="J284" t="str">
        <f>_xlfn.XLOOKUP(Violent_Incident_With_Injury[[#This Row],[School Name]],Maine_Schools[School Name],Maine_Schools[Comparison School Type],"Error")</f>
        <v>Non Charter</v>
      </c>
    </row>
    <row r="285" spans="1:10" hidden="1">
      <c r="A285" t="s">
        <v>570</v>
      </c>
      <c r="B285" t="s">
        <v>1234</v>
      </c>
      <c r="C285" t="s">
        <v>1235</v>
      </c>
      <c r="D285" t="s">
        <v>934</v>
      </c>
      <c r="E285" t="s">
        <v>184</v>
      </c>
      <c r="F285" t="s">
        <v>1236</v>
      </c>
      <c r="G285">
        <v>7</v>
      </c>
      <c r="H285" s="43">
        <v>1.72E-2</v>
      </c>
      <c r="I285" t="str">
        <f>_xlfn.XLOOKUP(Violent_Incident_With_Injury[[#This Row],[School Name]],Maine_Schools[School Name],Maine_Schools[Grade Span],"Error")</f>
        <v>05-08</v>
      </c>
      <c r="J285" t="str">
        <f>_xlfn.XLOOKUP(Violent_Incident_With_Injury[[#This Row],[School Name]],Maine_Schools[School Name],Maine_Schools[Comparison School Type],"Error")</f>
        <v>Non Charter</v>
      </c>
    </row>
    <row r="286" spans="1:10" hidden="1">
      <c r="A286" t="s">
        <v>570</v>
      </c>
      <c r="B286" t="s">
        <v>1234</v>
      </c>
      <c r="C286" t="s">
        <v>1235</v>
      </c>
      <c r="D286" t="s">
        <v>994</v>
      </c>
      <c r="E286" t="s">
        <v>497</v>
      </c>
      <c r="F286" t="s">
        <v>1236</v>
      </c>
      <c r="G286">
        <v>0</v>
      </c>
      <c r="H286" s="43">
        <v>0</v>
      </c>
      <c r="I286" t="str">
        <f>_xlfn.XLOOKUP(Violent_Incident_With_Injury[[#This Row],[School Name]],Maine_Schools[School Name],Maine_Schools[Grade Span],"Error")</f>
        <v>PK-05</v>
      </c>
      <c r="J286" t="str">
        <f>_xlfn.XLOOKUP(Violent_Incident_With_Injury[[#This Row],[School Name]],Maine_Schools[School Name],Maine_Schools[Comparison School Type],"Error")</f>
        <v>Non Charter</v>
      </c>
    </row>
    <row r="287" spans="1:10">
      <c r="A287" t="s">
        <v>570</v>
      </c>
      <c r="B287" t="s">
        <v>1234</v>
      </c>
      <c r="C287" t="s">
        <v>1235</v>
      </c>
      <c r="D287" t="s">
        <v>1081</v>
      </c>
      <c r="E287" t="s">
        <v>127</v>
      </c>
      <c r="F287" t="s">
        <v>1236</v>
      </c>
      <c r="G287">
        <v>3</v>
      </c>
      <c r="H287" s="43">
        <v>1.29E-2</v>
      </c>
      <c r="I287" t="str">
        <f>_xlfn.XLOOKUP(Violent_Incident_With_Injury[[#This Row],[School Name]],Maine_Schools[School Name],Maine_Schools[Grade Span],"Error")</f>
        <v>09-12</v>
      </c>
      <c r="J287" t="str">
        <f>_xlfn.XLOOKUP(Violent_Incident_With_Injury[[#This Row],[School Name]],Maine_Schools[School Name],Maine_Schools[Comparison School Type],"Error")</f>
        <v>Non Charter</v>
      </c>
    </row>
    <row r="288" spans="1:10">
      <c r="A288" t="s">
        <v>570</v>
      </c>
      <c r="B288" t="s">
        <v>1234</v>
      </c>
      <c r="C288" t="s">
        <v>1235</v>
      </c>
      <c r="D288" t="s">
        <v>1125</v>
      </c>
      <c r="E288" t="s">
        <v>381</v>
      </c>
      <c r="F288" t="s">
        <v>1236</v>
      </c>
      <c r="G288">
        <v>0</v>
      </c>
      <c r="H288" s="43">
        <v>0</v>
      </c>
      <c r="I288" t="str">
        <f>_xlfn.XLOOKUP(Violent_Incident_With_Injury[[#This Row],[School Name]],Maine_Schools[School Name],Maine_Schools[Grade Span],"Error")</f>
        <v>09-12</v>
      </c>
      <c r="J288" t="str">
        <f>_xlfn.XLOOKUP(Violent_Incident_With_Injury[[#This Row],[School Name]],Maine_Schools[School Name],Maine_Schools[Comparison School Type],"Error")</f>
        <v>Non Charter</v>
      </c>
    </row>
    <row r="289" spans="1:10" hidden="1">
      <c r="A289" t="s">
        <v>570</v>
      </c>
      <c r="B289" t="s">
        <v>1234</v>
      </c>
      <c r="C289" t="s">
        <v>1235</v>
      </c>
      <c r="D289" t="s">
        <v>1125</v>
      </c>
      <c r="E289" t="s">
        <v>382</v>
      </c>
      <c r="F289" t="s">
        <v>1236</v>
      </c>
      <c r="G289">
        <v>0</v>
      </c>
      <c r="H289" s="43">
        <v>0</v>
      </c>
      <c r="I289" t="str">
        <f>_xlfn.XLOOKUP(Violent_Incident_With_Injury[[#This Row],[School Name]],Maine_Schools[School Name],Maine_Schools[Grade Span],"Error")</f>
        <v>06-08</v>
      </c>
      <c r="J289" t="str">
        <f>_xlfn.XLOOKUP(Violent_Incident_With_Injury[[#This Row],[School Name]],Maine_Schools[School Name],Maine_Schools[Comparison School Type],"Error")</f>
        <v>Non Charter</v>
      </c>
    </row>
    <row r="290" spans="1:10">
      <c r="A290" t="s">
        <v>570</v>
      </c>
      <c r="B290" t="s">
        <v>1234</v>
      </c>
      <c r="C290" t="s">
        <v>1235</v>
      </c>
      <c r="D290" t="s">
        <v>928</v>
      </c>
      <c r="E290" t="s">
        <v>133</v>
      </c>
      <c r="F290" t="s">
        <v>1236</v>
      </c>
      <c r="G290">
        <v>1</v>
      </c>
      <c r="H290" s="43">
        <v>1.2999999999999999E-3</v>
      </c>
      <c r="I290" t="str">
        <f>_xlfn.XLOOKUP(Violent_Incident_With_Injury[[#This Row],[School Name]],Maine_Schools[School Name],Maine_Schools[Grade Span],"Error")</f>
        <v>09-12</v>
      </c>
      <c r="J290" t="str">
        <f>_xlfn.XLOOKUP(Violent_Incident_With_Injury[[#This Row],[School Name]],Maine_Schools[School Name],Maine_Schools[Comparison School Type],"Error")</f>
        <v>Non Charter</v>
      </c>
    </row>
    <row r="291" spans="1:10" hidden="1">
      <c r="A291" t="s">
        <v>570</v>
      </c>
      <c r="B291" t="s">
        <v>1234</v>
      </c>
      <c r="C291" t="s">
        <v>1235</v>
      </c>
      <c r="D291" t="s">
        <v>928</v>
      </c>
      <c r="E291" t="s">
        <v>136</v>
      </c>
      <c r="F291" t="s">
        <v>1236</v>
      </c>
      <c r="G291">
        <v>11</v>
      </c>
      <c r="H291" s="43">
        <v>1.9800000000000002E-2</v>
      </c>
      <c r="I291" t="str">
        <f>_xlfn.XLOOKUP(Violent_Incident_With_Injury[[#This Row],[School Name]],Maine_Schools[School Name],Maine_Schools[Grade Span],"Error")</f>
        <v>06-08</v>
      </c>
      <c r="J291" t="str">
        <f>_xlfn.XLOOKUP(Violent_Incident_With_Injury[[#This Row],[School Name]],Maine_Schools[School Name],Maine_Schools[Comparison School Type],"Error")</f>
        <v>Non Charter</v>
      </c>
    </row>
    <row r="292" spans="1:10">
      <c r="A292" t="s">
        <v>570</v>
      </c>
      <c r="B292" t="s">
        <v>1234</v>
      </c>
      <c r="C292" t="s">
        <v>1235</v>
      </c>
      <c r="D292" t="s">
        <v>873</v>
      </c>
      <c r="E292" t="s">
        <v>229</v>
      </c>
      <c r="F292" t="s">
        <v>1236</v>
      </c>
      <c r="G292">
        <v>0</v>
      </c>
      <c r="H292" s="43">
        <v>0</v>
      </c>
      <c r="I292" t="str">
        <f>_xlfn.XLOOKUP(Violent_Incident_With_Injury[[#This Row],[School Name]],Maine_Schools[School Name],Maine_Schools[Grade Span],"Error")</f>
        <v>09-12</v>
      </c>
      <c r="J292" t="str">
        <f>_xlfn.XLOOKUP(Violent_Incident_With_Injury[[#This Row],[School Name]],Maine_Schools[School Name],Maine_Schools[Comparison School Type],"Error")</f>
        <v>Non Charter</v>
      </c>
    </row>
    <row r="293" spans="1:10" hidden="1">
      <c r="A293" t="s">
        <v>570</v>
      </c>
      <c r="B293" t="s">
        <v>1234</v>
      </c>
      <c r="C293" t="s">
        <v>1235</v>
      </c>
      <c r="D293" t="s">
        <v>1008</v>
      </c>
      <c r="E293" t="s">
        <v>187</v>
      </c>
      <c r="F293" t="s">
        <v>1236</v>
      </c>
      <c r="G293">
        <v>0</v>
      </c>
      <c r="H293" s="43">
        <v>0</v>
      </c>
      <c r="I293" t="str">
        <f>_xlfn.XLOOKUP(Violent_Incident_With_Injury[[#This Row],[School Name]],Maine_Schools[School Name],Maine_Schools[Grade Span],"Error")</f>
        <v>05-08</v>
      </c>
      <c r="J293" t="str">
        <f>_xlfn.XLOOKUP(Violent_Incident_With_Injury[[#This Row],[School Name]],Maine_Schools[School Name],Maine_Schools[Comparison School Type],"Error")</f>
        <v>Non Charter</v>
      </c>
    </row>
    <row r="294" spans="1:10" hidden="1">
      <c r="A294" t="s">
        <v>570</v>
      </c>
      <c r="B294" t="s">
        <v>1234</v>
      </c>
      <c r="C294" t="s">
        <v>1235</v>
      </c>
      <c r="D294" t="s">
        <v>1028</v>
      </c>
      <c r="E294" t="s">
        <v>498</v>
      </c>
      <c r="F294" t="s">
        <v>1236</v>
      </c>
      <c r="G294">
        <v>0</v>
      </c>
      <c r="H294" s="43">
        <v>0</v>
      </c>
      <c r="I294" t="str">
        <f>_xlfn.XLOOKUP(Violent_Incident_With_Injury[[#This Row],[School Name]],Maine_Schools[School Name],Maine_Schools[Grade Span],"Error")</f>
        <v>PK-05</v>
      </c>
      <c r="J294" t="str">
        <f>_xlfn.XLOOKUP(Violent_Incident_With_Injury[[#This Row],[School Name]],Maine_Schools[School Name],Maine_Schools[Comparison School Type],"Error")</f>
        <v>Non Charter</v>
      </c>
    </row>
    <row r="295" spans="1:10" hidden="1">
      <c r="A295" t="s">
        <v>570</v>
      </c>
      <c r="B295" t="s">
        <v>1234</v>
      </c>
      <c r="C295" t="s">
        <v>1235</v>
      </c>
      <c r="D295" t="s">
        <v>902</v>
      </c>
      <c r="E295" t="s">
        <v>160</v>
      </c>
      <c r="F295" t="s">
        <v>1236</v>
      </c>
      <c r="G295">
        <v>0</v>
      </c>
      <c r="H295" s="43">
        <v>0</v>
      </c>
      <c r="I295" t="str">
        <f>_xlfn.XLOOKUP(Violent_Incident_With_Injury[[#This Row],[School Name]],Maine_Schools[School Name],Maine_Schools[Grade Span],"Error")</f>
        <v>KG-05</v>
      </c>
      <c r="J295" t="str">
        <f>_xlfn.XLOOKUP(Violent_Incident_With_Injury[[#This Row],[School Name]],Maine_Schools[School Name],Maine_Schools[Comparison School Type],"Error")</f>
        <v>Non Charter</v>
      </c>
    </row>
    <row r="296" spans="1:10">
      <c r="A296" t="s">
        <v>570</v>
      </c>
      <c r="B296" t="s">
        <v>1234</v>
      </c>
      <c r="C296" t="s">
        <v>1235</v>
      </c>
      <c r="D296" t="s">
        <v>902</v>
      </c>
      <c r="E296" t="s">
        <v>87</v>
      </c>
      <c r="F296" t="s">
        <v>1236</v>
      </c>
      <c r="G296">
        <v>0</v>
      </c>
      <c r="H296" s="43">
        <v>0</v>
      </c>
      <c r="I296" t="str">
        <f>_xlfn.XLOOKUP(Violent_Incident_With_Injury[[#This Row],[School Name]],Maine_Schools[School Name],Maine_Schools[Grade Span],"Error")</f>
        <v>09-12</v>
      </c>
      <c r="J296" t="str">
        <f>_xlfn.XLOOKUP(Violent_Incident_With_Injury[[#This Row],[School Name]],Maine_Schools[School Name],Maine_Schools[Comparison School Type],"Error")</f>
        <v>Non Charter</v>
      </c>
    </row>
    <row r="297" spans="1:10" hidden="1">
      <c r="A297" t="s">
        <v>570</v>
      </c>
      <c r="B297" t="s">
        <v>1234</v>
      </c>
      <c r="C297" t="s">
        <v>1235</v>
      </c>
      <c r="D297" t="s">
        <v>902</v>
      </c>
      <c r="E297" t="s">
        <v>192</v>
      </c>
      <c r="F297" t="s">
        <v>1236</v>
      </c>
      <c r="G297">
        <v>2</v>
      </c>
      <c r="H297" s="43">
        <v>7.7999999999999996E-3</v>
      </c>
      <c r="I297" t="str">
        <f>_xlfn.XLOOKUP(Violent_Incident_With_Injury[[#This Row],[School Name]],Maine_Schools[School Name],Maine_Schools[Grade Span],"Error")</f>
        <v>06-08</v>
      </c>
      <c r="J297" t="str">
        <f>_xlfn.XLOOKUP(Violent_Incident_With_Injury[[#This Row],[School Name]],Maine_Schools[School Name],Maine_Schools[Comparison School Type],"Error")</f>
        <v>Non Charter</v>
      </c>
    </row>
    <row r="298" spans="1:10" hidden="1">
      <c r="A298" t="s">
        <v>570</v>
      </c>
      <c r="B298" t="s">
        <v>1234</v>
      </c>
      <c r="C298" t="s">
        <v>1235</v>
      </c>
      <c r="D298" t="s">
        <v>806</v>
      </c>
      <c r="E298" t="s">
        <v>390</v>
      </c>
      <c r="F298" t="s">
        <v>1236</v>
      </c>
      <c r="G298">
        <v>0</v>
      </c>
      <c r="H298" s="43">
        <v>0</v>
      </c>
      <c r="I298" t="str">
        <f>_xlfn.XLOOKUP(Violent_Incident_With_Injury[[#This Row],[School Name]],Maine_Schools[School Name],Maine_Schools[Grade Span],"Error")</f>
        <v>PK-05</v>
      </c>
      <c r="J298" t="str">
        <f>_xlfn.XLOOKUP(Violent_Incident_With_Injury[[#This Row],[School Name]],Maine_Schools[School Name],Maine_Schools[Comparison School Type],"Error")</f>
        <v>Non Charter</v>
      </c>
    </row>
    <row r="299" spans="1:10" hidden="1">
      <c r="A299" t="s">
        <v>570</v>
      </c>
      <c r="B299" t="s">
        <v>1234</v>
      </c>
      <c r="C299" t="s">
        <v>1235</v>
      </c>
      <c r="D299" t="s">
        <v>1024</v>
      </c>
      <c r="E299" t="s">
        <v>145</v>
      </c>
      <c r="F299" t="s">
        <v>1236</v>
      </c>
      <c r="G299">
        <v>0</v>
      </c>
      <c r="H299" s="43">
        <v>0</v>
      </c>
      <c r="I299" t="str">
        <f>_xlfn.XLOOKUP(Violent_Incident_With_Injury[[#This Row],[School Name]],Maine_Schools[School Name],Maine_Schools[Grade Span],"Error")</f>
        <v>07-12</v>
      </c>
      <c r="J299" t="str">
        <f>_xlfn.XLOOKUP(Violent_Incident_With_Injury[[#This Row],[School Name]],Maine_Schools[School Name],Maine_Schools[Comparison School Type],"Error")</f>
        <v>Non Charter</v>
      </c>
    </row>
    <row r="300" spans="1:10" hidden="1">
      <c r="A300" t="s">
        <v>570</v>
      </c>
      <c r="B300" t="s">
        <v>1234</v>
      </c>
      <c r="C300" t="s">
        <v>1235</v>
      </c>
      <c r="D300" t="s">
        <v>1115</v>
      </c>
      <c r="E300" t="s">
        <v>499</v>
      </c>
      <c r="F300" t="s">
        <v>1236</v>
      </c>
      <c r="G300">
        <v>0</v>
      </c>
      <c r="H300" s="43">
        <v>0</v>
      </c>
      <c r="I300" t="str">
        <f>_xlfn.XLOOKUP(Violent_Incident_With_Injury[[#This Row],[School Name]],Maine_Schools[School Name],Maine_Schools[Grade Span],"Error")</f>
        <v>PK-04</v>
      </c>
      <c r="J300" t="str">
        <f>_xlfn.XLOOKUP(Violent_Incident_With_Injury[[#This Row],[School Name]],Maine_Schools[School Name],Maine_Schools[Comparison School Type],"Error")</f>
        <v>Non Charter</v>
      </c>
    </row>
    <row r="301" spans="1:10" hidden="1">
      <c r="A301" t="s">
        <v>570</v>
      </c>
      <c r="B301" t="s">
        <v>1234</v>
      </c>
      <c r="C301" t="s">
        <v>1235</v>
      </c>
      <c r="D301" t="s">
        <v>988</v>
      </c>
      <c r="E301" t="s">
        <v>500</v>
      </c>
      <c r="F301" t="s">
        <v>1236</v>
      </c>
      <c r="G301">
        <v>0</v>
      </c>
      <c r="H301" s="43">
        <v>0</v>
      </c>
      <c r="I301" t="str">
        <f>_xlfn.XLOOKUP(Violent_Incident_With_Injury[[#This Row],[School Name]],Maine_Schools[School Name],Maine_Schools[Grade Span],"Error")</f>
        <v>PK-PK</v>
      </c>
      <c r="J301" t="str">
        <f>_xlfn.XLOOKUP(Violent_Incident_With_Injury[[#This Row],[School Name]],Maine_Schools[School Name],Maine_Schools[Comparison School Type],"Error")</f>
        <v>Non Charter</v>
      </c>
    </row>
    <row r="302" spans="1:10" hidden="1">
      <c r="A302" t="s">
        <v>570</v>
      </c>
      <c r="B302" t="s">
        <v>1234</v>
      </c>
      <c r="C302" t="s">
        <v>1235</v>
      </c>
      <c r="D302" t="s">
        <v>1088</v>
      </c>
      <c r="E302" t="s">
        <v>322</v>
      </c>
      <c r="F302" t="s">
        <v>1236</v>
      </c>
      <c r="G302">
        <v>7</v>
      </c>
      <c r="H302" s="43">
        <v>5.5999999999999999E-3</v>
      </c>
      <c r="I302" t="str">
        <f>_xlfn.XLOOKUP(Violent_Incident_With_Injury[[#This Row],[School Name]],Maine_Schools[School Name],Maine_Schools[Grade Span],"Error")</f>
        <v>08-12</v>
      </c>
      <c r="J302" t="str">
        <f>_xlfn.XLOOKUP(Violent_Incident_With_Injury[[#This Row],[School Name]],Maine_Schools[School Name],Maine_Schools[Comparison School Type],"Error")</f>
        <v>Non Charter</v>
      </c>
    </row>
    <row r="303" spans="1:10" hidden="1">
      <c r="A303" t="s">
        <v>570</v>
      </c>
      <c r="B303" t="s">
        <v>1234</v>
      </c>
      <c r="C303" t="s">
        <v>1235</v>
      </c>
      <c r="D303" t="s">
        <v>1088</v>
      </c>
      <c r="E303" t="s">
        <v>197</v>
      </c>
      <c r="F303" t="s">
        <v>1236</v>
      </c>
      <c r="G303">
        <v>7</v>
      </c>
      <c r="H303" s="43">
        <v>1.52E-2</v>
      </c>
      <c r="I303" t="str">
        <f>_xlfn.XLOOKUP(Violent_Incident_With_Injury[[#This Row],[School Name]],Maine_Schools[School Name],Maine_Schools[Grade Span],"Error")</f>
        <v>06-07</v>
      </c>
      <c r="J303" t="str">
        <f>_xlfn.XLOOKUP(Violent_Incident_With_Injury[[#This Row],[School Name]],Maine_Schools[School Name],Maine_Schools[Comparison School Type],"Error")</f>
        <v>Non Charter</v>
      </c>
    </row>
    <row r="304" spans="1:10">
      <c r="A304" t="s">
        <v>570</v>
      </c>
      <c r="B304" t="s">
        <v>1234</v>
      </c>
      <c r="C304" t="s">
        <v>1235</v>
      </c>
      <c r="D304" t="s">
        <v>978</v>
      </c>
      <c r="E304" t="s">
        <v>201</v>
      </c>
      <c r="F304" t="s">
        <v>1236</v>
      </c>
      <c r="G304">
        <v>24</v>
      </c>
      <c r="H304" s="43">
        <v>3.6900000000000002E-2</v>
      </c>
      <c r="I304" t="str">
        <f>_xlfn.XLOOKUP(Violent_Incident_With_Injury[[#This Row],[School Name]],Maine_Schools[School Name],Maine_Schools[Grade Span],"Error")</f>
        <v>09-12</v>
      </c>
      <c r="J304" t="str">
        <f>_xlfn.XLOOKUP(Violent_Incident_With_Injury[[#This Row],[School Name]],Maine_Schools[School Name],Maine_Schools[Comparison School Type],"Error")</f>
        <v>Non Charter</v>
      </c>
    </row>
    <row r="305" spans="1:10" hidden="1">
      <c r="A305" t="s">
        <v>570</v>
      </c>
      <c r="B305" t="s">
        <v>1234</v>
      </c>
      <c r="C305" t="s">
        <v>1235</v>
      </c>
      <c r="D305" t="s">
        <v>978</v>
      </c>
      <c r="E305" t="s">
        <v>297</v>
      </c>
      <c r="F305" t="s">
        <v>1236</v>
      </c>
      <c r="G305">
        <v>0</v>
      </c>
      <c r="H305" s="43">
        <v>0</v>
      </c>
      <c r="I305" t="str">
        <f>_xlfn.XLOOKUP(Violent_Incident_With_Injury[[#This Row],[School Name]],Maine_Schools[School Name],Maine_Schools[Grade Span],"Error")</f>
        <v>05-08</v>
      </c>
      <c r="J305" t="str">
        <f>_xlfn.XLOOKUP(Violent_Incident_With_Injury[[#This Row],[School Name]],Maine_Schools[School Name],Maine_Schools[Comparison School Type],"Error")</f>
        <v>Non Charter</v>
      </c>
    </row>
    <row r="306" spans="1:10" hidden="1">
      <c r="A306" t="s">
        <v>570</v>
      </c>
      <c r="B306" t="s">
        <v>1234</v>
      </c>
      <c r="C306" t="s">
        <v>1235</v>
      </c>
      <c r="D306" t="s">
        <v>1088</v>
      </c>
      <c r="E306" t="s">
        <v>502</v>
      </c>
      <c r="F306" t="s">
        <v>1236</v>
      </c>
      <c r="G306">
        <v>2</v>
      </c>
      <c r="H306" s="43">
        <v>7.1999999999999998E-3</v>
      </c>
      <c r="I306" t="str">
        <f>_xlfn.XLOOKUP(Violent_Incident_With_Injury[[#This Row],[School Name]],Maine_Schools[School Name],Maine_Schools[Grade Span],"Error")</f>
        <v>KG-04</v>
      </c>
      <c r="J306" t="str">
        <f>_xlfn.XLOOKUP(Violent_Incident_With_Injury[[#This Row],[School Name]],Maine_Schools[School Name],Maine_Schools[Comparison School Type],"Error")</f>
        <v>Non Charter</v>
      </c>
    </row>
    <row r="307" spans="1:10" hidden="1">
      <c r="A307" t="s">
        <v>570</v>
      </c>
      <c r="B307" t="s">
        <v>1234</v>
      </c>
      <c r="C307" t="s">
        <v>1235</v>
      </c>
      <c r="D307" t="s">
        <v>1065</v>
      </c>
      <c r="E307" t="s">
        <v>503</v>
      </c>
      <c r="F307" t="s">
        <v>1236</v>
      </c>
      <c r="G307">
        <v>0</v>
      </c>
      <c r="H307" s="43">
        <v>0</v>
      </c>
      <c r="I307" t="str">
        <f>_xlfn.XLOOKUP(Violent_Incident_With_Injury[[#This Row],[School Name]],Maine_Schools[School Name],Maine_Schools[Grade Span],"Error")</f>
        <v>PK-KG</v>
      </c>
      <c r="J307" t="str">
        <f>_xlfn.XLOOKUP(Violent_Incident_With_Injury[[#This Row],[School Name]],Maine_Schools[School Name],Maine_Schools[Comparison School Type],"Error")</f>
        <v>Non Charter</v>
      </c>
    </row>
    <row r="308" spans="1:10">
      <c r="A308" t="s">
        <v>570</v>
      </c>
      <c r="B308" t="s">
        <v>1234</v>
      </c>
      <c r="C308" t="s">
        <v>1235</v>
      </c>
      <c r="D308" t="s">
        <v>909</v>
      </c>
      <c r="E308" t="s">
        <v>165</v>
      </c>
      <c r="F308" t="s">
        <v>1236</v>
      </c>
      <c r="G308">
        <v>0</v>
      </c>
      <c r="H308" s="43">
        <v>0</v>
      </c>
      <c r="I308" t="str">
        <f>_xlfn.XLOOKUP(Violent_Incident_With_Injury[[#This Row],[School Name]],Maine_Schools[School Name],Maine_Schools[Grade Span],"Error")</f>
        <v>09-12</v>
      </c>
      <c r="J308" t="str">
        <f>_xlfn.XLOOKUP(Violent_Incident_With_Injury[[#This Row],[School Name]],Maine_Schools[School Name],Maine_Schools[Comparison School Type],"Error")</f>
        <v>Non Charter</v>
      </c>
    </row>
    <row r="309" spans="1:10" hidden="1">
      <c r="A309" t="s">
        <v>570</v>
      </c>
      <c r="B309" t="s">
        <v>1234</v>
      </c>
      <c r="C309" t="s">
        <v>1235</v>
      </c>
      <c r="D309" t="s">
        <v>909</v>
      </c>
      <c r="E309" t="s">
        <v>256</v>
      </c>
      <c r="F309" t="s">
        <v>1236</v>
      </c>
      <c r="G309">
        <v>0</v>
      </c>
      <c r="H309" s="43">
        <v>0</v>
      </c>
      <c r="I309" t="str">
        <f>_xlfn.XLOOKUP(Violent_Incident_With_Injury[[#This Row],[School Name]],Maine_Schools[School Name],Maine_Schools[Grade Span],"Error")</f>
        <v>05-08</v>
      </c>
      <c r="J309" t="str">
        <f>_xlfn.XLOOKUP(Violent_Incident_With_Injury[[#This Row],[School Name]],Maine_Schools[School Name],Maine_Schools[Comparison School Type],"Error")</f>
        <v>Non Charter</v>
      </c>
    </row>
    <row r="310" spans="1:10" hidden="1">
      <c r="A310" t="s">
        <v>570</v>
      </c>
      <c r="B310" t="s">
        <v>1234</v>
      </c>
      <c r="C310" t="s">
        <v>1235</v>
      </c>
      <c r="D310" t="s">
        <v>886</v>
      </c>
      <c r="E310" t="s">
        <v>400</v>
      </c>
      <c r="F310" t="s">
        <v>1236</v>
      </c>
      <c r="G310">
        <v>0</v>
      </c>
      <c r="H310" s="43">
        <v>0</v>
      </c>
      <c r="I310" t="str">
        <f>_xlfn.XLOOKUP(Violent_Incident_With_Injury[[#This Row],[School Name]],Maine_Schools[School Name],Maine_Schools[Grade Span],"Error")</f>
        <v>KG-05</v>
      </c>
      <c r="J310" t="str">
        <f>_xlfn.XLOOKUP(Violent_Incident_With_Injury[[#This Row],[School Name]],Maine_Schools[School Name],Maine_Schools[Comparison School Type],"Error")</f>
        <v>Non Charter</v>
      </c>
    </row>
    <row r="311" spans="1:10">
      <c r="A311" t="s">
        <v>570</v>
      </c>
      <c r="B311" t="s">
        <v>1234</v>
      </c>
      <c r="C311" t="s">
        <v>1235</v>
      </c>
      <c r="D311" t="s">
        <v>950</v>
      </c>
      <c r="E311" t="s">
        <v>91</v>
      </c>
      <c r="F311" t="s">
        <v>1236</v>
      </c>
      <c r="G311">
        <v>1</v>
      </c>
      <c r="H311" s="43">
        <v>1.8E-3</v>
      </c>
      <c r="I311" t="str">
        <f>_xlfn.XLOOKUP(Violent_Incident_With_Injury[[#This Row],[School Name]],Maine_Schools[School Name],Maine_Schools[Grade Span],"Error")</f>
        <v>09-12</v>
      </c>
      <c r="J311" t="str">
        <f>_xlfn.XLOOKUP(Violent_Incident_With_Injury[[#This Row],[School Name]],Maine_Schools[School Name],Maine_Schools[Comparison School Type],"Error")</f>
        <v>Non Charter</v>
      </c>
    </row>
    <row r="312" spans="1:10" hidden="1">
      <c r="A312" t="s">
        <v>570</v>
      </c>
      <c r="B312" t="s">
        <v>1234</v>
      </c>
      <c r="C312" t="s">
        <v>1235</v>
      </c>
      <c r="D312" t="s">
        <v>950</v>
      </c>
      <c r="E312" t="s">
        <v>150</v>
      </c>
      <c r="F312" t="s">
        <v>1236</v>
      </c>
      <c r="G312">
        <v>0</v>
      </c>
      <c r="H312" s="43">
        <v>0</v>
      </c>
      <c r="I312" t="str">
        <f>_xlfn.XLOOKUP(Violent_Incident_With_Injury[[#This Row],[School Name]],Maine_Schools[School Name],Maine_Schools[Grade Span],"Error")</f>
        <v>06-08</v>
      </c>
      <c r="J312" t="str">
        <f>_xlfn.XLOOKUP(Violent_Incident_With_Injury[[#This Row],[School Name]],Maine_Schools[School Name],Maine_Schools[Comparison School Type],"Error")</f>
        <v>Non Charter</v>
      </c>
    </row>
    <row r="313" spans="1:10">
      <c r="A313" t="s">
        <v>570</v>
      </c>
      <c r="B313" t="s">
        <v>1234</v>
      </c>
      <c r="C313" t="s">
        <v>1235</v>
      </c>
      <c r="D313" t="s">
        <v>992</v>
      </c>
      <c r="E313" t="s">
        <v>97</v>
      </c>
      <c r="F313" t="s">
        <v>1236</v>
      </c>
      <c r="G313">
        <v>5</v>
      </c>
      <c r="H313" s="43">
        <v>2.1299999999999999E-2</v>
      </c>
      <c r="I313" t="str">
        <f>_xlfn.XLOOKUP(Violent_Incident_With_Injury[[#This Row],[School Name]],Maine_Schools[School Name],Maine_Schools[Grade Span],"Error")</f>
        <v>09-12</v>
      </c>
      <c r="J313" t="str">
        <f>_xlfn.XLOOKUP(Violent_Incident_With_Injury[[#This Row],[School Name]],Maine_Schools[School Name],Maine_Schools[Comparison School Type],"Error")</f>
        <v>Non Charter</v>
      </c>
    </row>
    <row r="314" spans="1:10" hidden="1">
      <c r="A314" t="s">
        <v>570</v>
      </c>
      <c r="B314" t="s">
        <v>1234</v>
      </c>
      <c r="C314" t="s">
        <v>1235</v>
      </c>
      <c r="D314" t="s">
        <v>1017</v>
      </c>
      <c r="E314" t="s">
        <v>403</v>
      </c>
      <c r="F314" t="s">
        <v>1236</v>
      </c>
      <c r="G314">
        <v>0</v>
      </c>
      <c r="H314" s="43">
        <v>0</v>
      </c>
      <c r="I314" t="str">
        <f>_xlfn.XLOOKUP(Violent_Incident_With_Injury[[#This Row],[School Name]],Maine_Schools[School Name],Maine_Schools[Grade Span],"Error")</f>
        <v>PK-05</v>
      </c>
      <c r="J314" t="str">
        <f>_xlfn.XLOOKUP(Violent_Incident_With_Injury[[#This Row],[School Name]],Maine_Schools[School Name],Maine_Schools[Comparison School Type],"Error")</f>
        <v>Non Charter</v>
      </c>
    </row>
    <row r="315" spans="1:10">
      <c r="A315" t="s">
        <v>570</v>
      </c>
      <c r="B315" t="s">
        <v>1234</v>
      </c>
      <c r="C315" t="s">
        <v>1235</v>
      </c>
      <c r="D315" t="s">
        <v>1017</v>
      </c>
      <c r="E315" t="s">
        <v>170</v>
      </c>
      <c r="F315" t="s">
        <v>1236</v>
      </c>
      <c r="G315">
        <v>6</v>
      </c>
      <c r="H315" s="43">
        <v>1.03E-2</v>
      </c>
      <c r="I315" t="str">
        <f>_xlfn.XLOOKUP(Violent_Incident_With_Injury[[#This Row],[School Name]],Maine_Schools[School Name],Maine_Schools[Grade Span],"Error")</f>
        <v>09-12</v>
      </c>
      <c r="J315" t="str">
        <f>_xlfn.XLOOKUP(Violent_Incident_With_Injury[[#This Row],[School Name]],Maine_Schools[School Name],Maine_Schools[Comparison School Type],"Error")</f>
        <v>Non Charter</v>
      </c>
    </row>
    <row r="316" spans="1:10" hidden="1">
      <c r="A316" t="s">
        <v>570</v>
      </c>
      <c r="B316" t="s">
        <v>1234</v>
      </c>
      <c r="C316" t="s">
        <v>1235</v>
      </c>
      <c r="D316" t="s">
        <v>778</v>
      </c>
      <c r="E316" t="s">
        <v>126</v>
      </c>
      <c r="F316" t="s">
        <v>1236</v>
      </c>
      <c r="G316">
        <v>0</v>
      </c>
      <c r="H316" s="43">
        <v>0</v>
      </c>
      <c r="I316" t="str">
        <f>_xlfn.XLOOKUP(Violent_Incident_With_Injury[[#This Row],[School Name]],Maine_Schools[School Name],Maine_Schools[Grade Span],"Error")</f>
        <v>PK-04</v>
      </c>
      <c r="J316" t="str">
        <f>_xlfn.XLOOKUP(Violent_Incident_With_Injury[[#This Row],[School Name]],Maine_Schools[School Name],Maine_Schools[Comparison School Type],"Error")</f>
        <v>Non Charter</v>
      </c>
    </row>
    <row r="317" spans="1:10">
      <c r="A317" t="s">
        <v>570</v>
      </c>
      <c r="B317" t="s">
        <v>1234</v>
      </c>
      <c r="C317" t="s">
        <v>1235</v>
      </c>
      <c r="D317" t="s">
        <v>1002</v>
      </c>
      <c r="E317" t="s">
        <v>155</v>
      </c>
      <c r="F317" t="s">
        <v>1236</v>
      </c>
      <c r="G317">
        <v>2</v>
      </c>
      <c r="H317" s="43">
        <v>5.1000000000000004E-3</v>
      </c>
      <c r="I317" t="str">
        <f>_xlfn.XLOOKUP(Violent_Incident_With_Injury[[#This Row],[School Name]],Maine_Schools[School Name],Maine_Schools[Grade Span],"Error")</f>
        <v>09-12</v>
      </c>
      <c r="J317" t="str">
        <f>_xlfn.XLOOKUP(Violent_Incident_With_Injury[[#This Row],[School Name]],Maine_Schools[School Name],Maine_Schools[Comparison School Type],"Error")</f>
        <v>Non Charter</v>
      </c>
    </row>
    <row r="318" spans="1:10" hidden="1">
      <c r="A318" t="s">
        <v>570</v>
      </c>
      <c r="B318" t="s">
        <v>1234</v>
      </c>
      <c r="C318" t="s">
        <v>1235</v>
      </c>
      <c r="D318" t="s">
        <v>1002</v>
      </c>
      <c r="E318" t="s">
        <v>505</v>
      </c>
      <c r="F318" t="s">
        <v>1236</v>
      </c>
      <c r="G318">
        <v>0</v>
      </c>
      <c r="H318" s="43">
        <v>0</v>
      </c>
      <c r="I318" t="str">
        <f>_xlfn.XLOOKUP(Violent_Incident_With_Injury[[#This Row],[School Name]],Maine_Schools[School Name],Maine_Schools[Grade Span],"Error")</f>
        <v>06-08</v>
      </c>
      <c r="J318" t="str">
        <f>_xlfn.XLOOKUP(Violent_Incident_With_Injury[[#This Row],[School Name]],Maine_Schools[School Name],Maine_Schools[Comparison School Type],"Error")</f>
        <v>Non Charter</v>
      </c>
    </row>
    <row r="319" spans="1:10" hidden="1">
      <c r="A319" t="s">
        <v>570</v>
      </c>
      <c r="B319" t="s">
        <v>1234</v>
      </c>
      <c r="C319" t="s">
        <v>1235</v>
      </c>
      <c r="D319" t="s">
        <v>965</v>
      </c>
      <c r="E319" t="s">
        <v>174</v>
      </c>
      <c r="F319" t="s">
        <v>1236</v>
      </c>
      <c r="G319">
        <v>0</v>
      </c>
      <c r="H319" s="43">
        <v>0</v>
      </c>
      <c r="I319" t="str">
        <f>_xlfn.XLOOKUP(Violent_Incident_With_Injury[[#This Row],[School Name]],Maine_Schools[School Name],Maine_Schools[Grade Span],"Error")</f>
        <v>PK-06</v>
      </c>
      <c r="J319" t="str">
        <f>_xlfn.XLOOKUP(Violent_Incident_With_Injury[[#This Row],[School Name]],Maine_Schools[School Name],Maine_Schools[Comparison School Type],"Error")</f>
        <v>Non Charter</v>
      </c>
    </row>
    <row r="320" spans="1:10" hidden="1">
      <c r="A320" t="s">
        <v>570</v>
      </c>
      <c r="B320" t="s">
        <v>1234</v>
      </c>
      <c r="C320" t="s">
        <v>1235</v>
      </c>
      <c r="D320" t="s">
        <v>965</v>
      </c>
      <c r="E320" t="s">
        <v>207</v>
      </c>
      <c r="F320" t="s">
        <v>1236</v>
      </c>
      <c r="G320">
        <v>1</v>
      </c>
      <c r="H320" s="43">
        <v>2.8999999999999998E-3</v>
      </c>
      <c r="I320" t="str">
        <f>_xlfn.XLOOKUP(Violent_Incident_With_Injury[[#This Row],[School Name]],Maine_Schools[School Name],Maine_Schools[Grade Span],"Error")</f>
        <v>PK-06</v>
      </c>
      <c r="J320" t="str">
        <f>_xlfn.XLOOKUP(Violent_Incident_With_Injury[[#This Row],[School Name]],Maine_Schools[School Name],Maine_Schools[Comparison School Type],"Error")</f>
        <v>Non Charter</v>
      </c>
    </row>
    <row r="321" spans="1:10">
      <c r="A321" t="s">
        <v>570</v>
      </c>
      <c r="B321" t="s">
        <v>1234</v>
      </c>
      <c r="C321" t="s">
        <v>1235</v>
      </c>
      <c r="D321" t="s">
        <v>965</v>
      </c>
      <c r="E321" t="s">
        <v>178</v>
      </c>
      <c r="F321" t="s">
        <v>1236</v>
      </c>
      <c r="G321">
        <v>2</v>
      </c>
      <c r="H321" s="43">
        <v>1.8E-3</v>
      </c>
      <c r="I321" t="str">
        <f>_xlfn.XLOOKUP(Violent_Incident_With_Injury[[#This Row],[School Name]],Maine_Schools[School Name],Maine_Schools[Grade Span],"Error")</f>
        <v>09-12</v>
      </c>
      <c r="J321" t="str">
        <f>_xlfn.XLOOKUP(Violent_Incident_With_Injury[[#This Row],[School Name]],Maine_Schools[School Name],Maine_Schools[Comparison School Type],"Error")</f>
        <v>Non Charter</v>
      </c>
    </row>
    <row r="322" spans="1:10" hidden="1">
      <c r="A322" t="s">
        <v>570</v>
      </c>
      <c r="B322" t="s">
        <v>1234</v>
      </c>
      <c r="C322" t="s">
        <v>1235</v>
      </c>
      <c r="D322" t="s">
        <v>965</v>
      </c>
      <c r="E322" t="s">
        <v>211</v>
      </c>
      <c r="F322" t="s">
        <v>1236</v>
      </c>
      <c r="G322">
        <v>2</v>
      </c>
      <c r="H322" s="43">
        <v>3.5999999999999999E-3</v>
      </c>
      <c r="I322" t="str">
        <f>_xlfn.XLOOKUP(Violent_Incident_With_Injury[[#This Row],[School Name]],Maine_Schools[School Name],Maine_Schools[Grade Span],"Error")</f>
        <v>07-08</v>
      </c>
      <c r="J322" t="str">
        <f>_xlfn.XLOOKUP(Violent_Incident_With_Injury[[#This Row],[School Name]],Maine_Schools[School Name],Maine_Schools[Comparison School Type],"Error")</f>
        <v>Non Charter</v>
      </c>
    </row>
    <row r="323" spans="1:10" hidden="1">
      <c r="A323" t="s">
        <v>570</v>
      </c>
      <c r="B323" t="s">
        <v>1234</v>
      </c>
      <c r="C323" t="s">
        <v>1235</v>
      </c>
      <c r="D323" t="s">
        <v>1192</v>
      </c>
      <c r="E323" t="s">
        <v>410</v>
      </c>
      <c r="F323" t="s">
        <v>1236</v>
      </c>
      <c r="G323">
        <v>0</v>
      </c>
      <c r="H323" s="43">
        <v>0</v>
      </c>
      <c r="I323" t="str">
        <f>_xlfn.XLOOKUP(Violent_Incident_With_Injury[[#This Row],[School Name]],Maine_Schools[School Name],Maine_Schools[Grade Span],"Error")</f>
        <v>KG-04</v>
      </c>
      <c r="J323" t="str">
        <f>_xlfn.XLOOKUP(Violent_Incident_With_Injury[[#This Row],[School Name]],Maine_Schools[School Name],Maine_Schools[Comparison School Type],"Error")</f>
        <v>Non Charter</v>
      </c>
    </row>
    <row r="324" spans="1:10" hidden="1">
      <c r="A324" t="s">
        <v>570</v>
      </c>
      <c r="B324" t="s">
        <v>1234</v>
      </c>
      <c r="C324" t="s">
        <v>1235</v>
      </c>
      <c r="D324" t="s">
        <v>944</v>
      </c>
      <c r="E324" t="s">
        <v>413</v>
      </c>
      <c r="F324" t="s">
        <v>1236</v>
      </c>
      <c r="G324">
        <v>2</v>
      </c>
      <c r="H324" s="43">
        <v>1.6799999999999999E-2</v>
      </c>
      <c r="I324" t="str">
        <f>_xlfn.XLOOKUP(Violent_Incident_With_Injury[[#This Row],[School Name]],Maine_Schools[School Name],Maine_Schools[Grade Span],"Error")</f>
        <v>KG-08</v>
      </c>
      <c r="J324" t="str">
        <f>_xlfn.XLOOKUP(Violent_Incident_With_Injury[[#This Row],[School Name]],Maine_Schools[School Name],Maine_Schools[Comparison School Type],"Error")</f>
        <v>Non Charter</v>
      </c>
    </row>
    <row r="325" spans="1:10" hidden="1">
      <c r="A325" t="s">
        <v>570</v>
      </c>
      <c r="B325" t="s">
        <v>1234</v>
      </c>
      <c r="C325" t="s">
        <v>1235</v>
      </c>
      <c r="D325" t="s">
        <v>965</v>
      </c>
      <c r="E325" t="s">
        <v>291</v>
      </c>
      <c r="F325" t="s">
        <v>1236</v>
      </c>
      <c r="G325">
        <v>2</v>
      </c>
      <c r="H325" s="43">
        <v>4.7999999999999996E-3</v>
      </c>
      <c r="I325" t="str">
        <f>_xlfn.XLOOKUP(Violent_Incident_With_Injury[[#This Row],[School Name]],Maine_Schools[School Name],Maine_Schools[Grade Span],"Error")</f>
        <v>PK-06</v>
      </c>
      <c r="J325" t="str">
        <f>_xlfn.XLOOKUP(Violent_Incident_With_Injury[[#This Row],[School Name]],Maine_Schools[School Name],Maine_Schools[Comparison School Type],"Error")</f>
        <v>Non Charter</v>
      </c>
    </row>
    <row r="326" spans="1:10" hidden="1">
      <c r="A326" t="s">
        <v>570</v>
      </c>
      <c r="B326" t="s">
        <v>1234</v>
      </c>
      <c r="C326" t="s">
        <v>1235</v>
      </c>
      <c r="D326" t="s">
        <v>717</v>
      </c>
      <c r="E326" t="s">
        <v>415</v>
      </c>
      <c r="F326" t="s">
        <v>1236</v>
      </c>
      <c r="G326">
        <v>1</v>
      </c>
      <c r="H326" s="43">
        <v>2.2000000000000001E-3</v>
      </c>
      <c r="I326" t="str">
        <f>_xlfn.XLOOKUP(Violent_Incident_With_Injury[[#This Row],[School Name]],Maine_Schools[School Name],Maine_Schools[Grade Span],"Error")</f>
        <v>PK-06</v>
      </c>
      <c r="J326" t="str">
        <f>_xlfn.XLOOKUP(Violent_Incident_With_Injury[[#This Row],[School Name]],Maine_Schools[School Name],Maine_Schools[Comparison School Type],"Error")</f>
        <v>Non Charter</v>
      </c>
    </row>
    <row r="327" spans="1:10" hidden="1">
      <c r="A327" t="s">
        <v>570</v>
      </c>
      <c r="B327" t="s">
        <v>1234</v>
      </c>
      <c r="C327" t="s">
        <v>1235</v>
      </c>
      <c r="D327" t="s">
        <v>819</v>
      </c>
      <c r="E327" t="s">
        <v>506</v>
      </c>
      <c r="F327" t="s">
        <v>1236</v>
      </c>
      <c r="G327">
        <v>0</v>
      </c>
      <c r="H327" s="43">
        <v>0</v>
      </c>
      <c r="I327" t="str">
        <f>_xlfn.XLOOKUP(Violent_Incident_With_Injury[[#This Row],[School Name]],Maine_Schools[School Name],Maine_Schools[Grade Span],"Error")</f>
        <v>PK-04</v>
      </c>
      <c r="J327" t="str">
        <f>_xlfn.XLOOKUP(Violent_Incident_With_Injury[[#This Row],[School Name]],Maine_Schools[School Name],Maine_Schools[Comparison School Type],"Error")</f>
        <v>Non Charter</v>
      </c>
    </row>
    <row r="328" spans="1:10" hidden="1">
      <c r="A328" t="s">
        <v>570</v>
      </c>
      <c r="B328" t="s">
        <v>1234</v>
      </c>
      <c r="C328" t="s">
        <v>1235</v>
      </c>
      <c r="D328" t="s">
        <v>886</v>
      </c>
      <c r="E328" t="s">
        <v>507</v>
      </c>
      <c r="F328" t="s">
        <v>1236</v>
      </c>
      <c r="G328">
        <v>0</v>
      </c>
      <c r="H328" s="43">
        <v>0</v>
      </c>
      <c r="I328" t="str">
        <f>_xlfn.XLOOKUP(Violent_Incident_With_Injury[[#This Row],[School Name]],Maine_Schools[School Name],Maine_Schools[Grade Span],"Error")</f>
        <v>PK-05</v>
      </c>
      <c r="J328" t="str">
        <f>_xlfn.XLOOKUP(Violent_Incident_With_Injury[[#This Row],[School Name]],Maine_Schools[School Name],Maine_Schools[Comparison School Type],"Error")</f>
        <v>Non Charter</v>
      </c>
    </row>
    <row r="329" spans="1:10" hidden="1">
      <c r="A329" t="s">
        <v>570</v>
      </c>
      <c r="B329" t="s">
        <v>1234</v>
      </c>
      <c r="C329" t="s">
        <v>1235</v>
      </c>
      <c r="D329" t="s">
        <v>1169</v>
      </c>
      <c r="E329" t="s">
        <v>418</v>
      </c>
      <c r="F329" t="s">
        <v>1236</v>
      </c>
      <c r="G329">
        <v>0</v>
      </c>
      <c r="H329" s="43">
        <v>0</v>
      </c>
      <c r="I329" t="str">
        <f>_xlfn.XLOOKUP(Violent_Incident_With_Injury[[#This Row],[School Name]],Maine_Schools[School Name],Maine_Schools[Grade Span],"Error")</f>
        <v>PK-08</v>
      </c>
      <c r="J329" t="str">
        <f>_xlfn.XLOOKUP(Violent_Incident_With_Injury[[#This Row],[School Name]],Maine_Schools[School Name],Maine_Schools[Comparison School Type],"Error")</f>
        <v>Non Charter</v>
      </c>
    </row>
    <row r="330" spans="1:10" hidden="1">
      <c r="A330" t="s">
        <v>570</v>
      </c>
      <c r="B330" t="s">
        <v>1234</v>
      </c>
      <c r="C330" t="s">
        <v>1235</v>
      </c>
      <c r="D330" t="s">
        <v>994</v>
      </c>
      <c r="E330" t="s">
        <v>309</v>
      </c>
      <c r="F330" t="s">
        <v>1236</v>
      </c>
      <c r="G330">
        <v>0</v>
      </c>
      <c r="H330" s="43">
        <v>0</v>
      </c>
      <c r="I330" t="str">
        <f>_xlfn.XLOOKUP(Violent_Incident_With_Injury[[#This Row],[School Name]],Maine_Schools[School Name],Maine_Schools[Grade Span],"Error")</f>
        <v>PK-05</v>
      </c>
      <c r="J330" t="str">
        <f>_xlfn.XLOOKUP(Violent_Incident_With_Injury[[#This Row],[School Name]],Maine_Schools[School Name],Maine_Schools[Comparison School Type],"Error")</f>
        <v>Non Charter</v>
      </c>
    </row>
    <row r="331" spans="1:10">
      <c r="A331" t="s">
        <v>570</v>
      </c>
      <c r="B331" t="s">
        <v>1234</v>
      </c>
      <c r="C331" t="s">
        <v>1235</v>
      </c>
      <c r="D331" t="s">
        <v>1010</v>
      </c>
      <c r="E331" t="s">
        <v>319</v>
      </c>
      <c r="F331" t="s">
        <v>1236</v>
      </c>
      <c r="G331">
        <v>1</v>
      </c>
      <c r="H331" s="43">
        <v>7.0000000000000001E-3</v>
      </c>
      <c r="I331" t="str">
        <f>_xlfn.XLOOKUP(Violent_Incident_With_Injury[[#This Row],[School Name]],Maine_Schools[School Name],Maine_Schools[Grade Span],"Error")</f>
        <v>09-12</v>
      </c>
      <c r="J331" t="str">
        <f>_xlfn.XLOOKUP(Violent_Incident_With_Injury[[#This Row],[School Name]],Maine_Schools[School Name],Maine_Schools[Comparison School Type],"Error")</f>
        <v>Non Charter</v>
      </c>
    </row>
    <row r="332" spans="1:10" hidden="1">
      <c r="A332" t="s">
        <v>570</v>
      </c>
      <c r="B332" t="s">
        <v>1234</v>
      </c>
      <c r="C332" t="s">
        <v>1235</v>
      </c>
      <c r="D332" t="s">
        <v>1040</v>
      </c>
      <c r="E332" t="s">
        <v>216</v>
      </c>
      <c r="F332" t="s">
        <v>1236</v>
      </c>
      <c r="G332">
        <v>3</v>
      </c>
      <c r="H332" s="43">
        <v>7.6E-3</v>
      </c>
      <c r="I332" t="str">
        <f>_xlfn.XLOOKUP(Violent_Incident_With_Injury[[#This Row],[School Name]],Maine_Schools[School Name],Maine_Schools[Grade Span],"Error")</f>
        <v>05-12</v>
      </c>
      <c r="J332" t="str">
        <f>_xlfn.XLOOKUP(Violent_Incident_With_Injury[[#This Row],[School Name]],Maine_Schools[School Name],Maine_Schools[Comparison School Type],"Error")</f>
        <v>Non Charter</v>
      </c>
    </row>
    <row r="333" spans="1:10" hidden="1">
      <c r="A333" t="s">
        <v>570</v>
      </c>
      <c r="B333" t="s">
        <v>1234</v>
      </c>
      <c r="C333" t="s">
        <v>1235</v>
      </c>
      <c r="D333" t="s">
        <v>845</v>
      </c>
      <c r="E333" t="s">
        <v>206</v>
      </c>
      <c r="F333" t="s">
        <v>1236</v>
      </c>
      <c r="G333">
        <v>0</v>
      </c>
      <c r="H333" s="43">
        <v>0</v>
      </c>
      <c r="I333" t="str">
        <f>_xlfn.XLOOKUP(Violent_Incident_With_Injury[[#This Row],[School Name]],Maine_Schools[School Name],Maine_Schools[Grade Span],"Error")</f>
        <v>06-08</v>
      </c>
      <c r="J333" t="str">
        <f>_xlfn.XLOOKUP(Violent_Incident_With_Injury[[#This Row],[School Name]],Maine_Schools[School Name],Maine_Schools[Comparison School Type],"Error")</f>
        <v>Non Charter</v>
      </c>
    </row>
    <row r="334" spans="1:10" hidden="1">
      <c r="A334" t="s">
        <v>570</v>
      </c>
      <c r="B334" t="s">
        <v>1234</v>
      </c>
      <c r="C334" t="s">
        <v>1235</v>
      </c>
      <c r="D334" t="s">
        <v>1081</v>
      </c>
      <c r="E334" t="s">
        <v>510</v>
      </c>
      <c r="F334" t="s">
        <v>1236</v>
      </c>
      <c r="G334">
        <v>0</v>
      </c>
      <c r="H334" s="43">
        <v>0</v>
      </c>
      <c r="I334" t="str">
        <f>_xlfn.XLOOKUP(Violent_Incident_With_Injury[[#This Row],[School Name]],Maine_Schools[School Name],Maine_Schools[Grade Span],"Error")</f>
        <v>PK-04</v>
      </c>
      <c r="J334" t="str">
        <f>_xlfn.XLOOKUP(Violent_Incident_With_Injury[[#This Row],[School Name]],Maine_Schools[School Name],Maine_Schools[Comparison School Type],"Error")</f>
        <v>Non Charter</v>
      </c>
    </row>
    <row r="335" spans="1:10" hidden="1">
      <c r="A335" t="s">
        <v>570</v>
      </c>
      <c r="B335" t="s">
        <v>1234</v>
      </c>
      <c r="C335" t="s">
        <v>1235</v>
      </c>
      <c r="D335" t="s">
        <v>893</v>
      </c>
      <c r="E335" t="s">
        <v>421</v>
      </c>
      <c r="F335" t="s">
        <v>1236</v>
      </c>
      <c r="G335">
        <v>0</v>
      </c>
      <c r="H335" s="43">
        <v>0</v>
      </c>
      <c r="I335" t="str">
        <f>_xlfn.XLOOKUP(Violent_Incident_With_Injury[[#This Row],[School Name]],Maine_Schools[School Name],Maine_Schools[Grade Span],"Error")</f>
        <v>PK-05</v>
      </c>
      <c r="J335" t="str">
        <f>_xlfn.XLOOKUP(Violent_Incident_With_Injury[[#This Row],[School Name]],Maine_Schools[School Name],Maine_Schools[Comparison School Type],"Error")</f>
        <v>Non Charter</v>
      </c>
    </row>
    <row r="336" spans="1:10" hidden="1">
      <c r="A336" t="s">
        <v>570</v>
      </c>
      <c r="B336" t="s">
        <v>1234</v>
      </c>
      <c r="C336" t="s">
        <v>1235</v>
      </c>
      <c r="D336" t="s">
        <v>1132</v>
      </c>
      <c r="E336" t="s">
        <v>395</v>
      </c>
      <c r="F336" t="s">
        <v>1236</v>
      </c>
      <c r="G336">
        <v>0</v>
      </c>
      <c r="H336" s="43">
        <v>0</v>
      </c>
      <c r="I336" t="str">
        <f>_xlfn.XLOOKUP(Violent_Incident_With_Injury[[#This Row],[School Name]],Maine_Schools[School Name],Maine_Schools[Grade Span],"Error")</f>
        <v>PK-02</v>
      </c>
      <c r="J336" t="str">
        <f>_xlfn.XLOOKUP(Violent_Incident_With_Injury[[#This Row],[School Name]],Maine_Schools[School Name],Maine_Schools[Comparison School Type],"Error")</f>
        <v>Non Charter</v>
      </c>
    </row>
    <row r="337" spans="1:10" hidden="1">
      <c r="A337" t="s">
        <v>570</v>
      </c>
      <c r="B337" t="s">
        <v>1234</v>
      </c>
      <c r="C337" t="s">
        <v>1235</v>
      </c>
      <c r="D337" t="s">
        <v>1135</v>
      </c>
      <c r="E337" t="s">
        <v>67</v>
      </c>
      <c r="F337" t="s">
        <v>1236</v>
      </c>
      <c r="G337">
        <v>0</v>
      </c>
      <c r="H337" s="43">
        <v>0</v>
      </c>
      <c r="I337" t="str">
        <f>_xlfn.XLOOKUP(Violent_Incident_With_Injury[[#This Row],[School Name]],Maine_Schools[School Name],Maine_Schools[Grade Span],"Error")</f>
        <v>PK-06</v>
      </c>
      <c r="J337" t="str">
        <f>_xlfn.XLOOKUP(Violent_Incident_With_Injury[[#This Row],[School Name]],Maine_Schools[School Name],Maine_Schools[Comparison School Type],"Error")</f>
        <v>Non Charter</v>
      </c>
    </row>
    <row r="338" spans="1:10" hidden="1">
      <c r="A338" t="s">
        <v>570</v>
      </c>
      <c r="B338" t="s">
        <v>1234</v>
      </c>
      <c r="C338" t="s">
        <v>1235</v>
      </c>
      <c r="D338" t="s">
        <v>1135</v>
      </c>
      <c r="E338" t="s">
        <v>424</v>
      </c>
      <c r="F338" t="s">
        <v>1236</v>
      </c>
      <c r="G338">
        <v>0</v>
      </c>
      <c r="H338" s="43">
        <v>0</v>
      </c>
      <c r="I338" t="str">
        <f>_xlfn.XLOOKUP(Violent_Incident_With_Injury[[#This Row],[School Name]],Maine_Schools[School Name],Maine_Schools[Grade Span],"Error")</f>
        <v>07-12</v>
      </c>
      <c r="J338" t="str">
        <f>_xlfn.XLOOKUP(Violent_Incident_With_Injury[[#This Row],[School Name]],Maine_Schools[School Name],Maine_Schools[Comparison School Type],"Error")</f>
        <v>Non Charter</v>
      </c>
    </row>
    <row r="339" spans="1:10" hidden="1">
      <c r="A339" t="s">
        <v>570</v>
      </c>
      <c r="B339" t="s">
        <v>1234</v>
      </c>
      <c r="C339" t="s">
        <v>1235</v>
      </c>
      <c r="D339" t="s">
        <v>939</v>
      </c>
      <c r="E339" t="s">
        <v>511</v>
      </c>
      <c r="F339" t="s">
        <v>1236</v>
      </c>
      <c r="G339">
        <v>0</v>
      </c>
      <c r="H339" s="43">
        <v>0</v>
      </c>
      <c r="I339" t="str">
        <f>_xlfn.XLOOKUP(Violent_Incident_With_Injury[[#This Row],[School Name]],Maine_Schools[School Name],Maine_Schools[Grade Span],"Error")</f>
        <v>KG-05</v>
      </c>
      <c r="J339" t="str">
        <f>_xlfn.XLOOKUP(Violent_Incident_With_Injury[[#This Row],[School Name]],Maine_Schools[School Name],Maine_Schools[Comparison School Type],"Error")</f>
        <v>Non Charter</v>
      </c>
    </row>
    <row r="340" spans="1:10" hidden="1">
      <c r="A340" t="s">
        <v>570</v>
      </c>
      <c r="B340" t="s">
        <v>1234</v>
      </c>
      <c r="C340" t="s">
        <v>1235</v>
      </c>
      <c r="D340" t="s">
        <v>1158</v>
      </c>
      <c r="E340" t="s">
        <v>512</v>
      </c>
      <c r="F340" t="s">
        <v>1236</v>
      </c>
      <c r="G340">
        <v>0</v>
      </c>
      <c r="H340" s="43">
        <v>0</v>
      </c>
      <c r="I340" t="str">
        <f>_xlfn.XLOOKUP(Violent_Incident_With_Injury[[#This Row],[School Name]],Maine_Schools[School Name],Maine_Schools[Grade Span],"Error")</f>
        <v>KG-02</v>
      </c>
      <c r="J340" t="str">
        <f>_xlfn.XLOOKUP(Violent_Incident_With_Injury[[#This Row],[School Name]],Maine_Schools[School Name],Maine_Schools[Comparison School Type],"Error")</f>
        <v>Non Charter</v>
      </c>
    </row>
    <row r="341" spans="1:10" hidden="1">
      <c r="A341" t="s">
        <v>570</v>
      </c>
      <c r="B341" t="s">
        <v>1234</v>
      </c>
      <c r="C341" t="s">
        <v>1235</v>
      </c>
      <c r="D341" t="s">
        <v>961</v>
      </c>
      <c r="E341" t="s">
        <v>426</v>
      </c>
      <c r="F341" t="s">
        <v>1236</v>
      </c>
      <c r="G341">
        <v>1</v>
      </c>
      <c r="H341" s="43">
        <v>2.2000000000000001E-3</v>
      </c>
      <c r="I341" t="str">
        <f>_xlfn.XLOOKUP(Violent_Incident_With_Injury[[#This Row],[School Name]],Maine_Schools[School Name],Maine_Schools[Grade Span],"Error")</f>
        <v>PK-06</v>
      </c>
      <c r="J341" t="str">
        <f>_xlfn.XLOOKUP(Violent_Incident_With_Injury[[#This Row],[School Name]],Maine_Schools[School Name],Maine_Schools[Comparison School Type],"Error")</f>
        <v>Non Charter</v>
      </c>
    </row>
    <row r="342" spans="1:10">
      <c r="A342" t="s">
        <v>570</v>
      </c>
      <c r="B342" t="s">
        <v>1234</v>
      </c>
      <c r="C342" t="s">
        <v>1235</v>
      </c>
      <c r="D342" t="s">
        <v>961</v>
      </c>
      <c r="E342" t="s">
        <v>279</v>
      </c>
      <c r="F342" t="s">
        <v>1236</v>
      </c>
      <c r="G342">
        <v>0</v>
      </c>
      <c r="H342" s="43">
        <v>0</v>
      </c>
      <c r="I342" t="str">
        <f>_xlfn.XLOOKUP(Violent_Incident_With_Injury[[#This Row],[School Name]],Maine_Schools[School Name],Maine_Schools[Grade Span],"Error")</f>
        <v>09-12</v>
      </c>
      <c r="J342" t="str">
        <f>_xlfn.XLOOKUP(Violent_Incident_With_Injury[[#This Row],[School Name]],Maine_Schools[School Name],Maine_Schools[Comparison School Type],"Error")</f>
        <v>Non Charter</v>
      </c>
    </row>
    <row r="343" spans="1:10" hidden="1">
      <c r="A343" t="s">
        <v>570</v>
      </c>
      <c r="B343" t="s">
        <v>1234</v>
      </c>
      <c r="C343" t="s">
        <v>1235</v>
      </c>
      <c r="D343" t="s">
        <v>753</v>
      </c>
      <c r="E343" t="s">
        <v>513</v>
      </c>
      <c r="F343" t="s">
        <v>1236</v>
      </c>
      <c r="G343">
        <v>0</v>
      </c>
      <c r="H343" s="43">
        <v>0</v>
      </c>
      <c r="I343" t="str">
        <f>_xlfn.XLOOKUP(Violent_Incident_With_Injury[[#This Row],[School Name]],Maine_Schools[School Name],Maine_Schools[Grade Span],"Error")</f>
        <v>PK-04</v>
      </c>
      <c r="J343" t="str">
        <f>_xlfn.XLOOKUP(Violent_Incident_With_Injury[[#This Row],[School Name]],Maine_Schools[School Name],Maine_Schools[Comparison School Type],"Error")</f>
        <v>Non Charter</v>
      </c>
    </row>
    <row r="344" spans="1:10">
      <c r="A344" t="s">
        <v>570</v>
      </c>
      <c r="B344" t="s">
        <v>1234</v>
      </c>
      <c r="C344" t="s">
        <v>1235</v>
      </c>
      <c r="D344" t="s">
        <v>886</v>
      </c>
      <c r="E344" t="s">
        <v>101</v>
      </c>
      <c r="F344" t="s">
        <v>1236</v>
      </c>
      <c r="G344">
        <v>6</v>
      </c>
      <c r="H344" s="43">
        <v>5.4999999999999997E-3</v>
      </c>
      <c r="I344" t="str">
        <f>_xlfn.XLOOKUP(Violent_Incident_With_Injury[[#This Row],[School Name]],Maine_Schools[School Name],Maine_Schools[Grade Span],"Error")</f>
        <v>09-12</v>
      </c>
      <c r="J344" t="str">
        <f>_xlfn.XLOOKUP(Violent_Incident_With_Injury[[#This Row],[School Name]],Maine_Schools[School Name],Maine_Schools[Comparison School Type],"Error")</f>
        <v>Non Charter</v>
      </c>
    </row>
    <row r="345" spans="1:10" hidden="1">
      <c r="A345" t="s">
        <v>570</v>
      </c>
      <c r="B345" t="s">
        <v>1234</v>
      </c>
      <c r="C345" t="s">
        <v>1235</v>
      </c>
      <c r="D345" t="s">
        <v>913</v>
      </c>
      <c r="E345" t="s">
        <v>514</v>
      </c>
      <c r="F345" t="s">
        <v>1236</v>
      </c>
      <c r="G345">
        <v>0</v>
      </c>
      <c r="H345" s="43">
        <v>0</v>
      </c>
      <c r="I345" t="str">
        <f>_xlfn.XLOOKUP(Violent_Incident_With_Injury[[#This Row],[School Name]],Maine_Schools[School Name],Maine_Schools[Grade Span],"Error")</f>
        <v>PK-05</v>
      </c>
      <c r="J345" t="str">
        <f>_xlfn.XLOOKUP(Violent_Incident_With_Injury[[#This Row],[School Name]],Maine_Schools[School Name],Maine_Schools[Comparison School Type],"Error")</f>
        <v>Non Charter</v>
      </c>
    </row>
    <row r="346" spans="1:10" hidden="1">
      <c r="A346" t="s">
        <v>570</v>
      </c>
      <c r="B346" t="s">
        <v>1234</v>
      </c>
      <c r="C346" t="s">
        <v>1235</v>
      </c>
      <c r="D346" t="s">
        <v>1035</v>
      </c>
      <c r="E346" t="s">
        <v>515</v>
      </c>
      <c r="F346" t="s">
        <v>1236</v>
      </c>
      <c r="G346">
        <v>0</v>
      </c>
      <c r="H346" s="43">
        <v>0</v>
      </c>
      <c r="I346" t="str">
        <f>_xlfn.XLOOKUP(Violent_Incident_With_Injury[[#This Row],[School Name]],Maine_Schools[School Name],Maine_Schools[Grade Span],"Error")</f>
        <v>PK-06</v>
      </c>
      <c r="J346" t="str">
        <f>_xlfn.XLOOKUP(Violent_Incident_With_Injury[[#This Row],[School Name]],Maine_Schools[School Name],Maine_Schools[Comparison School Type],"Error")</f>
        <v>Non Charter</v>
      </c>
    </row>
    <row r="347" spans="1:10">
      <c r="A347" t="s">
        <v>570</v>
      </c>
      <c r="B347" t="s">
        <v>1234</v>
      </c>
      <c r="C347" t="s">
        <v>1235</v>
      </c>
      <c r="D347" t="s">
        <v>1132</v>
      </c>
      <c r="E347" t="s">
        <v>353</v>
      </c>
      <c r="F347" t="s">
        <v>1236</v>
      </c>
      <c r="G347">
        <v>0</v>
      </c>
      <c r="H347" s="43">
        <v>0</v>
      </c>
      <c r="I347" t="str">
        <f>_xlfn.XLOOKUP(Violent_Incident_With_Injury[[#This Row],[School Name]],Maine_Schools[School Name],Maine_Schools[Grade Span],"Error")</f>
        <v>09-12</v>
      </c>
      <c r="J347" t="str">
        <f>_xlfn.XLOOKUP(Violent_Incident_With_Injury[[#This Row],[School Name]],Maine_Schools[School Name],Maine_Schools[Comparison School Type],"Error")</f>
        <v>Non Charter</v>
      </c>
    </row>
    <row r="348" spans="1:10" hidden="1">
      <c r="A348" t="s">
        <v>570</v>
      </c>
      <c r="B348" t="s">
        <v>1234</v>
      </c>
      <c r="C348" t="s">
        <v>1235</v>
      </c>
      <c r="D348" t="s">
        <v>1132</v>
      </c>
      <c r="E348" t="s">
        <v>159</v>
      </c>
      <c r="F348" t="s">
        <v>1236</v>
      </c>
      <c r="G348">
        <v>1</v>
      </c>
      <c r="H348" s="43">
        <v>2.7000000000000001E-3</v>
      </c>
      <c r="I348" t="str">
        <f>_xlfn.XLOOKUP(Violent_Incident_With_Injury[[#This Row],[School Name]],Maine_Schools[School Name],Maine_Schools[Grade Span],"Error")</f>
        <v>06-08</v>
      </c>
      <c r="J348" t="str">
        <f>_xlfn.XLOOKUP(Violent_Incident_With_Injury[[#This Row],[School Name]],Maine_Schools[School Name],Maine_Schools[Comparison School Type],"Error")</f>
        <v>Non Charter</v>
      </c>
    </row>
    <row r="349" spans="1:10" hidden="1">
      <c r="A349" t="s">
        <v>570</v>
      </c>
      <c r="B349" t="s">
        <v>1234</v>
      </c>
      <c r="C349" t="s">
        <v>1235</v>
      </c>
      <c r="D349" t="s">
        <v>886</v>
      </c>
      <c r="E349" t="s">
        <v>516</v>
      </c>
      <c r="F349" t="s">
        <v>1236</v>
      </c>
      <c r="G349">
        <v>0</v>
      </c>
      <c r="H349" s="43">
        <v>0</v>
      </c>
      <c r="I349" t="str">
        <f>_xlfn.XLOOKUP(Violent_Incident_With_Injury[[#This Row],[School Name]],Maine_Schools[School Name],Maine_Schools[Grade Span],"Error")</f>
        <v>PK-05</v>
      </c>
      <c r="J349" t="str">
        <f>_xlfn.XLOOKUP(Violent_Incident_With_Injury[[#This Row],[School Name]],Maine_Schools[School Name],Maine_Schools[Comparison School Type],"Error")</f>
        <v>Non Charter</v>
      </c>
    </row>
    <row r="350" spans="1:10" hidden="1">
      <c r="A350" t="s">
        <v>570</v>
      </c>
      <c r="B350" t="s">
        <v>1234</v>
      </c>
      <c r="C350" t="s">
        <v>1235</v>
      </c>
      <c r="D350" t="s">
        <v>973</v>
      </c>
      <c r="E350" t="s">
        <v>517</v>
      </c>
      <c r="F350" t="s">
        <v>1236</v>
      </c>
      <c r="G350">
        <v>0</v>
      </c>
      <c r="H350" s="43">
        <v>0</v>
      </c>
      <c r="I350" t="str">
        <f>_xlfn.XLOOKUP(Violent_Incident_With_Injury[[#This Row],[School Name]],Maine_Schools[School Name],Maine_Schools[Grade Span],"Error")</f>
        <v>PK-02</v>
      </c>
      <c r="J350" t="str">
        <f>_xlfn.XLOOKUP(Violent_Incident_With_Injury[[#This Row],[School Name]],Maine_Schools[School Name],Maine_Schools[Comparison School Type],"Error")</f>
        <v>Non Charter</v>
      </c>
    </row>
    <row r="351" spans="1:10" hidden="1">
      <c r="A351" t="s">
        <v>570</v>
      </c>
      <c r="B351" t="s">
        <v>1234</v>
      </c>
      <c r="C351" t="s">
        <v>1235</v>
      </c>
      <c r="D351" t="s">
        <v>1130</v>
      </c>
      <c r="E351" t="s">
        <v>359</v>
      </c>
      <c r="F351" t="s">
        <v>1236</v>
      </c>
      <c r="G351">
        <v>0</v>
      </c>
      <c r="H351" s="43">
        <v>0</v>
      </c>
      <c r="I351" t="str">
        <f>_xlfn.XLOOKUP(Violent_Incident_With_Injury[[#This Row],[School Name]],Maine_Schools[School Name],Maine_Schools[Grade Span],"Error")</f>
        <v>PK-12</v>
      </c>
      <c r="J351" t="str">
        <f>_xlfn.XLOOKUP(Violent_Incident_With_Injury[[#This Row],[School Name]],Maine_Schools[School Name],Maine_Schools[Comparison School Type],"Error")</f>
        <v>Non Charter</v>
      </c>
    </row>
    <row r="352" spans="1:10" hidden="1">
      <c r="A352" t="s">
        <v>570</v>
      </c>
      <c r="B352" t="s">
        <v>1234</v>
      </c>
      <c r="C352" t="s">
        <v>1235</v>
      </c>
      <c r="D352" t="s">
        <v>841</v>
      </c>
      <c r="E352" t="s">
        <v>162</v>
      </c>
      <c r="F352" t="s">
        <v>1236</v>
      </c>
      <c r="G352">
        <v>1</v>
      </c>
      <c r="H352" s="43">
        <v>1.6000000000000001E-3</v>
      </c>
      <c r="I352" t="str">
        <f>_xlfn.XLOOKUP(Violent_Incident_With_Injury[[#This Row],[School Name]],Maine_Schools[School Name],Maine_Schools[Grade Span],"Error")</f>
        <v>PK-06</v>
      </c>
      <c r="J352" t="str">
        <f>_xlfn.XLOOKUP(Violent_Incident_With_Injury[[#This Row],[School Name]],Maine_Schools[School Name],Maine_Schools[Comparison School Type],"Error")</f>
        <v>Non Charter</v>
      </c>
    </row>
    <row r="353" spans="1:10" hidden="1">
      <c r="A353" t="s">
        <v>570</v>
      </c>
      <c r="B353" t="s">
        <v>1234</v>
      </c>
      <c r="C353" t="s">
        <v>1235</v>
      </c>
      <c r="D353" t="s">
        <v>955</v>
      </c>
      <c r="E353" t="s">
        <v>428</v>
      </c>
      <c r="F353" t="s">
        <v>1236</v>
      </c>
      <c r="G353">
        <v>0</v>
      </c>
      <c r="H353" s="43">
        <v>0</v>
      </c>
      <c r="I353" t="str">
        <f>_xlfn.XLOOKUP(Violent_Incident_With_Injury[[#This Row],[School Name]],Maine_Schools[School Name],Maine_Schools[Grade Span],"Error")</f>
        <v>PK-04</v>
      </c>
      <c r="J353" t="str">
        <f>_xlfn.XLOOKUP(Violent_Incident_With_Injury[[#This Row],[School Name]],Maine_Schools[School Name],Maine_Schools[Comparison School Type],"Error")</f>
        <v>Non Charter</v>
      </c>
    </row>
    <row r="354" spans="1:10" hidden="1">
      <c r="A354" t="s">
        <v>570</v>
      </c>
      <c r="B354" t="s">
        <v>1234</v>
      </c>
      <c r="C354" t="s">
        <v>1235</v>
      </c>
      <c r="D354" t="s">
        <v>1028</v>
      </c>
      <c r="E354" t="s">
        <v>430</v>
      </c>
      <c r="F354" t="s">
        <v>1236</v>
      </c>
      <c r="G354">
        <v>0</v>
      </c>
      <c r="H354" s="43">
        <v>0</v>
      </c>
      <c r="I354" t="str">
        <f>_xlfn.XLOOKUP(Violent_Incident_With_Injury[[#This Row],[School Name]],Maine_Schools[School Name],Maine_Schools[Grade Span],"Error")</f>
        <v>PK-05</v>
      </c>
      <c r="J354" t="str">
        <f>_xlfn.XLOOKUP(Violent_Incident_With_Injury[[#This Row],[School Name]],Maine_Schools[School Name],Maine_Schools[Comparison School Type],"Error")</f>
        <v>Non Charter</v>
      </c>
    </row>
    <row r="355" spans="1:10" hidden="1">
      <c r="A355" t="s">
        <v>570</v>
      </c>
      <c r="B355" t="s">
        <v>1234</v>
      </c>
      <c r="C355" t="s">
        <v>1235</v>
      </c>
      <c r="D355" t="s">
        <v>988</v>
      </c>
      <c r="E355" t="s">
        <v>518</v>
      </c>
      <c r="F355" t="s">
        <v>1236</v>
      </c>
      <c r="G355">
        <v>0</v>
      </c>
      <c r="H355" s="43">
        <v>0</v>
      </c>
      <c r="I355" t="str">
        <f>_xlfn.XLOOKUP(Violent_Incident_With_Injury[[#This Row],[School Name]],Maine_Schools[School Name],Maine_Schools[Grade Span],"Error")</f>
        <v>06-08</v>
      </c>
      <c r="J355" t="str">
        <f>_xlfn.XLOOKUP(Violent_Incident_With_Injury[[#This Row],[School Name]],Maine_Schools[School Name],Maine_Schools[Comparison School Type],"Error")</f>
        <v>Non Charter</v>
      </c>
    </row>
    <row r="356" spans="1:10" hidden="1">
      <c r="A356" t="s">
        <v>570</v>
      </c>
      <c r="B356" t="s">
        <v>1234</v>
      </c>
      <c r="C356" t="s">
        <v>1235</v>
      </c>
      <c r="D356" t="s">
        <v>869</v>
      </c>
      <c r="E356" t="s">
        <v>213</v>
      </c>
      <c r="F356" t="s">
        <v>1236</v>
      </c>
      <c r="G356">
        <v>6</v>
      </c>
      <c r="H356" s="43">
        <v>1.01E-2</v>
      </c>
      <c r="I356" t="str">
        <f>_xlfn.XLOOKUP(Violent_Incident_With_Injury[[#This Row],[School Name]],Maine_Schools[School Name],Maine_Schools[Grade Span],"Error")</f>
        <v>PK-08</v>
      </c>
      <c r="J356" t="str">
        <f>_xlfn.XLOOKUP(Violent_Incident_With_Injury[[#This Row],[School Name]],Maine_Schools[School Name],Maine_Schools[Comparison School Type],"Error")</f>
        <v>Non Charter</v>
      </c>
    </row>
    <row r="357" spans="1:10" hidden="1">
      <c r="A357" t="s">
        <v>570</v>
      </c>
      <c r="B357" t="s">
        <v>1234</v>
      </c>
      <c r="C357" t="s">
        <v>1235</v>
      </c>
      <c r="D357" t="s">
        <v>939</v>
      </c>
      <c r="E357" t="s">
        <v>432</v>
      </c>
      <c r="F357" t="s">
        <v>1236</v>
      </c>
      <c r="G357">
        <v>0</v>
      </c>
      <c r="H357" s="43">
        <v>0</v>
      </c>
      <c r="I357" t="str">
        <f>_xlfn.XLOOKUP(Violent_Incident_With_Injury[[#This Row],[School Name]],Maine_Schools[School Name],Maine_Schools[Grade Span],"Error")</f>
        <v>03-05</v>
      </c>
      <c r="J357" t="str">
        <f>_xlfn.XLOOKUP(Violent_Incident_With_Injury[[#This Row],[School Name]],Maine_Schools[School Name],Maine_Schools[Comparison School Type],"Error")</f>
        <v>Non Charter</v>
      </c>
    </row>
    <row r="358" spans="1:10" hidden="1">
      <c r="A358" t="s">
        <v>570</v>
      </c>
      <c r="B358" t="s">
        <v>1234</v>
      </c>
      <c r="C358" t="s">
        <v>1235</v>
      </c>
      <c r="D358" t="s">
        <v>841</v>
      </c>
      <c r="E358" t="s">
        <v>180</v>
      </c>
      <c r="F358" t="s">
        <v>1236</v>
      </c>
      <c r="G358">
        <v>6</v>
      </c>
      <c r="H358" s="43">
        <v>6.4999999999999997E-3</v>
      </c>
      <c r="I358" t="str">
        <f>_xlfn.XLOOKUP(Violent_Incident_With_Injury[[#This Row],[School Name]],Maine_Schools[School Name],Maine_Schools[Grade Span],"Error")</f>
        <v>PK-06</v>
      </c>
      <c r="J358" t="str">
        <f>_xlfn.XLOOKUP(Violent_Incident_With_Injury[[#This Row],[School Name]],Maine_Schools[School Name],Maine_Schools[Comparison School Type],"Error")</f>
        <v>Non Charter</v>
      </c>
    </row>
    <row r="359" spans="1:10">
      <c r="A359" t="s">
        <v>570</v>
      </c>
      <c r="B359" t="s">
        <v>1234</v>
      </c>
      <c r="C359" t="s">
        <v>1235</v>
      </c>
      <c r="D359" t="s">
        <v>834</v>
      </c>
      <c r="E359" t="s">
        <v>175</v>
      </c>
      <c r="F359" t="s">
        <v>1236</v>
      </c>
      <c r="G359">
        <v>0</v>
      </c>
      <c r="H359" s="43">
        <v>0</v>
      </c>
      <c r="I359" t="str">
        <f>_xlfn.XLOOKUP(Violent_Incident_With_Injury[[#This Row],[School Name]],Maine_Schools[School Name],Maine_Schools[Grade Span],"Error")</f>
        <v>09-12</v>
      </c>
      <c r="J359" t="str">
        <f>_xlfn.XLOOKUP(Violent_Incident_With_Injury[[#This Row],[School Name]],Maine_Schools[School Name],Maine_Schools[Comparison School Type],"Error")</f>
        <v>Non Charter</v>
      </c>
    </row>
    <row r="360" spans="1:10" hidden="1">
      <c r="A360" t="s">
        <v>570</v>
      </c>
      <c r="B360" t="s">
        <v>1234</v>
      </c>
      <c r="C360" t="s">
        <v>1235</v>
      </c>
      <c r="D360" t="s">
        <v>850</v>
      </c>
      <c r="E360" t="s">
        <v>520</v>
      </c>
      <c r="F360" t="s">
        <v>1236</v>
      </c>
      <c r="G360">
        <v>0</v>
      </c>
      <c r="H360" s="43">
        <v>0</v>
      </c>
      <c r="I360" t="str">
        <f>_xlfn.XLOOKUP(Violent_Incident_With_Injury[[#This Row],[School Name]],Maine_Schools[School Name],Maine_Schools[Grade Span],"Error")</f>
        <v>PK-08</v>
      </c>
      <c r="J360" t="str">
        <f>_xlfn.XLOOKUP(Violent_Incident_With_Injury[[#This Row],[School Name]],Maine_Schools[School Name],Maine_Schools[Comparison School Type],"Error")</f>
        <v>Non Charter</v>
      </c>
    </row>
    <row r="361" spans="1:10" hidden="1">
      <c r="A361" t="s">
        <v>570</v>
      </c>
      <c r="B361" t="s">
        <v>1234</v>
      </c>
      <c r="C361" t="s">
        <v>1235</v>
      </c>
      <c r="D361" t="s">
        <v>934</v>
      </c>
      <c r="E361" t="s">
        <v>185</v>
      </c>
      <c r="F361" t="s">
        <v>1236</v>
      </c>
      <c r="G361">
        <v>2</v>
      </c>
      <c r="H361" s="43">
        <v>7.4999999999999997E-3</v>
      </c>
      <c r="I361" t="str">
        <f>_xlfn.XLOOKUP(Violent_Incident_With_Injury[[#This Row],[School Name]],Maine_Schools[School Name],Maine_Schools[Grade Span],"Error")</f>
        <v>PK-04</v>
      </c>
      <c r="J361" t="str">
        <f>_xlfn.XLOOKUP(Violent_Incident_With_Injury[[#This Row],[School Name]],Maine_Schools[School Name],Maine_Schools[Comparison School Type],"Error")</f>
        <v>Non Charter</v>
      </c>
    </row>
    <row r="362" spans="1:10" hidden="1">
      <c r="A362" t="s">
        <v>570</v>
      </c>
      <c r="B362" t="s">
        <v>1234</v>
      </c>
      <c r="C362" t="s">
        <v>1235</v>
      </c>
      <c r="D362" t="s">
        <v>958</v>
      </c>
      <c r="E362" t="s">
        <v>521</v>
      </c>
      <c r="F362" t="s">
        <v>1236</v>
      </c>
      <c r="G362">
        <v>0</v>
      </c>
      <c r="H362" s="43">
        <v>0</v>
      </c>
      <c r="I362" t="str">
        <f>_xlfn.XLOOKUP(Violent_Incident_With_Injury[[#This Row],[School Name]],Maine_Schools[School Name],Maine_Schools[Grade Span],"Error")</f>
        <v>KG-02</v>
      </c>
      <c r="J362" t="str">
        <f>_xlfn.XLOOKUP(Violent_Incident_With_Injury[[#This Row],[School Name]],Maine_Schools[School Name],Maine_Schools[Comparison School Type],"Error")</f>
        <v>Non Charter</v>
      </c>
    </row>
    <row r="363" spans="1:10" hidden="1">
      <c r="A363" t="s">
        <v>570</v>
      </c>
      <c r="B363" t="s">
        <v>1234</v>
      </c>
      <c r="C363" t="s">
        <v>1235</v>
      </c>
      <c r="D363" t="s">
        <v>909</v>
      </c>
      <c r="E363" t="s">
        <v>258</v>
      </c>
      <c r="F363" t="s">
        <v>1236</v>
      </c>
      <c r="G363">
        <v>0</v>
      </c>
      <c r="H363" s="43">
        <v>0</v>
      </c>
      <c r="I363" t="str">
        <f>_xlfn.XLOOKUP(Violent_Incident_With_Injury[[#This Row],[School Name]],Maine_Schools[School Name],Maine_Schools[Grade Span],"Error")</f>
        <v>01-02</v>
      </c>
      <c r="J363" t="str">
        <f>_xlfn.XLOOKUP(Violent_Incident_With_Injury[[#This Row],[School Name]],Maine_Schools[School Name],Maine_Schools[Comparison School Type],"Error")</f>
        <v>Non Charter</v>
      </c>
    </row>
    <row r="364" spans="1:10" hidden="1">
      <c r="A364" t="s">
        <v>570</v>
      </c>
      <c r="B364" t="s">
        <v>1234</v>
      </c>
      <c r="C364" t="s">
        <v>1235</v>
      </c>
      <c r="D364" t="s">
        <v>1192</v>
      </c>
      <c r="E364" t="s">
        <v>188</v>
      </c>
      <c r="F364" t="s">
        <v>1236</v>
      </c>
      <c r="G364">
        <v>1</v>
      </c>
      <c r="H364" s="43">
        <v>2.2000000000000001E-3</v>
      </c>
      <c r="I364" t="str">
        <f>_xlfn.XLOOKUP(Violent_Incident_With_Injury[[#This Row],[School Name]],Maine_Schools[School Name],Maine_Schools[Grade Span],"Error")</f>
        <v>KG-04</v>
      </c>
      <c r="J364" t="str">
        <f>_xlfn.XLOOKUP(Violent_Incident_With_Injury[[#This Row],[School Name]],Maine_Schools[School Name],Maine_Schools[Comparison School Type],"Error")</f>
        <v>Non Charter</v>
      </c>
    </row>
    <row r="365" spans="1:10" hidden="1">
      <c r="A365" t="s">
        <v>570</v>
      </c>
      <c r="B365" t="s">
        <v>1234</v>
      </c>
      <c r="C365" t="s">
        <v>1235</v>
      </c>
      <c r="D365" t="s">
        <v>1154</v>
      </c>
      <c r="E365" t="s">
        <v>434</v>
      </c>
      <c r="F365" t="s">
        <v>1236</v>
      </c>
      <c r="G365">
        <v>0</v>
      </c>
      <c r="H365" s="43">
        <v>0</v>
      </c>
      <c r="I365" t="str">
        <f>_xlfn.XLOOKUP(Violent_Incident_With_Injury[[#This Row],[School Name]],Maine_Schools[School Name],Maine_Schools[Grade Span],"Error")</f>
        <v>06-08</v>
      </c>
      <c r="J365" t="str">
        <f>_xlfn.XLOOKUP(Violent_Incident_With_Injury[[#This Row],[School Name]],Maine_Schools[School Name],Maine_Schools[Comparison School Type],"Error")</f>
        <v>Non Charter</v>
      </c>
    </row>
    <row r="366" spans="1:10" hidden="1">
      <c r="A366" t="s">
        <v>570</v>
      </c>
      <c r="B366" t="s">
        <v>1234</v>
      </c>
      <c r="C366" t="s">
        <v>1235</v>
      </c>
      <c r="D366" t="s">
        <v>1154</v>
      </c>
      <c r="E366" t="s">
        <v>522</v>
      </c>
      <c r="F366" t="s">
        <v>1236</v>
      </c>
      <c r="G366">
        <v>0</v>
      </c>
      <c r="H366" s="43">
        <v>0</v>
      </c>
      <c r="I366" t="str">
        <f>_xlfn.XLOOKUP(Violent_Incident_With_Injury[[#This Row],[School Name]],Maine_Schools[School Name],Maine_Schools[Grade Span],"Error")</f>
        <v>PK-PK</v>
      </c>
      <c r="J366" t="str">
        <f>_xlfn.XLOOKUP(Violent_Incident_With_Injury[[#This Row],[School Name]],Maine_Schools[School Name],Maine_Schools[Comparison School Type],"Error")</f>
        <v>Non Charter</v>
      </c>
    </row>
    <row r="367" spans="1:10" hidden="1">
      <c r="A367" t="s">
        <v>570</v>
      </c>
      <c r="B367" t="s">
        <v>1234</v>
      </c>
      <c r="C367" t="s">
        <v>1235</v>
      </c>
      <c r="D367" t="s">
        <v>1069</v>
      </c>
      <c r="E367" t="s">
        <v>361</v>
      </c>
      <c r="F367" t="s">
        <v>1236</v>
      </c>
      <c r="G367">
        <v>0</v>
      </c>
      <c r="H367" s="43">
        <v>0</v>
      </c>
      <c r="I367" t="str">
        <f>_xlfn.XLOOKUP(Violent_Incident_With_Injury[[#This Row],[School Name]],Maine_Schools[School Name],Maine_Schools[Grade Span],"Error")</f>
        <v>PK-03</v>
      </c>
      <c r="J367" t="str">
        <f>_xlfn.XLOOKUP(Violent_Incident_With_Injury[[#This Row],[School Name]],Maine_Schools[School Name],Maine_Schools[Comparison School Type],"Error")</f>
        <v>Non Charter</v>
      </c>
    </row>
    <row r="368" spans="1:10">
      <c r="A368" t="s">
        <v>570</v>
      </c>
      <c r="B368" t="s">
        <v>1234</v>
      </c>
      <c r="C368" t="s">
        <v>1235</v>
      </c>
      <c r="D368" t="s">
        <v>1069</v>
      </c>
      <c r="E368" t="s">
        <v>168</v>
      </c>
      <c r="F368" t="s">
        <v>1236</v>
      </c>
      <c r="G368">
        <v>10</v>
      </c>
      <c r="H368" s="43">
        <v>3.2899999999999999E-2</v>
      </c>
      <c r="I368" t="str">
        <f>_xlfn.XLOOKUP(Violent_Incident_With_Injury[[#This Row],[School Name]],Maine_Schools[School Name],Maine_Schools[Grade Span],"Error")</f>
        <v>09-12</v>
      </c>
      <c r="J368" t="str">
        <f>_xlfn.XLOOKUP(Violent_Incident_With_Injury[[#This Row],[School Name]],Maine_Schools[School Name],Maine_Schools[Comparison School Type],"Error")</f>
        <v>Non Charter</v>
      </c>
    </row>
    <row r="369" spans="1:10" hidden="1">
      <c r="A369" t="s">
        <v>570</v>
      </c>
      <c r="B369" t="s">
        <v>1234</v>
      </c>
      <c r="C369" t="s">
        <v>1235</v>
      </c>
      <c r="D369" t="s">
        <v>1069</v>
      </c>
      <c r="E369" t="s">
        <v>436</v>
      </c>
      <c r="F369" t="s">
        <v>1236</v>
      </c>
      <c r="G369">
        <v>1</v>
      </c>
      <c r="H369" s="43">
        <v>2.8E-3</v>
      </c>
      <c r="I369" t="str">
        <f>_xlfn.XLOOKUP(Violent_Incident_With_Injury[[#This Row],[School Name]],Maine_Schools[School Name],Maine_Schools[Grade Span],"Error")</f>
        <v>04-08</v>
      </c>
      <c r="J369" t="str">
        <f>_xlfn.XLOOKUP(Violent_Incident_With_Injury[[#This Row],[School Name]],Maine_Schools[School Name],Maine_Schools[Comparison School Type],"Error")</f>
        <v>Non Charter</v>
      </c>
    </row>
    <row r="370" spans="1:10" hidden="1">
      <c r="A370" t="s">
        <v>570</v>
      </c>
      <c r="B370" t="s">
        <v>1234</v>
      </c>
      <c r="C370" t="s">
        <v>1235</v>
      </c>
      <c r="D370" t="s">
        <v>988</v>
      </c>
      <c r="E370" t="s">
        <v>437</v>
      </c>
      <c r="F370" t="s">
        <v>1236</v>
      </c>
      <c r="G370">
        <v>0</v>
      </c>
      <c r="H370" s="43">
        <v>0</v>
      </c>
      <c r="I370" t="str">
        <f>_xlfn.XLOOKUP(Violent_Incident_With_Injury[[#This Row],[School Name]],Maine_Schools[School Name],Maine_Schools[Grade Span],"Error")</f>
        <v>05-08</v>
      </c>
      <c r="J370" t="str">
        <f>_xlfn.XLOOKUP(Violent_Incident_With_Injury[[#This Row],[School Name]],Maine_Schools[School Name],Maine_Schools[Comparison School Type],"Error")</f>
        <v>Non Charter</v>
      </c>
    </row>
    <row r="371" spans="1:10">
      <c r="A371" t="s">
        <v>570</v>
      </c>
      <c r="B371" t="s">
        <v>1234</v>
      </c>
      <c r="C371" t="s">
        <v>1235</v>
      </c>
      <c r="D371" t="s">
        <v>1155</v>
      </c>
      <c r="E371" t="s">
        <v>193</v>
      </c>
      <c r="F371" t="s">
        <v>1236</v>
      </c>
      <c r="G371">
        <v>1</v>
      </c>
      <c r="H371" s="43">
        <v>8.9999999999999998E-4</v>
      </c>
      <c r="I371" t="str">
        <f>_xlfn.XLOOKUP(Violent_Incident_With_Injury[[#This Row],[School Name]],Maine_Schools[School Name],Maine_Schools[Grade Span],"Error")</f>
        <v>09-12</v>
      </c>
      <c r="J371" t="str">
        <f>_xlfn.XLOOKUP(Violent_Incident_With_Injury[[#This Row],[School Name]],Maine_Schools[School Name],Maine_Schools[Comparison School Type],"Error")</f>
        <v>Non Charter</v>
      </c>
    </row>
    <row r="372" spans="1:10" hidden="1">
      <c r="A372" t="s">
        <v>570</v>
      </c>
      <c r="B372" t="s">
        <v>1234</v>
      </c>
      <c r="C372" t="s">
        <v>1235</v>
      </c>
      <c r="D372" t="s">
        <v>1155</v>
      </c>
      <c r="E372" t="s">
        <v>407</v>
      </c>
      <c r="F372" t="s">
        <v>1236</v>
      </c>
      <c r="G372">
        <v>4</v>
      </c>
      <c r="H372" s="43">
        <v>4.0000000000000001E-3</v>
      </c>
      <c r="I372" t="str">
        <f>_xlfn.XLOOKUP(Violent_Incident_With_Injury[[#This Row],[School Name]],Maine_Schools[School Name],Maine_Schools[Grade Span],"Error")</f>
        <v>05-08</v>
      </c>
      <c r="J372" t="str">
        <f>_xlfn.XLOOKUP(Violent_Incident_With_Injury[[#This Row],[School Name]],Maine_Schools[School Name],Maine_Schools[Comparison School Type],"Error")</f>
        <v>Non Charter</v>
      </c>
    </row>
    <row r="373" spans="1:10" hidden="1">
      <c r="A373" t="s">
        <v>570</v>
      </c>
      <c r="B373" t="s">
        <v>1234</v>
      </c>
      <c r="C373" t="s">
        <v>1235</v>
      </c>
      <c r="D373" t="s">
        <v>1155</v>
      </c>
      <c r="E373" t="s">
        <v>523</v>
      </c>
      <c r="F373" t="s">
        <v>1236</v>
      </c>
      <c r="G373">
        <v>0</v>
      </c>
      <c r="H373" s="43">
        <v>0</v>
      </c>
      <c r="I373" t="str">
        <f>_xlfn.XLOOKUP(Violent_Incident_With_Injury[[#This Row],[School Name]],Maine_Schools[School Name],Maine_Schools[Grade Span],"Error")</f>
        <v>PK-04</v>
      </c>
      <c r="J373" t="str">
        <f>_xlfn.XLOOKUP(Violent_Incident_With_Injury[[#This Row],[School Name]],Maine_Schools[School Name],Maine_Schools[Comparison School Type],"Error")</f>
        <v>Non Charter</v>
      </c>
    </row>
    <row r="374" spans="1:10">
      <c r="A374" t="s">
        <v>570</v>
      </c>
      <c r="B374" t="s">
        <v>1234</v>
      </c>
      <c r="C374" t="s">
        <v>1235</v>
      </c>
      <c r="D374" t="s">
        <v>1158</v>
      </c>
      <c r="E374" t="s">
        <v>524</v>
      </c>
      <c r="F374" t="s">
        <v>1236</v>
      </c>
      <c r="G374">
        <v>2</v>
      </c>
      <c r="H374" s="43">
        <v>2.0999999999999999E-3</v>
      </c>
      <c r="I374" t="str">
        <f>_xlfn.XLOOKUP(Violent_Incident_With_Injury[[#This Row],[School Name]],Maine_Schools[School Name],Maine_Schools[Grade Span],"Error")</f>
        <v>09-12</v>
      </c>
      <c r="J374" t="str">
        <f>_xlfn.XLOOKUP(Violent_Incident_With_Injury[[#This Row],[School Name]],Maine_Schools[School Name],Maine_Schools[Comparison School Type],"Error")</f>
        <v>Non Charter</v>
      </c>
    </row>
    <row r="375" spans="1:10" hidden="1">
      <c r="A375" t="s">
        <v>570</v>
      </c>
      <c r="B375" t="s">
        <v>1234</v>
      </c>
      <c r="C375" t="s">
        <v>1235</v>
      </c>
      <c r="D375" t="s">
        <v>1158</v>
      </c>
      <c r="E375" t="s">
        <v>525</v>
      </c>
      <c r="F375" t="s">
        <v>1236</v>
      </c>
      <c r="G375">
        <v>0</v>
      </c>
      <c r="H375" s="43">
        <v>0</v>
      </c>
      <c r="I375" t="str">
        <f>_xlfn.XLOOKUP(Violent_Incident_With_Injury[[#This Row],[School Name]],Maine_Schools[School Name],Maine_Schools[Grade Span],"Error")</f>
        <v>06-08</v>
      </c>
      <c r="J375" t="str">
        <f>_xlfn.XLOOKUP(Violent_Incident_With_Injury[[#This Row],[School Name]],Maine_Schools[School Name],Maine_Schools[Comparison School Type],"Error")</f>
        <v>Non Charter</v>
      </c>
    </row>
    <row r="376" spans="1:10">
      <c r="A376" t="s">
        <v>570</v>
      </c>
      <c r="B376" t="s">
        <v>1234</v>
      </c>
      <c r="C376" t="s">
        <v>1235</v>
      </c>
      <c r="D376" t="s">
        <v>778</v>
      </c>
      <c r="E376" t="s">
        <v>105</v>
      </c>
      <c r="F376" t="s">
        <v>1236</v>
      </c>
      <c r="G376">
        <v>0</v>
      </c>
      <c r="H376" s="43">
        <v>0</v>
      </c>
      <c r="I376" t="str">
        <f>_xlfn.XLOOKUP(Violent_Incident_With_Injury[[#This Row],[School Name]],Maine_Schools[School Name],Maine_Schools[Grade Span],"Error")</f>
        <v>09-12</v>
      </c>
      <c r="J376" t="str">
        <f>_xlfn.XLOOKUP(Violent_Incident_With_Injury[[#This Row],[School Name]],Maine_Schools[School Name],Maine_Schools[Comparison School Type],"Error")</f>
        <v>Non Charter</v>
      </c>
    </row>
    <row r="377" spans="1:10" hidden="1">
      <c r="A377" t="s">
        <v>570</v>
      </c>
      <c r="B377" t="s">
        <v>1234</v>
      </c>
      <c r="C377" t="s">
        <v>1235</v>
      </c>
      <c r="D377" t="s">
        <v>1107</v>
      </c>
      <c r="E377" t="s">
        <v>526</v>
      </c>
      <c r="F377" t="s">
        <v>1236</v>
      </c>
      <c r="G377">
        <v>0</v>
      </c>
      <c r="H377" s="43">
        <v>0</v>
      </c>
      <c r="I377" t="str">
        <f>_xlfn.XLOOKUP(Violent_Incident_With_Injury[[#This Row],[School Name]],Maine_Schools[School Name],Maine_Schools[Grade Span],"Error")</f>
        <v>PK-04</v>
      </c>
      <c r="J377" t="str">
        <f>_xlfn.XLOOKUP(Violent_Incident_With_Injury[[#This Row],[School Name]],Maine_Schools[School Name],Maine_Schools[Comparison School Type],"Error")</f>
        <v>Non Charter</v>
      </c>
    </row>
    <row r="378" spans="1:10" hidden="1">
      <c r="A378" t="s">
        <v>570</v>
      </c>
      <c r="B378" t="s">
        <v>1234</v>
      </c>
      <c r="C378" t="s">
        <v>1235</v>
      </c>
      <c r="D378" t="s">
        <v>1107</v>
      </c>
      <c r="E378" t="s">
        <v>371</v>
      </c>
      <c r="F378" t="s">
        <v>1236</v>
      </c>
      <c r="G378">
        <v>0</v>
      </c>
      <c r="H378" s="43">
        <v>0</v>
      </c>
      <c r="I378" t="str">
        <f>_xlfn.XLOOKUP(Violent_Incident_With_Injury[[#This Row],[School Name]],Maine_Schools[School Name],Maine_Schools[Grade Span],"Error")</f>
        <v>05-08</v>
      </c>
      <c r="J378" t="str">
        <f>_xlfn.XLOOKUP(Violent_Incident_With_Injury[[#This Row],[School Name]],Maine_Schools[School Name],Maine_Schools[Comparison School Type],"Error")</f>
        <v>Non Charter</v>
      </c>
    </row>
    <row r="379" spans="1:10" hidden="1">
      <c r="A379" t="s">
        <v>570</v>
      </c>
      <c r="B379" t="s">
        <v>1234</v>
      </c>
      <c r="C379" t="s">
        <v>1235</v>
      </c>
      <c r="D379" t="s">
        <v>984</v>
      </c>
      <c r="E379" t="s">
        <v>74</v>
      </c>
      <c r="F379" t="s">
        <v>1236</v>
      </c>
      <c r="G379">
        <v>0</v>
      </c>
      <c r="H379" s="43">
        <v>0</v>
      </c>
      <c r="I379" t="str">
        <f>_xlfn.XLOOKUP(Violent_Incident_With_Injury[[#This Row],[School Name]],Maine_Schools[School Name],Maine_Schools[Grade Span],"Error")</f>
        <v>03-05</v>
      </c>
      <c r="J379" t="str">
        <f>_xlfn.XLOOKUP(Violent_Incident_With_Injury[[#This Row],[School Name]],Maine_Schools[School Name],Maine_Schools[Comparison School Type],"Error")</f>
        <v>Non Charter</v>
      </c>
    </row>
    <row r="380" spans="1:10">
      <c r="A380" t="s">
        <v>570</v>
      </c>
      <c r="B380" t="s">
        <v>1234</v>
      </c>
      <c r="C380" t="s">
        <v>1235</v>
      </c>
      <c r="D380" t="s">
        <v>982</v>
      </c>
      <c r="E380" t="s">
        <v>198</v>
      </c>
      <c r="F380" t="s">
        <v>1236</v>
      </c>
      <c r="G380">
        <v>0</v>
      </c>
      <c r="H380" s="43">
        <v>0</v>
      </c>
      <c r="I380" t="str">
        <f>_xlfn.XLOOKUP(Violent_Incident_With_Injury[[#This Row],[School Name]],Maine_Schools[School Name],Maine_Schools[Grade Span],"Error")</f>
        <v>09-12</v>
      </c>
      <c r="J380" t="str">
        <f>_xlfn.XLOOKUP(Violent_Incident_With_Injury[[#This Row],[School Name]],Maine_Schools[School Name],Maine_Schools[Comparison School Type],"Error")</f>
        <v>Non Charter</v>
      </c>
    </row>
    <row r="381" spans="1:10" hidden="1">
      <c r="A381" t="s">
        <v>570</v>
      </c>
      <c r="B381" t="s">
        <v>1234</v>
      </c>
      <c r="C381" t="s">
        <v>1235</v>
      </c>
      <c r="D381" t="s">
        <v>982</v>
      </c>
      <c r="E381" t="s">
        <v>202</v>
      </c>
      <c r="F381" t="s">
        <v>1236</v>
      </c>
      <c r="G381">
        <v>0</v>
      </c>
      <c r="H381" s="43">
        <v>0</v>
      </c>
      <c r="I381" t="str">
        <f>_xlfn.XLOOKUP(Violent_Incident_With_Injury[[#This Row],[School Name]],Maine_Schools[School Name],Maine_Schools[Grade Span],"Error")</f>
        <v>06-08</v>
      </c>
      <c r="J381" t="str">
        <f>_xlfn.XLOOKUP(Violent_Incident_With_Injury[[#This Row],[School Name]],Maine_Schools[School Name],Maine_Schools[Comparison School Type],"Error")</f>
        <v>Non Charter</v>
      </c>
    </row>
    <row r="382" spans="1:10" hidden="1">
      <c r="A382" t="s">
        <v>570</v>
      </c>
      <c r="B382" t="s">
        <v>1234</v>
      </c>
      <c r="C382" t="s">
        <v>1235</v>
      </c>
      <c r="D382" t="s">
        <v>982</v>
      </c>
      <c r="E382" t="s">
        <v>439</v>
      </c>
      <c r="F382" t="s">
        <v>1236</v>
      </c>
      <c r="G382">
        <v>0</v>
      </c>
      <c r="H382" s="43">
        <v>0</v>
      </c>
      <c r="I382" t="str">
        <f>_xlfn.XLOOKUP(Violent_Incident_With_Injury[[#This Row],[School Name]],Maine_Schools[School Name],Maine_Schools[Grade Span],"Error")</f>
        <v>PK-05</v>
      </c>
      <c r="J382" t="str">
        <f>_xlfn.XLOOKUP(Violent_Incident_With_Injury[[#This Row],[School Name]],Maine_Schools[School Name],Maine_Schools[Comparison School Type],"Error")</f>
        <v>Non Charter</v>
      </c>
    </row>
    <row r="383" spans="1:10" hidden="1">
      <c r="A383" t="s">
        <v>570</v>
      </c>
      <c r="B383" t="s">
        <v>1234</v>
      </c>
      <c r="C383" t="s">
        <v>1235</v>
      </c>
      <c r="D383" t="s">
        <v>978</v>
      </c>
      <c r="E383" t="s">
        <v>299</v>
      </c>
      <c r="F383" t="s">
        <v>1236</v>
      </c>
      <c r="G383">
        <v>0</v>
      </c>
      <c r="H383" s="43">
        <v>0</v>
      </c>
      <c r="I383" t="str">
        <f>_xlfn.XLOOKUP(Violent_Incident_With_Injury[[#This Row],[School Name]],Maine_Schools[School Name],Maine_Schools[Grade Span],"Error")</f>
        <v>PK-04</v>
      </c>
      <c r="J383" t="str">
        <f>_xlfn.XLOOKUP(Violent_Incident_With_Injury[[#This Row],[School Name]],Maine_Schools[School Name],Maine_Schools[Comparison School Type],"Error")</f>
        <v>Non Charter</v>
      </c>
    </row>
    <row r="384" spans="1:10" hidden="1">
      <c r="A384" t="s">
        <v>570</v>
      </c>
      <c r="B384" t="s">
        <v>1234</v>
      </c>
      <c r="C384" t="s">
        <v>1235</v>
      </c>
      <c r="D384" t="s">
        <v>1162</v>
      </c>
      <c r="E384" t="s">
        <v>441</v>
      </c>
      <c r="F384" t="s">
        <v>1236</v>
      </c>
      <c r="G384">
        <v>0</v>
      </c>
      <c r="H384" s="43">
        <v>0</v>
      </c>
      <c r="I384" t="str">
        <f>_xlfn.XLOOKUP(Violent_Incident_With_Injury[[#This Row],[School Name]],Maine_Schools[School Name],Maine_Schools[Grade Span],"Error")</f>
        <v>PK-08</v>
      </c>
      <c r="J384" t="str">
        <f>_xlfn.XLOOKUP(Violent_Incident_With_Injury[[#This Row],[School Name]],Maine_Schools[School Name],Maine_Schools[Comparison School Type],"Error")</f>
        <v>Non Charter</v>
      </c>
    </row>
    <row r="385" spans="1:10" hidden="1">
      <c r="A385" t="s">
        <v>570</v>
      </c>
      <c r="B385" t="s">
        <v>1234</v>
      </c>
      <c r="C385" t="s">
        <v>1235</v>
      </c>
      <c r="D385" t="s">
        <v>1074</v>
      </c>
      <c r="E385" t="s">
        <v>205</v>
      </c>
      <c r="F385" t="s">
        <v>1236</v>
      </c>
      <c r="G385">
        <v>0</v>
      </c>
      <c r="H385" s="43">
        <v>0</v>
      </c>
      <c r="I385" t="str">
        <f>_xlfn.XLOOKUP(Violent_Incident_With_Injury[[#This Row],[School Name]],Maine_Schools[School Name],Maine_Schools[Grade Span],"Error")</f>
        <v>PK-05</v>
      </c>
      <c r="J385" t="str">
        <f>_xlfn.XLOOKUP(Violent_Incident_With_Injury[[#This Row],[School Name]],Maine_Schools[School Name],Maine_Schools[Comparison School Type],"Error")</f>
        <v>Non Charter</v>
      </c>
    </row>
    <row r="386" spans="1:10" hidden="1">
      <c r="A386" t="s">
        <v>570</v>
      </c>
      <c r="B386" t="s">
        <v>1234</v>
      </c>
      <c r="C386" t="s">
        <v>1235</v>
      </c>
      <c r="D386" t="s">
        <v>834</v>
      </c>
      <c r="E386" t="s">
        <v>442</v>
      </c>
      <c r="F386" t="s">
        <v>1236</v>
      </c>
      <c r="G386">
        <v>3</v>
      </c>
      <c r="H386" s="43">
        <v>7.4000000000000003E-3</v>
      </c>
      <c r="I386" t="str">
        <f>_xlfn.XLOOKUP(Violent_Incident_With_Injury[[#This Row],[School Name]],Maine_Schools[School Name],Maine_Schools[Grade Span],"Error")</f>
        <v>04-08</v>
      </c>
      <c r="J386" t="str">
        <f>_xlfn.XLOOKUP(Violent_Incident_With_Injury[[#This Row],[School Name]],Maine_Schools[School Name],Maine_Schools[Comparison School Type],"Error")</f>
        <v>Non Charter</v>
      </c>
    </row>
    <row r="387" spans="1:10" hidden="1">
      <c r="A387" t="s">
        <v>570</v>
      </c>
      <c r="B387" t="s">
        <v>1234</v>
      </c>
      <c r="C387" t="s">
        <v>1235</v>
      </c>
      <c r="D387" t="s">
        <v>717</v>
      </c>
      <c r="E387" t="s">
        <v>528</v>
      </c>
      <c r="F387" t="s">
        <v>1236</v>
      </c>
      <c r="G387">
        <v>0</v>
      </c>
      <c r="H387" s="43">
        <v>0</v>
      </c>
      <c r="I387" t="str">
        <f>_xlfn.XLOOKUP(Violent_Incident_With_Injury[[#This Row],[School Name]],Maine_Schools[School Name],Maine_Schools[Grade Span],"Error")</f>
        <v>PK-06</v>
      </c>
      <c r="J387" t="str">
        <f>_xlfn.XLOOKUP(Violent_Incident_With_Injury[[#This Row],[School Name]],Maine_Schools[School Name],Maine_Schools[Comparison School Type],"Error")</f>
        <v>Non Charter</v>
      </c>
    </row>
    <row r="388" spans="1:10">
      <c r="A388" t="s">
        <v>570</v>
      </c>
      <c r="B388" t="s">
        <v>1234</v>
      </c>
      <c r="C388" t="s">
        <v>1235</v>
      </c>
      <c r="D388" t="s">
        <v>1065</v>
      </c>
      <c r="E388" t="s">
        <v>109</v>
      </c>
      <c r="F388" t="s">
        <v>1236</v>
      </c>
      <c r="G388">
        <v>5</v>
      </c>
      <c r="H388" s="43">
        <v>6.4999999999999997E-3</v>
      </c>
      <c r="I388" t="str">
        <f>_xlfn.XLOOKUP(Violent_Incident_With_Injury[[#This Row],[School Name]],Maine_Schools[School Name],Maine_Schools[Grade Span],"Error")</f>
        <v>09-12</v>
      </c>
      <c r="J388" t="str">
        <f>_xlfn.XLOOKUP(Violent_Incident_With_Injury[[#This Row],[School Name]],Maine_Schools[School Name],Maine_Schools[Comparison School Type],"Error")</f>
        <v>Non Charter</v>
      </c>
    </row>
    <row r="389" spans="1:10" hidden="1">
      <c r="A389" t="s">
        <v>570</v>
      </c>
      <c r="B389" t="s">
        <v>1234</v>
      </c>
      <c r="C389" t="s">
        <v>1235</v>
      </c>
      <c r="D389" t="s">
        <v>1065</v>
      </c>
      <c r="E389" t="s">
        <v>176</v>
      </c>
      <c r="F389" t="s">
        <v>1236</v>
      </c>
      <c r="G389">
        <v>5</v>
      </c>
      <c r="H389" s="43">
        <v>9.9000000000000008E-3</v>
      </c>
      <c r="I389" t="str">
        <f>_xlfn.XLOOKUP(Violent_Incident_With_Injury[[#This Row],[School Name]],Maine_Schools[School Name],Maine_Schools[Grade Span],"Error")</f>
        <v>06-08</v>
      </c>
      <c r="J389" t="str">
        <f>_xlfn.XLOOKUP(Violent_Incident_With_Injury[[#This Row],[School Name]],Maine_Schools[School Name],Maine_Schools[Comparison School Type],"Error")</f>
        <v>Non Charter</v>
      </c>
    </row>
    <row r="390" spans="1:10" hidden="1">
      <c r="A390" t="s">
        <v>570</v>
      </c>
      <c r="B390" t="s">
        <v>1234</v>
      </c>
      <c r="C390" t="s">
        <v>1235</v>
      </c>
      <c r="D390" t="s">
        <v>1057</v>
      </c>
      <c r="E390" t="s">
        <v>444</v>
      </c>
      <c r="F390" t="s">
        <v>1236</v>
      </c>
      <c r="G390">
        <v>1</v>
      </c>
      <c r="H390" s="43">
        <v>2.8999999999999998E-3</v>
      </c>
      <c r="I390" t="str">
        <f>_xlfn.XLOOKUP(Violent_Incident_With_Injury[[#This Row],[School Name]],Maine_Schools[School Name],Maine_Schools[Grade Span],"Error")</f>
        <v>PK-12</v>
      </c>
      <c r="J390" t="str">
        <f>_xlfn.XLOOKUP(Violent_Incident_With_Injury[[#This Row],[School Name]],Maine_Schools[School Name],Maine_Schools[Comparison School Type],"Error")</f>
        <v>Non Charter</v>
      </c>
    </row>
    <row r="391" spans="1:10" hidden="1">
      <c r="A391" t="s">
        <v>570</v>
      </c>
      <c r="B391" t="s">
        <v>1234</v>
      </c>
      <c r="C391" t="s">
        <v>1235</v>
      </c>
      <c r="D391" t="s">
        <v>1121</v>
      </c>
      <c r="E391" t="s">
        <v>529</v>
      </c>
      <c r="F391" t="s">
        <v>1236</v>
      </c>
      <c r="G391">
        <v>0</v>
      </c>
      <c r="H391" s="43">
        <v>0</v>
      </c>
      <c r="I391" t="str">
        <f>_xlfn.XLOOKUP(Violent_Incident_With_Injury[[#This Row],[School Name]],Maine_Schools[School Name],Maine_Schools[Grade Span],"Error")</f>
        <v>PK-05</v>
      </c>
      <c r="J391" t="str">
        <f>_xlfn.XLOOKUP(Violent_Incident_With_Injury[[#This Row],[School Name]],Maine_Schools[School Name],Maine_Schools[Comparison School Type],"Error")</f>
        <v>Non Charter</v>
      </c>
    </row>
    <row r="392" spans="1:10" hidden="1">
      <c r="A392" t="s">
        <v>570</v>
      </c>
      <c r="B392" t="s">
        <v>1234</v>
      </c>
      <c r="C392" t="s">
        <v>1235</v>
      </c>
      <c r="D392" t="s">
        <v>978</v>
      </c>
      <c r="E392" t="s">
        <v>212</v>
      </c>
      <c r="F392" t="s">
        <v>1236</v>
      </c>
      <c r="G392">
        <v>0</v>
      </c>
      <c r="H392" s="43">
        <v>0</v>
      </c>
      <c r="I392" t="str">
        <f>_xlfn.XLOOKUP(Violent_Incident_With_Injury[[#This Row],[School Name]],Maine_Schools[School Name],Maine_Schools[Grade Span],"Error")</f>
        <v>PK-04</v>
      </c>
      <c r="J392" t="str">
        <f>_xlfn.XLOOKUP(Violent_Incident_With_Injury[[#This Row],[School Name]],Maine_Schools[School Name],Maine_Schools[Comparison School Type],"Error")</f>
        <v>Non Charter</v>
      </c>
    </row>
    <row r="393" spans="1:10" hidden="1">
      <c r="A393" t="s">
        <v>570</v>
      </c>
      <c r="B393" t="s">
        <v>1234</v>
      </c>
      <c r="C393" t="s">
        <v>1235</v>
      </c>
      <c r="D393" t="s">
        <v>944</v>
      </c>
      <c r="E393" t="s">
        <v>530</v>
      </c>
      <c r="F393" t="s">
        <v>1236</v>
      </c>
      <c r="G393">
        <v>0</v>
      </c>
      <c r="H393" s="43">
        <v>0</v>
      </c>
      <c r="I393" t="str">
        <f>_xlfn.XLOOKUP(Violent_Incident_With_Injury[[#This Row],[School Name]],Maine_Schools[School Name],Maine_Schools[Grade Span],"Error")</f>
        <v>PK-PK</v>
      </c>
      <c r="J393" t="str">
        <f>_xlfn.XLOOKUP(Violent_Incident_With_Injury[[#This Row],[School Name]],Maine_Schools[School Name],Maine_Schools[Comparison School Type],"Error")</f>
        <v>Non Charter</v>
      </c>
    </row>
    <row r="394" spans="1:10" hidden="1">
      <c r="A394" t="s">
        <v>570</v>
      </c>
      <c r="B394" t="s">
        <v>1234</v>
      </c>
      <c r="C394" t="s">
        <v>1235</v>
      </c>
      <c r="D394" t="s">
        <v>1093</v>
      </c>
      <c r="E394" t="s">
        <v>531</v>
      </c>
      <c r="F394" t="s">
        <v>1236</v>
      </c>
      <c r="G394">
        <v>0</v>
      </c>
      <c r="H394" s="43">
        <v>0</v>
      </c>
      <c r="I394" t="str">
        <f>_xlfn.XLOOKUP(Violent_Incident_With_Injury[[#This Row],[School Name]],Maine_Schools[School Name],Maine_Schools[Grade Span],"Error")</f>
        <v>PK-02</v>
      </c>
      <c r="J394" t="str">
        <f>_xlfn.XLOOKUP(Violent_Incident_With_Injury[[#This Row],[School Name]],Maine_Schools[School Name],Maine_Schools[Comparison School Type],"Error")</f>
        <v>Non Charter</v>
      </c>
    </row>
    <row r="395" spans="1:10">
      <c r="A395" t="s">
        <v>570</v>
      </c>
      <c r="B395" t="s">
        <v>1234</v>
      </c>
      <c r="C395" t="s">
        <v>1235</v>
      </c>
      <c r="D395" t="s">
        <v>1166</v>
      </c>
      <c r="E395" t="s">
        <v>376</v>
      </c>
      <c r="F395" t="s">
        <v>1236</v>
      </c>
      <c r="G395">
        <v>0</v>
      </c>
      <c r="H395" s="43">
        <v>0</v>
      </c>
      <c r="I395" t="str">
        <f>_xlfn.XLOOKUP(Violent_Incident_With_Injury[[#This Row],[School Name]],Maine_Schools[School Name],Maine_Schools[Grade Span],"Error")</f>
        <v>09-12</v>
      </c>
      <c r="J395" t="str">
        <f>_xlfn.XLOOKUP(Violent_Incident_With_Injury[[#This Row],[School Name]],Maine_Schools[School Name],Maine_Schools[Comparison School Type],"Error")</f>
        <v>Non Charter</v>
      </c>
    </row>
    <row r="396" spans="1:10" hidden="1">
      <c r="A396" t="s">
        <v>570</v>
      </c>
      <c r="B396" t="s">
        <v>1234</v>
      </c>
      <c r="C396" t="s">
        <v>1235</v>
      </c>
      <c r="D396" t="s">
        <v>1166</v>
      </c>
      <c r="E396" t="s">
        <v>445</v>
      </c>
      <c r="F396" t="s">
        <v>1236</v>
      </c>
      <c r="G396">
        <v>0</v>
      </c>
      <c r="H396" s="43">
        <v>0</v>
      </c>
      <c r="I396" t="str">
        <f>_xlfn.XLOOKUP(Violent_Incident_With_Injury[[#This Row],[School Name]],Maine_Schools[School Name],Maine_Schools[Grade Span],"Error")</f>
        <v>05-08</v>
      </c>
      <c r="J396" t="str">
        <f>_xlfn.XLOOKUP(Violent_Incident_With_Injury[[#This Row],[School Name]],Maine_Schools[School Name],Maine_Schools[Comparison School Type],"Error")</f>
        <v>Non Charter</v>
      </c>
    </row>
    <row r="397" spans="1:10" hidden="1">
      <c r="A397" t="s">
        <v>570</v>
      </c>
      <c r="B397" t="s">
        <v>1234</v>
      </c>
      <c r="C397" t="s">
        <v>1235</v>
      </c>
      <c r="D397" t="s">
        <v>950</v>
      </c>
      <c r="E397" t="s">
        <v>447</v>
      </c>
      <c r="F397" t="s">
        <v>1236</v>
      </c>
      <c r="G397">
        <v>4</v>
      </c>
      <c r="H397" s="43">
        <v>1.2699999999999999E-2</v>
      </c>
      <c r="I397" t="str">
        <f>_xlfn.XLOOKUP(Violent_Incident_With_Injury[[#This Row],[School Name]],Maine_Schools[School Name],Maine_Schools[Grade Span],"Error")</f>
        <v>PK-05</v>
      </c>
      <c r="J397" t="str">
        <f>_xlfn.XLOOKUP(Violent_Incident_With_Injury[[#This Row],[School Name]],Maine_Schools[School Name],Maine_Schools[Comparison School Type],"Error")</f>
        <v>Non Charter</v>
      </c>
    </row>
    <row r="398" spans="1:10" hidden="1">
      <c r="A398" t="s">
        <v>570</v>
      </c>
      <c r="B398" t="s">
        <v>1234</v>
      </c>
      <c r="C398" t="s">
        <v>1235</v>
      </c>
      <c r="D398" t="s">
        <v>1118</v>
      </c>
      <c r="E398" t="s">
        <v>230</v>
      </c>
      <c r="F398" t="s">
        <v>1236</v>
      </c>
      <c r="G398">
        <v>0</v>
      </c>
      <c r="H398" s="43">
        <v>0</v>
      </c>
      <c r="I398" t="str">
        <f>_xlfn.XLOOKUP(Violent_Incident_With_Injury[[#This Row],[School Name]],Maine_Schools[School Name],Maine_Schools[Grade Span],"Error")</f>
        <v>03-05</v>
      </c>
      <c r="J398" t="str">
        <f>_xlfn.XLOOKUP(Violent_Incident_With_Injury[[#This Row],[School Name]],Maine_Schools[School Name],Maine_Schools[Comparison School Type],"Error")</f>
        <v>Non Charter</v>
      </c>
    </row>
    <row r="399" spans="1:10">
      <c r="A399" t="s">
        <v>570</v>
      </c>
      <c r="B399" t="s">
        <v>1234</v>
      </c>
      <c r="C399" t="s">
        <v>1235</v>
      </c>
      <c r="D399" t="s">
        <v>1118</v>
      </c>
      <c r="E399" t="s">
        <v>115</v>
      </c>
      <c r="F399" t="s">
        <v>1236</v>
      </c>
      <c r="G399">
        <v>0</v>
      </c>
      <c r="H399" s="43">
        <v>0</v>
      </c>
      <c r="I399" t="str">
        <f>_xlfn.XLOOKUP(Violent_Incident_With_Injury[[#This Row],[School Name]],Maine_Schools[School Name],Maine_Schools[Grade Span],"Error")</f>
        <v>09-12</v>
      </c>
      <c r="J399" t="str">
        <f>_xlfn.XLOOKUP(Violent_Incident_With_Injury[[#This Row],[School Name]],Maine_Schools[School Name],Maine_Schools[Comparison School Type],"Error")</f>
        <v>Non Charter</v>
      </c>
    </row>
    <row r="400" spans="1:10" hidden="1">
      <c r="A400" t="s">
        <v>570</v>
      </c>
      <c r="B400" t="s">
        <v>1234</v>
      </c>
      <c r="C400" t="s">
        <v>1235</v>
      </c>
      <c r="D400" t="s">
        <v>1118</v>
      </c>
      <c r="E400" t="s">
        <v>233</v>
      </c>
      <c r="F400" t="s">
        <v>1236</v>
      </c>
      <c r="G400">
        <v>0</v>
      </c>
      <c r="H400" s="43">
        <v>0</v>
      </c>
      <c r="I400" t="str">
        <f>_xlfn.XLOOKUP(Violent_Incident_With_Injury[[#This Row],[School Name]],Maine_Schools[School Name],Maine_Schools[Grade Span],"Error")</f>
        <v>06-08</v>
      </c>
      <c r="J400" t="str">
        <f>_xlfn.XLOOKUP(Violent_Incident_With_Injury[[#This Row],[School Name]],Maine_Schools[School Name],Maine_Schools[Comparison School Type],"Error")</f>
        <v>Non Charter</v>
      </c>
    </row>
    <row r="401" spans="1:10" hidden="1">
      <c r="A401" t="s">
        <v>570</v>
      </c>
      <c r="B401" t="s">
        <v>1234</v>
      </c>
      <c r="C401" t="s">
        <v>1235</v>
      </c>
      <c r="D401" t="s">
        <v>1118</v>
      </c>
      <c r="E401" t="s">
        <v>387</v>
      </c>
      <c r="F401" t="s">
        <v>1236</v>
      </c>
      <c r="G401">
        <v>0</v>
      </c>
      <c r="H401" s="43">
        <v>0</v>
      </c>
      <c r="I401" t="str">
        <f>_xlfn.XLOOKUP(Violent_Incident_With_Injury[[#This Row],[School Name]],Maine_Schools[School Name],Maine_Schools[Grade Span],"Error")</f>
        <v>PK-02</v>
      </c>
      <c r="J401" t="str">
        <f>_xlfn.XLOOKUP(Violent_Incident_With_Injury[[#This Row],[School Name]],Maine_Schools[School Name],Maine_Schools[Comparison School Type],"Error")</f>
        <v>Non Charter</v>
      </c>
    </row>
    <row r="402" spans="1:10" hidden="1">
      <c r="A402" t="s">
        <v>570</v>
      </c>
      <c r="B402" t="s">
        <v>1234</v>
      </c>
      <c r="C402" t="s">
        <v>1235</v>
      </c>
      <c r="D402" t="s">
        <v>1171</v>
      </c>
      <c r="E402" t="s">
        <v>380</v>
      </c>
      <c r="F402" t="s">
        <v>1236</v>
      </c>
      <c r="G402">
        <v>2</v>
      </c>
      <c r="H402" s="43">
        <v>9.2999999999999992E-3</v>
      </c>
      <c r="I402" t="str">
        <f>_xlfn.XLOOKUP(Violent_Incident_With_Injury[[#This Row],[School Name]],Maine_Schools[School Name],Maine_Schools[Grade Span],"Error")</f>
        <v>PK-08</v>
      </c>
      <c r="J402" t="str">
        <f>_xlfn.XLOOKUP(Violent_Incident_With_Injury[[#This Row],[School Name]],Maine_Schools[School Name],Maine_Schools[Comparison School Type],"Error")</f>
        <v>Non Charter</v>
      </c>
    </row>
    <row r="403" spans="1:10" hidden="1">
      <c r="A403" t="s">
        <v>570</v>
      </c>
      <c r="B403" t="s">
        <v>1234</v>
      </c>
      <c r="C403" t="s">
        <v>1235</v>
      </c>
      <c r="D403" t="s">
        <v>860</v>
      </c>
      <c r="E403" t="s">
        <v>119</v>
      </c>
      <c r="F403" t="s">
        <v>1236</v>
      </c>
      <c r="G403">
        <v>0</v>
      </c>
      <c r="H403" s="43">
        <v>0</v>
      </c>
      <c r="I403" t="str">
        <f>_xlfn.XLOOKUP(Violent_Incident_With_Injury[[#This Row],[School Name]],Maine_Schools[School Name],Maine_Schools[Grade Span],"Error")</f>
        <v>06-12</v>
      </c>
      <c r="J403" t="str">
        <f>_xlfn.XLOOKUP(Violent_Incident_With_Injury[[#This Row],[School Name]],Maine_Schools[School Name],Maine_Schools[Comparison School Type],"Error")</f>
        <v>Non Charter</v>
      </c>
    </row>
    <row r="404" spans="1:10" hidden="1">
      <c r="A404" t="s">
        <v>570</v>
      </c>
      <c r="B404" t="s">
        <v>1234</v>
      </c>
      <c r="C404" t="s">
        <v>1235</v>
      </c>
      <c r="D404" t="s">
        <v>917</v>
      </c>
      <c r="E404" t="s">
        <v>533</v>
      </c>
      <c r="F404" t="s">
        <v>1236</v>
      </c>
      <c r="G404">
        <v>0</v>
      </c>
      <c r="H404" s="43">
        <v>0</v>
      </c>
      <c r="I404" t="str">
        <f>_xlfn.XLOOKUP(Violent_Incident_With_Injury[[#This Row],[School Name]],Maine_Schools[School Name],Maine_Schools[Grade Span],"Error")</f>
        <v>KG-04</v>
      </c>
      <c r="J404" t="str">
        <f>_xlfn.XLOOKUP(Violent_Incident_With_Injury[[#This Row],[School Name]],Maine_Schools[School Name],Maine_Schools[Comparison School Type],"Error")</f>
        <v>Non Charter</v>
      </c>
    </row>
    <row r="405" spans="1:10" hidden="1">
      <c r="A405" t="s">
        <v>570</v>
      </c>
      <c r="B405" t="s">
        <v>1234</v>
      </c>
      <c r="C405" t="s">
        <v>1235</v>
      </c>
      <c r="D405" t="s">
        <v>1093</v>
      </c>
      <c r="E405" t="s">
        <v>449</v>
      </c>
      <c r="F405" t="s">
        <v>1236</v>
      </c>
      <c r="G405">
        <v>5</v>
      </c>
      <c r="H405" s="43">
        <v>1.4999999999999999E-2</v>
      </c>
      <c r="I405" t="str">
        <f>_xlfn.XLOOKUP(Violent_Incident_With_Injury[[#This Row],[School Name]],Maine_Schools[School Name],Maine_Schools[Grade Span],"Error")</f>
        <v>PK-05</v>
      </c>
      <c r="J405" t="str">
        <f>_xlfn.XLOOKUP(Violent_Incident_With_Injury[[#This Row],[School Name]],Maine_Schools[School Name],Maine_Schools[Comparison School Type],"Error")</f>
        <v>Non Charter</v>
      </c>
    </row>
    <row r="406" spans="1:10">
      <c r="A406" t="s">
        <v>570</v>
      </c>
      <c r="B406" t="s">
        <v>1234</v>
      </c>
      <c r="C406" t="s">
        <v>1235</v>
      </c>
      <c r="D406" t="s">
        <v>994</v>
      </c>
      <c r="E406" t="s">
        <v>123</v>
      </c>
      <c r="F406" t="s">
        <v>1236</v>
      </c>
      <c r="G406">
        <v>5</v>
      </c>
      <c r="H406" s="43">
        <v>1.83E-2</v>
      </c>
      <c r="I406" t="str">
        <f>_xlfn.XLOOKUP(Violent_Incident_With_Injury[[#This Row],[School Name]],Maine_Schools[School Name],Maine_Schools[Grade Span],"Error")</f>
        <v>09-12</v>
      </c>
      <c r="J406" t="str">
        <f>_xlfn.XLOOKUP(Violent_Incident_With_Injury[[#This Row],[School Name]],Maine_Schools[School Name],Maine_Schools[Comparison School Type],"Error")</f>
        <v>Non Charter</v>
      </c>
    </row>
    <row r="407" spans="1:10" hidden="1">
      <c r="A407" t="s">
        <v>570</v>
      </c>
      <c r="B407" t="s">
        <v>1234</v>
      </c>
      <c r="C407" t="s">
        <v>1235</v>
      </c>
      <c r="D407" t="s">
        <v>994</v>
      </c>
      <c r="E407" t="s">
        <v>183</v>
      </c>
      <c r="F407" t="s">
        <v>1236</v>
      </c>
      <c r="G407">
        <v>2</v>
      </c>
      <c r="H407" s="43">
        <v>1.0800000000000001E-2</v>
      </c>
      <c r="I407" t="str">
        <f>_xlfn.XLOOKUP(Violent_Incident_With_Injury[[#This Row],[School Name]],Maine_Schools[School Name],Maine_Schools[Grade Span],"Error")</f>
        <v>06-08</v>
      </c>
      <c r="J407" t="str">
        <f>_xlfn.XLOOKUP(Violent_Incident_With_Injury[[#This Row],[School Name]],Maine_Schools[School Name],Maine_Schools[Comparison School Type],"Error")</f>
        <v>Non Charter</v>
      </c>
    </row>
    <row r="408" spans="1:10" hidden="1">
      <c r="A408" t="s">
        <v>570</v>
      </c>
      <c r="B408" t="s">
        <v>1234</v>
      </c>
      <c r="C408" t="s">
        <v>1235</v>
      </c>
      <c r="D408" t="s">
        <v>1173</v>
      </c>
      <c r="E408" t="s">
        <v>534</v>
      </c>
      <c r="F408" t="s">
        <v>1236</v>
      </c>
      <c r="G408">
        <v>1</v>
      </c>
      <c r="H408" s="43">
        <v>7.0000000000000001E-3</v>
      </c>
      <c r="I408" t="str">
        <f>_xlfn.XLOOKUP(Violent_Incident_With_Injury[[#This Row],[School Name]],Maine_Schools[School Name],Maine_Schools[Grade Span],"Error")</f>
        <v>PK-08</v>
      </c>
      <c r="J408" t="str">
        <f>_xlfn.XLOOKUP(Violent_Incident_With_Injury[[#This Row],[School Name]],Maine_Schools[School Name],Maine_Schools[Comparison School Type],"Error")</f>
        <v>Non Charter</v>
      </c>
    </row>
    <row r="409" spans="1:10" hidden="1">
      <c r="A409" t="s">
        <v>570</v>
      </c>
      <c r="B409" t="s">
        <v>1234</v>
      </c>
      <c r="C409" t="s">
        <v>1235</v>
      </c>
      <c r="D409" t="s">
        <v>1147</v>
      </c>
      <c r="E409" t="s">
        <v>535</v>
      </c>
      <c r="F409" t="s">
        <v>1236</v>
      </c>
      <c r="G409">
        <v>0</v>
      </c>
      <c r="H409" s="43">
        <v>0</v>
      </c>
      <c r="I409" t="str">
        <f>_xlfn.XLOOKUP(Violent_Incident_With_Injury[[#This Row],[School Name]],Maine_Schools[School Name],Maine_Schools[Grade Span],"Error")</f>
        <v>PK-05</v>
      </c>
      <c r="J409" t="str">
        <f>_xlfn.XLOOKUP(Violent_Incident_With_Injury[[#This Row],[School Name]],Maine_Schools[School Name],Maine_Schools[Comparison School Type],"Error")</f>
        <v>Non Charter</v>
      </c>
    </row>
    <row r="410" spans="1:10" hidden="1">
      <c r="A410" t="s">
        <v>570</v>
      </c>
      <c r="B410" t="s">
        <v>1234</v>
      </c>
      <c r="C410" t="s">
        <v>1235</v>
      </c>
      <c r="D410" t="s">
        <v>720</v>
      </c>
      <c r="E410" t="s">
        <v>42</v>
      </c>
      <c r="F410" t="s">
        <v>1236</v>
      </c>
      <c r="G410">
        <v>0</v>
      </c>
      <c r="H410" s="43">
        <v>0</v>
      </c>
      <c r="I410" t="str">
        <f>_xlfn.XLOOKUP(Violent_Incident_With_Injury[[#This Row],[School Name]],Maine_Schools[School Name],Maine_Schools[Grade Span],"Error")</f>
        <v>PK-06</v>
      </c>
      <c r="J410" t="str">
        <f>_xlfn.XLOOKUP(Violent_Incident_With_Injury[[#This Row],[School Name]],Maine_Schools[School Name],Maine_Schools[Comparison School Type],"Error")</f>
        <v>Non Charter</v>
      </c>
    </row>
    <row r="411" spans="1:10" hidden="1">
      <c r="A411" t="s">
        <v>570</v>
      </c>
      <c r="B411" t="s">
        <v>1234</v>
      </c>
      <c r="C411" t="s">
        <v>1235</v>
      </c>
      <c r="D411" t="s">
        <v>1071</v>
      </c>
      <c r="E411" t="s">
        <v>68</v>
      </c>
      <c r="F411" t="s">
        <v>1236</v>
      </c>
      <c r="G411">
        <v>5</v>
      </c>
      <c r="H411" s="43">
        <v>2.75E-2</v>
      </c>
      <c r="I411" t="str">
        <f>_xlfn.XLOOKUP(Violent_Incident_With_Injury[[#This Row],[School Name]],Maine_Schools[School Name],Maine_Schools[Grade Span],"Error")</f>
        <v>06-08</v>
      </c>
      <c r="J411" t="str">
        <f>_xlfn.XLOOKUP(Violent_Incident_With_Injury[[#This Row],[School Name]],Maine_Schools[School Name],Maine_Schools[Comparison School Type],"Error")</f>
        <v>Non Charter</v>
      </c>
    </row>
    <row r="412" spans="1:10">
      <c r="A412" t="s">
        <v>570</v>
      </c>
      <c r="B412" t="s">
        <v>1234</v>
      </c>
      <c r="C412" t="s">
        <v>1235</v>
      </c>
      <c r="D412" t="s">
        <v>1046</v>
      </c>
      <c r="E412" t="s">
        <v>125</v>
      </c>
      <c r="F412" t="s">
        <v>1236</v>
      </c>
      <c r="G412">
        <v>6</v>
      </c>
      <c r="H412" s="43">
        <v>3.2300000000000002E-2</v>
      </c>
      <c r="I412" t="str">
        <f>_xlfn.XLOOKUP(Violent_Incident_With_Injury[[#This Row],[School Name]],Maine_Schools[School Name],Maine_Schools[Grade Span],"Error")</f>
        <v>09-12</v>
      </c>
      <c r="J412" t="str">
        <f>_xlfn.XLOOKUP(Violent_Incident_With_Injury[[#This Row],[School Name]],Maine_Schools[School Name],Maine_Schools[Comparison School Type],"Error")</f>
        <v>Non Charter</v>
      </c>
    </row>
    <row r="413" spans="1:10" hidden="1">
      <c r="A413" t="s">
        <v>570</v>
      </c>
      <c r="B413" t="s">
        <v>1234</v>
      </c>
      <c r="C413" t="s">
        <v>1235</v>
      </c>
      <c r="D413" t="s">
        <v>1046</v>
      </c>
      <c r="E413" t="s">
        <v>190</v>
      </c>
      <c r="F413" t="s">
        <v>1236</v>
      </c>
      <c r="G413">
        <v>26</v>
      </c>
      <c r="H413" s="43">
        <v>0.1429</v>
      </c>
      <c r="I413" t="str">
        <f>_xlfn.XLOOKUP(Violent_Incident_With_Injury[[#This Row],[School Name]],Maine_Schools[School Name],Maine_Schools[Grade Span],"Error")</f>
        <v>06-08</v>
      </c>
      <c r="J413" t="str">
        <f>_xlfn.XLOOKUP(Violent_Incident_With_Injury[[#This Row],[School Name]],Maine_Schools[School Name],Maine_Schools[Comparison School Type],"Error")</f>
        <v>Non Charter</v>
      </c>
    </row>
    <row r="414" spans="1:10" hidden="1">
      <c r="A414" t="s">
        <v>570</v>
      </c>
      <c r="B414" t="s">
        <v>1234</v>
      </c>
      <c r="C414" t="s">
        <v>1235</v>
      </c>
      <c r="D414" t="s">
        <v>841</v>
      </c>
      <c r="E414" t="s">
        <v>194</v>
      </c>
      <c r="F414" t="s">
        <v>1236</v>
      </c>
      <c r="G414">
        <v>1</v>
      </c>
      <c r="H414" s="43">
        <v>1.9E-3</v>
      </c>
      <c r="I414" t="str">
        <f>_xlfn.XLOOKUP(Violent_Incident_With_Injury[[#This Row],[School Name]],Maine_Schools[School Name],Maine_Schools[Grade Span],"Error")</f>
        <v>PK-06</v>
      </c>
      <c r="J414" t="str">
        <f>_xlfn.XLOOKUP(Violent_Incident_With_Injury[[#This Row],[School Name]],Maine_Schools[School Name],Maine_Schools[Comparison School Type],"Error")</f>
        <v>Non Charter</v>
      </c>
    </row>
    <row r="415" spans="1:10" hidden="1">
      <c r="A415" t="s">
        <v>570</v>
      </c>
      <c r="B415" t="s">
        <v>1234</v>
      </c>
      <c r="C415" t="s">
        <v>1235</v>
      </c>
      <c r="D415" t="s">
        <v>950</v>
      </c>
      <c r="E415" t="s">
        <v>454</v>
      </c>
      <c r="F415" t="s">
        <v>1236</v>
      </c>
      <c r="G415">
        <v>0</v>
      </c>
      <c r="H415" s="43">
        <v>0</v>
      </c>
      <c r="I415" t="str">
        <f>_xlfn.XLOOKUP(Violent_Incident_With_Injury[[#This Row],[School Name]],Maine_Schools[School Name],Maine_Schools[Grade Span],"Error")</f>
        <v>KG-05</v>
      </c>
      <c r="J415" t="str">
        <f>_xlfn.XLOOKUP(Violent_Incident_With_Injury[[#This Row],[School Name]],Maine_Schools[School Name],Maine_Schools[Comparison School Type],"Error")</f>
        <v>Non Charter</v>
      </c>
    </row>
    <row r="416" spans="1:10" hidden="1">
      <c r="A416" t="s">
        <v>570</v>
      </c>
      <c r="B416" t="s">
        <v>1234</v>
      </c>
      <c r="C416" t="s">
        <v>1235</v>
      </c>
      <c r="D416" t="s">
        <v>1175</v>
      </c>
      <c r="E416" t="s">
        <v>236</v>
      </c>
      <c r="F416" t="s">
        <v>1236</v>
      </c>
      <c r="G416">
        <v>0</v>
      </c>
      <c r="H416" s="43">
        <v>0</v>
      </c>
      <c r="I416" t="str">
        <f>_xlfn.XLOOKUP(Violent_Incident_With_Injury[[#This Row],[School Name]],Maine_Schools[School Name],Maine_Schools[Grade Span],"Error")</f>
        <v>PK-08</v>
      </c>
      <c r="J416" t="str">
        <f>_xlfn.XLOOKUP(Violent_Incident_With_Injury[[#This Row],[School Name]],Maine_Schools[School Name],Maine_Schools[Comparison School Type],"Error")</f>
        <v>Non Charter</v>
      </c>
    </row>
    <row r="417" spans="1:10" hidden="1">
      <c r="A417" t="s">
        <v>570</v>
      </c>
      <c r="B417" t="s">
        <v>1234</v>
      </c>
      <c r="C417" t="s">
        <v>1235</v>
      </c>
      <c r="D417" t="s">
        <v>1177</v>
      </c>
      <c r="E417" t="s">
        <v>455</v>
      </c>
      <c r="F417" t="s">
        <v>1236</v>
      </c>
      <c r="G417">
        <v>0</v>
      </c>
      <c r="H417" s="43">
        <v>0</v>
      </c>
      <c r="I417" t="str">
        <f>_xlfn.XLOOKUP(Violent_Incident_With_Injury[[#This Row],[School Name]],Maine_Schools[School Name],Maine_Schools[Grade Span],"Error")</f>
        <v>PK-08</v>
      </c>
      <c r="J417" t="str">
        <f>_xlfn.XLOOKUP(Violent_Incident_With_Injury[[#This Row],[School Name]],Maine_Schools[School Name],Maine_Schools[Comparison School Type],"Error")</f>
        <v>Non Charter</v>
      </c>
    </row>
    <row r="418" spans="1:10" hidden="1">
      <c r="A418" t="s">
        <v>570</v>
      </c>
      <c r="B418" t="s">
        <v>1234</v>
      </c>
      <c r="C418" t="s">
        <v>1235</v>
      </c>
      <c r="D418" t="s">
        <v>1060</v>
      </c>
      <c r="E418" t="s">
        <v>456</v>
      </c>
      <c r="F418" t="s">
        <v>1236</v>
      </c>
      <c r="G418">
        <v>2</v>
      </c>
      <c r="H418" s="43">
        <v>5.7999999999999996E-3</v>
      </c>
      <c r="I418" t="str">
        <f>_xlfn.XLOOKUP(Violent_Incident_With_Injury[[#This Row],[School Name]],Maine_Schools[School Name],Maine_Schools[Grade Span],"Error")</f>
        <v>07-08</v>
      </c>
      <c r="J418" t="str">
        <f>_xlfn.XLOOKUP(Violent_Incident_With_Injury[[#This Row],[School Name]],Maine_Schools[School Name],Maine_Schools[Comparison School Type],"Error")</f>
        <v>Non Charter</v>
      </c>
    </row>
    <row r="419" spans="1:10" hidden="1">
      <c r="A419" t="s">
        <v>570</v>
      </c>
      <c r="B419" t="s">
        <v>1234</v>
      </c>
      <c r="C419" t="s">
        <v>1235</v>
      </c>
      <c r="D419" t="s">
        <v>1110</v>
      </c>
      <c r="E419" t="s">
        <v>385</v>
      </c>
      <c r="F419" t="s">
        <v>1236</v>
      </c>
      <c r="G419">
        <v>8</v>
      </c>
      <c r="H419" s="43">
        <v>2.1299999999999999E-2</v>
      </c>
      <c r="I419" t="str">
        <f>_xlfn.XLOOKUP(Violent_Incident_With_Injury[[#This Row],[School Name]],Maine_Schools[School Name],Maine_Schools[Grade Span],"Error")</f>
        <v>06-08</v>
      </c>
      <c r="J419" t="str">
        <f>_xlfn.XLOOKUP(Violent_Incident_With_Injury[[#This Row],[School Name]],Maine_Schools[School Name],Maine_Schools[Comparison School Type],"Error")</f>
        <v>Non Charter</v>
      </c>
    </row>
    <row r="420" spans="1:10" hidden="1">
      <c r="A420" t="s">
        <v>570</v>
      </c>
      <c r="B420" t="s">
        <v>1234</v>
      </c>
      <c r="C420" t="s">
        <v>1235</v>
      </c>
      <c r="D420" t="s">
        <v>902</v>
      </c>
      <c r="E420" t="s">
        <v>459</v>
      </c>
      <c r="F420" t="s">
        <v>1236</v>
      </c>
      <c r="G420">
        <v>0</v>
      </c>
      <c r="H420" s="43">
        <v>0</v>
      </c>
      <c r="I420" t="str">
        <f>_xlfn.XLOOKUP(Violent_Incident_With_Injury[[#This Row],[School Name]],Maine_Schools[School Name],Maine_Schools[Grade Span],"Error")</f>
        <v>KG-05</v>
      </c>
      <c r="J420" t="str">
        <f>_xlfn.XLOOKUP(Violent_Incident_With_Injury[[#This Row],[School Name]],Maine_Schools[School Name],Maine_Schools[Comparison School Type],"Error")</f>
        <v>Non Charter</v>
      </c>
    </row>
    <row r="421" spans="1:10" hidden="1">
      <c r="A421" t="s">
        <v>570</v>
      </c>
      <c r="B421" t="s">
        <v>1234</v>
      </c>
      <c r="C421" t="s">
        <v>1235</v>
      </c>
      <c r="D421" t="s">
        <v>1060</v>
      </c>
      <c r="E421" t="s">
        <v>460</v>
      </c>
      <c r="F421" t="s">
        <v>1236</v>
      </c>
      <c r="G421">
        <v>1</v>
      </c>
      <c r="H421" s="43">
        <v>3.5000000000000001E-3</v>
      </c>
      <c r="I421" t="str">
        <f>_xlfn.XLOOKUP(Violent_Incident_With_Injury[[#This Row],[School Name]],Maine_Schools[School Name],Maine_Schools[Grade Span],"Error")</f>
        <v>03-06</v>
      </c>
      <c r="J421" t="str">
        <f>_xlfn.XLOOKUP(Violent_Incident_With_Injury[[#This Row],[School Name]],Maine_Schools[School Name],Maine_Schools[Comparison School Type],"Error")</f>
        <v>Non Charter</v>
      </c>
    </row>
    <row r="422" spans="1:10" hidden="1">
      <c r="A422" t="s">
        <v>570</v>
      </c>
      <c r="B422" t="s">
        <v>1234</v>
      </c>
      <c r="C422" t="s">
        <v>1235</v>
      </c>
      <c r="D422" t="s">
        <v>1060</v>
      </c>
      <c r="E422" t="s">
        <v>539</v>
      </c>
      <c r="F422" t="s">
        <v>1236</v>
      </c>
      <c r="G422">
        <v>0</v>
      </c>
      <c r="H422" s="43">
        <v>0</v>
      </c>
      <c r="I422" t="str">
        <f>_xlfn.XLOOKUP(Violent_Incident_With_Injury[[#This Row],[School Name]],Maine_Schools[School Name],Maine_Schools[Grade Span],"Error")</f>
        <v>PK-02</v>
      </c>
      <c r="J422" t="str">
        <f>_xlfn.XLOOKUP(Violent_Incident_With_Injury[[#This Row],[School Name]],Maine_Schools[School Name],Maine_Schools[Comparison School Type],"Error")</f>
        <v>Non Charter</v>
      </c>
    </row>
    <row r="423" spans="1:10" hidden="1">
      <c r="A423" t="s">
        <v>570</v>
      </c>
      <c r="B423" t="s">
        <v>1234</v>
      </c>
      <c r="C423" t="s">
        <v>1235</v>
      </c>
      <c r="D423" t="s">
        <v>1035</v>
      </c>
      <c r="E423" t="s">
        <v>331</v>
      </c>
      <c r="F423" t="s">
        <v>1236</v>
      </c>
      <c r="G423">
        <v>0</v>
      </c>
      <c r="H423" s="43">
        <v>0</v>
      </c>
      <c r="I423" t="str">
        <f>_xlfn.XLOOKUP(Violent_Incident_With_Injury[[#This Row],[School Name]],Maine_Schools[School Name],Maine_Schools[Grade Span],"Error")</f>
        <v>PK-06</v>
      </c>
      <c r="J423" t="str">
        <f>_xlfn.XLOOKUP(Violent_Incident_With_Injury[[#This Row],[School Name]],Maine_Schools[School Name],Maine_Schools[Comparison School Type],"Error")</f>
        <v>Non Charter</v>
      </c>
    </row>
    <row r="424" spans="1:10" hidden="1">
      <c r="A424" t="s">
        <v>570</v>
      </c>
      <c r="B424" t="s">
        <v>1234</v>
      </c>
      <c r="C424" t="s">
        <v>1235</v>
      </c>
      <c r="D424" t="s">
        <v>902</v>
      </c>
      <c r="E424" t="s">
        <v>540</v>
      </c>
      <c r="F424" t="s">
        <v>1236</v>
      </c>
      <c r="G424">
        <v>0</v>
      </c>
      <c r="H424" s="43">
        <v>0</v>
      </c>
      <c r="I424" t="str">
        <f>_xlfn.XLOOKUP(Violent_Incident_With_Injury[[#This Row],[School Name]],Maine_Schools[School Name],Maine_Schools[Grade Span],"Error")</f>
        <v>PK-PK</v>
      </c>
      <c r="J424" t="str">
        <f>_xlfn.XLOOKUP(Violent_Incident_With_Injury[[#This Row],[School Name]],Maine_Schools[School Name],Maine_Schools[Comparison School Type],"Error")</f>
        <v>Non Charter</v>
      </c>
    </row>
    <row r="425" spans="1:10" hidden="1">
      <c r="A425" t="s">
        <v>570</v>
      </c>
      <c r="B425" t="s">
        <v>1234</v>
      </c>
      <c r="C425" t="s">
        <v>1235</v>
      </c>
      <c r="D425" t="s">
        <v>1139</v>
      </c>
      <c r="E425" t="s">
        <v>131</v>
      </c>
      <c r="F425" t="s">
        <v>1236</v>
      </c>
      <c r="G425">
        <v>1</v>
      </c>
      <c r="H425" s="43">
        <v>7.4999999999999997E-3</v>
      </c>
      <c r="I425" t="str">
        <f>_xlfn.XLOOKUP(Violent_Incident_With_Injury[[#This Row],[School Name]],Maine_Schools[School Name],Maine_Schools[Grade Span],"Error")</f>
        <v>05-12</v>
      </c>
      <c r="J425" t="str">
        <f>_xlfn.XLOOKUP(Violent_Incident_With_Injury[[#This Row],[School Name]],Maine_Schools[School Name],Maine_Schools[Comparison School Type],"Error")</f>
        <v>Non Charter</v>
      </c>
    </row>
    <row r="426" spans="1:10" hidden="1">
      <c r="A426" t="s">
        <v>570</v>
      </c>
      <c r="B426" t="s">
        <v>1234</v>
      </c>
      <c r="C426" t="s">
        <v>1235</v>
      </c>
      <c r="D426" t="s">
        <v>867</v>
      </c>
      <c r="E426" t="s">
        <v>461</v>
      </c>
      <c r="F426" t="s">
        <v>1236</v>
      </c>
      <c r="G426">
        <v>3</v>
      </c>
      <c r="H426" s="43">
        <v>2.8799999999999999E-2</v>
      </c>
      <c r="I426" t="str">
        <f>_xlfn.XLOOKUP(Violent_Incident_With_Injury[[#This Row],[School Name]],Maine_Schools[School Name],Maine_Schools[Grade Span],"Error")</f>
        <v>07-08</v>
      </c>
      <c r="J426" t="str">
        <f>_xlfn.XLOOKUP(Violent_Incident_With_Injury[[#This Row],[School Name]],Maine_Schools[School Name],Maine_Schools[Comparison School Type],"Error")</f>
        <v>Non Charter</v>
      </c>
    </row>
    <row r="427" spans="1:10">
      <c r="A427" t="s">
        <v>570</v>
      </c>
      <c r="B427" t="s">
        <v>1234</v>
      </c>
      <c r="C427" t="s">
        <v>1235</v>
      </c>
      <c r="D427" t="s">
        <v>1150</v>
      </c>
      <c r="E427" t="s">
        <v>220</v>
      </c>
      <c r="F427" t="s">
        <v>1236</v>
      </c>
      <c r="G427">
        <v>0</v>
      </c>
      <c r="H427" s="43">
        <v>0</v>
      </c>
      <c r="I427" t="str">
        <f>_xlfn.XLOOKUP(Violent_Incident_With_Injury[[#This Row],[School Name]],Maine_Schools[School Name],Maine_Schools[Grade Span],"Error")</f>
        <v>09-12</v>
      </c>
      <c r="J427" t="str">
        <f>_xlfn.XLOOKUP(Violent_Incident_With_Injury[[#This Row],[School Name]],Maine_Schools[School Name],Maine_Schools[Comparison School Type],"Error")</f>
        <v>Non Charter</v>
      </c>
    </row>
    <row r="428" spans="1:10" hidden="1">
      <c r="A428" t="s">
        <v>570</v>
      </c>
      <c r="B428" t="s">
        <v>1234</v>
      </c>
      <c r="C428" t="s">
        <v>1235</v>
      </c>
      <c r="D428" t="s">
        <v>1150</v>
      </c>
      <c r="E428" t="s">
        <v>79</v>
      </c>
      <c r="F428" t="s">
        <v>1236</v>
      </c>
      <c r="G428">
        <v>0</v>
      </c>
      <c r="H428" s="43">
        <v>0</v>
      </c>
      <c r="I428" t="str">
        <f>_xlfn.XLOOKUP(Violent_Incident_With_Injury[[#This Row],[School Name]],Maine_Schools[School Name],Maine_Schools[Grade Span],"Error")</f>
        <v>PK-08</v>
      </c>
      <c r="J428" t="str">
        <f>_xlfn.XLOOKUP(Violent_Incident_With_Injury[[#This Row],[School Name]],Maine_Schools[School Name],Maine_Schools[Comparison School Type],"Error")</f>
        <v>Non Charter</v>
      </c>
    </row>
    <row r="429" spans="1:10" hidden="1">
      <c r="A429" t="s">
        <v>570</v>
      </c>
      <c r="B429" t="s">
        <v>1234</v>
      </c>
      <c r="C429" t="s">
        <v>1235</v>
      </c>
      <c r="D429" t="s">
        <v>1179</v>
      </c>
      <c r="E429" t="s">
        <v>462</v>
      </c>
      <c r="F429" t="s">
        <v>1236</v>
      </c>
      <c r="G429">
        <v>2</v>
      </c>
      <c r="H429" s="43">
        <v>4.7000000000000002E-3</v>
      </c>
      <c r="I429" t="str">
        <f>_xlfn.XLOOKUP(Violent_Incident_With_Injury[[#This Row],[School Name]],Maine_Schools[School Name],Maine_Schools[Grade Span],"Error")</f>
        <v>PK-08</v>
      </c>
      <c r="J429" t="str">
        <f>_xlfn.XLOOKUP(Violent_Incident_With_Injury[[#This Row],[School Name]],Maine_Schools[School Name],Maine_Schools[Comparison School Type],"Error")</f>
        <v>Non Charter</v>
      </c>
    </row>
    <row r="430" spans="1:10" hidden="1">
      <c r="A430" t="s">
        <v>570</v>
      </c>
      <c r="B430" t="s">
        <v>1234</v>
      </c>
      <c r="C430" t="s">
        <v>1235</v>
      </c>
      <c r="D430" t="s">
        <v>1181</v>
      </c>
      <c r="E430" t="s">
        <v>541</v>
      </c>
      <c r="F430" t="s">
        <v>1236</v>
      </c>
      <c r="G430">
        <v>1</v>
      </c>
      <c r="H430" s="43">
        <v>6.0000000000000001E-3</v>
      </c>
      <c r="I430" t="str">
        <f>_xlfn.XLOOKUP(Violent_Incident_With_Injury[[#This Row],[School Name]],Maine_Schools[School Name],Maine_Schools[Grade Span],"Error")</f>
        <v>PK-08</v>
      </c>
      <c r="J430" t="str">
        <f>_xlfn.XLOOKUP(Violent_Incident_With_Injury[[#This Row],[School Name]],Maine_Schools[School Name],Maine_Schools[Comparison School Type],"Error")</f>
        <v>Non Charter</v>
      </c>
    </row>
    <row r="431" spans="1:10" hidden="1">
      <c r="A431" t="s">
        <v>570</v>
      </c>
      <c r="B431" t="s">
        <v>1234</v>
      </c>
      <c r="C431" t="s">
        <v>1235</v>
      </c>
      <c r="D431" t="s">
        <v>1064</v>
      </c>
      <c r="E431" t="s">
        <v>542</v>
      </c>
      <c r="F431" t="s">
        <v>1236</v>
      </c>
      <c r="G431">
        <v>14</v>
      </c>
      <c r="H431" s="43">
        <v>5.6000000000000001E-2</v>
      </c>
      <c r="I431" t="str">
        <f>_xlfn.XLOOKUP(Violent_Incident_With_Injury[[#This Row],[School Name]],Maine_Schools[School Name],Maine_Schools[Grade Span],"Error")</f>
        <v>01-04</v>
      </c>
      <c r="J431" t="str">
        <f>_xlfn.XLOOKUP(Violent_Incident_With_Injury[[#This Row],[School Name]],Maine_Schools[School Name],Maine_Schools[Comparison School Type],"Error")</f>
        <v>Non Charter</v>
      </c>
    </row>
    <row r="432" spans="1:10" hidden="1">
      <c r="A432" t="s">
        <v>570</v>
      </c>
      <c r="B432" t="s">
        <v>1234</v>
      </c>
      <c r="C432" t="s">
        <v>1235</v>
      </c>
      <c r="D432" t="s">
        <v>806</v>
      </c>
      <c r="E432" t="s">
        <v>464</v>
      </c>
      <c r="F432" t="s">
        <v>1236</v>
      </c>
      <c r="G432">
        <v>0</v>
      </c>
      <c r="H432" s="43">
        <v>0</v>
      </c>
      <c r="I432" t="str">
        <f>_xlfn.XLOOKUP(Violent_Incident_With_Injury[[#This Row],[School Name]],Maine_Schools[School Name],Maine_Schools[Grade Span],"Error")</f>
        <v>KG-05</v>
      </c>
      <c r="J432" t="str">
        <f>_xlfn.XLOOKUP(Violent_Incident_With_Injury[[#This Row],[School Name]],Maine_Schools[School Name],Maine_Schools[Comparison School Type],"Error")</f>
        <v>Non Charter</v>
      </c>
    </row>
    <row r="433" spans="1:10" hidden="1">
      <c r="A433" t="s">
        <v>570</v>
      </c>
      <c r="B433" t="s">
        <v>1234</v>
      </c>
      <c r="C433" t="s">
        <v>1235</v>
      </c>
      <c r="D433" t="s">
        <v>1206</v>
      </c>
      <c r="E433" t="s">
        <v>543</v>
      </c>
      <c r="F433" t="s">
        <v>1236</v>
      </c>
      <c r="G433">
        <v>0</v>
      </c>
      <c r="H433" s="43">
        <v>0</v>
      </c>
      <c r="I433" t="str">
        <f>_xlfn.XLOOKUP(Violent_Incident_With_Injury[[#This Row],[School Name]],Maine_Schools[School Name],Maine_Schools[Grade Span],"Error")</f>
        <v>KG-01</v>
      </c>
      <c r="J433" t="str">
        <f>_xlfn.XLOOKUP(Violent_Incident_With_Injury[[#This Row],[School Name]],Maine_Schools[School Name],Maine_Schools[Comparison School Type],"Error")</f>
        <v>Non Charter</v>
      </c>
    </row>
    <row r="434" spans="1:10" hidden="1">
      <c r="A434" t="s">
        <v>570</v>
      </c>
      <c r="B434" t="s">
        <v>1234</v>
      </c>
      <c r="C434" t="s">
        <v>1235</v>
      </c>
      <c r="D434" t="s">
        <v>926</v>
      </c>
      <c r="E434" t="s">
        <v>263</v>
      </c>
      <c r="F434" t="s">
        <v>1236</v>
      </c>
      <c r="G434">
        <v>0</v>
      </c>
      <c r="H434" s="43">
        <v>0</v>
      </c>
      <c r="I434" t="str">
        <f>_xlfn.XLOOKUP(Violent_Incident_With_Injury[[#This Row],[School Name]],Maine_Schools[School Name],Maine_Schools[Grade Span],"Error")</f>
        <v>PK-12</v>
      </c>
      <c r="J434" t="str">
        <f>_xlfn.XLOOKUP(Violent_Incident_With_Injury[[#This Row],[School Name]],Maine_Schools[School Name],Maine_Schools[Comparison School Type],"Error")</f>
        <v>Non Charter</v>
      </c>
    </row>
    <row r="435" spans="1:10" hidden="1">
      <c r="A435" t="s">
        <v>570</v>
      </c>
      <c r="B435" t="s">
        <v>1234</v>
      </c>
      <c r="C435" t="s">
        <v>1235</v>
      </c>
      <c r="D435" t="s">
        <v>723</v>
      </c>
      <c r="E435" t="s">
        <v>544</v>
      </c>
      <c r="F435" t="s">
        <v>1236</v>
      </c>
      <c r="G435">
        <v>0</v>
      </c>
      <c r="H435" s="43">
        <v>0</v>
      </c>
      <c r="I435" t="str">
        <f>_xlfn.XLOOKUP(Violent_Incident_With_Injury[[#This Row],[School Name]],Maine_Schools[School Name],Maine_Schools[Grade Span],"Error")</f>
        <v>PK-03</v>
      </c>
      <c r="J435" t="str">
        <f>_xlfn.XLOOKUP(Violent_Incident_With_Injury[[#This Row],[School Name]],Maine_Schools[School Name],Maine_Schools[Comparison School Type],"Error")</f>
        <v>Non Charter</v>
      </c>
    </row>
    <row r="436" spans="1:10" hidden="1">
      <c r="A436" t="s">
        <v>570</v>
      </c>
      <c r="B436" t="s">
        <v>1234</v>
      </c>
      <c r="C436" t="s">
        <v>1235</v>
      </c>
      <c r="D436" t="s">
        <v>1017</v>
      </c>
      <c r="E436" t="s">
        <v>545</v>
      </c>
      <c r="F436" t="s">
        <v>1236</v>
      </c>
      <c r="G436">
        <v>0</v>
      </c>
      <c r="H436" s="43">
        <v>0</v>
      </c>
      <c r="I436" t="str">
        <f>_xlfn.XLOOKUP(Violent_Incident_With_Injury[[#This Row],[School Name]],Maine_Schools[School Name],Maine_Schools[Grade Span],"Error")</f>
        <v>PK-01</v>
      </c>
      <c r="J436" t="str">
        <f>_xlfn.XLOOKUP(Violent_Incident_With_Injury[[#This Row],[School Name]],Maine_Schools[School Name],Maine_Schools[Comparison School Type],"Error")</f>
        <v>Non Charter</v>
      </c>
    </row>
    <row r="437" spans="1:10" hidden="1">
      <c r="A437" t="s">
        <v>570</v>
      </c>
      <c r="B437" t="s">
        <v>1234</v>
      </c>
      <c r="C437" t="s">
        <v>1235</v>
      </c>
      <c r="D437" t="s">
        <v>1088</v>
      </c>
      <c r="E437" t="s">
        <v>546</v>
      </c>
      <c r="F437" t="s">
        <v>1236</v>
      </c>
      <c r="G437">
        <v>0</v>
      </c>
      <c r="H437" s="43">
        <v>0</v>
      </c>
      <c r="I437" t="str">
        <f>_xlfn.XLOOKUP(Violent_Incident_With_Injury[[#This Row],[School Name]],Maine_Schools[School Name],Maine_Schools[Grade Span],"Error")</f>
        <v>KG-03</v>
      </c>
      <c r="J437" t="str">
        <f>_xlfn.XLOOKUP(Violent_Incident_With_Injury[[#This Row],[School Name]],Maine_Schools[School Name],Maine_Schools[Comparison School Type],"Error")</f>
        <v>Non Charter</v>
      </c>
    </row>
    <row r="438" spans="1:10" hidden="1">
      <c r="A438" t="s">
        <v>570</v>
      </c>
      <c r="B438" t="s">
        <v>1234</v>
      </c>
      <c r="C438" t="s">
        <v>1235</v>
      </c>
      <c r="D438" t="s">
        <v>928</v>
      </c>
      <c r="E438" t="s">
        <v>547</v>
      </c>
      <c r="F438" t="s">
        <v>1236</v>
      </c>
      <c r="G438">
        <v>0</v>
      </c>
      <c r="H438" s="43">
        <v>0</v>
      </c>
      <c r="I438" t="str">
        <f>_xlfn.XLOOKUP(Violent_Incident_With_Injury[[#This Row],[School Name]],Maine_Schools[School Name],Maine_Schools[Grade Span],"Error")</f>
        <v>PK-02</v>
      </c>
      <c r="J438" t="str">
        <f>_xlfn.XLOOKUP(Violent_Incident_With_Injury[[#This Row],[School Name]],Maine_Schools[School Name],Maine_Schools[Comparison School Type],"Error")</f>
        <v>Non Charter</v>
      </c>
    </row>
    <row r="439" spans="1:10" hidden="1">
      <c r="A439" t="s">
        <v>570</v>
      </c>
      <c r="B439" t="s">
        <v>1234</v>
      </c>
      <c r="C439" t="s">
        <v>1235</v>
      </c>
      <c r="D439" t="s">
        <v>1166</v>
      </c>
      <c r="E439" t="s">
        <v>548</v>
      </c>
      <c r="F439" t="s">
        <v>1236</v>
      </c>
      <c r="G439">
        <v>0</v>
      </c>
      <c r="H439" s="43">
        <v>0</v>
      </c>
      <c r="I439" t="str">
        <f>_xlfn.XLOOKUP(Violent_Incident_With_Injury[[#This Row],[School Name]],Maine_Schools[School Name],Maine_Schools[Grade Span],"Error")</f>
        <v>KG-04</v>
      </c>
      <c r="J439" t="str">
        <f>_xlfn.XLOOKUP(Violent_Incident_With_Injury[[#This Row],[School Name]],Maine_Schools[School Name],Maine_Schools[Comparison School Type],"Error")</f>
        <v>Non Charter</v>
      </c>
    </row>
    <row r="440" spans="1:10" hidden="1">
      <c r="A440" t="s">
        <v>570</v>
      </c>
      <c r="B440" t="s">
        <v>1234</v>
      </c>
      <c r="C440" t="s">
        <v>1235</v>
      </c>
      <c r="D440" t="s">
        <v>902</v>
      </c>
      <c r="E440" t="s">
        <v>222</v>
      </c>
      <c r="F440" t="s">
        <v>1236</v>
      </c>
      <c r="G440">
        <v>0</v>
      </c>
      <c r="H440" s="43">
        <v>0</v>
      </c>
      <c r="I440" t="str">
        <f>_xlfn.XLOOKUP(Violent_Incident_With_Injury[[#This Row],[School Name]],Maine_Schools[School Name],Maine_Schools[Grade Span],"Error")</f>
        <v>PK-05</v>
      </c>
      <c r="J440" t="str">
        <f>_xlfn.XLOOKUP(Violent_Incident_With_Injury[[#This Row],[School Name]],Maine_Schools[School Name],Maine_Schools[Comparison School Type],"Error")</f>
        <v>Non Charter</v>
      </c>
    </row>
    <row r="441" spans="1:10" hidden="1">
      <c r="A441" t="s">
        <v>570</v>
      </c>
      <c r="B441" t="s">
        <v>1234</v>
      </c>
      <c r="C441" t="s">
        <v>1235</v>
      </c>
      <c r="D441" t="s">
        <v>717</v>
      </c>
      <c r="E441" t="s">
        <v>549</v>
      </c>
      <c r="F441" t="s">
        <v>1236</v>
      </c>
      <c r="G441">
        <v>0</v>
      </c>
      <c r="H441" s="43">
        <v>0</v>
      </c>
      <c r="I441" t="str">
        <f>_xlfn.XLOOKUP(Violent_Incident_With_Injury[[#This Row],[School Name]],Maine_Schools[School Name],Maine_Schools[Grade Span],"Error")</f>
        <v>PK-06</v>
      </c>
      <c r="J441" t="str">
        <f>_xlfn.XLOOKUP(Violent_Incident_With_Injury[[#This Row],[School Name]],Maine_Schools[School Name],Maine_Schools[Comparison School Type],"Error")</f>
        <v>Non Charter</v>
      </c>
    </row>
    <row r="442" spans="1:10" hidden="1">
      <c r="A442" t="s">
        <v>570</v>
      </c>
      <c r="B442" t="s">
        <v>1234</v>
      </c>
      <c r="C442" t="s">
        <v>1235</v>
      </c>
      <c r="D442" t="s">
        <v>1035</v>
      </c>
      <c r="E442" t="s">
        <v>332</v>
      </c>
      <c r="F442" t="s">
        <v>1236</v>
      </c>
      <c r="G442">
        <v>7</v>
      </c>
      <c r="H442" s="43">
        <v>2.0299999999999999E-2</v>
      </c>
      <c r="I442" t="str">
        <f>_xlfn.XLOOKUP(Violent_Incident_With_Injury[[#This Row],[School Name]],Maine_Schools[School Name],Maine_Schools[Grade Span],"Error")</f>
        <v>PK-06</v>
      </c>
      <c r="J442" t="str">
        <f>_xlfn.XLOOKUP(Violent_Incident_With_Injury[[#This Row],[School Name]],Maine_Schools[School Name],Maine_Schools[Comparison School Type],"Error")</f>
        <v>Non Charter</v>
      </c>
    </row>
    <row r="443" spans="1:10" hidden="1">
      <c r="A443" t="s">
        <v>570</v>
      </c>
      <c r="B443" t="s">
        <v>1234</v>
      </c>
      <c r="C443" t="s">
        <v>1235</v>
      </c>
      <c r="D443" t="s">
        <v>1064</v>
      </c>
      <c r="E443" t="s">
        <v>354</v>
      </c>
      <c r="F443" t="s">
        <v>1236</v>
      </c>
      <c r="G443">
        <v>3</v>
      </c>
      <c r="H443" s="43">
        <v>1.03E-2</v>
      </c>
      <c r="I443" t="str">
        <f>_xlfn.XLOOKUP(Violent_Incident_With_Injury[[#This Row],[School Name]],Maine_Schools[School Name],Maine_Schools[Grade Span],"Error")</f>
        <v>05-08</v>
      </c>
      <c r="J443" t="str">
        <f>_xlfn.XLOOKUP(Violent_Incident_With_Injury[[#This Row],[School Name]],Maine_Schools[School Name],Maine_Schools[Comparison School Type],"Error")</f>
        <v>Non Charter</v>
      </c>
    </row>
    <row r="444" spans="1:10" hidden="1">
      <c r="A444" t="s">
        <v>570</v>
      </c>
      <c r="B444" t="s">
        <v>1234</v>
      </c>
      <c r="C444" t="s">
        <v>1235</v>
      </c>
      <c r="D444" t="s">
        <v>1049</v>
      </c>
      <c r="E444" t="s">
        <v>75</v>
      </c>
      <c r="F444" t="s">
        <v>1236</v>
      </c>
      <c r="G444">
        <v>0</v>
      </c>
      <c r="H444" s="43">
        <v>0</v>
      </c>
      <c r="I444" t="str">
        <f>_xlfn.XLOOKUP(Violent_Incident_With_Injury[[#This Row],[School Name]],Maine_Schools[School Name],Maine_Schools[Grade Span],"Error")</f>
        <v>PK-08</v>
      </c>
      <c r="J444" t="str">
        <f>_xlfn.XLOOKUP(Violent_Incident_With_Injury[[#This Row],[School Name]],Maine_Schools[School Name],Maine_Schools[Comparison School Type],"Error")</f>
        <v>Non Charter</v>
      </c>
    </row>
    <row r="445" spans="1:10">
      <c r="A445" t="s">
        <v>570</v>
      </c>
      <c r="B445" t="s">
        <v>1234</v>
      </c>
      <c r="C445" t="s">
        <v>1235</v>
      </c>
      <c r="D445" t="s">
        <v>1049</v>
      </c>
      <c r="E445" t="s">
        <v>342</v>
      </c>
      <c r="F445" t="s">
        <v>1236</v>
      </c>
      <c r="G445">
        <v>0</v>
      </c>
      <c r="H445" s="43">
        <v>0</v>
      </c>
      <c r="I445" t="str">
        <f>_xlfn.XLOOKUP(Violent_Incident_With_Injury[[#This Row],[School Name]],Maine_Schools[School Name],Maine_Schools[Grade Span],"Error")</f>
        <v>09-12</v>
      </c>
      <c r="J445" t="str">
        <f>_xlfn.XLOOKUP(Violent_Incident_With_Injury[[#This Row],[School Name]],Maine_Schools[School Name],Maine_Schools[Comparison School Type],"Error")</f>
        <v>Non Charter</v>
      </c>
    </row>
    <row r="446" spans="1:10" hidden="1">
      <c r="A446" t="s">
        <v>570</v>
      </c>
      <c r="B446" t="s">
        <v>1234</v>
      </c>
      <c r="C446" t="s">
        <v>1235</v>
      </c>
      <c r="D446" t="s">
        <v>717</v>
      </c>
      <c r="E446" t="s">
        <v>223</v>
      </c>
      <c r="F446" t="s">
        <v>1236</v>
      </c>
      <c r="G446">
        <v>2</v>
      </c>
      <c r="H446" s="43">
        <v>7.7999999999999996E-3</v>
      </c>
      <c r="I446" t="str">
        <f>_xlfn.XLOOKUP(Violent_Incident_With_Injury[[#This Row],[School Name]],Maine_Schools[School Name],Maine_Schools[Grade Span],"Error")</f>
        <v>PK-06</v>
      </c>
      <c r="J446" t="str">
        <f>_xlfn.XLOOKUP(Violent_Incident_With_Injury[[#This Row],[School Name]],Maine_Schools[School Name],Maine_Schools[Comparison School Type],"Error")</f>
        <v>Non Charter</v>
      </c>
    </row>
    <row r="447" spans="1:10" hidden="1">
      <c r="A447" t="s">
        <v>570</v>
      </c>
      <c r="B447" t="s">
        <v>1234</v>
      </c>
      <c r="C447" t="s">
        <v>1235</v>
      </c>
      <c r="D447" t="s">
        <v>1074</v>
      </c>
      <c r="E447" t="s">
        <v>551</v>
      </c>
      <c r="F447" t="s">
        <v>1236</v>
      </c>
      <c r="G447">
        <v>0</v>
      </c>
      <c r="H447" s="43">
        <v>0</v>
      </c>
      <c r="I447" t="str">
        <f>_xlfn.XLOOKUP(Violent_Incident_With_Injury[[#This Row],[School Name]],Maine_Schools[School Name],Maine_Schools[Grade Span],"Error")</f>
        <v>PK-05</v>
      </c>
      <c r="J447" t="str">
        <f>_xlfn.XLOOKUP(Violent_Incident_With_Injury[[#This Row],[School Name]],Maine_Schools[School Name],Maine_Schools[Comparison School Type],"Error")</f>
        <v>Non Charter</v>
      </c>
    </row>
    <row r="448" spans="1:10" hidden="1">
      <c r="A448" t="s">
        <v>570</v>
      </c>
      <c r="B448" t="s">
        <v>1234</v>
      </c>
      <c r="C448" t="s">
        <v>1235</v>
      </c>
      <c r="D448" t="s">
        <v>965</v>
      </c>
      <c r="E448" t="s">
        <v>552</v>
      </c>
      <c r="F448" t="s">
        <v>1236</v>
      </c>
      <c r="G448">
        <v>0</v>
      </c>
      <c r="H448" s="43">
        <v>0</v>
      </c>
      <c r="I448" t="str">
        <f>_xlfn.XLOOKUP(Violent_Incident_With_Injury[[#This Row],[School Name]],Maine_Schools[School Name],Maine_Schools[Grade Span],"Error")</f>
        <v>PK-02</v>
      </c>
      <c r="J448" t="str">
        <f>_xlfn.XLOOKUP(Violent_Incident_With_Injury[[#This Row],[School Name]],Maine_Schools[School Name],Maine_Schools[Comparison School Type],"Error")</f>
        <v>Non Charter</v>
      </c>
    </row>
    <row r="449" spans="1:10" hidden="1">
      <c r="A449" t="s">
        <v>570</v>
      </c>
      <c r="B449" t="s">
        <v>1234</v>
      </c>
      <c r="C449" t="s">
        <v>1235</v>
      </c>
      <c r="D449" t="s">
        <v>1183</v>
      </c>
      <c r="E449" t="s">
        <v>195</v>
      </c>
      <c r="F449" t="s">
        <v>1236</v>
      </c>
      <c r="G449">
        <v>3</v>
      </c>
      <c r="H449" s="43">
        <v>8.3999999999999995E-3</v>
      </c>
      <c r="I449" t="str">
        <f>_xlfn.XLOOKUP(Violent_Incident_With_Injury[[#This Row],[School Name]],Maine_Schools[School Name],Maine_Schools[Grade Span],"Error")</f>
        <v>06-08</v>
      </c>
      <c r="J449" t="str">
        <f>_xlfn.XLOOKUP(Violent_Incident_With_Injury[[#This Row],[School Name]],Maine_Schools[School Name],Maine_Schools[Comparison School Type],"Error")</f>
        <v>Non Charter</v>
      </c>
    </row>
    <row r="450" spans="1:10">
      <c r="A450" t="s">
        <v>570</v>
      </c>
      <c r="B450" t="s">
        <v>1234</v>
      </c>
      <c r="C450" t="s">
        <v>1235</v>
      </c>
      <c r="D450" t="s">
        <v>1183</v>
      </c>
      <c r="E450" t="s">
        <v>134</v>
      </c>
      <c r="F450" t="s">
        <v>1236</v>
      </c>
      <c r="G450">
        <v>1</v>
      </c>
      <c r="H450" s="43">
        <v>1.9E-3</v>
      </c>
      <c r="I450" t="str">
        <f>_xlfn.XLOOKUP(Violent_Incident_With_Injury[[#This Row],[School Name]],Maine_Schools[School Name],Maine_Schools[Grade Span],"Error")</f>
        <v>09-12</v>
      </c>
      <c r="J450" t="str">
        <f>_xlfn.XLOOKUP(Violent_Incident_With_Injury[[#This Row],[School Name]],Maine_Schools[School Name],Maine_Schools[Comparison School Type],"Error")</f>
        <v>Non Charter</v>
      </c>
    </row>
    <row r="451" spans="1:10" hidden="1">
      <c r="A451" t="s">
        <v>570</v>
      </c>
      <c r="B451" t="s">
        <v>1234</v>
      </c>
      <c r="C451" t="s">
        <v>1235</v>
      </c>
      <c r="D451" t="s">
        <v>1028</v>
      </c>
      <c r="E451" t="s">
        <v>553</v>
      </c>
      <c r="F451" t="s">
        <v>1236</v>
      </c>
      <c r="G451">
        <v>0</v>
      </c>
      <c r="H451" s="43">
        <v>0</v>
      </c>
      <c r="I451" t="str">
        <f>_xlfn.XLOOKUP(Violent_Incident_With_Injury[[#This Row],[School Name]],Maine_Schools[School Name],Maine_Schools[Grade Span],"Error")</f>
        <v>KG-05</v>
      </c>
      <c r="J451" t="str">
        <f>_xlfn.XLOOKUP(Violent_Incident_With_Injury[[#This Row],[School Name]],Maine_Schools[School Name],Maine_Schools[Comparison School Type],"Error")</f>
        <v>Non Charter</v>
      </c>
    </row>
    <row r="452" spans="1:10" hidden="1">
      <c r="A452" t="s">
        <v>570</v>
      </c>
      <c r="B452" t="s">
        <v>1234</v>
      </c>
      <c r="C452" t="s">
        <v>1235</v>
      </c>
      <c r="D452" t="s">
        <v>1185</v>
      </c>
      <c r="E452" t="s">
        <v>554</v>
      </c>
      <c r="F452" t="s">
        <v>1236</v>
      </c>
      <c r="G452">
        <v>0</v>
      </c>
      <c r="H452" s="43">
        <v>0</v>
      </c>
      <c r="I452" t="str">
        <f>_xlfn.XLOOKUP(Violent_Incident_With_Injury[[#This Row],[School Name]],Maine_Schools[School Name],Maine_Schools[Grade Span],"Error")</f>
        <v>KG-04</v>
      </c>
      <c r="J452" t="str">
        <f>_xlfn.XLOOKUP(Violent_Incident_With_Injury[[#This Row],[School Name]],Maine_Schools[School Name],Maine_Schools[Comparison School Type],"Error")</f>
        <v>Non Charter</v>
      </c>
    </row>
    <row r="453" spans="1:10">
      <c r="A453" t="s">
        <v>570</v>
      </c>
      <c r="B453" t="s">
        <v>1234</v>
      </c>
      <c r="C453" t="s">
        <v>1235</v>
      </c>
      <c r="D453" t="s">
        <v>1185</v>
      </c>
      <c r="E453" t="s">
        <v>406</v>
      </c>
      <c r="F453" t="s">
        <v>1236</v>
      </c>
      <c r="G453">
        <v>1</v>
      </c>
      <c r="H453" s="43">
        <v>2.3999999999999998E-3</v>
      </c>
      <c r="I453" t="str">
        <f>_xlfn.XLOOKUP(Violent_Incident_With_Injury[[#This Row],[School Name]],Maine_Schools[School Name],Maine_Schools[Grade Span],"Error")</f>
        <v>09-12</v>
      </c>
      <c r="J453" t="str">
        <f>_xlfn.XLOOKUP(Violent_Incident_With_Injury[[#This Row],[School Name]],Maine_Schools[School Name],Maine_Schools[Comparison School Type],"Error")</f>
        <v>Non Charter</v>
      </c>
    </row>
    <row r="454" spans="1:10" hidden="1">
      <c r="A454" t="s">
        <v>570</v>
      </c>
      <c r="B454" t="s">
        <v>1234</v>
      </c>
      <c r="C454" t="s">
        <v>1235</v>
      </c>
      <c r="D454" t="s">
        <v>1185</v>
      </c>
      <c r="E454" t="s">
        <v>555</v>
      </c>
      <c r="F454" t="s">
        <v>1236</v>
      </c>
      <c r="G454">
        <v>0</v>
      </c>
      <c r="H454" s="43">
        <v>0</v>
      </c>
      <c r="I454" t="str">
        <f>_xlfn.XLOOKUP(Violent_Incident_With_Injury[[#This Row],[School Name]],Maine_Schools[School Name],Maine_Schools[Grade Span],"Error")</f>
        <v>05-08</v>
      </c>
      <c r="J454" t="str">
        <f>_xlfn.XLOOKUP(Violent_Incident_With_Injury[[#This Row],[School Name]],Maine_Schools[School Name],Maine_Schools[Comparison School Type],"Error")</f>
        <v>Non Charter</v>
      </c>
    </row>
    <row r="455" spans="1:10" hidden="1">
      <c r="A455" t="s">
        <v>570</v>
      </c>
      <c r="B455" t="s">
        <v>1234</v>
      </c>
      <c r="C455" t="s">
        <v>1235</v>
      </c>
      <c r="D455" t="s">
        <v>1158</v>
      </c>
      <c r="E455" t="s">
        <v>556</v>
      </c>
      <c r="F455" t="s">
        <v>1236</v>
      </c>
      <c r="G455">
        <v>0</v>
      </c>
      <c r="H455" s="43">
        <v>0</v>
      </c>
      <c r="I455" t="str">
        <f>_xlfn.XLOOKUP(Violent_Incident_With_Injury[[#This Row],[School Name]],Maine_Schools[School Name],Maine_Schools[Grade Span],"Error")</f>
        <v>03-05</v>
      </c>
      <c r="J455" t="str">
        <f>_xlfn.XLOOKUP(Violent_Incident_With_Injury[[#This Row],[School Name]],Maine_Schools[School Name],Maine_Schools[Comparison School Type],"Error")</f>
        <v>Non Charter</v>
      </c>
    </row>
    <row r="456" spans="1:10">
      <c r="A456" t="s">
        <v>570</v>
      </c>
      <c r="B456" t="s">
        <v>1234</v>
      </c>
      <c r="C456" t="s">
        <v>1235</v>
      </c>
      <c r="D456" t="s">
        <v>1192</v>
      </c>
      <c r="E456" t="s">
        <v>137</v>
      </c>
      <c r="F456" t="s">
        <v>1236</v>
      </c>
      <c r="G456">
        <v>0</v>
      </c>
      <c r="H456" s="43">
        <v>0</v>
      </c>
      <c r="I456" t="str">
        <f>_xlfn.XLOOKUP(Violent_Incident_With_Injury[[#This Row],[School Name]],Maine_Schools[School Name],Maine_Schools[Grade Span],"Error")</f>
        <v>09-12</v>
      </c>
      <c r="J456" t="str">
        <f>_xlfn.XLOOKUP(Violent_Incident_With_Injury[[#This Row],[School Name]],Maine_Schools[School Name],Maine_Schools[Comparison School Type],"Error")</f>
        <v>Non Charter</v>
      </c>
    </row>
    <row r="457" spans="1:10" hidden="1">
      <c r="A457" t="s">
        <v>570</v>
      </c>
      <c r="B457" t="s">
        <v>1234</v>
      </c>
      <c r="C457" t="s">
        <v>1235</v>
      </c>
      <c r="D457" t="s">
        <v>1192</v>
      </c>
      <c r="E457" t="s">
        <v>245</v>
      </c>
      <c r="F457" t="s">
        <v>1236</v>
      </c>
      <c r="G457">
        <v>0</v>
      </c>
      <c r="H457" s="43">
        <v>0</v>
      </c>
      <c r="I457" t="str">
        <f>_xlfn.XLOOKUP(Violent_Incident_With_Injury[[#This Row],[School Name]],Maine_Schools[School Name],Maine_Schools[Grade Span],"Error")</f>
        <v>05-08</v>
      </c>
      <c r="J457" t="str">
        <f>_xlfn.XLOOKUP(Violent_Incident_With_Injury[[#This Row],[School Name]],Maine_Schools[School Name],Maine_Schools[Comparison School Type],"Error")</f>
        <v>Non Charter</v>
      </c>
    </row>
    <row r="458" spans="1:10" hidden="1">
      <c r="A458" t="s">
        <v>570</v>
      </c>
      <c r="B458" t="s">
        <v>1234</v>
      </c>
      <c r="C458" t="s">
        <v>1235</v>
      </c>
      <c r="D458" t="s">
        <v>944</v>
      </c>
      <c r="E458" t="s">
        <v>469</v>
      </c>
      <c r="F458" t="s">
        <v>1236</v>
      </c>
      <c r="G458">
        <v>0</v>
      </c>
      <c r="H458" s="43">
        <v>0</v>
      </c>
      <c r="I458" t="str">
        <f>_xlfn.XLOOKUP(Violent_Incident_With_Injury[[#This Row],[School Name]],Maine_Schools[School Name],Maine_Schools[Grade Span],"Error")</f>
        <v>PK-08</v>
      </c>
      <c r="J458" t="str">
        <f>_xlfn.XLOOKUP(Violent_Incident_With_Injury[[#This Row],[School Name]],Maine_Schools[School Name],Maine_Schools[Comparison School Type],"Error")</f>
        <v>Non Charter</v>
      </c>
    </row>
    <row r="459" spans="1:10" hidden="1">
      <c r="A459" t="s">
        <v>570</v>
      </c>
      <c r="B459" t="s">
        <v>1234</v>
      </c>
      <c r="C459" t="s">
        <v>1235</v>
      </c>
      <c r="D459" t="s">
        <v>1194</v>
      </c>
      <c r="E459" t="s">
        <v>420</v>
      </c>
      <c r="F459" t="s">
        <v>1236</v>
      </c>
      <c r="G459">
        <v>0</v>
      </c>
      <c r="H459" s="43">
        <v>0</v>
      </c>
      <c r="I459" t="str">
        <f>_xlfn.XLOOKUP(Violent_Incident_With_Injury[[#This Row],[School Name]],Maine_Schools[School Name],Maine_Schools[Grade Span],"Error")</f>
        <v>PK-08</v>
      </c>
      <c r="J459" t="str">
        <f>_xlfn.XLOOKUP(Violent_Incident_With_Injury[[#This Row],[School Name]],Maine_Schools[School Name],Maine_Schools[Comparison School Type],"Error")</f>
        <v>Non Charter</v>
      </c>
    </row>
    <row r="460" spans="1:10" hidden="1">
      <c r="A460" t="s">
        <v>570</v>
      </c>
      <c r="B460" t="s">
        <v>1234</v>
      </c>
      <c r="C460" t="s">
        <v>1235</v>
      </c>
      <c r="D460" t="s">
        <v>1204</v>
      </c>
      <c r="E460" t="s">
        <v>558</v>
      </c>
      <c r="F460" t="s">
        <v>1236</v>
      </c>
      <c r="G460">
        <v>0</v>
      </c>
      <c r="H460" s="43">
        <v>0</v>
      </c>
      <c r="I460" t="str">
        <f>_xlfn.XLOOKUP(Violent_Incident_With_Injury[[#This Row],[School Name]],Maine_Schools[School Name],Maine_Schools[Grade Span],"Error")</f>
        <v>PK-01</v>
      </c>
      <c r="J460" t="str">
        <f>_xlfn.XLOOKUP(Violent_Incident_With_Injury[[#This Row],[School Name]],Maine_Schools[School Name],Maine_Schools[Comparison School Type],"Error")</f>
        <v>Non Charter</v>
      </c>
    </row>
    <row r="461" spans="1:10" hidden="1">
      <c r="A461" t="s">
        <v>570</v>
      </c>
      <c r="B461" t="s">
        <v>1234</v>
      </c>
      <c r="C461" t="s">
        <v>1235</v>
      </c>
      <c r="D461" t="s">
        <v>723</v>
      </c>
      <c r="E461" t="s">
        <v>559</v>
      </c>
      <c r="F461" t="s">
        <v>1236</v>
      </c>
      <c r="G461">
        <v>0</v>
      </c>
      <c r="H461" s="43">
        <v>0</v>
      </c>
      <c r="I461" t="str">
        <f>_xlfn.XLOOKUP(Violent_Incident_With_Injury[[#This Row],[School Name]],Maine_Schools[School Name],Maine_Schools[Grade Span],"Error")</f>
        <v>06-08</v>
      </c>
      <c r="J461" t="str">
        <f>_xlfn.XLOOKUP(Violent_Incident_With_Injury[[#This Row],[School Name]],Maine_Schools[School Name],Maine_Schools[Comparison School Type],"Error")</f>
        <v>Non Charter</v>
      </c>
    </row>
    <row r="462" spans="1:10" hidden="1">
      <c r="A462" t="s">
        <v>570</v>
      </c>
      <c r="B462" t="s">
        <v>1234</v>
      </c>
      <c r="C462" t="s">
        <v>1235</v>
      </c>
      <c r="D462" t="s">
        <v>973</v>
      </c>
      <c r="E462" t="s">
        <v>560</v>
      </c>
      <c r="F462" t="s">
        <v>1236</v>
      </c>
      <c r="G462">
        <v>0</v>
      </c>
      <c r="H462" s="43">
        <v>0</v>
      </c>
      <c r="I462" t="str">
        <f>_xlfn.XLOOKUP(Violent_Incident_With_Injury[[#This Row],[School Name]],Maine_Schools[School Name],Maine_Schools[Grade Span],"Error")</f>
        <v>03-05</v>
      </c>
      <c r="J462" t="str">
        <f>_xlfn.XLOOKUP(Violent_Incident_With_Injury[[#This Row],[School Name]],Maine_Schools[School Name],Maine_Schools[Comparison School Type],"Error")</f>
        <v>Non Charter</v>
      </c>
    </row>
    <row r="463" spans="1:10" hidden="1">
      <c r="A463" t="s">
        <v>570</v>
      </c>
      <c r="B463" t="s">
        <v>1234</v>
      </c>
      <c r="C463" t="s">
        <v>1235</v>
      </c>
      <c r="D463" t="s">
        <v>1125</v>
      </c>
      <c r="E463" t="s">
        <v>561</v>
      </c>
      <c r="F463" t="s">
        <v>1236</v>
      </c>
      <c r="G463">
        <v>0</v>
      </c>
      <c r="H463" s="43">
        <v>0</v>
      </c>
      <c r="I463" t="str">
        <f>_xlfn.XLOOKUP(Violent_Incident_With_Injury[[#This Row],[School Name]],Maine_Schools[School Name],Maine_Schools[Grade Span],"Error")</f>
        <v>PK-05</v>
      </c>
      <c r="J463" t="str">
        <f>_xlfn.XLOOKUP(Violent_Incident_With_Injury[[#This Row],[School Name]],Maine_Schools[School Name],Maine_Schools[Comparison School Type],"Error")</f>
        <v>Non Charter</v>
      </c>
    </row>
    <row r="464" spans="1:10">
      <c r="A464" t="s">
        <v>570</v>
      </c>
      <c r="B464" t="s">
        <v>1234</v>
      </c>
      <c r="C464" t="s">
        <v>1235</v>
      </c>
      <c r="D464" t="s">
        <v>955</v>
      </c>
      <c r="E464" t="s">
        <v>247</v>
      </c>
      <c r="F464" t="s">
        <v>1236</v>
      </c>
      <c r="G464">
        <v>0</v>
      </c>
      <c r="H464" s="43">
        <v>0</v>
      </c>
      <c r="I464" t="str">
        <f>_xlfn.XLOOKUP(Violent_Incident_With_Injury[[#This Row],[School Name]],Maine_Schools[School Name],Maine_Schools[Grade Span],"Error")</f>
        <v>09-12</v>
      </c>
      <c r="J464" t="str">
        <f>_xlfn.XLOOKUP(Violent_Incident_With_Injury[[#This Row],[School Name]],Maine_Schools[School Name],Maine_Schools[Comparison School Type],"Error")</f>
        <v>Non Charter</v>
      </c>
    </row>
    <row r="465" spans="1:10" hidden="1">
      <c r="A465" t="s">
        <v>570</v>
      </c>
      <c r="B465" t="s">
        <v>1234</v>
      </c>
      <c r="C465" t="s">
        <v>1235</v>
      </c>
      <c r="D465" t="s">
        <v>955</v>
      </c>
      <c r="E465" t="s">
        <v>470</v>
      </c>
      <c r="F465" t="s">
        <v>1236</v>
      </c>
      <c r="G465">
        <v>2</v>
      </c>
      <c r="H465" s="43">
        <v>3.5000000000000001E-3</v>
      </c>
      <c r="I465" t="str">
        <f>_xlfn.XLOOKUP(Violent_Incident_With_Injury[[#This Row],[School Name]],Maine_Schools[School Name],Maine_Schools[Grade Span],"Error")</f>
        <v>06-08</v>
      </c>
      <c r="J465" t="str">
        <f>_xlfn.XLOOKUP(Violent_Incident_With_Injury[[#This Row],[School Name]],Maine_Schools[School Name],Maine_Schools[Comparison School Type],"Error")</f>
        <v>Non Charter</v>
      </c>
    </row>
    <row r="466" spans="1:10" hidden="1">
      <c r="A466" t="s">
        <v>570</v>
      </c>
      <c r="B466" t="s">
        <v>1234</v>
      </c>
      <c r="C466" t="s">
        <v>1235</v>
      </c>
      <c r="D466" t="s">
        <v>955</v>
      </c>
      <c r="E466" t="s">
        <v>562</v>
      </c>
      <c r="F466" t="s">
        <v>1236</v>
      </c>
      <c r="G466">
        <v>0</v>
      </c>
      <c r="H466" s="43">
        <v>0</v>
      </c>
      <c r="I466" t="str">
        <f>_xlfn.XLOOKUP(Violent_Incident_With_Injury[[#This Row],[School Name]],Maine_Schools[School Name],Maine_Schools[Grade Span],"Error")</f>
        <v>KG-03</v>
      </c>
      <c r="J466" t="str">
        <f>_xlfn.XLOOKUP(Violent_Incident_With_Injury[[#This Row],[School Name]],Maine_Schools[School Name],Maine_Schools[Comparison School Type],"Error")</f>
        <v>Non Charter</v>
      </c>
    </row>
    <row r="467" spans="1:10" hidden="1">
      <c r="A467" t="s">
        <v>570</v>
      </c>
      <c r="B467" t="s">
        <v>1234</v>
      </c>
      <c r="C467" t="s">
        <v>1235</v>
      </c>
      <c r="D467" t="s">
        <v>944</v>
      </c>
      <c r="E467" t="s">
        <v>471</v>
      </c>
      <c r="F467" t="s">
        <v>1236</v>
      </c>
      <c r="G467">
        <v>3</v>
      </c>
      <c r="H467" s="43">
        <v>9.9000000000000008E-3</v>
      </c>
      <c r="I467" t="str">
        <f>_xlfn.XLOOKUP(Violent_Incident_With_Injury[[#This Row],[School Name]],Maine_Schools[School Name],Maine_Schools[Grade Span],"Error")</f>
        <v>KG-08</v>
      </c>
      <c r="J467" t="str">
        <f>_xlfn.XLOOKUP(Violent_Incident_With_Injury[[#This Row],[School Name]],Maine_Schools[School Name],Maine_Schools[Comparison School Type],"Error")</f>
        <v>Non Charter</v>
      </c>
    </row>
    <row r="468" spans="1:10" hidden="1">
      <c r="A468" t="s">
        <v>570</v>
      </c>
      <c r="B468" t="s">
        <v>1234</v>
      </c>
      <c r="C468" t="s">
        <v>1235</v>
      </c>
      <c r="D468" t="s">
        <v>1196</v>
      </c>
      <c r="E468" t="s">
        <v>472</v>
      </c>
      <c r="F468" t="s">
        <v>1236</v>
      </c>
      <c r="G468">
        <v>7</v>
      </c>
      <c r="H468" s="43">
        <v>1.1900000000000001E-2</v>
      </c>
      <c r="I468" t="str">
        <f>_xlfn.XLOOKUP(Violent_Incident_With_Injury[[#This Row],[School Name]],Maine_Schools[School Name],Maine_Schools[Grade Span],"Error")</f>
        <v>PK-06</v>
      </c>
      <c r="J468" t="str">
        <f>_xlfn.XLOOKUP(Violent_Incident_With_Injury[[#This Row],[School Name]],Maine_Schools[School Name],Maine_Schools[Comparison School Type],"Error")</f>
        <v>Non Charter</v>
      </c>
    </row>
    <row r="469" spans="1:10">
      <c r="A469" t="s">
        <v>570</v>
      </c>
      <c r="B469" t="s">
        <v>1234</v>
      </c>
      <c r="C469" t="s">
        <v>1235</v>
      </c>
      <c r="D469" t="s">
        <v>1196</v>
      </c>
      <c r="E469" t="s">
        <v>412</v>
      </c>
      <c r="F469" t="s">
        <v>1236</v>
      </c>
      <c r="G469">
        <v>0</v>
      </c>
      <c r="H469" s="43">
        <v>0</v>
      </c>
      <c r="I469" t="str">
        <f>_xlfn.XLOOKUP(Violent_Incident_With_Injury[[#This Row],[School Name]],Maine_Schools[School Name],Maine_Schools[Grade Span],"Error")</f>
        <v>09-12</v>
      </c>
      <c r="J469" t="str">
        <f>_xlfn.XLOOKUP(Violent_Incident_With_Injury[[#This Row],[School Name]],Maine_Schools[School Name],Maine_Schools[Comparison School Type],"Error")</f>
        <v>Non Charter</v>
      </c>
    </row>
    <row r="470" spans="1:10" hidden="1">
      <c r="A470" t="s">
        <v>570</v>
      </c>
      <c r="B470" t="s">
        <v>1234</v>
      </c>
      <c r="C470" t="s">
        <v>1235</v>
      </c>
      <c r="D470" t="s">
        <v>1196</v>
      </c>
      <c r="E470" t="s">
        <v>84</v>
      </c>
      <c r="F470" t="s">
        <v>1236</v>
      </c>
      <c r="G470">
        <v>0</v>
      </c>
      <c r="H470" s="43">
        <v>0</v>
      </c>
      <c r="I470" t="str">
        <f>_xlfn.XLOOKUP(Violent_Incident_With_Injury[[#This Row],[School Name]],Maine_Schools[School Name],Maine_Schools[Grade Span],"Error")</f>
        <v>07-08</v>
      </c>
      <c r="J470" t="str">
        <f>_xlfn.XLOOKUP(Violent_Incident_With_Injury[[#This Row],[School Name]],Maine_Schools[School Name],Maine_Schools[Comparison School Type],"Error")</f>
        <v>Non Charter</v>
      </c>
    </row>
    <row r="471" spans="1:10" hidden="1">
      <c r="A471" t="s">
        <v>570</v>
      </c>
      <c r="B471" t="s">
        <v>1234</v>
      </c>
      <c r="C471" t="s">
        <v>1235</v>
      </c>
      <c r="D471" t="s">
        <v>1198</v>
      </c>
      <c r="E471" t="s">
        <v>473</v>
      </c>
      <c r="F471" t="s">
        <v>1236</v>
      </c>
      <c r="G471">
        <v>0</v>
      </c>
      <c r="H471" s="43">
        <v>0</v>
      </c>
      <c r="I471" t="str">
        <f>_xlfn.XLOOKUP(Violent_Incident_With_Injury[[#This Row],[School Name]],Maine_Schools[School Name],Maine_Schools[Grade Span],"Error")</f>
        <v>PK-05</v>
      </c>
      <c r="J471" t="str">
        <f>_xlfn.XLOOKUP(Violent_Incident_With_Injury[[#This Row],[School Name]],Maine_Schools[School Name],Maine_Schools[Comparison School Type],"Error")</f>
        <v>Non Charter</v>
      </c>
    </row>
    <row r="472" spans="1:10">
      <c r="A472" t="s">
        <v>570</v>
      </c>
      <c r="B472" t="s">
        <v>1234</v>
      </c>
      <c r="C472" t="s">
        <v>1235</v>
      </c>
      <c r="D472" t="s">
        <v>1198</v>
      </c>
      <c r="E472" t="s">
        <v>142</v>
      </c>
      <c r="F472" t="s">
        <v>1236</v>
      </c>
      <c r="G472">
        <v>4</v>
      </c>
      <c r="H472" s="43">
        <v>1.6E-2</v>
      </c>
      <c r="I472" t="str">
        <f>_xlfn.XLOOKUP(Violent_Incident_With_Injury[[#This Row],[School Name]],Maine_Schools[School Name],Maine_Schools[Grade Span],"Error")</f>
        <v>09-12</v>
      </c>
      <c r="J472" t="str">
        <f>_xlfn.XLOOKUP(Violent_Incident_With_Injury[[#This Row],[School Name]],Maine_Schools[School Name],Maine_Schools[Comparison School Type],"Error")</f>
        <v>Non Charter</v>
      </c>
    </row>
    <row r="473" spans="1:10" hidden="1">
      <c r="A473" t="s">
        <v>570</v>
      </c>
      <c r="B473" t="s">
        <v>1234</v>
      </c>
      <c r="C473" t="s">
        <v>1235</v>
      </c>
      <c r="D473" t="s">
        <v>1198</v>
      </c>
      <c r="E473" t="s">
        <v>475</v>
      </c>
      <c r="F473" t="s">
        <v>1236</v>
      </c>
      <c r="G473">
        <v>0</v>
      </c>
      <c r="H473" s="43">
        <v>0</v>
      </c>
      <c r="I473" t="str">
        <f>_xlfn.XLOOKUP(Violent_Incident_With_Injury[[#This Row],[School Name]],Maine_Schools[School Name],Maine_Schools[Grade Span],"Error")</f>
        <v>06-08</v>
      </c>
      <c r="J473" t="str">
        <f>_xlfn.XLOOKUP(Violent_Incident_With_Injury[[#This Row],[School Name]],Maine_Schools[School Name],Maine_Schools[Comparison School Type],"Error")</f>
        <v>Non Charter</v>
      </c>
    </row>
    <row r="474" spans="1:10" hidden="1">
      <c r="A474" t="s">
        <v>570</v>
      </c>
      <c r="B474" t="s">
        <v>1234</v>
      </c>
      <c r="C474" t="s">
        <v>1235</v>
      </c>
      <c r="D474" t="s">
        <v>1200</v>
      </c>
      <c r="E474" t="s">
        <v>416</v>
      </c>
      <c r="F474" t="s">
        <v>1236</v>
      </c>
      <c r="G474">
        <v>0</v>
      </c>
      <c r="H474" s="43">
        <v>0</v>
      </c>
      <c r="I474" t="str">
        <f>_xlfn.XLOOKUP(Violent_Incident_With_Injury[[#This Row],[School Name]],Maine_Schools[School Name],Maine_Schools[Grade Span],"Error")</f>
        <v>PK-05</v>
      </c>
      <c r="J474" t="str">
        <f>_xlfn.XLOOKUP(Violent_Incident_With_Injury[[#This Row],[School Name]],Maine_Schools[School Name],Maine_Schools[Comparison School Type],"Error")</f>
        <v>Non Charter</v>
      </c>
    </row>
    <row r="475" spans="1:10" hidden="1">
      <c r="A475" t="s">
        <v>570</v>
      </c>
      <c r="B475" t="s">
        <v>1234</v>
      </c>
      <c r="C475" t="s">
        <v>1235</v>
      </c>
      <c r="D475" t="s">
        <v>1200</v>
      </c>
      <c r="E475" t="s">
        <v>148</v>
      </c>
      <c r="F475" t="s">
        <v>1236</v>
      </c>
      <c r="G475">
        <v>2</v>
      </c>
      <c r="H475" s="43">
        <v>7.7000000000000002E-3</v>
      </c>
      <c r="I475" t="str">
        <f>_xlfn.XLOOKUP(Violent_Incident_With_Injury[[#This Row],[School Name]],Maine_Schools[School Name],Maine_Schools[Grade Span],"Error")</f>
        <v>06-12</v>
      </c>
      <c r="J475" t="str">
        <f>_xlfn.XLOOKUP(Violent_Incident_With_Injury[[#This Row],[School Name]],Maine_Schools[School Name],Maine_Schools[Comparison School Type],"Error")</f>
        <v>Non Charter</v>
      </c>
    </row>
    <row r="476" spans="1:10" hidden="1">
      <c r="A476" t="s">
        <v>570</v>
      </c>
      <c r="B476" t="s">
        <v>1234</v>
      </c>
      <c r="C476" t="s">
        <v>1235</v>
      </c>
      <c r="D476" t="s">
        <v>1015</v>
      </c>
      <c r="E476" t="s">
        <v>320</v>
      </c>
      <c r="F476" t="s">
        <v>1236</v>
      </c>
      <c r="G476">
        <v>0</v>
      </c>
      <c r="H476" s="43">
        <v>0</v>
      </c>
      <c r="I476" t="str">
        <f>_xlfn.XLOOKUP(Violent_Incident_With_Injury[[#This Row],[School Name]],Maine_Schools[School Name],Maine_Schools[Grade Span],"Error")</f>
        <v>06-12</v>
      </c>
      <c r="J476" t="str">
        <f>_xlfn.XLOOKUP(Violent_Incident_With_Injury[[#This Row],[School Name]],Maine_Schools[School Name],Maine_Schools[Comparison School Type],"Error")</f>
        <v>Non Charter</v>
      </c>
    </row>
    <row r="477" spans="1:10" hidden="1">
      <c r="A477" t="s">
        <v>570</v>
      </c>
      <c r="B477" t="s">
        <v>1234</v>
      </c>
      <c r="C477" t="s">
        <v>1235</v>
      </c>
      <c r="D477" t="s">
        <v>1202</v>
      </c>
      <c r="E477" t="s">
        <v>80</v>
      </c>
      <c r="F477" t="s">
        <v>1236</v>
      </c>
      <c r="G477">
        <v>2</v>
      </c>
      <c r="H477" s="43">
        <v>1.1599999999999999E-2</v>
      </c>
      <c r="I477" t="str">
        <f>_xlfn.XLOOKUP(Violent_Incident_With_Injury[[#This Row],[School Name]],Maine_Schools[School Name],Maine_Schools[Grade Span],"Error")</f>
        <v>PK-08</v>
      </c>
      <c r="J477" t="str">
        <f>_xlfn.XLOOKUP(Violent_Incident_With_Injury[[#This Row],[School Name]],Maine_Schools[School Name],Maine_Schools[Comparison School Type],"Error")</f>
        <v>Non Charter</v>
      </c>
    </row>
    <row r="478" spans="1:10" hidden="1">
      <c r="A478" t="s">
        <v>570</v>
      </c>
      <c r="B478" t="s">
        <v>1234</v>
      </c>
      <c r="C478" t="s">
        <v>1235</v>
      </c>
      <c r="D478" t="s">
        <v>721</v>
      </c>
      <c r="E478" t="s">
        <v>85</v>
      </c>
      <c r="F478" t="s">
        <v>1236</v>
      </c>
      <c r="G478">
        <v>0</v>
      </c>
      <c r="H478" s="43">
        <v>0</v>
      </c>
      <c r="I478" t="str">
        <f>_xlfn.XLOOKUP(Violent_Incident_With_Injury[[#This Row],[School Name]],Maine_Schools[School Name],Maine_Schools[Grade Span],"Error")</f>
        <v>PK-06</v>
      </c>
      <c r="J478" t="str">
        <f>_xlfn.XLOOKUP(Violent_Incident_With_Injury[[#This Row],[School Name]],Maine_Schools[School Name],Maine_Schools[Comparison School Type],"Error")</f>
        <v>Non Charter</v>
      </c>
    </row>
    <row r="479" spans="1:10" hidden="1">
      <c r="A479" t="s">
        <v>570</v>
      </c>
      <c r="B479" t="s">
        <v>1234</v>
      </c>
      <c r="C479" t="s">
        <v>1235</v>
      </c>
      <c r="D479" t="s">
        <v>721</v>
      </c>
      <c r="E479" t="s">
        <v>46</v>
      </c>
      <c r="F479" t="s">
        <v>1236</v>
      </c>
      <c r="G479">
        <v>1</v>
      </c>
      <c r="H479" s="43">
        <v>5.1999999999999998E-3</v>
      </c>
      <c r="I479" t="str">
        <f>_xlfn.XLOOKUP(Violent_Incident_With_Injury[[#This Row],[School Name]],Maine_Schools[School Name],Maine_Schools[Grade Span],"Error")</f>
        <v>07-12</v>
      </c>
      <c r="J479" t="str">
        <f>_xlfn.XLOOKUP(Violent_Incident_With_Injury[[#This Row],[School Name]],Maine_Schools[School Name],Maine_Schools[Comparison School Type],"Error")</f>
        <v>Non Charter</v>
      </c>
    </row>
    <row r="480" spans="1:10" hidden="1">
      <c r="A480" t="s">
        <v>570</v>
      </c>
      <c r="B480" t="s">
        <v>1234</v>
      </c>
      <c r="C480" t="s">
        <v>1235</v>
      </c>
      <c r="D480" t="s">
        <v>1125</v>
      </c>
      <c r="E480" t="s">
        <v>563</v>
      </c>
      <c r="F480" t="s">
        <v>1236</v>
      </c>
      <c r="G480">
        <v>0</v>
      </c>
      <c r="H480" s="43">
        <v>0</v>
      </c>
      <c r="I480" t="str">
        <f>_xlfn.XLOOKUP(Violent_Incident_With_Injury[[#This Row],[School Name]],Maine_Schools[School Name],Maine_Schools[Grade Span],"Error")</f>
        <v>KG-05</v>
      </c>
      <c r="J480" t="str">
        <f>_xlfn.XLOOKUP(Violent_Incident_With_Injury[[#This Row],[School Name]],Maine_Schools[School Name],Maine_Schools[Comparison School Type],"Error")</f>
        <v>Non Charter</v>
      </c>
    </row>
    <row r="481" spans="1:10" hidden="1">
      <c r="A481" t="s">
        <v>570</v>
      </c>
      <c r="B481" t="s">
        <v>1234</v>
      </c>
      <c r="C481" t="s">
        <v>1235</v>
      </c>
      <c r="D481" t="s">
        <v>1046</v>
      </c>
      <c r="E481" t="s">
        <v>564</v>
      </c>
      <c r="F481" t="s">
        <v>1236</v>
      </c>
      <c r="G481">
        <v>0</v>
      </c>
      <c r="H481" s="43">
        <v>0</v>
      </c>
      <c r="I481" t="str">
        <f>_xlfn.XLOOKUP(Violent_Incident_With_Injury[[#This Row],[School Name]],Maine_Schools[School Name],Maine_Schools[Grade Span],"Error")</f>
        <v>KG-05</v>
      </c>
      <c r="J481" t="str">
        <f>_xlfn.XLOOKUP(Violent_Incident_With_Injury[[#This Row],[School Name]],Maine_Schools[School Name],Maine_Schools[Comparison School Type],"Error")</f>
        <v>Non Charter</v>
      </c>
    </row>
    <row r="482" spans="1:10" hidden="1">
      <c r="A482" t="s">
        <v>570</v>
      </c>
      <c r="B482" t="s">
        <v>1234</v>
      </c>
      <c r="C482" t="s">
        <v>1235</v>
      </c>
      <c r="D482" t="s">
        <v>893</v>
      </c>
      <c r="E482" t="s">
        <v>477</v>
      </c>
      <c r="F482" t="s">
        <v>1236</v>
      </c>
      <c r="G482">
        <v>0</v>
      </c>
      <c r="H482" s="43">
        <v>0</v>
      </c>
      <c r="I482" t="str">
        <f>_xlfn.XLOOKUP(Violent_Incident_With_Injury[[#This Row],[School Name]],Maine_Schools[School Name],Maine_Schools[Grade Span],"Error")</f>
        <v>PK-08</v>
      </c>
      <c r="J482" t="str">
        <f>_xlfn.XLOOKUP(Violent_Incident_With_Injury[[#This Row],[School Name]],Maine_Schools[School Name],Maine_Schools[Comparison School Type],"Error")</f>
        <v>Non Charter</v>
      </c>
    </row>
    <row r="483" spans="1:10" hidden="1">
      <c r="A483" t="s">
        <v>570</v>
      </c>
      <c r="B483" t="s">
        <v>1234</v>
      </c>
      <c r="C483" t="s">
        <v>1235</v>
      </c>
      <c r="D483" t="s">
        <v>1204</v>
      </c>
      <c r="E483" t="s">
        <v>565</v>
      </c>
      <c r="F483" t="s">
        <v>1236</v>
      </c>
      <c r="G483">
        <v>0</v>
      </c>
      <c r="H483" s="43">
        <v>0</v>
      </c>
      <c r="I483" t="str">
        <f>_xlfn.XLOOKUP(Violent_Incident_With_Injury[[#This Row],[School Name]],Maine_Schools[School Name],Maine_Schools[Grade Span],"Error")</f>
        <v>02-05</v>
      </c>
      <c r="J483" t="str">
        <f>_xlfn.XLOOKUP(Violent_Incident_With_Injury[[#This Row],[School Name]],Maine_Schools[School Name],Maine_Schools[Comparison School Type],"Error")</f>
        <v>Non Charter</v>
      </c>
    </row>
    <row r="484" spans="1:10">
      <c r="A484" t="s">
        <v>570</v>
      </c>
      <c r="B484" t="s">
        <v>1234</v>
      </c>
      <c r="C484" t="s">
        <v>1235</v>
      </c>
      <c r="D484" t="s">
        <v>1204</v>
      </c>
      <c r="E484" t="s">
        <v>566</v>
      </c>
      <c r="F484" t="s">
        <v>1236</v>
      </c>
      <c r="G484">
        <v>2</v>
      </c>
      <c r="H484" s="43">
        <v>3.3999999999999998E-3</v>
      </c>
      <c r="I484" t="str">
        <f>_xlfn.XLOOKUP(Violent_Incident_With_Injury[[#This Row],[School Name]],Maine_Schools[School Name],Maine_Schools[Grade Span],"Error")</f>
        <v>09-12</v>
      </c>
      <c r="J484" t="str">
        <f>_xlfn.XLOOKUP(Violent_Incident_With_Injury[[#This Row],[School Name]],Maine_Schools[School Name],Maine_Schools[Comparison School Type],"Error")</f>
        <v>Non Charter</v>
      </c>
    </row>
    <row r="485" spans="1:10">
      <c r="A485" t="s">
        <v>570</v>
      </c>
      <c r="B485" t="s">
        <v>1234</v>
      </c>
      <c r="C485" t="s">
        <v>1235</v>
      </c>
      <c r="D485" t="s">
        <v>1206</v>
      </c>
      <c r="E485" t="s">
        <v>478</v>
      </c>
      <c r="F485" t="s">
        <v>1236</v>
      </c>
      <c r="G485">
        <v>1</v>
      </c>
      <c r="H485" s="43">
        <v>1.9E-3</v>
      </c>
      <c r="I485" t="str">
        <f>_xlfn.XLOOKUP(Violent_Incident_With_Injury[[#This Row],[School Name]],Maine_Schools[School Name],Maine_Schools[Grade Span],"Error")</f>
        <v>09-12</v>
      </c>
      <c r="J485" t="str">
        <f>_xlfn.XLOOKUP(Violent_Incident_With_Injury[[#This Row],[School Name]],Maine_Schools[School Name],Maine_Schools[Comparison School Type],"Error")</f>
        <v>Non Charter</v>
      </c>
    </row>
    <row r="486" spans="1:10" hidden="1">
      <c r="A486" t="s">
        <v>570</v>
      </c>
      <c r="B486" t="s">
        <v>1234</v>
      </c>
      <c r="C486" t="s">
        <v>1235</v>
      </c>
      <c r="D486" t="s">
        <v>1206</v>
      </c>
      <c r="E486" t="s">
        <v>567</v>
      </c>
      <c r="F486" t="s">
        <v>1236</v>
      </c>
      <c r="G486">
        <v>2</v>
      </c>
      <c r="H486" s="43">
        <v>4.0000000000000001E-3</v>
      </c>
      <c r="I486" t="str">
        <f>_xlfn.XLOOKUP(Violent_Incident_With_Injury[[#This Row],[School Name]],Maine_Schools[School Name],Maine_Schools[Grade Span],"Error")</f>
        <v>05-08</v>
      </c>
      <c r="J486" t="str">
        <f>_xlfn.XLOOKUP(Violent_Incident_With_Injury[[#This Row],[School Name]],Maine_Schools[School Name],Maine_Schools[Comparison School Type],"Error")</f>
        <v>Non Charter</v>
      </c>
    </row>
    <row r="487" spans="1:10" hidden="1">
      <c r="A487" t="s">
        <v>570</v>
      </c>
      <c r="B487" t="s">
        <v>1234</v>
      </c>
      <c r="C487" t="s">
        <v>1235</v>
      </c>
      <c r="D487" t="s">
        <v>1154</v>
      </c>
      <c r="E487" t="s">
        <v>568</v>
      </c>
      <c r="F487" t="s">
        <v>1236</v>
      </c>
      <c r="G487">
        <v>0</v>
      </c>
      <c r="H487" s="43">
        <v>0</v>
      </c>
      <c r="I487" t="str">
        <f>_xlfn.XLOOKUP(Violent_Incident_With_Injury[[#This Row],[School Name]],Maine_Schools[School Name],Maine_Schools[Grade Span],"Error")</f>
        <v>KG-02</v>
      </c>
      <c r="J487" t="str">
        <f>_xlfn.XLOOKUP(Violent_Incident_With_Injury[[#This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09AAB-4CF1-D941-B2FD-9E7E6E04CDCF}">
  <dimension ref="A1:F487"/>
  <sheetViews>
    <sheetView workbookViewId="0">
      <selection activeCell="C18" sqref="C18"/>
    </sheetView>
  </sheetViews>
  <sheetFormatPr baseColWidth="10" defaultRowHeight="16"/>
  <cols>
    <col min="1" max="1" width="48.83203125" style="40" bestFit="1" customWidth="1"/>
    <col min="2" max="2" width="18" style="40" bestFit="1" customWidth="1"/>
    <col min="3" max="3" width="13.33203125" style="40" bestFit="1" customWidth="1"/>
    <col min="4" max="4" width="24.5" style="40" bestFit="1" customWidth="1"/>
    <col min="5" max="16384" width="10.83203125" style="40"/>
  </cols>
  <sheetData>
    <row r="1" spans="1:6">
      <c r="A1" s="40" t="s">
        <v>0</v>
      </c>
      <c r="B1" s="40" t="s">
        <v>1228</v>
      </c>
      <c r="C1" s="36" t="s">
        <v>640</v>
      </c>
      <c r="D1" s="35" t="s">
        <v>1227</v>
      </c>
    </row>
    <row r="2" spans="1:6" hidden="1">
      <c r="A2" s="40" t="s">
        <v>7</v>
      </c>
      <c r="B2" s="40">
        <v>0</v>
      </c>
      <c r="C2" t="str">
        <f>_xlfn.XLOOKUP(School_Behavior[[#This Row],[School Name]],Maine_Schools[School Name],Maine_Schools[Grade Span],"Error")</f>
        <v>PK-03</v>
      </c>
      <c r="D2" t="str">
        <f>_xlfn.XLOOKUP(School_Behavior[[#This Row],[School Name]],Maine_Schools[School Name],Maine_Schools[Comparison School Type],"Error")</f>
        <v>Non Charter</v>
      </c>
      <c r="F2" s="40" t="str" cm="1">
        <f t="array" ref="F2">_xlfn._xlws.SORT(_xlfn.UNIQUE(_xlfn._xlws.FILTER(School_Behavior[Grade Span],School_Behavior[Comparison School Type]="Charter","")))</f>
        <v>09-12</v>
      </c>
    </row>
    <row r="3" spans="1:6" hidden="1">
      <c r="A3" s="40" t="s">
        <v>15</v>
      </c>
      <c r="B3" s="40">
        <v>1.03E-2</v>
      </c>
      <c r="C3" t="str">
        <f>_xlfn.XLOOKUP(School_Behavior[[#This Row],[School Name]],Maine_Schools[School Name],Maine_Schools[Grade Span],"Error")</f>
        <v>02-05</v>
      </c>
      <c r="D3" t="str">
        <f>_xlfn.XLOOKUP(School_Behavior[[#This Row],[School Name]],Maine_Schools[School Name],Maine_Schools[Comparison School Type],"Error")</f>
        <v>Non Charter</v>
      </c>
    </row>
    <row r="4" spans="1:6" hidden="1">
      <c r="A4" s="40" t="s">
        <v>4</v>
      </c>
      <c r="B4" s="40">
        <v>6.9099999999999995E-2</v>
      </c>
      <c r="C4" t="str">
        <f>_xlfn.XLOOKUP(School_Behavior[[#This Row],[School Name]],Maine_Schools[School Name],Maine_Schools[Grade Span],"Error")</f>
        <v>PK-08</v>
      </c>
      <c r="D4" t="str">
        <f>_xlfn.XLOOKUP(School_Behavior[[#This Row],[School Name]],Maine_Schools[School Name],Maine_Schools[Comparison School Type],"Error")</f>
        <v>Non Charter</v>
      </c>
    </row>
    <row r="5" spans="1:6" hidden="1">
      <c r="A5" s="40" t="s">
        <v>1</v>
      </c>
      <c r="B5" s="40">
        <v>9.4899999999999998E-2</v>
      </c>
      <c r="C5" t="str">
        <f>_xlfn.XLOOKUP(School_Behavior[[#This Row],[School Name]],Maine_Schools[School Name],Maine_Schools[Grade Span],"Error")</f>
        <v>PK-06</v>
      </c>
      <c r="D5" t="str">
        <f>_xlfn.XLOOKUP(School_Behavior[[#This Row],[School Name]],Maine_Schools[School Name],Maine_Schools[Comparison School Type],"Error")</f>
        <v>Non Charter</v>
      </c>
    </row>
    <row r="6" spans="1:6" hidden="1">
      <c r="A6" s="40" t="s">
        <v>16</v>
      </c>
      <c r="B6" s="40">
        <v>0.1552</v>
      </c>
      <c r="C6" t="str">
        <f>_xlfn.XLOOKUP(School_Behavior[[#This Row],[School Name]],Maine_Schools[School Name],Maine_Schools[Grade Span],"Error")</f>
        <v>04-05</v>
      </c>
      <c r="D6" s="42" t="str">
        <f>_xlfn.XLOOKUP(School_Behavior[[#This Row],[School Name]],Maine_Schools[School Name],Maine_Schools[Comparison School Type],"Error")</f>
        <v>Non Charter</v>
      </c>
    </row>
    <row r="7" spans="1:6" hidden="1">
      <c r="A7" s="40" t="s">
        <v>14</v>
      </c>
      <c r="B7" s="40">
        <v>0</v>
      </c>
      <c r="C7" t="str">
        <f>_xlfn.XLOOKUP(School_Behavior[[#This Row],[School Name]],Maine_Schools[School Name],Maine_Schools[Grade Span],"Error")</f>
        <v>PK-06</v>
      </c>
      <c r="D7" t="str">
        <f>_xlfn.XLOOKUP(School_Behavior[[#This Row],[School Name]],Maine_Schools[School Name],Maine_Schools[Comparison School Type],"Error")</f>
        <v>Non Charter</v>
      </c>
    </row>
    <row r="8" spans="1:6" hidden="1">
      <c r="A8" s="40" t="s">
        <v>3</v>
      </c>
      <c r="B8" s="40">
        <v>6.8199999999999997E-2</v>
      </c>
      <c r="C8" t="str">
        <f>_xlfn.XLOOKUP(School_Behavior[[#This Row],[School Name]],Maine_Schools[School Name],Maine_Schools[Grade Span],"Error")</f>
        <v>PK-08</v>
      </c>
      <c r="D8" t="str">
        <f>_xlfn.XLOOKUP(School_Behavior[[#This Row],[School Name]],Maine_Schools[School Name],Maine_Schools[Comparison School Type],"Error")</f>
        <v>Non Charter</v>
      </c>
    </row>
    <row r="9" spans="1:6" hidden="1">
      <c r="A9" s="40" t="s">
        <v>21</v>
      </c>
      <c r="B9" s="40">
        <v>0</v>
      </c>
      <c r="C9" t="str">
        <f>_xlfn.XLOOKUP(School_Behavior[[#This Row],[School Name]],Maine_Schools[School Name],Maine_Schools[Grade Span],"Error")</f>
        <v>PK-05</v>
      </c>
      <c r="D9" s="42" t="str">
        <f>_xlfn.XLOOKUP(School_Behavior[[#This Row],[School Name]],Maine_Schools[School Name],Maine_Schools[Comparison School Type],"Error")</f>
        <v>Non Charter</v>
      </c>
    </row>
    <row r="10" spans="1:6" hidden="1">
      <c r="A10" s="40" t="s">
        <v>69</v>
      </c>
      <c r="B10" s="40">
        <v>0</v>
      </c>
      <c r="C10" t="str">
        <f>_xlfn.XLOOKUP(School_Behavior[[#This Row],[School Name]],Maine_Schools[School Name],Maine_Schools[Grade Span],"Error")</f>
        <v>PK-03</v>
      </c>
      <c r="D10" s="42" t="str">
        <f>_xlfn.XLOOKUP(School_Behavior[[#This Row],[School Name]],Maine_Schools[School Name],Maine_Schools[Comparison School Type],"Error")</f>
        <v>Non Charter</v>
      </c>
    </row>
    <row r="11" spans="1:6" hidden="1">
      <c r="A11" s="40" t="s">
        <v>28</v>
      </c>
      <c r="B11" s="40">
        <v>2.07E-2</v>
      </c>
      <c r="C11" t="str">
        <f>_xlfn.XLOOKUP(School_Behavior[[#This Row],[School Name]],Maine_Schools[School Name],Maine_Schools[Grade Span],"Error")</f>
        <v>PK-05</v>
      </c>
      <c r="D11" t="str">
        <f>_xlfn.XLOOKUP(School_Behavior[[#This Row],[School Name]],Maine_Schools[School Name],Maine_Schools[Comparison School Type],"Error")</f>
        <v>Non Charter</v>
      </c>
    </row>
    <row r="12" spans="1:6" hidden="1">
      <c r="A12" s="40" t="s">
        <v>36</v>
      </c>
      <c r="B12" s="40">
        <v>7.4999999999999997E-3</v>
      </c>
      <c r="C12" t="str">
        <f>_xlfn.XLOOKUP(School_Behavior[[#This Row],[School Name]],Maine_Schools[School Name],Maine_Schools[Grade Span],"Error")</f>
        <v>02-05</v>
      </c>
      <c r="D12" t="str">
        <f>_xlfn.XLOOKUP(School_Behavior[[#This Row],[School Name]],Maine_Schools[School Name],Maine_Schools[Comparison School Type],"Error")</f>
        <v>Non Charter</v>
      </c>
    </row>
    <row r="13" spans="1:6" hidden="1">
      <c r="A13" s="40" t="s">
        <v>47</v>
      </c>
      <c r="B13" s="40">
        <v>5.6300000000000003E-2</v>
      </c>
      <c r="C13" t="str">
        <f>_xlfn.XLOOKUP(School_Behavior[[#This Row],[School Name]],Maine_Schools[School Name],Maine_Schools[Grade Span],"Error")</f>
        <v>PK-08</v>
      </c>
      <c r="D13" t="str">
        <f>_xlfn.XLOOKUP(School_Behavior[[#This Row],[School Name]],Maine_Schools[School Name],Maine_Schools[Comparison School Type],"Error")</f>
        <v>Non Charter</v>
      </c>
    </row>
    <row r="14" spans="1:6" hidden="1">
      <c r="A14" s="40" t="s">
        <v>99</v>
      </c>
      <c r="B14" s="40">
        <v>0</v>
      </c>
      <c r="C14" t="str">
        <f>_xlfn.XLOOKUP(School_Behavior[[#This Row],[School Name]],Maine_Schools[School Name],Maine_Schools[Grade Span],"Error")</f>
        <v>PK-05</v>
      </c>
      <c r="D14" t="str">
        <f>_xlfn.XLOOKUP(School_Behavior[[#This Row],[School Name]],Maine_Schools[School Name],Maine_Schools[Comparison School Type],"Error")</f>
        <v>Non Charter</v>
      </c>
    </row>
    <row r="15" spans="1:6" hidden="1">
      <c r="A15" s="40" t="s">
        <v>54</v>
      </c>
      <c r="B15" s="40">
        <v>1.6899999999999998E-2</v>
      </c>
      <c r="C15" t="str">
        <f>_xlfn.XLOOKUP(School_Behavior[[#This Row],[School Name]],Maine_Schools[School Name],Maine_Schools[Grade Span],"Error")</f>
        <v>PK-05</v>
      </c>
      <c r="D15" t="str">
        <f>_xlfn.XLOOKUP(School_Behavior[[#This Row],[School Name]],Maine_Schools[School Name],Maine_Schools[Comparison School Type],"Error")</f>
        <v>Non Charter</v>
      </c>
    </row>
    <row r="16" spans="1:6" hidden="1">
      <c r="A16" s="40" t="s">
        <v>59</v>
      </c>
      <c r="B16" s="40">
        <v>0.02</v>
      </c>
      <c r="C16" t="str">
        <f>_xlfn.XLOOKUP(School_Behavior[[#This Row],[School Name]],Maine_Schools[School Name],Maine_Schools[Grade Span],"Error")</f>
        <v>PK-12</v>
      </c>
      <c r="D16" t="str">
        <f>_xlfn.XLOOKUP(School_Behavior[[#This Row],[School Name]],Maine_Schools[School Name],Maine_Schools[Comparison School Type],"Error")</f>
        <v>Non Charter</v>
      </c>
    </row>
    <row r="17" spans="1:4" hidden="1">
      <c r="A17" s="40" t="s">
        <v>65</v>
      </c>
      <c r="B17" s="40">
        <v>8.77E-2</v>
      </c>
      <c r="C17" t="str">
        <f>_xlfn.XLOOKUP(School_Behavior[[#This Row],[School Name]],Maine_Schools[School Name],Maine_Schools[Grade Span],"Error")</f>
        <v>PK-08</v>
      </c>
      <c r="D17" s="42" t="str">
        <f>_xlfn.XLOOKUP(School_Behavior[[#This Row],[School Name]],Maine_Schools[School Name],Maine_Schools[Comparison School Type],"Error")</f>
        <v>Non Charter</v>
      </c>
    </row>
    <row r="18" spans="1:4" hidden="1">
      <c r="A18" s="40" t="s">
        <v>8</v>
      </c>
      <c r="B18" s="40">
        <v>0.18720000000000001</v>
      </c>
      <c r="C18" t="str">
        <f>_xlfn.XLOOKUP(School_Behavior[[#This Row],[School Name]],Maine_Schools[School Name],Maine_Schools[Grade Span],"Error")</f>
        <v>07-08</v>
      </c>
      <c r="D18" t="str">
        <f>_xlfn.XLOOKUP(School_Behavior[[#This Row],[School Name]],Maine_Schools[School Name],Maine_Schools[Comparison School Type],"Error")</f>
        <v>Non Charter</v>
      </c>
    </row>
    <row r="19" spans="1:4">
      <c r="A19" s="40" t="s">
        <v>53</v>
      </c>
      <c r="B19" s="40">
        <v>9.1999999999999998E-3</v>
      </c>
      <c r="C19" t="str">
        <f>_xlfn.XLOOKUP(School_Behavior[[#This Row],[School Name]],Maine_Schools[School Name],Maine_Schools[Grade Span],"Error")</f>
        <v>09-12</v>
      </c>
      <c r="D19" s="42" t="str">
        <f>_xlfn.XLOOKUP(School_Behavior[[#This Row],[School Name]],Maine_Schools[School Name],Maine_Schools[Comparison School Type],"Error")</f>
        <v>Non Charter</v>
      </c>
    </row>
    <row r="20" spans="1:4" hidden="1">
      <c r="A20" s="40" t="s">
        <v>5</v>
      </c>
      <c r="B20" s="40">
        <v>0.43709999999999999</v>
      </c>
      <c r="C20" t="str">
        <f>_xlfn.XLOOKUP(School_Behavior[[#This Row],[School Name]],Maine_Schools[School Name],Maine_Schools[Grade Span],"Error")</f>
        <v>06-08</v>
      </c>
      <c r="D20" s="42" t="str">
        <f>_xlfn.XLOOKUP(School_Behavior[[#This Row],[School Name]],Maine_Schools[School Name],Maine_Schools[Comparison School Type],"Error")</f>
        <v>Non Charter</v>
      </c>
    </row>
    <row r="21" spans="1:4" hidden="1">
      <c r="A21" s="40" t="s">
        <v>574</v>
      </c>
      <c r="B21" s="40">
        <v>6.3300000000000009E-2</v>
      </c>
      <c r="C21" t="str">
        <f>_xlfn.XLOOKUP(School_Behavior[[#This Row],[School Name]],Maine_Schools[School Name],Maine_Schools[Grade Span],"Error")</f>
        <v>09-12</v>
      </c>
      <c r="D21" s="42" t="str">
        <f>_xlfn.XLOOKUP(School_Behavior[[#This Row],[School Name]],Maine_Schools[School Name],Maine_Schools[Comparison School Type],"Error")</f>
        <v>Charter</v>
      </c>
    </row>
    <row r="22" spans="1:4" hidden="1">
      <c r="A22" s="40" t="s">
        <v>30</v>
      </c>
      <c r="B22" s="40">
        <v>2.35E-2</v>
      </c>
      <c r="C22" t="str">
        <f>_xlfn.XLOOKUP(School_Behavior[[#This Row],[School Name]],Maine_Schools[School Name],Maine_Schools[Grade Span],"Error")</f>
        <v>PK-08</v>
      </c>
      <c r="D22" t="str">
        <f>_xlfn.XLOOKUP(School_Behavior[[#This Row],[School Name]],Maine_Schools[School Name],Maine_Schools[Comparison School Type],"Error")</f>
        <v>Non Charter</v>
      </c>
    </row>
    <row r="23" spans="1:4">
      <c r="A23" s="40" t="s">
        <v>9</v>
      </c>
      <c r="B23" s="40">
        <v>0.15560000000000002</v>
      </c>
      <c r="C23" t="str">
        <f>_xlfn.XLOOKUP(School_Behavior[[#This Row],[School Name]],Maine_Schools[School Name],Maine_Schools[Grade Span],"Error")</f>
        <v>09-12</v>
      </c>
      <c r="D23" t="str">
        <f>_xlfn.XLOOKUP(School_Behavior[[#This Row],[School Name]],Maine_Schools[School Name],Maine_Schools[Comparison School Type],"Error")</f>
        <v>Non Charter</v>
      </c>
    </row>
    <row r="24" spans="1:4" hidden="1">
      <c r="A24" s="40" t="s">
        <v>146</v>
      </c>
      <c r="B24" s="40">
        <v>0</v>
      </c>
      <c r="C24" t="str">
        <f>_xlfn.XLOOKUP(School_Behavior[[#This Row],[School Name]],Maine_Schools[School Name],Maine_Schools[Grade Span],"Error")</f>
        <v>PK-05</v>
      </c>
      <c r="D24" s="42" t="str">
        <f>_xlfn.XLOOKUP(School_Behavior[[#This Row],[School Name]],Maine_Schools[School Name],Maine_Schools[Comparison School Type],"Error")</f>
        <v>Non Charter</v>
      </c>
    </row>
    <row r="25" spans="1:4" hidden="1">
      <c r="A25" s="40" t="s">
        <v>151</v>
      </c>
      <c r="B25" s="40">
        <v>1.8E-3</v>
      </c>
      <c r="C25" t="str">
        <f>_xlfn.XLOOKUP(School_Behavior[[#This Row],[School Name]],Maine_Schools[School Name],Maine_Schools[Grade Span],"Error")</f>
        <v>01-06</v>
      </c>
      <c r="D25" t="str">
        <f>_xlfn.XLOOKUP(School_Behavior[[#This Row],[School Name]],Maine_Schools[School Name],Maine_Schools[Comparison School Type],"Error")</f>
        <v>Non Charter</v>
      </c>
    </row>
    <row r="26" spans="1:4" hidden="1">
      <c r="A26" s="40" t="s">
        <v>17</v>
      </c>
      <c r="B26" s="40">
        <v>7.4399999999999994E-2</v>
      </c>
      <c r="C26" t="str">
        <f>_xlfn.XLOOKUP(School_Behavior[[#This Row],[School Name]],Maine_Schools[School Name],Maine_Schools[Grade Span],"Error")</f>
        <v>08-12</v>
      </c>
      <c r="D26" s="42" t="str">
        <f>_xlfn.XLOOKUP(School_Behavior[[#This Row],[School Name]],Maine_Schools[School Name],Maine_Schools[Comparison School Type],"Error")</f>
        <v>Non Charter</v>
      </c>
    </row>
    <row r="27" spans="1:4" hidden="1">
      <c r="A27" s="40" t="s">
        <v>156</v>
      </c>
      <c r="B27" s="40">
        <v>2.12E-2</v>
      </c>
      <c r="C27" t="str">
        <f>_xlfn.XLOOKUP(School_Behavior[[#This Row],[School Name]],Maine_Schools[School Name],Maine_Schools[Grade Span],"Error")</f>
        <v>03-04</v>
      </c>
      <c r="D27" s="42" t="str">
        <f>_xlfn.XLOOKUP(School_Behavior[[#This Row],[School Name]],Maine_Schools[School Name],Maine_Schools[Comparison School Type],"Error")</f>
        <v>Non Charter</v>
      </c>
    </row>
    <row r="28" spans="1:4" hidden="1">
      <c r="A28" s="40" t="s">
        <v>111</v>
      </c>
      <c r="B28" s="40">
        <v>6.7400000000000002E-2</v>
      </c>
      <c r="C28" t="str">
        <f>_xlfn.XLOOKUP(School_Behavior[[#This Row],[School Name]],Maine_Schools[School Name],Maine_Schools[Grade Span],"Error")</f>
        <v>05-07</v>
      </c>
      <c r="D28" t="str">
        <f>_xlfn.XLOOKUP(School_Behavior[[#This Row],[School Name]],Maine_Schools[School Name],Maine_Schools[Comparison School Type],"Error")</f>
        <v>Non Charter</v>
      </c>
    </row>
    <row r="29" spans="1:4" hidden="1">
      <c r="A29" s="40" t="s">
        <v>77</v>
      </c>
      <c r="B29" s="40">
        <v>0</v>
      </c>
      <c r="C29" t="str">
        <f>_xlfn.XLOOKUP(School_Behavior[[#This Row],[School Name]],Maine_Schools[School Name],Maine_Schools[Grade Span],"Error")</f>
        <v>01-02</v>
      </c>
      <c r="D29" s="42" t="str">
        <f>_xlfn.XLOOKUP(School_Behavior[[#This Row],[School Name]],Maine_Schools[School Name],Maine_Schools[Comparison School Type],"Error")</f>
        <v>Non Charter</v>
      </c>
    </row>
    <row r="30" spans="1:4" hidden="1">
      <c r="A30" s="40" t="s">
        <v>23</v>
      </c>
      <c r="B30" s="40">
        <v>0</v>
      </c>
      <c r="C30" t="str">
        <f>_xlfn.XLOOKUP(School_Behavior[[#This Row],[School Name]],Maine_Schools[School Name],Maine_Schools[Grade Span],"Error")</f>
        <v>01-03</v>
      </c>
      <c r="D30" s="42" t="str">
        <f>_xlfn.XLOOKUP(School_Behavior[[#This Row],[School Name]],Maine_Schools[School Name],Maine_Schools[Comparison School Type],"Error")</f>
        <v>Non Charter</v>
      </c>
    </row>
    <row r="31" spans="1:4" hidden="1">
      <c r="A31" s="40" t="s">
        <v>172</v>
      </c>
      <c r="B31" s="40">
        <v>3.7000000000000002E-3</v>
      </c>
      <c r="C31" t="str">
        <f>_xlfn.XLOOKUP(School_Behavior[[#This Row],[School Name]],Maine_Schools[School Name],Maine_Schools[Grade Span],"Error")</f>
        <v>PK-08</v>
      </c>
      <c r="D31" t="str">
        <f>_xlfn.XLOOKUP(School_Behavior[[#This Row],[School Name]],Maine_Schools[School Name],Maine_Schools[Comparison School Type],"Error")</f>
        <v>Non Charter</v>
      </c>
    </row>
    <row r="32" spans="1:4" hidden="1">
      <c r="A32" s="40" t="s">
        <v>179</v>
      </c>
      <c r="B32" s="40">
        <v>0</v>
      </c>
      <c r="C32" t="str">
        <f>_xlfn.XLOOKUP(School_Behavior[[#This Row],[School Name]],Maine_Schools[School Name],Maine_Schools[Grade Span],"Error")</f>
        <v>KG-02</v>
      </c>
      <c r="D32" t="str">
        <f>_xlfn.XLOOKUP(School_Behavior[[#This Row],[School Name]],Maine_Schools[School Name],Maine_Schools[Comparison School Type],"Error")</f>
        <v>Non Charter</v>
      </c>
    </row>
    <row r="33" spans="1:4">
      <c r="A33" s="40" t="s">
        <v>95</v>
      </c>
      <c r="B33" s="40">
        <v>0.1943</v>
      </c>
      <c r="C33" t="str">
        <f>_xlfn.XLOOKUP(School_Behavior[[#This Row],[School Name]],Maine_Schools[School Name],Maine_Schools[Grade Span],"Error")</f>
        <v>09-12</v>
      </c>
      <c r="D33" t="str">
        <f>_xlfn.XLOOKUP(School_Behavior[[#This Row],[School Name]],Maine_Schools[School Name],Maine_Schools[Comparison School Type],"Error")</f>
        <v>Non Charter</v>
      </c>
    </row>
    <row r="34" spans="1:4" hidden="1">
      <c r="A34" s="40" t="s">
        <v>12</v>
      </c>
      <c r="B34" s="40">
        <v>0.21870000000000001</v>
      </c>
      <c r="C34" t="str">
        <f>_xlfn.XLOOKUP(School_Behavior[[#This Row],[School Name]],Maine_Schools[School Name],Maine_Schools[Grade Span],"Error")</f>
        <v>06-08</v>
      </c>
      <c r="D34" t="str">
        <f>_xlfn.XLOOKUP(School_Behavior[[#This Row],[School Name]],Maine_Schools[School Name],Maine_Schools[Comparison School Type],"Error")</f>
        <v>Non Charter</v>
      </c>
    </row>
    <row r="35" spans="1:4" hidden="1">
      <c r="A35" s="40" t="s">
        <v>92</v>
      </c>
      <c r="B35" s="40">
        <v>3.1699999999999999E-2</v>
      </c>
      <c r="C35" t="str">
        <f>_xlfn.XLOOKUP(School_Behavior[[#This Row],[School Name]],Maine_Schools[School Name],Maine_Schools[Grade Span],"Error")</f>
        <v>PK-08</v>
      </c>
      <c r="D35" s="42" t="str">
        <f>_xlfn.XLOOKUP(School_Behavior[[#This Row],[School Name]],Maine_Schools[School Name],Maine_Schools[Comparison School Type],"Error")</f>
        <v>Non Charter</v>
      </c>
    </row>
    <row r="36" spans="1:4">
      <c r="A36" s="40" t="s">
        <v>98</v>
      </c>
      <c r="B36" s="40">
        <v>3.3500000000000002E-2</v>
      </c>
      <c r="C36" t="str">
        <f>_xlfn.XLOOKUP(School_Behavior[[#This Row],[School Name]],Maine_Schools[School Name],Maine_Schools[Grade Span],"Error")</f>
        <v>09-12</v>
      </c>
      <c r="D36" t="str">
        <f>_xlfn.XLOOKUP(School_Behavior[[#This Row],[School Name]],Maine_Schools[School Name],Maine_Schools[Comparison School Type],"Error")</f>
        <v>Non Charter</v>
      </c>
    </row>
    <row r="37" spans="1:4" hidden="1">
      <c r="A37" s="40" t="s">
        <v>132</v>
      </c>
      <c r="B37" s="40">
        <v>0</v>
      </c>
      <c r="C37" t="str">
        <f>_xlfn.XLOOKUP(School_Behavior[[#This Row],[School Name]],Maine_Schools[School Name],Maine_Schools[Grade Span],"Error")</f>
        <v>PK-05</v>
      </c>
      <c r="D37" s="42" t="str">
        <f>_xlfn.XLOOKUP(School_Behavior[[#This Row],[School Name]],Maine_Schools[School Name],Maine_Schools[Comparison School Type],"Error")</f>
        <v>Non Charter</v>
      </c>
    </row>
    <row r="38" spans="1:4" hidden="1">
      <c r="A38" s="40" t="s">
        <v>196</v>
      </c>
      <c r="B38" s="40">
        <v>0</v>
      </c>
      <c r="C38" t="str">
        <f>_xlfn.XLOOKUP(School_Behavior[[#This Row],[School Name]],Maine_Schools[School Name],Maine_Schools[Grade Span],"Error")</f>
        <v>KG-05</v>
      </c>
      <c r="D38" t="str">
        <f>_xlfn.XLOOKUP(School_Behavior[[#This Row],[School Name]],Maine_Schools[School Name],Maine_Schools[Comparison School Type],"Error")</f>
        <v>Non Charter</v>
      </c>
    </row>
    <row r="39" spans="1:4" hidden="1">
      <c r="A39" s="40" t="s">
        <v>200</v>
      </c>
      <c r="B39" s="40">
        <v>2.7100000000000003E-2</v>
      </c>
      <c r="C39" t="str">
        <f>_xlfn.XLOOKUP(School_Behavior[[#This Row],[School Name]],Maine_Schools[School Name],Maine_Schools[Grade Span],"Error")</f>
        <v>PK-08</v>
      </c>
      <c r="D39" t="str">
        <f>_xlfn.XLOOKUP(School_Behavior[[#This Row],[School Name]],Maine_Schools[School Name],Maine_Schools[Comparison School Type],"Error")</f>
        <v>Non Charter</v>
      </c>
    </row>
    <row r="40" spans="1:4">
      <c r="A40" s="40" t="s">
        <v>19</v>
      </c>
      <c r="B40" s="40">
        <v>0.2485</v>
      </c>
      <c r="C40" t="str">
        <f>_xlfn.XLOOKUP(School_Behavior[[#This Row],[School Name]],Maine_Schools[School Name],Maine_Schools[Grade Span],"Error")</f>
        <v>09-12</v>
      </c>
      <c r="D40" t="str">
        <f>_xlfn.XLOOKUP(School_Behavior[[#This Row],[School Name]],Maine_Schools[School Name],Maine_Schools[Comparison School Type],"Error")</f>
        <v>Non Charter</v>
      </c>
    </row>
    <row r="41" spans="1:4" hidden="1">
      <c r="A41" s="40" t="s">
        <v>106</v>
      </c>
      <c r="B41" s="40">
        <v>2.0899999999999998E-2</v>
      </c>
      <c r="C41" t="str">
        <f>_xlfn.XLOOKUP(School_Behavior[[#This Row],[School Name]],Maine_Schools[School Name],Maine_Schools[Grade Span],"Error")</f>
        <v>PK-08</v>
      </c>
      <c r="D41" s="42" t="str">
        <f>_xlfn.XLOOKUP(School_Behavior[[#This Row],[School Name]],Maine_Schools[School Name],Maine_Schools[Comparison School Type],"Error")</f>
        <v>Non Charter</v>
      </c>
    </row>
    <row r="42" spans="1:4" hidden="1">
      <c r="A42" s="40" t="s">
        <v>214</v>
      </c>
      <c r="B42" s="40">
        <v>0</v>
      </c>
      <c r="C42" t="str">
        <f>_xlfn.XLOOKUP(School_Behavior[[#This Row],[School Name]],Maine_Schools[School Name],Maine_Schools[Grade Span],"Error")</f>
        <v>KG-04</v>
      </c>
      <c r="D42" t="str">
        <f>_xlfn.XLOOKUP(School_Behavior[[#This Row],[School Name]],Maine_Schools[School Name],Maine_Schools[Comparison School Type],"Error")</f>
        <v>Non Charter</v>
      </c>
    </row>
    <row r="43" spans="1:4" hidden="1">
      <c r="A43" s="40" t="s">
        <v>144</v>
      </c>
      <c r="B43" s="40">
        <v>2.7799999999999998E-2</v>
      </c>
      <c r="C43" t="str">
        <f>_xlfn.XLOOKUP(School_Behavior[[#This Row],[School Name]],Maine_Schools[School Name],Maine_Schools[Grade Span],"Error")</f>
        <v>03-04</v>
      </c>
      <c r="D43" s="42" t="str">
        <f>_xlfn.XLOOKUP(School_Behavior[[#This Row],[School Name]],Maine_Schools[School Name],Maine_Schools[Comparison School Type],"Error")</f>
        <v>Non Charter</v>
      </c>
    </row>
    <row r="44" spans="1:4" hidden="1">
      <c r="A44" s="40" t="s">
        <v>219</v>
      </c>
      <c r="B44" s="40">
        <v>0.12</v>
      </c>
      <c r="C44" t="str">
        <f>_xlfn.XLOOKUP(School_Behavior[[#This Row],[School Name]],Maine_Schools[School Name],Maine_Schools[Grade Span],"Error")</f>
        <v>07-08</v>
      </c>
      <c r="D44" t="str">
        <f>_xlfn.XLOOKUP(School_Behavior[[#This Row],[School Name]],Maine_Schools[School Name],Maine_Schools[Comparison School Type],"Error")</f>
        <v>Non Charter</v>
      </c>
    </row>
    <row r="45" spans="1:4">
      <c r="A45" s="40" t="s">
        <v>116</v>
      </c>
      <c r="B45" s="40">
        <v>3.5999999999999997E-2</v>
      </c>
      <c r="C45" t="str">
        <f>_xlfn.XLOOKUP(School_Behavior[[#This Row],[School Name]],Maine_Schools[School Name],Maine_Schools[Grade Span],"Error")</f>
        <v>09-12</v>
      </c>
      <c r="D45" t="str">
        <f>_xlfn.XLOOKUP(School_Behavior[[#This Row],[School Name]],Maine_Schools[School Name],Maine_Schools[Comparison School Type],"Error")</f>
        <v>Non Charter</v>
      </c>
    </row>
    <row r="46" spans="1:4" hidden="1">
      <c r="A46" s="40" t="s">
        <v>26</v>
      </c>
      <c r="B46" s="40">
        <v>0.23090000000000002</v>
      </c>
      <c r="C46" t="str">
        <f>_xlfn.XLOOKUP(School_Behavior[[#This Row],[School Name]],Maine_Schools[School Name],Maine_Schools[Grade Span],"Error")</f>
        <v>06-08</v>
      </c>
      <c r="D46" s="42" t="str">
        <f>_xlfn.XLOOKUP(School_Behavior[[#This Row],[School Name]],Maine_Schools[School Name],Maine_Schools[Comparison School Type],"Error")</f>
        <v>Non Charter</v>
      </c>
    </row>
    <row r="47" spans="1:4" hidden="1">
      <c r="A47" s="40" t="s">
        <v>182</v>
      </c>
      <c r="B47" s="40">
        <v>0.1023</v>
      </c>
      <c r="C47" t="str">
        <f>_xlfn.XLOOKUP(School_Behavior[[#This Row],[School Name]],Maine_Schools[School Name],Maine_Schools[Grade Span],"Error")</f>
        <v>07-12</v>
      </c>
      <c r="D47" t="str">
        <f>_xlfn.XLOOKUP(School_Behavior[[#This Row],[School Name]],Maine_Schools[School Name],Maine_Schools[Comparison School Type],"Error")</f>
        <v>Non Charter</v>
      </c>
    </row>
    <row r="48" spans="1:4">
      <c r="A48" s="40" t="s">
        <v>128</v>
      </c>
      <c r="B48" s="40">
        <v>0.1283</v>
      </c>
      <c r="C48" t="str">
        <f>_xlfn.XLOOKUP(School_Behavior[[#This Row],[School Name]],Maine_Schools[School Name],Maine_Schools[Grade Span],"Error")</f>
        <v>09-12</v>
      </c>
      <c r="D48" t="str">
        <f>_xlfn.XLOOKUP(School_Behavior[[#This Row],[School Name]],Maine_Schools[School Name],Maine_Schools[Comparison School Type],"Error")</f>
        <v>Non Charter</v>
      </c>
    </row>
    <row r="49" spans="1:4" hidden="1">
      <c r="A49" s="40" t="s">
        <v>50</v>
      </c>
      <c r="B49" s="40">
        <v>0.1981</v>
      </c>
      <c r="C49" t="str">
        <f>_xlfn.XLOOKUP(School_Behavior[[#This Row],[School Name]],Maine_Schools[School Name],Maine_Schools[Grade Span],"Error")</f>
        <v>05-08</v>
      </c>
      <c r="D49" s="42" t="str">
        <f>_xlfn.XLOOKUP(School_Behavior[[#This Row],[School Name]],Maine_Schools[School Name],Maine_Schools[Comparison School Type],"Error")</f>
        <v>Non Charter</v>
      </c>
    </row>
    <row r="50" spans="1:4" hidden="1">
      <c r="A50" s="40" t="s">
        <v>6</v>
      </c>
      <c r="B50" s="40">
        <v>0</v>
      </c>
      <c r="C50" t="str">
        <f>_xlfn.XLOOKUP(School_Behavior[[#This Row],[School Name]],Maine_Schools[School Name],Maine_Schools[Grade Span],"Error")</f>
        <v>PK-04</v>
      </c>
      <c r="D50" s="42" t="str">
        <f>_xlfn.XLOOKUP(School_Behavior[[#This Row],[School Name]],Maine_Schools[School Name],Maine_Schools[Comparison School Type],"Error")</f>
        <v>Non Charter</v>
      </c>
    </row>
    <row r="51" spans="1:4" hidden="1">
      <c r="A51" s="40" t="s">
        <v>161</v>
      </c>
      <c r="B51" s="40">
        <v>0</v>
      </c>
      <c r="C51" t="str">
        <f>_xlfn.XLOOKUP(School_Behavior[[#This Row],[School Name]],Maine_Schools[School Name],Maine_Schools[Grade Span],"Error")</f>
        <v>PK-05</v>
      </c>
      <c r="D51" t="str">
        <f>_xlfn.XLOOKUP(School_Behavior[[#This Row],[School Name]],Maine_Schools[School Name],Maine_Schools[Comparison School Type],"Error")</f>
        <v>Non Charter</v>
      </c>
    </row>
    <row r="52" spans="1:4" hidden="1">
      <c r="A52" s="40" t="s">
        <v>167</v>
      </c>
      <c r="B52" s="40">
        <v>7.7999999999999996E-3</v>
      </c>
      <c r="C52" t="str">
        <f>_xlfn.XLOOKUP(School_Behavior[[#This Row],[School Name]],Maine_Schools[School Name],Maine_Schools[Grade Span],"Error")</f>
        <v>03-05</v>
      </c>
      <c r="D52" t="str">
        <f>_xlfn.XLOOKUP(School_Behavior[[#This Row],[School Name]],Maine_Schools[School Name],Maine_Schools[Comparison School Type],"Error")</f>
        <v>Non Charter</v>
      </c>
    </row>
    <row r="53" spans="1:4" hidden="1">
      <c r="A53" s="40" t="s">
        <v>120</v>
      </c>
      <c r="B53" s="40">
        <v>0</v>
      </c>
      <c r="C53" t="str">
        <f>_xlfn.XLOOKUP(School_Behavior[[#This Row],[School Name]],Maine_Schools[School Name],Maine_Schools[Grade Span],"Error")</f>
        <v>PK-06</v>
      </c>
      <c r="D53" t="str">
        <f>_xlfn.XLOOKUP(School_Behavior[[#This Row],[School Name]],Maine_Schools[School Name],Maine_Schools[Comparison School Type],"Error")</f>
        <v>Non Charter</v>
      </c>
    </row>
    <row r="54" spans="1:4" hidden="1">
      <c r="A54" s="40" t="s">
        <v>10</v>
      </c>
      <c r="B54" s="40">
        <v>0.26300000000000001</v>
      </c>
      <c r="C54" t="str">
        <f>_xlfn.XLOOKUP(School_Behavior[[#This Row],[School Name]],Maine_Schools[School Name],Maine_Schools[Grade Span],"Error")</f>
        <v>07-12</v>
      </c>
      <c r="D54" s="42" t="str">
        <f>_xlfn.XLOOKUP(School_Behavior[[#This Row],[School Name]],Maine_Schools[School Name],Maine_Schools[Comparison School Type],"Error")</f>
        <v>Non Charter</v>
      </c>
    </row>
    <row r="55" spans="1:4">
      <c r="A55" s="40" t="s">
        <v>139</v>
      </c>
      <c r="B55" s="40">
        <v>9.3100000000000002E-2</v>
      </c>
      <c r="C55" t="str">
        <f>_xlfn.XLOOKUP(School_Behavior[[#This Row],[School Name]],Maine_Schools[School Name],Maine_Schools[Grade Span],"Error")</f>
        <v>09-12</v>
      </c>
      <c r="D55" t="str">
        <f>_xlfn.XLOOKUP(School_Behavior[[#This Row],[School Name]],Maine_Schools[School Name],Maine_Schools[Comparison School Type],"Error")</f>
        <v>Non Charter</v>
      </c>
    </row>
    <row r="56" spans="1:4" hidden="1">
      <c r="A56" s="40" t="s">
        <v>235</v>
      </c>
      <c r="B56" s="40">
        <v>1.6400000000000001E-2</v>
      </c>
      <c r="C56" t="str">
        <f>_xlfn.XLOOKUP(School_Behavior[[#This Row],[School Name]],Maine_Schools[School Name],Maine_Schools[Grade Span],"Error")</f>
        <v>PK-04</v>
      </c>
      <c r="D56" s="42" t="str">
        <f>_xlfn.XLOOKUP(School_Behavior[[#This Row],[School Name]],Maine_Schools[School Name],Maine_Schools[Comparison School Type],"Error")</f>
        <v>Non Charter</v>
      </c>
    </row>
    <row r="57" spans="1:4" hidden="1">
      <c r="A57" s="40" t="s">
        <v>237</v>
      </c>
      <c r="B57" s="40">
        <v>1.0499999999999999E-2</v>
      </c>
      <c r="C57" t="str">
        <f>_xlfn.XLOOKUP(School_Behavior[[#This Row],[School Name]],Maine_Schools[School Name],Maine_Schools[Grade Span],"Error")</f>
        <v>05-08</v>
      </c>
      <c r="D57" t="str">
        <f>_xlfn.XLOOKUP(School_Behavior[[#This Row],[School Name]],Maine_Schools[School Name],Maine_Schools[Comparison School Type],"Error")</f>
        <v>Non Charter</v>
      </c>
    </row>
    <row r="58" spans="1:4" hidden="1">
      <c r="A58" s="40" t="s">
        <v>147</v>
      </c>
      <c r="B58" s="40">
        <v>2.2499999999999999E-2</v>
      </c>
      <c r="C58" t="str">
        <f>_xlfn.XLOOKUP(School_Behavior[[#This Row],[School Name]],Maine_Schools[School Name],Maine_Schools[Grade Span],"Error")</f>
        <v>PK-05</v>
      </c>
      <c r="D58" t="str">
        <f>_xlfn.XLOOKUP(School_Behavior[[#This Row],[School Name]],Maine_Schools[School Name],Maine_Schools[Comparison School Type],"Error")</f>
        <v>Non Charter</v>
      </c>
    </row>
    <row r="59" spans="1:4" hidden="1">
      <c r="A59" s="40" t="s">
        <v>181</v>
      </c>
      <c r="B59" s="40">
        <v>1.09E-2</v>
      </c>
      <c r="C59" t="str">
        <f>_xlfn.XLOOKUP(School_Behavior[[#This Row],[School Name]],Maine_Schools[School Name],Maine_Schools[Grade Span],"Error")</f>
        <v>PK-05</v>
      </c>
      <c r="D59" t="str">
        <f>_xlfn.XLOOKUP(School_Behavior[[#This Row],[School Name]],Maine_Schools[School Name],Maine_Schools[Comparison School Type],"Error")</f>
        <v>Non Charter</v>
      </c>
    </row>
    <row r="60" spans="1:4">
      <c r="A60" s="40" t="s">
        <v>243</v>
      </c>
      <c r="B60" s="40">
        <v>0</v>
      </c>
      <c r="C60" t="str">
        <f>_xlfn.XLOOKUP(School_Behavior[[#This Row],[School Name]],Maine_Schools[School Name],Maine_Schools[Grade Span],"Error")</f>
        <v>09-12</v>
      </c>
      <c r="D60" s="42" t="str">
        <f>_xlfn.XLOOKUP(School_Behavior[[#This Row],[School Name]],Maine_Schools[School Name],Maine_Schools[Comparison School Type],"Error")</f>
        <v>Non Charter</v>
      </c>
    </row>
    <row r="61" spans="1:4" hidden="1">
      <c r="A61" s="40" t="s">
        <v>246</v>
      </c>
      <c r="B61" s="40">
        <v>1.54E-2</v>
      </c>
      <c r="C61" t="str">
        <f>_xlfn.XLOOKUP(School_Behavior[[#This Row],[School Name]],Maine_Schools[School Name],Maine_Schools[Grade Span],"Error")</f>
        <v>05-08</v>
      </c>
      <c r="D61" s="42" t="str">
        <f>_xlfn.XLOOKUP(School_Behavior[[#This Row],[School Name]],Maine_Schools[School Name],Maine_Schools[Comparison School Type],"Error")</f>
        <v>Non Charter</v>
      </c>
    </row>
    <row r="62" spans="1:4" hidden="1">
      <c r="A62" s="40" t="s">
        <v>152</v>
      </c>
      <c r="B62" s="40">
        <v>3.6199999999999996E-2</v>
      </c>
      <c r="C62" t="str">
        <f>_xlfn.XLOOKUP(School_Behavior[[#This Row],[School Name]],Maine_Schools[School Name],Maine_Schools[Grade Span],"Error")</f>
        <v>PK-05</v>
      </c>
      <c r="D62" s="42" t="str">
        <f>_xlfn.XLOOKUP(School_Behavior[[#This Row],[School Name]],Maine_Schools[School Name],Maine_Schools[Comparison School Type],"Error")</f>
        <v>Non Charter</v>
      </c>
    </row>
    <row r="63" spans="1:4" hidden="1">
      <c r="A63" s="40" t="s">
        <v>186</v>
      </c>
      <c r="B63" s="40">
        <v>0.16019999999999998</v>
      </c>
      <c r="C63" t="str">
        <f>_xlfn.XLOOKUP(School_Behavior[[#This Row],[School Name]],Maine_Schools[School Name],Maine_Schools[Grade Span],"Error")</f>
        <v>05-08</v>
      </c>
      <c r="D63" s="42" t="str">
        <f>_xlfn.XLOOKUP(School_Behavior[[#This Row],[School Name]],Maine_Schools[School Name],Maine_Schools[Comparison School Type],"Error")</f>
        <v>Non Charter</v>
      </c>
    </row>
    <row r="64" spans="1:4" hidden="1">
      <c r="A64" s="40" t="s">
        <v>189</v>
      </c>
      <c r="B64" s="40">
        <v>2.81E-2</v>
      </c>
      <c r="C64" t="str">
        <f>_xlfn.XLOOKUP(School_Behavior[[#This Row],[School Name]],Maine_Schools[School Name],Maine_Schools[Grade Span],"Error")</f>
        <v>PK-08</v>
      </c>
      <c r="D64" t="str">
        <f>_xlfn.XLOOKUP(School_Behavior[[#This Row],[School Name]],Maine_Schools[School Name],Maine_Schools[Comparison School Type],"Error")</f>
        <v>Non Charter</v>
      </c>
    </row>
    <row r="65" spans="1:4">
      <c r="A65" s="40" t="s">
        <v>18</v>
      </c>
      <c r="B65" s="40">
        <v>0.127</v>
      </c>
      <c r="C65" t="str">
        <f>_xlfn.XLOOKUP(School_Behavior[[#This Row],[School Name]],Maine_Schools[School Name],Maine_Schools[Grade Span],"Error")</f>
        <v>09-12</v>
      </c>
      <c r="D65" s="42" t="str">
        <f>_xlfn.XLOOKUP(School_Behavior[[#This Row],[School Name]],Maine_Schools[School Name],Maine_Schools[Comparison School Type],"Error")</f>
        <v>Non Charter</v>
      </c>
    </row>
    <row r="66" spans="1:4" hidden="1">
      <c r="A66" s="40" t="s">
        <v>251</v>
      </c>
      <c r="B66" s="40">
        <v>6.4999999999999997E-3</v>
      </c>
      <c r="C66" t="str">
        <f>_xlfn.XLOOKUP(School_Behavior[[#This Row],[School Name]],Maine_Schools[School Name],Maine_Schools[Grade Span],"Error")</f>
        <v>PK-04</v>
      </c>
      <c r="D66" s="42" t="str">
        <f>_xlfn.XLOOKUP(School_Behavior[[#This Row],[School Name]],Maine_Schools[School Name],Maine_Schools[Comparison School Type],"Error")</f>
        <v>Non Charter</v>
      </c>
    </row>
    <row r="67" spans="1:4" hidden="1">
      <c r="A67" s="40" t="s">
        <v>253</v>
      </c>
      <c r="B67" s="40">
        <v>0</v>
      </c>
      <c r="C67" t="str">
        <f>_xlfn.XLOOKUP(School_Behavior[[#This Row],[School Name]],Maine_Schools[School Name],Maine_Schools[Grade Span],"Error")</f>
        <v>PK-04</v>
      </c>
      <c r="D67" t="str">
        <f>_xlfn.XLOOKUP(School_Behavior[[#This Row],[School Name]],Maine_Schools[School Name],Maine_Schools[Comparison School Type],"Error")</f>
        <v>Non Charter</v>
      </c>
    </row>
    <row r="68" spans="1:4" hidden="1">
      <c r="A68" s="40" t="s">
        <v>37</v>
      </c>
      <c r="B68" s="40">
        <v>0.25509999999999999</v>
      </c>
      <c r="C68" t="str">
        <f>_xlfn.XLOOKUP(School_Behavior[[#This Row],[School Name]],Maine_Schools[School Name],Maine_Schools[Grade Span],"Error")</f>
        <v>KG-08</v>
      </c>
      <c r="D68" t="str">
        <f>_xlfn.XLOOKUP(School_Behavior[[#This Row],[School Name]],Maine_Schools[School Name],Maine_Schools[Comparison School Type],"Error")</f>
        <v>Non Charter</v>
      </c>
    </row>
    <row r="69" spans="1:4">
      <c r="A69" s="40" t="s">
        <v>24</v>
      </c>
      <c r="B69" s="40">
        <v>3.1300000000000001E-2</v>
      </c>
      <c r="C69" t="str">
        <f>_xlfn.XLOOKUP(School_Behavior[[#This Row],[School Name]],Maine_Schools[School Name],Maine_Schools[Grade Span],"Error")</f>
        <v>09-12</v>
      </c>
      <c r="D69" t="str">
        <f>_xlfn.XLOOKUP(School_Behavior[[#This Row],[School Name]],Maine_Schools[School Name],Maine_Schools[Comparison School Type],"Error")</f>
        <v>Non Charter</v>
      </c>
    </row>
    <row r="70" spans="1:4" hidden="1">
      <c r="A70" s="40" t="s">
        <v>257</v>
      </c>
      <c r="B70" s="40">
        <v>0</v>
      </c>
      <c r="C70" t="str">
        <f>_xlfn.XLOOKUP(School_Behavior[[#This Row],[School Name]],Maine_Schools[School Name],Maine_Schools[Grade Span],"Error")</f>
        <v>03-04</v>
      </c>
      <c r="D70" s="42" t="str">
        <f>_xlfn.XLOOKUP(School_Behavior[[#This Row],[School Name]],Maine_Schools[School Name],Maine_Schools[Comparison School Type],"Error")</f>
        <v>Non Charter</v>
      </c>
    </row>
    <row r="71" spans="1:4" hidden="1">
      <c r="A71" s="40" t="s">
        <v>203</v>
      </c>
      <c r="B71" s="40">
        <v>3.3300000000000003E-2</v>
      </c>
      <c r="C71" t="str">
        <f>_xlfn.XLOOKUP(School_Behavior[[#This Row],[School Name]],Maine_Schools[School Name],Maine_Schools[Grade Span],"Error")</f>
        <v>03-05</v>
      </c>
      <c r="D71" t="str">
        <f>_xlfn.XLOOKUP(School_Behavior[[#This Row],[School Name]],Maine_Schools[School Name],Maine_Schools[Comparison School Type],"Error")</f>
        <v>Non Charter</v>
      </c>
    </row>
    <row r="72" spans="1:4">
      <c r="A72" s="40" t="s">
        <v>163</v>
      </c>
      <c r="B72" s="40">
        <v>5.91E-2</v>
      </c>
      <c r="C72" t="str">
        <f>_xlfn.XLOOKUP(School_Behavior[[#This Row],[School Name]],Maine_Schools[School Name],Maine_Schools[Grade Span],"Error")</f>
        <v>09-12</v>
      </c>
      <c r="D72" s="42" t="str">
        <f>_xlfn.XLOOKUP(School_Behavior[[#This Row],[School Name]],Maine_Schools[School Name],Maine_Schools[Comparison School Type],"Error")</f>
        <v>Non Charter</v>
      </c>
    </row>
    <row r="73" spans="1:4" hidden="1">
      <c r="A73" s="40" t="s">
        <v>262</v>
      </c>
      <c r="B73" s="40">
        <v>0</v>
      </c>
      <c r="C73" t="str">
        <f>_xlfn.XLOOKUP(School_Behavior[[#This Row],[School Name]],Maine_Schools[School Name],Maine_Schools[Grade Span],"Error")</f>
        <v>PK-05</v>
      </c>
      <c r="D73" t="str">
        <f>_xlfn.XLOOKUP(School_Behavior[[#This Row],[School Name]],Maine_Schools[School Name],Maine_Schools[Comparison School Type],"Error")</f>
        <v>Non Charter</v>
      </c>
    </row>
    <row r="74" spans="1:4" hidden="1">
      <c r="A74" s="40" t="s">
        <v>264</v>
      </c>
      <c r="B74" s="40">
        <v>2.18E-2</v>
      </c>
      <c r="C74" t="str">
        <f>_xlfn.XLOOKUP(School_Behavior[[#This Row],[School Name]],Maine_Schools[School Name],Maine_Schools[Grade Span],"Error")</f>
        <v>PK-08</v>
      </c>
      <c r="D74" t="str">
        <f>_xlfn.XLOOKUP(School_Behavior[[#This Row],[School Name]],Maine_Schools[School Name],Maine_Schools[Comparison School Type],"Error")</f>
        <v>Non Charter</v>
      </c>
    </row>
    <row r="75" spans="1:4" hidden="1">
      <c r="A75" s="40" t="s">
        <v>13</v>
      </c>
      <c r="B75" s="40">
        <v>1.3299999999999999E-2</v>
      </c>
      <c r="C75" t="str">
        <f>_xlfn.XLOOKUP(School_Behavior[[#This Row],[School Name]],Maine_Schools[School Name],Maine_Schools[Grade Span],"Error")</f>
        <v>PK-05</v>
      </c>
      <c r="D75" t="str">
        <f>_xlfn.XLOOKUP(School_Behavior[[#This Row],[School Name]],Maine_Schools[School Name],Maine_Schools[Comparison School Type],"Error")</f>
        <v>Non Charter</v>
      </c>
    </row>
    <row r="76" spans="1:4">
      <c r="A76" s="40" t="s">
        <v>177</v>
      </c>
      <c r="B76" s="40">
        <v>9.2399999999999996E-2</v>
      </c>
      <c r="C76" t="str">
        <f>_xlfn.XLOOKUP(School_Behavior[[#This Row],[School Name]],Maine_Schools[School Name],Maine_Schools[Grade Span],"Error")</f>
        <v>09-12</v>
      </c>
      <c r="D76" t="str">
        <f>_xlfn.XLOOKUP(School_Behavior[[#This Row],[School Name]],Maine_Schools[School Name],Maine_Schools[Comparison School Type],"Error")</f>
        <v>Non Charter</v>
      </c>
    </row>
    <row r="77" spans="1:4" hidden="1">
      <c r="A77" s="40" t="s">
        <v>70</v>
      </c>
      <c r="B77" s="40">
        <v>0.1003</v>
      </c>
      <c r="C77" t="str">
        <f>_xlfn.XLOOKUP(School_Behavior[[#This Row],[School Name]],Maine_Schools[School Name],Maine_Schools[Grade Span],"Error")</f>
        <v>06-08</v>
      </c>
      <c r="D77" t="str">
        <f>_xlfn.XLOOKUP(School_Behavior[[#This Row],[School Name]],Maine_Schools[School Name],Maine_Schools[Comparison School Type],"Error")</f>
        <v>Non Charter</v>
      </c>
    </row>
    <row r="78" spans="1:4" hidden="1">
      <c r="A78" s="40" t="s">
        <v>270</v>
      </c>
      <c r="B78" s="40">
        <v>2.3E-3</v>
      </c>
      <c r="C78" t="str">
        <f>_xlfn.XLOOKUP(School_Behavior[[#This Row],[School Name]],Maine_Schools[School Name],Maine_Schools[Grade Span],"Error")</f>
        <v>PK-03</v>
      </c>
      <c r="D78" s="42" t="str">
        <f>_xlfn.XLOOKUP(School_Behavior[[#This Row],[School Name]],Maine_Schools[School Name],Maine_Schools[Comparison School Type],"Error")</f>
        <v>Non Charter</v>
      </c>
    </row>
    <row r="79" spans="1:4" hidden="1">
      <c r="A79" s="40" t="s">
        <v>218</v>
      </c>
      <c r="B79" s="40">
        <v>0.17380000000000001</v>
      </c>
      <c r="C79" t="str">
        <f>_xlfn.XLOOKUP(School_Behavior[[#This Row],[School Name]],Maine_Schools[School Name],Maine_Schools[Grade Span],"Error")</f>
        <v>PK-08</v>
      </c>
      <c r="D79" t="str">
        <f>_xlfn.XLOOKUP(School_Behavior[[#This Row],[School Name]],Maine_Schools[School Name],Maine_Schools[Comparison School Type],"Error")</f>
        <v>Non Charter</v>
      </c>
    </row>
    <row r="80" spans="1:4" hidden="1">
      <c r="A80" s="40" t="s">
        <v>221</v>
      </c>
      <c r="B80" s="40">
        <v>1.04E-2</v>
      </c>
      <c r="C80" t="str">
        <f>_xlfn.XLOOKUP(School_Behavior[[#This Row],[School Name]],Maine_Schools[School Name],Maine_Schools[Grade Span],"Error")</f>
        <v>05-08</v>
      </c>
      <c r="D80" t="str">
        <f>_xlfn.XLOOKUP(School_Behavior[[#This Row],[School Name]],Maine_Schools[School Name],Maine_Schools[Comparison School Type],"Error")</f>
        <v>Non Charter</v>
      </c>
    </row>
    <row r="81" spans="1:4" hidden="1">
      <c r="A81" s="40" t="s">
        <v>278</v>
      </c>
      <c r="B81" s="40">
        <v>0</v>
      </c>
      <c r="C81" t="str">
        <f>_xlfn.XLOOKUP(School_Behavior[[#This Row],[School Name]],Maine_Schools[School Name],Maine_Schools[Grade Span],"Error")</f>
        <v>PK-04</v>
      </c>
      <c r="D81" s="42" t="str">
        <f>_xlfn.XLOOKUP(School_Behavior[[#This Row],[School Name]],Maine_Schools[School Name],Maine_Schools[Comparison School Type],"Error")</f>
        <v>Non Charter</v>
      </c>
    </row>
    <row r="82" spans="1:4" hidden="1">
      <c r="A82" s="40" t="s">
        <v>281</v>
      </c>
      <c r="B82" s="40">
        <v>0</v>
      </c>
      <c r="C82" t="str">
        <f>_xlfn.XLOOKUP(School_Behavior[[#This Row],[School Name]],Maine_Schools[School Name],Maine_Schools[Grade Span],"Error")</f>
        <v>KG-05</v>
      </c>
      <c r="D82" s="42" t="str">
        <f>_xlfn.XLOOKUP(School_Behavior[[#This Row],[School Name]],Maine_Schools[School Name],Maine_Schools[Comparison School Type],"Error")</f>
        <v>Non Charter</v>
      </c>
    </row>
    <row r="83" spans="1:4" hidden="1">
      <c r="A83" s="40" t="s">
        <v>34</v>
      </c>
      <c r="B83" s="40">
        <v>0</v>
      </c>
      <c r="C83" t="str">
        <f>_xlfn.XLOOKUP(School_Behavior[[#This Row],[School Name]],Maine_Schools[School Name],Maine_Schools[Grade Span],"Error")</f>
        <v>PK-06</v>
      </c>
      <c r="D83" s="42" t="str">
        <f>_xlfn.XLOOKUP(School_Behavior[[#This Row],[School Name]],Maine_Schools[School Name],Maine_Schools[Comparison School Type],"Error")</f>
        <v>Non Charter</v>
      </c>
    </row>
    <row r="84" spans="1:4" hidden="1">
      <c r="A84" s="40" t="s">
        <v>284</v>
      </c>
      <c r="B84" s="40">
        <v>0</v>
      </c>
      <c r="C84" t="str">
        <f>_xlfn.XLOOKUP(School_Behavior[[#This Row],[School Name]],Maine_Schools[School Name],Maine_Schools[Grade Span],"Error")</f>
        <v>02-04</v>
      </c>
      <c r="D84" t="str">
        <f>_xlfn.XLOOKUP(School_Behavior[[#This Row],[School Name]],Maine_Schools[School Name],Maine_Schools[Comparison School Type],"Error")</f>
        <v>Non Charter</v>
      </c>
    </row>
    <row r="85" spans="1:4" hidden="1">
      <c r="A85" s="40" t="s">
        <v>285</v>
      </c>
      <c r="B85" s="40">
        <v>0</v>
      </c>
      <c r="C85" t="str">
        <f>_xlfn.XLOOKUP(School_Behavior[[#This Row],[School Name]],Maine_Schools[School Name],Maine_Schools[Grade Span],"Error")</f>
        <v>PK-04</v>
      </c>
      <c r="D85" s="42" t="str">
        <f>_xlfn.XLOOKUP(School_Behavior[[#This Row],[School Name]],Maine_Schools[School Name],Maine_Schools[Comparison School Type],"Error")</f>
        <v>Non Charter</v>
      </c>
    </row>
    <row r="86" spans="1:4">
      <c r="A86" s="40" t="s">
        <v>32</v>
      </c>
      <c r="B86" s="40">
        <v>0.46550000000000002</v>
      </c>
      <c r="C86" t="str">
        <f>_xlfn.XLOOKUP(School_Behavior[[#This Row],[School Name]],Maine_Schools[School Name],Maine_Schools[Grade Span],"Error")</f>
        <v>09-12</v>
      </c>
      <c r="D86" t="str">
        <f>_xlfn.XLOOKUP(School_Behavior[[#This Row],[School Name]],Maine_Schools[School Name],Maine_Schools[Comparison School Type],"Error")</f>
        <v>Non Charter</v>
      </c>
    </row>
    <row r="87" spans="1:4" hidden="1">
      <c r="A87" s="40" t="s">
        <v>35</v>
      </c>
      <c r="B87" s="40">
        <v>0.81950000000000001</v>
      </c>
      <c r="C87" t="str">
        <f>_xlfn.XLOOKUP(School_Behavior[[#This Row],[School Name]],Maine_Schools[School Name],Maine_Schools[Grade Span],"Error")</f>
        <v>07-08</v>
      </c>
      <c r="D87" s="42" t="str">
        <f>_xlfn.XLOOKUP(School_Behavior[[#This Row],[School Name]],Maine_Schools[School Name],Maine_Schools[Comparison School Type],"Error")</f>
        <v>Non Charter</v>
      </c>
    </row>
    <row r="88" spans="1:4" hidden="1">
      <c r="A88" s="40" t="s">
        <v>225</v>
      </c>
      <c r="B88" s="40">
        <v>1.6899999999999998E-2</v>
      </c>
      <c r="C88" t="str">
        <f>_xlfn.XLOOKUP(School_Behavior[[#This Row],[School Name]],Maine_Schools[School Name],Maine_Schools[Grade Span],"Error")</f>
        <v>PK-05</v>
      </c>
      <c r="D88" t="str">
        <f>_xlfn.XLOOKUP(School_Behavior[[#This Row],[School Name]],Maine_Schools[School Name],Maine_Schools[Comparison School Type],"Error")</f>
        <v>Non Charter</v>
      </c>
    </row>
    <row r="89" spans="1:4" hidden="1">
      <c r="A89" s="40" t="s">
        <v>228</v>
      </c>
      <c r="B89" s="40">
        <v>0.1053</v>
      </c>
      <c r="C89" t="str">
        <f>_xlfn.XLOOKUP(School_Behavior[[#This Row],[School Name]],Maine_Schools[School Name],Maine_Schools[Grade Span],"Error")</f>
        <v>03-05</v>
      </c>
      <c r="D89" t="str">
        <f>_xlfn.XLOOKUP(School_Behavior[[#This Row],[School Name]],Maine_Schools[School Name],Maine_Schools[Comparison School Type],"Error")</f>
        <v>Non Charter</v>
      </c>
    </row>
    <row r="90" spans="1:4" hidden="1">
      <c r="A90" s="40" t="s">
        <v>248</v>
      </c>
      <c r="B90" s="40">
        <v>6.3299999999999995E-2</v>
      </c>
      <c r="C90" t="str">
        <f>_xlfn.XLOOKUP(School_Behavior[[#This Row],[School Name]],Maine_Schools[School Name],Maine_Schools[Grade Span],"Error")</f>
        <v>KG-05</v>
      </c>
      <c r="D90" s="42" t="str">
        <f>_xlfn.XLOOKUP(School_Behavior[[#This Row],[School Name]],Maine_Schools[School Name],Maine_Schools[Comparison School Type],"Error")</f>
        <v>Non Charter</v>
      </c>
    </row>
    <row r="91" spans="1:4" hidden="1">
      <c r="A91" s="40" t="s">
        <v>249</v>
      </c>
      <c r="B91" s="40">
        <v>0</v>
      </c>
      <c r="C91" t="str">
        <f>_xlfn.XLOOKUP(School_Behavior[[#This Row],[School Name]],Maine_Schools[School Name],Maine_Schools[Grade Span],"Error")</f>
        <v>PK-06</v>
      </c>
      <c r="D91" t="str">
        <f>_xlfn.XLOOKUP(School_Behavior[[#This Row],[School Name]],Maine_Schools[School Name],Maine_Schools[Comparison School Type],"Error")</f>
        <v>Non Charter</v>
      </c>
    </row>
    <row r="92" spans="1:4" hidden="1">
      <c r="A92" s="40" t="s">
        <v>191</v>
      </c>
      <c r="B92" s="40">
        <v>0.1474</v>
      </c>
      <c r="C92" t="str">
        <f>_xlfn.XLOOKUP(School_Behavior[[#This Row],[School Name]],Maine_Schools[School Name],Maine_Schools[Grade Span],"Error")</f>
        <v>05-08</v>
      </c>
      <c r="D92" t="str">
        <f>_xlfn.XLOOKUP(School_Behavior[[#This Row],[School Name]],Maine_Schools[School Name],Maine_Schools[Comparison School Type],"Error")</f>
        <v>Non Charter</v>
      </c>
    </row>
    <row r="93" spans="1:4" hidden="1">
      <c r="A93" s="40" t="s">
        <v>51</v>
      </c>
      <c r="B93" s="40">
        <v>2.06E-2</v>
      </c>
      <c r="C93" t="str">
        <f>_xlfn.XLOOKUP(School_Behavior[[#This Row],[School Name]],Maine_Schools[School Name],Maine_Schools[Grade Span],"Error")</f>
        <v>KG-08</v>
      </c>
      <c r="D93" t="str">
        <f>_xlfn.XLOOKUP(School_Behavior[[#This Row],[School Name]],Maine_Schools[School Name],Maine_Schools[Comparison School Type],"Error")</f>
        <v>Non Charter</v>
      </c>
    </row>
    <row r="94" spans="1:4">
      <c r="A94" s="40" t="s">
        <v>124</v>
      </c>
      <c r="B94" s="40">
        <v>9.3799999999999994E-2</v>
      </c>
      <c r="C94" t="str">
        <f>_xlfn.XLOOKUP(School_Behavior[[#This Row],[School Name]],Maine_Schools[School Name],Maine_Schools[Grade Span],"Error")</f>
        <v>09-12</v>
      </c>
      <c r="D94" s="42" t="str">
        <f>_xlfn.XLOOKUP(School_Behavior[[#This Row],[School Name]],Maine_Schools[School Name],Maine_Schools[Comparison School Type],"Error")</f>
        <v>Non Charter</v>
      </c>
    </row>
    <row r="95" spans="1:4">
      <c r="A95" s="40" t="s">
        <v>41</v>
      </c>
      <c r="B95" s="40">
        <v>6.1200000000000004E-2</v>
      </c>
      <c r="C95" t="str">
        <f>_xlfn.XLOOKUP(School_Behavior[[#This Row],[School Name]],Maine_Schools[School Name],Maine_Schools[Grade Span],"Error")</f>
        <v>09-12</v>
      </c>
      <c r="D95" t="str">
        <f>_xlfn.XLOOKUP(School_Behavior[[#This Row],[School Name]],Maine_Schools[School Name],Maine_Schools[Comparison School Type],"Error")</f>
        <v>Non Charter</v>
      </c>
    </row>
    <row r="96" spans="1:4">
      <c r="A96" s="40" t="s">
        <v>204</v>
      </c>
      <c r="B96" s="40">
        <v>0.10039999999999999</v>
      </c>
      <c r="C96" t="str">
        <f>_xlfn.XLOOKUP(School_Behavior[[#This Row],[School Name]],Maine_Schools[School Name],Maine_Schools[Grade Span],"Error")</f>
        <v>09-12</v>
      </c>
      <c r="D96" s="42" t="str">
        <f>_xlfn.XLOOKUP(School_Behavior[[#This Row],[School Name]],Maine_Schools[School Name],Maine_Schools[Comparison School Type],"Error")</f>
        <v>Non Charter</v>
      </c>
    </row>
    <row r="97" spans="1:4" hidden="1">
      <c r="A97" s="40" t="s">
        <v>313</v>
      </c>
      <c r="B97" s="40">
        <v>1.14E-2</v>
      </c>
      <c r="C97" t="str">
        <f>_xlfn.XLOOKUP(School_Behavior[[#This Row],[School Name]],Maine_Schools[School Name],Maine_Schools[Grade Span],"Error")</f>
        <v>PK-02</v>
      </c>
      <c r="D97" s="42" t="str">
        <f>_xlfn.XLOOKUP(School_Behavior[[#This Row],[School Name]],Maine_Schools[School Name],Maine_Schools[Comparison School Type],"Error")</f>
        <v>Non Charter</v>
      </c>
    </row>
    <row r="98" spans="1:4" hidden="1">
      <c r="A98" s="40" t="s">
        <v>62</v>
      </c>
      <c r="B98" s="40">
        <v>5.4899999999999997E-2</v>
      </c>
      <c r="C98" t="str">
        <f>_xlfn.XLOOKUP(School_Behavior[[#This Row],[School Name]],Maine_Schools[School Name],Maine_Schools[Grade Span],"Error")</f>
        <v>PK-05</v>
      </c>
      <c r="D98" s="42" t="str">
        <f>_xlfn.XLOOKUP(School_Behavior[[#This Row],[School Name]],Maine_Schools[School Name],Maine_Schools[Comparison School Type],"Error")</f>
        <v>Non Charter</v>
      </c>
    </row>
    <row r="99" spans="1:4">
      <c r="A99" s="40" t="s">
        <v>71</v>
      </c>
      <c r="B99" s="40">
        <v>9.920000000000001E-2</v>
      </c>
      <c r="C99" t="str">
        <f>_xlfn.XLOOKUP(School_Behavior[[#This Row],[School Name]],Maine_Schools[School Name],Maine_Schools[Grade Span],"Error")</f>
        <v>09-12</v>
      </c>
      <c r="D99" t="str">
        <f>_xlfn.XLOOKUP(School_Behavior[[#This Row],[School Name]],Maine_Schools[School Name],Maine_Schools[Comparison School Type],"Error")</f>
        <v>Non Charter</v>
      </c>
    </row>
    <row r="100" spans="1:4" hidden="1">
      <c r="A100" s="40" t="s">
        <v>318</v>
      </c>
      <c r="B100" s="40">
        <v>0</v>
      </c>
      <c r="C100" t="str">
        <f>_xlfn.XLOOKUP(School_Behavior[[#This Row],[School Name]],Maine_Schools[School Name],Maine_Schools[Grade Span],"Error")</f>
        <v>KG-04</v>
      </c>
      <c r="D100" t="str">
        <f>_xlfn.XLOOKUP(School_Behavior[[#This Row],[School Name]],Maine_Schools[School Name],Maine_Schools[Comparison School Type],"Error")</f>
        <v>Non Charter</v>
      </c>
    </row>
    <row r="101" spans="1:4" hidden="1">
      <c r="A101" s="40" t="s">
        <v>58</v>
      </c>
      <c r="B101" s="40">
        <v>0</v>
      </c>
      <c r="C101" t="str">
        <f>_xlfn.XLOOKUP(School_Behavior[[#This Row],[School Name]],Maine_Schools[School Name],Maine_Schools[Grade Span],"Error")</f>
        <v>PK-03</v>
      </c>
      <c r="D101" t="str">
        <f>_xlfn.XLOOKUP(School_Behavior[[#This Row],[School Name]],Maine_Schools[School Name],Maine_Schools[Comparison School Type],"Error")</f>
        <v>Non Charter</v>
      </c>
    </row>
    <row r="102" spans="1:4" hidden="1">
      <c r="A102" s="40" t="s">
        <v>321</v>
      </c>
      <c r="B102" s="40">
        <v>0</v>
      </c>
      <c r="C102" t="str">
        <f>_xlfn.XLOOKUP(School_Behavior[[#This Row],[School Name]],Maine_Schools[School Name],Maine_Schools[Grade Span],"Error")</f>
        <v>PK-05</v>
      </c>
      <c r="D102" t="str">
        <f>_xlfn.XLOOKUP(School_Behavior[[#This Row],[School Name]],Maine_Schools[School Name],Maine_Schools[Comparison School Type],"Error")</f>
        <v>Non Charter</v>
      </c>
    </row>
    <row r="103" spans="1:4" hidden="1">
      <c r="A103" s="40" t="s">
        <v>241</v>
      </c>
      <c r="B103" s="40">
        <v>0</v>
      </c>
      <c r="C103" t="str">
        <f>_xlfn.XLOOKUP(School_Behavior[[#This Row],[School Name]],Maine_Schools[School Name],Maine_Schools[Grade Span],"Error")</f>
        <v>PK-05</v>
      </c>
      <c r="D103" t="str">
        <f>_xlfn.XLOOKUP(School_Behavior[[#This Row],[School Name]],Maine_Schools[School Name],Maine_Schools[Comparison School Type],"Error")</f>
        <v>Non Charter</v>
      </c>
    </row>
    <row r="104" spans="1:4" hidden="1">
      <c r="A104" s="40" t="s">
        <v>324</v>
      </c>
      <c r="B104" s="40">
        <v>1.2E-2</v>
      </c>
      <c r="C104" t="str">
        <f>_xlfn.XLOOKUP(School_Behavior[[#This Row],[School Name]],Maine_Schools[School Name],Maine_Schools[Grade Span],"Error")</f>
        <v>PK-08</v>
      </c>
      <c r="D104" t="str">
        <f>_xlfn.XLOOKUP(School_Behavior[[#This Row],[School Name]],Maine_Schools[School Name],Maine_Schools[Comparison School Type],"Error")</f>
        <v>Non Charter</v>
      </c>
    </row>
    <row r="105" spans="1:4" hidden="1">
      <c r="A105" s="40" t="s">
        <v>325</v>
      </c>
      <c r="B105" s="40">
        <v>8.6999999999999994E-3</v>
      </c>
      <c r="C105" t="str">
        <f>_xlfn.XLOOKUP(School_Behavior[[#This Row],[School Name]],Maine_Schools[School Name],Maine_Schools[Grade Span],"Error")</f>
        <v>PK-04</v>
      </c>
      <c r="D105" t="str">
        <f>_xlfn.XLOOKUP(School_Behavior[[#This Row],[School Name]],Maine_Schools[School Name],Maine_Schools[Comparison School Type],"Error")</f>
        <v>Non Charter</v>
      </c>
    </row>
    <row r="106" spans="1:4" hidden="1">
      <c r="A106" s="40" t="s">
        <v>327</v>
      </c>
      <c r="B106" s="40">
        <v>1.8799999999999997E-2</v>
      </c>
      <c r="C106" t="str">
        <f>_xlfn.XLOOKUP(School_Behavior[[#This Row],[School Name]],Maine_Schools[School Name],Maine_Schools[Grade Span],"Error")</f>
        <v>KG-02</v>
      </c>
      <c r="D106" t="str">
        <f>_xlfn.XLOOKUP(School_Behavior[[#This Row],[School Name]],Maine_Schools[School Name],Maine_Schools[Comparison School Type],"Error")</f>
        <v>Non Charter</v>
      </c>
    </row>
    <row r="107" spans="1:4" hidden="1">
      <c r="A107" s="40" t="s">
        <v>328</v>
      </c>
      <c r="B107" s="40">
        <v>1.2E-2</v>
      </c>
      <c r="C107" t="str">
        <f>_xlfn.XLOOKUP(School_Behavior[[#This Row],[School Name]],Maine_Schools[School Name],Maine_Schools[Grade Span],"Error")</f>
        <v>PK-06</v>
      </c>
      <c r="D107" s="42" t="str">
        <f>_xlfn.XLOOKUP(School_Behavior[[#This Row],[School Name]],Maine_Schools[School Name],Maine_Schools[Comparison School Type],"Error")</f>
        <v>Non Charter</v>
      </c>
    </row>
    <row r="108" spans="1:4" hidden="1">
      <c r="A108" s="40" t="s">
        <v>329</v>
      </c>
      <c r="B108" s="40">
        <v>0</v>
      </c>
      <c r="C108" t="str">
        <f>_xlfn.XLOOKUP(School_Behavior[[#This Row],[School Name]],Maine_Schools[School Name],Maine_Schools[Grade Span],"Error")</f>
        <v>PK-02</v>
      </c>
      <c r="D108" s="42" t="str">
        <f>_xlfn.XLOOKUP(School_Behavior[[#This Row],[School Name]],Maine_Schools[School Name],Maine_Schools[Comparison School Type],"Error")</f>
        <v>Non Charter</v>
      </c>
    </row>
    <row r="109" spans="1:4" hidden="1">
      <c r="A109" s="40" t="s">
        <v>242</v>
      </c>
      <c r="B109" s="40">
        <v>4.5200000000000004E-2</v>
      </c>
      <c r="C109" t="str">
        <f>_xlfn.XLOOKUP(School_Behavior[[#This Row],[School Name]],Maine_Schools[School Name],Maine_Schools[Grade Span],"Error")</f>
        <v>PK-05</v>
      </c>
      <c r="D109" t="str">
        <f>_xlfn.XLOOKUP(School_Behavior[[#This Row],[School Name]],Maine_Schools[School Name],Maine_Schools[Comparison School Type],"Error")</f>
        <v>Non Charter</v>
      </c>
    </row>
    <row r="110" spans="1:4" hidden="1">
      <c r="A110" s="40" t="s">
        <v>215</v>
      </c>
      <c r="B110" s="40">
        <v>9.8799999999999999E-2</v>
      </c>
      <c r="C110" t="str">
        <f>_xlfn.XLOOKUP(School_Behavior[[#This Row],[School Name]],Maine_Schools[School Name],Maine_Schools[Grade Span],"Error")</f>
        <v>PK-12</v>
      </c>
      <c r="D110" t="str">
        <f>_xlfn.XLOOKUP(School_Behavior[[#This Row],[School Name]],Maine_Schools[School Name],Maine_Schools[Comparison School Type],"Error")</f>
        <v>Non Charter</v>
      </c>
    </row>
    <row r="111" spans="1:4" hidden="1">
      <c r="A111" s="40" t="s">
        <v>333</v>
      </c>
      <c r="B111" s="40">
        <v>0.1333</v>
      </c>
      <c r="C111" t="str">
        <f>_xlfn.XLOOKUP(School_Behavior[[#This Row],[School Name]],Maine_Schools[School Name],Maine_Schools[Grade Span],"Error")</f>
        <v>PK-06</v>
      </c>
      <c r="D111" t="str">
        <f>_xlfn.XLOOKUP(School_Behavior[[#This Row],[School Name]],Maine_Schools[School Name],Maine_Schools[Comparison School Type],"Error")</f>
        <v>Non Charter</v>
      </c>
    </row>
    <row r="112" spans="1:4" hidden="1">
      <c r="A112" s="40" t="s">
        <v>336</v>
      </c>
      <c r="B112" s="40">
        <v>0.1028</v>
      </c>
      <c r="C112" t="str">
        <f>_xlfn.XLOOKUP(School_Behavior[[#This Row],[School Name]],Maine_Schools[School Name],Maine_Schools[Grade Span],"Error")</f>
        <v>07-12</v>
      </c>
      <c r="D112" t="str">
        <f>_xlfn.XLOOKUP(School_Behavior[[#This Row],[School Name]],Maine_Schools[School Name],Maine_Schools[Comparison School Type],"Error")</f>
        <v>Non Charter</v>
      </c>
    </row>
    <row r="113" spans="1:4" hidden="1">
      <c r="A113" s="40" t="s">
        <v>575</v>
      </c>
      <c r="B113" s="40">
        <v>9.2999999999999992E-3</v>
      </c>
      <c r="C113" t="str">
        <f>_xlfn.XLOOKUP(School_Behavior[[#This Row],[School Name]],Maine_Schools[School Name],Maine_Schools[Grade Span],"Error")</f>
        <v>09-12</v>
      </c>
      <c r="D113" s="42" t="str">
        <f>_xlfn.XLOOKUP(School_Behavior[[#This Row],[School Name]],Maine_Schools[School Name],Maine_Schools[Comparison School Type],"Error")</f>
        <v>Charter</v>
      </c>
    </row>
    <row r="114" spans="1:4" hidden="1">
      <c r="A114" s="40" t="s">
        <v>343</v>
      </c>
      <c r="B114" s="40">
        <v>1.01E-2</v>
      </c>
      <c r="C114" t="str">
        <f>_xlfn.XLOOKUP(School_Behavior[[#This Row],[School Name]],Maine_Schools[School Name],Maine_Schools[Grade Span],"Error")</f>
        <v>KG-08</v>
      </c>
      <c r="D114" t="str">
        <f>_xlfn.XLOOKUP(School_Behavior[[#This Row],[School Name]],Maine_Schools[School Name],Maine_Schools[Comparison School Type],"Error")</f>
        <v>Non Charter</v>
      </c>
    </row>
    <row r="115" spans="1:4" hidden="1">
      <c r="A115" s="40" t="s">
        <v>86</v>
      </c>
      <c r="B115" s="40">
        <v>0</v>
      </c>
      <c r="C115" t="str">
        <f>_xlfn.XLOOKUP(School_Behavior[[#This Row],[School Name]],Maine_Schools[School Name],Maine_Schools[Grade Span],"Error")</f>
        <v>PK-03</v>
      </c>
      <c r="D115" t="str">
        <f>_xlfn.XLOOKUP(School_Behavior[[#This Row],[School Name]],Maine_Schools[School Name],Maine_Schools[Comparison School Type],"Error")</f>
        <v>Non Charter</v>
      </c>
    </row>
    <row r="116" spans="1:4">
      <c r="A116" s="40" t="s">
        <v>25</v>
      </c>
      <c r="B116" s="40">
        <v>0.12569999999999998</v>
      </c>
      <c r="C116" t="str">
        <f>_xlfn.XLOOKUP(School_Behavior[[#This Row],[School Name]],Maine_Schools[School Name],Maine_Schools[Grade Span],"Error")</f>
        <v>09-12</v>
      </c>
      <c r="D116" t="str">
        <f>_xlfn.XLOOKUP(School_Behavior[[#This Row],[School Name]],Maine_Schools[School Name],Maine_Schools[Comparison School Type],"Error")</f>
        <v>Non Charter</v>
      </c>
    </row>
    <row r="117" spans="1:4" hidden="1">
      <c r="A117" s="40" t="s">
        <v>347</v>
      </c>
      <c r="B117" s="40">
        <v>0</v>
      </c>
      <c r="C117" t="str">
        <f>_xlfn.XLOOKUP(School_Behavior[[#This Row],[School Name]],Maine_Schools[School Name],Maine_Schools[Grade Span],"Error")</f>
        <v>KG-02</v>
      </c>
      <c r="D117" s="42" t="str">
        <f>_xlfn.XLOOKUP(School_Behavior[[#This Row],[School Name]],Maine_Schools[School Name],Maine_Schools[Comparison School Type],"Error")</f>
        <v>Non Charter</v>
      </c>
    </row>
    <row r="118" spans="1:4" hidden="1">
      <c r="A118" s="40" t="s">
        <v>348</v>
      </c>
      <c r="B118" s="40">
        <v>4.0099999999999997E-2</v>
      </c>
      <c r="C118" t="str">
        <f>_xlfn.XLOOKUP(School_Behavior[[#This Row],[School Name]],Maine_Schools[School Name],Maine_Schools[Grade Span],"Error")</f>
        <v>PK-03</v>
      </c>
      <c r="D118" s="42" t="str">
        <f>_xlfn.XLOOKUP(School_Behavior[[#This Row],[School Name]],Maine_Schools[School Name],Maine_Schools[Comparison School Type],"Error")</f>
        <v>Non Charter</v>
      </c>
    </row>
    <row r="119" spans="1:4" hidden="1">
      <c r="A119" s="40" t="s">
        <v>349</v>
      </c>
      <c r="B119" s="40">
        <v>0.13980000000000001</v>
      </c>
      <c r="C119" t="str">
        <f>_xlfn.XLOOKUP(School_Behavior[[#This Row],[School Name]],Maine_Schools[School Name],Maine_Schools[Grade Span],"Error")</f>
        <v>PK-05</v>
      </c>
      <c r="D119" s="42" t="str">
        <f>_xlfn.XLOOKUP(School_Behavior[[#This Row],[School Name]],Maine_Schools[School Name],Maine_Schools[Comparison School Type],"Error")</f>
        <v>Non Charter</v>
      </c>
    </row>
    <row r="120" spans="1:4" hidden="1">
      <c r="A120" s="40" t="s">
        <v>352</v>
      </c>
      <c r="B120" s="40">
        <v>0</v>
      </c>
      <c r="C120" t="str">
        <f>_xlfn.XLOOKUP(School_Behavior[[#This Row],[School Name]],Maine_Schools[School Name],Maine_Schools[Grade Span],"Error")</f>
        <v>PK-03</v>
      </c>
      <c r="D120" t="str">
        <f>_xlfn.XLOOKUP(School_Behavior[[#This Row],[School Name]],Maine_Schools[School Name],Maine_Schools[Comparison School Type],"Error")</f>
        <v>Non Charter</v>
      </c>
    </row>
    <row r="121" spans="1:4" hidden="1">
      <c r="A121" s="40" t="s">
        <v>250</v>
      </c>
      <c r="B121" s="40">
        <v>0.1288</v>
      </c>
      <c r="C121" t="str">
        <f>_xlfn.XLOOKUP(School_Behavior[[#This Row],[School Name]],Maine_Schools[School Name],Maine_Schools[Grade Span],"Error")</f>
        <v>KG-08</v>
      </c>
      <c r="D121" t="str">
        <f>_xlfn.XLOOKUP(School_Behavior[[#This Row],[School Name]],Maine_Schools[School Name],Maine_Schools[Comparison School Type],"Error")</f>
        <v>Non Charter</v>
      </c>
    </row>
    <row r="122" spans="1:4">
      <c r="A122" s="40" t="s">
        <v>55</v>
      </c>
      <c r="B122" s="40">
        <v>0.2596</v>
      </c>
      <c r="C122" t="str">
        <f>_xlfn.XLOOKUP(School_Behavior[[#This Row],[School Name]],Maine_Schools[School Name],Maine_Schools[Grade Span],"Error")</f>
        <v>09-12</v>
      </c>
      <c r="D122" t="str">
        <f>_xlfn.XLOOKUP(School_Behavior[[#This Row],[School Name]],Maine_Schools[School Name],Maine_Schools[Comparison School Type],"Error")</f>
        <v>Non Charter</v>
      </c>
    </row>
    <row r="123" spans="1:4" hidden="1">
      <c r="A123" s="40" t="s">
        <v>103</v>
      </c>
      <c r="B123" s="40">
        <v>2.2599999999999999E-2</v>
      </c>
      <c r="C123" t="str">
        <f>_xlfn.XLOOKUP(School_Behavior[[#This Row],[School Name]],Maine_Schools[School Name],Maine_Schools[Grade Span],"Error")</f>
        <v>PK-06</v>
      </c>
      <c r="D123" t="str">
        <f>_xlfn.XLOOKUP(School_Behavior[[#This Row],[School Name]],Maine_Schools[School Name],Maine_Schools[Comparison School Type],"Error")</f>
        <v>Non Charter</v>
      </c>
    </row>
    <row r="124" spans="1:4" hidden="1">
      <c r="A124" s="40" t="s">
        <v>252</v>
      </c>
      <c r="B124" s="40">
        <v>0</v>
      </c>
      <c r="C124" t="str">
        <f>_xlfn.XLOOKUP(School_Behavior[[#This Row],[School Name]],Maine_Schools[School Name],Maine_Schools[Grade Span],"Error")</f>
        <v>PK-05</v>
      </c>
      <c r="D124" s="42" t="str">
        <f>_xlfn.XLOOKUP(School_Behavior[[#This Row],[School Name]],Maine_Schools[School Name],Maine_Schools[Comparison School Type],"Error")</f>
        <v>Non Charter</v>
      </c>
    </row>
    <row r="125" spans="1:4" hidden="1">
      <c r="A125" s="40" t="s">
        <v>255</v>
      </c>
      <c r="B125" s="40">
        <v>4.1099999999999998E-2</v>
      </c>
      <c r="C125" t="str">
        <f>_xlfn.XLOOKUP(School_Behavior[[#This Row],[School Name]],Maine_Schools[School Name],Maine_Schools[Grade Span],"Error")</f>
        <v>04-05</v>
      </c>
      <c r="D125" t="str">
        <f>_xlfn.XLOOKUP(School_Behavior[[#This Row],[School Name]],Maine_Schools[School Name],Maine_Schools[Comparison School Type],"Error")</f>
        <v>Non Charter</v>
      </c>
    </row>
    <row r="126" spans="1:4" hidden="1">
      <c r="A126" s="40" t="s">
        <v>282</v>
      </c>
      <c r="B126" s="40">
        <v>0</v>
      </c>
      <c r="C126" t="str">
        <f>_xlfn.XLOOKUP(School_Behavior[[#This Row],[School Name]],Maine_Schools[School Name],Maine_Schools[Grade Span],"Error")</f>
        <v>PK-04</v>
      </c>
      <c r="D126" t="str">
        <f>_xlfn.XLOOKUP(School_Behavior[[#This Row],[School Name]],Maine_Schools[School Name],Maine_Schools[Comparison School Type],"Error")</f>
        <v>Non Charter</v>
      </c>
    </row>
    <row r="127" spans="1:4" hidden="1">
      <c r="A127" s="40" t="s">
        <v>226</v>
      </c>
      <c r="B127" s="40">
        <v>2.7400000000000001E-2</v>
      </c>
      <c r="C127" t="str">
        <f>_xlfn.XLOOKUP(School_Behavior[[#This Row],[School Name]],Maine_Schools[School Name],Maine_Schools[Grade Span],"Error")</f>
        <v>03-05</v>
      </c>
      <c r="D127" t="str">
        <f>_xlfn.XLOOKUP(School_Behavior[[#This Row],[School Name]],Maine_Schools[School Name],Maine_Schools[Comparison School Type],"Error")</f>
        <v>Non Charter</v>
      </c>
    </row>
    <row r="128" spans="1:4" hidden="1">
      <c r="A128" s="40" t="s">
        <v>286</v>
      </c>
      <c r="B128" s="40">
        <v>0</v>
      </c>
      <c r="C128" t="str">
        <f>_xlfn.XLOOKUP(School_Behavior[[#This Row],[School Name]],Maine_Schools[School Name],Maine_Schools[Grade Span],"Error")</f>
        <v>PK-KG</v>
      </c>
      <c r="D128" s="42" t="str">
        <f>_xlfn.XLOOKUP(School_Behavior[[#This Row],[School Name]],Maine_Schools[School Name],Maine_Schools[Comparison School Type],"Error")</f>
        <v>Non Charter</v>
      </c>
    </row>
    <row r="129" spans="1:4" hidden="1">
      <c r="A129" s="40" t="s">
        <v>27</v>
      </c>
      <c r="B129" s="40">
        <v>0</v>
      </c>
      <c r="C129" t="str">
        <f>_xlfn.XLOOKUP(School_Behavior[[#This Row],[School Name]],Maine_Schools[School Name],Maine_Schools[Grade Span],"Error")</f>
        <v>04-05</v>
      </c>
      <c r="D129" s="42" t="str">
        <f>_xlfn.XLOOKUP(School_Behavior[[#This Row],[School Name]],Maine_Schools[School Name],Maine_Schools[Comparison School Type],"Error")</f>
        <v>Non Charter</v>
      </c>
    </row>
    <row r="130" spans="1:4" hidden="1">
      <c r="A130" s="40" t="s">
        <v>367</v>
      </c>
      <c r="B130" s="40">
        <v>1.9E-3</v>
      </c>
      <c r="C130" t="str">
        <f>_xlfn.XLOOKUP(School_Behavior[[#This Row],[School Name]],Maine_Schools[School Name],Maine_Schools[Grade Span],"Error")</f>
        <v>PK-06</v>
      </c>
      <c r="D130" t="str">
        <f>_xlfn.XLOOKUP(School_Behavior[[#This Row],[School Name]],Maine_Schools[School Name],Maine_Schools[Comparison School Type],"Error")</f>
        <v>Non Charter</v>
      </c>
    </row>
    <row r="131" spans="1:4" hidden="1">
      <c r="A131" s="40" t="s">
        <v>370</v>
      </c>
      <c r="B131" s="40">
        <v>2.2000000000000001E-3</v>
      </c>
      <c r="C131" t="str">
        <f>_xlfn.XLOOKUP(School_Behavior[[#This Row],[School Name]],Maine_Schools[School Name],Maine_Schools[Grade Span],"Error")</f>
        <v>PK-05</v>
      </c>
      <c r="D131" s="42" t="str">
        <f>_xlfn.XLOOKUP(School_Behavior[[#This Row],[School Name]],Maine_Schools[School Name],Maine_Schools[Comparison School Type],"Error")</f>
        <v>Non Charter</v>
      </c>
    </row>
    <row r="132" spans="1:4">
      <c r="A132" s="40" t="s">
        <v>259</v>
      </c>
      <c r="B132" s="40">
        <v>3.4500000000000003E-2</v>
      </c>
      <c r="C132" t="str">
        <f>_xlfn.XLOOKUP(School_Behavior[[#This Row],[School Name]],Maine_Schools[School Name],Maine_Schools[Grade Span],"Error")</f>
        <v>09-12</v>
      </c>
      <c r="D132" s="42" t="str">
        <f>_xlfn.XLOOKUP(School_Behavior[[#This Row],[School Name]],Maine_Schools[School Name],Maine_Schools[Comparison School Type],"Error")</f>
        <v>Non Charter</v>
      </c>
    </row>
    <row r="133" spans="1:4" hidden="1">
      <c r="A133" s="40" t="s">
        <v>374</v>
      </c>
      <c r="B133" s="40">
        <v>9.2999999999999992E-3</v>
      </c>
      <c r="C133" t="str">
        <f>_xlfn.XLOOKUP(School_Behavior[[#This Row],[School Name]],Maine_Schools[School Name],Maine_Schools[Grade Span],"Error")</f>
        <v>06-08</v>
      </c>
      <c r="D133" t="str">
        <f>_xlfn.XLOOKUP(School_Behavior[[#This Row],[School Name]],Maine_Schools[School Name],Maine_Schools[Comparison School Type],"Error")</f>
        <v>Non Charter</v>
      </c>
    </row>
    <row r="134" spans="1:4" hidden="1">
      <c r="A134" s="40" t="s">
        <v>260</v>
      </c>
      <c r="B134" s="40">
        <v>3.5799999999999998E-2</v>
      </c>
      <c r="C134" t="str">
        <f>_xlfn.XLOOKUP(School_Behavior[[#This Row],[School Name]],Maine_Schools[School Name],Maine_Schools[Grade Span],"Error")</f>
        <v>KG-06</v>
      </c>
      <c r="D134" t="str">
        <f>_xlfn.XLOOKUP(School_Behavior[[#This Row],[School Name]],Maine_Schools[School Name],Maine_Schools[Comparison School Type],"Error")</f>
        <v>Non Charter</v>
      </c>
    </row>
    <row r="135" spans="1:4" hidden="1">
      <c r="A135" s="40" t="s">
        <v>261</v>
      </c>
      <c r="B135" s="40">
        <v>5.4100000000000002E-2</v>
      </c>
      <c r="C135" t="str">
        <f>_xlfn.XLOOKUP(School_Behavior[[#This Row],[School Name]],Maine_Schools[School Name],Maine_Schools[Grade Span],"Error")</f>
        <v>PK-06</v>
      </c>
      <c r="D135" t="str">
        <f>_xlfn.XLOOKUP(School_Behavior[[#This Row],[School Name]],Maine_Schools[School Name],Maine_Schools[Comparison School Type],"Error")</f>
        <v>Non Charter</v>
      </c>
    </row>
    <row r="136" spans="1:4" hidden="1">
      <c r="A136" s="40" t="s">
        <v>232</v>
      </c>
      <c r="B136" s="40">
        <v>3.9699999999999999E-2</v>
      </c>
      <c r="C136" t="str">
        <f>_xlfn.XLOOKUP(School_Behavior[[#This Row],[School Name]],Maine_Schools[School Name],Maine_Schools[Grade Span],"Error")</f>
        <v>03-05</v>
      </c>
      <c r="D136" t="str">
        <f>_xlfn.XLOOKUP(School_Behavior[[#This Row],[School Name]],Maine_Schools[School Name],Maine_Schools[Comparison School Type],"Error")</f>
        <v>Non Charter</v>
      </c>
    </row>
    <row r="137" spans="1:4" hidden="1">
      <c r="A137" s="40" t="s">
        <v>265</v>
      </c>
      <c r="B137" s="40">
        <v>6.4000000000000003E-3</v>
      </c>
      <c r="C137" t="str">
        <f>_xlfn.XLOOKUP(School_Behavior[[#This Row],[School Name]],Maine_Schools[School Name],Maine_Schools[Grade Span],"Error")</f>
        <v>KG-12</v>
      </c>
      <c r="D137" t="str">
        <f>_xlfn.XLOOKUP(School_Behavior[[#This Row],[School Name]],Maine_Schools[School Name],Maine_Schools[Comparison School Type],"Error")</f>
        <v>Non Charter</v>
      </c>
    </row>
    <row r="138" spans="1:4" hidden="1">
      <c r="A138" s="40" t="s">
        <v>301</v>
      </c>
      <c r="B138" s="40">
        <v>0</v>
      </c>
      <c r="C138" t="str">
        <f>_xlfn.XLOOKUP(School_Behavior[[#This Row],[School Name]],Maine_Schools[School Name],Maine_Schools[Grade Span],"Error")</f>
        <v>PK-05</v>
      </c>
      <c r="D138" t="str">
        <f>_xlfn.XLOOKUP(School_Behavior[[#This Row],[School Name]],Maine_Schools[School Name],Maine_Schools[Comparison School Type],"Error")</f>
        <v>Non Charter</v>
      </c>
    </row>
    <row r="139" spans="1:4" hidden="1">
      <c r="A139" s="40" t="s">
        <v>45</v>
      </c>
      <c r="B139" s="40">
        <v>0.26500000000000001</v>
      </c>
      <c r="C139" t="str">
        <f>_xlfn.XLOOKUP(School_Behavior[[#This Row],[School Name]],Maine_Schools[School Name],Maine_Schools[Grade Span],"Error")</f>
        <v>06-12</v>
      </c>
      <c r="D139" t="str">
        <f>_xlfn.XLOOKUP(School_Behavior[[#This Row],[School Name]],Maine_Schools[School Name],Maine_Schools[Comparison School Type],"Error")</f>
        <v>Non Charter</v>
      </c>
    </row>
    <row r="140" spans="1:4">
      <c r="A140" s="40" t="s">
        <v>266</v>
      </c>
      <c r="B140" s="40">
        <v>0.10349999999999999</v>
      </c>
      <c r="C140" t="str">
        <f>_xlfn.XLOOKUP(School_Behavior[[#This Row],[School Name]],Maine_Schools[School Name],Maine_Schools[Grade Span],"Error")</f>
        <v>09-12</v>
      </c>
      <c r="D140" s="42" t="str">
        <f>_xlfn.XLOOKUP(School_Behavior[[#This Row],[School Name]],Maine_Schools[School Name],Maine_Schools[Comparison School Type],"Error")</f>
        <v>Non Charter</v>
      </c>
    </row>
    <row r="141" spans="1:4" hidden="1">
      <c r="A141" s="40" t="s">
        <v>379</v>
      </c>
      <c r="B141" s="40">
        <v>0</v>
      </c>
      <c r="C141" t="str">
        <f>_xlfn.XLOOKUP(School_Behavior[[#This Row],[School Name]],Maine_Schools[School Name],Maine_Schools[Grade Span],"Error")</f>
        <v>PK-06</v>
      </c>
      <c r="D141" s="42" t="str">
        <f>_xlfn.XLOOKUP(School_Behavior[[#This Row],[School Name]],Maine_Schools[School Name],Maine_Schools[Comparison School Type],"Error")</f>
        <v>Non Charter</v>
      </c>
    </row>
    <row r="142" spans="1:4" hidden="1">
      <c r="A142" s="40" t="s">
        <v>383</v>
      </c>
      <c r="B142" s="40">
        <v>0</v>
      </c>
      <c r="C142" t="str">
        <f>_xlfn.XLOOKUP(School_Behavior[[#This Row],[School Name]],Maine_Schools[School Name],Maine_Schools[Grade Span],"Error")</f>
        <v>PK-03</v>
      </c>
      <c r="D142" s="42" t="str">
        <f>_xlfn.XLOOKUP(School_Behavior[[#This Row],[School Name]],Maine_Schools[School Name],Maine_Schools[Comparison School Type],"Error")</f>
        <v>Non Charter</v>
      </c>
    </row>
    <row r="143" spans="1:4" hidden="1">
      <c r="A143" s="40" t="s">
        <v>386</v>
      </c>
      <c r="B143" s="40">
        <v>5.1999999999999998E-3</v>
      </c>
      <c r="C143" t="str">
        <f>_xlfn.XLOOKUP(School_Behavior[[#This Row],[School Name]],Maine_Schools[School Name],Maine_Schools[Grade Span],"Error")</f>
        <v>06-08</v>
      </c>
      <c r="D143" t="str">
        <f>_xlfn.XLOOKUP(School_Behavior[[#This Row],[School Name]],Maine_Schools[School Name],Maine_Schools[Comparison School Type],"Error")</f>
        <v>Non Charter</v>
      </c>
    </row>
    <row r="144" spans="1:4" hidden="1">
      <c r="A144" s="40" t="s">
        <v>33</v>
      </c>
      <c r="B144" s="40">
        <v>0</v>
      </c>
      <c r="C144" t="str">
        <f>_xlfn.XLOOKUP(School_Behavior[[#This Row],[School Name]],Maine_Schools[School Name],Maine_Schools[Grade Span],"Error")</f>
        <v>KG-04</v>
      </c>
      <c r="D144" t="str">
        <f>_xlfn.XLOOKUP(School_Behavior[[#This Row],[School Name]],Maine_Schools[School Name],Maine_Schools[Comparison School Type],"Error")</f>
        <v>Non Charter</v>
      </c>
    </row>
    <row r="145" spans="1:4">
      <c r="A145" s="40" t="s">
        <v>388</v>
      </c>
      <c r="B145" s="40">
        <v>0.1017</v>
      </c>
      <c r="C145" t="str">
        <f>_xlfn.XLOOKUP(School_Behavior[[#This Row],[School Name]],Maine_Schools[School Name],Maine_Schools[Grade Span],"Error")</f>
        <v>09-12</v>
      </c>
      <c r="D145" s="42" t="str">
        <f>_xlfn.XLOOKUP(School_Behavior[[#This Row],[School Name]],Maine_Schools[School Name],Maine_Schools[Comparison School Type],"Error")</f>
        <v>Non Charter</v>
      </c>
    </row>
    <row r="146" spans="1:4" hidden="1">
      <c r="A146" s="40" t="s">
        <v>389</v>
      </c>
      <c r="B146" s="40">
        <v>2.9600000000000001E-2</v>
      </c>
      <c r="C146" t="str">
        <f>_xlfn.XLOOKUP(School_Behavior[[#This Row],[School Name]],Maine_Schools[School Name],Maine_Schools[Grade Span],"Error")</f>
        <v>06-08</v>
      </c>
      <c r="D146" t="str">
        <f>_xlfn.XLOOKUP(School_Behavior[[#This Row],[School Name]],Maine_Schools[School Name],Maine_Schools[Comparison School Type],"Error")</f>
        <v>Non Charter</v>
      </c>
    </row>
    <row r="147" spans="1:4" hidden="1">
      <c r="A147" s="40" t="s">
        <v>310</v>
      </c>
      <c r="B147" s="40">
        <v>8.0500000000000002E-2</v>
      </c>
      <c r="C147" t="str">
        <f>_xlfn.XLOOKUP(School_Behavior[[#This Row],[School Name]],Maine_Schools[School Name],Maine_Schools[Grade Span],"Error")</f>
        <v>KG-06</v>
      </c>
      <c r="D147" t="str">
        <f>_xlfn.XLOOKUP(School_Behavior[[#This Row],[School Name]],Maine_Schools[School Name],Maine_Schools[Comparison School Type],"Error")</f>
        <v>Non Charter</v>
      </c>
    </row>
    <row r="148" spans="1:4" hidden="1">
      <c r="A148" s="40" t="s">
        <v>392</v>
      </c>
      <c r="B148" s="40">
        <v>0</v>
      </c>
      <c r="C148" t="str">
        <f>_xlfn.XLOOKUP(School_Behavior[[#This Row],[School Name]],Maine_Schools[School Name],Maine_Schools[Grade Span],"Error")</f>
        <v>PK-03</v>
      </c>
      <c r="D148" s="42" t="str">
        <f>_xlfn.XLOOKUP(School_Behavior[[#This Row],[School Name]],Maine_Schools[School Name],Maine_Schools[Comparison School Type],"Error")</f>
        <v>Non Charter</v>
      </c>
    </row>
    <row r="149" spans="1:4" hidden="1">
      <c r="A149" s="40" t="s">
        <v>396</v>
      </c>
      <c r="B149" s="40">
        <v>0</v>
      </c>
      <c r="C149" t="str">
        <f>_xlfn.XLOOKUP(School_Behavior[[#This Row],[School Name]],Maine_Schools[School Name],Maine_Schools[Grade Span],"Error")</f>
        <v>PK-KG</v>
      </c>
      <c r="D149" t="str">
        <f>_xlfn.XLOOKUP(School_Behavior[[#This Row],[School Name]],Maine_Schools[School Name],Maine_Schools[Comparison School Type],"Error")</f>
        <v>Non Charter</v>
      </c>
    </row>
    <row r="150" spans="1:4">
      <c r="A150" s="40" t="s">
        <v>397</v>
      </c>
      <c r="B150" s="40">
        <v>0.15110000000000001</v>
      </c>
      <c r="C150" t="str">
        <f>_xlfn.XLOOKUP(School_Behavior[[#This Row],[School Name]],Maine_Schools[School Name],Maine_Schools[Grade Span],"Error")</f>
        <v>09-12</v>
      </c>
      <c r="D150" t="str">
        <f>_xlfn.XLOOKUP(School_Behavior[[#This Row],[School Name]],Maine_Schools[School Name],Maine_Schools[Comparison School Type],"Error")</f>
        <v>Non Charter</v>
      </c>
    </row>
    <row r="151" spans="1:4" hidden="1">
      <c r="A151" s="40" t="s">
        <v>398</v>
      </c>
      <c r="B151" s="40">
        <v>0.16879999999999998</v>
      </c>
      <c r="C151" t="str">
        <f>_xlfn.XLOOKUP(School_Behavior[[#This Row],[School Name]],Maine_Schools[School Name],Maine_Schools[Grade Span],"Error")</f>
        <v>06-08</v>
      </c>
      <c r="D151" s="42" t="str">
        <f>_xlfn.XLOOKUP(School_Behavior[[#This Row],[School Name]],Maine_Schools[School Name],Maine_Schools[Comparison School Type],"Error")</f>
        <v>Non Charter</v>
      </c>
    </row>
    <row r="152" spans="1:4" hidden="1">
      <c r="A152" s="40" t="s">
        <v>399</v>
      </c>
      <c r="B152" s="40">
        <v>0.10920000000000001</v>
      </c>
      <c r="C152" t="str">
        <f>_xlfn.XLOOKUP(School_Behavior[[#This Row],[School Name]],Maine_Schools[School Name],Maine_Schools[Grade Span],"Error")</f>
        <v>PK-05</v>
      </c>
      <c r="D152" s="42" t="str">
        <f>_xlfn.XLOOKUP(School_Behavior[[#This Row],[School Name]],Maine_Schools[School Name],Maine_Schools[Comparison School Type],"Error")</f>
        <v>Non Charter</v>
      </c>
    </row>
    <row r="153" spans="1:4" hidden="1">
      <c r="A153" s="40" t="s">
        <v>401</v>
      </c>
      <c r="B153" s="40">
        <v>2.06E-2</v>
      </c>
      <c r="C153" t="str">
        <f>_xlfn.XLOOKUP(School_Behavior[[#This Row],[School Name]],Maine_Schools[School Name],Maine_Schools[Grade Span],"Error")</f>
        <v>03-05</v>
      </c>
      <c r="D153" t="str">
        <f>_xlfn.XLOOKUP(School_Behavior[[#This Row],[School Name]],Maine_Schools[School Name],Maine_Schools[Comparison School Type],"Error")</f>
        <v>Non Charter</v>
      </c>
    </row>
    <row r="154" spans="1:4" hidden="1">
      <c r="A154" s="40" t="s">
        <v>402</v>
      </c>
      <c r="B154" s="40">
        <v>1.32E-2</v>
      </c>
      <c r="C154" t="str">
        <f>_xlfn.XLOOKUP(School_Behavior[[#This Row],[School Name]],Maine_Schools[School Name],Maine_Schools[Grade Span],"Error")</f>
        <v>04-05</v>
      </c>
      <c r="D154" t="str">
        <f>_xlfn.XLOOKUP(School_Behavior[[#This Row],[School Name]],Maine_Schools[School Name],Maine_Schools[Comparison School Type],"Error")</f>
        <v>Non Charter</v>
      </c>
    </row>
    <row r="155" spans="1:4" hidden="1">
      <c r="A155" s="40" t="s">
        <v>100</v>
      </c>
      <c r="B155" s="40">
        <v>6.6599999999999993E-2</v>
      </c>
      <c r="C155" t="str">
        <f>_xlfn.XLOOKUP(School_Behavior[[#This Row],[School Name]],Maine_Schools[School Name],Maine_Schools[Grade Span],"Error")</f>
        <v>PK-03</v>
      </c>
      <c r="D155" t="str">
        <f>_xlfn.XLOOKUP(School_Behavior[[#This Row],[School Name]],Maine_Schools[School Name],Maine_Schools[Comparison School Type],"Error")</f>
        <v>Non Charter</v>
      </c>
    </row>
    <row r="156" spans="1:4" hidden="1">
      <c r="A156" s="40" t="s">
        <v>404</v>
      </c>
      <c r="B156" s="40">
        <v>0</v>
      </c>
      <c r="C156" t="str">
        <f>_xlfn.XLOOKUP(School_Behavior[[#This Row],[School Name]],Maine_Schools[School Name],Maine_Schools[Grade Span],"Error")</f>
        <v>PK-01</v>
      </c>
      <c r="D156" s="42" t="str">
        <f>_xlfn.XLOOKUP(School_Behavior[[#This Row],[School Name]],Maine_Schools[School Name],Maine_Schools[Comparison School Type],"Error")</f>
        <v>Non Charter</v>
      </c>
    </row>
    <row r="157" spans="1:4" hidden="1">
      <c r="A157" s="40" t="s">
        <v>271</v>
      </c>
      <c r="B157" s="40">
        <v>0</v>
      </c>
      <c r="C157" t="str">
        <f>_xlfn.XLOOKUP(School_Behavior[[#This Row],[School Name]],Maine_Schools[School Name],Maine_Schools[Grade Span],"Error")</f>
        <v>PK-05</v>
      </c>
      <c r="D157" t="str">
        <f>_xlfn.XLOOKUP(School_Behavior[[#This Row],[School Name]],Maine_Schools[School Name],Maine_Schools[Comparison School Type],"Error")</f>
        <v>Non Charter</v>
      </c>
    </row>
    <row r="158" spans="1:4" hidden="1">
      <c r="A158" s="40" t="s">
        <v>315</v>
      </c>
      <c r="B158" s="40">
        <v>0</v>
      </c>
      <c r="C158" t="str">
        <f>_xlfn.XLOOKUP(School_Behavior[[#This Row],[School Name]],Maine_Schools[School Name],Maine_Schools[Grade Span],"Error")</f>
        <v>PK-01</v>
      </c>
      <c r="D158" s="42" t="str">
        <f>_xlfn.XLOOKUP(School_Behavior[[#This Row],[School Name]],Maine_Schools[School Name],Maine_Schools[Comparison School Type],"Error")</f>
        <v>Non Charter</v>
      </c>
    </row>
    <row r="159" spans="1:4">
      <c r="A159" s="40" t="s">
        <v>273</v>
      </c>
      <c r="B159" s="40">
        <v>6.4600000000000005E-2</v>
      </c>
      <c r="C159" t="str">
        <f>_xlfn.XLOOKUP(School_Behavior[[#This Row],[School Name]],Maine_Schools[School Name],Maine_Schools[Grade Span],"Error")</f>
        <v>09-12</v>
      </c>
      <c r="D159" t="str">
        <f>_xlfn.XLOOKUP(School_Behavior[[#This Row],[School Name]],Maine_Schools[School Name],Maine_Schools[Comparison School Type],"Error")</f>
        <v>Non Charter</v>
      </c>
    </row>
    <row r="160" spans="1:4" hidden="1">
      <c r="A160" s="40" t="s">
        <v>411</v>
      </c>
      <c r="B160" s="40">
        <v>8.1299999999999997E-2</v>
      </c>
      <c r="C160" t="str">
        <f>_xlfn.XLOOKUP(School_Behavior[[#This Row],[School Name]],Maine_Schools[School Name],Maine_Schools[Grade Span],"Error")</f>
        <v>06-08</v>
      </c>
      <c r="D160" t="str">
        <f>_xlfn.XLOOKUP(School_Behavior[[#This Row],[School Name]],Maine_Schools[School Name],Maine_Schools[Comparison School Type],"Error")</f>
        <v>Non Charter</v>
      </c>
    </row>
    <row r="161" spans="1:4" hidden="1">
      <c r="A161" s="40" t="s">
        <v>414</v>
      </c>
      <c r="B161" s="40">
        <v>0</v>
      </c>
      <c r="C161" t="str">
        <f>_xlfn.XLOOKUP(School_Behavior[[#This Row],[School Name]],Maine_Schools[School Name],Maine_Schools[Grade Span],"Error")</f>
        <v>KG-02</v>
      </c>
      <c r="D161" t="str">
        <f>_xlfn.XLOOKUP(School_Behavior[[#This Row],[School Name]],Maine_Schools[School Name],Maine_Schools[Comparison School Type],"Error")</f>
        <v>Non Charter</v>
      </c>
    </row>
    <row r="162" spans="1:4" hidden="1">
      <c r="A162" s="40" t="s">
        <v>39</v>
      </c>
      <c r="B162" s="40">
        <v>0</v>
      </c>
      <c r="C162" t="str">
        <f>_xlfn.XLOOKUP(School_Behavior[[#This Row],[School Name]],Maine_Schools[School Name],Maine_Schools[Grade Span],"Error")</f>
        <v>PK-05</v>
      </c>
      <c r="D162" s="42" t="str">
        <f>_xlfn.XLOOKUP(School_Behavior[[#This Row],[School Name]],Maine_Schools[School Name],Maine_Schools[Comparison School Type],"Error")</f>
        <v>Non Charter</v>
      </c>
    </row>
    <row r="163" spans="1:4">
      <c r="A163" s="40" t="s">
        <v>66</v>
      </c>
      <c r="B163" s="40">
        <v>0.36919999999999997</v>
      </c>
      <c r="C163" t="str">
        <f>_xlfn.XLOOKUP(School_Behavior[[#This Row],[School Name]],Maine_Schools[School Name],Maine_Schools[Grade Span],"Error")</f>
        <v>09-12</v>
      </c>
      <c r="D163" t="str">
        <f>_xlfn.XLOOKUP(School_Behavior[[#This Row],[School Name]],Maine_Schools[School Name],Maine_Schools[Comparison School Type],"Error")</f>
        <v>Non Charter</v>
      </c>
    </row>
    <row r="164" spans="1:4" hidden="1">
      <c r="A164" s="40" t="s">
        <v>417</v>
      </c>
      <c r="B164" s="40">
        <v>0.10229999999999999</v>
      </c>
      <c r="C164" t="str">
        <f>_xlfn.XLOOKUP(School_Behavior[[#This Row],[School Name]],Maine_Schools[School Name],Maine_Schools[Grade Span],"Error")</f>
        <v>05-08</v>
      </c>
      <c r="D164" s="42" t="str">
        <f>_xlfn.XLOOKUP(School_Behavior[[#This Row],[School Name]],Maine_Schools[School Name],Maine_Schools[Comparison School Type],"Error")</f>
        <v>Non Charter</v>
      </c>
    </row>
    <row r="165" spans="1:4" hidden="1">
      <c r="A165" s="40" t="s">
        <v>276</v>
      </c>
      <c r="B165" s="40">
        <v>0</v>
      </c>
      <c r="C165" t="str">
        <f>_xlfn.XLOOKUP(School_Behavior[[#This Row],[School Name]],Maine_Schools[School Name],Maine_Schools[Grade Span],"Error")</f>
        <v>KG-05</v>
      </c>
      <c r="D165" t="str">
        <f>_xlfn.XLOOKUP(School_Behavior[[#This Row],[School Name]],Maine_Schools[School Name],Maine_Schools[Comparison School Type],"Error")</f>
        <v>Non Charter</v>
      </c>
    </row>
    <row r="166" spans="1:4" hidden="1">
      <c r="A166" s="40" t="s">
        <v>277</v>
      </c>
      <c r="B166" s="40">
        <v>6.9800000000000001E-2</v>
      </c>
      <c r="C166" t="str">
        <f>_xlfn.XLOOKUP(School_Behavior[[#This Row],[School Name]],Maine_Schools[School Name],Maine_Schools[Grade Span],"Error")</f>
        <v>KG-08</v>
      </c>
      <c r="D166" s="42" t="str">
        <f>_xlfn.XLOOKUP(School_Behavior[[#This Row],[School Name]],Maine_Schools[School Name],Maine_Schools[Comparison School Type],"Error")</f>
        <v>Non Charter</v>
      </c>
    </row>
    <row r="167" spans="1:4">
      <c r="A167" s="40" t="s">
        <v>419</v>
      </c>
      <c r="B167" s="40">
        <v>4.5700000000000005E-2</v>
      </c>
      <c r="C167" t="str">
        <f>_xlfn.XLOOKUP(School_Behavior[[#This Row],[School Name]],Maine_Schools[School Name],Maine_Schools[Grade Span],"Error")</f>
        <v>09-12</v>
      </c>
      <c r="D167" s="42" t="str">
        <f>_xlfn.XLOOKUP(School_Behavior[[#This Row],[School Name]],Maine_Schools[School Name],Maine_Schools[Comparison School Type],"Error")</f>
        <v>Non Charter</v>
      </c>
    </row>
    <row r="168" spans="1:4" hidden="1">
      <c r="A168" s="40" t="s">
        <v>422</v>
      </c>
      <c r="B168" s="40">
        <v>6.0000000000000001E-3</v>
      </c>
      <c r="C168" t="str">
        <f>_xlfn.XLOOKUP(School_Behavior[[#This Row],[School Name]],Maine_Schools[School Name],Maine_Schools[Grade Span],"Error")</f>
        <v>06-08</v>
      </c>
      <c r="D168" t="str">
        <f>_xlfn.XLOOKUP(School_Behavior[[#This Row],[School Name]],Maine_Schools[School Name],Maine_Schools[Comparison School Type],"Error")</f>
        <v>Non Charter</v>
      </c>
    </row>
    <row r="169" spans="1:4" hidden="1">
      <c r="A169" s="40" t="s">
        <v>423</v>
      </c>
      <c r="B169" s="40">
        <v>2.7000000000000001E-3</v>
      </c>
      <c r="C169" t="str">
        <f>_xlfn.XLOOKUP(School_Behavior[[#This Row],[School Name]],Maine_Schools[School Name],Maine_Schools[Grade Span],"Error")</f>
        <v>04-05</v>
      </c>
      <c r="D169" t="str">
        <f>_xlfn.XLOOKUP(School_Behavior[[#This Row],[School Name]],Maine_Schools[School Name],Maine_Schools[Comparison School Type],"Error")</f>
        <v>Non Charter</v>
      </c>
    </row>
    <row r="170" spans="1:4" hidden="1">
      <c r="A170" s="40" t="s">
        <v>425</v>
      </c>
      <c r="B170" s="40">
        <v>3.9099999999999996E-2</v>
      </c>
      <c r="C170" t="str">
        <f>_xlfn.XLOOKUP(School_Behavior[[#This Row],[School Name]],Maine_Schools[School Name],Maine_Schools[Grade Span],"Error")</f>
        <v>PK-06</v>
      </c>
      <c r="D170" s="42" t="str">
        <f>_xlfn.XLOOKUP(School_Behavior[[#This Row],[School Name]],Maine_Schools[School Name],Maine_Schools[Comparison School Type],"Error")</f>
        <v>Non Charter</v>
      </c>
    </row>
    <row r="171" spans="1:4" hidden="1">
      <c r="A171" s="40" t="s">
        <v>238</v>
      </c>
      <c r="B171" s="40">
        <v>1.8099999999999998E-2</v>
      </c>
      <c r="C171" t="str">
        <f>_xlfn.XLOOKUP(School_Behavior[[#This Row],[School Name]],Maine_Schools[School Name],Maine_Schools[Grade Span],"Error")</f>
        <v>PK-06</v>
      </c>
      <c r="D171" t="str">
        <f>_xlfn.XLOOKUP(School_Behavior[[#This Row],[School Name]],Maine_Schools[School Name],Maine_Schools[Comparison School Type],"Error")</f>
        <v>Non Charter</v>
      </c>
    </row>
    <row r="172" spans="1:4" hidden="1">
      <c r="A172" s="40" t="s">
        <v>283</v>
      </c>
      <c r="B172" s="40">
        <v>4.4999999999999997E-3</v>
      </c>
      <c r="C172" t="str">
        <f>_xlfn.XLOOKUP(School_Behavior[[#This Row],[School Name]],Maine_Schools[School Name],Maine_Schools[Grade Span],"Error")</f>
        <v>PK-05</v>
      </c>
      <c r="D172" t="str">
        <f>_xlfn.XLOOKUP(School_Behavior[[#This Row],[School Name]],Maine_Schools[School Name],Maine_Schools[Comparison School Type],"Error")</f>
        <v>Non Charter</v>
      </c>
    </row>
    <row r="173" spans="1:4" hidden="1">
      <c r="A173" s="40" t="s">
        <v>239</v>
      </c>
      <c r="B173" s="40">
        <v>0</v>
      </c>
      <c r="C173" t="str">
        <f>_xlfn.XLOOKUP(School_Behavior[[#This Row],[School Name]],Maine_Schools[School Name],Maine_Schools[Grade Span],"Error")</f>
        <v>PK-05</v>
      </c>
      <c r="D173" t="str">
        <f>_xlfn.XLOOKUP(School_Behavior[[#This Row],[School Name]],Maine_Schools[School Name],Maine_Schools[Comparison School Type],"Error")</f>
        <v>Non Charter</v>
      </c>
    </row>
    <row r="174" spans="1:4" hidden="1">
      <c r="A174" s="40" t="s">
        <v>52</v>
      </c>
      <c r="B174" s="40">
        <v>3.6400000000000002E-2</v>
      </c>
      <c r="C174" t="str">
        <f>_xlfn.XLOOKUP(School_Behavior[[#This Row],[School Name]],Maine_Schools[School Name],Maine_Schools[Grade Span],"Error")</f>
        <v>06-12</v>
      </c>
      <c r="D174" t="str">
        <f>_xlfn.XLOOKUP(School_Behavior[[#This Row],[School Name]],Maine_Schools[School Name],Maine_Schools[Comparison School Type],"Error")</f>
        <v>Non Charter</v>
      </c>
    </row>
    <row r="175" spans="1:4">
      <c r="A175" s="40" t="s">
        <v>427</v>
      </c>
      <c r="B175" s="40">
        <v>0.13250000000000001</v>
      </c>
      <c r="C175" t="str">
        <f>_xlfn.XLOOKUP(School_Behavior[[#This Row],[School Name]],Maine_Schools[School Name],Maine_Schools[Grade Span],"Error")</f>
        <v>09-12</v>
      </c>
      <c r="D175" t="str">
        <f>_xlfn.XLOOKUP(School_Behavior[[#This Row],[School Name]],Maine_Schools[School Name],Maine_Schools[Comparison School Type],"Error")</f>
        <v>Non Charter</v>
      </c>
    </row>
    <row r="176" spans="1:4" hidden="1">
      <c r="A176" s="40" t="s">
        <v>429</v>
      </c>
      <c r="B176" s="40">
        <v>0</v>
      </c>
      <c r="C176" t="str">
        <f>_xlfn.XLOOKUP(School_Behavior[[#This Row],[School Name]],Maine_Schools[School Name],Maine_Schools[Grade Span],"Error")</f>
        <v>KG-03</v>
      </c>
      <c r="D176" t="str">
        <f>_xlfn.XLOOKUP(School_Behavior[[#This Row],[School Name]],Maine_Schools[School Name],Maine_Schools[Comparison School Type],"Error")</f>
        <v>Non Charter</v>
      </c>
    </row>
    <row r="177" spans="1:4" hidden="1">
      <c r="A177" s="40" t="s">
        <v>289</v>
      </c>
      <c r="B177" s="40">
        <v>7.6899999999999996E-2</v>
      </c>
      <c r="C177" t="str">
        <f>_xlfn.XLOOKUP(School_Behavior[[#This Row],[School Name]],Maine_Schools[School Name],Maine_Schools[Grade Span],"Error")</f>
        <v>PK-08</v>
      </c>
      <c r="D177" t="str">
        <f>_xlfn.XLOOKUP(School_Behavior[[#This Row],[School Name]],Maine_Schools[School Name],Maine_Schools[Comparison School Type],"Error")</f>
        <v>Non Charter</v>
      </c>
    </row>
    <row r="178" spans="1:4" hidden="1">
      <c r="A178" s="40" t="s">
        <v>431</v>
      </c>
      <c r="B178" s="40">
        <v>7.1000000000000004E-3</v>
      </c>
      <c r="C178" t="str">
        <f>_xlfn.XLOOKUP(School_Behavior[[#This Row],[School Name]],Maine_Schools[School Name],Maine_Schools[Grade Span],"Error")</f>
        <v>KG-05</v>
      </c>
      <c r="D178" t="str">
        <f>_xlfn.XLOOKUP(School_Behavior[[#This Row],[School Name]],Maine_Schools[School Name],Maine_Schools[Comparison School Type],"Error")</f>
        <v>Non Charter</v>
      </c>
    </row>
    <row r="179" spans="1:4" hidden="1">
      <c r="A179" s="40" t="s">
        <v>292</v>
      </c>
      <c r="B179" s="40">
        <v>1.8E-3</v>
      </c>
      <c r="C179" t="str">
        <f>_xlfn.XLOOKUP(School_Behavior[[#This Row],[School Name]],Maine_Schools[School Name],Maine_Schools[Grade Span],"Error")</f>
        <v>03-05</v>
      </c>
      <c r="D179" t="str">
        <f>_xlfn.XLOOKUP(School_Behavior[[#This Row],[School Name]],Maine_Schools[School Name],Maine_Schools[Comparison School Type],"Error")</f>
        <v>Non Charter</v>
      </c>
    </row>
    <row r="180" spans="1:4" hidden="1">
      <c r="A180" s="40" t="s">
        <v>323</v>
      </c>
      <c r="B180" s="40">
        <v>0</v>
      </c>
      <c r="C180" t="str">
        <f>_xlfn.XLOOKUP(School_Behavior[[#This Row],[School Name]],Maine_Schools[School Name],Maine_Schools[Grade Span],"Error")</f>
        <v>PK-06</v>
      </c>
      <c r="D180" t="str">
        <f>_xlfn.XLOOKUP(School_Behavior[[#This Row],[School Name]],Maine_Schools[School Name],Maine_Schools[Comparison School Type],"Error")</f>
        <v>Non Charter</v>
      </c>
    </row>
    <row r="181" spans="1:4" hidden="1">
      <c r="A181" s="40" t="s">
        <v>244</v>
      </c>
      <c r="B181" s="40">
        <v>0</v>
      </c>
      <c r="C181" t="str">
        <f>_xlfn.XLOOKUP(School_Behavior[[#This Row],[School Name]],Maine_Schools[School Name],Maine_Schools[Grade Span],"Error")</f>
        <v>03-06</v>
      </c>
      <c r="D181" t="str">
        <f>_xlfn.XLOOKUP(School_Behavior[[#This Row],[School Name]],Maine_Schools[School Name],Maine_Schools[Comparison School Type],"Error")</f>
        <v>Non Charter</v>
      </c>
    </row>
    <row r="182" spans="1:4" hidden="1">
      <c r="A182" s="40" t="s">
        <v>295</v>
      </c>
      <c r="B182" s="40">
        <v>0</v>
      </c>
      <c r="C182" t="str">
        <f>_xlfn.XLOOKUP(School_Behavior[[#This Row],[School Name]],Maine_Schools[School Name],Maine_Schools[Grade Span],"Error")</f>
        <v>PK-05</v>
      </c>
      <c r="D182" t="str">
        <f>_xlfn.XLOOKUP(School_Behavior[[#This Row],[School Name]],Maine_Schools[School Name],Maine_Schools[Comparison School Type],"Error")</f>
        <v>Non Charter</v>
      </c>
    </row>
    <row r="183" spans="1:4" hidden="1">
      <c r="A183" s="40" t="s">
        <v>433</v>
      </c>
      <c r="B183" s="40">
        <v>0</v>
      </c>
      <c r="C183" t="str">
        <f>_xlfn.XLOOKUP(School_Behavior[[#This Row],[School Name]],Maine_Schools[School Name],Maine_Schools[Grade Span],"Error")</f>
        <v>PK-06</v>
      </c>
      <c r="D183" s="42" t="str">
        <f>_xlfn.XLOOKUP(School_Behavior[[#This Row],[School Name]],Maine_Schools[School Name],Maine_Schools[Comparison School Type],"Error")</f>
        <v>Non Charter</v>
      </c>
    </row>
    <row r="184" spans="1:4" hidden="1">
      <c r="A184" s="40" t="s">
        <v>435</v>
      </c>
      <c r="B184" s="40">
        <v>0</v>
      </c>
      <c r="C184" t="str">
        <f>_xlfn.XLOOKUP(School_Behavior[[#This Row],[School Name]],Maine_Schools[School Name],Maine_Schools[Grade Span],"Error")</f>
        <v>PK-06</v>
      </c>
      <c r="D184" s="42" t="str">
        <f>_xlfn.XLOOKUP(School_Behavior[[#This Row],[School Name]],Maine_Schools[School Name],Maine_Schools[Comparison School Type],"Error")</f>
        <v>Non Charter</v>
      </c>
    </row>
    <row r="185" spans="1:4" hidden="1">
      <c r="A185" s="40" t="s">
        <v>38</v>
      </c>
      <c r="B185" s="40">
        <v>1.11E-2</v>
      </c>
      <c r="C185" t="str">
        <f>_xlfn.XLOOKUP(School_Behavior[[#This Row],[School Name]],Maine_Schools[School Name],Maine_Schools[Grade Span],"Error")</f>
        <v>PK-05</v>
      </c>
      <c r="D185" s="42" t="str">
        <f>_xlfn.XLOOKUP(School_Behavior[[#This Row],[School Name]],Maine_Schools[School Name],Maine_Schools[Comparison School Type],"Error")</f>
        <v>Non Charter</v>
      </c>
    </row>
    <row r="186" spans="1:4">
      <c r="A186" s="40" t="s">
        <v>298</v>
      </c>
      <c r="B186" s="40">
        <v>8.1400000000000014E-2</v>
      </c>
      <c r="C186" t="str">
        <f>_xlfn.XLOOKUP(School_Behavior[[#This Row],[School Name]],Maine_Schools[School Name],Maine_Schools[Grade Span],"Error")</f>
        <v>09-12</v>
      </c>
      <c r="D186" s="42" t="str">
        <f>_xlfn.XLOOKUP(School_Behavior[[#This Row],[School Name]],Maine_Schools[School Name],Maine_Schools[Comparison School Type],"Error")</f>
        <v>Non Charter</v>
      </c>
    </row>
    <row r="187" spans="1:4" hidden="1">
      <c r="A187" s="40" t="s">
        <v>438</v>
      </c>
      <c r="B187" s="40">
        <v>2.5999999999999999E-2</v>
      </c>
      <c r="C187" t="str">
        <f>_xlfn.XLOOKUP(School_Behavior[[#This Row],[School Name]],Maine_Schools[School Name],Maine_Schools[Grade Span],"Error")</f>
        <v>05-08</v>
      </c>
      <c r="D187" s="42" t="str">
        <f>_xlfn.XLOOKUP(School_Behavior[[#This Row],[School Name]],Maine_Schools[School Name],Maine_Schools[Comparison School Type],"Error")</f>
        <v>Non Charter</v>
      </c>
    </row>
    <row r="188" spans="1:4" hidden="1">
      <c r="A188" s="40" t="s">
        <v>317</v>
      </c>
      <c r="B188" s="40">
        <v>8.2600000000000007E-2</v>
      </c>
      <c r="C188" t="str">
        <f>_xlfn.XLOOKUP(School_Behavior[[#This Row],[School Name]],Maine_Schools[School Name],Maine_Schools[Grade Span],"Error")</f>
        <v>06-08</v>
      </c>
      <c r="D188" t="str">
        <f>_xlfn.XLOOKUP(School_Behavior[[#This Row],[School Name]],Maine_Schools[School Name],Maine_Schools[Comparison School Type],"Error")</f>
        <v>Non Charter</v>
      </c>
    </row>
    <row r="189" spans="1:4" hidden="1">
      <c r="A189" s="40" t="s">
        <v>303</v>
      </c>
      <c r="B189" s="40">
        <v>3.3E-3</v>
      </c>
      <c r="C189" t="str">
        <f>_xlfn.XLOOKUP(School_Behavior[[#This Row],[School Name]],Maine_Schools[School Name],Maine_Schools[Grade Span],"Error")</f>
        <v>PK-05</v>
      </c>
      <c r="D189" s="42" t="str">
        <f>_xlfn.XLOOKUP(School_Behavior[[#This Row],[School Name]],Maine_Schools[School Name],Maine_Schools[Comparison School Type],"Error")</f>
        <v>Non Charter</v>
      </c>
    </row>
    <row r="190" spans="1:4" hidden="1">
      <c r="A190" s="40" t="s">
        <v>443</v>
      </c>
      <c r="B190" s="40">
        <v>6.6E-3</v>
      </c>
      <c r="C190" t="str">
        <f>_xlfn.XLOOKUP(School_Behavior[[#This Row],[School Name]],Maine_Schools[School Name],Maine_Schools[Grade Span],"Error")</f>
        <v>KG-03</v>
      </c>
      <c r="D190" t="str">
        <f>_xlfn.XLOOKUP(School_Behavior[[#This Row],[School Name]],Maine_Schools[School Name],Maine_Schools[Comparison School Type],"Error")</f>
        <v>Non Charter</v>
      </c>
    </row>
    <row r="191" spans="1:4" hidden="1">
      <c r="A191" s="40" t="s">
        <v>104</v>
      </c>
      <c r="B191" s="40">
        <v>1.4799999999999999E-2</v>
      </c>
      <c r="C191" t="str">
        <f>_xlfn.XLOOKUP(School_Behavior[[#This Row],[School Name]],Maine_Schools[School Name],Maine_Schools[Grade Span],"Error")</f>
        <v>PK-05</v>
      </c>
      <c r="D191" t="str">
        <f>_xlfn.XLOOKUP(School_Behavior[[#This Row],[School Name]],Maine_Schools[School Name],Maine_Schools[Comparison School Type],"Error")</f>
        <v>Non Charter</v>
      </c>
    </row>
    <row r="192" spans="1:4" hidden="1">
      <c r="A192" s="40" t="s">
        <v>64</v>
      </c>
      <c r="B192" s="40">
        <v>2.3999999999999998E-3</v>
      </c>
      <c r="C192" t="str">
        <f>_xlfn.XLOOKUP(School_Behavior[[#This Row],[School Name]],Maine_Schools[School Name],Maine_Schools[Grade Span],"Error")</f>
        <v>06-08</v>
      </c>
      <c r="D192" t="str">
        <f>_xlfn.XLOOKUP(School_Behavior[[#This Row],[School Name]],Maine_Schools[School Name],Maine_Schools[Comparison School Type],"Error")</f>
        <v>Non Charter</v>
      </c>
    </row>
    <row r="193" spans="1:4" hidden="1">
      <c r="A193" s="40" t="s">
        <v>450</v>
      </c>
      <c r="B193" s="40">
        <v>9.7000000000000003E-3</v>
      </c>
      <c r="C193" t="str">
        <f>_xlfn.XLOOKUP(School_Behavior[[#This Row],[School Name]],Maine_Schools[School Name],Maine_Schools[Grade Span],"Error")</f>
        <v>PK-05</v>
      </c>
      <c r="D193" t="str">
        <f>_xlfn.XLOOKUP(School_Behavior[[#This Row],[School Name]],Maine_Schools[School Name],Maine_Schools[Comparison School Type],"Error")</f>
        <v>Non Charter</v>
      </c>
    </row>
    <row r="194" spans="1:4" hidden="1">
      <c r="A194" s="40" t="s">
        <v>452</v>
      </c>
      <c r="B194" s="40">
        <v>0</v>
      </c>
      <c r="C194" t="str">
        <f>_xlfn.XLOOKUP(School_Behavior[[#This Row],[School Name]],Maine_Schools[School Name],Maine_Schools[Grade Span],"Error")</f>
        <v>PK-04</v>
      </c>
      <c r="D194" t="str">
        <f>_xlfn.XLOOKUP(School_Behavior[[#This Row],[School Name]],Maine_Schools[School Name],Maine_Schools[Comparison School Type],"Error")</f>
        <v>Non Charter</v>
      </c>
    </row>
    <row r="195" spans="1:4" hidden="1">
      <c r="A195" s="40" t="s">
        <v>453</v>
      </c>
      <c r="B195" s="40">
        <v>0</v>
      </c>
      <c r="C195" t="str">
        <f>_xlfn.XLOOKUP(School_Behavior[[#This Row],[School Name]],Maine_Schools[School Name],Maine_Schools[Grade Span],"Error")</f>
        <v>PK-02</v>
      </c>
      <c r="D195" s="42" t="str">
        <f>_xlfn.XLOOKUP(School_Behavior[[#This Row],[School Name]],Maine_Schools[School Name],Maine_Schools[Comparison School Type],"Error")</f>
        <v>Non Charter</v>
      </c>
    </row>
    <row r="196" spans="1:4" hidden="1">
      <c r="A196" s="40" t="s">
        <v>311</v>
      </c>
      <c r="B196" s="40">
        <v>0.02</v>
      </c>
      <c r="C196" t="str">
        <f>_xlfn.XLOOKUP(School_Behavior[[#This Row],[School Name]],Maine_Schools[School Name],Maine_Schools[Grade Span],"Error")</f>
        <v>KG-08</v>
      </c>
      <c r="D196" t="str">
        <f>_xlfn.XLOOKUP(School_Behavior[[#This Row],[School Name]],Maine_Schools[School Name],Maine_Schools[Comparison School Type],"Error")</f>
        <v>Non Charter</v>
      </c>
    </row>
    <row r="197" spans="1:4" hidden="1">
      <c r="A197" s="40" t="s">
        <v>82</v>
      </c>
      <c r="B197" s="40">
        <v>0</v>
      </c>
      <c r="C197" t="str">
        <f>_xlfn.XLOOKUP(School_Behavior[[#This Row],[School Name]],Maine_Schools[School Name],Maine_Schools[Grade Span],"Error")</f>
        <v>PK-KG</v>
      </c>
      <c r="D197" t="str">
        <f>_xlfn.XLOOKUP(School_Behavior[[#This Row],[School Name]],Maine_Schools[School Name],Maine_Schools[Comparison School Type],"Error")</f>
        <v>Non Charter</v>
      </c>
    </row>
    <row r="198" spans="1:4" hidden="1">
      <c r="A198" s="40" t="s">
        <v>43</v>
      </c>
      <c r="B198" s="40">
        <v>9.5999999999999992E-3</v>
      </c>
      <c r="C198" t="str">
        <f>_xlfn.XLOOKUP(School_Behavior[[#This Row],[School Name]],Maine_Schools[School Name],Maine_Schools[Grade Span],"Error")</f>
        <v>PK-08</v>
      </c>
      <c r="D198" s="42" t="str">
        <f>_xlfn.XLOOKUP(School_Behavior[[#This Row],[School Name]],Maine_Schools[School Name],Maine_Schools[Comparison School Type],"Error")</f>
        <v>Non Charter</v>
      </c>
    </row>
    <row r="199" spans="1:4" hidden="1">
      <c r="A199" s="40" t="s">
        <v>312</v>
      </c>
      <c r="B199" s="40">
        <v>2.58E-2</v>
      </c>
      <c r="C199" t="str">
        <f>_xlfn.XLOOKUP(School_Behavior[[#This Row],[School Name]],Maine_Schools[School Name],Maine_Schools[Grade Span],"Error")</f>
        <v>05-08</v>
      </c>
      <c r="D199" s="42" t="str">
        <f>_xlfn.XLOOKUP(School_Behavior[[#This Row],[School Name]],Maine_Schools[School Name],Maine_Schools[Comparison School Type],"Error")</f>
        <v>Non Charter</v>
      </c>
    </row>
    <row r="200" spans="1:4" hidden="1">
      <c r="A200" s="40" t="s">
        <v>73</v>
      </c>
      <c r="B200" s="40">
        <v>0.22600000000000001</v>
      </c>
      <c r="C200" t="str">
        <f>_xlfn.XLOOKUP(School_Behavior[[#This Row],[School Name]],Maine_Schools[School Name],Maine_Schools[Grade Span],"Error")</f>
        <v>PK-05</v>
      </c>
      <c r="D200" t="str">
        <f>_xlfn.XLOOKUP(School_Behavior[[#This Row],[School Name]],Maine_Schools[School Name],Maine_Schools[Comparison School Type],"Error")</f>
        <v>Non Charter</v>
      </c>
    </row>
    <row r="201" spans="1:4" hidden="1">
      <c r="A201" s="40" t="s">
        <v>78</v>
      </c>
      <c r="B201" s="40">
        <v>0.28760000000000002</v>
      </c>
      <c r="C201" t="str">
        <f>_xlfn.XLOOKUP(School_Behavior[[#This Row],[School Name]],Maine_Schools[School Name],Maine_Schools[Grade Span],"Error")</f>
        <v>06-12</v>
      </c>
      <c r="D201" t="str">
        <f>_xlfn.XLOOKUP(School_Behavior[[#This Row],[School Name]],Maine_Schools[School Name],Maine_Schools[Comparison School Type],"Error")</f>
        <v>Non Charter</v>
      </c>
    </row>
    <row r="202" spans="1:4" hidden="1">
      <c r="A202" s="40" t="s">
        <v>457</v>
      </c>
      <c r="B202" s="40">
        <v>2.7E-2</v>
      </c>
      <c r="C202" t="str">
        <f>_xlfn.XLOOKUP(School_Behavior[[#This Row],[School Name]],Maine_Schools[School Name],Maine_Schools[Grade Span],"Error")</f>
        <v>PK-02</v>
      </c>
      <c r="D202" t="str">
        <f>_xlfn.XLOOKUP(School_Behavior[[#This Row],[School Name]],Maine_Schools[School Name],Maine_Schools[Comparison School Type],"Error")</f>
        <v>Non Charter</v>
      </c>
    </row>
    <row r="203" spans="1:4" hidden="1">
      <c r="A203" s="40" t="s">
        <v>458</v>
      </c>
      <c r="B203" s="40">
        <v>0</v>
      </c>
      <c r="C203" t="str">
        <f>_xlfn.XLOOKUP(School_Behavior[[#This Row],[School Name]],Maine_Schools[School Name],Maine_Schools[Grade Span],"Error")</f>
        <v>PK-02</v>
      </c>
      <c r="D203" t="str">
        <f>_xlfn.XLOOKUP(School_Behavior[[#This Row],[School Name]],Maine_Schools[School Name],Maine_Schools[Comparison School Type],"Error")</f>
        <v>Non Charter</v>
      </c>
    </row>
    <row r="204" spans="1:4">
      <c r="A204" s="40" t="s">
        <v>305</v>
      </c>
      <c r="B204" s="40">
        <v>4.9500000000000002E-2</v>
      </c>
      <c r="C204" t="str">
        <f>_xlfn.XLOOKUP(School_Behavior[[#This Row],[School Name]],Maine_Schools[School Name],Maine_Schools[Grade Span],"Error")</f>
        <v>09-12</v>
      </c>
      <c r="D204" t="str">
        <f>_xlfn.XLOOKUP(School_Behavior[[#This Row],[School Name]],Maine_Schools[School Name],Maine_Schools[Comparison School Type],"Error")</f>
        <v>Non Charter</v>
      </c>
    </row>
    <row r="205" spans="1:4" hidden="1">
      <c r="A205" s="40" t="s">
        <v>306</v>
      </c>
      <c r="B205" s="40">
        <v>0</v>
      </c>
      <c r="C205" t="str">
        <f>_xlfn.XLOOKUP(School_Behavior[[#This Row],[School Name]],Maine_Schools[School Name],Maine_Schools[Grade Span],"Error")</f>
        <v>KG-05</v>
      </c>
      <c r="D205" t="str">
        <f>_xlfn.XLOOKUP(School_Behavior[[#This Row],[School Name]],Maine_Schools[School Name],Maine_Schools[Comparison School Type],"Error")</f>
        <v>Non Charter</v>
      </c>
    </row>
    <row r="206" spans="1:4" hidden="1">
      <c r="A206" s="40" t="s">
        <v>49</v>
      </c>
      <c r="B206" s="40">
        <v>0</v>
      </c>
      <c r="C206" t="str">
        <f>_xlfn.XLOOKUP(School_Behavior[[#This Row],[School Name]],Maine_Schools[School Name],Maine_Schools[Grade Span],"Error")</f>
        <v>03-05</v>
      </c>
      <c r="D206" t="str">
        <f>_xlfn.XLOOKUP(School_Behavior[[#This Row],[School Name]],Maine_Schools[School Name],Maine_Schools[Comparison School Type],"Error")</f>
        <v>Non Charter</v>
      </c>
    </row>
    <row r="207" spans="1:4" hidden="1">
      <c r="A207" s="40" t="s">
        <v>129</v>
      </c>
      <c r="B207" s="40">
        <v>0.19599999999999998</v>
      </c>
      <c r="C207" t="str">
        <f>_xlfn.XLOOKUP(School_Behavior[[#This Row],[School Name]],Maine_Schools[School Name],Maine_Schools[Grade Span],"Error")</f>
        <v>06-08</v>
      </c>
      <c r="D207" s="42" t="str">
        <f>_xlfn.XLOOKUP(School_Behavior[[#This Row],[School Name]],Maine_Schools[School Name],Maine_Schools[Comparison School Type],"Error")</f>
        <v>Non Charter</v>
      </c>
    </row>
    <row r="208" spans="1:4" hidden="1">
      <c r="A208" s="40" t="s">
        <v>368</v>
      </c>
      <c r="B208" s="40">
        <v>0</v>
      </c>
      <c r="C208" t="str">
        <f>_xlfn.XLOOKUP(School_Behavior[[#This Row],[School Name]],Maine_Schools[School Name],Maine_Schools[Grade Span],"Error")</f>
        <v>PK-04</v>
      </c>
      <c r="D208" t="str">
        <f>_xlfn.XLOOKUP(School_Behavior[[#This Row],[School Name]],Maine_Schools[School Name],Maine_Schools[Comparison School Type],"Error")</f>
        <v>Non Charter</v>
      </c>
    </row>
    <row r="209" spans="1:4">
      <c r="A209" s="40" t="s">
        <v>83</v>
      </c>
      <c r="B209" s="40">
        <v>0.38629999999999998</v>
      </c>
      <c r="C209" t="str">
        <f>_xlfn.XLOOKUP(School_Behavior[[#This Row],[School Name]],Maine_Schools[School Name],Maine_Schools[Grade Span],"Error")</f>
        <v>09-12</v>
      </c>
      <c r="D209" s="42" t="str">
        <f>_xlfn.XLOOKUP(School_Behavior[[#This Row],[School Name]],Maine_Schools[School Name],Maine_Schools[Comparison School Type],"Error")</f>
        <v>Non Charter</v>
      </c>
    </row>
    <row r="210" spans="1:4" hidden="1">
      <c r="A210" s="40" t="s">
        <v>89</v>
      </c>
      <c r="B210" s="40">
        <v>0.4289</v>
      </c>
      <c r="C210" t="str">
        <f>_xlfn.XLOOKUP(School_Behavior[[#This Row],[School Name]],Maine_Schools[School Name],Maine_Schools[Grade Span],"Error")</f>
        <v>06-08</v>
      </c>
      <c r="D210" s="42" t="str">
        <f>_xlfn.XLOOKUP(School_Behavior[[#This Row],[School Name]],Maine_Schools[School Name],Maine_Schools[Comparison School Type],"Error")</f>
        <v>Non Charter</v>
      </c>
    </row>
    <row r="211" spans="1:4" hidden="1">
      <c r="A211" s="40" t="s">
        <v>466</v>
      </c>
      <c r="B211" s="40">
        <v>1.14E-2</v>
      </c>
      <c r="C211" t="str">
        <f>_xlfn.XLOOKUP(School_Behavior[[#This Row],[School Name]],Maine_Schools[School Name],Maine_Schools[Grade Span],"Error")</f>
        <v>PK-02</v>
      </c>
      <c r="D211" t="str">
        <f>_xlfn.XLOOKUP(School_Behavior[[#This Row],[School Name]],Maine_Schools[School Name],Maine_Schools[Comparison School Type],"Error")</f>
        <v>Non Charter</v>
      </c>
    </row>
    <row r="212" spans="1:4">
      <c r="A212" s="40" t="s">
        <v>57</v>
      </c>
      <c r="B212" s="40">
        <v>2.8900000000000002E-2</v>
      </c>
      <c r="C212" t="str">
        <f>_xlfn.XLOOKUP(School_Behavior[[#This Row],[School Name]],Maine_Schools[School Name],Maine_Schools[Grade Span],"Error")</f>
        <v>09-12</v>
      </c>
      <c r="D212" t="str">
        <f>_xlfn.XLOOKUP(School_Behavior[[#This Row],[School Name]],Maine_Schools[School Name],Maine_Schools[Comparison School Type],"Error")</f>
        <v>Non Charter</v>
      </c>
    </row>
    <row r="213" spans="1:4" hidden="1">
      <c r="A213" s="40" t="s">
        <v>140</v>
      </c>
      <c r="B213" s="40">
        <v>2.2199999999999998E-2</v>
      </c>
      <c r="C213" t="str">
        <f>_xlfn.XLOOKUP(School_Behavior[[#This Row],[School Name]],Maine_Schools[School Name],Maine_Schools[Grade Span],"Error")</f>
        <v>07-08</v>
      </c>
      <c r="D213" s="42" t="str">
        <f>_xlfn.XLOOKUP(School_Behavior[[#This Row],[School Name]],Maine_Schools[School Name],Maine_Schools[Comparison School Type],"Error")</f>
        <v>Non Charter</v>
      </c>
    </row>
    <row r="214" spans="1:4">
      <c r="A214" s="40" t="s">
        <v>267</v>
      </c>
      <c r="B214" s="40">
        <v>0.12490000000000001</v>
      </c>
      <c r="C214" t="str">
        <f>_xlfn.XLOOKUP(School_Behavior[[#This Row],[School Name]],Maine_Schools[School Name],Maine_Schools[Grade Span],"Error")</f>
        <v>09-12</v>
      </c>
      <c r="D214" s="42" t="str">
        <f>_xlfn.XLOOKUP(School_Behavior[[#This Row],[School Name]],Maine_Schools[School Name],Maine_Schools[Comparison School Type],"Error")</f>
        <v>Non Charter</v>
      </c>
    </row>
    <row r="215" spans="1:4" hidden="1">
      <c r="A215" s="40" t="s">
        <v>467</v>
      </c>
      <c r="B215" s="40">
        <v>0</v>
      </c>
      <c r="C215" t="str">
        <f>_xlfn.XLOOKUP(School_Behavior[[#This Row],[School Name]],Maine_Schools[School Name],Maine_Schools[Grade Span],"Error")</f>
        <v>04-05</v>
      </c>
      <c r="D215" s="42" t="str">
        <f>_xlfn.XLOOKUP(School_Behavior[[#This Row],[School Name]],Maine_Schools[School Name],Maine_Schools[Comparison School Type],"Error")</f>
        <v>Non Charter</v>
      </c>
    </row>
    <row r="216" spans="1:4" hidden="1">
      <c r="A216" s="40" t="s">
        <v>130</v>
      </c>
      <c r="B216" s="40">
        <v>0</v>
      </c>
      <c r="C216" t="str">
        <f>_xlfn.XLOOKUP(School_Behavior[[#This Row],[School Name]],Maine_Schools[School Name],Maine_Schools[Grade Span],"Error")</f>
        <v>PK-04</v>
      </c>
      <c r="D216" t="str">
        <f>_xlfn.XLOOKUP(School_Behavior[[#This Row],[School Name]],Maine_Schools[School Name],Maine_Schools[Comparison School Type],"Error")</f>
        <v>Non Charter</v>
      </c>
    </row>
    <row r="217" spans="1:4" hidden="1">
      <c r="A217" s="40" t="s">
        <v>326</v>
      </c>
      <c r="B217" s="40">
        <v>1.8800000000000001E-2</v>
      </c>
      <c r="C217" t="str">
        <f>_xlfn.XLOOKUP(School_Behavior[[#This Row],[School Name]],Maine_Schools[School Name],Maine_Schools[Grade Span],"Error")</f>
        <v>PK-06</v>
      </c>
      <c r="D217" s="42" t="str">
        <f>_xlfn.XLOOKUP(School_Behavior[[#This Row],[School Name]],Maine_Schools[School Name],Maine_Schools[Comparison School Type],"Error")</f>
        <v>Non Charter</v>
      </c>
    </row>
    <row r="218" spans="1:4" hidden="1">
      <c r="A218" s="40" t="s">
        <v>93</v>
      </c>
      <c r="B218" s="40">
        <v>0.3387</v>
      </c>
      <c r="C218" t="str">
        <f>_xlfn.XLOOKUP(School_Behavior[[#This Row],[School Name]],Maine_Schools[School Name],Maine_Schools[Grade Span],"Error")</f>
        <v>06-08</v>
      </c>
      <c r="D218" t="str">
        <f>_xlfn.XLOOKUP(School_Behavior[[#This Row],[School Name]],Maine_Schools[School Name],Maine_Schools[Comparison School Type],"Error")</f>
        <v>Non Charter</v>
      </c>
    </row>
    <row r="219" spans="1:4" hidden="1">
      <c r="A219" s="40" t="s">
        <v>468</v>
      </c>
      <c r="B219" s="40">
        <v>4.7100000000000003E-2</v>
      </c>
      <c r="C219" t="str">
        <f>_xlfn.XLOOKUP(School_Behavior[[#This Row],[School Name]],Maine_Schools[School Name],Maine_Schools[Grade Span],"Error")</f>
        <v>PK-04</v>
      </c>
      <c r="D219" s="42" t="str">
        <f>_xlfn.XLOOKUP(School_Behavior[[#This Row],[School Name]],Maine_Schools[School Name],Maine_Schools[Comparison School Type],"Error")</f>
        <v>Non Charter</v>
      </c>
    </row>
    <row r="220" spans="1:4">
      <c r="A220" s="40" t="s">
        <v>72</v>
      </c>
      <c r="B220" s="40">
        <v>0.28399999999999997</v>
      </c>
      <c r="C220" t="str">
        <f>_xlfn.XLOOKUP(School_Behavior[[#This Row],[School Name]],Maine_Schools[School Name],Maine_Schools[Grade Span],"Error")</f>
        <v>09-12</v>
      </c>
      <c r="D220" t="str">
        <f>_xlfn.XLOOKUP(School_Behavior[[#This Row],[School Name]],Maine_Schools[School Name],Maine_Schools[Comparison School Type],"Error")</f>
        <v>Non Charter</v>
      </c>
    </row>
    <row r="221" spans="1:4" hidden="1">
      <c r="A221" s="40" t="s">
        <v>102</v>
      </c>
      <c r="B221" s="40">
        <v>0.40329999999999999</v>
      </c>
      <c r="C221" t="str">
        <f>_xlfn.XLOOKUP(School_Behavior[[#This Row],[School Name]],Maine_Schools[School Name],Maine_Schools[Grade Span],"Error")</f>
        <v>07-08</v>
      </c>
      <c r="D221" t="str">
        <f>_xlfn.XLOOKUP(School_Behavior[[#This Row],[School Name]],Maine_Schools[School Name],Maine_Schools[Comparison School Type],"Error")</f>
        <v>Non Charter</v>
      </c>
    </row>
    <row r="222" spans="1:4" hidden="1">
      <c r="A222" s="40" t="s">
        <v>254</v>
      </c>
      <c r="B222" s="40">
        <v>0</v>
      </c>
      <c r="C222" t="str">
        <f>_xlfn.XLOOKUP(School_Behavior[[#This Row],[School Name]],Maine_Schools[School Name],Maine_Schools[Grade Span],"Error")</f>
        <v>PK-KG</v>
      </c>
      <c r="D222" s="42" t="str">
        <f>_xlfn.XLOOKUP(School_Behavior[[#This Row],[School Name]],Maine_Schools[School Name],Maine_Schools[Comparison School Type],"Error")</f>
        <v>Non Charter</v>
      </c>
    </row>
    <row r="223" spans="1:4" hidden="1">
      <c r="A223" s="40" t="s">
        <v>330</v>
      </c>
      <c r="B223" s="40">
        <v>4.6599999999999996E-2</v>
      </c>
      <c r="C223" t="str">
        <f>_xlfn.XLOOKUP(School_Behavior[[#This Row],[School Name]],Maine_Schools[School Name],Maine_Schools[Grade Span],"Error")</f>
        <v>KG-06</v>
      </c>
      <c r="D223" s="42" t="str">
        <f>_xlfn.XLOOKUP(School_Behavior[[#This Row],[School Name]],Maine_Schools[School Name],Maine_Schools[Comparison School Type],"Error")</f>
        <v>Non Charter</v>
      </c>
    </row>
    <row r="224" spans="1:4" hidden="1">
      <c r="A224" s="40" t="s">
        <v>107</v>
      </c>
      <c r="B224" s="40">
        <v>0.21240000000000001</v>
      </c>
      <c r="C224" t="str">
        <f>_xlfn.XLOOKUP(School_Behavior[[#This Row],[School Name]],Maine_Schools[School Name],Maine_Schools[Grade Span],"Error")</f>
        <v>06-08</v>
      </c>
      <c r="D224" s="42" t="str">
        <f>_xlfn.XLOOKUP(School_Behavior[[#This Row],[School Name]],Maine_Schools[School Name],Maine_Schools[Comparison School Type],"Error")</f>
        <v>Non Charter</v>
      </c>
    </row>
    <row r="225" spans="1:4" hidden="1">
      <c r="A225" s="40" t="s">
        <v>335</v>
      </c>
      <c r="B225" s="40">
        <v>1.6799999999999999E-2</v>
      </c>
      <c r="C225" t="str">
        <f>_xlfn.XLOOKUP(School_Behavior[[#This Row],[School Name]],Maine_Schools[School Name],Maine_Schools[Grade Span],"Error")</f>
        <v>KG-06</v>
      </c>
      <c r="D225" t="str">
        <f>_xlfn.XLOOKUP(School_Behavior[[#This Row],[School Name]],Maine_Schools[School Name],Maine_Schools[Comparison School Type],"Error")</f>
        <v>Non Charter</v>
      </c>
    </row>
    <row r="226" spans="1:4" hidden="1">
      <c r="A226" s="40" t="s">
        <v>474</v>
      </c>
      <c r="B226" s="40">
        <v>2.6800000000000001E-2</v>
      </c>
      <c r="C226" t="str">
        <f>_xlfn.XLOOKUP(School_Behavior[[#This Row],[School Name]],Maine_Schools[School Name],Maine_Schools[Grade Span],"Error")</f>
        <v>PK-08</v>
      </c>
      <c r="D226" t="str">
        <f>_xlfn.XLOOKUP(School_Behavior[[#This Row],[School Name]],Maine_Schools[School Name],Maine_Schools[Comparison School Type],"Error")</f>
        <v>Non Charter</v>
      </c>
    </row>
    <row r="227" spans="1:4" hidden="1">
      <c r="A227" s="40" t="s">
        <v>337</v>
      </c>
      <c r="B227" s="40">
        <v>0</v>
      </c>
      <c r="C227" t="str">
        <f>_xlfn.XLOOKUP(School_Behavior[[#This Row],[School Name]],Maine_Schools[School Name],Maine_Schools[Grade Span],"Error")</f>
        <v>PK-05</v>
      </c>
      <c r="D227" s="42" t="str">
        <f>_xlfn.XLOOKUP(School_Behavior[[#This Row],[School Name]],Maine_Schools[School Name],Maine_Schools[Comparison School Type],"Error")</f>
        <v>Non Charter</v>
      </c>
    </row>
    <row r="228" spans="1:4" hidden="1">
      <c r="A228" s="40" t="s">
        <v>338</v>
      </c>
      <c r="B228" s="40">
        <v>2.4499999999999997E-2</v>
      </c>
      <c r="C228" t="str">
        <f>_xlfn.XLOOKUP(School_Behavior[[#This Row],[School Name]],Maine_Schools[School Name],Maine_Schools[Grade Span],"Error")</f>
        <v>PK-05</v>
      </c>
      <c r="D228" s="42" t="str">
        <f>_xlfn.XLOOKUP(School_Behavior[[#This Row],[School Name]],Maine_Schools[School Name],Maine_Schools[Comparison School Type],"Error")</f>
        <v>Non Charter</v>
      </c>
    </row>
    <row r="229" spans="1:4">
      <c r="A229" s="40" t="s">
        <v>112</v>
      </c>
      <c r="B229" s="40">
        <v>0.3513</v>
      </c>
      <c r="C229" t="str">
        <f>_xlfn.XLOOKUP(School_Behavior[[#This Row],[School Name]],Maine_Schools[School Name],Maine_Schools[Grade Span],"Error")</f>
        <v>09-12</v>
      </c>
      <c r="D229" t="str">
        <f>_xlfn.XLOOKUP(School_Behavior[[#This Row],[School Name]],Maine_Schools[School Name],Maine_Schools[Comparison School Type],"Error")</f>
        <v>Non Charter</v>
      </c>
    </row>
    <row r="230" spans="1:4" hidden="1">
      <c r="A230" s="40" t="s">
        <v>476</v>
      </c>
      <c r="B230" s="40">
        <v>0</v>
      </c>
      <c r="C230" t="str">
        <f>_xlfn.XLOOKUP(School_Behavior[[#This Row],[School Name]],Maine_Schools[School Name],Maine_Schools[Grade Span],"Error")</f>
        <v>PK-05</v>
      </c>
      <c r="D230" t="str">
        <f>_xlfn.XLOOKUP(School_Behavior[[#This Row],[School Name]],Maine_Schools[School Name],Maine_Schools[Comparison School Type],"Error")</f>
        <v>Non Charter</v>
      </c>
    </row>
    <row r="231" spans="1:4" hidden="1">
      <c r="A231" s="40" t="s">
        <v>340</v>
      </c>
      <c r="B231" s="40">
        <v>5.6300000000000003E-2</v>
      </c>
      <c r="C231" t="str">
        <f>_xlfn.XLOOKUP(School_Behavior[[#This Row],[School Name]],Maine_Schools[School Name],Maine_Schools[Grade Span],"Error")</f>
        <v>03-08</v>
      </c>
      <c r="D231" t="str">
        <f>_xlfn.XLOOKUP(School_Behavior[[#This Row],[School Name]],Maine_Schools[School Name],Maine_Schools[Comparison School Type],"Error")</f>
        <v>Non Charter</v>
      </c>
    </row>
    <row r="232" spans="1:4" hidden="1">
      <c r="A232" s="40" t="s">
        <v>345</v>
      </c>
      <c r="B232" s="40">
        <v>1.1699999999999999E-2</v>
      </c>
      <c r="C232" t="str">
        <f>_xlfn.XLOOKUP(School_Behavior[[#This Row],[School Name]],Maine_Schools[School Name],Maine_Schools[Grade Span],"Error")</f>
        <v>PK-05</v>
      </c>
      <c r="D232" s="42" t="str">
        <f>_xlfn.XLOOKUP(School_Behavior[[#This Row],[School Name]],Maine_Schools[School Name],Maine_Schools[Comparison School Type],"Error")</f>
        <v>Non Charter</v>
      </c>
    </row>
    <row r="233" spans="1:4" hidden="1">
      <c r="A233" s="40" t="s">
        <v>346</v>
      </c>
      <c r="B233" s="40">
        <v>0.08</v>
      </c>
      <c r="C233" t="str">
        <f>_xlfn.XLOOKUP(School_Behavior[[#This Row],[School Name]],Maine_Schools[School Name],Maine_Schools[Grade Span],"Error")</f>
        <v>06-08</v>
      </c>
      <c r="D233" t="str">
        <f>_xlfn.XLOOKUP(School_Behavior[[#This Row],[School Name]],Maine_Schools[School Name],Maine_Schools[Comparison School Type],"Error")</f>
        <v>Non Charter</v>
      </c>
    </row>
    <row r="234" spans="1:4" hidden="1">
      <c r="A234" s="40" t="s">
        <v>479</v>
      </c>
      <c r="B234" s="40">
        <v>0</v>
      </c>
      <c r="C234" t="str">
        <f>_xlfn.XLOOKUP(School_Behavior[[#This Row],[School Name]],Maine_Schools[School Name],Maine_Schools[Grade Span],"Error")</f>
        <v>PK-03</v>
      </c>
      <c r="D234" t="str">
        <f>_xlfn.XLOOKUP(School_Behavior[[#This Row],[School Name]],Maine_Schools[School Name],Maine_Schools[Comparison School Type],"Error")</f>
        <v>Non Charter</v>
      </c>
    </row>
    <row r="235" spans="1:4">
      <c r="A235" s="40" t="s">
        <v>164</v>
      </c>
      <c r="B235" s="40">
        <v>2.6300000000000004E-2</v>
      </c>
      <c r="C235" t="str">
        <f>_xlfn.XLOOKUP(School_Behavior[[#This Row],[School Name]],Maine_Schools[School Name],Maine_Schools[Grade Span],"Error")</f>
        <v>09-12</v>
      </c>
      <c r="D235" s="42" t="str">
        <f>_xlfn.XLOOKUP(School_Behavior[[#This Row],[School Name]],Maine_Schools[School Name],Maine_Schools[Comparison School Type],"Error")</f>
        <v>Non Charter</v>
      </c>
    </row>
    <row r="236" spans="1:4" hidden="1">
      <c r="A236" s="40" t="s">
        <v>56</v>
      </c>
      <c r="B236" s="40">
        <v>0</v>
      </c>
      <c r="C236" t="str">
        <f>_xlfn.XLOOKUP(School_Behavior[[#This Row],[School Name]],Maine_Schools[School Name],Maine_Schools[Grade Span],"Error")</f>
        <v>PK-05</v>
      </c>
      <c r="D236" t="str">
        <f>_xlfn.XLOOKUP(School_Behavior[[#This Row],[School Name]],Maine_Schools[School Name],Maine_Schools[Comparison School Type],"Error")</f>
        <v>Non Charter</v>
      </c>
    </row>
    <row r="237" spans="1:4" hidden="1">
      <c r="A237" s="40" t="s">
        <v>217</v>
      </c>
      <c r="B237" s="40">
        <v>0.16370000000000001</v>
      </c>
      <c r="C237" t="str">
        <f>_xlfn.XLOOKUP(School_Behavior[[#This Row],[School Name]],Maine_Schools[School Name],Maine_Schools[Grade Span],"Error")</f>
        <v>06-12</v>
      </c>
      <c r="D237" t="str">
        <f>_xlfn.XLOOKUP(School_Behavior[[#This Row],[School Name]],Maine_Schools[School Name],Maine_Schools[Comparison School Type],"Error")</f>
        <v>Non Charter</v>
      </c>
    </row>
    <row r="238" spans="1:4" hidden="1">
      <c r="A238" s="40" t="s">
        <v>373</v>
      </c>
      <c r="B238" s="40">
        <v>0</v>
      </c>
      <c r="C238" t="str">
        <f>_xlfn.XLOOKUP(School_Behavior[[#This Row],[School Name]],Maine_Schools[School Name],Maine_Schools[Grade Span],"Error")</f>
        <v>PK-02</v>
      </c>
      <c r="D238" t="str">
        <f>_xlfn.XLOOKUP(School_Behavior[[#This Row],[School Name]],Maine_Schools[School Name],Maine_Schools[Comparison School Type],"Error")</f>
        <v>Non Charter</v>
      </c>
    </row>
    <row r="239" spans="1:4" hidden="1">
      <c r="A239" s="40" t="s">
        <v>169</v>
      </c>
      <c r="B239" s="40">
        <v>0.1055</v>
      </c>
      <c r="C239" t="str">
        <f>_xlfn.XLOOKUP(School_Behavior[[#This Row],[School Name]],Maine_Schools[School Name],Maine_Schools[Grade Span],"Error")</f>
        <v>07-12</v>
      </c>
      <c r="D239" t="str">
        <f>_xlfn.XLOOKUP(School_Behavior[[#This Row],[School Name]],Maine_Schools[School Name],Maine_Schools[Comparison School Type],"Error")</f>
        <v>Non Charter</v>
      </c>
    </row>
    <row r="240" spans="1:4" hidden="1">
      <c r="A240" s="40" t="s">
        <v>351</v>
      </c>
      <c r="B240" s="40">
        <v>0</v>
      </c>
      <c r="C240" t="str">
        <f>_xlfn.XLOOKUP(School_Behavior[[#This Row],[School Name]],Maine_Schools[School Name],Maine_Schools[Grade Span],"Error")</f>
        <v>03-06</v>
      </c>
      <c r="D240" t="str">
        <f>_xlfn.XLOOKUP(School_Behavior[[#This Row],[School Name]],Maine_Schools[School Name],Maine_Schools[Comparison School Type],"Error")</f>
        <v>Non Charter</v>
      </c>
    </row>
    <row r="241" spans="1:4" hidden="1">
      <c r="A241" s="40" t="s">
        <v>572</v>
      </c>
      <c r="B241" s="40">
        <v>0.21130000000000002</v>
      </c>
      <c r="C241" t="str">
        <f>_xlfn.XLOOKUP(School_Behavior[[#This Row],[School Name]],Maine_Schools[School Name],Maine_Schools[Grade Span],"Error")</f>
        <v>09-12</v>
      </c>
      <c r="D241" t="str">
        <f>_xlfn.XLOOKUP(School_Behavior[[#This Row],[School Name]],Maine_Schools[School Name],Maine_Schools[Comparison School Type],"Error")</f>
        <v>Charter</v>
      </c>
    </row>
    <row r="242" spans="1:4" hidden="1">
      <c r="A242" s="40" t="s">
        <v>576</v>
      </c>
      <c r="B242" s="40">
        <v>0.11120000000000001</v>
      </c>
      <c r="C242" t="str">
        <f>_xlfn.XLOOKUP(School_Behavior[[#This Row],[School Name]],Maine_Schools[School Name],Maine_Schools[Grade Span],"Error")</f>
        <v>09-12</v>
      </c>
      <c r="D242" s="42" t="str">
        <f>_xlfn.XLOOKUP(School_Behavior[[#This Row],[School Name]],Maine_Schools[School Name],Maine_Schools[Comparison School Type],"Error")</f>
        <v>Charter</v>
      </c>
    </row>
    <row r="243" spans="1:4" hidden="1">
      <c r="A243" s="40" t="s">
        <v>355</v>
      </c>
      <c r="B243" s="40">
        <v>1.1299999999999999E-2</v>
      </c>
      <c r="C243" t="str">
        <f>_xlfn.XLOOKUP(School_Behavior[[#This Row],[School Name]],Maine_Schools[School Name],Maine_Schools[Grade Span],"Error")</f>
        <v>PK-05</v>
      </c>
      <c r="D243" t="str">
        <f>_xlfn.XLOOKUP(School_Behavior[[#This Row],[School Name]],Maine_Schools[School Name],Maine_Schools[Comparison School Type],"Error")</f>
        <v>Non Charter</v>
      </c>
    </row>
    <row r="244" spans="1:4" hidden="1">
      <c r="A244" s="40" t="s">
        <v>480</v>
      </c>
      <c r="B244" s="40">
        <v>0</v>
      </c>
      <c r="C244" t="str">
        <f>_xlfn.XLOOKUP(School_Behavior[[#This Row],[School Name]],Maine_Schools[School Name],Maine_Schools[Grade Span],"Error")</f>
        <v>04-05</v>
      </c>
      <c r="D244" s="42" t="str">
        <f>_xlfn.XLOOKUP(School_Behavior[[#This Row],[School Name]],Maine_Schools[School Name],Maine_Schools[Comparison School Type],"Error")</f>
        <v>Non Charter</v>
      </c>
    </row>
    <row r="245" spans="1:4" hidden="1">
      <c r="A245" s="40" t="s">
        <v>350</v>
      </c>
      <c r="B245" s="40">
        <v>0.14280000000000001</v>
      </c>
      <c r="C245" t="str">
        <f>_xlfn.XLOOKUP(School_Behavior[[#This Row],[School Name]],Maine_Schools[School Name],Maine_Schools[Grade Span],"Error")</f>
        <v>PK-KG</v>
      </c>
      <c r="D245" t="str">
        <f>_xlfn.XLOOKUP(School_Behavior[[#This Row],[School Name]],Maine_Schools[School Name],Maine_Schools[Comparison School Type],"Error")</f>
        <v>Non Charter</v>
      </c>
    </row>
    <row r="246" spans="1:4" hidden="1">
      <c r="A246" s="40" t="s">
        <v>393</v>
      </c>
      <c r="B246" s="40">
        <v>0</v>
      </c>
      <c r="C246" t="str">
        <f>_xlfn.XLOOKUP(School_Behavior[[#This Row],[School Name]],Maine_Schools[School Name],Maine_Schools[Grade Span],"Error")</f>
        <v>PK-05</v>
      </c>
      <c r="D246" t="str">
        <f>_xlfn.XLOOKUP(School_Behavior[[#This Row],[School Name]],Maine_Schools[School Name],Maine_Schools[Comparison School Type],"Error")</f>
        <v>Non Charter</v>
      </c>
    </row>
    <row r="247" spans="1:4">
      <c r="A247" s="40" t="s">
        <v>356</v>
      </c>
      <c r="B247" s="40">
        <v>7.2999999999999995E-2</v>
      </c>
      <c r="C247" t="str">
        <f>_xlfn.XLOOKUP(School_Behavior[[#This Row],[School Name]],Maine_Schools[School Name],Maine_Schools[Grade Span],"Error")</f>
        <v>09-12</v>
      </c>
      <c r="D247" t="str">
        <f>_xlfn.XLOOKUP(School_Behavior[[#This Row],[School Name]],Maine_Schools[School Name],Maine_Schools[Comparison School Type],"Error")</f>
        <v>Non Charter</v>
      </c>
    </row>
    <row r="248" spans="1:4" hidden="1">
      <c r="A248" s="40" t="s">
        <v>357</v>
      </c>
      <c r="B248" s="40">
        <v>0.1072</v>
      </c>
      <c r="C248" t="str">
        <f>_xlfn.XLOOKUP(School_Behavior[[#This Row],[School Name]],Maine_Schools[School Name],Maine_Schools[Grade Span],"Error")</f>
        <v>06-08</v>
      </c>
      <c r="D248" s="42" t="str">
        <f>_xlfn.XLOOKUP(School_Behavior[[#This Row],[School Name]],Maine_Schools[School Name],Maine_Schools[Comparison School Type],"Error")</f>
        <v>Non Charter</v>
      </c>
    </row>
    <row r="249" spans="1:4" hidden="1">
      <c r="A249" s="40" t="s">
        <v>481</v>
      </c>
      <c r="B249" s="40">
        <v>2.1100000000000001E-2</v>
      </c>
      <c r="C249" t="str">
        <f>_xlfn.XLOOKUP(School_Behavior[[#This Row],[School Name]],Maine_Schools[School Name],Maine_Schools[Grade Span],"Error")</f>
        <v>PK-04</v>
      </c>
      <c r="D249" t="str">
        <f>_xlfn.XLOOKUP(School_Behavior[[#This Row],[School Name]],Maine_Schools[School Name],Maine_Schools[Comparison School Type],"Error")</f>
        <v>Non Charter</v>
      </c>
    </row>
    <row r="250" spans="1:4" hidden="1">
      <c r="A250" s="40" t="s">
        <v>290</v>
      </c>
      <c r="B250" s="40">
        <v>0</v>
      </c>
      <c r="C250" t="str">
        <f>_xlfn.XLOOKUP(School_Behavior[[#This Row],[School Name]],Maine_Schools[School Name],Maine_Schools[Grade Span],"Error")</f>
        <v>04-05</v>
      </c>
      <c r="D250" s="42" t="str">
        <f>_xlfn.XLOOKUP(School_Behavior[[#This Row],[School Name]],Maine_Schools[School Name],Maine_Schools[Comparison School Type],"Error")</f>
        <v>Non Charter</v>
      </c>
    </row>
    <row r="251" spans="1:4" hidden="1">
      <c r="A251" s="40" t="s">
        <v>482</v>
      </c>
      <c r="B251" s="40">
        <v>0</v>
      </c>
      <c r="C251" t="str">
        <f>_xlfn.XLOOKUP(School_Behavior[[#This Row],[School Name]],Maine_Schools[School Name],Maine_Schools[Grade Span],"Error")</f>
        <v>04-05</v>
      </c>
      <c r="D251" s="42" t="str">
        <f>_xlfn.XLOOKUP(School_Behavior[[#This Row],[School Name]],Maine_Schools[School Name],Maine_Schools[Comparison School Type],"Error")</f>
        <v>Non Charter</v>
      </c>
    </row>
    <row r="252" spans="1:4">
      <c r="A252" s="40" t="s">
        <v>483</v>
      </c>
      <c r="B252" s="40">
        <v>0.18530000000000002</v>
      </c>
      <c r="C252" t="str">
        <f>_xlfn.XLOOKUP(School_Behavior[[#This Row],[School Name]],Maine_Schools[School Name],Maine_Schools[Grade Span],"Error")</f>
        <v>09-12</v>
      </c>
      <c r="D252" s="42" t="str">
        <f>_xlfn.XLOOKUP(School_Behavior[[#This Row],[School Name]],Maine_Schools[School Name],Maine_Schools[Comparison School Type],"Error")</f>
        <v>Non Charter</v>
      </c>
    </row>
    <row r="253" spans="1:4" hidden="1">
      <c r="A253" s="40" t="s">
        <v>484</v>
      </c>
      <c r="B253" s="40">
        <v>8.7999999999999995E-2</v>
      </c>
      <c r="C253" t="str">
        <f>_xlfn.XLOOKUP(School_Behavior[[#This Row],[School Name]],Maine_Schools[School Name],Maine_Schools[Grade Span],"Error")</f>
        <v>06-08</v>
      </c>
      <c r="D253" t="str">
        <f>_xlfn.XLOOKUP(School_Behavior[[#This Row],[School Name]],Maine_Schools[School Name],Maine_Schools[Comparison School Type],"Error")</f>
        <v>Non Charter</v>
      </c>
    </row>
    <row r="254" spans="1:4" hidden="1">
      <c r="A254" s="40" t="s">
        <v>362</v>
      </c>
      <c r="B254" s="40">
        <v>0</v>
      </c>
      <c r="C254" t="str">
        <f>_xlfn.XLOOKUP(School_Behavior[[#This Row],[School Name]],Maine_Schools[School Name],Maine_Schools[Grade Span],"Error")</f>
        <v>04-05</v>
      </c>
      <c r="D254" t="str">
        <f>_xlfn.XLOOKUP(School_Behavior[[#This Row],[School Name]],Maine_Schools[School Name],Maine_Schools[Comparison School Type],"Error")</f>
        <v>Non Charter</v>
      </c>
    </row>
    <row r="255" spans="1:4">
      <c r="A255" s="40" t="s">
        <v>293</v>
      </c>
      <c r="B255" s="40">
        <v>9.8500000000000004E-2</v>
      </c>
      <c r="C255" t="str">
        <f>_xlfn.XLOOKUP(School_Behavior[[#This Row],[School Name]],Maine_Schools[School Name],Maine_Schools[Grade Span],"Error")</f>
        <v>09-12</v>
      </c>
      <c r="D255" s="42" t="str">
        <f>_xlfn.XLOOKUP(School_Behavior[[#This Row],[School Name]],Maine_Schools[School Name],Maine_Schools[Comparison School Type],"Error")</f>
        <v>Non Charter</v>
      </c>
    </row>
    <row r="256" spans="1:4" hidden="1">
      <c r="A256" s="40" t="s">
        <v>366</v>
      </c>
      <c r="B256" s="40">
        <v>9.8000000000000004E-2</v>
      </c>
      <c r="C256" t="str">
        <f>_xlfn.XLOOKUP(School_Behavior[[#This Row],[School Name]],Maine_Schools[School Name],Maine_Schools[Grade Span],"Error")</f>
        <v>06-08</v>
      </c>
      <c r="D256" t="str">
        <f>_xlfn.XLOOKUP(School_Behavior[[#This Row],[School Name]],Maine_Schools[School Name],Maine_Schools[Comparison School Type],"Error")</f>
        <v>Non Charter</v>
      </c>
    </row>
    <row r="257" spans="1:4" hidden="1">
      <c r="A257" s="40" t="s">
        <v>485</v>
      </c>
      <c r="B257" s="40">
        <v>3.3E-3</v>
      </c>
      <c r="C257" t="str">
        <f>_xlfn.XLOOKUP(School_Behavior[[#This Row],[School Name]],Maine_Schools[School Name],Maine_Schools[Grade Span],"Error")</f>
        <v>03-05</v>
      </c>
      <c r="D257" s="42" t="str">
        <f>_xlfn.XLOOKUP(School_Behavior[[#This Row],[School Name]],Maine_Schools[School Name],Maine_Schools[Comparison School Type],"Error")</f>
        <v>Non Charter</v>
      </c>
    </row>
    <row r="258" spans="1:4">
      <c r="A258" s="40" t="s">
        <v>364</v>
      </c>
      <c r="B258" s="40">
        <v>0.10630000000000001</v>
      </c>
      <c r="C258" t="str">
        <f>_xlfn.XLOOKUP(School_Behavior[[#This Row],[School Name]],Maine_Schools[School Name],Maine_Schools[Grade Span],"Error")</f>
        <v>09-12</v>
      </c>
      <c r="D258" t="str">
        <f>_xlfn.XLOOKUP(School_Behavior[[#This Row],[School Name]],Maine_Schools[School Name],Maine_Schools[Comparison School Type],"Error")</f>
        <v>Non Charter</v>
      </c>
    </row>
    <row r="259" spans="1:4" hidden="1">
      <c r="A259" s="40" t="s">
        <v>365</v>
      </c>
      <c r="B259" s="40">
        <v>0.1862</v>
      </c>
      <c r="C259" t="str">
        <f>_xlfn.XLOOKUP(School_Behavior[[#This Row],[School Name]],Maine_Schools[School Name],Maine_Schools[Grade Span],"Error")</f>
        <v>04-08</v>
      </c>
      <c r="D259" s="42" t="str">
        <f>_xlfn.XLOOKUP(School_Behavior[[#This Row],[School Name]],Maine_Schools[School Name],Maine_Schools[Comparison School Type],"Error")</f>
        <v>Non Charter</v>
      </c>
    </row>
    <row r="260" spans="1:4" hidden="1">
      <c r="A260" s="40" t="s">
        <v>117</v>
      </c>
      <c r="B260" s="40">
        <v>0.22519999999999998</v>
      </c>
      <c r="C260" t="str">
        <f>_xlfn.XLOOKUP(School_Behavior[[#This Row],[School Name]],Maine_Schools[School Name],Maine_Schools[Grade Span],"Error")</f>
        <v>07-08</v>
      </c>
      <c r="D260" t="str">
        <f>_xlfn.XLOOKUP(School_Behavior[[#This Row],[School Name]],Maine_Schools[School Name],Maine_Schools[Comparison School Type],"Error")</f>
        <v>Non Charter</v>
      </c>
    </row>
    <row r="261" spans="1:4">
      <c r="A261" s="40" t="s">
        <v>81</v>
      </c>
      <c r="B261" s="40">
        <v>0.20579999999999998</v>
      </c>
      <c r="C261" t="str">
        <f>_xlfn.XLOOKUP(School_Behavior[[#This Row],[School Name]],Maine_Schools[School Name],Maine_Schools[Grade Span],"Error")</f>
        <v>09-12</v>
      </c>
      <c r="D261" t="str">
        <f>_xlfn.XLOOKUP(School_Behavior[[#This Row],[School Name]],Maine_Schools[School Name],Maine_Schools[Comparison School Type],"Error")</f>
        <v>Non Charter</v>
      </c>
    </row>
    <row r="262" spans="1:4" hidden="1">
      <c r="A262" s="40" t="s">
        <v>173</v>
      </c>
      <c r="B262" s="40">
        <v>2.4399999999999998E-2</v>
      </c>
      <c r="C262" t="str">
        <f>_xlfn.XLOOKUP(School_Behavior[[#This Row],[School Name]],Maine_Schools[School Name],Maine_Schools[Grade Span],"Error")</f>
        <v>05-08</v>
      </c>
      <c r="D262" s="42" t="str">
        <f>_xlfn.XLOOKUP(School_Behavior[[#This Row],[School Name]],Maine_Schools[School Name],Maine_Schools[Comparison School Type],"Error")</f>
        <v>Non Charter</v>
      </c>
    </row>
    <row r="263" spans="1:4" hidden="1">
      <c r="A263" s="40" t="s">
        <v>487</v>
      </c>
      <c r="B263" s="40">
        <v>0</v>
      </c>
      <c r="C263" t="str">
        <f>_xlfn.XLOOKUP(School_Behavior[[#This Row],[School Name]],Maine_Schools[School Name],Maine_Schools[Grade Span],"Error")</f>
        <v>KG-02</v>
      </c>
      <c r="D263" s="42" t="str">
        <f>_xlfn.XLOOKUP(School_Behavior[[#This Row],[School Name]],Maine_Schools[School Name],Maine_Schools[Comparison School Type],"Error")</f>
        <v>Non Charter</v>
      </c>
    </row>
    <row r="264" spans="1:4" hidden="1">
      <c r="A264" s="40" t="s">
        <v>60</v>
      </c>
      <c r="B264" s="40">
        <v>7.4000000000000003E-3</v>
      </c>
      <c r="C264" t="str">
        <f>_xlfn.XLOOKUP(School_Behavior[[#This Row],[School Name]],Maine_Schools[School Name],Maine_Schools[Grade Span],"Error")</f>
        <v>PK-04</v>
      </c>
      <c r="D264" s="42" t="str">
        <f>_xlfn.XLOOKUP(School_Behavior[[#This Row],[School Name]],Maine_Schools[School Name],Maine_Schools[Comparison School Type],"Error")</f>
        <v>Non Charter</v>
      </c>
    </row>
    <row r="265" spans="1:4">
      <c r="A265" s="40" t="s">
        <v>294</v>
      </c>
      <c r="B265" s="40">
        <v>4.9499999999999995E-2</v>
      </c>
      <c r="C265" t="str">
        <f>_xlfn.XLOOKUP(School_Behavior[[#This Row],[School Name]],Maine_Schools[School Name],Maine_Schools[Grade Span],"Error")</f>
        <v>09-12</v>
      </c>
      <c r="D265" t="str">
        <f>_xlfn.XLOOKUP(School_Behavior[[#This Row],[School Name]],Maine_Schools[School Name],Maine_Schools[Comparison School Type],"Error")</f>
        <v>Non Charter</v>
      </c>
    </row>
    <row r="266" spans="1:4" hidden="1">
      <c r="A266" s="40" t="s">
        <v>488</v>
      </c>
      <c r="B266" s="40">
        <v>4.1999999999999996E-2</v>
      </c>
      <c r="C266" t="str">
        <f>_xlfn.XLOOKUP(School_Behavior[[#This Row],[School Name]],Maine_Schools[School Name],Maine_Schools[Grade Span],"Error")</f>
        <v>06-08</v>
      </c>
      <c r="D266" s="42" t="str">
        <f>_xlfn.XLOOKUP(School_Behavior[[#This Row],[School Name]],Maine_Schools[School Name],Maine_Schools[Comparison School Type],"Error")</f>
        <v>Non Charter</v>
      </c>
    </row>
    <row r="267" spans="1:4" hidden="1">
      <c r="A267" s="40" t="s">
        <v>489</v>
      </c>
      <c r="B267" s="40">
        <v>8.0800000000000011E-2</v>
      </c>
      <c r="C267" t="str">
        <f>_xlfn.XLOOKUP(School_Behavior[[#This Row],[School Name]],Maine_Schools[School Name],Maine_Schools[Grade Span],"Error")</f>
        <v>06-08</v>
      </c>
      <c r="D267" t="str">
        <f>_xlfn.XLOOKUP(School_Behavior[[#This Row],[School Name]],Maine_Schools[School Name],Maine_Schools[Comparison School Type],"Error")</f>
        <v>Non Charter</v>
      </c>
    </row>
    <row r="268" spans="1:4" hidden="1">
      <c r="A268" s="40" t="s">
        <v>490</v>
      </c>
      <c r="B268" s="40">
        <v>7.9000000000000008E-3</v>
      </c>
      <c r="C268" t="str">
        <f>_xlfn.XLOOKUP(School_Behavior[[#This Row],[School Name]],Maine_Schools[School Name],Maine_Schools[Grade Span],"Error")</f>
        <v>PK-06</v>
      </c>
      <c r="D268" t="str">
        <f>_xlfn.XLOOKUP(School_Behavior[[#This Row],[School Name]],Maine_Schools[School Name],Maine_Schools[Comparison School Type],"Error")</f>
        <v>Non Charter</v>
      </c>
    </row>
    <row r="269" spans="1:4" hidden="1">
      <c r="A269" s="40" t="s">
        <v>369</v>
      </c>
      <c r="B269" s="40">
        <v>4.4999999999999997E-3</v>
      </c>
      <c r="C269" t="str">
        <f>_xlfn.XLOOKUP(School_Behavior[[#This Row],[School Name]],Maine_Schools[School Name],Maine_Schools[Grade Span],"Error")</f>
        <v>KG-05</v>
      </c>
      <c r="D269" t="str">
        <f>_xlfn.XLOOKUP(School_Behavior[[#This Row],[School Name]],Maine_Schools[School Name],Maine_Schools[Comparison School Type],"Error")</f>
        <v>Non Charter</v>
      </c>
    </row>
    <row r="270" spans="1:4" hidden="1">
      <c r="A270" s="40" t="s">
        <v>491</v>
      </c>
      <c r="B270" s="40">
        <v>8.7999999999999988E-3</v>
      </c>
      <c r="C270" t="str">
        <f>_xlfn.XLOOKUP(School_Behavior[[#This Row],[School Name]],Maine_Schools[School Name],Maine_Schools[Grade Span],"Error")</f>
        <v>01-04</v>
      </c>
      <c r="D270" s="42" t="str">
        <f>_xlfn.XLOOKUP(School_Behavior[[#This Row],[School Name]],Maine_Schools[School Name],Maine_Schools[Comparison School Type],"Error")</f>
        <v>Non Charter</v>
      </c>
    </row>
    <row r="271" spans="1:4" hidden="1">
      <c r="A271" s="40" t="s">
        <v>372</v>
      </c>
      <c r="B271" s="40">
        <v>2.8999999999999998E-3</v>
      </c>
      <c r="C271" t="str">
        <f>_xlfn.XLOOKUP(School_Behavior[[#This Row],[School Name]],Maine_Schools[School Name],Maine_Schools[Grade Span],"Error")</f>
        <v>PK-05</v>
      </c>
      <c r="D271" t="str">
        <f>_xlfn.XLOOKUP(School_Behavior[[#This Row],[School Name]],Maine_Schools[School Name],Maine_Schools[Comparison School Type],"Error")</f>
        <v>Non Charter</v>
      </c>
    </row>
    <row r="272" spans="1:4" hidden="1">
      <c r="A272" s="40" t="s">
        <v>302</v>
      </c>
      <c r="B272" s="40">
        <v>2.3199999999999998E-2</v>
      </c>
      <c r="C272" t="str">
        <f>_xlfn.XLOOKUP(School_Behavior[[#This Row],[School Name]],Maine_Schools[School Name],Maine_Schools[Grade Span],"Error")</f>
        <v>PK-06</v>
      </c>
      <c r="D272" t="str">
        <f>_xlfn.XLOOKUP(School_Behavior[[#This Row],[School Name]],Maine_Schools[School Name],Maine_Schools[Comparison School Type],"Error")</f>
        <v>Non Charter</v>
      </c>
    </row>
    <row r="273" spans="1:4" hidden="1">
      <c r="A273" s="40" t="s">
        <v>334</v>
      </c>
      <c r="B273" s="40">
        <v>6.0000000000000001E-3</v>
      </c>
      <c r="C273" t="str">
        <f>_xlfn.XLOOKUP(School_Behavior[[#This Row],[School Name]],Maine_Schools[School Name],Maine_Schools[Grade Span],"Error")</f>
        <v>PK-02</v>
      </c>
      <c r="D273" s="42" t="str">
        <f>_xlfn.XLOOKUP(School_Behavior[[#This Row],[School Name]],Maine_Schools[School Name],Maine_Schools[Comparison School Type],"Error")</f>
        <v>Non Charter</v>
      </c>
    </row>
    <row r="274" spans="1:4" hidden="1">
      <c r="A274" s="40" t="s">
        <v>492</v>
      </c>
      <c r="B274" s="40">
        <v>7.8800000000000009E-2</v>
      </c>
      <c r="C274" t="str">
        <f>_xlfn.XLOOKUP(School_Behavior[[#This Row],[School Name]],Maine_Schools[School Name],Maine_Schools[Grade Span],"Error")</f>
        <v>PK-06</v>
      </c>
      <c r="D274" s="42" t="str">
        <f>_xlfn.XLOOKUP(School_Behavior[[#This Row],[School Name]],Maine_Schools[School Name],Maine_Schools[Comparison School Type],"Error")</f>
        <v>Non Charter</v>
      </c>
    </row>
    <row r="275" spans="1:4" hidden="1">
      <c r="A275" s="40" t="s">
        <v>375</v>
      </c>
      <c r="B275" s="40">
        <v>0.1191</v>
      </c>
      <c r="C275" t="str">
        <f>_xlfn.XLOOKUP(School_Behavior[[#This Row],[School Name]],Maine_Schools[School Name],Maine_Schools[Grade Span],"Error")</f>
        <v>PK-08</v>
      </c>
      <c r="D275" t="str">
        <f>_xlfn.XLOOKUP(School_Behavior[[#This Row],[School Name]],Maine_Schools[School Name],Maine_Schools[Comparison School Type],"Error")</f>
        <v>Non Charter</v>
      </c>
    </row>
    <row r="276" spans="1:4">
      <c r="A276" s="40" t="s">
        <v>153</v>
      </c>
      <c r="B276" s="40">
        <v>6.9699999999999998E-2</v>
      </c>
      <c r="C276" t="str">
        <f>_xlfn.XLOOKUP(School_Behavior[[#This Row],[School Name]],Maine_Schools[School Name],Maine_Schools[Grade Span],"Error")</f>
        <v>09-12</v>
      </c>
      <c r="D276" s="42" t="str">
        <f>_xlfn.XLOOKUP(School_Behavior[[#This Row],[School Name]],Maine_Schools[School Name],Maine_Schools[Comparison School Type],"Error")</f>
        <v>Non Charter</v>
      </c>
    </row>
    <row r="277" spans="1:4" hidden="1">
      <c r="A277" s="40" t="s">
        <v>494</v>
      </c>
      <c r="B277" s="40">
        <v>4.2499999999999996E-2</v>
      </c>
      <c r="C277" t="str">
        <f>_xlfn.XLOOKUP(School_Behavior[[#This Row],[School Name]],Maine_Schools[School Name],Maine_Schools[Grade Span],"Error")</f>
        <v>PK-08</v>
      </c>
      <c r="D277" t="str">
        <f>_xlfn.XLOOKUP(School_Behavior[[#This Row],[School Name]],Maine_Schools[School Name],Maine_Schools[Comparison School Type],"Error")</f>
        <v>Non Charter</v>
      </c>
    </row>
    <row r="278" spans="1:4" hidden="1">
      <c r="A278" s="40" t="s">
        <v>495</v>
      </c>
      <c r="B278" s="40">
        <v>0</v>
      </c>
      <c r="C278" t="str">
        <f>_xlfn.XLOOKUP(School_Behavior[[#This Row],[School Name]],Maine_Schools[School Name],Maine_Schools[Grade Span],"Error")</f>
        <v>PK-05</v>
      </c>
      <c r="D278" t="str">
        <f>_xlfn.XLOOKUP(School_Behavior[[#This Row],[School Name]],Maine_Schools[School Name],Maine_Schools[Comparison School Type],"Error")</f>
        <v>Non Charter</v>
      </c>
    </row>
    <row r="279" spans="1:4" hidden="1">
      <c r="A279" s="40" t="s">
        <v>154</v>
      </c>
      <c r="B279" s="40">
        <v>0.12459999999999999</v>
      </c>
      <c r="C279" t="str">
        <f>_xlfn.XLOOKUP(School_Behavior[[#This Row],[School Name]],Maine_Schools[School Name],Maine_Schools[Grade Span],"Error")</f>
        <v>PK-06</v>
      </c>
      <c r="D279" s="42" t="str">
        <f>_xlfn.XLOOKUP(School_Behavior[[#This Row],[School Name]],Maine_Schools[School Name],Maine_Schools[Comparison School Type],"Error")</f>
        <v>Non Charter</v>
      </c>
    </row>
    <row r="280" spans="1:4">
      <c r="A280" s="40" t="s">
        <v>121</v>
      </c>
      <c r="B280" s="40">
        <v>0.33329999999999999</v>
      </c>
      <c r="C280" t="str">
        <f>_xlfn.XLOOKUP(School_Behavior[[#This Row],[School Name]],Maine_Schools[School Name],Maine_Schools[Grade Span],"Error")</f>
        <v>09-12</v>
      </c>
      <c r="D280" t="str">
        <f>_xlfn.XLOOKUP(School_Behavior[[#This Row],[School Name]],Maine_Schools[School Name],Maine_Schools[Comparison School Type],"Error")</f>
        <v>Non Charter</v>
      </c>
    </row>
    <row r="281" spans="1:4" hidden="1">
      <c r="A281" s="40" t="s">
        <v>157</v>
      </c>
      <c r="B281" s="40">
        <v>0</v>
      </c>
      <c r="C281" t="str">
        <f>_xlfn.XLOOKUP(School_Behavior[[#This Row],[School Name]],Maine_Schools[School Name],Maine_Schools[Grade Span],"Error")</f>
        <v>PK-05</v>
      </c>
      <c r="D281" s="42" t="str">
        <f>_xlfn.XLOOKUP(School_Behavior[[#This Row],[School Name]],Maine_Schools[School Name],Maine_Schools[Comparison School Type],"Error")</f>
        <v>Non Charter</v>
      </c>
    </row>
    <row r="282" spans="1:4" hidden="1">
      <c r="A282" s="40" t="s">
        <v>496</v>
      </c>
      <c r="B282" s="40">
        <v>0</v>
      </c>
      <c r="C282" t="str">
        <f>_xlfn.XLOOKUP(School_Behavior[[#This Row],[School Name]],Maine_Schools[School Name],Maine_Schools[Grade Span],"Error")</f>
        <v>PK-02</v>
      </c>
      <c r="D282" t="str">
        <f>_xlfn.XLOOKUP(School_Behavior[[#This Row],[School Name]],Maine_Schools[School Name],Maine_Schools[Comparison School Type],"Error")</f>
        <v>Non Charter</v>
      </c>
    </row>
    <row r="283" spans="1:4" hidden="1">
      <c r="A283" s="40" t="s">
        <v>377</v>
      </c>
      <c r="B283" s="40">
        <v>1.6400000000000001E-2</v>
      </c>
      <c r="C283" t="str">
        <f>_xlfn.XLOOKUP(School_Behavior[[#This Row],[School Name]],Maine_Schools[School Name],Maine_Schools[Grade Span],"Error")</f>
        <v>PK-04</v>
      </c>
      <c r="D283" t="str">
        <f>_xlfn.XLOOKUP(School_Behavior[[#This Row],[School Name]],Maine_Schools[School Name],Maine_Schools[Comparison School Type],"Error")</f>
        <v>Non Charter</v>
      </c>
    </row>
    <row r="284" spans="1:4">
      <c r="A284" s="40" t="s">
        <v>61</v>
      </c>
      <c r="B284" s="40">
        <v>0.30579999999999996</v>
      </c>
      <c r="C284" t="str">
        <f>_xlfn.XLOOKUP(School_Behavior[[#This Row],[School Name]],Maine_Schools[School Name],Maine_Schools[Grade Span],"Error")</f>
        <v>09-12</v>
      </c>
      <c r="D284" s="42" t="str">
        <f>_xlfn.XLOOKUP(School_Behavior[[#This Row],[School Name]],Maine_Schools[School Name],Maine_Schools[Comparison School Type],"Error")</f>
        <v>Non Charter</v>
      </c>
    </row>
    <row r="285" spans="1:4" hidden="1">
      <c r="A285" s="40" t="s">
        <v>184</v>
      </c>
      <c r="B285" s="40">
        <v>0.20680000000000001</v>
      </c>
      <c r="C285" t="str">
        <f>_xlfn.XLOOKUP(School_Behavior[[#This Row],[School Name]],Maine_Schools[School Name],Maine_Schools[Grade Span],"Error")</f>
        <v>05-08</v>
      </c>
      <c r="D285" t="str">
        <f>_xlfn.XLOOKUP(School_Behavior[[#This Row],[School Name]],Maine_Schools[School Name],Maine_Schools[Comparison School Type],"Error")</f>
        <v>Non Charter</v>
      </c>
    </row>
    <row r="286" spans="1:4" hidden="1">
      <c r="A286" s="40" t="s">
        <v>497</v>
      </c>
      <c r="B286" s="40">
        <v>6.4999999999999997E-3</v>
      </c>
      <c r="C286" t="str">
        <f>_xlfn.XLOOKUP(School_Behavior[[#This Row],[School Name]],Maine_Schools[School Name],Maine_Schools[Grade Span],"Error")</f>
        <v>PK-05</v>
      </c>
      <c r="D286" t="str">
        <f>_xlfn.XLOOKUP(School_Behavior[[#This Row],[School Name]],Maine_Schools[School Name],Maine_Schools[Comparison School Type],"Error")</f>
        <v>Non Charter</v>
      </c>
    </row>
    <row r="287" spans="1:4">
      <c r="A287" s="40" t="s">
        <v>127</v>
      </c>
      <c r="B287" s="40">
        <v>0.21549999999999997</v>
      </c>
      <c r="C287" t="str">
        <f>_xlfn.XLOOKUP(School_Behavior[[#This Row],[School Name]],Maine_Schools[School Name],Maine_Schools[Grade Span],"Error")</f>
        <v>09-12</v>
      </c>
      <c r="D287" s="42" t="str">
        <f>_xlfn.XLOOKUP(School_Behavior[[#This Row],[School Name]],Maine_Schools[School Name],Maine_Schools[Comparison School Type],"Error")</f>
        <v>Non Charter</v>
      </c>
    </row>
    <row r="288" spans="1:4">
      <c r="A288" s="40" t="s">
        <v>381</v>
      </c>
      <c r="B288" s="40">
        <v>8.320000000000001E-2</v>
      </c>
      <c r="C288" t="str">
        <f>_xlfn.XLOOKUP(School_Behavior[[#This Row],[School Name]],Maine_Schools[School Name],Maine_Schools[Grade Span],"Error")</f>
        <v>09-12</v>
      </c>
      <c r="D288" t="str">
        <f>_xlfn.XLOOKUP(School_Behavior[[#This Row],[School Name]],Maine_Schools[School Name],Maine_Schools[Comparison School Type],"Error")</f>
        <v>Non Charter</v>
      </c>
    </row>
    <row r="289" spans="1:4" hidden="1">
      <c r="A289" s="40" t="s">
        <v>382</v>
      </c>
      <c r="B289" s="40">
        <v>6.0699999999999997E-2</v>
      </c>
      <c r="C289" t="str">
        <f>_xlfn.XLOOKUP(School_Behavior[[#This Row],[School Name]],Maine_Schools[School Name],Maine_Schools[Grade Span],"Error")</f>
        <v>06-08</v>
      </c>
      <c r="D289" t="str">
        <f>_xlfn.XLOOKUP(School_Behavior[[#This Row],[School Name]],Maine_Schools[School Name],Maine_Schools[Comparison School Type],"Error")</f>
        <v>Non Charter</v>
      </c>
    </row>
    <row r="290" spans="1:4">
      <c r="A290" s="40" t="s">
        <v>133</v>
      </c>
      <c r="B290" s="40">
        <v>0.26790000000000003</v>
      </c>
      <c r="C290" t="str">
        <f>_xlfn.XLOOKUP(School_Behavior[[#This Row],[School Name]],Maine_Schools[School Name],Maine_Schools[Grade Span],"Error")</f>
        <v>09-12</v>
      </c>
      <c r="D290" s="42" t="str">
        <f>_xlfn.XLOOKUP(School_Behavior[[#This Row],[School Name]],Maine_Schools[School Name],Maine_Schools[Comparison School Type],"Error")</f>
        <v>Non Charter</v>
      </c>
    </row>
    <row r="291" spans="1:4" hidden="1">
      <c r="A291" s="40" t="s">
        <v>136</v>
      </c>
      <c r="B291" s="40">
        <v>0.5242</v>
      </c>
      <c r="C291" t="str">
        <f>_xlfn.XLOOKUP(School_Behavior[[#This Row],[School Name]],Maine_Schools[School Name],Maine_Schools[Grade Span],"Error")</f>
        <v>06-08</v>
      </c>
      <c r="D291" t="str">
        <f>_xlfn.XLOOKUP(School_Behavior[[#This Row],[School Name]],Maine_Schools[School Name],Maine_Schools[Comparison School Type],"Error")</f>
        <v>Non Charter</v>
      </c>
    </row>
    <row r="292" spans="1:4">
      <c r="A292" s="40" t="s">
        <v>229</v>
      </c>
      <c r="B292" s="40">
        <v>5.2600000000000001E-2</v>
      </c>
      <c r="C292" t="str">
        <f>_xlfn.XLOOKUP(School_Behavior[[#This Row],[School Name]],Maine_Schools[School Name],Maine_Schools[Grade Span],"Error")</f>
        <v>09-12</v>
      </c>
      <c r="D292" t="str">
        <f>_xlfn.XLOOKUP(School_Behavior[[#This Row],[School Name]],Maine_Schools[School Name],Maine_Schools[Comparison School Type],"Error")</f>
        <v>Non Charter</v>
      </c>
    </row>
    <row r="293" spans="1:4" hidden="1">
      <c r="A293" s="40" t="s">
        <v>187</v>
      </c>
      <c r="B293" s="40">
        <v>2.4400000000000002E-2</v>
      </c>
      <c r="C293" t="str">
        <f>_xlfn.XLOOKUP(School_Behavior[[#This Row],[School Name]],Maine_Schools[School Name],Maine_Schools[Grade Span],"Error")</f>
        <v>05-08</v>
      </c>
      <c r="D293" t="str">
        <f>_xlfn.XLOOKUP(School_Behavior[[#This Row],[School Name]],Maine_Schools[School Name],Maine_Schools[Comparison School Type],"Error")</f>
        <v>Non Charter</v>
      </c>
    </row>
    <row r="294" spans="1:4" hidden="1">
      <c r="A294" s="40" t="s">
        <v>498</v>
      </c>
      <c r="B294" s="40">
        <v>0</v>
      </c>
      <c r="C294" t="str">
        <f>_xlfn.XLOOKUP(School_Behavior[[#This Row],[School Name]],Maine_Schools[School Name],Maine_Schools[Grade Span],"Error")</f>
        <v>PK-05</v>
      </c>
      <c r="D294" t="str">
        <f>_xlfn.XLOOKUP(School_Behavior[[#This Row],[School Name]],Maine_Schools[School Name],Maine_Schools[Comparison School Type],"Error")</f>
        <v>Non Charter</v>
      </c>
    </row>
    <row r="295" spans="1:4" hidden="1">
      <c r="A295" s="40" t="s">
        <v>160</v>
      </c>
      <c r="B295" s="40">
        <v>0</v>
      </c>
      <c r="C295" t="str">
        <f>_xlfn.XLOOKUP(School_Behavior[[#This Row],[School Name]],Maine_Schools[School Name],Maine_Schools[Grade Span],"Error")</f>
        <v>KG-05</v>
      </c>
      <c r="D295" t="str">
        <f>_xlfn.XLOOKUP(School_Behavior[[#This Row],[School Name]],Maine_Schools[School Name],Maine_Schools[Comparison School Type],"Error")</f>
        <v>Non Charter</v>
      </c>
    </row>
    <row r="296" spans="1:4">
      <c r="A296" s="40" t="s">
        <v>87</v>
      </c>
      <c r="B296" s="40">
        <v>0.25309999999999999</v>
      </c>
      <c r="C296" t="str">
        <f>_xlfn.XLOOKUP(School_Behavior[[#This Row],[School Name]],Maine_Schools[School Name],Maine_Schools[Grade Span],"Error")</f>
        <v>09-12</v>
      </c>
      <c r="D296" t="str">
        <f>_xlfn.XLOOKUP(School_Behavior[[#This Row],[School Name]],Maine_Schools[School Name],Maine_Schools[Comparison School Type],"Error")</f>
        <v>Non Charter</v>
      </c>
    </row>
    <row r="297" spans="1:4" hidden="1">
      <c r="A297" s="40" t="s">
        <v>192</v>
      </c>
      <c r="B297" s="40">
        <v>0.15289999999999998</v>
      </c>
      <c r="C297" t="str">
        <f>_xlfn.XLOOKUP(School_Behavior[[#This Row],[School Name]],Maine_Schools[School Name],Maine_Schools[Grade Span],"Error")</f>
        <v>06-08</v>
      </c>
      <c r="D297" t="str">
        <f>_xlfn.XLOOKUP(School_Behavior[[#This Row],[School Name]],Maine_Schools[School Name],Maine_Schools[Comparison School Type],"Error")</f>
        <v>Non Charter</v>
      </c>
    </row>
    <row r="298" spans="1:4" hidden="1">
      <c r="A298" s="40" t="s">
        <v>390</v>
      </c>
      <c r="B298" s="40">
        <v>0</v>
      </c>
      <c r="C298" t="str">
        <f>_xlfn.XLOOKUP(School_Behavior[[#This Row],[School Name]],Maine_Schools[School Name],Maine_Schools[Grade Span],"Error")</f>
        <v>PK-05</v>
      </c>
      <c r="D298" t="str">
        <f>_xlfn.XLOOKUP(School_Behavior[[#This Row],[School Name]],Maine_Schools[School Name],Maine_Schools[Comparison School Type],"Error")</f>
        <v>Non Charter</v>
      </c>
    </row>
    <row r="299" spans="1:4" hidden="1">
      <c r="A299" s="40" t="s">
        <v>145</v>
      </c>
      <c r="B299" s="40">
        <v>0.2288</v>
      </c>
      <c r="C299" t="str">
        <f>_xlfn.XLOOKUP(School_Behavior[[#This Row],[School Name]],Maine_Schools[School Name],Maine_Schools[Grade Span],"Error")</f>
        <v>07-12</v>
      </c>
      <c r="D299" s="42" t="str">
        <f>_xlfn.XLOOKUP(School_Behavior[[#This Row],[School Name]],Maine_Schools[School Name],Maine_Schools[Comparison School Type],"Error")</f>
        <v>Non Charter</v>
      </c>
    </row>
    <row r="300" spans="1:4" hidden="1">
      <c r="A300" s="40" t="s">
        <v>499</v>
      </c>
      <c r="B300" s="40">
        <v>0</v>
      </c>
      <c r="C300" t="str">
        <f>_xlfn.XLOOKUP(School_Behavior[[#This Row],[School Name]],Maine_Schools[School Name],Maine_Schools[Grade Span],"Error")</f>
        <v>PK-04</v>
      </c>
      <c r="D300" s="42" t="str">
        <f>_xlfn.XLOOKUP(School_Behavior[[#This Row],[School Name]],Maine_Schools[School Name],Maine_Schools[Comparison School Type],"Error")</f>
        <v>Non Charter</v>
      </c>
    </row>
    <row r="301" spans="1:4" hidden="1">
      <c r="A301" s="40" t="s">
        <v>500</v>
      </c>
      <c r="B301" s="40">
        <v>0</v>
      </c>
      <c r="C301" t="str">
        <f>_xlfn.XLOOKUP(School_Behavior[[#This Row],[School Name]],Maine_Schools[School Name],Maine_Schools[Grade Span],"Error")</f>
        <v>PK-PK</v>
      </c>
      <c r="D301" t="str">
        <f>_xlfn.XLOOKUP(School_Behavior[[#This Row],[School Name]],Maine_Schools[School Name],Maine_Schools[Comparison School Type],"Error")</f>
        <v>Non Charter</v>
      </c>
    </row>
    <row r="302" spans="1:4" hidden="1">
      <c r="A302" s="40" t="s">
        <v>322</v>
      </c>
      <c r="B302" s="40">
        <v>0.17179999999999998</v>
      </c>
      <c r="C302" t="str">
        <f>_xlfn.XLOOKUP(School_Behavior[[#This Row],[School Name]],Maine_Schools[School Name],Maine_Schools[Grade Span],"Error")</f>
        <v>08-12</v>
      </c>
      <c r="D302" t="str">
        <f>_xlfn.XLOOKUP(School_Behavior[[#This Row],[School Name]],Maine_Schools[School Name],Maine_Schools[Comparison School Type],"Error")</f>
        <v>Non Charter</v>
      </c>
    </row>
    <row r="303" spans="1:4" hidden="1">
      <c r="A303" s="40" t="s">
        <v>197</v>
      </c>
      <c r="B303" s="40">
        <v>0.14730000000000001</v>
      </c>
      <c r="C303" t="str">
        <f>_xlfn.XLOOKUP(School_Behavior[[#This Row],[School Name]],Maine_Schools[School Name],Maine_Schools[Grade Span],"Error")</f>
        <v>06-07</v>
      </c>
      <c r="D303" t="str">
        <f>_xlfn.XLOOKUP(School_Behavior[[#This Row],[School Name]],Maine_Schools[School Name],Maine_Schools[Comparison School Type],"Error")</f>
        <v>Non Charter</v>
      </c>
    </row>
    <row r="304" spans="1:4">
      <c r="A304" s="40" t="s">
        <v>201</v>
      </c>
      <c r="B304" s="40">
        <v>0.15080000000000002</v>
      </c>
      <c r="C304" t="str">
        <f>_xlfn.XLOOKUP(School_Behavior[[#This Row],[School Name]],Maine_Schools[School Name],Maine_Schools[Grade Span],"Error")</f>
        <v>09-12</v>
      </c>
      <c r="D304" t="str">
        <f>_xlfn.XLOOKUP(School_Behavior[[#This Row],[School Name]],Maine_Schools[School Name],Maine_Schools[Comparison School Type],"Error")</f>
        <v>Non Charter</v>
      </c>
    </row>
    <row r="305" spans="1:4" hidden="1">
      <c r="A305" s="40" t="s">
        <v>297</v>
      </c>
      <c r="B305" s="40">
        <v>0</v>
      </c>
      <c r="C305" t="str">
        <f>_xlfn.XLOOKUP(School_Behavior[[#This Row],[School Name]],Maine_Schools[School Name],Maine_Schools[Grade Span],"Error")</f>
        <v>05-08</v>
      </c>
      <c r="D305" s="42" t="str">
        <f>_xlfn.XLOOKUP(School_Behavior[[#This Row],[School Name]],Maine_Schools[School Name],Maine_Schools[Comparison School Type],"Error")</f>
        <v>Non Charter</v>
      </c>
    </row>
    <row r="306" spans="1:4" hidden="1">
      <c r="A306" s="40" t="s">
        <v>502</v>
      </c>
      <c r="B306" s="40">
        <v>7.1999999999999998E-3</v>
      </c>
      <c r="C306" t="str">
        <f>_xlfn.XLOOKUP(School_Behavior[[#This Row],[School Name]],Maine_Schools[School Name],Maine_Schools[Grade Span],"Error")</f>
        <v>KG-04</v>
      </c>
      <c r="D306" t="str">
        <f>_xlfn.XLOOKUP(School_Behavior[[#This Row],[School Name]],Maine_Schools[School Name],Maine_Schools[Comparison School Type],"Error")</f>
        <v>Non Charter</v>
      </c>
    </row>
    <row r="307" spans="1:4" hidden="1">
      <c r="A307" s="40" t="s">
        <v>503</v>
      </c>
      <c r="B307" s="40">
        <v>0</v>
      </c>
      <c r="C307" t="str">
        <f>_xlfn.XLOOKUP(School_Behavior[[#This Row],[School Name]],Maine_Schools[School Name],Maine_Schools[Grade Span],"Error")</f>
        <v>PK-KG</v>
      </c>
      <c r="D307" s="42" t="str">
        <f>_xlfn.XLOOKUP(School_Behavior[[#This Row],[School Name]],Maine_Schools[School Name],Maine_Schools[Comparison School Type],"Error")</f>
        <v>Non Charter</v>
      </c>
    </row>
    <row r="308" spans="1:4">
      <c r="A308" s="40" t="s">
        <v>165</v>
      </c>
      <c r="B308" s="40">
        <v>2.3999999999999998E-3</v>
      </c>
      <c r="C308" t="str">
        <f>_xlfn.XLOOKUP(School_Behavior[[#This Row],[School Name]],Maine_Schools[School Name],Maine_Schools[Grade Span],"Error")</f>
        <v>09-12</v>
      </c>
      <c r="D308" s="42" t="str">
        <f>_xlfn.XLOOKUP(School_Behavior[[#This Row],[School Name]],Maine_Schools[School Name],Maine_Schools[Comparison School Type],"Error")</f>
        <v>Non Charter</v>
      </c>
    </row>
    <row r="309" spans="1:4" hidden="1">
      <c r="A309" s="40" t="s">
        <v>256</v>
      </c>
      <c r="B309" s="40">
        <v>0</v>
      </c>
      <c r="C309" t="str">
        <f>_xlfn.XLOOKUP(School_Behavior[[#This Row],[School Name]],Maine_Schools[School Name],Maine_Schools[Grade Span],"Error")</f>
        <v>05-08</v>
      </c>
      <c r="D309" t="str">
        <f>_xlfn.XLOOKUP(School_Behavior[[#This Row],[School Name]],Maine_Schools[School Name],Maine_Schools[Comparison School Type],"Error")</f>
        <v>Non Charter</v>
      </c>
    </row>
    <row r="310" spans="1:4" hidden="1">
      <c r="A310" s="40" t="s">
        <v>400</v>
      </c>
      <c r="B310" s="40">
        <v>0</v>
      </c>
      <c r="C310" t="str">
        <f>_xlfn.XLOOKUP(School_Behavior[[#This Row],[School Name]],Maine_Schools[School Name],Maine_Schools[Grade Span],"Error")</f>
        <v>KG-05</v>
      </c>
      <c r="D310" t="str">
        <f>_xlfn.XLOOKUP(School_Behavior[[#This Row],[School Name]],Maine_Schools[School Name],Maine_Schools[Comparison School Type],"Error")</f>
        <v>Non Charter</v>
      </c>
    </row>
    <row r="311" spans="1:4">
      <c r="A311" s="40" t="s">
        <v>91</v>
      </c>
      <c r="B311" s="40">
        <v>0.2051</v>
      </c>
      <c r="C311" t="str">
        <f>_xlfn.XLOOKUP(School_Behavior[[#This Row],[School Name]],Maine_Schools[School Name],Maine_Schools[Grade Span],"Error")</f>
        <v>09-12</v>
      </c>
      <c r="D311" t="str">
        <f>_xlfn.XLOOKUP(School_Behavior[[#This Row],[School Name]],Maine_Schools[School Name],Maine_Schools[Comparison School Type],"Error")</f>
        <v>Non Charter</v>
      </c>
    </row>
    <row r="312" spans="1:4" hidden="1">
      <c r="A312" s="40" t="s">
        <v>150</v>
      </c>
      <c r="B312" s="40">
        <v>0.42949999999999999</v>
      </c>
      <c r="C312" t="str">
        <f>_xlfn.XLOOKUP(School_Behavior[[#This Row],[School Name]],Maine_Schools[School Name],Maine_Schools[Grade Span],"Error")</f>
        <v>06-08</v>
      </c>
      <c r="D312" s="42" t="str">
        <f>_xlfn.XLOOKUP(School_Behavior[[#This Row],[School Name]],Maine_Schools[School Name],Maine_Schools[Comparison School Type],"Error")</f>
        <v>Non Charter</v>
      </c>
    </row>
    <row r="313" spans="1:4">
      <c r="A313" s="40" t="s">
        <v>97</v>
      </c>
      <c r="B313" s="40">
        <v>0.315</v>
      </c>
      <c r="C313" t="str">
        <f>_xlfn.XLOOKUP(School_Behavior[[#This Row],[School Name]],Maine_Schools[School Name],Maine_Schools[Grade Span],"Error")</f>
        <v>09-12</v>
      </c>
      <c r="D313" t="str">
        <f>_xlfn.XLOOKUP(School_Behavior[[#This Row],[School Name]],Maine_Schools[School Name],Maine_Schools[Comparison School Type],"Error")</f>
        <v>Non Charter</v>
      </c>
    </row>
    <row r="314" spans="1:4" hidden="1">
      <c r="A314" s="40" t="s">
        <v>403</v>
      </c>
      <c r="B314" s="40">
        <v>1.9E-3</v>
      </c>
      <c r="C314" t="str">
        <f>_xlfn.XLOOKUP(School_Behavior[[#This Row],[School Name]],Maine_Schools[School Name],Maine_Schools[Grade Span],"Error")</f>
        <v>PK-05</v>
      </c>
      <c r="D314" s="42" t="str">
        <f>_xlfn.XLOOKUP(School_Behavior[[#This Row],[School Name]],Maine_Schools[School Name],Maine_Schools[Comparison School Type],"Error")</f>
        <v>Non Charter</v>
      </c>
    </row>
    <row r="315" spans="1:4">
      <c r="A315" s="40" t="s">
        <v>170</v>
      </c>
      <c r="B315" s="40">
        <v>0.20960000000000001</v>
      </c>
      <c r="C315" t="str">
        <f>_xlfn.XLOOKUP(School_Behavior[[#This Row],[School Name]],Maine_Schools[School Name],Maine_Schools[Grade Span],"Error")</f>
        <v>09-12</v>
      </c>
      <c r="D315" t="str">
        <f>_xlfn.XLOOKUP(School_Behavior[[#This Row],[School Name]],Maine_Schools[School Name],Maine_Schools[Comparison School Type],"Error")</f>
        <v>Non Charter</v>
      </c>
    </row>
    <row r="316" spans="1:4" hidden="1">
      <c r="A316" s="40" t="s">
        <v>126</v>
      </c>
      <c r="B316" s="40">
        <v>8.8400000000000006E-2</v>
      </c>
      <c r="C316" t="str">
        <f>_xlfn.XLOOKUP(School_Behavior[[#This Row],[School Name]],Maine_Schools[School Name],Maine_Schools[Grade Span],"Error")</f>
        <v>PK-04</v>
      </c>
      <c r="D316" t="str">
        <f>_xlfn.XLOOKUP(School_Behavior[[#This Row],[School Name]],Maine_Schools[School Name],Maine_Schools[Comparison School Type],"Error")</f>
        <v>Non Charter</v>
      </c>
    </row>
    <row r="317" spans="1:4">
      <c r="A317" s="40" t="s">
        <v>155</v>
      </c>
      <c r="B317" s="40">
        <v>0.32149999999999995</v>
      </c>
      <c r="C317" t="str">
        <f>_xlfn.XLOOKUP(School_Behavior[[#This Row],[School Name]],Maine_Schools[School Name],Maine_Schools[Grade Span],"Error")</f>
        <v>09-12</v>
      </c>
      <c r="D317" t="str">
        <f>_xlfn.XLOOKUP(School_Behavior[[#This Row],[School Name]],Maine_Schools[School Name],Maine_Schools[Comparison School Type],"Error")</f>
        <v>Non Charter</v>
      </c>
    </row>
    <row r="318" spans="1:4" hidden="1">
      <c r="A318" s="40" t="s">
        <v>505</v>
      </c>
      <c r="B318" s="40">
        <v>0.13720000000000002</v>
      </c>
      <c r="C318" t="str">
        <f>_xlfn.XLOOKUP(School_Behavior[[#This Row],[School Name]],Maine_Schools[School Name],Maine_Schools[Grade Span],"Error")</f>
        <v>06-08</v>
      </c>
      <c r="D318" s="42" t="str">
        <f>_xlfn.XLOOKUP(School_Behavior[[#This Row],[School Name]],Maine_Schools[School Name],Maine_Schools[Comparison School Type],"Error")</f>
        <v>Non Charter</v>
      </c>
    </row>
    <row r="319" spans="1:4" hidden="1">
      <c r="A319" s="40" t="s">
        <v>174</v>
      </c>
      <c r="B319" s="40">
        <v>0</v>
      </c>
      <c r="C319" t="str">
        <f>_xlfn.XLOOKUP(School_Behavior[[#This Row],[School Name]],Maine_Schools[School Name],Maine_Schools[Grade Span],"Error")</f>
        <v>PK-06</v>
      </c>
      <c r="D319" t="str">
        <f>_xlfn.XLOOKUP(School_Behavior[[#This Row],[School Name]],Maine_Schools[School Name],Maine_Schools[Comparison School Type],"Error")</f>
        <v>Non Charter</v>
      </c>
    </row>
    <row r="320" spans="1:4" hidden="1">
      <c r="A320" s="40" t="s">
        <v>207</v>
      </c>
      <c r="B320" s="40">
        <v>6.7500000000000004E-2</v>
      </c>
      <c r="C320" t="str">
        <f>_xlfn.XLOOKUP(School_Behavior[[#This Row],[School Name]],Maine_Schools[School Name],Maine_Schools[Grade Span],"Error")</f>
        <v>PK-06</v>
      </c>
      <c r="D320" s="42" t="str">
        <f>_xlfn.XLOOKUP(School_Behavior[[#This Row],[School Name]],Maine_Schools[School Name],Maine_Schools[Comparison School Type],"Error")</f>
        <v>Non Charter</v>
      </c>
    </row>
    <row r="321" spans="1:4">
      <c r="A321" s="40" t="s">
        <v>178</v>
      </c>
      <c r="B321" s="40">
        <v>0.14510000000000001</v>
      </c>
      <c r="C321" t="str">
        <f>_xlfn.XLOOKUP(School_Behavior[[#This Row],[School Name]],Maine_Schools[School Name],Maine_Schools[Grade Span],"Error")</f>
        <v>09-12</v>
      </c>
      <c r="D321" t="str">
        <f>_xlfn.XLOOKUP(School_Behavior[[#This Row],[School Name]],Maine_Schools[School Name],Maine_Schools[Comparison School Type],"Error")</f>
        <v>Non Charter</v>
      </c>
    </row>
    <row r="322" spans="1:4" hidden="1">
      <c r="A322" s="40" t="s">
        <v>211</v>
      </c>
      <c r="B322" s="40">
        <v>0.129</v>
      </c>
      <c r="C322" t="str">
        <f>_xlfn.XLOOKUP(School_Behavior[[#This Row],[School Name]],Maine_Schools[School Name],Maine_Schools[Grade Span],"Error")</f>
        <v>07-08</v>
      </c>
      <c r="D322" t="str">
        <f>_xlfn.XLOOKUP(School_Behavior[[#This Row],[School Name]],Maine_Schools[School Name],Maine_Schools[Comparison School Type],"Error")</f>
        <v>Non Charter</v>
      </c>
    </row>
    <row r="323" spans="1:4" hidden="1">
      <c r="A323" s="40" t="s">
        <v>410</v>
      </c>
      <c r="B323" s="40">
        <v>0</v>
      </c>
      <c r="C323" t="str">
        <f>_xlfn.XLOOKUP(School_Behavior[[#This Row],[School Name]],Maine_Schools[School Name],Maine_Schools[Grade Span],"Error")</f>
        <v>KG-04</v>
      </c>
      <c r="D323" s="42" t="str">
        <f>_xlfn.XLOOKUP(School_Behavior[[#This Row],[School Name]],Maine_Schools[School Name],Maine_Schools[Comparison School Type],"Error")</f>
        <v>Non Charter</v>
      </c>
    </row>
    <row r="324" spans="1:4" hidden="1">
      <c r="A324" s="40" t="s">
        <v>413</v>
      </c>
      <c r="B324" s="40">
        <v>8.3999999999999991E-2</v>
      </c>
      <c r="C324" t="str">
        <f>_xlfn.XLOOKUP(School_Behavior[[#This Row],[School Name]],Maine_Schools[School Name],Maine_Schools[Grade Span],"Error")</f>
        <v>KG-08</v>
      </c>
      <c r="D324" t="str">
        <f>_xlfn.XLOOKUP(School_Behavior[[#This Row],[School Name]],Maine_Schools[School Name],Maine_Schools[Comparison School Type],"Error")</f>
        <v>Non Charter</v>
      </c>
    </row>
    <row r="325" spans="1:4" hidden="1">
      <c r="A325" s="40" t="s">
        <v>291</v>
      </c>
      <c r="B325" s="40">
        <v>1.44E-2</v>
      </c>
      <c r="C325" t="str">
        <f>_xlfn.XLOOKUP(School_Behavior[[#This Row],[School Name]],Maine_Schools[School Name],Maine_Schools[Grade Span],"Error")</f>
        <v>PK-06</v>
      </c>
      <c r="D325" s="42" t="str">
        <f>_xlfn.XLOOKUP(School_Behavior[[#This Row],[School Name]],Maine_Schools[School Name],Maine_Schools[Comparison School Type],"Error")</f>
        <v>Non Charter</v>
      </c>
    </row>
    <row r="326" spans="1:4" hidden="1">
      <c r="A326" s="40" t="s">
        <v>415</v>
      </c>
      <c r="B326" s="40">
        <v>4.4000000000000003E-3</v>
      </c>
      <c r="C326" t="str">
        <f>_xlfn.XLOOKUP(School_Behavior[[#This Row],[School Name]],Maine_Schools[School Name],Maine_Schools[Grade Span],"Error")</f>
        <v>PK-06</v>
      </c>
      <c r="D326" s="42" t="str">
        <f>_xlfn.XLOOKUP(School_Behavior[[#This Row],[School Name]],Maine_Schools[School Name],Maine_Schools[Comparison School Type],"Error")</f>
        <v>Non Charter</v>
      </c>
    </row>
    <row r="327" spans="1:4" hidden="1">
      <c r="A327" s="40" t="s">
        <v>506</v>
      </c>
      <c r="B327" s="40">
        <v>0</v>
      </c>
      <c r="C327" t="str">
        <f>_xlfn.XLOOKUP(School_Behavior[[#This Row],[School Name]],Maine_Schools[School Name],Maine_Schools[Grade Span],"Error")</f>
        <v>PK-04</v>
      </c>
      <c r="D327" t="str">
        <f>_xlfn.XLOOKUP(School_Behavior[[#This Row],[School Name]],Maine_Schools[School Name],Maine_Schools[Comparison School Type],"Error")</f>
        <v>Non Charter</v>
      </c>
    </row>
    <row r="328" spans="1:4" hidden="1">
      <c r="A328" s="40" t="s">
        <v>507</v>
      </c>
      <c r="B328" s="40">
        <v>0</v>
      </c>
      <c r="C328" t="str">
        <f>_xlfn.XLOOKUP(School_Behavior[[#This Row],[School Name]],Maine_Schools[School Name],Maine_Schools[Grade Span],"Error")</f>
        <v>PK-05</v>
      </c>
      <c r="D328" t="str">
        <f>_xlfn.XLOOKUP(School_Behavior[[#This Row],[School Name]],Maine_Schools[School Name],Maine_Schools[Comparison School Type],"Error")</f>
        <v>Non Charter</v>
      </c>
    </row>
    <row r="329" spans="1:4" hidden="1">
      <c r="A329" s="40" t="s">
        <v>418</v>
      </c>
      <c r="B329" s="40">
        <v>1.5800000000000002E-2</v>
      </c>
      <c r="C329" t="str">
        <f>_xlfn.XLOOKUP(School_Behavior[[#This Row],[School Name]],Maine_Schools[School Name],Maine_Schools[Grade Span],"Error")</f>
        <v>PK-08</v>
      </c>
      <c r="D329" t="str">
        <f>_xlfn.XLOOKUP(School_Behavior[[#This Row],[School Name]],Maine_Schools[School Name],Maine_Schools[Comparison School Type],"Error")</f>
        <v>Non Charter</v>
      </c>
    </row>
    <row r="330" spans="1:4" hidden="1">
      <c r="A330" s="40" t="s">
        <v>309</v>
      </c>
      <c r="B330" s="40">
        <v>5.9500000000000004E-2</v>
      </c>
      <c r="C330" t="str">
        <f>_xlfn.XLOOKUP(School_Behavior[[#This Row],[School Name]],Maine_Schools[School Name],Maine_Schools[Grade Span],"Error")</f>
        <v>PK-05</v>
      </c>
      <c r="D330" s="42" t="str">
        <f>_xlfn.XLOOKUP(School_Behavior[[#This Row],[School Name]],Maine_Schools[School Name],Maine_Schools[Comparison School Type],"Error")</f>
        <v>Non Charter</v>
      </c>
    </row>
    <row r="331" spans="1:4">
      <c r="A331" s="40" t="s">
        <v>319</v>
      </c>
      <c r="B331" s="40">
        <v>0.11960000000000001</v>
      </c>
      <c r="C331" t="str">
        <f>_xlfn.XLOOKUP(School_Behavior[[#This Row],[School Name]],Maine_Schools[School Name],Maine_Schools[Grade Span],"Error")</f>
        <v>09-12</v>
      </c>
      <c r="D331" s="42" t="str">
        <f>_xlfn.XLOOKUP(School_Behavior[[#This Row],[School Name]],Maine_Schools[School Name],Maine_Schools[Comparison School Type],"Error")</f>
        <v>Non Charter</v>
      </c>
    </row>
    <row r="332" spans="1:4" hidden="1">
      <c r="A332" s="40" t="s">
        <v>216</v>
      </c>
      <c r="B332" s="40">
        <v>3.7900000000000003E-2</v>
      </c>
      <c r="C332" t="str">
        <f>_xlfn.XLOOKUP(School_Behavior[[#This Row],[School Name]],Maine_Schools[School Name],Maine_Schools[Grade Span],"Error")</f>
        <v>05-12</v>
      </c>
      <c r="D332" s="42" t="str">
        <f>_xlfn.XLOOKUP(School_Behavior[[#This Row],[School Name]],Maine_Schools[School Name],Maine_Schools[Comparison School Type],"Error")</f>
        <v>Non Charter</v>
      </c>
    </row>
    <row r="333" spans="1:4" hidden="1">
      <c r="A333" s="40" t="s">
        <v>206</v>
      </c>
      <c r="B333" s="40">
        <v>0.1278</v>
      </c>
      <c r="C333" t="str">
        <f>_xlfn.XLOOKUP(School_Behavior[[#This Row],[School Name]],Maine_Schools[School Name],Maine_Schools[Grade Span],"Error")</f>
        <v>06-08</v>
      </c>
      <c r="D333" t="str">
        <f>_xlfn.XLOOKUP(School_Behavior[[#This Row],[School Name]],Maine_Schools[School Name],Maine_Schools[Comparison School Type],"Error")</f>
        <v>Non Charter</v>
      </c>
    </row>
    <row r="334" spans="1:4" hidden="1">
      <c r="A334" s="40" t="s">
        <v>510</v>
      </c>
      <c r="B334" s="40">
        <v>0</v>
      </c>
      <c r="C334" t="str">
        <f>_xlfn.XLOOKUP(School_Behavior[[#This Row],[School Name]],Maine_Schools[School Name],Maine_Schools[Grade Span],"Error")</f>
        <v>PK-04</v>
      </c>
      <c r="D334" t="str">
        <f>_xlfn.XLOOKUP(School_Behavior[[#This Row],[School Name]],Maine_Schools[School Name],Maine_Schools[Comparison School Type],"Error")</f>
        <v>Non Charter</v>
      </c>
    </row>
    <row r="335" spans="1:4" hidden="1">
      <c r="A335" s="40" t="s">
        <v>421</v>
      </c>
      <c r="B335" s="40">
        <v>9.1000000000000004E-3</v>
      </c>
      <c r="C335" t="str">
        <f>_xlfn.XLOOKUP(School_Behavior[[#This Row],[School Name]],Maine_Schools[School Name],Maine_Schools[Grade Span],"Error")</f>
        <v>PK-05</v>
      </c>
      <c r="D335" t="str">
        <f>_xlfn.XLOOKUP(School_Behavior[[#This Row],[School Name]],Maine_Schools[School Name],Maine_Schools[Comparison School Type],"Error")</f>
        <v>Non Charter</v>
      </c>
    </row>
    <row r="336" spans="1:4" hidden="1">
      <c r="A336" s="40" t="s">
        <v>395</v>
      </c>
      <c r="B336" s="40">
        <v>0</v>
      </c>
      <c r="C336" t="str">
        <f>_xlfn.XLOOKUP(School_Behavior[[#This Row],[School Name]],Maine_Schools[School Name],Maine_Schools[Grade Span],"Error")</f>
        <v>PK-02</v>
      </c>
      <c r="D336" t="str">
        <f>_xlfn.XLOOKUP(School_Behavior[[#This Row],[School Name]],Maine_Schools[School Name],Maine_Schools[Comparison School Type],"Error")</f>
        <v>Non Charter</v>
      </c>
    </row>
    <row r="337" spans="1:4" hidden="1">
      <c r="A337" s="40" t="s">
        <v>67</v>
      </c>
      <c r="B337" s="40">
        <v>0</v>
      </c>
      <c r="C337" t="str">
        <f>_xlfn.XLOOKUP(School_Behavior[[#This Row],[School Name]],Maine_Schools[School Name],Maine_Schools[Grade Span],"Error")</f>
        <v>PK-06</v>
      </c>
      <c r="D337" s="42" t="str">
        <f>_xlfn.XLOOKUP(School_Behavior[[#This Row],[School Name]],Maine_Schools[School Name],Maine_Schools[Comparison School Type],"Error")</f>
        <v>Non Charter</v>
      </c>
    </row>
    <row r="338" spans="1:4" hidden="1">
      <c r="A338" s="40" t="s">
        <v>424</v>
      </c>
      <c r="B338" s="40">
        <v>1.1900000000000001E-2</v>
      </c>
      <c r="C338" t="str">
        <f>_xlfn.XLOOKUP(School_Behavior[[#This Row],[School Name]],Maine_Schools[School Name],Maine_Schools[Grade Span],"Error")</f>
        <v>07-12</v>
      </c>
      <c r="D338" s="42" t="str">
        <f>_xlfn.XLOOKUP(School_Behavior[[#This Row],[School Name]],Maine_Schools[School Name],Maine_Schools[Comparison School Type],"Error")</f>
        <v>Non Charter</v>
      </c>
    </row>
    <row r="339" spans="1:4" hidden="1">
      <c r="A339" s="40" t="s">
        <v>511</v>
      </c>
      <c r="B339" s="40">
        <v>4.5999999999999999E-3</v>
      </c>
      <c r="C339" t="str">
        <f>_xlfn.XLOOKUP(School_Behavior[[#This Row],[School Name]],Maine_Schools[School Name],Maine_Schools[Grade Span],"Error")</f>
        <v>KG-05</v>
      </c>
      <c r="D339" t="str">
        <f>_xlfn.XLOOKUP(School_Behavior[[#This Row],[School Name]],Maine_Schools[School Name],Maine_Schools[Comparison School Type],"Error")</f>
        <v>Non Charter</v>
      </c>
    </row>
    <row r="340" spans="1:4" hidden="1">
      <c r="A340" s="40" t="s">
        <v>512</v>
      </c>
      <c r="B340" s="40">
        <v>0</v>
      </c>
      <c r="C340" t="str">
        <f>_xlfn.XLOOKUP(School_Behavior[[#This Row],[School Name]],Maine_Schools[School Name],Maine_Schools[Grade Span],"Error")</f>
        <v>KG-02</v>
      </c>
      <c r="D340" t="str">
        <f>_xlfn.XLOOKUP(School_Behavior[[#This Row],[School Name]],Maine_Schools[School Name],Maine_Schools[Comparison School Type],"Error")</f>
        <v>Non Charter</v>
      </c>
    </row>
    <row r="341" spans="1:4" hidden="1">
      <c r="A341" s="40" t="s">
        <v>426</v>
      </c>
      <c r="B341" s="40">
        <v>1.0999999999999999E-2</v>
      </c>
      <c r="C341" t="str">
        <f>_xlfn.XLOOKUP(School_Behavior[[#This Row],[School Name]],Maine_Schools[School Name],Maine_Schools[Grade Span],"Error")</f>
        <v>PK-06</v>
      </c>
      <c r="D341" t="str">
        <f>_xlfn.XLOOKUP(School_Behavior[[#This Row],[School Name]],Maine_Schools[School Name],Maine_Schools[Comparison School Type],"Error")</f>
        <v>Non Charter</v>
      </c>
    </row>
    <row r="342" spans="1:4">
      <c r="A342" s="40" t="s">
        <v>279</v>
      </c>
      <c r="B342" s="40">
        <v>9.7299999999999998E-2</v>
      </c>
      <c r="C342" t="str">
        <f>_xlfn.XLOOKUP(School_Behavior[[#This Row],[School Name]],Maine_Schools[School Name],Maine_Schools[Grade Span],"Error")</f>
        <v>09-12</v>
      </c>
      <c r="D342" s="42" t="str">
        <f>_xlfn.XLOOKUP(School_Behavior[[#This Row],[School Name]],Maine_Schools[School Name],Maine_Schools[Comparison School Type],"Error")</f>
        <v>Non Charter</v>
      </c>
    </row>
    <row r="343" spans="1:4" hidden="1">
      <c r="A343" s="40" t="s">
        <v>513</v>
      </c>
      <c r="B343" s="40">
        <v>0</v>
      </c>
      <c r="C343" t="str">
        <f>_xlfn.XLOOKUP(School_Behavior[[#This Row],[School Name]],Maine_Schools[School Name],Maine_Schools[Grade Span],"Error")</f>
        <v>PK-04</v>
      </c>
      <c r="D343" t="str">
        <f>_xlfn.XLOOKUP(School_Behavior[[#This Row],[School Name]],Maine_Schools[School Name],Maine_Schools[Comparison School Type],"Error")</f>
        <v>Non Charter</v>
      </c>
    </row>
    <row r="344" spans="1:4">
      <c r="A344" s="40" t="s">
        <v>101</v>
      </c>
      <c r="B344" s="40">
        <v>5.6499999999999995E-2</v>
      </c>
      <c r="C344" t="str">
        <f>_xlfn.XLOOKUP(School_Behavior[[#This Row],[School Name]],Maine_Schools[School Name],Maine_Schools[Grade Span],"Error")</f>
        <v>09-12</v>
      </c>
      <c r="D344" s="42" t="str">
        <f>_xlfn.XLOOKUP(School_Behavior[[#This Row],[School Name]],Maine_Schools[School Name],Maine_Schools[Comparison School Type],"Error")</f>
        <v>Non Charter</v>
      </c>
    </row>
    <row r="345" spans="1:4" hidden="1">
      <c r="A345" s="40" t="s">
        <v>514</v>
      </c>
      <c r="B345" s="40">
        <v>0</v>
      </c>
      <c r="C345" t="str">
        <f>_xlfn.XLOOKUP(School_Behavior[[#This Row],[School Name]],Maine_Schools[School Name],Maine_Schools[Grade Span],"Error")</f>
        <v>PK-05</v>
      </c>
      <c r="D345" t="str">
        <f>_xlfn.XLOOKUP(School_Behavior[[#This Row],[School Name]],Maine_Schools[School Name],Maine_Schools[Comparison School Type],"Error")</f>
        <v>Non Charter</v>
      </c>
    </row>
    <row r="346" spans="1:4" hidden="1">
      <c r="A346" s="40" t="s">
        <v>515</v>
      </c>
      <c r="B346" s="40">
        <v>2.4600000000000004E-2</v>
      </c>
      <c r="C346" t="str">
        <f>_xlfn.XLOOKUP(School_Behavior[[#This Row],[School Name]],Maine_Schools[School Name],Maine_Schools[Grade Span],"Error")</f>
        <v>PK-06</v>
      </c>
      <c r="D346" t="str">
        <f>_xlfn.XLOOKUP(School_Behavior[[#This Row],[School Name]],Maine_Schools[School Name],Maine_Schools[Comparison School Type],"Error")</f>
        <v>Non Charter</v>
      </c>
    </row>
    <row r="347" spans="1:4">
      <c r="A347" s="40" t="s">
        <v>353</v>
      </c>
      <c r="B347" s="40">
        <v>0.1749</v>
      </c>
      <c r="C347" t="str">
        <f>_xlfn.XLOOKUP(School_Behavior[[#This Row],[School Name]],Maine_Schools[School Name],Maine_Schools[Grade Span],"Error")</f>
        <v>09-12</v>
      </c>
      <c r="D347" t="str">
        <f>_xlfn.XLOOKUP(School_Behavior[[#This Row],[School Name]],Maine_Schools[School Name],Maine_Schools[Comparison School Type],"Error")</f>
        <v>Non Charter</v>
      </c>
    </row>
    <row r="348" spans="1:4" hidden="1">
      <c r="A348" s="40" t="s">
        <v>159</v>
      </c>
      <c r="B348" s="40">
        <v>0.46629999999999994</v>
      </c>
      <c r="C348" t="str">
        <f>_xlfn.XLOOKUP(School_Behavior[[#This Row],[School Name]],Maine_Schools[School Name],Maine_Schools[Grade Span],"Error")</f>
        <v>06-08</v>
      </c>
      <c r="D348" t="str">
        <f>_xlfn.XLOOKUP(School_Behavior[[#This Row],[School Name]],Maine_Schools[School Name],Maine_Schools[Comparison School Type],"Error")</f>
        <v>Non Charter</v>
      </c>
    </row>
    <row r="349" spans="1:4" hidden="1">
      <c r="A349" s="40" t="s">
        <v>516</v>
      </c>
      <c r="B349" s="40">
        <v>0</v>
      </c>
      <c r="C349" t="str">
        <f>_xlfn.XLOOKUP(School_Behavior[[#This Row],[School Name]],Maine_Schools[School Name],Maine_Schools[Grade Span],"Error")</f>
        <v>PK-05</v>
      </c>
      <c r="D349" s="42" t="str">
        <f>_xlfn.XLOOKUP(School_Behavior[[#This Row],[School Name]],Maine_Schools[School Name],Maine_Schools[Comparison School Type],"Error")</f>
        <v>Non Charter</v>
      </c>
    </row>
    <row r="350" spans="1:4" hidden="1">
      <c r="A350" s="40" t="s">
        <v>517</v>
      </c>
      <c r="B350" s="40">
        <v>0</v>
      </c>
      <c r="C350" t="str">
        <f>_xlfn.XLOOKUP(School_Behavior[[#This Row],[School Name]],Maine_Schools[School Name],Maine_Schools[Grade Span],"Error")</f>
        <v>PK-02</v>
      </c>
      <c r="D350" t="str">
        <f>_xlfn.XLOOKUP(School_Behavior[[#This Row],[School Name]],Maine_Schools[School Name],Maine_Schools[Comparison School Type],"Error")</f>
        <v>Non Charter</v>
      </c>
    </row>
    <row r="351" spans="1:4" hidden="1">
      <c r="A351" s="40" t="s">
        <v>359</v>
      </c>
      <c r="B351" s="40">
        <v>2.4399999999999998E-2</v>
      </c>
      <c r="C351" t="str">
        <f>_xlfn.XLOOKUP(School_Behavior[[#This Row],[School Name]],Maine_Schools[School Name],Maine_Schools[Grade Span],"Error")</f>
        <v>PK-12</v>
      </c>
      <c r="D351" t="str">
        <f>_xlfn.XLOOKUP(School_Behavior[[#This Row],[School Name]],Maine_Schools[School Name],Maine_Schools[Comparison School Type],"Error")</f>
        <v>Non Charter</v>
      </c>
    </row>
    <row r="352" spans="1:4" hidden="1">
      <c r="A352" s="40" t="s">
        <v>162</v>
      </c>
      <c r="B352" s="40">
        <v>0.246</v>
      </c>
      <c r="C352" t="str">
        <f>_xlfn.XLOOKUP(School_Behavior[[#This Row],[School Name]],Maine_Schools[School Name],Maine_Schools[Grade Span],"Error")</f>
        <v>PK-06</v>
      </c>
      <c r="D352" t="str">
        <f>_xlfn.XLOOKUP(School_Behavior[[#This Row],[School Name]],Maine_Schools[School Name],Maine_Schools[Comparison School Type],"Error")</f>
        <v>Non Charter</v>
      </c>
    </row>
    <row r="353" spans="1:4" hidden="1">
      <c r="A353" s="40" t="s">
        <v>428</v>
      </c>
      <c r="B353" s="40">
        <v>0</v>
      </c>
      <c r="C353" t="str">
        <f>_xlfn.XLOOKUP(School_Behavior[[#This Row],[School Name]],Maine_Schools[School Name],Maine_Schools[Grade Span],"Error")</f>
        <v>PK-04</v>
      </c>
      <c r="D353" t="str">
        <f>_xlfn.XLOOKUP(School_Behavior[[#This Row],[School Name]],Maine_Schools[School Name],Maine_Schools[Comparison School Type],"Error")</f>
        <v>Non Charter</v>
      </c>
    </row>
    <row r="354" spans="1:4" hidden="1">
      <c r="A354" s="40" t="s">
        <v>430</v>
      </c>
      <c r="B354" s="40">
        <v>6.8400000000000002E-2</v>
      </c>
      <c r="C354" t="str">
        <f>_xlfn.XLOOKUP(School_Behavior[[#This Row],[School Name]],Maine_Schools[School Name],Maine_Schools[Grade Span],"Error")</f>
        <v>PK-05</v>
      </c>
      <c r="D354" s="42" t="str">
        <f>_xlfn.XLOOKUP(School_Behavior[[#This Row],[School Name]],Maine_Schools[School Name],Maine_Schools[Comparison School Type],"Error")</f>
        <v>Non Charter</v>
      </c>
    </row>
    <row r="355" spans="1:4" hidden="1">
      <c r="A355" s="40" t="s">
        <v>518</v>
      </c>
      <c r="B355" s="40">
        <v>5.9200000000000003E-2</v>
      </c>
      <c r="C355" t="str">
        <f>_xlfn.XLOOKUP(School_Behavior[[#This Row],[School Name]],Maine_Schools[School Name],Maine_Schools[Grade Span],"Error")</f>
        <v>06-08</v>
      </c>
      <c r="D355" t="str">
        <f>_xlfn.XLOOKUP(School_Behavior[[#This Row],[School Name]],Maine_Schools[School Name],Maine_Schools[Comparison School Type],"Error")</f>
        <v>Non Charter</v>
      </c>
    </row>
    <row r="356" spans="1:4" hidden="1">
      <c r="A356" s="40" t="s">
        <v>213</v>
      </c>
      <c r="B356" s="40">
        <v>3.2000000000000001E-2</v>
      </c>
      <c r="C356" t="str">
        <f>_xlfn.XLOOKUP(School_Behavior[[#This Row],[School Name]],Maine_Schools[School Name],Maine_Schools[Grade Span],"Error")</f>
        <v>PK-08</v>
      </c>
      <c r="D356" t="str">
        <f>_xlfn.XLOOKUP(School_Behavior[[#This Row],[School Name]],Maine_Schools[School Name],Maine_Schools[Comparison School Type],"Error")</f>
        <v>Non Charter</v>
      </c>
    </row>
    <row r="357" spans="1:4" hidden="1">
      <c r="A357" s="40" t="s">
        <v>432</v>
      </c>
      <c r="B357" s="40">
        <v>3.8800000000000001E-2</v>
      </c>
      <c r="C357" t="str">
        <f>_xlfn.XLOOKUP(School_Behavior[[#This Row],[School Name]],Maine_Schools[School Name],Maine_Schools[Grade Span],"Error")</f>
        <v>03-05</v>
      </c>
      <c r="D357" s="42" t="str">
        <f>_xlfn.XLOOKUP(School_Behavior[[#This Row],[School Name]],Maine_Schools[School Name],Maine_Schools[Comparison School Type],"Error")</f>
        <v>Non Charter</v>
      </c>
    </row>
    <row r="358" spans="1:4" hidden="1">
      <c r="A358" s="40" t="s">
        <v>180</v>
      </c>
      <c r="B358" s="40">
        <v>0.18940000000000001</v>
      </c>
      <c r="C358" t="str">
        <f>_xlfn.XLOOKUP(School_Behavior[[#This Row],[School Name]],Maine_Schools[School Name],Maine_Schools[Grade Span],"Error")</f>
        <v>PK-06</v>
      </c>
      <c r="D358" t="str">
        <f>_xlfn.XLOOKUP(School_Behavior[[#This Row],[School Name]],Maine_Schools[School Name],Maine_Schools[Comparison School Type],"Error")</f>
        <v>Non Charter</v>
      </c>
    </row>
    <row r="359" spans="1:4">
      <c r="A359" s="40" t="s">
        <v>175</v>
      </c>
      <c r="B359" s="40">
        <v>0.14380000000000001</v>
      </c>
      <c r="C359" t="str">
        <f>_xlfn.XLOOKUP(School_Behavior[[#This Row],[School Name]],Maine_Schools[School Name],Maine_Schools[Grade Span],"Error")</f>
        <v>09-12</v>
      </c>
      <c r="D359" s="42" t="str">
        <f>_xlfn.XLOOKUP(School_Behavior[[#This Row],[School Name]],Maine_Schools[School Name],Maine_Schools[Comparison School Type],"Error")</f>
        <v>Non Charter</v>
      </c>
    </row>
    <row r="360" spans="1:4" hidden="1">
      <c r="A360" s="40" t="s">
        <v>520</v>
      </c>
      <c r="B360" s="40">
        <v>0</v>
      </c>
      <c r="C360" t="str">
        <f>_xlfn.XLOOKUP(School_Behavior[[#This Row],[School Name]],Maine_Schools[School Name],Maine_Schools[Grade Span],"Error")</f>
        <v>PK-08</v>
      </c>
      <c r="D360" s="42" t="str">
        <f>_xlfn.XLOOKUP(School_Behavior[[#This Row],[School Name]],Maine_Schools[School Name],Maine_Schools[Comparison School Type],"Error")</f>
        <v>Non Charter</v>
      </c>
    </row>
    <row r="361" spans="1:4" hidden="1">
      <c r="A361" s="40" t="s">
        <v>185</v>
      </c>
      <c r="B361" s="40">
        <v>4.1500000000000002E-2</v>
      </c>
      <c r="C361" t="str">
        <f>_xlfn.XLOOKUP(School_Behavior[[#This Row],[School Name]],Maine_Schools[School Name],Maine_Schools[Grade Span],"Error")</f>
        <v>PK-04</v>
      </c>
      <c r="D361" t="str">
        <f>_xlfn.XLOOKUP(School_Behavior[[#This Row],[School Name]],Maine_Schools[School Name],Maine_Schools[Comparison School Type],"Error")</f>
        <v>Non Charter</v>
      </c>
    </row>
    <row r="362" spans="1:4" hidden="1">
      <c r="A362" s="40" t="s">
        <v>521</v>
      </c>
      <c r="B362" s="40">
        <v>0</v>
      </c>
      <c r="C362" t="str">
        <f>_xlfn.XLOOKUP(School_Behavior[[#This Row],[School Name]],Maine_Schools[School Name],Maine_Schools[Grade Span],"Error")</f>
        <v>KG-02</v>
      </c>
      <c r="D362" t="str">
        <f>_xlfn.XLOOKUP(School_Behavior[[#This Row],[School Name]],Maine_Schools[School Name],Maine_Schools[Comparison School Type],"Error")</f>
        <v>Non Charter</v>
      </c>
    </row>
    <row r="363" spans="1:4" hidden="1">
      <c r="A363" s="40" t="s">
        <v>258</v>
      </c>
      <c r="B363" s="40">
        <v>0</v>
      </c>
      <c r="C363" t="str">
        <f>_xlfn.XLOOKUP(School_Behavior[[#This Row],[School Name]],Maine_Schools[School Name],Maine_Schools[Grade Span],"Error")</f>
        <v>01-02</v>
      </c>
      <c r="D363" s="42" t="str">
        <f>_xlfn.XLOOKUP(School_Behavior[[#This Row],[School Name]],Maine_Schools[School Name],Maine_Schools[Comparison School Type],"Error")</f>
        <v>Non Charter</v>
      </c>
    </row>
    <row r="364" spans="1:4" hidden="1">
      <c r="A364" s="40" t="s">
        <v>188</v>
      </c>
      <c r="B364" s="40">
        <v>8.8000000000000005E-3</v>
      </c>
      <c r="C364" t="str">
        <f>_xlfn.XLOOKUP(School_Behavior[[#This Row],[School Name]],Maine_Schools[School Name],Maine_Schools[Grade Span],"Error")</f>
        <v>KG-04</v>
      </c>
      <c r="D364" s="42" t="str">
        <f>_xlfn.XLOOKUP(School_Behavior[[#This Row],[School Name]],Maine_Schools[School Name],Maine_Schools[Comparison School Type],"Error")</f>
        <v>Non Charter</v>
      </c>
    </row>
    <row r="365" spans="1:4" hidden="1">
      <c r="A365" s="40" t="s">
        <v>434</v>
      </c>
      <c r="B365" s="40">
        <v>9.5500000000000002E-2</v>
      </c>
      <c r="C365" t="str">
        <f>_xlfn.XLOOKUP(School_Behavior[[#This Row],[School Name]],Maine_Schools[School Name],Maine_Schools[Grade Span],"Error")</f>
        <v>06-08</v>
      </c>
      <c r="D365" t="str">
        <f>_xlfn.XLOOKUP(School_Behavior[[#This Row],[School Name]],Maine_Schools[School Name],Maine_Schools[Comparison School Type],"Error")</f>
        <v>Non Charter</v>
      </c>
    </row>
    <row r="366" spans="1:4" hidden="1">
      <c r="A366" s="40" t="s">
        <v>522</v>
      </c>
      <c r="B366" s="40">
        <v>0</v>
      </c>
      <c r="C366" t="str">
        <f>_xlfn.XLOOKUP(School_Behavior[[#This Row],[School Name]],Maine_Schools[School Name],Maine_Schools[Grade Span],"Error")</f>
        <v>PK-PK</v>
      </c>
      <c r="D366" s="42" t="str">
        <f>_xlfn.XLOOKUP(School_Behavior[[#This Row],[School Name]],Maine_Schools[School Name],Maine_Schools[Comparison School Type],"Error")</f>
        <v>Non Charter</v>
      </c>
    </row>
    <row r="367" spans="1:4" hidden="1">
      <c r="A367" s="40" t="s">
        <v>361</v>
      </c>
      <c r="B367" s="40">
        <v>2.5000000000000001E-3</v>
      </c>
      <c r="C367" t="str">
        <f>_xlfn.XLOOKUP(School_Behavior[[#This Row],[School Name]],Maine_Schools[School Name],Maine_Schools[Grade Span],"Error")</f>
        <v>PK-03</v>
      </c>
      <c r="D367" t="str">
        <f>_xlfn.XLOOKUP(School_Behavior[[#This Row],[School Name]],Maine_Schools[School Name],Maine_Schools[Comparison School Type],"Error")</f>
        <v>Non Charter</v>
      </c>
    </row>
    <row r="368" spans="1:4">
      <c r="A368" s="40" t="s">
        <v>168</v>
      </c>
      <c r="B368" s="40">
        <v>0.41120000000000001</v>
      </c>
      <c r="C368" t="str">
        <f>_xlfn.XLOOKUP(School_Behavior[[#This Row],[School Name]],Maine_Schools[School Name],Maine_Schools[Grade Span],"Error")</f>
        <v>09-12</v>
      </c>
      <c r="D368" s="42" t="str">
        <f>_xlfn.XLOOKUP(School_Behavior[[#This Row],[School Name]],Maine_Schools[School Name],Maine_Schools[Comparison School Type],"Error")</f>
        <v>Non Charter</v>
      </c>
    </row>
    <row r="369" spans="1:4" hidden="1">
      <c r="A369" s="40" t="s">
        <v>436</v>
      </c>
      <c r="B369" s="40">
        <v>7.9700000000000007E-2</v>
      </c>
      <c r="C369" t="str">
        <f>_xlfn.XLOOKUP(School_Behavior[[#This Row],[School Name]],Maine_Schools[School Name],Maine_Schools[Grade Span],"Error")</f>
        <v>04-08</v>
      </c>
      <c r="D369" s="42" t="str">
        <f>_xlfn.XLOOKUP(School_Behavior[[#This Row],[School Name]],Maine_Schools[School Name],Maine_Schools[Comparison School Type],"Error")</f>
        <v>Non Charter</v>
      </c>
    </row>
    <row r="370" spans="1:4" hidden="1">
      <c r="A370" s="40" t="s">
        <v>437</v>
      </c>
      <c r="B370" s="40">
        <v>0.18140000000000001</v>
      </c>
      <c r="C370" t="str">
        <f>_xlfn.XLOOKUP(School_Behavior[[#This Row],[School Name]],Maine_Schools[School Name],Maine_Schools[Grade Span],"Error")</f>
        <v>05-08</v>
      </c>
      <c r="D370" t="str">
        <f>_xlfn.XLOOKUP(School_Behavior[[#This Row],[School Name]],Maine_Schools[School Name],Maine_Schools[Comparison School Type],"Error")</f>
        <v>Non Charter</v>
      </c>
    </row>
    <row r="371" spans="1:4">
      <c r="A371" s="40" t="s">
        <v>193</v>
      </c>
      <c r="B371" s="40">
        <v>0.14420000000000002</v>
      </c>
      <c r="C371" t="str">
        <f>_xlfn.XLOOKUP(School_Behavior[[#This Row],[School Name]],Maine_Schools[School Name],Maine_Schools[Grade Span],"Error")</f>
        <v>09-12</v>
      </c>
      <c r="D371" s="42" t="str">
        <f>_xlfn.XLOOKUP(School_Behavior[[#This Row],[School Name]],Maine_Schools[School Name],Maine_Schools[Comparison School Type],"Error")</f>
        <v>Non Charter</v>
      </c>
    </row>
    <row r="372" spans="1:4" hidden="1">
      <c r="A372" s="40" t="s">
        <v>407</v>
      </c>
      <c r="B372" s="40">
        <v>7.0900000000000005E-2</v>
      </c>
      <c r="C372" t="str">
        <f>_xlfn.XLOOKUP(School_Behavior[[#This Row],[School Name]],Maine_Schools[School Name],Maine_Schools[Grade Span],"Error")</f>
        <v>05-08</v>
      </c>
      <c r="D372" s="42" t="str">
        <f>_xlfn.XLOOKUP(School_Behavior[[#This Row],[School Name]],Maine_Schools[School Name],Maine_Schools[Comparison School Type],"Error")</f>
        <v>Non Charter</v>
      </c>
    </row>
    <row r="373" spans="1:4" hidden="1">
      <c r="A373" s="40" t="s">
        <v>523</v>
      </c>
      <c r="B373" s="40">
        <v>9.2999999999999992E-3</v>
      </c>
      <c r="C373" t="str">
        <f>_xlfn.XLOOKUP(School_Behavior[[#This Row],[School Name]],Maine_Schools[School Name],Maine_Schools[Grade Span],"Error")</f>
        <v>PK-04</v>
      </c>
      <c r="D373" t="str">
        <f>_xlfn.XLOOKUP(School_Behavior[[#This Row],[School Name]],Maine_Schools[School Name],Maine_Schools[Comparison School Type],"Error")</f>
        <v>Non Charter</v>
      </c>
    </row>
    <row r="374" spans="1:4">
      <c r="A374" s="40" t="s">
        <v>524</v>
      </c>
      <c r="B374" s="40">
        <v>2.0900000000000002E-2</v>
      </c>
      <c r="C374" t="str">
        <f>_xlfn.XLOOKUP(School_Behavior[[#This Row],[School Name]],Maine_Schools[School Name],Maine_Schools[Grade Span],"Error")</f>
        <v>09-12</v>
      </c>
      <c r="D374" t="str">
        <f>_xlfn.XLOOKUP(School_Behavior[[#This Row],[School Name]],Maine_Schools[School Name],Maine_Schools[Comparison School Type],"Error")</f>
        <v>Non Charter</v>
      </c>
    </row>
    <row r="375" spans="1:4" hidden="1">
      <c r="A375" s="40" t="s">
        <v>525</v>
      </c>
      <c r="B375" s="40">
        <v>1.5E-3</v>
      </c>
      <c r="C375" t="str">
        <f>_xlfn.XLOOKUP(School_Behavior[[#This Row],[School Name]],Maine_Schools[School Name],Maine_Schools[Grade Span],"Error")</f>
        <v>06-08</v>
      </c>
      <c r="D375" s="42" t="str">
        <f>_xlfn.XLOOKUP(School_Behavior[[#This Row],[School Name]],Maine_Schools[School Name],Maine_Schools[Comparison School Type],"Error")</f>
        <v>Non Charter</v>
      </c>
    </row>
    <row r="376" spans="1:4">
      <c r="A376" s="40" t="s">
        <v>105</v>
      </c>
      <c r="B376" s="40">
        <v>0.21149999999999999</v>
      </c>
      <c r="C376" t="str">
        <f>_xlfn.XLOOKUP(School_Behavior[[#This Row],[School Name]],Maine_Schools[School Name],Maine_Schools[Grade Span],"Error")</f>
        <v>09-12</v>
      </c>
      <c r="D376" t="str">
        <f>_xlfn.XLOOKUP(School_Behavior[[#This Row],[School Name]],Maine_Schools[School Name],Maine_Schools[Comparison School Type],"Error")</f>
        <v>Non Charter</v>
      </c>
    </row>
    <row r="377" spans="1:4" hidden="1">
      <c r="A377" s="40" t="s">
        <v>526</v>
      </c>
      <c r="B377" s="40">
        <v>0</v>
      </c>
      <c r="C377" t="str">
        <f>_xlfn.XLOOKUP(School_Behavior[[#This Row],[School Name]],Maine_Schools[School Name],Maine_Schools[Grade Span],"Error")</f>
        <v>PK-04</v>
      </c>
      <c r="D377" t="str">
        <f>_xlfn.XLOOKUP(School_Behavior[[#This Row],[School Name]],Maine_Schools[School Name],Maine_Schools[Comparison School Type],"Error")</f>
        <v>Non Charter</v>
      </c>
    </row>
    <row r="378" spans="1:4" hidden="1">
      <c r="A378" s="40" t="s">
        <v>371</v>
      </c>
      <c r="B378" s="40">
        <v>7.7899999999999997E-2</v>
      </c>
      <c r="C378" t="str">
        <f>_xlfn.XLOOKUP(School_Behavior[[#This Row],[School Name]],Maine_Schools[School Name],Maine_Schools[Grade Span],"Error")</f>
        <v>05-08</v>
      </c>
      <c r="D378" t="str">
        <f>_xlfn.XLOOKUP(School_Behavior[[#This Row],[School Name]],Maine_Schools[School Name],Maine_Schools[Comparison School Type],"Error")</f>
        <v>Non Charter</v>
      </c>
    </row>
    <row r="379" spans="1:4" hidden="1">
      <c r="A379" s="40" t="s">
        <v>74</v>
      </c>
      <c r="B379" s="40">
        <v>1.66E-2</v>
      </c>
      <c r="C379" t="str">
        <f>_xlfn.XLOOKUP(School_Behavior[[#This Row],[School Name]],Maine_Schools[School Name],Maine_Schools[Grade Span],"Error")</f>
        <v>03-05</v>
      </c>
      <c r="D379" t="str">
        <f>_xlfn.XLOOKUP(School_Behavior[[#This Row],[School Name]],Maine_Schools[School Name],Maine_Schools[Comparison School Type],"Error")</f>
        <v>Non Charter</v>
      </c>
    </row>
    <row r="380" spans="1:4">
      <c r="A380" s="40" t="s">
        <v>198</v>
      </c>
      <c r="B380" s="40">
        <v>2.1100000000000001E-2</v>
      </c>
      <c r="C380" t="str">
        <f>_xlfn.XLOOKUP(School_Behavior[[#This Row],[School Name]],Maine_Schools[School Name],Maine_Schools[Grade Span],"Error")</f>
        <v>09-12</v>
      </c>
      <c r="D380" s="42" t="str">
        <f>_xlfn.XLOOKUP(School_Behavior[[#This Row],[School Name]],Maine_Schools[School Name],Maine_Schools[Comparison School Type],"Error")</f>
        <v>Non Charter</v>
      </c>
    </row>
    <row r="381" spans="1:4" hidden="1">
      <c r="A381" s="40" t="s">
        <v>202</v>
      </c>
      <c r="B381" s="40">
        <v>1.54E-2</v>
      </c>
      <c r="C381" t="str">
        <f>_xlfn.XLOOKUP(School_Behavior[[#This Row],[School Name]],Maine_Schools[School Name],Maine_Schools[Grade Span],"Error")</f>
        <v>06-08</v>
      </c>
      <c r="D381" s="42" t="str">
        <f>_xlfn.XLOOKUP(School_Behavior[[#This Row],[School Name]],Maine_Schools[School Name],Maine_Schools[Comparison School Type],"Error")</f>
        <v>Non Charter</v>
      </c>
    </row>
    <row r="382" spans="1:4" hidden="1">
      <c r="A382" s="40" t="s">
        <v>439</v>
      </c>
      <c r="B382" s="40">
        <v>0</v>
      </c>
      <c r="C382" t="str">
        <f>_xlfn.XLOOKUP(School_Behavior[[#This Row],[School Name]],Maine_Schools[School Name],Maine_Schools[Grade Span],"Error")</f>
        <v>PK-05</v>
      </c>
      <c r="D382" t="str">
        <f>_xlfn.XLOOKUP(School_Behavior[[#This Row],[School Name]],Maine_Schools[School Name],Maine_Schools[Comparison School Type],"Error")</f>
        <v>Non Charter</v>
      </c>
    </row>
    <row r="383" spans="1:4" hidden="1">
      <c r="A383" s="40" t="s">
        <v>299</v>
      </c>
      <c r="B383" s="40">
        <v>2.52E-2</v>
      </c>
      <c r="C383" t="str">
        <f>_xlfn.XLOOKUP(School_Behavior[[#This Row],[School Name]],Maine_Schools[School Name],Maine_Schools[Grade Span],"Error")</f>
        <v>PK-04</v>
      </c>
      <c r="D383" t="str">
        <f>_xlfn.XLOOKUP(School_Behavior[[#This Row],[School Name]],Maine_Schools[School Name],Maine_Schools[Comparison School Type],"Error")</f>
        <v>Non Charter</v>
      </c>
    </row>
    <row r="384" spans="1:4" hidden="1">
      <c r="A384" s="40" t="s">
        <v>441</v>
      </c>
      <c r="B384" s="40">
        <v>0.1163</v>
      </c>
      <c r="C384" t="str">
        <f>_xlfn.XLOOKUP(School_Behavior[[#This Row],[School Name]],Maine_Schools[School Name],Maine_Schools[Grade Span],"Error")</f>
        <v>PK-08</v>
      </c>
      <c r="D384" t="str">
        <f>_xlfn.XLOOKUP(School_Behavior[[#This Row],[School Name]],Maine_Schools[School Name],Maine_Schools[Comparison School Type],"Error")</f>
        <v>Non Charter</v>
      </c>
    </row>
    <row r="385" spans="1:4" hidden="1">
      <c r="A385" s="40" t="s">
        <v>205</v>
      </c>
      <c r="B385" s="40">
        <v>0</v>
      </c>
      <c r="C385" t="str">
        <f>_xlfn.XLOOKUP(School_Behavior[[#This Row],[School Name]],Maine_Schools[School Name],Maine_Schools[Grade Span],"Error")</f>
        <v>PK-05</v>
      </c>
      <c r="D385" s="42" t="str">
        <f>_xlfn.XLOOKUP(School_Behavior[[#This Row],[School Name]],Maine_Schools[School Name],Maine_Schools[Comparison School Type],"Error")</f>
        <v>Non Charter</v>
      </c>
    </row>
    <row r="386" spans="1:4" hidden="1">
      <c r="A386" s="40" t="s">
        <v>442</v>
      </c>
      <c r="B386" s="40">
        <v>0.1207</v>
      </c>
      <c r="C386" t="str">
        <f>_xlfn.XLOOKUP(School_Behavior[[#This Row],[School Name]],Maine_Schools[School Name],Maine_Schools[Grade Span],"Error")</f>
        <v>04-08</v>
      </c>
      <c r="D386" s="42" t="str">
        <f>_xlfn.XLOOKUP(School_Behavior[[#This Row],[School Name]],Maine_Schools[School Name],Maine_Schools[Comparison School Type],"Error")</f>
        <v>Non Charter</v>
      </c>
    </row>
    <row r="387" spans="1:4" hidden="1">
      <c r="A387" s="40" t="s">
        <v>528</v>
      </c>
      <c r="B387" s="40">
        <v>1.43E-2</v>
      </c>
      <c r="C387" t="str">
        <f>_xlfn.XLOOKUP(School_Behavior[[#This Row],[School Name]],Maine_Schools[School Name],Maine_Schools[Grade Span],"Error")</f>
        <v>PK-06</v>
      </c>
      <c r="D387" t="str">
        <f>_xlfn.XLOOKUP(School_Behavior[[#This Row],[School Name]],Maine_Schools[School Name],Maine_Schools[Comparison School Type],"Error")</f>
        <v>Non Charter</v>
      </c>
    </row>
    <row r="388" spans="1:4">
      <c r="A388" s="40" t="s">
        <v>109</v>
      </c>
      <c r="B388" s="40">
        <v>0.20020000000000002</v>
      </c>
      <c r="C388" t="str">
        <f>_xlfn.XLOOKUP(School_Behavior[[#This Row],[School Name]],Maine_Schools[School Name],Maine_Schools[Grade Span],"Error")</f>
        <v>09-12</v>
      </c>
      <c r="D388" s="42" t="str">
        <f>_xlfn.XLOOKUP(School_Behavior[[#This Row],[School Name]],Maine_Schools[School Name],Maine_Schools[Comparison School Type],"Error")</f>
        <v>Non Charter</v>
      </c>
    </row>
    <row r="389" spans="1:4" hidden="1">
      <c r="A389" s="40" t="s">
        <v>176</v>
      </c>
      <c r="B389" s="40">
        <v>0.44440000000000002</v>
      </c>
      <c r="C389" t="str">
        <f>_xlfn.XLOOKUP(School_Behavior[[#This Row],[School Name]],Maine_Schools[School Name],Maine_Schools[Grade Span],"Error")</f>
        <v>06-08</v>
      </c>
      <c r="D389" t="str">
        <f>_xlfn.XLOOKUP(School_Behavior[[#This Row],[School Name]],Maine_Schools[School Name],Maine_Schools[Comparison School Type],"Error")</f>
        <v>Non Charter</v>
      </c>
    </row>
    <row r="390" spans="1:4" hidden="1">
      <c r="A390" s="40" t="s">
        <v>444</v>
      </c>
      <c r="B390" s="40">
        <v>0.1041</v>
      </c>
      <c r="C390" t="str">
        <f>_xlfn.XLOOKUP(School_Behavior[[#This Row],[School Name]],Maine_Schools[School Name],Maine_Schools[Grade Span],"Error")</f>
        <v>PK-12</v>
      </c>
      <c r="D390" t="str">
        <f>_xlfn.XLOOKUP(School_Behavior[[#This Row],[School Name]],Maine_Schools[School Name],Maine_Schools[Comparison School Type],"Error")</f>
        <v>Non Charter</v>
      </c>
    </row>
    <row r="391" spans="1:4" hidden="1">
      <c r="A391" s="40" t="s">
        <v>529</v>
      </c>
      <c r="B391" s="40">
        <v>0</v>
      </c>
      <c r="C391" t="str">
        <f>_xlfn.XLOOKUP(School_Behavior[[#This Row],[School Name]],Maine_Schools[School Name],Maine_Schools[Grade Span],"Error")</f>
        <v>PK-05</v>
      </c>
      <c r="D391" t="str">
        <f>_xlfn.XLOOKUP(School_Behavior[[#This Row],[School Name]],Maine_Schools[School Name],Maine_Schools[Comparison School Type],"Error")</f>
        <v>Non Charter</v>
      </c>
    </row>
    <row r="392" spans="1:4" hidden="1">
      <c r="A392" s="40" t="s">
        <v>212</v>
      </c>
      <c r="B392" s="40">
        <v>0</v>
      </c>
      <c r="C392" t="str">
        <f>_xlfn.XLOOKUP(School_Behavior[[#This Row],[School Name]],Maine_Schools[School Name],Maine_Schools[Grade Span],"Error")</f>
        <v>PK-04</v>
      </c>
      <c r="D392" t="str">
        <f>_xlfn.XLOOKUP(School_Behavior[[#This Row],[School Name]],Maine_Schools[School Name],Maine_Schools[Comparison School Type],"Error")</f>
        <v>Non Charter</v>
      </c>
    </row>
    <row r="393" spans="1:4" hidden="1">
      <c r="A393" s="40" t="s">
        <v>530</v>
      </c>
      <c r="B393" s="40">
        <v>0</v>
      </c>
      <c r="C393" t="str">
        <f>_xlfn.XLOOKUP(School_Behavior[[#This Row],[School Name]],Maine_Schools[School Name],Maine_Schools[Grade Span],"Error")</f>
        <v>PK-PK</v>
      </c>
      <c r="D393" s="42" t="str">
        <f>_xlfn.XLOOKUP(School_Behavior[[#This Row],[School Name]],Maine_Schools[School Name],Maine_Schools[Comparison School Type],"Error")</f>
        <v>Non Charter</v>
      </c>
    </row>
    <row r="394" spans="1:4" hidden="1">
      <c r="A394" s="40" t="s">
        <v>531</v>
      </c>
      <c r="B394" s="40">
        <v>2.52E-2</v>
      </c>
      <c r="C394" t="str">
        <f>_xlfn.XLOOKUP(School_Behavior[[#This Row],[School Name]],Maine_Schools[School Name],Maine_Schools[Grade Span],"Error")</f>
        <v>PK-02</v>
      </c>
      <c r="D394" s="42" t="str">
        <f>_xlfn.XLOOKUP(School_Behavior[[#This Row],[School Name]],Maine_Schools[School Name],Maine_Schools[Comparison School Type],"Error")</f>
        <v>Non Charter</v>
      </c>
    </row>
    <row r="395" spans="1:4">
      <c r="A395" s="40" t="s">
        <v>376</v>
      </c>
      <c r="B395" s="40">
        <v>9.6400000000000013E-2</v>
      </c>
      <c r="C395" t="str">
        <f>_xlfn.XLOOKUP(School_Behavior[[#This Row],[School Name]],Maine_Schools[School Name],Maine_Schools[Grade Span],"Error")</f>
        <v>09-12</v>
      </c>
      <c r="D395" s="42" t="str">
        <f>_xlfn.XLOOKUP(School_Behavior[[#This Row],[School Name]],Maine_Schools[School Name],Maine_Schools[Comparison School Type],"Error")</f>
        <v>Non Charter</v>
      </c>
    </row>
    <row r="396" spans="1:4" hidden="1">
      <c r="A396" s="40" t="s">
        <v>445</v>
      </c>
      <c r="B396" s="40">
        <v>6.7799999999999999E-2</v>
      </c>
      <c r="C396" t="str">
        <f>_xlfn.XLOOKUP(School_Behavior[[#This Row],[School Name]],Maine_Schools[School Name],Maine_Schools[Grade Span],"Error")</f>
        <v>05-08</v>
      </c>
      <c r="D396" t="str">
        <f>_xlfn.XLOOKUP(School_Behavior[[#This Row],[School Name]],Maine_Schools[School Name],Maine_Schools[Comparison School Type],"Error")</f>
        <v>Non Charter</v>
      </c>
    </row>
    <row r="397" spans="1:4" hidden="1">
      <c r="A397" s="40" t="s">
        <v>447</v>
      </c>
      <c r="B397" s="40">
        <v>0.1492</v>
      </c>
      <c r="C397" t="str">
        <f>_xlfn.XLOOKUP(School_Behavior[[#This Row],[School Name]],Maine_Schools[School Name],Maine_Schools[Grade Span],"Error")</f>
        <v>PK-05</v>
      </c>
      <c r="D397" s="42" t="str">
        <f>_xlfn.XLOOKUP(School_Behavior[[#This Row],[School Name]],Maine_Schools[School Name],Maine_Schools[Comparison School Type],"Error")</f>
        <v>Non Charter</v>
      </c>
    </row>
    <row r="398" spans="1:4" hidden="1">
      <c r="A398" s="40" t="s">
        <v>230</v>
      </c>
      <c r="B398" s="40">
        <v>0</v>
      </c>
      <c r="C398" t="str">
        <f>_xlfn.XLOOKUP(School_Behavior[[#This Row],[School Name]],Maine_Schools[School Name],Maine_Schools[Grade Span],"Error")</f>
        <v>03-05</v>
      </c>
      <c r="D398" t="str">
        <f>_xlfn.XLOOKUP(School_Behavior[[#This Row],[School Name]],Maine_Schools[School Name],Maine_Schools[Comparison School Type],"Error")</f>
        <v>Non Charter</v>
      </c>
    </row>
    <row r="399" spans="1:4">
      <c r="A399" s="40" t="s">
        <v>115</v>
      </c>
      <c r="B399" s="40">
        <v>2.0999999999999999E-3</v>
      </c>
      <c r="C399" t="str">
        <f>_xlfn.XLOOKUP(School_Behavior[[#This Row],[School Name]],Maine_Schools[School Name],Maine_Schools[Grade Span],"Error")</f>
        <v>09-12</v>
      </c>
      <c r="D399" t="str">
        <f>_xlfn.XLOOKUP(School_Behavior[[#This Row],[School Name]],Maine_Schools[School Name],Maine_Schools[Comparison School Type],"Error")</f>
        <v>Non Charter</v>
      </c>
    </row>
    <row r="400" spans="1:4" hidden="1">
      <c r="A400" s="40" t="s">
        <v>233</v>
      </c>
      <c r="B400" s="40">
        <v>0</v>
      </c>
      <c r="C400" t="str">
        <f>_xlfn.XLOOKUP(School_Behavior[[#This Row],[School Name]],Maine_Schools[School Name],Maine_Schools[Grade Span],"Error")</f>
        <v>06-08</v>
      </c>
      <c r="D400" t="str">
        <f>_xlfn.XLOOKUP(School_Behavior[[#This Row],[School Name]],Maine_Schools[School Name],Maine_Schools[Comparison School Type],"Error")</f>
        <v>Non Charter</v>
      </c>
    </row>
    <row r="401" spans="1:4" hidden="1">
      <c r="A401" s="40" t="s">
        <v>387</v>
      </c>
      <c r="B401" s="40">
        <v>0</v>
      </c>
      <c r="C401" t="str">
        <f>_xlfn.XLOOKUP(School_Behavior[[#This Row],[School Name]],Maine_Schools[School Name],Maine_Schools[Grade Span],"Error")</f>
        <v>PK-02</v>
      </c>
      <c r="D401" t="str">
        <f>_xlfn.XLOOKUP(School_Behavior[[#This Row],[School Name]],Maine_Schools[School Name],Maine_Schools[Comparison School Type],"Error")</f>
        <v>Non Charter</v>
      </c>
    </row>
    <row r="402" spans="1:4" hidden="1">
      <c r="A402" s="40" t="s">
        <v>380</v>
      </c>
      <c r="B402" s="40">
        <v>6.5400000000000014E-2</v>
      </c>
      <c r="C402" t="str">
        <f>_xlfn.XLOOKUP(School_Behavior[[#This Row],[School Name]],Maine_Schools[School Name],Maine_Schools[Grade Span],"Error")</f>
        <v>PK-08</v>
      </c>
      <c r="D402" t="str">
        <f>_xlfn.XLOOKUP(School_Behavior[[#This Row],[School Name]],Maine_Schools[School Name],Maine_Schools[Comparison School Type],"Error")</f>
        <v>Non Charter</v>
      </c>
    </row>
    <row r="403" spans="1:4" hidden="1">
      <c r="A403" s="40" t="s">
        <v>119</v>
      </c>
      <c r="B403" s="40">
        <v>0.26119999999999999</v>
      </c>
      <c r="C403" t="str">
        <f>_xlfn.XLOOKUP(School_Behavior[[#This Row],[School Name]],Maine_Schools[School Name],Maine_Schools[Grade Span],"Error")</f>
        <v>06-12</v>
      </c>
      <c r="D403" t="str">
        <f>_xlfn.XLOOKUP(School_Behavior[[#This Row],[School Name]],Maine_Schools[School Name],Maine_Schools[Comparison School Type],"Error")</f>
        <v>Non Charter</v>
      </c>
    </row>
    <row r="404" spans="1:4" hidden="1">
      <c r="A404" s="40" t="s">
        <v>533</v>
      </c>
      <c r="B404" s="40">
        <v>0</v>
      </c>
      <c r="C404" t="str">
        <f>_xlfn.XLOOKUP(School_Behavior[[#This Row],[School Name]],Maine_Schools[School Name],Maine_Schools[Grade Span],"Error")</f>
        <v>KG-04</v>
      </c>
      <c r="D404" s="42" t="str">
        <f>_xlfn.XLOOKUP(School_Behavior[[#This Row],[School Name]],Maine_Schools[School Name],Maine_Schools[Comparison School Type],"Error")</f>
        <v>Non Charter</v>
      </c>
    </row>
    <row r="405" spans="1:4" hidden="1">
      <c r="A405" s="40" t="s">
        <v>449</v>
      </c>
      <c r="B405" s="40">
        <v>8.1099999999999992E-2</v>
      </c>
      <c r="C405" t="str">
        <f>_xlfn.XLOOKUP(School_Behavior[[#This Row],[School Name]],Maine_Schools[School Name],Maine_Schools[Grade Span],"Error")</f>
        <v>PK-05</v>
      </c>
      <c r="D405" s="42" t="str">
        <f>_xlfn.XLOOKUP(School_Behavior[[#This Row],[School Name]],Maine_Schools[School Name],Maine_Schools[Comparison School Type],"Error")</f>
        <v>Non Charter</v>
      </c>
    </row>
    <row r="406" spans="1:4">
      <c r="A406" s="40" t="s">
        <v>123</v>
      </c>
      <c r="B406" s="40">
        <v>0.3992</v>
      </c>
      <c r="C406" t="str">
        <f>_xlfn.XLOOKUP(School_Behavior[[#This Row],[School Name]],Maine_Schools[School Name],Maine_Schools[Grade Span],"Error")</f>
        <v>09-12</v>
      </c>
      <c r="D406" s="42" t="str">
        <f>_xlfn.XLOOKUP(School_Behavior[[#This Row],[School Name]],Maine_Schools[School Name],Maine_Schools[Comparison School Type],"Error")</f>
        <v>Non Charter</v>
      </c>
    </row>
    <row r="407" spans="1:4" hidden="1">
      <c r="A407" s="40" t="s">
        <v>183</v>
      </c>
      <c r="B407" s="40">
        <v>0.62909999999999999</v>
      </c>
      <c r="C407" t="str">
        <f>_xlfn.XLOOKUP(School_Behavior[[#This Row],[School Name]],Maine_Schools[School Name],Maine_Schools[Grade Span],"Error")</f>
        <v>06-08</v>
      </c>
      <c r="D407" s="42" t="str">
        <f>_xlfn.XLOOKUP(School_Behavior[[#This Row],[School Name]],Maine_Schools[School Name],Maine_Schools[Comparison School Type],"Error")</f>
        <v>Non Charter</v>
      </c>
    </row>
    <row r="408" spans="1:4" hidden="1">
      <c r="A408" s="40" t="s">
        <v>534</v>
      </c>
      <c r="B408" s="40">
        <v>8.4500000000000006E-2</v>
      </c>
      <c r="C408" t="str">
        <f>_xlfn.XLOOKUP(School_Behavior[[#This Row],[School Name]],Maine_Schools[School Name],Maine_Schools[Grade Span],"Error")</f>
        <v>PK-08</v>
      </c>
      <c r="D408" s="42" t="str">
        <f>_xlfn.XLOOKUP(School_Behavior[[#This Row],[School Name]],Maine_Schools[School Name],Maine_Schools[Comparison School Type],"Error")</f>
        <v>Non Charter</v>
      </c>
    </row>
    <row r="409" spans="1:4" hidden="1">
      <c r="A409" s="40" t="s">
        <v>535</v>
      </c>
      <c r="B409" s="40">
        <v>4.3E-3</v>
      </c>
      <c r="C409" t="str">
        <f>_xlfn.XLOOKUP(School_Behavior[[#This Row],[School Name]],Maine_Schools[School Name],Maine_Schools[Grade Span],"Error")</f>
        <v>PK-05</v>
      </c>
      <c r="D409" t="str">
        <f>_xlfn.XLOOKUP(School_Behavior[[#This Row],[School Name]],Maine_Schools[School Name],Maine_Schools[Comparison School Type],"Error")</f>
        <v>Non Charter</v>
      </c>
    </row>
    <row r="410" spans="1:4" hidden="1">
      <c r="A410" s="40" t="s">
        <v>42</v>
      </c>
      <c r="B410" s="40">
        <v>0</v>
      </c>
      <c r="C410" t="str">
        <f>_xlfn.XLOOKUP(School_Behavior[[#This Row],[School Name]],Maine_Schools[School Name],Maine_Schools[Grade Span],"Error")</f>
        <v>PK-06</v>
      </c>
      <c r="D410" s="42" t="str">
        <f>_xlfn.XLOOKUP(School_Behavior[[#This Row],[School Name]],Maine_Schools[School Name],Maine_Schools[Comparison School Type],"Error")</f>
        <v>Non Charter</v>
      </c>
    </row>
    <row r="411" spans="1:4" hidden="1">
      <c r="A411" s="40" t="s">
        <v>68</v>
      </c>
      <c r="B411" s="40">
        <v>0.54400000000000004</v>
      </c>
      <c r="C411" t="str">
        <f>_xlfn.XLOOKUP(School_Behavior[[#This Row],[School Name]],Maine_Schools[School Name],Maine_Schools[Grade Span],"Error")</f>
        <v>06-08</v>
      </c>
      <c r="D411" t="str">
        <f>_xlfn.XLOOKUP(School_Behavior[[#This Row],[School Name]],Maine_Schools[School Name],Maine_Schools[Comparison School Type],"Error")</f>
        <v>Non Charter</v>
      </c>
    </row>
    <row r="412" spans="1:4">
      <c r="A412" s="40" t="s">
        <v>125</v>
      </c>
      <c r="B412" s="40">
        <v>0.1452</v>
      </c>
      <c r="C412" t="str">
        <f>_xlfn.XLOOKUP(School_Behavior[[#This Row],[School Name]],Maine_Schools[School Name],Maine_Schools[Grade Span],"Error")</f>
        <v>09-12</v>
      </c>
      <c r="D412" s="42" t="str">
        <f>_xlfn.XLOOKUP(School_Behavior[[#This Row],[School Name]],Maine_Schools[School Name],Maine_Schools[Comparison School Type],"Error")</f>
        <v>Non Charter</v>
      </c>
    </row>
    <row r="413" spans="1:4" hidden="1">
      <c r="A413" s="40" t="s">
        <v>190</v>
      </c>
      <c r="B413" s="40">
        <v>0.37919999999999998</v>
      </c>
      <c r="C413" t="str">
        <f>_xlfn.XLOOKUP(School_Behavior[[#This Row],[School Name]],Maine_Schools[School Name],Maine_Schools[Grade Span],"Error")</f>
        <v>06-08</v>
      </c>
      <c r="D413" s="42" t="str">
        <f>_xlfn.XLOOKUP(School_Behavior[[#This Row],[School Name]],Maine_Schools[School Name],Maine_Schools[Comparison School Type],"Error")</f>
        <v>Non Charter</v>
      </c>
    </row>
    <row r="414" spans="1:4" hidden="1">
      <c r="A414" s="40" t="s">
        <v>194</v>
      </c>
      <c r="B414" s="40">
        <v>0.33649999999999997</v>
      </c>
      <c r="C414" t="str">
        <f>_xlfn.XLOOKUP(School_Behavior[[#This Row],[School Name]],Maine_Schools[School Name],Maine_Schools[Grade Span],"Error")</f>
        <v>PK-06</v>
      </c>
      <c r="D414" t="str">
        <f>_xlfn.XLOOKUP(School_Behavior[[#This Row],[School Name]],Maine_Schools[School Name],Maine_Schools[Comparison School Type],"Error")</f>
        <v>Non Charter</v>
      </c>
    </row>
    <row r="415" spans="1:4" hidden="1">
      <c r="A415" s="40" t="s">
        <v>454</v>
      </c>
      <c r="B415" s="40">
        <v>0.14119999999999999</v>
      </c>
      <c r="C415" t="str">
        <f>_xlfn.XLOOKUP(School_Behavior[[#This Row],[School Name]],Maine_Schools[School Name],Maine_Schools[Grade Span],"Error")</f>
        <v>KG-05</v>
      </c>
      <c r="D415" t="str">
        <f>_xlfn.XLOOKUP(School_Behavior[[#This Row],[School Name]],Maine_Schools[School Name],Maine_Schools[Comparison School Type],"Error")</f>
        <v>Non Charter</v>
      </c>
    </row>
    <row r="416" spans="1:4" hidden="1">
      <c r="A416" s="40" t="s">
        <v>236</v>
      </c>
      <c r="B416" s="40">
        <v>7.1000000000000004E-3</v>
      </c>
      <c r="C416" t="str">
        <f>_xlfn.XLOOKUP(School_Behavior[[#This Row],[School Name]],Maine_Schools[School Name],Maine_Schools[Grade Span],"Error")</f>
        <v>PK-08</v>
      </c>
      <c r="D416" s="42" t="str">
        <f>_xlfn.XLOOKUP(School_Behavior[[#This Row],[School Name]],Maine_Schools[School Name],Maine_Schools[Comparison School Type],"Error")</f>
        <v>Non Charter</v>
      </c>
    </row>
    <row r="417" spans="1:4" hidden="1">
      <c r="A417" s="40" t="s">
        <v>455</v>
      </c>
      <c r="B417" s="40">
        <v>3.3399999999999999E-2</v>
      </c>
      <c r="C417" t="str">
        <f>_xlfn.XLOOKUP(School_Behavior[[#This Row],[School Name]],Maine_Schools[School Name],Maine_Schools[Grade Span],"Error")</f>
        <v>PK-08</v>
      </c>
      <c r="D417" t="str">
        <f>_xlfn.XLOOKUP(School_Behavior[[#This Row],[School Name]],Maine_Schools[School Name],Maine_Schools[Comparison School Type],"Error")</f>
        <v>Non Charter</v>
      </c>
    </row>
    <row r="418" spans="1:4" hidden="1">
      <c r="A418" s="40" t="s">
        <v>456</v>
      </c>
      <c r="B418" s="40">
        <v>0.17149999999999999</v>
      </c>
      <c r="C418" t="str">
        <f>_xlfn.XLOOKUP(School_Behavior[[#This Row],[School Name]],Maine_Schools[School Name],Maine_Schools[Grade Span],"Error")</f>
        <v>07-08</v>
      </c>
      <c r="D418" s="42" t="str">
        <f>_xlfn.XLOOKUP(School_Behavior[[#This Row],[School Name]],Maine_Schools[School Name],Maine_Schools[Comparison School Type],"Error")</f>
        <v>Non Charter</v>
      </c>
    </row>
    <row r="419" spans="1:4" hidden="1">
      <c r="A419" s="40" t="s">
        <v>385</v>
      </c>
      <c r="B419" s="40">
        <v>0.19199999999999998</v>
      </c>
      <c r="C419" t="str">
        <f>_xlfn.XLOOKUP(School_Behavior[[#This Row],[School Name]],Maine_Schools[School Name],Maine_Schools[Grade Span],"Error")</f>
        <v>06-08</v>
      </c>
      <c r="D419" t="str">
        <f>_xlfn.XLOOKUP(School_Behavior[[#This Row],[School Name]],Maine_Schools[School Name],Maine_Schools[Comparison School Type],"Error")</f>
        <v>Non Charter</v>
      </c>
    </row>
    <row r="420" spans="1:4" hidden="1">
      <c r="A420" s="40" t="s">
        <v>459</v>
      </c>
      <c r="B420" s="40">
        <v>0</v>
      </c>
      <c r="C420" t="str">
        <f>_xlfn.XLOOKUP(School_Behavior[[#This Row],[School Name]],Maine_Schools[School Name],Maine_Schools[Grade Span],"Error")</f>
        <v>KG-05</v>
      </c>
      <c r="D420" s="42" t="str">
        <f>_xlfn.XLOOKUP(School_Behavior[[#This Row],[School Name]],Maine_Schools[School Name],Maine_Schools[Comparison School Type],"Error")</f>
        <v>Non Charter</v>
      </c>
    </row>
    <row r="421" spans="1:4" hidden="1">
      <c r="A421" s="40" t="s">
        <v>460</v>
      </c>
      <c r="B421" s="40">
        <v>7.0000000000000001E-3</v>
      </c>
      <c r="C421" t="str">
        <f>_xlfn.XLOOKUP(School_Behavior[[#This Row],[School Name]],Maine_Schools[School Name],Maine_Schools[Grade Span],"Error")</f>
        <v>03-06</v>
      </c>
      <c r="D421" t="str">
        <f>_xlfn.XLOOKUP(School_Behavior[[#This Row],[School Name]],Maine_Schools[School Name],Maine_Schools[Comparison School Type],"Error")</f>
        <v>Non Charter</v>
      </c>
    </row>
    <row r="422" spans="1:4" hidden="1">
      <c r="A422" s="40" t="s">
        <v>539</v>
      </c>
      <c r="B422" s="40">
        <v>0</v>
      </c>
      <c r="C422" t="str">
        <f>_xlfn.XLOOKUP(School_Behavior[[#This Row],[School Name]],Maine_Schools[School Name],Maine_Schools[Grade Span],"Error")</f>
        <v>PK-02</v>
      </c>
      <c r="D422" s="42" t="str">
        <f>_xlfn.XLOOKUP(School_Behavior[[#This Row],[School Name]],Maine_Schools[School Name],Maine_Schools[Comparison School Type],"Error")</f>
        <v>Non Charter</v>
      </c>
    </row>
    <row r="423" spans="1:4" hidden="1">
      <c r="A423" s="40" t="s">
        <v>331</v>
      </c>
      <c r="B423" s="40">
        <v>2.4E-2</v>
      </c>
      <c r="C423" t="str">
        <f>_xlfn.XLOOKUP(School_Behavior[[#This Row],[School Name]],Maine_Schools[School Name],Maine_Schools[Grade Span],"Error")</f>
        <v>PK-06</v>
      </c>
      <c r="D423" s="42" t="str">
        <f>_xlfn.XLOOKUP(School_Behavior[[#This Row],[School Name]],Maine_Schools[School Name],Maine_Schools[Comparison School Type],"Error")</f>
        <v>Non Charter</v>
      </c>
    </row>
    <row r="424" spans="1:4" hidden="1">
      <c r="A424" s="40" t="s">
        <v>540</v>
      </c>
      <c r="B424" s="40">
        <v>0</v>
      </c>
      <c r="C424" t="str">
        <f>_xlfn.XLOOKUP(School_Behavior[[#This Row],[School Name]],Maine_Schools[School Name],Maine_Schools[Grade Span],"Error")</f>
        <v>PK-PK</v>
      </c>
      <c r="D424" t="str">
        <f>_xlfn.XLOOKUP(School_Behavior[[#This Row],[School Name]],Maine_Schools[School Name],Maine_Schools[Comparison School Type],"Error")</f>
        <v>Non Charter</v>
      </c>
    </row>
    <row r="425" spans="1:4" hidden="1">
      <c r="A425" s="40" t="s">
        <v>131</v>
      </c>
      <c r="B425" s="40">
        <v>0.1804</v>
      </c>
      <c r="C425" t="str">
        <f>_xlfn.XLOOKUP(School_Behavior[[#This Row],[School Name]],Maine_Schools[School Name],Maine_Schools[Grade Span],"Error")</f>
        <v>05-12</v>
      </c>
      <c r="D425" s="42" t="str">
        <f>_xlfn.XLOOKUP(School_Behavior[[#This Row],[School Name]],Maine_Schools[School Name],Maine_Schools[Comparison School Type],"Error")</f>
        <v>Non Charter</v>
      </c>
    </row>
    <row r="426" spans="1:4" hidden="1">
      <c r="A426" s="40" t="s">
        <v>461</v>
      </c>
      <c r="B426" s="40">
        <v>6.7199999999999996E-2</v>
      </c>
      <c r="C426" t="str">
        <f>_xlfn.XLOOKUP(School_Behavior[[#This Row],[School Name]],Maine_Schools[School Name],Maine_Schools[Grade Span],"Error")</f>
        <v>07-08</v>
      </c>
      <c r="D426" t="str">
        <f>_xlfn.XLOOKUP(School_Behavior[[#This Row],[School Name]],Maine_Schools[School Name],Maine_Schools[Comparison School Type],"Error")</f>
        <v>Non Charter</v>
      </c>
    </row>
    <row r="427" spans="1:4">
      <c r="A427" s="40" t="s">
        <v>220</v>
      </c>
      <c r="B427" s="40">
        <v>8.4699999999999998E-2</v>
      </c>
      <c r="C427" t="str">
        <f>_xlfn.XLOOKUP(School_Behavior[[#This Row],[School Name]],Maine_Schools[School Name],Maine_Schools[Grade Span],"Error")</f>
        <v>09-12</v>
      </c>
      <c r="D427" t="str">
        <f>_xlfn.XLOOKUP(School_Behavior[[#This Row],[School Name]],Maine_Schools[School Name],Maine_Schools[Comparison School Type],"Error")</f>
        <v>Non Charter</v>
      </c>
    </row>
    <row r="428" spans="1:4" hidden="1">
      <c r="A428" s="40" t="s">
        <v>79</v>
      </c>
      <c r="B428" s="40">
        <v>0</v>
      </c>
      <c r="C428" t="str">
        <f>_xlfn.XLOOKUP(School_Behavior[[#This Row],[School Name]],Maine_Schools[School Name],Maine_Schools[Grade Span],"Error")</f>
        <v>PK-08</v>
      </c>
      <c r="D428" t="str">
        <f>_xlfn.XLOOKUP(School_Behavior[[#This Row],[School Name]],Maine_Schools[School Name],Maine_Schools[Comparison School Type],"Error")</f>
        <v>Non Charter</v>
      </c>
    </row>
    <row r="429" spans="1:4" hidden="1">
      <c r="A429" s="40" t="s">
        <v>462</v>
      </c>
      <c r="B429" s="40">
        <v>7.3200000000000001E-2</v>
      </c>
      <c r="C429" t="str">
        <f>_xlfn.XLOOKUP(School_Behavior[[#This Row],[School Name]],Maine_Schools[School Name],Maine_Schools[Grade Span],"Error")</f>
        <v>PK-08</v>
      </c>
      <c r="D429" s="42" t="str">
        <f>_xlfn.XLOOKUP(School_Behavior[[#This Row],[School Name]],Maine_Schools[School Name],Maine_Schools[Comparison School Type],"Error")</f>
        <v>Non Charter</v>
      </c>
    </row>
    <row r="430" spans="1:4" hidden="1">
      <c r="A430" s="40" t="s">
        <v>541</v>
      </c>
      <c r="B430" s="40">
        <v>1.2E-2</v>
      </c>
      <c r="C430" t="str">
        <f>_xlfn.XLOOKUP(School_Behavior[[#This Row],[School Name]],Maine_Schools[School Name],Maine_Schools[Grade Span],"Error")</f>
        <v>PK-08</v>
      </c>
      <c r="D430" t="str">
        <f>_xlfn.XLOOKUP(School_Behavior[[#This Row],[School Name]],Maine_Schools[School Name],Maine_Schools[Comparison School Type],"Error")</f>
        <v>Non Charter</v>
      </c>
    </row>
    <row r="431" spans="1:4" hidden="1">
      <c r="A431" s="40" t="s">
        <v>542</v>
      </c>
      <c r="B431" s="40">
        <v>0.152</v>
      </c>
      <c r="C431" t="str">
        <f>_xlfn.XLOOKUP(School_Behavior[[#This Row],[School Name]],Maine_Schools[School Name],Maine_Schools[Grade Span],"Error")</f>
        <v>01-04</v>
      </c>
      <c r="D431" s="42" t="str">
        <f>_xlfn.XLOOKUP(School_Behavior[[#This Row],[School Name]],Maine_Schools[School Name],Maine_Schools[Comparison School Type],"Error")</f>
        <v>Non Charter</v>
      </c>
    </row>
    <row r="432" spans="1:4" hidden="1">
      <c r="A432" s="40" t="s">
        <v>464</v>
      </c>
      <c r="B432" s="40">
        <v>0</v>
      </c>
      <c r="C432" t="str">
        <f>_xlfn.XLOOKUP(School_Behavior[[#This Row],[School Name]],Maine_Schools[School Name],Maine_Schools[Grade Span],"Error")</f>
        <v>KG-05</v>
      </c>
      <c r="D432" s="42" t="str">
        <f>_xlfn.XLOOKUP(School_Behavior[[#This Row],[School Name]],Maine_Schools[School Name],Maine_Schools[Comparison School Type],"Error")</f>
        <v>Non Charter</v>
      </c>
    </row>
    <row r="433" spans="1:4" hidden="1">
      <c r="A433" s="40" t="s">
        <v>543</v>
      </c>
      <c r="B433" s="40">
        <v>0</v>
      </c>
      <c r="C433" t="str">
        <f>_xlfn.XLOOKUP(School_Behavior[[#This Row],[School Name]],Maine_Schools[School Name],Maine_Schools[Grade Span],"Error")</f>
        <v>KG-01</v>
      </c>
      <c r="D433" t="str">
        <f>_xlfn.XLOOKUP(School_Behavior[[#This Row],[School Name]],Maine_Schools[School Name],Maine_Schools[Comparison School Type],"Error")</f>
        <v>Non Charter</v>
      </c>
    </row>
    <row r="434" spans="1:4" hidden="1">
      <c r="A434" s="40" t="s">
        <v>263</v>
      </c>
      <c r="B434" s="40">
        <v>1.2800000000000001E-2</v>
      </c>
      <c r="C434" t="str">
        <f>_xlfn.XLOOKUP(School_Behavior[[#This Row],[School Name]],Maine_Schools[School Name],Maine_Schools[Grade Span],"Error")</f>
        <v>PK-12</v>
      </c>
      <c r="D434" t="str">
        <f>_xlfn.XLOOKUP(School_Behavior[[#This Row],[School Name]],Maine_Schools[School Name],Maine_Schools[Comparison School Type],"Error")</f>
        <v>Non Charter</v>
      </c>
    </row>
    <row r="435" spans="1:4" hidden="1">
      <c r="A435" s="40" t="s">
        <v>544</v>
      </c>
      <c r="B435" s="40">
        <v>0</v>
      </c>
      <c r="C435" t="str">
        <f>_xlfn.XLOOKUP(School_Behavior[[#This Row],[School Name]],Maine_Schools[School Name],Maine_Schools[Grade Span],"Error")</f>
        <v>PK-03</v>
      </c>
      <c r="D435" s="42" t="str">
        <f>_xlfn.XLOOKUP(School_Behavior[[#This Row],[School Name]],Maine_Schools[School Name],Maine_Schools[Comparison School Type],"Error")</f>
        <v>Non Charter</v>
      </c>
    </row>
    <row r="436" spans="1:4" hidden="1">
      <c r="A436" s="40" t="s">
        <v>545</v>
      </c>
      <c r="B436" s="40">
        <v>0</v>
      </c>
      <c r="C436" t="str">
        <f>_xlfn.XLOOKUP(School_Behavior[[#This Row],[School Name]],Maine_Schools[School Name],Maine_Schools[Grade Span],"Error")</f>
        <v>PK-01</v>
      </c>
      <c r="D436" t="str">
        <f>_xlfn.XLOOKUP(School_Behavior[[#This Row],[School Name]],Maine_Schools[School Name],Maine_Schools[Comparison School Type],"Error")</f>
        <v>Non Charter</v>
      </c>
    </row>
    <row r="437" spans="1:4" hidden="1">
      <c r="A437" s="40" t="s">
        <v>546</v>
      </c>
      <c r="B437" s="40">
        <v>0</v>
      </c>
      <c r="C437" t="str">
        <f>_xlfn.XLOOKUP(School_Behavior[[#This Row],[School Name]],Maine_Schools[School Name],Maine_Schools[Grade Span],"Error")</f>
        <v>KG-03</v>
      </c>
      <c r="D437" s="42" t="str">
        <f>_xlfn.XLOOKUP(School_Behavior[[#This Row],[School Name]],Maine_Schools[School Name],Maine_Schools[Comparison School Type],"Error")</f>
        <v>Non Charter</v>
      </c>
    </row>
    <row r="438" spans="1:4" hidden="1">
      <c r="A438" s="40" t="s">
        <v>547</v>
      </c>
      <c r="B438" s="40">
        <v>2.8E-3</v>
      </c>
      <c r="C438" t="str">
        <f>_xlfn.XLOOKUP(School_Behavior[[#This Row],[School Name]],Maine_Schools[School Name],Maine_Schools[Grade Span],"Error")</f>
        <v>PK-02</v>
      </c>
      <c r="D438" s="42" t="str">
        <f>_xlfn.XLOOKUP(School_Behavior[[#This Row],[School Name]],Maine_Schools[School Name],Maine_Schools[Comparison School Type],"Error")</f>
        <v>Non Charter</v>
      </c>
    </row>
    <row r="439" spans="1:4" hidden="1">
      <c r="A439" s="40" t="s">
        <v>548</v>
      </c>
      <c r="B439" s="40">
        <v>0</v>
      </c>
      <c r="C439" t="str">
        <f>_xlfn.XLOOKUP(School_Behavior[[#This Row],[School Name]],Maine_Schools[School Name],Maine_Schools[Grade Span],"Error")</f>
        <v>KG-04</v>
      </c>
      <c r="D439" t="str">
        <f>_xlfn.XLOOKUP(School_Behavior[[#This Row],[School Name]],Maine_Schools[School Name],Maine_Schools[Comparison School Type],"Error")</f>
        <v>Non Charter</v>
      </c>
    </row>
    <row r="440" spans="1:4" hidden="1">
      <c r="A440" s="40" t="s">
        <v>222</v>
      </c>
      <c r="B440" s="40">
        <v>0</v>
      </c>
      <c r="C440" t="str">
        <f>_xlfn.XLOOKUP(School_Behavior[[#This Row],[School Name]],Maine_Schools[School Name],Maine_Schools[Grade Span],"Error")</f>
        <v>PK-05</v>
      </c>
      <c r="D440" t="str">
        <f>_xlfn.XLOOKUP(School_Behavior[[#This Row],[School Name]],Maine_Schools[School Name],Maine_Schools[Comparison School Type],"Error")</f>
        <v>Non Charter</v>
      </c>
    </row>
    <row r="441" spans="1:4" hidden="1">
      <c r="A441" s="40" t="s">
        <v>549</v>
      </c>
      <c r="B441" s="40">
        <v>0</v>
      </c>
      <c r="C441" t="str">
        <f>_xlfn.XLOOKUP(School_Behavior[[#This Row],[School Name]],Maine_Schools[School Name],Maine_Schools[Grade Span],"Error")</f>
        <v>PK-06</v>
      </c>
      <c r="D441" t="str">
        <f>_xlfn.XLOOKUP(School_Behavior[[#This Row],[School Name]],Maine_Schools[School Name],Maine_Schools[Comparison School Type],"Error")</f>
        <v>Non Charter</v>
      </c>
    </row>
    <row r="442" spans="1:4" hidden="1">
      <c r="A442" s="40" t="s">
        <v>332</v>
      </c>
      <c r="B442" s="40">
        <v>0.12470000000000001</v>
      </c>
      <c r="C442" t="str">
        <f>_xlfn.XLOOKUP(School_Behavior[[#This Row],[School Name]],Maine_Schools[School Name],Maine_Schools[Grade Span],"Error")</f>
        <v>PK-06</v>
      </c>
      <c r="D442" s="42" t="str">
        <f>_xlfn.XLOOKUP(School_Behavior[[#This Row],[School Name]],Maine_Schools[School Name],Maine_Schools[Comparison School Type],"Error")</f>
        <v>Non Charter</v>
      </c>
    </row>
    <row r="443" spans="1:4" hidden="1">
      <c r="A443" s="40" t="s">
        <v>354</v>
      </c>
      <c r="B443" s="40">
        <v>0.1472</v>
      </c>
      <c r="C443" t="str">
        <f>_xlfn.XLOOKUP(School_Behavior[[#This Row],[School Name]],Maine_Schools[School Name],Maine_Schools[Grade Span],"Error")</f>
        <v>05-08</v>
      </c>
      <c r="D443" s="42" t="str">
        <f>_xlfn.XLOOKUP(School_Behavior[[#This Row],[School Name]],Maine_Schools[School Name],Maine_Schools[Comparison School Type],"Error")</f>
        <v>Non Charter</v>
      </c>
    </row>
    <row r="444" spans="1:4" hidden="1">
      <c r="A444" s="40" t="s">
        <v>75</v>
      </c>
      <c r="B444" s="40">
        <v>0</v>
      </c>
      <c r="C444" t="str">
        <f>_xlfn.XLOOKUP(School_Behavior[[#This Row],[School Name]],Maine_Schools[School Name],Maine_Schools[Grade Span],"Error")</f>
        <v>PK-08</v>
      </c>
      <c r="D444" t="str">
        <f>_xlfn.XLOOKUP(School_Behavior[[#This Row],[School Name]],Maine_Schools[School Name],Maine_Schools[Comparison School Type],"Error")</f>
        <v>Non Charter</v>
      </c>
    </row>
    <row r="445" spans="1:4">
      <c r="A445" s="40" t="s">
        <v>342</v>
      </c>
      <c r="B445" s="40">
        <v>6.3899999999999998E-2</v>
      </c>
      <c r="C445" t="str">
        <f>_xlfn.XLOOKUP(School_Behavior[[#This Row],[School Name]],Maine_Schools[School Name],Maine_Schools[Grade Span],"Error")</f>
        <v>09-12</v>
      </c>
      <c r="D445" t="str">
        <f>_xlfn.XLOOKUP(School_Behavior[[#This Row],[School Name]],Maine_Schools[School Name],Maine_Schools[Comparison School Type],"Error")</f>
        <v>Non Charter</v>
      </c>
    </row>
    <row r="446" spans="1:4" hidden="1">
      <c r="A446" s="40" t="s">
        <v>223</v>
      </c>
      <c r="B446" s="40">
        <v>5.0699999999999995E-2</v>
      </c>
      <c r="C446" t="str">
        <f>_xlfn.XLOOKUP(School_Behavior[[#This Row],[School Name]],Maine_Schools[School Name],Maine_Schools[Grade Span],"Error")</f>
        <v>PK-06</v>
      </c>
      <c r="D446" s="42" t="str">
        <f>_xlfn.XLOOKUP(School_Behavior[[#This Row],[School Name]],Maine_Schools[School Name],Maine_Schools[Comparison School Type],"Error")</f>
        <v>Non Charter</v>
      </c>
    </row>
    <row r="447" spans="1:4" hidden="1">
      <c r="A447" s="40" t="s">
        <v>551</v>
      </c>
      <c r="B447" s="40">
        <v>0</v>
      </c>
      <c r="C447" t="str">
        <f>_xlfn.XLOOKUP(School_Behavior[[#This Row],[School Name]],Maine_Schools[School Name],Maine_Schools[Grade Span],"Error")</f>
        <v>PK-05</v>
      </c>
      <c r="D447" t="str">
        <f>_xlfn.XLOOKUP(School_Behavior[[#This Row],[School Name]],Maine_Schools[School Name],Maine_Schools[Comparison School Type],"Error")</f>
        <v>Non Charter</v>
      </c>
    </row>
    <row r="448" spans="1:4" hidden="1">
      <c r="A448" s="40" t="s">
        <v>552</v>
      </c>
      <c r="B448" s="40">
        <v>0</v>
      </c>
      <c r="C448" t="str">
        <f>_xlfn.XLOOKUP(School_Behavior[[#This Row],[School Name]],Maine_Schools[School Name],Maine_Schools[Grade Span],"Error")</f>
        <v>PK-02</v>
      </c>
      <c r="D448" t="str">
        <f>_xlfn.XLOOKUP(School_Behavior[[#This Row],[School Name]],Maine_Schools[School Name],Maine_Schools[Comparison School Type],"Error")</f>
        <v>Non Charter</v>
      </c>
    </row>
    <row r="449" spans="1:4" hidden="1">
      <c r="A449" s="40" t="s">
        <v>195</v>
      </c>
      <c r="B449" s="40">
        <v>0.26190000000000002</v>
      </c>
      <c r="C449" t="str">
        <f>_xlfn.XLOOKUP(School_Behavior[[#This Row],[School Name]],Maine_Schools[School Name],Maine_Schools[Grade Span],"Error")</f>
        <v>06-08</v>
      </c>
      <c r="D449" s="42" t="str">
        <f>_xlfn.XLOOKUP(School_Behavior[[#This Row],[School Name]],Maine_Schools[School Name],Maine_Schools[Comparison School Type],"Error")</f>
        <v>Non Charter</v>
      </c>
    </row>
    <row r="450" spans="1:4">
      <c r="A450" s="40" t="s">
        <v>134</v>
      </c>
      <c r="B450" s="40">
        <v>0.15620000000000003</v>
      </c>
      <c r="C450" t="str">
        <f>_xlfn.XLOOKUP(School_Behavior[[#This Row],[School Name]],Maine_Schools[School Name],Maine_Schools[Grade Span],"Error")</f>
        <v>09-12</v>
      </c>
      <c r="D450" s="42" t="str">
        <f>_xlfn.XLOOKUP(School_Behavior[[#This Row],[School Name]],Maine_Schools[School Name],Maine_Schools[Comparison School Type],"Error")</f>
        <v>Non Charter</v>
      </c>
    </row>
    <row r="451" spans="1:4" hidden="1">
      <c r="A451" s="40" t="s">
        <v>553</v>
      </c>
      <c r="B451" s="40">
        <v>0</v>
      </c>
      <c r="C451" t="str">
        <f>_xlfn.XLOOKUP(School_Behavior[[#This Row],[School Name]],Maine_Schools[School Name],Maine_Schools[Grade Span],"Error")</f>
        <v>KG-05</v>
      </c>
      <c r="D451" t="str">
        <f>_xlfn.XLOOKUP(School_Behavior[[#This Row],[School Name]],Maine_Schools[School Name],Maine_Schools[Comparison School Type],"Error")</f>
        <v>Non Charter</v>
      </c>
    </row>
    <row r="452" spans="1:4" hidden="1">
      <c r="A452" s="40" t="s">
        <v>554</v>
      </c>
      <c r="B452" s="40">
        <v>1.6999999999999999E-3</v>
      </c>
      <c r="C452" t="str">
        <f>_xlfn.XLOOKUP(School_Behavior[[#This Row],[School Name]],Maine_Schools[School Name],Maine_Schools[Grade Span],"Error")</f>
        <v>KG-04</v>
      </c>
      <c r="D452" t="str">
        <f>_xlfn.XLOOKUP(School_Behavior[[#This Row],[School Name]],Maine_Schools[School Name],Maine_Schools[Comparison School Type],"Error")</f>
        <v>Non Charter</v>
      </c>
    </row>
    <row r="453" spans="1:4">
      <c r="A453" s="40" t="s">
        <v>406</v>
      </c>
      <c r="B453" s="40">
        <v>3.8199999999999998E-2</v>
      </c>
      <c r="C453" t="str">
        <f>_xlfn.XLOOKUP(School_Behavior[[#This Row],[School Name]],Maine_Schools[School Name],Maine_Schools[Grade Span],"Error")</f>
        <v>09-12</v>
      </c>
      <c r="D453" t="str">
        <f>_xlfn.XLOOKUP(School_Behavior[[#This Row],[School Name]],Maine_Schools[School Name],Maine_Schools[Comparison School Type],"Error")</f>
        <v>Non Charter</v>
      </c>
    </row>
    <row r="454" spans="1:4" hidden="1">
      <c r="A454" s="40" t="s">
        <v>555</v>
      </c>
      <c r="B454" s="40">
        <v>1.5200000000000002E-2</v>
      </c>
      <c r="C454" t="str">
        <f>_xlfn.XLOOKUP(School_Behavior[[#This Row],[School Name]],Maine_Schools[School Name],Maine_Schools[Grade Span],"Error")</f>
        <v>05-08</v>
      </c>
      <c r="D454" s="42" t="str">
        <f>_xlfn.XLOOKUP(School_Behavior[[#This Row],[School Name]],Maine_Schools[School Name],Maine_Schools[Comparison School Type],"Error")</f>
        <v>Non Charter</v>
      </c>
    </row>
    <row r="455" spans="1:4" hidden="1">
      <c r="A455" s="40" t="s">
        <v>556</v>
      </c>
      <c r="B455" s="40">
        <v>4.1999999999999997E-3</v>
      </c>
      <c r="C455" t="str">
        <f>_xlfn.XLOOKUP(School_Behavior[[#This Row],[School Name]],Maine_Schools[School Name],Maine_Schools[Grade Span],"Error")</f>
        <v>03-05</v>
      </c>
      <c r="D455" t="str">
        <f>_xlfn.XLOOKUP(School_Behavior[[#This Row],[School Name]],Maine_Schools[School Name],Maine_Schools[Comparison School Type],"Error")</f>
        <v>Non Charter</v>
      </c>
    </row>
    <row r="456" spans="1:4">
      <c r="A456" s="40" t="s">
        <v>137</v>
      </c>
      <c r="B456" s="40">
        <v>7.4000000000000003E-3</v>
      </c>
      <c r="C456" t="str">
        <f>_xlfn.XLOOKUP(School_Behavior[[#This Row],[School Name]],Maine_Schools[School Name],Maine_Schools[Grade Span],"Error")</f>
        <v>09-12</v>
      </c>
      <c r="D456" s="42" t="str">
        <f>_xlfn.XLOOKUP(School_Behavior[[#This Row],[School Name]],Maine_Schools[School Name],Maine_Schools[Comparison School Type],"Error")</f>
        <v>Non Charter</v>
      </c>
    </row>
    <row r="457" spans="1:4" hidden="1">
      <c r="A457" s="40" t="s">
        <v>245</v>
      </c>
      <c r="B457" s="40">
        <v>4.4499999999999998E-2</v>
      </c>
      <c r="C457" t="str">
        <f>_xlfn.XLOOKUP(School_Behavior[[#This Row],[School Name]],Maine_Schools[School Name],Maine_Schools[Grade Span],"Error")</f>
        <v>05-08</v>
      </c>
      <c r="D457" s="42" t="str">
        <f>_xlfn.XLOOKUP(School_Behavior[[#This Row],[School Name]],Maine_Schools[School Name],Maine_Schools[Comparison School Type],"Error")</f>
        <v>Non Charter</v>
      </c>
    </row>
    <row r="458" spans="1:4" hidden="1">
      <c r="A458" s="40" t="s">
        <v>469</v>
      </c>
      <c r="B458" s="40">
        <v>2.5999999999999999E-2</v>
      </c>
      <c r="C458" t="str">
        <f>_xlfn.XLOOKUP(School_Behavior[[#This Row],[School Name]],Maine_Schools[School Name],Maine_Schools[Grade Span],"Error")</f>
        <v>PK-08</v>
      </c>
      <c r="D458" t="str">
        <f>_xlfn.XLOOKUP(School_Behavior[[#This Row],[School Name]],Maine_Schools[School Name],Maine_Schools[Comparison School Type],"Error")</f>
        <v>Non Charter</v>
      </c>
    </row>
    <row r="459" spans="1:4" hidden="1">
      <c r="A459" s="40" t="s">
        <v>420</v>
      </c>
      <c r="B459" s="40">
        <v>6.9000000000000006E-2</v>
      </c>
      <c r="C459" t="str">
        <f>_xlfn.XLOOKUP(School_Behavior[[#This Row],[School Name]],Maine_Schools[School Name],Maine_Schools[Grade Span],"Error")</f>
        <v>PK-08</v>
      </c>
      <c r="D459" t="str">
        <f>_xlfn.XLOOKUP(School_Behavior[[#This Row],[School Name]],Maine_Schools[School Name],Maine_Schools[Comparison School Type],"Error")</f>
        <v>Non Charter</v>
      </c>
    </row>
    <row r="460" spans="1:4" hidden="1">
      <c r="A460" s="40" t="s">
        <v>558</v>
      </c>
      <c r="B460" s="40">
        <v>0</v>
      </c>
      <c r="C460" t="str">
        <f>_xlfn.XLOOKUP(School_Behavior[[#This Row],[School Name]],Maine_Schools[School Name],Maine_Schools[Grade Span],"Error")</f>
        <v>PK-01</v>
      </c>
      <c r="D460" t="str">
        <f>_xlfn.XLOOKUP(School_Behavior[[#This Row],[School Name]],Maine_Schools[School Name],Maine_Schools[Comparison School Type],"Error")</f>
        <v>Non Charter</v>
      </c>
    </row>
    <row r="461" spans="1:4" hidden="1">
      <c r="A461" s="40" t="s">
        <v>559</v>
      </c>
      <c r="B461" s="40">
        <v>5.0000000000000001E-3</v>
      </c>
      <c r="C461" t="str">
        <f>_xlfn.XLOOKUP(School_Behavior[[#This Row],[School Name]],Maine_Schools[School Name],Maine_Schools[Grade Span],"Error")</f>
        <v>06-08</v>
      </c>
      <c r="D461" t="str">
        <f>_xlfn.XLOOKUP(School_Behavior[[#This Row],[School Name]],Maine_Schools[School Name],Maine_Schools[Comparison School Type],"Error")</f>
        <v>Non Charter</v>
      </c>
    </row>
    <row r="462" spans="1:4" hidden="1">
      <c r="A462" s="40" t="s">
        <v>560</v>
      </c>
      <c r="B462" s="40">
        <v>0</v>
      </c>
      <c r="C462" t="str">
        <f>_xlfn.XLOOKUP(School_Behavior[[#This Row],[School Name]],Maine_Schools[School Name],Maine_Schools[Grade Span],"Error")</f>
        <v>03-05</v>
      </c>
      <c r="D462" t="str">
        <f>_xlfn.XLOOKUP(School_Behavior[[#This Row],[School Name]],Maine_Schools[School Name],Maine_Schools[Comparison School Type],"Error")</f>
        <v>Non Charter</v>
      </c>
    </row>
    <row r="463" spans="1:4" hidden="1">
      <c r="A463" s="40" t="s">
        <v>561</v>
      </c>
      <c r="B463" s="40">
        <v>0</v>
      </c>
      <c r="C463" t="str">
        <f>_xlfn.XLOOKUP(School_Behavior[[#This Row],[School Name]],Maine_Schools[School Name],Maine_Schools[Grade Span],"Error")</f>
        <v>PK-05</v>
      </c>
      <c r="D463" s="42" t="str">
        <f>_xlfn.XLOOKUP(School_Behavior[[#This Row],[School Name]],Maine_Schools[School Name],Maine_Schools[Comparison School Type],"Error")</f>
        <v>Non Charter</v>
      </c>
    </row>
    <row r="464" spans="1:4">
      <c r="A464" s="40" t="s">
        <v>247</v>
      </c>
      <c r="B464" s="40">
        <v>2.0799999999999999E-2</v>
      </c>
      <c r="C464" t="str">
        <f>_xlfn.XLOOKUP(School_Behavior[[#This Row],[School Name]],Maine_Schools[School Name],Maine_Schools[Grade Span],"Error")</f>
        <v>09-12</v>
      </c>
      <c r="D464" t="str">
        <f>_xlfn.XLOOKUP(School_Behavior[[#This Row],[School Name]],Maine_Schools[School Name],Maine_Schools[Comparison School Type],"Error")</f>
        <v>Non Charter</v>
      </c>
    </row>
    <row r="465" spans="1:4" hidden="1">
      <c r="A465" s="40" t="s">
        <v>470</v>
      </c>
      <c r="B465" s="40">
        <v>1.5900000000000001E-2</v>
      </c>
      <c r="C465" t="str">
        <f>_xlfn.XLOOKUP(School_Behavior[[#This Row],[School Name]],Maine_Schools[School Name],Maine_Schools[Grade Span],"Error")</f>
        <v>06-08</v>
      </c>
      <c r="D465" t="str">
        <f>_xlfn.XLOOKUP(School_Behavior[[#This Row],[School Name]],Maine_Schools[School Name],Maine_Schools[Comparison School Type],"Error")</f>
        <v>Non Charter</v>
      </c>
    </row>
    <row r="466" spans="1:4" hidden="1">
      <c r="A466" s="40" t="s">
        <v>562</v>
      </c>
      <c r="B466" s="40">
        <v>0</v>
      </c>
      <c r="C466" t="str">
        <f>_xlfn.XLOOKUP(School_Behavior[[#This Row],[School Name]],Maine_Schools[School Name],Maine_Schools[Grade Span],"Error")</f>
        <v>KG-03</v>
      </c>
      <c r="D466" t="str">
        <f>_xlfn.XLOOKUP(School_Behavior[[#This Row],[School Name]],Maine_Schools[School Name],Maine_Schools[Comparison School Type],"Error")</f>
        <v>Non Charter</v>
      </c>
    </row>
    <row r="467" spans="1:4" hidden="1">
      <c r="A467" s="40" t="s">
        <v>471</v>
      </c>
      <c r="B467" s="40">
        <v>9.6000000000000002E-2</v>
      </c>
      <c r="C467" t="str">
        <f>_xlfn.XLOOKUP(School_Behavior[[#This Row],[School Name]],Maine_Schools[School Name],Maine_Schools[Grade Span],"Error")</f>
        <v>KG-08</v>
      </c>
      <c r="D467" s="42" t="str">
        <f>_xlfn.XLOOKUP(School_Behavior[[#This Row],[School Name]],Maine_Schools[School Name],Maine_Schools[Comparison School Type],"Error")</f>
        <v>Non Charter</v>
      </c>
    </row>
    <row r="468" spans="1:4" hidden="1">
      <c r="A468" s="40" t="s">
        <v>472</v>
      </c>
      <c r="B468" s="40">
        <v>0.126</v>
      </c>
      <c r="C468" t="str">
        <f>_xlfn.XLOOKUP(School_Behavior[[#This Row],[School Name]],Maine_Schools[School Name],Maine_Schools[Grade Span],"Error")</f>
        <v>PK-06</v>
      </c>
      <c r="D468" s="42" t="str">
        <f>_xlfn.XLOOKUP(School_Behavior[[#This Row],[School Name]],Maine_Schools[School Name],Maine_Schools[Comparison School Type],"Error")</f>
        <v>Non Charter</v>
      </c>
    </row>
    <row r="469" spans="1:4">
      <c r="A469" s="40" t="s">
        <v>412</v>
      </c>
      <c r="B469" s="40">
        <v>0.13739999999999999</v>
      </c>
      <c r="C469" t="str">
        <f>_xlfn.XLOOKUP(School_Behavior[[#This Row],[School Name]],Maine_Schools[School Name],Maine_Schools[Grade Span],"Error")</f>
        <v>09-12</v>
      </c>
      <c r="D469" s="42" t="str">
        <f>_xlfn.XLOOKUP(School_Behavior[[#This Row],[School Name]],Maine_Schools[School Name],Maine_Schools[Comparison School Type],"Error")</f>
        <v>Non Charter</v>
      </c>
    </row>
    <row r="470" spans="1:4" hidden="1">
      <c r="A470" s="40" t="s">
        <v>84</v>
      </c>
      <c r="B470" s="40">
        <v>0.1615</v>
      </c>
      <c r="C470" t="str">
        <f>_xlfn.XLOOKUP(School_Behavior[[#This Row],[School Name]],Maine_Schools[School Name],Maine_Schools[Grade Span],"Error")</f>
        <v>07-08</v>
      </c>
      <c r="D470" t="str">
        <f>_xlfn.XLOOKUP(School_Behavior[[#This Row],[School Name]],Maine_Schools[School Name],Maine_Schools[Comparison School Type],"Error")</f>
        <v>Non Charter</v>
      </c>
    </row>
    <row r="471" spans="1:4" hidden="1">
      <c r="A471" s="40" t="s">
        <v>473</v>
      </c>
      <c r="B471" s="40">
        <v>0</v>
      </c>
      <c r="C471" t="str">
        <f>_xlfn.XLOOKUP(School_Behavior[[#This Row],[School Name]],Maine_Schools[School Name],Maine_Schools[Grade Span],"Error")</f>
        <v>PK-05</v>
      </c>
      <c r="D471" t="str">
        <f>_xlfn.XLOOKUP(School_Behavior[[#This Row],[School Name]],Maine_Schools[School Name],Maine_Schools[Comparison School Type],"Error")</f>
        <v>Non Charter</v>
      </c>
    </row>
    <row r="472" spans="1:4">
      <c r="A472" s="40" t="s">
        <v>142</v>
      </c>
      <c r="B472" s="40">
        <v>0.188</v>
      </c>
      <c r="C472" t="str">
        <f>_xlfn.XLOOKUP(School_Behavior[[#This Row],[School Name]],Maine_Schools[School Name],Maine_Schools[Grade Span],"Error")</f>
        <v>09-12</v>
      </c>
      <c r="D472" s="42" t="str">
        <f>_xlfn.XLOOKUP(School_Behavior[[#This Row],[School Name]],Maine_Schools[School Name],Maine_Schools[Comparison School Type],"Error")</f>
        <v>Non Charter</v>
      </c>
    </row>
    <row r="473" spans="1:4" hidden="1">
      <c r="A473" s="40" t="s">
        <v>475</v>
      </c>
      <c r="B473" s="40">
        <v>3.8100000000000002E-2</v>
      </c>
      <c r="C473" t="str">
        <f>_xlfn.XLOOKUP(School_Behavior[[#This Row],[School Name]],Maine_Schools[School Name],Maine_Schools[Grade Span],"Error")</f>
        <v>06-08</v>
      </c>
      <c r="D473" s="42" t="str">
        <f>_xlfn.XLOOKUP(School_Behavior[[#This Row],[School Name]],Maine_Schools[School Name],Maine_Schools[Comparison School Type],"Error")</f>
        <v>Non Charter</v>
      </c>
    </row>
    <row r="474" spans="1:4" hidden="1">
      <c r="A474" s="40" t="s">
        <v>416</v>
      </c>
      <c r="B474" s="40">
        <v>0</v>
      </c>
      <c r="C474" t="str">
        <f>_xlfn.XLOOKUP(School_Behavior[[#This Row],[School Name]],Maine_Schools[School Name],Maine_Schools[Grade Span],"Error")</f>
        <v>PK-05</v>
      </c>
      <c r="D474" s="42" t="str">
        <f>_xlfn.XLOOKUP(School_Behavior[[#This Row],[School Name]],Maine_Schools[School Name],Maine_Schools[Comparison School Type],"Error")</f>
        <v>Non Charter</v>
      </c>
    </row>
    <row r="475" spans="1:4" hidden="1">
      <c r="A475" s="40" t="s">
        <v>148</v>
      </c>
      <c r="B475" s="40">
        <v>6.9000000000000006E-2</v>
      </c>
      <c r="C475" t="str">
        <f>_xlfn.XLOOKUP(School_Behavior[[#This Row],[School Name]],Maine_Schools[School Name],Maine_Schools[Grade Span],"Error")</f>
        <v>06-12</v>
      </c>
      <c r="D475" t="str">
        <f>_xlfn.XLOOKUP(School_Behavior[[#This Row],[School Name]],Maine_Schools[School Name],Maine_Schools[Comparison School Type],"Error")</f>
        <v>Non Charter</v>
      </c>
    </row>
    <row r="476" spans="1:4" hidden="1">
      <c r="A476" s="40" t="s">
        <v>320</v>
      </c>
      <c r="B476" s="40">
        <v>4.8000000000000001E-2</v>
      </c>
      <c r="C476" t="str">
        <f>_xlfn.XLOOKUP(School_Behavior[[#This Row],[School Name]],Maine_Schools[School Name],Maine_Schools[Grade Span],"Error")</f>
        <v>06-12</v>
      </c>
      <c r="D476" t="str">
        <f>_xlfn.XLOOKUP(School_Behavior[[#This Row],[School Name]],Maine_Schools[School Name],Maine_Schools[Comparison School Type],"Error")</f>
        <v>Non Charter</v>
      </c>
    </row>
    <row r="477" spans="1:4" hidden="1">
      <c r="A477" s="40" t="s">
        <v>80</v>
      </c>
      <c r="B477" s="40">
        <v>6.9699999999999998E-2</v>
      </c>
      <c r="C477" t="str">
        <f>_xlfn.XLOOKUP(School_Behavior[[#This Row],[School Name]],Maine_Schools[School Name],Maine_Schools[Grade Span],"Error")</f>
        <v>PK-08</v>
      </c>
      <c r="D477" s="42" t="str">
        <f>_xlfn.XLOOKUP(School_Behavior[[#This Row],[School Name]],Maine_Schools[School Name],Maine_Schools[Comparison School Type],"Error")</f>
        <v>Non Charter</v>
      </c>
    </row>
    <row r="478" spans="1:4" hidden="1">
      <c r="A478" s="40" t="s">
        <v>85</v>
      </c>
      <c r="B478" s="40">
        <v>0</v>
      </c>
      <c r="C478" t="str">
        <f>_xlfn.XLOOKUP(School_Behavior[[#This Row],[School Name]],Maine_Schools[School Name],Maine_Schools[Grade Span],"Error")</f>
        <v>PK-06</v>
      </c>
      <c r="D478" t="str">
        <f>_xlfn.XLOOKUP(School_Behavior[[#This Row],[School Name]],Maine_Schools[School Name],Maine_Schools[Comparison School Type],"Error")</f>
        <v>Non Charter</v>
      </c>
    </row>
    <row r="479" spans="1:4" hidden="1">
      <c r="A479" s="40" t="s">
        <v>46</v>
      </c>
      <c r="B479" s="40">
        <v>0.18230000000000002</v>
      </c>
      <c r="C479" t="str">
        <f>_xlfn.XLOOKUP(School_Behavior[[#This Row],[School Name]],Maine_Schools[School Name],Maine_Schools[Grade Span],"Error")</f>
        <v>07-12</v>
      </c>
      <c r="D479" t="str">
        <f>_xlfn.XLOOKUP(School_Behavior[[#This Row],[School Name]],Maine_Schools[School Name],Maine_Schools[Comparison School Type],"Error")</f>
        <v>Non Charter</v>
      </c>
    </row>
    <row r="480" spans="1:4" hidden="1">
      <c r="A480" s="40" t="s">
        <v>563</v>
      </c>
      <c r="B480" s="40">
        <v>0</v>
      </c>
      <c r="C480" t="str">
        <f>_xlfn.XLOOKUP(School_Behavior[[#This Row],[School Name]],Maine_Schools[School Name],Maine_Schools[Grade Span],"Error")</f>
        <v>KG-05</v>
      </c>
      <c r="D480" s="42" t="str">
        <f>_xlfn.XLOOKUP(School_Behavior[[#This Row],[School Name]],Maine_Schools[School Name],Maine_Schools[Comparison School Type],"Error")</f>
        <v>Non Charter</v>
      </c>
    </row>
    <row r="481" spans="1:4" hidden="1">
      <c r="A481" s="40" t="s">
        <v>564</v>
      </c>
      <c r="B481" s="40">
        <v>1.5900000000000001E-2</v>
      </c>
      <c r="C481" t="str">
        <f>_xlfn.XLOOKUP(School_Behavior[[#This Row],[School Name]],Maine_Schools[School Name],Maine_Schools[Grade Span],"Error")</f>
        <v>KG-05</v>
      </c>
      <c r="D481" t="str">
        <f>_xlfn.XLOOKUP(School_Behavior[[#This Row],[School Name]],Maine_Schools[School Name],Maine_Schools[Comparison School Type],"Error")</f>
        <v>Non Charter</v>
      </c>
    </row>
    <row r="482" spans="1:4" hidden="1">
      <c r="A482" s="40" t="s">
        <v>477</v>
      </c>
      <c r="B482" s="40">
        <v>1.9E-2</v>
      </c>
      <c r="C482" t="str">
        <f>_xlfn.XLOOKUP(School_Behavior[[#This Row],[School Name]],Maine_Schools[School Name],Maine_Schools[Grade Span],"Error")</f>
        <v>PK-08</v>
      </c>
      <c r="D482" t="str">
        <f>_xlfn.XLOOKUP(School_Behavior[[#This Row],[School Name]],Maine_Schools[School Name],Maine_Schools[Comparison School Type],"Error")</f>
        <v>Non Charter</v>
      </c>
    </row>
    <row r="483" spans="1:4" hidden="1">
      <c r="A483" s="40" t="s">
        <v>565</v>
      </c>
      <c r="B483" s="40">
        <v>0</v>
      </c>
      <c r="C483" t="str">
        <f>_xlfn.XLOOKUP(School_Behavior[[#This Row],[School Name]],Maine_Schools[School Name],Maine_Schools[Grade Span],"Error")</f>
        <v>02-05</v>
      </c>
      <c r="D483" t="str">
        <f>_xlfn.XLOOKUP(School_Behavior[[#This Row],[School Name]],Maine_Schools[School Name],Maine_Schools[Comparison School Type],"Error")</f>
        <v>Non Charter</v>
      </c>
    </row>
    <row r="484" spans="1:4">
      <c r="A484" s="40" t="s">
        <v>566</v>
      </c>
      <c r="B484" s="40">
        <v>2.9100000000000001E-2</v>
      </c>
      <c r="C484" t="str">
        <f>_xlfn.XLOOKUP(School_Behavior[[#This Row],[School Name]],Maine_Schools[School Name],Maine_Schools[Grade Span],"Error")</f>
        <v>09-12</v>
      </c>
      <c r="D484" s="42" t="str">
        <f>_xlfn.XLOOKUP(School_Behavior[[#This Row],[School Name]],Maine_Schools[School Name],Maine_Schools[Comparison School Type],"Error")</f>
        <v>Non Charter</v>
      </c>
    </row>
    <row r="485" spans="1:4">
      <c r="A485" s="40" t="s">
        <v>478</v>
      </c>
      <c r="B485" s="40">
        <v>4.4600000000000001E-2</v>
      </c>
      <c r="C485" t="str">
        <f>_xlfn.XLOOKUP(School_Behavior[[#This Row],[School Name]],Maine_Schools[School Name],Maine_Schools[Grade Span],"Error")</f>
        <v>09-12</v>
      </c>
      <c r="D485" s="42" t="str">
        <f>_xlfn.XLOOKUP(School_Behavior[[#This Row],[School Name]],Maine_Schools[School Name],Maine_Schools[Comparison School Type],"Error")</f>
        <v>Non Charter</v>
      </c>
    </row>
    <row r="486" spans="1:4" hidden="1">
      <c r="A486" s="40" t="s">
        <v>567</v>
      </c>
      <c r="B486" s="40">
        <v>4.4300000000000006E-2</v>
      </c>
      <c r="C486" t="str">
        <f>_xlfn.XLOOKUP(School_Behavior[[#This Row],[School Name]],Maine_Schools[School Name],Maine_Schools[Grade Span],"Error")</f>
        <v>05-08</v>
      </c>
      <c r="D486" s="42" t="str">
        <f>_xlfn.XLOOKUP(School_Behavior[[#This Row],[School Name]],Maine_Schools[School Name],Maine_Schools[Comparison School Type],"Error")</f>
        <v>Non Charter</v>
      </c>
    </row>
    <row r="487" spans="1:4" hidden="1">
      <c r="A487" s="40" t="s">
        <v>568</v>
      </c>
      <c r="B487" s="40">
        <v>0</v>
      </c>
      <c r="C487" t="str">
        <f>_xlfn.XLOOKUP(School_Behavior[[#This Row],[School Name]],Maine_Schools[School Name],Maine_Schools[Grade Span],"Error")</f>
        <v>KG-02</v>
      </c>
      <c r="D487" t="str">
        <f>_xlfn.XLOOKUP(School_Behavior[[#This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F7A7-E015-9647-B50A-7B459585CFA5}">
  <dimension ref="A1:AH623"/>
  <sheetViews>
    <sheetView tabSelected="1" workbookViewId="0">
      <selection activeCell="C140" sqref="C140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7.6640625" bestFit="1" customWidth="1"/>
    <col min="7" max="7" width="11" bestFit="1" customWidth="1"/>
    <col min="8" max="8" width="12.5" bestFit="1" customWidth="1"/>
    <col min="9" max="9" width="10.1640625" bestFit="1" customWidth="1"/>
    <col min="10" max="10" width="16.1640625" bestFit="1" customWidth="1"/>
    <col min="11" max="11" width="18.33203125" bestFit="1" customWidth="1"/>
    <col min="12" max="12" width="24.5" bestFit="1" customWidth="1"/>
    <col min="13" max="13" width="24" bestFit="1" customWidth="1"/>
    <col min="14" max="14" width="31" bestFit="1" customWidth="1"/>
    <col min="15" max="15" width="31.5" bestFit="1" customWidth="1"/>
    <col min="16" max="16" width="34.5" bestFit="1" customWidth="1"/>
    <col min="17" max="17" width="22.1640625" bestFit="1" customWidth="1"/>
    <col min="18" max="18" width="12.83203125" bestFit="1" customWidth="1"/>
    <col min="19" max="19" width="15.6640625" bestFit="1" customWidth="1"/>
    <col min="20" max="22" width="15.6640625" customWidth="1"/>
    <col min="23" max="23" width="33.1640625" customWidth="1"/>
    <col min="24" max="24" width="29.6640625" bestFit="1" customWidth="1"/>
    <col min="25" max="25" width="32.1640625" bestFit="1" customWidth="1"/>
  </cols>
  <sheetData>
    <row r="1" spans="1:34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2302</v>
      </c>
      <c r="G1" t="s">
        <v>1229</v>
      </c>
      <c r="H1" t="s">
        <v>2303</v>
      </c>
      <c r="I1" t="s">
        <v>2304</v>
      </c>
      <c r="J1" t="s">
        <v>2305</v>
      </c>
      <c r="K1" t="s">
        <v>2306</v>
      </c>
      <c r="L1" s="41" t="s">
        <v>1227</v>
      </c>
      <c r="M1" s="41" t="s">
        <v>1237</v>
      </c>
      <c r="N1" s="41" t="s">
        <v>2307</v>
      </c>
      <c r="O1" s="41" t="s">
        <v>2308</v>
      </c>
      <c r="P1" s="41" t="s">
        <v>2309</v>
      </c>
      <c r="Q1" s="41" t="s">
        <v>3219</v>
      </c>
      <c r="R1" s="41" t="s">
        <v>3220</v>
      </c>
      <c r="S1" s="41" t="s">
        <v>3221</v>
      </c>
      <c r="T1" s="62" t="s">
        <v>636</v>
      </c>
      <c r="U1" s="62" t="s">
        <v>637</v>
      </c>
      <c r="V1" s="62" t="s">
        <v>638</v>
      </c>
      <c r="W1" s="41" t="s">
        <v>3222</v>
      </c>
      <c r="X1" s="41" t="s">
        <v>3223</v>
      </c>
      <c r="Y1" s="41" t="s">
        <v>3224</v>
      </c>
      <c r="AG1" s="57" t="s">
        <v>629</v>
      </c>
      <c r="AH1" s="39" t="s">
        <v>645</v>
      </c>
    </row>
    <row r="2" spans="1:34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1680</v>
      </c>
      <c r="G2" t="s">
        <v>1680</v>
      </c>
      <c r="H2" t="s">
        <v>596</v>
      </c>
      <c r="I2">
        <v>16055.72</v>
      </c>
      <c r="J2">
        <v>16055.72</v>
      </c>
      <c r="K2">
        <v>20134.14</v>
      </c>
      <c r="L2" t="str">
        <f>_xlfn.XLOOKUP(Per_Pupil_Spending_1[[#This Row],[School Name]],Maine_Schools[School Name],Maine_Schools[Comparison School Type], "Error")</f>
        <v>Charter</v>
      </c>
      <c r="M2" t="str">
        <f>_xlfn.XLOOKUP(Per_Pupil_Spending_1[[#This Row],[School Name]],Maine_Schools[School Name],Maine_Schools[Comparison Grade Span], "Error")</f>
        <v>03-06</v>
      </c>
      <c r="N2">
        <f>_xlfn.XLOOKUP(Per_Pupil_Spending_1[[#This Row],[School Name]],ELA_New[School Name],ELA_New[Percentage of Students at Achievement Level],"")</f>
        <v>0.30359999999999998</v>
      </c>
      <c r="O2">
        <f>_xlfn.XLOOKUP(Per_Pupil_Spending_1[[#This Row],[School Name]],Math_New[School Name],Math_New[Percentage of Students at Achievement Level],"")</f>
        <v>0.35709999999999997</v>
      </c>
      <c r="P2">
        <f>_xlfn.XLOOKUP(Per_Pupil_Spending_1[[#This Row],[School Name]],Science_New[School Name],Science_New[Percentage of Students at Achievement Level],"")</f>
        <v>0.44</v>
      </c>
      <c r="Q2">
        <f>IFERROR((Per_Pupil_Spending_1[[#This Row],[ELA Score]]-MIN(Per_Pupil_Spending_1[ELA Score]))/(MAX(Per_Pupil_Spending_1[ELA Score])-MIN(Per_Pupil_Spending_1[ELA Score])),-1)</f>
        <v>0.16293911348459458</v>
      </c>
      <c r="R2">
        <f>IFERROR((Per_Pupil_Spending_1[[#This Row],[Math Score]]-MIN(Per_Pupil_Spending_1[Math Score]))/(MAX(Per_Pupil_Spending_1[Math Score])-MIN(Per_Pupil_Spending_1[Math Score])),-1)</f>
        <v>8.5976769833814817E-2</v>
      </c>
      <c r="S2">
        <f>IFERROR((Per_Pupil_Spending_1[[#This Row],[Science Score]]-MIN(Per_Pupil_Spending_1[Science Score]))/(MAX(Per_Pupil_Spending_1[Science Score])-MIN(Per_Pupil_Spending_1[Science Score])),-1)</f>
        <v>9.265241987792526E-2</v>
      </c>
      <c r="T2" s="63">
        <f>IFERROR(Per_Pupil_Spending_1[[#This Row],[Amount]]/(1-Per_Pupil_Spending_1[[#This Row],[Percent Below Achievement ELA]]),"")</f>
        <v>23055.313038483629</v>
      </c>
      <c r="U2" s="63">
        <f>IFERROR(Per_Pupil_Spending_1[[#This Row],[Amount]]/(1-Per_Pupil_Spending_1[[#This Row],[Percent Below Achievement Math]]),"")</f>
        <v>24973.899517809921</v>
      </c>
      <c r="V2" s="63">
        <f>IFERROR(Per_Pupil_Spending_1[[#This Row],[Amount]]/(1-Per_Pupil_Spending_1[[#This Row],[Percent Below Achievement Science]]),"")</f>
        <v>28670.928571428569</v>
      </c>
      <c r="W2" s="63" t="b">
        <f>Per_Pupil_Spending_1[[#This Row],[ELA Score Normalized]]=-1</f>
        <v>0</v>
      </c>
      <c r="X2" s="63" t="b">
        <f>Per_Pupil_Spending_1[[#This Row],[Math Score Normalized]]=-1</f>
        <v>0</v>
      </c>
      <c r="Y2" s="63" t="b">
        <f>Per_Pupil_Spending_1[[#This Row],[Science Score Normalized]]=-1</f>
        <v>0</v>
      </c>
      <c r="AA2">
        <f>COUNTIF(Per_Pupil_Spending_1[ELA Blank],FALSE)</f>
        <v>528</v>
      </c>
      <c r="AB2">
        <f>COUNTIF(Per_Pupil_Spending_1[Math Blank],FALSE)</f>
        <v>528</v>
      </c>
      <c r="AC2">
        <f>COUNTIF(Per_Pupil_Spending_1[Science Blank],FALSE)</f>
        <v>380</v>
      </c>
      <c r="AG2" s="56" t="s">
        <v>625</v>
      </c>
      <c r="AH2" s="39" t="s">
        <v>672</v>
      </c>
    </row>
    <row r="3" spans="1:34" hidden="1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1680</v>
      </c>
      <c r="G3" t="s">
        <v>1680</v>
      </c>
      <c r="H3" t="s">
        <v>596</v>
      </c>
      <c r="I3">
        <v>24592.799999999999</v>
      </c>
      <c r="J3">
        <v>24592.799999999999</v>
      </c>
      <c r="K3">
        <v>20134.14</v>
      </c>
      <c r="L3" t="str">
        <f>_xlfn.XLOOKUP(Per_Pupil_Spending_1[[#This Row],[School Name]],Maine_Schools[School Name],Maine_Schools[Comparison School Type], "Error")</f>
        <v>Non Charter</v>
      </c>
      <c r="M3" t="str">
        <f>_xlfn.XLOOKUP(Per_Pupil_Spending_1[[#This Row],[School Name]],Maine_Schools[School Name],Maine_Schools[Comparison Grade Span], "Error")</f>
        <v>03-08</v>
      </c>
      <c r="N3">
        <f>_xlfn.XLOOKUP(Per_Pupil_Spending_1[[#This Row],[School Name]],ELA_New[School Name],ELA_New[Percentage of Students at Achievement Level],"")</f>
        <v>0.30769999999999997</v>
      </c>
      <c r="O3">
        <f>_xlfn.XLOOKUP(Per_Pupil_Spending_1[[#This Row],[School Name]],Math_New[School Name],Math_New[Percentage of Students at Achievement Level],"")</f>
        <v>0.46850000000000003</v>
      </c>
      <c r="P3">
        <f>_xlfn.XLOOKUP(Per_Pupil_Spending_1[[#This Row],[School Name]],Science_New[School Name],Science_New[Percentage of Students at Achievement Level],"")</f>
        <v>0.68420000000000003</v>
      </c>
      <c r="Q3">
        <f>IFERROR((Per_Pupil_Spending_1[[#This Row],[ELA Score]]-MIN(Per_Pupil_Spending_1[ELA Score]))/(MAX(Per_Pupil_Spending_1[ELA Score])-MIN(Per_Pupil_Spending_1[ELA Score])),-1)</f>
        <v>0.25105447792906482</v>
      </c>
      <c r="R3">
        <f>IFERROR((Per_Pupil_Spending_1[[#This Row],[Math Score]]-MIN(Per_Pupil_Spending_1[Math Score]))/(MAX(Per_Pupil_Spending_1[Math Score])-MIN(Per_Pupil_Spending_1[Math Score])),-1)</f>
        <v>0.15929402043568322</v>
      </c>
      <c r="S3">
        <f>IFERROR((Per_Pupil_Spending_1[[#This Row],[Science Score]]-MIN(Per_Pupil_Spending_1[Science Score]))/(MAX(Per_Pupil_Spending_1[Science Score])-MIN(Per_Pupil_Spending_1[Science Score])),-1)</f>
        <v>0.25165806912476202</v>
      </c>
      <c r="T3" s="63">
        <f>IFERROR(Per_Pupil_Spending_1[[#This Row],[Amount]]/(1-Per_Pupil_Spending_1[[#This Row],[Percent Below Achievement ELA]]),"")</f>
        <v>35523.328036978186</v>
      </c>
      <c r="U3" s="63">
        <f>IFERROR(Per_Pupil_Spending_1[[#This Row],[Amount]]/(1-Per_Pupil_Spending_1[[#This Row],[Percent Below Achievement Math]]),"")</f>
        <v>46270.55503292568</v>
      </c>
      <c r="V3" s="63">
        <f>IFERROR(Per_Pupil_Spending_1[[#This Row],[Amount]]/(1-Per_Pupil_Spending_1[[#This Row],[Percent Below Achievement Science]]),"")</f>
        <v>77874.604179860675</v>
      </c>
      <c r="W3" s="63" t="b">
        <f>Per_Pupil_Spending_1[[#This Row],[ELA Score Normalized]]=-1</f>
        <v>0</v>
      </c>
      <c r="X3" s="63" t="b">
        <f>Per_Pupil_Spending_1[[#This Row],[Math Score Normalized]]=-1</f>
        <v>0</v>
      </c>
      <c r="Y3" s="63" t="b">
        <f>Per_Pupil_Spending_1[[#This Row],[Science Score Normalized]]=-1</f>
        <v>0</v>
      </c>
      <c r="AG3" s="57" t="s">
        <v>573</v>
      </c>
      <c r="AH3" s="26" t="s">
        <v>666</v>
      </c>
    </row>
    <row r="4" spans="1:34" hidden="1">
      <c r="A4" t="s">
        <v>570</v>
      </c>
      <c r="B4">
        <v>4</v>
      </c>
      <c r="C4" t="s">
        <v>707</v>
      </c>
      <c r="D4">
        <v>5</v>
      </c>
      <c r="E4" t="s">
        <v>3</v>
      </c>
      <c r="F4" t="s">
        <v>1680</v>
      </c>
      <c r="G4" t="s">
        <v>1680</v>
      </c>
      <c r="H4" t="s">
        <v>596</v>
      </c>
      <c r="I4">
        <v>31568.49</v>
      </c>
      <c r="J4">
        <v>31568.49</v>
      </c>
      <c r="K4">
        <v>20134.14</v>
      </c>
      <c r="L4" t="str">
        <f>_xlfn.XLOOKUP(Per_Pupil_Spending_1[[#This Row],[School Name]],Maine_Schools[School Name],Maine_Schools[Comparison School Type], "Error")</f>
        <v>Non Charter</v>
      </c>
      <c r="M4" t="str">
        <f>_xlfn.XLOOKUP(Per_Pupil_Spending_1[[#This Row],[School Name]],Maine_Schools[School Name],Maine_Schools[Comparison Grade Span], "Error")</f>
        <v>03-08</v>
      </c>
      <c r="N4">
        <f>_xlfn.XLOOKUP(Per_Pupil_Spending_1[[#This Row],[School Name]],ELA_New[School Name],ELA_New[Percentage of Students at Achievement Level],"")</f>
        <v>0.43480000000000002</v>
      </c>
      <c r="O4">
        <f>_xlfn.XLOOKUP(Per_Pupil_Spending_1[[#This Row],[School Name]],Math_New[School Name],Math_New[Percentage of Students at Achievement Level],"")</f>
        <v>0.3478</v>
      </c>
      <c r="P4" t="str">
        <f>_xlfn.XLOOKUP(Per_Pupil_Spending_1[[#This Row],[School Name]],Science_New[School Name],Science_New[Percentage of Students at Achievement Level],"")</f>
        <v/>
      </c>
      <c r="Q4">
        <f>IFERROR((Per_Pupil_Spending_1[[#This Row],[ELA Score]]-MIN(Per_Pupil_Spending_1[ELA Score]))/(MAX(Per_Pupil_Spending_1[ELA Score])-MIN(Per_Pupil_Spending_1[ELA Score])),-1)</f>
        <v>0.39473531434832571</v>
      </c>
      <c r="R4">
        <f>IFERROR((Per_Pupil_Spending_1[[#This Row],[Math Score]]-MIN(Per_Pupil_Spending_1[Math Score]))/(MAX(Per_Pupil_Spending_1[Math Score])-MIN(Per_Pupil_Spending_1[Math Score])),-1)</f>
        <v>0.16663559596668939</v>
      </c>
      <c r="S4">
        <f>IFERROR((Per_Pupil_Spending_1[[#This Row],[Science Score]]-MIN(Per_Pupil_Spending_1[Science Score]))/(MAX(Per_Pupil_Spending_1[Science Score])-MIN(Per_Pupil_Spending_1[Science Score])),-1)</f>
        <v>-1</v>
      </c>
      <c r="T4" s="63">
        <f>IFERROR(Per_Pupil_Spending_1[[#This Row],[Amount]]/(1-Per_Pupil_Spending_1[[#This Row],[Percent Below Achievement ELA]]),"")</f>
        <v>55853.662420382178</v>
      </c>
      <c r="U4" s="63">
        <f>IFERROR(Per_Pupil_Spending_1[[#This Row],[Amount]]/(1-Per_Pupil_Spending_1[[#This Row],[Percent Below Achievement Math]]),"")</f>
        <v>48403.081876724937</v>
      </c>
      <c r="V4" s="63" t="str">
        <f>IFERROR(Per_Pupil_Spending_1[[#This Row],[Amount]]/(1-Per_Pupil_Spending_1[[#This Row],[Percent Below Achievement Science]]),"")</f>
        <v/>
      </c>
      <c r="W4" s="63" t="b">
        <f>Per_Pupil_Spending_1[[#This Row],[ELA Score Normalized]]=-1</f>
        <v>0</v>
      </c>
      <c r="X4" s="63" t="b">
        <f>Per_Pupil_Spending_1[[#This Row],[Math Score Normalized]]=-1</f>
        <v>0</v>
      </c>
      <c r="Y4" s="63" t="b">
        <f>Per_Pupil_Spending_1[[#This Row],[Science Score Normalized]]=-1</f>
        <v>1</v>
      </c>
      <c r="AG4" s="56" t="s">
        <v>598</v>
      </c>
      <c r="AH4" s="58" t="s">
        <v>493</v>
      </c>
    </row>
    <row r="5" spans="1:34" hidden="1">
      <c r="A5" t="s">
        <v>570</v>
      </c>
      <c r="B5">
        <v>1734</v>
      </c>
      <c r="C5" t="s">
        <v>709</v>
      </c>
      <c r="D5">
        <v>790</v>
      </c>
      <c r="E5" t="s">
        <v>11</v>
      </c>
      <c r="F5" t="s">
        <v>1680</v>
      </c>
      <c r="G5" t="s">
        <v>1680</v>
      </c>
      <c r="H5" t="s">
        <v>596</v>
      </c>
      <c r="I5">
        <v>39657.26</v>
      </c>
      <c r="J5">
        <v>39657.26</v>
      </c>
      <c r="K5">
        <v>20134.14</v>
      </c>
      <c r="L5" t="str">
        <f>_xlfn.XLOOKUP(Per_Pupil_Spending_1[[#This Row],[School Name]],Maine_Schools[School Name],Maine_Schools[Comparison School Type], "Error")</f>
        <v>Non Charter</v>
      </c>
      <c r="M5" t="str">
        <f>_xlfn.XLOOKUP(Per_Pupil_Spending_1[[#This Row],[School Name]],Maine_Schools[School Name],Maine_Schools[Comparison Grade Span], "Error")</f>
        <v>PK-05</v>
      </c>
      <c r="N5">
        <f>_xlfn.XLOOKUP(Per_Pupil_Spending_1[[#This Row],[School Name]],ELA_New[School Name],ELA_New[Percentage of Students at Achievement Level],"")</f>
        <v>0.42109999999999997</v>
      </c>
      <c r="O5">
        <f>_xlfn.XLOOKUP(Per_Pupil_Spending_1[[#This Row],[School Name]],Math_New[School Name],Math_New[Percentage of Students at Achievement Level],"")</f>
        <v>0.42109999999999997</v>
      </c>
      <c r="P5" t="str">
        <f>_xlfn.XLOOKUP(Per_Pupil_Spending_1[[#This Row],[School Name]],Science_New[School Name],Science_New[Percentage of Students at Achievement Level],"")</f>
        <v/>
      </c>
      <c r="Q5">
        <f>IFERROR((Per_Pupil_Spending_1[[#This Row],[ELA Score]]-MIN(Per_Pupil_Spending_1[ELA Score]))/(MAX(Per_Pupil_Spending_1[ELA Score])-MIN(Per_Pupil_Spending_1[ELA Score])),-1)</f>
        <v>0.48414280362696666</v>
      </c>
      <c r="R5">
        <f>IFERROR((Per_Pupil_Spending_1[[#This Row],[Math Score]]-MIN(Per_Pupil_Spending_1[Math Score]))/(MAX(Per_Pupil_Spending_1[Math Score])-MIN(Per_Pupil_Spending_1[Math Score])),-1)</f>
        <v>0.23583807406776189</v>
      </c>
      <c r="S5">
        <f>IFERROR((Per_Pupil_Spending_1[[#This Row],[Science Score]]-MIN(Per_Pupil_Spending_1[Science Score]))/(MAX(Per_Pupil_Spending_1[Science Score])-MIN(Per_Pupil_Spending_1[Science Score])),-1)</f>
        <v>-1</v>
      </c>
      <c r="T5" s="63">
        <f>IFERROR(Per_Pupil_Spending_1[[#This Row],[Amount]]/(1-Per_Pupil_Spending_1[[#This Row],[Percent Below Achievement ELA]]),"")</f>
        <v>68504.508550699611</v>
      </c>
      <c r="U5" s="63">
        <f>IFERROR(Per_Pupil_Spending_1[[#This Row],[Amount]]/(1-Per_Pupil_Spending_1[[#This Row],[Percent Below Achievement Math]]),"")</f>
        <v>68504.508550699611</v>
      </c>
      <c r="V5" s="63" t="str">
        <f>IFERROR(Per_Pupil_Spending_1[[#This Row],[Amount]]/(1-Per_Pupil_Spending_1[[#This Row],[Percent Below Achievement Science]]),"")</f>
        <v/>
      </c>
      <c r="W5" s="63" t="b">
        <f>Per_Pupil_Spending_1[[#This Row],[ELA Score Normalized]]=-1</f>
        <v>0</v>
      </c>
      <c r="X5" s="63" t="b">
        <f>Per_Pupil_Spending_1[[#This Row],[Math Score Normalized]]=-1</f>
        <v>0</v>
      </c>
      <c r="Y5" s="63" t="b">
        <f>Per_Pupil_Spending_1[[#This Row],[Science Score Normalized]]=-1</f>
        <v>1</v>
      </c>
      <c r="AG5" s="57" t="s">
        <v>597</v>
      </c>
      <c r="AH5" s="58" t="s">
        <v>210</v>
      </c>
    </row>
    <row r="6" spans="1:34" hidden="1">
      <c r="A6" t="s">
        <v>570</v>
      </c>
      <c r="B6">
        <v>9</v>
      </c>
      <c r="C6" t="s">
        <v>712</v>
      </c>
      <c r="D6">
        <v>10</v>
      </c>
      <c r="E6" t="s">
        <v>47</v>
      </c>
      <c r="F6" t="s">
        <v>1680</v>
      </c>
      <c r="G6" t="s">
        <v>1680</v>
      </c>
      <c r="H6" t="s">
        <v>596</v>
      </c>
      <c r="I6">
        <v>32392.22</v>
      </c>
      <c r="J6">
        <v>32392.22</v>
      </c>
      <c r="K6">
        <v>20134.14</v>
      </c>
      <c r="L6" t="str">
        <f>_xlfn.XLOOKUP(Per_Pupil_Spending_1[[#This Row],[School Name]],Maine_Schools[School Name],Maine_Schools[Comparison School Type], "Error")</f>
        <v>Non Charter</v>
      </c>
      <c r="M6" t="str">
        <f>_xlfn.XLOOKUP(Per_Pupil_Spending_1[[#This Row],[School Name]],Maine_Schools[School Name],Maine_Schools[Comparison Grade Span], "Error")</f>
        <v>03-08</v>
      </c>
      <c r="N6">
        <f>_xlfn.XLOOKUP(Per_Pupil_Spending_1[[#This Row],[School Name]],ELA_New[School Name],ELA_New[Percentage of Students at Achievement Level],"")</f>
        <v>0.30230000000000001</v>
      </c>
      <c r="O6">
        <f>_xlfn.XLOOKUP(Per_Pupil_Spending_1[[#This Row],[School Name]],Math_New[School Name],Math_New[Percentage of Students at Achievement Level],"")</f>
        <v>0.54649999999999999</v>
      </c>
      <c r="P6">
        <f>_xlfn.XLOOKUP(Per_Pupil_Spending_1[[#This Row],[School Name]],Science_New[School Name],Science_New[Percentage of Students at Achievement Level],"")</f>
        <v>0.75</v>
      </c>
      <c r="Q6">
        <f>IFERROR((Per_Pupil_Spending_1[[#This Row],[ELA Score]]-MIN(Per_Pupil_Spending_1[ELA Score]))/(MAX(Per_Pupil_Spending_1[ELA Score])-MIN(Per_Pupil_Spending_1[ELA Score])),-1)</f>
        <v>0.32811517472354085</v>
      </c>
      <c r="R6">
        <f>IFERROR((Per_Pupil_Spending_1[[#This Row],[Math Score]]-MIN(Per_Pupil_Spending_1[Math Score]))/(MAX(Per_Pupil_Spending_1[Math Score])-MIN(Per_Pupil_Spending_1[Math Score])),-1)</f>
        <v>0.24589980624384783</v>
      </c>
      <c r="S6">
        <f>IFERROR((Per_Pupil_Spending_1[[#This Row],[Science Score]]-MIN(Per_Pupil_Spending_1[Science Score]))/(MAX(Per_Pupil_Spending_1[Science Score])-MIN(Per_Pupil_Spending_1[Science Score])),-1)</f>
        <v>0.41871229398672921</v>
      </c>
      <c r="T6" s="63">
        <f>IFERROR(Per_Pupil_Spending_1[[#This Row],[Amount]]/(1-Per_Pupil_Spending_1[[#This Row],[Percent Below Achievement ELA]]),"")</f>
        <v>46427.146337967613</v>
      </c>
      <c r="U6" s="63">
        <f>IFERROR(Per_Pupil_Spending_1[[#This Row],[Amount]]/(1-Per_Pupil_Spending_1[[#This Row],[Percent Below Achievement Math]]),"")</f>
        <v>71427.166482910689</v>
      </c>
      <c r="V6" s="63">
        <f>IFERROR(Per_Pupil_Spending_1[[#This Row],[Amount]]/(1-Per_Pupil_Spending_1[[#This Row],[Percent Below Achievement Science]]),"")</f>
        <v>129568.88</v>
      </c>
      <c r="W6" s="63" t="b">
        <f>Per_Pupil_Spending_1[[#This Row],[ELA Score Normalized]]=-1</f>
        <v>0</v>
      </c>
      <c r="X6" s="63" t="b">
        <f>Per_Pupil_Spending_1[[#This Row],[Math Score Normalized]]=-1</f>
        <v>0</v>
      </c>
      <c r="Y6" s="63" t="b">
        <f>Per_Pupil_Spending_1[[#This Row],[Science Score Normalized]]=-1</f>
        <v>0</v>
      </c>
      <c r="AG6" s="56" t="s">
        <v>601</v>
      </c>
      <c r="AH6" s="39" t="s">
        <v>262</v>
      </c>
    </row>
    <row r="7" spans="1:34" hidden="1">
      <c r="A7" t="s">
        <v>570</v>
      </c>
      <c r="B7">
        <v>1629</v>
      </c>
      <c r="C7" t="s">
        <v>715</v>
      </c>
      <c r="D7">
        <v>906</v>
      </c>
      <c r="E7" t="s">
        <v>65</v>
      </c>
      <c r="F7" t="s">
        <v>1680</v>
      </c>
      <c r="G7" t="s">
        <v>1680</v>
      </c>
      <c r="H7" t="s">
        <v>596</v>
      </c>
      <c r="I7">
        <v>22546.03</v>
      </c>
      <c r="J7">
        <v>22546.03</v>
      </c>
      <c r="K7">
        <v>20134.14</v>
      </c>
      <c r="L7" t="str">
        <f>_xlfn.XLOOKUP(Per_Pupil_Spending_1[[#This Row],[School Name]],Maine_Schools[School Name],Maine_Schools[Comparison School Type], "Error")</f>
        <v>Non Charter</v>
      </c>
      <c r="M7" t="str">
        <f>_xlfn.XLOOKUP(Per_Pupil_Spending_1[[#This Row],[School Name]],Maine_Schools[School Name],Maine_Schools[Comparison Grade Span], "Error")</f>
        <v>03-08</v>
      </c>
      <c r="N7">
        <f>_xlfn.XLOOKUP(Per_Pupil_Spending_1[[#This Row],[School Name]],ELA_New[School Name],ELA_New[Percentage of Students at Achievement Level],"")</f>
        <v>0.32890000000000003</v>
      </c>
      <c r="O7">
        <f>_xlfn.XLOOKUP(Per_Pupil_Spending_1[[#This Row],[School Name]],Math_New[School Name],Math_New[Percentage of Students at Achievement Level],"")</f>
        <v>0.72370000000000001</v>
      </c>
      <c r="P7">
        <f>_xlfn.XLOOKUP(Per_Pupil_Spending_1[[#This Row],[School Name]],Science_New[School Name],Science_New[Percentage of Students at Achievement Level],"")</f>
        <v>0.57140000000000002</v>
      </c>
      <c r="Q7">
        <f>IFERROR((Per_Pupil_Spending_1[[#This Row],[ELA Score]]-MIN(Per_Pupil_Spending_1[ELA Score]))/(MAX(Per_Pupil_Spending_1[ELA Score])-MIN(Per_Pupil_Spending_1[ELA Score])),-1)</f>
        <v>0.23743086104547131</v>
      </c>
      <c r="R7">
        <f>IFERROR((Per_Pupil_Spending_1[[#This Row],[Math Score]]-MIN(Per_Pupil_Spending_1[Math Score]))/(MAX(Per_Pupil_Spending_1[Math Score])-MIN(Per_Pupil_Spending_1[Math Score])),-1)</f>
        <v>0.28092084117043237</v>
      </c>
      <c r="S7">
        <f>IFERROR((Per_Pupil_Spending_1[[#This Row],[Science Score]]-MIN(Per_Pupil_Spending_1[Science Score]))/(MAX(Per_Pupil_Spending_1[Science Score])-MIN(Per_Pupil_Spending_1[Science Score])),-1)</f>
        <v>0.16999373720893443</v>
      </c>
      <c r="T7" s="63">
        <f>IFERROR(Per_Pupil_Spending_1[[#This Row],[Amount]]/(1-Per_Pupil_Spending_1[[#This Row],[Percent Below Achievement ELA]]),"")</f>
        <v>33595.634033676048</v>
      </c>
      <c r="U7" s="63">
        <f>IFERROR(Per_Pupil_Spending_1[[#This Row],[Amount]]/(1-Per_Pupil_Spending_1[[#This Row],[Percent Below Achievement Math]]),"")</f>
        <v>81599.819037278314</v>
      </c>
      <c r="V7" s="63">
        <f>IFERROR(Per_Pupil_Spending_1[[#This Row],[Amount]]/(1-Per_Pupil_Spending_1[[#This Row],[Percent Below Achievement Science]]),"")</f>
        <v>52603.896406906206</v>
      </c>
      <c r="W7" s="63" t="b">
        <f>Per_Pupil_Spending_1[[#This Row],[ELA Score Normalized]]=-1</f>
        <v>0</v>
      </c>
      <c r="X7" s="63" t="b">
        <f>Per_Pupil_Spending_1[[#This Row],[Math Score Normalized]]=-1</f>
        <v>0</v>
      </c>
      <c r="Y7" s="63" t="b">
        <f>Per_Pupil_Spending_1[[#This Row],[Science Score Normalized]]=-1</f>
        <v>0</v>
      </c>
      <c r="AG7" s="57" t="s">
        <v>603</v>
      </c>
      <c r="AH7" s="58" t="s">
        <v>349</v>
      </c>
    </row>
    <row r="8" spans="1:34" hidden="1">
      <c r="A8" t="s">
        <v>570</v>
      </c>
      <c r="B8">
        <v>14</v>
      </c>
      <c r="C8" t="s">
        <v>717</v>
      </c>
      <c r="D8">
        <v>25</v>
      </c>
      <c r="E8" t="s">
        <v>8</v>
      </c>
      <c r="F8" t="s">
        <v>1680</v>
      </c>
      <c r="G8" t="s">
        <v>1680</v>
      </c>
      <c r="H8" t="s">
        <v>596</v>
      </c>
      <c r="I8">
        <v>19450.189999999999</v>
      </c>
      <c r="J8">
        <v>19226.259999999998</v>
      </c>
      <c r="K8">
        <v>20134.14</v>
      </c>
      <c r="L8" t="str">
        <f>_xlfn.XLOOKUP(Per_Pupil_Spending_1[[#This Row],[School Name]],Maine_Schools[School Name],Maine_Schools[Comparison School Type], "Error")</f>
        <v>Non Charter</v>
      </c>
      <c r="M8" t="str">
        <f>_xlfn.XLOOKUP(Per_Pupil_Spending_1[[#This Row],[School Name]],Maine_Schools[School Name],Maine_Schools[Comparison Grade Span], "Error")</f>
        <v>07-08</v>
      </c>
      <c r="N8">
        <f>_xlfn.XLOOKUP(Per_Pupil_Spending_1[[#This Row],[School Name]],ELA_New[School Name],ELA_New[Percentage of Students at Achievement Level],"")</f>
        <v>0.4768</v>
      </c>
      <c r="O8">
        <f>_xlfn.XLOOKUP(Per_Pupil_Spending_1[[#This Row],[School Name]],Math_New[School Name],Math_New[Percentage of Students at Achievement Level],"")</f>
        <v>0.30430000000000001</v>
      </c>
      <c r="P8">
        <f>_xlfn.XLOOKUP(Per_Pupil_Spending_1[[#This Row],[School Name]],Science_New[School Name],Science_New[Percentage of Students at Achievement Level],"")</f>
        <v>0.59240000000000004</v>
      </c>
      <c r="Q8">
        <f>IFERROR((Per_Pupil_Spending_1[[#This Row],[ELA Score]]-MIN(Per_Pupil_Spending_1[ELA Score]))/(MAX(Per_Pupil_Spending_1[ELA Score])-MIN(Per_Pupil_Spending_1[ELA Score])),-1)</f>
        <v>0.26273046746803641</v>
      </c>
      <c r="R8">
        <f>IFERROR((Per_Pupil_Spending_1[[#This Row],[Math Score]]-MIN(Per_Pupil_Spending_1[Math Score]))/(MAX(Per_Pupil_Spending_1[Math Score])-MIN(Per_Pupil_Spending_1[Math Score])),-1)</f>
        <v>9.6249084944014573E-2</v>
      </c>
      <c r="S8">
        <f>IFERROR((Per_Pupil_Spending_1[[#This Row],[Science Score]]-MIN(Per_Pupil_Spending_1[Science Score]))/(MAX(Per_Pupil_Spending_1[Science Score])-MIN(Per_Pupil_Spending_1[Science Score])),-1)</f>
        <v>0.15420721031473503</v>
      </c>
      <c r="T8" s="63">
        <f>IFERROR(Per_Pupil_Spending_1[[#This Row],[Amount]]/(1-Per_Pupil_Spending_1[[#This Row],[Percent Below Achievement ELA]]),"")</f>
        <v>37175.43960244648</v>
      </c>
      <c r="U8" s="63">
        <f>IFERROR(Per_Pupil_Spending_1[[#This Row],[Amount]]/(1-Per_Pupil_Spending_1[[#This Row],[Percent Below Achievement Math]]),"")</f>
        <v>27957.726031335344</v>
      </c>
      <c r="V8" s="63">
        <f>IFERROR(Per_Pupil_Spending_1[[#This Row],[Amount]]/(1-Per_Pupil_Spending_1[[#This Row],[Percent Below Achievement Science]]),"")</f>
        <v>47718.81746810599</v>
      </c>
      <c r="W8" s="63" t="b">
        <f>Per_Pupil_Spending_1[[#This Row],[ELA Score Normalized]]=-1</f>
        <v>0</v>
      </c>
      <c r="X8" s="63" t="b">
        <f>Per_Pupil_Spending_1[[#This Row],[Math Score Normalized]]=-1</f>
        <v>0</v>
      </c>
      <c r="Y8" s="63" t="b">
        <f>Per_Pupil_Spending_1[[#This Row],[Science Score Normalized]]=-1</f>
        <v>0</v>
      </c>
      <c r="AG8" s="56" t="s">
        <v>602</v>
      </c>
      <c r="AH8" s="39" t="s">
        <v>497</v>
      </c>
    </row>
    <row r="9" spans="1:34" hidden="1">
      <c r="A9" t="s">
        <v>570</v>
      </c>
      <c r="B9">
        <v>14</v>
      </c>
      <c r="C9" t="s">
        <v>717</v>
      </c>
      <c r="D9">
        <v>15</v>
      </c>
      <c r="E9" t="s">
        <v>328</v>
      </c>
      <c r="F9" t="s">
        <v>1680</v>
      </c>
      <c r="G9" t="s">
        <v>1680</v>
      </c>
      <c r="H9" t="s">
        <v>596</v>
      </c>
      <c r="I9">
        <v>19851.47</v>
      </c>
      <c r="J9">
        <v>19226.259999999998</v>
      </c>
      <c r="K9">
        <v>20134.14</v>
      </c>
      <c r="L9" t="str">
        <f>_xlfn.XLOOKUP(Per_Pupil_Spending_1[[#This Row],[School Name]],Maine_Schools[School Name],Maine_Schools[Comparison School Type], "Error")</f>
        <v>Non Charter</v>
      </c>
      <c r="M9" t="str">
        <f>_xlfn.XLOOKUP(Per_Pupil_Spending_1[[#This Row],[School Name]],Maine_Schools[School Name],Maine_Schools[Comparison Grade Span], "Error")</f>
        <v>03-06</v>
      </c>
      <c r="N9">
        <f>_xlfn.XLOOKUP(Per_Pupil_Spending_1[[#This Row],[School Name]],ELA_New[School Name],ELA_New[Percentage of Students at Achievement Level],"")</f>
        <v>0.18679999999999999</v>
      </c>
      <c r="O9">
        <f>_xlfn.XLOOKUP(Per_Pupil_Spending_1[[#This Row],[School Name]],Math_New[School Name],Math_New[Percentage of Students at Achievement Level],"")</f>
        <v>0.54949999999999999</v>
      </c>
      <c r="P9">
        <f>_xlfn.XLOOKUP(Per_Pupil_Spending_1[[#This Row],[School Name]],Science_New[School Name],Science_New[Percentage of Students at Achievement Level],"")</f>
        <v>0.63160000000000005</v>
      </c>
      <c r="Q9">
        <f>IFERROR((Per_Pupil_Spending_1[[#This Row],[ELA Score]]-MIN(Per_Pupil_Spending_1[ELA Score]))/(MAX(Per_Pupil_Spending_1[ELA Score])-MIN(Per_Pupil_Spending_1[ELA Score])),-1)</f>
        <v>0.17252404321037235</v>
      </c>
      <c r="R9">
        <f>IFERROR((Per_Pupil_Spending_1[[#This Row],[Math Score]]-MIN(Per_Pupil_Spending_1[Math Score]))/(MAX(Per_Pupil_Spending_1[Math Score])-MIN(Per_Pupil_Spending_1[Math Score])),-1)</f>
        <v>0.15170246616550434</v>
      </c>
      <c r="S9">
        <f>IFERROR((Per_Pupil_Spending_1[[#This Row],[Science Score]]-MIN(Per_Pupil_Spending_1[Science Score]))/(MAX(Per_Pupil_Spending_1[Science Score])-MIN(Per_Pupil_Spending_1[Science Score])),-1)</f>
        <v>0.174135797051998</v>
      </c>
      <c r="T9" s="63">
        <f>IFERROR(Per_Pupil_Spending_1[[#This Row],[Amount]]/(1-Per_Pupil_Spending_1[[#This Row],[Percent Below Achievement ELA]]),"")</f>
        <v>24411.546974913919</v>
      </c>
      <c r="U9" s="63">
        <f>IFERROR(Per_Pupil_Spending_1[[#This Row],[Amount]]/(1-Per_Pupil_Spending_1[[#This Row],[Percent Below Achievement Math]]),"")</f>
        <v>44065.416204217538</v>
      </c>
      <c r="V9" s="63">
        <f>IFERROR(Per_Pupil_Spending_1[[#This Row],[Amount]]/(1-Per_Pupil_Spending_1[[#This Row],[Percent Below Achievement Science]]),"")</f>
        <v>53885.640608034759</v>
      </c>
      <c r="W9" s="63" t="b">
        <f>Per_Pupil_Spending_1[[#This Row],[ELA Score Normalized]]=-1</f>
        <v>0</v>
      </c>
      <c r="X9" s="63" t="b">
        <f>Per_Pupil_Spending_1[[#This Row],[Math Score Normalized]]=-1</f>
        <v>0</v>
      </c>
      <c r="Y9" s="63" t="b">
        <f>Per_Pupil_Spending_1[[#This Row],[Science Score Normalized]]=-1</f>
        <v>0</v>
      </c>
      <c r="AG9" s="57" t="s">
        <v>599</v>
      </c>
      <c r="AH9" s="58" t="s">
        <v>309</v>
      </c>
    </row>
    <row r="10" spans="1:34" hidden="1">
      <c r="A10" t="s">
        <v>570</v>
      </c>
      <c r="B10">
        <v>14</v>
      </c>
      <c r="C10" t="s">
        <v>717</v>
      </c>
      <c r="D10">
        <v>23</v>
      </c>
      <c r="E10" t="s">
        <v>25</v>
      </c>
      <c r="F10" t="s">
        <v>1680</v>
      </c>
      <c r="G10" t="s">
        <v>1680</v>
      </c>
      <c r="H10" t="s">
        <v>596</v>
      </c>
      <c r="I10">
        <v>18426.419999999998</v>
      </c>
      <c r="J10">
        <v>19226.259999999998</v>
      </c>
      <c r="K10">
        <v>20134.14</v>
      </c>
      <c r="L10" t="str">
        <f>_xlfn.XLOOKUP(Per_Pupil_Spending_1[[#This Row],[School Name]],Maine_Schools[School Name],Maine_Schools[Comparison School Type], "Error")</f>
        <v>Non Charter</v>
      </c>
      <c r="M10" t="str">
        <f>_xlfn.XLOOKUP(Per_Pupil_Spending_1[[#This Row],[School Name]],Maine_Schools[School Name],Maine_Schools[Comparison Grade Span], "Error")</f>
        <v>09-12</v>
      </c>
      <c r="N10">
        <f>_xlfn.XLOOKUP(Per_Pupil_Spending_1[[#This Row],[School Name]],ELA_New[School Name],ELA_New[Percentage of Students at Achievement Level],"")</f>
        <v>0.47389999999999999</v>
      </c>
      <c r="O10">
        <f>_xlfn.XLOOKUP(Per_Pupil_Spending_1[[#This Row],[School Name]],Math_New[School Name],Math_New[Percentage of Students at Achievement Level],"")</f>
        <v>0.3417</v>
      </c>
      <c r="P10">
        <f>_xlfn.XLOOKUP(Per_Pupil_Spending_1[[#This Row],[School Name]],Science_New[School Name],Science_New[Percentage of Students at Achievement Level],"")</f>
        <v>0.66879999999999995</v>
      </c>
      <c r="Q10">
        <f>IFERROR((Per_Pupil_Spending_1[[#This Row],[ELA Score]]-MIN(Per_Pupil_Spending_1[ELA Score]))/(MAX(Per_Pupil_Spending_1[ELA Score])-MIN(Per_Pupil_Spending_1[ELA Score])),-1)</f>
        <v>0.24752951445055113</v>
      </c>
      <c r="R10">
        <f>IFERROR((Per_Pupil_Spending_1[[#This Row],[Math Score]]-MIN(Per_Pupil_Spending_1[Math Score]))/(MAX(Per_Pupil_Spending_1[Math Score])-MIN(Per_Pupil_Spending_1[Math Score])),-1)</f>
        <v>9.6363346872911398E-2</v>
      </c>
      <c r="S10">
        <f>IFERROR((Per_Pupil_Spending_1[[#This Row],[Science Score]]-MIN(Per_Pupil_Spending_1[Science Score]))/(MAX(Per_Pupil_Spending_1[Science Score])-MIN(Per_Pupil_Spending_1[Science Score])),-1)</f>
        <v>0.17979004690454434</v>
      </c>
      <c r="T10" s="63">
        <f>IFERROR(Per_Pupil_Spending_1[[#This Row],[Amount]]/(1-Per_Pupil_Spending_1[[#This Row],[Percent Below Achievement ELA]]),"")</f>
        <v>35024.558068808205</v>
      </c>
      <c r="U10" s="63">
        <f>IFERROR(Per_Pupil_Spending_1[[#This Row],[Amount]]/(1-Per_Pupil_Spending_1[[#This Row],[Percent Below Achievement Math]]),"")</f>
        <v>27990.915995746618</v>
      </c>
      <c r="V10" s="63">
        <f>IFERROR(Per_Pupil_Spending_1[[#This Row],[Amount]]/(1-Per_Pupil_Spending_1[[#This Row],[Percent Below Achievement Science]]),"")</f>
        <v>55635.326086956506</v>
      </c>
      <c r="W10" s="63" t="b">
        <f>Per_Pupil_Spending_1[[#This Row],[ELA Score Normalized]]=-1</f>
        <v>0</v>
      </c>
      <c r="X10" s="63" t="b">
        <f>Per_Pupil_Spending_1[[#This Row],[Math Score Normalized]]=-1</f>
        <v>0</v>
      </c>
      <c r="Y10" s="63" t="b">
        <f>Per_Pupil_Spending_1[[#This Row],[Science Score Normalized]]=-1</f>
        <v>0</v>
      </c>
      <c r="AG10" s="56" t="s">
        <v>604</v>
      </c>
      <c r="AH10" s="58" t="s">
        <v>545</v>
      </c>
    </row>
    <row r="11" spans="1:34" hidden="1">
      <c r="A11" t="s">
        <v>570</v>
      </c>
      <c r="B11">
        <v>14</v>
      </c>
      <c r="C11" t="s">
        <v>717</v>
      </c>
      <c r="D11">
        <v>16</v>
      </c>
      <c r="E11" t="s">
        <v>367</v>
      </c>
      <c r="F11" t="s">
        <v>1680</v>
      </c>
      <c r="G11" t="s">
        <v>1680</v>
      </c>
      <c r="H11" t="s">
        <v>596</v>
      </c>
      <c r="I11">
        <v>18166.84</v>
      </c>
      <c r="J11">
        <v>19226.259999999998</v>
      </c>
      <c r="K11">
        <v>20134.14</v>
      </c>
      <c r="L11" t="str">
        <f>_xlfn.XLOOKUP(Per_Pupil_Spending_1[[#This Row],[School Name]],Maine_Schools[School Name],Maine_Schools[Comparison School Type], "Error")</f>
        <v>Non Charter</v>
      </c>
      <c r="M11" t="str">
        <f>_xlfn.XLOOKUP(Per_Pupil_Spending_1[[#This Row],[School Name]],Maine_Schools[School Name],Maine_Schools[Comparison Grade Span], "Error")</f>
        <v>03-06</v>
      </c>
      <c r="N11">
        <f>_xlfn.XLOOKUP(Per_Pupil_Spending_1[[#This Row],[School Name]],ELA_New[School Name],ELA_New[Percentage of Students at Achievement Level],"")</f>
        <v>0.2155</v>
      </c>
      <c r="O11">
        <f>_xlfn.XLOOKUP(Per_Pupil_Spending_1[[#This Row],[School Name]],Math_New[School Name],Math_New[Percentage of Students at Achievement Level],"")</f>
        <v>0.68530000000000002</v>
      </c>
      <c r="P11">
        <f>_xlfn.XLOOKUP(Per_Pupil_Spending_1[[#This Row],[School Name]],Science_New[School Name],Science_New[Percentage of Students at Achievement Level],"")</f>
        <v>0.84</v>
      </c>
      <c r="Q11">
        <f>IFERROR((Per_Pupil_Spending_1[[#This Row],[ELA Score]]-MIN(Per_Pupil_Spending_1[ELA Score]))/(MAX(Per_Pupil_Spending_1[ELA Score])-MIN(Per_Pupil_Spending_1[ELA Score])),-1)</f>
        <v>0.16365933007609726</v>
      </c>
      <c r="R11">
        <f>IFERROR((Per_Pupil_Spending_1[[#This Row],[Math Score]]-MIN(Per_Pupil_Spending_1[Math Score]))/(MAX(Per_Pupil_Spending_1[Math Score])-MIN(Per_Pupil_Spending_1[Math Score])),-1)</f>
        <v>0.19873639741091328</v>
      </c>
      <c r="S11">
        <f>IFERROR((Per_Pupil_Spending_1[[#This Row],[Science Score]]-MIN(Per_Pupil_Spending_1[Science Score]))/(MAX(Per_Pupil_Spending_1[Science Score])-MIN(Per_Pupil_Spending_1[Science Score])),-1)</f>
        <v>0.36692256132847401</v>
      </c>
      <c r="T11" s="63">
        <f>IFERROR(Per_Pupil_Spending_1[[#This Row],[Amount]]/(1-Per_Pupil_Spending_1[[#This Row],[Percent Below Achievement ELA]]),"")</f>
        <v>23157.221159974506</v>
      </c>
      <c r="U11" s="63">
        <f>IFERROR(Per_Pupil_Spending_1[[#This Row],[Amount]]/(1-Per_Pupil_Spending_1[[#This Row],[Percent Below Achievement Math]]),"")</f>
        <v>57727.486495074678</v>
      </c>
      <c r="V11" s="63">
        <f>IFERROR(Per_Pupil_Spending_1[[#This Row],[Amount]]/(1-Per_Pupil_Spending_1[[#This Row],[Percent Below Achievement Science]]),"")</f>
        <v>113542.74999999999</v>
      </c>
      <c r="W11" s="63" t="b">
        <f>Per_Pupil_Spending_1[[#This Row],[ELA Score Normalized]]=-1</f>
        <v>0</v>
      </c>
      <c r="X11" s="63" t="b">
        <f>Per_Pupil_Spending_1[[#This Row],[Math Score Normalized]]=-1</f>
        <v>0</v>
      </c>
      <c r="Y11" s="63" t="b">
        <f>Per_Pupil_Spending_1[[#This Row],[Science Score Normalized]]=-1</f>
        <v>0</v>
      </c>
      <c r="AG11" s="57" t="s">
        <v>606</v>
      </c>
      <c r="AH11" s="59" t="s">
        <v>368</v>
      </c>
    </row>
    <row r="12" spans="1:34" hidden="1">
      <c r="A12" t="s">
        <v>570</v>
      </c>
      <c r="B12">
        <v>14</v>
      </c>
      <c r="C12" t="s">
        <v>717</v>
      </c>
      <c r="D12">
        <v>27</v>
      </c>
      <c r="E12" t="s">
        <v>415</v>
      </c>
      <c r="F12" t="s">
        <v>1680</v>
      </c>
      <c r="G12" t="s">
        <v>1680</v>
      </c>
      <c r="H12" t="s">
        <v>596</v>
      </c>
      <c r="I12">
        <v>18341.22</v>
      </c>
      <c r="J12">
        <v>19226.259999999998</v>
      </c>
      <c r="K12">
        <v>20134.14</v>
      </c>
      <c r="L12" t="str">
        <f>_xlfn.XLOOKUP(Per_Pupil_Spending_1[[#This Row],[School Name]],Maine_Schools[School Name],Maine_Schools[Comparison School Type], "Error")</f>
        <v>Non Charter</v>
      </c>
      <c r="M12" t="str">
        <f>_xlfn.XLOOKUP(Per_Pupil_Spending_1[[#This Row],[School Name]],Maine_Schools[School Name],Maine_Schools[Comparison Grade Span], "Error")</f>
        <v>03-06</v>
      </c>
      <c r="N12">
        <f>_xlfn.XLOOKUP(Per_Pupil_Spending_1[[#This Row],[School Name]],ELA_New[School Name],ELA_New[Percentage of Students at Achievement Level],"")</f>
        <v>0.37930000000000003</v>
      </c>
      <c r="O12">
        <f>_xlfn.XLOOKUP(Per_Pupil_Spending_1[[#This Row],[School Name]],Math_New[School Name],Math_New[Percentage of Students at Achievement Level],"")</f>
        <v>0.3271</v>
      </c>
      <c r="P12">
        <f>_xlfn.XLOOKUP(Per_Pupil_Spending_1[[#This Row],[School Name]],Science_New[School Name],Science_New[Percentage of Students at Achievement Level],"")</f>
        <v>0.82140000000000002</v>
      </c>
      <c r="Q12">
        <f>IFERROR((Per_Pupil_Spending_1[[#This Row],[ELA Score]]-MIN(Per_Pupil_Spending_1[ELA Score]))/(MAX(Per_Pupil_Spending_1[ELA Score])-MIN(Per_Pupil_Spending_1[ELA Score])),-1)</f>
        <v>0.20883380455147194</v>
      </c>
      <c r="R12">
        <f>IFERROR((Per_Pupil_Spending_1[[#This Row],[Math Score]]-MIN(Per_Pupil_Spending_1[Math Score]))/(MAX(Per_Pupil_Spending_1[Math Score])-MIN(Per_Pupil_Spending_1[Math Score])),-1)</f>
        <v>9.3836641682665867E-2</v>
      </c>
      <c r="S12">
        <f>IFERROR((Per_Pupil_Spending_1[[#This Row],[Science Score]]-MIN(Per_Pupil_Spending_1[Science Score]))/(MAX(Per_Pupil_Spending_1[Science Score])-MIN(Per_Pupil_Spending_1[Science Score])),-1)</f>
        <v>0.3318652455643436</v>
      </c>
      <c r="T12" s="63">
        <f>IFERROR(Per_Pupil_Spending_1[[#This Row],[Amount]]/(1-Per_Pupil_Spending_1[[#This Row],[Percent Below Achievement ELA]]),"")</f>
        <v>29549.250845819235</v>
      </c>
      <c r="U12" s="63">
        <f>IFERROR(Per_Pupil_Spending_1[[#This Row],[Amount]]/(1-Per_Pupil_Spending_1[[#This Row],[Percent Below Achievement Math]]),"")</f>
        <v>27256.977262594737</v>
      </c>
      <c r="V12" s="63">
        <f>IFERROR(Per_Pupil_Spending_1[[#This Row],[Amount]]/(1-Per_Pupil_Spending_1[[#This Row],[Percent Below Achievement Science]]),"")</f>
        <v>102694.40089585668</v>
      </c>
      <c r="W12" s="63" t="b">
        <f>Per_Pupil_Spending_1[[#This Row],[ELA Score Normalized]]=-1</f>
        <v>0</v>
      </c>
      <c r="X12" s="63" t="b">
        <f>Per_Pupil_Spending_1[[#This Row],[Math Score Normalized]]=-1</f>
        <v>0</v>
      </c>
      <c r="Y12" s="63" t="b">
        <f>Per_Pupil_Spending_1[[#This Row],[Science Score Normalized]]=-1</f>
        <v>0</v>
      </c>
      <c r="AG12" s="56" t="s">
        <v>607</v>
      </c>
      <c r="AH12" s="39" t="s">
        <v>510</v>
      </c>
    </row>
    <row r="13" spans="1:34" hidden="1">
      <c r="A13" t="s">
        <v>570</v>
      </c>
      <c r="B13">
        <v>14</v>
      </c>
      <c r="C13" t="s">
        <v>717</v>
      </c>
      <c r="D13">
        <v>24</v>
      </c>
      <c r="E13" t="s">
        <v>528</v>
      </c>
      <c r="F13" t="s">
        <v>1680</v>
      </c>
      <c r="G13" t="s">
        <v>1680</v>
      </c>
      <c r="H13" t="s">
        <v>596</v>
      </c>
      <c r="I13">
        <v>22519.45</v>
      </c>
      <c r="J13">
        <v>19226.259999999998</v>
      </c>
      <c r="K13">
        <v>20134.14</v>
      </c>
      <c r="L13" t="str">
        <f>_xlfn.XLOOKUP(Per_Pupil_Spending_1[[#This Row],[School Name]],Maine_Schools[School Name],Maine_Schools[Comparison School Type], "Error")</f>
        <v>Non Charter</v>
      </c>
      <c r="M13" t="str">
        <f>_xlfn.XLOOKUP(Per_Pupil_Spending_1[[#This Row],[School Name]],Maine_Schools[School Name],Maine_Schools[Comparison Grade Span], "Error")</f>
        <v>03-06</v>
      </c>
      <c r="N13">
        <f>_xlfn.XLOOKUP(Per_Pupil_Spending_1[[#This Row],[School Name]],ELA_New[School Name],ELA_New[Percentage of Students at Achievement Level],"")</f>
        <v>0.40849999999999997</v>
      </c>
      <c r="O13">
        <f>_xlfn.XLOOKUP(Per_Pupil_Spending_1[[#This Row],[School Name]],Math_New[School Name],Math_New[Percentage of Students at Achievement Level],"")</f>
        <v>0.42680000000000001</v>
      </c>
      <c r="P13" t="str">
        <f>_xlfn.XLOOKUP(Per_Pupil_Spending_1[[#This Row],[School Name]],Science_New[School Name],Science_New[Percentage of Students at Achievement Level],"")</f>
        <v/>
      </c>
      <c r="Q13">
        <f>IFERROR((Per_Pupil_Spending_1[[#This Row],[ELA Score]]-MIN(Per_Pupil_Spending_1[ELA Score]))/(MAX(Per_Pupil_Spending_1[ELA Score])-MIN(Per_Pupil_Spending_1[ELA Score])),-1)</f>
        <v>0.26906509157761299</v>
      </c>
      <c r="R13">
        <f>IFERROR((Per_Pupil_Spending_1[[#This Row],[Math Score]]-MIN(Per_Pupil_Spending_1[Math Score]))/(MAX(Per_Pupil_Spending_1[Math Score])-MIN(Per_Pupil_Spending_1[Math Score])),-1)</f>
        <v>0.13525283039015509</v>
      </c>
      <c r="S13">
        <f>IFERROR((Per_Pupil_Spending_1[[#This Row],[Science Score]]-MIN(Per_Pupil_Spending_1[Science Score]))/(MAX(Per_Pupil_Spending_1[Science Score])-MIN(Per_Pupil_Spending_1[Science Score])),-1)</f>
        <v>-1</v>
      </c>
      <c r="T13" s="63">
        <f>IFERROR(Per_Pupil_Spending_1[[#This Row],[Amount]]/(1-Per_Pupil_Spending_1[[#This Row],[Percent Below Achievement ELA]]),"")</f>
        <v>38071.766694843616</v>
      </c>
      <c r="U13" s="63">
        <f>IFERROR(Per_Pupil_Spending_1[[#This Row],[Amount]]/(1-Per_Pupil_Spending_1[[#This Row],[Percent Below Achievement Math]]),"")</f>
        <v>39287.247034194006</v>
      </c>
      <c r="V13" s="63" t="str">
        <f>IFERROR(Per_Pupil_Spending_1[[#This Row],[Amount]]/(1-Per_Pupil_Spending_1[[#This Row],[Percent Below Achievement Science]]),"")</f>
        <v/>
      </c>
      <c r="W13" s="63" t="b">
        <f>Per_Pupil_Spending_1[[#This Row],[ELA Score Normalized]]=-1</f>
        <v>0</v>
      </c>
      <c r="X13" s="63" t="b">
        <f>Per_Pupil_Spending_1[[#This Row],[Math Score Normalized]]=-1</f>
        <v>0</v>
      </c>
      <c r="Y13" s="63" t="b">
        <f>Per_Pupil_Spending_1[[#This Row],[Science Score Normalized]]=-1</f>
        <v>1</v>
      </c>
      <c r="AG13" s="57" t="s">
        <v>605</v>
      </c>
      <c r="AH13" s="20" t="s">
        <v>214</v>
      </c>
    </row>
    <row r="14" spans="1:34" hidden="1">
      <c r="A14" t="s">
        <v>570</v>
      </c>
      <c r="B14">
        <v>14</v>
      </c>
      <c r="C14" t="s">
        <v>717</v>
      </c>
      <c r="D14">
        <v>21</v>
      </c>
      <c r="E14" t="s">
        <v>549</v>
      </c>
      <c r="F14" t="s">
        <v>1680</v>
      </c>
      <c r="G14" t="s">
        <v>1680</v>
      </c>
      <c r="H14" t="s">
        <v>596</v>
      </c>
      <c r="I14">
        <v>19595.689999999999</v>
      </c>
      <c r="J14">
        <v>19226.259999999998</v>
      </c>
      <c r="K14">
        <v>20134.14</v>
      </c>
      <c r="L14" t="str">
        <f>_xlfn.XLOOKUP(Per_Pupil_Spending_1[[#This Row],[School Name]],Maine_Schools[School Name],Maine_Schools[Comparison School Type], "Error")</f>
        <v>Non Charter</v>
      </c>
      <c r="M14" t="str">
        <f>_xlfn.XLOOKUP(Per_Pupil_Spending_1[[#This Row],[School Name]],Maine_Schools[School Name],Maine_Schools[Comparison Grade Span], "Error")</f>
        <v>03-06</v>
      </c>
      <c r="N14">
        <f>_xlfn.XLOOKUP(Per_Pupil_Spending_1[[#This Row],[School Name]],ELA_New[School Name],ELA_New[Percentage of Students at Achievement Level],"")</f>
        <v>0.33329999999999999</v>
      </c>
      <c r="O14">
        <f>_xlfn.XLOOKUP(Per_Pupil_Spending_1[[#This Row],[School Name]],Math_New[School Name],Math_New[Percentage of Students at Achievement Level],"")</f>
        <v>0.35289999999999999</v>
      </c>
      <c r="P14" t="str">
        <f>_xlfn.XLOOKUP(Per_Pupil_Spending_1[[#This Row],[School Name]],Science_New[School Name],Science_New[Percentage of Students at Achievement Level],"")</f>
        <v/>
      </c>
      <c r="Q14">
        <f>IFERROR((Per_Pupil_Spending_1[[#This Row],[ELA Score]]-MIN(Per_Pupil_Spending_1[ELA Score]))/(MAX(Per_Pupil_Spending_1[ELA Score])-MIN(Per_Pupil_Spending_1[ELA Score])),-1)</f>
        <v>0.20772292578420032</v>
      </c>
      <c r="R14">
        <f>IFERROR((Per_Pupil_Spending_1[[#This Row],[Math Score]]-MIN(Per_Pupil_Spending_1[Math Score]))/(MAX(Per_Pupil_Spending_1[Math Score])-MIN(Per_Pupil_Spending_1[Math Score])),-1)</f>
        <v>0.10425188711689722</v>
      </c>
      <c r="S14">
        <f>IFERROR((Per_Pupil_Spending_1[[#This Row],[Science Score]]-MIN(Per_Pupil_Spending_1[Science Score]))/(MAX(Per_Pupil_Spending_1[Science Score])-MIN(Per_Pupil_Spending_1[Science Score])),-1)</f>
        <v>-1</v>
      </c>
      <c r="T14" s="63">
        <f>IFERROR(Per_Pupil_Spending_1[[#This Row],[Amount]]/(1-Per_Pupil_Spending_1[[#This Row],[Percent Below Achievement ELA]]),"")</f>
        <v>29392.065396730159</v>
      </c>
      <c r="U14" s="63">
        <f>IFERROR(Per_Pupil_Spending_1[[#This Row],[Amount]]/(1-Per_Pupil_Spending_1[[#This Row],[Percent Below Achievement Math]]),"")</f>
        <v>30282.321125019316</v>
      </c>
      <c r="V14" s="63" t="str">
        <f>IFERROR(Per_Pupil_Spending_1[[#This Row],[Amount]]/(1-Per_Pupil_Spending_1[[#This Row],[Percent Below Achievement Science]]),"")</f>
        <v/>
      </c>
      <c r="W14" s="63" t="b">
        <f>Per_Pupil_Spending_1[[#This Row],[ELA Score Normalized]]=-1</f>
        <v>0</v>
      </c>
      <c r="X14" s="63" t="b">
        <f>Per_Pupil_Spending_1[[#This Row],[Math Score Normalized]]=-1</f>
        <v>0</v>
      </c>
      <c r="Y14" s="63" t="b">
        <f>Per_Pupil_Spending_1[[#This Row],[Science Score Normalized]]=-1</f>
        <v>1</v>
      </c>
    </row>
    <row r="15" spans="1:34" hidden="1">
      <c r="A15" t="s">
        <v>570</v>
      </c>
      <c r="B15">
        <v>14</v>
      </c>
      <c r="C15" t="s">
        <v>717</v>
      </c>
      <c r="D15">
        <v>19</v>
      </c>
      <c r="E15" t="s">
        <v>223</v>
      </c>
      <c r="F15" t="s">
        <v>1680</v>
      </c>
      <c r="G15" t="s">
        <v>1680</v>
      </c>
      <c r="H15" t="s">
        <v>596</v>
      </c>
      <c r="I15">
        <v>21138.14</v>
      </c>
      <c r="J15">
        <v>19226.259999999998</v>
      </c>
      <c r="K15">
        <v>20134.14</v>
      </c>
      <c r="L15" t="str">
        <f>_xlfn.XLOOKUP(Per_Pupil_Spending_1[[#This Row],[School Name]],Maine_Schools[School Name],Maine_Schools[Comparison School Type], "Error")</f>
        <v>Non Charter</v>
      </c>
      <c r="M15" t="str">
        <f>_xlfn.XLOOKUP(Per_Pupil_Spending_1[[#This Row],[School Name]],Maine_Schools[School Name],Maine_Schools[Comparison Grade Span], "Error")</f>
        <v>03-06</v>
      </c>
      <c r="N15">
        <f>_xlfn.XLOOKUP(Per_Pupil_Spending_1[[#This Row],[School Name]],ELA_New[School Name],ELA_New[Percentage of Students at Achievement Level],"")</f>
        <v>0.59260000000000002</v>
      </c>
      <c r="O15">
        <f>_xlfn.XLOOKUP(Per_Pupil_Spending_1[[#This Row],[School Name]],Math_New[School Name],Math_New[Percentage of Students at Achievement Level],"")</f>
        <v>0.26129999999999998</v>
      </c>
      <c r="P15" t="str">
        <f>_xlfn.XLOOKUP(Per_Pupil_Spending_1[[#This Row],[School Name]],Science_New[School Name],Science_New[Percentage of Students at Achievement Level],"")</f>
        <v/>
      </c>
      <c r="Q15">
        <f>IFERROR((Per_Pupil_Spending_1[[#This Row],[ELA Score]]-MIN(Per_Pupil_Spending_1[ELA Score]))/(MAX(Per_Pupil_Spending_1[ELA Score])-MIN(Per_Pupil_Spending_1[ELA Score])),-1)</f>
        <v>0.36669084818950143</v>
      </c>
      <c r="R15">
        <f>IFERROR((Per_Pupil_Spending_1[[#This Row],[Math Score]]-MIN(Per_Pupil_Spending_1[Math Score]))/(MAX(Per_Pupil_Spending_1[Math Score])-MIN(Per_Pupil_Spending_1[Math Score])),-1)</f>
        <v>9.8512975207395326E-2</v>
      </c>
      <c r="S15">
        <f>IFERROR((Per_Pupil_Spending_1[[#This Row],[Science Score]]-MIN(Per_Pupil_Spending_1[Science Score]))/(MAX(Per_Pupil_Spending_1[Science Score])-MIN(Per_Pupil_Spending_1[Science Score])),-1)</f>
        <v>-1</v>
      </c>
      <c r="T15" s="63">
        <f>IFERROR(Per_Pupil_Spending_1[[#This Row],[Amount]]/(1-Per_Pupil_Spending_1[[#This Row],[Percent Below Achievement ELA]]),"")</f>
        <v>51885.468826705939</v>
      </c>
      <c r="U15" s="63">
        <f>IFERROR(Per_Pupil_Spending_1[[#This Row],[Amount]]/(1-Per_Pupil_Spending_1[[#This Row],[Percent Below Achievement Math]]),"")</f>
        <v>28615.324218221198</v>
      </c>
      <c r="V15" s="63" t="str">
        <f>IFERROR(Per_Pupil_Spending_1[[#This Row],[Amount]]/(1-Per_Pupil_Spending_1[[#This Row],[Percent Below Achievement Science]]),"")</f>
        <v/>
      </c>
      <c r="W15" s="63" t="b">
        <f>Per_Pupil_Spending_1[[#This Row],[ELA Score Normalized]]=-1</f>
        <v>0</v>
      </c>
      <c r="X15" s="63" t="b">
        <f>Per_Pupil_Spending_1[[#This Row],[Math Score Normalized]]=-1</f>
        <v>0</v>
      </c>
      <c r="Y15" s="63" t="b">
        <f>Per_Pupil_Spending_1[[#This Row],[Science Score Normalized]]=-1</f>
        <v>1</v>
      </c>
    </row>
    <row r="16" spans="1:34" hidden="1">
      <c r="A16" t="s">
        <v>570</v>
      </c>
      <c r="B16">
        <v>28</v>
      </c>
      <c r="C16" t="s">
        <v>720</v>
      </c>
      <c r="D16">
        <v>37</v>
      </c>
      <c r="E16" t="s">
        <v>32</v>
      </c>
      <c r="F16" t="s">
        <v>1680</v>
      </c>
      <c r="G16" t="s">
        <v>1680</v>
      </c>
      <c r="H16" t="s">
        <v>596</v>
      </c>
      <c r="I16">
        <v>18932.03</v>
      </c>
      <c r="J16">
        <v>20019.43</v>
      </c>
      <c r="K16">
        <v>20134.14</v>
      </c>
      <c r="L16" t="str">
        <f>_xlfn.XLOOKUP(Per_Pupil_Spending_1[[#This Row],[School Name]],Maine_Schools[School Name],Maine_Schools[Comparison School Type], "Error")</f>
        <v>Non Charter</v>
      </c>
      <c r="M16" t="str">
        <f>_xlfn.XLOOKUP(Per_Pupil_Spending_1[[#This Row],[School Name]],Maine_Schools[School Name],Maine_Schools[Comparison Grade Span], "Error")</f>
        <v>09-12</v>
      </c>
      <c r="N16">
        <f>_xlfn.XLOOKUP(Per_Pupil_Spending_1[[#This Row],[School Name]],ELA_New[School Name],ELA_New[Percentage of Students at Achievement Level],"")</f>
        <v>0.61960000000000004</v>
      </c>
      <c r="O16">
        <f>_xlfn.XLOOKUP(Per_Pupil_Spending_1[[#This Row],[School Name]],Math_New[School Name],Math_New[Percentage of Students at Achievement Level],"")</f>
        <v>0.378</v>
      </c>
      <c r="P16">
        <f>_xlfn.XLOOKUP(Per_Pupil_Spending_1[[#This Row],[School Name]],Science_New[School Name],Science_New[Percentage of Students at Achievement Level],"")</f>
        <v>0.67810000000000004</v>
      </c>
      <c r="Q16">
        <f>IFERROR((Per_Pupil_Spending_1[[#This Row],[ELA Score]]-MIN(Per_Pupil_Spending_1[ELA Score]))/(MAX(Per_Pupil_Spending_1[ELA Score])-MIN(Per_Pupil_Spending_1[ELA Score])),-1)</f>
        <v>0.35173128726813946</v>
      </c>
      <c r="R16">
        <f>IFERROR((Per_Pupil_Spending_1[[#This Row],[Math Score]]-MIN(Per_Pupil_Spending_1[Math Score]))/(MAX(Per_Pupil_Spending_1[Math Score])-MIN(Per_Pupil_Spending_1[Math Score])),-1)</f>
        <v>0.10478559018988201</v>
      </c>
      <c r="S16">
        <f>IFERROR((Per_Pupil_Spending_1[[#This Row],[Science Score]]-MIN(Per_Pupil_Spending_1[Science Score]))/(MAX(Per_Pupil_Spending_1[Science Score])-MIN(Per_Pupil_Spending_1[Science Score])),-1)</f>
        <v>0.19006021454036462</v>
      </c>
      <c r="T16" s="63">
        <f>IFERROR(Per_Pupil_Spending_1[[#This Row],[Amount]]/(1-Per_Pupil_Spending_1[[#This Row],[Percent Below Achievement ELA]]),"")</f>
        <v>49768.743427970563</v>
      </c>
      <c r="U16" s="63">
        <f>IFERROR(Per_Pupil_Spending_1[[#This Row],[Amount]]/(1-Per_Pupil_Spending_1[[#This Row],[Percent Below Achievement Math]]),"")</f>
        <v>30437.347266881028</v>
      </c>
      <c r="V16" s="63">
        <f>IFERROR(Per_Pupil_Spending_1[[#This Row],[Amount]]/(1-Per_Pupil_Spending_1[[#This Row],[Percent Below Achievement Science]]),"")</f>
        <v>58813.389251320288</v>
      </c>
      <c r="W16" s="63" t="b">
        <f>Per_Pupil_Spending_1[[#This Row],[ELA Score Normalized]]=-1</f>
        <v>0</v>
      </c>
      <c r="X16" s="63" t="b">
        <f>Per_Pupil_Spending_1[[#This Row],[Math Score Normalized]]=-1</f>
        <v>0</v>
      </c>
      <c r="Y16" s="63" t="b">
        <f>Per_Pupil_Spending_1[[#This Row],[Science Score Normalized]]=-1</f>
        <v>0</v>
      </c>
    </row>
    <row r="17" spans="1:25" hidden="1">
      <c r="A17" t="s">
        <v>570</v>
      </c>
      <c r="B17">
        <v>28</v>
      </c>
      <c r="C17" t="s">
        <v>720</v>
      </c>
      <c r="D17">
        <v>2021</v>
      </c>
      <c r="E17" t="s">
        <v>35</v>
      </c>
      <c r="F17" t="s">
        <v>1680</v>
      </c>
      <c r="G17" t="s">
        <v>1680</v>
      </c>
      <c r="H17" t="s">
        <v>596</v>
      </c>
      <c r="I17">
        <v>19259.96</v>
      </c>
      <c r="J17">
        <v>20019.43</v>
      </c>
      <c r="K17">
        <v>20134.14</v>
      </c>
      <c r="L17" t="str">
        <f>_xlfn.XLOOKUP(Per_Pupil_Spending_1[[#This Row],[School Name]],Maine_Schools[School Name],Maine_Schools[Comparison School Type], "Error")</f>
        <v>Non Charter</v>
      </c>
      <c r="M17" t="str">
        <f>_xlfn.XLOOKUP(Per_Pupil_Spending_1[[#This Row],[School Name]],Maine_Schools[School Name],Maine_Schools[Comparison Grade Span], "Error")</f>
        <v>07-08</v>
      </c>
      <c r="N17">
        <f>_xlfn.XLOOKUP(Per_Pupil_Spending_1[[#This Row],[School Name]],ELA_New[School Name],ELA_New[Percentage of Students at Achievement Level],"")</f>
        <v>0.44629999999999997</v>
      </c>
      <c r="O17">
        <f>_xlfn.XLOOKUP(Per_Pupil_Spending_1[[#This Row],[School Name]],Math_New[School Name],Math_New[Percentage of Students at Achievement Level],"")</f>
        <v>0.30520000000000003</v>
      </c>
      <c r="P17">
        <f>_xlfn.XLOOKUP(Per_Pupil_Spending_1[[#This Row],[School Name]],Science_New[School Name],Science_New[Percentage of Students at Achievement Level],"")</f>
        <v>0.73329999999999995</v>
      </c>
      <c r="Q17">
        <f>IFERROR((Per_Pupil_Spending_1[[#This Row],[ELA Score]]-MIN(Per_Pupil_Spending_1[ELA Score]))/(MAX(Per_Pupil_Spending_1[ELA Score])-MIN(Per_Pupil_Spending_1[ELA Score])),-1)</f>
        <v>0.24583017090098494</v>
      </c>
      <c r="R17">
        <f>IFERROR((Per_Pupil_Spending_1[[#This Row],[Math Score]]-MIN(Per_Pupil_Spending_1[Math Score]))/(MAX(Per_Pupil_Spending_1[Math Score])-MIN(Per_Pupil_Spending_1[Math Score])),-1)</f>
        <v>9.5431189165540498E-2</v>
      </c>
      <c r="S17">
        <f>IFERROR((Per_Pupil_Spending_1[[#This Row],[Science Score]]-MIN(Per_Pupil_Spending_1[Science Score]))/(MAX(Per_Pupil_Spending_1[Science Score])-MIN(Per_Pupil_Spending_1[Science Score])),-1)</f>
        <v>0.23337126106000489</v>
      </c>
      <c r="T17" s="63">
        <f>IFERROR(Per_Pupil_Spending_1[[#This Row],[Amount]]/(1-Per_Pupil_Spending_1[[#This Row],[Percent Below Achievement ELA]]),"")</f>
        <v>34784.106917103119</v>
      </c>
      <c r="U17" s="63">
        <f>IFERROR(Per_Pupil_Spending_1[[#This Row],[Amount]]/(1-Per_Pupil_Spending_1[[#This Row],[Percent Below Achievement Math]]),"")</f>
        <v>27720.149683362117</v>
      </c>
      <c r="V17" s="63">
        <f>IFERROR(Per_Pupil_Spending_1[[#This Row],[Amount]]/(1-Per_Pupil_Spending_1[[#This Row],[Percent Below Achievement Science]]),"")</f>
        <v>72215.823022122218</v>
      </c>
      <c r="W17" s="63" t="b">
        <f>Per_Pupil_Spending_1[[#This Row],[ELA Score Normalized]]=-1</f>
        <v>0</v>
      </c>
      <c r="X17" s="63" t="b">
        <f>Per_Pupil_Spending_1[[#This Row],[Math Score Normalized]]=-1</f>
        <v>0</v>
      </c>
      <c r="Y17" s="63" t="b">
        <f>Per_Pupil_Spending_1[[#This Row],[Science Score Normalized]]=-1</f>
        <v>0</v>
      </c>
    </row>
    <row r="18" spans="1:25" hidden="1">
      <c r="A18" t="s">
        <v>570</v>
      </c>
      <c r="B18">
        <v>28</v>
      </c>
      <c r="C18" t="s">
        <v>720</v>
      </c>
      <c r="D18">
        <v>34</v>
      </c>
      <c r="E18" t="s">
        <v>260</v>
      </c>
      <c r="F18" t="s">
        <v>1680</v>
      </c>
      <c r="G18" t="s">
        <v>1680</v>
      </c>
      <c r="H18" t="s">
        <v>596</v>
      </c>
      <c r="I18">
        <v>23240.06</v>
      </c>
      <c r="J18">
        <v>20019.43</v>
      </c>
      <c r="K18">
        <v>20134.14</v>
      </c>
      <c r="L18" t="str">
        <f>_xlfn.XLOOKUP(Per_Pupil_Spending_1[[#This Row],[School Name]],Maine_Schools[School Name],Maine_Schools[Comparison School Type], "Error")</f>
        <v>Non Charter</v>
      </c>
      <c r="M18" t="str">
        <f>_xlfn.XLOOKUP(Per_Pupil_Spending_1[[#This Row],[School Name]],Maine_Schools[School Name],Maine_Schools[Comparison Grade Span], "Error")</f>
        <v>03-06</v>
      </c>
      <c r="N18">
        <f>_xlfn.XLOOKUP(Per_Pupil_Spending_1[[#This Row],[School Name]],ELA_New[School Name],ELA_New[Percentage of Students at Achievement Level],"")</f>
        <v>0.4733</v>
      </c>
      <c r="O18">
        <f>_xlfn.XLOOKUP(Per_Pupil_Spending_1[[#This Row],[School Name]],Math_New[School Name],Math_New[Percentage of Students at Achievement Level],"")</f>
        <v>0.43130000000000002</v>
      </c>
      <c r="P18">
        <f>_xlfn.XLOOKUP(Per_Pupil_Spending_1[[#This Row],[School Name]],Science_New[School Name],Science_New[Percentage of Students at Achievement Level],"")</f>
        <v>0.88890000000000002</v>
      </c>
      <c r="Q18">
        <f>IFERROR((Per_Pupil_Spending_1[[#This Row],[ELA Score]]-MIN(Per_Pupil_Spending_1[ELA Score]))/(MAX(Per_Pupil_Spending_1[ELA Score])-MIN(Per_Pupil_Spending_1[ELA Score])),-1)</f>
        <v>0.31183743703599393</v>
      </c>
      <c r="R18">
        <f>IFERROR((Per_Pupil_Spending_1[[#This Row],[Math Score]]-MIN(Per_Pupil_Spending_1[Math Score]))/(MAX(Per_Pupil_Spending_1[Math Score])-MIN(Per_Pupil_Spending_1[Math Score])),-1)</f>
        <v>0.14068531951246571</v>
      </c>
      <c r="S18">
        <f>IFERROR((Per_Pupil_Spending_1[[#This Row],[Science Score]]-MIN(Per_Pupil_Spending_1[Science Score]))/(MAX(Per_Pupil_Spending_1[Science Score])-MIN(Per_Pupil_Spending_1[Science Score])),-1)</f>
        <v>0.67598676626457699</v>
      </c>
      <c r="T18" s="63">
        <f>IFERROR(Per_Pupil_Spending_1[[#This Row],[Amount]]/(1-Per_Pupil_Spending_1[[#This Row],[Percent Below Achievement ELA]]),"")</f>
        <v>44123.903550408206</v>
      </c>
      <c r="U18" s="63">
        <f>IFERROR(Per_Pupil_Spending_1[[#This Row],[Amount]]/(1-Per_Pupil_Spending_1[[#This Row],[Percent Below Achievement Math]]),"")</f>
        <v>40865.236504308072</v>
      </c>
      <c r="V18" s="63">
        <f>IFERROR(Per_Pupil_Spending_1[[#This Row],[Amount]]/(1-Per_Pupil_Spending_1[[#This Row],[Percent Below Achievement Science]]),"")</f>
        <v>209181.45814581463</v>
      </c>
      <c r="W18" s="63" t="b">
        <f>Per_Pupil_Spending_1[[#This Row],[ELA Score Normalized]]=-1</f>
        <v>0</v>
      </c>
      <c r="X18" s="63" t="b">
        <f>Per_Pupil_Spending_1[[#This Row],[Math Score Normalized]]=-1</f>
        <v>0</v>
      </c>
      <c r="Y18" s="63" t="b">
        <f>Per_Pupil_Spending_1[[#This Row],[Science Score Normalized]]=-1</f>
        <v>0</v>
      </c>
    </row>
    <row r="19" spans="1:25" hidden="1">
      <c r="A19" t="s">
        <v>570</v>
      </c>
      <c r="B19">
        <v>28</v>
      </c>
      <c r="C19" t="s">
        <v>720</v>
      </c>
      <c r="D19">
        <v>31</v>
      </c>
      <c r="E19" t="s">
        <v>330</v>
      </c>
      <c r="F19" t="s">
        <v>1680</v>
      </c>
      <c r="G19" t="s">
        <v>1680</v>
      </c>
      <c r="H19" t="s">
        <v>596</v>
      </c>
      <c r="I19">
        <v>21264.67</v>
      </c>
      <c r="J19">
        <v>20019.43</v>
      </c>
      <c r="K19">
        <v>20134.14</v>
      </c>
      <c r="L19" t="str">
        <f>_xlfn.XLOOKUP(Per_Pupil_Spending_1[[#This Row],[School Name]],Maine_Schools[School Name],Maine_Schools[Comparison School Type], "Error")</f>
        <v>Non Charter</v>
      </c>
      <c r="M19" t="str">
        <f>_xlfn.XLOOKUP(Per_Pupil_Spending_1[[#This Row],[School Name]],Maine_Schools[School Name],Maine_Schools[Comparison Grade Span], "Error")</f>
        <v>03-06</v>
      </c>
      <c r="N19">
        <f>_xlfn.XLOOKUP(Per_Pupil_Spending_1[[#This Row],[School Name]],ELA_New[School Name],ELA_New[Percentage of Students at Achievement Level],"")</f>
        <v>0.31790000000000002</v>
      </c>
      <c r="O19">
        <f>_xlfn.XLOOKUP(Per_Pupil_Spending_1[[#This Row],[School Name]],Math_New[School Name],Math_New[Percentage of Students at Achievement Level],"")</f>
        <v>0.61180000000000001</v>
      </c>
      <c r="P19">
        <f>_xlfn.XLOOKUP(Per_Pupil_Spending_1[[#This Row],[School Name]],Science_New[School Name],Science_New[Percentage of Students at Achievement Level],"")</f>
        <v>0.67500000000000004</v>
      </c>
      <c r="Q19">
        <f>IFERROR((Per_Pupil_Spending_1[[#This Row],[ELA Score]]-MIN(Per_Pupil_Spending_1[ELA Score]))/(MAX(Per_Pupil_Spending_1[ELA Score])-MIN(Per_Pupil_Spending_1[ELA Score])),-1)</f>
        <v>0.22032558080325657</v>
      </c>
      <c r="R19">
        <f>IFERROR((Per_Pupil_Spending_1[[#This Row],[Math Score]]-MIN(Per_Pupil_Spending_1[Math Score]))/(MAX(Per_Pupil_Spending_1[Math Score])-MIN(Per_Pupil_Spending_1[Math Score])),-1)</f>
        <v>0.18858097678621311</v>
      </c>
      <c r="S19">
        <f>IFERROR((Per_Pupil_Spending_1[[#This Row],[Science Score]]-MIN(Per_Pupil_Spending_1[Science Score]))/(MAX(Per_Pupil_Spending_1[Science Score])-MIN(Per_Pupil_Spending_1[Science Score])),-1)</f>
        <v>0.21144153077428851</v>
      </c>
      <c r="T19" s="63">
        <f>IFERROR(Per_Pupil_Spending_1[[#This Row],[Amount]]/(1-Per_Pupil_Spending_1[[#This Row],[Percent Below Achievement ELA]]),"")</f>
        <v>31175.296877290719</v>
      </c>
      <c r="U19" s="63">
        <f>IFERROR(Per_Pupil_Spending_1[[#This Row],[Amount]]/(1-Per_Pupil_Spending_1[[#This Row],[Percent Below Achievement Math]]),"")</f>
        <v>54777.614631633172</v>
      </c>
      <c r="V19" s="63">
        <f>IFERROR(Per_Pupil_Spending_1[[#This Row],[Amount]]/(1-Per_Pupil_Spending_1[[#This Row],[Percent Below Achievement Science]]),"")</f>
        <v>65429.75384615385</v>
      </c>
      <c r="W19" s="63" t="b">
        <f>Per_Pupil_Spending_1[[#This Row],[ELA Score Normalized]]=-1</f>
        <v>0</v>
      </c>
      <c r="X19" s="63" t="b">
        <f>Per_Pupil_Spending_1[[#This Row],[Math Score Normalized]]=-1</f>
        <v>0</v>
      </c>
      <c r="Y19" s="63" t="b">
        <f>Per_Pupil_Spending_1[[#This Row],[Science Score Normalized]]=-1</f>
        <v>0</v>
      </c>
    </row>
    <row r="20" spans="1:25" hidden="1">
      <c r="A20" t="s">
        <v>570</v>
      </c>
      <c r="B20">
        <v>28</v>
      </c>
      <c r="C20" t="s">
        <v>720</v>
      </c>
      <c r="D20">
        <v>35</v>
      </c>
      <c r="E20" t="s">
        <v>335</v>
      </c>
      <c r="F20" t="s">
        <v>1680</v>
      </c>
      <c r="G20" t="s">
        <v>1680</v>
      </c>
      <c r="H20" t="s">
        <v>596</v>
      </c>
      <c r="I20">
        <v>22542.81</v>
      </c>
      <c r="J20">
        <v>20019.43</v>
      </c>
      <c r="K20">
        <v>20134.14</v>
      </c>
      <c r="L20" t="str">
        <f>_xlfn.XLOOKUP(Per_Pupil_Spending_1[[#This Row],[School Name]],Maine_Schools[School Name],Maine_Schools[Comparison School Type], "Error")</f>
        <v>Non Charter</v>
      </c>
      <c r="M20" t="str">
        <f>_xlfn.XLOOKUP(Per_Pupil_Spending_1[[#This Row],[School Name]],Maine_Schools[School Name],Maine_Schools[Comparison Grade Span], "Error")</f>
        <v>03-06</v>
      </c>
      <c r="N20">
        <f>_xlfn.XLOOKUP(Per_Pupil_Spending_1[[#This Row],[School Name]],ELA_New[School Name],ELA_New[Percentage of Students at Achievement Level],"")</f>
        <v>0.43109999999999998</v>
      </c>
      <c r="O20">
        <f>_xlfn.XLOOKUP(Per_Pupil_Spending_1[[#This Row],[School Name]],Math_New[School Name],Math_New[Percentage of Students at Achievement Level],"")</f>
        <v>0.51480000000000004</v>
      </c>
      <c r="P20">
        <f>_xlfn.XLOOKUP(Per_Pupil_Spending_1[[#This Row],[School Name]],Science_New[School Name],Science_New[Percentage of Students at Achievement Level],"")</f>
        <v>0.85109999999999997</v>
      </c>
      <c r="Q20">
        <f>IFERROR((Per_Pupil_Spending_1[[#This Row],[ELA Score]]-MIN(Per_Pupil_Spending_1[ELA Score]))/(MAX(Per_Pupil_Spending_1[ELA Score])-MIN(Per_Pupil_Spending_1[ELA Score])),-1)</f>
        <v>0.28004410986072387</v>
      </c>
      <c r="R20">
        <f>IFERROR((Per_Pupil_Spending_1[[#This Row],[Math Score]]-MIN(Per_Pupil_Spending_1[Math Score]))/(MAX(Per_Pupil_Spending_1[Math Score])-MIN(Per_Pupil_Spending_1[Math Score])),-1)</f>
        <v>0.15994918185095625</v>
      </c>
      <c r="S20">
        <f>IFERROR((Per_Pupil_Spending_1[[#This Row],[Science Score]]-MIN(Per_Pupil_Spending_1[Science Score]))/(MAX(Per_Pupil_Spending_1[Science Score])-MIN(Per_Pupil_Spending_1[Science Score])),-1)</f>
        <v>0.48924721341735483</v>
      </c>
      <c r="T20" s="63">
        <f>IFERROR(Per_Pupil_Spending_1[[#This Row],[Amount]]/(1-Per_Pupil_Spending_1[[#This Row],[Percent Below Achievement ELA]]),"")</f>
        <v>39625.259272279844</v>
      </c>
      <c r="U20" s="63">
        <f>IFERROR(Per_Pupil_Spending_1[[#This Row],[Amount]]/(1-Per_Pupil_Spending_1[[#This Row],[Percent Below Achievement Math]]),"")</f>
        <v>46460.861500412204</v>
      </c>
      <c r="V20" s="63">
        <f>IFERROR(Per_Pupil_Spending_1[[#This Row],[Amount]]/(1-Per_Pupil_Spending_1[[#This Row],[Percent Below Achievement Science]]),"")</f>
        <v>151395.63465413026</v>
      </c>
      <c r="W20" s="63" t="b">
        <f>Per_Pupil_Spending_1[[#This Row],[ELA Score Normalized]]=-1</f>
        <v>0</v>
      </c>
      <c r="X20" s="63" t="b">
        <f>Per_Pupil_Spending_1[[#This Row],[Math Score Normalized]]=-1</f>
        <v>0</v>
      </c>
      <c r="Y20" s="63" t="b">
        <f>Per_Pupil_Spending_1[[#This Row],[Science Score Normalized]]=-1</f>
        <v>0</v>
      </c>
    </row>
    <row r="21" spans="1:25" hidden="1">
      <c r="A21" t="s">
        <v>570</v>
      </c>
      <c r="B21">
        <v>28</v>
      </c>
      <c r="C21" t="s">
        <v>720</v>
      </c>
      <c r="D21">
        <v>33</v>
      </c>
      <c r="E21" t="s">
        <v>42</v>
      </c>
      <c r="F21" t="s">
        <v>1680</v>
      </c>
      <c r="G21" t="s">
        <v>1680</v>
      </c>
      <c r="H21" t="s">
        <v>596</v>
      </c>
      <c r="I21">
        <v>21403.74</v>
      </c>
      <c r="J21">
        <v>20019.43</v>
      </c>
      <c r="K21">
        <v>20134.14</v>
      </c>
      <c r="L21" t="str">
        <f>_xlfn.XLOOKUP(Per_Pupil_Spending_1[[#This Row],[School Name]],Maine_Schools[School Name],Maine_Schools[Comparison School Type], "Error")</f>
        <v>Non Charter</v>
      </c>
      <c r="M21" t="str">
        <f>_xlfn.XLOOKUP(Per_Pupil_Spending_1[[#This Row],[School Name]],Maine_Schools[School Name],Maine_Schools[Comparison Grade Span], "Error")</f>
        <v>03-06</v>
      </c>
      <c r="N21">
        <f>_xlfn.XLOOKUP(Per_Pupil_Spending_1[[#This Row],[School Name]],ELA_New[School Name],ELA_New[Percentage of Students at Achievement Level],"")</f>
        <v>0.39460000000000001</v>
      </c>
      <c r="O21">
        <f>_xlfn.XLOOKUP(Per_Pupil_Spending_1[[#This Row],[School Name]],Math_New[School Name],Math_New[Percentage of Students at Achievement Level],"")</f>
        <v>0.54420000000000002</v>
      </c>
      <c r="P21">
        <f>_xlfn.XLOOKUP(Per_Pupil_Spending_1[[#This Row],[School Name]],Science_New[School Name],Science_New[Percentage of Students at Achievement Level],"")</f>
        <v>0.78049999999999997</v>
      </c>
      <c r="Q21">
        <f>IFERROR((Per_Pupil_Spending_1[[#This Row],[ELA Score]]-MIN(Per_Pupil_Spending_1[ELA Score]))/(MAX(Per_Pupil_Spending_1[ELA Score])-MIN(Per_Pupil_Spending_1[ELA Score])),-1)</f>
        <v>0.24986278474460022</v>
      </c>
      <c r="R21">
        <f>IFERROR((Per_Pupil_Spending_1[[#This Row],[Math Score]]-MIN(Per_Pupil_Spending_1[Math Score]))/(MAX(Per_Pupil_Spending_1[Math Score])-MIN(Per_Pupil_Spending_1[Math Score])),-1)</f>
        <v>0.16166280520017165</v>
      </c>
      <c r="S21">
        <f>IFERROR((Per_Pupil_Spending_1[[#This Row],[Science Score]]-MIN(Per_Pupil_Spending_1[Science Score]))/(MAX(Per_Pupil_Spending_1[Science Score])-MIN(Per_Pupil_Spending_1[Science Score])),-1)</f>
        <v>0.31511577873258223</v>
      </c>
      <c r="T21" s="63">
        <f>IFERROR(Per_Pupil_Spending_1[[#This Row],[Amount]]/(1-Per_Pupil_Spending_1[[#This Row],[Percent Below Achievement ELA]]),"")</f>
        <v>35354.707631318146</v>
      </c>
      <c r="U21" s="63">
        <f>IFERROR(Per_Pupil_Spending_1[[#This Row],[Amount]]/(1-Per_Pupil_Spending_1[[#This Row],[Percent Below Achievement Math]]),"")</f>
        <v>46958.622202720493</v>
      </c>
      <c r="V21" s="63">
        <f>IFERROR(Per_Pupil_Spending_1[[#This Row],[Amount]]/(1-Per_Pupil_Spending_1[[#This Row],[Percent Below Achievement Science]]),"")</f>
        <v>97511.343963553532</v>
      </c>
      <c r="W21" s="63" t="b">
        <f>Per_Pupil_Spending_1[[#This Row],[ELA Score Normalized]]=-1</f>
        <v>0</v>
      </c>
      <c r="X21" s="63" t="b">
        <f>Per_Pupil_Spending_1[[#This Row],[Math Score Normalized]]=-1</f>
        <v>0</v>
      </c>
      <c r="Y21" s="63" t="b">
        <f>Per_Pupil_Spending_1[[#This Row],[Science Score Normalized]]=-1</f>
        <v>0</v>
      </c>
    </row>
    <row r="22" spans="1:25" hidden="1">
      <c r="A22" t="s">
        <v>570</v>
      </c>
      <c r="B22">
        <v>38</v>
      </c>
      <c r="C22" t="s">
        <v>721</v>
      </c>
      <c r="D22">
        <v>40</v>
      </c>
      <c r="E22" t="s">
        <v>85</v>
      </c>
      <c r="F22" t="s">
        <v>1680</v>
      </c>
      <c r="G22" t="s">
        <v>1680</v>
      </c>
      <c r="H22" t="s">
        <v>596</v>
      </c>
      <c r="I22">
        <v>24680.98</v>
      </c>
      <c r="J22">
        <v>22853.07</v>
      </c>
      <c r="K22">
        <v>20134.14</v>
      </c>
      <c r="L22" t="str">
        <f>_xlfn.XLOOKUP(Per_Pupil_Spending_1[[#This Row],[School Name]],Maine_Schools[School Name],Maine_Schools[Comparison School Type], "Error")</f>
        <v>Non Charter</v>
      </c>
      <c r="M22" t="str">
        <f>_xlfn.XLOOKUP(Per_Pupil_Spending_1[[#This Row],[School Name]],Maine_Schools[School Name],Maine_Schools[Comparison Grade Span], "Error")</f>
        <v>03-06</v>
      </c>
      <c r="N22">
        <f>_xlfn.XLOOKUP(Per_Pupil_Spending_1[[#This Row],[School Name]],ELA_New[School Name],ELA_New[Percentage of Students at Achievement Level],"")</f>
        <v>0.56720000000000004</v>
      </c>
      <c r="O22">
        <f>_xlfn.XLOOKUP(Per_Pupil_Spending_1[[#This Row],[School Name]],Math_New[School Name],Math_New[Percentage of Students at Achievement Level],"")</f>
        <v>0.31340000000000001</v>
      </c>
      <c r="P22" t="str">
        <f>_xlfn.XLOOKUP(Per_Pupil_Spending_1[[#This Row],[School Name]],Science_New[School Name],Science_New[Percentage of Students at Achievement Level],"")</f>
        <v/>
      </c>
      <c r="Q22">
        <f>IFERROR((Per_Pupil_Spending_1[[#This Row],[ELA Score]]-MIN(Per_Pupil_Spending_1[ELA Score]))/(MAX(Per_Pupil_Spending_1[ELA Score])-MIN(Per_Pupil_Spending_1[ELA Score])),-1)</f>
        <v>0.40302266804611536</v>
      </c>
      <c r="R22">
        <f>IFERROR((Per_Pupil_Spending_1[[#This Row],[Math Score]]-MIN(Per_Pupil_Spending_1[Math Score]))/(MAX(Per_Pupil_Spending_1[Math Score])-MIN(Per_Pupil_Spending_1[Math Score])),-1)</f>
        <v>0.12375232458701334</v>
      </c>
      <c r="S22">
        <f>IFERROR((Per_Pupil_Spending_1[[#This Row],[Science Score]]-MIN(Per_Pupil_Spending_1[Science Score]))/(MAX(Per_Pupil_Spending_1[Science Score])-MIN(Per_Pupil_Spending_1[Science Score])),-1)</f>
        <v>-1</v>
      </c>
      <c r="T22" s="63">
        <f>IFERROR(Per_Pupil_Spending_1[[#This Row],[Amount]]/(1-Per_Pupil_Spending_1[[#This Row],[Percent Below Achievement ELA]]),"")</f>
        <v>57026.29390018485</v>
      </c>
      <c r="U22" s="63">
        <f>IFERROR(Per_Pupil_Spending_1[[#This Row],[Amount]]/(1-Per_Pupil_Spending_1[[#This Row],[Percent Below Achievement Math]]),"")</f>
        <v>35946.664724730559</v>
      </c>
      <c r="V22" s="63" t="str">
        <f>IFERROR(Per_Pupil_Spending_1[[#This Row],[Amount]]/(1-Per_Pupil_Spending_1[[#This Row],[Percent Below Achievement Science]]),"")</f>
        <v/>
      </c>
      <c r="W22" s="63" t="b">
        <f>Per_Pupil_Spending_1[[#This Row],[ELA Score Normalized]]=-1</f>
        <v>0</v>
      </c>
      <c r="X22" s="63" t="b">
        <f>Per_Pupil_Spending_1[[#This Row],[Math Score Normalized]]=-1</f>
        <v>0</v>
      </c>
      <c r="Y22" s="63" t="b">
        <f>Per_Pupil_Spending_1[[#This Row],[Science Score Normalized]]=-1</f>
        <v>1</v>
      </c>
    </row>
    <row r="23" spans="1:25" hidden="1">
      <c r="A23" t="s">
        <v>570</v>
      </c>
      <c r="B23">
        <v>38</v>
      </c>
      <c r="C23" t="s">
        <v>721</v>
      </c>
      <c r="D23">
        <v>39</v>
      </c>
      <c r="E23" t="s">
        <v>46</v>
      </c>
      <c r="F23" t="s">
        <v>1680</v>
      </c>
      <c r="G23" t="s">
        <v>1680</v>
      </c>
      <c r="H23" t="s">
        <v>596</v>
      </c>
      <c r="I23">
        <v>21647.64</v>
      </c>
      <c r="J23">
        <v>22853.07</v>
      </c>
      <c r="K23">
        <v>20134.14</v>
      </c>
      <c r="L23" t="str">
        <f>_xlfn.XLOOKUP(Per_Pupil_Spending_1[[#This Row],[School Name]],Maine_Schools[School Name],Maine_Schools[Comparison School Type], "Error")</f>
        <v>Non Charter</v>
      </c>
      <c r="M23" t="str">
        <f>_xlfn.XLOOKUP(Per_Pupil_Spending_1[[#This Row],[School Name]],Maine_Schools[School Name],Maine_Schools[Comparison Grade Span], "Error")</f>
        <v>07-12</v>
      </c>
      <c r="N23">
        <f>_xlfn.XLOOKUP(Per_Pupil_Spending_1[[#This Row],[School Name]],ELA_New[School Name],ELA_New[Percentage of Students at Achievement Level],"")</f>
        <v>0.40910000000000002</v>
      </c>
      <c r="O23">
        <f>_xlfn.XLOOKUP(Per_Pupil_Spending_1[[#This Row],[School Name]],Math_New[School Name],Math_New[Percentage of Students at Achievement Level],"")</f>
        <v>0.30769999999999997</v>
      </c>
      <c r="P23">
        <f>_xlfn.XLOOKUP(Per_Pupil_Spending_1[[#This Row],[School Name]],Science_New[School Name],Science_New[Percentage of Students at Achievement Level],"")</f>
        <v>0.70369999999999999</v>
      </c>
      <c r="Q23">
        <f>IFERROR((Per_Pupil_Spending_1[[#This Row],[ELA Score]]-MIN(Per_Pupil_Spending_1[ELA Score]))/(MAX(Per_Pupil_Spending_1[ELA Score])-MIN(Per_Pupil_Spending_1[ELA Score])),-1)</f>
        <v>0.25891123290628892</v>
      </c>
      <c r="R23">
        <f>IFERROR((Per_Pupil_Spending_1[[#This Row],[Math Score]]-MIN(Per_Pupil_Spending_1[Math Score]))/(MAX(Per_Pupil_Spending_1[Math Score])-MIN(Per_Pupil_Spending_1[Math Score])),-1)</f>
        <v>0.10764924541994771</v>
      </c>
      <c r="S23">
        <f>IFERROR((Per_Pupil_Spending_1[[#This Row],[Science Score]]-MIN(Per_Pupil_Spending_1[Science Score]))/(MAX(Per_Pupil_Spending_1[Science Score])-MIN(Per_Pupil_Spending_1[Science Score])),-1)</f>
        <v>0.23609887265746196</v>
      </c>
      <c r="T23" s="63">
        <f>IFERROR(Per_Pupil_Spending_1[[#This Row],[Amount]]/(1-Per_Pupil_Spending_1[[#This Row],[Percent Below Achievement ELA]]),"")</f>
        <v>36635.031308173973</v>
      </c>
      <c r="U23" s="63">
        <f>IFERROR(Per_Pupil_Spending_1[[#This Row],[Amount]]/(1-Per_Pupil_Spending_1[[#This Row],[Percent Below Achievement Math]]),"")</f>
        <v>31269.160768452981</v>
      </c>
      <c r="V23" s="63">
        <f>IFERROR(Per_Pupil_Spending_1[[#This Row],[Amount]]/(1-Per_Pupil_Spending_1[[#This Row],[Percent Below Achievement Science]]),"")</f>
        <v>73059.871751603103</v>
      </c>
      <c r="W23" s="63" t="b">
        <f>Per_Pupil_Spending_1[[#This Row],[ELA Score Normalized]]=-1</f>
        <v>0</v>
      </c>
      <c r="X23" s="63" t="b">
        <f>Per_Pupil_Spending_1[[#This Row],[Math Score Normalized]]=-1</f>
        <v>0</v>
      </c>
      <c r="Y23" s="63" t="b">
        <f>Per_Pupil_Spending_1[[#This Row],[Science Score Normalized]]=-1</f>
        <v>0</v>
      </c>
    </row>
    <row r="24" spans="1:25" hidden="1">
      <c r="A24" t="s">
        <v>570</v>
      </c>
      <c r="B24">
        <v>38</v>
      </c>
      <c r="C24" t="s">
        <v>721</v>
      </c>
      <c r="D24">
        <v>39</v>
      </c>
      <c r="E24" t="s">
        <v>46</v>
      </c>
      <c r="F24" t="s">
        <v>1680</v>
      </c>
      <c r="G24" t="s">
        <v>1680</v>
      </c>
      <c r="H24" t="s">
        <v>596</v>
      </c>
      <c r="I24">
        <v>21647.64</v>
      </c>
      <c r="J24">
        <v>22853.07</v>
      </c>
      <c r="K24">
        <v>20134.14</v>
      </c>
      <c r="L24" t="str">
        <f>_xlfn.XLOOKUP(Per_Pupil_Spending_1[[#This Row],[School Name]],Maine_Schools[School Name],Maine_Schools[Comparison School Type], "Error")</f>
        <v>Non Charter</v>
      </c>
      <c r="M24" t="str">
        <f>_xlfn.XLOOKUP(Per_Pupil_Spending_1[[#This Row],[School Name]],Maine_Schools[School Name],Maine_Schools[Comparison Grade Span], "Error")</f>
        <v>07-12</v>
      </c>
      <c r="N24">
        <f>_xlfn.XLOOKUP(Per_Pupil_Spending_1[[#This Row],[School Name]],ELA_New[School Name],ELA_New[Percentage of Students at Achievement Level],"")</f>
        <v>0.40910000000000002</v>
      </c>
      <c r="O24">
        <f>_xlfn.XLOOKUP(Per_Pupil_Spending_1[[#This Row],[School Name]],Math_New[School Name],Math_New[Percentage of Students at Achievement Level],"")</f>
        <v>0.30769999999999997</v>
      </c>
      <c r="P24">
        <f>_xlfn.XLOOKUP(Per_Pupil_Spending_1[[#This Row],[School Name]],Science_New[School Name],Science_New[Percentage of Students at Achievement Level],"")</f>
        <v>0.70369999999999999</v>
      </c>
      <c r="Q24">
        <f>IFERROR((Per_Pupil_Spending_1[[#This Row],[ELA Score]]-MIN(Per_Pupil_Spending_1[ELA Score]))/(MAX(Per_Pupil_Spending_1[ELA Score])-MIN(Per_Pupil_Spending_1[ELA Score])),-1)</f>
        <v>0.25891123290628892</v>
      </c>
      <c r="R24">
        <f>IFERROR((Per_Pupil_Spending_1[[#This Row],[Math Score]]-MIN(Per_Pupil_Spending_1[Math Score]))/(MAX(Per_Pupil_Spending_1[Math Score])-MIN(Per_Pupil_Spending_1[Math Score])),-1)</f>
        <v>0.10764924541994771</v>
      </c>
      <c r="S24">
        <f>IFERROR((Per_Pupil_Spending_1[[#This Row],[Science Score]]-MIN(Per_Pupil_Spending_1[Science Score]))/(MAX(Per_Pupil_Spending_1[Science Score])-MIN(Per_Pupil_Spending_1[Science Score])),-1)</f>
        <v>0.23609887265746196</v>
      </c>
      <c r="T24" s="63">
        <f>IFERROR(Per_Pupil_Spending_1[[#This Row],[Amount]]/(1-Per_Pupil_Spending_1[[#This Row],[Percent Below Achievement ELA]]),"")</f>
        <v>36635.031308173973</v>
      </c>
      <c r="U24" s="63">
        <f>IFERROR(Per_Pupil_Spending_1[[#This Row],[Amount]]/(1-Per_Pupil_Spending_1[[#This Row],[Percent Below Achievement Math]]),"")</f>
        <v>31269.160768452981</v>
      </c>
      <c r="V24" s="63">
        <f>IFERROR(Per_Pupil_Spending_1[[#This Row],[Amount]]/(1-Per_Pupil_Spending_1[[#This Row],[Percent Below Achievement Science]]),"")</f>
        <v>73059.871751603103</v>
      </c>
      <c r="W24" s="63" t="b">
        <f>Per_Pupil_Spending_1[[#This Row],[ELA Score Normalized]]=-1</f>
        <v>0</v>
      </c>
      <c r="X24" s="63" t="b">
        <f>Per_Pupil_Spending_1[[#This Row],[Math Score Normalized]]=-1</f>
        <v>0</v>
      </c>
      <c r="Y24" s="63" t="b">
        <f>Per_Pupil_Spending_1[[#This Row],[Science Score Normalized]]=-1</f>
        <v>0</v>
      </c>
    </row>
    <row r="25" spans="1:25" hidden="1">
      <c r="A25" t="s">
        <v>570</v>
      </c>
      <c r="B25">
        <v>42</v>
      </c>
      <c r="C25" t="s">
        <v>723</v>
      </c>
      <c r="D25">
        <v>45</v>
      </c>
      <c r="E25" t="s">
        <v>7</v>
      </c>
      <c r="F25" t="s">
        <v>1680</v>
      </c>
      <c r="G25" t="s">
        <v>1680</v>
      </c>
      <c r="H25" t="s">
        <v>596</v>
      </c>
      <c r="I25">
        <v>23439.31</v>
      </c>
      <c r="J25">
        <v>21764.81</v>
      </c>
      <c r="K25">
        <v>20134.14</v>
      </c>
      <c r="L25" t="str">
        <f>_xlfn.XLOOKUP(Per_Pupil_Spending_1[[#This Row],[School Name]],Maine_Schools[School Name],Maine_Schools[Comparison School Type], "Error")</f>
        <v>Non Charter</v>
      </c>
      <c r="M25" t="str">
        <f>_xlfn.XLOOKUP(Per_Pupil_Spending_1[[#This Row],[School Name]],Maine_Schools[School Name],Maine_Schools[Comparison Grade Span], "Error")</f>
        <v>PK-03</v>
      </c>
      <c r="N25">
        <f>_xlfn.XLOOKUP(Per_Pupil_Spending_1[[#This Row],[School Name]],ELA_New[School Name],ELA_New[Percentage of Students at Achievement Level],"")</f>
        <v>0.2273</v>
      </c>
      <c r="O25">
        <f>_xlfn.XLOOKUP(Per_Pupil_Spending_1[[#This Row],[School Name]],Math_New[School Name],Math_New[Percentage of Students at Achievement Level],"")</f>
        <v>0.8478</v>
      </c>
      <c r="P25" t="str">
        <f>_xlfn.XLOOKUP(Per_Pupil_Spending_1[[#This Row],[School Name]],Science_New[School Name],Science_New[Percentage of Students at Achievement Level],"")</f>
        <v/>
      </c>
      <c r="Q25">
        <f>IFERROR((Per_Pupil_Spending_1[[#This Row],[ELA Score]]-MIN(Per_Pupil_Spending_1[ELA Score]))/(MAX(Per_Pupil_Spending_1[ELA Score])-MIN(Per_Pupil_Spending_1[ELA Score])),-1)</f>
        <v>0.21438195962403439</v>
      </c>
      <c r="R25">
        <f>IFERROR((Per_Pupil_Spending_1[[#This Row],[Math Score]]-MIN(Per_Pupil_Spending_1[Math Score]))/(MAX(Per_Pupil_Spending_1[Math Score])-MIN(Per_Pupil_Spending_1[Math Score])),-1)</f>
        <v>0.530181946178652</v>
      </c>
      <c r="S25">
        <f>IFERROR((Per_Pupil_Spending_1[[#This Row],[Science Score]]-MIN(Per_Pupil_Spending_1[Science Score]))/(MAX(Per_Pupil_Spending_1[Science Score])-MIN(Per_Pupil_Spending_1[Science Score])),-1)</f>
        <v>-1</v>
      </c>
      <c r="T25" s="63">
        <f>IFERROR(Per_Pupil_Spending_1[[#This Row],[Amount]]/(1-Per_Pupil_Spending_1[[#This Row],[Percent Below Achievement ELA]]),"")</f>
        <v>30334.295328070406</v>
      </c>
      <c r="U25" s="63">
        <f>IFERROR(Per_Pupil_Spending_1[[#This Row],[Amount]]/(1-Per_Pupil_Spending_1[[#This Row],[Percent Below Achievement Math]]),"")</f>
        <v>154003.35085413931</v>
      </c>
      <c r="V25" s="63" t="str">
        <f>IFERROR(Per_Pupil_Spending_1[[#This Row],[Amount]]/(1-Per_Pupil_Spending_1[[#This Row],[Percent Below Achievement Science]]),"")</f>
        <v/>
      </c>
      <c r="W25" s="63" t="b">
        <f>Per_Pupil_Spending_1[[#This Row],[ELA Score Normalized]]=-1</f>
        <v>0</v>
      </c>
      <c r="X25" s="63" t="b">
        <f>Per_Pupil_Spending_1[[#This Row],[Math Score Normalized]]=-1</f>
        <v>0</v>
      </c>
      <c r="Y25" s="63" t="b">
        <f>Per_Pupil_Spending_1[[#This Row],[Science Score Normalized]]=-1</f>
        <v>1</v>
      </c>
    </row>
    <row r="26" spans="1:25" hidden="1">
      <c r="A26" t="s">
        <v>570</v>
      </c>
      <c r="B26">
        <v>42</v>
      </c>
      <c r="C26" t="s">
        <v>723</v>
      </c>
      <c r="D26">
        <v>52</v>
      </c>
      <c r="E26" t="s">
        <v>53</v>
      </c>
      <c r="F26" t="s">
        <v>1680</v>
      </c>
      <c r="G26" t="s">
        <v>1680</v>
      </c>
      <c r="H26" t="s">
        <v>596</v>
      </c>
      <c r="I26">
        <v>22018.43</v>
      </c>
      <c r="J26">
        <v>21764.81</v>
      </c>
      <c r="K26">
        <v>20134.14</v>
      </c>
      <c r="L26" t="str">
        <f>_xlfn.XLOOKUP(Per_Pupil_Spending_1[[#This Row],[School Name]],Maine_Schools[School Name],Maine_Schools[Comparison School Type], "Error")</f>
        <v>Non Charter</v>
      </c>
      <c r="M26" t="str">
        <f>_xlfn.XLOOKUP(Per_Pupil_Spending_1[[#This Row],[School Name]],Maine_Schools[School Name],Maine_Schools[Comparison Grade Span], "Error")</f>
        <v>09-12</v>
      </c>
      <c r="N26">
        <f>_xlfn.XLOOKUP(Per_Pupil_Spending_1[[#This Row],[School Name]],ELA_New[School Name],ELA_New[Percentage of Students at Achievement Level],"")</f>
        <v>0.35539999999999999</v>
      </c>
      <c r="O26">
        <f>_xlfn.XLOOKUP(Per_Pupil_Spending_1[[#This Row],[School Name]],Math_New[School Name],Math_New[Percentage of Students at Achievement Level],"")</f>
        <v>0.53600000000000003</v>
      </c>
      <c r="P26">
        <f>_xlfn.XLOOKUP(Per_Pupil_Spending_1[[#This Row],[School Name]],Science_New[School Name],Science_New[Percentage of Students at Achievement Level],"")</f>
        <v>0.54949999999999999</v>
      </c>
      <c r="Q26">
        <f>IFERROR((Per_Pupil_Spending_1[[#This Row],[ELA Score]]-MIN(Per_Pupil_Spending_1[ELA Score]))/(MAX(Per_Pupil_Spending_1[ELA Score])-MIN(Per_Pupil_Spending_1[ELA Score])),-1)</f>
        <v>0.24140728592995442</v>
      </c>
      <c r="R26">
        <f>IFERROR((Per_Pupil_Spending_1[[#This Row],[Math Score]]-MIN(Per_Pupil_Spending_1[Math Score]))/(MAX(Per_Pupil_Spending_1[Math Score])-MIN(Per_Pupil_Spending_1[Math Score])),-1)</f>
        <v>0.16336654819036014</v>
      </c>
      <c r="S26">
        <f>IFERROR((Per_Pupil_Spending_1[[#This Row],[Science Score]]-MIN(Per_Pupil_Spending_1[Science Score]))/(MAX(Per_Pupil_Spending_1[Science Score])-MIN(Per_Pupil_Spending_1[Science Score])),-1)</f>
        <v>0.15794524701897608</v>
      </c>
      <c r="T26" s="63">
        <f>IFERROR(Per_Pupil_Spending_1[[#This Row],[Amount]]/(1-Per_Pupil_Spending_1[[#This Row],[Percent Below Achievement ELA]]),"")</f>
        <v>34158.284207260316</v>
      </c>
      <c r="U26" s="63">
        <f>IFERROR(Per_Pupil_Spending_1[[#This Row],[Amount]]/(1-Per_Pupil_Spending_1[[#This Row],[Percent Below Achievement Math]]),"")</f>
        <v>47453.512931034486</v>
      </c>
      <c r="V26" s="63">
        <f>IFERROR(Per_Pupil_Spending_1[[#This Row],[Amount]]/(1-Per_Pupil_Spending_1[[#This Row],[Percent Below Achievement Science]]),"")</f>
        <v>48875.538290788012</v>
      </c>
      <c r="W26" s="63" t="b">
        <f>Per_Pupil_Spending_1[[#This Row],[ELA Score Normalized]]=-1</f>
        <v>0</v>
      </c>
      <c r="X26" s="63" t="b">
        <f>Per_Pupil_Spending_1[[#This Row],[Math Score Normalized]]=-1</f>
        <v>0</v>
      </c>
      <c r="Y26" s="63" t="b">
        <f>Per_Pupil_Spending_1[[#This Row],[Science Score Normalized]]=-1</f>
        <v>0</v>
      </c>
    </row>
    <row r="27" spans="1:25" hidden="1">
      <c r="A27" t="s">
        <v>570</v>
      </c>
      <c r="B27">
        <v>42</v>
      </c>
      <c r="C27" t="s">
        <v>723</v>
      </c>
      <c r="D27">
        <v>48</v>
      </c>
      <c r="E27" t="s">
        <v>58</v>
      </c>
      <c r="F27" t="s">
        <v>1680</v>
      </c>
      <c r="G27" t="s">
        <v>1680</v>
      </c>
      <c r="H27" t="s">
        <v>596</v>
      </c>
      <c r="I27">
        <v>22360.45</v>
      </c>
      <c r="J27">
        <v>21764.81</v>
      </c>
      <c r="K27">
        <v>20134.14</v>
      </c>
      <c r="L27" t="str">
        <f>_xlfn.XLOOKUP(Per_Pupil_Spending_1[[#This Row],[School Name]],Maine_Schools[School Name],Maine_Schools[Comparison School Type], "Error")</f>
        <v>Non Charter</v>
      </c>
      <c r="M27" t="str">
        <f>_xlfn.XLOOKUP(Per_Pupil_Spending_1[[#This Row],[School Name]],Maine_Schools[School Name],Maine_Schools[Comparison Grade Span], "Error")</f>
        <v>PK-03</v>
      </c>
      <c r="N27">
        <f>_xlfn.XLOOKUP(Per_Pupil_Spending_1[[#This Row],[School Name]],ELA_New[School Name],ELA_New[Percentage of Students at Achievement Level],"")</f>
        <v>0.66100000000000003</v>
      </c>
      <c r="O27">
        <f>_xlfn.XLOOKUP(Per_Pupil_Spending_1[[#This Row],[School Name]],Math_New[School Name],Math_New[Percentage of Students at Achievement Level],"")</f>
        <v>0.38979999999999998</v>
      </c>
      <c r="P27" t="str">
        <f>_xlfn.XLOOKUP(Per_Pupil_Spending_1[[#This Row],[School Name]],Science_New[School Name],Science_New[Percentage of Students at Achievement Level],"")</f>
        <v/>
      </c>
      <c r="Q27">
        <f>IFERROR((Per_Pupil_Spending_1[[#This Row],[ELA Score]]-MIN(Per_Pupil_Spending_1[ELA Score]))/(MAX(Per_Pupil_Spending_1[ELA Score])-MIN(Per_Pupil_Spending_1[ELA Score])),-1)</f>
        <v>0.46616017375118046</v>
      </c>
      <c r="R27">
        <f>IFERROR((Per_Pupil_Spending_1[[#This Row],[Math Score]]-MIN(Per_Pupil_Spending_1[Math Score]))/(MAX(Per_Pupil_Spending_1[Math Score])-MIN(Per_Pupil_Spending_1[Math Score])),-1)</f>
        <v>0.12615460282582175</v>
      </c>
      <c r="S27">
        <f>IFERROR((Per_Pupil_Spending_1[[#This Row],[Science Score]]-MIN(Per_Pupil_Spending_1[Science Score]))/(MAX(Per_Pupil_Spending_1[Science Score])-MIN(Per_Pupil_Spending_1[Science Score])),-1)</f>
        <v>-1</v>
      </c>
      <c r="T27" s="63">
        <f>IFERROR(Per_Pupil_Spending_1[[#This Row],[Amount]]/(1-Per_Pupil_Spending_1[[#This Row],[Percent Below Achievement ELA]]),"")</f>
        <v>65960.02949852508</v>
      </c>
      <c r="U27" s="63">
        <f>IFERROR(Per_Pupil_Spending_1[[#This Row],[Amount]]/(1-Per_Pupil_Spending_1[[#This Row],[Percent Below Achievement Math]]),"")</f>
        <v>36644.460832513927</v>
      </c>
      <c r="V27" s="63" t="str">
        <f>IFERROR(Per_Pupil_Spending_1[[#This Row],[Amount]]/(1-Per_Pupil_Spending_1[[#This Row],[Percent Below Achievement Science]]),"")</f>
        <v/>
      </c>
      <c r="W27" s="63" t="b">
        <f>Per_Pupil_Spending_1[[#This Row],[ELA Score Normalized]]=-1</f>
        <v>0</v>
      </c>
      <c r="X27" s="63" t="b">
        <f>Per_Pupil_Spending_1[[#This Row],[Math Score Normalized]]=-1</f>
        <v>0</v>
      </c>
      <c r="Y27" s="63" t="b">
        <f>Per_Pupil_Spending_1[[#This Row],[Science Score Normalized]]=-1</f>
        <v>1</v>
      </c>
    </row>
    <row r="28" spans="1:25" hidden="1">
      <c r="A28" t="s">
        <v>570</v>
      </c>
      <c r="B28">
        <v>42</v>
      </c>
      <c r="C28" t="s">
        <v>723</v>
      </c>
      <c r="D28">
        <v>43</v>
      </c>
      <c r="E28" t="s">
        <v>27</v>
      </c>
      <c r="F28" t="s">
        <v>1680</v>
      </c>
      <c r="G28" t="s">
        <v>1680</v>
      </c>
      <c r="H28" t="s">
        <v>596</v>
      </c>
      <c r="I28">
        <v>22388.14</v>
      </c>
      <c r="J28">
        <v>21764.81</v>
      </c>
      <c r="K28">
        <v>20134.14</v>
      </c>
      <c r="L28" t="str">
        <f>_xlfn.XLOOKUP(Per_Pupil_Spending_1[[#This Row],[School Name]],Maine_Schools[School Name],Maine_Schools[Comparison School Type], "Error")</f>
        <v>Non Charter</v>
      </c>
      <c r="M28" t="str">
        <f>_xlfn.XLOOKUP(Per_Pupil_Spending_1[[#This Row],[School Name]],Maine_Schools[School Name],Maine_Schools[Comparison Grade Span], "Error")</f>
        <v>04-05</v>
      </c>
      <c r="N28">
        <f>_xlfn.XLOOKUP(Per_Pupil_Spending_1[[#This Row],[School Name]],ELA_New[School Name],ELA_New[Percentage of Students at Achievement Level],"")</f>
        <v>0.30580000000000002</v>
      </c>
      <c r="O28">
        <f>_xlfn.XLOOKUP(Per_Pupil_Spending_1[[#This Row],[School Name]],Math_New[School Name],Math_New[Percentage of Students at Achievement Level],"")</f>
        <v>0.62960000000000005</v>
      </c>
      <c r="P28">
        <f>_xlfn.XLOOKUP(Per_Pupil_Spending_1[[#This Row],[School Name]],Science_New[School Name],Science_New[Percentage of Students at Achievement Level],"")</f>
        <v>0.62960000000000005</v>
      </c>
      <c r="Q28">
        <f>IFERROR((Per_Pupil_Spending_1[[#This Row],[ELA Score]]-MIN(Per_Pupil_Spending_1[ELA Score]))/(MAX(Per_Pupil_Spending_1[ELA Score])-MIN(Per_Pupil_Spending_1[ELA Score])),-1)</f>
        <v>0.22792277844790332</v>
      </c>
      <c r="R28">
        <f>IFERROR((Per_Pupil_Spending_1[[#This Row],[Math Score]]-MIN(Per_Pupil_Spending_1[Math Score]))/(MAX(Per_Pupil_Spending_1[Math Score])-MIN(Per_Pupil_Spending_1[Math Score])),-1)</f>
        <v>0.20808549146388294</v>
      </c>
      <c r="S28">
        <f>IFERROR((Per_Pupil_Spending_1[[#This Row],[Science Score]]-MIN(Per_Pupil_Spending_1[Science Score]))/(MAX(Per_Pupil_Spending_1[Science Score])-MIN(Per_Pupil_Spending_1[Science Score])),-1)</f>
        <v>0.19532689386749008</v>
      </c>
      <c r="T28" s="63">
        <f>IFERROR(Per_Pupil_Spending_1[[#This Row],[Amount]]/(1-Per_Pupil_Spending_1[[#This Row],[Percent Below Achievement ELA]]),"")</f>
        <v>32250.273696341115</v>
      </c>
      <c r="U28" s="63">
        <f>IFERROR(Per_Pupil_Spending_1[[#This Row],[Amount]]/(1-Per_Pupil_Spending_1[[#This Row],[Percent Below Achievement Math]]),"")</f>
        <v>60443.142548596115</v>
      </c>
      <c r="V28" s="63">
        <f>IFERROR(Per_Pupil_Spending_1[[#This Row],[Amount]]/(1-Per_Pupil_Spending_1[[#This Row],[Percent Below Achievement Science]]),"")</f>
        <v>60443.142548596115</v>
      </c>
      <c r="W28" s="63" t="b">
        <f>Per_Pupil_Spending_1[[#This Row],[ELA Score Normalized]]=-1</f>
        <v>0</v>
      </c>
      <c r="X28" s="63" t="b">
        <f>Per_Pupil_Spending_1[[#This Row],[Math Score Normalized]]=-1</f>
        <v>0</v>
      </c>
      <c r="Y28" s="63" t="b">
        <f>Per_Pupil_Spending_1[[#This Row],[Science Score Normalized]]=-1</f>
        <v>0</v>
      </c>
    </row>
    <row r="29" spans="1:25" hidden="1">
      <c r="A29" t="s">
        <v>570</v>
      </c>
      <c r="B29">
        <v>42</v>
      </c>
      <c r="C29" t="s">
        <v>723</v>
      </c>
      <c r="D29">
        <v>49</v>
      </c>
      <c r="E29" t="s">
        <v>383</v>
      </c>
      <c r="F29" t="s">
        <v>1680</v>
      </c>
      <c r="G29" t="s">
        <v>1680</v>
      </c>
      <c r="H29" t="s">
        <v>596</v>
      </c>
      <c r="I29">
        <v>19900.34</v>
      </c>
      <c r="J29">
        <v>21764.81</v>
      </c>
      <c r="K29">
        <v>20134.14</v>
      </c>
      <c r="L29" t="str">
        <f>_xlfn.XLOOKUP(Per_Pupil_Spending_1[[#This Row],[School Name]],Maine_Schools[School Name],Maine_Schools[Comparison School Type], "Error")</f>
        <v>Non Charter</v>
      </c>
      <c r="M29" t="str">
        <f>_xlfn.XLOOKUP(Per_Pupil_Spending_1[[#This Row],[School Name]],Maine_Schools[School Name],Maine_Schools[Comparison Grade Span], "Error")</f>
        <v>PK-03</v>
      </c>
      <c r="N29">
        <f>_xlfn.XLOOKUP(Per_Pupil_Spending_1[[#This Row],[School Name]],ELA_New[School Name],ELA_New[Percentage of Students at Achievement Level],"")</f>
        <v>0.21879999999999999</v>
      </c>
      <c r="O29" t="str">
        <f>_xlfn.XLOOKUP(Per_Pupil_Spending_1[[#This Row],[School Name]],Math_New[School Name],Math_New[Percentage of Students at Achievement Level],"")</f>
        <v/>
      </c>
      <c r="P29" t="str">
        <f>_xlfn.XLOOKUP(Per_Pupil_Spending_1[[#This Row],[School Name]],Science_New[School Name],Science_New[Percentage of Students at Achievement Level],"")</f>
        <v/>
      </c>
      <c r="Q29">
        <f>IFERROR((Per_Pupil_Spending_1[[#This Row],[ELA Score]]-MIN(Per_Pupil_Spending_1[ELA Score]))/(MAX(Per_Pupil_Spending_1[ELA Score])-MIN(Per_Pupil_Spending_1[ELA Score])),-1)</f>
        <v>0.18003319447623345</v>
      </c>
      <c r="R29">
        <f>IFERROR((Per_Pupil_Spending_1[[#This Row],[Math Score]]-MIN(Per_Pupil_Spending_1[Math Score]))/(MAX(Per_Pupil_Spending_1[Math Score])-MIN(Per_Pupil_Spending_1[Math Score])),-1)</f>
        <v>-1</v>
      </c>
      <c r="S29">
        <f>IFERROR((Per_Pupil_Spending_1[[#This Row],[Science Score]]-MIN(Per_Pupil_Spending_1[Science Score]))/(MAX(Per_Pupil_Spending_1[Science Score])-MIN(Per_Pupil_Spending_1[Science Score])),-1)</f>
        <v>-1</v>
      </c>
      <c r="T29" s="63">
        <f>IFERROR(Per_Pupil_Spending_1[[#This Row],[Amount]]/(1-Per_Pupil_Spending_1[[#This Row],[Percent Below Achievement ELA]]),"")</f>
        <v>25474.065540194573</v>
      </c>
      <c r="U29" s="63" t="str">
        <f>IFERROR(Per_Pupil_Spending_1[[#This Row],[Amount]]/(1-Per_Pupil_Spending_1[[#This Row],[Percent Below Achievement Math]]),"")</f>
        <v/>
      </c>
      <c r="V29" s="63" t="str">
        <f>IFERROR(Per_Pupil_Spending_1[[#This Row],[Amount]]/(1-Per_Pupil_Spending_1[[#This Row],[Percent Below Achievement Science]]),"")</f>
        <v/>
      </c>
      <c r="W29" s="63" t="b">
        <f>Per_Pupil_Spending_1[[#This Row],[ELA Score Normalized]]=-1</f>
        <v>0</v>
      </c>
      <c r="X29" s="63" t="b">
        <f>Per_Pupil_Spending_1[[#This Row],[Math Score Normalized]]=-1</f>
        <v>1</v>
      </c>
      <c r="Y29" s="63" t="b">
        <f>Per_Pupil_Spending_1[[#This Row],[Science Score Normalized]]=-1</f>
        <v>1</v>
      </c>
    </row>
    <row r="30" spans="1:25" hidden="1">
      <c r="A30" t="s">
        <v>570</v>
      </c>
      <c r="B30">
        <v>42</v>
      </c>
      <c r="C30" t="s">
        <v>723</v>
      </c>
      <c r="D30">
        <v>44</v>
      </c>
      <c r="E30" t="s">
        <v>392</v>
      </c>
      <c r="F30" t="s">
        <v>1680</v>
      </c>
      <c r="G30" t="s">
        <v>1680</v>
      </c>
      <c r="H30" t="s">
        <v>596</v>
      </c>
      <c r="I30">
        <v>19901.86</v>
      </c>
      <c r="J30">
        <v>21764.81</v>
      </c>
      <c r="K30">
        <v>20134.14</v>
      </c>
      <c r="L30" t="str">
        <f>_xlfn.XLOOKUP(Per_Pupil_Spending_1[[#This Row],[School Name]],Maine_Schools[School Name],Maine_Schools[Comparison School Type], "Error")</f>
        <v>Non Charter</v>
      </c>
      <c r="M30" t="str">
        <f>_xlfn.XLOOKUP(Per_Pupil_Spending_1[[#This Row],[School Name]],Maine_Schools[School Name],Maine_Schools[Comparison Grade Span], "Error")</f>
        <v>PK-03</v>
      </c>
      <c r="N30">
        <f>_xlfn.XLOOKUP(Per_Pupil_Spending_1[[#This Row],[School Name]],ELA_New[School Name],ELA_New[Percentage of Students at Achievement Level],"")</f>
        <v>0.1923</v>
      </c>
      <c r="O30">
        <f>_xlfn.XLOOKUP(Per_Pupil_Spending_1[[#This Row],[School Name]],Math_New[School Name],Math_New[Percentage of Students at Achievement Level],"")</f>
        <v>0.83330000000000004</v>
      </c>
      <c r="P30" t="str">
        <f>_xlfn.XLOOKUP(Per_Pupil_Spending_1[[#This Row],[School Name]],Science_New[School Name],Science_New[Percentage of Students at Achievement Level],"")</f>
        <v/>
      </c>
      <c r="Q30">
        <f>IFERROR((Per_Pupil_Spending_1[[#This Row],[ELA Score]]-MIN(Per_Pupil_Spending_1[ELA Score]))/(MAX(Per_Pupil_Spending_1[ELA Score])-MIN(Per_Pupil_Spending_1[ELA Score])),-1)</f>
        <v>0.17413974723361256</v>
      </c>
      <c r="R30">
        <f>IFERROR((Per_Pupil_Spending_1[[#This Row],[Math Score]]-MIN(Per_Pupil_Spending_1[Math Score]))/(MAX(Per_Pupil_Spending_1[Math Score])-MIN(Per_Pupil_Spending_1[Math Score])),-1)</f>
        <v>0.41101041929820809</v>
      </c>
      <c r="S30">
        <f>IFERROR((Per_Pupil_Spending_1[[#This Row],[Science Score]]-MIN(Per_Pupil_Spending_1[Science Score]))/(MAX(Per_Pupil_Spending_1[Science Score])-MIN(Per_Pupil_Spending_1[Science Score])),-1)</f>
        <v>-1</v>
      </c>
      <c r="T30" s="63">
        <f>IFERROR(Per_Pupil_Spending_1[[#This Row],[Amount]]/(1-Per_Pupil_Spending_1[[#This Row],[Percent Below Achievement ELA]]),"")</f>
        <v>24640.163427014981</v>
      </c>
      <c r="U30" s="63">
        <f>IFERROR(Per_Pupil_Spending_1[[#This Row],[Amount]]/(1-Per_Pupil_Spending_1[[#This Row],[Percent Below Achievement Math]]),"")</f>
        <v>119387.28254349134</v>
      </c>
      <c r="V30" s="63" t="str">
        <f>IFERROR(Per_Pupil_Spending_1[[#This Row],[Amount]]/(1-Per_Pupil_Spending_1[[#This Row],[Percent Below Achievement Science]]),"")</f>
        <v/>
      </c>
      <c r="W30" s="63" t="b">
        <f>Per_Pupil_Spending_1[[#This Row],[ELA Score Normalized]]=-1</f>
        <v>0</v>
      </c>
      <c r="X30" s="63" t="b">
        <f>Per_Pupil_Spending_1[[#This Row],[Math Score Normalized]]=-1</f>
        <v>0</v>
      </c>
      <c r="Y30" s="63" t="b">
        <f>Per_Pupil_Spending_1[[#This Row],[Science Score Normalized]]=-1</f>
        <v>1</v>
      </c>
    </row>
    <row r="31" spans="1:25" hidden="1">
      <c r="A31" t="s">
        <v>570</v>
      </c>
      <c r="B31">
        <v>42</v>
      </c>
      <c r="C31" t="s">
        <v>723</v>
      </c>
      <c r="D31">
        <v>50</v>
      </c>
      <c r="E31" t="s">
        <v>64</v>
      </c>
      <c r="F31" t="s">
        <v>1680</v>
      </c>
      <c r="G31" t="s">
        <v>1680</v>
      </c>
      <c r="H31" t="s">
        <v>596</v>
      </c>
      <c r="I31">
        <v>21187.23</v>
      </c>
      <c r="J31">
        <v>21764.81</v>
      </c>
      <c r="K31">
        <v>20134.14</v>
      </c>
      <c r="L31" t="str">
        <f>_xlfn.XLOOKUP(Per_Pupil_Spending_1[[#This Row],[School Name]],Maine_Schools[School Name],Maine_Schools[Comparison School Type], "Error")</f>
        <v>Non Charter</v>
      </c>
      <c r="M31" t="str">
        <f>_xlfn.XLOOKUP(Per_Pupil_Spending_1[[#This Row],[School Name]],Maine_Schools[School Name],Maine_Schools[Comparison Grade Span], "Error")</f>
        <v>06-08</v>
      </c>
      <c r="N31">
        <f>_xlfn.XLOOKUP(Per_Pupil_Spending_1[[#This Row],[School Name]],ELA_New[School Name],ELA_New[Percentage of Students at Achievement Level],"")</f>
        <v>0.28439999999999999</v>
      </c>
      <c r="O31">
        <f>_xlfn.XLOOKUP(Per_Pupil_Spending_1[[#This Row],[School Name]],Math_New[School Name],Math_New[Percentage of Students at Achievement Level],"")</f>
        <v>0.40839999999999999</v>
      </c>
      <c r="P31">
        <f>_xlfn.XLOOKUP(Per_Pupil_Spending_1[[#This Row],[School Name]],Science_New[School Name],Science_New[Percentage of Students at Achievement Level],"")</f>
        <v>0.5726</v>
      </c>
      <c r="Q31">
        <f>IFERROR((Per_Pupil_Spending_1[[#This Row],[ELA Score]]-MIN(Per_Pupil_Spending_1[ELA Score]))/(MAX(Per_Pupil_Spending_1[ELA Score])-MIN(Per_Pupil_Spending_1[ELA Score])),-1)</f>
        <v>0.20924648679069449</v>
      </c>
      <c r="R31">
        <f>IFERROR((Per_Pupil_Spending_1[[#This Row],[Math Score]]-MIN(Per_Pupil_Spending_1[Math Score]))/(MAX(Per_Pupil_Spending_1[Math Score])-MIN(Per_Pupil_Spending_1[Math Score])),-1)</f>
        <v>0.12329367006533445</v>
      </c>
      <c r="S31">
        <f>IFERROR((Per_Pupil_Spending_1[[#This Row],[Science Score]]-MIN(Per_Pupil_Spending_1[Science Score]))/(MAX(Per_Pupil_Spending_1[Science Score])-MIN(Per_Pupil_Spending_1[Science Score])),-1)</f>
        <v>0.1601971078404438</v>
      </c>
      <c r="T31" s="63">
        <f>IFERROR(Per_Pupil_Spending_1[[#This Row],[Amount]]/(1-Per_Pupil_Spending_1[[#This Row],[Percent Below Achievement ELA]]),"")</f>
        <v>29607.643935159307</v>
      </c>
      <c r="U31" s="63">
        <f>IFERROR(Per_Pupil_Spending_1[[#This Row],[Amount]]/(1-Per_Pupil_Spending_1[[#This Row],[Percent Below Achievement Math]]),"")</f>
        <v>35813.438133874239</v>
      </c>
      <c r="V31" s="63">
        <f>IFERROR(Per_Pupil_Spending_1[[#This Row],[Amount]]/(1-Per_Pupil_Spending_1[[#This Row],[Percent Below Achievement Science]]),"")</f>
        <v>49572.367805334579</v>
      </c>
      <c r="W31" s="63" t="b">
        <f>Per_Pupil_Spending_1[[#This Row],[ELA Score Normalized]]=-1</f>
        <v>0</v>
      </c>
      <c r="X31" s="63" t="b">
        <f>Per_Pupil_Spending_1[[#This Row],[Math Score Normalized]]=-1</f>
        <v>0</v>
      </c>
      <c r="Y31" s="63" t="b">
        <f>Per_Pupil_Spending_1[[#This Row],[Science Score Normalized]]=-1</f>
        <v>0</v>
      </c>
    </row>
    <row r="32" spans="1:25" hidden="1">
      <c r="A32" t="s">
        <v>570</v>
      </c>
      <c r="B32">
        <v>42</v>
      </c>
      <c r="C32" t="s">
        <v>723</v>
      </c>
      <c r="D32">
        <v>46</v>
      </c>
      <c r="E32" t="s">
        <v>362</v>
      </c>
      <c r="F32" t="s">
        <v>1680</v>
      </c>
      <c r="G32" t="s">
        <v>1680</v>
      </c>
      <c r="H32" t="s">
        <v>596</v>
      </c>
      <c r="I32">
        <v>21155.040000000001</v>
      </c>
      <c r="J32">
        <v>21764.81</v>
      </c>
      <c r="K32">
        <v>20134.14</v>
      </c>
      <c r="L32" t="str">
        <f>_xlfn.XLOOKUP(Per_Pupil_Spending_1[[#This Row],[School Name]],Maine_Schools[School Name],Maine_Schools[Comparison School Type], "Error")</f>
        <v>Non Charter</v>
      </c>
      <c r="M32" t="str">
        <f>_xlfn.XLOOKUP(Per_Pupil_Spending_1[[#This Row],[School Name]],Maine_Schools[School Name],Maine_Schools[Comparison Grade Span], "Error")</f>
        <v>04-05</v>
      </c>
      <c r="N32">
        <f>_xlfn.XLOOKUP(Per_Pupil_Spending_1[[#This Row],[School Name]],ELA_New[School Name],ELA_New[Percentage of Students at Achievement Level],"")</f>
        <v>0.32379999999999998</v>
      </c>
      <c r="O32">
        <f>_xlfn.XLOOKUP(Per_Pupil_Spending_1[[#This Row],[School Name]],Math_New[School Name],Math_New[Percentage of Students at Achievement Level],"")</f>
        <v>0.66669999999999996</v>
      </c>
      <c r="P32">
        <f>_xlfn.XLOOKUP(Per_Pupil_Spending_1[[#This Row],[School Name]],Science_New[School Name],Science_New[Percentage of Students at Achievement Level],"")</f>
        <v>0.6532</v>
      </c>
      <c r="Q32">
        <f>IFERROR((Per_Pupil_Spending_1[[#This Row],[ELA Score]]-MIN(Per_Pupil_Spending_1[ELA Score]))/(MAX(Per_Pupil_Spending_1[ELA Score])-MIN(Per_Pupil_Spending_1[ELA Score])),-1)</f>
        <v>0.22110217264426293</v>
      </c>
      <c r="R32">
        <f>IFERROR((Per_Pupil_Spending_1[[#This Row],[Math Score]]-MIN(Per_Pupil_Spending_1[Math Score]))/(MAX(Per_Pupil_Spending_1[Math Score])-MIN(Per_Pupil_Spending_1[Math Score])),-1)</f>
        <v>0.2185109985725682</v>
      </c>
      <c r="S32">
        <f>IFERROR((Per_Pupil_Spending_1[[#This Row],[Science Score]]-MIN(Per_Pupil_Spending_1[Science Score]))/(MAX(Per_Pupil_Spending_1[Science Score])-MIN(Per_Pupil_Spending_1[Science Score])),-1)</f>
        <v>0.19712866005698204</v>
      </c>
      <c r="T32" s="63">
        <f>IFERROR(Per_Pupil_Spending_1[[#This Row],[Amount]]/(1-Per_Pupil_Spending_1[[#This Row],[Percent Below Achievement ELA]]),"")</f>
        <v>31285.181898846495</v>
      </c>
      <c r="U32" s="63">
        <f>IFERROR(Per_Pupil_Spending_1[[#This Row],[Amount]]/(1-Per_Pupil_Spending_1[[#This Row],[Percent Below Achievement Math]]),"")</f>
        <v>63471.467146714669</v>
      </c>
      <c r="V32" s="63">
        <f>IFERROR(Per_Pupil_Spending_1[[#This Row],[Amount]]/(1-Per_Pupil_Spending_1[[#This Row],[Percent Below Achievement Science]]),"")</f>
        <v>61000.692041522496</v>
      </c>
      <c r="W32" s="63" t="b">
        <f>Per_Pupil_Spending_1[[#This Row],[ELA Score Normalized]]=-1</f>
        <v>0</v>
      </c>
      <c r="X32" s="63" t="b">
        <f>Per_Pupil_Spending_1[[#This Row],[Math Score Normalized]]=-1</f>
        <v>0</v>
      </c>
      <c r="Y32" s="63" t="b">
        <f>Per_Pupil_Spending_1[[#This Row],[Science Score Normalized]]=-1</f>
        <v>0</v>
      </c>
    </row>
    <row r="33" spans="1:25" hidden="1">
      <c r="A33" t="s">
        <v>570</v>
      </c>
      <c r="B33">
        <v>42</v>
      </c>
      <c r="C33" t="s">
        <v>723</v>
      </c>
      <c r="D33">
        <v>47</v>
      </c>
      <c r="E33" t="s">
        <v>544</v>
      </c>
      <c r="F33" t="s">
        <v>1680</v>
      </c>
      <c r="G33" t="s">
        <v>1680</v>
      </c>
      <c r="H33" t="s">
        <v>596</v>
      </c>
      <c r="I33">
        <v>26015.37</v>
      </c>
      <c r="J33">
        <v>21764.81</v>
      </c>
      <c r="K33">
        <v>20134.14</v>
      </c>
      <c r="L33" t="str">
        <f>_xlfn.XLOOKUP(Per_Pupil_Spending_1[[#This Row],[School Name]],Maine_Schools[School Name],Maine_Schools[Comparison School Type], "Error")</f>
        <v>Non Charter</v>
      </c>
      <c r="M33" t="str">
        <f>_xlfn.XLOOKUP(Per_Pupil_Spending_1[[#This Row],[School Name]],Maine_Schools[School Name],Maine_Schools[Comparison Grade Span], "Error")</f>
        <v>PK-03</v>
      </c>
      <c r="N33">
        <f>_xlfn.XLOOKUP(Per_Pupil_Spending_1[[#This Row],[School Name]],ELA_New[School Name],ELA_New[Percentage of Students at Achievement Level],"")</f>
        <v>0.32429999999999998</v>
      </c>
      <c r="O33">
        <f>_xlfn.XLOOKUP(Per_Pupil_Spending_1[[#This Row],[School Name]],Math_New[School Name],Math_New[Percentage of Students at Achievement Level],"")</f>
        <v>0.78380000000000005</v>
      </c>
      <c r="P33" t="str">
        <f>_xlfn.XLOOKUP(Per_Pupil_Spending_1[[#This Row],[School Name]],Science_New[School Name],Science_New[Percentage of Students at Achievement Level],"")</f>
        <v/>
      </c>
      <c r="Q33">
        <f>IFERROR((Per_Pupil_Spending_1[[#This Row],[ELA Score]]-MIN(Per_Pupil_Spending_1[ELA Score]))/(MAX(Per_Pupil_Spending_1[ELA Score])-MIN(Per_Pupil_Spending_1[ELA Score])),-1)</f>
        <v>0.27210117288781871</v>
      </c>
      <c r="R33">
        <f>IFERROR((Per_Pupil_Spending_1[[#This Row],[Math Score]]-MIN(Per_Pupil_Spending_1[Math Score]))/(MAX(Per_Pupil_Spending_1[Math Score])-MIN(Per_Pupil_Spending_1[Math Score])),-1)</f>
        <v>0.4142562618569971</v>
      </c>
      <c r="S33">
        <f>IFERROR((Per_Pupil_Spending_1[[#This Row],[Science Score]]-MIN(Per_Pupil_Spending_1[Science Score]))/(MAX(Per_Pupil_Spending_1[Science Score])-MIN(Per_Pupil_Spending_1[Science Score])),-1)</f>
        <v>-1</v>
      </c>
      <c r="T33" s="63">
        <f>IFERROR(Per_Pupil_Spending_1[[#This Row],[Amount]]/(1-Per_Pupil_Spending_1[[#This Row],[Percent Below Achievement ELA]]),"")</f>
        <v>38501.361550984162</v>
      </c>
      <c r="U33" s="63">
        <f>IFERROR(Per_Pupil_Spending_1[[#This Row],[Amount]]/(1-Per_Pupil_Spending_1[[#This Row],[Percent Below Achievement Math]]),"")</f>
        <v>120330.11100832565</v>
      </c>
      <c r="V33" s="63" t="str">
        <f>IFERROR(Per_Pupil_Spending_1[[#This Row],[Amount]]/(1-Per_Pupil_Spending_1[[#This Row],[Percent Below Achievement Science]]),"")</f>
        <v/>
      </c>
      <c r="W33" s="63" t="b">
        <f>Per_Pupil_Spending_1[[#This Row],[ELA Score Normalized]]=-1</f>
        <v>0</v>
      </c>
      <c r="X33" s="63" t="b">
        <f>Per_Pupil_Spending_1[[#This Row],[Math Score Normalized]]=-1</f>
        <v>0</v>
      </c>
      <c r="Y33" s="63" t="b">
        <f>Per_Pupil_Spending_1[[#This Row],[Science Score Normalized]]=-1</f>
        <v>1</v>
      </c>
    </row>
    <row r="34" spans="1:25" hidden="1">
      <c r="A34" t="s">
        <v>570</v>
      </c>
      <c r="B34">
        <v>42</v>
      </c>
      <c r="C34" t="s">
        <v>723</v>
      </c>
      <c r="D34">
        <v>51</v>
      </c>
      <c r="E34" t="s">
        <v>559</v>
      </c>
      <c r="F34" t="s">
        <v>1680</v>
      </c>
      <c r="G34" t="s">
        <v>1680</v>
      </c>
      <c r="H34" t="s">
        <v>596</v>
      </c>
      <c r="I34">
        <v>20607.36</v>
      </c>
      <c r="J34">
        <v>21764.81</v>
      </c>
      <c r="K34">
        <v>20134.14</v>
      </c>
      <c r="L34" t="str">
        <f>_xlfn.XLOOKUP(Per_Pupil_Spending_1[[#This Row],[School Name]],Maine_Schools[School Name],Maine_Schools[Comparison School Type], "Error")</f>
        <v>Non Charter</v>
      </c>
      <c r="M34" t="str">
        <f>_xlfn.XLOOKUP(Per_Pupil_Spending_1[[#This Row],[School Name]],Maine_Schools[School Name],Maine_Schools[Comparison Grade Span], "Error")</f>
        <v>06-08</v>
      </c>
      <c r="N34">
        <f>_xlfn.XLOOKUP(Per_Pupil_Spending_1[[#This Row],[School Name]],ELA_New[School Name],ELA_New[Percentage of Students at Achievement Level],"")</f>
        <v>0.22159999999999999</v>
      </c>
      <c r="O34">
        <f>_xlfn.XLOOKUP(Per_Pupil_Spending_1[[#This Row],[School Name]],Math_New[School Name],Math_New[Percentage of Students at Achievement Level],"")</f>
        <v>0.60499999999999998</v>
      </c>
      <c r="P34">
        <f>_xlfn.XLOOKUP(Per_Pupil_Spending_1[[#This Row],[School Name]],Science_New[School Name],Science_New[Percentage of Students at Achievement Level],"")</f>
        <v>0.315</v>
      </c>
      <c r="Q34">
        <f>IFERROR((Per_Pupil_Spending_1[[#This Row],[ELA Score]]-MIN(Per_Pupil_Spending_1[ELA Score]))/(MAX(Per_Pupil_Spending_1[ELA Score])-MIN(Per_Pupil_Spending_1[ELA Score])),-1)</f>
        <v>0.18710002975321879</v>
      </c>
      <c r="R34">
        <f>IFERROR((Per_Pupil_Spending_1[[#This Row],[Math Score]]-MIN(Per_Pupil_Spending_1[Math Score]))/(MAX(Per_Pupil_Spending_1[Math Score])-MIN(Per_Pupil_Spending_1[Math Score])),-1)</f>
        <v>0.1796056634327422</v>
      </c>
      <c r="S34">
        <f>IFERROR((Per_Pupil_Spending_1[[#This Row],[Science Score]]-MIN(Per_Pupil_Spending_1[Science Score]))/(MAX(Per_Pupil_Spending_1[Science Score])-MIN(Per_Pupil_Spending_1[Science Score])),-1)</f>
        <v>9.7218025082169118E-2</v>
      </c>
      <c r="T34" s="63">
        <f>IFERROR(Per_Pupil_Spending_1[[#This Row],[Amount]]/(1-Per_Pupil_Spending_1[[#This Row],[Percent Below Achievement ELA]]),"")</f>
        <v>26473.997944501541</v>
      </c>
      <c r="U34" s="63">
        <f>IFERROR(Per_Pupil_Spending_1[[#This Row],[Amount]]/(1-Per_Pupil_Spending_1[[#This Row],[Percent Below Achievement Math]]),"")</f>
        <v>52170.531645569623</v>
      </c>
      <c r="V34" s="63">
        <f>IFERROR(Per_Pupil_Spending_1[[#This Row],[Amount]]/(1-Per_Pupil_Spending_1[[#This Row],[Percent Below Achievement Science]]),"")</f>
        <v>30083.737226277372</v>
      </c>
      <c r="W34" s="63" t="b">
        <f>Per_Pupil_Spending_1[[#This Row],[ELA Score Normalized]]=-1</f>
        <v>0</v>
      </c>
      <c r="X34" s="63" t="b">
        <f>Per_Pupil_Spending_1[[#This Row],[Math Score Normalized]]=-1</f>
        <v>0</v>
      </c>
      <c r="Y34" s="63" t="b">
        <f>Per_Pupil_Spending_1[[#This Row],[Science Score Normalized]]=-1</f>
        <v>0</v>
      </c>
    </row>
    <row r="35" spans="1:25" hidden="1">
      <c r="A35" t="s">
        <v>570</v>
      </c>
      <c r="B35">
        <v>53</v>
      </c>
      <c r="C35" t="s">
        <v>726</v>
      </c>
      <c r="D35">
        <v>54</v>
      </c>
      <c r="E35" t="s">
        <v>288</v>
      </c>
      <c r="F35" t="s">
        <v>1680</v>
      </c>
      <c r="G35" t="s">
        <v>1680</v>
      </c>
      <c r="H35" t="s">
        <v>596</v>
      </c>
      <c r="I35">
        <v>30425.39</v>
      </c>
      <c r="J35">
        <v>30425.39</v>
      </c>
      <c r="K35">
        <v>20134.14</v>
      </c>
      <c r="L35" t="str">
        <f>_xlfn.XLOOKUP(Per_Pupil_Spending_1[[#This Row],[School Name]],Maine_Schools[School Name],Maine_Schools[Comparison School Type], "Error")</f>
        <v>Non Charter</v>
      </c>
      <c r="M35" t="str">
        <f>_xlfn.XLOOKUP(Per_Pupil_Spending_1[[#This Row],[School Name]],Maine_Schools[School Name],Maine_Schools[Comparison Grade Span], "Error")</f>
        <v>03-08</v>
      </c>
      <c r="N35">
        <f>_xlfn.XLOOKUP(Per_Pupil_Spending_1[[#This Row],[School Name]],ELA_New[School Name],ELA_New[Percentage of Students at Achievement Level],"")</f>
        <v>0.17799999999999999</v>
      </c>
      <c r="O35">
        <f>_xlfn.XLOOKUP(Per_Pupil_Spending_1[[#This Row],[School Name]],Math_New[School Name],Math_New[Percentage of Students at Achievement Level],"")</f>
        <v>0.78480000000000005</v>
      </c>
      <c r="P35">
        <f>_xlfn.XLOOKUP(Per_Pupil_Spending_1[[#This Row],[School Name]],Science_New[School Name],Science_New[Percentage of Students at Achievement Level],"")</f>
        <v>0.4667</v>
      </c>
      <c r="Q35">
        <f>IFERROR((Per_Pupil_Spending_1[[#This Row],[ELA Score]]-MIN(Per_Pupil_Spending_1[ELA Score]))/(MAX(Per_Pupil_Spending_1[ELA Score])-MIN(Per_Pupil_Spending_1[ELA Score])),-1)</f>
        <v>0.26158850873833478</v>
      </c>
      <c r="R35">
        <f>IFERROR((Per_Pupil_Spending_1[[#This Row],[Math Score]]-MIN(Per_Pupil_Spending_1[Math Score]))/(MAX(Per_Pupil_Spending_1[Math Score])-MIN(Per_Pupil_Spending_1[Math Score])),-1)</f>
        <v>0.48673060095572007</v>
      </c>
      <c r="S35">
        <f>IFERROR((Per_Pupil_Spending_1[[#This Row],[Science Score]]-MIN(Per_Pupil_Spending_1[Science Score]))/(MAX(Per_Pupil_Spending_1[Science Score])-MIN(Per_Pupil_Spending_1[Science Score])),-1)</f>
        <v>0.18436546708655457</v>
      </c>
      <c r="T35" s="63">
        <f>IFERROR(Per_Pupil_Spending_1[[#This Row],[Amount]]/(1-Per_Pupil_Spending_1[[#This Row],[Percent Below Achievement ELA]]),"")</f>
        <v>37013.856447688559</v>
      </c>
      <c r="U35" s="63">
        <f>IFERROR(Per_Pupil_Spending_1[[#This Row],[Amount]]/(1-Per_Pupil_Spending_1[[#This Row],[Percent Below Achievement Math]]),"")</f>
        <v>141381.92379182158</v>
      </c>
      <c r="V35" s="63">
        <f>IFERROR(Per_Pupil_Spending_1[[#This Row],[Amount]]/(1-Per_Pupil_Spending_1[[#This Row],[Percent Below Achievement Science]]),"")</f>
        <v>57051.171948246767</v>
      </c>
      <c r="W35" s="63" t="b">
        <f>Per_Pupil_Spending_1[[#This Row],[ELA Score Normalized]]=-1</f>
        <v>0</v>
      </c>
      <c r="X35" s="63" t="b">
        <f>Per_Pupil_Spending_1[[#This Row],[Math Score Normalized]]=-1</f>
        <v>0</v>
      </c>
      <c r="Y35" s="63" t="b">
        <f>Per_Pupil_Spending_1[[#This Row],[Science Score Normalized]]=-1</f>
        <v>0</v>
      </c>
    </row>
    <row r="36" spans="1:25">
      <c r="A36" t="s">
        <v>570</v>
      </c>
      <c r="B36">
        <v>1630</v>
      </c>
      <c r="C36" t="s">
        <v>583</v>
      </c>
      <c r="D36">
        <v>1648</v>
      </c>
      <c r="E36" t="s">
        <v>574</v>
      </c>
      <c r="F36" t="s">
        <v>1680</v>
      </c>
      <c r="G36" t="s">
        <v>1680</v>
      </c>
      <c r="H36" t="s">
        <v>596</v>
      </c>
      <c r="I36">
        <v>13103.26</v>
      </c>
      <c r="J36">
        <v>13103.26</v>
      </c>
      <c r="K36">
        <v>20134.14</v>
      </c>
      <c r="L36" t="str">
        <f>_xlfn.XLOOKUP(Per_Pupil_Spending_1[[#This Row],[School Name]],Maine_Schools[School Name],Maine_Schools[Comparison School Type], "Error")</f>
        <v>Charter</v>
      </c>
      <c r="M36" t="str">
        <f>_xlfn.XLOOKUP(Per_Pupil_Spending_1[[#This Row],[School Name]],Maine_Schools[School Name],Maine_Schools[Comparison Grade Span], "Error")</f>
        <v>09-12</v>
      </c>
      <c r="N36">
        <f>_xlfn.XLOOKUP(Per_Pupil_Spending_1[[#This Row],[School Name]],ELA_New[School Name],ELA_New[Percentage of Students at Achievement Level],"")</f>
        <v>0.31879999999999997</v>
      </c>
      <c r="O36">
        <f>_xlfn.XLOOKUP(Per_Pupil_Spending_1[[#This Row],[School Name]],Math_New[School Name],Math_New[Percentage of Students at Achievement Level],"")</f>
        <v>0.61760000000000004</v>
      </c>
      <c r="P36">
        <f>_xlfn.XLOOKUP(Per_Pupil_Spending_1[[#This Row],[School Name]],Science_New[School Name],Science_New[Percentage of Students at Achievement Level],"")</f>
        <v>0.35139999999999999</v>
      </c>
      <c r="Q36">
        <f>IFERROR((Per_Pupil_Spending_1[[#This Row],[ELA Score]]-MIN(Per_Pupil_Spending_1[ELA Score]))/(MAX(Per_Pupil_Spending_1[ELA Score])-MIN(Per_Pupil_Spending_1[ELA Score])),-1)</f>
        <v>0.13594368716944918</v>
      </c>
      <c r="R36">
        <f>IFERROR((Per_Pupil_Spending_1[[#This Row],[Math Score]]-MIN(Per_Pupil_Spending_1[Math Score]))/(MAX(Per_Pupil_Spending_1[Math Score])-MIN(Per_Pupil_Spending_1[Math Score])),-1)</f>
        <v>0.11796583319641478</v>
      </c>
      <c r="S36">
        <f>IFERROR((Per_Pupil_Spending_1[[#This Row],[Science Score]]-MIN(Per_Pupil_Spending_1[Science Score]))/(MAX(Per_Pupil_Spending_1[Science Score])-MIN(Per_Pupil_Spending_1[Science Score])),-1)</f>
        <v>6.5285603347546003E-2</v>
      </c>
      <c r="T36" s="63">
        <f>IFERROR(Per_Pupil_Spending_1[[#This Row],[Amount]]/(1-Per_Pupil_Spending_1[[#This Row],[Percent Below Achievement ELA]]),"")</f>
        <v>19235.554903112155</v>
      </c>
      <c r="U36" s="63">
        <f>IFERROR(Per_Pupil_Spending_1[[#This Row],[Amount]]/(1-Per_Pupil_Spending_1[[#This Row],[Percent Below Achievement Math]]),"")</f>
        <v>34265.847280334732</v>
      </c>
      <c r="V36" s="63">
        <f>IFERROR(Per_Pupil_Spending_1[[#This Row],[Amount]]/(1-Per_Pupil_Spending_1[[#This Row],[Percent Below Achievement Science]]),"")</f>
        <v>20202.374344742522</v>
      </c>
      <c r="W36" s="63" t="b">
        <f>Per_Pupil_Spending_1[[#This Row],[ELA Score Normalized]]=-1</f>
        <v>0</v>
      </c>
      <c r="X36" s="63" t="b">
        <f>Per_Pupil_Spending_1[[#This Row],[Math Score Normalized]]=-1</f>
        <v>0</v>
      </c>
      <c r="Y36" s="63" t="b">
        <f>Per_Pupil_Spending_1[[#This Row],[Science Score Normalized]]=-1</f>
        <v>0</v>
      </c>
    </row>
    <row r="37" spans="1:25" hidden="1">
      <c r="A37" t="s">
        <v>570</v>
      </c>
      <c r="B37">
        <v>62</v>
      </c>
      <c r="C37" t="s">
        <v>728</v>
      </c>
      <c r="D37">
        <v>63</v>
      </c>
      <c r="E37" t="s">
        <v>22</v>
      </c>
      <c r="F37" t="s">
        <v>1680</v>
      </c>
      <c r="G37" t="s">
        <v>1680</v>
      </c>
      <c r="H37" t="s">
        <v>596</v>
      </c>
      <c r="I37">
        <v>33766.43</v>
      </c>
      <c r="J37">
        <v>33766.43</v>
      </c>
      <c r="K37">
        <v>20134.14</v>
      </c>
      <c r="L37" t="str">
        <f>_xlfn.XLOOKUP(Per_Pupil_Spending_1[[#This Row],[School Name]],Maine_Schools[School Name],Maine_Schools[Comparison School Type], "Error")</f>
        <v>Non Charter</v>
      </c>
      <c r="M37" t="str">
        <f>_xlfn.XLOOKUP(Per_Pupil_Spending_1[[#This Row],[School Name]],Maine_Schools[School Name],Maine_Schools[Comparison Grade Span], "Error")</f>
        <v>03-08</v>
      </c>
      <c r="N37">
        <f>_xlfn.XLOOKUP(Per_Pupil_Spending_1[[#This Row],[School Name]],ELA_New[School Name],ELA_New[Percentage of Students at Achievement Level],"")</f>
        <v>0.32</v>
      </c>
      <c r="O37">
        <f>_xlfn.XLOOKUP(Per_Pupil_Spending_1[[#This Row],[School Name]],Math_New[School Name],Math_New[Percentage of Students at Achievement Level],"")</f>
        <v>0.28000000000000003</v>
      </c>
      <c r="P37" t="str">
        <f>_xlfn.XLOOKUP(Per_Pupil_Spending_1[[#This Row],[School Name]],Science_New[School Name],Science_New[Percentage of Students at Achievement Level],"")</f>
        <v/>
      </c>
      <c r="Q37">
        <f>IFERROR((Per_Pupil_Spending_1[[#This Row],[ELA Score]]-MIN(Per_Pupil_Spending_1[ELA Score]))/(MAX(Per_Pupil_Spending_1[ELA Score])-MIN(Per_Pupil_Spending_1[ELA Score])),-1)</f>
        <v>0.35093813176189942</v>
      </c>
      <c r="R37">
        <f>IFERROR((Per_Pupil_Spending_1[[#This Row],[Math Score]]-MIN(Per_Pupil_Spending_1[Math Score]))/(MAX(Per_Pupil_Spending_1[Math Score])-MIN(Per_Pupil_Spending_1[Math Score])),-1)</f>
        <v>0.16145348167222867</v>
      </c>
      <c r="S37">
        <f>IFERROR((Per_Pupil_Spending_1[[#This Row],[Science Score]]-MIN(Per_Pupil_Spending_1[Science Score]))/(MAX(Per_Pupil_Spending_1[Science Score])-MIN(Per_Pupil_Spending_1[Science Score])),-1)</f>
        <v>-1</v>
      </c>
      <c r="T37" s="63">
        <f>IFERROR(Per_Pupil_Spending_1[[#This Row],[Amount]]/(1-Per_Pupil_Spending_1[[#This Row],[Percent Below Achievement ELA]]),"")</f>
        <v>49656.514705882357</v>
      </c>
      <c r="U37" s="63">
        <f>IFERROR(Per_Pupil_Spending_1[[#This Row],[Amount]]/(1-Per_Pupil_Spending_1[[#This Row],[Percent Below Achievement Math]]),"")</f>
        <v>46897.819444444445</v>
      </c>
      <c r="V37" s="63" t="str">
        <f>IFERROR(Per_Pupil_Spending_1[[#This Row],[Amount]]/(1-Per_Pupil_Spending_1[[#This Row],[Percent Below Achievement Science]]),"")</f>
        <v/>
      </c>
      <c r="W37" s="63" t="b">
        <f>Per_Pupil_Spending_1[[#This Row],[ELA Score Normalized]]=-1</f>
        <v>0</v>
      </c>
      <c r="X37" s="63" t="b">
        <f>Per_Pupil_Spending_1[[#This Row],[Math Score Normalized]]=-1</f>
        <v>0</v>
      </c>
      <c r="Y37" s="63" t="b">
        <f>Per_Pupil_Spending_1[[#This Row],[Science Score Normalized]]=-1</f>
        <v>1</v>
      </c>
    </row>
    <row r="38" spans="1:25" hidden="1">
      <c r="A38" t="s">
        <v>570</v>
      </c>
      <c r="B38">
        <v>65</v>
      </c>
      <c r="C38" t="s">
        <v>730</v>
      </c>
      <c r="D38">
        <v>66</v>
      </c>
      <c r="E38" t="s">
        <v>17</v>
      </c>
      <c r="F38" t="s">
        <v>1680</v>
      </c>
      <c r="G38" t="s">
        <v>1680</v>
      </c>
      <c r="H38" t="s">
        <v>596</v>
      </c>
      <c r="I38">
        <v>19049.310000000001</v>
      </c>
      <c r="J38">
        <v>20445.810000000001</v>
      </c>
      <c r="K38">
        <v>20134.14</v>
      </c>
      <c r="L38" t="str">
        <f>_xlfn.XLOOKUP(Per_Pupil_Spending_1[[#This Row],[School Name]],Maine_Schools[School Name],Maine_Schools[Comparison School Type], "Error")</f>
        <v>Non Charter</v>
      </c>
      <c r="M38" t="str">
        <f>_xlfn.XLOOKUP(Per_Pupil_Spending_1[[#This Row],[School Name]],Maine_Schools[School Name],Maine_Schools[Comparison Grade Span], "Error")</f>
        <v>08-12</v>
      </c>
      <c r="N38">
        <f>_xlfn.XLOOKUP(Per_Pupil_Spending_1[[#This Row],[School Name]],ELA_New[School Name],ELA_New[Percentage of Students at Achievement Level],"")</f>
        <v>0.52280000000000004</v>
      </c>
      <c r="O38">
        <f>_xlfn.XLOOKUP(Per_Pupil_Spending_1[[#This Row],[School Name]],Math_New[School Name],Math_New[Percentage of Students at Achievement Level],"")</f>
        <v>0.2316</v>
      </c>
      <c r="P38">
        <f>_xlfn.XLOOKUP(Per_Pupil_Spending_1[[#This Row],[School Name]],Science_New[School Name],Science_New[Percentage of Students at Achievement Level],"")</f>
        <v>0.73929999999999996</v>
      </c>
      <c r="Q38">
        <f>IFERROR((Per_Pupil_Spending_1[[#This Row],[ELA Score]]-MIN(Per_Pupil_Spending_1[ELA Score]))/(MAX(Per_Pupil_Spending_1[ELA Score])-MIN(Per_Pupil_Spending_1[ELA Score])),-1)</f>
        <v>0.28211952251692646</v>
      </c>
      <c r="R38">
        <f>IFERROR((Per_Pupil_Spending_1[[#This Row],[Math Score]]-MIN(Per_Pupil_Spending_1[Math Score]))/(MAX(Per_Pupil_Spending_1[Math Score])-MIN(Per_Pupil_Spending_1[Math Score])),-1)</f>
        <v>8.5346685124340183E-2</v>
      </c>
      <c r="S38">
        <f>IFERROR((Per_Pupil_Spending_1[[#This Row],[Science Score]]-MIN(Per_Pupil_Spending_1[Science Score]))/(MAX(Per_Pupil_Spending_1[Science Score])-MIN(Per_Pupil_Spending_1[Science Score])),-1)</f>
        <v>0.23613111947411691</v>
      </c>
      <c r="T38" s="63">
        <f>IFERROR(Per_Pupil_Spending_1[[#This Row],[Amount]]/(1-Per_Pupil_Spending_1[[#This Row],[Percent Below Achievement ELA]]),"")</f>
        <v>39918.922883487015</v>
      </c>
      <c r="U38" s="63">
        <f>IFERROR(Per_Pupil_Spending_1[[#This Row],[Amount]]/(1-Per_Pupil_Spending_1[[#This Row],[Percent Below Achievement Math]]),"")</f>
        <v>24790.877147319108</v>
      </c>
      <c r="V38" s="63">
        <f>IFERROR(Per_Pupil_Spending_1[[#This Row],[Amount]]/(1-Per_Pupil_Spending_1[[#This Row],[Percent Below Achievement Science]]),"")</f>
        <v>73069.850402761789</v>
      </c>
      <c r="W38" s="63" t="b">
        <f>Per_Pupil_Spending_1[[#This Row],[ELA Score Normalized]]=-1</f>
        <v>0</v>
      </c>
      <c r="X38" s="63" t="b">
        <f>Per_Pupil_Spending_1[[#This Row],[Math Score Normalized]]=-1</f>
        <v>0</v>
      </c>
      <c r="Y38" s="63" t="b">
        <f>Per_Pupil_Spending_1[[#This Row],[Science Score Normalized]]=-1</f>
        <v>0</v>
      </c>
    </row>
    <row r="39" spans="1:25" hidden="1">
      <c r="A39" t="s">
        <v>570</v>
      </c>
      <c r="B39">
        <v>65</v>
      </c>
      <c r="C39" t="s">
        <v>730</v>
      </c>
      <c r="D39">
        <v>71</v>
      </c>
      <c r="E39" t="s">
        <v>156</v>
      </c>
      <c r="F39" t="s">
        <v>1680</v>
      </c>
      <c r="G39" t="s">
        <v>1680</v>
      </c>
      <c r="H39" t="s">
        <v>596</v>
      </c>
      <c r="I39">
        <v>24343.17</v>
      </c>
      <c r="J39">
        <v>20445.810000000001</v>
      </c>
      <c r="K39">
        <v>20134.14</v>
      </c>
      <c r="L39" t="str">
        <f>_xlfn.XLOOKUP(Per_Pupil_Spending_1[[#This Row],[School Name]],Maine_Schools[School Name],Maine_Schools[Comparison School Type], "Error")</f>
        <v>Non Charter</v>
      </c>
      <c r="M39" t="str">
        <f>_xlfn.XLOOKUP(Per_Pupil_Spending_1[[#This Row],[School Name]],Maine_Schools[School Name],Maine_Schools[Comparison Grade Span], "Error")</f>
        <v>03-04</v>
      </c>
      <c r="N39">
        <f>_xlfn.XLOOKUP(Per_Pupil_Spending_1[[#This Row],[School Name]],ELA_New[School Name],ELA_New[Percentage of Students at Achievement Level],"")</f>
        <v>0.37269999999999998</v>
      </c>
      <c r="O39">
        <f>_xlfn.XLOOKUP(Per_Pupil_Spending_1[[#This Row],[School Name]],Math_New[School Name],Math_New[Percentage of Students at Achievement Level],"")</f>
        <v>0.61060000000000003</v>
      </c>
      <c r="P39" t="str">
        <f>_xlfn.XLOOKUP(Per_Pupil_Spending_1[[#This Row],[School Name]],Science_New[School Name],Science_New[Percentage of Students at Achievement Level],"")</f>
        <v/>
      </c>
      <c r="Q39">
        <f>IFERROR((Per_Pupil_Spending_1[[#This Row],[ELA Score]]-MIN(Per_Pupil_Spending_1[ELA Score]))/(MAX(Per_Pupil_Spending_1[ELA Score])-MIN(Per_Pupil_Spending_1[ELA Score])),-1)</f>
        <v>0.27425602060716425</v>
      </c>
      <c r="R39">
        <f>IFERROR((Per_Pupil_Spending_1[[#This Row],[Math Score]]-MIN(Per_Pupil_Spending_1[Math Score]))/(MAX(Per_Pupil_Spending_1[Math Score])-MIN(Per_Pupil_Spending_1[Math Score])),-1)</f>
        <v>0.21521669079895356</v>
      </c>
      <c r="S39">
        <f>IFERROR((Per_Pupil_Spending_1[[#This Row],[Science Score]]-MIN(Per_Pupil_Spending_1[Science Score]))/(MAX(Per_Pupil_Spending_1[Science Score])-MIN(Per_Pupil_Spending_1[Science Score])),-1)</f>
        <v>-1</v>
      </c>
      <c r="T39" s="63">
        <f>IFERROR(Per_Pupil_Spending_1[[#This Row],[Amount]]/(1-Per_Pupil_Spending_1[[#This Row],[Percent Below Achievement ELA]]),"")</f>
        <v>38806.264945002389</v>
      </c>
      <c r="U39" s="63">
        <f>IFERROR(Per_Pupil_Spending_1[[#This Row],[Amount]]/(1-Per_Pupil_Spending_1[[#This Row],[Percent Below Achievement Math]]),"")</f>
        <v>62514.560862865947</v>
      </c>
      <c r="V39" s="63" t="str">
        <f>IFERROR(Per_Pupil_Spending_1[[#This Row],[Amount]]/(1-Per_Pupil_Spending_1[[#This Row],[Percent Below Achievement Science]]),"")</f>
        <v/>
      </c>
      <c r="W39" s="63" t="b">
        <f>Per_Pupil_Spending_1[[#This Row],[ELA Score Normalized]]=-1</f>
        <v>0</v>
      </c>
      <c r="X39" s="63" t="b">
        <f>Per_Pupil_Spending_1[[#This Row],[Math Score Normalized]]=-1</f>
        <v>0</v>
      </c>
      <c r="Y39" s="63" t="b">
        <f>Per_Pupil_Spending_1[[#This Row],[Science Score Normalized]]=-1</f>
        <v>1</v>
      </c>
    </row>
    <row r="40" spans="1:25" hidden="1">
      <c r="A40" t="s">
        <v>570</v>
      </c>
      <c r="B40">
        <v>65</v>
      </c>
      <c r="C40" t="s">
        <v>730</v>
      </c>
      <c r="D40">
        <v>68</v>
      </c>
      <c r="E40" t="s">
        <v>111</v>
      </c>
      <c r="F40" t="s">
        <v>1680</v>
      </c>
      <c r="G40" t="s">
        <v>1680</v>
      </c>
      <c r="H40" t="s">
        <v>596</v>
      </c>
      <c r="I40">
        <v>24745.81</v>
      </c>
      <c r="J40">
        <v>20445.810000000001</v>
      </c>
      <c r="K40">
        <v>20134.14</v>
      </c>
      <c r="L40" t="str">
        <f>_xlfn.XLOOKUP(Per_Pupil_Spending_1[[#This Row],[School Name]],Maine_Schools[School Name],Maine_Schools[Comparison School Type], "Error")</f>
        <v>Non Charter</v>
      </c>
      <c r="M40" t="str">
        <f>_xlfn.XLOOKUP(Per_Pupil_Spending_1[[#This Row],[School Name]],Maine_Schools[School Name],Maine_Schools[Comparison Grade Span], "Error")</f>
        <v>05-07</v>
      </c>
      <c r="N40">
        <f>_xlfn.XLOOKUP(Per_Pupil_Spending_1[[#This Row],[School Name]],ELA_New[School Name],ELA_New[Percentage of Students at Achievement Level],"")</f>
        <v>0.35410000000000003</v>
      </c>
      <c r="O40">
        <f>_xlfn.XLOOKUP(Per_Pupil_Spending_1[[#This Row],[School Name]],Math_New[School Name],Math_New[Percentage of Students at Achievement Level],"")</f>
        <v>0.33400000000000002</v>
      </c>
      <c r="P40">
        <f>_xlfn.XLOOKUP(Per_Pupil_Spending_1[[#This Row],[School Name]],Science_New[School Name],Science_New[Percentage of Students at Achievement Level],"")</f>
        <v>0.87849999999999995</v>
      </c>
      <c r="Q40">
        <f>IFERROR((Per_Pupil_Spending_1[[#This Row],[ELA Score]]-MIN(Per_Pupil_Spending_1[ELA Score]))/(MAX(Per_Pupil_Spending_1[ELA Score])-MIN(Per_Pupil_Spending_1[ELA Score])),-1)</f>
        <v>0.2707638715465987</v>
      </c>
      <c r="R40">
        <f>IFERROR((Per_Pupil_Spending_1[[#This Row],[Math Score]]-MIN(Per_Pupil_Spending_1[Math Score]))/(MAX(Per_Pupil_Spending_1[Math Score])-MIN(Per_Pupil_Spending_1[Math Score])),-1)</f>
        <v>0.12791521626655261</v>
      </c>
      <c r="S40">
        <f>IFERROR((Per_Pupil_Spending_1[[#This Row],[Science Score]]-MIN(Per_Pupil_Spending_1[Science Score]))/(MAX(Per_Pupil_Spending_1[Science Score])-MIN(Per_Pupil_Spending_1[Science Score])),-1)</f>
        <v>0.65817351765380461</v>
      </c>
      <c r="T40" s="63">
        <f>IFERROR(Per_Pupil_Spending_1[[#This Row],[Amount]]/(1-Per_Pupil_Spending_1[[#This Row],[Percent Below Achievement ELA]]),"")</f>
        <v>38312.138101873359</v>
      </c>
      <c r="U40" s="63">
        <f>IFERROR(Per_Pupil_Spending_1[[#This Row],[Amount]]/(1-Per_Pupil_Spending_1[[#This Row],[Percent Below Achievement Math]]),"")</f>
        <v>37155.87087087088</v>
      </c>
      <c r="V40" s="63">
        <f>IFERROR(Per_Pupil_Spending_1[[#This Row],[Amount]]/(1-Per_Pupil_Spending_1[[#This Row],[Percent Below Achievement Science]]),"")</f>
        <v>203669.2181069958</v>
      </c>
      <c r="W40" s="63" t="b">
        <f>Per_Pupil_Spending_1[[#This Row],[ELA Score Normalized]]=-1</f>
        <v>0</v>
      </c>
      <c r="X40" s="63" t="b">
        <f>Per_Pupil_Spending_1[[#This Row],[Math Score Normalized]]=-1</f>
        <v>0</v>
      </c>
      <c r="Y40" s="63" t="b">
        <f>Per_Pupil_Spending_1[[#This Row],[Science Score Normalized]]=-1</f>
        <v>0</v>
      </c>
    </row>
    <row r="41" spans="1:25" hidden="1">
      <c r="A41" t="s">
        <v>570</v>
      </c>
      <c r="B41">
        <v>72</v>
      </c>
      <c r="C41" t="s">
        <v>736</v>
      </c>
      <c r="D41">
        <v>73</v>
      </c>
      <c r="E41" t="s">
        <v>172</v>
      </c>
      <c r="F41" t="s">
        <v>1680</v>
      </c>
      <c r="G41" t="s">
        <v>1680</v>
      </c>
      <c r="H41" t="s">
        <v>596</v>
      </c>
      <c r="I41">
        <v>23309.88</v>
      </c>
      <c r="J41">
        <v>23309.88</v>
      </c>
      <c r="K41">
        <v>20134.14</v>
      </c>
      <c r="L41" t="str">
        <f>_xlfn.XLOOKUP(Per_Pupil_Spending_1[[#This Row],[School Name]],Maine_Schools[School Name],Maine_Schools[Comparison School Type], "Error")</f>
        <v>Non Charter</v>
      </c>
      <c r="M41" t="str">
        <f>_xlfn.XLOOKUP(Per_Pupil_Spending_1[[#This Row],[School Name]],Maine_Schools[School Name],Maine_Schools[Comparison Grade Span], "Error")</f>
        <v>03-08</v>
      </c>
      <c r="N41">
        <f>_xlfn.XLOOKUP(Per_Pupil_Spending_1[[#This Row],[School Name]],ELA_New[School Name],ELA_New[Percentage of Students at Achievement Level],"")</f>
        <v>0.22620000000000001</v>
      </c>
      <c r="O41">
        <f>_xlfn.XLOOKUP(Per_Pupil_Spending_1[[#This Row],[School Name]],Math_New[School Name],Math_New[Percentage of Students at Achievement Level],"")</f>
        <v>0.6845</v>
      </c>
      <c r="P41">
        <f>_xlfn.XLOOKUP(Per_Pupil_Spending_1[[#This Row],[School Name]],Science_New[School Name],Science_New[Percentage of Students at Achievement Level],"")</f>
        <v>0.61539999999999995</v>
      </c>
      <c r="Q41">
        <f>IFERROR((Per_Pupil_Spending_1[[#This Row],[ELA Score]]-MIN(Per_Pupil_Spending_1[ELA Score]))/(MAX(Per_Pupil_Spending_1[ELA Score])-MIN(Per_Pupil_Spending_1[ELA Score])),-1)</f>
        <v>0.21289508643099239</v>
      </c>
      <c r="R41">
        <f>IFERROR((Per_Pupil_Spending_1[[#This Row],[Math Score]]-MIN(Per_Pupil_Spending_1[Math Score]))/(MAX(Per_Pupil_Spending_1[Math Score])-MIN(Per_Pupil_Spending_1[Math Score])),-1)</f>
        <v>0.25435216506237707</v>
      </c>
      <c r="S41">
        <f>IFERROR((Per_Pupil_Spending_1[[#This Row],[Science Score]]-MIN(Per_Pupil_Spending_1[Science Score]))/(MAX(Per_Pupil_Spending_1[Science Score])-MIN(Per_Pupil_Spending_1[Science Score])),-1)</f>
        <v>0.19586000701398212</v>
      </c>
      <c r="T41" s="63">
        <f>IFERROR(Per_Pupil_Spending_1[[#This Row],[Amount]]/(1-Per_Pupil_Spending_1[[#This Row],[Percent Below Achievement ELA]]),"")</f>
        <v>30123.907986559836</v>
      </c>
      <c r="U41" s="63">
        <f>IFERROR(Per_Pupil_Spending_1[[#This Row],[Amount]]/(1-Per_Pupil_Spending_1[[#This Row],[Percent Below Achievement Math]]),"")</f>
        <v>73882.34548335975</v>
      </c>
      <c r="V41" s="63">
        <f>IFERROR(Per_Pupil_Spending_1[[#This Row],[Amount]]/(1-Per_Pupil_Spending_1[[#This Row],[Percent Below Achievement Science]]),"")</f>
        <v>60608.112324492977</v>
      </c>
      <c r="W41" s="63" t="b">
        <f>Per_Pupil_Spending_1[[#This Row],[ELA Score Normalized]]=-1</f>
        <v>0</v>
      </c>
      <c r="X41" s="63" t="b">
        <f>Per_Pupil_Spending_1[[#This Row],[Math Score Normalized]]=-1</f>
        <v>0</v>
      </c>
      <c r="Y41" s="63" t="b">
        <f>Per_Pupil_Spending_1[[#This Row],[Science Score Normalized]]=-1</f>
        <v>0</v>
      </c>
    </row>
    <row r="42" spans="1:25" hidden="1">
      <c r="A42" t="s">
        <v>570</v>
      </c>
      <c r="B42">
        <v>1031</v>
      </c>
      <c r="C42" t="s">
        <v>737</v>
      </c>
      <c r="D42">
        <v>1033</v>
      </c>
      <c r="E42" t="s">
        <v>92</v>
      </c>
      <c r="F42" t="s">
        <v>1680</v>
      </c>
      <c r="G42" t="s">
        <v>1680</v>
      </c>
      <c r="H42" t="s">
        <v>596</v>
      </c>
      <c r="I42">
        <v>31095.96</v>
      </c>
      <c r="J42">
        <v>31490.81</v>
      </c>
      <c r="K42">
        <v>20134.14</v>
      </c>
      <c r="L42" t="str">
        <f>_xlfn.XLOOKUP(Per_Pupil_Spending_1[[#This Row],[School Name]],Maine_Schools[School Name],Maine_Schools[Comparison School Type], "Error")</f>
        <v>Non Charter</v>
      </c>
      <c r="M42" t="str">
        <f>_xlfn.XLOOKUP(Per_Pupil_Spending_1[[#This Row],[School Name]],Maine_Schools[School Name],Maine_Schools[Comparison Grade Span], "Error")</f>
        <v>03-08</v>
      </c>
      <c r="N42">
        <f>_xlfn.XLOOKUP(Per_Pupil_Spending_1[[#This Row],[School Name]],ELA_New[School Name],ELA_New[Percentage of Students at Achievement Level],"")</f>
        <v>0.34010000000000001</v>
      </c>
      <c r="O42">
        <f>_xlfn.XLOOKUP(Per_Pupil_Spending_1[[#This Row],[School Name]],Math_New[School Name],Math_New[Percentage of Students at Achievement Level],"")</f>
        <v>0.45179999999999998</v>
      </c>
      <c r="P42">
        <f>_xlfn.XLOOKUP(Per_Pupil_Spending_1[[#This Row],[School Name]],Science_New[School Name],Science_New[Percentage of Students at Achievement Level],"")</f>
        <v>0.51390000000000002</v>
      </c>
      <c r="Q42">
        <f>IFERROR((Per_Pupil_Spending_1[[#This Row],[ELA Score]]-MIN(Per_Pupil_Spending_1[ELA Score]))/(MAX(Per_Pupil_Spending_1[ELA Score])-MIN(Per_Pupil_Spending_1[ELA Score])),-1)</f>
        <v>0.33302755305235038</v>
      </c>
      <c r="R42">
        <f>IFERROR((Per_Pupil_Spending_1[[#This Row],[Math Score]]-MIN(Per_Pupil_Spending_1[Math Score]))/(MAX(Per_Pupil_Spending_1[Math Score])-MIN(Per_Pupil_Spending_1[Math Score])),-1)</f>
        <v>0.19528087047805989</v>
      </c>
      <c r="S42">
        <f>IFERROR((Per_Pupil_Spending_1[[#This Row],[Science Score]]-MIN(Per_Pupil_Spending_1[Science Score]))/(MAX(Per_Pupil_Spending_1[Science Score])-MIN(Per_Pupil_Spending_1[Science Score])),-1)</f>
        <v>0.2067251690555649</v>
      </c>
      <c r="T42" s="63">
        <f>IFERROR(Per_Pupil_Spending_1[[#This Row],[Amount]]/(1-Per_Pupil_Spending_1[[#This Row],[Percent Below Achievement ELA]]),"")</f>
        <v>47122.230641006216</v>
      </c>
      <c r="U42" s="63">
        <f>IFERROR(Per_Pupil_Spending_1[[#This Row],[Amount]]/(1-Per_Pupil_Spending_1[[#This Row],[Percent Below Achievement Math]]),"")</f>
        <v>56723.750456037938</v>
      </c>
      <c r="V42" s="63">
        <f>IFERROR(Per_Pupil_Spending_1[[#This Row],[Amount]]/(1-Per_Pupil_Spending_1[[#This Row],[Percent Below Achievement Science]]),"")</f>
        <v>63970.294178152646</v>
      </c>
      <c r="W42" s="63" t="b">
        <f>Per_Pupil_Spending_1[[#This Row],[ELA Score Normalized]]=-1</f>
        <v>0</v>
      </c>
      <c r="X42" s="63" t="b">
        <f>Per_Pupil_Spending_1[[#This Row],[Math Score Normalized]]=-1</f>
        <v>0</v>
      </c>
      <c r="Y42" s="63" t="b">
        <f>Per_Pupil_Spending_1[[#This Row],[Science Score Normalized]]=-1</f>
        <v>0</v>
      </c>
    </row>
    <row r="43" spans="1:25" hidden="1">
      <c r="A43" t="s">
        <v>570</v>
      </c>
      <c r="B43">
        <v>1031</v>
      </c>
      <c r="C43" t="s">
        <v>737</v>
      </c>
      <c r="D43">
        <v>1032</v>
      </c>
      <c r="E43" t="s">
        <v>98</v>
      </c>
      <c r="F43" t="s">
        <v>1680</v>
      </c>
      <c r="G43" t="s">
        <v>1680</v>
      </c>
      <c r="H43" t="s">
        <v>596</v>
      </c>
      <c r="I43">
        <v>32266.67</v>
      </c>
      <c r="J43">
        <v>31490.81</v>
      </c>
      <c r="K43">
        <v>20134.14</v>
      </c>
      <c r="L43" t="str">
        <f>_xlfn.XLOOKUP(Per_Pupil_Spending_1[[#This Row],[School Name]],Maine_Schools[School Name],Maine_Schools[Comparison School Type], "Error")</f>
        <v>Non Charter</v>
      </c>
      <c r="M43" t="str">
        <f>_xlfn.XLOOKUP(Per_Pupil_Spending_1[[#This Row],[School Name]],Maine_Schools[School Name],Maine_Schools[Comparison Grade Span], "Error")</f>
        <v>09-12</v>
      </c>
      <c r="N43">
        <f>_xlfn.XLOOKUP(Per_Pupil_Spending_1[[#This Row],[School Name]],ELA_New[School Name],ELA_New[Percentage of Students at Achievement Level],"")</f>
        <v>0.40910000000000002</v>
      </c>
      <c r="O43">
        <f>_xlfn.XLOOKUP(Per_Pupil_Spending_1[[#This Row],[School Name]],Math_New[School Name],Math_New[Percentage of Students at Achievement Level],"")</f>
        <v>0.52270000000000005</v>
      </c>
      <c r="P43">
        <f>_xlfn.XLOOKUP(Per_Pupil_Spending_1[[#This Row],[School Name]],Science_New[School Name],Science_New[Percentage of Students at Achievement Level],"")</f>
        <v>0.63160000000000005</v>
      </c>
      <c r="Q43">
        <f>IFERROR((Per_Pupil_Spending_1[[#This Row],[ELA Score]]-MIN(Per_Pupil_Spending_1[ELA Score]))/(MAX(Per_Pupil_Spending_1[ELA Score])-MIN(Per_Pupil_Spending_1[ELA Score])),-1)</f>
        <v>0.38591750932112528</v>
      </c>
      <c r="R43">
        <f>IFERROR((Per_Pupil_Spending_1[[#This Row],[Math Score]]-MIN(Per_Pupil_Spending_1[Math Score]))/(MAX(Per_Pupil_Spending_1[Math Score])-MIN(Per_Pupil_Spending_1[Math Score])),-1)</f>
        <v>0.23273273735717992</v>
      </c>
      <c r="S43">
        <f>IFERROR((Per_Pupil_Spending_1[[#This Row],[Science Score]]-MIN(Per_Pupil_Spending_1[Science Score]))/(MAX(Per_Pupil_Spending_1[Science Score])-MIN(Per_Pupil_Spending_1[Science Score])),-1)</f>
        <v>0.28304111980945451</v>
      </c>
      <c r="T43" s="63">
        <f>IFERROR(Per_Pupil_Spending_1[[#This Row],[Amount]]/(1-Per_Pupil_Spending_1[[#This Row],[Percent Below Achievement ELA]]),"")</f>
        <v>54605.973938060582</v>
      </c>
      <c r="U43" s="63">
        <f>IFERROR(Per_Pupil_Spending_1[[#This Row],[Amount]]/(1-Per_Pupil_Spending_1[[#This Row],[Percent Below Achievement Math]]),"")</f>
        <v>67602.493190865294</v>
      </c>
      <c r="V43" s="63">
        <f>IFERROR(Per_Pupil_Spending_1[[#This Row],[Amount]]/(1-Per_Pupil_Spending_1[[#This Row],[Percent Below Achievement Science]]),"")</f>
        <v>87585.966340933781</v>
      </c>
      <c r="W43" s="63" t="b">
        <f>Per_Pupil_Spending_1[[#This Row],[ELA Score Normalized]]=-1</f>
        <v>0</v>
      </c>
      <c r="X43" s="63" t="b">
        <f>Per_Pupil_Spending_1[[#This Row],[Math Score Normalized]]=-1</f>
        <v>0</v>
      </c>
      <c r="Y43" s="63" t="b">
        <f>Per_Pupil_Spending_1[[#This Row],[Science Score Normalized]]=-1</f>
        <v>0</v>
      </c>
    </row>
    <row r="44" spans="1:25" hidden="1">
      <c r="A44" t="s">
        <v>570</v>
      </c>
      <c r="B44">
        <v>78</v>
      </c>
      <c r="C44" t="s">
        <v>739</v>
      </c>
      <c r="D44">
        <v>85</v>
      </c>
      <c r="E44" t="s">
        <v>200</v>
      </c>
      <c r="F44" t="s">
        <v>1680</v>
      </c>
      <c r="G44" t="s">
        <v>1680</v>
      </c>
      <c r="H44" t="s">
        <v>596</v>
      </c>
      <c r="I44">
        <v>21232.799999999999</v>
      </c>
      <c r="J44">
        <v>20484.41</v>
      </c>
      <c r="K44">
        <v>20134.14</v>
      </c>
      <c r="L44" t="str">
        <f>_xlfn.XLOOKUP(Per_Pupil_Spending_1[[#This Row],[School Name]],Maine_Schools[School Name],Maine_Schools[Comparison School Type], "Error")</f>
        <v>Non Charter</v>
      </c>
      <c r="M44" t="str">
        <f>_xlfn.XLOOKUP(Per_Pupil_Spending_1[[#This Row],[School Name]],Maine_Schools[School Name],Maine_Schools[Comparison Grade Span], "Error")</f>
        <v>03-08</v>
      </c>
      <c r="N44">
        <f>_xlfn.XLOOKUP(Per_Pupil_Spending_1[[#This Row],[School Name]],ELA_New[School Name],ELA_New[Percentage of Students at Achievement Level],"")</f>
        <v>0.25990000000000002</v>
      </c>
      <c r="O44">
        <f>_xlfn.XLOOKUP(Per_Pupil_Spending_1[[#This Row],[School Name]],Math_New[School Name],Math_New[Percentage of Students at Achievement Level],"")</f>
        <v>0.47839999999999999</v>
      </c>
      <c r="P44">
        <f>_xlfn.XLOOKUP(Per_Pupil_Spending_1[[#This Row],[School Name]],Science_New[School Name],Science_New[Percentage of Students at Achievement Level],"")</f>
        <v>0.54190000000000005</v>
      </c>
      <c r="Q44">
        <f>IFERROR((Per_Pupil_Spending_1[[#This Row],[ELA Score]]-MIN(Per_Pupil_Spending_1[ELA Score]))/(MAX(Per_Pupil_Spending_1[ELA Score])-MIN(Per_Pupil_Spending_1[ELA Score])),-1)</f>
        <v>0.2027548215115389</v>
      </c>
      <c r="R44">
        <f>IFERROR((Per_Pupil_Spending_1[[#This Row],[Math Score]]-MIN(Per_Pupil_Spending_1[Math Score]))/(MAX(Per_Pupil_Spending_1[Math Score])-MIN(Per_Pupil_Spending_1[Math Score])),-1)</f>
        <v>0.14014075432284068</v>
      </c>
      <c r="S44">
        <f>IFERROR((Per_Pupil_Spending_1[[#This Row],[Science Score]]-MIN(Per_Pupil_Spending_1[Science Score]))/(MAX(Per_Pupil_Spending_1[Science Score])-MIN(Per_Pupil_Spending_1[Science Score])),-1)</f>
        <v>0.14978281384900358</v>
      </c>
      <c r="T44" s="63">
        <f>IFERROR(Per_Pupil_Spending_1[[#This Row],[Amount]]/(1-Per_Pupil_Spending_1[[#This Row],[Percent Below Achievement ELA]]),"")</f>
        <v>28689.096068098905</v>
      </c>
      <c r="U44" s="63">
        <f>IFERROR(Per_Pupil_Spending_1[[#This Row],[Amount]]/(1-Per_Pupil_Spending_1[[#This Row],[Percent Below Achievement Math]]),"")</f>
        <v>40707.055214723921</v>
      </c>
      <c r="V44" s="63">
        <f>IFERROR(Per_Pupil_Spending_1[[#This Row],[Amount]]/(1-Per_Pupil_Spending_1[[#This Row],[Percent Below Achievement Science]]),"")</f>
        <v>46349.705304518669</v>
      </c>
      <c r="W44" s="63" t="b">
        <f>Per_Pupil_Spending_1[[#This Row],[ELA Score Normalized]]=-1</f>
        <v>0</v>
      </c>
      <c r="X44" s="63" t="b">
        <f>Per_Pupil_Spending_1[[#This Row],[Math Score Normalized]]=-1</f>
        <v>0</v>
      </c>
      <c r="Y44" s="63" t="b">
        <f>Per_Pupil_Spending_1[[#This Row],[Science Score Normalized]]=-1</f>
        <v>0</v>
      </c>
    </row>
    <row r="45" spans="1:25" hidden="1">
      <c r="A45" t="s">
        <v>570</v>
      </c>
      <c r="B45">
        <v>78</v>
      </c>
      <c r="C45" t="s">
        <v>739</v>
      </c>
      <c r="D45">
        <v>84</v>
      </c>
      <c r="E45" t="s">
        <v>19</v>
      </c>
      <c r="F45" t="s">
        <v>1680</v>
      </c>
      <c r="G45" t="s">
        <v>1680</v>
      </c>
      <c r="H45" t="s">
        <v>596</v>
      </c>
      <c r="I45">
        <v>19572.77</v>
      </c>
      <c r="J45">
        <v>20484.41</v>
      </c>
      <c r="K45">
        <v>20134.14</v>
      </c>
      <c r="L45" t="str">
        <f>_xlfn.XLOOKUP(Per_Pupil_Spending_1[[#This Row],[School Name]],Maine_Schools[School Name],Maine_Schools[Comparison School Type], "Error")</f>
        <v>Non Charter</v>
      </c>
      <c r="M45" t="str">
        <f>_xlfn.XLOOKUP(Per_Pupil_Spending_1[[#This Row],[School Name]],Maine_Schools[School Name],Maine_Schools[Comparison Grade Span], "Error")</f>
        <v>09-12</v>
      </c>
      <c r="N45">
        <f>_xlfn.XLOOKUP(Per_Pupil_Spending_1[[#This Row],[School Name]],ELA_New[School Name],ELA_New[Percentage of Students at Achievement Level],"")</f>
        <v>0.31819999999999998</v>
      </c>
      <c r="O45">
        <f>_xlfn.XLOOKUP(Per_Pupil_Spending_1[[#This Row],[School Name]],Math_New[School Name],Math_New[Percentage of Students at Achievement Level],"")</f>
        <v>0.4405</v>
      </c>
      <c r="P45">
        <f>_xlfn.XLOOKUP(Per_Pupil_Spending_1[[#This Row],[School Name]],Science_New[School Name],Science_New[Percentage of Students at Achievement Level],"")</f>
        <v>0.77159999999999995</v>
      </c>
      <c r="Q45">
        <f>IFERROR((Per_Pupil_Spending_1[[#This Row],[ELA Score]]-MIN(Per_Pupil_Spending_1[ELA Score]))/(MAX(Per_Pupil_Spending_1[ELA Score])-MIN(Per_Pupil_Spending_1[ELA Score])),-1)</f>
        <v>0.20288485157881686</v>
      </c>
      <c r="R45">
        <f>IFERROR((Per_Pupil_Spending_1[[#This Row],[Math Score]]-MIN(Per_Pupil_Spending_1[Math Score]))/(MAX(Per_Pupil_Spending_1[Math Score])-MIN(Per_Pupil_Spending_1[Math Score])),-1)</f>
        <v>0.12043340531098837</v>
      </c>
      <c r="S45">
        <f>IFERROR((Per_Pupil_Spending_1[[#This Row],[Science Score]]-MIN(Per_Pupil_Spending_1[Science Score]))/(MAX(Per_Pupil_Spending_1[Science Score])-MIN(Per_Pupil_Spending_1[Science Score])),-1)</f>
        <v>0.27693076220857743</v>
      </c>
      <c r="T45" s="63">
        <f>IFERROR(Per_Pupil_Spending_1[[#This Row],[Amount]]/(1-Per_Pupil_Spending_1[[#This Row],[Percent Below Achievement ELA]]),"")</f>
        <v>28707.494866529778</v>
      </c>
      <c r="U45" s="63">
        <f>IFERROR(Per_Pupil_Spending_1[[#This Row],[Amount]]/(1-Per_Pupil_Spending_1[[#This Row],[Percent Below Achievement Math]]),"")</f>
        <v>34982.609472743519</v>
      </c>
      <c r="V45" s="63">
        <f>IFERROR(Per_Pupil_Spending_1[[#This Row],[Amount]]/(1-Per_Pupil_Spending_1[[#This Row],[Percent Below Achievement Science]]),"")</f>
        <v>85695.140105078797</v>
      </c>
      <c r="W45" s="63" t="b">
        <f>Per_Pupil_Spending_1[[#This Row],[ELA Score Normalized]]=-1</f>
        <v>0</v>
      </c>
      <c r="X45" s="63" t="b">
        <f>Per_Pupil_Spending_1[[#This Row],[Math Score Normalized]]=-1</f>
        <v>0</v>
      </c>
      <c r="Y45" s="63" t="b">
        <f>Per_Pupil_Spending_1[[#This Row],[Science Score Normalized]]=-1</f>
        <v>0</v>
      </c>
    </row>
    <row r="46" spans="1:25" hidden="1">
      <c r="A46" t="s">
        <v>570</v>
      </c>
      <c r="B46">
        <v>88</v>
      </c>
      <c r="C46" t="s">
        <v>741</v>
      </c>
      <c r="D46">
        <v>89</v>
      </c>
      <c r="E46" t="s">
        <v>106</v>
      </c>
      <c r="F46" t="s">
        <v>1680</v>
      </c>
      <c r="G46" t="s">
        <v>1680</v>
      </c>
      <c r="H46" t="s">
        <v>596</v>
      </c>
      <c r="I46">
        <v>24782</v>
      </c>
      <c r="J46">
        <v>24782</v>
      </c>
      <c r="K46">
        <v>20134.14</v>
      </c>
      <c r="L46" t="str">
        <f>_xlfn.XLOOKUP(Per_Pupil_Spending_1[[#This Row],[School Name]],Maine_Schools[School Name],Maine_Schools[Comparison School Type], "Error")</f>
        <v>Non Charter</v>
      </c>
      <c r="M46" t="str">
        <f>_xlfn.XLOOKUP(Per_Pupil_Spending_1[[#This Row],[School Name]],Maine_Schools[School Name],Maine_Schools[Comparison Grade Span], "Error")</f>
        <v>03-08</v>
      </c>
      <c r="N46">
        <f>_xlfn.XLOOKUP(Per_Pupil_Spending_1[[#This Row],[School Name]],ELA_New[School Name],ELA_New[Percentage of Students at Achievement Level],"")</f>
        <v>0.2</v>
      </c>
      <c r="O46">
        <f>_xlfn.XLOOKUP(Per_Pupil_Spending_1[[#This Row],[School Name]],Math_New[School Name],Math_New[Percentage of Students at Achievement Level],"")</f>
        <v>0.78180000000000005</v>
      </c>
      <c r="P46">
        <f>_xlfn.XLOOKUP(Per_Pupil_Spending_1[[#This Row],[School Name]],Science_New[School Name],Science_New[Percentage of Students at Achievement Level],"")</f>
        <v>0.38890000000000002</v>
      </c>
      <c r="Q46">
        <f>IFERROR((Per_Pupil_Spending_1[[#This Row],[ELA Score]]-MIN(Per_Pupil_Spending_1[ELA Score]))/(MAX(Per_Pupil_Spending_1[ELA Score])-MIN(Per_Pupil_Spending_1[ELA Score])),-1)</f>
        <v>0.21892768836163259</v>
      </c>
      <c r="R46">
        <f>IFERROR((Per_Pupil_Spending_1[[#This Row],[Math Score]]-MIN(Per_Pupil_Spending_1[Math Score]))/(MAX(Per_Pupil_Spending_1[Math Score])-MIN(Per_Pupil_Spending_1[Math Score])),-1)</f>
        <v>0.39099965206208515</v>
      </c>
      <c r="S46">
        <f>IFERROR((Per_Pupil_Spending_1[[#This Row],[Science Score]]-MIN(Per_Pupil_Spending_1[Science Score]))/(MAX(Per_Pupil_Spending_1[Science Score])-MIN(Per_Pupil_Spending_1[Science Score])),-1)</f>
        <v>0.13105061904932933</v>
      </c>
      <c r="T46" s="63">
        <f>IFERROR(Per_Pupil_Spending_1[[#This Row],[Amount]]/(1-Per_Pupil_Spending_1[[#This Row],[Percent Below Achievement ELA]]),"")</f>
        <v>30977.5</v>
      </c>
      <c r="U46" s="63">
        <f>IFERROR(Per_Pupil_Spending_1[[#This Row],[Amount]]/(1-Per_Pupil_Spending_1[[#This Row],[Percent Below Achievement Math]]),"")</f>
        <v>113574.70210815768</v>
      </c>
      <c r="V46" s="63">
        <f>IFERROR(Per_Pupil_Spending_1[[#This Row],[Amount]]/(1-Per_Pupil_Spending_1[[#This Row],[Percent Below Achievement Science]]),"")</f>
        <v>40553.100965472098</v>
      </c>
      <c r="W46" s="63" t="b">
        <f>Per_Pupil_Spending_1[[#This Row],[ELA Score Normalized]]=-1</f>
        <v>0</v>
      </c>
      <c r="X46" s="63" t="b">
        <f>Per_Pupil_Spending_1[[#This Row],[Math Score Normalized]]=-1</f>
        <v>0</v>
      </c>
      <c r="Y46" s="63" t="b">
        <f>Per_Pupil_Spending_1[[#This Row],[Science Score Normalized]]=-1</f>
        <v>0</v>
      </c>
    </row>
    <row r="47" spans="1:25" hidden="1">
      <c r="A47" t="s">
        <v>570</v>
      </c>
      <c r="B47">
        <v>90</v>
      </c>
      <c r="C47" t="s">
        <v>743</v>
      </c>
      <c r="D47">
        <v>91</v>
      </c>
      <c r="E47" t="s">
        <v>110</v>
      </c>
      <c r="F47" t="s">
        <v>1680</v>
      </c>
      <c r="G47" t="s">
        <v>1680</v>
      </c>
      <c r="H47" t="s">
        <v>596</v>
      </c>
      <c r="I47">
        <v>39830.47</v>
      </c>
      <c r="J47">
        <v>39830.47</v>
      </c>
      <c r="K47">
        <v>20134.14</v>
      </c>
      <c r="L47" t="str">
        <f>_xlfn.XLOOKUP(Per_Pupil_Spending_1[[#This Row],[School Name]],Maine_Schools[School Name],Maine_Schools[Comparison School Type], "Error")</f>
        <v>Non Charter</v>
      </c>
      <c r="M47" t="str">
        <f>_xlfn.XLOOKUP(Per_Pupil_Spending_1[[#This Row],[School Name]],Maine_Schools[School Name],Maine_Schools[Comparison Grade Span], "Error")</f>
        <v>03-08</v>
      </c>
      <c r="N47">
        <f>_xlfn.XLOOKUP(Per_Pupil_Spending_1[[#This Row],[School Name]],ELA_New[School Name],ELA_New[Percentage of Students at Achievement Level],"")</f>
        <v>0.37040000000000001</v>
      </c>
      <c r="O47">
        <f>_xlfn.XLOOKUP(Per_Pupil_Spending_1[[#This Row],[School Name]],Math_New[School Name],Math_New[Percentage of Students at Achievement Level],"")</f>
        <v>0.63329999999999997</v>
      </c>
      <c r="P47" t="str">
        <f>_xlfn.XLOOKUP(Per_Pupil_Spending_1[[#This Row],[School Name]],Science_New[School Name],Science_New[Percentage of Students at Achievement Level],"")</f>
        <v/>
      </c>
      <c r="Q47">
        <f>IFERROR((Per_Pupil_Spending_1[[#This Row],[ELA Score]]-MIN(Per_Pupil_Spending_1[ELA Score]))/(MAX(Per_Pupil_Spending_1[ELA Score])-MIN(Per_Pupil_Spending_1[ELA Score])),-1)</f>
        <v>0.44710037850038908</v>
      </c>
      <c r="R47">
        <f>IFERROR((Per_Pupil_Spending_1[[#This Row],[Math Score]]-MIN(Per_Pupil_Spending_1[Math Score]))/(MAX(Per_Pupil_Spending_1[Math Score])-MIN(Per_Pupil_Spending_1[Math Score])),-1)</f>
        <v>0.37393772861419811</v>
      </c>
      <c r="S47">
        <f>IFERROR((Per_Pupil_Spending_1[[#This Row],[Science Score]]-MIN(Per_Pupil_Spending_1[Science Score]))/(MAX(Per_Pupil_Spending_1[Science Score])-MIN(Per_Pupil_Spending_1[Science Score])),-1)</f>
        <v>-1</v>
      </c>
      <c r="T47" s="63">
        <f>IFERROR(Per_Pupil_Spending_1[[#This Row],[Amount]]/(1-Per_Pupil_Spending_1[[#This Row],[Percent Below Achievement ELA]]),"")</f>
        <v>63263.135324015253</v>
      </c>
      <c r="U47" s="63">
        <f>IFERROR(Per_Pupil_Spending_1[[#This Row],[Amount]]/(1-Per_Pupil_Spending_1[[#This Row],[Percent Below Achievement Math]]),"")</f>
        <v>108618.68011998909</v>
      </c>
      <c r="V47" s="63" t="str">
        <f>IFERROR(Per_Pupil_Spending_1[[#This Row],[Amount]]/(1-Per_Pupil_Spending_1[[#This Row],[Percent Below Achievement Science]]),"")</f>
        <v/>
      </c>
      <c r="W47" s="63" t="b">
        <f>Per_Pupil_Spending_1[[#This Row],[ELA Score Normalized]]=-1</f>
        <v>0</v>
      </c>
      <c r="X47" s="63" t="b">
        <f>Per_Pupil_Spending_1[[#This Row],[Math Score Normalized]]=-1</f>
        <v>0</v>
      </c>
      <c r="Y47" s="63" t="b">
        <f>Per_Pupil_Spending_1[[#This Row],[Science Score Normalized]]=-1</f>
        <v>1</v>
      </c>
    </row>
    <row r="48" spans="1:25" hidden="1">
      <c r="A48" t="s">
        <v>570</v>
      </c>
      <c r="B48">
        <v>92</v>
      </c>
      <c r="C48" t="s">
        <v>745</v>
      </c>
      <c r="D48">
        <v>93</v>
      </c>
      <c r="E48" t="s">
        <v>138</v>
      </c>
      <c r="F48" t="s">
        <v>1680</v>
      </c>
      <c r="G48" t="s">
        <v>1680</v>
      </c>
      <c r="H48" t="s">
        <v>596</v>
      </c>
      <c r="I48">
        <v>42497.45</v>
      </c>
      <c r="J48">
        <v>42497.45</v>
      </c>
      <c r="K48">
        <v>20134.14</v>
      </c>
      <c r="L48" t="str">
        <f>_xlfn.XLOOKUP(Per_Pupil_Spending_1[[#This Row],[School Name]],Maine_Schools[School Name],Maine_Schools[Comparison School Type], "Error")</f>
        <v>Non Charter</v>
      </c>
      <c r="M48" t="str">
        <f>_xlfn.XLOOKUP(Per_Pupil_Spending_1[[#This Row],[School Name]],Maine_Schools[School Name],Maine_Schools[Comparison Grade Span], "Error")</f>
        <v>03-08</v>
      </c>
      <c r="N48">
        <f>_xlfn.XLOOKUP(Per_Pupil_Spending_1[[#This Row],[School Name]],ELA_New[School Name],ELA_New[Percentage of Students at Achievement Level],"")</f>
        <v>0.28570000000000001</v>
      </c>
      <c r="O48">
        <f>_xlfn.XLOOKUP(Per_Pupil_Spending_1[[#This Row],[School Name]],Math_New[School Name],Math_New[Percentage of Students at Achievement Level],"")</f>
        <v>0.42859999999999998</v>
      </c>
      <c r="P48" t="str">
        <f>_xlfn.XLOOKUP(Per_Pupil_Spending_1[[#This Row],[School Name]],Science_New[School Name],Science_New[Percentage of Students at Achievement Level],"")</f>
        <v/>
      </c>
      <c r="Q48">
        <f>IFERROR((Per_Pupil_Spending_1[[#This Row],[ELA Score]]-MIN(Per_Pupil_Spending_1[ELA Score]))/(MAX(Per_Pupil_Spending_1[ELA Score])-MIN(Per_Pupil_Spending_1[ELA Score])),-1)</f>
        <v>0.42047148357879227</v>
      </c>
      <c r="R48">
        <f>IFERROR((Per_Pupil_Spending_1[[#This Row],[Math Score]]-MIN(Per_Pupil_Spending_1[Math Score]))/(MAX(Per_Pupil_Spending_1[Math Score])-MIN(Per_Pupil_Spending_1[Math Score])),-1)</f>
        <v>0.25604564891477355</v>
      </c>
      <c r="S48">
        <f>IFERROR((Per_Pupil_Spending_1[[#This Row],[Science Score]]-MIN(Per_Pupil_Spending_1[Science Score]))/(MAX(Per_Pupil_Spending_1[Science Score])-MIN(Per_Pupil_Spending_1[Science Score])),-1)</f>
        <v>-1</v>
      </c>
      <c r="T48" s="63">
        <f>IFERROR(Per_Pupil_Spending_1[[#This Row],[Amount]]/(1-Per_Pupil_Spending_1[[#This Row],[Percent Below Achievement ELA]]),"")</f>
        <v>59495.240095198096</v>
      </c>
      <c r="U48" s="63">
        <f>IFERROR(Per_Pupil_Spending_1[[#This Row],[Amount]]/(1-Per_Pupil_Spending_1[[#This Row],[Percent Below Achievement Math]]),"")</f>
        <v>74374.256212810636</v>
      </c>
      <c r="V48" s="63" t="str">
        <f>IFERROR(Per_Pupil_Spending_1[[#This Row],[Amount]]/(1-Per_Pupil_Spending_1[[#This Row],[Percent Below Achievement Science]]),"")</f>
        <v/>
      </c>
      <c r="W48" s="63" t="b">
        <f>Per_Pupil_Spending_1[[#This Row],[ELA Score Normalized]]=-1</f>
        <v>0</v>
      </c>
      <c r="X48" s="63" t="b">
        <f>Per_Pupil_Spending_1[[#This Row],[Math Score Normalized]]=-1</f>
        <v>0</v>
      </c>
      <c r="Y48" s="63" t="b">
        <f>Per_Pupil_Spending_1[[#This Row],[Science Score Normalized]]=-1</f>
        <v>1</v>
      </c>
    </row>
    <row r="49" spans="1:25" hidden="1">
      <c r="A49" t="s">
        <v>570</v>
      </c>
      <c r="B49">
        <v>94</v>
      </c>
      <c r="C49" t="s">
        <v>747</v>
      </c>
      <c r="D49">
        <v>100</v>
      </c>
      <c r="E49" t="s">
        <v>116</v>
      </c>
      <c r="F49" t="s">
        <v>1680</v>
      </c>
      <c r="G49" t="s">
        <v>1680</v>
      </c>
      <c r="H49" t="s">
        <v>596</v>
      </c>
      <c r="I49">
        <v>28470.6</v>
      </c>
      <c r="J49">
        <v>25787.58</v>
      </c>
      <c r="K49">
        <v>20134.14</v>
      </c>
      <c r="L49" t="str">
        <f>_xlfn.XLOOKUP(Per_Pupil_Spending_1[[#This Row],[School Name]],Maine_Schools[School Name],Maine_Schools[Comparison School Type], "Error")</f>
        <v>Non Charter</v>
      </c>
      <c r="M49" t="str">
        <f>_xlfn.XLOOKUP(Per_Pupil_Spending_1[[#This Row],[School Name]],Maine_Schools[School Name],Maine_Schools[Comparison Grade Span], "Error")</f>
        <v>09-12</v>
      </c>
      <c r="N49">
        <f>_xlfn.XLOOKUP(Per_Pupil_Spending_1[[#This Row],[School Name]],ELA_New[School Name],ELA_New[Percentage of Students at Achievement Level],"")</f>
        <v>0.31879999999999997</v>
      </c>
      <c r="O49">
        <f>_xlfn.XLOOKUP(Per_Pupil_Spending_1[[#This Row],[School Name]],Math_New[School Name],Math_New[Percentage of Students at Achievement Level],"")</f>
        <v>0.55559999999999998</v>
      </c>
      <c r="P49">
        <f>_xlfn.XLOOKUP(Per_Pupil_Spending_1[[#This Row],[School Name]],Science_New[School Name],Science_New[Percentage of Students at Achievement Level],"")</f>
        <v>0.49390000000000001</v>
      </c>
      <c r="Q49">
        <f>IFERROR((Per_Pupil_Spending_1[[#This Row],[ELA Score]]-MIN(Per_Pupil_Spending_1[ELA Score]))/(MAX(Per_Pupil_Spending_1[ELA Score])-MIN(Per_Pupil_Spending_1[ELA Score])),-1)</f>
        <v>0.29537674898662769</v>
      </c>
      <c r="R49">
        <f>IFERROR((Per_Pupil_Spending_1[[#This Row],[Math Score]]-MIN(Per_Pupil_Spending_1[Math Score]))/(MAX(Per_Pupil_Spending_1[Math Score])-MIN(Per_Pupil_Spending_1[Math Score])),-1)</f>
        <v>0.22055521648600618</v>
      </c>
      <c r="S49">
        <f>IFERROR((Per_Pupil_Spending_1[[#This Row],[Science Score]]-MIN(Per_Pupil_Spending_1[Science Score]))/(MAX(Per_Pupil_Spending_1[Science Score])-MIN(Per_Pupil_Spending_1[Science Score])),-1)</f>
        <v>0.18179221879007318</v>
      </c>
      <c r="T49" s="63">
        <f>IFERROR(Per_Pupil_Spending_1[[#This Row],[Amount]]/(1-Per_Pupil_Spending_1[[#This Row],[Percent Below Achievement ELA]]),"")</f>
        <v>41794.773928361712</v>
      </c>
      <c r="U49" s="63">
        <f>IFERROR(Per_Pupil_Spending_1[[#This Row],[Amount]]/(1-Per_Pupil_Spending_1[[#This Row],[Percent Below Achievement Math]]),"")</f>
        <v>64065.256525652556</v>
      </c>
      <c r="V49" s="63">
        <f>IFERROR(Per_Pupil_Spending_1[[#This Row],[Amount]]/(1-Per_Pupil_Spending_1[[#This Row],[Percent Below Achievement Science]]),"")</f>
        <v>56254.890337877885</v>
      </c>
      <c r="W49" s="63" t="b">
        <f>Per_Pupil_Spending_1[[#This Row],[ELA Score Normalized]]=-1</f>
        <v>0</v>
      </c>
      <c r="X49" s="63" t="b">
        <f>Per_Pupil_Spending_1[[#This Row],[Math Score Normalized]]=-1</f>
        <v>0</v>
      </c>
      <c r="Y49" s="63" t="b">
        <f>Per_Pupil_Spending_1[[#This Row],[Science Score Normalized]]=-1</f>
        <v>0</v>
      </c>
    </row>
    <row r="50" spans="1:25" hidden="1">
      <c r="A50" t="s">
        <v>570</v>
      </c>
      <c r="B50">
        <v>94</v>
      </c>
      <c r="C50" t="s">
        <v>747</v>
      </c>
      <c r="D50">
        <v>99</v>
      </c>
      <c r="E50" t="s">
        <v>26</v>
      </c>
      <c r="F50" t="s">
        <v>1680</v>
      </c>
      <c r="G50" t="s">
        <v>1680</v>
      </c>
      <c r="H50" t="s">
        <v>596</v>
      </c>
      <c r="I50">
        <v>26229.35</v>
      </c>
      <c r="J50">
        <v>25787.58</v>
      </c>
      <c r="K50">
        <v>20134.14</v>
      </c>
      <c r="L50" t="str">
        <f>_xlfn.XLOOKUP(Per_Pupil_Spending_1[[#This Row],[School Name]],Maine_Schools[School Name],Maine_Schools[Comparison School Type], "Error")</f>
        <v>Non Charter</v>
      </c>
      <c r="M50" t="str">
        <f>_xlfn.XLOOKUP(Per_Pupil_Spending_1[[#This Row],[School Name]],Maine_Schools[School Name],Maine_Schools[Comparison Grade Span], "Error")</f>
        <v>06-08</v>
      </c>
      <c r="N50">
        <f>_xlfn.XLOOKUP(Per_Pupil_Spending_1[[#This Row],[School Name]],ELA_New[School Name],ELA_New[Percentage of Students at Achievement Level],"")</f>
        <v>0.29809999999999998</v>
      </c>
      <c r="O50">
        <f>_xlfn.XLOOKUP(Per_Pupil_Spending_1[[#This Row],[School Name]],Math_New[School Name],Math_New[Percentage of Students at Achievement Level],"")</f>
        <v>0.52239999999999998</v>
      </c>
      <c r="P50">
        <f>_xlfn.XLOOKUP(Per_Pupil_Spending_1[[#This Row],[School Name]],Science_New[School Name],Science_New[Percentage of Students at Achievement Level],"")</f>
        <v>0.47020000000000001</v>
      </c>
      <c r="Q50">
        <f>IFERROR((Per_Pupil_Spending_1[[#This Row],[ELA Score]]-MIN(Per_Pupil_Spending_1[ELA Score]))/(MAX(Per_Pupil_Spending_1[ELA Score])-MIN(Per_Pupil_Spending_1[ELA Score])),-1)</f>
        <v>0.2640989117472245</v>
      </c>
      <c r="R50">
        <f>IFERROR((Per_Pupil_Spending_1[[#This Row],[Math Score]]-MIN(Per_Pupil_Spending_1[Math Score]))/(MAX(Per_Pupil_Spending_1[Math Score])-MIN(Per_Pupil_Spending_1[Math Score])),-1)</f>
        <v>0.18906797585974458</v>
      </c>
      <c r="S50">
        <f>IFERROR((Per_Pupil_Spending_1[[#This Row],[Science Score]]-MIN(Per_Pupil_Spending_1[Science Score]))/(MAX(Per_Pupil_Spending_1[Science Score])-MIN(Per_Pupil_Spending_1[Science Score])),-1)</f>
        <v>0.15998916883763742</v>
      </c>
      <c r="T50" s="63">
        <f>IFERROR(Per_Pupil_Spending_1[[#This Row],[Amount]]/(1-Per_Pupil_Spending_1[[#This Row],[Percent Below Achievement ELA]]),"")</f>
        <v>37369.069668043878</v>
      </c>
      <c r="U50" s="63">
        <f>IFERROR(Per_Pupil_Spending_1[[#This Row],[Amount]]/(1-Per_Pupil_Spending_1[[#This Row],[Percent Below Achievement Math]]),"")</f>
        <v>54919.074539363479</v>
      </c>
      <c r="V50" s="63">
        <f>IFERROR(Per_Pupil_Spending_1[[#This Row],[Amount]]/(1-Per_Pupil_Spending_1[[#This Row],[Percent Below Achievement Science]]),"")</f>
        <v>49508.021895054728</v>
      </c>
      <c r="W50" s="63" t="b">
        <f>Per_Pupil_Spending_1[[#This Row],[ELA Score Normalized]]=-1</f>
        <v>0</v>
      </c>
      <c r="X50" s="63" t="b">
        <f>Per_Pupil_Spending_1[[#This Row],[Math Score Normalized]]=-1</f>
        <v>0</v>
      </c>
      <c r="Y50" s="63" t="b">
        <f>Per_Pupil_Spending_1[[#This Row],[Science Score Normalized]]=-1</f>
        <v>0</v>
      </c>
    </row>
    <row r="51" spans="1:25" hidden="1">
      <c r="A51" t="s">
        <v>570</v>
      </c>
      <c r="B51">
        <v>94</v>
      </c>
      <c r="C51" t="s">
        <v>747</v>
      </c>
      <c r="D51">
        <v>101</v>
      </c>
      <c r="E51" t="s">
        <v>292</v>
      </c>
      <c r="F51" t="s">
        <v>1680</v>
      </c>
      <c r="G51" t="s">
        <v>1680</v>
      </c>
      <c r="H51" t="s">
        <v>596</v>
      </c>
      <c r="I51">
        <v>24049.33</v>
      </c>
      <c r="J51">
        <v>25787.58</v>
      </c>
      <c r="K51">
        <v>20134.14</v>
      </c>
      <c r="L51" t="str">
        <f>_xlfn.XLOOKUP(Per_Pupil_Spending_1[[#This Row],[School Name]],Maine_Schools[School Name],Maine_Schools[Comparison School Type], "Error")</f>
        <v>Non Charter</v>
      </c>
      <c r="M51" t="str">
        <f>_xlfn.XLOOKUP(Per_Pupil_Spending_1[[#This Row],[School Name]],Maine_Schools[School Name],Maine_Schools[Comparison Grade Span], "Error")</f>
        <v>03-05</v>
      </c>
      <c r="N51">
        <f>_xlfn.XLOOKUP(Per_Pupil_Spending_1[[#This Row],[School Name]],ELA_New[School Name],ELA_New[Percentage of Students at Achievement Level],"")</f>
        <v>0.27779999999999999</v>
      </c>
      <c r="O51">
        <f>_xlfn.XLOOKUP(Per_Pupil_Spending_1[[#This Row],[School Name]],Math_New[School Name],Math_New[Percentage of Students at Achievement Level],"")</f>
        <v>0.66469999999999996</v>
      </c>
      <c r="P51">
        <f>_xlfn.XLOOKUP(Per_Pupil_Spending_1[[#This Row],[School Name]],Science_New[School Name],Science_New[Percentage of Students at Achievement Level],"")</f>
        <v>0.65449999999999997</v>
      </c>
      <c r="Q51">
        <f>IFERROR((Per_Pupil_Spending_1[[#This Row],[ELA Score]]-MIN(Per_Pupil_Spending_1[ELA Score]))/(MAX(Per_Pupil_Spending_1[ELA Score])-MIN(Per_Pupil_Spending_1[ELA Score])),-1)</f>
        <v>0.23534220780374346</v>
      </c>
      <c r="R51">
        <f>IFERROR((Per_Pupil_Spending_1[[#This Row],[Math Score]]-MIN(Per_Pupil_Spending_1[Math Score]))/(MAX(Per_Pupil_Spending_1[Math Score])-MIN(Per_Pupil_Spending_1[Math Score])),-1)</f>
        <v>0.24692450555598056</v>
      </c>
      <c r="S51">
        <f>IFERROR((Per_Pupil_Spending_1[[#This Row],[Science Score]]-MIN(Per_Pupil_Spending_1[Science Score]))/(MAX(Per_Pupil_Spending_1[Science Score])-MIN(Per_Pupil_Spending_1[Science Score])),-1)</f>
        <v>0.2249416817885331</v>
      </c>
      <c r="T51" s="63">
        <f>IFERROR(Per_Pupil_Spending_1[[#This Row],[Amount]]/(1-Per_Pupil_Spending_1[[#This Row],[Percent Below Achievement ELA]]),"")</f>
        <v>33300.096926059268</v>
      </c>
      <c r="U51" s="63">
        <f>IFERROR(Per_Pupil_Spending_1[[#This Row],[Amount]]/(1-Per_Pupil_Spending_1[[#This Row],[Percent Below Achievement Math]]),"")</f>
        <v>71724.813599761401</v>
      </c>
      <c r="V51" s="63">
        <f>IFERROR(Per_Pupil_Spending_1[[#This Row],[Amount]]/(1-Per_Pupil_Spending_1[[#This Row],[Percent Below Achievement Science]]),"")</f>
        <v>69607.322720694647</v>
      </c>
      <c r="W51" s="63" t="b">
        <f>Per_Pupil_Spending_1[[#This Row],[ELA Score Normalized]]=-1</f>
        <v>0</v>
      </c>
      <c r="X51" s="63" t="b">
        <f>Per_Pupil_Spending_1[[#This Row],[Math Score Normalized]]=-1</f>
        <v>0</v>
      </c>
      <c r="Y51" s="63" t="b">
        <f>Per_Pupil_Spending_1[[#This Row],[Science Score Normalized]]=-1</f>
        <v>0</v>
      </c>
    </row>
    <row r="52" spans="1:25" hidden="1">
      <c r="A52" t="s">
        <v>570</v>
      </c>
      <c r="B52">
        <v>108</v>
      </c>
      <c r="C52" t="s">
        <v>751</v>
      </c>
      <c r="D52">
        <v>109</v>
      </c>
      <c r="E52" t="s">
        <v>120</v>
      </c>
      <c r="F52" t="s">
        <v>1680</v>
      </c>
      <c r="G52" t="s">
        <v>1680</v>
      </c>
      <c r="H52" t="s">
        <v>596</v>
      </c>
      <c r="I52">
        <v>19377.22</v>
      </c>
      <c r="J52">
        <v>18258.55</v>
      </c>
      <c r="K52">
        <v>20134.14</v>
      </c>
      <c r="L52" t="str">
        <f>_xlfn.XLOOKUP(Per_Pupil_Spending_1[[#This Row],[School Name]],Maine_Schools[School Name],Maine_Schools[Comparison School Type], "Error")</f>
        <v>Non Charter</v>
      </c>
      <c r="M52" t="str">
        <f>_xlfn.XLOOKUP(Per_Pupil_Spending_1[[#This Row],[School Name]],Maine_Schools[School Name],Maine_Schools[Comparison Grade Span], "Error")</f>
        <v>03-06</v>
      </c>
      <c r="N52">
        <f>_xlfn.XLOOKUP(Per_Pupil_Spending_1[[#This Row],[School Name]],ELA_New[School Name],ELA_New[Percentage of Students at Achievement Level],"")</f>
        <v>0.43569999999999998</v>
      </c>
      <c r="O52">
        <f>_xlfn.XLOOKUP(Per_Pupil_Spending_1[[#This Row],[School Name]],Math_New[School Name],Math_New[Percentage of Students at Achievement Level],"")</f>
        <v>0.4894</v>
      </c>
      <c r="P52" t="str">
        <f>_xlfn.XLOOKUP(Per_Pupil_Spending_1[[#This Row],[School Name]],Science_New[School Name],Science_New[Percentage of Students at Achievement Level],"")</f>
        <v/>
      </c>
      <c r="Q52">
        <f>IFERROR((Per_Pupil_Spending_1[[#This Row],[ELA Score]]-MIN(Per_Pupil_Spending_1[ELA Score]))/(MAX(Per_Pupil_Spending_1[ELA Score])-MIN(Per_Pupil_Spending_1[ELA Score])),-1)</f>
        <v>0.2426809830761873</v>
      </c>
      <c r="R52">
        <f>IFERROR((Per_Pupil_Spending_1[[#This Row],[Math Score]]-MIN(Per_Pupil_Spending_1[Math Score]))/(MAX(Per_Pupil_Spending_1[Math Score])-MIN(Per_Pupil_Spending_1[Math Score])),-1)</f>
        <v>0.13064879970692106</v>
      </c>
      <c r="S52">
        <f>IFERROR((Per_Pupil_Spending_1[[#This Row],[Science Score]]-MIN(Per_Pupil_Spending_1[Science Score]))/(MAX(Per_Pupil_Spending_1[Science Score])-MIN(Per_Pupil_Spending_1[Science Score])),-1)</f>
        <v>-1</v>
      </c>
      <c r="T52" s="63">
        <f>IFERROR(Per_Pupil_Spending_1[[#This Row],[Amount]]/(1-Per_Pupil_Spending_1[[#This Row],[Percent Below Achievement ELA]]),"")</f>
        <v>34338.507885876308</v>
      </c>
      <c r="U52" s="63">
        <f>IFERROR(Per_Pupil_Spending_1[[#This Row],[Amount]]/(1-Per_Pupil_Spending_1[[#This Row],[Percent Below Achievement Math]]),"")</f>
        <v>37949.902075989041</v>
      </c>
      <c r="V52" s="63" t="str">
        <f>IFERROR(Per_Pupil_Spending_1[[#This Row],[Amount]]/(1-Per_Pupil_Spending_1[[#This Row],[Percent Below Achievement Science]]),"")</f>
        <v/>
      </c>
      <c r="W52" s="63" t="b">
        <f>Per_Pupil_Spending_1[[#This Row],[ELA Score Normalized]]=-1</f>
        <v>0</v>
      </c>
      <c r="X52" s="63" t="b">
        <f>Per_Pupil_Spending_1[[#This Row],[Math Score Normalized]]=-1</f>
        <v>0</v>
      </c>
      <c r="Y52" s="63" t="b">
        <f>Per_Pupil_Spending_1[[#This Row],[Science Score Normalized]]=-1</f>
        <v>1</v>
      </c>
    </row>
    <row r="53" spans="1:25" hidden="1">
      <c r="A53" t="s">
        <v>570</v>
      </c>
      <c r="B53">
        <v>108</v>
      </c>
      <c r="C53" t="s">
        <v>751</v>
      </c>
      <c r="D53">
        <v>111</v>
      </c>
      <c r="E53" t="s">
        <v>10</v>
      </c>
      <c r="F53" t="s">
        <v>1680</v>
      </c>
      <c r="G53" t="s">
        <v>1680</v>
      </c>
      <c r="H53" t="s">
        <v>596</v>
      </c>
      <c r="I53">
        <v>18354.57</v>
      </c>
      <c r="J53">
        <v>18258.55</v>
      </c>
      <c r="K53">
        <v>20134.14</v>
      </c>
      <c r="L53" t="str">
        <f>_xlfn.XLOOKUP(Per_Pupil_Spending_1[[#This Row],[School Name]],Maine_Schools[School Name],Maine_Schools[Comparison School Type], "Error")</f>
        <v>Non Charter</v>
      </c>
      <c r="M53" t="str">
        <f>_xlfn.XLOOKUP(Per_Pupil_Spending_1[[#This Row],[School Name]],Maine_Schools[School Name],Maine_Schools[Comparison Grade Span], "Error")</f>
        <v>07-12</v>
      </c>
      <c r="N53">
        <f>_xlfn.XLOOKUP(Per_Pupil_Spending_1[[#This Row],[School Name]],ELA_New[School Name],ELA_New[Percentage of Students at Achievement Level],"")</f>
        <v>0.50429999999999997</v>
      </c>
      <c r="O53">
        <f>_xlfn.XLOOKUP(Per_Pupil_Spending_1[[#This Row],[School Name]],Math_New[School Name],Math_New[Percentage of Students at Achievement Level],"")</f>
        <v>0.2155</v>
      </c>
      <c r="P53">
        <f>_xlfn.XLOOKUP(Per_Pupil_Spending_1[[#This Row],[School Name]],Science_New[School Name],Science_New[Percentage of Students at Achievement Level],"")</f>
        <v>0.83120000000000005</v>
      </c>
      <c r="Q53">
        <f>IFERROR((Per_Pupil_Spending_1[[#This Row],[ELA Score]]-MIN(Per_Pupil_Spending_1[ELA Score]))/(MAX(Per_Pupil_Spending_1[ELA Score])-MIN(Per_Pupil_Spending_1[ELA Score])),-1)</f>
        <v>0.26168547733227221</v>
      </c>
      <c r="R53">
        <f>IFERROR((Per_Pupil_Spending_1[[#This Row],[Math Score]]-MIN(Per_Pupil_Spending_1[Math Score]))/(MAX(Per_Pupil_Spending_1[Math Score])-MIN(Per_Pupil_Spending_1[Math Score])),-1)</f>
        <v>8.0546380836255926E-2</v>
      </c>
      <c r="S53">
        <f>IFERROR((Per_Pupil_Spending_1[[#This Row],[Science Score]]-MIN(Per_Pupil_Spending_1[Science Score]))/(MAX(Per_Pupil_Spending_1[Science Score])-MIN(Per_Pupil_Spending_1[Science Score])),-1)</f>
        <v>0.35138788187410441</v>
      </c>
      <c r="T53" s="63">
        <f>IFERROR(Per_Pupil_Spending_1[[#This Row],[Amount]]/(1-Per_Pupil_Spending_1[[#This Row],[Percent Below Achievement ELA]]),"")</f>
        <v>37027.57716360702</v>
      </c>
      <c r="U53" s="63">
        <f>IFERROR(Per_Pupil_Spending_1[[#This Row],[Amount]]/(1-Per_Pupil_Spending_1[[#This Row],[Percent Below Achievement Math]]),"")</f>
        <v>23396.520076481836</v>
      </c>
      <c r="V53" s="63">
        <f>IFERROR(Per_Pupil_Spending_1[[#This Row],[Amount]]/(1-Per_Pupil_Spending_1[[#This Row],[Percent Below Achievement Science]]),"")</f>
        <v>108735.60426540287</v>
      </c>
      <c r="W53" s="63" t="b">
        <f>Per_Pupil_Spending_1[[#This Row],[ELA Score Normalized]]=-1</f>
        <v>0</v>
      </c>
      <c r="X53" s="63" t="b">
        <f>Per_Pupil_Spending_1[[#This Row],[Math Score Normalized]]=-1</f>
        <v>0</v>
      </c>
      <c r="Y53" s="63" t="b">
        <f>Per_Pupil_Spending_1[[#This Row],[Science Score Normalized]]=-1</f>
        <v>0</v>
      </c>
    </row>
    <row r="54" spans="1:25" hidden="1">
      <c r="A54" t="s">
        <v>570</v>
      </c>
      <c r="B54">
        <v>108</v>
      </c>
      <c r="C54" t="s">
        <v>751</v>
      </c>
      <c r="D54">
        <v>111</v>
      </c>
      <c r="E54" t="s">
        <v>10</v>
      </c>
      <c r="F54" t="s">
        <v>1680</v>
      </c>
      <c r="G54" t="s">
        <v>1680</v>
      </c>
      <c r="H54" t="s">
        <v>596</v>
      </c>
      <c r="I54">
        <v>18354.57</v>
      </c>
      <c r="J54">
        <v>18258.55</v>
      </c>
      <c r="K54">
        <v>20134.14</v>
      </c>
      <c r="L54" t="str">
        <f>_xlfn.XLOOKUP(Per_Pupil_Spending_1[[#This Row],[School Name]],Maine_Schools[School Name],Maine_Schools[Comparison School Type], "Error")</f>
        <v>Non Charter</v>
      </c>
      <c r="M54" t="str">
        <f>_xlfn.XLOOKUP(Per_Pupil_Spending_1[[#This Row],[School Name]],Maine_Schools[School Name],Maine_Schools[Comparison Grade Span], "Error")</f>
        <v>07-12</v>
      </c>
      <c r="N54">
        <f>_xlfn.XLOOKUP(Per_Pupil_Spending_1[[#This Row],[School Name]],ELA_New[School Name],ELA_New[Percentage of Students at Achievement Level],"")</f>
        <v>0.50429999999999997</v>
      </c>
      <c r="O54">
        <f>_xlfn.XLOOKUP(Per_Pupil_Spending_1[[#This Row],[School Name]],Math_New[School Name],Math_New[Percentage of Students at Achievement Level],"")</f>
        <v>0.2155</v>
      </c>
      <c r="P54">
        <f>_xlfn.XLOOKUP(Per_Pupil_Spending_1[[#This Row],[School Name]],Science_New[School Name],Science_New[Percentage of Students at Achievement Level],"")</f>
        <v>0.83120000000000005</v>
      </c>
      <c r="Q54">
        <f>IFERROR((Per_Pupil_Spending_1[[#This Row],[ELA Score]]-MIN(Per_Pupil_Spending_1[ELA Score]))/(MAX(Per_Pupil_Spending_1[ELA Score])-MIN(Per_Pupil_Spending_1[ELA Score])),-1)</f>
        <v>0.26168547733227221</v>
      </c>
      <c r="R54">
        <f>IFERROR((Per_Pupil_Spending_1[[#This Row],[Math Score]]-MIN(Per_Pupil_Spending_1[Math Score]))/(MAX(Per_Pupil_Spending_1[Math Score])-MIN(Per_Pupil_Spending_1[Math Score])),-1)</f>
        <v>8.0546380836255926E-2</v>
      </c>
      <c r="S54">
        <f>IFERROR((Per_Pupil_Spending_1[[#This Row],[Science Score]]-MIN(Per_Pupil_Spending_1[Science Score]))/(MAX(Per_Pupil_Spending_1[Science Score])-MIN(Per_Pupil_Spending_1[Science Score])),-1)</f>
        <v>0.35138788187410441</v>
      </c>
      <c r="T54" s="63">
        <f>IFERROR(Per_Pupil_Spending_1[[#This Row],[Amount]]/(1-Per_Pupil_Spending_1[[#This Row],[Percent Below Achievement ELA]]),"")</f>
        <v>37027.57716360702</v>
      </c>
      <c r="U54" s="63">
        <f>IFERROR(Per_Pupil_Spending_1[[#This Row],[Amount]]/(1-Per_Pupil_Spending_1[[#This Row],[Percent Below Achievement Math]]),"")</f>
        <v>23396.520076481836</v>
      </c>
      <c r="V54" s="63">
        <f>IFERROR(Per_Pupil_Spending_1[[#This Row],[Amount]]/(1-Per_Pupil_Spending_1[[#This Row],[Percent Below Achievement Science]]),"")</f>
        <v>108735.60426540287</v>
      </c>
      <c r="W54" s="63" t="b">
        <f>Per_Pupil_Spending_1[[#This Row],[ELA Score Normalized]]=-1</f>
        <v>0</v>
      </c>
      <c r="X54" s="63" t="b">
        <f>Per_Pupil_Spending_1[[#This Row],[Math Score Normalized]]=-1</f>
        <v>0</v>
      </c>
      <c r="Y54" s="63" t="b">
        <f>Per_Pupil_Spending_1[[#This Row],[Science Score Normalized]]=-1</f>
        <v>0</v>
      </c>
    </row>
    <row r="55" spans="1:25" hidden="1">
      <c r="A55" t="s">
        <v>570</v>
      </c>
      <c r="B55">
        <v>113</v>
      </c>
      <c r="C55" t="s">
        <v>753</v>
      </c>
      <c r="D55">
        <v>116</v>
      </c>
      <c r="E55" t="s">
        <v>243</v>
      </c>
      <c r="F55" t="s">
        <v>1680</v>
      </c>
      <c r="G55" t="s">
        <v>1680</v>
      </c>
      <c r="H55" t="s">
        <v>596</v>
      </c>
      <c r="I55">
        <v>29346.05</v>
      </c>
      <c r="J55">
        <v>27778.97</v>
      </c>
      <c r="K55">
        <v>20134.14</v>
      </c>
      <c r="L55" t="str">
        <f>_xlfn.XLOOKUP(Per_Pupil_Spending_1[[#This Row],[School Name]],Maine_Schools[School Name],Maine_Schools[Comparison School Type], "Error")</f>
        <v>Non Charter</v>
      </c>
      <c r="M55" t="str">
        <f>_xlfn.XLOOKUP(Per_Pupil_Spending_1[[#This Row],[School Name]],Maine_Schools[School Name],Maine_Schools[Comparison Grade Span], "Error")</f>
        <v>09-12</v>
      </c>
      <c r="N55">
        <f>_xlfn.XLOOKUP(Per_Pupil_Spending_1[[#This Row],[School Name]],ELA_New[School Name],ELA_New[Percentage of Students at Achievement Level],"")</f>
        <v>0.1583</v>
      </c>
      <c r="O55">
        <f>_xlfn.XLOOKUP(Per_Pupil_Spending_1[[#This Row],[School Name]],Math_New[School Name],Math_New[Percentage of Students at Achievement Level],"")</f>
        <v>0.69110000000000005</v>
      </c>
      <c r="P55">
        <f>_xlfn.XLOOKUP(Per_Pupil_Spending_1[[#This Row],[School Name]],Science_New[School Name],Science_New[Percentage of Students at Achievement Level],"")</f>
        <v>0.35189999999999999</v>
      </c>
      <c r="Q55">
        <f>IFERROR((Per_Pupil_Spending_1[[#This Row],[ELA Score]]-MIN(Per_Pupil_Spending_1[ELA Score]))/(MAX(Per_Pupil_Spending_1[ELA Score])-MIN(Per_Pupil_Spending_1[ELA Score])),-1)</f>
        <v>0.24640337480436203</v>
      </c>
      <c r="R55">
        <f>IFERROR((Per_Pupil_Spending_1[[#This Row],[Math Score]]-MIN(Per_Pupil_Spending_1[Math Score]))/(MAX(Per_Pupil_Spending_1[Math Score])-MIN(Per_Pupil_Spending_1[Math Score])),-1)</f>
        <v>0.3270593048960686</v>
      </c>
      <c r="S55">
        <f>IFERROR((Per_Pupil_Spending_1[[#This Row],[Science Score]]-MIN(Per_Pupil_Spending_1[Science Score]))/(MAX(Per_Pupil_Spending_1[Science Score])-MIN(Per_Pupil_Spending_1[Science Score])),-1)</f>
        <v>0.1463263836867412</v>
      </c>
      <c r="T55" s="63">
        <f>IFERROR(Per_Pupil_Spending_1[[#This Row],[Amount]]/(1-Per_Pupil_Spending_1[[#This Row],[Percent Below Achievement ELA]]),"")</f>
        <v>34865.213258880838</v>
      </c>
      <c r="U55" s="63">
        <f>IFERROR(Per_Pupil_Spending_1[[#This Row],[Amount]]/(1-Per_Pupil_Spending_1[[#This Row],[Percent Below Achievement Math]]),"")</f>
        <v>95001.780511492398</v>
      </c>
      <c r="V55" s="63">
        <f>IFERROR(Per_Pupil_Spending_1[[#This Row],[Amount]]/(1-Per_Pupil_Spending_1[[#This Row],[Percent Below Achievement Science]]),"")</f>
        <v>45280.126523684616</v>
      </c>
      <c r="W55" s="63" t="b">
        <f>Per_Pupil_Spending_1[[#This Row],[ELA Score Normalized]]=-1</f>
        <v>0</v>
      </c>
      <c r="X55" s="63" t="b">
        <f>Per_Pupil_Spending_1[[#This Row],[Math Score Normalized]]=-1</f>
        <v>0</v>
      </c>
      <c r="Y55" s="63" t="b">
        <f>Per_Pupil_Spending_1[[#This Row],[Science Score Normalized]]=-1</f>
        <v>0</v>
      </c>
    </row>
    <row r="56" spans="1:25" hidden="1">
      <c r="A56" t="s">
        <v>570</v>
      </c>
      <c r="B56">
        <v>113</v>
      </c>
      <c r="C56" t="s">
        <v>753</v>
      </c>
      <c r="D56">
        <v>115</v>
      </c>
      <c r="E56" t="s">
        <v>246</v>
      </c>
      <c r="F56" t="s">
        <v>1680</v>
      </c>
      <c r="G56" t="s">
        <v>1680</v>
      </c>
      <c r="H56" t="s">
        <v>596</v>
      </c>
      <c r="I56">
        <v>30521.78</v>
      </c>
      <c r="J56">
        <v>27778.97</v>
      </c>
      <c r="K56">
        <v>20134.14</v>
      </c>
      <c r="L56" t="str">
        <f>_xlfn.XLOOKUP(Per_Pupil_Spending_1[[#This Row],[School Name]],Maine_Schools[School Name],Maine_Schools[Comparison School Type], "Error")</f>
        <v>Non Charter</v>
      </c>
      <c r="M56" t="str">
        <f>_xlfn.XLOOKUP(Per_Pupil_Spending_1[[#This Row],[School Name]],Maine_Schools[School Name],Maine_Schools[Comparison Grade Span], "Error")</f>
        <v>05-08</v>
      </c>
      <c r="N56">
        <f>_xlfn.XLOOKUP(Per_Pupil_Spending_1[[#This Row],[School Name]],ELA_New[School Name],ELA_New[Percentage of Students at Achievement Level],"")</f>
        <v>0.1222</v>
      </c>
      <c r="O56">
        <f>_xlfn.XLOOKUP(Per_Pupil_Spending_1[[#This Row],[School Name]],Math_New[School Name],Math_New[Percentage of Students at Achievement Level],"")</f>
        <v>0.69820000000000004</v>
      </c>
      <c r="P56">
        <f>_xlfn.XLOOKUP(Per_Pupil_Spending_1[[#This Row],[School Name]],Science_New[School Name],Science_New[Percentage of Students at Achievement Level],"")</f>
        <v>0.4279</v>
      </c>
      <c r="Q56">
        <f>IFERROR((Per_Pupil_Spending_1[[#This Row],[ELA Score]]-MIN(Per_Pupil_Spending_1[ELA Score]))/(MAX(Per_Pupil_Spending_1[ELA Score])-MIN(Per_Pupil_Spending_1[ELA Score])),-1)</f>
        <v>0.2457358993878821</v>
      </c>
      <c r="R56">
        <f>IFERROR((Per_Pupil_Spending_1[[#This Row],[Math Score]]-MIN(Per_Pupil_Spending_1[Math Score]))/(MAX(Per_Pupil_Spending_1[Math Score])-MIN(Per_Pupil_Spending_1[Math Score])),-1)</f>
        <v>0.34816522135591527</v>
      </c>
      <c r="S56">
        <f>IFERROR((Per_Pupil_Spending_1[[#This Row],[Science Score]]-MIN(Per_Pupil_Spending_1[Science Score]))/(MAX(Per_Pupil_Spending_1[Science Score])-MIN(Per_Pupil_Spending_1[Science Score])),-1)</f>
        <v>0.17240621510656112</v>
      </c>
      <c r="T56" s="63">
        <f>IFERROR(Per_Pupil_Spending_1[[#This Row],[Amount]]/(1-Per_Pupil_Spending_1[[#This Row],[Percent Below Achievement ELA]]),"")</f>
        <v>34770.76782866256</v>
      </c>
      <c r="U56" s="63">
        <f>IFERROR(Per_Pupil_Spending_1[[#This Row],[Amount]]/(1-Per_Pupil_Spending_1[[#This Row],[Percent Below Achievement Math]]),"")</f>
        <v>101132.47183565276</v>
      </c>
      <c r="V56" s="63">
        <f>IFERROR(Per_Pupil_Spending_1[[#This Row],[Amount]]/(1-Per_Pupil_Spending_1[[#This Row],[Percent Below Achievement Science]]),"")</f>
        <v>53350.428246809992</v>
      </c>
      <c r="W56" s="63" t="b">
        <f>Per_Pupil_Spending_1[[#This Row],[ELA Score Normalized]]=-1</f>
        <v>0</v>
      </c>
      <c r="X56" s="63" t="b">
        <f>Per_Pupil_Spending_1[[#This Row],[Math Score Normalized]]=-1</f>
        <v>0</v>
      </c>
      <c r="Y56" s="63" t="b">
        <f>Per_Pupil_Spending_1[[#This Row],[Science Score Normalized]]=-1</f>
        <v>0</v>
      </c>
    </row>
    <row r="57" spans="1:25" hidden="1">
      <c r="A57" t="s">
        <v>570</v>
      </c>
      <c r="B57">
        <v>113</v>
      </c>
      <c r="C57" t="s">
        <v>753</v>
      </c>
      <c r="D57">
        <v>114</v>
      </c>
      <c r="E57" t="s">
        <v>513</v>
      </c>
      <c r="F57" t="s">
        <v>1680</v>
      </c>
      <c r="G57" t="s">
        <v>1680</v>
      </c>
      <c r="H57" t="s">
        <v>596</v>
      </c>
      <c r="I57">
        <v>24230.68</v>
      </c>
      <c r="J57">
        <v>27778.97</v>
      </c>
      <c r="K57">
        <v>20134.14</v>
      </c>
      <c r="L57" t="str">
        <f>_xlfn.XLOOKUP(Per_Pupil_Spending_1[[#This Row],[School Name]],Maine_Schools[School Name],Maine_Schools[Comparison School Type], "Error")</f>
        <v>Non Charter</v>
      </c>
      <c r="M57" t="str">
        <f>_xlfn.XLOOKUP(Per_Pupil_Spending_1[[#This Row],[School Name]],Maine_Schools[School Name],Maine_Schools[Comparison Grade Span], "Error")</f>
        <v>PK-04</v>
      </c>
      <c r="N57">
        <f>_xlfn.XLOOKUP(Per_Pupil_Spending_1[[#This Row],[School Name]],ELA_New[School Name],ELA_New[Percentage of Students at Achievement Level],"")</f>
        <v>0.13550000000000001</v>
      </c>
      <c r="O57">
        <f>_xlfn.XLOOKUP(Per_Pupil_Spending_1[[#This Row],[School Name]],Math_New[School Name],Math_New[Percentage of Students at Achievement Level],"")</f>
        <v>0.8972</v>
      </c>
      <c r="P57" t="str">
        <f>_xlfn.XLOOKUP(Per_Pupil_Spending_1[[#This Row],[School Name]],Science_New[School Name],Science_New[Percentage of Students at Achievement Level],"")</f>
        <v/>
      </c>
      <c r="Q57">
        <f>IFERROR((Per_Pupil_Spending_1[[#This Row],[ELA Score]]-MIN(Per_Pupil_Spending_1[ELA Score]))/(MAX(Per_Pupil_Spending_1[ELA Score])-MIN(Per_Pupil_Spending_1[ELA Score])),-1)</f>
        <v>0.19808652364124033</v>
      </c>
      <c r="R57">
        <f>IFERROR((Per_Pupil_Spending_1[[#This Row],[Math Score]]-MIN(Per_Pupil_Spending_1[Math Score]))/(MAX(Per_Pupil_Spending_1[Math Score])-MIN(Per_Pupil_Spending_1[Math Score])),-1)</f>
        <v>0.81146025302564007</v>
      </c>
      <c r="S57">
        <f>IFERROR((Per_Pupil_Spending_1[[#This Row],[Science Score]]-MIN(Per_Pupil_Spending_1[Science Score]))/(MAX(Per_Pupil_Spending_1[Science Score])-MIN(Per_Pupil_Spending_1[Science Score])),-1)</f>
        <v>-1</v>
      </c>
      <c r="T57" s="63">
        <f>IFERROR(Per_Pupil_Spending_1[[#This Row],[Amount]]/(1-Per_Pupil_Spending_1[[#This Row],[Percent Below Achievement ELA]]),"")</f>
        <v>28028.548293811451</v>
      </c>
      <c r="U57" s="63">
        <f>IFERROR(Per_Pupil_Spending_1[[#This Row],[Amount]]/(1-Per_Pupil_Spending_1[[#This Row],[Percent Below Achievement Math]]),"")</f>
        <v>235707.00389105058</v>
      </c>
      <c r="V57" s="63" t="str">
        <f>IFERROR(Per_Pupil_Spending_1[[#This Row],[Amount]]/(1-Per_Pupil_Spending_1[[#This Row],[Percent Below Achievement Science]]),"")</f>
        <v/>
      </c>
      <c r="W57" s="63" t="b">
        <f>Per_Pupil_Spending_1[[#This Row],[ELA Score Normalized]]=-1</f>
        <v>0</v>
      </c>
      <c r="X57" s="63" t="b">
        <f>Per_Pupil_Spending_1[[#This Row],[Math Score Normalized]]=-1</f>
        <v>0</v>
      </c>
      <c r="Y57" s="63" t="b">
        <f>Per_Pupil_Spending_1[[#This Row],[Science Score Normalized]]=-1</f>
        <v>1</v>
      </c>
    </row>
    <row r="58" spans="1:25" hidden="1">
      <c r="A58" t="s">
        <v>570</v>
      </c>
      <c r="B58">
        <v>125</v>
      </c>
      <c r="C58" t="s">
        <v>757</v>
      </c>
      <c r="D58">
        <v>126</v>
      </c>
      <c r="E58" t="s">
        <v>29</v>
      </c>
      <c r="F58" t="s">
        <v>1680</v>
      </c>
      <c r="G58" t="s">
        <v>1680</v>
      </c>
      <c r="H58" t="s">
        <v>596</v>
      </c>
      <c r="I58">
        <v>29084.73</v>
      </c>
      <c r="J58">
        <v>29084.73</v>
      </c>
      <c r="K58">
        <v>20134.14</v>
      </c>
      <c r="L58" t="str">
        <f>_xlfn.XLOOKUP(Per_Pupil_Spending_1[[#This Row],[School Name]],Maine_Schools[School Name],Maine_Schools[Comparison School Type], "Error")</f>
        <v>Non Charter</v>
      </c>
      <c r="M58" t="str">
        <f>_xlfn.XLOOKUP(Per_Pupil_Spending_1[[#This Row],[School Name]],Maine_Schools[School Name],Maine_Schools[Comparison Grade Span], "Error")</f>
        <v>03-08</v>
      </c>
      <c r="N58">
        <f>_xlfn.XLOOKUP(Per_Pupil_Spending_1[[#This Row],[School Name]],ELA_New[School Name],ELA_New[Percentage of Students at Achievement Level],"")</f>
        <v>0.22220000000000001</v>
      </c>
      <c r="O58">
        <f>_xlfn.XLOOKUP(Per_Pupil_Spending_1[[#This Row],[School Name]],Math_New[School Name],Math_New[Percentage of Students at Achievement Level],"")</f>
        <v>0.8</v>
      </c>
      <c r="P58" t="str">
        <f>_xlfn.XLOOKUP(Per_Pupil_Spending_1[[#This Row],[School Name]],Science_New[School Name],Science_New[Percentage of Students at Achievement Level],"")</f>
        <v/>
      </c>
      <c r="Q58">
        <f>IFERROR((Per_Pupil_Spending_1[[#This Row],[ELA Score]]-MIN(Per_Pupil_Spending_1[ELA Score]))/(MAX(Per_Pupil_Spending_1[ELA Score])-MIN(Per_Pupil_Spending_1[ELA Score])),-1)</f>
        <v>0.26427216551874549</v>
      </c>
      <c r="R58">
        <f>IFERROR((Per_Pupil_Spending_1[[#This Row],[Math Score]]-MIN(Per_Pupil_Spending_1[Math Score]))/(MAX(Per_Pupil_Spending_1[Math Score])-MIN(Per_Pupil_Spending_1[Math Score])),-1)</f>
        <v>0.50064491032034464</v>
      </c>
      <c r="S58">
        <f>IFERROR((Per_Pupil_Spending_1[[#This Row],[Science Score]]-MIN(Per_Pupil_Spending_1[Science Score]))/(MAX(Per_Pupil_Spending_1[Science Score])-MIN(Per_Pupil_Spending_1[Science Score])),-1)</f>
        <v>-1</v>
      </c>
      <c r="T58" s="63">
        <f>IFERROR(Per_Pupil_Spending_1[[#This Row],[Amount]]/(1-Per_Pupil_Spending_1[[#This Row],[Percent Below Achievement ELA]]),"")</f>
        <v>37393.584469015172</v>
      </c>
      <c r="U58" s="63">
        <f>IFERROR(Per_Pupil_Spending_1[[#This Row],[Amount]]/(1-Per_Pupil_Spending_1[[#This Row],[Percent Below Achievement Math]]),"")</f>
        <v>145423.65000000002</v>
      </c>
      <c r="V58" s="63" t="str">
        <f>IFERROR(Per_Pupil_Spending_1[[#This Row],[Amount]]/(1-Per_Pupil_Spending_1[[#This Row],[Percent Below Achievement Science]]),"")</f>
        <v/>
      </c>
      <c r="W58" s="63" t="b">
        <f>Per_Pupil_Spending_1[[#This Row],[ELA Score Normalized]]=-1</f>
        <v>0</v>
      </c>
      <c r="X58" s="63" t="b">
        <f>Per_Pupil_Spending_1[[#This Row],[Math Score Normalized]]=-1</f>
        <v>0</v>
      </c>
      <c r="Y58" s="63" t="b">
        <f>Per_Pupil_Spending_1[[#This Row],[Science Score Normalized]]=-1</f>
        <v>1</v>
      </c>
    </row>
    <row r="59" spans="1:25" hidden="1">
      <c r="A59" t="s">
        <v>570</v>
      </c>
      <c r="B59">
        <v>127</v>
      </c>
      <c r="C59" t="s">
        <v>759</v>
      </c>
      <c r="D59">
        <v>128</v>
      </c>
      <c r="E59" t="s">
        <v>44</v>
      </c>
      <c r="F59" t="s">
        <v>1680</v>
      </c>
      <c r="G59" t="s">
        <v>1680</v>
      </c>
      <c r="H59" t="s">
        <v>596</v>
      </c>
      <c r="I59">
        <v>29350.04</v>
      </c>
      <c r="J59">
        <v>29350.04</v>
      </c>
      <c r="K59">
        <v>20134.14</v>
      </c>
      <c r="L59" t="str">
        <f>_xlfn.XLOOKUP(Per_Pupil_Spending_1[[#This Row],[School Name]],Maine_Schools[School Name],Maine_Schools[Comparison School Type], "Error")</f>
        <v>Non Charter</v>
      </c>
      <c r="M59" t="str">
        <f>_xlfn.XLOOKUP(Per_Pupil_Spending_1[[#This Row],[School Name]],Maine_Schools[School Name],Maine_Schools[Comparison Grade Span], "Error")</f>
        <v>03-08</v>
      </c>
      <c r="N59">
        <f>_xlfn.XLOOKUP(Per_Pupil_Spending_1[[#This Row],[School Name]],ELA_New[School Name],ELA_New[Percentage of Students at Achievement Level],"")</f>
        <v>0.68</v>
      </c>
      <c r="O59">
        <f>_xlfn.XLOOKUP(Per_Pupil_Spending_1[[#This Row],[School Name]],Math_New[School Name],Math_New[Percentage of Students at Achievement Level],"")</f>
        <v>0.2</v>
      </c>
      <c r="P59" t="str">
        <f>_xlfn.XLOOKUP(Per_Pupil_Spending_1[[#This Row],[School Name]],Science_New[School Name],Science_New[Percentage of Students at Achievement Level],"")</f>
        <v/>
      </c>
      <c r="Q59">
        <f>IFERROR((Per_Pupil_Spending_1[[#This Row],[ELA Score]]-MIN(Per_Pupil_Spending_1[ELA Score]))/(MAX(Per_Pupil_Spending_1[ELA Score])-MIN(Per_Pupil_Spending_1[ELA Score])),-1)</f>
        <v>0.64820599734902873</v>
      </c>
      <c r="R59">
        <f>IFERROR((Per_Pupil_Spending_1[[#This Row],[Math Score]]-MIN(Per_Pupil_Spending_1[Math Score]))/(MAX(Per_Pupil_Spending_1[Math Score])-MIN(Per_Pupil_Spending_1[Math Score])),-1)</f>
        <v>0.126302944394692</v>
      </c>
      <c r="S59">
        <f>IFERROR((Per_Pupil_Spending_1[[#This Row],[Science Score]]-MIN(Per_Pupil_Spending_1[Science Score]))/(MAX(Per_Pupil_Spending_1[Science Score])-MIN(Per_Pupil_Spending_1[Science Score])),-1)</f>
        <v>-1</v>
      </c>
      <c r="T59" s="63">
        <f>IFERROR(Per_Pupil_Spending_1[[#This Row],[Amount]]/(1-Per_Pupil_Spending_1[[#This Row],[Percent Below Achievement ELA]]),"")</f>
        <v>91718.875000000015</v>
      </c>
      <c r="U59" s="63">
        <f>IFERROR(Per_Pupil_Spending_1[[#This Row],[Amount]]/(1-Per_Pupil_Spending_1[[#This Row],[Percent Below Achievement Math]]),"")</f>
        <v>36687.549999999996</v>
      </c>
      <c r="V59" s="63" t="str">
        <f>IFERROR(Per_Pupil_Spending_1[[#This Row],[Amount]]/(1-Per_Pupil_Spending_1[[#This Row],[Percent Below Achievement Science]]),"")</f>
        <v/>
      </c>
      <c r="W59" s="63" t="b">
        <f>Per_Pupil_Spending_1[[#This Row],[ELA Score Normalized]]=-1</f>
        <v>0</v>
      </c>
      <c r="X59" s="63" t="b">
        <f>Per_Pupil_Spending_1[[#This Row],[Math Score Normalized]]=-1</f>
        <v>0</v>
      </c>
      <c r="Y59" s="63" t="b">
        <f>Per_Pupil_Spending_1[[#This Row],[Science Score Normalized]]=-1</f>
        <v>1</v>
      </c>
    </row>
    <row r="60" spans="1:25" hidden="1">
      <c r="A60" t="s">
        <v>570</v>
      </c>
      <c r="B60">
        <v>1628</v>
      </c>
      <c r="C60" t="s">
        <v>765</v>
      </c>
      <c r="D60">
        <v>755</v>
      </c>
      <c r="E60" t="s">
        <v>275</v>
      </c>
      <c r="F60" t="s">
        <v>1680</v>
      </c>
      <c r="G60" t="s">
        <v>1680</v>
      </c>
      <c r="H60" t="s">
        <v>596</v>
      </c>
      <c r="I60">
        <v>23482.29</v>
      </c>
      <c r="J60">
        <v>23482.29</v>
      </c>
      <c r="K60">
        <v>20134.14</v>
      </c>
      <c r="L60" t="str">
        <f>_xlfn.XLOOKUP(Per_Pupil_Spending_1[[#This Row],[School Name]],Maine_Schools[School Name],Maine_Schools[Comparison School Type], "Error")</f>
        <v>Non Charter</v>
      </c>
      <c r="M60" t="str">
        <f>_xlfn.XLOOKUP(Per_Pupil_Spending_1[[#This Row],[School Name]],Maine_Schools[School Name],Maine_Schools[Comparison Grade Span], "Error")</f>
        <v>03-08</v>
      </c>
      <c r="N60">
        <f>_xlfn.XLOOKUP(Per_Pupil_Spending_1[[#This Row],[School Name]],ELA_New[School Name],ELA_New[Percentage of Students at Achievement Level],"")</f>
        <v>0.22409999999999999</v>
      </c>
      <c r="O60">
        <f>_xlfn.XLOOKUP(Per_Pupil_Spending_1[[#This Row],[School Name]],Math_New[School Name],Math_New[Percentage of Students at Achievement Level],"")</f>
        <v>0.51719999999999999</v>
      </c>
      <c r="P60" t="str">
        <f>_xlfn.XLOOKUP(Per_Pupil_Spending_1[[#This Row],[School Name]],Science_New[School Name],Science_New[Percentage of Students at Achievement Level],"")</f>
        <v/>
      </c>
      <c r="Q60">
        <f>IFERROR((Per_Pupil_Spending_1[[#This Row],[ELA Score]]-MIN(Per_Pupil_Spending_1[ELA Score]))/(MAX(Per_Pupil_Spending_1[ELA Score])-MIN(Per_Pupil_Spending_1[ELA Score])),-1)</f>
        <v>0.21388928123997725</v>
      </c>
      <c r="R60">
        <f>IFERROR((Per_Pupil_Spending_1[[#This Row],[Math Score]]-MIN(Per_Pupil_Spending_1[Math Score]))/(MAX(Per_Pupil_Spending_1[Math Score])-MIN(Per_Pupil_Spending_1[Math Score])),-1)</f>
        <v>0.16744336775098892</v>
      </c>
      <c r="S60">
        <f>IFERROR((Per_Pupil_Spending_1[[#This Row],[Science Score]]-MIN(Per_Pupil_Spending_1[Science Score]))/(MAX(Per_Pupil_Spending_1[Science Score])-MIN(Per_Pupil_Spending_1[Science Score])),-1)</f>
        <v>-1</v>
      </c>
      <c r="T60" s="63">
        <f>IFERROR(Per_Pupil_Spending_1[[#This Row],[Amount]]/(1-Per_Pupil_Spending_1[[#This Row],[Percent Below Achievement ELA]]),"")</f>
        <v>30264.583064827941</v>
      </c>
      <c r="U60" s="63">
        <f>IFERROR(Per_Pupil_Spending_1[[#This Row],[Amount]]/(1-Per_Pupil_Spending_1[[#This Row],[Percent Below Achievement Math]]),"")</f>
        <v>48637.717481358741</v>
      </c>
      <c r="V60" s="63" t="str">
        <f>IFERROR(Per_Pupil_Spending_1[[#This Row],[Amount]]/(1-Per_Pupil_Spending_1[[#This Row],[Percent Below Achievement Science]]),"")</f>
        <v/>
      </c>
      <c r="W60" s="63" t="b">
        <f>Per_Pupil_Spending_1[[#This Row],[ELA Score Normalized]]=-1</f>
        <v>0</v>
      </c>
      <c r="X60" s="63" t="b">
        <f>Per_Pupil_Spending_1[[#This Row],[Math Score Normalized]]=-1</f>
        <v>0</v>
      </c>
      <c r="Y60" s="63" t="b">
        <f>Per_Pupil_Spending_1[[#This Row],[Science Score Normalized]]=-1</f>
        <v>1</v>
      </c>
    </row>
    <row r="61" spans="1:25">
      <c r="A61" t="s">
        <v>570</v>
      </c>
      <c r="B61">
        <v>1510</v>
      </c>
      <c r="C61" t="s">
        <v>573</v>
      </c>
      <c r="D61">
        <v>1828</v>
      </c>
      <c r="E61" s="64" t="s">
        <v>645</v>
      </c>
      <c r="F61" t="s">
        <v>1680</v>
      </c>
      <c r="G61" t="s">
        <v>1680</v>
      </c>
      <c r="H61" t="s">
        <v>596</v>
      </c>
      <c r="I61">
        <v>12330.21</v>
      </c>
      <c r="J61">
        <v>12200.67</v>
      </c>
      <c r="K61">
        <v>20134.14</v>
      </c>
      <c r="L61" t="str">
        <f>_xlfn.XLOOKUP(Per_Pupil_Spending_1[[#This Row],[School Name]],Maine_Schools[School Name],Maine_Schools[Comparison School Type], "Error")</f>
        <v>Charter</v>
      </c>
      <c r="M61" t="str">
        <f>_xlfn.XLOOKUP(Per_Pupil_Spending_1[[#This Row],[School Name]],Maine_Schools[School Name],Maine_Schools[Comparison Grade Span], "Error")</f>
        <v>06-12</v>
      </c>
      <c r="N61">
        <f>_xlfn.XLOOKUP(Per_Pupil_Spending_1[[#This Row],[School Name]],ELA_New[School Name],ELA_New[Percentage of Students at Achievement Level],"")</f>
        <v>0.49249999999999999</v>
      </c>
      <c r="O61">
        <f>_xlfn.XLOOKUP(Per_Pupil_Spending_1[[#This Row],[School Name]],Math_New[School Name],Math_New[Percentage of Students at Achievement Level],"")</f>
        <v>0.1343</v>
      </c>
      <c r="P61">
        <f>_xlfn.XLOOKUP(Per_Pupil_Spending_1[[#This Row],[School Name]],Science_New[School Name],Science_New[Percentage of Students at Achievement Level],"")</f>
        <v>0.76359999999999995</v>
      </c>
      <c r="Q61">
        <f>IFERROR((Per_Pupil_Spending_1[[#This Row],[ELA Score]]-MIN(Per_Pupil_Spending_1[ELA Score]))/(MAX(Per_Pupil_Spending_1[ELA Score])-MIN(Per_Pupil_Spending_1[ELA Score])),-1)</f>
        <v>0.17170729731541112</v>
      </c>
      <c r="R61">
        <f>IFERROR((Per_Pupil_Spending_1[[#This Row],[Math Score]]-MIN(Per_Pupil_Spending_1[Math Score]))/(MAX(Per_Pupil_Spending_1[Math Score])-MIN(Per_Pupil_Spending_1[Math Score])),-1)</f>
        <v>4.90340561793935E-2</v>
      </c>
      <c r="S61">
        <f>IFERROR((Per_Pupil_Spending_1[[#This Row],[Science Score]]-MIN(Per_Pupil_Spending_1[Science Score]))/(MAX(Per_Pupil_Spending_1[Science Score])-MIN(Per_Pupil_Spending_1[Science Score])),-1)</f>
        <v>0.16855359077328239</v>
      </c>
      <c r="T61" s="63">
        <f>IFERROR(Per_Pupil_Spending_1[[#This Row],[Amount]]/(1-Per_Pupil_Spending_1[[#This Row],[Percent Below Achievement ELA]]),"")</f>
        <v>24295.980295566496</v>
      </c>
      <c r="U61" s="63">
        <f>IFERROR(Per_Pupil_Spending_1[[#This Row],[Amount]]/(1-Per_Pupil_Spending_1[[#This Row],[Percent Below Achievement Math]]),"")</f>
        <v>14243.051865542335</v>
      </c>
      <c r="V61" s="63">
        <f>IFERROR(Per_Pupil_Spending_1[[#This Row],[Amount]]/(1-Per_Pupil_Spending_1[[#This Row],[Percent Below Achievement Science]]),"")</f>
        <v>52158.248730964449</v>
      </c>
      <c r="W61" s="63" t="b">
        <f>Per_Pupil_Spending_1[[#This Row],[ELA Score Normalized]]=-1</f>
        <v>0</v>
      </c>
      <c r="X61" s="63" t="b">
        <f>Per_Pupil_Spending_1[[#This Row],[Math Score Normalized]]=-1</f>
        <v>0</v>
      </c>
      <c r="Y61" s="63" t="b">
        <f>Per_Pupil_Spending_1[[#This Row],[Science Score Normalized]]=-1</f>
        <v>0</v>
      </c>
    </row>
    <row r="62" spans="1:25">
      <c r="A62" t="s">
        <v>570</v>
      </c>
      <c r="B62">
        <v>1510</v>
      </c>
      <c r="C62" t="s">
        <v>573</v>
      </c>
      <c r="D62">
        <v>1511</v>
      </c>
      <c r="E62" s="64" t="s">
        <v>666</v>
      </c>
      <c r="F62" t="s">
        <v>1680</v>
      </c>
      <c r="G62" t="s">
        <v>1680</v>
      </c>
      <c r="H62" t="s">
        <v>596</v>
      </c>
      <c r="I62">
        <v>11788.9</v>
      </c>
      <c r="J62">
        <v>12200.67</v>
      </c>
      <c r="K62">
        <v>20134.14</v>
      </c>
      <c r="L62" t="str">
        <f>_xlfn.XLOOKUP(Per_Pupil_Spending_1[[#This Row],[School Name]],Maine_Schools[School Name],Maine_Schools[Comparison School Type], "Error")</f>
        <v>Charter</v>
      </c>
      <c r="M62" t="str">
        <f>_xlfn.XLOOKUP(Per_Pupil_Spending_1[[#This Row],[School Name]],Maine_Schools[School Name],Maine_Schools[Comparison Grade Span], "Error")</f>
        <v>03-08</v>
      </c>
      <c r="N62">
        <f>_xlfn.XLOOKUP(Per_Pupil_Spending_1[[#This Row],[School Name]],ELA_New[School Name],ELA_New[Percentage of Students at Achievement Level],"")</f>
        <v>0.58140000000000003</v>
      </c>
      <c r="O62">
        <f>_xlfn.XLOOKUP(Per_Pupil_Spending_1[[#This Row],[School Name]],Math_New[School Name],Math_New[Percentage of Students at Achievement Level],"")</f>
        <v>0.2442</v>
      </c>
      <c r="P62" t="str">
        <f>_xlfn.XLOOKUP(Per_Pupil_Spending_1[[#This Row],[School Name]],Science_New[School Name],Science_New[Percentage of Students at Achievement Level],"")</f>
        <v/>
      </c>
      <c r="Q62">
        <f>IFERROR((Per_Pupil_Spending_1[[#This Row],[ELA Score]]-MIN(Per_Pupil_Spending_1[ELA Score]))/(MAX(Per_Pupil_Spending_1[ELA Score])-MIN(Per_Pupil_Spending_1[ELA Score])),-1)</f>
        <v>0.19903451072435829</v>
      </c>
      <c r="R62">
        <f>IFERROR((Per_Pupil_Spending_1[[#This Row],[Math Score]]-MIN(Per_Pupil_Spending_1[Math Score]))/(MAX(Per_Pupil_Spending_1[Math Score])-MIN(Per_Pupil_Spending_1[Math Score])),-1)</f>
        <v>5.3698377139798845E-2</v>
      </c>
      <c r="S62">
        <f>IFERROR((Per_Pupil_Spending_1[[#This Row],[Science Score]]-MIN(Per_Pupil_Spending_1[Science Score]))/(MAX(Per_Pupil_Spending_1[Science Score])-MIN(Per_Pupil_Spending_1[Science Score])),-1)</f>
        <v>-1</v>
      </c>
      <c r="T62" s="63">
        <f>IFERROR(Per_Pupil_Spending_1[[#This Row],[Amount]]/(1-Per_Pupil_Spending_1[[#This Row],[Percent Below Achievement ELA]]),"")</f>
        <v>28162.685140946011</v>
      </c>
      <c r="U62" s="63">
        <f>IFERROR(Per_Pupil_Spending_1[[#This Row],[Amount]]/(1-Per_Pupil_Spending_1[[#This Row],[Percent Below Achievement Math]]),"")</f>
        <v>15597.909499867688</v>
      </c>
      <c r="V62" s="63" t="str">
        <f>IFERROR(Per_Pupil_Spending_1[[#This Row],[Amount]]/(1-Per_Pupil_Spending_1[[#This Row],[Percent Below Achievement Science]]),"")</f>
        <v/>
      </c>
      <c r="W62" s="63" t="b">
        <f>Per_Pupil_Spending_1[[#This Row],[ELA Score Normalized]]=-1</f>
        <v>0</v>
      </c>
      <c r="X62" s="63" t="b">
        <f>Per_Pupil_Spending_1[[#This Row],[Math Score Normalized]]=-1</f>
        <v>0</v>
      </c>
      <c r="Y62" s="63" t="b">
        <f>Per_Pupil_Spending_1[[#This Row],[Science Score Normalized]]=-1</f>
        <v>1</v>
      </c>
    </row>
    <row r="63" spans="1:25" hidden="1">
      <c r="A63" t="s">
        <v>570</v>
      </c>
      <c r="B63">
        <v>1411</v>
      </c>
      <c r="C63" t="s">
        <v>769</v>
      </c>
      <c r="D63">
        <v>997</v>
      </c>
      <c r="E63" t="s">
        <v>88</v>
      </c>
      <c r="F63" t="s">
        <v>1680</v>
      </c>
      <c r="G63" t="s">
        <v>1680</v>
      </c>
      <c r="H63" t="s">
        <v>596</v>
      </c>
      <c r="I63">
        <v>32656.32</v>
      </c>
      <c r="J63">
        <v>32656.32</v>
      </c>
      <c r="K63">
        <v>20134.14</v>
      </c>
      <c r="L63" t="str">
        <f>_xlfn.XLOOKUP(Per_Pupil_Spending_1[[#This Row],[School Name]],Maine_Schools[School Name],Maine_Schools[Comparison School Type], "Error")</f>
        <v>Non Charter</v>
      </c>
      <c r="M63" t="str">
        <f>_xlfn.XLOOKUP(Per_Pupil_Spending_1[[#This Row],[School Name]],Maine_Schools[School Name],Maine_Schools[Comparison Grade Span], "Error")</f>
        <v>03-08</v>
      </c>
      <c r="N63">
        <f>_xlfn.XLOOKUP(Per_Pupil_Spending_1[[#This Row],[School Name]],ELA_New[School Name],ELA_New[Percentage of Students at Achievement Level],"")</f>
        <v>0.30769999999999997</v>
      </c>
      <c r="O63">
        <f>_xlfn.XLOOKUP(Per_Pupil_Spending_1[[#This Row],[School Name]],Math_New[School Name],Math_New[Percentage of Students at Achievement Level],"")</f>
        <v>0.53849999999999998</v>
      </c>
      <c r="P63" t="str">
        <f>_xlfn.XLOOKUP(Per_Pupil_Spending_1[[#This Row],[School Name]],Science_New[School Name],Science_New[Percentage of Students at Achievement Level],"")</f>
        <v/>
      </c>
      <c r="Q63">
        <f>IFERROR((Per_Pupil_Spending_1[[#This Row],[ELA Score]]-MIN(Per_Pupil_Spending_1[ELA Score]))/(MAX(Per_Pupil_Spending_1[ELA Score])-MIN(Per_Pupil_Spending_1[ELA Score])),-1)</f>
        <v>0.33337055433641066</v>
      </c>
      <c r="R63">
        <f>IFERROR((Per_Pupil_Spending_1[[#This Row],[Math Score]]-MIN(Per_Pupil_Spending_1[Math Score]))/(MAX(Per_Pupil_Spending_1[Math Score])-MIN(Per_Pupil_Spending_1[Math Score])),-1)</f>
        <v>0.24360730218551957</v>
      </c>
      <c r="S63">
        <f>IFERROR((Per_Pupil_Spending_1[[#This Row],[Science Score]]-MIN(Per_Pupil_Spending_1[Science Score]))/(MAX(Per_Pupil_Spending_1[Science Score])-MIN(Per_Pupil_Spending_1[Science Score])),-1)</f>
        <v>-1</v>
      </c>
      <c r="T63" s="63">
        <f>IFERROR(Per_Pupil_Spending_1[[#This Row],[Amount]]/(1-Per_Pupil_Spending_1[[#This Row],[Percent Below Achievement ELA]]),"")</f>
        <v>47170.764119601328</v>
      </c>
      <c r="U63" s="63">
        <f>IFERROR(Per_Pupil_Spending_1[[#This Row],[Amount]]/(1-Per_Pupil_Spending_1[[#This Row],[Percent Below Achievement Math]]),"")</f>
        <v>70761.256771397617</v>
      </c>
      <c r="V63" s="63" t="str">
        <f>IFERROR(Per_Pupil_Spending_1[[#This Row],[Amount]]/(1-Per_Pupil_Spending_1[[#This Row],[Percent Below Achievement Science]]),"")</f>
        <v/>
      </c>
      <c r="W63" s="63" t="b">
        <f>Per_Pupil_Spending_1[[#This Row],[ELA Score Normalized]]=-1</f>
        <v>0</v>
      </c>
      <c r="X63" s="63" t="b">
        <f>Per_Pupil_Spending_1[[#This Row],[Math Score Normalized]]=-1</f>
        <v>0</v>
      </c>
      <c r="Y63" s="63" t="b">
        <f>Per_Pupil_Spending_1[[#This Row],[Science Score Normalized]]=-1</f>
        <v>1</v>
      </c>
    </row>
    <row r="64" spans="1:25" hidden="1">
      <c r="A64" t="s">
        <v>570</v>
      </c>
      <c r="B64">
        <v>1661</v>
      </c>
      <c r="C64" t="s">
        <v>771</v>
      </c>
      <c r="D64">
        <v>146</v>
      </c>
      <c r="E64" t="s">
        <v>307</v>
      </c>
      <c r="F64" t="s">
        <v>1680</v>
      </c>
      <c r="G64" t="s">
        <v>1680</v>
      </c>
      <c r="H64" t="s">
        <v>596</v>
      </c>
      <c r="I64">
        <v>29063.29</v>
      </c>
      <c r="J64">
        <v>29063.29</v>
      </c>
      <c r="K64">
        <v>20134.14</v>
      </c>
      <c r="L64" t="str">
        <f>_xlfn.XLOOKUP(Per_Pupil_Spending_1[[#This Row],[School Name]],Maine_Schools[School Name],Maine_Schools[Comparison School Type], "Error")</f>
        <v>Non Charter</v>
      </c>
      <c r="M64" t="str">
        <f>_xlfn.XLOOKUP(Per_Pupil_Spending_1[[#This Row],[School Name]],Maine_Schools[School Name],Maine_Schools[Comparison Grade Span], "Error")</f>
        <v>PK-05</v>
      </c>
      <c r="N64">
        <f>_xlfn.XLOOKUP(Per_Pupil_Spending_1[[#This Row],[School Name]],ELA_New[School Name],ELA_New[Percentage of Students at Achievement Level],"")</f>
        <v>0.4259</v>
      </c>
      <c r="O64">
        <f>_xlfn.XLOOKUP(Per_Pupil_Spending_1[[#This Row],[School Name]],Math_New[School Name],Math_New[Percentage of Students at Achievement Level],"")</f>
        <v>0.55559999999999998</v>
      </c>
      <c r="P64" t="str">
        <f>_xlfn.XLOOKUP(Per_Pupil_Spending_1[[#This Row],[School Name]],Science_New[School Name],Science_New[Percentage of Students at Achievement Level],"")</f>
        <v/>
      </c>
      <c r="Q64">
        <f>IFERROR((Per_Pupil_Spending_1[[#This Row],[ELA Score]]-MIN(Per_Pupil_Spending_1[ELA Score]))/(MAX(Per_Pupil_Spending_1[ELA Score])-MIN(Per_Pupil_Spending_1[ELA Score])),-1)</f>
        <v>0.35777628836409442</v>
      </c>
      <c r="R64">
        <f>IFERROR((Per_Pupil_Spending_1[[#This Row],[Math Score]]-MIN(Per_Pupil_Spending_1[Math Score]))/(MAX(Per_Pupil_Spending_1[Math Score])-MIN(Per_Pupil_Spending_1[Math Score])),-1)</f>
        <v>0.22514665014947274</v>
      </c>
      <c r="S64">
        <f>IFERROR((Per_Pupil_Spending_1[[#This Row],[Science Score]]-MIN(Per_Pupil_Spending_1[Science Score]))/(MAX(Per_Pupil_Spending_1[Science Score])-MIN(Per_Pupil_Spending_1[Science Score])),-1)</f>
        <v>-1</v>
      </c>
      <c r="T64" s="63">
        <f>IFERROR(Per_Pupil_Spending_1[[#This Row],[Amount]]/(1-Per_Pupil_Spending_1[[#This Row],[Percent Below Achievement ELA]]),"")</f>
        <v>50624.08987981188</v>
      </c>
      <c r="U64" s="63">
        <f>IFERROR(Per_Pupil_Spending_1[[#This Row],[Amount]]/(1-Per_Pupil_Spending_1[[#This Row],[Percent Below Achievement Math]]),"")</f>
        <v>65398.942394239421</v>
      </c>
      <c r="V64" s="63" t="str">
        <f>IFERROR(Per_Pupil_Spending_1[[#This Row],[Amount]]/(1-Per_Pupil_Spending_1[[#This Row],[Percent Below Achievement Science]]),"")</f>
        <v/>
      </c>
      <c r="W64" s="63" t="b">
        <f>Per_Pupil_Spending_1[[#This Row],[ELA Score Normalized]]=-1</f>
        <v>0</v>
      </c>
      <c r="X64" s="63" t="b">
        <f>Per_Pupil_Spending_1[[#This Row],[Math Score Normalized]]=-1</f>
        <v>0</v>
      </c>
      <c r="Y64" s="63" t="b">
        <f>Per_Pupil_Spending_1[[#This Row],[Science Score Normalized]]=-1</f>
        <v>1</v>
      </c>
    </row>
    <row r="65" spans="1:25" hidden="1">
      <c r="A65" t="s">
        <v>570</v>
      </c>
      <c r="B65">
        <v>148</v>
      </c>
      <c r="C65" t="s">
        <v>773</v>
      </c>
      <c r="D65">
        <v>149</v>
      </c>
      <c r="E65" t="s">
        <v>308</v>
      </c>
      <c r="F65" t="s">
        <v>1680</v>
      </c>
      <c r="G65" t="s">
        <v>1680</v>
      </c>
      <c r="H65" t="s">
        <v>596</v>
      </c>
      <c r="I65">
        <v>24666.02</v>
      </c>
      <c r="J65">
        <v>24666.02</v>
      </c>
      <c r="K65">
        <v>20134.14</v>
      </c>
      <c r="L65" t="str">
        <f>_xlfn.XLOOKUP(Per_Pupil_Spending_1[[#This Row],[School Name]],Maine_Schools[School Name],Maine_Schools[Comparison School Type], "Error")</f>
        <v>Non Charter</v>
      </c>
      <c r="M65" t="str">
        <f>_xlfn.XLOOKUP(Per_Pupil_Spending_1[[#This Row],[School Name]],Maine_Schools[School Name],Maine_Schools[Comparison Grade Span], "Error")</f>
        <v>03-08</v>
      </c>
      <c r="N65">
        <f>_xlfn.XLOOKUP(Per_Pupil_Spending_1[[#This Row],[School Name]],ELA_New[School Name],ELA_New[Percentage of Students at Achievement Level],"")</f>
        <v>0.20830000000000001</v>
      </c>
      <c r="O65">
        <f>_xlfn.XLOOKUP(Per_Pupil_Spending_1[[#This Row],[School Name]],Math_New[School Name],Math_New[Percentage of Students at Achievement Level],"")</f>
        <v>0.57289999999999996</v>
      </c>
      <c r="P65">
        <f>_xlfn.XLOOKUP(Per_Pupil_Spending_1[[#This Row],[School Name]],Science_New[School Name],Science_New[Percentage of Students at Achievement Level],"")</f>
        <v>0.52780000000000005</v>
      </c>
      <c r="Q65">
        <f>IFERROR((Per_Pupil_Spending_1[[#This Row],[ELA Score]]-MIN(Per_Pupil_Spending_1[ELA Score]))/(MAX(Per_Pupil_Spending_1[ELA Score])-MIN(Per_Pupil_Spending_1[ELA Score])),-1)</f>
        <v>0.22018755049630545</v>
      </c>
      <c r="R65">
        <f>IFERROR((Per_Pupil_Spending_1[[#This Row],[Math Score]]-MIN(Per_Pupil_Spending_1[Math Score]))/(MAX(Per_Pupil_Spending_1[Math Score])-MIN(Per_Pupil_Spending_1[Math Score])),-1)</f>
        <v>0.19882192412318708</v>
      </c>
      <c r="S65">
        <f>IFERROR((Per_Pupil_Spending_1[[#This Row],[Science Score]]-MIN(Per_Pupil_Spending_1[Science Score]))/(MAX(Per_Pupil_Spending_1[Science Score])-MIN(Per_Pupil_Spending_1[Science Score])),-1)</f>
        <v>0.16880608761037039</v>
      </c>
      <c r="T65" s="63">
        <f>IFERROR(Per_Pupil_Spending_1[[#This Row],[Amount]]/(1-Per_Pupil_Spending_1[[#This Row],[Percent Below Achievement ELA]]),"")</f>
        <v>31155.766073007453</v>
      </c>
      <c r="U65" s="63">
        <f>IFERROR(Per_Pupil_Spending_1[[#This Row],[Amount]]/(1-Per_Pupil_Spending_1[[#This Row],[Percent Below Achievement Math]]),"")</f>
        <v>57752.329665183795</v>
      </c>
      <c r="V65" s="63">
        <f>IFERROR(Per_Pupil_Spending_1[[#This Row],[Amount]]/(1-Per_Pupil_Spending_1[[#This Row],[Percent Below Achievement Science]]),"")</f>
        <v>52236.382888606531</v>
      </c>
      <c r="W65" s="63" t="b">
        <f>Per_Pupil_Spending_1[[#This Row],[ELA Score Normalized]]=-1</f>
        <v>0</v>
      </c>
      <c r="X65" s="63" t="b">
        <f>Per_Pupil_Spending_1[[#This Row],[Math Score Normalized]]=-1</f>
        <v>0</v>
      </c>
      <c r="Y65" s="63" t="b">
        <f>Per_Pupil_Spending_1[[#This Row],[Science Score Normalized]]=-1</f>
        <v>0</v>
      </c>
    </row>
    <row r="66" spans="1:25" hidden="1">
      <c r="A66" t="s">
        <v>570</v>
      </c>
      <c r="B66">
        <v>1049</v>
      </c>
      <c r="C66" t="s">
        <v>775</v>
      </c>
      <c r="D66">
        <v>1052</v>
      </c>
      <c r="E66" t="s">
        <v>51</v>
      </c>
      <c r="F66" t="s">
        <v>1680</v>
      </c>
      <c r="G66" t="s">
        <v>1680</v>
      </c>
      <c r="H66" t="s">
        <v>596</v>
      </c>
      <c r="I66">
        <v>23651.08</v>
      </c>
      <c r="J66">
        <v>26275.24</v>
      </c>
      <c r="K66">
        <v>20134.14</v>
      </c>
      <c r="L66" t="str">
        <f>_xlfn.XLOOKUP(Per_Pupil_Spending_1[[#This Row],[School Name]],Maine_Schools[School Name],Maine_Schools[Comparison School Type], "Error")</f>
        <v>Non Charter</v>
      </c>
      <c r="M66" t="str">
        <f>_xlfn.XLOOKUP(Per_Pupil_Spending_1[[#This Row],[School Name]],Maine_Schools[School Name],Maine_Schools[Comparison Grade Span], "Error")</f>
        <v>03-08</v>
      </c>
      <c r="N66">
        <f>_xlfn.XLOOKUP(Per_Pupil_Spending_1[[#This Row],[School Name]],ELA_New[School Name],ELA_New[Percentage of Students at Achievement Level],"")</f>
        <v>0.50980000000000003</v>
      </c>
      <c r="O66">
        <f>_xlfn.XLOOKUP(Per_Pupil_Spending_1[[#This Row],[School Name]],Math_New[School Name],Math_New[Percentage of Students at Achievement Level],"")</f>
        <v>0.26619999999999999</v>
      </c>
      <c r="P66">
        <f>_xlfn.XLOOKUP(Per_Pupil_Spending_1[[#This Row],[School Name]],Science_New[School Name],Science_New[Percentage of Students at Achievement Level],"")</f>
        <v>0.72729999999999995</v>
      </c>
      <c r="Q66">
        <f>IFERROR((Per_Pupil_Spending_1[[#This Row],[ELA Score]]-MIN(Per_Pupil_Spending_1[ELA Score]))/(MAX(Per_Pupil_Spending_1[ELA Score])-MIN(Per_Pupil_Spending_1[ELA Score])),-1)</f>
        <v>0.3409824256932803</v>
      </c>
      <c r="R66">
        <f>IFERROR((Per_Pupil_Spending_1[[#This Row],[Math Score]]-MIN(Per_Pupil_Spending_1[Math Score]))/(MAX(Per_Pupil_Spending_1[Math Score])-MIN(Per_Pupil_Spending_1[Math Score])),-1)</f>
        <v>0.11096040525465746</v>
      </c>
      <c r="S66">
        <f>IFERROR((Per_Pupil_Spending_1[[#This Row],[Science Score]]-MIN(Per_Pupil_Spending_1[Science Score]))/(MAX(Per_Pupil_Spending_1[Science Score])-MIN(Per_Pupil_Spending_1[Science Score])),-1)</f>
        <v>0.28027273207861109</v>
      </c>
      <c r="T66" s="63">
        <f>IFERROR(Per_Pupil_Spending_1[[#This Row],[Amount]]/(1-Per_Pupil_Spending_1[[#This Row],[Percent Below Achievement ELA]]),"")</f>
        <v>48247.817217462267</v>
      </c>
      <c r="U66" s="63">
        <f>IFERROR(Per_Pupil_Spending_1[[#This Row],[Amount]]/(1-Per_Pupil_Spending_1[[#This Row],[Percent Below Achievement Math]]),"")</f>
        <v>32230.962115017719</v>
      </c>
      <c r="V66" s="63">
        <f>IFERROR(Per_Pupil_Spending_1[[#This Row],[Amount]]/(1-Per_Pupil_Spending_1[[#This Row],[Percent Below Achievement Science]]),"")</f>
        <v>86729.299596626312</v>
      </c>
      <c r="W66" s="63" t="b">
        <f>Per_Pupil_Spending_1[[#This Row],[ELA Score Normalized]]=-1</f>
        <v>0</v>
      </c>
      <c r="X66" s="63" t="b">
        <f>Per_Pupil_Spending_1[[#This Row],[Math Score Normalized]]=-1</f>
        <v>0</v>
      </c>
      <c r="Y66" s="63" t="b">
        <f>Per_Pupil_Spending_1[[#This Row],[Science Score Normalized]]=-1</f>
        <v>0</v>
      </c>
    </row>
    <row r="67" spans="1:25" hidden="1">
      <c r="A67" t="s">
        <v>570</v>
      </c>
      <c r="B67">
        <v>1049</v>
      </c>
      <c r="C67" t="s">
        <v>775</v>
      </c>
      <c r="D67">
        <v>1051</v>
      </c>
      <c r="E67" t="s">
        <v>124</v>
      </c>
      <c r="F67" t="s">
        <v>1680</v>
      </c>
      <c r="G67" t="s">
        <v>1680</v>
      </c>
      <c r="H67" t="s">
        <v>596</v>
      </c>
      <c r="I67">
        <v>32923.120000000003</v>
      </c>
      <c r="J67">
        <v>26275.24</v>
      </c>
      <c r="K67">
        <v>20134.14</v>
      </c>
      <c r="L67" t="str">
        <f>_xlfn.XLOOKUP(Per_Pupil_Spending_1[[#This Row],[School Name]],Maine_Schools[School Name],Maine_Schools[Comparison School Type], "Error")</f>
        <v>Non Charter</v>
      </c>
      <c r="M67" t="str">
        <f>_xlfn.XLOOKUP(Per_Pupil_Spending_1[[#This Row],[School Name]],Maine_Schools[School Name],Maine_Schools[Comparison Grade Span], "Error")</f>
        <v>09-12</v>
      </c>
      <c r="N67">
        <f>_xlfn.XLOOKUP(Per_Pupil_Spending_1[[#This Row],[School Name]],ELA_New[School Name],ELA_New[Percentage of Students at Achievement Level],"")</f>
        <v>0.43480000000000002</v>
      </c>
      <c r="O67">
        <f>_xlfn.XLOOKUP(Per_Pupil_Spending_1[[#This Row],[School Name]],Math_New[School Name],Math_New[Percentage of Students at Achievement Level],"")</f>
        <v>0.45829999999999999</v>
      </c>
      <c r="P67">
        <f>_xlfn.XLOOKUP(Per_Pupil_Spending_1[[#This Row],[School Name]],Science_New[School Name],Science_New[Percentage of Students at Achievement Level],"")</f>
        <v>0.57889999999999997</v>
      </c>
      <c r="Q67">
        <f>IFERROR((Per_Pupil_Spending_1[[#This Row],[ELA Score]]-MIN(Per_Pupil_Spending_1[ELA Score]))/(MAX(Per_Pupil_Spending_1[ELA Score])-MIN(Per_Pupil_Spending_1[ELA Score])),-1)</f>
        <v>0.41167373297004856</v>
      </c>
      <c r="R67">
        <f>IFERROR((Per_Pupil_Spending_1[[#This Row],[Math Score]]-MIN(Per_Pupil_Spending_1[Math Score]))/(MAX(Per_Pupil_Spending_1[Math Score])-MIN(Per_Pupil_Spending_1[Math Score])),-1)</f>
        <v>0.20923624327331547</v>
      </c>
      <c r="S67">
        <f>IFERROR((Per_Pupil_Spending_1[[#This Row],[Science Score]]-MIN(Per_Pupil_Spending_1[Science Score]))/(MAX(Per_Pupil_Spending_1[Science Score])-MIN(Per_Pupil_Spending_1[Science Score])),-1)</f>
        <v>0.25265666041022394</v>
      </c>
      <c r="T67" s="63">
        <f>IFERROR(Per_Pupil_Spending_1[[#This Row],[Amount]]/(1-Per_Pupil_Spending_1[[#This Row],[Percent Below Achievement ELA]]),"")</f>
        <v>58250.389242745943</v>
      </c>
      <c r="U67" s="63">
        <f>IFERROR(Per_Pupil_Spending_1[[#This Row],[Amount]]/(1-Per_Pupil_Spending_1[[#This Row],[Percent Below Achievement Math]]),"")</f>
        <v>60777.404467417386</v>
      </c>
      <c r="V67" s="63">
        <f>IFERROR(Per_Pupil_Spending_1[[#This Row],[Amount]]/(1-Per_Pupil_Spending_1[[#This Row],[Percent Below Achievement Science]]),"")</f>
        <v>78183.614343386376</v>
      </c>
      <c r="W67" s="63" t="b">
        <f>Per_Pupil_Spending_1[[#This Row],[ELA Score Normalized]]=-1</f>
        <v>0</v>
      </c>
      <c r="X67" s="63" t="b">
        <f>Per_Pupil_Spending_1[[#This Row],[Math Score Normalized]]=-1</f>
        <v>0</v>
      </c>
      <c r="Y67" s="63" t="b">
        <f>Per_Pupil_Spending_1[[#This Row],[Science Score Normalized]]=-1</f>
        <v>0</v>
      </c>
    </row>
    <row r="68" spans="1:25" hidden="1">
      <c r="A68" t="s">
        <v>570</v>
      </c>
      <c r="B68">
        <v>1400</v>
      </c>
      <c r="C68" t="s">
        <v>777</v>
      </c>
      <c r="D68">
        <v>999</v>
      </c>
      <c r="E68" t="s">
        <v>358</v>
      </c>
      <c r="F68" t="s">
        <v>1680</v>
      </c>
      <c r="G68" t="s">
        <v>1680</v>
      </c>
      <c r="H68" t="s">
        <v>596</v>
      </c>
      <c r="I68">
        <v>15638.66</v>
      </c>
      <c r="J68">
        <v>15638.66</v>
      </c>
      <c r="K68">
        <v>20134.14</v>
      </c>
      <c r="L68" t="str">
        <f>_xlfn.XLOOKUP(Per_Pupil_Spending_1[[#This Row],[School Name]],Maine_Schools[School Name],Maine_Schools[Comparison School Type], "Error")</f>
        <v>Non Charter</v>
      </c>
      <c r="M68" t="str">
        <f>_xlfn.XLOOKUP(Per_Pupil_Spending_1[[#This Row],[School Name]],Maine_Schools[School Name],Maine_Schools[Comparison Grade Span], "Error")</f>
        <v>03-08</v>
      </c>
      <c r="N68">
        <f>_xlfn.XLOOKUP(Per_Pupil_Spending_1[[#This Row],[School Name]],ELA_New[School Name],ELA_New[Percentage of Students at Achievement Level],"")</f>
        <v>0.30769999999999997</v>
      </c>
      <c r="O68">
        <f>_xlfn.XLOOKUP(Per_Pupil_Spending_1[[#This Row],[School Name]],Math_New[School Name],Math_New[Percentage of Students at Achievement Level],"")</f>
        <v>0.43590000000000001</v>
      </c>
      <c r="P68">
        <f>_xlfn.XLOOKUP(Per_Pupil_Spending_1[[#This Row],[School Name]],Science_New[School Name],Science_New[Percentage of Students at Achievement Level],"")</f>
        <v>0.69569999999999999</v>
      </c>
      <c r="Q68">
        <f>IFERROR((Per_Pupil_Spending_1[[#This Row],[ELA Score]]-MIN(Per_Pupil_Spending_1[ELA Score]))/(MAX(Per_Pupil_Spending_1[ELA Score])-MIN(Per_Pupil_Spending_1[ELA Score])),-1)</f>
        <v>0.1596465478436839</v>
      </c>
      <c r="R68">
        <f>IFERROR((Per_Pupil_Spending_1[[#This Row],[Math Score]]-MIN(Per_Pupil_Spending_1[Math Score]))/(MAX(Per_Pupil_Spending_1[Math Score])-MIN(Per_Pupil_Spending_1[Math Score])),-1)</f>
        <v>9.5441707960324376E-2</v>
      </c>
      <c r="S68">
        <f>IFERROR((Per_Pupil_Spending_1[[#This Row],[Science Score]]-MIN(Per_Pupil_Spending_1[Science Score]))/(MAX(Per_Pupil_Spending_1[Science Score])-MIN(Per_Pupil_Spending_1[Science Score])),-1)</f>
        <v>0.16607818625787524</v>
      </c>
      <c r="T68" s="63">
        <f>IFERROR(Per_Pupil_Spending_1[[#This Row],[Amount]]/(1-Per_Pupil_Spending_1[[#This Row],[Percent Below Achievement ELA]]),"")</f>
        <v>22589.426549183878</v>
      </c>
      <c r="U68" s="63">
        <f>IFERROR(Per_Pupil_Spending_1[[#This Row],[Amount]]/(1-Per_Pupil_Spending_1[[#This Row],[Percent Below Achievement Math]]),"")</f>
        <v>27723.205105477751</v>
      </c>
      <c r="V68" s="63">
        <f>IFERROR(Per_Pupil_Spending_1[[#This Row],[Amount]]/(1-Per_Pupil_Spending_1[[#This Row],[Percent Below Achievement Science]]),"")</f>
        <v>51392.244495563587</v>
      </c>
      <c r="W68" s="63" t="b">
        <f>Per_Pupil_Spending_1[[#This Row],[ELA Score Normalized]]=-1</f>
        <v>0</v>
      </c>
      <c r="X68" s="63" t="b">
        <f>Per_Pupil_Spending_1[[#This Row],[Math Score Normalized]]=-1</f>
        <v>0</v>
      </c>
      <c r="Y68" s="63" t="b">
        <f>Per_Pupil_Spending_1[[#This Row],[Science Score Normalized]]=-1</f>
        <v>0</v>
      </c>
    </row>
    <row r="69" spans="1:25" hidden="1">
      <c r="A69" t="s">
        <v>570</v>
      </c>
      <c r="B69">
        <v>157</v>
      </c>
      <c r="C69" t="s">
        <v>778</v>
      </c>
      <c r="D69">
        <v>158</v>
      </c>
      <c r="E69" t="s">
        <v>126</v>
      </c>
      <c r="F69" t="s">
        <v>1680</v>
      </c>
      <c r="G69" t="s">
        <v>1680</v>
      </c>
      <c r="H69" t="s">
        <v>596</v>
      </c>
      <c r="I69">
        <v>22386.45</v>
      </c>
      <c r="J69">
        <v>23603.88</v>
      </c>
      <c r="K69">
        <v>20134.14</v>
      </c>
      <c r="L69" t="str">
        <f>_xlfn.XLOOKUP(Per_Pupil_Spending_1[[#This Row],[School Name]],Maine_Schools[School Name],Maine_Schools[Comparison School Type], "Error")</f>
        <v>Non Charter</v>
      </c>
      <c r="M69" t="str">
        <f>_xlfn.XLOOKUP(Per_Pupil_Spending_1[[#This Row],[School Name]],Maine_Schools[School Name],Maine_Schools[Comparison Grade Span], "Error")</f>
        <v>PK-04</v>
      </c>
      <c r="N69">
        <f>_xlfn.XLOOKUP(Per_Pupil_Spending_1[[#This Row],[School Name]],ELA_New[School Name],ELA_New[Percentage of Students at Achievement Level],"")</f>
        <v>0.35560000000000003</v>
      </c>
      <c r="O69">
        <f>_xlfn.XLOOKUP(Per_Pupil_Spending_1[[#This Row],[School Name]],Math_New[School Name],Math_New[Percentage of Students at Achievement Level],"")</f>
        <v>0.66669999999999996</v>
      </c>
      <c r="P69" t="str">
        <f>_xlfn.XLOOKUP(Per_Pupil_Spending_1[[#This Row],[School Name]],Science_New[School Name],Science_New[Percentage of Students at Achievement Level],"")</f>
        <v/>
      </c>
      <c r="Q69">
        <f>IFERROR((Per_Pupil_Spending_1[[#This Row],[ELA Score]]-MIN(Per_Pupil_Spending_1[ELA Score]))/(MAX(Per_Pupil_Spending_1[ELA Score])-MIN(Per_Pupil_Spending_1[ELA Score])),-1)</f>
        <v>0.24551838770882944</v>
      </c>
      <c r="R69">
        <f>IFERROR((Per_Pupil_Spending_1[[#This Row],[Math Score]]-MIN(Per_Pupil_Spending_1[Math Score]))/(MAX(Per_Pupil_Spending_1[Math Score])-MIN(Per_Pupil_Spending_1[Math Score])),-1)</f>
        <v>0.23123026682978948</v>
      </c>
      <c r="S69">
        <f>IFERROR((Per_Pupil_Spending_1[[#This Row],[Science Score]]-MIN(Per_Pupil_Spending_1[Science Score]))/(MAX(Per_Pupil_Spending_1[Science Score])-MIN(Per_Pupil_Spending_1[Science Score])),-1)</f>
        <v>-1</v>
      </c>
      <c r="T69" s="63">
        <f>IFERROR(Per_Pupil_Spending_1[[#This Row],[Amount]]/(1-Per_Pupil_Spending_1[[#This Row],[Percent Below Achievement ELA]]),"")</f>
        <v>34739.990689013037</v>
      </c>
      <c r="U69" s="63">
        <f>IFERROR(Per_Pupil_Spending_1[[#This Row],[Amount]]/(1-Per_Pupil_Spending_1[[#This Row],[Percent Below Achievement Math]]),"")</f>
        <v>67166.066606660665</v>
      </c>
      <c r="V69" s="63" t="str">
        <f>IFERROR(Per_Pupil_Spending_1[[#This Row],[Amount]]/(1-Per_Pupil_Spending_1[[#This Row],[Percent Below Achievement Science]]),"")</f>
        <v/>
      </c>
      <c r="W69" s="63" t="b">
        <f>Per_Pupil_Spending_1[[#This Row],[ELA Score Normalized]]=-1</f>
        <v>0</v>
      </c>
      <c r="X69" s="63" t="b">
        <f>Per_Pupil_Spending_1[[#This Row],[Math Score Normalized]]=-1</f>
        <v>0</v>
      </c>
      <c r="Y69" s="63" t="b">
        <f>Per_Pupil_Spending_1[[#This Row],[Science Score Normalized]]=-1</f>
        <v>1</v>
      </c>
    </row>
    <row r="70" spans="1:25" hidden="1">
      <c r="A70" t="s">
        <v>570</v>
      </c>
      <c r="B70">
        <v>157</v>
      </c>
      <c r="C70" t="s">
        <v>778</v>
      </c>
      <c r="D70">
        <v>159</v>
      </c>
      <c r="E70" t="s">
        <v>105</v>
      </c>
      <c r="F70" t="s">
        <v>1680</v>
      </c>
      <c r="G70" t="s">
        <v>1680</v>
      </c>
      <c r="H70" t="s">
        <v>596</v>
      </c>
      <c r="I70">
        <v>25310.67</v>
      </c>
      <c r="J70">
        <v>23603.88</v>
      </c>
      <c r="K70">
        <v>20134.14</v>
      </c>
      <c r="L70" t="str">
        <f>_xlfn.XLOOKUP(Per_Pupil_Spending_1[[#This Row],[School Name]],Maine_Schools[School Name],Maine_Schools[Comparison School Type], "Error")</f>
        <v>Non Charter</v>
      </c>
      <c r="M70" t="str">
        <f>_xlfn.XLOOKUP(Per_Pupil_Spending_1[[#This Row],[School Name]],Maine_Schools[School Name],Maine_Schools[Comparison Grade Span], "Error")</f>
        <v>09-12</v>
      </c>
      <c r="N70">
        <f>_xlfn.XLOOKUP(Per_Pupil_Spending_1[[#This Row],[School Name]],ELA_New[School Name],ELA_New[Percentage of Students at Achievement Level],"")</f>
        <v>0.52170000000000005</v>
      </c>
      <c r="O70">
        <f>_xlfn.XLOOKUP(Per_Pupil_Spending_1[[#This Row],[School Name]],Math_New[School Name],Math_New[Percentage of Students at Achievement Level],"")</f>
        <v>0.3478</v>
      </c>
      <c r="P70" t="str">
        <f>_xlfn.XLOOKUP(Per_Pupil_Spending_1[[#This Row],[School Name]],Science_New[School Name],Science_New[Percentage of Students at Achievement Level],"")</f>
        <v/>
      </c>
      <c r="Q70">
        <f>IFERROR((Per_Pupil_Spending_1[[#This Row],[ELA Score]]-MIN(Per_Pupil_Spending_1[ELA Score]))/(MAX(Per_Pupil_Spending_1[ELA Score])-MIN(Per_Pupil_Spending_1[ELA Score])),-1)</f>
        <v>0.37398793027677185</v>
      </c>
      <c r="R70">
        <f>IFERROR((Per_Pupil_Spending_1[[#This Row],[Math Score]]-MIN(Per_Pupil_Spending_1[Math Score]))/(MAX(Per_Pupil_Spending_1[Math Score])-MIN(Per_Pupil_Spending_1[Math Score])),-1)</f>
        <v>0.1336034311354837</v>
      </c>
      <c r="S70">
        <f>IFERROR((Per_Pupil_Spending_1[[#This Row],[Science Score]]-MIN(Per_Pupil_Spending_1[Science Score]))/(MAX(Per_Pupil_Spending_1[Science Score])-MIN(Per_Pupil_Spending_1[Science Score])),-1)</f>
        <v>-1</v>
      </c>
      <c r="T70" s="63">
        <f>IFERROR(Per_Pupil_Spending_1[[#This Row],[Amount]]/(1-Per_Pupil_Spending_1[[#This Row],[Percent Below Achievement ELA]]),"")</f>
        <v>52917.980347062512</v>
      </c>
      <c r="U70" s="63">
        <f>IFERROR(Per_Pupil_Spending_1[[#This Row],[Amount]]/(1-Per_Pupil_Spending_1[[#This Row],[Percent Below Achievement Math]]),"")</f>
        <v>38808.141674333026</v>
      </c>
      <c r="V70" s="63" t="str">
        <f>IFERROR(Per_Pupil_Spending_1[[#This Row],[Amount]]/(1-Per_Pupil_Spending_1[[#This Row],[Percent Below Achievement Science]]),"")</f>
        <v/>
      </c>
      <c r="W70" s="63" t="b">
        <f>Per_Pupil_Spending_1[[#This Row],[ELA Score Normalized]]=-1</f>
        <v>0</v>
      </c>
      <c r="X70" s="63" t="b">
        <f>Per_Pupil_Spending_1[[#This Row],[Math Score Normalized]]=-1</f>
        <v>0</v>
      </c>
      <c r="Y70" s="63" t="b">
        <f>Per_Pupil_Spending_1[[#This Row],[Science Score Normalized]]=-1</f>
        <v>1</v>
      </c>
    </row>
    <row r="71" spans="1:25" hidden="1">
      <c r="A71" t="s">
        <v>570</v>
      </c>
      <c r="B71">
        <v>160</v>
      </c>
      <c r="C71" t="s">
        <v>782</v>
      </c>
      <c r="D71">
        <v>162</v>
      </c>
      <c r="E71" s="65" t="s">
        <v>333</v>
      </c>
      <c r="F71" t="s">
        <v>1680</v>
      </c>
      <c r="G71" t="s">
        <v>1680</v>
      </c>
      <c r="H71" t="s">
        <v>596</v>
      </c>
      <c r="I71">
        <v>24628.86</v>
      </c>
      <c r="J71">
        <v>23248.81</v>
      </c>
      <c r="K71">
        <v>20134.14</v>
      </c>
      <c r="L71" t="str">
        <f>_xlfn.XLOOKUP(Per_Pupil_Spending_1[[#This Row],[School Name]],Maine_Schools[School Name],Maine_Schools[Comparison School Type], "Error")</f>
        <v>Non Charter</v>
      </c>
      <c r="M71" t="str">
        <f>_xlfn.XLOOKUP(Per_Pupil_Spending_1[[#This Row],[School Name]],Maine_Schools[School Name],Maine_Schools[Comparison Grade Span], "Error")</f>
        <v>03-06</v>
      </c>
      <c r="N71">
        <f>_xlfn.XLOOKUP(Per_Pupil_Spending_1[[#This Row],[School Name]],ELA_New[School Name],ELA_New[Percentage of Students at Achievement Level],"")</f>
        <v>0.3654</v>
      </c>
      <c r="O71">
        <f>_xlfn.XLOOKUP(Per_Pupil_Spending_1[[#This Row],[School Name]],Math_New[School Name],Math_New[Percentage of Students at Achievement Level],"")</f>
        <v>0.62749999999999995</v>
      </c>
      <c r="P71" t="str">
        <f>_xlfn.XLOOKUP(Per_Pupil_Spending_1[[#This Row],[School Name]],Science_New[School Name],Science_New[Percentage of Students at Achievement Level],"")</f>
        <v/>
      </c>
      <c r="Q71">
        <f>IFERROR((Per_Pupil_Spending_1[[#This Row],[ELA Score]]-MIN(Per_Pupil_Spending_1[ELA Score]))/(MAX(Per_Pupil_Spending_1[ELA Score])-MIN(Per_Pupil_Spending_1[ELA Score])),-1)</f>
        <v>0.27428279605572015</v>
      </c>
      <c r="R71">
        <f>IFERROR((Per_Pupil_Spending_1[[#This Row],[Math Score]]-MIN(Per_Pupil_Spending_1[Math Score]))/(MAX(Per_Pupil_Spending_1[Math Score])-MIN(Per_Pupil_Spending_1[Math Score])),-1)</f>
        <v>0.2276212466081565</v>
      </c>
      <c r="S71">
        <f>IFERROR((Per_Pupil_Spending_1[[#This Row],[Science Score]]-MIN(Per_Pupil_Spending_1[Science Score]))/(MAX(Per_Pupil_Spending_1[Science Score])-MIN(Per_Pupil_Spending_1[Science Score])),-1)</f>
        <v>-1</v>
      </c>
      <c r="T71" s="63">
        <f>IFERROR(Per_Pupil_Spending_1[[#This Row],[Amount]]/(1-Per_Pupil_Spending_1[[#This Row],[Percent Below Achievement ELA]]),"")</f>
        <v>38810.053577056409</v>
      </c>
      <c r="U71" s="63">
        <f>IFERROR(Per_Pupil_Spending_1[[#This Row],[Amount]]/(1-Per_Pupil_Spending_1[[#This Row],[Percent Below Achievement Math]]),"")</f>
        <v>66117.744966442944</v>
      </c>
      <c r="V71" s="63" t="str">
        <f>IFERROR(Per_Pupil_Spending_1[[#This Row],[Amount]]/(1-Per_Pupil_Spending_1[[#This Row],[Percent Below Achievement Science]]),"")</f>
        <v/>
      </c>
      <c r="W71" s="63" t="b">
        <f>Per_Pupil_Spending_1[[#This Row],[ELA Score Normalized]]=-1</f>
        <v>0</v>
      </c>
      <c r="X71" s="63" t="b">
        <f>Per_Pupil_Spending_1[[#This Row],[Math Score Normalized]]=-1</f>
        <v>0</v>
      </c>
      <c r="Y71" s="63" t="b">
        <f>Per_Pupil_Spending_1[[#This Row],[Science Score Normalized]]=-1</f>
        <v>1</v>
      </c>
    </row>
    <row r="72" spans="1:25" hidden="1">
      <c r="A72" t="s">
        <v>570</v>
      </c>
      <c r="B72">
        <v>160</v>
      </c>
      <c r="C72" t="s">
        <v>782</v>
      </c>
      <c r="D72">
        <v>161</v>
      </c>
      <c r="E72" s="65" t="s">
        <v>336</v>
      </c>
      <c r="F72" t="s">
        <v>1680</v>
      </c>
      <c r="G72" t="s">
        <v>1680</v>
      </c>
      <c r="H72" t="s">
        <v>596</v>
      </c>
      <c r="I72">
        <v>21752.67</v>
      </c>
      <c r="J72">
        <v>23248.81</v>
      </c>
      <c r="K72">
        <v>20134.14</v>
      </c>
      <c r="L72" t="str">
        <f>_xlfn.XLOOKUP(Per_Pupil_Spending_1[[#This Row],[School Name]],Maine_Schools[School Name],Maine_Schools[Comparison School Type], "Error")</f>
        <v>Non Charter</v>
      </c>
      <c r="M72" t="str">
        <f>_xlfn.XLOOKUP(Per_Pupil_Spending_1[[#This Row],[School Name]],Maine_Schools[School Name],Maine_Schools[Comparison Grade Span], "Error")</f>
        <v>07-12</v>
      </c>
      <c r="N72">
        <f>_xlfn.XLOOKUP(Per_Pupil_Spending_1[[#This Row],[School Name]],ELA_New[School Name],ELA_New[Percentage of Students at Achievement Level],"")</f>
        <v>0.2195</v>
      </c>
      <c r="O72">
        <f>_xlfn.XLOOKUP(Per_Pupil_Spending_1[[#This Row],[School Name]],Math_New[School Name],Math_New[Percentage of Students at Achievement Level],"")</f>
        <v>0.58540000000000003</v>
      </c>
      <c r="P72">
        <f>_xlfn.XLOOKUP(Per_Pupil_Spending_1[[#This Row],[School Name]],Science_New[School Name],Science_New[Percentage of Students at Achievement Level],"")</f>
        <v>0.58819999999999995</v>
      </c>
      <c r="Q72">
        <f>IFERROR((Per_Pupil_Spending_1[[#This Row],[ELA Score]]-MIN(Per_Pupil_Spending_1[ELA Score]))/(MAX(Per_Pupil_Spending_1[ELA Score])-MIN(Per_Pupil_Spending_1[ELA Score])),-1)</f>
        <v>0.19696723562894436</v>
      </c>
      <c r="R72">
        <f>IFERROR((Per_Pupil_Spending_1[[#This Row],[Math Score]]-MIN(Per_Pupil_Spending_1[Math Score]))/(MAX(Per_Pupil_Spending_1[Math Score])-MIN(Per_Pupil_Spending_1[Math Score])),-1)</f>
        <v>0.18062507406992639</v>
      </c>
      <c r="S72">
        <f>IFERROR((Per_Pupil_Spending_1[[#This Row],[Science Score]]-MIN(Per_Pupil_Spending_1[Science Score]))/(MAX(Per_Pupil_Spending_1[Science Score])-MIN(Per_Pupil_Spending_1[Science Score])),-1)</f>
        <v>0.17070303276103765</v>
      </c>
      <c r="T72" s="63">
        <f>IFERROR(Per_Pupil_Spending_1[[#This Row],[Amount]]/(1-Per_Pupil_Spending_1[[#This Row],[Percent Below Achievement ELA]]),"")</f>
        <v>27870.172966047405</v>
      </c>
      <c r="U72" s="63">
        <f>IFERROR(Per_Pupil_Spending_1[[#This Row],[Amount]]/(1-Per_Pupil_Spending_1[[#This Row],[Percent Below Achievement Math]]),"")</f>
        <v>52466.642547033283</v>
      </c>
      <c r="V72" s="63">
        <f>IFERROR(Per_Pupil_Spending_1[[#This Row],[Amount]]/(1-Per_Pupil_Spending_1[[#This Row],[Percent Below Achievement Science]]),"")</f>
        <v>52823.385138416699</v>
      </c>
      <c r="W72" s="63" t="b">
        <f>Per_Pupil_Spending_1[[#This Row],[ELA Score Normalized]]=-1</f>
        <v>0</v>
      </c>
      <c r="X72" s="63" t="b">
        <f>Per_Pupil_Spending_1[[#This Row],[Math Score Normalized]]=-1</f>
        <v>0</v>
      </c>
      <c r="Y72" s="63" t="b">
        <f>Per_Pupil_Spending_1[[#This Row],[Science Score Normalized]]=-1</f>
        <v>0</v>
      </c>
    </row>
    <row r="73" spans="1:25" hidden="1">
      <c r="A73" t="s">
        <v>570</v>
      </c>
      <c r="B73">
        <v>163</v>
      </c>
      <c r="C73" t="s">
        <v>784</v>
      </c>
      <c r="D73">
        <v>164</v>
      </c>
      <c r="E73" s="65" t="s">
        <v>20</v>
      </c>
      <c r="F73" t="s">
        <v>1680</v>
      </c>
      <c r="G73" t="s">
        <v>1680</v>
      </c>
      <c r="H73" t="s">
        <v>596</v>
      </c>
      <c r="I73">
        <v>35730.949999999997</v>
      </c>
      <c r="J73">
        <v>30382.05</v>
      </c>
      <c r="K73">
        <v>20134.14</v>
      </c>
      <c r="L73" t="str">
        <f>_xlfn.XLOOKUP(Per_Pupil_Spending_1[[#This Row],[School Name]],Maine_Schools[School Name],Maine_Schools[Comparison School Type], "Error")</f>
        <v>Non Charter</v>
      </c>
      <c r="M73" t="str">
        <f>_xlfn.XLOOKUP(Per_Pupil_Spending_1[[#This Row],[School Name]],Maine_Schools[School Name],Maine_Schools[Comparison Grade Span], "Error")</f>
        <v>03-08</v>
      </c>
      <c r="N73">
        <f>_xlfn.XLOOKUP(Per_Pupil_Spending_1[[#This Row],[School Name]],ELA_New[School Name],ELA_New[Percentage of Students at Achievement Level],"")</f>
        <v>0.57379999999999998</v>
      </c>
      <c r="O73">
        <f>_xlfn.XLOOKUP(Per_Pupil_Spending_1[[#This Row],[School Name]],Math_New[School Name],Math_New[Percentage of Students at Achievement Level],"")</f>
        <v>0.19670000000000001</v>
      </c>
      <c r="P73" t="str">
        <f>_xlfn.XLOOKUP(Per_Pupil_Spending_1[[#This Row],[School Name]],Science_New[School Name],Science_New[Percentage of Students at Achievement Level],"")</f>
        <v/>
      </c>
      <c r="Q73">
        <f>IFERROR((Per_Pupil_Spending_1[[#This Row],[ELA Score]]-MIN(Per_Pupil_Spending_1[ELA Score]))/(MAX(Per_Pupil_Spending_1[ELA Score])-MIN(Per_Pupil_Spending_1[ELA Score])),-1)</f>
        <v>0.59249602845324234</v>
      </c>
      <c r="R73">
        <f>IFERROR((Per_Pupil_Spending_1[[#This Row],[Math Score]]-MIN(Per_Pupil_Spending_1[Math Score]))/(MAX(Per_Pupil_Spending_1[Math Score])-MIN(Per_Pupil_Spending_1[Math Score])),-1)</f>
        <v>0.15313045070803441</v>
      </c>
      <c r="S73">
        <f>IFERROR((Per_Pupil_Spending_1[[#This Row],[Science Score]]-MIN(Per_Pupil_Spending_1[Science Score]))/(MAX(Per_Pupil_Spending_1[Science Score])-MIN(Per_Pupil_Spending_1[Science Score])),-1)</f>
        <v>-1</v>
      </c>
      <c r="T73" s="63">
        <f>IFERROR(Per_Pupil_Spending_1[[#This Row],[Amount]]/(1-Per_Pupil_Spending_1[[#This Row],[Percent Below Achievement ELA]]),"")</f>
        <v>83836.109807602057</v>
      </c>
      <c r="U73" s="63">
        <f>IFERROR(Per_Pupil_Spending_1[[#This Row],[Amount]]/(1-Per_Pupil_Spending_1[[#This Row],[Percent Below Achievement Math]]),"")</f>
        <v>44480.206647578736</v>
      </c>
      <c r="V73" s="63" t="str">
        <f>IFERROR(Per_Pupil_Spending_1[[#This Row],[Amount]]/(1-Per_Pupil_Spending_1[[#This Row],[Percent Below Achievement Science]]),"")</f>
        <v/>
      </c>
      <c r="W73" s="63" t="b">
        <f>Per_Pupil_Spending_1[[#This Row],[ELA Score Normalized]]=-1</f>
        <v>0</v>
      </c>
      <c r="X73" s="63" t="b">
        <f>Per_Pupil_Spending_1[[#This Row],[Math Score Normalized]]=-1</f>
        <v>0</v>
      </c>
      <c r="Y73" s="63" t="b">
        <f>Per_Pupil_Spending_1[[#This Row],[Science Score Normalized]]=-1</f>
        <v>1</v>
      </c>
    </row>
    <row r="74" spans="1:25" hidden="1">
      <c r="A74" t="s">
        <v>570</v>
      </c>
      <c r="B74">
        <v>163</v>
      </c>
      <c r="C74" t="s">
        <v>784</v>
      </c>
      <c r="D74">
        <v>165</v>
      </c>
      <c r="E74" s="66" t="s">
        <v>208</v>
      </c>
      <c r="F74" t="s">
        <v>1680</v>
      </c>
      <c r="G74" t="s">
        <v>1680</v>
      </c>
      <c r="H74" t="s">
        <v>596</v>
      </c>
      <c r="I74">
        <v>24517.58</v>
      </c>
      <c r="J74">
        <v>30382.05</v>
      </c>
      <c r="K74">
        <v>20134.14</v>
      </c>
      <c r="L74" t="str">
        <f>_xlfn.XLOOKUP(Per_Pupil_Spending_1[[#This Row],[School Name]],Maine_Schools[School Name],Maine_Schools[Comparison School Type], "Error")</f>
        <v>Non Charter</v>
      </c>
      <c r="M74" t="str">
        <f>_xlfn.XLOOKUP(Per_Pupil_Spending_1[[#This Row],[School Name]],Maine_Schools[School Name],Maine_Schools[Comparison Grade Span], "Error")</f>
        <v>09-12</v>
      </c>
      <c r="N74">
        <f>_xlfn.XLOOKUP(Per_Pupil_Spending_1[[#This Row],[School Name]],ELA_New[School Name],ELA_New[Percentage of Students at Achievement Level],"")</f>
        <v>0.52380000000000004</v>
      </c>
      <c r="O74">
        <f>_xlfn.XLOOKUP(Per_Pupil_Spending_1[[#This Row],[School Name]],Math_New[School Name],Math_New[Percentage of Students at Achievement Level],"")</f>
        <v>0.40910000000000002</v>
      </c>
      <c r="P74" t="str">
        <f>_xlfn.XLOOKUP(Per_Pupil_Spending_1[[#This Row],[School Name]],Science_New[School Name],Science_New[Percentage of Students at Achievement Level],"")</f>
        <v/>
      </c>
      <c r="Q74">
        <f>IFERROR((Per_Pupil_Spending_1[[#This Row],[ELA Score]]-MIN(Per_Pupil_Spending_1[ELA Score]))/(MAX(Per_Pupil_Spending_1[ELA Score])-MIN(Per_Pupil_Spending_1[ELA Score])),-1)</f>
        <v>0.363866887414247</v>
      </c>
      <c r="R74">
        <f>IFERROR((Per_Pupil_Spending_1[[#This Row],[Math Score]]-MIN(Per_Pupil_Spending_1[Math Score]))/(MAX(Per_Pupil_Spending_1[Math Score])-MIN(Per_Pupil_Spending_1[Math Score])),-1)</f>
        <v>0.1428428069049146</v>
      </c>
      <c r="S74">
        <f>IFERROR((Per_Pupil_Spending_1[[#This Row],[Science Score]]-MIN(Per_Pupil_Spending_1[Science Score]))/(MAX(Per_Pupil_Spending_1[Science Score])-MIN(Per_Pupil_Spending_1[Science Score])),-1)</f>
        <v>-1</v>
      </c>
      <c r="T74" s="63">
        <f>IFERROR(Per_Pupil_Spending_1[[#This Row],[Amount]]/(1-Per_Pupil_Spending_1[[#This Row],[Percent Below Achievement ELA]]),"")</f>
        <v>51485.888282234366</v>
      </c>
      <c r="U74" s="63">
        <f>IFERROR(Per_Pupil_Spending_1[[#This Row],[Amount]]/(1-Per_Pupil_Spending_1[[#This Row],[Percent Below Achievement Math]]),"")</f>
        <v>41491.927568116436</v>
      </c>
      <c r="V74" s="63" t="str">
        <f>IFERROR(Per_Pupil_Spending_1[[#This Row],[Amount]]/(1-Per_Pupil_Spending_1[[#This Row],[Percent Below Achievement Science]]),"")</f>
        <v/>
      </c>
      <c r="W74" s="63" t="b">
        <f>Per_Pupil_Spending_1[[#This Row],[ELA Score Normalized]]=-1</f>
        <v>0</v>
      </c>
      <c r="X74" s="63" t="b">
        <f>Per_Pupil_Spending_1[[#This Row],[Math Score Normalized]]=-1</f>
        <v>0</v>
      </c>
      <c r="Y74" s="63" t="b">
        <f>Per_Pupil_Spending_1[[#This Row],[Science Score Normalized]]=-1</f>
        <v>1</v>
      </c>
    </row>
    <row r="75" spans="1:25">
      <c r="A75" t="s">
        <v>570</v>
      </c>
      <c r="B75">
        <v>2071</v>
      </c>
      <c r="C75" t="s">
        <v>584</v>
      </c>
      <c r="D75">
        <v>2072</v>
      </c>
      <c r="E75" t="s">
        <v>575</v>
      </c>
      <c r="F75" t="s">
        <v>1680</v>
      </c>
      <c r="G75" t="s">
        <v>1680</v>
      </c>
      <c r="H75" t="s">
        <v>596</v>
      </c>
      <c r="I75">
        <v>23951.05</v>
      </c>
      <c r="J75">
        <v>23951.05</v>
      </c>
      <c r="K75">
        <v>20134.14</v>
      </c>
      <c r="L75" t="str">
        <f>_xlfn.XLOOKUP(Per_Pupil_Spending_1[[#This Row],[School Name]],Maine_Schools[School Name],Maine_Schools[Comparison School Type], "Error")</f>
        <v>Charter</v>
      </c>
      <c r="M75" t="str">
        <f>_xlfn.XLOOKUP(Per_Pupil_Spending_1[[#This Row],[School Name]],Maine_Schools[School Name],Maine_Schools[Comparison Grade Span], "Error")</f>
        <v>09-12</v>
      </c>
      <c r="N75">
        <f>_xlfn.XLOOKUP(Per_Pupil_Spending_1[[#This Row],[School Name]],ELA_New[School Name],ELA_New[Percentage of Students at Achievement Level],"")</f>
        <v>0.20830000000000001</v>
      </c>
      <c r="O75">
        <f>_xlfn.XLOOKUP(Per_Pupil_Spending_1[[#This Row],[School Name]],Math_New[School Name],Math_New[Percentage of Students at Achievement Level],"")</f>
        <v>0.44</v>
      </c>
      <c r="P75">
        <f>_xlfn.XLOOKUP(Per_Pupil_Spending_1[[#This Row],[School Name]],Science_New[School Name],Science_New[Percentage of Students at Achievement Level],"")</f>
        <v>0.43480000000000002</v>
      </c>
      <c r="Q75">
        <f>IFERROR((Per_Pupil_Spending_1[[#This Row],[ELA Score]]-MIN(Per_Pupil_Spending_1[ELA Score]))/(MAX(Per_Pupil_Spending_1[ELA Score])-MIN(Per_Pupil_Spending_1[ELA Score])),-1)</f>
        <v>0.2138051875136133</v>
      </c>
      <c r="R75">
        <f>IFERROR((Per_Pupil_Spending_1[[#This Row],[Math Score]]-MIN(Per_Pupil_Spending_1[Math Score]))/(MAX(Per_Pupil_Spending_1[Math Score])-MIN(Per_Pupil_Spending_1[Math Score])),-1)</f>
        <v>0.14724185999378964</v>
      </c>
      <c r="S75">
        <f>IFERROR((Per_Pupil_Spending_1[[#This Row],[Science Score]]-MIN(Per_Pupil_Spending_1[Science Score]))/(MAX(Per_Pupil_Spending_1[Science Score])-MIN(Per_Pupil_Spending_1[Science Score])),-1)</f>
        <v>0.13694223514717108</v>
      </c>
      <c r="T75" s="63">
        <f>IFERROR(Per_Pupil_Spending_1[[#This Row],[Amount]]/(1-Per_Pupil_Spending_1[[#This Row],[Percent Below Achievement ELA]]),"")</f>
        <v>30252.684097511683</v>
      </c>
      <c r="U75" s="63">
        <f>IFERROR(Per_Pupil_Spending_1[[#This Row],[Amount]]/(1-Per_Pupil_Spending_1[[#This Row],[Percent Below Achievement Math]]),"")</f>
        <v>42769.732142857138</v>
      </c>
      <c r="V75" s="63">
        <f>IFERROR(Per_Pupil_Spending_1[[#This Row],[Amount]]/(1-Per_Pupil_Spending_1[[#This Row],[Percent Below Achievement Science]]),"")</f>
        <v>42376.238499646148</v>
      </c>
      <c r="W75" s="63" t="b">
        <f>Per_Pupil_Spending_1[[#This Row],[ELA Score Normalized]]=-1</f>
        <v>0</v>
      </c>
      <c r="X75" s="63" t="b">
        <f>Per_Pupil_Spending_1[[#This Row],[Math Score Normalized]]=-1</f>
        <v>0</v>
      </c>
      <c r="Y75" s="63" t="b">
        <f>Per_Pupil_Spending_1[[#This Row],[Science Score Normalized]]=-1</f>
        <v>0</v>
      </c>
    </row>
    <row r="76" spans="1:25" hidden="1">
      <c r="A76" t="s">
        <v>570</v>
      </c>
      <c r="B76">
        <v>166</v>
      </c>
      <c r="C76" t="s">
        <v>786</v>
      </c>
      <c r="D76">
        <v>167</v>
      </c>
      <c r="E76" t="s">
        <v>143</v>
      </c>
      <c r="F76" t="s">
        <v>1680</v>
      </c>
      <c r="G76" t="s">
        <v>1680</v>
      </c>
      <c r="H76" t="s">
        <v>596</v>
      </c>
      <c r="I76">
        <v>31502.43</v>
      </c>
      <c r="J76">
        <v>31502.43</v>
      </c>
      <c r="K76">
        <v>20134.14</v>
      </c>
      <c r="L76" t="str">
        <f>_xlfn.XLOOKUP(Per_Pupil_Spending_1[[#This Row],[School Name]],Maine_Schools[School Name],Maine_Schools[Comparison School Type], "Error")</f>
        <v>Non Charter</v>
      </c>
      <c r="M76" t="str">
        <f>_xlfn.XLOOKUP(Per_Pupil_Spending_1[[#This Row],[School Name]],Maine_Schools[School Name],Maine_Schools[Comparison Grade Span], "Error")</f>
        <v>03-06</v>
      </c>
      <c r="N76">
        <f>_xlfn.XLOOKUP(Per_Pupil_Spending_1[[#This Row],[School Name]],ELA_New[School Name],ELA_New[Percentage of Students at Achievement Level],"")</f>
        <v>0.30359999999999998</v>
      </c>
      <c r="O76">
        <f>_xlfn.XLOOKUP(Per_Pupil_Spending_1[[#This Row],[School Name]],Math_New[School Name],Math_New[Percentage of Students at Achievement Level],"")</f>
        <v>0.66069999999999995</v>
      </c>
      <c r="P76">
        <f>_xlfn.XLOOKUP(Per_Pupil_Spending_1[[#This Row],[School Name]],Science_New[School Name],Science_New[Percentage of Students at Achievement Level],"")</f>
        <v>0.61539999999999995</v>
      </c>
      <c r="Q76">
        <f>IFERROR((Per_Pupil_Spending_1[[#This Row],[ELA Score]]-MIN(Per_Pupil_Spending_1[ELA Score]))/(MAX(Per_Pupil_Spending_1[ELA Score])-MIN(Per_Pupil_Spending_1[ELA Score])),-1)</f>
        <v>0.31969777853690129</v>
      </c>
      <c r="R76">
        <f>IFERROR((Per_Pupil_Spending_1[[#This Row],[Math Score]]-MIN(Per_Pupil_Spending_1[Math Score]))/(MAX(Per_Pupil_Spending_1[Math Score])-MIN(Per_Pupil_Spending_1[Math Score])),-1)</f>
        <v>0.31963546489667449</v>
      </c>
      <c r="S76">
        <f>IFERROR((Per_Pupil_Spending_1[[#This Row],[Science Score]]-MIN(Per_Pupil_Spending_1[Science Score]))/(MAX(Per_Pupil_Spending_1[Science Score])-MIN(Per_Pupil_Spending_1[Science Score])),-1)</f>
        <v>0.26469746565651481</v>
      </c>
      <c r="T76" s="63">
        <f>IFERROR(Per_Pupil_Spending_1[[#This Row],[Amount]]/(1-Per_Pupil_Spending_1[[#This Row],[Percent Below Achievement ELA]]),"")</f>
        <v>45236.114302125214</v>
      </c>
      <c r="U76" s="63">
        <f>IFERROR(Per_Pupil_Spending_1[[#This Row],[Amount]]/(1-Per_Pupil_Spending_1[[#This Row],[Percent Below Achievement Math]]),"")</f>
        <v>92845.358090185662</v>
      </c>
      <c r="V76" s="63">
        <f>IFERROR(Per_Pupil_Spending_1[[#This Row],[Amount]]/(1-Per_Pupil_Spending_1[[#This Row],[Percent Below Achievement Science]]),"")</f>
        <v>81909.594383775344</v>
      </c>
      <c r="W76" s="63" t="b">
        <f>Per_Pupil_Spending_1[[#This Row],[ELA Score Normalized]]=-1</f>
        <v>0</v>
      </c>
      <c r="X76" s="63" t="b">
        <f>Per_Pupil_Spending_1[[#This Row],[Math Score Normalized]]=-1</f>
        <v>0</v>
      </c>
      <c r="Y76" s="63" t="b">
        <f>Per_Pupil_Spending_1[[#This Row],[Science Score Normalized]]=-1</f>
        <v>0</v>
      </c>
    </row>
    <row r="77" spans="1:25" hidden="1">
      <c r="A77" t="s">
        <v>570</v>
      </c>
      <c r="B77">
        <v>1002</v>
      </c>
      <c r="C77" t="s">
        <v>1222</v>
      </c>
      <c r="D77">
        <v>1003</v>
      </c>
      <c r="E77" t="s">
        <v>149</v>
      </c>
      <c r="F77" t="s">
        <v>1680</v>
      </c>
      <c r="G77" t="s">
        <v>1680</v>
      </c>
      <c r="H77" t="s">
        <v>596</v>
      </c>
      <c r="I77">
        <v>0</v>
      </c>
      <c r="J77">
        <v>0</v>
      </c>
      <c r="K77">
        <v>20134.14</v>
      </c>
      <c r="L77" t="str">
        <f>_xlfn.XLOOKUP(Per_Pupil_Spending_1[[#This Row],[School Name]],Maine_Schools[School Name],Maine_Schools[Comparison School Type], "Error")</f>
        <v>Non Charter</v>
      </c>
      <c r="M77" t="str">
        <f>_xlfn.XLOOKUP(Per_Pupil_Spending_1[[#This Row],[School Name]],Maine_Schools[School Name],Maine_Schools[Comparison Grade Span], "Error")</f>
        <v>03-06</v>
      </c>
      <c r="N77">
        <f>_xlfn.XLOOKUP(Per_Pupil_Spending_1[[#This Row],[School Name]],ELA_New[School Name],ELA_New[Percentage of Students at Achievement Level],"")</f>
        <v>0.46150000000000002</v>
      </c>
      <c r="O77">
        <f>_xlfn.XLOOKUP(Per_Pupil_Spending_1[[#This Row],[School Name]],Math_New[School Name],Math_New[Percentage of Students at Achievement Level],"")</f>
        <v>0.53849999999999998</v>
      </c>
      <c r="P77" t="str">
        <f>_xlfn.XLOOKUP(Per_Pupil_Spending_1[[#This Row],[School Name]],Science_New[School Name],Science_New[Percentage of Students at Achievement Level],"")</f>
        <v/>
      </c>
      <c r="Q77">
        <f>IFERROR((Per_Pupil_Spending_1[[#This Row],[ELA Score]]-MIN(Per_Pupil_Spending_1[ELA Score]))/(MAX(Per_Pupil_Spending_1[ELA Score])-MIN(Per_Pupil_Spending_1[ELA Score])),-1)</f>
        <v>0</v>
      </c>
      <c r="R77">
        <f>IFERROR((Per_Pupil_Spending_1[[#This Row],[Math Score]]-MIN(Per_Pupil_Spending_1[Math Score]))/(MAX(Per_Pupil_Spending_1[Math Score])-MIN(Per_Pupil_Spending_1[Math Score])),-1)</f>
        <v>0</v>
      </c>
      <c r="S77">
        <f>IFERROR((Per_Pupil_Spending_1[[#This Row],[Science Score]]-MIN(Per_Pupil_Spending_1[Science Score]))/(MAX(Per_Pupil_Spending_1[Science Score])-MIN(Per_Pupil_Spending_1[Science Score])),-1)</f>
        <v>-1</v>
      </c>
      <c r="T77" s="63">
        <f>IFERROR(Per_Pupil_Spending_1[[#This Row],[Amount]]/(1-Per_Pupil_Spending_1[[#This Row],[Percent Below Achievement ELA]]),"")</f>
        <v>0</v>
      </c>
      <c r="U77" s="63">
        <f>IFERROR(Per_Pupil_Spending_1[[#This Row],[Amount]]/(1-Per_Pupil_Spending_1[[#This Row],[Percent Below Achievement Math]]),"")</f>
        <v>0</v>
      </c>
      <c r="V77" s="63" t="str">
        <f>IFERROR(Per_Pupil_Spending_1[[#This Row],[Amount]]/(1-Per_Pupil_Spending_1[[#This Row],[Percent Below Achievement Science]]),"")</f>
        <v/>
      </c>
      <c r="W77" s="63" t="b">
        <f>Per_Pupil_Spending_1[[#This Row],[ELA Score Normalized]]=-1</f>
        <v>0</v>
      </c>
      <c r="X77" s="63" t="b">
        <f>Per_Pupil_Spending_1[[#This Row],[Math Score Normalized]]=-1</f>
        <v>0</v>
      </c>
      <c r="Y77" s="63" t="b">
        <f>Per_Pupil_Spending_1[[#This Row],[Science Score Normalized]]=-1</f>
        <v>1</v>
      </c>
    </row>
    <row r="78" spans="1:25" hidden="1">
      <c r="A78" t="s">
        <v>570</v>
      </c>
      <c r="B78">
        <v>1002</v>
      </c>
      <c r="C78" t="s">
        <v>1222</v>
      </c>
      <c r="D78">
        <v>1004</v>
      </c>
      <c r="E78" t="s">
        <v>341</v>
      </c>
      <c r="F78" t="s">
        <v>1680</v>
      </c>
      <c r="G78" t="s">
        <v>1680</v>
      </c>
      <c r="H78" t="s">
        <v>596</v>
      </c>
      <c r="I78">
        <v>0</v>
      </c>
      <c r="J78">
        <v>0</v>
      </c>
      <c r="K78">
        <v>20134.14</v>
      </c>
      <c r="L78" t="str">
        <f>_xlfn.XLOOKUP(Per_Pupil_Spending_1[[#This Row],[School Name]],Maine_Schools[School Name],Maine_Schools[Comparison School Type], "Error")</f>
        <v>Non Charter</v>
      </c>
      <c r="M78" t="str">
        <f>_xlfn.XLOOKUP(Per_Pupil_Spending_1[[#This Row],[School Name]],Maine_Schools[School Name],Maine_Schools[Comparison Grade Span], "Error")</f>
        <v>03-08</v>
      </c>
      <c r="N78">
        <f>_xlfn.XLOOKUP(Per_Pupil_Spending_1[[#This Row],[School Name]],ELA_New[School Name],ELA_New[Percentage of Students at Achievement Level],"")</f>
        <v>0.32429999999999998</v>
      </c>
      <c r="O78">
        <f>_xlfn.XLOOKUP(Per_Pupil_Spending_1[[#This Row],[School Name]],Math_New[School Name],Math_New[Percentage of Students at Achievement Level],"")</f>
        <v>0.5</v>
      </c>
      <c r="P78">
        <f>_xlfn.XLOOKUP(Per_Pupil_Spending_1[[#This Row],[School Name]],Science_New[School Name],Science_New[Percentage of Students at Achievement Level],"")</f>
        <v>0.44440000000000002</v>
      </c>
      <c r="Q78">
        <f>IFERROR((Per_Pupil_Spending_1[[#This Row],[ELA Score]]-MIN(Per_Pupil_Spending_1[ELA Score]))/(MAX(Per_Pupil_Spending_1[ELA Score])-MIN(Per_Pupil_Spending_1[ELA Score])),-1)</f>
        <v>0</v>
      </c>
      <c r="R78">
        <f>IFERROR((Per_Pupil_Spending_1[[#This Row],[Math Score]]-MIN(Per_Pupil_Spending_1[Math Score]))/(MAX(Per_Pupil_Spending_1[Math Score])-MIN(Per_Pupil_Spending_1[Math Score])),-1)</f>
        <v>0</v>
      </c>
      <c r="S78">
        <f>IFERROR((Per_Pupil_Spending_1[[#This Row],[Science Score]]-MIN(Per_Pupil_Spending_1[Science Score]))/(MAX(Per_Pupil_Spending_1[Science Score])-MIN(Per_Pupil_Spending_1[Science Score])),-1)</f>
        <v>0</v>
      </c>
      <c r="T78" s="63">
        <f>IFERROR(Per_Pupil_Spending_1[[#This Row],[Amount]]/(1-Per_Pupil_Spending_1[[#This Row],[Percent Below Achievement ELA]]),"")</f>
        <v>0</v>
      </c>
      <c r="U78" s="63">
        <f>IFERROR(Per_Pupil_Spending_1[[#This Row],[Amount]]/(1-Per_Pupil_Spending_1[[#This Row],[Percent Below Achievement Math]]),"")</f>
        <v>0</v>
      </c>
      <c r="V78" s="63">
        <f>IFERROR(Per_Pupil_Spending_1[[#This Row],[Amount]]/(1-Per_Pupil_Spending_1[[#This Row],[Percent Below Achievement Science]]),"")</f>
        <v>0</v>
      </c>
      <c r="W78" s="63" t="b">
        <f>Per_Pupil_Spending_1[[#This Row],[ELA Score Normalized]]=-1</f>
        <v>0</v>
      </c>
      <c r="X78" s="63" t="b">
        <f>Per_Pupil_Spending_1[[#This Row],[Math Score Normalized]]=-1</f>
        <v>0</v>
      </c>
      <c r="Y78" s="63" t="b">
        <f>Per_Pupil_Spending_1[[#This Row],[Science Score Normalized]]=-1</f>
        <v>0</v>
      </c>
    </row>
    <row r="79" spans="1:25" hidden="1">
      <c r="A79" t="s">
        <v>570</v>
      </c>
      <c r="B79">
        <v>1663</v>
      </c>
      <c r="C79" t="s">
        <v>788</v>
      </c>
      <c r="D79">
        <v>1463</v>
      </c>
      <c r="E79" t="s">
        <v>250</v>
      </c>
      <c r="F79" t="s">
        <v>1680</v>
      </c>
      <c r="G79" t="s">
        <v>1680</v>
      </c>
      <c r="H79" t="s">
        <v>596</v>
      </c>
      <c r="I79">
        <v>22473.03</v>
      </c>
      <c r="J79">
        <v>20392.810000000001</v>
      </c>
      <c r="K79">
        <v>20134.14</v>
      </c>
      <c r="L79" t="str">
        <f>_xlfn.XLOOKUP(Per_Pupil_Spending_1[[#This Row],[School Name]],Maine_Schools[School Name],Maine_Schools[Comparison School Type], "Error")</f>
        <v>Non Charter</v>
      </c>
      <c r="M79" t="str">
        <f>_xlfn.XLOOKUP(Per_Pupil_Spending_1[[#This Row],[School Name]],Maine_Schools[School Name],Maine_Schools[Comparison Grade Span], "Error")</f>
        <v>03-08</v>
      </c>
      <c r="N79">
        <f>_xlfn.XLOOKUP(Per_Pupil_Spending_1[[#This Row],[School Name]],ELA_New[School Name],ELA_New[Percentage of Students at Achievement Level],"")</f>
        <v>0.36940000000000001</v>
      </c>
      <c r="O79">
        <f>_xlfn.XLOOKUP(Per_Pupil_Spending_1[[#This Row],[School Name]],Math_New[School Name],Math_New[Percentage of Students at Achievement Level],"")</f>
        <v>0.42159999999999997</v>
      </c>
      <c r="P79">
        <f>_xlfn.XLOOKUP(Per_Pupil_Spending_1[[#This Row],[School Name]],Science_New[School Name],Science_New[Percentage of Students at Achievement Level],"")</f>
        <v>0.64480000000000004</v>
      </c>
      <c r="Q79">
        <f>IFERROR((Per_Pupil_Spending_1[[#This Row],[ELA Score]]-MIN(Per_Pupil_Spending_1[ELA Score]))/(MAX(Per_Pupil_Spending_1[ELA Score])-MIN(Per_Pupil_Spending_1[ELA Score])),-1)</f>
        <v>0.25186161909109062</v>
      </c>
      <c r="R79">
        <f>IFERROR((Per_Pupil_Spending_1[[#This Row],[Math Score]]-MIN(Per_Pupil_Spending_1[Math Score]))/(MAX(Per_Pupil_Spending_1[Math Score])-MIN(Per_Pupil_Spending_1[Math Score])),-1)</f>
        <v>0.13376057031508182</v>
      </c>
      <c r="S79">
        <f>IFERROR((Per_Pupil_Spending_1[[#This Row],[Science Score]]-MIN(Per_Pupil_Spending_1[Science Score]))/(MAX(Per_Pupil_Spending_1[Science Score])-MIN(Per_Pupil_Spending_1[Science Score])),-1)</f>
        <v>0.20445779948054546</v>
      </c>
      <c r="T79" s="63">
        <f>IFERROR(Per_Pupil_Spending_1[[#This Row],[Amount]]/(1-Per_Pupil_Spending_1[[#This Row],[Percent Below Achievement ELA]]),"")</f>
        <v>35637.535680304471</v>
      </c>
      <c r="U79" s="63">
        <f>IFERROR(Per_Pupil_Spending_1[[#This Row],[Amount]]/(1-Per_Pupil_Spending_1[[#This Row],[Percent Below Achievement Math]]),"")</f>
        <v>38853.786307053939</v>
      </c>
      <c r="V79" s="63">
        <f>IFERROR(Per_Pupil_Spending_1[[#This Row],[Amount]]/(1-Per_Pupil_Spending_1[[#This Row],[Percent Below Achievement Science]]),"")</f>
        <v>63268.665540540547</v>
      </c>
      <c r="W79" s="63" t="b">
        <f>Per_Pupil_Spending_1[[#This Row],[ELA Score Normalized]]=-1</f>
        <v>0</v>
      </c>
      <c r="X79" s="63" t="b">
        <f>Per_Pupil_Spending_1[[#This Row],[Math Score Normalized]]=-1</f>
        <v>0</v>
      </c>
      <c r="Y79" s="63" t="b">
        <f>Per_Pupil_Spending_1[[#This Row],[Science Score Normalized]]=-1</f>
        <v>0</v>
      </c>
    </row>
    <row r="80" spans="1:25" hidden="1">
      <c r="A80" t="s">
        <v>570</v>
      </c>
      <c r="B80">
        <v>1663</v>
      </c>
      <c r="C80" t="s">
        <v>788</v>
      </c>
      <c r="D80">
        <v>172</v>
      </c>
      <c r="E80" t="s">
        <v>55</v>
      </c>
      <c r="F80" t="s">
        <v>1680</v>
      </c>
      <c r="G80" t="s">
        <v>1680</v>
      </c>
      <c r="H80" t="s">
        <v>596</v>
      </c>
      <c r="I80">
        <v>19820.080000000002</v>
      </c>
      <c r="J80">
        <v>20392.810000000001</v>
      </c>
      <c r="K80">
        <v>20134.14</v>
      </c>
      <c r="L80" t="str">
        <f>_xlfn.XLOOKUP(Per_Pupil_Spending_1[[#This Row],[School Name]],Maine_Schools[School Name],Maine_Schools[Comparison School Type], "Error")</f>
        <v>Non Charter</v>
      </c>
      <c r="M80" t="str">
        <f>_xlfn.XLOOKUP(Per_Pupil_Spending_1[[#This Row],[School Name]],Maine_Schools[School Name],Maine_Schools[Comparison Grade Span], "Error")</f>
        <v>09-12</v>
      </c>
      <c r="N80">
        <f>_xlfn.XLOOKUP(Per_Pupil_Spending_1[[#This Row],[School Name]],ELA_New[School Name],ELA_New[Percentage of Students at Achievement Level],"")</f>
        <v>0.30559999999999998</v>
      </c>
      <c r="O80">
        <f>_xlfn.XLOOKUP(Per_Pupil_Spending_1[[#This Row],[School Name]],Math_New[School Name],Math_New[Percentage of Students at Achievement Level],"")</f>
        <v>0.4259</v>
      </c>
      <c r="P80">
        <f>_xlfn.XLOOKUP(Per_Pupil_Spending_1[[#This Row],[School Name]],Science_New[School Name],Science_New[Percentage of Students at Achievement Level],"")</f>
        <v>0.64959999999999996</v>
      </c>
      <c r="Q80">
        <f>IFERROR((Per_Pupil_Spending_1[[#This Row],[ELA Score]]-MIN(Per_Pupil_Spending_1[ELA Score]))/(MAX(Per_Pupil_Spending_1[ELA Score])-MIN(Per_Pupil_Spending_1[ELA Score])),-1)</f>
        <v>0.20172049104795789</v>
      </c>
      <c r="R80">
        <f>IFERROR((Per_Pupil_Spending_1[[#This Row],[Math Score]]-MIN(Per_Pupil_Spending_1[Math Score]))/(MAX(Per_Pupil_Spending_1[Math Score])-MIN(Per_Pupil_Spending_1[Math Score])),-1)</f>
        <v>0.11885367662976211</v>
      </c>
      <c r="S80">
        <f>IFERROR((Per_Pupil_Spending_1[[#This Row],[Science Score]]-MIN(Per_Pupil_Spending_1[Science Score]))/(MAX(Per_Pupil_Spending_1[Science Score])-MIN(Per_Pupil_Spending_1[Science Score])),-1)</f>
        <v>0.18279163331987566</v>
      </c>
      <c r="T80" s="63">
        <f>IFERROR(Per_Pupil_Spending_1[[#This Row],[Amount]]/(1-Per_Pupil_Spending_1[[#This Row],[Percent Below Achievement ELA]]),"")</f>
        <v>28542.741935483871</v>
      </c>
      <c r="U80" s="63">
        <f>IFERROR(Per_Pupil_Spending_1[[#This Row],[Amount]]/(1-Per_Pupil_Spending_1[[#This Row],[Percent Below Achievement Math]]),"")</f>
        <v>34523.741508448002</v>
      </c>
      <c r="V80" s="63">
        <f>IFERROR(Per_Pupil_Spending_1[[#This Row],[Amount]]/(1-Per_Pupil_Spending_1[[#This Row],[Percent Below Achievement Science]]),"")</f>
        <v>56564.15525114155</v>
      </c>
      <c r="W80" s="63" t="b">
        <f>Per_Pupil_Spending_1[[#This Row],[ELA Score Normalized]]=-1</f>
        <v>0</v>
      </c>
      <c r="X80" s="63" t="b">
        <f>Per_Pupil_Spending_1[[#This Row],[Math Score Normalized]]=-1</f>
        <v>0</v>
      </c>
      <c r="Y80" s="63" t="b">
        <f>Per_Pupil_Spending_1[[#This Row],[Science Score Normalized]]=-1</f>
        <v>0</v>
      </c>
    </row>
    <row r="81" spans="1:25" hidden="1">
      <c r="A81" t="s">
        <v>570</v>
      </c>
      <c r="B81">
        <v>1627</v>
      </c>
      <c r="C81" t="s">
        <v>790</v>
      </c>
      <c r="D81">
        <v>899</v>
      </c>
      <c r="E81" t="s">
        <v>451</v>
      </c>
      <c r="F81" t="s">
        <v>1680</v>
      </c>
      <c r="G81" t="s">
        <v>1680</v>
      </c>
      <c r="H81" t="s">
        <v>596</v>
      </c>
      <c r="I81">
        <v>29235.200000000001</v>
      </c>
      <c r="J81">
        <v>29235.200000000001</v>
      </c>
      <c r="K81">
        <v>20134.14</v>
      </c>
      <c r="L81" t="str">
        <f>_xlfn.XLOOKUP(Per_Pupil_Spending_1[[#This Row],[School Name]],Maine_Schools[School Name],Maine_Schools[Comparison School Type], "Error")</f>
        <v>Non Charter</v>
      </c>
      <c r="M81" t="str">
        <f>_xlfn.XLOOKUP(Per_Pupil_Spending_1[[#This Row],[School Name]],Maine_Schools[School Name],Maine_Schools[Comparison Grade Span], "Error")</f>
        <v>03-08</v>
      </c>
      <c r="N81">
        <f>_xlfn.XLOOKUP(Per_Pupil_Spending_1[[#This Row],[School Name]],ELA_New[School Name],ELA_New[Percentage of Students at Achievement Level],"")</f>
        <v>0.35139999999999999</v>
      </c>
      <c r="O81">
        <f>_xlfn.XLOOKUP(Per_Pupil_Spending_1[[#This Row],[School Name]],Math_New[School Name],Math_New[Percentage of Students at Achievement Level],"")</f>
        <v>0.47299999999999998</v>
      </c>
      <c r="P81" t="str">
        <f>_xlfn.XLOOKUP(Per_Pupil_Spending_1[[#This Row],[School Name]],Science_New[School Name],Science_New[Percentage of Students at Achievement Level],"")</f>
        <v/>
      </c>
      <c r="Q81">
        <f>IFERROR((Per_Pupil_Spending_1[[#This Row],[ELA Score]]-MIN(Per_Pupil_Spending_1[ELA Score]))/(MAX(Per_Pupil_Spending_1[ELA Score])-MIN(Per_Pupil_Spending_1[ELA Score])),-1)</f>
        <v>0.31855428450065459</v>
      </c>
      <c r="R81">
        <f>IFERROR((Per_Pupil_Spending_1[[#This Row],[Math Score]]-MIN(Per_Pupil_Spending_1[Math Score]))/(MAX(Per_Pupil_Spending_1[Math Score])-MIN(Per_Pupil_Spending_1[Math Score])),-1)</f>
        <v>0.19098102441541207</v>
      </c>
      <c r="S81">
        <f>IFERROR((Per_Pupil_Spending_1[[#This Row],[Science Score]]-MIN(Per_Pupil_Spending_1[Science Score]))/(MAX(Per_Pupil_Spending_1[Science Score])-MIN(Per_Pupil_Spending_1[Science Score])),-1)</f>
        <v>-1</v>
      </c>
      <c r="T81" s="63">
        <f>IFERROR(Per_Pupil_Spending_1[[#This Row],[Amount]]/(1-Per_Pupil_Spending_1[[#This Row],[Percent Below Achievement ELA]]),"")</f>
        <v>45074.313906876348</v>
      </c>
      <c r="U81" s="63">
        <f>IFERROR(Per_Pupil_Spending_1[[#This Row],[Amount]]/(1-Per_Pupil_Spending_1[[#This Row],[Percent Below Achievement Math]]),"")</f>
        <v>55474.762808349144</v>
      </c>
      <c r="V81" s="63" t="str">
        <f>IFERROR(Per_Pupil_Spending_1[[#This Row],[Amount]]/(1-Per_Pupil_Spending_1[[#This Row],[Percent Below Achievement Science]]),"")</f>
        <v/>
      </c>
      <c r="W81" s="63" t="b">
        <f>Per_Pupil_Spending_1[[#This Row],[ELA Score Normalized]]=-1</f>
        <v>0</v>
      </c>
      <c r="X81" s="63" t="b">
        <f>Per_Pupil_Spending_1[[#This Row],[Math Score Normalized]]=-1</f>
        <v>0</v>
      </c>
      <c r="Y81" s="63" t="b">
        <f>Per_Pupil_Spending_1[[#This Row],[Science Score Normalized]]=-1</f>
        <v>1</v>
      </c>
    </row>
    <row r="82" spans="1:25" hidden="1">
      <c r="A82" t="s">
        <v>570</v>
      </c>
      <c r="B82">
        <v>174</v>
      </c>
      <c r="C82" t="s">
        <v>793</v>
      </c>
      <c r="D82">
        <v>179</v>
      </c>
      <c r="E82" t="s">
        <v>370</v>
      </c>
      <c r="F82" t="s">
        <v>1680</v>
      </c>
      <c r="G82" t="s">
        <v>1680</v>
      </c>
      <c r="H82" t="s">
        <v>596</v>
      </c>
      <c r="I82">
        <v>29972.5</v>
      </c>
      <c r="J82">
        <v>30333.01</v>
      </c>
      <c r="K82">
        <v>20134.14</v>
      </c>
      <c r="L82" t="str">
        <f>_xlfn.XLOOKUP(Per_Pupil_Spending_1[[#This Row],[School Name]],Maine_Schools[School Name],Maine_Schools[Comparison School Type], "Error")</f>
        <v>Non Charter</v>
      </c>
      <c r="M82" t="str">
        <f>_xlfn.XLOOKUP(Per_Pupil_Spending_1[[#This Row],[School Name]],Maine_Schools[School Name],Maine_Schools[Comparison Grade Span], "Error")</f>
        <v>PK-05</v>
      </c>
      <c r="N82">
        <f>_xlfn.XLOOKUP(Per_Pupil_Spending_1[[#This Row],[School Name]],ELA_New[School Name],ELA_New[Percentage of Students at Achievement Level],"")</f>
        <v>0.16589999999999999</v>
      </c>
      <c r="O82">
        <f>_xlfn.XLOOKUP(Per_Pupil_Spending_1[[#This Row],[School Name]],Math_New[School Name],Math_New[Percentage of Students at Achievement Level],"")</f>
        <v>0.74229999999999996</v>
      </c>
      <c r="P82">
        <f>_xlfn.XLOOKUP(Per_Pupil_Spending_1[[#This Row],[School Name]],Science_New[School Name],Science_New[Percentage of Students at Achievement Level],"")</f>
        <v>0.59060000000000001</v>
      </c>
      <c r="Q82">
        <f>IFERROR((Per_Pupil_Spending_1[[#This Row],[ELA Score]]-MIN(Per_Pupil_Spending_1[ELA Score]))/(MAX(Per_Pupil_Spending_1[ELA Score])-MIN(Per_Pupil_Spending_1[ELA Score])),-1)</f>
        <v>0.25395640666555908</v>
      </c>
      <c r="R82">
        <f>IFERROR((Per_Pupil_Spending_1[[#This Row],[Math Score]]-MIN(Per_Pupil_Spending_1[Math Score]))/(MAX(Per_Pupil_Spending_1[Math Score])-MIN(Per_Pupil_Spending_1[Math Score])),-1)</f>
        <v>0.40040852453592607</v>
      </c>
      <c r="S82">
        <f>IFERROR((Per_Pupil_Spending_1[[#This Row],[Science Score]]-MIN(Per_Pupil_Spending_1[Science Score]))/(MAX(Per_Pupil_Spending_1[Science Score])-MIN(Per_Pupil_Spending_1[Science Score])),-1)</f>
        <v>0.23658659747641111</v>
      </c>
      <c r="T82" s="63">
        <f>IFERROR(Per_Pupil_Spending_1[[#This Row],[Amount]]/(1-Per_Pupil_Spending_1[[#This Row],[Percent Below Achievement ELA]]),"")</f>
        <v>35933.94077448747</v>
      </c>
      <c r="U82" s="63">
        <f>IFERROR(Per_Pupil_Spending_1[[#This Row],[Amount]]/(1-Per_Pupil_Spending_1[[#This Row],[Percent Below Achievement Math]]),"")</f>
        <v>116307.72215754751</v>
      </c>
      <c r="V82" s="63">
        <f>IFERROR(Per_Pupil_Spending_1[[#This Row],[Amount]]/(1-Per_Pupil_Spending_1[[#This Row],[Percent Below Achievement Science]]),"")</f>
        <v>73210.796287249643</v>
      </c>
      <c r="W82" s="63" t="b">
        <f>Per_Pupil_Spending_1[[#This Row],[ELA Score Normalized]]=-1</f>
        <v>0</v>
      </c>
      <c r="X82" s="63" t="b">
        <f>Per_Pupil_Spending_1[[#This Row],[Math Score Normalized]]=-1</f>
        <v>0</v>
      </c>
      <c r="Y82" s="63" t="b">
        <f>Per_Pupil_Spending_1[[#This Row],[Science Score Normalized]]=-1</f>
        <v>0</v>
      </c>
    </row>
    <row r="83" spans="1:25" hidden="1">
      <c r="A83" t="s">
        <v>570</v>
      </c>
      <c r="B83">
        <v>174</v>
      </c>
      <c r="C83" t="s">
        <v>793</v>
      </c>
      <c r="D83">
        <v>177</v>
      </c>
      <c r="E83" t="s">
        <v>259</v>
      </c>
      <c r="F83" t="s">
        <v>1680</v>
      </c>
      <c r="G83" t="s">
        <v>1680</v>
      </c>
      <c r="H83" t="s">
        <v>596</v>
      </c>
      <c r="I83">
        <v>29066.74</v>
      </c>
      <c r="J83">
        <v>30333.01</v>
      </c>
      <c r="K83">
        <v>20134.14</v>
      </c>
      <c r="L83" t="str">
        <f>_xlfn.XLOOKUP(Per_Pupil_Spending_1[[#This Row],[School Name]],Maine_Schools[School Name],Maine_Schools[Comparison School Type], "Error")</f>
        <v>Non Charter</v>
      </c>
      <c r="M83" t="str">
        <f>_xlfn.XLOOKUP(Per_Pupil_Spending_1[[#This Row],[School Name]],Maine_Schools[School Name],Maine_Schools[Comparison Grade Span], "Error")</f>
        <v>09-12</v>
      </c>
      <c r="N83">
        <f>_xlfn.XLOOKUP(Per_Pupil_Spending_1[[#This Row],[School Name]],ELA_New[School Name],ELA_New[Percentage of Students at Achievement Level],"")</f>
        <v>0.22159999999999999</v>
      </c>
      <c r="O83">
        <f>_xlfn.XLOOKUP(Per_Pupil_Spending_1[[#This Row],[School Name]],Math_New[School Name],Math_New[Percentage of Students at Achievement Level],"")</f>
        <v>0.71260000000000001</v>
      </c>
      <c r="P83">
        <f>_xlfn.XLOOKUP(Per_Pupil_Spending_1[[#This Row],[School Name]],Science_New[School Name],Science_New[Percentage of Students at Achievement Level],"")</f>
        <v>0.41210000000000002</v>
      </c>
      <c r="Q83">
        <f>IFERROR((Per_Pupil_Spending_1[[#This Row],[ELA Score]]-MIN(Per_Pupil_Spending_1[ELA Score]))/(MAX(Per_Pupil_Spending_1[ELA Score])-MIN(Per_Pupil_Spending_1[ELA Score])),-1)</f>
        <v>0.26390512510234576</v>
      </c>
      <c r="R83">
        <f>IFERROR((Per_Pupil_Spending_1[[#This Row],[Math Score]]-MIN(Per_Pupil_Spending_1[Math Score]))/(MAX(Per_Pupil_Spending_1[Math Score])-MIN(Per_Pupil_Spending_1[Math Score])),-1)</f>
        <v>0.34818040543035023</v>
      </c>
      <c r="S83">
        <f>IFERROR((Per_Pupil_Spending_1[[#This Row],[Science Score]]-MIN(Per_Pupil_Spending_1[Science Score]))/(MAX(Per_Pupil_Spending_1[Science Score])-MIN(Per_Pupil_Spending_1[Science Score])),-1)</f>
        <v>0.15977464952819073</v>
      </c>
      <c r="T83" s="63">
        <f>IFERROR(Per_Pupil_Spending_1[[#This Row],[Amount]]/(1-Per_Pupil_Spending_1[[#This Row],[Percent Below Achievement ELA]]),"")</f>
        <v>37341.649537512851</v>
      </c>
      <c r="U83" s="63">
        <f>IFERROR(Per_Pupil_Spending_1[[#This Row],[Amount]]/(1-Per_Pupil_Spending_1[[#This Row],[Percent Below Achievement Math]]),"")</f>
        <v>101136.88239387613</v>
      </c>
      <c r="V83" s="63">
        <f>IFERROR(Per_Pupil_Spending_1[[#This Row],[Amount]]/(1-Per_Pupil_Spending_1[[#This Row],[Percent Below Achievement Science]]),"")</f>
        <v>49441.639734648757</v>
      </c>
      <c r="W83" s="63" t="b">
        <f>Per_Pupil_Spending_1[[#This Row],[ELA Score Normalized]]=-1</f>
        <v>0</v>
      </c>
      <c r="X83" s="63" t="b">
        <f>Per_Pupil_Spending_1[[#This Row],[Math Score Normalized]]=-1</f>
        <v>0</v>
      </c>
      <c r="Y83" s="63" t="b">
        <f>Per_Pupil_Spending_1[[#This Row],[Science Score Normalized]]=-1</f>
        <v>0</v>
      </c>
    </row>
    <row r="84" spans="1:25" hidden="1">
      <c r="A84" t="s">
        <v>570</v>
      </c>
      <c r="B84">
        <v>174</v>
      </c>
      <c r="C84" t="s">
        <v>793</v>
      </c>
      <c r="D84">
        <v>178</v>
      </c>
      <c r="E84" t="s">
        <v>374</v>
      </c>
      <c r="F84" t="s">
        <v>1680</v>
      </c>
      <c r="G84" t="s">
        <v>1680</v>
      </c>
      <c r="H84" t="s">
        <v>596</v>
      </c>
      <c r="I84">
        <v>33222.01</v>
      </c>
      <c r="J84">
        <v>30333.01</v>
      </c>
      <c r="K84">
        <v>20134.14</v>
      </c>
      <c r="L84" t="str">
        <f>_xlfn.XLOOKUP(Per_Pupil_Spending_1[[#This Row],[School Name]],Maine_Schools[School Name],Maine_Schools[Comparison School Type], "Error")</f>
        <v>Non Charter</v>
      </c>
      <c r="M84" t="str">
        <f>_xlfn.XLOOKUP(Per_Pupil_Spending_1[[#This Row],[School Name]],Maine_Schools[School Name],Maine_Schools[Comparison Grade Span], "Error")</f>
        <v>06-08</v>
      </c>
      <c r="N84">
        <f>_xlfn.XLOOKUP(Per_Pupil_Spending_1[[#This Row],[School Name]],ELA_New[School Name],ELA_New[Percentage of Students at Achievement Level],"")</f>
        <v>0.12470000000000001</v>
      </c>
      <c r="O84">
        <f>_xlfn.XLOOKUP(Per_Pupil_Spending_1[[#This Row],[School Name]],Math_New[School Name],Math_New[Percentage of Students at Achievement Level],"")</f>
        <v>0.61219999999999997</v>
      </c>
      <c r="P84">
        <f>_xlfn.XLOOKUP(Per_Pupil_Spending_1[[#This Row],[School Name]],Science_New[School Name],Science_New[Percentage of Students at Achievement Level],"")</f>
        <v>0.21640000000000001</v>
      </c>
      <c r="Q84">
        <f>IFERROR((Per_Pupil_Spending_1[[#This Row],[ELA Score]]-MIN(Per_Pupil_Spending_1[ELA Score]))/(MAX(Per_Pupil_Spending_1[ELA Score])-MIN(Per_Pupil_Spending_1[ELA Score])),-1)</f>
        <v>0.2682398526862978</v>
      </c>
      <c r="R84">
        <f>IFERROR((Per_Pupil_Spending_1[[#This Row],[Math Score]]-MIN(Per_Pupil_Spending_1[Math Score]))/(MAX(Per_Pupil_Spending_1[Math Score])-MIN(Per_Pupil_Spending_1[Math Score])),-1)</f>
        <v>0.29492586674473287</v>
      </c>
      <c r="S84">
        <f>IFERROR((Per_Pupil_Spending_1[[#This Row],[Science Score]]-MIN(Per_Pupil_Spending_1[Science Score]))/(MAX(Per_Pupil_Spending_1[Science Score])-MIN(Per_Pupil_Spending_1[Science Score])),-1)</f>
        <v>0.13700817618544661</v>
      </c>
      <c r="T84" s="63">
        <f>IFERROR(Per_Pupil_Spending_1[[#This Row],[Amount]]/(1-Per_Pupil_Spending_1[[#This Row],[Percent Below Achievement ELA]]),"")</f>
        <v>37954.998286301845</v>
      </c>
      <c r="U84" s="63">
        <f>IFERROR(Per_Pupil_Spending_1[[#This Row],[Amount]]/(1-Per_Pupil_Spending_1[[#This Row],[Percent Below Achievement Math]]),"")</f>
        <v>85667.895822588966</v>
      </c>
      <c r="V84" s="63">
        <f>IFERROR(Per_Pupil_Spending_1[[#This Row],[Amount]]/(1-Per_Pupil_Spending_1[[#This Row],[Percent Below Achievement Science]]),"")</f>
        <v>42396.643695763152</v>
      </c>
      <c r="W84" s="63" t="b">
        <f>Per_Pupil_Spending_1[[#This Row],[ELA Score Normalized]]=-1</f>
        <v>0</v>
      </c>
      <c r="X84" s="63" t="b">
        <f>Per_Pupil_Spending_1[[#This Row],[Math Score Normalized]]=-1</f>
        <v>0</v>
      </c>
      <c r="Y84" s="63" t="b">
        <f>Per_Pupil_Spending_1[[#This Row],[Science Score Normalized]]=-1</f>
        <v>0</v>
      </c>
    </row>
    <row r="85" spans="1:25" hidden="1">
      <c r="A85" t="s">
        <v>570</v>
      </c>
      <c r="B85">
        <v>180</v>
      </c>
      <c r="C85" t="s">
        <v>795</v>
      </c>
      <c r="D85">
        <v>181</v>
      </c>
      <c r="E85" t="s">
        <v>90</v>
      </c>
      <c r="F85" t="s">
        <v>1680</v>
      </c>
      <c r="G85" t="s">
        <v>1680</v>
      </c>
      <c r="H85" t="s">
        <v>596</v>
      </c>
      <c r="I85">
        <v>23905.26</v>
      </c>
      <c r="J85">
        <v>23905.26</v>
      </c>
      <c r="K85">
        <v>20134.14</v>
      </c>
      <c r="L85" t="str">
        <f>_xlfn.XLOOKUP(Per_Pupil_Spending_1[[#This Row],[School Name]],Maine_Schools[School Name],Maine_Schools[Comparison School Type], "Error")</f>
        <v>Non Charter</v>
      </c>
      <c r="M85" t="str">
        <f>_xlfn.XLOOKUP(Per_Pupil_Spending_1[[#This Row],[School Name]],Maine_Schools[School Name],Maine_Schools[Comparison Grade Span], "Error")</f>
        <v>PK-05</v>
      </c>
      <c r="N85">
        <f>_xlfn.XLOOKUP(Per_Pupil_Spending_1[[#This Row],[School Name]],ELA_New[School Name],ELA_New[Percentage of Students at Achievement Level],"")</f>
        <v>0.51519999999999999</v>
      </c>
      <c r="O85">
        <f>_xlfn.XLOOKUP(Per_Pupil_Spending_1[[#This Row],[School Name]],Math_New[School Name],Math_New[Percentage of Students at Achievement Level],"")</f>
        <v>0.30299999999999999</v>
      </c>
      <c r="P85" t="str">
        <f>_xlfn.XLOOKUP(Per_Pupil_Spending_1[[#This Row],[School Name]],Science_New[School Name],Science_New[Percentage of Students at Achievement Level],"")</f>
        <v/>
      </c>
      <c r="Q85">
        <f>IFERROR((Per_Pupil_Spending_1[[#This Row],[ELA Score]]-MIN(Per_Pupil_Spending_1[ELA Score]))/(MAX(Per_Pupil_Spending_1[ELA Score])-MIN(Per_Pupil_Spending_1[ELA Score])),-1)</f>
        <v>0.34848588014108778</v>
      </c>
      <c r="R85">
        <f>IFERROR((Per_Pupil_Spending_1[[#This Row],[Math Score]]-MIN(Per_Pupil_Spending_1[Math Score]))/(MAX(Per_Pupil_Spending_1[Math Score])-MIN(Per_Pupil_Spending_1[Math Score])),-1)</f>
        <v>0.11807432132866559</v>
      </c>
      <c r="S85">
        <f>IFERROR((Per_Pupil_Spending_1[[#This Row],[Science Score]]-MIN(Per_Pupil_Spending_1[Science Score]))/(MAX(Per_Pupil_Spending_1[Science Score])-MIN(Per_Pupil_Spending_1[Science Score])),-1)</f>
        <v>-1</v>
      </c>
      <c r="T85" s="63">
        <f>IFERROR(Per_Pupil_Spending_1[[#This Row],[Amount]]/(1-Per_Pupil_Spending_1[[#This Row],[Percent Below Achievement ELA]]),"")</f>
        <v>49309.529702970292</v>
      </c>
      <c r="U85" s="63">
        <f>IFERROR(Per_Pupil_Spending_1[[#This Row],[Amount]]/(1-Per_Pupil_Spending_1[[#This Row],[Percent Below Achievement Math]]),"")</f>
        <v>34297.360114777613</v>
      </c>
      <c r="V85" s="63" t="str">
        <f>IFERROR(Per_Pupil_Spending_1[[#This Row],[Amount]]/(1-Per_Pupil_Spending_1[[#This Row],[Percent Below Achievement Science]]),"")</f>
        <v/>
      </c>
      <c r="W85" s="63" t="b">
        <f>Per_Pupil_Spending_1[[#This Row],[ELA Score Normalized]]=-1</f>
        <v>0</v>
      </c>
      <c r="X85" s="63" t="b">
        <f>Per_Pupil_Spending_1[[#This Row],[Math Score Normalized]]=-1</f>
        <v>0</v>
      </c>
      <c r="Y85" s="63" t="b">
        <f>Per_Pupil_Spending_1[[#This Row],[Science Score Normalized]]=-1</f>
        <v>1</v>
      </c>
    </row>
    <row r="86" spans="1:25">
      <c r="A86" t="s">
        <v>570</v>
      </c>
      <c r="B86">
        <v>1631</v>
      </c>
      <c r="C86" t="s">
        <v>670</v>
      </c>
      <c r="D86">
        <v>1649</v>
      </c>
      <c r="E86" t="s">
        <v>581</v>
      </c>
      <c r="F86" t="s">
        <v>1680</v>
      </c>
      <c r="G86" t="s">
        <v>1680</v>
      </c>
      <c r="H86" t="s">
        <v>596</v>
      </c>
      <c r="I86">
        <v>12416.14</v>
      </c>
      <c r="J86">
        <v>12416.14</v>
      </c>
      <c r="K86">
        <v>20134.14</v>
      </c>
      <c r="L86" t="str">
        <f>_xlfn.XLOOKUP(Per_Pupil_Spending_1[[#This Row],[School Name]],Maine_Schools[School Name],Maine_Schools[Comparison School Type], "Error")</f>
        <v>Charter</v>
      </c>
      <c r="M86" t="str">
        <f>_xlfn.XLOOKUP(Per_Pupil_Spending_1[[#This Row],[School Name]],Maine_Schools[School Name],Maine_Schools[Comparison Grade Span], "Error")</f>
        <v>03-08</v>
      </c>
      <c r="N86">
        <f>_xlfn.XLOOKUP(Per_Pupil_Spending_1[[#This Row],[School Name]],ELA_New[School Name],ELA_New[Percentage of Students at Achievement Level],"")</f>
        <v>0.33329999999999999</v>
      </c>
      <c r="O86">
        <f>_xlfn.XLOOKUP(Per_Pupil_Spending_1[[#This Row],[School Name]],Math_New[School Name],Math_New[Percentage of Students at Achievement Level],"")</f>
        <v>0.43690000000000001</v>
      </c>
      <c r="P86">
        <f>_xlfn.XLOOKUP(Per_Pupil_Spending_1[[#This Row],[School Name]],Science_New[School Name],Science_New[Percentage of Students at Achievement Level],"")</f>
        <v>0.64859999999999995</v>
      </c>
      <c r="Q86">
        <f>IFERROR((Per_Pupil_Spending_1[[#This Row],[ELA Score]]-MIN(Per_Pupil_Spending_1[ELA Score]))/(MAX(Per_Pupil_Spending_1[ELA Score])-MIN(Per_Pupil_Spending_1[ELA Score])),-1)</f>
        <v>0.13161654056306468</v>
      </c>
      <c r="R86">
        <f>IFERROR((Per_Pupil_Spending_1[[#This Row],[Math Score]]-MIN(Per_Pupil_Spending_1[Math Score]))/(MAX(Per_Pupil_Spending_1[Math Score])-MIN(Per_Pupil_Spending_1[Math Score])),-1)</f>
        <v>7.5909448833465024E-2</v>
      </c>
      <c r="S86">
        <f>IFERROR((Per_Pupil_Spending_1[[#This Row],[Science Score]]-MIN(Per_Pupil_Spending_1[Science Score]))/(MAX(Per_Pupil_Spending_1[Science Score])-MIN(Per_Pupil_Spending_1[Science Score])),-1)</f>
        <v>0.1141825799365962</v>
      </c>
      <c r="T86" s="63">
        <f>IFERROR(Per_Pupil_Spending_1[[#This Row],[Amount]]/(1-Per_Pupil_Spending_1[[#This Row],[Percent Below Achievement ELA]]),"")</f>
        <v>18623.278836058194</v>
      </c>
      <c r="U86" s="63">
        <f>IFERROR(Per_Pupil_Spending_1[[#This Row],[Amount]]/(1-Per_Pupil_Spending_1[[#This Row],[Percent Below Achievement Math]]),"")</f>
        <v>22049.618185047064</v>
      </c>
      <c r="V86" s="63">
        <f>IFERROR(Per_Pupil_Spending_1[[#This Row],[Amount]]/(1-Per_Pupil_Spending_1[[#This Row],[Percent Below Achievement Science]]),"")</f>
        <v>35333.352305065448</v>
      </c>
      <c r="W86" s="63" t="b">
        <f>Per_Pupil_Spending_1[[#This Row],[ELA Score Normalized]]=-1</f>
        <v>0</v>
      </c>
      <c r="X86" s="63" t="b">
        <f>Per_Pupil_Spending_1[[#This Row],[Math Score Normalized]]=-1</f>
        <v>0</v>
      </c>
      <c r="Y86" s="63" t="b">
        <f>Per_Pupil_Spending_1[[#This Row],[Science Score Normalized]]=-1</f>
        <v>0</v>
      </c>
    </row>
    <row r="87" spans="1:25" hidden="1">
      <c r="A87" t="s">
        <v>570</v>
      </c>
      <c r="B87">
        <v>1065</v>
      </c>
      <c r="C87" t="s">
        <v>797</v>
      </c>
      <c r="D87">
        <v>1066</v>
      </c>
      <c r="E87" t="s">
        <v>139</v>
      </c>
      <c r="F87" t="s">
        <v>1680</v>
      </c>
      <c r="G87" t="s">
        <v>1680</v>
      </c>
      <c r="H87" t="s">
        <v>596</v>
      </c>
      <c r="I87">
        <v>25986.55</v>
      </c>
      <c r="J87">
        <v>25986.55</v>
      </c>
      <c r="K87">
        <v>20134.14</v>
      </c>
      <c r="L87" t="str">
        <f>_xlfn.XLOOKUP(Per_Pupil_Spending_1[[#This Row],[School Name]],Maine_Schools[School Name],Maine_Schools[Comparison School Type], "Error")</f>
        <v>Non Charter</v>
      </c>
      <c r="M87" t="str">
        <f>_xlfn.XLOOKUP(Per_Pupil_Spending_1[[#This Row],[School Name]],Maine_Schools[School Name],Maine_Schools[Comparison Grade Span], "Error")</f>
        <v>09-12</v>
      </c>
      <c r="N87">
        <f>_xlfn.XLOOKUP(Per_Pupil_Spending_1[[#This Row],[School Name]],ELA_New[School Name],ELA_New[Percentage of Students at Achievement Level],"")</f>
        <v>0.32119999999999999</v>
      </c>
      <c r="O87">
        <f>_xlfn.XLOOKUP(Per_Pupil_Spending_1[[#This Row],[School Name]],Math_New[School Name],Math_New[Percentage of Students at Achievement Level],"")</f>
        <v>0.5897</v>
      </c>
      <c r="P87">
        <f>_xlfn.XLOOKUP(Per_Pupil_Spending_1[[#This Row],[School Name]],Science_New[School Name],Science_New[Percentage of Students at Achievement Level],"")</f>
        <v>0.44219999999999998</v>
      </c>
      <c r="Q87">
        <f>IFERROR((Per_Pupil_Spending_1[[#This Row],[ELA Score]]-MIN(Per_Pupil_Spending_1[ELA Score]))/(MAX(Per_Pupil_Spending_1[ELA Score])-MIN(Per_Pupil_Spending_1[ELA Score])),-1)</f>
        <v>0.27055845986995913</v>
      </c>
      <c r="R87">
        <f>IFERROR((Per_Pupil_Spending_1[[#This Row],[Math Score]]-MIN(Per_Pupil_Spending_1[Math Score]))/(MAX(Per_Pupil_Spending_1[Math Score])-MIN(Per_Pupil_Spending_1[Math Score])),-1)</f>
        <v>0.21804286182823462</v>
      </c>
      <c r="S87">
        <f>IFERROR((Per_Pupil_Spending_1[[#This Row],[Science Score]]-MIN(Per_Pupil_Spending_1[Science Score]))/(MAX(Per_Pupil_Spending_1[Science Score])-MIN(Per_Pupil_Spending_1[Science Score])),-1)</f>
        <v>0.15055151282245177</v>
      </c>
      <c r="T87" s="63">
        <f>IFERROR(Per_Pupil_Spending_1[[#This Row],[Amount]]/(1-Per_Pupil_Spending_1[[#This Row],[Percent Below Achievement ELA]]),"")</f>
        <v>38283.073070123741</v>
      </c>
      <c r="U87" s="63">
        <f>IFERROR(Per_Pupil_Spending_1[[#This Row],[Amount]]/(1-Per_Pupil_Spending_1[[#This Row],[Percent Below Achievement Math]]),"")</f>
        <v>63335.486229588103</v>
      </c>
      <c r="V87" s="63">
        <f>IFERROR(Per_Pupil_Spending_1[[#This Row],[Amount]]/(1-Per_Pupil_Spending_1[[#This Row],[Percent Below Achievement Science]]),"")</f>
        <v>46587.576192183573</v>
      </c>
      <c r="W87" s="63" t="b">
        <f>Per_Pupil_Spending_1[[#This Row],[ELA Score Normalized]]=-1</f>
        <v>0</v>
      </c>
      <c r="X87" s="63" t="b">
        <f>Per_Pupil_Spending_1[[#This Row],[Math Score Normalized]]=-1</f>
        <v>0</v>
      </c>
      <c r="Y87" s="63" t="b">
        <f>Per_Pupil_Spending_1[[#This Row],[Science Score Normalized]]=-1</f>
        <v>0</v>
      </c>
    </row>
    <row r="88" spans="1:25" hidden="1">
      <c r="A88" t="s">
        <v>570</v>
      </c>
      <c r="B88">
        <v>188</v>
      </c>
      <c r="C88" t="s">
        <v>801</v>
      </c>
      <c r="D88">
        <v>189</v>
      </c>
      <c r="E88" t="s">
        <v>269</v>
      </c>
      <c r="F88" t="s">
        <v>1680</v>
      </c>
      <c r="G88" t="s">
        <v>1680</v>
      </c>
      <c r="H88" t="s">
        <v>596</v>
      </c>
      <c r="I88">
        <v>45674.94</v>
      </c>
      <c r="J88">
        <v>45674.94</v>
      </c>
      <c r="K88">
        <v>20134.14</v>
      </c>
      <c r="L88" t="str">
        <f>_xlfn.XLOOKUP(Per_Pupil_Spending_1[[#This Row],[School Name]],Maine_Schools[School Name],Maine_Schools[Comparison School Type], "Error")</f>
        <v>Non Charter</v>
      </c>
      <c r="M88" t="str">
        <f>_xlfn.XLOOKUP(Per_Pupil_Spending_1[[#This Row],[School Name]],Maine_Schools[School Name],Maine_Schools[Comparison Grade Span], "Error")</f>
        <v>03-06</v>
      </c>
      <c r="N88">
        <f>_xlfn.XLOOKUP(Per_Pupil_Spending_1[[#This Row],[School Name]],ELA_New[School Name],ELA_New[Percentage of Students at Achievement Level],"")</f>
        <v>0.24</v>
      </c>
      <c r="O88">
        <f>_xlfn.XLOOKUP(Per_Pupil_Spending_1[[#This Row],[School Name]],Math_New[School Name],Math_New[Percentage of Students at Achievement Level],"")</f>
        <v>0.68</v>
      </c>
      <c r="P88" t="str">
        <f>_xlfn.XLOOKUP(Per_Pupil_Spending_1[[#This Row],[School Name]],Science_New[School Name],Science_New[Percentage of Students at Achievement Level],"")</f>
        <v/>
      </c>
      <c r="Q88">
        <f>IFERROR((Per_Pupil_Spending_1[[#This Row],[ELA Score]]-MIN(Per_Pupil_Spending_1[ELA Score]))/(MAX(Per_Pupil_Spending_1[ELA Score])-MIN(Per_Pupil_Spending_1[ELA Score])),-1)</f>
        <v>0.42473565407219455</v>
      </c>
      <c r="R88">
        <f>IFERROR((Per_Pupil_Spending_1[[#This Row],[Math Score]]-MIN(Per_Pupil_Spending_1[Math Score]))/(MAX(Per_Pupil_Spending_1[Math Score])-MIN(Per_Pupil_Spending_1[Math Score])),-1)</f>
        <v>0.49138599189736165</v>
      </c>
      <c r="S88">
        <f>IFERROR((Per_Pupil_Spending_1[[#This Row],[Science Score]]-MIN(Per_Pupil_Spending_1[Science Score]))/(MAX(Per_Pupil_Spending_1[Science Score])-MIN(Per_Pupil_Spending_1[Science Score])),-1)</f>
        <v>-1</v>
      </c>
      <c r="T88" s="63">
        <f>IFERROR(Per_Pupil_Spending_1[[#This Row],[Amount]]/(1-Per_Pupil_Spending_1[[#This Row],[Percent Below Achievement ELA]]),"")</f>
        <v>60098.6052631579</v>
      </c>
      <c r="U88" s="63">
        <f>IFERROR(Per_Pupil_Spending_1[[#This Row],[Amount]]/(1-Per_Pupil_Spending_1[[#This Row],[Percent Below Achievement Math]]),"")</f>
        <v>142734.18750000003</v>
      </c>
      <c r="V88" s="63" t="str">
        <f>IFERROR(Per_Pupil_Spending_1[[#This Row],[Amount]]/(1-Per_Pupil_Spending_1[[#This Row],[Percent Below Achievement Science]]),"")</f>
        <v/>
      </c>
      <c r="W88" s="63" t="b">
        <f>Per_Pupil_Spending_1[[#This Row],[ELA Score Normalized]]=-1</f>
        <v>0</v>
      </c>
      <c r="X88" s="63" t="b">
        <f>Per_Pupil_Spending_1[[#This Row],[Math Score Normalized]]=-1</f>
        <v>0</v>
      </c>
      <c r="Y88" s="63" t="b">
        <f>Per_Pupil_Spending_1[[#This Row],[Science Score Normalized]]=-1</f>
        <v>1</v>
      </c>
    </row>
    <row r="89" spans="1:25" hidden="1">
      <c r="A89" t="s">
        <v>570</v>
      </c>
      <c r="B89">
        <v>191</v>
      </c>
      <c r="C89" t="s">
        <v>804</v>
      </c>
      <c r="D89">
        <v>192</v>
      </c>
      <c r="E89" t="s">
        <v>408</v>
      </c>
      <c r="F89" t="s">
        <v>1680</v>
      </c>
      <c r="G89" t="s">
        <v>1680</v>
      </c>
      <c r="H89" t="s">
        <v>596</v>
      </c>
      <c r="I89">
        <v>19778.88</v>
      </c>
      <c r="J89">
        <v>19778.88</v>
      </c>
      <c r="K89">
        <v>20134.14</v>
      </c>
      <c r="L89" t="str">
        <f>_xlfn.XLOOKUP(Per_Pupil_Spending_1[[#This Row],[School Name]],Maine_Schools[School Name],Maine_Schools[Comparison School Type], "Error")</f>
        <v>Non Charter</v>
      </c>
      <c r="M89" t="str">
        <f>_xlfn.XLOOKUP(Per_Pupil_Spending_1[[#This Row],[School Name]],Maine_Schools[School Name],Maine_Schools[Comparison Grade Span], "Error")</f>
        <v>03-08</v>
      </c>
      <c r="N89">
        <f>_xlfn.XLOOKUP(Per_Pupil_Spending_1[[#This Row],[School Name]],ELA_New[School Name],ELA_New[Percentage of Students at Achievement Level],"")</f>
        <v>0.28460000000000002</v>
      </c>
      <c r="O89">
        <f>_xlfn.XLOOKUP(Per_Pupil_Spending_1[[#This Row],[School Name]],Math_New[School Name],Math_New[Percentage of Students at Achievement Level],"")</f>
        <v>0.50790000000000002</v>
      </c>
      <c r="P89">
        <f>_xlfn.XLOOKUP(Per_Pupil_Spending_1[[#This Row],[School Name]],Science_New[School Name],Science_New[Percentage of Students at Achievement Level],"")</f>
        <v>0.73560000000000003</v>
      </c>
      <c r="Q89">
        <f>IFERROR((Per_Pupil_Spending_1[[#This Row],[ELA Score]]-MIN(Per_Pupil_Spending_1[ELA Score]))/(MAX(Per_Pupil_Spending_1[ELA Score])-MIN(Per_Pupil_Spending_1[ELA Score])),-1)</f>
        <v>0.19539213822788573</v>
      </c>
      <c r="R89">
        <f>IFERROR((Per_Pupil_Spending_1[[#This Row],[Math Score]]-MIN(Per_Pupil_Spending_1[Math Score]))/(MAX(Per_Pupil_Spending_1[Math Score])-MIN(Per_Pupil_Spending_1[Math Score])),-1)</f>
        <v>0.13837036772010447</v>
      </c>
      <c r="S89">
        <f>IFERROR((Per_Pupil_Spending_1[[#This Row],[Science Score]]-MIN(Per_Pupil_Spending_1[Science Score]))/(MAX(Per_Pupil_Spending_1[Science Score])-MIN(Per_Pupil_Spending_1[Science Score])),-1)</f>
        <v>0.24174374882673985</v>
      </c>
      <c r="T89" s="63">
        <f>IFERROR(Per_Pupil_Spending_1[[#This Row],[Amount]]/(1-Per_Pupil_Spending_1[[#This Row],[Percent Below Achievement ELA]]),"")</f>
        <v>27647.302208554654</v>
      </c>
      <c r="U89" s="63">
        <f>IFERROR(Per_Pupil_Spending_1[[#This Row],[Amount]]/(1-Per_Pupil_Spending_1[[#This Row],[Percent Below Achievement Math]]),"")</f>
        <v>40192.806340174764</v>
      </c>
      <c r="V89" s="63">
        <f>IFERROR(Per_Pupil_Spending_1[[#This Row],[Amount]]/(1-Per_Pupil_Spending_1[[#This Row],[Percent Below Achievement Science]]),"")</f>
        <v>74806.656580937983</v>
      </c>
      <c r="W89" s="63" t="b">
        <f>Per_Pupil_Spending_1[[#This Row],[ELA Score Normalized]]=-1</f>
        <v>0</v>
      </c>
      <c r="X89" s="63" t="b">
        <f>Per_Pupil_Spending_1[[#This Row],[Math Score Normalized]]=-1</f>
        <v>0</v>
      </c>
      <c r="Y89" s="63" t="b">
        <f>Per_Pupil_Spending_1[[#This Row],[Science Score Normalized]]=-1</f>
        <v>0</v>
      </c>
    </row>
    <row r="90" spans="1:25" hidden="1">
      <c r="A90" t="s">
        <v>570</v>
      </c>
      <c r="B90">
        <v>194</v>
      </c>
      <c r="C90" t="s">
        <v>806</v>
      </c>
      <c r="D90">
        <v>199</v>
      </c>
      <c r="E90" t="s">
        <v>273</v>
      </c>
      <c r="F90" t="s">
        <v>1680</v>
      </c>
      <c r="G90" t="s">
        <v>1680</v>
      </c>
      <c r="H90" t="s">
        <v>596</v>
      </c>
      <c r="I90">
        <v>22359.31</v>
      </c>
      <c r="J90">
        <v>21638.01</v>
      </c>
      <c r="K90">
        <v>20134.14</v>
      </c>
      <c r="L90" t="str">
        <f>_xlfn.XLOOKUP(Per_Pupil_Spending_1[[#This Row],[School Name]],Maine_Schools[School Name],Maine_Schools[Comparison School Type], "Error")</f>
        <v>Non Charter</v>
      </c>
      <c r="M90" t="str">
        <f>_xlfn.XLOOKUP(Per_Pupil_Spending_1[[#This Row],[School Name]],Maine_Schools[School Name],Maine_Schools[Comparison Grade Span], "Error")</f>
        <v>09-12</v>
      </c>
      <c r="N90">
        <f>_xlfn.XLOOKUP(Per_Pupil_Spending_1[[#This Row],[School Name]],ELA_New[School Name],ELA_New[Percentage of Students at Achievement Level],"")</f>
        <v>0.29670000000000002</v>
      </c>
      <c r="O90">
        <f>_xlfn.XLOOKUP(Per_Pupil_Spending_1[[#This Row],[School Name]],Math_New[School Name],Math_New[Percentage of Students at Achievement Level],"")</f>
        <v>0.52429999999999999</v>
      </c>
      <c r="P90">
        <f>_xlfn.XLOOKUP(Per_Pupil_Spending_1[[#This Row],[School Name]],Science_New[School Name],Science_New[Percentage of Students at Achievement Level],"")</f>
        <v>0.69769999999999999</v>
      </c>
      <c r="Q90">
        <f>IFERROR((Per_Pupil_Spending_1[[#This Row],[ELA Score]]-MIN(Per_Pupil_Spending_1[ELA Score]))/(MAX(Per_Pupil_Spending_1[ELA Score])-MIN(Per_Pupil_Spending_1[ELA Score])),-1)</f>
        <v>0.22468397862197309</v>
      </c>
      <c r="R90">
        <f>IFERROR((Per_Pupil_Spending_1[[#This Row],[Math Score]]-MIN(Per_Pupil_Spending_1[Math Score]))/(MAX(Per_Pupil_Spending_1[Math Score])-MIN(Per_Pupil_Spending_1[Math Score])),-1)</f>
        <v>0.16181545933616595</v>
      </c>
      <c r="S90">
        <f>IFERROR((Per_Pupil_Spending_1[[#This Row],[Science Score]]-MIN(Per_Pupil_Spending_1[Science Score]))/(MAX(Per_Pupil_Spending_1[Science Score])-MIN(Per_Pupil_Spending_1[Science Score])),-1)</f>
        <v>0.2390205591018173</v>
      </c>
      <c r="T90" s="63">
        <f>IFERROR(Per_Pupil_Spending_1[[#This Row],[Amount]]/(1-Per_Pupil_Spending_1[[#This Row],[Percent Below Achievement ELA]]),"")</f>
        <v>31791.994881273993</v>
      </c>
      <c r="U90" s="63">
        <f>IFERROR(Per_Pupil_Spending_1[[#This Row],[Amount]]/(1-Per_Pupil_Spending_1[[#This Row],[Percent Below Achievement Math]]),"")</f>
        <v>47002.964052974567</v>
      </c>
      <c r="V90" s="63">
        <f>IFERROR(Per_Pupil_Spending_1[[#This Row],[Amount]]/(1-Per_Pupil_Spending_1[[#This Row],[Percent Below Achievement Science]]),"")</f>
        <v>73963.976182600061</v>
      </c>
      <c r="W90" s="63" t="b">
        <f>Per_Pupil_Spending_1[[#This Row],[ELA Score Normalized]]=-1</f>
        <v>0</v>
      </c>
      <c r="X90" s="63" t="b">
        <f>Per_Pupil_Spending_1[[#This Row],[Math Score Normalized]]=-1</f>
        <v>0</v>
      </c>
      <c r="Y90" s="63" t="b">
        <f>Per_Pupil_Spending_1[[#This Row],[Science Score Normalized]]=-1</f>
        <v>0</v>
      </c>
    </row>
    <row r="91" spans="1:25" hidden="1">
      <c r="A91" t="s">
        <v>570</v>
      </c>
      <c r="B91">
        <v>194</v>
      </c>
      <c r="C91" t="s">
        <v>806</v>
      </c>
      <c r="D91">
        <v>201</v>
      </c>
      <c r="E91" t="s">
        <v>411</v>
      </c>
      <c r="F91" t="s">
        <v>1680</v>
      </c>
      <c r="G91" t="s">
        <v>1680</v>
      </c>
      <c r="H91" t="s">
        <v>596</v>
      </c>
      <c r="I91">
        <v>20147.3</v>
      </c>
      <c r="J91">
        <v>21638.01</v>
      </c>
      <c r="K91">
        <v>20134.14</v>
      </c>
      <c r="L91" t="str">
        <f>_xlfn.XLOOKUP(Per_Pupil_Spending_1[[#This Row],[School Name]],Maine_Schools[School Name],Maine_Schools[Comparison School Type], "Error")</f>
        <v>Non Charter</v>
      </c>
      <c r="M91" t="str">
        <f>_xlfn.XLOOKUP(Per_Pupil_Spending_1[[#This Row],[School Name]],Maine_Schools[School Name],Maine_Schools[Comparison Grade Span], "Error")</f>
        <v>06-08</v>
      </c>
      <c r="N91">
        <f>_xlfn.XLOOKUP(Per_Pupil_Spending_1[[#This Row],[School Name]],ELA_New[School Name],ELA_New[Percentage of Students at Achievement Level],"")</f>
        <v>0.28860000000000002</v>
      </c>
      <c r="O91">
        <f>_xlfn.XLOOKUP(Per_Pupil_Spending_1[[#This Row],[School Name]],Math_New[School Name],Math_New[Percentage of Students at Achievement Level],"")</f>
        <v>0.55900000000000005</v>
      </c>
      <c r="P91">
        <f>_xlfn.XLOOKUP(Per_Pupil_Spending_1[[#This Row],[School Name]],Science_New[School Name],Science_New[Percentage of Students at Achievement Level],"")</f>
        <v>0.48499999999999999</v>
      </c>
      <c r="Q91">
        <f>IFERROR((Per_Pupil_Spending_1[[#This Row],[ELA Score]]-MIN(Per_Pupil_Spending_1[ELA Score]))/(MAX(Per_Pupil_Spending_1[ELA Score])-MIN(Per_Pupil_Spending_1[ELA Score])),-1)</f>
        <v>0.20015079440898126</v>
      </c>
      <c r="R91">
        <f>IFERROR((Per_Pupil_Spending_1[[#This Row],[Math Score]]-MIN(Per_Pupil_Spending_1[Math Score]))/(MAX(Per_Pupil_Spending_1[Math Score])-MIN(Per_Pupil_Spending_1[Math Score])),-1)</f>
        <v>0.15727982901384566</v>
      </c>
      <c r="S91">
        <f>IFERROR((Per_Pupil_Spending_1[[#This Row],[Science Score]]-MIN(Per_Pupil_Spending_1[Science Score]))/(MAX(Per_Pupil_Spending_1[Science Score])-MIN(Per_Pupil_Spending_1[Science Score])),-1)</f>
        <v>0.12642257506240021</v>
      </c>
      <c r="T91" s="63">
        <f>IFERROR(Per_Pupil_Spending_1[[#This Row],[Amount]]/(1-Per_Pupil_Spending_1[[#This Row],[Percent Below Achievement ELA]]),"")</f>
        <v>28320.635366882201</v>
      </c>
      <c r="U91" s="63">
        <f>IFERROR(Per_Pupil_Spending_1[[#This Row],[Amount]]/(1-Per_Pupil_Spending_1[[#This Row],[Percent Below Achievement Math]]),"")</f>
        <v>45685.487528344675</v>
      </c>
      <c r="V91" s="63">
        <f>IFERROR(Per_Pupil_Spending_1[[#This Row],[Amount]]/(1-Per_Pupil_Spending_1[[#This Row],[Percent Below Achievement Science]]),"")</f>
        <v>39120.970873786406</v>
      </c>
      <c r="W91" s="63" t="b">
        <f>Per_Pupil_Spending_1[[#This Row],[ELA Score Normalized]]=-1</f>
        <v>0</v>
      </c>
      <c r="X91" s="63" t="b">
        <f>Per_Pupil_Spending_1[[#This Row],[Math Score Normalized]]=-1</f>
        <v>0</v>
      </c>
      <c r="Y91" s="63" t="b">
        <f>Per_Pupil_Spending_1[[#This Row],[Science Score Normalized]]=-1</f>
        <v>0</v>
      </c>
    </row>
    <row r="92" spans="1:25" hidden="1">
      <c r="A92" t="s">
        <v>570</v>
      </c>
      <c r="B92">
        <v>194</v>
      </c>
      <c r="C92" t="s">
        <v>806</v>
      </c>
      <c r="D92">
        <v>202</v>
      </c>
      <c r="E92" t="s">
        <v>276</v>
      </c>
      <c r="F92" t="s">
        <v>1680</v>
      </c>
      <c r="G92" t="s">
        <v>1680</v>
      </c>
      <c r="H92" t="s">
        <v>596</v>
      </c>
      <c r="I92">
        <v>21698.53</v>
      </c>
      <c r="J92">
        <v>21638.01</v>
      </c>
      <c r="K92">
        <v>20134.14</v>
      </c>
      <c r="L92" t="str">
        <f>_xlfn.XLOOKUP(Per_Pupil_Spending_1[[#This Row],[School Name]],Maine_Schools[School Name],Maine_Schools[Comparison School Type], "Error")</f>
        <v>Non Charter</v>
      </c>
      <c r="M92" t="str">
        <f>_xlfn.XLOOKUP(Per_Pupil_Spending_1[[#This Row],[School Name]],Maine_Schools[School Name],Maine_Schools[Comparison Grade Span], "Error")</f>
        <v>KG-05</v>
      </c>
      <c r="N92">
        <f>_xlfn.XLOOKUP(Per_Pupil_Spending_1[[#This Row],[School Name]],ELA_New[School Name],ELA_New[Percentage of Students at Achievement Level],"")</f>
        <v>0.30349999999999999</v>
      </c>
      <c r="O92">
        <f>_xlfn.XLOOKUP(Per_Pupil_Spending_1[[#This Row],[School Name]],Math_New[School Name],Math_New[Percentage of Students at Achievement Level],"")</f>
        <v>0.71040000000000003</v>
      </c>
      <c r="P92">
        <f>_xlfn.XLOOKUP(Per_Pupil_Spending_1[[#This Row],[School Name]],Science_New[School Name],Science_New[Percentage of Students at Achievement Level],"")</f>
        <v>0.6905</v>
      </c>
      <c r="Q92">
        <f>IFERROR((Per_Pupil_Spending_1[[#This Row],[ELA Score]]-MIN(Per_Pupil_Spending_1[ELA Score]))/(MAX(Per_Pupil_Spending_1[ELA Score])-MIN(Per_Pupil_Spending_1[ELA Score])),-1)</f>
        <v>0.22017272517263262</v>
      </c>
      <c r="R92">
        <f>IFERROR((Per_Pupil_Spending_1[[#This Row],[Math Score]]-MIN(Per_Pupil_Spending_1[Math Score]))/(MAX(Per_Pupil_Spending_1[Math Score])-MIN(Per_Pupil_Spending_1[Math Score])),-1)</f>
        <v>0.25794464718985621</v>
      </c>
      <c r="S92">
        <f>IFERROR((Per_Pupil_Spending_1[[#This Row],[Science Score]]-MIN(Per_Pupil_Spending_1[Science Score]))/(MAX(Per_Pupil_Spending_1[Science Score])-MIN(Per_Pupil_Spending_1[Science Score])),-1)</f>
        <v>0.22656074672386861</v>
      </c>
      <c r="T92" s="63">
        <f>IFERROR(Per_Pupil_Spending_1[[#This Row],[Amount]]/(1-Per_Pupil_Spending_1[[#This Row],[Percent Below Achievement ELA]]),"")</f>
        <v>31153.668341708541</v>
      </c>
      <c r="U92" s="63">
        <f>IFERROR(Per_Pupil_Spending_1[[#This Row],[Amount]]/(1-Per_Pupil_Spending_1[[#This Row],[Percent Below Achievement Math]]),"")</f>
        <v>74925.863259668506</v>
      </c>
      <c r="V92" s="63">
        <f>IFERROR(Per_Pupil_Spending_1[[#This Row],[Amount]]/(1-Per_Pupil_Spending_1[[#This Row],[Percent Below Achievement Science]]),"")</f>
        <v>70108.336025848141</v>
      </c>
      <c r="W92" s="63" t="b">
        <f>Per_Pupil_Spending_1[[#This Row],[ELA Score Normalized]]=-1</f>
        <v>0</v>
      </c>
      <c r="X92" s="63" t="b">
        <f>Per_Pupil_Spending_1[[#This Row],[Math Score Normalized]]=-1</f>
        <v>0</v>
      </c>
      <c r="Y92" s="63" t="b">
        <f>Per_Pupil_Spending_1[[#This Row],[Science Score Normalized]]=-1</f>
        <v>0</v>
      </c>
    </row>
    <row r="93" spans="1:25" hidden="1">
      <c r="A93" t="s">
        <v>570</v>
      </c>
      <c r="B93">
        <v>194</v>
      </c>
      <c r="C93" t="s">
        <v>806</v>
      </c>
      <c r="D93">
        <v>200</v>
      </c>
      <c r="E93" t="s">
        <v>390</v>
      </c>
      <c r="F93" t="s">
        <v>1680</v>
      </c>
      <c r="G93" t="s">
        <v>1680</v>
      </c>
      <c r="H93" t="s">
        <v>596</v>
      </c>
      <c r="I93">
        <v>22492.22</v>
      </c>
      <c r="J93">
        <v>21638.01</v>
      </c>
      <c r="K93">
        <v>20134.14</v>
      </c>
      <c r="L93" t="str">
        <f>_xlfn.XLOOKUP(Per_Pupil_Spending_1[[#This Row],[School Name]],Maine_Schools[School Name],Maine_Schools[Comparison School Type], "Error")</f>
        <v>Non Charter</v>
      </c>
      <c r="M93" t="str">
        <f>_xlfn.XLOOKUP(Per_Pupil_Spending_1[[#This Row],[School Name]],Maine_Schools[School Name],Maine_Schools[Comparison Grade Span], "Error")</f>
        <v>PK-05</v>
      </c>
      <c r="N93">
        <f>_xlfn.XLOOKUP(Per_Pupil_Spending_1[[#This Row],[School Name]],ELA_New[School Name],ELA_New[Percentage of Students at Achievement Level],"")</f>
        <v>0.37019999999999997</v>
      </c>
      <c r="O93">
        <f>_xlfn.XLOOKUP(Per_Pupil_Spending_1[[#This Row],[School Name]],Math_New[School Name],Math_New[Percentage of Students at Achievement Level],"")</f>
        <v>0.60770000000000002</v>
      </c>
      <c r="P93">
        <f>_xlfn.XLOOKUP(Per_Pupil_Spending_1[[#This Row],[School Name]],Science_New[School Name],Science_New[Percentage of Students at Achievement Level],"")</f>
        <v>0.8</v>
      </c>
      <c r="Q93">
        <f>IFERROR((Per_Pupil_Spending_1[[#This Row],[ELA Score]]-MIN(Per_Pupil_Spending_1[ELA Score]))/(MAX(Per_Pupil_Spending_1[ELA Score])-MIN(Per_Pupil_Spending_1[ELA Score])),-1)</f>
        <v>0.25239688589274745</v>
      </c>
      <c r="R93">
        <f>IFERROR((Per_Pupil_Spending_1[[#This Row],[Math Score]]-MIN(Per_Pupil_Spending_1[Math Score]))/(MAX(Per_Pupil_Spending_1[Math Score])-MIN(Per_Pupil_Spending_1[Math Score])),-1)</f>
        <v>0.19738256082496053</v>
      </c>
      <c r="S93">
        <f>IFERROR((Per_Pupil_Spending_1[[#This Row],[Science Score]]-MIN(Per_Pupil_Spending_1[Science Score]))/(MAX(Per_Pupil_Spending_1[Science Score])-MIN(Per_Pupil_Spending_1[Science Score])),-1)</f>
        <v>0.3634271220471379</v>
      </c>
      <c r="T93" s="63">
        <f>IFERROR(Per_Pupil_Spending_1[[#This Row],[Amount]]/(1-Per_Pupil_Spending_1[[#This Row],[Percent Below Achievement ELA]]),"")</f>
        <v>35713.274055255635</v>
      </c>
      <c r="U93" s="63">
        <f>IFERROR(Per_Pupil_Spending_1[[#This Row],[Amount]]/(1-Per_Pupil_Spending_1[[#This Row],[Percent Below Achievement Math]]),"")</f>
        <v>57334.234004588332</v>
      </c>
      <c r="V93" s="63">
        <f>IFERROR(Per_Pupil_Spending_1[[#This Row],[Amount]]/(1-Per_Pupil_Spending_1[[#This Row],[Percent Below Achievement Science]]),"")</f>
        <v>112461.10000000003</v>
      </c>
      <c r="W93" s="63" t="b">
        <f>Per_Pupil_Spending_1[[#This Row],[ELA Score Normalized]]=-1</f>
        <v>0</v>
      </c>
      <c r="X93" s="63" t="b">
        <f>Per_Pupil_Spending_1[[#This Row],[Math Score Normalized]]=-1</f>
        <v>0</v>
      </c>
      <c r="Y93" s="63" t="b">
        <f>Per_Pupil_Spending_1[[#This Row],[Science Score Normalized]]=-1</f>
        <v>0</v>
      </c>
    </row>
    <row r="94" spans="1:25" hidden="1">
      <c r="A94" t="s">
        <v>570</v>
      </c>
      <c r="B94">
        <v>194</v>
      </c>
      <c r="C94" t="s">
        <v>806</v>
      </c>
      <c r="D94">
        <v>197</v>
      </c>
      <c r="E94" t="s">
        <v>464</v>
      </c>
      <c r="F94" t="s">
        <v>1680</v>
      </c>
      <c r="G94" t="s">
        <v>1680</v>
      </c>
      <c r="H94" t="s">
        <v>596</v>
      </c>
      <c r="I94">
        <v>21649</v>
      </c>
      <c r="J94">
        <v>21638.01</v>
      </c>
      <c r="K94">
        <v>20134.14</v>
      </c>
      <c r="L94" t="str">
        <f>_xlfn.XLOOKUP(Per_Pupil_Spending_1[[#This Row],[School Name]],Maine_Schools[School Name],Maine_Schools[Comparison School Type], "Error")</f>
        <v>Non Charter</v>
      </c>
      <c r="M94" t="str">
        <f>_xlfn.XLOOKUP(Per_Pupil_Spending_1[[#This Row],[School Name]],Maine_Schools[School Name],Maine_Schools[Comparison Grade Span], "Error")</f>
        <v>KG-05</v>
      </c>
      <c r="N94">
        <f>_xlfn.XLOOKUP(Per_Pupil_Spending_1[[#This Row],[School Name]],ELA_New[School Name],ELA_New[Percentage of Students at Achievement Level],"")</f>
        <v>0.33169999999999999</v>
      </c>
      <c r="O94">
        <f>_xlfn.XLOOKUP(Per_Pupil_Spending_1[[#This Row],[School Name]],Math_New[School Name],Math_New[Percentage of Students at Achievement Level],"")</f>
        <v>0.52129999999999999</v>
      </c>
      <c r="P94">
        <f>_xlfn.XLOOKUP(Per_Pupil_Spending_1[[#This Row],[School Name]],Science_New[School Name],Science_New[Percentage of Students at Achievement Level],"")</f>
        <v>0.83699999999999997</v>
      </c>
      <c r="Q94">
        <f>IFERROR((Per_Pupil_Spending_1[[#This Row],[ELA Score]]-MIN(Per_Pupil_Spending_1[ELA Score]))/(MAX(Per_Pupil_Spending_1[ELA Score])-MIN(Per_Pupil_Spending_1[ELA Score])),-1)</f>
        <v>0.22893948686219051</v>
      </c>
      <c r="R94">
        <f>IFERROR((Per_Pupil_Spending_1[[#This Row],[Math Score]]-MIN(Per_Pupil_Spending_1[Math Score]))/(MAX(Per_Pupil_Spending_1[Math Score])-MIN(Per_Pupil_Spending_1[Math Score])),-1)</f>
        <v>0.15569303243917387</v>
      </c>
      <c r="S94">
        <f>IFERROR((Per_Pupil_Spending_1[[#This Row],[Science Score]]-MIN(Per_Pupil_Spending_1[Science Score]))/(MAX(Per_Pupil_Spending_1[Science Score])-MIN(Per_Pupil_Spending_1[Science Score])),-1)</f>
        <v>0.4292054657557029</v>
      </c>
      <c r="T94" s="63">
        <f>IFERROR(Per_Pupil_Spending_1[[#This Row],[Amount]]/(1-Per_Pupil_Spending_1[[#This Row],[Percent Below Achievement ELA]]),"")</f>
        <v>32394.134370791562</v>
      </c>
      <c r="U94" s="63">
        <f>IFERROR(Per_Pupil_Spending_1[[#This Row],[Amount]]/(1-Per_Pupil_Spending_1[[#This Row],[Percent Below Achievement Math]]),"")</f>
        <v>45224.566534363898</v>
      </c>
      <c r="V94" s="63">
        <f>IFERROR(Per_Pupil_Spending_1[[#This Row],[Amount]]/(1-Per_Pupil_Spending_1[[#This Row],[Percent Below Achievement Science]]),"")</f>
        <v>132815.95092024538</v>
      </c>
      <c r="W94" s="63" t="b">
        <f>Per_Pupil_Spending_1[[#This Row],[ELA Score Normalized]]=-1</f>
        <v>0</v>
      </c>
      <c r="X94" s="63" t="b">
        <f>Per_Pupil_Spending_1[[#This Row],[Math Score Normalized]]=-1</f>
        <v>0</v>
      </c>
      <c r="Y94" s="63" t="b">
        <f>Per_Pupil_Spending_1[[#This Row],[Science Score Normalized]]=-1</f>
        <v>0</v>
      </c>
    </row>
    <row r="95" spans="1:25" hidden="1">
      <c r="A95" t="s">
        <v>570</v>
      </c>
      <c r="B95">
        <v>1054</v>
      </c>
      <c r="C95" t="s">
        <v>809</v>
      </c>
      <c r="D95">
        <v>1055</v>
      </c>
      <c r="E95" t="s">
        <v>277</v>
      </c>
      <c r="F95" t="s">
        <v>1680</v>
      </c>
      <c r="G95" t="s">
        <v>1680</v>
      </c>
      <c r="H95" t="s">
        <v>596</v>
      </c>
      <c r="I95">
        <v>22751.13</v>
      </c>
      <c r="J95">
        <v>22751.13</v>
      </c>
      <c r="K95">
        <v>20134.14</v>
      </c>
      <c r="L95" t="str">
        <f>_xlfn.XLOOKUP(Per_Pupil_Spending_1[[#This Row],[School Name]],Maine_Schools[School Name],Maine_Schools[Comparison School Type], "Error")</f>
        <v>Non Charter</v>
      </c>
      <c r="M95" t="str">
        <f>_xlfn.XLOOKUP(Per_Pupil_Spending_1[[#This Row],[School Name]],Maine_Schools[School Name],Maine_Schools[Comparison Grade Span], "Error")</f>
        <v>03-08</v>
      </c>
      <c r="N95">
        <f>_xlfn.XLOOKUP(Per_Pupil_Spending_1[[#This Row],[School Name]],ELA_New[School Name],ELA_New[Percentage of Students at Achievement Level],"")</f>
        <v>0.30709999999999998</v>
      </c>
      <c r="O95">
        <f>_xlfn.XLOOKUP(Per_Pupil_Spending_1[[#This Row],[School Name]],Math_New[School Name],Math_New[Percentage of Students at Achievement Level],"")</f>
        <v>0.54259999999999997</v>
      </c>
      <c r="P95">
        <f>_xlfn.XLOOKUP(Per_Pupil_Spending_1[[#This Row],[School Name]],Science_New[School Name],Science_New[Percentage of Students at Achievement Level],"")</f>
        <v>0.5</v>
      </c>
      <c r="Q95">
        <f>IFERROR((Per_Pupil_Spending_1[[#This Row],[ELA Score]]-MIN(Per_Pupil_Spending_1[ELA Score]))/(MAX(Per_Pupil_Spending_1[ELA Score])-MIN(Per_Pupil_Spending_1[ELA Score])),-1)</f>
        <v>0.2320527590464441</v>
      </c>
      <c r="R95">
        <f>IFERROR((Per_Pupil_Spending_1[[#This Row],[Math Score]]-MIN(Per_Pupil_Spending_1[Math Score]))/(MAX(Per_Pupil_Spending_1[Math Score])-MIN(Per_Pupil_Spending_1[Math Score])),-1)</f>
        <v>0.17123856363643164</v>
      </c>
      <c r="S95">
        <f>IFERROR((Per_Pupil_Spending_1[[#This Row],[Science Score]]-MIN(Per_Pupil_Spending_1[Science Score]))/(MAX(Per_Pupil_Spending_1[Science Score])-MIN(Per_Pupil_Spending_1[Science Score])),-1)</f>
        <v>0.14704422594515434</v>
      </c>
      <c r="T95" s="63">
        <f>IFERROR(Per_Pupil_Spending_1[[#This Row],[Amount]]/(1-Per_Pupil_Spending_1[[#This Row],[Percent Below Achievement ELA]]),"")</f>
        <v>32834.651464857845</v>
      </c>
      <c r="U95" s="63">
        <f>IFERROR(Per_Pupil_Spending_1[[#This Row],[Amount]]/(1-Per_Pupil_Spending_1[[#This Row],[Percent Below Achievement Math]]),"")</f>
        <v>49740.118058592045</v>
      </c>
      <c r="V95" s="63">
        <f>IFERROR(Per_Pupil_Spending_1[[#This Row],[Amount]]/(1-Per_Pupil_Spending_1[[#This Row],[Percent Below Achievement Science]]),"")</f>
        <v>45502.26</v>
      </c>
      <c r="W95" s="63" t="b">
        <f>Per_Pupil_Spending_1[[#This Row],[ELA Score Normalized]]=-1</f>
        <v>0</v>
      </c>
      <c r="X95" s="63" t="b">
        <f>Per_Pupil_Spending_1[[#This Row],[Math Score Normalized]]=-1</f>
        <v>0</v>
      </c>
      <c r="Y95" s="63" t="b">
        <f>Per_Pupil_Spending_1[[#This Row],[Science Score Normalized]]=-1</f>
        <v>0</v>
      </c>
    </row>
    <row r="96" spans="1:25" hidden="1">
      <c r="A96" t="s">
        <v>570</v>
      </c>
      <c r="B96">
        <v>208</v>
      </c>
      <c r="C96" t="s">
        <v>811</v>
      </c>
      <c r="D96">
        <v>209</v>
      </c>
      <c r="E96" t="s">
        <v>113</v>
      </c>
      <c r="F96" t="s">
        <v>1680</v>
      </c>
      <c r="G96" t="s">
        <v>1680</v>
      </c>
      <c r="H96" t="s">
        <v>596</v>
      </c>
      <c r="I96">
        <v>24292.25</v>
      </c>
      <c r="J96">
        <v>24292.25</v>
      </c>
      <c r="K96">
        <v>20134.14</v>
      </c>
      <c r="L96" t="str">
        <f>_xlfn.XLOOKUP(Per_Pupil_Spending_1[[#This Row],[School Name]],Maine_Schools[School Name],Maine_Schools[Comparison School Type], "Error")</f>
        <v>Non Charter</v>
      </c>
      <c r="M96" t="str">
        <f>_xlfn.XLOOKUP(Per_Pupil_Spending_1[[#This Row],[School Name]],Maine_Schools[School Name],Maine_Schools[Comparison Grade Span], "Error")</f>
        <v>03-08</v>
      </c>
      <c r="N96">
        <f>_xlfn.XLOOKUP(Per_Pupil_Spending_1[[#This Row],[School Name]],ELA_New[School Name],ELA_New[Percentage of Students at Achievement Level],"")</f>
        <v>0.41670000000000001</v>
      </c>
      <c r="O96">
        <f>_xlfn.XLOOKUP(Per_Pupil_Spending_1[[#This Row],[School Name]],Math_New[School Name],Math_New[Percentage of Students at Achievement Level],"")</f>
        <v>0.3095</v>
      </c>
      <c r="P96">
        <f>_xlfn.XLOOKUP(Per_Pupil_Spending_1[[#This Row],[School Name]],Science_New[School Name],Science_New[Percentage of Students at Achievement Level],"")</f>
        <v>0.6452</v>
      </c>
      <c r="Q96">
        <f>IFERROR((Per_Pupil_Spending_1[[#This Row],[ELA Score]]-MIN(Per_Pupil_Spending_1[ELA Score]))/(MAX(Per_Pupil_Spending_1[ELA Score])-MIN(Per_Pupil_Spending_1[ELA Score])),-1)</f>
        <v>0.29432699151220942</v>
      </c>
      <c r="R96">
        <f>IFERROR((Per_Pupil_Spending_1[[#This Row],[Math Score]]-MIN(Per_Pupil_Spending_1[Math Score]))/(MAX(Per_Pupil_Spending_1[Math Score])-MIN(Per_Pupil_Spending_1[Math Score])),-1)</f>
        <v>0.12111524821898609</v>
      </c>
      <c r="S96">
        <f>IFERROR((Per_Pupil_Spending_1[[#This Row],[Science Score]]-MIN(Per_Pupil_Spending_1[Science Score]))/(MAX(Per_Pupil_Spending_1[Science Score])-MIN(Per_Pupil_Spending_1[Science Score])),-1)</f>
        <v>0.22125807960947241</v>
      </c>
      <c r="T96" s="63">
        <f>IFERROR(Per_Pupil_Spending_1[[#This Row],[Amount]]/(1-Per_Pupil_Spending_1[[#This Row],[Percent Below Achievement ELA]]),"")</f>
        <v>41646.236927824451</v>
      </c>
      <c r="U96" s="63">
        <f>IFERROR(Per_Pupil_Spending_1[[#This Row],[Amount]]/(1-Per_Pupil_Spending_1[[#This Row],[Percent Below Achievement Math]]),"")</f>
        <v>35180.666183924695</v>
      </c>
      <c r="V96" s="63">
        <f>IFERROR(Per_Pupil_Spending_1[[#This Row],[Amount]]/(1-Per_Pupil_Spending_1[[#This Row],[Percent Below Achievement Science]]),"")</f>
        <v>68467.4464487035</v>
      </c>
      <c r="W96" s="63" t="b">
        <f>Per_Pupil_Spending_1[[#This Row],[ELA Score Normalized]]=-1</f>
        <v>0</v>
      </c>
      <c r="X96" s="63" t="b">
        <f>Per_Pupil_Spending_1[[#This Row],[Math Score Normalized]]=-1</f>
        <v>0</v>
      </c>
      <c r="Y96" s="63" t="b">
        <f>Per_Pupil_Spending_1[[#This Row],[Science Score Normalized]]=-1</f>
        <v>0</v>
      </c>
    </row>
    <row r="97" spans="1:25" hidden="1">
      <c r="A97" t="s">
        <v>570</v>
      </c>
      <c r="B97">
        <v>210</v>
      </c>
      <c r="C97" t="s">
        <v>813</v>
      </c>
      <c r="D97">
        <v>213</v>
      </c>
      <c r="E97" t="s">
        <v>280</v>
      </c>
      <c r="F97" t="s">
        <v>1680</v>
      </c>
      <c r="G97" t="s">
        <v>1680</v>
      </c>
      <c r="H97" t="s">
        <v>596</v>
      </c>
      <c r="I97">
        <v>27481.95</v>
      </c>
      <c r="J97">
        <v>27481.95</v>
      </c>
      <c r="K97">
        <v>20134.14</v>
      </c>
      <c r="L97" t="str">
        <f>_xlfn.XLOOKUP(Per_Pupil_Spending_1[[#This Row],[School Name]],Maine_Schools[School Name],Maine_Schools[Comparison School Type], "Error")</f>
        <v>Non Charter</v>
      </c>
      <c r="M97" t="str">
        <f>_xlfn.XLOOKUP(Per_Pupil_Spending_1[[#This Row],[School Name]],Maine_Schools[School Name],Maine_Schools[Comparison Grade Span], "Error")</f>
        <v>PK-12</v>
      </c>
      <c r="N97">
        <f>_xlfn.XLOOKUP(Per_Pupil_Spending_1[[#This Row],[School Name]],ELA_New[School Name],ELA_New[Percentage of Students at Achievement Level],"")</f>
        <v>0.33329999999999999</v>
      </c>
      <c r="O97">
        <f>_xlfn.XLOOKUP(Per_Pupil_Spending_1[[#This Row],[School Name]],Math_New[School Name],Math_New[Percentage of Students at Achievement Level],"")</f>
        <v>0.61460000000000004</v>
      </c>
      <c r="P97">
        <f>_xlfn.XLOOKUP(Per_Pupil_Spending_1[[#This Row],[School Name]],Science_New[School Name],Science_New[Percentage of Students at Achievement Level],"")</f>
        <v>0.77780000000000005</v>
      </c>
      <c r="Q97">
        <f>IFERROR((Per_Pupil_Spending_1[[#This Row],[ELA Score]]-MIN(Per_Pupil_Spending_1[ELA Score]))/(MAX(Per_Pupil_Spending_1[ELA Score])-MIN(Per_Pupil_Spending_1[ELA Score])),-1)</f>
        <v>0.2913207475855713</v>
      </c>
      <c r="R97">
        <f>IFERROR((Per_Pupil_Spending_1[[#This Row],[Math Score]]-MIN(Per_Pupil_Spending_1[Math Score]))/(MAX(Per_Pupil_Spending_1[Math Score])-MIN(Per_Pupil_Spending_1[Math Score])),-1)</f>
        <v>0.24548818747311518</v>
      </c>
      <c r="S97">
        <f>IFERROR((Per_Pupil_Spending_1[[#This Row],[Science Score]]-MIN(Per_Pupil_Spending_1[Science Score]))/(MAX(Per_Pupil_Spending_1[Science Score])-MIN(Per_Pupil_Spending_1[Science Score])),-1)</f>
        <v>0.39968559700673734</v>
      </c>
      <c r="T97" s="63">
        <f>IFERROR(Per_Pupil_Spending_1[[#This Row],[Amount]]/(1-Per_Pupil_Spending_1[[#This Row],[Percent Below Achievement ELA]]),"")</f>
        <v>41220.863956802154</v>
      </c>
      <c r="U97" s="63">
        <f>IFERROR(Per_Pupil_Spending_1[[#This Row],[Amount]]/(1-Per_Pupil_Spending_1[[#This Row],[Percent Below Achievement Math]]),"")</f>
        <v>71307.602490918536</v>
      </c>
      <c r="V97" s="63">
        <f>IFERROR(Per_Pupil_Spending_1[[#This Row],[Amount]]/(1-Per_Pupil_Spending_1[[#This Row],[Percent Below Achievement Science]]),"")</f>
        <v>123681.14311431146</v>
      </c>
      <c r="W97" s="63" t="b">
        <f>Per_Pupil_Spending_1[[#This Row],[ELA Score Normalized]]=-1</f>
        <v>0</v>
      </c>
      <c r="X97" s="63" t="b">
        <f>Per_Pupil_Spending_1[[#This Row],[Math Score Normalized]]=-1</f>
        <v>0</v>
      </c>
      <c r="Y97" s="63" t="b">
        <f>Per_Pupil_Spending_1[[#This Row],[Science Score Normalized]]=-1</f>
        <v>0</v>
      </c>
    </row>
    <row r="98" spans="1:25" hidden="1">
      <c r="A98" t="s">
        <v>570</v>
      </c>
      <c r="B98">
        <v>210</v>
      </c>
      <c r="C98" t="s">
        <v>813</v>
      </c>
      <c r="D98">
        <v>213</v>
      </c>
      <c r="E98" t="s">
        <v>280</v>
      </c>
      <c r="F98" t="s">
        <v>1680</v>
      </c>
      <c r="G98" t="s">
        <v>1680</v>
      </c>
      <c r="H98" t="s">
        <v>596</v>
      </c>
      <c r="I98">
        <v>27481.95</v>
      </c>
      <c r="J98">
        <v>27481.95</v>
      </c>
      <c r="K98">
        <v>20134.14</v>
      </c>
      <c r="L98" t="str">
        <f>_xlfn.XLOOKUP(Per_Pupil_Spending_1[[#This Row],[School Name]],Maine_Schools[School Name],Maine_Schools[Comparison School Type], "Error")</f>
        <v>Non Charter</v>
      </c>
      <c r="M98" t="str">
        <f>_xlfn.XLOOKUP(Per_Pupil_Spending_1[[#This Row],[School Name]],Maine_Schools[School Name],Maine_Schools[Comparison Grade Span], "Error")</f>
        <v>PK-12</v>
      </c>
      <c r="N98">
        <f>_xlfn.XLOOKUP(Per_Pupil_Spending_1[[#This Row],[School Name]],ELA_New[School Name],ELA_New[Percentage of Students at Achievement Level],"")</f>
        <v>0.33329999999999999</v>
      </c>
      <c r="O98">
        <f>_xlfn.XLOOKUP(Per_Pupil_Spending_1[[#This Row],[School Name]],Math_New[School Name],Math_New[Percentage of Students at Achievement Level],"")</f>
        <v>0.61460000000000004</v>
      </c>
      <c r="P98">
        <f>_xlfn.XLOOKUP(Per_Pupil_Spending_1[[#This Row],[School Name]],Science_New[School Name],Science_New[Percentage of Students at Achievement Level],"")</f>
        <v>0.77780000000000005</v>
      </c>
      <c r="Q98">
        <f>IFERROR((Per_Pupil_Spending_1[[#This Row],[ELA Score]]-MIN(Per_Pupil_Spending_1[ELA Score]))/(MAX(Per_Pupil_Spending_1[ELA Score])-MIN(Per_Pupil_Spending_1[ELA Score])),-1)</f>
        <v>0.2913207475855713</v>
      </c>
      <c r="R98">
        <f>IFERROR((Per_Pupil_Spending_1[[#This Row],[Math Score]]-MIN(Per_Pupil_Spending_1[Math Score]))/(MAX(Per_Pupil_Spending_1[Math Score])-MIN(Per_Pupil_Spending_1[Math Score])),-1)</f>
        <v>0.24548818747311518</v>
      </c>
      <c r="S98">
        <f>IFERROR((Per_Pupil_Spending_1[[#This Row],[Science Score]]-MIN(Per_Pupil_Spending_1[Science Score]))/(MAX(Per_Pupil_Spending_1[Science Score])-MIN(Per_Pupil_Spending_1[Science Score])),-1)</f>
        <v>0.39968559700673734</v>
      </c>
      <c r="T98" s="63">
        <f>IFERROR(Per_Pupil_Spending_1[[#This Row],[Amount]]/(1-Per_Pupil_Spending_1[[#This Row],[Percent Below Achievement ELA]]),"")</f>
        <v>41220.863956802154</v>
      </c>
      <c r="U98" s="63">
        <f>IFERROR(Per_Pupil_Spending_1[[#This Row],[Amount]]/(1-Per_Pupil_Spending_1[[#This Row],[Percent Below Achievement Math]]),"")</f>
        <v>71307.602490918536</v>
      </c>
      <c r="V98" s="63">
        <f>IFERROR(Per_Pupil_Spending_1[[#This Row],[Amount]]/(1-Per_Pupil_Spending_1[[#This Row],[Percent Below Achievement Science]]),"")</f>
        <v>123681.14311431146</v>
      </c>
      <c r="W98" s="63" t="b">
        <f>Per_Pupil_Spending_1[[#This Row],[ELA Score Normalized]]=-1</f>
        <v>0</v>
      </c>
      <c r="X98" s="63" t="b">
        <f>Per_Pupil_Spending_1[[#This Row],[Math Score Normalized]]=-1</f>
        <v>0</v>
      </c>
      <c r="Y98" s="63" t="b">
        <f>Per_Pupil_Spending_1[[#This Row],[Science Score Normalized]]=-1</f>
        <v>0</v>
      </c>
    </row>
    <row r="99" spans="1:25" hidden="1">
      <c r="A99" t="s">
        <v>570</v>
      </c>
      <c r="B99">
        <v>1664</v>
      </c>
      <c r="C99" t="s">
        <v>816</v>
      </c>
      <c r="D99">
        <v>215</v>
      </c>
      <c r="E99" t="s">
        <v>287</v>
      </c>
      <c r="F99" t="s">
        <v>1680</v>
      </c>
      <c r="G99" t="s">
        <v>1680</v>
      </c>
      <c r="H99" t="s">
        <v>596</v>
      </c>
      <c r="I99">
        <v>29810.07</v>
      </c>
      <c r="J99">
        <v>29810.07</v>
      </c>
      <c r="K99">
        <v>20134.14</v>
      </c>
      <c r="L99" t="str">
        <f>_xlfn.XLOOKUP(Per_Pupil_Spending_1[[#This Row],[School Name]],Maine_Schools[School Name],Maine_Schools[Comparison School Type], "Error")</f>
        <v>Non Charter</v>
      </c>
      <c r="M99" t="str">
        <f>_xlfn.XLOOKUP(Per_Pupil_Spending_1[[#This Row],[School Name]],Maine_Schools[School Name],Maine_Schools[Comparison Grade Span], "Error")</f>
        <v>03-08</v>
      </c>
      <c r="N99">
        <f>_xlfn.XLOOKUP(Per_Pupil_Spending_1[[#This Row],[School Name]],ELA_New[School Name],ELA_New[Percentage of Students at Achievement Level],"")</f>
        <v>0.35959999999999998</v>
      </c>
      <c r="O99">
        <f>_xlfn.XLOOKUP(Per_Pupil_Spending_1[[#This Row],[School Name]],Math_New[School Name],Math_New[Percentage of Students at Achievement Level],"")</f>
        <v>0.3947</v>
      </c>
      <c r="P99">
        <f>_xlfn.XLOOKUP(Per_Pupil_Spending_1[[#This Row],[School Name]],Science_New[School Name],Science_New[Percentage of Students at Achievement Level],"")</f>
        <v>0.55559999999999998</v>
      </c>
      <c r="Q99">
        <f>IFERROR((Per_Pupil_Spending_1[[#This Row],[ELA Score]]-MIN(Per_Pupil_Spending_1[ELA Score]))/(MAX(Per_Pupil_Spending_1[ELA Score])-MIN(Per_Pupil_Spending_1[ELA Score])),-1)</f>
        <v>0.32897735032738207</v>
      </c>
      <c r="R99">
        <f>IFERROR((Per_Pupil_Spending_1[[#This Row],[Math Score]]-MIN(Per_Pupil_Spending_1[Math Score]))/(MAX(Per_Pupil_Spending_1[Math Score])-MIN(Per_Pupil_Spending_1[Math Score])),-1)</f>
        <v>0.16954581975323113</v>
      </c>
      <c r="S99">
        <f>IFERROR((Per_Pupil_Spending_1[[#This Row],[Science Score]]-MIN(Per_Pupil_Spending_1[Science Score]))/(MAX(Per_Pupil_Spending_1[Science Score])-MIN(Per_Pupil_Spending_1[Science Score])),-1)</f>
        <v>0.21677238377849148</v>
      </c>
      <c r="T99" s="63">
        <f>IFERROR(Per_Pupil_Spending_1[[#This Row],[Amount]]/(1-Per_Pupil_Spending_1[[#This Row],[Percent Below Achievement ELA]]),"")</f>
        <v>46549.141161773885</v>
      </c>
      <c r="U99" s="63">
        <f>IFERROR(Per_Pupil_Spending_1[[#This Row],[Amount]]/(1-Per_Pupil_Spending_1[[#This Row],[Percent Below Achievement Math]]),"")</f>
        <v>49248.422269948787</v>
      </c>
      <c r="V99" s="63">
        <f>IFERROR(Per_Pupil_Spending_1[[#This Row],[Amount]]/(1-Per_Pupil_Spending_1[[#This Row],[Percent Below Achievement Science]]),"")</f>
        <v>67079.365436543652</v>
      </c>
      <c r="W99" s="63" t="b">
        <f>Per_Pupil_Spending_1[[#This Row],[ELA Score Normalized]]=-1</f>
        <v>0</v>
      </c>
      <c r="X99" s="63" t="b">
        <f>Per_Pupil_Spending_1[[#This Row],[Math Score Normalized]]=-1</f>
        <v>0</v>
      </c>
      <c r="Y99" s="63" t="b">
        <f>Per_Pupil_Spending_1[[#This Row],[Science Score Normalized]]=-1</f>
        <v>0</v>
      </c>
    </row>
    <row r="100" spans="1:25" hidden="1">
      <c r="A100" t="s">
        <v>570</v>
      </c>
      <c r="B100">
        <v>217</v>
      </c>
      <c r="C100" t="s">
        <v>817</v>
      </c>
      <c r="D100">
        <v>218</v>
      </c>
      <c r="E100" t="s">
        <v>289</v>
      </c>
      <c r="F100" t="s">
        <v>1680</v>
      </c>
      <c r="G100" t="s">
        <v>1680</v>
      </c>
      <c r="H100" t="s">
        <v>596</v>
      </c>
      <c r="I100">
        <v>25393.42</v>
      </c>
      <c r="J100">
        <v>25393.42</v>
      </c>
      <c r="K100">
        <v>20134.14</v>
      </c>
      <c r="L100" t="str">
        <f>_xlfn.XLOOKUP(Per_Pupil_Spending_1[[#This Row],[School Name]],Maine_Schools[School Name],Maine_Schools[Comparison School Type], "Error")</f>
        <v>Non Charter</v>
      </c>
      <c r="M100" t="str">
        <f>_xlfn.XLOOKUP(Per_Pupil_Spending_1[[#This Row],[School Name]],Maine_Schools[School Name],Maine_Schools[Comparison Grade Span], "Error")</f>
        <v>03-08</v>
      </c>
      <c r="N100">
        <f>_xlfn.XLOOKUP(Per_Pupil_Spending_1[[#This Row],[School Name]],ELA_New[School Name],ELA_New[Percentage of Students at Achievement Level],"")</f>
        <v>0.3226</v>
      </c>
      <c r="O100">
        <f>_xlfn.XLOOKUP(Per_Pupil_Spending_1[[#This Row],[School Name]],Math_New[School Name],Math_New[Percentage of Students at Achievement Level],"")</f>
        <v>0.3871</v>
      </c>
      <c r="P100" t="str">
        <f>_xlfn.XLOOKUP(Per_Pupil_Spending_1[[#This Row],[School Name]],Science_New[School Name],Science_New[Percentage of Students at Achievement Level],"")</f>
        <v/>
      </c>
      <c r="Q100">
        <f>IFERROR((Per_Pupil_Spending_1[[#This Row],[ELA Score]]-MIN(Per_Pupil_Spending_1[ELA Score]))/(MAX(Per_Pupil_Spending_1[ELA Score])-MIN(Per_Pupil_Spending_1[ELA Score])),-1)</f>
        <v>0.26492950576007362</v>
      </c>
      <c r="R100">
        <f>IFERROR((Per_Pupil_Spending_1[[#This Row],[Math Score]]-MIN(Per_Pupil_Spending_1[Math Score]))/(MAX(Per_Pupil_Spending_1[Math Score])-MIN(Per_Pupil_Spending_1[Math Score])),-1)</f>
        <v>0.14263507638355236</v>
      </c>
      <c r="S100">
        <f>IFERROR((Per_Pupil_Spending_1[[#This Row],[Science Score]]-MIN(Per_Pupil_Spending_1[Science Score]))/(MAX(Per_Pupil_Spending_1[Science Score])-MIN(Per_Pupil_Spending_1[Science Score])),-1)</f>
        <v>-1</v>
      </c>
      <c r="T100" s="63">
        <f>IFERROR(Per_Pupil_Spending_1[[#This Row],[Amount]]/(1-Per_Pupil_Spending_1[[#This Row],[Percent Below Achievement ELA]]),"")</f>
        <v>37486.59580749926</v>
      </c>
      <c r="U100" s="63">
        <f>IFERROR(Per_Pupil_Spending_1[[#This Row],[Amount]]/(1-Per_Pupil_Spending_1[[#This Row],[Percent Below Achievement Math]]),"")</f>
        <v>41431.587534671235</v>
      </c>
      <c r="V100" s="63" t="str">
        <f>IFERROR(Per_Pupil_Spending_1[[#This Row],[Amount]]/(1-Per_Pupil_Spending_1[[#This Row],[Percent Below Achievement Science]]),"")</f>
        <v/>
      </c>
      <c r="W100" s="63" t="b">
        <f>Per_Pupil_Spending_1[[#This Row],[ELA Score Normalized]]=-1</f>
        <v>0</v>
      </c>
      <c r="X100" s="63" t="b">
        <f>Per_Pupil_Spending_1[[#This Row],[Math Score Normalized]]=-1</f>
        <v>0</v>
      </c>
      <c r="Y100" s="63" t="b">
        <f>Per_Pupil_Spending_1[[#This Row],[Science Score Normalized]]=-1</f>
        <v>1</v>
      </c>
    </row>
    <row r="101" spans="1:25" hidden="1">
      <c r="A101" t="s">
        <v>570</v>
      </c>
      <c r="B101">
        <v>219</v>
      </c>
      <c r="C101" t="s">
        <v>819</v>
      </c>
      <c r="D101">
        <v>222</v>
      </c>
      <c r="E101" t="s">
        <v>298</v>
      </c>
      <c r="F101" t="s">
        <v>1680</v>
      </c>
      <c r="G101" t="s">
        <v>1680</v>
      </c>
      <c r="H101" t="s">
        <v>596</v>
      </c>
      <c r="I101">
        <v>18489.689999999999</v>
      </c>
      <c r="J101">
        <v>18284.189999999999</v>
      </c>
      <c r="K101">
        <v>20134.14</v>
      </c>
      <c r="L101" t="str">
        <f>_xlfn.XLOOKUP(Per_Pupil_Spending_1[[#This Row],[School Name]],Maine_Schools[School Name],Maine_Schools[Comparison School Type], "Error")</f>
        <v>Non Charter</v>
      </c>
      <c r="M101" t="str">
        <f>_xlfn.XLOOKUP(Per_Pupil_Spending_1[[#This Row],[School Name]],Maine_Schools[School Name],Maine_Schools[Comparison Grade Span], "Error")</f>
        <v>09-12</v>
      </c>
      <c r="N101">
        <f>_xlfn.XLOOKUP(Per_Pupil_Spending_1[[#This Row],[School Name]],ELA_New[School Name],ELA_New[Percentage of Students at Achievement Level],"")</f>
        <v>0.3871</v>
      </c>
      <c r="O101">
        <f>_xlfn.XLOOKUP(Per_Pupil_Spending_1[[#This Row],[School Name]],Math_New[School Name],Math_New[Percentage of Students at Achievement Level],"")</f>
        <v>0.4919</v>
      </c>
      <c r="P101">
        <f>_xlfn.XLOOKUP(Per_Pupil_Spending_1[[#This Row],[School Name]],Science_New[School Name],Science_New[Percentage of Students at Achievement Level],"")</f>
        <v>0.6331</v>
      </c>
      <c r="Q101">
        <f>IFERROR((Per_Pupil_Spending_1[[#This Row],[ELA Score]]-MIN(Per_Pupil_Spending_1[ELA Score]))/(MAX(Per_Pupil_Spending_1[ELA Score])-MIN(Per_Pupil_Spending_1[ELA Score])),-1)</f>
        <v>0.21320350211412817</v>
      </c>
      <c r="R101">
        <f>IFERROR((Per_Pupil_Spending_1[[#This Row],[Math Score]]-MIN(Per_Pupil_Spending_1[Math Score]))/(MAX(Per_Pupil_Spending_1[Math Score])-MIN(Per_Pupil_Spending_1[Math Score])),-1)</f>
        <v>0.12527811190929952</v>
      </c>
      <c r="S101">
        <f>IFERROR((Per_Pupil_Spending_1[[#This Row],[Science Score]]-MIN(Per_Pupil_Spending_1[Science Score]))/(MAX(Per_Pupil_Spending_1[Science Score])-MIN(Per_Pupil_Spending_1[Science Score])),-1)</f>
        <v>0.16285343594079885</v>
      </c>
      <c r="T101" s="63">
        <f>IFERROR(Per_Pupil_Spending_1[[#This Row],[Amount]]/(1-Per_Pupil_Spending_1[[#This Row],[Percent Below Achievement ELA]]),"")</f>
        <v>30167.547723935386</v>
      </c>
      <c r="U101" s="63">
        <f>IFERROR(Per_Pupil_Spending_1[[#This Row],[Amount]]/(1-Per_Pupil_Spending_1[[#This Row],[Percent Below Achievement Math]]),"")</f>
        <v>36389.864199960633</v>
      </c>
      <c r="V101" s="63">
        <f>IFERROR(Per_Pupil_Spending_1[[#This Row],[Amount]]/(1-Per_Pupil_Spending_1[[#This Row],[Percent Below Achievement Science]]),"")</f>
        <v>50394.358135731803</v>
      </c>
      <c r="W101" s="63" t="b">
        <f>Per_Pupil_Spending_1[[#This Row],[ELA Score Normalized]]=-1</f>
        <v>0</v>
      </c>
      <c r="X101" s="63" t="b">
        <f>Per_Pupil_Spending_1[[#This Row],[Math Score Normalized]]=-1</f>
        <v>0</v>
      </c>
      <c r="Y101" s="63" t="b">
        <f>Per_Pupil_Spending_1[[#This Row],[Science Score Normalized]]=-1</f>
        <v>0</v>
      </c>
    </row>
    <row r="102" spans="1:25" hidden="1">
      <c r="A102" t="s">
        <v>570</v>
      </c>
      <c r="B102">
        <v>219</v>
      </c>
      <c r="C102" t="s">
        <v>819</v>
      </c>
      <c r="D102">
        <v>221</v>
      </c>
      <c r="E102" t="s">
        <v>438</v>
      </c>
      <c r="F102" t="s">
        <v>1680</v>
      </c>
      <c r="G102" t="s">
        <v>1680</v>
      </c>
      <c r="H102" t="s">
        <v>596</v>
      </c>
      <c r="I102">
        <v>17751.669999999998</v>
      </c>
      <c r="J102">
        <v>18284.189999999999</v>
      </c>
      <c r="K102">
        <v>20134.14</v>
      </c>
      <c r="L102" t="str">
        <f>_xlfn.XLOOKUP(Per_Pupil_Spending_1[[#This Row],[School Name]],Maine_Schools[School Name],Maine_Schools[Comparison School Type], "Error")</f>
        <v>Non Charter</v>
      </c>
      <c r="M102" t="str">
        <f>_xlfn.XLOOKUP(Per_Pupil_Spending_1[[#This Row],[School Name]],Maine_Schools[School Name],Maine_Schools[Comparison Grade Span], "Error")</f>
        <v>05-08</v>
      </c>
      <c r="N102">
        <f>_xlfn.XLOOKUP(Per_Pupil_Spending_1[[#This Row],[School Name]],ELA_New[School Name],ELA_New[Percentage of Students at Achievement Level],"")</f>
        <v>0.30480000000000002</v>
      </c>
      <c r="O102">
        <f>_xlfn.XLOOKUP(Per_Pupil_Spending_1[[#This Row],[School Name]],Math_New[School Name],Math_New[Percentage of Students at Achievement Level],"")</f>
        <v>0.47299999999999998</v>
      </c>
      <c r="P102">
        <f>_xlfn.XLOOKUP(Per_Pupil_Spending_1[[#This Row],[School Name]],Science_New[School Name],Science_New[Percentage of Students at Achievement Level],"")</f>
        <v>0.65059999999999996</v>
      </c>
      <c r="Q102">
        <f>IFERROR((Per_Pupil_Spending_1[[#This Row],[ELA Score]]-MIN(Per_Pupil_Spending_1[ELA Score]))/(MAX(Per_Pupil_Spending_1[ELA Score])-MIN(Per_Pupil_Spending_1[ELA Score])),-1)</f>
        <v>0.18046117391797054</v>
      </c>
      <c r="R102">
        <f>IFERROR((Per_Pupil_Spending_1[[#This Row],[Math Score]]-MIN(Per_Pupil_Spending_1[Math Score]))/(MAX(Per_Pupil_Spending_1[Math Score])-MIN(Per_Pupil_Spending_1[Math Score])),-1)</f>
        <v>0.11596404750726309</v>
      </c>
      <c r="S102">
        <f>IFERROR((Per_Pupil_Spending_1[[#This Row],[Science Score]]-MIN(Per_Pupil_Spending_1[Science Score]))/(MAX(Per_Pupil_Spending_1[Science Score])-MIN(Per_Pupil_Spending_1[Science Score])),-1)</f>
        <v>0.16418418559456824</v>
      </c>
      <c r="T102" s="63">
        <f>IFERROR(Per_Pupil_Spending_1[[#This Row],[Amount]]/(1-Per_Pupil_Spending_1[[#This Row],[Percent Below Achievement ELA]]),"")</f>
        <v>25534.623130034517</v>
      </c>
      <c r="U102" s="63">
        <f>IFERROR(Per_Pupil_Spending_1[[#This Row],[Amount]]/(1-Per_Pupil_Spending_1[[#This Row],[Percent Below Achievement Math]]),"")</f>
        <v>33684.383301707778</v>
      </c>
      <c r="V102" s="63">
        <f>IFERROR(Per_Pupil_Spending_1[[#This Row],[Amount]]/(1-Per_Pupil_Spending_1[[#This Row],[Percent Below Achievement Science]]),"")</f>
        <v>50806.153405838566</v>
      </c>
      <c r="W102" s="63" t="b">
        <f>Per_Pupil_Spending_1[[#This Row],[ELA Score Normalized]]=-1</f>
        <v>0</v>
      </c>
      <c r="X102" s="63" t="b">
        <f>Per_Pupil_Spending_1[[#This Row],[Math Score Normalized]]=-1</f>
        <v>0</v>
      </c>
      <c r="Y102" s="63" t="b">
        <f>Per_Pupil_Spending_1[[#This Row],[Science Score Normalized]]=-1</f>
        <v>0</v>
      </c>
    </row>
    <row r="103" spans="1:25" hidden="1">
      <c r="A103" t="s">
        <v>570</v>
      </c>
      <c r="B103">
        <v>219</v>
      </c>
      <c r="C103" t="s">
        <v>819</v>
      </c>
      <c r="D103">
        <v>220</v>
      </c>
      <c r="E103" t="s">
        <v>506</v>
      </c>
      <c r="F103" t="s">
        <v>1680</v>
      </c>
      <c r="G103" t="s">
        <v>1680</v>
      </c>
      <c r="H103" t="s">
        <v>596</v>
      </c>
      <c r="I103">
        <v>18410.939999999999</v>
      </c>
      <c r="J103">
        <v>18284.189999999999</v>
      </c>
      <c r="K103">
        <v>20134.14</v>
      </c>
      <c r="L103" t="str">
        <f>_xlfn.XLOOKUP(Per_Pupil_Spending_1[[#This Row],[School Name]],Maine_Schools[School Name],Maine_Schools[Comparison School Type], "Error")</f>
        <v>Non Charter</v>
      </c>
      <c r="M103" t="str">
        <f>_xlfn.XLOOKUP(Per_Pupil_Spending_1[[#This Row],[School Name]],Maine_Schools[School Name],Maine_Schools[Comparison Grade Span], "Error")</f>
        <v>PK-04</v>
      </c>
      <c r="N103">
        <f>_xlfn.XLOOKUP(Per_Pupil_Spending_1[[#This Row],[School Name]],ELA_New[School Name],ELA_New[Percentage of Students at Achievement Level],"")</f>
        <v>0.37930000000000003</v>
      </c>
      <c r="O103">
        <f>_xlfn.XLOOKUP(Per_Pupil_Spending_1[[#This Row],[School Name]],Math_New[School Name],Math_New[Percentage of Students at Achievement Level],"")</f>
        <v>0.6069</v>
      </c>
      <c r="P103" t="str">
        <f>_xlfn.XLOOKUP(Per_Pupil_Spending_1[[#This Row],[School Name]],Science_New[School Name],Science_New[Percentage of Students at Achievement Level],"")</f>
        <v/>
      </c>
      <c r="Q103">
        <f>IFERROR((Per_Pupil_Spending_1[[#This Row],[ELA Score]]-MIN(Per_Pupil_Spending_1[ELA Score]))/(MAX(Per_Pupil_Spending_1[ELA Score])-MIN(Per_Pupil_Spending_1[ELA Score])),-1)</f>
        <v>0.20962763903212964</v>
      </c>
      <c r="R103">
        <f>IFERROR((Per_Pupil_Spending_1[[#This Row],[Math Score]]-MIN(Per_Pupil_Spending_1[Math Score]))/(MAX(Per_Pupil_Spending_1[Math Score])-MIN(Per_Pupil_Spending_1[Math Score])),-1)</f>
        <v>0.16123810427933447</v>
      </c>
      <c r="S103">
        <f>IFERROR((Per_Pupil_Spending_1[[#This Row],[Science Score]]-MIN(Per_Pupil_Spending_1[Science Score]))/(MAX(Per_Pupil_Spending_1[Science Score])-MIN(Per_Pupil_Spending_1[Science Score])),-1)</f>
        <v>-1</v>
      </c>
      <c r="T103" s="63">
        <f>IFERROR(Per_Pupil_Spending_1[[#This Row],[Amount]]/(1-Per_Pupil_Spending_1[[#This Row],[Percent Below Achievement ELA]]),"")</f>
        <v>29661.57564040599</v>
      </c>
      <c r="U103" s="63">
        <f>IFERROR(Per_Pupil_Spending_1[[#This Row],[Amount]]/(1-Per_Pupil_Spending_1[[#This Row],[Percent Below Achievement Math]]),"")</f>
        <v>46835.25820401933</v>
      </c>
      <c r="V103" s="63" t="str">
        <f>IFERROR(Per_Pupil_Spending_1[[#This Row],[Amount]]/(1-Per_Pupil_Spending_1[[#This Row],[Percent Below Achievement Science]]),"")</f>
        <v/>
      </c>
      <c r="W103" s="63" t="b">
        <f>Per_Pupil_Spending_1[[#This Row],[ELA Score Normalized]]=-1</f>
        <v>0</v>
      </c>
      <c r="X103" s="63" t="b">
        <f>Per_Pupil_Spending_1[[#This Row],[Math Score Normalized]]=-1</f>
        <v>0</v>
      </c>
      <c r="Y103" s="63" t="b">
        <f>Per_Pupil_Spending_1[[#This Row],[Science Score Normalized]]=-1</f>
        <v>1</v>
      </c>
    </row>
    <row r="104" spans="1:25" hidden="1">
      <c r="A104" t="s">
        <v>570</v>
      </c>
      <c r="B104">
        <v>225</v>
      </c>
      <c r="C104" t="s">
        <v>821</v>
      </c>
      <c r="D104">
        <v>226</v>
      </c>
      <c r="E104" t="s">
        <v>304</v>
      </c>
      <c r="F104" t="s">
        <v>1680</v>
      </c>
      <c r="G104" t="s">
        <v>1680</v>
      </c>
      <c r="H104" t="s">
        <v>596</v>
      </c>
      <c r="I104">
        <v>33535.43</v>
      </c>
      <c r="J104">
        <v>33535.43</v>
      </c>
      <c r="K104">
        <v>20134.14</v>
      </c>
      <c r="L104" t="str">
        <f>_xlfn.XLOOKUP(Per_Pupil_Spending_1[[#This Row],[School Name]],Maine_Schools[School Name],Maine_Schools[Comparison School Type], "Error")</f>
        <v>Non Charter</v>
      </c>
      <c r="M104" t="str">
        <f>_xlfn.XLOOKUP(Per_Pupil_Spending_1[[#This Row],[School Name]],Maine_Schools[School Name],Maine_Schools[Comparison Grade Span], "Error")</f>
        <v>03-08</v>
      </c>
      <c r="N104">
        <f>_xlfn.XLOOKUP(Per_Pupil_Spending_1[[#This Row],[School Name]],ELA_New[School Name],ELA_New[Percentage of Students at Achievement Level],"")</f>
        <v>0.26319999999999999</v>
      </c>
      <c r="O104">
        <f>_xlfn.XLOOKUP(Per_Pupil_Spending_1[[#This Row],[School Name]],Math_New[School Name],Math_New[Percentage of Students at Achievement Level],"")</f>
        <v>0.63160000000000005</v>
      </c>
      <c r="P104">
        <f>_xlfn.XLOOKUP(Per_Pupil_Spending_1[[#This Row],[School Name]],Science_New[School Name],Science_New[Percentage of Students at Achievement Level],"")</f>
        <v>0.625</v>
      </c>
      <c r="Q104">
        <f>IFERROR((Per_Pupil_Spending_1[[#This Row],[ELA Score]]-MIN(Per_Pupil_Spending_1[ELA Score]))/(MAX(Per_Pupil_Spending_1[ELA Score])-MIN(Per_Pupil_Spending_1[ELA Score])),-1)</f>
        <v>0.3216685400323106</v>
      </c>
      <c r="R104">
        <f>IFERROR((Per_Pupil_Spending_1[[#This Row],[Math Score]]-MIN(Per_Pupil_Spending_1[Math Score]))/(MAX(Per_Pupil_Spending_1[Math Score])-MIN(Per_Pupil_Spending_1[Math Score])),-1)</f>
        <v>0.31338558954543727</v>
      </c>
      <c r="S104">
        <f>IFERROR((Per_Pupil_Spending_1[[#This Row],[Science Score]]-MIN(Per_Pupil_Spending_1[Science Score]))/(MAX(Per_Pupil_Spending_1[Science Score])-MIN(Per_Pupil_Spending_1[Science Score])),-1)</f>
        <v>0.28899319703170245</v>
      </c>
      <c r="T104" s="63">
        <f>IFERROR(Per_Pupil_Spending_1[[#This Row],[Amount]]/(1-Per_Pupil_Spending_1[[#This Row],[Percent Below Achievement ELA]]),"")</f>
        <v>45514.970141150923</v>
      </c>
      <c r="U104" s="63">
        <f>IFERROR(Per_Pupil_Spending_1[[#This Row],[Amount]]/(1-Per_Pupil_Spending_1[[#This Row],[Percent Below Achievement Math]]),"")</f>
        <v>91029.940282301861</v>
      </c>
      <c r="V104" s="63">
        <f>IFERROR(Per_Pupil_Spending_1[[#This Row],[Amount]]/(1-Per_Pupil_Spending_1[[#This Row],[Percent Below Achievement Science]]),"")</f>
        <v>89427.813333333339</v>
      </c>
      <c r="W104" s="63" t="b">
        <f>Per_Pupil_Spending_1[[#This Row],[ELA Score Normalized]]=-1</f>
        <v>0</v>
      </c>
      <c r="X104" s="63" t="b">
        <f>Per_Pupil_Spending_1[[#This Row],[Math Score Normalized]]=-1</f>
        <v>0</v>
      </c>
      <c r="Y104" s="63" t="b">
        <f>Per_Pupil_Spending_1[[#This Row],[Science Score Normalized]]=-1</f>
        <v>0</v>
      </c>
    </row>
    <row r="105" spans="1:25" hidden="1">
      <c r="A105" t="s">
        <v>570</v>
      </c>
      <c r="B105">
        <v>1009</v>
      </c>
      <c r="C105" t="s">
        <v>674</v>
      </c>
      <c r="D105">
        <v>1010</v>
      </c>
      <c r="E105" t="s">
        <v>122</v>
      </c>
      <c r="F105" t="s">
        <v>1680</v>
      </c>
      <c r="G105" t="s">
        <v>1680</v>
      </c>
      <c r="H105" t="s">
        <v>596</v>
      </c>
      <c r="I105">
        <v>59695</v>
      </c>
      <c r="J105">
        <v>59695</v>
      </c>
      <c r="K105">
        <v>20134.14</v>
      </c>
      <c r="L105" t="str">
        <f>_xlfn.XLOOKUP(Per_Pupil_Spending_1[[#This Row],[School Name]],Maine_Schools[School Name],Maine_Schools[Comparison School Type], "Error")</f>
        <v>Non Charter</v>
      </c>
      <c r="M105" t="str">
        <f>_xlfn.XLOOKUP(Per_Pupil_Spending_1[[#This Row],[School Name]],Maine_Schools[School Name],Maine_Schools[Comparison Grade Span], "Error")</f>
        <v>03-08</v>
      </c>
      <c r="N105">
        <f>_xlfn.XLOOKUP(Per_Pupil_Spending_1[[#This Row],[School Name]],ELA_New[School Name],ELA_New[Percentage of Students at Achievement Level],"")</f>
        <v>0.42549999999999999</v>
      </c>
      <c r="O105">
        <f>_xlfn.XLOOKUP(Per_Pupil_Spending_1[[#This Row],[School Name]],Math_New[School Name],Math_New[Percentage of Students at Achievement Level],"")</f>
        <v>0.25530000000000003</v>
      </c>
      <c r="P105" t="str">
        <f>_xlfn.XLOOKUP(Per_Pupil_Spending_1[[#This Row],[School Name]],Science_New[School Name],Science_New[Percentage of Students at Achievement Level],"")</f>
        <v/>
      </c>
      <c r="Q105">
        <f>IFERROR((Per_Pupil_Spending_1[[#This Row],[ELA Score]]-MIN(Per_Pupil_Spending_1[ELA Score]))/(MAX(Per_Pupil_Spending_1[ELA Score])-MIN(Per_Pupil_Spending_1[ELA Score])),-1)</f>
        <v>0.73434856283770122</v>
      </c>
      <c r="R105">
        <f>IFERROR((Per_Pupil_Spending_1[[#This Row],[Math Score]]-MIN(Per_Pupil_Spending_1[Math Score]))/(MAX(Per_Pupil_Spending_1[Math Score])-MIN(Per_Pupil_Spending_1[Math Score])),-1)</f>
        <v>0.27596332388251976</v>
      </c>
      <c r="S105">
        <f>IFERROR((Per_Pupil_Spending_1[[#This Row],[Science Score]]-MIN(Per_Pupil_Spending_1[Science Score]))/(MAX(Per_Pupil_Spending_1[Science Score])-MIN(Per_Pupil_Spending_1[Science Score])),-1)</f>
        <v>-1</v>
      </c>
      <c r="T105" s="63">
        <f>IFERROR(Per_Pupil_Spending_1[[#This Row],[Amount]]/(1-Per_Pupil_Spending_1[[#This Row],[Percent Below Achievement ELA]]),"")</f>
        <v>103907.74586597041</v>
      </c>
      <c r="U105" s="63">
        <f>IFERROR(Per_Pupil_Spending_1[[#This Row],[Amount]]/(1-Per_Pupil_Spending_1[[#This Row],[Percent Below Achievement Math]]),"")</f>
        <v>80159.795890962807</v>
      </c>
      <c r="V105" s="63" t="str">
        <f>IFERROR(Per_Pupil_Spending_1[[#This Row],[Amount]]/(1-Per_Pupil_Spending_1[[#This Row],[Percent Below Achievement Science]]),"")</f>
        <v/>
      </c>
      <c r="W105" s="63" t="b">
        <f>Per_Pupil_Spending_1[[#This Row],[ELA Score Normalized]]=-1</f>
        <v>0</v>
      </c>
      <c r="X105" s="63" t="b">
        <f>Per_Pupil_Spending_1[[#This Row],[Math Score Normalized]]=-1</f>
        <v>0</v>
      </c>
      <c r="Y105" s="63" t="b">
        <f>Per_Pupil_Spending_1[[#This Row],[Science Score Normalized]]=-1</f>
        <v>1</v>
      </c>
    </row>
    <row r="106" spans="1:25" hidden="1">
      <c r="A106" t="s">
        <v>570</v>
      </c>
      <c r="B106">
        <v>1011</v>
      </c>
      <c r="C106" t="s">
        <v>677</v>
      </c>
      <c r="D106">
        <v>1012</v>
      </c>
      <c r="E106" t="s">
        <v>166</v>
      </c>
      <c r="F106" t="s">
        <v>1680</v>
      </c>
      <c r="G106" t="s">
        <v>1680</v>
      </c>
      <c r="H106" t="s">
        <v>596</v>
      </c>
      <c r="I106">
        <v>69685.259999999995</v>
      </c>
      <c r="J106">
        <v>69685.259999999995</v>
      </c>
      <c r="K106">
        <v>20134.14</v>
      </c>
      <c r="L106" t="str">
        <f>_xlfn.XLOOKUP(Per_Pupil_Spending_1[[#This Row],[School Name]],Maine_Schools[School Name],Maine_Schools[Comparison School Type], "Error")</f>
        <v>Non Charter</v>
      </c>
      <c r="M106" t="str">
        <f>_xlfn.XLOOKUP(Per_Pupil_Spending_1[[#This Row],[School Name]],Maine_Schools[School Name],Maine_Schools[Comparison Grade Span], "Error")</f>
        <v>03-08</v>
      </c>
      <c r="N106">
        <f>_xlfn.XLOOKUP(Per_Pupil_Spending_1[[#This Row],[School Name]],ELA_New[School Name],ELA_New[Percentage of Students at Achievement Level],"")</f>
        <v>0.42470000000000002</v>
      </c>
      <c r="O106">
        <f>_xlfn.XLOOKUP(Per_Pupil_Spending_1[[#This Row],[School Name]],Math_New[School Name],Math_New[Percentage of Students at Achievement Level],"")</f>
        <v>0.36990000000000001</v>
      </c>
      <c r="P106" t="str">
        <f>_xlfn.XLOOKUP(Per_Pupil_Spending_1[[#This Row],[School Name]],Science_New[School Name],Science_New[Percentage of Students at Achievement Level],"")</f>
        <v/>
      </c>
      <c r="Q106">
        <f>IFERROR((Per_Pupil_Spending_1[[#This Row],[ELA Score]]-MIN(Per_Pupil_Spending_1[ELA Score]))/(MAX(Per_Pupil_Spending_1[ELA Score])-MIN(Per_Pupil_Spending_1[ELA Score])),-1)</f>
        <v>0.85605343940678269</v>
      </c>
      <c r="R106">
        <f>IFERROR((Per_Pupil_Spending_1[[#This Row],[Math Score]]-MIN(Per_Pupil_Spending_1[Math Score]))/(MAX(Per_Pupil_Spending_1[Math Score])-MIN(Per_Pupil_Spending_1[Math Score])),-1)</f>
        <v>0.38073798723749774</v>
      </c>
      <c r="S106">
        <f>IFERROR((Per_Pupil_Spending_1[[#This Row],[Science Score]]-MIN(Per_Pupil_Spending_1[Science Score]))/(MAX(Per_Pupil_Spending_1[Science Score])-MIN(Per_Pupil_Spending_1[Science Score])),-1)</f>
        <v>-1</v>
      </c>
      <c r="T106" s="63">
        <f>IFERROR(Per_Pupil_Spending_1[[#This Row],[Amount]]/(1-Per_Pupil_Spending_1[[#This Row],[Percent Below Achievement ELA]]),"")</f>
        <v>121128.55901268905</v>
      </c>
      <c r="U106" s="63">
        <f>IFERROR(Per_Pupil_Spending_1[[#This Row],[Amount]]/(1-Per_Pupil_Spending_1[[#This Row],[Percent Below Achievement Math]]),"")</f>
        <v>110593.9692112363</v>
      </c>
      <c r="V106" s="63" t="str">
        <f>IFERROR(Per_Pupil_Spending_1[[#This Row],[Amount]]/(1-Per_Pupil_Spending_1[[#This Row],[Percent Below Achievement Science]]),"")</f>
        <v/>
      </c>
      <c r="W106" s="63" t="b">
        <f>Per_Pupil_Spending_1[[#This Row],[ELA Score Normalized]]=-1</f>
        <v>0</v>
      </c>
      <c r="X106" s="63" t="b">
        <f>Per_Pupil_Spending_1[[#This Row],[Math Score Normalized]]=-1</f>
        <v>0</v>
      </c>
      <c r="Y106" s="63" t="b">
        <f>Per_Pupil_Spending_1[[#This Row],[Science Score Normalized]]=-1</f>
        <v>1</v>
      </c>
    </row>
    <row r="107" spans="1:25" hidden="1">
      <c r="A107" t="s">
        <v>570</v>
      </c>
      <c r="B107">
        <v>229</v>
      </c>
      <c r="C107" t="s">
        <v>825</v>
      </c>
      <c r="D107">
        <v>230</v>
      </c>
      <c r="E107" t="s">
        <v>171</v>
      </c>
      <c r="F107" t="s">
        <v>1680</v>
      </c>
      <c r="G107" t="s">
        <v>1680</v>
      </c>
      <c r="H107" t="s">
        <v>596</v>
      </c>
      <c r="I107">
        <v>47259</v>
      </c>
      <c r="J107">
        <v>47259</v>
      </c>
      <c r="K107">
        <v>20134.14</v>
      </c>
      <c r="L107" t="str">
        <f>_xlfn.XLOOKUP(Per_Pupil_Spending_1[[#This Row],[School Name]],Maine_Schools[School Name],Maine_Schools[Comparison School Type], "Error")</f>
        <v>Non Charter</v>
      </c>
      <c r="M107" t="str">
        <f>_xlfn.XLOOKUP(Per_Pupil_Spending_1[[#This Row],[School Name]],Maine_Schools[School Name],Maine_Schools[Comparison Grade Span], "Error")</f>
        <v>KG-12</v>
      </c>
      <c r="N107">
        <f>_xlfn.XLOOKUP(Per_Pupil_Spending_1[[#This Row],[School Name]],ELA_New[School Name],ELA_New[Percentage of Students at Achievement Level],"")</f>
        <v>0.2424</v>
      </c>
      <c r="O107">
        <f>_xlfn.XLOOKUP(Per_Pupil_Spending_1[[#This Row],[School Name]],Math_New[School Name],Math_New[Percentage of Students at Achievement Level],"")</f>
        <v>0.45450000000000002</v>
      </c>
      <c r="P107">
        <f>_xlfn.XLOOKUP(Per_Pupil_Spending_1[[#This Row],[School Name]],Science_New[School Name],Science_New[Percentage of Students at Achievement Level],"")</f>
        <v>0.56520000000000004</v>
      </c>
      <c r="Q107">
        <f>IFERROR((Per_Pupil_Spending_1[[#This Row],[ELA Score]]-MIN(Per_Pupil_Spending_1[ELA Score]))/(MAX(Per_Pupil_Spending_1[ELA Score])-MIN(Per_Pupil_Spending_1[ELA Score])),-1)</f>
        <v>0.44085816383414139</v>
      </c>
      <c r="R107">
        <f>IFERROR((Per_Pupil_Spending_1[[#This Row],[Math Score]]-MIN(Per_Pupil_Spending_1[Math Score]))/(MAX(Per_Pupil_Spending_1[Math Score])-MIN(Per_Pupil_Spending_1[Math Score])),-1)</f>
        <v>0.29825280537167426</v>
      </c>
      <c r="S107">
        <f>IFERROR((Per_Pupil_Spending_1[[#This Row],[Science Score]]-MIN(Per_Pupil_Spending_1[Science Score]))/(MAX(Per_Pupil_Spending_1[Science Score])-MIN(Per_Pupil_Spending_1[Science Score])),-1)</f>
        <v>0.35124487822441802</v>
      </c>
      <c r="T107" s="63">
        <f>IFERROR(Per_Pupil_Spending_1[[#This Row],[Amount]]/(1-Per_Pupil_Spending_1[[#This Row],[Percent Below Achievement ELA]]),"")</f>
        <v>62379.883843716998</v>
      </c>
      <c r="U107" s="63">
        <f>IFERROR(Per_Pupil_Spending_1[[#This Row],[Amount]]/(1-Per_Pupil_Spending_1[[#This Row],[Percent Below Achievement Math]]),"")</f>
        <v>86634.280476626955</v>
      </c>
      <c r="V107" s="63">
        <f>IFERROR(Per_Pupil_Spending_1[[#This Row],[Amount]]/(1-Per_Pupil_Spending_1[[#This Row],[Percent Below Achievement Science]]),"")</f>
        <v>108691.35234590617</v>
      </c>
      <c r="W107" s="63" t="b">
        <f>Per_Pupil_Spending_1[[#This Row],[ELA Score Normalized]]=-1</f>
        <v>0</v>
      </c>
      <c r="X107" s="63" t="b">
        <f>Per_Pupil_Spending_1[[#This Row],[Math Score Normalized]]=-1</f>
        <v>0</v>
      </c>
      <c r="Y107" s="63" t="b">
        <f>Per_Pupil_Spending_1[[#This Row],[Science Score Normalized]]=-1</f>
        <v>0</v>
      </c>
    </row>
    <row r="108" spans="1:25" hidden="1">
      <c r="A108" t="s">
        <v>570</v>
      </c>
      <c r="B108">
        <v>229</v>
      </c>
      <c r="C108" t="s">
        <v>825</v>
      </c>
      <c r="D108">
        <v>230</v>
      </c>
      <c r="E108" t="s">
        <v>171</v>
      </c>
      <c r="F108" t="s">
        <v>1680</v>
      </c>
      <c r="G108" t="s">
        <v>1680</v>
      </c>
      <c r="H108" t="s">
        <v>596</v>
      </c>
      <c r="I108">
        <v>47259</v>
      </c>
      <c r="J108">
        <v>47259</v>
      </c>
      <c r="K108">
        <v>20134.14</v>
      </c>
      <c r="L108" t="str">
        <f>_xlfn.XLOOKUP(Per_Pupil_Spending_1[[#This Row],[School Name]],Maine_Schools[School Name],Maine_Schools[Comparison School Type], "Error")</f>
        <v>Non Charter</v>
      </c>
      <c r="M108" t="str">
        <f>_xlfn.XLOOKUP(Per_Pupil_Spending_1[[#This Row],[School Name]],Maine_Schools[School Name],Maine_Schools[Comparison Grade Span], "Error")</f>
        <v>KG-12</v>
      </c>
      <c r="N108">
        <f>_xlfn.XLOOKUP(Per_Pupil_Spending_1[[#This Row],[School Name]],ELA_New[School Name],ELA_New[Percentage of Students at Achievement Level],"")</f>
        <v>0.2424</v>
      </c>
      <c r="O108">
        <f>_xlfn.XLOOKUP(Per_Pupil_Spending_1[[#This Row],[School Name]],Math_New[School Name],Math_New[Percentage of Students at Achievement Level],"")</f>
        <v>0.45450000000000002</v>
      </c>
      <c r="P108">
        <f>_xlfn.XLOOKUP(Per_Pupil_Spending_1[[#This Row],[School Name]],Science_New[School Name],Science_New[Percentage of Students at Achievement Level],"")</f>
        <v>0.56520000000000004</v>
      </c>
      <c r="Q108">
        <f>IFERROR((Per_Pupil_Spending_1[[#This Row],[ELA Score]]-MIN(Per_Pupil_Spending_1[ELA Score]))/(MAX(Per_Pupil_Spending_1[ELA Score])-MIN(Per_Pupil_Spending_1[ELA Score])),-1)</f>
        <v>0.44085816383414139</v>
      </c>
      <c r="R108">
        <f>IFERROR((Per_Pupil_Spending_1[[#This Row],[Math Score]]-MIN(Per_Pupil_Spending_1[Math Score]))/(MAX(Per_Pupil_Spending_1[Math Score])-MIN(Per_Pupil_Spending_1[Math Score])),-1)</f>
        <v>0.29825280537167426</v>
      </c>
      <c r="S108">
        <f>IFERROR((Per_Pupil_Spending_1[[#This Row],[Science Score]]-MIN(Per_Pupil_Spending_1[Science Score]))/(MAX(Per_Pupil_Spending_1[Science Score])-MIN(Per_Pupil_Spending_1[Science Score])),-1)</f>
        <v>0.35124487822441802</v>
      </c>
      <c r="T108" s="63">
        <f>IFERROR(Per_Pupil_Spending_1[[#This Row],[Amount]]/(1-Per_Pupil_Spending_1[[#This Row],[Percent Below Achievement ELA]]),"")</f>
        <v>62379.883843716998</v>
      </c>
      <c r="U108" s="63">
        <f>IFERROR(Per_Pupil_Spending_1[[#This Row],[Amount]]/(1-Per_Pupil_Spending_1[[#This Row],[Percent Below Achievement Math]]),"")</f>
        <v>86634.280476626955</v>
      </c>
      <c r="V108" s="63">
        <f>IFERROR(Per_Pupil_Spending_1[[#This Row],[Amount]]/(1-Per_Pupil_Spending_1[[#This Row],[Percent Below Achievement Science]]),"")</f>
        <v>108691.35234590617</v>
      </c>
      <c r="W108" s="63" t="b">
        <f>Per_Pupil_Spending_1[[#This Row],[ELA Score Normalized]]=-1</f>
        <v>0</v>
      </c>
      <c r="X108" s="63" t="b">
        <f>Per_Pupil_Spending_1[[#This Row],[Math Score Normalized]]=-1</f>
        <v>0</v>
      </c>
      <c r="Y108" s="63" t="b">
        <f>Per_Pupil_Spending_1[[#This Row],[Science Score Normalized]]=-1</f>
        <v>0</v>
      </c>
    </row>
    <row r="109" spans="1:25" hidden="1">
      <c r="A109" t="s">
        <v>570</v>
      </c>
      <c r="B109">
        <v>235</v>
      </c>
      <c r="C109" t="s">
        <v>828</v>
      </c>
      <c r="D109">
        <v>236</v>
      </c>
      <c r="E109" t="s">
        <v>311</v>
      </c>
      <c r="F109" t="s">
        <v>1680</v>
      </c>
      <c r="G109" t="s">
        <v>1680</v>
      </c>
      <c r="H109" t="s">
        <v>596</v>
      </c>
      <c r="I109">
        <v>22013.919999999998</v>
      </c>
      <c r="J109">
        <v>22013.919999999998</v>
      </c>
      <c r="K109">
        <v>20134.14</v>
      </c>
      <c r="L109" t="str">
        <f>_xlfn.XLOOKUP(Per_Pupil_Spending_1[[#This Row],[School Name]],Maine_Schools[School Name],Maine_Schools[Comparison School Type], "Error")</f>
        <v>Non Charter</v>
      </c>
      <c r="M109" t="str">
        <f>_xlfn.XLOOKUP(Per_Pupil_Spending_1[[#This Row],[School Name]],Maine_Schools[School Name],Maine_Schools[Comparison Grade Span], "Error")</f>
        <v>03-08</v>
      </c>
      <c r="N109">
        <f>_xlfn.XLOOKUP(Per_Pupil_Spending_1[[#This Row],[School Name]],ELA_New[School Name],ELA_New[Percentage of Students at Achievement Level],"")</f>
        <v>0.31780000000000003</v>
      </c>
      <c r="O109">
        <f>_xlfn.XLOOKUP(Per_Pupil_Spending_1[[#This Row],[School Name]],Math_New[School Name],Math_New[Percentage of Students at Achievement Level],"")</f>
        <v>0.4385</v>
      </c>
      <c r="P109">
        <f>_xlfn.XLOOKUP(Per_Pupil_Spending_1[[#This Row],[School Name]],Science_New[School Name],Science_New[Percentage of Students at Achievement Level],"")</f>
        <v>0.67390000000000005</v>
      </c>
      <c r="Q109">
        <f>IFERROR((Per_Pupil_Spending_1[[#This Row],[ELA Score]]-MIN(Per_Pupil_Spending_1[ELA Score]))/(MAX(Per_Pupil_Spending_1[ELA Score])-MIN(Per_Pupil_Spending_1[ELA Score])),-1)</f>
        <v>0.22805520804578217</v>
      </c>
      <c r="R109">
        <f>IFERROR((Per_Pupil_Spending_1[[#This Row],[Math Score]]-MIN(Per_Pupil_Spending_1[Math Score]))/(MAX(Per_Pupil_Spending_1[Math Score])-MIN(Per_Pupil_Spending_1[Math Score])),-1)</f>
        <v>0.13497159740190207</v>
      </c>
      <c r="S109">
        <f>IFERROR((Per_Pupil_Spending_1[[#This Row],[Science Score]]-MIN(Per_Pupil_Spending_1[Science Score]))/(MAX(Per_Pupil_Spending_1[Science Score])-MIN(Per_Pupil_Spending_1[Science Score])),-1)</f>
        <v>0.21815320255449275</v>
      </c>
      <c r="T109" s="63">
        <f>IFERROR(Per_Pupil_Spending_1[[#This Row],[Amount]]/(1-Per_Pupil_Spending_1[[#This Row],[Percent Below Achievement ELA]]),"")</f>
        <v>32269.012019935504</v>
      </c>
      <c r="U109" s="63">
        <f>IFERROR(Per_Pupil_Spending_1[[#This Row],[Amount]]/(1-Per_Pupil_Spending_1[[#This Row],[Percent Below Achievement Math]]),"")</f>
        <v>39205.556544968829</v>
      </c>
      <c r="V109" s="63">
        <f>IFERROR(Per_Pupil_Spending_1[[#This Row],[Amount]]/(1-Per_Pupil_Spending_1[[#This Row],[Percent Below Achievement Science]]),"")</f>
        <v>67506.654400490646</v>
      </c>
      <c r="W109" s="63" t="b">
        <f>Per_Pupil_Spending_1[[#This Row],[ELA Score Normalized]]=-1</f>
        <v>0</v>
      </c>
      <c r="X109" s="63" t="b">
        <f>Per_Pupil_Spending_1[[#This Row],[Math Score Normalized]]=-1</f>
        <v>0</v>
      </c>
      <c r="Y109" s="63" t="b">
        <f>Per_Pupil_Spending_1[[#This Row],[Science Score Normalized]]=-1</f>
        <v>0</v>
      </c>
    </row>
    <row r="110" spans="1:25" hidden="1">
      <c r="A110" t="s">
        <v>570</v>
      </c>
      <c r="B110">
        <v>237</v>
      </c>
      <c r="C110" t="s">
        <v>830</v>
      </c>
      <c r="D110">
        <v>238</v>
      </c>
      <c r="E110" t="s">
        <v>114</v>
      </c>
      <c r="F110" t="s">
        <v>1680</v>
      </c>
      <c r="G110" t="s">
        <v>1680</v>
      </c>
      <c r="H110" t="s">
        <v>596</v>
      </c>
      <c r="I110">
        <v>26296.82</v>
      </c>
      <c r="J110">
        <v>26296.82</v>
      </c>
      <c r="K110">
        <v>20134.14</v>
      </c>
      <c r="L110" t="str">
        <f>_xlfn.XLOOKUP(Per_Pupil_Spending_1[[#This Row],[School Name]],Maine_Schools[School Name],Maine_Schools[Comparison School Type], "Error")</f>
        <v>Non Charter</v>
      </c>
      <c r="M110" t="str">
        <f>_xlfn.XLOOKUP(Per_Pupil_Spending_1[[#This Row],[School Name]],Maine_Schools[School Name],Maine_Schools[Comparison Grade Span], "Error")</f>
        <v>03-08</v>
      </c>
      <c r="N110">
        <f>_xlfn.XLOOKUP(Per_Pupil_Spending_1[[#This Row],[School Name]],ELA_New[School Name],ELA_New[Percentage of Students at Achievement Level],"")</f>
        <v>0.51849999999999996</v>
      </c>
      <c r="O110">
        <f>_xlfn.XLOOKUP(Per_Pupil_Spending_1[[#This Row],[School Name]],Math_New[School Name],Math_New[Percentage of Students at Achievement Level],"")</f>
        <v>0.48149999999999998</v>
      </c>
      <c r="P110" t="str">
        <f>_xlfn.XLOOKUP(Per_Pupil_Spending_1[[#This Row],[School Name]],Science_New[School Name],Science_New[Percentage of Students at Achievement Level],"")</f>
        <v/>
      </c>
      <c r="Q110">
        <f>IFERROR((Per_Pupil_Spending_1[[#This Row],[ELA Score]]-MIN(Per_Pupil_Spending_1[ELA Score]))/(MAX(Per_Pupil_Spending_1[ELA Score])-MIN(Per_Pupil_Spending_1[ELA Score])),-1)</f>
        <v>0.38597685932144982</v>
      </c>
      <c r="R110">
        <f>IFERROR((Per_Pupil_Spending_1[[#This Row],[Math Score]]-MIN(Per_Pupil_Spending_1[Math Score]))/(MAX(Per_Pupil_Spending_1[Math Score])-MIN(Per_Pupil_Spending_1[Math Score])),-1)</f>
        <v>0.17460200940848603</v>
      </c>
      <c r="S110">
        <f>IFERROR((Per_Pupil_Spending_1[[#This Row],[Science Score]]-MIN(Per_Pupil_Spending_1[Science Score]))/(MAX(Per_Pupil_Spending_1[Science Score])-MIN(Per_Pupil_Spending_1[Science Score])),-1)</f>
        <v>-1</v>
      </c>
      <c r="T110" s="63">
        <f>IFERROR(Per_Pupil_Spending_1[[#This Row],[Amount]]/(1-Per_Pupil_Spending_1[[#This Row],[Percent Below Achievement ELA]]),"")</f>
        <v>54614.371754932501</v>
      </c>
      <c r="U110" s="63">
        <f>IFERROR(Per_Pupil_Spending_1[[#This Row],[Amount]]/(1-Per_Pupil_Spending_1[[#This Row],[Percent Below Achievement Math]]),"")</f>
        <v>50717.107039537128</v>
      </c>
      <c r="V110" s="63" t="str">
        <f>IFERROR(Per_Pupil_Spending_1[[#This Row],[Amount]]/(1-Per_Pupil_Spending_1[[#This Row],[Percent Below Achievement Science]]),"")</f>
        <v/>
      </c>
      <c r="W110" s="63" t="b">
        <f>Per_Pupil_Spending_1[[#This Row],[ELA Score Normalized]]=-1</f>
        <v>0</v>
      </c>
      <c r="X110" s="63" t="b">
        <f>Per_Pupil_Spending_1[[#This Row],[Math Score Normalized]]=-1</f>
        <v>0</v>
      </c>
      <c r="Y110" s="63" t="b">
        <f>Per_Pupil_Spending_1[[#This Row],[Science Score Normalized]]=-1</f>
        <v>1</v>
      </c>
    </row>
    <row r="111" spans="1:25" hidden="1">
      <c r="A111" t="s">
        <v>570</v>
      </c>
      <c r="B111">
        <v>239</v>
      </c>
      <c r="C111" t="s">
        <v>832</v>
      </c>
      <c r="D111">
        <v>240</v>
      </c>
      <c r="E111" t="s">
        <v>43</v>
      </c>
      <c r="F111" t="s">
        <v>1680</v>
      </c>
      <c r="G111" t="s">
        <v>1680</v>
      </c>
      <c r="H111" t="s">
        <v>596</v>
      </c>
      <c r="I111">
        <v>22647.59</v>
      </c>
      <c r="J111">
        <v>22647.59</v>
      </c>
      <c r="K111">
        <v>20134.14</v>
      </c>
      <c r="L111" t="str">
        <f>_xlfn.XLOOKUP(Per_Pupil_Spending_1[[#This Row],[School Name]],Maine_Schools[School Name],Maine_Schools[Comparison School Type], "Error")</f>
        <v>Non Charter</v>
      </c>
      <c r="M111" t="str">
        <f>_xlfn.XLOOKUP(Per_Pupil_Spending_1[[#This Row],[School Name]],Maine_Schools[School Name],Maine_Schools[Comparison Grade Span], "Error")</f>
        <v>03-08</v>
      </c>
      <c r="N111">
        <f>_xlfn.XLOOKUP(Per_Pupil_Spending_1[[#This Row],[School Name]],ELA_New[School Name],ELA_New[Percentage of Students at Achievement Level],"")</f>
        <v>0.33900000000000002</v>
      </c>
      <c r="O111">
        <f>_xlfn.XLOOKUP(Per_Pupil_Spending_1[[#This Row],[School Name]],Math_New[School Name],Math_New[Percentage of Students at Achievement Level],"")</f>
        <v>0.47460000000000002</v>
      </c>
      <c r="P111">
        <f>_xlfn.XLOOKUP(Per_Pupil_Spending_1[[#This Row],[School Name]],Science_New[School Name],Science_New[Percentage of Students at Achievement Level],"")</f>
        <v>0.66669999999999996</v>
      </c>
      <c r="Q111">
        <f>IFERROR((Per_Pupil_Spending_1[[#This Row],[ELA Score]]-MIN(Per_Pupil_Spending_1[ELA Score]))/(MAX(Per_Pupil_Spending_1[ELA Score])-MIN(Per_Pupil_Spending_1[ELA Score])),-1)</f>
        <v>0.24214464017485857</v>
      </c>
      <c r="R111">
        <f>IFERROR((Per_Pupil_Spending_1[[#This Row],[Math Score]]-MIN(Per_Pupil_Spending_1[Math Score]))/(MAX(Per_Pupil_Spending_1[Math Score])-MIN(Per_Pupil_Spending_1[Math Score])),-1)</f>
        <v>0.14839753611152484</v>
      </c>
      <c r="S111">
        <f>IFERROR((Per_Pupil_Spending_1[[#This Row],[Science Score]]-MIN(Per_Pupil_Spending_1[Science Score]))/(MAX(Per_Pupil_Spending_1[Science Score])-MIN(Per_Pupil_Spending_1[Science Score])),-1)</f>
        <v>0.21958450376614011</v>
      </c>
      <c r="T111" s="63">
        <f>IFERROR(Per_Pupil_Spending_1[[#This Row],[Amount]]/(1-Per_Pupil_Spending_1[[#This Row],[Percent Below Achievement ELA]]),"")</f>
        <v>34262.617246596063</v>
      </c>
      <c r="U111" s="63">
        <f>IFERROR(Per_Pupil_Spending_1[[#This Row],[Amount]]/(1-Per_Pupil_Spending_1[[#This Row],[Percent Below Achievement Math]]),"")</f>
        <v>43105.424438523034</v>
      </c>
      <c r="V111" s="63">
        <f>IFERROR(Per_Pupil_Spending_1[[#This Row],[Amount]]/(1-Per_Pupil_Spending_1[[#This Row],[Percent Below Achievement Science]]),"")</f>
        <v>67949.56495649564</v>
      </c>
      <c r="W111" s="63" t="b">
        <f>Per_Pupil_Spending_1[[#This Row],[ELA Score Normalized]]=-1</f>
        <v>0</v>
      </c>
      <c r="X111" s="63" t="b">
        <f>Per_Pupil_Spending_1[[#This Row],[Math Score Normalized]]=-1</f>
        <v>0</v>
      </c>
      <c r="Y111" s="63" t="b">
        <f>Per_Pupil_Spending_1[[#This Row],[Science Score Normalized]]=-1</f>
        <v>0</v>
      </c>
    </row>
    <row r="112" spans="1:25" hidden="1">
      <c r="A112" t="s">
        <v>570</v>
      </c>
      <c r="B112">
        <v>242</v>
      </c>
      <c r="C112" t="s">
        <v>834</v>
      </c>
      <c r="D112">
        <v>243</v>
      </c>
      <c r="E112" t="s">
        <v>443</v>
      </c>
      <c r="F112" t="s">
        <v>1680</v>
      </c>
      <c r="G112" t="s">
        <v>1680</v>
      </c>
      <c r="H112" t="s">
        <v>596</v>
      </c>
      <c r="I112">
        <v>31083.200000000001</v>
      </c>
      <c r="J112">
        <v>29164.9</v>
      </c>
      <c r="K112">
        <v>20134.14</v>
      </c>
      <c r="L112" t="str">
        <f>_xlfn.XLOOKUP(Per_Pupil_Spending_1[[#This Row],[School Name]],Maine_Schools[School Name],Maine_Schools[Comparison School Type], "Error")</f>
        <v>Non Charter</v>
      </c>
      <c r="M112" t="str">
        <f>_xlfn.XLOOKUP(Per_Pupil_Spending_1[[#This Row],[School Name]],Maine_Schools[School Name],Maine_Schools[Comparison Grade Span], "Error")</f>
        <v>KG-03</v>
      </c>
      <c r="N112">
        <f>_xlfn.XLOOKUP(Per_Pupil_Spending_1[[#This Row],[School Name]],ELA_New[School Name],ELA_New[Percentage of Students at Achievement Level],"")</f>
        <v>0.37880000000000003</v>
      </c>
      <c r="O112">
        <f>_xlfn.XLOOKUP(Per_Pupil_Spending_1[[#This Row],[School Name]],Math_New[School Name],Math_New[Percentage of Students at Achievement Level],"")</f>
        <v>0.72729999999999995</v>
      </c>
      <c r="P112" t="str">
        <f>_xlfn.XLOOKUP(Per_Pupil_Spending_1[[#This Row],[School Name]],Science_New[School Name],Science_New[Percentage of Students at Achievement Level],"")</f>
        <v/>
      </c>
      <c r="Q112">
        <f>IFERROR((Per_Pupil_Spending_1[[#This Row],[ELA Score]]-MIN(Per_Pupil_Spending_1[ELA Score]))/(MAX(Per_Pupil_Spending_1[ELA Score])-MIN(Per_Pupil_Spending_1[ELA Score])),-1)</f>
        <v>0.35362959327978993</v>
      </c>
      <c r="R112">
        <f>IFERROR((Per_Pupil_Spending_1[[#This Row],[Math Score]]-MIN(Per_Pupil_Spending_1[Math Score]))/(MAX(Per_Pupil_Spending_1[Math Score])-MIN(Per_Pupil_Spending_1[Math Score])),-1)</f>
        <v>0.39240573813951851</v>
      </c>
      <c r="S112">
        <f>IFERROR((Per_Pupil_Spending_1[[#This Row],[Science Score]]-MIN(Per_Pupil_Spending_1[Science Score]))/(MAX(Per_Pupil_Spending_1[Science Score])-MIN(Per_Pupil_Spending_1[Science Score])),-1)</f>
        <v>-1</v>
      </c>
      <c r="T112" s="63">
        <f>IFERROR(Per_Pupil_Spending_1[[#This Row],[Amount]]/(1-Per_Pupil_Spending_1[[#This Row],[Percent Below Achievement ELA]]),"")</f>
        <v>50037.347070186741</v>
      </c>
      <c r="U112" s="63">
        <f>IFERROR(Per_Pupil_Spending_1[[#This Row],[Amount]]/(1-Per_Pupil_Spending_1[[#This Row],[Percent Below Achievement Math]]),"")</f>
        <v>113983.13164649796</v>
      </c>
      <c r="V112" s="63" t="str">
        <f>IFERROR(Per_Pupil_Spending_1[[#This Row],[Amount]]/(1-Per_Pupil_Spending_1[[#This Row],[Percent Below Achievement Science]]),"")</f>
        <v/>
      </c>
      <c r="W112" s="63" t="b">
        <f>Per_Pupil_Spending_1[[#This Row],[ELA Score Normalized]]=-1</f>
        <v>0</v>
      </c>
      <c r="X112" s="63" t="b">
        <f>Per_Pupil_Spending_1[[#This Row],[Math Score Normalized]]=-1</f>
        <v>0</v>
      </c>
      <c r="Y112" s="63" t="b">
        <f>Per_Pupil_Spending_1[[#This Row],[Science Score Normalized]]=-1</f>
        <v>1</v>
      </c>
    </row>
    <row r="113" spans="1:25" hidden="1">
      <c r="A113" t="s">
        <v>570</v>
      </c>
      <c r="B113">
        <v>242</v>
      </c>
      <c r="C113" t="s">
        <v>834</v>
      </c>
      <c r="D113">
        <v>246</v>
      </c>
      <c r="E113" t="s">
        <v>175</v>
      </c>
      <c r="F113" t="s">
        <v>1680</v>
      </c>
      <c r="G113" t="s">
        <v>1680</v>
      </c>
      <c r="H113" t="s">
        <v>596</v>
      </c>
      <c r="I113">
        <v>29336.89</v>
      </c>
      <c r="J113">
        <v>29164.9</v>
      </c>
      <c r="K113">
        <v>20134.14</v>
      </c>
      <c r="L113" t="str">
        <f>_xlfn.XLOOKUP(Per_Pupil_Spending_1[[#This Row],[School Name]],Maine_Schools[School Name],Maine_Schools[Comparison School Type], "Error")</f>
        <v>Non Charter</v>
      </c>
      <c r="M113" t="str">
        <f>_xlfn.XLOOKUP(Per_Pupil_Spending_1[[#This Row],[School Name]],Maine_Schools[School Name],Maine_Schools[Comparison Grade Span], "Error")</f>
        <v>09-12</v>
      </c>
      <c r="N113">
        <f>_xlfn.XLOOKUP(Per_Pupil_Spending_1[[#This Row],[School Name]],ELA_New[School Name],ELA_New[Percentage of Students at Achievement Level],"")</f>
        <v>0.5</v>
      </c>
      <c r="O113">
        <f>_xlfn.XLOOKUP(Per_Pupil_Spending_1[[#This Row],[School Name]],Math_New[School Name],Math_New[Percentage of Students at Achievement Level],"")</f>
        <v>0.4</v>
      </c>
      <c r="P113">
        <f>_xlfn.XLOOKUP(Per_Pupil_Spending_1[[#This Row],[School Name]],Science_New[School Name],Science_New[Percentage of Students at Achievement Level],"")</f>
        <v>0.5625</v>
      </c>
      <c r="Q113">
        <f>IFERROR((Per_Pupil_Spending_1[[#This Row],[ELA Score]]-MIN(Per_Pupil_Spending_1[ELA Score]))/(MAX(Per_Pupil_Spending_1[ELA Score])-MIN(Per_Pupil_Spending_1[ELA Score])),-1)</f>
        <v>0.41466596797155975</v>
      </c>
      <c r="R113">
        <f>IFERROR((Per_Pupil_Spending_1[[#This Row],[Math Score]]-MIN(Per_Pupil_Spending_1[Math Score]))/(MAX(Per_Pupil_Spending_1[Math Score])-MIN(Per_Pupil_Spending_1[Math Score])),-1)</f>
        <v>0.16832847411829518</v>
      </c>
      <c r="S113">
        <f>IFERROR((Per_Pupil_Spending_1[[#This Row],[Science Score]]-MIN(Per_Pupil_Spending_1[Science Score]))/(MAX(Per_Pupil_Spending_1[Science Score])-MIN(Per_Pupil_Spending_1[Science Score])),-1)</f>
        <v>0.21669606397261593</v>
      </c>
      <c r="T113" s="63">
        <f>IFERROR(Per_Pupil_Spending_1[[#This Row],[Amount]]/(1-Per_Pupil_Spending_1[[#This Row],[Percent Below Achievement ELA]]),"")</f>
        <v>58673.78</v>
      </c>
      <c r="U113" s="63">
        <f>IFERROR(Per_Pupil_Spending_1[[#This Row],[Amount]]/(1-Per_Pupil_Spending_1[[#This Row],[Percent Below Achievement Math]]),"")</f>
        <v>48894.816666666666</v>
      </c>
      <c r="V113" s="63">
        <f>IFERROR(Per_Pupil_Spending_1[[#This Row],[Amount]]/(1-Per_Pupil_Spending_1[[#This Row],[Percent Below Achievement Science]]),"")</f>
        <v>67055.748571428572</v>
      </c>
      <c r="W113" s="63" t="b">
        <f>Per_Pupil_Spending_1[[#This Row],[ELA Score Normalized]]=-1</f>
        <v>0</v>
      </c>
      <c r="X113" s="63" t="b">
        <f>Per_Pupil_Spending_1[[#This Row],[Math Score Normalized]]=-1</f>
        <v>0</v>
      </c>
      <c r="Y113" s="63" t="b">
        <f>Per_Pupil_Spending_1[[#This Row],[Science Score Normalized]]=-1</f>
        <v>0</v>
      </c>
    </row>
    <row r="114" spans="1:25" hidden="1">
      <c r="A114" t="s">
        <v>570</v>
      </c>
      <c r="B114">
        <v>242</v>
      </c>
      <c r="C114" t="s">
        <v>834</v>
      </c>
      <c r="D114">
        <v>244</v>
      </c>
      <c r="E114" t="s">
        <v>442</v>
      </c>
      <c r="F114" t="s">
        <v>1680</v>
      </c>
      <c r="G114" t="s">
        <v>1680</v>
      </c>
      <c r="H114" t="s">
        <v>596</v>
      </c>
      <c r="I114">
        <v>27715.84</v>
      </c>
      <c r="J114">
        <v>29164.9</v>
      </c>
      <c r="K114">
        <v>20134.14</v>
      </c>
      <c r="L114" t="str">
        <f>_xlfn.XLOOKUP(Per_Pupil_Spending_1[[#This Row],[School Name]],Maine_Schools[School Name],Maine_Schools[Comparison School Type], "Error")</f>
        <v>Non Charter</v>
      </c>
      <c r="M114" t="str">
        <f>_xlfn.XLOOKUP(Per_Pupil_Spending_1[[#This Row],[School Name]],Maine_Schools[School Name],Maine_Schools[Comparison Grade Span], "Error")</f>
        <v>04-08</v>
      </c>
      <c r="N114">
        <f>_xlfn.XLOOKUP(Per_Pupil_Spending_1[[#This Row],[School Name]],ELA_New[School Name],ELA_New[Percentage of Students at Achievement Level],"")</f>
        <v>0.33960000000000001</v>
      </c>
      <c r="O114">
        <f>_xlfn.XLOOKUP(Per_Pupil_Spending_1[[#This Row],[School Name]],Math_New[School Name],Math_New[Percentage of Students at Achievement Level],"")</f>
        <v>0.43580000000000002</v>
      </c>
      <c r="P114">
        <f>_xlfn.XLOOKUP(Per_Pupil_Spending_1[[#This Row],[School Name]],Science_New[School Name],Science_New[Percentage of Students at Achievement Level],"")</f>
        <v>0.59289999999999998</v>
      </c>
      <c r="Q114">
        <f>IFERROR((Per_Pupil_Spending_1[[#This Row],[ELA Score]]-MIN(Per_Pupil_Spending_1[ELA Score]))/(MAX(Per_Pupil_Spending_1[ELA Score])-MIN(Per_Pupil_Spending_1[ELA Score])),-1)</f>
        <v>0.29660284108441337</v>
      </c>
      <c r="R114">
        <f>IFERROR((Per_Pupil_Spending_1[[#This Row],[Math Score]]-MIN(Per_Pupil_Spending_1[Math Score]))/(MAX(Per_Pupil_Spending_1[Math Score])-MIN(Per_Pupil_Spending_1[Math Score])),-1)</f>
        <v>0.16911795882570005</v>
      </c>
      <c r="S114">
        <f>IFERROR((Per_Pupil_Spending_1[[#This Row],[Science Score]]-MIN(Per_Pupil_Spending_1[Science Score]))/(MAX(Per_Pupil_Spending_1[Science Score])-MIN(Per_Pupil_Spending_1[Science Score])),-1)</f>
        <v>0.22000976189765462</v>
      </c>
      <c r="T114" s="63">
        <f>IFERROR(Per_Pupil_Spending_1[[#This Row],[Amount]]/(1-Per_Pupil_Spending_1[[#This Row],[Percent Below Achievement ELA]]),"")</f>
        <v>41968.261659600241</v>
      </c>
      <c r="U114" s="63">
        <f>IFERROR(Per_Pupil_Spending_1[[#This Row],[Amount]]/(1-Per_Pupil_Spending_1[[#This Row],[Percent Below Achievement Math]]),"")</f>
        <v>49124.140375753275</v>
      </c>
      <c r="V114" s="63">
        <f>IFERROR(Per_Pupil_Spending_1[[#This Row],[Amount]]/(1-Per_Pupil_Spending_1[[#This Row],[Percent Below Achievement Science]]),"")</f>
        <v>68081.159420289856</v>
      </c>
      <c r="W114" s="63" t="b">
        <f>Per_Pupil_Spending_1[[#This Row],[ELA Score Normalized]]=-1</f>
        <v>0</v>
      </c>
      <c r="X114" s="63" t="b">
        <f>Per_Pupil_Spending_1[[#This Row],[Math Score Normalized]]=-1</f>
        <v>0</v>
      </c>
      <c r="Y114" s="63" t="b">
        <f>Per_Pupil_Spending_1[[#This Row],[Science Score Normalized]]=-1</f>
        <v>0</v>
      </c>
    </row>
    <row r="115" spans="1:25" hidden="1">
      <c r="A115" t="s">
        <v>570</v>
      </c>
      <c r="B115">
        <v>1665</v>
      </c>
      <c r="C115" t="s">
        <v>839</v>
      </c>
      <c r="D115">
        <v>249</v>
      </c>
      <c r="E115" t="s">
        <v>465</v>
      </c>
      <c r="F115" t="s">
        <v>1680</v>
      </c>
      <c r="G115" t="s">
        <v>1680</v>
      </c>
      <c r="H115" t="s">
        <v>596</v>
      </c>
      <c r="I115">
        <v>25861.32</v>
      </c>
      <c r="J115">
        <v>25861.32</v>
      </c>
      <c r="K115">
        <v>20134.14</v>
      </c>
      <c r="L115" t="str">
        <f>_xlfn.XLOOKUP(Per_Pupil_Spending_1[[#This Row],[School Name]],Maine_Schools[School Name],Maine_Schools[Comparison School Type], "Error")</f>
        <v>Non Charter</v>
      </c>
      <c r="M115" t="str">
        <f>_xlfn.XLOOKUP(Per_Pupil_Spending_1[[#This Row],[School Name]],Maine_Schools[School Name],Maine_Schools[Comparison Grade Span], "Error")</f>
        <v>03-08</v>
      </c>
      <c r="N115">
        <f>_xlfn.XLOOKUP(Per_Pupil_Spending_1[[#This Row],[School Name]],ELA_New[School Name],ELA_New[Percentage of Students at Achievement Level],"")</f>
        <v>0.17199999999999999</v>
      </c>
      <c r="O115">
        <f>_xlfn.XLOOKUP(Per_Pupil_Spending_1[[#This Row],[School Name]],Math_New[School Name],Math_New[Percentage of Students at Achievement Level],"")</f>
        <v>0.76339999999999997</v>
      </c>
      <c r="P115">
        <f>_xlfn.XLOOKUP(Per_Pupil_Spending_1[[#This Row],[School Name]],Science_New[School Name],Science_New[Percentage of Students at Achievement Level],"")</f>
        <v>0.68969999999999998</v>
      </c>
      <c r="Q115">
        <f>IFERROR((Per_Pupil_Spending_1[[#This Row],[ELA Score]]-MIN(Per_Pupil_Spending_1[ELA Score]))/(MAX(Per_Pupil_Spending_1[ELA Score])-MIN(Per_Pupil_Spending_1[ELA Score])),-1)</f>
        <v>0.22073676685160126</v>
      </c>
      <c r="R115">
        <f>IFERROR((Per_Pupil_Spending_1[[#This Row],[Math Score]]-MIN(Per_Pupil_Spending_1[Math Score]))/(MAX(Per_Pupil_Spending_1[Math Score])-MIN(Per_Pupil_Spending_1[Math Score])),-1)</f>
        <v>0.37629696225664522</v>
      </c>
      <c r="S115">
        <f>IFERROR((Per_Pupil_Spending_1[[#This Row],[Science Score]]-MIN(Per_Pupil_Spending_1[Science Score]))/(MAX(Per_Pupil_Spending_1[Science Score])-MIN(Per_Pupil_Spending_1[Science Score])),-1)</f>
        <v>0.26932949725850275</v>
      </c>
      <c r="T115" s="63">
        <f>IFERROR(Per_Pupil_Spending_1[[#This Row],[Amount]]/(1-Per_Pupil_Spending_1[[#This Row],[Percent Below Achievement ELA]]),"")</f>
        <v>31233.47826086956</v>
      </c>
      <c r="U115" s="63">
        <f>IFERROR(Per_Pupil_Spending_1[[#This Row],[Amount]]/(1-Per_Pupil_Spending_1[[#This Row],[Percent Below Achievement Math]]),"")</f>
        <v>109303.97295012679</v>
      </c>
      <c r="V115" s="63">
        <f>IFERROR(Per_Pupil_Spending_1[[#This Row],[Amount]]/(1-Per_Pupil_Spending_1[[#This Row],[Percent Below Achievement Science]]),"")</f>
        <v>83342.958427328384</v>
      </c>
      <c r="W115" s="63" t="b">
        <f>Per_Pupil_Spending_1[[#This Row],[ELA Score Normalized]]=-1</f>
        <v>0</v>
      </c>
      <c r="X115" s="63" t="b">
        <f>Per_Pupil_Spending_1[[#This Row],[Math Score Normalized]]=-1</f>
        <v>0</v>
      </c>
      <c r="Y115" s="63" t="b">
        <f>Per_Pupil_Spending_1[[#This Row],[Science Score Normalized]]=-1</f>
        <v>0</v>
      </c>
    </row>
    <row r="116" spans="1:25" hidden="1">
      <c r="A116" t="s">
        <v>570</v>
      </c>
      <c r="B116">
        <v>250</v>
      </c>
      <c r="C116" t="s">
        <v>841</v>
      </c>
      <c r="D116">
        <v>251</v>
      </c>
      <c r="E116" t="s">
        <v>261</v>
      </c>
      <c r="F116" t="s">
        <v>1680</v>
      </c>
      <c r="G116" t="s">
        <v>1680</v>
      </c>
      <c r="H116" t="s">
        <v>596</v>
      </c>
      <c r="I116">
        <v>26255.29</v>
      </c>
      <c r="J116">
        <v>21677.9</v>
      </c>
      <c r="K116">
        <v>20134.14</v>
      </c>
      <c r="L116" t="str">
        <f>_xlfn.XLOOKUP(Per_Pupil_Spending_1[[#This Row],[School Name]],Maine_Schools[School Name],Maine_Schools[Comparison School Type], "Error")</f>
        <v>Non Charter</v>
      </c>
      <c r="M116" t="str">
        <f>_xlfn.XLOOKUP(Per_Pupil_Spending_1[[#This Row],[School Name]],Maine_Schools[School Name],Maine_Schools[Comparison Grade Span], "Error")</f>
        <v>03-06</v>
      </c>
      <c r="N116">
        <f>_xlfn.XLOOKUP(Per_Pupil_Spending_1[[#This Row],[School Name]],ELA_New[School Name],ELA_New[Percentage of Students at Achievement Level],"")</f>
        <v>0.44500000000000001</v>
      </c>
      <c r="O116">
        <f>_xlfn.XLOOKUP(Per_Pupil_Spending_1[[#This Row],[School Name]],Math_New[School Name],Math_New[Percentage of Students at Achievement Level],"")</f>
        <v>0.3397</v>
      </c>
      <c r="P116" t="str">
        <f>_xlfn.XLOOKUP(Per_Pupil_Spending_1[[#This Row],[School Name]],Science_New[School Name],Science_New[Percentage of Students at Achievement Level],"")</f>
        <v/>
      </c>
      <c r="Q116">
        <f>IFERROR((Per_Pupil_Spending_1[[#This Row],[ELA Score]]-MIN(Per_Pupil_Spending_1[ELA Score]))/(MAX(Per_Pupil_Spending_1[ELA Score])-MIN(Per_Pupil_Spending_1[ELA Score])),-1)</f>
        <v>0.33433216622435435</v>
      </c>
      <c r="R116">
        <f>IFERROR((Per_Pupil_Spending_1[[#This Row],[Math Score]]-MIN(Per_Pupil_Spending_1[Math Score]))/(MAX(Per_Pupil_Spending_1[Math Score])-MIN(Per_Pupil_Spending_1[Math Score])),-1)</f>
        <v>0.13688954717668683</v>
      </c>
      <c r="S116">
        <f>IFERROR((Per_Pupil_Spending_1[[#This Row],[Science Score]]-MIN(Per_Pupil_Spending_1[Science Score]))/(MAX(Per_Pupil_Spending_1[Science Score])-MIN(Per_Pupil_Spending_1[Science Score])),-1)</f>
        <v>-1</v>
      </c>
      <c r="T116" s="63">
        <f>IFERROR(Per_Pupil_Spending_1[[#This Row],[Amount]]/(1-Per_Pupil_Spending_1[[#This Row],[Percent Below Achievement ELA]]),"")</f>
        <v>47306.828828828839</v>
      </c>
      <c r="U116" s="63">
        <f>IFERROR(Per_Pupil_Spending_1[[#This Row],[Amount]]/(1-Per_Pupil_Spending_1[[#This Row],[Percent Below Achievement Math]]),"")</f>
        <v>39762.668484022419</v>
      </c>
      <c r="V116" s="63" t="str">
        <f>IFERROR(Per_Pupil_Spending_1[[#This Row],[Amount]]/(1-Per_Pupil_Spending_1[[#This Row],[Percent Below Achievement Science]]),"")</f>
        <v/>
      </c>
      <c r="W116" s="63" t="b">
        <f>Per_Pupil_Spending_1[[#This Row],[ELA Score Normalized]]=-1</f>
        <v>0</v>
      </c>
      <c r="X116" s="63" t="b">
        <f>Per_Pupil_Spending_1[[#This Row],[Math Score Normalized]]=-1</f>
        <v>0</v>
      </c>
      <c r="Y116" s="63" t="b">
        <f>Per_Pupil_Spending_1[[#This Row],[Science Score Normalized]]=-1</f>
        <v>1</v>
      </c>
    </row>
    <row r="117" spans="1:25" hidden="1">
      <c r="A117" t="s">
        <v>570</v>
      </c>
      <c r="B117">
        <v>250</v>
      </c>
      <c r="C117" t="s">
        <v>841</v>
      </c>
      <c r="D117">
        <v>255</v>
      </c>
      <c r="E117" t="s">
        <v>72</v>
      </c>
      <c r="F117" t="s">
        <v>1680</v>
      </c>
      <c r="G117" t="s">
        <v>1680</v>
      </c>
      <c r="H117" t="s">
        <v>596</v>
      </c>
      <c r="I117">
        <v>19905.41</v>
      </c>
      <c r="J117">
        <v>21677.9</v>
      </c>
      <c r="K117">
        <v>20134.14</v>
      </c>
      <c r="L117" t="str">
        <f>_xlfn.XLOOKUP(Per_Pupil_Spending_1[[#This Row],[School Name]],Maine_Schools[School Name],Maine_Schools[Comparison School Type], "Error")</f>
        <v>Non Charter</v>
      </c>
      <c r="M117" t="str">
        <f>_xlfn.XLOOKUP(Per_Pupil_Spending_1[[#This Row],[School Name]],Maine_Schools[School Name],Maine_Schools[Comparison Grade Span], "Error")</f>
        <v>09-12</v>
      </c>
      <c r="N117">
        <f>_xlfn.XLOOKUP(Per_Pupil_Spending_1[[#This Row],[School Name]],ELA_New[School Name],ELA_New[Percentage of Students at Achievement Level],"")</f>
        <v>0.47370000000000001</v>
      </c>
      <c r="O117">
        <f>_xlfn.XLOOKUP(Per_Pupil_Spending_1[[#This Row],[School Name]],Math_New[School Name],Math_New[Percentage of Students at Achievement Level],"")</f>
        <v>0.25559999999999999</v>
      </c>
      <c r="P117">
        <f>_xlfn.XLOOKUP(Per_Pupil_Spending_1[[#This Row],[School Name]],Science_New[School Name],Science_New[Percentage of Students at Achievement Level],"")</f>
        <v>0.90480000000000005</v>
      </c>
      <c r="Q117">
        <f>IFERROR((Per_Pupil_Spending_1[[#This Row],[ELA Score]]-MIN(Per_Pupil_Spending_1[ELA Score]))/(MAX(Per_Pupil_Spending_1[ELA Score])-MIN(Per_Pupil_Spending_1[ELA Score])),-1)</f>
        <v>0.26729576819632883</v>
      </c>
      <c r="R117">
        <f>IFERROR((Per_Pupil_Spending_1[[#This Row],[Math Score]]-MIN(Per_Pupil_Spending_1[Math Score]))/(MAX(Per_Pupil_Spending_1[Math Score])-MIN(Per_Pupil_Spending_1[Math Score])),-1)</f>
        <v>9.2057574365621203E-2</v>
      </c>
      <c r="S117">
        <f>IFERROR((Per_Pupil_Spending_1[[#This Row],[Science Score]]-MIN(Per_Pupil_Spending_1[Science Score]))/(MAX(Per_Pupil_Spending_1[Science Score])-MIN(Per_Pupil_Spending_1[Science Score])),-1)</f>
        <v>0.6756926375816269</v>
      </c>
      <c r="T117" s="63">
        <f>IFERROR(Per_Pupil_Spending_1[[#This Row],[Amount]]/(1-Per_Pupil_Spending_1[[#This Row],[Percent Below Achievement ELA]]),"")</f>
        <v>37821.413642409272</v>
      </c>
      <c r="U117" s="63">
        <f>IFERROR(Per_Pupil_Spending_1[[#This Row],[Amount]]/(1-Per_Pupil_Spending_1[[#This Row],[Percent Below Achievement Math]]),"")</f>
        <v>26740.206878022571</v>
      </c>
      <c r="V117" s="63">
        <f>IFERROR(Per_Pupil_Spending_1[[#This Row],[Amount]]/(1-Per_Pupil_Spending_1[[#This Row],[Percent Below Achievement Science]]),"")</f>
        <v>209090.44117647069</v>
      </c>
      <c r="W117" s="63" t="b">
        <f>Per_Pupil_Spending_1[[#This Row],[ELA Score Normalized]]=-1</f>
        <v>0</v>
      </c>
      <c r="X117" s="63" t="b">
        <f>Per_Pupil_Spending_1[[#This Row],[Math Score Normalized]]=-1</f>
        <v>0</v>
      </c>
      <c r="Y117" s="63" t="b">
        <f>Per_Pupil_Spending_1[[#This Row],[Science Score Normalized]]=-1</f>
        <v>0</v>
      </c>
    </row>
    <row r="118" spans="1:25" hidden="1">
      <c r="A118" t="s">
        <v>570</v>
      </c>
      <c r="B118">
        <v>250</v>
      </c>
      <c r="C118" t="s">
        <v>841</v>
      </c>
      <c r="D118">
        <v>257</v>
      </c>
      <c r="E118" t="s">
        <v>102</v>
      </c>
      <c r="F118" t="s">
        <v>1680</v>
      </c>
      <c r="G118" t="s">
        <v>1680</v>
      </c>
      <c r="H118" t="s">
        <v>596</v>
      </c>
      <c r="I118">
        <v>23543.61</v>
      </c>
      <c r="J118">
        <v>21677.9</v>
      </c>
      <c r="K118">
        <v>20134.14</v>
      </c>
      <c r="L118" t="str">
        <f>_xlfn.XLOOKUP(Per_Pupil_Spending_1[[#This Row],[School Name]],Maine_Schools[School Name],Maine_Schools[Comparison School Type], "Error")</f>
        <v>Non Charter</v>
      </c>
      <c r="M118" t="str">
        <f>_xlfn.XLOOKUP(Per_Pupil_Spending_1[[#This Row],[School Name]],Maine_Schools[School Name],Maine_Schools[Comparison Grade Span], "Error")</f>
        <v>07-08</v>
      </c>
      <c r="N118">
        <f>_xlfn.XLOOKUP(Per_Pupil_Spending_1[[#This Row],[School Name]],ELA_New[School Name],ELA_New[Percentage of Students at Achievement Level],"")</f>
        <v>0.57499999999999996</v>
      </c>
      <c r="O118">
        <f>_xlfn.XLOOKUP(Per_Pupil_Spending_1[[#This Row],[School Name]],Math_New[School Name],Math_New[Percentage of Students at Achievement Level],"")</f>
        <v>0.14480000000000001</v>
      </c>
      <c r="P118">
        <f>_xlfn.XLOOKUP(Per_Pupil_Spending_1[[#This Row],[School Name]],Science_New[School Name],Science_New[Percentage of Students at Achievement Level],"")</f>
        <v>0.83430000000000004</v>
      </c>
      <c r="Q118">
        <f>IFERROR((Per_Pupil_Spending_1[[#This Row],[ELA Score]]-MIN(Per_Pupil_Spending_1[ELA Score]))/(MAX(Per_Pupil_Spending_1[ELA Score])-MIN(Per_Pupil_Spending_1[ELA Score])),-1)</f>
        <v>0.39150602575780841</v>
      </c>
      <c r="R118">
        <f>IFERROR((Per_Pupil_Spending_1[[#This Row],[Math Score]]-MIN(Per_Pupil_Spending_1[Math Score]))/(MAX(Per_Pupil_Spending_1[Math Score])-MIN(Per_Pupil_Spending_1[Math Score])),-1)</f>
        <v>9.4776382329397862E-2</v>
      </c>
      <c r="S118">
        <f>IFERROR((Per_Pupil_Spending_1[[#This Row],[Science Score]]-MIN(Per_Pupil_Spending_1[Science Score]))/(MAX(Per_Pupil_Spending_1[Science Score])-MIN(Per_Pupil_Spending_1[Science Score])),-1)</f>
        <v>0.45916159359264447</v>
      </c>
      <c r="T118" s="63">
        <f>IFERROR(Per_Pupil_Spending_1[[#This Row],[Amount]]/(1-Per_Pupil_Spending_1[[#This Row],[Percent Below Achievement ELA]]),"")</f>
        <v>55396.729411764703</v>
      </c>
      <c r="U118" s="63">
        <f>IFERROR(Per_Pupil_Spending_1[[#This Row],[Amount]]/(1-Per_Pupil_Spending_1[[#This Row],[Percent Below Achievement Math]]),"")</f>
        <v>27529.946211412538</v>
      </c>
      <c r="V118" s="63">
        <f>IFERROR(Per_Pupil_Spending_1[[#This Row],[Amount]]/(1-Per_Pupil_Spending_1[[#This Row],[Percent Below Achievement Science]]),"")</f>
        <v>142085.75739287873</v>
      </c>
      <c r="W118" s="63" t="b">
        <f>Per_Pupil_Spending_1[[#This Row],[ELA Score Normalized]]=-1</f>
        <v>0</v>
      </c>
      <c r="X118" s="63" t="b">
        <f>Per_Pupil_Spending_1[[#This Row],[Math Score Normalized]]=-1</f>
        <v>0</v>
      </c>
      <c r="Y118" s="63" t="b">
        <f>Per_Pupil_Spending_1[[#This Row],[Science Score Normalized]]=-1</f>
        <v>0</v>
      </c>
    </row>
    <row r="119" spans="1:25" hidden="1">
      <c r="A119" t="s">
        <v>570</v>
      </c>
      <c r="B119">
        <v>250</v>
      </c>
      <c r="C119" t="s">
        <v>841</v>
      </c>
      <c r="D119">
        <v>254</v>
      </c>
      <c r="E119" t="s">
        <v>154</v>
      </c>
      <c r="F119" t="s">
        <v>1680</v>
      </c>
      <c r="G119" t="s">
        <v>1680</v>
      </c>
      <c r="H119" t="s">
        <v>596</v>
      </c>
      <c r="I119">
        <v>23217.13</v>
      </c>
      <c r="J119">
        <v>21677.9</v>
      </c>
      <c r="K119">
        <v>20134.14</v>
      </c>
      <c r="L119" t="str">
        <f>_xlfn.XLOOKUP(Per_Pupil_Spending_1[[#This Row],[School Name]],Maine_Schools[School Name],Maine_Schools[Comparison School Type], "Error")</f>
        <v>Non Charter</v>
      </c>
      <c r="M119" t="str">
        <f>_xlfn.XLOOKUP(Per_Pupil_Spending_1[[#This Row],[School Name]],Maine_Schools[School Name],Maine_Schools[Comparison Grade Span], "Error")</f>
        <v>03-06</v>
      </c>
      <c r="N119">
        <f>_xlfn.XLOOKUP(Per_Pupil_Spending_1[[#This Row],[School Name]],ELA_New[School Name],ELA_New[Percentage of Students at Achievement Level],"")</f>
        <v>0.70650000000000002</v>
      </c>
      <c r="O119">
        <f>_xlfn.XLOOKUP(Per_Pupil_Spending_1[[#This Row],[School Name]],Math_New[School Name],Math_New[Percentage of Students at Achievement Level],"")</f>
        <v>9.7299999999999998E-2</v>
      </c>
      <c r="P119" t="str">
        <f>_xlfn.XLOOKUP(Per_Pupil_Spending_1[[#This Row],[School Name]],Science_New[School Name],Science_New[Percentage of Students at Achievement Level],"")</f>
        <v/>
      </c>
      <c r="Q119">
        <f>IFERROR((Per_Pupil_Spending_1[[#This Row],[ELA Score]]-MIN(Per_Pupil_Spending_1[ELA Score]))/(MAX(Per_Pupil_Spending_1[ELA Score])-MIN(Per_Pupil_Spending_1[ELA Score])),-1)</f>
        <v>0.55905527972687896</v>
      </c>
      <c r="R119">
        <f>IFERROR((Per_Pupil_Spending_1[[#This Row],[Math Score]]-MIN(Per_Pupil_Spending_1[Math Score]))/(MAX(Per_Pupil_Spending_1[Math Score])-MIN(Per_Pupil_Spending_1[Math Score])),-1)</f>
        <v>8.8544146336815149E-2</v>
      </c>
      <c r="S119">
        <f>IFERROR((Per_Pupil_Spending_1[[#This Row],[Science Score]]-MIN(Per_Pupil_Spending_1[Science Score]))/(MAX(Per_Pupil_Spending_1[Science Score])-MIN(Per_Pupil_Spending_1[Science Score])),-1)</f>
        <v>-1</v>
      </c>
      <c r="T119" s="63">
        <f>IFERROR(Per_Pupil_Spending_1[[#This Row],[Amount]]/(1-Per_Pupil_Spending_1[[#This Row],[Percent Below Achievement ELA]]),"")</f>
        <v>79104.361158432715</v>
      </c>
      <c r="U119" s="63">
        <f>IFERROR(Per_Pupil_Spending_1[[#This Row],[Amount]]/(1-Per_Pupil_Spending_1[[#This Row],[Percent Below Achievement Math]]),"")</f>
        <v>25719.65215464717</v>
      </c>
      <c r="V119" s="63" t="str">
        <f>IFERROR(Per_Pupil_Spending_1[[#This Row],[Amount]]/(1-Per_Pupil_Spending_1[[#This Row],[Percent Below Achievement Science]]),"")</f>
        <v/>
      </c>
      <c r="W119" s="63" t="b">
        <f>Per_Pupil_Spending_1[[#This Row],[ELA Score Normalized]]=-1</f>
        <v>0</v>
      </c>
      <c r="X119" s="63" t="b">
        <f>Per_Pupil_Spending_1[[#This Row],[Math Score Normalized]]=-1</f>
        <v>0</v>
      </c>
      <c r="Y119" s="63" t="b">
        <f>Per_Pupil_Spending_1[[#This Row],[Science Score Normalized]]=-1</f>
        <v>1</v>
      </c>
    </row>
    <row r="120" spans="1:25" hidden="1">
      <c r="A120" t="s">
        <v>570</v>
      </c>
      <c r="B120">
        <v>250</v>
      </c>
      <c r="C120" t="s">
        <v>841</v>
      </c>
      <c r="D120">
        <v>260</v>
      </c>
      <c r="E120" t="s">
        <v>162</v>
      </c>
      <c r="F120" t="s">
        <v>1680</v>
      </c>
      <c r="G120" t="s">
        <v>1680</v>
      </c>
      <c r="H120" t="s">
        <v>596</v>
      </c>
      <c r="I120">
        <v>24105.85</v>
      </c>
      <c r="J120">
        <v>21677.9</v>
      </c>
      <c r="K120">
        <v>20134.14</v>
      </c>
      <c r="L120" t="str">
        <f>_xlfn.XLOOKUP(Per_Pupil_Spending_1[[#This Row],[School Name]],Maine_Schools[School Name],Maine_Schools[Comparison School Type], "Error")</f>
        <v>Non Charter</v>
      </c>
      <c r="M120" t="str">
        <f>_xlfn.XLOOKUP(Per_Pupil_Spending_1[[#This Row],[School Name]],Maine_Schools[School Name],Maine_Schools[Comparison Grade Span], "Error")</f>
        <v>03-06</v>
      </c>
      <c r="N120">
        <f>_xlfn.XLOOKUP(Per_Pupil_Spending_1[[#This Row],[School Name]],ELA_New[School Name],ELA_New[Percentage of Students at Achievement Level],"")</f>
        <v>0.46850000000000003</v>
      </c>
      <c r="O120">
        <f>_xlfn.XLOOKUP(Per_Pupil_Spending_1[[#This Row],[School Name]],Math_New[School Name],Math_New[Percentage of Students at Achievement Level],"")</f>
        <v>0.30330000000000001</v>
      </c>
      <c r="P120">
        <f>_xlfn.XLOOKUP(Per_Pupil_Spending_1[[#This Row],[School Name]],Science_New[School Name],Science_New[Percentage of Students at Achievement Level],"")</f>
        <v>0.92210000000000003</v>
      </c>
      <c r="Q120">
        <f>IFERROR((Per_Pupil_Spending_1[[#This Row],[ELA Score]]-MIN(Per_Pupil_Spending_1[ELA Score]))/(MAX(Per_Pupil_Spending_1[ELA Score])-MIN(Per_Pupil_Spending_1[ELA Score])),-1)</f>
        <v>0.32053355974872733</v>
      </c>
      <c r="R120">
        <f>IFERROR((Per_Pupil_Spending_1[[#This Row],[Math Score]]-MIN(Per_Pupil_Spending_1[Math Score]))/(MAX(Per_Pupil_Spending_1[Math Score])-MIN(Per_Pupil_Spending_1[Math Score])),-1)</f>
        <v>0.1191163573113739</v>
      </c>
      <c r="S120">
        <f>IFERROR((Per_Pupil_Spending_1[[#This Row],[Science Score]]-MIN(Per_Pupil_Spending_1[Science Score]))/(MAX(Per_Pupil_Spending_1[Science Score])-MIN(Per_Pupil_Spending_1[Science Score])),-1)</f>
        <v>1</v>
      </c>
      <c r="T120" s="63">
        <f>IFERROR(Per_Pupil_Spending_1[[#This Row],[Amount]]/(1-Per_Pupil_Spending_1[[#This Row],[Percent Below Achievement ELA]]),"")</f>
        <v>45354.37441204139</v>
      </c>
      <c r="U120" s="63">
        <f>IFERROR(Per_Pupil_Spending_1[[#This Row],[Amount]]/(1-Per_Pupil_Spending_1[[#This Row],[Percent Below Achievement Math]]),"")</f>
        <v>34600.043060140662</v>
      </c>
      <c r="V120" s="63">
        <f>IFERROR(Per_Pupil_Spending_1[[#This Row],[Amount]]/(1-Per_Pupil_Spending_1[[#This Row],[Percent Below Achievement Science]]),"")</f>
        <v>309446.08472400525</v>
      </c>
      <c r="W120" s="63" t="b">
        <f>Per_Pupil_Spending_1[[#This Row],[ELA Score Normalized]]=-1</f>
        <v>0</v>
      </c>
      <c r="X120" s="63" t="b">
        <f>Per_Pupil_Spending_1[[#This Row],[Math Score Normalized]]=-1</f>
        <v>0</v>
      </c>
      <c r="Y120" s="63" t="b">
        <f>Per_Pupil_Spending_1[[#This Row],[Science Score Normalized]]=-1</f>
        <v>0</v>
      </c>
    </row>
    <row r="121" spans="1:25" hidden="1">
      <c r="A121" t="s">
        <v>570</v>
      </c>
      <c r="B121">
        <v>250</v>
      </c>
      <c r="C121" t="s">
        <v>841</v>
      </c>
      <c r="D121">
        <v>2048</v>
      </c>
      <c r="E121" t="s">
        <v>180</v>
      </c>
      <c r="F121" t="s">
        <v>1680</v>
      </c>
      <c r="G121" t="s">
        <v>1680</v>
      </c>
      <c r="H121" t="s">
        <v>596</v>
      </c>
      <c r="I121">
        <v>23306.95</v>
      </c>
      <c r="J121">
        <v>21677.9</v>
      </c>
      <c r="K121">
        <v>20134.14</v>
      </c>
      <c r="L121" t="str">
        <f>_xlfn.XLOOKUP(Per_Pupil_Spending_1[[#This Row],[School Name]],Maine_Schools[School Name],Maine_Schools[Comparison School Type], "Error")</f>
        <v>Non Charter</v>
      </c>
      <c r="M121" t="str">
        <f>_xlfn.XLOOKUP(Per_Pupil_Spending_1[[#This Row],[School Name]],Maine_Schools[School Name],Maine_Schools[Comparison Grade Span], "Error")</f>
        <v>03-06</v>
      </c>
      <c r="N121">
        <f>_xlfn.XLOOKUP(Per_Pupil_Spending_1[[#This Row],[School Name]],ELA_New[School Name],ELA_New[Percentage of Students at Achievement Level],"")</f>
        <v>0.75380000000000003</v>
      </c>
      <c r="O121">
        <f>_xlfn.XLOOKUP(Per_Pupil_Spending_1[[#This Row],[School Name]],Math_New[School Name],Math_New[Percentage of Students at Achievement Level],"")</f>
        <v>0.112</v>
      </c>
      <c r="P121" t="str">
        <f>_xlfn.XLOOKUP(Per_Pupil_Spending_1[[#This Row],[School Name]],Science_New[School Name],Science_New[Percentage of Students at Achievement Level],"")</f>
        <v/>
      </c>
      <c r="Q121">
        <f>IFERROR((Per_Pupil_Spending_1[[#This Row],[ELA Score]]-MIN(Per_Pupil_Spending_1[ELA Score]))/(MAX(Per_Pupil_Spending_1[ELA Score])-MIN(Per_Pupil_Spending_1[ELA Score])),-1)</f>
        <v>0.66903944213331035</v>
      </c>
      <c r="R121">
        <f>IFERROR((Per_Pupil_Spending_1[[#This Row],[Math Score]]-MIN(Per_Pupil_Spending_1[Math Score]))/(MAX(Per_Pupil_Spending_1[Math Score])-MIN(Per_Pupil_Spending_1[Math Score])),-1)</f>
        <v>9.0358131834148717E-2</v>
      </c>
      <c r="S121">
        <f>IFERROR((Per_Pupil_Spending_1[[#This Row],[Science Score]]-MIN(Per_Pupil_Spending_1[Science Score]))/(MAX(Per_Pupil_Spending_1[Science Score])-MIN(Per_Pupil_Spending_1[Science Score])),-1)</f>
        <v>-1</v>
      </c>
      <c r="T121" s="63">
        <f>IFERROR(Per_Pupil_Spending_1[[#This Row],[Amount]]/(1-Per_Pupil_Spending_1[[#This Row],[Percent Below Achievement ELA]]),"")</f>
        <v>94666.734362307077</v>
      </c>
      <c r="U121" s="63">
        <f>IFERROR(Per_Pupil_Spending_1[[#This Row],[Amount]]/(1-Per_Pupil_Spending_1[[#This Row],[Percent Below Achievement Math]]),"")</f>
        <v>26246.565315315314</v>
      </c>
      <c r="V121" s="63" t="str">
        <f>IFERROR(Per_Pupil_Spending_1[[#This Row],[Amount]]/(1-Per_Pupil_Spending_1[[#This Row],[Percent Below Achievement Science]]),"")</f>
        <v/>
      </c>
      <c r="W121" s="63" t="b">
        <f>Per_Pupil_Spending_1[[#This Row],[ELA Score Normalized]]=-1</f>
        <v>0</v>
      </c>
      <c r="X121" s="63" t="b">
        <f>Per_Pupil_Spending_1[[#This Row],[Math Score Normalized]]=-1</f>
        <v>0</v>
      </c>
      <c r="Y121" s="63" t="b">
        <f>Per_Pupil_Spending_1[[#This Row],[Science Score Normalized]]=-1</f>
        <v>1</v>
      </c>
    </row>
    <row r="122" spans="1:25" hidden="1">
      <c r="A122" t="s">
        <v>570</v>
      </c>
      <c r="B122">
        <v>250</v>
      </c>
      <c r="C122" t="s">
        <v>841</v>
      </c>
      <c r="D122">
        <v>256</v>
      </c>
      <c r="E122" t="s">
        <v>194</v>
      </c>
      <c r="F122" t="s">
        <v>1680</v>
      </c>
      <c r="G122" t="s">
        <v>1680</v>
      </c>
      <c r="H122" t="s">
        <v>596</v>
      </c>
      <c r="I122">
        <v>26732.33</v>
      </c>
      <c r="J122">
        <v>21677.9</v>
      </c>
      <c r="K122">
        <v>20134.14</v>
      </c>
      <c r="L122" t="str">
        <f>_xlfn.XLOOKUP(Per_Pupil_Spending_1[[#This Row],[School Name]],Maine_Schools[School Name],Maine_Schools[Comparison School Type], "Error")</f>
        <v>Non Charter</v>
      </c>
      <c r="M122" t="str">
        <f>_xlfn.XLOOKUP(Per_Pupil_Spending_1[[#This Row],[School Name]],Maine_Schools[School Name],Maine_Schools[Comparison Grade Span], "Error")</f>
        <v>03-06</v>
      </c>
      <c r="N122">
        <f>_xlfn.XLOOKUP(Per_Pupil_Spending_1[[#This Row],[School Name]],ELA_New[School Name],ELA_New[Percentage of Students at Achievement Level],"")</f>
        <v>0.61439999999999995</v>
      </c>
      <c r="O122">
        <f>_xlfn.XLOOKUP(Per_Pupil_Spending_1[[#This Row],[School Name]],Math_New[School Name],Math_New[Percentage of Students at Achievement Level],"")</f>
        <v>0.188</v>
      </c>
      <c r="P122" t="str">
        <f>_xlfn.XLOOKUP(Per_Pupil_Spending_1[[#This Row],[School Name]],Science_New[School Name],Science_New[Percentage of Students at Achievement Level],"")</f>
        <v/>
      </c>
      <c r="Q122">
        <f>IFERROR((Per_Pupil_Spending_1[[#This Row],[ELA Score]]-MIN(Per_Pupil_Spending_1[ELA Score]))/(MAX(Per_Pupil_Spending_1[ELA Score])-MIN(Per_Pupil_Spending_1[ELA Score])),-1)</f>
        <v>0.48995265364771856</v>
      </c>
      <c r="R122">
        <f>IFERROR((Per_Pupil_Spending_1[[#This Row],[Math Score]]-MIN(Per_Pupil_Spending_1[Math Score]))/(MAX(Per_Pupil_Spending_1[Math Score])-MIN(Per_Pupil_Spending_1[Math Score])),-1)</f>
        <v>0.11333800112478787</v>
      </c>
      <c r="S122">
        <f>IFERROR((Per_Pupil_Spending_1[[#This Row],[Science Score]]-MIN(Per_Pupil_Spending_1[Science Score]))/(MAX(Per_Pupil_Spending_1[Science Score])-MIN(Per_Pupil_Spending_1[Science Score])),-1)</f>
        <v>-1</v>
      </c>
      <c r="T122" s="63">
        <f>IFERROR(Per_Pupil_Spending_1[[#This Row],[Amount]]/(1-Per_Pupil_Spending_1[[#This Row],[Percent Below Achievement ELA]]),"")</f>
        <v>69326.581950207459</v>
      </c>
      <c r="U122" s="63">
        <f>IFERROR(Per_Pupil_Spending_1[[#This Row],[Amount]]/(1-Per_Pupil_Spending_1[[#This Row],[Percent Below Achievement Math]]),"")</f>
        <v>32921.588669950739</v>
      </c>
      <c r="V122" s="63" t="str">
        <f>IFERROR(Per_Pupil_Spending_1[[#This Row],[Amount]]/(1-Per_Pupil_Spending_1[[#This Row],[Percent Below Achievement Science]]),"")</f>
        <v/>
      </c>
      <c r="W122" s="63" t="b">
        <f>Per_Pupil_Spending_1[[#This Row],[ELA Score Normalized]]=-1</f>
        <v>0</v>
      </c>
      <c r="X122" s="63" t="b">
        <f>Per_Pupil_Spending_1[[#This Row],[Math Score Normalized]]=-1</f>
        <v>0</v>
      </c>
      <c r="Y122" s="63" t="b">
        <f>Per_Pupil_Spending_1[[#This Row],[Science Score Normalized]]=-1</f>
        <v>1</v>
      </c>
    </row>
    <row r="123" spans="1:25" hidden="1">
      <c r="A123" t="s">
        <v>570</v>
      </c>
      <c r="B123">
        <v>2040</v>
      </c>
      <c r="C123" t="s">
        <v>842</v>
      </c>
      <c r="D123">
        <v>1969</v>
      </c>
      <c r="E123" t="s">
        <v>48</v>
      </c>
      <c r="F123" t="s">
        <v>1680</v>
      </c>
      <c r="G123" t="s">
        <v>1680</v>
      </c>
      <c r="H123" t="s">
        <v>596</v>
      </c>
      <c r="I123">
        <v>51052.92</v>
      </c>
      <c r="J123">
        <v>51052.92</v>
      </c>
      <c r="K123">
        <v>20134.14</v>
      </c>
      <c r="L123" t="str">
        <f>_xlfn.XLOOKUP(Per_Pupil_Spending_1[[#This Row],[School Name]],Maine_Schools[School Name],Maine_Schools[Comparison School Type], "Error")</f>
        <v>Non Charter</v>
      </c>
      <c r="M123" t="str">
        <f>_xlfn.XLOOKUP(Per_Pupil_Spending_1[[#This Row],[School Name]],Maine_Schools[School Name],Maine_Schools[Comparison Grade Span], "Error")</f>
        <v>03-08</v>
      </c>
      <c r="N123">
        <f>_xlfn.XLOOKUP(Per_Pupil_Spending_1[[#This Row],[School Name]],ELA_New[School Name],ELA_New[Percentage of Students at Achievement Level],"")</f>
        <v>0.44869999999999999</v>
      </c>
      <c r="O123">
        <f>_xlfn.XLOOKUP(Per_Pupil_Spending_1[[#This Row],[School Name]],Math_New[School Name],Math_New[Percentage of Students at Achievement Level],"")</f>
        <v>0.32929999999999998</v>
      </c>
      <c r="P123">
        <f>_xlfn.XLOOKUP(Per_Pupil_Spending_1[[#This Row],[School Name]],Science_New[School Name],Science_New[Percentage of Students at Achievement Level],"")</f>
        <v>0.82140000000000002</v>
      </c>
      <c r="Q123">
        <f>IFERROR((Per_Pupil_Spending_1[[#This Row],[ELA Score]]-MIN(Per_Pupil_Spending_1[ELA Score]))/(MAX(Per_Pupil_Spending_1[ELA Score])-MIN(Per_Pupil_Spending_1[ELA Score])),-1)</f>
        <v>0.65446574468703844</v>
      </c>
      <c r="R123">
        <f>IFERROR((Per_Pupil_Spending_1[[#This Row],[Math Score]]-MIN(Per_Pupil_Spending_1[Math Score]))/(MAX(Per_Pupil_Spending_1[Math Score])-MIN(Per_Pupil_Spending_1[Math Score])),-1)</f>
        <v>0.26205173838481394</v>
      </c>
      <c r="S123">
        <f>IFERROR((Per_Pupil_Spending_1[[#This Row],[Science Score]]-MIN(Per_Pupil_Spending_1[Science Score]))/(MAX(Per_Pupil_Spending_1[Science Score])-MIN(Per_Pupil_Spending_1[Science Score])),-1)</f>
        <v>0.92374933797079961</v>
      </c>
      <c r="T123" s="63">
        <f>IFERROR(Per_Pupil_Spending_1[[#This Row],[Amount]]/(1-Per_Pupil_Spending_1[[#This Row],[Percent Below Achievement ELA]]),"")</f>
        <v>92604.607291855602</v>
      </c>
      <c r="U123" s="63">
        <f>IFERROR(Per_Pupil_Spending_1[[#This Row],[Amount]]/(1-Per_Pupil_Spending_1[[#This Row],[Percent Below Achievement Math]]),"")</f>
        <v>76118.860891605771</v>
      </c>
      <c r="V123" s="63">
        <f>IFERROR(Per_Pupil_Spending_1[[#This Row],[Amount]]/(1-Per_Pupil_Spending_1[[#This Row],[Percent Below Achievement Science]]),"")</f>
        <v>285850.61590145581</v>
      </c>
      <c r="W123" s="63" t="b">
        <f>Per_Pupil_Spending_1[[#This Row],[ELA Score Normalized]]=-1</f>
        <v>0</v>
      </c>
      <c r="X123" s="63" t="b">
        <f>Per_Pupil_Spending_1[[#This Row],[Math Score Normalized]]=-1</f>
        <v>0</v>
      </c>
      <c r="Y123" s="63" t="b">
        <f>Per_Pupil_Spending_1[[#This Row],[Science Score Normalized]]=-1</f>
        <v>0</v>
      </c>
    </row>
    <row r="124" spans="1:25" hidden="1">
      <c r="A124" t="s">
        <v>570</v>
      </c>
      <c r="B124">
        <v>264</v>
      </c>
      <c r="C124" t="s">
        <v>843</v>
      </c>
      <c r="D124">
        <v>265</v>
      </c>
      <c r="E124" t="s">
        <v>474</v>
      </c>
      <c r="F124" t="s">
        <v>1680</v>
      </c>
      <c r="G124" t="s">
        <v>1680</v>
      </c>
      <c r="H124" t="s">
        <v>596</v>
      </c>
      <c r="I124">
        <v>24699.77</v>
      </c>
      <c r="J124">
        <v>24699.77</v>
      </c>
      <c r="K124">
        <v>20134.14</v>
      </c>
      <c r="L124" t="str">
        <f>_xlfn.XLOOKUP(Per_Pupil_Spending_1[[#This Row],[School Name]],Maine_Schools[School Name],Maine_Schools[Comparison School Type], "Error")</f>
        <v>Non Charter</v>
      </c>
      <c r="M124" t="str">
        <f>_xlfn.XLOOKUP(Per_Pupil_Spending_1[[#This Row],[School Name]],Maine_Schools[School Name],Maine_Schools[Comparison Grade Span], "Error")</f>
        <v>03-08</v>
      </c>
      <c r="N124">
        <f>_xlfn.XLOOKUP(Per_Pupil_Spending_1[[#This Row],[School Name]],ELA_New[School Name],ELA_New[Percentage of Students at Achievement Level],"")</f>
        <v>0.14599999999999999</v>
      </c>
      <c r="O124">
        <f>_xlfn.XLOOKUP(Per_Pupil_Spending_1[[#This Row],[School Name]],Math_New[School Name],Math_New[Percentage of Students at Achievement Level],"")</f>
        <v>0.66420000000000001</v>
      </c>
      <c r="P124">
        <f>_xlfn.XLOOKUP(Per_Pupil_Spending_1[[#This Row],[School Name]],Science_New[School Name],Science_New[Percentage of Students at Achievement Level],"")</f>
        <v>0.36730000000000002</v>
      </c>
      <c r="Q124">
        <f>IFERROR((Per_Pupil_Spending_1[[#This Row],[ELA Score]]-MIN(Per_Pupil_Spending_1[ELA Score]))/(MAX(Per_Pupil_Spending_1[ELA Score])-MIN(Per_Pupil_Spending_1[ELA Score])),-1)</f>
        <v>0.20440398775359553</v>
      </c>
      <c r="R124">
        <f>IFERROR((Per_Pupil_Spending_1[[#This Row],[Math Score]]-MIN(Per_Pupil_Spending_1[Math Score]))/(MAX(Per_Pupil_Spending_1[Math Score])-MIN(Per_Pupil_Spending_1[Math Score])),-1)</f>
        <v>0.25322523447537587</v>
      </c>
      <c r="S124">
        <f>IFERROR((Per_Pupil_Spending_1[[#This Row],[Science Score]]-MIN(Per_Pupil_Spending_1[Science Score]))/(MAX(Per_Pupil_Spending_1[Science Score])-MIN(Per_Pupil_Spending_1[Science Score])),-1)</f>
        <v>0.12615663097641533</v>
      </c>
      <c r="T124" s="63">
        <f>IFERROR(Per_Pupil_Spending_1[[#This Row],[Amount]]/(1-Per_Pupil_Spending_1[[#This Row],[Percent Below Achievement ELA]]),"")</f>
        <v>28922.447306791571</v>
      </c>
      <c r="U124" s="63">
        <f>IFERROR(Per_Pupil_Spending_1[[#This Row],[Amount]]/(1-Per_Pupil_Spending_1[[#This Row],[Percent Below Achievement Math]]),"")</f>
        <v>73555.002977963071</v>
      </c>
      <c r="V124" s="63">
        <f>IFERROR(Per_Pupil_Spending_1[[#This Row],[Amount]]/(1-Per_Pupil_Spending_1[[#This Row],[Percent Below Achievement Science]]),"")</f>
        <v>39038.675517622883</v>
      </c>
      <c r="W124" s="63" t="b">
        <f>Per_Pupil_Spending_1[[#This Row],[ELA Score Normalized]]=-1</f>
        <v>0</v>
      </c>
      <c r="X124" s="63" t="b">
        <f>Per_Pupil_Spending_1[[#This Row],[Math Score Normalized]]=-1</f>
        <v>0</v>
      </c>
      <c r="Y124" s="63" t="b">
        <f>Per_Pupil_Spending_1[[#This Row],[Science Score Normalized]]=-1</f>
        <v>0</v>
      </c>
    </row>
    <row r="125" spans="1:25" hidden="1">
      <c r="A125" t="s">
        <v>570</v>
      </c>
      <c r="B125">
        <v>266</v>
      </c>
      <c r="C125" t="s">
        <v>845</v>
      </c>
      <c r="D125">
        <v>271</v>
      </c>
      <c r="E125" t="s">
        <v>338</v>
      </c>
      <c r="F125" t="s">
        <v>1680</v>
      </c>
      <c r="G125" t="s">
        <v>1680</v>
      </c>
      <c r="H125" t="s">
        <v>596</v>
      </c>
      <c r="I125">
        <v>18586.13</v>
      </c>
      <c r="J125">
        <v>19776.57</v>
      </c>
      <c r="K125">
        <v>20134.14</v>
      </c>
      <c r="L125" t="str">
        <f>_xlfn.XLOOKUP(Per_Pupil_Spending_1[[#This Row],[School Name]],Maine_Schools[School Name],Maine_Schools[Comparison School Type], "Error")</f>
        <v>Non Charter</v>
      </c>
      <c r="M125" t="str">
        <f>_xlfn.XLOOKUP(Per_Pupil_Spending_1[[#This Row],[School Name]],Maine_Schools[School Name],Maine_Schools[Comparison Grade Span], "Error")</f>
        <v>PK-05</v>
      </c>
      <c r="N125">
        <f>_xlfn.XLOOKUP(Per_Pupil_Spending_1[[#This Row],[School Name]],ELA_New[School Name],ELA_New[Percentage of Students at Achievement Level],"")</f>
        <v>0.43930000000000002</v>
      </c>
      <c r="O125">
        <f>_xlfn.XLOOKUP(Per_Pupil_Spending_1[[#This Row],[School Name]],Math_New[School Name],Math_New[Percentage of Students at Achievement Level],"")</f>
        <v>0.52139999999999997</v>
      </c>
      <c r="P125">
        <f>_xlfn.XLOOKUP(Per_Pupil_Spending_1[[#This Row],[School Name]],Science_New[School Name],Science_New[Percentage of Students at Achievement Level],"")</f>
        <v>0.86250000000000004</v>
      </c>
      <c r="Q125">
        <f>IFERROR((Per_Pupil_Spending_1[[#This Row],[ELA Score]]-MIN(Per_Pupil_Spending_1[ELA Score]))/(MAX(Per_Pupil_Spending_1[ELA Score])-MIN(Per_Pupil_Spending_1[ELA Score])),-1)</f>
        <v>0.2342678760677202</v>
      </c>
      <c r="R125">
        <f>IFERROR((Per_Pupil_Spending_1[[#This Row],[Math Score]]-MIN(Per_Pupil_Spending_1[Math Score]))/(MAX(Per_Pupil_Spending_1[Math Score])-MIN(Per_Pupil_Spending_1[Math Score])),-1)</f>
        <v>0.13369373020039588</v>
      </c>
      <c r="S125">
        <f>IFERROR((Per_Pupil_Spending_1[[#This Row],[Science Score]]-MIN(Per_Pupil_Spending_1[Science Score]))/(MAX(Per_Pupil_Spending_1[Science Score])-MIN(Per_Pupil_Spending_1[Science Score])),-1)</f>
        <v>0.43681875847941104</v>
      </c>
      <c r="T125" s="63">
        <f>IFERROR(Per_Pupil_Spending_1[[#This Row],[Amount]]/(1-Per_Pupil_Spending_1[[#This Row],[Percent Below Achievement ELA]]),"")</f>
        <v>33148.082753700735</v>
      </c>
      <c r="U125" s="63">
        <f>IFERROR(Per_Pupil_Spending_1[[#This Row],[Amount]]/(1-Per_Pupil_Spending_1[[#This Row],[Percent Below Achievement Math]]),"")</f>
        <v>38834.371082323443</v>
      </c>
      <c r="V125" s="63">
        <f>IFERROR(Per_Pupil_Spending_1[[#This Row],[Amount]]/(1-Per_Pupil_Spending_1[[#This Row],[Percent Below Achievement Science]]),"")</f>
        <v>135171.85454545461</v>
      </c>
      <c r="W125" s="63" t="b">
        <f>Per_Pupil_Spending_1[[#This Row],[ELA Score Normalized]]=-1</f>
        <v>0</v>
      </c>
      <c r="X125" s="63" t="b">
        <f>Per_Pupil_Spending_1[[#This Row],[Math Score Normalized]]=-1</f>
        <v>0</v>
      </c>
      <c r="Y125" s="63" t="b">
        <f>Per_Pupil_Spending_1[[#This Row],[Science Score Normalized]]=-1</f>
        <v>0</v>
      </c>
    </row>
    <row r="126" spans="1:25" hidden="1">
      <c r="A126" t="s">
        <v>570</v>
      </c>
      <c r="B126">
        <v>266</v>
      </c>
      <c r="C126" t="s">
        <v>845</v>
      </c>
      <c r="D126">
        <v>270</v>
      </c>
      <c r="E126" t="s">
        <v>112</v>
      </c>
      <c r="F126" t="s">
        <v>1680</v>
      </c>
      <c r="G126" t="s">
        <v>1680</v>
      </c>
      <c r="H126" t="s">
        <v>596</v>
      </c>
      <c r="I126">
        <v>21546.32</v>
      </c>
      <c r="J126">
        <v>19776.57</v>
      </c>
      <c r="K126">
        <v>20134.14</v>
      </c>
      <c r="L126" t="str">
        <f>_xlfn.XLOOKUP(Per_Pupil_Spending_1[[#This Row],[School Name]],Maine_Schools[School Name],Maine_Schools[Comparison School Type], "Error")</f>
        <v>Non Charter</v>
      </c>
      <c r="M126" t="str">
        <f>_xlfn.XLOOKUP(Per_Pupil_Spending_1[[#This Row],[School Name]],Maine_Schools[School Name],Maine_Schools[Comparison Grade Span], "Error")</f>
        <v>09-12</v>
      </c>
      <c r="N126">
        <f>_xlfn.XLOOKUP(Per_Pupil_Spending_1[[#This Row],[School Name]],ELA_New[School Name],ELA_New[Percentage of Students at Achievement Level],"")</f>
        <v>0.60240000000000005</v>
      </c>
      <c r="O126">
        <f>_xlfn.XLOOKUP(Per_Pupil_Spending_1[[#This Row],[School Name]],Math_New[School Name],Math_New[Percentage of Students at Achievement Level],"")</f>
        <v>0.29409999999999997</v>
      </c>
      <c r="P126">
        <f>_xlfn.XLOOKUP(Per_Pupil_Spending_1[[#This Row],[School Name]],Science_New[School Name],Science_New[Percentage of Students at Achievement Level],"")</f>
        <v>0.60440000000000005</v>
      </c>
      <c r="Q126">
        <f>IFERROR((Per_Pupil_Spending_1[[#This Row],[ELA Score]]-MIN(Per_Pupil_Spending_1[ELA Score]))/(MAX(Per_Pupil_Spending_1[ELA Score])-MIN(Per_Pupil_Spending_1[ELA Score])),-1)</f>
        <v>0.38298437467675978</v>
      </c>
      <c r="R126">
        <f>IFERROR((Per_Pupil_Spending_1[[#This Row],[Math Score]]-MIN(Per_Pupil_Spending_1[Math Score]))/(MAX(Per_Pupil_Spending_1[Math Score])-MIN(Per_Pupil_Spending_1[Math Score])),-1)</f>
        <v>0.1050811188358487</v>
      </c>
      <c r="S126">
        <f>IFERROR((Per_Pupil_Spending_1[[#This Row],[Science Score]]-MIN(Per_Pupil_Spending_1[Science Score]))/(MAX(Per_Pupil_Spending_1[Science Score])-MIN(Per_Pupil_Spending_1[Science Score])),-1)</f>
        <v>0.17600776595114406</v>
      </c>
      <c r="T126" s="63">
        <f>IFERROR(Per_Pupil_Spending_1[[#This Row],[Amount]]/(1-Per_Pupil_Spending_1[[#This Row],[Percent Below Achievement ELA]]),"")</f>
        <v>54190.945674044269</v>
      </c>
      <c r="U126" s="63">
        <f>IFERROR(Per_Pupil_Spending_1[[#This Row],[Amount]]/(1-Per_Pupil_Spending_1[[#This Row],[Percent Below Achievement Math]]),"")</f>
        <v>30523.190253576995</v>
      </c>
      <c r="V126" s="63">
        <f>IFERROR(Per_Pupil_Spending_1[[#This Row],[Amount]]/(1-Per_Pupil_Spending_1[[#This Row],[Percent Below Achievement Science]]),"")</f>
        <v>54464.914054600609</v>
      </c>
      <c r="W126" s="63" t="b">
        <f>Per_Pupil_Spending_1[[#This Row],[ELA Score Normalized]]=-1</f>
        <v>0</v>
      </c>
      <c r="X126" s="63" t="b">
        <f>Per_Pupil_Spending_1[[#This Row],[Math Score Normalized]]=-1</f>
        <v>0</v>
      </c>
      <c r="Y126" s="63" t="b">
        <f>Per_Pupil_Spending_1[[#This Row],[Science Score Normalized]]=-1</f>
        <v>0</v>
      </c>
    </row>
    <row r="127" spans="1:25" hidden="1">
      <c r="A127" t="s">
        <v>570</v>
      </c>
      <c r="B127">
        <v>266</v>
      </c>
      <c r="C127" t="s">
        <v>845</v>
      </c>
      <c r="D127">
        <v>269</v>
      </c>
      <c r="E127" t="s">
        <v>206</v>
      </c>
      <c r="F127" t="s">
        <v>1680</v>
      </c>
      <c r="G127" t="s">
        <v>1680</v>
      </c>
      <c r="H127" t="s">
        <v>596</v>
      </c>
      <c r="I127">
        <v>20238.79</v>
      </c>
      <c r="J127">
        <v>19776.57</v>
      </c>
      <c r="K127">
        <v>20134.14</v>
      </c>
      <c r="L127" t="str">
        <f>_xlfn.XLOOKUP(Per_Pupil_Spending_1[[#This Row],[School Name]],Maine_Schools[School Name],Maine_Schools[Comparison School Type], "Error")</f>
        <v>Non Charter</v>
      </c>
      <c r="M127" t="str">
        <f>_xlfn.XLOOKUP(Per_Pupil_Spending_1[[#This Row],[School Name]],Maine_Schools[School Name],Maine_Schools[Comparison Grade Span], "Error")</f>
        <v>06-08</v>
      </c>
      <c r="N127">
        <f>_xlfn.XLOOKUP(Per_Pupil_Spending_1[[#This Row],[School Name]],ELA_New[School Name],ELA_New[Percentage of Students at Achievement Level],"")</f>
        <v>0.25619999999999998</v>
      </c>
      <c r="O127">
        <f>_xlfn.XLOOKUP(Per_Pupil_Spending_1[[#This Row],[School Name]],Math_New[School Name],Math_New[Percentage of Students at Achievement Level],"")</f>
        <v>0.37230000000000002</v>
      </c>
      <c r="P127">
        <f>_xlfn.XLOOKUP(Per_Pupil_Spending_1[[#This Row],[School Name]],Science_New[School Name],Science_New[Percentage of Students at Achievement Level],"")</f>
        <v>0.49490000000000001</v>
      </c>
      <c r="Q127">
        <f>IFERROR((Per_Pupil_Spending_1[[#This Row],[ELA Score]]-MIN(Per_Pupil_Spending_1[ELA Score]))/(MAX(Per_Pupil_Spending_1[ELA Score])-MIN(Per_Pupil_Spending_1[ELA Score])),-1)</f>
        <v>0.19230151063274556</v>
      </c>
      <c r="R127">
        <f>IFERROR((Per_Pupil_Spending_1[[#This Row],[Math Score]]-MIN(Per_Pupil_Spending_1[Math Score]))/(MAX(Per_Pupil_Spending_1[Math Score])-MIN(Per_Pupil_Spending_1[Math Score])),-1)</f>
        <v>0.11100107378706442</v>
      </c>
      <c r="S127">
        <f>IFERROR((Per_Pupil_Spending_1[[#This Row],[Science Score]]-MIN(Per_Pupil_Spending_1[Science Score]))/(MAX(Per_Pupil_Spending_1[Science Score])-MIN(Per_Pupil_Spending_1[Science Score])),-1)</f>
        <v>0.12948581167458398</v>
      </c>
      <c r="T127" s="63">
        <f>IFERROR(Per_Pupil_Spending_1[[#This Row],[Amount]]/(1-Per_Pupil_Spending_1[[#This Row],[Percent Below Achievement ELA]]),"")</f>
        <v>27209.989244420543</v>
      </c>
      <c r="U127" s="63">
        <f>IFERROR(Per_Pupil_Spending_1[[#This Row],[Amount]]/(1-Per_Pupil_Spending_1[[#This Row],[Percent Below Achievement Math]]),"")</f>
        <v>32242.775211088105</v>
      </c>
      <c r="V127" s="63">
        <f>IFERROR(Per_Pupil_Spending_1[[#This Row],[Amount]]/(1-Per_Pupil_Spending_1[[#This Row],[Percent Below Achievement Science]]),"")</f>
        <v>40068.877450009903</v>
      </c>
      <c r="W127" s="63" t="b">
        <f>Per_Pupil_Spending_1[[#This Row],[ELA Score Normalized]]=-1</f>
        <v>0</v>
      </c>
      <c r="X127" s="63" t="b">
        <f>Per_Pupil_Spending_1[[#This Row],[Math Score Normalized]]=-1</f>
        <v>0</v>
      </c>
      <c r="Y127" s="63" t="b">
        <f>Per_Pupil_Spending_1[[#This Row],[Science Score Normalized]]=-1</f>
        <v>0</v>
      </c>
    </row>
    <row r="128" spans="1:25" hidden="1">
      <c r="A128" t="s">
        <v>570</v>
      </c>
      <c r="B128">
        <v>696</v>
      </c>
      <c r="C128" t="s">
        <v>867</v>
      </c>
      <c r="D128">
        <v>699</v>
      </c>
      <c r="E128" t="s">
        <v>266</v>
      </c>
      <c r="F128" t="s">
        <v>1680</v>
      </c>
      <c r="G128" t="s">
        <v>1680</v>
      </c>
      <c r="H128" t="s">
        <v>596</v>
      </c>
      <c r="I128">
        <v>22420.51</v>
      </c>
      <c r="J128">
        <v>20888.66</v>
      </c>
      <c r="K128">
        <v>20134.14</v>
      </c>
      <c r="L128" t="str">
        <f>_xlfn.XLOOKUP(Per_Pupil_Spending_1[[#This Row],[School Name]],Maine_Schools[School Name],Maine_Schools[Comparison School Type], "Error")</f>
        <v>Non Charter</v>
      </c>
      <c r="M128" t="str">
        <f>_xlfn.XLOOKUP(Per_Pupil_Spending_1[[#This Row],[School Name]],Maine_Schools[School Name],Maine_Schools[Comparison Grade Span], "Error")</f>
        <v>09-12</v>
      </c>
      <c r="N128">
        <f>_xlfn.XLOOKUP(Per_Pupil_Spending_1[[#This Row],[School Name]],ELA_New[School Name],ELA_New[Percentage of Students at Achievement Level],"")</f>
        <v>0.43419999999999997</v>
      </c>
      <c r="O128">
        <f>_xlfn.XLOOKUP(Per_Pupil_Spending_1[[#This Row],[School Name]],Math_New[School Name],Math_New[Percentage of Students at Achievement Level],"")</f>
        <v>0.4133</v>
      </c>
      <c r="P128">
        <f>_xlfn.XLOOKUP(Per_Pupil_Spending_1[[#This Row],[School Name]],Science_New[School Name],Science_New[Percentage of Students at Achievement Level],"")</f>
        <v>0.72729999999999995</v>
      </c>
      <c r="Q128">
        <f>IFERROR((Per_Pupil_Spending_1[[#This Row],[ELA Score]]-MIN(Per_Pupil_Spending_1[ELA Score]))/(MAX(Per_Pupil_Spending_1[ELA Score])-MIN(Per_Pupil_Spending_1[ELA Score])),-1)</f>
        <v>0.28005083372259498</v>
      </c>
      <c r="R128">
        <f>IFERROR((Per_Pupil_Spending_1[[#This Row],[Math Score]]-MIN(Per_Pupil_Spending_1[Math Score]))/(MAX(Per_Pupil_Spending_1[Math Score])-MIN(Per_Pupil_Spending_1[Math Score])),-1)</f>
        <v>0.13156009051361425</v>
      </c>
      <c r="S128">
        <f>IFERROR((Per_Pupil_Spending_1[[#This Row],[Science Score]]-MIN(Per_Pupil_Spending_1[Science Score]))/(MAX(Per_Pupil_Spending_1[Science Score])-MIN(Per_Pupil_Spending_1[Science Score])),-1)</f>
        <v>0.26569009078214695</v>
      </c>
      <c r="T128" s="63">
        <f>IFERROR(Per_Pupil_Spending_1[[#This Row],[Amount]]/(1-Per_Pupil_Spending_1[[#This Row],[Percent Below Achievement ELA]]),"")</f>
        <v>39626.210675150222</v>
      </c>
      <c r="U128" s="63">
        <f>IFERROR(Per_Pupil_Spending_1[[#This Row],[Amount]]/(1-Per_Pupil_Spending_1[[#This Row],[Percent Below Achievement Math]]),"")</f>
        <v>38214.60712459519</v>
      </c>
      <c r="V128" s="63">
        <f>IFERROR(Per_Pupil_Spending_1[[#This Row],[Amount]]/(1-Per_Pupil_Spending_1[[#This Row],[Percent Below Achievement Science]]),"")</f>
        <v>82216.758342500892</v>
      </c>
      <c r="W128" s="63" t="b">
        <f>Per_Pupil_Spending_1[[#This Row],[ELA Score Normalized]]=-1</f>
        <v>0</v>
      </c>
      <c r="X128" s="63" t="b">
        <f>Per_Pupil_Spending_1[[#This Row],[Math Score Normalized]]=-1</f>
        <v>0</v>
      </c>
      <c r="Y128" s="63" t="b">
        <f>Per_Pupil_Spending_1[[#This Row],[Science Score Normalized]]=-1</f>
        <v>0</v>
      </c>
    </row>
    <row r="129" spans="1:25" hidden="1">
      <c r="A129" t="s">
        <v>570</v>
      </c>
      <c r="B129">
        <v>696</v>
      </c>
      <c r="C129" t="s">
        <v>867</v>
      </c>
      <c r="D129">
        <v>698</v>
      </c>
      <c r="E129" t="s">
        <v>379</v>
      </c>
      <c r="F129" t="s">
        <v>1680</v>
      </c>
      <c r="G129" t="s">
        <v>1680</v>
      </c>
      <c r="H129" t="s">
        <v>596</v>
      </c>
      <c r="I129">
        <v>19661.89</v>
      </c>
      <c r="J129">
        <v>20888.66</v>
      </c>
      <c r="K129">
        <v>20134.14</v>
      </c>
      <c r="L129" t="str">
        <f>_xlfn.XLOOKUP(Per_Pupil_Spending_1[[#This Row],[School Name]],Maine_Schools[School Name],Maine_Schools[Comparison School Type], "Error")</f>
        <v>Non Charter</v>
      </c>
      <c r="M129" t="str">
        <f>_xlfn.XLOOKUP(Per_Pupil_Spending_1[[#This Row],[School Name]],Maine_Schools[School Name],Maine_Schools[Comparison Grade Span], "Error")</f>
        <v>03-06</v>
      </c>
      <c r="N129">
        <f>_xlfn.XLOOKUP(Per_Pupil_Spending_1[[#This Row],[School Name]],ELA_New[School Name],ELA_New[Percentage of Students at Achievement Level],"")</f>
        <v>0.2596</v>
      </c>
      <c r="O129">
        <f>_xlfn.XLOOKUP(Per_Pupil_Spending_1[[#This Row],[School Name]],Math_New[School Name],Math_New[Percentage of Students at Achievement Level],"")</f>
        <v>0.64259999999999995</v>
      </c>
      <c r="P129">
        <f>_xlfn.XLOOKUP(Per_Pupil_Spending_1[[#This Row],[School Name]],Science_New[School Name],Science_New[Percentage of Students at Achievement Level],"")</f>
        <v>0.79369999999999996</v>
      </c>
      <c r="Q129">
        <f>IFERROR((Per_Pupil_Spending_1[[#This Row],[ELA Score]]-MIN(Per_Pupil_Spending_1[ELA Score]))/(MAX(Per_Pupil_Spending_1[ELA Score])-MIN(Per_Pupil_Spending_1[ELA Score])),-1)</f>
        <v>0.18767791834241154</v>
      </c>
      <c r="R129">
        <f>IFERROR((Per_Pupil_Spending_1[[#This Row],[Math Score]]-MIN(Per_Pupil_Spending_1[Math Score]))/(MAX(Per_Pupil_Spending_1[Math Score])-MIN(Per_Pupil_Spending_1[Math Score])),-1)</f>
        <v>0.18939367816585786</v>
      </c>
      <c r="S129">
        <f>IFERROR((Per_Pupil_Spending_1[[#This Row],[Science Score]]-MIN(Per_Pupil_Spending_1[Science Score]))/(MAX(Per_Pupil_Spending_1[Science Score])-MIN(Per_Pupil_Spending_1[Science Score])),-1)</f>
        <v>0.30799313893280994</v>
      </c>
      <c r="T129" s="63">
        <f>IFERROR(Per_Pupil_Spending_1[[#This Row],[Amount]]/(1-Per_Pupil_Spending_1[[#This Row],[Percent Below Achievement ELA]]),"")</f>
        <v>26555.76715289033</v>
      </c>
      <c r="U129" s="63">
        <f>IFERROR(Per_Pupil_Spending_1[[#This Row],[Amount]]/(1-Per_Pupil_Spending_1[[#This Row],[Percent Below Achievement Math]]),"")</f>
        <v>55013.682148852815</v>
      </c>
      <c r="V129" s="63">
        <f>IFERROR(Per_Pupil_Spending_1[[#This Row],[Amount]]/(1-Per_Pupil_Spending_1[[#This Row],[Percent Below Achievement Science]]),"")</f>
        <v>95307.270964614625</v>
      </c>
      <c r="W129" s="63" t="b">
        <f>Per_Pupil_Spending_1[[#This Row],[ELA Score Normalized]]=-1</f>
        <v>0</v>
      </c>
      <c r="X129" s="63" t="b">
        <f>Per_Pupil_Spending_1[[#This Row],[Math Score Normalized]]=-1</f>
        <v>0</v>
      </c>
      <c r="Y129" s="63" t="b">
        <f>Per_Pupil_Spending_1[[#This Row],[Science Score Normalized]]=-1</f>
        <v>0</v>
      </c>
    </row>
    <row r="130" spans="1:25" hidden="1">
      <c r="A130" t="s">
        <v>570</v>
      </c>
      <c r="B130">
        <v>696</v>
      </c>
      <c r="C130" t="s">
        <v>867</v>
      </c>
      <c r="D130">
        <v>1636</v>
      </c>
      <c r="E130" t="s">
        <v>461</v>
      </c>
      <c r="F130" t="s">
        <v>1680</v>
      </c>
      <c r="G130" t="s">
        <v>1680</v>
      </c>
      <c r="H130" t="s">
        <v>596</v>
      </c>
      <c r="I130">
        <v>22825.73</v>
      </c>
      <c r="J130">
        <v>20888.66</v>
      </c>
      <c r="K130">
        <v>20134.14</v>
      </c>
      <c r="L130" t="str">
        <f>_xlfn.XLOOKUP(Per_Pupil_Spending_1[[#This Row],[School Name]],Maine_Schools[School Name],Maine_Schools[Comparison School Type], "Error")</f>
        <v>Non Charter</v>
      </c>
      <c r="M130" t="str">
        <f>_xlfn.XLOOKUP(Per_Pupil_Spending_1[[#This Row],[School Name]],Maine_Schools[School Name],Maine_Schools[Comparison Grade Span], "Error")</f>
        <v>07-08</v>
      </c>
      <c r="N130">
        <f>_xlfn.XLOOKUP(Per_Pupil_Spending_1[[#This Row],[School Name]],ELA_New[School Name],ELA_New[Percentage of Students at Achievement Level],"")</f>
        <v>0.29899999999999999</v>
      </c>
      <c r="O130">
        <f>_xlfn.XLOOKUP(Per_Pupil_Spending_1[[#This Row],[School Name]],Math_New[School Name],Math_New[Percentage of Students at Achievement Level],"")</f>
        <v>0.42270000000000002</v>
      </c>
      <c r="P130">
        <f>_xlfn.XLOOKUP(Per_Pupil_Spending_1[[#This Row],[School Name]],Science_New[School Name],Science_New[Percentage of Students at Achievement Level],"")</f>
        <v>0.57499999999999996</v>
      </c>
      <c r="Q130">
        <f>IFERROR((Per_Pupil_Spending_1[[#This Row],[ELA Score]]-MIN(Per_Pupil_Spending_1[ELA Score]))/(MAX(Per_Pupil_Spending_1[ELA Score])-MIN(Per_Pupil_Spending_1[ELA Score])),-1)</f>
        <v>0.23012350683716151</v>
      </c>
      <c r="R130">
        <f>IFERROR((Per_Pupil_Spending_1[[#This Row],[Math Score]]-MIN(Per_Pupil_Spending_1[Math Score]))/(MAX(Per_Pupil_Spending_1[Math Score])-MIN(Per_Pupil_Spending_1[Math Score])),-1)</f>
        <v>0.13611872824606649</v>
      </c>
      <c r="S130">
        <f>IFERROR((Per_Pupil_Spending_1[[#This Row],[Science Score]]-MIN(Per_Pupil_Spending_1[Science Score]))/(MAX(Per_Pupil_Spending_1[Science Score])-MIN(Per_Pupil_Spending_1[Science Score])),-1)</f>
        <v>0.17356044445642854</v>
      </c>
      <c r="T130" s="63">
        <f>IFERROR(Per_Pupil_Spending_1[[#This Row],[Amount]]/(1-Per_Pupil_Spending_1[[#This Row],[Percent Below Achievement ELA]]),"")</f>
        <v>32561.669044222537</v>
      </c>
      <c r="U130" s="63">
        <f>IFERROR(Per_Pupil_Spending_1[[#This Row],[Amount]]/(1-Per_Pupil_Spending_1[[#This Row],[Percent Below Achievement Math]]),"")</f>
        <v>39538.766672440674</v>
      </c>
      <c r="V130" s="63">
        <f>IFERROR(Per_Pupil_Spending_1[[#This Row],[Amount]]/(1-Per_Pupil_Spending_1[[#This Row],[Percent Below Achievement Science]]),"")</f>
        <v>53707.599999999991</v>
      </c>
      <c r="W130" s="63" t="b">
        <f>Per_Pupil_Spending_1[[#This Row],[ELA Score Normalized]]=-1</f>
        <v>0</v>
      </c>
      <c r="X130" s="63" t="b">
        <f>Per_Pupil_Spending_1[[#This Row],[Math Score Normalized]]=-1</f>
        <v>0</v>
      </c>
      <c r="Y130" s="63" t="b">
        <f>Per_Pupil_Spending_1[[#This Row],[Science Score Normalized]]=-1</f>
        <v>0</v>
      </c>
    </row>
    <row r="131" spans="1:25" hidden="1">
      <c r="A131" t="s">
        <v>570</v>
      </c>
      <c r="B131">
        <v>798</v>
      </c>
      <c r="C131" t="s">
        <v>869</v>
      </c>
      <c r="D131">
        <v>799</v>
      </c>
      <c r="E131" t="s">
        <v>204</v>
      </c>
      <c r="F131" t="s">
        <v>1680</v>
      </c>
      <c r="G131" t="s">
        <v>1680</v>
      </c>
      <c r="H131" t="s">
        <v>596</v>
      </c>
      <c r="I131">
        <v>19512.439999999999</v>
      </c>
      <c r="J131">
        <v>19322.89</v>
      </c>
      <c r="K131">
        <v>20134.14</v>
      </c>
      <c r="L131" t="str">
        <f>_xlfn.XLOOKUP(Per_Pupil_Spending_1[[#This Row],[School Name]],Maine_Schools[School Name],Maine_Schools[Comparison School Type], "Error")</f>
        <v>Non Charter</v>
      </c>
      <c r="M131" t="str">
        <f>_xlfn.XLOOKUP(Per_Pupil_Spending_1[[#This Row],[School Name]],Maine_Schools[School Name],Maine_Schools[Comparison Grade Span], "Error")</f>
        <v>09-12</v>
      </c>
      <c r="N131">
        <f>_xlfn.XLOOKUP(Per_Pupil_Spending_1[[#This Row],[School Name]],ELA_New[School Name],ELA_New[Percentage of Students at Achievement Level],"")</f>
        <v>0.35189999999999999</v>
      </c>
      <c r="O131">
        <f>_xlfn.XLOOKUP(Per_Pupil_Spending_1[[#This Row],[School Name]],Math_New[School Name],Math_New[Percentage of Students at Achievement Level],"")</f>
        <v>0.4259</v>
      </c>
      <c r="P131">
        <f>_xlfn.XLOOKUP(Per_Pupil_Spending_1[[#This Row],[School Name]],Science_New[School Name],Science_New[Percentage of Students at Achievement Level],"")</f>
        <v>0.74629999999999996</v>
      </c>
      <c r="Q131">
        <f>IFERROR((Per_Pupil_Spending_1[[#This Row],[ELA Score]]-MIN(Per_Pupil_Spending_1[ELA Score]))/(MAX(Per_Pupil_Spending_1[ELA Score])-MIN(Per_Pupil_Spending_1[ELA Score])),-1)</f>
        <v>0.21277660980301499</v>
      </c>
      <c r="R131">
        <f>IFERROR((Per_Pupil_Spending_1[[#This Row],[Math Score]]-MIN(Per_Pupil_Spending_1[Math Score]))/(MAX(Per_Pupil_Spending_1[Math Score])-MIN(Per_Pupil_Spending_1[Math Score])),-1)</f>
        <v>0.11700887352713185</v>
      </c>
      <c r="S131">
        <f>IFERROR((Per_Pupil_Spending_1[[#This Row],[Science Score]]-MIN(Per_Pupil_Spending_1[Science Score]))/(MAX(Per_Pupil_Spending_1[Science Score])-MIN(Per_Pupil_Spending_1[Science Score])),-1)</f>
        <v>0.24854562405932118</v>
      </c>
      <c r="T131" s="63">
        <f>IFERROR(Per_Pupil_Spending_1[[#This Row],[Amount]]/(1-Per_Pupil_Spending_1[[#This Row],[Percent Below Achievement ELA]]),"")</f>
        <v>30107.143959265544</v>
      </c>
      <c r="U131" s="63">
        <f>IFERROR(Per_Pupil_Spending_1[[#This Row],[Amount]]/(1-Per_Pupil_Spending_1[[#This Row],[Percent Below Achievement Math]]),"")</f>
        <v>33987.876676537184</v>
      </c>
      <c r="V131" s="63">
        <f>IFERROR(Per_Pupil_Spending_1[[#This Row],[Amount]]/(1-Per_Pupil_Spending_1[[#This Row],[Percent Below Achievement Science]]),"")</f>
        <v>76911.470240441457</v>
      </c>
      <c r="W131" s="63" t="b">
        <f>Per_Pupil_Spending_1[[#This Row],[ELA Score Normalized]]=-1</f>
        <v>0</v>
      </c>
      <c r="X131" s="63" t="b">
        <f>Per_Pupil_Spending_1[[#This Row],[Math Score Normalized]]=-1</f>
        <v>0</v>
      </c>
      <c r="Y131" s="63" t="b">
        <f>Per_Pupil_Spending_1[[#This Row],[Science Score Normalized]]=-1</f>
        <v>0</v>
      </c>
    </row>
    <row r="132" spans="1:25" hidden="1">
      <c r="A132" t="s">
        <v>570</v>
      </c>
      <c r="B132">
        <v>798</v>
      </c>
      <c r="C132" t="s">
        <v>869</v>
      </c>
      <c r="D132">
        <v>805</v>
      </c>
      <c r="E132" t="s">
        <v>213</v>
      </c>
      <c r="F132" t="s">
        <v>1680</v>
      </c>
      <c r="G132" t="s">
        <v>1680</v>
      </c>
      <c r="H132" t="s">
        <v>596</v>
      </c>
      <c r="I132">
        <v>19929.310000000001</v>
      </c>
      <c r="J132">
        <v>19322.89</v>
      </c>
      <c r="K132">
        <v>20134.14</v>
      </c>
      <c r="L132" t="str">
        <f>_xlfn.XLOOKUP(Per_Pupil_Spending_1[[#This Row],[School Name]],Maine_Schools[School Name],Maine_Schools[Comparison School Type], "Error")</f>
        <v>Non Charter</v>
      </c>
      <c r="M132" t="str">
        <f>_xlfn.XLOOKUP(Per_Pupil_Spending_1[[#This Row],[School Name]],Maine_Schools[School Name],Maine_Schools[Comparison Grade Span], "Error")</f>
        <v>03-08</v>
      </c>
      <c r="N132">
        <f>_xlfn.XLOOKUP(Per_Pupil_Spending_1[[#This Row],[School Name]],ELA_New[School Name],ELA_New[Percentage of Students at Achievement Level],"")</f>
        <v>0.4078</v>
      </c>
      <c r="O132">
        <f>_xlfn.XLOOKUP(Per_Pupil_Spending_1[[#This Row],[School Name]],Math_New[School Name],Math_New[Percentage of Students at Achievement Level],"")</f>
        <v>0.28770000000000001</v>
      </c>
      <c r="P132">
        <f>_xlfn.XLOOKUP(Per_Pupil_Spending_1[[#This Row],[School Name]],Science_New[School Name],Science_New[Percentage of Students at Achievement Level],"")</f>
        <v>0.65290000000000004</v>
      </c>
      <c r="Q132">
        <f>IFERROR((Per_Pupil_Spending_1[[#This Row],[ELA Score]]-MIN(Per_Pupil_Spending_1[ELA Score]))/(MAX(Per_Pupil_Spending_1[ELA Score])-MIN(Per_Pupil_Spending_1[ELA Score])),-1)</f>
        <v>0.23783632486044226</v>
      </c>
      <c r="R132">
        <f>IFERROR((Per_Pupil_Spending_1[[#This Row],[Math Score]]-MIN(Per_Pupil_Spending_1[Math Score]))/(MAX(Per_Pupil_Spending_1[Math Score])-MIN(Per_Pupil_Spending_1[Math Score])),-1)</f>
        <v>9.6321687563269115E-2</v>
      </c>
      <c r="S132">
        <f>IFERROR((Per_Pupil_Spending_1[[#This Row],[Science Score]]-MIN(Per_Pupil_Spending_1[Science Score]))/(MAX(Per_Pupil_Spending_1[Science Score])-MIN(Per_Pupil_Spending_1[Science Score])),-1)</f>
        <v>0.18554645311691298</v>
      </c>
      <c r="T132" s="63">
        <f>IFERROR(Per_Pupil_Spending_1[[#This Row],[Amount]]/(1-Per_Pupil_Spending_1[[#This Row],[Percent Below Achievement ELA]]),"")</f>
        <v>33653.005741303612</v>
      </c>
      <c r="U132" s="63">
        <f>IFERROR(Per_Pupil_Spending_1[[#This Row],[Amount]]/(1-Per_Pupil_Spending_1[[#This Row],[Percent Below Achievement Math]]),"")</f>
        <v>27978.815105994669</v>
      </c>
      <c r="V132" s="63">
        <f>IFERROR(Per_Pupil_Spending_1[[#This Row],[Amount]]/(1-Per_Pupil_Spending_1[[#This Row],[Percent Below Achievement Science]]),"")</f>
        <v>57416.623451454921</v>
      </c>
      <c r="W132" s="63" t="b">
        <f>Per_Pupil_Spending_1[[#This Row],[ELA Score Normalized]]=-1</f>
        <v>0</v>
      </c>
      <c r="X132" s="63" t="b">
        <f>Per_Pupil_Spending_1[[#This Row],[Math Score Normalized]]=-1</f>
        <v>0</v>
      </c>
      <c r="Y132" s="63" t="b">
        <f>Per_Pupil_Spending_1[[#This Row],[Science Score Normalized]]=-1</f>
        <v>0</v>
      </c>
    </row>
    <row r="133" spans="1:25" hidden="1">
      <c r="A133" t="s">
        <v>570</v>
      </c>
      <c r="B133">
        <v>277</v>
      </c>
      <c r="C133" t="s">
        <v>850</v>
      </c>
      <c r="D133">
        <v>279</v>
      </c>
      <c r="E133" t="s">
        <v>164</v>
      </c>
      <c r="F133" t="s">
        <v>1680</v>
      </c>
      <c r="G133" t="s">
        <v>1680</v>
      </c>
      <c r="H133" t="s">
        <v>596</v>
      </c>
      <c r="I133">
        <v>17900.22</v>
      </c>
      <c r="J133">
        <v>15898.1</v>
      </c>
      <c r="K133">
        <v>20134.14</v>
      </c>
      <c r="L133" t="str">
        <f>_xlfn.XLOOKUP(Per_Pupil_Spending_1[[#This Row],[School Name]],Maine_Schools[School Name],Maine_Schools[Comparison School Type], "Error")</f>
        <v>Non Charter</v>
      </c>
      <c r="M133" t="str">
        <f>_xlfn.XLOOKUP(Per_Pupil_Spending_1[[#This Row],[School Name]],Maine_Schools[School Name],Maine_Schools[Comparison Grade Span], "Error")</f>
        <v>09-12</v>
      </c>
      <c r="N133">
        <f>_xlfn.XLOOKUP(Per_Pupil_Spending_1[[#This Row],[School Name]],ELA_New[School Name],ELA_New[Percentage of Students at Achievement Level],"")</f>
        <v>0.48570000000000002</v>
      </c>
      <c r="O133">
        <f>_xlfn.XLOOKUP(Per_Pupil_Spending_1[[#This Row],[School Name]],Math_New[School Name],Math_New[Percentage of Students at Achievement Level],"")</f>
        <v>0.26469999999999999</v>
      </c>
      <c r="P133" t="str">
        <f>_xlfn.XLOOKUP(Per_Pupil_Spending_1[[#This Row],[School Name]],Science_New[School Name],Science_New[Percentage of Students at Achievement Level],"")</f>
        <v/>
      </c>
      <c r="Q133">
        <f>IFERROR((Per_Pupil_Spending_1[[#This Row],[ELA Score]]-MIN(Per_Pupil_Spending_1[ELA Score]))/(MAX(Per_Pupil_Spending_1[ELA Score])-MIN(Per_Pupil_Spending_1[ELA Score])),-1)</f>
        <v>0.24597794566102163</v>
      </c>
      <c r="R133">
        <f>IFERROR((Per_Pupil_Spending_1[[#This Row],[Math Score]]-MIN(Per_Pupil_Spending_1[Math Score]))/(MAX(Per_Pupil_Spending_1[Math Score])-MIN(Per_Pupil_Spending_1[Math Score])),-1)</f>
        <v>8.380859638566171E-2</v>
      </c>
      <c r="S133">
        <f>IFERROR((Per_Pupil_Spending_1[[#This Row],[Science Score]]-MIN(Per_Pupil_Spending_1[Science Score]))/(MAX(Per_Pupil_Spending_1[Science Score])-MIN(Per_Pupil_Spending_1[Science Score])),-1)</f>
        <v>-1</v>
      </c>
      <c r="T133" s="63">
        <f>IFERROR(Per_Pupil_Spending_1[[#This Row],[Amount]]/(1-Per_Pupil_Spending_1[[#This Row],[Percent Below Achievement ELA]]),"")</f>
        <v>34805.016527318687</v>
      </c>
      <c r="U133" s="63">
        <f>IFERROR(Per_Pupil_Spending_1[[#This Row],[Amount]]/(1-Per_Pupil_Spending_1[[#This Row],[Percent Below Achievement Math]]),"")</f>
        <v>24344.104447164424</v>
      </c>
      <c r="V133" s="63" t="str">
        <f>IFERROR(Per_Pupil_Spending_1[[#This Row],[Amount]]/(1-Per_Pupil_Spending_1[[#This Row],[Percent Below Achievement Science]]),"")</f>
        <v/>
      </c>
      <c r="W133" s="63" t="b">
        <f>Per_Pupil_Spending_1[[#This Row],[ELA Score Normalized]]=-1</f>
        <v>0</v>
      </c>
      <c r="X133" s="63" t="b">
        <f>Per_Pupil_Spending_1[[#This Row],[Math Score Normalized]]=-1</f>
        <v>0</v>
      </c>
      <c r="Y133" s="63" t="b">
        <f>Per_Pupil_Spending_1[[#This Row],[Science Score Normalized]]=-1</f>
        <v>1</v>
      </c>
    </row>
    <row r="134" spans="1:25" hidden="1">
      <c r="A134" t="s">
        <v>570</v>
      </c>
      <c r="B134">
        <v>277</v>
      </c>
      <c r="C134" t="s">
        <v>850</v>
      </c>
      <c r="D134">
        <v>278</v>
      </c>
      <c r="E134" t="s">
        <v>520</v>
      </c>
      <c r="F134" t="s">
        <v>1680</v>
      </c>
      <c r="G134" t="s">
        <v>1680</v>
      </c>
      <c r="H134" t="s">
        <v>596</v>
      </c>
      <c r="I134">
        <v>16225.19</v>
      </c>
      <c r="J134">
        <v>15898.1</v>
      </c>
      <c r="K134">
        <v>20134.14</v>
      </c>
      <c r="L134" t="str">
        <f>_xlfn.XLOOKUP(Per_Pupil_Spending_1[[#This Row],[School Name]],Maine_Schools[School Name],Maine_Schools[Comparison School Type], "Error")</f>
        <v>Non Charter</v>
      </c>
      <c r="M134" t="str">
        <f>_xlfn.XLOOKUP(Per_Pupil_Spending_1[[#This Row],[School Name]],Maine_Schools[School Name],Maine_Schools[Comparison Grade Span], "Error")</f>
        <v>03-08</v>
      </c>
      <c r="N134">
        <f>_xlfn.XLOOKUP(Per_Pupil_Spending_1[[#This Row],[School Name]],ELA_New[School Name],ELA_New[Percentage of Students at Achievement Level],"")</f>
        <v>0.37440000000000001</v>
      </c>
      <c r="O134">
        <f>_xlfn.XLOOKUP(Per_Pupil_Spending_1[[#This Row],[School Name]],Math_New[School Name],Math_New[Percentage of Students at Achievement Level],"")</f>
        <v>0.4118</v>
      </c>
      <c r="P134">
        <f>_xlfn.XLOOKUP(Per_Pupil_Spending_1[[#This Row],[School Name]],Science_New[School Name],Science_New[Percentage of Students at Achievement Level],"")</f>
        <v>0.63770000000000004</v>
      </c>
      <c r="Q134">
        <f>IFERROR((Per_Pupil_Spending_1[[#This Row],[ELA Score]]-MIN(Per_Pupil_Spending_1[ELA Score]))/(MAX(Per_Pupil_Spending_1[ELA Score])-MIN(Per_Pupil_Spending_1[ELA Score])),-1)</f>
        <v>0.18329363197611448</v>
      </c>
      <c r="R134">
        <f>IFERROR((Per_Pupil_Spending_1[[#This Row],[Math Score]]-MIN(Per_Pupil_Spending_1[Math Score]))/(MAX(Per_Pupil_Spending_1[Math Score])-MIN(Per_Pupil_Spending_1[Math Score])),-1)</f>
        <v>9.4964117245921631E-2</v>
      </c>
      <c r="S134">
        <f>IFERROR((Per_Pupil_Spending_1[[#This Row],[Science Score]]-MIN(Per_Pupil_Spending_1[Science Score]))/(MAX(Per_Pupil_Spending_1[Science Score])-MIN(Per_Pupil_Spending_1[Science Score])),-1)</f>
        <v>0.14472263625602835</v>
      </c>
      <c r="T134" s="63">
        <f>IFERROR(Per_Pupil_Spending_1[[#This Row],[Amount]]/(1-Per_Pupil_Spending_1[[#This Row],[Percent Below Achievement ELA]]),"")</f>
        <v>25935.406010230181</v>
      </c>
      <c r="U134" s="63">
        <f>IFERROR(Per_Pupil_Spending_1[[#This Row],[Amount]]/(1-Per_Pupil_Spending_1[[#This Row],[Percent Below Achievement Math]]),"")</f>
        <v>27584.478068684119</v>
      </c>
      <c r="V134" s="63">
        <f>IFERROR(Per_Pupil_Spending_1[[#This Row],[Amount]]/(1-Per_Pupil_Spending_1[[#This Row],[Percent Below Achievement Science]]),"")</f>
        <v>44783.853160364342</v>
      </c>
      <c r="W134" s="63" t="b">
        <f>Per_Pupil_Spending_1[[#This Row],[ELA Score Normalized]]=-1</f>
        <v>0</v>
      </c>
      <c r="X134" s="63" t="b">
        <f>Per_Pupil_Spending_1[[#This Row],[Math Score Normalized]]=-1</f>
        <v>0</v>
      </c>
      <c r="Y134" s="63" t="b">
        <f>Per_Pupil_Spending_1[[#This Row],[Science Score Normalized]]=-1</f>
        <v>0</v>
      </c>
    </row>
    <row r="135" spans="1:25" hidden="1">
      <c r="A135" t="s">
        <v>570</v>
      </c>
      <c r="B135">
        <v>1412</v>
      </c>
      <c r="C135" t="s">
        <v>852</v>
      </c>
      <c r="D135">
        <v>1000</v>
      </c>
      <c r="E135" t="s">
        <v>96</v>
      </c>
      <c r="F135" t="s">
        <v>1680</v>
      </c>
      <c r="G135" t="s">
        <v>1680</v>
      </c>
      <c r="H135" t="s">
        <v>596</v>
      </c>
      <c r="I135">
        <v>32796.519999999997</v>
      </c>
      <c r="J135">
        <v>32796.519999999997</v>
      </c>
      <c r="K135">
        <v>20134.14</v>
      </c>
      <c r="L135" t="str">
        <f>_xlfn.XLOOKUP(Per_Pupil_Spending_1[[#This Row],[School Name]],Maine_Schools[School Name],Maine_Schools[Comparison School Type], "Error")</f>
        <v>Non Charter</v>
      </c>
      <c r="M135" t="str">
        <f>_xlfn.XLOOKUP(Per_Pupil_Spending_1[[#This Row],[School Name]],Maine_Schools[School Name],Maine_Schools[Comparison Grade Span], "Error")</f>
        <v>03-08</v>
      </c>
      <c r="N135">
        <f>_xlfn.XLOOKUP(Per_Pupil_Spending_1[[#This Row],[School Name]],ELA_New[School Name],ELA_New[Percentage of Students at Achievement Level],"")</f>
        <v>0.6</v>
      </c>
      <c r="O135" t="str">
        <f>_xlfn.XLOOKUP(Per_Pupil_Spending_1[[#This Row],[School Name]],Math_New[School Name],Math_New[Percentage of Students at Achievement Level],"")</f>
        <v/>
      </c>
      <c r="P135" t="str">
        <f>_xlfn.XLOOKUP(Per_Pupil_Spending_1[[#This Row],[School Name]],Science_New[School Name],Science_New[Percentage of Students at Achievement Level],"")</f>
        <v/>
      </c>
      <c r="Q135">
        <f>IFERROR((Per_Pupil_Spending_1[[#This Row],[ELA Score]]-MIN(Per_Pupil_Spending_1[ELA Score]))/(MAX(Per_Pupil_Spending_1[ELA Score])-MIN(Per_Pupil_Spending_1[ELA Score])),-1)</f>
        <v>0.57945818012315797</v>
      </c>
      <c r="R135">
        <f>IFERROR((Per_Pupil_Spending_1[[#This Row],[Math Score]]-MIN(Per_Pupil_Spending_1[Math Score]))/(MAX(Per_Pupil_Spending_1[Math Score])-MIN(Per_Pupil_Spending_1[Math Score])),-1)</f>
        <v>-1</v>
      </c>
      <c r="S135">
        <f>IFERROR((Per_Pupil_Spending_1[[#This Row],[Science Score]]-MIN(Per_Pupil_Spending_1[Science Score]))/(MAX(Per_Pupil_Spending_1[Science Score])-MIN(Per_Pupil_Spending_1[Science Score])),-1)</f>
        <v>-1</v>
      </c>
      <c r="T135" s="63">
        <f>IFERROR(Per_Pupil_Spending_1[[#This Row],[Amount]]/(1-Per_Pupil_Spending_1[[#This Row],[Percent Below Achievement ELA]]),"")</f>
        <v>81991.299999999988</v>
      </c>
      <c r="U135" s="63" t="str">
        <f>IFERROR(Per_Pupil_Spending_1[[#This Row],[Amount]]/(1-Per_Pupil_Spending_1[[#This Row],[Percent Below Achievement Math]]),"")</f>
        <v/>
      </c>
      <c r="V135" s="63" t="str">
        <f>IFERROR(Per_Pupil_Spending_1[[#This Row],[Amount]]/(1-Per_Pupil_Spending_1[[#This Row],[Percent Below Achievement Science]]),"")</f>
        <v/>
      </c>
      <c r="W135" s="63" t="b">
        <f>Per_Pupil_Spending_1[[#This Row],[ELA Score Normalized]]=-1</f>
        <v>0</v>
      </c>
      <c r="X135" s="63" t="b">
        <f>Per_Pupil_Spending_1[[#This Row],[Math Score Normalized]]=-1</f>
        <v>1</v>
      </c>
      <c r="Y135" s="63" t="b">
        <f>Per_Pupil_Spending_1[[#This Row],[Science Score Normalized]]=-1</f>
        <v>1</v>
      </c>
    </row>
    <row r="136" spans="1:25" hidden="1">
      <c r="A136" t="s">
        <v>570</v>
      </c>
      <c r="B136">
        <v>282</v>
      </c>
      <c r="C136" t="s">
        <v>854</v>
      </c>
      <c r="D136">
        <v>284</v>
      </c>
      <c r="E136" t="s">
        <v>56</v>
      </c>
      <c r="F136" t="s">
        <v>1680</v>
      </c>
      <c r="G136" t="s">
        <v>1680</v>
      </c>
      <c r="H136" t="s">
        <v>596</v>
      </c>
      <c r="I136">
        <v>34861.64</v>
      </c>
      <c r="J136">
        <v>26478.53</v>
      </c>
      <c r="K136">
        <v>20134.14</v>
      </c>
      <c r="L136" t="str">
        <f>_xlfn.XLOOKUP(Per_Pupil_Spending_1[[#This Row],[School Name]],Maine_Schools[School Name],Maine_Schools[Comparison School Type], "Error")</f>
        <v>Non Charter</v>
      </c>
      <c r="M136" t="str">
        <f>_xlfn.XLOOKUP(Per_Pupil_Spending_1[[#This Row],[School Name]],Maine_Schools[School Name],Maine_Schools[Comparison Grade Span], "Error")</f>
        <v>PK-05</v>
      </c>
      <c r="N136">
        <f>_xlfn.XLOOKUP(Per_Pupil_Spending_1[[#This Row],[School Name]],ELA_New[School Name],ELA_New[Percentage of Students at Achievement Level],"")</f>
        <v>0.33329999999999999</v>
      </c>
      <c r="O136">
        <f>_xlfn.XLOOKUP(Per_Pupil_Spending_1[[#This Row],[School Name]],Math_New[School Name],Math_New[Percentage of Students at Achievement Level],"")</f>
        <v>0.48</v>
      </c>
      <c r="P136" t="str">
        <f>_xlfn.XLOOKUP(Per_Pupil_Spending_1[[#This Row],[School Name]],Science_New[School Name],Science_New[Percentage of Students at Achievement Level],"")</f>
        <v/>
      </c>
      <c r="Q136">
        <f>IFERROR((Per_Pupil_Spending_1[[#This Row],[ELA Score]]-MIN(Per_Pupil_Spending_1[ELA Score]))/(MAX(Per_Pupil_Spending_1[ELA Score])-MIN(Per_Pupil_Spending_1[ELA Score])),-1)</f>
        <v>0.36954870476291013</v>
      </c>
      <c r="R136">
        <f>IFERROR((Per_Pupil_Spending_1[[#This Row],[Math Score]]-MIN(Per_Pupil_Spending_1[Math Score]))/(MAX(Per_Pupil_Spending_1[Math Score])-MIN(Per_Pupil_Spending_1[Math Score])),-1)</f>
        <v>0.23080182296319612</v>
      </c>
      <c r="S136">
        <f>IFERROR((Per_Pupil_Spending_1[[#This Row],[Science Score]]-MIN(Per_Pupil_Spending_1[Science Score]))/(MAX(Per_Pupil_Spending_1[Science Score])-MIN(Per_Pupil_Spending_1[Science Score])),-1)</f>
        <v>-1</v>
      </c>
      <c r="T136" s="63">
        <f>IFERROR(Per_Pupil_Spending_1[[#This Row],[Amount]]/(1-Per_Pupil_Spending_1[[#This Row],[Percent Below Achievement ELA]]),"")</f>
        <v>52289.845507724611</v>
      </c>
      <c r="U136" s="63">
        <f>IFERROR(Per_Pupil_Spending_1[[#This Row],[Amount]]/(1-Per_Pupil_Spending_1[[#This Row],[Percent Below Achievement Math]]),"")</f>
        <v>67041.615384615376</v>
      </c>
      <c r="V136" s="63" t="str">
        <f>IFERROR(Per_Pupil_Spending_1[[#This Row],[Amount]]/(1-Per_Pupil_Spending_1[[#This Row],[Percent Below Achievement Science]]),"")</f>
        <v/>
      </c>
      <c r="W136" s="63" t="b">
        <f>Per_Pupil_Spending_1[[#This Row],[ELA Score Normalized]]=-1</f>
        <v>0</v>
      </c>
      <c r="X136" s="63" t="b">
        <f>Per_Pupil_Spending_1[[#This Row],[Math Score Normalized]]=-1</f>
        <v>0</v>
      </c>
      <c r="Y136" s="63" t="b">
        <f>Per_Pupil_Spending_1[[#This Row],[Science Score Normalized]]=-1</f>
        <v>1</v>
      </c>
    </row>
    <row r="137" spans="1:25" hidden="1">
      <c r="A137" t="s">
        <v>570</v>
      </c>
      <c r="B137">
        <v>282</v>
      </c>
      <c r="C137" t="s">
        <v>854</v>
      </c>
      <c r="D137">
        <v>283</v>
      </c>
      <c r="E137" t="s">
        <v>217</v>
      </c>
      <c r="F137" t="s">
        <v>1680</v>
      </c>
      <c r="G137" t="s">
        <v>1680</v>
      </c>
      <c r="H137" t="s">
        <v>596</v>
      </c>
      <c r="I137">
        <v>19827.14</v>
      </c>
      <c r="J137">
        <v>26478.53</v>
      </c>
      <c r="K137">
        <v>20134.14</v>
      </c>
      <c r="L137" t="str">
        <f>_xlfn.XLOOKUP(Per_Pupil_Spending_1[[#This Row],[School Name]],Maine_Schools[School Name],Maine_Schools[Comparison School Type], "Error")</f>
        <v>Non Charter</v>
      </c>
      <c r="M137" t="str">
        <f>_xlfn.XLOOKUP(Per_Pupil_Spending_1[[#This Row],[School Name]],Maine_Schools[School Name],Maine_Schools[Comparison Grade Span], "Error")</f>
        <v>06-12</v>
      </c>
      <c r="N137">
        <f>_xlfn.XLOOKUP(Per_Pupil_Spending_1[[#This Row],[School Name]],ELA_New[School Name],ELA_New[Percentage of Students at Achievement Level],"")</f>
        <v>0.33050000000000002</v>
      </c>
      <c r="O137">
        <f>_xlfn.XLOOKUP(Per_Pupil_Spending_1[[#This Row],[School Name]],Math_New[School Name],Math_New[Percentage of Students at Achievement Level],"")</f>
        <v>0.32200000000000001</v>
      </c>
      <c r="P137">
        <f>_xlfn.XLOOKUP(Per_Pupil_Spending_1[[#This Row],[School Name]],Science_New[School Name],Science_New[Percentage of Students at Achievement Level],"")</f>
        <v>0.64149999999999996</v>
      </c>
      <c r="Q137">
        <f>IFERROR((Per_Pupil_Spending_1[[#This Row],[ELA Score]]-MIN(Per_Pupil_Spending_1[ELA Score]))/(MAX(Per_Pupil_Spending_1[ELA Score])-MIN(Per_Pupil_Spending_1[ELA Score])),-1)</f>
        <v>0.2092973924024796</v>
      </c>
      <c r="R137">
        <f>IFERROR((Per_Pupil_Spending_1[[#This Row],[Math Score]]-MIN(Per_Pupil_Spending_1[Math Score]))/(MAX(Per_Pupil_Spending_1[Math Score])-MIN(Per_Pupil_Spending_1[Math Score])),-1)</f>
        <v>0.10067581263725764</v>
      </c>
      <c r="S137">
        <f>IFERROR((Per_Pupil_Spending_1[[#This Row],[Science Score]]-MIN(Per_Pupil_Spending_1[Science Score]))/(MAX(Per_Pupil_Spending_1[Science Score])-MIN(Per_Pupil_Spending_1[Science Score])),-1)</f>
        <v>0.17872525320819688</v>
      </c>
      <c r="T137" s="63">
        <f>IFERROR(Per_Pupil_Spending_1[[#This Row],[Amount]]/(1-Per_Pupil_Spending_1[[#This Row],[Percent Below Achievement ELA]]),"")</f>
        <v>29614.846900672143</v>
      </c>
      <c r="U137" s="63">
        <f>IFERROR(Per_Pupil_Spending_1[[#This Row],[Amount]]/(1-Per_Pupil_Spending_1[[#This Row],[Percent Below Achievement Math]]),"")</f>
        <v>29243.569321533927</v>
      </c>
      <c r="V137" s="63">
        <f>IFERROR(Per_Pupil_Spending_1[[#This Row],[Amount]]/(1-Per_Pupil_Spending_1[[#This Row],[Percent Below Achievement Science]]),"")</f>
        <v>55305.829846582979</v>
      </c>
      <c r="W137" s="63" t="b">
        <f>Per_Pupil_Spending_1[[#This Row],[ELA Score Normalized]]=-1</f>
        <v>0</v>
      </c>
      <c r="X137" s="63" t="b">
        <f>Per_Pupil_Spending_1[[#This Row],[Math Score Normalized]]=-1</f>
        <v>0</v>
      </c>
      <c r="Y137" s="63" t="b">
        <f>Per_Pupil_Spending_1[[#This Row],[Science Score Normalized]]=-1</f>
        <v>0</v>
      </c>
    </row>
    <row r="138" spans="1:25" hidden="1">
      <c r="A138" t="s">
        <v>570</v>
      </c>
      <c r="B138">
        <v>282</v>
      </c>
      <c r="C138" t="s">
        <v>854</v>
      </c>
      <c r="D138">
        <v>283</v>
      </c>
      <c r="E138" t="s">
        <v>217</v>
      </c>
      <c r="F138" t="s">
        <v>1680</v>
      </c>
      <c r="G138" t="s">
        <v>1680</v>
      </c>
      <c r="H138" t="s">
        <v>596</v>
      </c>
      <c r="I138">
        <v>19827.14</v>
      </c>
      <c r="J138">
        <v>26478.53</v>
      </c>
      <c r="K138">
        <v>20134.14</v>
      </c>
      <c r="L138" t="str">
        <f>_xlfn.XLOOKUP(Per_Pupil_Spending_1[[#This Row],[School Name]],Maine_Schools[School Name],Maine_Schools[Comparison School Type], "Error")</f>
        <v>Non Charter</v>
      </c>
      <c r="M138" t="str">
        <f>_xlfn.XLOOKUP(Per_Pupil_Spending_1[[#This Row],[School Name]],Maine_Schools[School Name],Maine_Schools[Comparison Grade Span], "Error")</f>
        <v>06-12</v>
      </c>
      <c r="N138">
        <f>_xlfn.XLOOKUP(Per_Pupil_Spending_1[[#This Row],[School Name]],ELA_New[School Name],ELA_New[Percentage of Students at Achievement Level],"")</f>
        <v>0.33050000000000002</v>
      </c>
      <c r="O138">
        <f>_xlfn.XLOOKUP(Per_Pupil_Spending_1[[#This Row],[School Name]],Math_New[School Name],Math_New[Percentage of Students at Achievement Level],"")</f>
        <v>0.32200000000000001</v>
      </c>
      <c r="P138">
        <f>_xlfn.XLOOKUP(Per_Pupil_Spending_1[[#This Row],[School Name]],Science_New[School Name],Science_New[Percentage of Students at Achievement Level],"")</f>
        <v>0.64149999999999996</v>
      </c>
      <c r="Q138">
        <f>IFERROR((Per_Pupil_Spending_1[[#This Row],[ELA Score]]-MIN(Per_Pupil_Spending_1[ELA Score]))/(MAX(Per_Pupil_Spending_1[ELA Score])-MIN(Per_Pupil_Spending_1[ELA Score])),-1)</f>
        <v>0.2092973924024796</v>
      </c>
      <c r="R138">
        <f>IFERROR((Per_Pupil_Spending_1[[#This Row],[Math Score]]-MIN(Per_Pupil_Spending_1[Math Score]))/(MAX(Per_Pupil_Spending_1[Math Score])-MIN(Per_Pupil_Spending_1[Math Score])),-1)</f>
        <v>0.10067581263725764</v>
      </c>
      <c r="S138">
        <f>IFERROR((Per_Pupil_Spending_1[[#This Row],[Science Score]]-MIN(Per_Pupil_Spending_1[Science Score]))/(MAX(Per_Pupil_Spending_1[Science Score])-MIN(Per_Pupil_Spending_1[Science Score])),-1)</f>
        <v>0.17872525320819688</v>
      </c>
      <c r="T138" s="63">
        <f>IFERROR(Per_Pupil_Spending_1[[#This Row],[Amount]]/(1-Per_Pupil_Spending_1[[#This Row],[Percent Below Achievement ELA]]),"")</f>
        <v>29614.846900672143</v>
      </c>
      <c r="U138" s="63">
        <f>IFERROR(Per_Pupil_Spending_1[[#This Row],[Amount]]/(1-Per_Pupil_Spending_1[[#This Row],[Percent Below Achievement Math]]),"")</f>
        <v>29243.569321533927</v>
      </c>
      <c r="V138" s="63">
        <f>IFERROR(Per_Pupil_Spending_1[[#This Row],[Amount]]/(1-Per_Pupil_Spending_1[[#This Row],[Percent Below Achievement Science]]),"")</f>
        <v>55305.829846582979</v>
      </c>
      <c r="W138" s="63" t="b">
        <f>Per_Pupil_Spending_1[[#This Row],[ELA Score Normalized]]=-1</f>
        <v>0</v>
      </c>
      <c r="X138" s="63" t="b">
        <f>Per_Pupil_Spending_1[[#This Row],[Math Score Normalized]]=-1</f>
        <v>0</v>
      </c>
      <c r="Y138" s="63" t="b">
        <f>Per_Pupil_Spending_1[[#This Row],[Science Score Normalized]]=-1</f>
        <v>0</v>
      </c>
    </row>
    <row r="139" spans="1:25">
      <c r="A139" t="s">
        <v>570</v>
      </c>
      <c r="B139">
        <v>1501</v>
      </c>
      <c r="C139" t="s">
        <v>572</v>
      </c>
      <c r="D139">
        <v>1502</v>
      </c>
      <c r="E139" t="s">
        <v>572</v>
      </c>
      <c r="F139" t="s">
        <v>1680</v>
      </c>
      <c r="G139" t="s">
        <v>1680</v>
      </c>
      <c r="H139" t="s">
        <v>596</v>
      </c>
      <c r="I139">
        <v>16065.59</v>
      </c>
      <c r="J139">
        <v>16065.59</v>
      </c>
      <c r="K139">
        <v>20134.14</v>
      </c>
      <c r="L139" t="str">
        <f>_xlfn.XLOOKUP(Per_Pupil_Spending_1[[#This Row],[School Name]],Maine_Schools[School Name],Maine_Schools[Comparison School Type], "Error")</f>
        <v>Charter</v>
      </c>
      <c r="M139" t="str">
        <f>_xlfn.XLOOKUP(Per_Pupil_Spending_1[[#This Row],[School Name]],Maine_Schools[School Name],Maine_Schools[Comparison Grade Span], "Error")</f>
        <v>09-12</v>
      </c>
      <c r="N139">
        <f>_xlfn.XLOOKUP(Per_Pupil_Spending_1[[#This Row],[School Name]],ELA_New[School Name],ELA_New[Percentage of Students at Achievement Level],"")</f>
        <v>0.30769999999999997</v>
      </c>
      <c r="O139">
        <f>_xlfn.XLOOKUP(Per_Pupil_Spending_1[[#This Row],[School Name]],Math_New[School Name],Math_New[Percentage of Students at Achievement Level],"")</f>
        <v>0.33329999999999999</v>
      </c>
      <c r="P139">
        <f>_xlfn.XLOOKUP(Per_Pupil_Spending_1[[#This Row],[School Name]],Science_New[School Name],Science_New[Percentage of Students at Achievement Level],"")</f>
        <v>0.70209999999999995</v>
      </c>
      <c r="Q139">
        <f>IFERROR((Per_Pupil_Spending_1[[#This Row],[ELA Score]]-MIN(Per_Pupil_Spending_1[ELA Score]))/(MAX(Per_Pupil_Spending_1[ELA Score])-MIN(Per_Pupil_Spending_1[ELA Score])),-1)</f>
        <v>0.16400484329041043</v>
      </c>
      <c r="R139">
        <f>IFERROR((Per_Pupil_Spending_1[[#This Row],[Math Score]]-MIN(Per_Pupil_Spending_1[Math Score]))/(MAX(Per_Pupil_Spending_1[Math Score])-MIN(Per_Pupil_Spending_1[Math Score])),-1)</f>
        <v>8.2958518718658211E-2</v>
      </c>
      <c r="S139">
        <f>IFERROR((Per_Pupil_Spending_1[[#This Row],[Science Score]]-MIN(Per_Pupil_Spending_1[Science Score]))/(MAX(Per_Pupil_Spending_1[Science Score])-MIN(Per_Pupil_Spending_1[Science Score])),-1)</f>
        <v>0.17427744489192318</v>
      </c>
      <c r="T139" s="63">
        <f>IFERROR(Per_Pupil_Spending_1[[#This Row],[Amount]]/(1-Per_Pupil_Spending_1[[#This Row],[Percent Below Achievement ELA]]),"")</f>
        <v>23206.110067889644</v>
      </c>
      <c r="U139" s="63">
        <f>IFERROR(Per_Pupil_Spending_1[[#This Row],[Amount]]/(1-Per_Pupil_Spending_1[[#This Row],[Percent Below Achievement Math]]),"")</f>
        <v>24097.180140992947</v>
      </c>
      <c r="V139" s="63">
        <f>IFERROR(Per_Pupil_Spending_1[[#This Row],[Amount]]/(1-Per_Pupil_Spending_1[[#This Row],[Percent Below Achievement Science]]),"")</f>
        <v>53929.47297750922</v>
      </c>
      <c r="W139" s="63" t="b">
        <f>Per_Pupil_Spending_1[[#This Row],[ELA Score Normalized]]=-1</f>
        <v>0</v>
      </c>
      <c r="X139" s="63" t="b">
        <f>Per_Pupil_Spending_1[[#This Row],[Math Score Normalized]]=-1</f>
        <v>0</v>
      </c>
      <c r="Y139" s="63" t="b">
        <f>Per_Pupil_Spending_1[[#This Row],[Science Score Normalized]]=-1</f>
        <v>0</v>
      </c>
    </row>
    <row r="140" spans="1:25">
      <c r="A140" t="s">
        <v>570</v>
      </c>
      <c r="B140">
        <v>1762</v>
      </c>
      <c r="C140" t="s">
        <v>585</v>
      </c>
      <c r="D140">
        <v>1766</v>
      </c>
      <c r="E140" t="s">
        <v>576</v>
      </c>
      <c r="F140" t="s">
        <v>1680</v>
      </c>
      <c r="G140" t="s">
        <v>1680</v>
      </c>
      <c r="H140" t="s">
        <v>596</v>
      </c>
      <c r="I140">
        <v>11847.21</v>
      </c>
      <c r="J140">
        <v>11847.21</v>
      </c>
      <c r="K140">
        <v>20134.14</v>
      </c>
      <c r="L140" t="str">
        <f>_xlfn.XLOOKUP(Per_Pupil_Spending_1[[#This Row],[School Name]],Maine_Schools[School Name],Maine_Schools[Comparison School Type], "Error")</f>
        <v>Charter</v>
      </c>
      <c r="M140" t="str">
        <f>_xlfn.XLOOKUP(Per_Pupil_Spending_1[[#This Row],[School Name]],Maine_Schools[School Name],Maine_Schools[Comparison Grade Span], "Error")</f>
        <v>09-12</v>
      </c>
      <c r="N140">
        <f>_xlfn.XLOOKUP(Per_Pupil_Spending_1[[#This Row],[School Name]],ELA_New[School Name],ELA_New[Percentage of Students at Achievement Level],"")</f>
        <v>0.20930000000000001</v>
      </c>
      <c r="O140">
        <f>_xlfn.XLOOKUP(Per_Pupil_Spending_1[[#This Row],[School Name]],Math_New[School Name],Math_New[Percentage of Students at Achievement Level],"")</f>
        <v>0.3488</v>
      </c>
      <c r="P140">
        <f>_xlfn.XLOOKUP(Per_Pupil_Spending_1[[#This Row],[School Name]],Science_New[School Name],Science_New[Percentage of Students at Achievement Level],"")</f>
        <v>0.66149999999999998</v>
      </c>
      <c r="Q140">
        <f>IFERROR((Per_Pupil_Spending_1[[#This Row],[ELA Score]]-MIN(Per_Pupil_Spending_1[ELA Score]))/(MAX(Per_Pupil_Spending_1[ELA Score])-MIN(Per_Pupil_Spending_1[ELA Score])),-1)</f>
        <v>0.10589090832182362</v>
      </c>
      <c r="R140">
        <f>IFERROR((Per_Pupil_Spending_1[[#This Row],[Math Score]]-MIN(Per_Pupil_Spending_1[Math Score]))/(MAX(Per_Pupil_Spending_1[Math Score])-MIN(Per_Pupil_Spending_1[Math Score])),-1)</f>
        <v>6.2632025857689635E-2</v>
      </c>
      <c r="S140">
        <f>IFERROR((Per_Pupil_Spending_1[[#This Row],[Science Score]]-MIN(Per_Pupil_Spending_1[Science Score]))/(MAX(Per_Pupil_Spending_1[Science Score])-MIN(Per_Pupil_Spending_1[Science Score])),-1)</f>
        <v>0.11310255649344708</v>
      </c>
      <c r="T140" s="63">
        <f>IFERROR(Per_Pupil_Spending_1[[#This Row],[Amount]]/(1-Per_Pupil_Spending_1[[#This Row],[Percent Below Achievement ELA]]),"")</f>
        <v>14983.192108258505</v>
      </c>
      <c r="U140" s="63">
        <f>IFERROR(Per_Pupil_Spending_1[[#This Row],[Amount]]/(1-Per_Pupil_Spending_1[[#This Row],[Percent Below Achievement Math]]),"")</f>
        <v>18192.890049140049</v>
      </c>
      <c r="V140" s="63">
        <f>IFERROR(Per_Pupil_Spending_1[[#This Row],[Amount]]/(1-Per_Pupil_Spending_1[[#This Row],[Percent Below Achievement Science]]),"")</f>
        <v>34999.143279172815</v>
      </c>
      <c r="W140" s="63" t="b">
        <f>Per_Pupil_Spending_1[[#This Row],[ELA Score Normalized]]=-1</f>
        <v>0</v>
      </c>
      <c r="X140" s="63" t="b">
        <f>Per_Pupil_Spending_1[[#This Row],[Math Score Normalized]]=-1</f>
        <v>0</v>
      </c>
      <c r="Y140" s="63" t="b">
        <f>Per_Pupil_Spending_1[[#This Row],[Science Score Normalized]]=-1</f>
        <v>0</v>
      </c>
    </row>
    <row r="141" spans="1:25">
      <c r="A141" t="s">
        <v>570</v>
      </c>
      <c r="B141">
        <v>1672</v>
      </c>
      <c r="C141" t="s">
        <v>577</v>
      </c>
      <c r="D141">
        <v>1673</v>
      </c>
      <c r="E141" t="s">
        <v>577</v>
      </c>
      <c r="F141" t="s">
        <v>1680</v>
      </c>
      <c r="G141" t="s">
        <v>1680</v>
      </c>
      <c r="H141" t="s">
        <v>596</v>
      </c>
      <c r="I141">
        <v>11466.98</v>
      </c>
      <c r="J141">
        <v>11466.98</v>
      </c>
      <c r="K141">
        <v>20134.14</v>
      </c>
      <c r="L141" t="str">
        <f>_xlfn.XLOOKUP(Per_Pupil_Spending_1[[#This Row],[School Name]],Maine_Schools[School Name],Maine_Schools[Comparison School Type], "Error")</f>
        <v>Charter</v>
      </c>
      <c r="M141" t="str">
        <f>_xlfn.XLOOKUP(Per_Pupil_Spending_1[[#This Row],[School Name]],Maine_Schools[School Name],Maine_Schools[Comparison Grade Span], "Error")</f>
        <v>07-12</v>
      </c>
      <c r="N141">
        <f>_xlfn.XLOOKUP(Per_Pupil_Spending_1[[#This Row],[School Name]],ELA_New[School Name],ELA_New[Percentage of Students at Achievement Level],"")</f>
        <v>0.26229999999999998</v>
      </c>
      <c r="O141">
        <f>_xlfn.XLOOKUP(Per_Pupil_Spending_1[[#This Row],[School Name]],Math_New[School Name],Math_New[Percentage of Students at Achievement Level],"")</f>
        <v>0.2787</v>
      </c>
      <c r="P141">
        <f>_xlfn.XLOOKUP(Per_Pupil_Spending_1[[#This Row],[School Name]],Science_New[School Name],Science_New[Percentage of Students at Achievement Level],"")</f>
        <v>0.55410000000000004</v>
      </c>
      <c r="Q141">
        <f>IFERROR((Per_Pupil_Spending_1[[#This Row],[ELA Score]]-MIN(Per_Pupil_Spending_1[ELA Score]))/(MAX(Per_Pupil_Spending_1[ELA Score])-MIN(Per_Pupil_Spending_1[ELA Score])),-1)</f>
        <v>0.10985595335400926</v>
      </c>
      <c r="R141">
        <f>IFERROR((Per_Pupil_Spending_1[[#This Row],[Math Score]]-MIN(Per_Pupil_Spending_1[Math Score]))/(MAX(Per_Pupil_Spending_1[Math Score])-MIN(Per_Pupil_Spending_1[Math Score])),-1)</f>
        <v>5.4730307396105855E-2</v>
      </c>
      <c r="S141">
        <f>IFERROR((Per_Pupil_Spending_1[[#This Row],[Science Score]]-MIN(Per_Pupil_Spending_1[Science Score]))/(MAX(Per_Pupil_Spending_1[Science Score])-MIN(Per_Pupil_Spending_1[Science Score])),-1)</f>
        <v>8.3104892212225043E-2</v>
      </c>
      <c r="T141" s="63">
        <f>IFERROR(Per_Pupil_Spending_1[[#This Row],[Amount]]/(1-Per_Pupil_Spending_1[[#This Row],[Percent Below Achievement ELA]]),"")</f>
        <v>15544.23207265826</v>
      </c>
      <c r="U141" s="63">
        <f>IFERROR(Per_Pupil_Spending_1[[#This Row],[Amount]]/(1-Per_Pupil_Spending_1[[#This Row],[Percent Below Achievement Math]]),"")</f>
        <v>15897.657008179674</v>
      </c>
      <c r="V141" s="63">
        <f>IFERROR(Per_Pupil_Spending_1[[#This Row],[Amount]]/(1-Per_Pupil_Spending_1[[#This Row],[Percent Below Achievement Science]]),"")</f>
        <v>25716.483516483517</v>
      </c>
      <c r="W141" s="63" t="b">
        <f>Per_Pupil_Spending_1[[#This Row],[ELA Score Normalized]]=-1</f>
        <v>0</v>
      </c>
      <c r="X141" s="63" t="b">
        <f>Per_Pupil_Spending_1[[#This Row],[Math Score Normalized]]=-1</f>
        <v>0</v>
      </c>
      <c r="Y141" s="63" t="b">
        <f>Per_Pupil_Spending_1[[#This Row],[Science Score Normalized]]=-1</f>
        <v>0</v>
      </c>
    </row>
    <row r="142" spans="1:25">
      <c r="A142" t="s">
        <v>570</v>
      </c>
      <c r="B142">
        <v>1739</v>
      </c>
      <c r="C142" t="s">
        <v>578</v>
      </c>
      <c r="D142">
        <v>1715</v>
      </c>
      <c r="E142" t="s">
        <v>578</v>
      </c>
      <c r="F142" t="s">
        <v>1680</v>
      </c>
      <c r="G142" t="s">
        <v>1680</v>
      </c>
      <c r="H142" t="s">
        <v>596</v>
      </c>
      <c r="I142">
        <v>12103.6</v>
      </c>
      <c r="J142">
        <v>12103.6</v>
      </c>
      <c r="K142">
        <v>20134.14</v>
      </c>
      <c r="L142" t="str">
        <f>_xlfn.XLOOKUP(Per_Pupil_Spending_1[[#This Row],[School Name]],Maine_Schools[School Name],Maine_Schools[Comparison School Type], "Error")</f>
        <v>Charter</v>
      </c>
      <c r="M142" t="str">
        <f>_xlfn.XLOOKUP(Per_Pupil_Spending_1[[#This Row],[School Name]],Maine_Schools[School Name],Maine_Schools[Comparison Grade Span], "Error")</f>
        <v>07-12</v>
      </c>
      <c r="N142">
        <f>_xlfn.XLOOKUP(Per_Pupil_Spending_1[[#This Row],[School Name]],ELA_New[School Name],ELA_New[Percentage of Students at Achievement Level],"")</f>
        <v>0.37569999999999998</v>
      </c>
      <c r="O142">
        <f>_xlfn.XLOOKUP(Per_Pupil_Spending_1[[#This Row],[School Name]],Math_New[School Name],Math_New[Percentage of Students at Achievement Level],"")</f>
        <v>0.24279999999999999</v>
      </c>
      <c r="P142">
        <f>_xlfn.XLOOKUP(Per_Pupil_Spending_1[[#This Row],[School Name]],Science_New[School Name],Science_New[Percentage of Students at Achievement Level],"")</f>
        <v>0.69140000000000001</v>
      </c>
      <c r="Q142">
        <f>IFERROR((Per_Pupil_Spending_1[[#This Row],[ELA Score]]-MIN(Per_Pupil_Spending_1[ELA Score]))/(MAX(Per_Pupil_Spending_1[ELA Score])-MIN(Per_Pupil_Spending_1[ELA Score])),-1)</f>
        <v>0.13701734677133182</v>
      </c>
      <c r="R142">
        <f>IFERROR((Per_Pupil_Spending_1[[#This Row],[Math Score]]-MIN(Per_Pupil_Spending_1[Math Score]))/(MAX(Per_Pupil_Spending_1[Math Score])-MIN(Per_Pupil_Spending_1[Math Score])),-1)</f>
        <v>5.5029899786574535E-2</v>
      </c>
      <c r="S142">
        <f>IFERROR((Per_Pupil_Spending_1[[#This Row],[Science Score]]-MIN(Per_Pupil_Spending_1[Science Score]))/(MAX(Per_Pupil_Spending_1[Science Score])-MIN(Per_Pupil_Spending_1[Science Score])),-1)</f>
        <v>0.1267458209746514</v>
      </c>
      <c r="T142" s="63">
        <f>IFERROR(Per_Pupil_Spending_1[[#This Row],[Amount]]/(1-Per_Pupil_Spending_1[[#This Row],[Percent Below Achievement ELA]]),"")</f>
        <v>19387.473970847346</v>
      </c>
      <c r="U142" s="63">
        <f>IFERROR(Per_Pupil_Spending_1[[#This Row],[Amount]]/(1-Per_Pupil_Spending_1[[#This Row],[Percent Below Achievement Math]]),"")</f>
        <v>15984.680401479134</v>
      </c>
      <c r="V142" s="63">
        <f>IFERROR(Per_Pupil_Spending_1[[#This Row],[Amount]]/(1-Per_Pupil_Spending_1[[#This Row],[Percent Below Achievement Science]]),"")</f>
        <v>39220.998055735581</v>
      </c>
      <c r="W142" s="63" t="b">
        <f>Per_Pupil_Spending_1[[#This Row],[ELA Score Normalized]]=-1</f>
        <v>0</v>
      </c>
      <c r="X142" s="63" t="b">
        <f>Per_Pupil_Spending_1[[#This Row],[Math Score Normalized]]=-1</f>
        <v>0</v>
      </c>
      <c r="Y142" s="63" t="b">
        <f>Per_Pupil_Spending_1[[#This Row],[Science Score Normalized]]=-1</f>
        <v>0</v>
      </c>
    </row>
    <row r="143" spans="1:25" hidden="1">
      <c r="A143" t="s">
        <v>570</v>
      </c>
      <c r="B143">
        <v>294</v>
      </c>
      <c r="C143" t="s">
        <v>856</v>
      </c>
      <c r="D143">
        <v>295</v>
      </c>
      <c r="E143" t="s">
        <v>173</v>
      </c>
      <c r="F143" t="s">
        <v>1680</v>
      </c>
      <c r="G143" t="s">
        <v>1680</v>
      </c>
      <c r="H143" t="s">
        <v>596</v>
      </c>
      <c r="I143">
        <v>25656.63</v>
      </c>
      <c r="J143">
        <v>25656.63</v>
      </c>
      <c r="K143">
        <v>20134.14</v>
      </c>
      <c r="L143" t="str">
        <f>_xlfn.XLOOKUP(Per_Pupil_Spending_1[[#This Row],[School Name]],Maine_Schools[School Name],Maine_Schools[Comparison School Type], "Error")</f>
        <v>Non Charter</v>
      </c>
      <c r="M143" t="str">
        <f>_xlfn.XLOOKUP(Per_Pupil_Spending_1[[#This Row],[School Name]],Maine_Schools[School Name],Maine_Schools[Comparison Grade Span], "Error")</f>
        <v>05-08</v>
      </c>
      <c r="N143">
        <f>_xlfn.XLOOKUP(Per_Pupil_Spending_1[[#This Row],[School Name]],ELA_New[School Name],ELA_New[Percentage of Students at Achievement Level],"")</f>
        <v>0.45300000000000001</v>
      </c>
      <c r="O143">
        <f>_xlfn.XLOOKUP(Per_Pupil_Spending_1[[#This Row],[School Name]],Math_New[School Name],Math_New[Percentage of Students at Achievement Level],"")</f>
        <v>0.17949999999999999</v>
      </c>
      <c r="P143">
        <f>_xlfn.XLOOKUP(Per_Pupil_Spending_1[[#This Row],[School Name]],Science_New[School Name],Science_New[Percentage of Students at Achievement Level],"")</f>
        <v>0.9123</v>
      </c>
      <c r="Q143">
        <f>IFERROR((Per_Pupil_Spending_1[[#This Row],[ELA Score]]-MIN(Per_Pupil_Spending_1[ELA Score]))/(MAX(Per_Pupil_Spending_1[ELA Score])-MIN(Per_Pupil_Spending_1[ELA Score])),-1)</f>
        <v>0.33148708346579409</v>
      </c>
      <c r="R143">
        <f>IFERROR((Per_Pupil_Spending_1[[#This Row],[Math Score]]-MIN(Per_Pupil_Spending_1[Math Score]))/(MAX(Per_Pupil_Spending_1[Math Score])-MIN(Per_Pupil_Spending_1[Math Score])),-1)</f>
        <v>0.10765043530854324</v>
      </c>
      <c r="S143">
        <f>IFERROR((Per_Pupil_Spending_1[[#This Row],[Science Score]]-MIN(Per_Pupil_Spending_1[Science Score]))/(MAX(Per_Pupil_Spending_1[Science Score])-MIN(Per_Pupil_Spending_1[Science Score])),-1)</f>
        <v>0.94539875419132335</v>
      </c>
      <c r="T143" s="63">
        <f>IFERROR(Per_Pupil_Spending_1[[#This Row],[Amount]]/(1-Per_Pupil_Spending_1[[#This Row],[Percent Below Achievement ELA]]),"")</f>
        <v>46904.259597806224</v>
      </c>
      <c r="U143" s="63">
        <f>IFERROR(Per_Pupil_Spending_1[[#This Row],[Amount]]/(1-Per_Pupil_Spending_1[[#This Row],[Percent Below Achievement Math]]),"")</f>
        <v>31269.506398537476</v>
      </c>
      <c r="V143" s="63">
        <f>IFERROR(Per_Pupil_Spending_1[[#This Row],[Amount]]/(1-Per_Pupil_Spending_1[[#This Row],[Percent Below Achievement Science]]),"")</f>
        <v>292549.94298745727</v>
      </c>
      <c r="W143" s="63" t="b">
        <f>Per_Pupil_Spending_1[[#This Row],[ELA Score Normalized]]=-1</f>
        <v>0</v>
      </c>
      <c r="X143" s="63" t="b">
        <f>Per_Pupil_Spending_1[[#This Row],[Math Score Normalized]]=-1</f>
        <v>0</v>
      </c>
      <c r="Y143" s="63" t="b">
        <f>Per_Pupil_Spending_1[[#This Row],[Science Score Normalized]]=-1</f>
        <v>0</v>
      </c>
    </row>
    <row r="144" spans="1:25" hidden="1">
      <c r="A144" t="s">
        <v>570</v>
      </c>
      <c r="B144">
        <v>296</v>
      </c>
      <c r="C144" t="s">
        <v>858</v>
      </c>
      <c r="D144">
        <v>297</v>
      </c>
      <c r="E144" t="s">
        <v>240</v>
      </c>
      <c r="F144" t="s">
        <v>1680</v>
      </c>
      <c r="G144" t="s">
        <v>1680</v>
      </c>
      <c r="H144" t="s">
        <v>596</v>
      </c>
      <c r="I144">
        <v>18544.41</v>
      </c>
      <c r="J144">
        <v>18544.41</v>
      </c>
      <c r="K144">
        <v>20134.14</v>
      </c>
      <c r="L144" t="str">
        <f>_xlfn.XLOOKUP(Per_Pupil_Spending_1[[#This Row],[School Name]],Maine_Schools[School Name],Maine_Schools[Comparison School Type], "Error")</f>
        <v>Non Charter</v>
      </c>
      <c r="M144" t="str">
        <f>_xlfn.XLOOKUP(Per_Pupil_Spending_1[[#This Row],[School Name]],Maine_Schools[School Name],Maine_Schools[Comparison Grade Span], "Error")</f>
        <v>03-08</v>
      </c>
      <c r="N144">
        <f>_xlfn.XLOOKUP(Per_Pupil_Spending_1[[#This Row],[School Name]],ELA_New[School Name],ELA_New[Percentage of Students at Achievement Level],"")</f>
        <v>0.37280000000000002</v>
      </c>
      <c r="O144">
        <f>_xlfn.XLOOKUP(Per_Pupil_Spending_1[[#This Row],[School Name]],Math_New[School Name],Math_New[Percentage of Students at Achievement Level],"")</f>
        <v>0.50590000000000002</v>
      </c>
      <c r="P144">
        <f>_xlfn.XLOOKUP(Per_Pupil_Spending_1[[#This Row],[School Name]],Science_New[School Name],Science_New[Percentage of Students at Achievement Level],"")</f>
        <v>0.79310000000000003</v>
      </c>
      <c r="Q144">
        <f>IFERROR((Per_Pupil_Spending_1[[#This Row],[ELA Score]]-MIN(Per_Pupil_Spending_1[ELA Score]))/(MAX(Per_Pupil_Spending_1[ELA Score])-MIN(Per_Pupil_Spending_1[ELA Score])),-1)</f>
        <v>0.20895910365583517</v>
      </c>
      <c r="R144">
        <f>IFERROR((Per_Pupil_Spending_1[[#This Row],[Math Score]]-MIN(Per_Pupil_Spending_1[Math Score]))/(MAX(Per_Pupil_Spending_1[Math Score])-MIN(Per_Pupil_Spending_1[Math Score])),-1)</f>
        <v>0.12920904936252861</v>
      </c>
      <c r="S144">
        <f>IFERROR((Per_Pupil_Spending_1[[#This Row],[Science Score]]-MIN(Per_Pupil_Spending_1[Science Score]))/(MAX(Per_Pupil_Spending_1[Science Score])-MIN(Per_Pupil_Spending_1[Science Score])),-1)</f>
        <v>0.28964600165999177</v>
      </c>
      <c r="T144" s="63">
        <f>IFERROR(Per_Pupil_Spending_1[[#This Row],[Amount]]/(1-Per_Pupil_Spending_1[[#This Row],[Percent Below Achievement ELA]]),"")</f>
        <v>29566.980229591838</v>
      </c>
      <c r="U144" s="63">
        <f>IFERROR(Per_Pupil_Spending_1[[#This Row],[Amount]]/(1-Per_Pupil_Spending_1[[#This Row],[Percent Below Achievement Math]]),"")</f>
        <v>37531.693989071042</v>
      </c>
      <c r="V144" s="63">
        <f>IFERROR(Per_Pupil_Spending_1[[#This Row],[Amount]]/(1-Per_Pupil_Spending_1[[#This Row],[Percent Below Achievement Science]]),"")</f>
        <v>89629.821169647184</v>
      </c>
      <c r="W144" s="63" t="b">
        <f>Per_Pupil_Spending_1[[#This Row],[ELA Score Normalized]]=-1</f>
        <v>0</v>
      </c>
      <c r="X144" s="63" t="b">
        <f>Per_Pupil_Spending_1[[#This Row],[Math Score Normalized]]=-1</f>
        <v>0</v>
      </c>
      <c r="Y144" s="63" t="b">
        <f>Per_Pupil_Spending_1[[#This Row],[Science Score Normalized]]=-1</f>
        <v>0</v>
      </c>
    </row>
    <row r="145" spans="1:25" hidden="1">
      <c r="A145" t="s">
        <v>570</v>
      </c>
      <c r="B145">
        <v>298</v>
      </c>
      <c r="C145" t="s">
        <v>860</v>
      </c>
      <c r="D145">
        <v>299</v>
      </c>
      <c r="E145" t="s">
        <v>39</v>
      </c>
      <c r="F145" t="s">
        <v>1680</v>
      </c>
      <c r="G145" t="s">
        <v>1680</v>
      </c>
      <c r="H145" t="s">
        <v>596</v>
      </c>
      <c r="I145">
        <v>21250.7</v>
      </c>
      <c r="J145">
        <v>22873.56</v>
      </c>
      <c r="K145">
        <v>20134.14</v>
      </c>
      <c r="L145" t="str">
        <f>_xlfn.XLOOKUP(Per_Pupil_Spending_1[[#This Row],[School Name]],Maine_Schools[School Name],Maine_Schools[Comparison School Type], "Error")</f>
        <v>Non Charter</v>
      </c>
      <c r="M145" t="str">
        <f>_xlfn.XLOOKUP(Per_Pupil_Spending_1[[#This Row],[School Name]],Maine_Schools[School Name],Maine_Schools[Comparison Grade Span], "Error")</f>
        <v>PK-05</v>
      </c>
      <c r="N145">
        <f>_xlfn.XLOOKUP(Per_Pupil_Spending_1[[#This Row],[School Name]],ELA_New[School Name],ELA_New[Percentage of Students at Achievement Level],"")</f>
        <v>0.30120000000000002</v>
      </c>
      <c r="O145">
        <f>_xlfn.XLOOKUP(Per_Pupil_Spending_1[[#This Row],[School Name]],Math_New[School Name],Math_New[Percentage of Students at Achievement Level],"")</f>
        <v>0.59040000000000004</v>
      </c>
      <c r="P145">
        <f>_xlfn.XLOOKUP(Per_Pupil_Spending_1[[#This Row],[School Name]],Science_New[School Name],Science_New[Percentage of Students at Achievement Level],"")</f>
        <v>0.68</v>
      </c>
      <c r="Q145">
        <f>IFERROR((Per_Pupil_Spending_1[[#This Row],[ELA Score]]-MIN(Per_Pupil_Spending_1[ELA Score]))/(MAX(Per_Pupil_Spending_1[ELA Score])-MIN(Per_Pupil_Spending_1[ELA Score])),-1)</f>
        <v>0.21491893002766824</v>
      </c>
      <c r="R145">
        <f>IFERROR((Per_Pupil_Spending_1[[#This Row],[Math Score]]-MIN(Per_Pupil_Spending_1[Math Score]))/(MAX(Per_Pupil_Spending_1[Math Score])-MIN(Per_Pupil_Spending_1[Math Score])),-1)</f>
        <v>0.1786109403279536</v>
      </c>
      <c r="S145">
        <f>IFERROR((Per_Pupil_Spending_1[[#This Row],[Science Score]]-MIN(Per_Pupil_Spending_1[Science Score]))/(MAX(Per_Pupil_Spending_1[Science Score])-MIN(Per_Pupil_Spending_1[Science Score])),-1)</f>
        <v>0.21460422599700898</v>
      </c>
      <c r="T145" s="63">
        <f>IFERROR(Per_Pupil_Spending_1[[#This Row],[Amount]]/(1-Per_Pupil_Spending_1[[#This Row],[Percent Below Achievement ELA]]),"")</f>
        <v>30410.274756725819</v>
      </c>
      <c r="U145" s="63">
        <f>IFERROR(Per_Pupil_Spending_1[[#This Row],[Amount]]/(1-Per_Pupil_Spending_1[[#This Row],[Percent Below Achievement Math]]),"")</f>
        <v>51881.591796875007</v>
      </c>
      <c r="V145" s="63">
        <f>IFERROR(Per_Pupil_Spending_1[[#This Row],[Amount]]/(1-Per_Pupil_Spending_1[[#This Row],[Percent Below Achievement Science]]),"")</f>
        <v>66408.437500000015</v>
      </c>
      <c r="W145" s="63" t="b">
        <f>Per_Pupil_Spending_1[[#This Row],[ELA Score Normalized]]=-1</f>
        <v>0</v>
      </c>
      <c r="X145" s="63" t="b">
        <f>Per_Pupil_Spending_1[[#This Row],[Math Score Normalized]]=-1</f>
        <v>0</v>
      </c>
      <c r="Y145" s="63" t="b">
        <f>Per_Pupil_Spending_1[[#This Row],[Science Score Normalized]]=-1</f>
        <v>0</v>
      </c>
    </row>
    <row r="146" spans="1:25" hidden="1">
      <c r="A146" t="s">
        <v>570</v>
      </c>
      <c r="B146">
        <v>298</v>
      </c>
      <c r="C146" t="s">
        <v>860</v>
      </c>
      <c r="D146">
        <v>301</v>
      </c>
      <c r="E146" t="s">
        <v>119</v>
      </c>
      <c r="F146" t="s">
        <v>1680</v>
      </c>
      <c r="G146" t="s">
        <v>1680</v>
      </c>
      <c r="H146" t="s">
        <v>596</v>
      </c>
      <c r="I146">
        <v>24378.03</v>
      </c>
      <c r="J146">
        <v>22873.56</v>
      </c>
      <c r="K146">
        <v>20134.14</v>
      </c>
      <c r="L146" t="str">
        <f>_xlfn.XLOOKUP(Per_Pupil_Spending_1[[#This Row],[School Name]],Maine_Schools[School Name],Maine_Schools[Comparison School Type], "Error")</f>
        <v>Non Charter</v>
      </c>
      <c r="M146" t="str">
        <f>_xlfn.XLOOKUP(Per_Pupil_Spending_1[[#This Row],[School Name]],Maine_Schools[School Name],Maine_Schools[Comparison Grade Span], "Error")</f>
        <v>06-12</v>
      </c>
      <c r="N146">
        <f>_xlfn.XLOOKUP(Per_Pupil_Spending_1[[#This Row],[School Name]],ELA_New[School Name],ELA_New[Percentage of Students at Achievement Level],"")</f>
        <v>0.28029999999999999</v>
      </c>
      <c r="O146">
        <f>_xlfn.XLOOKUP(Per_Pupil_Spending_1[[#This Row],[School Name]],Math_New[School Name],Math_New[Percentage of Students at Achievement Level],"")</f>
        <v>0.38640000000000002</v>
      </c>
      <c r="P146">
        <f>_xlfn.XLOOKUP(Per_Pupil_Spending_1[[#This Row],[School Name]],Science_New[School Name],Science_New[Percentage of Students at Achievement Level],"")</f>
        <v>0.66100000000000003</v>
      </c>
      <c r="Q146">
        <f>IFERROR((Per_Pupil_Spending_1[[#This Row],[ELA Score]]-MIN(Per_Pupil_Spending_1[ELA Score]))/(MAX(Per_Pupil_Spending_1[ELA Score])-MIN(Per_Pupil_Spending_1[ELA Score])),-1)</f>
        <v>0.23938747847428965</v>
      </c>
      <c r="R146">
        <f>IFERROR((Per_Pupil_Spending_1[[#This Row],[Math Score]]-MIN(Per_Pupil_Spending_1[Math Score]))/(MAX(Per_Pupil_Spending_1[Math Score])-MIN(Per_Pupil_Spending_1[Math Score])),-1)</f>
        <v>0.13677540857086501</v>
      </c>
      <c r="S146">
        <f>IFERROR((Per_Pupil_Spending_1[[#This Row],[Science Score]]-MIN(Per_Pupil_Spending_1[Science Score]))/(MAX(Per_Pupil_Spending_1[Science Score])-MIN(Per_Pupil_Spending_1[Science Score])),-1)</f>
        <v>0.23238811692993913</v>
      </c>
      <c r="T146" s="63">
        <f>IFERROR(Per_Pupil_Spending_1[[#This Row],[Amount]]/(1-Per_Pupil_Spending_1[[#This Row],[Percent Below Achievement ELA]]),"")</f>
        <v>33872.488536890371</v>
      </c>
      <c r="U146" s="63">
        <f>IFERROR(Per_Pupil_Spending_1[[#This Row],[Amount]]/(1-Per_Pupil_Spending_1[[#This Row],[Percent Below Achievement Math]]),"")</f>
        <v>39729.514341590613</v>
      </c>
      <c r="V146" s="63">
        <f>IFERROR(Per_Pupil_Spending_1[[#This Row],[Amount]]/(1-Per_Pupil_Spending_1[[#This Row],[Percent Below Achievement Science]]),"")</f>
        <v>71911.592920353985</v>
      </c>
      <c r="W146" s="63" t="b">
        <f>Per_Pupil_Spending_1[[#This Row],[ELA Score Normalized]]=-1</f>
        <v>0</v>
      </c>
      <c r="X146" s="63" t="b">
        <f>Per_Pupil_Spending_1[[#This Row],[Math Score Normalized]]=-1</f>
        <v>0</v>
      </c>
      <c r="Y146" s="63" t="b">
        <f>Per_Pupil_Spending_1[[#This Row],[Science Score Normalized]]=-1</f>
        <v>0</v>
      </c>
    </row>
    <row r="147" spans="1:25" hidden="1">
      <c r="A147" t="s">
        <v>570</v>
      </c>
      <c r="B147">
        <v>298</v>
      </c>
      <c r="C147" t="s">
        <v>860</v>
      </c>
      <c r="D147">
        <v>301</v>
      </c>
      <c r="E147" t="s">
        <v>119</v>
      </c>
      <c r="F147" t="s">
        <v>1680</v>
      </c>
      <c r="G147" t="s">
        <v>1680</v>
      </c>
      <c r="H147" t="s">
        <v>596</v>
      </c>
      <c r="I147">
        <v>24378.03</v>
      </c>
      <c r="J147">
        <v>22873.56</v>
      </c>
      <c r="K147">
        <v>20134.14</v>
      </c>
      <c r="L147" t="str">
        <f>_xlfn.XLOOKUP(Per_Pupil_Spending_1[[#This Row],[School Name]],Maine_Schools[School Name],Maine_Schools[Comparison School Type], "Error")</f>
        <v>Non Charter</v>
      </c>
      <c r="M147" t="str">
        <f>_xlfn.XLOOKUP(Per_Pupil_Spending_1[[#This Row],[School Name]],Maine_Schools[School Name],Maine_Schools[Comparison Grade Span], "Error")</f>
        <v>06-12</v>
      </c>
      <c r="N147">
        <f>_xlfn.XLOOKUP(Per_Pupil_Spending_1[[#This Row],[School Name]],ELA_New[School Name],ELA_New[Percentage of Students at Achievement Level],"")</f>
        <v>0.28029999999999999</v>
      </c>
      <c r="O147">
        <f>_xlfn.XLOOKUP(Per_Pupil_Spending_1[[#This Row],[School Name]],Math_New[School Name],Math_New[Percentage of Students at Achievement Level],"")</f>
        <v>0.38640000000000002</v>
      </c>
      <c r="P147">
        <f>_xlfn.XLOOKUP(Per_Pupil_Spending_1[[#This Row],[School Name]],Science_New[School Name],Science_New[Percentage of Students at Achievement Level],"")</f>
        <v>0.66100000000000003</v>
      </c>
      <c r="Q147">
        <f>IFERROR((Per_Pupil_Spending_1[[#This Row],[ELA Score]]-MIN(Per_Pupil_Spending_1[ELA Score]))/(MAX(Per_Pupil_Spending_1[ELA Score])-MIN(Per_Pupil_Spending_1[ELA Score])),-1)</f>
        <v>0.23938747847428965</v>
      </c>
      <c r="R147">
        <f>IFERROR((Per_Pupil_Spending_1[[#This Row],[Math Score]]-MIN(Per_Pupil_Spending_1[Math Score]))/(MAX(Per_Pupil_Spending_1[Math Score])-MIN(Per_Pupil_Spending_1[Math Score])),-1)</f>
        <v>0.13677540857086501</v>
      </c>
      <c r="S147">
        <f>IFERROR((Per_Pupil_Spending_1[[#This Row],[Science Score]]-MIN(Per_Pupil_Spending_1[Science Score]))/(MAX(Per_Pupil_Spending_1[Science Score])-MIN(Per_Pupil_Spending_1[Science Score])),-1)</f>
        <v>0.23238811692993913</v>
      </c>
      <c r="T147" s="63">
        <f>IFERROR(Per_Pupil_Spending_1[[#This Row],[Amount]]/(1-Per_Pupil_Spending_1[[#This Row],[Percent Below Achievement ELA]]),"")</f>
        <v>33872.488536890371</v>
      </c>
      <c r="U147" s="63">
        <f>IFERROR(Per_Pupil_Spending_1[[#This Row],[Amount]]/(1-Per_Pupil_Spending_1[[#This Row],[Percent Below Achievement Math]]),"")</f>
        <v>39729.514341590613</v>
      </c>
      <c r="V147" s="63">
        <f>IFERROR(Per_Pupil_Spending_1[[#This Row],[Amount]]/(1-Per_Pupil_Spending_1[[#This Row],[Percent Below Achievement Science]]),"")</f>
        <v>71911.592920353985</v>
      </c>
      <c r="W147" s="63" t="b">
        <f>Per_Pupil_Spending_1[[#This Row],[ELA Score Normalized]]=-1</f>
        <v>0</v>
      </c>
      <c r="X147" s="63" t="b">
        <f>Per_Pupil_Spending_1[[#This Row],[Math Score Normalized]]=-1</f>
        <v>0</v>
      </c>
      <c r="Y147" s="63" t="b">
        <f>Per_Pupil_Spending_1[[#This Row],[Science Score Normalized]]=-1</f>
        <v>0</v>
      </c>
    </row>
    <row r="148" spans="1:25" hidden="1">
      <c r="A148" t="s">
        <v>570</v>
      </c>
      <c r="B148">
        <v>1058</v>
      </c>
      <c r="C148" t="s">
        <v>864</v>
      </c>
      <c r="D148">
        <v>1059</v>
      </c>
      <c r="E148" t="s">
        <v>224</v>
      </c>
      <c r="F148" t="s">
        <v>1680</v>
      </c>
      <c r="G148" t="s">
        <v>1680</v>
      </c>
      <c r="H148" t="s">
        <v>596</v>
      </c>
      <c r="I148">
        <v>36879.5</v>
      </c>
      <c r="J148">
        <v>36879.5</v>
      </c>
      <c r="K148">
        <v>20134.14</v>
      </c>
      <c r="L148" t="str">
        <f>_xlfn.XLOOKUP(Per_Pupil_Spending_1[[#This Row],[School Name]],Maine_Schools[School Name],Maine_Schools[Comparison School Type], "Error")</f>
        <v>Non Charter</v>
      </c>
      <c r="M148" t="str">
        <f>_xlfn.XLOOKUP(Per_Pupil_Spending_1[[#This Row],[School Name]],Maine_Schools[School Name],Maine_Schools[Comparison Grade Span], "Error")</f>
        <v>09-12</v>
      </c>
      <c r="N148">
        <f>_xlfn.XLOOKUP(Per_Pupil_Spending_1[[#This Row],[School Name]],ELA_New[School Name],ELA_New[Percentage of Students at Achievement Level],"")</f>
        <v>0.45</v>
      </c>
      <c r="O148" t="str">
        <f>_xlfn.XLOOKUP(Per_Pupil_Spending_1[[#This Row],[School Name]],Math_New[School Name],Math_New[Percentage of Students at Achievement Level],"")</f>
        <v/>
      </c>
      <c r="P148" t="str">
        <f>_xlfn.XLOOKUP(Per_Pupil_Spending_1[[#This Row],[School Name]],Science_New[School Name],Science_New[Percentage of Students at Achievement Level],"")</f>
        <v/>
      </c>
      <c r="Q148">
        <f>IFERROR((Per_Pupil_Spending_1[[#This Row],[ELA Score]]-MIN(Per_Pupil_Spending_1[ELA Score]))/(MAX(Per_Pupil_Spending_1[ELA Score])-MIN(Per_Pupil_Spending_1[ELA Score])),-1)</f>
        <v>0.47388903576248614</v>
      </c>
      <c r="R148">
        <f>IFERROR((Per_Pupil_Spending_1[[#This Row],[Math Score]]-MIN(Per_Pupil_Spending_1[Math Score]))/(MAX(Per_Pupil_Spending_1[Math Score])-MIN(Per_Pupil_Spending_1[Math Score])),-1)</f>
        <v>-1</v>
      </c>
      <c r="S148">
        <f>IFERROR((Per_Pupil_Spending_1[[#This Row],[Science Score]]-MIN(Per_Pupil_Spending_1[Science Score]))/(MAX(Per_Pupil_Spending_1[Science Score])-MIN(Per_Pupil_Spending_1[Science Score])),-1)</f>
        <v>-1</v>
      </c>
      <c r="T148" s="63">
        <f>IFERROR(Per_Pupil_Spending_1[[#This Row],[Amount]]/(1-Per_Pupil_Spending_1[[#This Row],[Percent Below Achievement ELA]]),"")</f>
        <v>67053.636363636353</v>
      </c>
      <c r="U148" s="63" t="str">
        <f>IFERROR(Per_Pupil_Spending_1[[#This Row],[Amount]]/(1-Per_Pupil_Spending_1[[#This Row],[Percent Below Achievement Math]]),"")</f>
        <v/>
      </c>
      <c r="V148" s="63" t="str">
        <f>IFERROR(Per_Pupil_Spending_1[[#This Row],[Amount]]/(1-Per_Pupil_Spending_1[[#This Row],[Percent Below Achievement Science]]),"")</f>
        <v/>
      </c>
      <c r="W148" s="63" t="b">
        <f>Per_Pupil_Spending_1[[#This Row],[ELA Score Normalized]]=-1</f>
        <v>0</v>
      </c>
      <c r="X148" s="63" t="b">
        <f>Per_Pupil_Spending_1[[#This Row],[Math Score Normalized]]=-1</f>
        <v>1</v>
      </c>
      <c r="Y148" s="63" t="b">
        <f>Per_Pupil_Spending_1[[#This Row],[Science Score Normalized]]=-1</f>
        <v>1</v>
      </c>
    </row>
    <row r="149" spans="1:25" hidden="1">
      <c r="A149" t="s">
        <v>570</v>
      </c>
      <c r="B149">
        <v>311</v>
      </c>
      <c r="C149" t="s">
        <v>865</v>
      </c>
      <c r="D149">
        <v>312</v>
      </c>
      <c r="E149" t="s">
        <v>227</v>
      </c>
      <c r="F149" t="s">
        <v>1680</v>
      </c>
      <c r="G149" t="s">
        <v>1680</v>
      </c>
      <c r="H149" t="s">
        <v>596</v>
      </c>
      <c r="I149">
        <v>36321.06</v>
      </c>
      <c r="J149">
        <v>36321.06</v>
      </c>
      <c r="K149">
        <v>20134.14</v>
      </c>
      <c r="L149" t="str">
        <f>_xlfn.XLOOKUP(Per_Pupil_Spending_1[[#This Row],[School Name]],Maine_Schools[School Name],Maine_Schools[Comparison School Type], "Error")</f>
        <v>Non Charter</v>
      </c>
      <c r="M149" t="str">
        <f>_xlfn.XLOOKUP(Per_Pupil_Spending_1[[#This Row],[School Name]],Maine_Schools[School Name],Maine_Schools[Comparison Grade Span], "Error")</f>
        <v>03-08</v>
      </c>
      <c r="N149">
        <f>_xlfn.XLOOKUP(Per_Pupil_Spending_1[[#This Row],[School Name]],ELA_New[School Name],ELA_New[Percentage of Students at Achievement Level],"")</f>
        <v>0.21210000000000001</v>
      </c>
      <c r="O149">
        <f>_xlfn.XLOOKUP(Per_Pupil_Spending_1[[#This Row],[School Name]],Math_New[School Name],Math_New[Percentage of Students at Achievement Level],"")</f>
        <v>0.68369999999999997</v>
      </c>
      <c r="P149">
        <f>_xlfn.XLOOKUP(Per_Pupil_Spending_1[[#This Row],[School Name]],Science_New[School Name],Science_New[Percentage of Students at Achievement Level],"")</f>
        <v>0.51349999999999996</v>
      </c>
      <c r="Q149">
        <f>IFERROR((Per_Pupil_Spending_1[[#This Row],[ELA Score]]-MIN(Per_Pupil_Spending_1[ELA Score]))/(MAX(Per_Pupil_Spending_1[ELA Score])-MIN(Per_Pupil_Spending_1[ELA Score])),-1)</f>
        <v>0.32579299327246558</v>
      </c>
      <c r="R149">
        <f>IFERROR((Per_Pupil_Spending_1[[#This Row],[Math Score]]-MIN(Per_Pupil_Spending_1[Math Score]))/(MAX(Per_Pupil_Spending_1[Math Score])-MIN(Per_Pupil_Spending_1[Math Score])),-1)</f>
        <v>0.3953248248438298</v>
      </c>
      <c r="S149">
        <f>IFERROR((Per_Pupil_Spending_1[[#This Row],[Science Score]]-MIN(Per_Pupil_Spending_1[Science Score]))/(MAX(Per_Pupil_Spending_1[Science Score])-MIN(Per_Pupil_Spending_1[Science Score])),-1)</f>
        <v>0.24126297446346809</v>
      </c>
      <c r="T149" s="63">
        <f>IFERROR(Per_Pupil_Spending_1[[#This Row],[Amount]]/(1-Per_Pupil_Spending_1[[#This Row],[Percent Below Achievement ELA]]),"")</f>
        <v>46098.565807843632</v>
      </c>
      <c r="U149" s="63">
        <f>IFERROR(Per_Pupil_Spending_1[[#This Row],[Amount]]/(1-Per_Pupil_Spending_1[[#This Row],[Percent Below Achievement Math]]),"")</f>
        <v>114831.04647486562</v>
      </c>
      <c r="V149" s="63">
        <f>IFERROR(Per_Pupil_Spending_1[[#This Row],[Amount]]/(1-Per_Pupil_Spending_1[[#This Row],[Percent Below Achievement Science]]),"")</f>
        <v>74657.882836587858</v>
      </c>
      <c r="W149" s="63" t="b">
        <f>Per_Pupil_Spending_1[[#This Row],[ELA Score Normalized]]=-1</f>
        <v>0</v>
      </c>
      <c r="X149" s="63" t="b">
        <f>Per_Pupil_Spending_1[[#This Row],[Math Score Normalized]]=-1</f>
        <v>0</v>
      </c>
      <c r="Y149" s="63" t="b">
        <f>Per_Pupil_Spending_1[[#This Row],[Science Score Normalized]]=-1</f>
        <v>0</v>
      </c>
    </row>
    <row r="150" spans="1:25" hidden="1">
      <c r="A150" t="s">
        <v>570</v>
      </c>
      <c r="B150">
        <v>1036</v>
      </c>
      <c r="C150" t="s">
        <v>873</v>
      </c>
      <c r="D150">
        <v>1037</v>
      </c>
      <c r="E150" t="s">
        <v>229</v>
      </c>
      <c r="F150" t="s">
        <v>1680</v>
      </c>
      <c r="G150" t="s">
        <v>1680</v>
      </c>
      <c r="H150" t="s">
        <v>596</v>
      </c>
      <c r="I150">
        <v>33356.370000000003</v>
      </c>
      <c r="J150">
        <v>33356.370000000003</v>
      </c>
      <c r="K150">
        <v>20134.14</v>
      </c>
      <c r="L150" t="str">
        <f>_xlfn.XLOOKUP(Per_Pupil_Spending_1[[#This Row],[School Name]],Maine_Schools[School Name],Maine_Schools[Comparison School Type], "Error")</f>
        <v>Non Charter</v>
      </c>
      <c r="M150" t="str">
        <f>_xlfn.XLOOKUP(Per_Pupil_Spending_1[[#This Row],[School Name]],Maine_Schools[School Name],Maine_Schools[Comparison Grade Span], "Error")</f>
        <v>09-12</v>
      </c>
      <c r="N150">
        <f>_xlfn.XLOOKUP(Per_Pupil_Spending_1[[#This Row],[School Name]],ELA_New[School Name],ELA_New[Percentage of Students at Achievement Level],"")</f>
        <v>0.1636</v>
      </c>
      <c r="O150">
        <f>_xlfn.XLOOKUP(Per_Pupil_Spending_1[[#This Row],[School Name]],Math_New[School Name],Math_New[Percentage of Students at Achievement Level],"")</f>
        <v>0.69369999999999998</v>
      </c>
      <c r="P150">
        <f>_xlfn.XLOOKUP(Per_Pupil_Spending_1[[#This Row],[School Name]],Science_New[School Name],Science_New[Percentage of Students at Achievement Level],"")</f>
        <v>0.56340000000000001</v>
      </c>
      <c r="Q150">
        <f>IFERROR((Per_Pupil_Spending_1[[#This Row],[ELA Score]]-MIN(Per_Pupil_Spending_1[ELA Score]))/(MAX(Per_Pupil_Spending_1[ELA Score])-MIN(Per_Pupil_Spending_1[ELA Score])),-1)</f>
        <v>0.28185067818099069</v>
      </c>
      <c r="R150">
        <f>IFERROR((Per_Pupil_Spending_1[[#This Row],[Math Score]]-MIN(Per_Pupil_Spending_1[Math Score]))/(MAX(Per_Pupil_Spending_1[Math Score])-MIN(Per_Pupil_Spending_1[Math Score])),-1)</f>
        <v>0.37490959057550832</v>
      </c>
      <c r="S150">
        <f>IFERROR((Per_Pupil_Spending_1[[#This Row],[Science Score]]-MIN(Per_Pupil_Spending_1[Science Score]))/(MAX(Per_Pupil_Spending_1[Science Score])-MIN(Per_Pupil_Spending_1[Science Score])),-1)</f>
        <v>0.24689372891411399</v>
      </c>
      <c r="T150" s="63">
        <f>IFERROR(Per_Pupil_Spending_1[[#This Row],[Amount]]/(1-Per_Pupil_Spending_1[[#This Row],[Percent Below Achievement ELA]]),"")</f>
        <v>39880.882352941175</v>
      </c>
      <c r="U150" s="63">
        <f>IFERROR(Per_Pupil_Spending_1[[#This Row],[Amount]]/(1-Per_Pupil_Spending_1[[#This Row],[Percent Below Achievement Math]]),"")</f>
        <v>108900.97943192949</v>
      </c>
      <c r="V150" s="63">
        <f>IFERROR(Per_Pupil_Spending_1[[#This Row],[Amount]]/(1-Per_Pupil_Spending_1[[#This Row],[Percent Below Achievement Science]]),"")</f>
        <v>76400.297755382504</v>
      </c>
      <c r="W150" s="63" t="b">
        <f>Per_Pupil_Spending_1[[#This Row],[ELA Score Normalized]]=-1</f>
        <v>0</v>
      </c>
      <c r="X150" s="63" t="b">
        <f>Per_Pupil_Spending_1[[#This Row],[Math Score Normalized]]=-1</f>
        <v>0</v>
      </c>
      <c r="Y150" s="63" t="b">
        <f>Per_Pupil_Spending_1[[#This Row],[Science Score Normalized]]=-1</f>
        <v>0</v>
      </c>
    </row>
    <row r="151" spans="1:25" hidden="1">
      <c r="A151" t="s">
        <v>570</v>
      </c>
      <c r="B151">
        <v>319</v>
      </c>
      <c r="C151" t="s">
        <v>874</v>
      </c>
      <c r="D151">
        <v>320</v>
      </c>
      <c r="E151" t="s">
        <v>501</v>
      </c>
      <c r="F151" t="s">
        <v>1680</v>
      </c>
      <c r="G151" t="s">
        <v>1680</v>
      </c>
      <c r="H151" t="s">
        <v>596</v>
      </c>
      <c r="I151">
        <v>23925.86</v>
      </c>
      <c r="J151">
        <v>23925.86</v>
      </c>
      <c r="K151">
        <v>20134.14</v>
      </c>
      <c r="L151" t="str">
        <f>_xlfn.XLOOKUP(Per_Pupil_Spending_1[[#This Row],[School Name]],Maine_Schools[School Name],Maine_Schools[Comparison School Type], "Error")</f>
        <v>Non Charter</v>
      </c>
      <c r="M151" t="str">
        <f>_xlfn.XLOOKUP(Per_Pupil_Spending_1[[#This Row],[School Name]],Maine_Schools[School Name],Maine_Schools[Comparison Grade Span], "Error")</f>
        <v>03-08</v>
      </c>
      <c r="N151">
        <f>_xlfn.XLOOKUP(Per_Pupil_Spending_1[[#This Row],[School Name]],ELA_New[School Name],ELA_New[Percentage of Students at Achievement Level],"")</f>
        <v>0.26319999999999999</v>
      </c>
      <c r="O151">
        <f>_xlfn.XLOOKUP(Per_Pupil_Spending_1[[#This Row],[School Name]],Math_New[School Name],Math_New[Percentage of Students at Achievement Level],"")</f>
        <v>0.69469999999999998</v>
      </c>
      <c r="P151">
        <f>_xlfn.XLOOKUP(Per_Pupil_Spending_1[[#This Row],[School Name]],Science_New[School Name],Science_New[Percentage of Students at Achievement Level],"")</f>
        <v>0.58620000000000005</v>
      </c>
      <c r="Q151">
        <f>IFERROR((Per_Pupil_Spending_1[[#This Row],[ELA Score]]-MIN(Per_Pupil_Spending_1[ELA Score]))/(MAX(Per_Pupil_Spending_1[ELA Score])-MIN(Per_Pupil_Spending_1[ELA Score])),-1)</f>
        <v>0.22949449150398429</v>
      </c>
      <c r="R151">
        <f>IFERROR((Per_Pupil_Spending_1[[#This Row],[Math Score]]-MIN(Per_Pupil_Spending_1[Math Score]))/(MAX(Per_Pupil_Spending_1[Math Score])-MIN(Per_Pupil_Spending_1[Math Score])),-1)</f>
        <v>0.26979600676423665</v>
      </c>
      <c r="S151">
        <f>IFERROR((Per_Pupil_Spending_1[[#This Row],[Science Score]]-MIN(Per_Pupil_Spending_1[Science Score]))/(MAX(Per_Pupil_Spending_1[Science Score])-MIN(Per_Pupil_Spending_1[Science Score])),-1)</f>
        <v>0.18684955965912992</v>
      </c>
      <c r="T151" s="63">
        <f>IFERROR(Per_Pupil_Spending_1[[#This Row],[Amount]]/(1-Per_Pupil_Spending_1[[#This Row],[Percent Below Achievement ELA]]),"")</f>
        <v>32472.665580890338</v>
      </c>
      <c r="U151" s="63">
        <f>IFERROR(Per_Pupil_Spending_1[[#This Row],[Amount]]/(1-Per_Pupil_Spending_1[[#This Row],[Percent Below Achievement Math]]),"")</f>
        <v>78368.358991156245</v>
      </c>
      <c r="V151" s="63">
        <f>IFERROR(Per_Pupil_Spending_1[[#This Row],[Amount]]/(1-Per_Pupil_Spending_1[[#This Row],[Percent Below Achievement Science]]),"")</f>
        <v>57819.864668922193</v>
      </c>
      <c r="W151" s="63" t="b">
        <f>Per_Pupil_Spending_1[[#This Row],[ELA Score Normalized]]=-1</f>
        <v>0</v>
      </c>
      <c r="X151" s="63" t="b">
        <f>Per_Pupil_Spending_1[[#This Row],[Math Score Normalized]]=-1</f>
        <v>0</v>
      </c>
      <c r="Y151" s="63" t="b">
        <f>Per_Pupil_Spending_1[[#This Row],[Science Score Normalized]]=-1</f>
        <v>0</v>
      </c>
    </row>
    <row r="152" spans="1:25" hidden="1">
      <c r="A152" t="s">
        <v>570</v>
      </c>
      <c r="B152">
        <v>1735</v>
      </c>
      <c r="C152" t="s">
        <v>876</v>
      </c>
      <c r="D152">
        <v>738</v>
      </c>
      <c r="E152" t="s">
        <v>343</v>
      </c>
      <c r="F152" t="s">
        <v>1680</v>
      </c>
      <c r="G152" t="s">
        <v>1680</v>
      </c>
      <c r="H152" t="s">
        <v>596</v>
      </c>
      <c r="I152">
        <v>30830.03</v>
      </c>
      <c r="J152">
        <v>30830.03</v>
      </c>
      <c r="K152">
        <v>20134.14</v>
      </c>
      <c r="L152" t="str">
        <f>_xlfn.XLOOKUP(Per_Pupil_Spending_1[[#This Row],[School Name]],Maine_Schools[School Name],Maine_Schools[Comparison School Type], "Error")</f>
        <v>Non Charter</v>
      </c>
      <c r="M152" t="str">
        <f>_xlfn.XLOOKUP(Per_Pupil_Spending_1[[#This Row],[School Name]],Maine_Schools[School Name],Maine_Schools[Comparison Grade Span], "Error")</f>
        <v>03-08</v>
      </c>
      <c r="N152">
        <f>_xlfn.XLOOKUP(Per_Pupil_Spending_1[[#This Row],[School Name]],ELA_New[School Name],ELA_New[Percentage of Students at Achievement Level],"")</f>
        <v>0.2034</v>
      </c>
      <c r="O152">
        <f>_xlfn.XLOOKUP(Per_Pupil_Spending_1[[#This Row],[School Name]],Math_New[School Name],Math_New[Percentage of Students at Achievement Level],"")</f>
        <v>0.67800000000000005</v>
      </c>
      <c r="P152">
        <f>_xlfn.XLOOKUP(Per_Pupil_Spending_1[[#This Row],[School Name]],Science_New[School Name],Science_New[Percentage of Students at Achievement Level],"")</f>
        <v>0.3125</v>
      </c>
      <c r="Q152">
        <f>IFERROR((Per_Pupil_Spending_1[[#This Row],[ELA Score]]-MIN(Per_Pupil_Spending_1[ELA Score]))/(MAX(Per_Pupil_Spending_1[ELA Score])-MIN(Per_Pupil_Spending_1[ELA Score])),-1)</f>
        <v>0.27351929665325003</v>
      </c>
      <c r="R152">
        <f>IFERROR((Per_Pupil_Spending_1[[#This Row],[Math Score]]-MIN(Per_Pupil_Spending_1[Math Score]))/(MAX(Per_Pupil_Spending_1[Math Score])-MIN(Per_Pupil_Spending_1[Math Score])),-1)</f>
        <v>0.32961945742884002</v>
      </c>
      <c r="S152">
        <f>IFERROR((Per_Pupil_Spending_1[[#This Row],[Science Score]]-MIN(Per_Pupil_Spending_1[Science Score]))/(MAX(Per_Pupil_Spending_1[Science Score])-MIN(Per_Pupil_Spending_1[Science Score])),-1)</f>
        <v>0.14491597151728725</v>
      </c>
      <c r="T152" s="63">
        <f>IFERROR(Per_Pupil_Spending_1[[#This Row],[Amount]]/(1-Per_Pupil_Spending_1[[#This Row],[Percent Below Achievement ELA]]),"")</f>
        <v>38702.021089630929</v>
      </c>
      <c r="U152" s="63">
        <f>IFERROR(Per_Pupil_Spending_1[[#This Row],[Amount]]/(1-Per_Pupil_Spending_1[[#This Row],[Percent Below Achievement Math]]),"")</f>
        <v>95745.434782608703</v>
      </c>
      <c r="V152" s="63">
        <f>IFERROR(Per_Pupil_Spending_1[[#This Row],[Amount]]/(1-Per_Pupil_Spending_1[[#This Row],[Percent Below Achievement Science]]),"")</f>
        <v>44843.68</v>
      </c>
      <c r="W152" s="63" t="b">
        <f>Per_Pupil_Spending_1[[#This Row],[ELA Score Normalized]]=-1</f>
        <v>0</v>
      </c>
      <c r="X152" s="63" t="b">
        <f>Per_Pupil_Spending_1[[#This Row],[Math Score Normalized]]=-1</f>
        <v>0</v>
      </c>
      <c r="Y152" s="63" t="b">
        <f>Per_Pupil_Spending_1[[#This Row],[Science Score Normalized]]=-1</f>
        <v>0</v>
      </c>
    </row>
    <row r="153" spans="1:25" hidden="1">
      <c r="A153" t="s">
        <v>570</v>
      </c>
      <c r="B153">
        <v>342</v>
      </c>
      <c r="C153" t="s">
        <v>878</v>
      </c>
      <c r="D153">
        <v>344</v>
      </c>
      <c r="E153" t="s">
        <v>264</v>
      </c>
      <c r="F153" t="s">
        <v>1680</v>
      </c>
      <c r="G153" t="s">
        <v>1680</v>
      </c>
      <c r="H153" t="s">
        <v>596</v>
      </c>
      <c r="I153">
        <v>18873.86</v>
      </c>
      <c r="J153">
        <v>18873.86</v>
      </c>
      <c r="K153">
        <v>20134.14</v>
      </c>
      <c r="L153" t="str">
        <f>_xlfn.XLOOKUP(Per_Pupil_Spending_1[[#This Row],[School Name]],Maine_Schools[School Name],Maine_Schools[Comparison School Type], "Error")</f>
        <v>Non Charter</v>
      </c>
      <c r="M153" t="str">
        <f>_xlfn.XLOOKUP(Per_Pupil_Spending_1[[#This Row],[School Name]],Maine_Schools[School Name],Maine_Schools[Comparison Grade Span], "Error")</f>
        <v>03-08</v>
      </c>
      <c r="N153">
        <f>_xlfn.XLOOKUP(Per_Pupil_Spending_1[[#This Row],[School Name]],ELA_New[School Name],ELA_New[Percentage of Students at Achievement Level],"")</f>
        <v>0.29909999999999998</v>
      </c>
      <c r="O153">
        <f>_xlfn.XLOOKUP(Per_Pupil_Spending_1[[#This Row],[School Name]],Math_New[School Name],Math_New[Percentage of Students at Achievement Level],"")</f>
        <v>0.52680000000000005</v>
      </c>
      <c r="P153">
        <f>_xlfn.XLOOKUP(Per_Pupil_Spending_1[[#This Row],[School Name]],Science_New[School Name],Science_New[Percentage of Students at Achievement Level],"")</f>
        <v>0.65280000000000005</v>
      </c>
      <c r="Q153">
        <f>IFERROR((Per_Pupil_Spending_1[[#This Row],[ELA Score]]-MIN(Per_Pupil_Spending_1[ELA Score]))/(MAX(Per_Pupil_Spending_1[ELA Score])-MIN(Per_Pupil_Spending_1[ELA Score])),-1)</f>
        <v>0.19030885444395812</v>
      </c>
      <c r="R153">
        <f>IFERROR((Per_Pupil_Spending_1[[#This Row],[Math Score]]-MIN(Per_Pupil_Spending_1[Math Score]))/(MAX(Per_Pupil_Spending_1[Math Score])-MIN(Per_Pupil_Spending_1[Math Score])),-1)</f>
        <v>0.13731271613469861</v>
      </c>
      <c r="S153">
        <f>IFERROR((Per_Pupil_Spending_1[[#This Row],[Science Score]]-MIN(Per_Pupil_Spending_1[Science Score]))/(MAX(Per_Pupil_Spending_1[Science Score])-MIN(Per_Pupil_Spending_1[Science Score])),-1)</f>
        <v>0.17566936062874536</v>
      </c>
      <c r="T153" s="63">
        <f>IFERROR(Per_Pupil_Spending_1[[#This Row],[Amount]]/(1-Per_Pupil_Spending_1[[#This Row],[Percent Below Achievement ELA]]),"")</f>
        <v>26928.035383078895</v>
      </c>
      <c r="U153" s="63">
        <f>IFERROR(Per_Pupil_Spending_1[[#This Row],[Amount]]/(1-Per_Pupil_Spending_1[[#This Row],[Percent Below Achievement Math]]),"")</f>
        <v>39885.587489433645</v>
      </c>
      <c r="V153" s="63">
        <f>IFERROR(Per_Pupil_Spending_1[[#This Row],[Amount]]/(1-Per_Pupil_Spending_1[[#This Row],[Percent Below Achievement Science]]),"")</f>
        <v>54360.195852534569</v>
      </c>
      <c r="W153" s="63" t="b">
        <f>Per_Pupil_Spending_1[[#This Row],[ELA Score Normalized]]=-1</f>
        <v>0</v>
      </c>
      <c r="X153" s="63" t="b">
        <f>Per_Pupil_Spending_1[[#This Row],[Math Score Normalized]]=-1</f>
        <v>0</v>
      </c>
      <c r="Y153" s="63" t="b">
        <f>Per_Pupil_Spending_1[[#This Row],[Science Score Normalized]]=-1</f>
        <v>0</v>
      </c>
    </row>
    <row r="154" spans="1:25" hidden="1">
      <c r="A154" t="s">
        <v>570</v>
      </c>
      <c r="B154">
        <v>345</v>
      </c>
      <c r="C154" t="s">
        <v>880</v>
      </c>
      <c r="D154">
        <v>346</v>
      </c>
      <c r="E154" t="s">
        <v>30</v>
      </c>
      <c r="F154" t="s">
        <v>1680</v>
      </c>
      <c r="G154" t="s">
        <v>1680</v>
      </c>
      <c r="H154" t="s">
        <v>596</v>
      </c>
      <c r="I154">
        <v>26899.32</v>
      </c>
      <c r="J154">
        <v>26899.32</v>
      </c>
      <c r="K154">
        <v>20134.14</v>
      </c>
      <c r="L154" t="str">
        <f>_xlfn.XLOOKUP(Per_Pupil_Spending_1[[#This Row],[School Name]],Maine_Schools[School Name],Maine_Schools[Comparison School Type], "Error")</f>
        <v>Non Charter</v>
      </c>
      <c r="M154" t="str">
        <f>_xlfn.XLOOKUP(Per_Pupil_Spending_1[[#This Row],[School Name]],Maine_Schools[School Name],Maine_Schools[Comparison Grade Span], "Error")</f>
        <v>03-08</v>
      </c>
      <c r="N154">
        <f>_xlfn.XLOOKUP(Per_Pupil_Spending_1[[#This Row],[School Name]],ELA_New[School Name],ELA_New[Percentage of Students at Achievement Level],"")</f>
        <v>0.35420000000000001</v>
      </c>
      <c r="O154">
        <f>_xlfn.XLOOKUP(Per_Pupil_Spending_1[[#This Row],[School Name]],Math_New[School Name],Math_New[Percentage of Students at Achievement Level],"")</f>
        <v>0.1875</v>
      </c>
      <c r="P154" t="str">
        <f>_xlfn.XLOOKUP(Per_Pupil_Spending_1[[#This Row],[School Name]],Science_New[School Name],Science_New[Percentage of Students at Achievement Level],"")</f>
        <v/>
      </c>
      <c r="Q154">
        <f>IFERROR((Per_Pupil_Spending_1[[#This Row],[ELA Score]]-MIN(Per_Pupil_Spending_1[ELA Score]))/(MAX(Per_Pupil_Spending_1[ELA Score])-MIN(Per_Pupil_Spending_1[ELA Score])),-1)</f>
        <v>0.29437273744799247</v>
      </c>
      <c r="R154">
        <f>IFERROR((Per_Pupil_Spending_1[[#This Row],[Math Score]]-MIN(Per_Pupil_Spending_1[Math Score]))/(MAX(Per_Pupil_Spending_1[Math Score])-MIN(Per_Pupil_Spending_1[Math Score])),-1)</f>
        <v>0.11397581235940221</v>
      </c>
      <c r="S154">
        <f>IFERROR((Per_Pupil_Spending_1[[#This Row],[Science Score]]-MIN(Per_Pupil_Spending_1[Science Score]))/(MAX(Per_Pupil_Spending_1[Science Score])-MIN(Per_Pupil_Spending_1[Science Score])),-1)</f>
        <v>-1</v>
      </c>
      <c r="T154" s="63">
        <f>IFERROR(Per_Pupil_Spending_1[[#This Row],[Amount]]/(1-Per_Pupil_Spending_1[[#This Row],[Percent Below Achievement ELA]]),"")</f>
        <v>41652.709817280898</v>
      </c>
      <c r="U154" s="63">
        <f>IFERROR(Per_Pupil_Spending_1[[#This Row],[Amount]]/(1-Per_Pupil_Spending_1[[#This Row],[Percent Below Achievement Math]]),"")</f>
        <v>33106.855384615381</v>
      </c>
      <c r="V154" s="63" t="str">
        <f>IFERROR(Per_Pupil_Spending_1[[#This Row],[Amount]]/(1-Per_Pupil_Spending_1[[#This Row],[Percent Below Achievement Science]]),"")</f>
        <v/>
      </c>
      <c r="W154" s="63" t="b">
        <f>Per_Pupil_Spending_1[[#This Row],[ELA Score Normalized]]=-1</f>
        <v>0</v>
      </c>
      <c r="X154" s="63" t="b">
        <f>Per_Pupil_Spending_1[[#This Row],[Math Score Normalized]]=-1</f>
        <v>0</v>
      </c>
      <c r="Y154" s="63" t="b">
        <f>Per_Pupil_Spending_1[[#This Row],[Science Score Normalized]]=-1</f>
        <v>1</v>
      </c>
    </row>
    <row r="155" spans="1:25" hidden="1">
      <c r="A155" t="s">
        <v>570</v>
      </c>
      <c r="B155">
        <v>349</v>
      </c>
      <c r="C155" t="s">
        <v>882</v>
      </c>
      <c r="D155">
        <v>350</v>
      </c>
      <c r="E155" t="s">
        <v>231</v>
      </c>
      <c r="F155" t="s">
        <v>1680</v>
      </c>
      <c r="G155" t="s">
        <v>1680</v>
      </c>
      <c r="H155" t="s">
        <v>596</v>
      </c>
      <c r="I155">
        <v>32500.720000000001</v>
      </c>
      <c r="J155">
        <v>32500.720000000001</v>
      </c>
      <c r="K155">
        <v>20134.14</v>
      </c>
      <c r="L155" t="str">
        <f>_xlfn.XLOOKUP(Per_Pupil_Spending_1[[#This Row],[School Name]],Maine_Schools[School Name],Maine_Schools[Comparison School Type], "Error")</f>
        <v>Non Charter</v>
      </c>
      <c r="M155" t="str">
        <f>_xlfn.XLOOKUP(Per_Pupil_Spending_1[[#This Row],[School Name]],Maine_Schools[School Name],Maine_Schools[Comparison Grade Span], "Error")</f>
        <v>03-08</v>
      </c>
      <c r="N155">
        <f>_xlfn.XLOOKUP(Per_Pupil_Spending_1[[#This Row],[School Name]],ELA_New[School Name],ELA_New[Percentage of Students at Achievement Level],"")</f>
        <v>0.27779999999999999</v>
      </c>
      <c r="O155">
        <f>_xlfn.XLOOKUP(Per_Pupil_Spending_1[[#This Row],[School Name]],Math_New[School Name],Math_New[Percentage of Students at Achievement Level],"")</f>
        <v>0.55559999999999998</v>
      </c>
      <c r="P155">
        <f>_xlfn.XLOOKUP(Per_Pupil_Spending_1[[#This Row],[School Name]],Science_New[School Name],Science_New[Percentage of Students at Achievement Level],"")</f>
        <v>0.58330000000000004</v>
      </c>
      <c r="Q155">
        <f>IFERROR((Per_Pupil_Spending_1[[#This Row],[ELA Score]]-MIN(Per_Pupil_Spending_1[ELA Score]))/(MAX(Per_Pupil_Spending_1[ELA Score])-MIN(Per_Pupil_Spending_1[ELA Score])),-1)</f>
        <v>0.31804591645635372</v>
      </c>
      <c r="R155">
        <f>IFERROR((Per_Pupil_Spending_1[[#This Row],[Math Score]]-MIN(Per_Pupil_Spending_1[Math Score]))/(MAX(Per_Pupil_Spending_1[Math Score])-MIN(Per_Pupil_Spending_1[Math Score])),-1)</f>
        <v>0.25177563295297856</v>
      </c>
      <c r="S155">
        <f>IFERROR((Per_Pupil_Spending_1[[#This Row],[Science Score]]-MIN(Per_Pupil_Spending_1[Science Score]))/(MAX(Per_Pupil_Spending_1[Science Score])-MIN(Per_Pupil_Spending_1[Science Score])),-1)</f>
        <v>0.25204871611316476</v>
      </c>
      <c r="T155" s="63">
        <f>IFERROR(Per_Pupil_Spending_1[[#This Row],[Amount]]/(1-Per_Pupil_Spending_1[[#This Row],[Percent Below Achievement ELA]]),"")</f>
        <v>45002.381611741905</v>
      </c>
      <c r="U155" s="63">
        <f>IFERROR(Per_Pupil_Spending_1[[#This Row],[Amount]]/(1-Per_Pupil_Spending_1[[#This Row],[Percent Below Achievement Math]]),"")</f>
        <v>73133.933393339335</v>
      </c>
      <c r="V155" s="63">
        <f>IFERROR(Per_Pupil_Spending_1[[#This Row],[Amount]]/(1-Per_Pupil_Spending_1[[#This Row],[Percent Below Achievement Science]]),"")</f>
        <v>77995.488360931136</v>
      </c>
      <c r="W155" s="63" t="b">
        <f>Per_Pupil_Spending_1[[#This Row],[ELA Score Normalized]]=-1</f>
        <v>0</v>
      </c>
      <c r="X155" s="63" t="b">
        <f>Per_Pupil_Spending_1[[#This Row],[Math Score Normalized]]=-1</f>
        <v>0</v>
      </c>
      <c r="Y155" s="63" t="b">
        <f>Per_Pupil_Spending_1[[#This Row],[Science Score Normalized]]=-1</f>
        <v>0</v>
      </c>
    </row>
    <row r="156" spans="1:25" hidden="1">
      <c r="A156" t="s">
        <v>570</v>
      </c>
      <c r="B156">
        <v>351</v>
      </c>
      <c r="C156" t="s">
        <v>884</v>
      </c>
      <c r="D156">
        <v>352</v>
      </c>
      <c r="E156" t="s">
        <v>508</v>
      </c>
      <c r="F156" t="s">
        <v>1680</v>
      </c>
      <c r="G156" t="s">
        <v>1680</v>
      </c>
      <c r="H156" t="s">
        <v>596</v>
      </c>
      <c r="I156">
        <v>26552.46</v>
      </c>
      <c r="J156">
        <v>26552.46</v>
      </c>
      <c r="K156">
        <v>20134.14</v>
      </c>
      <c r="L156" t="str">
        <f>_xlfn.XLOOKUP(Per_Pupil_Spending_1[[#This Row],[School Name]],Maine_Schools[School Name],Maine_Schools[Comparison School Type], "Error")</f>
        <v>Non Charter</v>
      </c>
      <c r="M156" t="str">
        <f>_xlfn.XLOOKUP(Per_Pupil_Spending_1[[#This Row],[School Name]],Maine_Schools[School Name],Maine_Schools[Comparison Grade Span], "Error")</f>
        <v>03-08</v>
      </c>
      <c r="N156">
        <f>_xlfn.XLOOKUP(Per_Pupil_Spending_1[[#This Row],[School Name]],ELA_New[School Name],ELA_New[Percentage of Students at Achievement Level],"")</f>
        <v>0.18179999999999999</v>
      </c>
      <c r="O156">
        <f>_xlfn.XLOOKUP(Per_Pupil_Spending_1[[#This Row],[School Name]],Math_New[School Name],Math_New[Percentage of Students at Achievement Level],"")</f>
        <v>0.70450000000000002</v>
      </c>
      <c r="P156">
        <f>_xlfn.XLOOKUP(Per_Pupil_Spending_1[[#This Row],[School Name]],Science_New[School Name],Science_New[Percentage of Students at Achievement Level],"")</f>
        <v>0.5</v>
      </c>
      <c r="Q156">
        <f>IFERROR((Per_Pupil_Spending_1[[#This Row],[ELA Score]]-MIN(Per_Pupil_Spending_1[ELA Score]))/(MAX(Per_Pupil_Spending_1[ELA Score])-MIN(Per_Pupil_Spending_1[ELA Score])),-1)</f>
        <v>0.22935045912711677</v>
      </c>
      <c r="R156">
        <f>IFERROR((Per_Pupil_Spending_1[[#This Row],[Math Score]]-MIN(Per_Pupil_Spending_1[Math Score]))/(MAX(Per_Pupil_Spending_1[Math Score])-MIN(Per_Pupil_Spending_1[Math Score])),-1)</f>
        <v>0.30934424622475543</v>
      </c>
      <c r="S156">
        <f>IFERROR((Per_Pupil_Spending_1[[#This Row],[Science Score]]-MIN(Per_Pupil_Spending_1[Science Score]))/(MAX(Per_Pupil_Spending_1[Science Score])-MIN(Per_Pupil_Spending_1[Science Score])),-1)</f>
        <v>0.17161283539057939</v>
      </c>
      <c r="T156" s="63">
        <f>IFERROR(Per_Pupil_Spending_1[[#This Row],[Amount]]/(1-Per_Pupil_Spending_1[[#This Row],[Percent Below Achievement ELA]]),"")</f>
        <v>32452.285504766558</v>
      </c>
      <c r="U156" s="63">
        <f>IFERROR(Per_Pupil_Spending_1[[#This Row],[Amount]]/(1-Per_Pupil_Spending_1[[#This Row],[Percent Below Achievement Math]]),"")</f>
        <v>89856.040609137053</v>
      </c>
      <c r="V156" s="63">
        <f>IFERROR(Per_Pupil_Spending_1[[#This Row],[Amount]]/(1-Per_Pupil_Spending_1[[#This Row],[Percent Below Achievement Science]]),"")</f>
        <v>53104.92</v>
      </c>
      <c r="W156" s="63" t="b">
        <f>Per_Pupil_Spending_1[[#This Row],[ELA Score Normalized]]=-1</f>
        <v>0</v>
      </c>
      <c r="X156" s="63" t="b">
        <f>Per_Pupil_Spending_1[[#This Row],[Math Score Normalized]]=-1</f>
        <v>0</v>
      </c>
      <c r="Y156" s="63" t="b">
        <f>Per_Pupil_Spending_1[[#This Row],[Science Score Normalized]]=-1</f>
        <v>0</v>
      </c>
    </row>
    <row r="157" spans="1:25" hidden="1">
      <c r="A157" t="s">
        <v>570</v>
      </c>
      <c r="B157">
        <v>353</v>
      </c>
      <c r="C157" t="s">
        <v>885</v>
      </c>
      <c r="D157">
        <v>354</v>
      </c>
      <c r="E157" t="s">
        <v>509</v>
      </c>
      <c r="F157" t="s">
        <v>1680</v>
      </c>
      <c r="G157" t="s">
        <v>1680</v>
      </c>
      <c r="H157" t="s">
        <v>596</v>
      </c>
      <c r="I157">
        <v>23680.03</v>
      </c>
      <c r="J157">
        <v>23680.03</v>
      </c>
      <c r="K157">
        <v>20134.14</v>
      </c>
      <c r="L157" t="str">
        <f>_xlfn.XLOOKUP(Per_Pupil_Spending_1[[#This Row],[School Name]],Maine_Schools[School Name],Maine_Schools[Comparison School Type], "Error")</f>
        <v>Non Charter</v>
      </c>
      <c r="M157" t="str">
        <f>_xlfn.XLOOKUP(Per_Pupil_Spending_1[[#This Row],[School Name]],Maine_Schools[School Name],Maine_Schools[Comparison Grade Span], "Error")</f>
        <v>03-08</v>
      </c>
      <c r="N157">
        <f>_xlfn.XLOOKUP(Per_Pupil_Spending_1[[#This Row],[School Name]],ELA_New[School Name],ELA_New[Percentage of Students at Achievement Level],"")</f>
        <v>0.43180000000000002</v>
      </c>
      <c r="O157">
        <f>_xlfn.XLOOKUP(Per_Pupil_Spending_1[[#This Row],[School Name]],Math_New[School Name],Math_New[Percentage of Students at Achievement Level],"")</f>
        <v>0.56820000000000004</v>
      </c>
      <c r="P157" t="str">
        <f>_xlfn.XLOOKUP(Per_Pupil_Spending_1[[#This Row],[School Name]],Science_New[School Name],Science_New[Percentage of Students at Achievement Level],"")</f>
        <v/>
      </c>
      <c r="Q157">
        <f>IFERROR((Per_Pupil_Spending_1[[#This Row],[ELA Score]]-MIN(Per_Pupil_Spending_1[ELA Score]))/(MAX(Per_Pupil_Spending_1[ELA Score])-MIN(Per_Pupil_Spending_1[ELA Score])),-1)</f>
        <v>0.29453393837751912</v>
      </c>
      <c r="R157">
        <f>IFERROR((Per_Pupil_Spending_1[[#This Row],[Math Score]]-MIN(Per_Pupil_Spending_1[Math Score]))/(MAX(Per_Pupil_Spending_1[Math Score])-MIN(Per_Pupil_Spending_1[Math Score])),-1)</f>
        <v>0.18879668950364981</v>
      </c>
      <c r="S157">
        <f>IFERROR((Per_Pupil_Spending_1[[#This Row],[Science Score]]-MIN(Per_Pupil_Spending_1[Science Score]))/(MAX(Per_Pupil_Spending_1[Science Score])-MIN(Per_Pupil_Spending_1[Science Score])),-1)</f>
        <v>-1</v>
      </c>
      <c r="T157" s="63">
        <f>IFERROR(Per_Pupil_Spending_1[[#This Row],[Amount]]/(1-Per_Pupil_Spending_1[[#This Row],[Percent Below Achievement ELA]]),"")</f>
        <v>41675.519183386124</v>
      </c>
      <c r="U157" s="63">
        <f>IFERROR(Per_Pupil_Spending_1[[#This Row],[Amount]]/(1-Per_Pupil_Spending_1[[#This Row],[Percent Below Achievement Math]]),"")</f>
        <v>54840.2732746642</v>
      </c>
      <c r="V157" s="63" t="str">
        <f>IFERROR(Per_Pupil_Spending_1[[#This Row],[Amount]]/(1-Per_Pupil_Spending_1[[#This Row],[Percent Below Achievement Science]]),"")</f>
        <v/>
      </c>
      <c r="W157" s="63" t="b">
        <f>Per_Pupil_Spending_1[[#This Row],[ELA Score Normalized]]=-1</f>
        <v>0</v>
      </c>
      <c r="X157" s="63" t="b">
        <f>Per_Pupil_Spending_1[[#This Row],[Math Score Normalized]]=-1</f>
        <v>0</v>
      </c>
      <c r="Y157" s="63" t="b">
        <f>Per_Pupil_Spending_1[[#This Row],[Science Score Normalized]]=-1</f>
        <v>1</v>
      </c>
    </row>
    <row r="158" spans="1:25" hidden="1">
      <c r="A158" t="s">
        <v>570</v>
      </c>
      <c r="B158">
        <v>1013</v>
      </c>
      <c r="C158" t="s">
        <v>678</v>
      </c>
      <c r="D158">
        <v>1014</v>
      </c>
      <c r="E158" s="41" t="s">
        <v>210</v>
      </c>
      <c r="F158" t="s">
        <v>1680</v>
      </c>
      <c r="G158" t="s">
        <v>1680</v>
      </c>
      <c r="H158" t="s">
        <v>596</v>
      </c>
      <c r="I158">
        <v>61720.77</v>
      </c>
      <c r="J158">
        <v>61720.77</v>
      </c>
      <c r="K158">
        <v>20134.14</v>
      </c>
      <c r="L158" t="str">
        <f>_xlfn.XLOOKUP(Per_Pupil_Spending_1[[#This Row],[School Name]],Maine_Schools[School Name],Maine_Schools[Comparison School Type], "Error")</f>
        <v>Non Charter</v>
      </c>
      <c r="M158" t="str">
        <f>_xlfn.XLOOKUP(Per_Pupil_Spending_1[[#This Row],[School Name]],Maine_Schools[School Name],Maine_Schools[Comparison Grade Span], "Error")</f>
        <v>03-08</v>
      </c>
      <c r="N158">
        <f>_xlfn.XLOOKUP(Per_Pupil_Spending_1[[#This Row],[School Name]],ELA_New[School Name],ELA_New[Percentage of Students at Achievement Level],"")</f>
        <v>0.56379999999999997</v>
      </c>
      <c r="O158">
        <f>_xlfn.XLOOKUP(Per_Pupil_Spending_1[[#This Row],[School Name]],Math_New[School Name],Math_New[Percentage of Students at Achievement Level],"")</f>
        <v>0.26600000000000001</v>
      </c>
      <c r="P158" t="str">
        <f>_xlfn.XLOOKUP(Per_Pupil_Spending_1[[#This Row],[School Name]],Science_New[School Name],Science_New[Percentage of Students at Achievement Level],"")</f>
        <v/>
      </c>
      <c r="Q158">
        <f>IFERROR((Per_Pupil_Spending_1[[#This Row],[ELA Score]]-MIN(Per_Pupil_Spending_1[ELA Score]))/(MAX(Per_Pupil_Spending_1[ELA Score])-MIN(Per_Pupil_Spending_1[ELA Score])),-1)</f>
        <v>1</v>
      </c>
      <c r="R158">
        <f>IFERROR((Per_Pupil_Spending_1[[#This Row],[Math Score]]-MIN(Per_Pupil_Spending_1[Math Score]))/(MAX(Per_Pupil_Spending_1[Math Score])-MIN(Per_Pupil_Spending_1[Math Score])),-1)</f>
        <v>0.28948764955918982</v>
      </c>
      <c r="S158">
        <f>IFERROR((Per_Pupil_Spending_1[[#This Row],[Science Score]]-MIN(Per_Pupil_Spending_1[Science Score]))/(MAX(Per_Pupil_Spending_1[Science Score])-MIN(Per_Pupil_Spending_1[Science Score])),-1)</f>
        <v>-1</v>
      </c>
      <c r="T158" s="63">
        <f>IFERROR(Per_Pupil_Spending_1[[#This Row],[Amount]]/(1-Per_Pupil_Spending_1[[#This Row],[Percent Below Achievement ELA]]),"")</f>
        <v>141496.49243466297</v>
      </c>
      <c r="U158" s="63">
        <f>IFERROR(Per_Pupil_Spending_1[[#This Row],[Amount]]/(1-Per_Pupil_Spending_1[[#This Row],[Percent Below Achievement Math]]),"")</f>
        <v>84088.242506811992</v>
      </c>
      <c r="V158" s="63" t="str">
        <f>IFERROR(Per_Pupil_Spending_1[[#This Row],[Amount]]/(1-Per_Pupil_Spending_1[[#This Row],[Percent Below Achievement Science]]),"")</f>
        <v/>
      </c>
      <c r="W158" s="63" t="b">
        <f>Per_Pupil_Spending_1[[#This Row],[ELA Score Normalized]]=-1</f>
        <v>0</v>
      </c>
      <c r="X158" s="63" t="b">
        <f>Per_Pupil_Spending_1[[#This Row],[Math Score Normalized]]=-1</f>
        <v>0</v>
      </c>
      <c r="Y158" s="63" t="b">
        <f>Per_Pupil_Spending_1[[#This Row],[Science Score Normalized]]=-1</f>
        <v>1</v>
      </c>
    </row>
    <row r="159" spans="1:25" hidden="1">
      <c r="A159" t="s">
        <v>570</v>
      </c>
      <c r="B159">
        <v>364</v>
      </c>
      <c r="C159" t="s">
        <v>886</v>
      </c>
      <c r="D159">
        <v>369</v>
      </c>
      <c r="E159" t="s">
        <v>28</v>
      </c>
      <c r="F159" t="s">
        <v>1680</v>
      </c>
      <c r="G159" t="s">
        <v>1680</v>
      </c>
      <c r="H159" t="s">
        <v>596</v>
      </c>
      <c r="I159">
        <v>23819.24</v>
      </c>
      <c r="J159">
        <v>24668.79</v>
      </c>
      <c r="K159">
        <v>20134.14</v>
      </c>
      <c r="L159" t="str">
        <f>_xlfn.XLOOKUP(Per_Pupil_Spending_1[[#This Row],[School Name]],Maine_Schools[School Name],Maine_Schools[Comparison School Type], "Error")</f>
        <v>Non Charter</v>
      </c>
      <c r="M159" t="str">
        <f>_xlfn.XLOOKUP(Per_Pupil_Spending_1[[#This Row],[School Name]],Maine_Schools[School Name],Maine_Schools[Comparison Grade Span], "Error")</f>
        <v>PK-05</v>
      </c>
      <c r="N159">
        <f>_xlfn.XLOOKUP(Per_Pupil_Spending_1[[#This Row],[School Name]],ELA_New[School Name],ELA_New[Percentage of Students at Achievement Level],"")</f>
        <v>0.34179999999999999</v>
      </c>
      <c r="O159">
        <f>_xlfn.XLOOKUP(Per_Pupil_Spending_1[[#This Row],[School Name]],Math_New[School Name],Math_New[Percentage of Students at Achievement Level],"")</f>
        <v>0.50239999999999996</v>
      </c>
      <c r="P159">
        <f>_xlfn.XLOOKUP(Per_Pupil_Spending_1[[#This Row],[School Name]],Science_New[School Name],Science_New[Percentage of Students at Achievement Level],"")</f>
        <v>0.75409999999999999</v>
      </c>
      <c r="Q159">
        <f>IFERROR((Per_Pupil_Spending_1[[#This Row],[ELA Score]]-MIN(Per_Pupil_Spending_1[ELA Score]))/(MAX(Per_Pupil_Spending_1[ELA Score])-MIN(Per_Pupil_Spending_1[ELA Score])),-1)</f>
        <v>0.25575512675236339</v>
      </c>
      <c r="R159">
        <f>IFERROR((Per_Pupil_Spending_1[[#This Row],[Math Score]]-MIN(Per_Pupil_Spending_1[Math Score]))/(MAX(Per_Pupil_Spending_1[Math Score])-MIN(Per_Pupil_Spending_1[Math Score])),-1)</f>
        <v>0.16479434068047941</v>
      </c>
      <c r="S159">
        <f>IFERROR((Per_Pupil_Spending_1[[#This Row],[Science Score]]-MIN(Per_Pupil_Spending_1[Science Score]))/(MAX(Per_Pupil_Spending_1[Science Score])-MIN(Per_Pupil_Spending_1[Science Score])),-1)</f>
        <v>0.31302885990654888</v>
      </c>
      <c r="T159" s="63">
        <f>IFERROR(Per_Pupil_Spending_1[[#This Row],[Amount]]/(1-Per_Pupil_Spending_1[[#This Row],[Percent Below Achievement ELA]]),"")</f>
        <v>36188.453357642058</v>
      </c>
      <c r="U159" s="63">
        <f>IFERROR(Per_Pupil_Spending_1[[#This Row],[Amount]]/(1-Per_Pupil_Spending_1[[#This Row],[Percent Below Achievement Math]]),"")</f>
        <v>47868.247588424434</v>
      </c>
      <c r="V159" s="63">
        <f>IFERROR(Per_Pupil_Spending_1[[#This Row],[Amount]]/(1-Per_Pupil_Spending_1[[#This Row],[Percent Below Achievement Science]]),"")</f>
        <v>96865.555103700695</v>
      </c>
      <c r="W159" s="63" t="b">
        <f>Per_Pupil_Spending_1[[#This Row],[ELA Score Normalized]]=-1</f>
        <v>0</v>
      </c>
      <c r="X159" s="63" t="b">
        <f>Per_Pupil_Spending_1[[#This Row],[Math Score Normalized]]=-1</f>
        <v>0</v>
      </c>
      <c r="Y159" s="63" t="b">
        <f>Per_Pupil_Spending_1[[#This Row],[Science Score Normalized]]=-1</f>
        <v>0</v>
      </c>
    </row>
    <row r="160" spans="1:25" hidden="1">
      <c r="A160" t="s">
        <v>570</v>
      </c>
      <c r="B160">
        <v>364</v>
      </c>
      <c r="C160" t="s">
        <v>886</v>
      </c>
      <c r="D160">
        <v>384</v>
      </c>
      <c r="E160" t="s">
        <v>163</v>
      </c>
      <c r="F160" t="s">
        <v>1680</v>
      </c>
      <c r="G160" t="s">
        <v>1680</v>
      </c>
      <c r="H160" t="s">
        <v>596</v>
      </c>
      <c r="I160">
        <v>21803.35</v>
      </c>
      <c r="J160">
        <v>24668.79</v>
      </c>
      <c r="K160">
        <v>20134.14</v>
      </c>
      <c r="L160" t="str">
        <f>_xlfn.XLOOKUP(Per_Pupil_Spending_1[[#This Row],[School Name]],Maine_Schools[School Name],Maine_Schools[Comparison School Type], "Error")</f>
        <v>Non Charter</v>
      </c>
      <c r="M160" t="str">
        <f>_xlfn.XLOOKUP(Per_Pupil_Spending_1[[#This Row],[School Name]],Maine_Schools[School Name],Maine_Schools[Comparison Grade Span], "Error")</f>
        <v>09-12</v>
      </c>
      <c r="N160">
        <f>_xlfn.XLOOKUP(Per_Pupil_Spending_1[[#This Row],[School Name]],ELA_New[School Name],ELA_New[Percentage of Students at Achievement Level],"")</f>
        <v>0.44590000000000002</v>
      </c>
      <c r="O160">
        <f>_xlfn.XLOOKUP(Per_Pupil_Spending_1[[#This Row],[School Name]],Math_New[School Name],Math_New[Percentage of Students at Achievement Level],"")</f>
        <v>0.45779999999999998</v>
      </c>
      <c r="P160">
        <f>_xlfn.XLOOKUP(Per_Pupil_Spending_1[[#This Row],[School Name]],Science_New[School Name],Science_New[Percentage of Students at Achievement Level],"")</f>
        <v>0.73170000000000002</v>
      </c>
      <c r="Q160">
        <f>IFERROR((Per_Pupil_Spending_1[[#This Row],[ELA Score]]-MIN(Per_Pupil_Spending_1[ELA Score]))/(MAX(Per_Pupil_Spending_1[ELA Score])-MIN(Per_Pupil_Spending_1[ELA Score])),-1)</f>
        <v>0.27809258045673019</v>
      </c>
      <c r="R160">
        <f>IFERROR((Per_Pupil_Spending_1[[#This Row],[Math Score]]-MIN(Per_Pupil_Spending_1[Math Score]))/(MAX(Per_Pupil_Spending_1[Math Score])-MIN(Per_Pupil_Spending_1[Math Score])),-1)</f>
        <v>0.13843900769401257</v>
      </c>
      <c r="S160">
        <f>IFERROR((Per_Pupil_Spending_1[[#This Row],[Science Score]]-MIN(Per_Pupil_Spending_1[Science Score]))/(MAX(Per_Pupil_Spending_1[Science Score])-MIN(Per_Pupil_Spending_1[Science Score])),-1)</f>
        <v>0.26261381066595724</v>
      </c>
      <c r="T160" s="63">
        <f>IFERROR(Per_Pupil_Spending_1[[#This Row],[Amount]]/(1-Per_Pupil_Spending_1[[#This Row],[Percent Below Achievement ELA]]),"")</f>
        <v>39349.124706731629</v>
      </c>
      <c r="U160" s="63">
        <f>IFERROR(Per_Pupil_Spending_1[[#This Row],[Amount]]/(1-Per_Pupil_Spending_1[[#This Row],[Percent Below Achievement Math]]),"")</f>
        <v>40212.744374769456</v>
      </c>
      <c r="V160" s="63">
        <f>IFERROR(Per_Pupil_Spending_1[[#This Row],[Amount]]/(1-Per_Pupil_Spending_1[[#This Row],[Percent Below Achievement Science]]),"")</f>
        <v>81264.815505031685</v>
      </c>
      <c r="W160" s="63" t="b">
        <f>Per_Pupil_Spending_1[[#This Row],[ELA Score Normalized]]=-1</f>
        <v>0</v>
      </c>
      <c r="X160" s="63" t="b">
        <f>Per_Pupil_Spending_1[[#This Row],[Math Score Normalized]]=-1</f>
        <v>0</v>
      </c>
      <c r="Y160" s="63" t="b">
        <f>Per_Pupil_Spending_1[[#This Row],[Science Score Normalized]]=-1</f>
        <v>0</v>
      </c>
    </row>
    <row r="161" spans="1:25" hidden="1">
      <c r="A161" t="s">
        <v>570</v>
      </c>
      <c r="B161">
        <v>364</v>
      </c>
      <c r="C161" t="s">
        <v>886</v>
      </c>
      <c r="D161">
        <v>379</v>
      </c>
      <c r="E161" t="s">
        <v>41</v>
      </c>
      <c r="F161" t="s">
        <v>1680</v>
      </c>
      <c r="G161" t="s">
        <v>1680</v>
      </c>
      <c r="H161" t="s">
        <v>596</v>
      </c>
      <c r="I161">
        <v>24782.46</v>
      </c>
      <c r="J161">
        <v>24668.79</v>
      </c>
      <c r="K161">
        <v>20134.14</v>
      </c>
      <c r="L161" t="str">
        <f>_xlfn.XLOOKUP(Per_Pupil_Spending_1[[#This Row],[School Name]],Maine_Schools[School Name],Maine_Schools[Comparison School Type], "Error")</f>
        <v>Non Charter</v>
      </c>
      <c r="M161" t="str">
        <f>_xlfn.XLOOKUP(Per_Pupil_Spending_1[[#This Row],[School Name]],Maine_Schools[School Name],Maine_Schools[Comparison Grade Span], "Error")</f>
        <v>09-12</v>
      </c>
      <c r="N161">
        <f>_xlfn.XLOOKUP(Per_Pupil_Spending_1[[#This Row],[School Name]],ELA_New[School Name],ELA_New[Percentage of Students at Achievement Level],"")</f>
        <v>0.59760000000000002</v>
      </c>
      <c r="O161">
        <f>_xlfn.XLOOKUP(Per_Pupil_Spending_1[[#This Row],[School Name]],Math_New[School Name],Math_New[Percentage of Students at Achievement Level],"")</f>
        <v>0.2402</v>
      </c>
      <c r="P161">
        <f>_xlfn.XLOOKUP(Per_Pupil_Spending_1[[#This Row],[School Name]],Science_New[School Name],Science_New[Percentage of Students at Achievement Level],"")</f>
        <v>0.79249999999999998</v>
      </c>
      <c r="Q161">
        <f>IFERROR((Per_Pupil_Spending_1[[#This Row],[ELA Score]]-MIN(Per_Pupil_Spending_1[ELA Score]))/(MAX(Per_Pupil_Spending_1[ELA Score])-MIN(Per_Pupil_Spending_1[ELA Score])),-1)</f>
        <v>0.43525199218013089</v>
      </c>
      <c r="R161">
        <f>IFERROR((Per_Pupil_Spending_1[[#This Row],[Math Score]]-MIN(Per_Pupil_Spending_1[Math Score]))/(MAX(Per_Pupil_Spending_1[Math Score])-MIN(Per_Pupil_Spending_1[Math Score])),-1)</f>
        <v>0.11228969163707275</v>
      </c>
      <c r="S161">
        <f>IFERROR((Per_Pupil_Spending_1[[#This Row],[Science Score]]-MIN(Per_Pupil_Spending_1[Science Score]))/(MAX(Per_Pupil_Spending_1[Science Score])-MIN(Per_Pupil_Spending_1[Science Score])),-1)</f>
        <v>0.38595913170204554</v>
      </c>
      <c r="T161" s="63">
        <f>IFERROR(Per_Pupil_Spending_1[[#This Row],[Amount]]/(1-Per_Pupil_Spending_1[[#This Row],[Percent Below Achievement ELA]]),"")</f>
        <v>61586.630218687875</v>
      </c>
      <c r="U161" s="63">
        <f>IFERROR(Per_Pupil_Spending_1[[#This Row],[Amount]]/(1-Per_Pupil_Spending_1[[#This Row],[Percent Below Achievement Math]]),"")</f>
        <v>32617.083443011317</v>
      </c>
      <c r="V161" s="63">
        <f>IFERROR(Per_Pupil_Spending_1[[#This Row],[Amount]]/(1-Per_Pupil_Spending_1[[#This Row],[Percent Below Achievement Science]]),"")</f>
        <v>119433.54216867468</v>
      </c>
      <c r="W161" s="63" t="b">
        <f>Per_Pupil_Spending_1[[#This Row],[ELA Score Normalized]]=-1</f>
        <v>0</v>
      </c>
      <c r="X161" s="63" t="b">
        <f>Per_Pupil_Spending_1[[#This Row],[Math Score Normalized]]=-1</f>
        <v>0</v>
      </c>
      <c r="Y161" s="63" t="b">
        <f>Per_Pupil_Spending_1[[#This Row],[Science Score Normalized]]=-1</f>
        <v>0</v>
      </c>
    </row>
    <row r="162" spans="1:25" hidden="1">
      <c r="A162" t="s">
        <v>570</v>
      </c>
      <c r="B162">
        <v>364</v>
      </c>
      <c r="C162" t="s">
        <v>886</v>
      </c>
      <c r="D162">
        <v>385</v>
      </c>
      <c r="E162" t="s">
        <v>242</v>
      </c>
      <c r="F162" t="s">
        <v>1680</v>
      </c>
      <c r="G162" t="s">
        <v>1680</v>
      </c>
      <c r="H162" t="s">
        <v>596</v>
      </c>
      <c r="I162">
        <v>27726.400000000001</v>
      </c>
      <c r="J162">
        <v>24668.79</v>
      </c>
      <c r="K162">
        <v>20134.14</v>
      </c>
      <c r="L162" t="str">
        <f>_xlfn.XLOOKUP(Per_Pupil_Spending_1[[#This Row],[School Name]],Maine_Schools[School Name],Maine_Schools[Comparison School Type], "Error")</f>
        <v>Non Charter</v>
      </c>
      <c r="M162" t="str">
        <f>_xlfn.XLOOKUP(Per_Pupil_Spending_1[[#This Row],[School Name]],Maine_Schools[School Name],Maine_Schools[Comparison Grade Span], "Error")</f>
        <v>PK-05</v>
      </c>
      <c r="N162">
        <f>_xlfn.XLOOKUP(Per_Pupil_Spending_1[[#This Row],[School Name]],ELA_New[School Name],ELA_New[Percentage of Students at Achievement Level],"")</f>
        <v>0.45240000000000002</v>
      </c>
      <c r="O162">
        <f>_xlfn.XLOOKUP(Per_Pupil_Spending_1[[#This Row],[School Name]],Math_New[School Name],Math_New[Percentage of Students at Achievement Level],"")</f>
        <v>0.40570000000000001</v>
      </c>
      <c r="P162" t="str">
        <f>_xlfn.XLOOKUP(Per_Pupil_Spending_1[[#This Row],[School Name]],Science_New[School Name],Science_New[Percentage of Students at Achievement Level],"")</f>
        <v/>
      </c>
      <c r="Q162">
        <f>IFERROR((Per_Pupil_Spending_1[[#This Row],[ELA Score]]-MIN(Per_Pupil_Spending_1[ELA Score]))/(MAX(Per_Pupil_Spending_1[ELA Score])-MIN(Per_Pupil_Spending_1[ELA Score])),-1)</f>
        <v>0.35783628027281583</v>
      </c>
      <c r="R162">
        <f>IFERROR((Per_Pupil_Spending_1[[#This Row],[Math Score]]-MIN(Per_Pupil_Spending_1[Math Score]))/(MAX(Per_Pupil_Spending_1[Math Score])-MIN(Per_Pupil_Spending_1[Math Score])),-1)</f>
        <v>0.16061367476338759</v>
      </c>
      <c r="S162">
        <f>IFERROR((Per_Pupil_Spending_1[[#This Row],[Science Score]]-MIN(Per_Pupil_Spending_1[Science Score]))/(MAX(Per_Pupil_Spending_1[Science Score])-MIN(Per_Pupil_Spending_1[Science Score])),-1)</f>
        <v>-1</v>
      </c>
      <c r="T162" s="63">
        <f>IFERROR(Per_Pupil_Spending_1[[#This Row],[Amount]]/(1-Per_Pupil_Spending_1[[#This Row],[Percent Below Achievement ELA]]),"")</f>
        <v>50632.578524470424</v>
      </c>
      <c r="U162" s="63">
        <f>IFERROR(Per_Pupil_Spending_1[[#This Row],[Amount]]/(1-Per_Pupil_Spending_1[[#This Row],[Percent Below Achievement Math]]),"")</f>
        <v>46653.878512535754</v>
      </c>
      <c r="V162" s="63" t="str">
        <f>IFERROR(Per_Pupil_Spending_1[[#This Row],[Amount]]/(1-Per_Pupil_Spending_1[[#This Row],[Percent Below Achievement Science]]),"")</f>
        <v/>
      </c>
      <c r="W162" s="63" t="b">
        <f>Per_Pupil_Spending_1[[#This Row],[ELA Score Normalized]]=-1</f>
        <v>0</v>
      </c>
      <c r="X162" s="63" t="b">
        <f>Per_Pupil_Spending_1[[#This Row],[Math Score Normalized]]=-1</f>
        <v>0</v>
      </c>
      <c r="Y162" s="63" t="b">
        <f>Per_Pupil_Spending_1[[#This Row],[Science Score Normalized]]=-1</f>
        <v>1</v>
      </c>
    </row>
    <row r="163" spans="1:25" hidden="1">
      <c r="A163" t="s">
        <v>570</v>
      </c>
      <c r="B163">
        <v>364</v>
      </c>
      <c r="C163" t="s">
        <v>886</v>
      </c>
      <c r="D163">
        <v>381</v>
      </c>
      <c r="E163" t="s">
        <v>271</v>
      </c>
      <c r="F163" t="s">
        <v>1680</v>
      </c>
      <c r="G163" t="s">
        <v>1680</v>
      </c>
      <c r="H163" t="s">
        <v>596</v>
      </c>
      <c r="I163">
        <v>29829.47</v>
      </c>
      <c r="J163">
        <v>24668.79</v>
      </c>
      <c r="K163">
        <v>20134.14</v>
      </c>
      <c r="L163" t="str">
        <f>_xlfn.XLOOKUP(Per_Pupil_Spending_1[[#This Row],[School Name]],Maine_Schools[School Name],Maine_Schools[Comparison School Type], "Error")</f>
        <v>Non Charter</v>
      </c>
      <c r="M163" t="str">
        <f>_xlfn.XLOOKUP(Per_Pupil_Spending_1[[#This Row],[School Name]],Maine_Schools[School Name],Maine_Schools[Comparison Grade Span], "Error")</f>
        <v>PK-05</v>
      </c>
      <c r="N163">
        <f>_xlfn.XLOOKUP(Per_Pupil_Spending_1[[#This Row],[School Name]],ELA_New[School Name],ELA_New[Percentage of Students at Achievement Level],"")</f>
        <v>0.38779999999999998</v>
      </c>
      <c r="O163">
        <f>_xlfn.XLOOKUP(Per_Pupil_Spending_1[[#This Row],[School Name]],Math_New[School Name],Math_New[Percentage of Students at Achievement Level],"")</f>
        <v>0.4294</v>
      </c>
      <c r="P163" t="str">
        <f>_xlfn.XLOOKUP(Per_Pupil_Spending_1[[#This Row],[School Name]],Science_New[School Name],Science_New[Percentage of Students at Achievement Level],"")</f>
        <v/>
      </c>
      <c r="Q163">
        <f>IFERROR((Per_Pupil_Spending_1[[#This Row],[ELA Score]]-MIN(Per_Pupil_Spending_1[ELA Score]))/(MAX(Per_Pupil_Spending_1[ELA Score])-MIN(Per_Pupil_Spending_1[ELA Score])),-1)</f>
        <v>0.34435511437732025</v>
      </c>
      <c r="R163">
        <f>IFERROR((Per_Pupil_Spending_1[[#This Row],[Math Score]]-MIN(Per_Pupil_Spending_1[Math Score]))/(MAX(Per_Pupil_Spending_1[Math Score])-MIN(Per_Pupil_Spending_1[Math Score])),-1)</f>
        <v>0.17997348825389048</v>
      </c>
      <c r="S163">
        <f>IFERROR((Per_Pupil_Spending_1[[#This Row],[Science Score]]-MIN(Per_Pupil_Spending_1[Science Score]))/(MAX(Per_Pupil_Spending_1[Science Score])-MIN(Per_Pupil_Spending_1[Science Score])),-1)</f>
        <v>-1</v>
      </c>
      <c r="T163" s="63">
        <f>IFERROR(Per_Pupil_Spending_1[[#This Row],[Amount]]/(1-Per_Pupil_Spending_1[[#This Row],[Percent Below Achievement ELA]]),"")</f>
        <v>48725.040836327993</v>
      </c>
      <c r="U163" s="63">
        <f>IFERROR(Per_Pupil_Spending_1[[#This Row],[Amount]]/(1-Per_Pupil_Spending_1[[#This Row],[Percent Below Achievement Math]]),"")</f>
        <v>52277.374693305297</v>
      </c>
      <c r="V163" s="63" t="str">
        <f>IFERROR(Per_Pupil_Spending_1[[#This Row],[Amount]]/(1-Per_Pupil_Spending_1[[#This Row],[Percent Below Achievement Science]]),"")</f>
        <v/>
      </c>
      <c r="W163" s="63" t="b">
        <f>Per_Pupil_Spending_1[[#This Row],[ELA Score Normalized]]=-1</f>
        <v>0</v>
      </c>
      <c r="X163" s="63" t="b">
        <f>Per_Pupil_Spending_1[[#This Row],[Math Score Normalized]]=-1</f>
        <v>0</v>
      </c>
      <c r="Y163" s="63" t="b">
        <f>Per_Pupil_Spending_1[[#This Row],[Science Score Normalized]]=-1</f>
        <v>1</v>
      </c>
    </row>
    <row r="164" spans="1:25" hidden="1">
      <c r="A164" t="s">
        <v>570</v>
      </c>
      <c r="B164">
        <v>364</v>
      </c>
      <c r="C164" t="s">
        <v>886</v>
      </c>
      <c r="D164">
        <v>373</v>
      </c>
      <c r="E164" t="s">
        <v>295</v>
      </c>
      <c r="F164" t="s">
        <v>1680</v>
      </c>
      <c r="G164" t="s">
        <v>1680</v>
      </c>
      <c r="H164" t="s">
        <v>596</v>
      </c>
      <c r="I164">
        <v>22562.99</v>
      </c>
      <c r="J164">
        <v>24668.79</v>
      </c>
      <c r="K164">
        <v>20134.14</v>
      </c>
      <c r="L164" t="str">
        <f>_xlfn.XLOOKUP(Per_Pupil_Spending_1[[#This Row],[School Name]],Maine_Schools[School Name],Maine_Schools[Comparison School Type], "Error")</f>
        <v>Non Charter</v>
      </c>
      <c r="M164" t="str">
        <f>_xlfn.XLOOKUP(Per_Pupil_Spending_1[[#This Row],[School Name]],Maine_Schools[School Name],Maine_Schools[Comparison Grade Span], "Error")</f>
        <v>PK-05</v>
      </c>
      <c r="N164">
        <f>_xlfn.XLOOKUP(Per_Pupil_Spending_1[[#This Row],[School Name]],ELA_New[School Name],ELA_New[Percentage of Students at Achievement Level],"")</f>
        <v>0.28570000000000001</v>
      </c>
      <c r="O164">
        <f>_xlfn.XLOOKUP(Per_Pupil_Spending_1[[#This Row],[School Name]],Math_New[School Name],Math_New[Percentage of Students at Achievement Level],"")</f>
        <v>0.66669999999999996</v>
      </c>
      <c r="P164">
        <f>_xlfn.XLOOKUP(Per_Pupil_Spending_1[[#This Row],[School Name]],Science_New[School Name],Science_New[Percentage of Students at Achievement Level],"")</f>
        <v>0.88</v>
      </c>
      <c r="Q164">
        <f>IFERROR((Per_Pupil_Spending_1[[#This Row],[ELA Score]]-MIN(Per_Pupil_Spending_1[ELA Score]))/(MAX(Per_Pupil_Spending_1[ELA Score])-MIN(Per_Pupil_Spending_1[ELA Score])),-1)</f>
        <v>0.22323913268380705</v>
      </c>
      <c r="R164">
        <f>IFERROR((Per_Pupil_Spending_1[[#This Row],[Math Score]]-MIN(Per_Pupil_Spending_1[Math Score]))/(MAX(Per_Pupil_Spending_1[Math Score])-MIN(Per_Pupil_Spending_1[Math Score])),-1)</f>
        <v>0.23305375341681561</v>
      </c>
      <c r="S164">
        <f>IFERROR((Per_Pupil_Spending_1[[#This Row],[Science Score]]-MIN(Per_Pupil_Spending_1[Science Score]))/(MAX(Per_Pupil_Spending_1[Science Score])-MIN(Per_Pupil_Spending_1[Science Score])),-1)</f>
        <v>0.60761769480575578</v>
      </c>
      <c r="T164" s="63">
        <f>IFERROR(Per_Pupil_Spending_1[[#This Row],[Amount]]/(1-Per_Pupil_Spending_1[[#This Row],[Percent Below Achievement ELA]]),"")</f>
        <v>31587.554248915028</v>
      </c>
      <c r="U164" s="63">
        <f>IFERROR(Per_Pupil_Spending_1[[#This Row],[Amount]]/(1-Per_Pupil_Spending_1[[#This Row],[Percent Below Achievement Math]]),"")</f>
        <v>67695.739573957399</v>
      </c>
      <c r="V164" s="63">
        <f>IFERROR(Per_Pupil_Spending_1[[#This Row],[Amount]]/(1-Per_Pupil_Spending_1[[#This Row],[Percent Below Achievement Science]]),"")</f>
        <v>188024.91666666669</v>
      </c>
      <c r="W164" s="63" t="b">
        <f>Per_Pupil_Spending_1[[#This Row],[ELA Score Normalized]]=-1</f>
        <v>0</v>
      </c>
      <c r="X164" s="63" t="b">
        <f>Per_Pupil_Spending_1[[#This Row],[Math Score Normalized]]=-1</f>
        <v>0</v>
      </c>
      <c r="Y164" s="63" t="b">
        <f>Per_Pupil_Spending_1[[#This Row],[Science Score Normalized]]=-1</f>
        <v>0</v>
      </c>
    </row>
    <row r="165" spans="1:25" hidden="1">
      <c r="A165" t="s">
        <v>570</v>
      </c>
      <c r="B165">
        <v>364</v>
      </c>
      <c r="C165" t="s">
        <v>886</v>
      </c>
      <c r="D165">
        <v>380</v>
      </c>
      <c r="E165" t="s">
        <v>104</v>
      </c>
      <c r="F165" t="s">
        <v>1680</v>
      </c>
      <c r="G165" t="s">
        <v>1680</v>
      </c>
      <c r="H165" t="s">
        <v>596</v>
      </c>
      <c r="I165">
        <v>24645.42</v>
      </c>
      <c r="J165">
        <v>24668.79</v>
      </c>
      <c r="K165">
        <v>20134.14</v>
      </c>
      <c r="L165" t="str">
        <f>_xlfn.XLOOKUP(Per_Pupil_Spending_1[[#This Row],[School Name]],Maine_Schools[School Name],Maine_Schools[Comparison School Type], "Error")</f>
        <v>Non Charter</v>
      </c>
      <c r="M165" t="str">
        <f>_xlfn.XLOOKUP(Per_Pupil_Spending_1[[#This Row],[School Name]],Maine_Schools[School Name],Maine_Schools[Comparison Grade Span], "Error")</f>
        <v>PK-05</v>
      </c>
      <c r="N165">
        <f>_xlfn.XLOOKUP(Per_Pupil_Spending_1[[#This Row],[School Name]],ELA_New[School Name],ELA_New[Percentage of Students at Achievement Level],"")</f>
        <v>0.61009999999999998</v>
      </c>
      <c r="O165">
        <f>_xlfn.XLOOKUP(Per_Pupil_Spending_1[[#This Row],[School Name]],Math_New[School Name],Math_New[Percentage of Students at Achievement Level],"")</f>
        <v>0.37709999999999999</v>
      </c>
      <c r="P165">
        <f>_xlfn.XLOOKUP(Per_Pupil_Spending_1[[#This Row],[School Name]],Science_New[School Name],Science_New[Percentage of Students at Achievement Level],"")</f>
        <v>0.8</v>
      </c>
      <c r="Q165">
        <f>IFERROR((Per_Pupil_Spending_1[[#This Row],[ELA Score]]-MIN(Per_Pupil_Spending_1[ELA Score]))/(MAX(Per_Pupil_Spending_1[ELA Score])-MIN(Per_Pupil_Spending_1[ELA Score])),-1)</f>
        <v>0.44672197250625478</v>
      </c>
      <c r="R165">
        <f>IFERROR((Per_Pupil_Spending_1[[#This Row],[Math Score]]-MIN(Per_Pupil_Spending_1[Math Score]))/(MAX(Per_Pupil_Spending_1[Math Score])-MIN(Per_Pupil_Spending_1[Math Score])),-1)</f>
        <v>0.13621114929197572</v>
      </c>
      <c r="S165">
        <f>IFERROR((Per_Pupil_Spending_1[[#This Row],[Science Score]]-MIN(Per_Pupil_Spending_1[Science Score]))/(MAX(Per_Pupil_Spending_1[Science Score])-MIN(Per_Pupil_Spending_1[Science Score])),-1)</f>
        <v>0.39821832003434843</v>
      </c>
      <c r="T165" s="63">
        <f>IFERROR(Per_Pupil_Spending_1[[#This Row],[Amount]]/(1-Per_Pupil_Spending_1[[#This Row],[Percent Below Achievement ELA]]),"")</f>
        <v>63209.592203128996</v>
      </c>
      <c r="U165" s="63">
        <f>IFERROR(Per_Pupil_Spending_1[[#This Row],[Amount]]/(1-Per_Pupil_Spending_1[[#This Row],[Percent Below Achievement Math]]),"")</f>
        <v>39565.612457858399</v>
      </c>
      <c r="V165" s="63">
        <f>IFERROR(Per_Pupil_Spending_1[[#This Row],[Amount]]/(1-Per_Pupil_Spending_1[[#This Row],[Percent Below Achievement Science]]),"")</f>
        <v>123227.10000000002</v>
      </c>
      <c r="W165" s="63" t="b">
        <f>Per_Pupil_Spending_1[[#This Row],[ELA Score Normalized]]=-1</f>
        <v>0</v>
      </c>
      <c r="X165" s="63" t="b">
        <f>Per_Pupil_Spending_1[[#This Row],[Math Score Normalized]]=-1</f>
        <v>0</v>
      </c>
      <c r="Y165" s="63" t="b">
        <f>Per_Pupil_Spending_1[[#This Row],[Science Score Normalized]]=-1</f>
        <v>0</v>
      </c>
    </row>
    <row r="166" spans="1:25" hidden="1">
      <c r="A166" t="s">
        <v>570</v>
      </c>
      <c r="B166">
        <v>364</v>
      </c>
      <c r="C166" t="s">
        <v>886</v>
      </c>
      <c r="D166">
        <v>375</v>
      </c>
      <c r="E166" t="s">
        <v>129</v>
      </c>
      <c r="F166" t="s">
        <v>1680</v>
      </c>
      <c r="G166" t="s">
        <v>1680</v>
      </c>
      <c r="H166" t="s">
        <v>596</v>
      </c>
      <c r="I166">
        <v>26149.09</v>
      </c>
      <c r="J166">
        <v>24668.79</v>
      </c>
      <c r="K166">
        <v>20134.14</v>
      </c>
      <c r="L166" t="str">
        <f>_xlfn.XLOOKUP(Per_Pupil_Spending_1[[#This Row],[School Name]],Maine_Schools[School Name],Maine_Schools[Comparison School Type], "Error")</f>
        <v>Non Charter</v>
      </c>
      <c r="M166" t="str">
        <f>_xlfn.XLOOKUP(Per_Pupil_Spending_1[[#This Row],[School Name]],Maine_Schools[School Name],Maine_Schools[Comparison Grade Span], "Error")</f>
        <v>06-08</v>
      </c>
      <c r="N166">
        <f>_xlfn.XLOOKUP(Per_Pupil_Spending_1[[#This Row],[School Name]],ELA_New[School Name],ELA_New[Percentage of Students at Achievement Level],"")</f>
        <v>0.41049999999999998</v>
      </c>
      <c r="O166">
        <f>_xlfn.XLOOKUP(Per_Pupil_Spending_1[[#This Row],[School Name]],Math_New[School Name],Math_New[Percentage of Students at Achievement Level],"")</f>
        <v>0.27710000000000001</v>
      </c>
      <c r="P166">
        <f>_xlfn.XLOOKUP(Per_Pupil_Spending_1[[#This Row],[School Name]],Science_New[School Name],Science_New[Percentage of Students at Achievement Level],"")</f>
        <v>0.626</v>
      </c>
      <c r="Q166">
        <f>IFERROR((Per_Pupil_Spending_1[[#This Row],[ELA Score]]-MIN(Per_Pupil_Spending_1[ELA Score]))/(MAX(Per_Pupil_Spending_1[ELA Score])-MIN(Per_Pupil_Spending_1[ELA Score])),-1)</f>
        <v>0.3134924573608911</v>
      </c>
      <c r="R166">
        <f>IFERROR((Per_Pupil_Spending_1[[#This Row],[Math Score]]-MIN(Per_Pupil_Spending_1[Math Score]))/(MAX(Per_Pupil_Spending_1[Math Score])-MIN(Per_Pupil_Spending_1[Math Score])),-1)</f>
        <v>0.12452975097185263</v>
      </c>
      <c r="S166">
        <f>IFERROR((Per_Pupil_Spending_1[[#This Row],[Science Score]]-MIN(Per_Pupil_Spending_1[Science Score]))/(MAX(Per_Pupil_Spending_1[Science Score])-MIN(Per_Pupil_Spending_1[Science Score])),-1)</f>
        <v>0.22594356947038355</v>
      </c>
      <c r="T166" s="63">
        <f>IFERROR(Per_Pupil_Spending_1[[#This Row],[Amount]]/(1-Per_Pupil_Spending_1[[#This Row],[Percent Below Achievement ELA]]),"")</f>
        <v>44358.08312128923</v>
      </c>
      <c r="U166" s="63">
        <f>IFERROR(Per_Pupil_Spending_1[[#This Row],[Amount]]/(1-Per_Pupil_Spending_1[[#This Row],[Percent Below Achievement Math]]),"")</f>
        <v>36172.485820998758</v>
      </c>
      <c r="V166" s="63">
        <f>IFERROR(Per_Pupil_Spending_1[[#This Row],[Amount]]/(1-Per_Pupil_Spending_1[[#This Row],[Percent Below Achievement Science]]),"")</f>
        <v>69917.352941176476</v>
      </c>
      <c r="W166" s="63" t="b">
        <f>Per_Pupil_Spending_1[[#This Row],[ELA Score Normalized]]=-1</f>
        <v>0</v>
      </c>
      <c r="X166" s="63" t="b">
        <f>Per_Pupil_Spending_1[[#This Row],[Math Score Normalized]]=-1</f>
        <v>0</v>
      </c>
      <c r="Y166" s="63" t="b">
        <f>Per_Pupil_Spending_1[[#This Row],[Science Score Normalized]]=-1</f>
        <v>0</v>
      </c>
    </row>
    <row r="167" spans="1:25" hidden="1">
      <c r="A167" t="s">
        <v>570</v>
      </c>
      <c r="B167">
        <v>364</v>
      </c>
      <c r="C167" t="s">
        <v>886</v>
      </c>
      <c r="D167">
        <v>376</v>
      </c>
      <c r="E167" t="s">
        <v>107</v>
      </c>
      <c r="F167" t="s">
        <v>1680</v>
      </c>
      <c r="G167" t="s">
        <v>1680</v>
      </c>
      <c r="H167" t="s">
        <v>596</v>
      </c>
      <c r="I167">
        <v>26219.06</v>
      </c>
      <c r="J167">
        <v>24668.79</v>
      </c>
      <c r="K167">
        <v>20134.14</v>
      </c>
      <c r="L167" t="str">
        <f>_xlfn.XLOOKUP(Per_Pupil_Spending_1[[#This Row],[School Name]],Maine_Schools[School Name],Maine_Schools[Comparison School Type], "Error")</f>
        <v>Non Charter</v>
      </c>
      <c r="M167" t="str">
        <f>_xlfn.XLOOKUP(Per_Pupil_Spending_1[[#This Row],[School Name]],Maine_Schools[School Name],Maine_Schools[Comparison Grade Span], "Error")</f>
        <v>06-08</v>
      </c>
      <c r="N167">
        <f>_xlfn.XLOOKUP(Per_Pupil_Spending_1[[#This Row],[School Name]],ELA_New[School Name],ELA_New[Percentage of Students at Achievement Level],"")</f>
        <v>0.33250000000000002</v>
      </c>
      <c r="O167">
        <f>_xlfn.XLOOKUP(Per_Pupil_Spending_1[[#This Row],[School Name]],Math_New[School Name],Math_New[Percentage of Students at Achievement Level],"")</f>
        <v>0.3145</v>
      </c>
      <c r="P167">
        <f>_xlfn.XLOOKUP(Per_Pupil_Spending_1[[#This Row],[School Name]],Science_New[School Name],Science_New[Percentage of Students at Achievement Level],"")</f>
        <v>0.58940000000000003</v>
      </c>
      <c r="Q167">
        <f>IFERROR((Per_Pupil_Spending_1[[#This Row],[ELA Score]]-MIN(Per_Pupil_Spending_1[ELA Score]))/(MAX(Per_Pupil_Spending_1[ELA Score])-MIN(Per_Pupil_Spending_1[ELA Score])),-1)</f>
        <v>0.2776004546885974</v>
      </c>
      <c r="R167">
        <f>IFERROR((Per_Pupil_Spending_1[[#This Row],[Math Score]]-MIN(Per_Pupil_Spending_1[Math Score]))/(MAX(Per_Pupil_Spending_1[Math Score])-MIN(Per_Pupil_Spending_1[Math Score])),-1)</f>
        <v>0.13167533223594938</v>
      </c>
      <c r="S167">
        <f>IFERROR((Per_Pupil_Spending_1[[#This Row],[Science Score]]-MIN(Per_Pupil_Spending_1[Science Score]))/(MAX(Per_Pupil_Spending_1[Science Score])-MIN(Per_Pupil_Spending_1[Science Score])),-1)</f>
        <v>0.20635413707894273</v>
      </c>
      <c r="T167" s="63">
        <f>IFERROR(Per_Pupil_Spending_1[[#This Row],[Amount]]/(1-Per_Pupil_Spending_1[[#This Row],[Percent Below Achievement ELA]]),"")</f>
        <v>39279.490636704126</v>
      </c>
      <c r="U167" s="63">
        <f>IFERROR(Per_Pupil_Spending_1[[#This Row],[Amount]]/(1-Per_Pupil_Spending_1[[#This Row],[Percent Below Achievement Math]]),"")</f>
        <v>38248.081692195483</v>
      </c>
      <c r="V167" s="63">
        <f>IFERROR(Per_Pupil_Spending_1[[#This Row],[Amount]]/(1-Per_Pupil_Spending_1[[#This Row],[Percent Below Achievement Science]]),"")</f>
        <v>63855.479785679505</v>
      </c>
      <c r="W167" s="63" t="b">
        <f>Per_Pupil_Spending_1[[#This Row],[ELA Score Normalized]]=-1</f>
        <v>0</v>
      </c>
      <c r="X167" s="63" t="b">
        <f>Per_Pupil_Spending_1[[#This Row],[Math Score Normalized]]=-1</f>
        <v>0</v>
      </c>
      <c r="Y167" s="63" t="b">
        <f>Per_Pupil_Spending_1[[#This Row],[Science Score Normalized]]=-1</f>
        <v>0</v>
      </c>
    </row>
    <row r="168" spans="1:25" hidden="1">
      <c r="A168" t="s">
        <v>570</v>
      </c>
      <c r="B168">
        <v>364</v>
      </c>
      <c r="C168" t="s">
        <v>886</v>
      </c>
      <c r="D168">
        <v>370</v>
      </c>
      <c r="E168" t="s">
        <v>476</v>
      </c>
      <c r="F168" t="s">
        <v>1680</v>
      </c>
      <c r="G168" t="s">
        <v>1680</v>
      </c>
      <c r="H168" t="s">
        <v>596</v>
      </c>
      <c r="I168">
        <v>24255.06</v>
      </c>
      <c r="J168">
        <v>24668.79</v>
      </c>
      <c r="K168">
        <v>20134.14</v>
      </c>
      <c r="L168" t="str">
        <f>_xlfn.XLOOKUP(Per_Pupil_Spending_1[[#This Row],[School Name]],Maine_Schools[School Name],Maine_Schools[Comparison School Type], "Error")</f>
        <v>Non Charter</v>
      </c>
      <c r="M168" t="str">
        <f>_xlfn.XLOOKUP(Per_Pupil_Spending_1[[#This Row],[School Name]],Maine_Schools[School Name],Maine_Schools[Comparison Grade Span], "Error")</f>
        <v>PK-05</v>
      </c>
      <c r="N168">
        <f>_xlfn.XLOOKUP(Per_Pupil_Spending_1[[#This Row],[School Name]],ELA_New[School Name],ELA_New[Percentage of Students at Achievement Level],"")</f>
        <v>0.112</v>
      </c>
      <c r="O168">
        <f>_xlfn.XLOOKUP(Per_Pupil_Spending_1[[#This Row],[School Name]],Math_New[School Name],Math_New[Percentage of Students at Achievement Level],"")</f>
        <v>0.85160000000000002</v>
      </c>
      <c r="P168">
        <f>_xlfn.XLOOKUP(Per_Pupil_Spending_1[[#This Row],[School Name]],Science_New[School Name],Science_New[Percentage of Students at Achievement Level],"")</f>
        <v>0.54349999999999998</v>
      </c>
      <c r="Q168">
        <f>IFERROR((Per_Pupil_Spending_1[[#This Row],[ELA Score]]-MIN(Per_Pupil_Spending_1[ELA Score]))/(MAX(Per_Pupil_Spending_1[ELA Score])-MIN(Per_Pupil_Spending_1[ELA Score])),-1)</f>
        <v>0.19303840177783427</v>
      </c>
      <c r="R168">
        <f>IFERROR((Per_Pupil_Spending_1[[#This Row],[Math Score]]-MIN(Per_Pupil_Spending_1[Math Score]))/(MAX(Per_Pupil_Spending_1[Math Score])-MIN(Per_Pupil_Spending_1[Math Score])),-1)</f>
        <v>0.56268225191229759</v>
      </c>
      <c r="S168">
        <f>IFERROR((Per_Pupil_Spending_1[[#This Row],[Science Score]]-MIN(Per_Pupil_Spending_1[Science Score]))/(MAX(Per_Pupil_Spending_1[Science Score])-MIN(Per_Pupil_Spending_1[Science Score])),-1)</f>
        <v>0.17170248446575481</v>
      </c>
      <c r="T168" s="63">
        <f>IFERROR(Per_Pupil_Spending_1[[#This Row],[Amount]]/(1-Per_Pupil_Spending_1[[#This Row],[Percent Below Achievement ELA]]),"")</f>
        <v>27314.256756756757</v>
      </c>
      <c r="U168" s="63">
        <f>IFERROR(Per_Pupil_Spending_1[[#This Row],[Amount]]/(1-Per_Pupil_Spending_1[[#This Row],[Percent Below Achievement Math]]),"")</f>
        <v>163443.8005390836</v>
      </c>
      <c r="V168" s="63">
        <f>IFERROR(Per_Pupil_Spending_1[[#This Row],[Amount]]/(1-Per_Pupil_Spending_1[[#This Row],[Percent Below Achievement Science]]),"")</f>
        <v>53132.661555312159</v>
      </c>
      <c r="W168" s="63" t="b">
        <f>Per_Pupil_Spending_1[[#This Row],[ELA Score Normalized]]=-1</f>
        <v>0</v>
      </c>
      <c r="X168" s="63" t="b">
        <f>Per_Pupil_Spending_1[[#This Row],[Math Score Normalized]]=-1</f>
        <v>0</v>
      </c>
      <c r="Y168" s="63" t="b">
        <f>Per_Pupil_Spending_1[[#This Row],[Science Score Normalized]]=-1</f>
        <v>0</v>
      </c>
    </row>
    <row r="169" spans="1:25" hidden="1">
      <c r="A169" t="s">
        <v>570</v>
      </c>
      <c r="B169">
        <v>364</v>
      </c>
      <c r="C169" t="s">
        <v>886</v>
      </c>
      <c r="D169">
        <v>377</v>
      </c>
      <c r="E169" t="s">
        <v>346</v>
      </c>
      <c r="F169" t="s">
        <v>1680</v>
      </c>
      <c r="G169" t="s">
        <v>1680</v>
      </c>
      <c r="H169" t="s">
        <v>596</v>
      </c>
      <c r="I169">
        <v>26795.24</v>
      </c>
      <c r="J169">
        <v>24668.79</v>
      </c>
      <c r="K169">
        <v>20134.14</v>
      </c>
      <c r="L169" t="str">
        <f>_xlfn.XLOOKUP(Per_Pupil_Spending_1[[#This Row],[School Name]],Maine_Schools[School Name],Maine_Schools[Comparison School Type], "Error")</f>
        <v>Non Charter</v>
      </c>
      <c r="M169" t="str">
        <f>_xlfn.XLOOKUP(Per_Pupil_Spending_1[[#This Row],[School Name]],Maine_Schools[School Name],Maine_Schools[Comparison Grade Span], "Error")</f>
        <v>06-08</v>
      </c>
      <c r="N169">
        <f>_xlfn.XLOOKUP(Per_Pupil_Spending_1[[#This Row],[School Name]],ELA_New[School Name],ELA_New[Percentage of Students at Achievement Level],"")</f>
        <v>0.37090000000000001</v>
      </c>
      <c r="O169">
        <f>_xlfn.XLOOKUP(Per_Pupil_Spending_1[[#This Row],[School Name]],Math_New[School Name],Math_New[Percentage of Students at Achievement Level],"")</f>
        <v>0.36420000000000002</v>
      </c>
      <c r="P169">
        <f>_xlfn.XLOOKUP(Per_Pupil_Spending_1[[#This Row],[School Name]],Science_New[School Name],Science_New[Percentage of Students at Achievement Level],"")</f>
        <v>0.61399999999999999</v>
      </c>
      <c r="Q169">
        <f>IFERROR((Per_Pupil_Spending_1[[#This Row],[ELA Score]]-MIN(Per_Pupil_Spending_1[ELA Score]))/(MAX(Per_Pupil_Spending_1[ELA Score])-MIN(Per_Pupil_Spending_1[ELA Score])),-1)</f>
        <v>0.30101787936289243</v>
      </c>
      <c r="R169">
        <f>IFERROR((Per_Pupil_Spending_1[[#This Row],[Math Score]]-MIN(Per_Pupil_Spending_1[Math Score]))/(MAX(Per_Pupil_Spending_1[Math Score])-MIN(Per_Pupil_Spending_1[Math Score])),-1)</f>
        <v>0.1450881330113315</v>
      </c>
      <c r="S169">
        <f>IFERROR((Per_Pupil_Spending_1[[#This Row],[Science Score]]-MIN(Per_Pupil_Spending_1[Science Score]))/(MAX(Per_Pupil_Spending_1[Science Score])-MIN(Per_Pupil_Spending_1[Science Score])),-1)</f>
        <v>0.22432896596241478</v>
      </c>
      <c r="T169" s="63">
        <f>IFERROR(Per_Pupil_Spending_1[[#This Row],[Amount]]/(1-Per_Pupil_Spending_1[[#This Row],[Percent Below Achievement ELA]]),"")</f>
        <v>42592.974089969801</v>
      </c>
      <c r="U169" s="63">
        <f>IFERROR(Per_Pupil_Spending_1[[#This Row],[Amount]]/(1-Per_Pupil_Spending_1[[#This Row],[Percent Below Achievement Math]]),"")</f>
        <v>42144.133375275254</v>
      </c>
      <c r="V169" s="63">
        <f>IFERROR(Per_Pupil_Spending_1[[#This Row],[Amount]]/(1-Per_Pupil_Spending_1[[#This Row],[Percent Below Achievement Science]]),"")</f>
        <v>69417.720207253893</v>
      </c>
      <c r="W169" s="63" t="b">
        <f>Per_Pupil_Spending_1[[#This Row],[ELA Score Normalized]]=-1</f>
        <v>0</v>
      </c>
      <c r="X169" s="63" t="b">
        <f>Per_Pupil_Spending_1[[#This Row],[Math Score Normalized]]=-1</f>
        <v>0</v>
      </c>
      <c r="Y169" s="63" t="b">
        <f>Per_Pupil_Spending_1[[#This Row],[Science Score Normalized]]=-1</f>
        <v>0</v>
      </c>
    </row>
    <row r="170" spans="1:25" hidden="1">
      <c r="A170" t="s">
        <v>570</v>
      </c>
      <c r="B170">
        <v>364</v>
      </c>
      <c r="C170" t="s">
        <v>886</v>
      </c>
      <c r="D170">
        <v>386</v>
      </c>
      <c r="E170" t="s">
        <v>400</v>
      </c>
      <c r="F170" t="s">
        <v>1680</v>
      </c>
      <c r="G170" t="s">
        <v>1680</v>
      </c>
      <c r="H170" t="s">
        <v>596</v>
      </c>
      <c r="I170">
        <v>27010.27</v>
      </c>
      <c r="J170">
        <v>24668.79</v>
      </c>
      <c r="K170">
        <v>20134.14</v>
      </c>
      <c r="L170" t="str">
        <f>_xlfn.XLOOKUP(Per_Pupil_Spending_1[[#This Row],[School Name]],Maine_Schools[School Name],Maine_Schools[Comparison School Type], "Error")</f>
        <v>Non Charter</v>
      </c>
      <c r="M170" t="str">
        <f>_xlfn.XLOOKUP(Per_Pupil_Spending_1[[#This Row],[School Name]],Maine_Schools[School Name],Maine_Schools[Comparison Grade Span], "Error")</f>
        <v>KG-05</v>
      </c>
      <c r="N170">
        <f>_xlfn.XLOOKUP(Per_Pupil_Spending_1[[#This Row],[School Name]],ELA_New[School Name],ELA_New[Percentage of Students at Achievement Level],"")</f>
        <v>0.24340000000000001</v>
      </c>
      <c r="O170">
        <f>_xlfn.XLOOKUP(Per_Pupil_Spending_1[[#This Row],[School Name]],Math_New[School Name],Math_New[Percentage of Students at Achievement Level],"")</f>
        <v>0.60229999999999995</v>
      </c>
      <c r="P170">
        <f>_xlfn.XLOOKUP(Per_Pupil_Spending_1[[#This Row],[School Name]],Science_New[School Name],Science_New[Percentage of Students at Achievement Level],"")</f>
        <v>0.66069999999999995</v>
      </c>
      <c r="Q170">
        <f>IFERROR((Per_Pupil_Spending_1[[#This Row],[ELA Score]]-MIN(Per_Pupil_Spending_1[ELA Score]))/(MAX(Per_Pupil_Spending_1[ELA Score])-MIN(Per_Pupil_Spending_1[ELA Score])),-1)</f>
        <v>0.25229980468004254</v>
      </c>
      <c r="R170">
        <f>IFERROR((Per_Pupil_Spending_1[[#This Row],[Math Score]]-MIN(Per_Pupil_Spending_1[Math Score]))/(MAX(Per_Pupil_Spending_1[Math Score])-MIN(Per_Pupil_Spending_1[Math Score])),-1)</f>
        <v>0.23381270109124444</v>
      </c>
      <c r="S170">
        <f>IFERROR((Per_Pupil_Spending_1[[#This Row],[Science Score]]-MIN(Per_Pupil_Spending_1[Science Score]))/(MAX(Per_Pupil_Spending_1[Science Score])-MIN(Per_Pupil_Spending_1[Science Score])),-1)</f>
        <v>0.25725277825767373</v>
      </c>
      <c r="T170" s="63">
        <f>IFERROR(Per_Pupil_Spending_1[[#This Row],[Amount]]/(1-Per_Pupil_Spending_1[[#This Row],[Percent Below Achievement ELA]]),"")</f>
        <v>35699.537404176583</v>
      </c>
      <c r="U170" s="63">
        <f>IFERROR(Per_Pupil_Spending_1[[#This Row],[Amount]]/(1-Per_Pupil_Spending_1[[#This Row],[Percent Below Achievement Math]]),"")</f>
        <v>67916.193110384702</v>
      </c>
      <c r="V170" s="63">
        <f>IFERROR(Per_Pupil_Spending_1[[#This Row],[Amount]]/(1-Per_Pupil_Spending_1[[#This Row],[Percent Below Achievement Science]]),"")</f>
        <v>79605.865016209835</v>
      </c>
      <c r="W170" s="63" t="b">
        <f>Per_Pupil_Spending_1[[#This Row],[ELA Score Normalized]]=-1</f>
        <v>0</v>
      </c>
      <c r="X170" s="63" t="b">
        <f>Per_Pupil_Spending_1[[#This Row],[Math Score Normalized]]=-1</f>
        <v>0</v>
      </c>
      <c r="Y170" s="63" t="b">
        <f>Per_Pupil_Spending_1[[#This Row],[Science Score Normalized]]=-1</f>
        <v>0</v>
      </c>
    </row>
    <row r="171" spans="1:25" hidden="1">
      <c r="A171" t="s">
        <v>570</v>
      </c>
      <c r="B171">
        <v>364</v>
      </c>
      <c r="C171" t="s">
        <v>886</v>
      </c>
      <c r="D171">
        <v>378</v>
      </c>
      <c r="E171" t="s">
        <v>101</v>
      </c>
      <c r="F171" t="s">
        <v>1680</v>
      </c>
      <c r="G171" t="s">
        <v>1680</v>
      </c>
      <c r="H171" t="s">
        <v>596</v>
      </c>
      <c r="I171">
        <v>21862.58</v>
      </c>
      <c r="J171">
        <v>24668.79</v>
      </c>
      <c r="K171">
        <v>20134.14</v>
      </c>
      <c r="L171" t="str">
        <f>_xlfn.XLOOKUP(Per_Pupil_Spending_1[[#This Row],[School Name]],Maine_Schools[School Name],Maine_Schools[Comparison School Type], "Error")</f>
        <v>Non Charter</v>
      </c>
      <c r="M171" t="str">
        <f>_xlfn.XLOOKUP(Per_Pupil_Spending_1[[#This Row],[School Name]],Maine_Schools[School Name],Maine_Schools[Comparison Grade Span], "Error")</f>
        <v>09-12</v>
      </c>
      <c r="N171">
        <f>_xlfn.XLOOKUP(Per_Pupil_Spending_1[[#This Row],[School Name]],ELA_New[School Name],ELA_New[Percentage of Students at Achievement Level],"")</f>
        <v>0.46450000000000002</v>
      </c>
      <c r="O171">
        <f>_xlfn.XLOOKUP(Per_Pupil_Spending_1[[#This Row],[School Name]],Math_New[School Name],Math_New[Percentage of Students at Achievement Level],"")</f>
        <v>0.3805</v>
      </c>
      <c r="P171">
        <f>_xlfn.XLOOKUP(Per_Pupil_Spending_1[[#This Row],[School Name]],Science_New[School Name],Science_New[Percentage of Students at Achievement Level],"")</f>
        <v>0.75229999999999997</v>
      </c>
      <c r="Q171">
        <f>IFERROR((Per_Pupil_Spending_1[[#This Row],[ELA Score]]-MIN(Per_Pupil_Spending_1[ELA Score]))/(MAX(Per_Pupil_Spending_1[ELA Score])-MIN(Per_Pupil_Spending_1[ELA Score])),-1)</f>
        <v>0.28853351219398871</v>
      </c>
      <c r="R171">
        <f>IFERROR((Per_Pupil_Spending_1[[#This Row],[Math Score]]-MIN(Per_Pupil_Spending_1[Math Score]))/(MAX(Per_Pupil_Spending_1[Math Score])-MIN(Per_Pupil_Spending_1[Math Score])),-1)</f>
        <v>0.12149400971713159</v>
      </c>
      <c r="S171">
        <f>IFERROR((Per_Pupil_Spending_1[[#This Row],[Science Score]]-MIN(Per_Pupil_Spending_1[Science Score]))/(MAX(Per_Pupil_Spending_1[Science Score])-MIN(Per_Pupil_Spending_1[Science Score])),-1)</f>
        <v>0.28522685477383192</v>
      </c>
      <c r="T171" s="63">
        <f>IFERROR(Per_Pupil_Spending_1[[#This Row],[Amount]]/(1-Per_Pupil_Spending_1[[#This Row],[Percent Below Achievement ELA]]),"")</f>
        <v>40826.479925303458</v>
      </c>
      <c r="U171" s="63">
        <f>IFERROR(Per_Pupil_Spending_1[[#This Row],[Amount]]/(1-Per_Pupil_Spending_1[[#This Row],[Percent Below Achievement Math]]),"")</f>
        <v>35290.686037126725</v>
      </c>
      <c r="V171" s="63">
        <f>IFERROR(Per_Pupil_Spending_1[[#This Row],[Amount]]/(1-Per_Pupil_Spending_1[[#This Row],[Percent Below Achievement Science]]),"")</f>
        <v>88262.333467904726</v>
      </c>
      <c r="W171" s="63" t="b">
        <f>Per_Pupil_Spending_1[[#This Row],[ELA Score Normalized]]=-1</f>
        <v>0</v>
      </c>
      <c r="X171" s="63" t="b">
        <f>Per_Pupil_Spending_1[[#This Row],[Math Score Normalized]]=-1</f>
        <v>0</v>
      </c>
      <c r="Y171" s="63" t="b">
        <f>Per_Pupil_Spending_1[[#This Row],[Science Score Normalized]]=-1</f>
        <v>0</v>
      </c>
    </row>
    <row r="172" spans="1:25" hidden="1">
      <c r="A172" t="s">
        <v>570</v>
      </c>
      <c r="B172">
        <v>364</v>
      </c>
      <c r="C172" t="s">
        <v>886</v>
      </c>
      <c r="D172">
        <v>372</v>
      </c>
      <c r="E172" t="s">
        <v>516</v>
      </c>
      <c r="F172" t="s">
        <v>1680</v>
      </c>
      <c r="G172" t="s">
        <v>1680</v>
      </c>
      <c r="H172" t="s">
        <v>596</v>
      </c>
      <c r="I172">
        <v>25143.41</v>
      </c>
      <c r="J172">
        <v>24668.79</v>
      </c>
      <c r="K172">
        <v>20134.14</v>
      </c>
      <c r="L172" t="str">
        <f>_xlfn.XLOOKUP(Per_Pupil_Spending_1[[#This Row],[School Name]],Maine_Schools[School Name],Maine_Schools[Comparison School Type], "Error")</f>
        <v>Non Charter</v>
      </c>
      <c r="M172" t="str">
        <f>_xlfn.XLOOKUP(Per_Pupil_Spending_1[[#This Row],[School Name]],Maine_Schools[School Name],Maine_Schools[Comparison Grade Span], "Error")</f>
        <v>PK-05</v>
      </c>
      <c r="N172">
        <f>_xlfn.XLOOKUP(Per_Pupil_Spending_1[[#This Row],[School Name]],ELA_New[School Name],ELA_New[Percentage of Students at Achievement Level],"")</f>
        <v>0.26669999999999999</v>
      </c>
      <c r="O172">
        <f>_xlfn.XLOOKUP(Per_Pupil_Spending_1[[#This Row],[School Name]],Math_New[School Name],Math_New[Percentage of Students at Achievement Level],"")</f>
        <v>0.53</v>
      </c>
      <c r="P172" t="str">
        <f>_xlfn.XLOOKUP(Per_Pupil_Spending_1[[#This Row],[School Name]],Science_New[School Name],Science_New[Percentage of Students at Achievement Level],"")</f>
        <v/>
      </c>
      <c r="Q172">
        <f>IFERROR((Per_Pupil_Spending_1[[#This Row],[ELA Score]]-MIN(Per_Pupil_Spending_1[ELA Score]))/(MAX(Per_Pupil_Spending_1[ELA Score])-MIN(Per_Pupil_Spending_1[ELA Score])),-1)</f>
        <v>0.24232421693647563</v>
      </c>
      <c r="R172">
        <f>IFERROR((Per_Pupil_Spending_1[[#This Row],[Math Score]]-MIN(Per_Pupil_Spending_1[Math Score]))/(MAX(Per_Pupil_Spending_1[Math Score])-MIN(Per_Pupil_Spending_1[Math Score])),-1)</f>
        <v>0.18417093114537311</v>
      </c>
      <c r="S172">
        <f>IFERROR((Per_Pupil_Spending_1[[#This Row],[Science Score]]-MIN(Per_Pupil_Spending_1[Science Score]))/(MAX(Per_Pupil_Spending_1[Science Score])-MIN(Per_Pupil_Spending_1[Science Score])),-1)</f>
        <v>-1</v>
      </c>
      <c r="T172" s="63">
        <f>IFERROR(Per_Pupil_Spending_1[[#This Row],[Amount]]/(1-Per_Pupil_Spending_1[[#This Row],[Percent Below Achievement ELA]]),"")</f>
        <v>34288.026728487654</v>
      </c>
      <c r="U172" s="63">
        <f>IFERROR(Per_Pupil_Spending_1[[#This Row],[Amount]]/(1-Per_Pupil_Spending_1[[#This Row],[Percent Below Achievement Math]]),"")</f>
        <v>53496.617021276601</v>
      </c>
      <c r="V172" s="63" t="str">
        <f>IFERROR(Per_Pupil_Spending_1[[#This Row],[Amount]]/(1-Per_Pupil_Spending_1[[#This Row],[Percent Below Achievement Science]]),"")</f>
        <v/>
      </c>
      <c r="W172" s="63" t="b">
        <f>Per_Pupil_Spending_1[[#This Row],[ELA Score Normalized]]=-1</f>
        <v>0</v>
      </c>
      <c r="X172" s="63" t="b">
        <f>Per_Pupil_Spending_1[[#This Row],[Math Score Normalized]]=-1</f>
        <v>0</v>
      </c>
      <c r="Y172" s="63" t="b">
        <f>Per_Pupil_Spending_1[[#This Row],[Science Score Normalized]]=-1</f>
        <v>1</v>
      </c>
    </row>
    <row r="173" spans="1:25" hidden="1">
      <c r="A173" t="s">
        <v>570</v>
      </c>
      <c r="B173">
        <v>389</v>
      </c>
      <c r="C173" t="s">
        <v>889</v>
      </c>
      <c r="D173">
        <v>390</v>
      </c>
      <c r="E173" t="s">
        <v>234</v>
      </c>
      <c r="F173" t="s">
        <v>1680</v>
      </c>
      <c r="G173" t="s">
        <v>1680</v>
      </c>
      <c r="H173" t="s">
        <v>596</v>
      </c>
      <c r="I173">
        <v>24319.06</v>
      </c>
      <c r="J173">
        <v>24319.06</v>
      </c>
      <c r="K173">
        <v>20134.14</v>
      </c>
      <c r="L173" t="str">
        <f>_xlfn.XLOOKUP(Per_Pupil_Spending_1[[#This Row],[School Name]],Maine_Schools[School Name],Maine_Schools[Comparison School Type], "Error")</f>
        <v>Non Charter</v>
      </c>
      <c r="M173" t="str">
        <f>_xlfn.XLOOKUP(Per_Pupil_Spending_1[[#This Row],[School Name]],Maine_Schools[School Name],Maine_Schools[Comparison Grade Span], "Error")</f>
        <v>03-08</v>
      </c>
      <c r="N173">
        <f>_xlfn.XLOOKUP(Per_Pupil_Spending_1[[#This Row],[School Name]],ELA_New[School Name],ELA_New[Percentage of Students at Achievement Level],"")</f>
        <v>0.375</v>
      </c>
      <c r="O173">
        <f>_xlfn.XLOOKUP(Per_Pupil_Spending_1[[#This Row],[School Name]],Math_New[School Name],Math_New[Percentage of Students at Achievement Level],"")</f>
        <v>0.375</v>
      </c>
      <c r="P173">
        <f>_xlfn.XLOOKUP(Per_Pupil_Spending_1[[#This Row],[School Name]],Science_New[School Name],Science_New[Percentage of Students at Achievement Level],"")</f>
        <v>0.5</v>
      </c>
      <c r="Q173">
        <f>IFERROR((Per_Pupil_Spending_1[[#This Row],[ELA Score]]-MIN(Per_Pupil_Spending_1[ELA Score]))/(MAX(Per_Pupil_Spending_1[ELA Score])-MIN(Per_Pupil_Spending_1[ELA Score])),-1)</f>
        <v>0.27499265409682999</v>
      </c>
      <c r="R173">
        <f>IFERROR((Per_Pupil_Spending_1[[#This Row],[Math Score]]-MIN(Per_Pupil_Spending_1[Math Score]))/(MAX(Per_Pupil_Spending_1[Math Score])-MIN(Per_Pupil_Spending_1[Math Score])),-1)</f>
        <v>0.13395580279026226</v>
      </c>
      <c r="S173">
        <f>IFERROR((Per_Pupil_Spending_1[[#This Row],[Science Score]]-MIN(Per_Pupil_Spending_1[Science Score]))/(MAX(Per_Pupil_Spending_1[Science Score])-MIN(Per_Pupil_Spending_1[Science Score])),-1)</f>
        <v>0.15717801064886733</v>
      </c>
      <c r="T173" s="63">
        <f>IFERROR(Per_Pupil_Spending_1[[#This Row],[Amount]]/(1-Per_Pupil_Spending_1[[#This Row],[Percent Below Achievement ELA]]),"")</f>
        <v>38910.495999999999</v>
      </c>
      <c r="U173" s="63">
        <f>IFERROR(Per_Pupil_Spending_1[[#This Row],[Amount]]/(1-Per_Pupil_Spending_1[[#This Row],[Percent Below Achievement Math]]),"")</f>
        <v>38910.495999999999</v>
      </c>
      <c r="V173" s="63">
        <f>IFERROR(Per_Pupil_Spending_1[[#This Row],[Amount]]/(1-Per_Pupil_Spending_1[[#This Row],[Percent Below Achievement Science]]),"")</f>
        <v>48638.12</v>
      </c>
      <c r="W173" s="63" t="b">
        <f>Per_Pupil_Spending_1[[#This Row],[ELA Score Normalized]]=-1</f>
        <v>0</v>
      </c>
      <c r="X173" s="63" t="b">
        <f>Per_Pupil_Spending_1[[#This Row],[Math Score Normalized]]=-1</f>
        <v>0</v>
      </c>
      <c r="Y173" s="63" t="b">
        <f>Per_Pupil_Spending_1[[#This Row],[Science Score Normalized]]=-1</f>
        <v>0</v>
      </c>
    </row>
    <row r="174" spans="1:25" hidden="1">
      <c r="A174" t="s">
        <v>570</v>
      </c>
      <c r="B174">
        <v>1438</v>
      </c>
      <c r="C174" t="s">
        <v>893</v>
      </c>
      <c r="D174">
        <v>59</v>
      </c>
      <c r="E174" t="s">
        <v>5</v>
      </c>
      <c r="F174" t="s">
        <v>1680</v>
      </c>
      <c r="G174" t="s">
        <v>1680</v>
      </c>
      <c r="H174" t="s">
        <v>596</v>
      </c>
      <c r="I174">
        <v>25720.33</v>
      </c>
      <c r="J174">
        <v>22551.62</v>
      </c>
      <c r="K174">
        <v>20134.14</v>
      </c>
      <c r="L174" t="str">
        <f>_xlfn.XLOOKUP(Per_Pupil_Spending_1[[#This Row],[School Name]],Maine_Schools[School Name],Maine_Schools[Comparison School Type], "Error")</f>
        <v>Non Charter</v>
      </c>
      <c r="M174" t="str">
        <f>_xlfn.XLOOKUP(Per_Pupil_Spending_1[[#This Row],[School Name]],Maine_Schools[School Name],Maine_Schools[Comparison Grade Span], "Error")</f>
        <v>06-08</v>
      </c>
      <c r="N174">
        <f>_xlfn.XLOOKUP(Per_Pupil_Spending_1[[#This Row],[School Name]],ELA_New[School Name],ELA_New[Percentage of Students at Achievement Level],"")</f>
        <v>0.48249999999999998</v>
      </c>
      <c r="O174">
        <f>_xlfn.XLOOKUP(Per_Pupil_Spending_1[[#This Row],[School Name]],Math_New[School Name],Math_New[Percentage of Students at Achievement Level],"")</f>
        <v>0.26579999999999998</v>
      </c>
      <c r="P174">
        <f>_xlfn.XLOOKUP(Per_Pupil_Spending_1[[#This Row],[School Name]],Science_New[School Name],Science_New[Percentage of Students at Achievement Level],"")</f>
        <v>0.70189999999999997</v>
      </c>
      <c r="Q174">
        <f>IFERROR((Per_Pupil_Spending_1[[#This Row],[ELA Score]]-MIN(Per_Pupil_Spending_1[ELA Score]))/(MAX(Per_Pupil_Spending_1[ELA Score])-MIN(Per_Pupil_Spending_1[ELA Score])),-1)</f>
        <v>0.35125337679940521</v>
      </c>
      <c r="R174">
        <f>IFERROR((Per_Pupil_Spending_1[[#This Row],[Math Score]]-MIN(Per_Pupil_Spending_1[Math Score]))/(MAX(Per_Pupil_Spending_1[Math Score])-MIN(Per_Pupil_Spending_1[Math Score])),-1)</f>
        <v>0.12060266947873621</v>
      </c>
      <c r="S174">
        <f>IFERROR((Per_Pupil_Spending_1[[#This Row],[Science Score]]-MIN(Per_Pupil_Spending_1[Science Score]))/(MAX(Per_Pupil_Spending_1[Science Score])-MIN(Per_Pupil_Spending_1[Science Score])),-1)</f>
        <v>0.27882362440181441</v>
      </c>
      <c r="T174" s="63">
        <f>IFERROR(Per_Pupil_Spending_1[[#This Row],[Amount]]/(1-Per_Pupil_Spending_1[[#This Row],[Percent Below Achievement ELA]]),"")</f>
        <v>49701.120772946859</v>
      </c>
      <c r="U174" s="63">
        <f>IFERROR(Per_Pupil_Spending_1[[#This Row],[Amount]]/(1-Per_Pupil_Spending_1[[#This Row],[Percent Below Achievement Math]]),"")</f>
        <v>35031.77608281123</v>
      </c>
      <c r="V174" s="63">
        <f>IFERROR(Per_Pupil_Spending_1[[#This Row],[Amount]]/(1-Per_Pupil_Spending_1[[#This Row],[Percent Below Achievement Science]]),"")</f>
        <v>86280.878899698087</v>
      </c>
      <c r="W174" s="63" t="b">
        <f>Per_Pupil_Spending_1[[#This Row],[ELA Score Normalized]]=-1</f>
        <v>0</v>
      </c>
      <c r="X174" s="63" t="b">
        <f>Per_Pupil_Spending_1[[#This Row],[Math Score Normalized]]=-1</f>
        <v>0</v>
      </c>
      <c r="Y174" s="63" t="b">
        <f>Per_Pupil_Spending_1[[#This Row],[Science Score Normalized]]=-1</f>
        <v>0</v>
      </c>
    </row>
    <row r="175" spans="1:25" hidden="1">
      <c r="A175" t="s">
        <v>570</v>
      </c>
      <c r="B175">
        <v>1438</v>
      </c>
      <c r="C175" t="s">
        <v>893</v>
      </c>
      <c r="D175">
        <v>57</v>
      </c>
      <c r="E175" t="s">
        <v>232</v>
      </c>
      <c r="F175" t="s">
        <v>1680</v>
      </c>
      <c r="G175" t="s">
        <v>1680</v>
      </c>
      <c r="H175" t="s">
        <v>596</v>
      </c>
      <c r="I175">
        <v>24328.240000000002</v>
      </c>
      <c r="J175">
        <v>22551.62</v>
      </c>
      <c r="K175">
        <v>20134.14</v>
      </c>
      <c r="L175" t="str">
        <f>_xlfn.XLOOKUP(Per_Pupil_Spending_1[[#This Row],[School Name]],Maine_Schools[School Name],Maine_Schools[Comparison School Type], "Error")</f>
        <v>Non Charter</v>
      </c>
      <c r="M175" t="str">
        <f>_xlfn.XLOOKUP(Per_Pupil_Spending_1[[#This Row],[School Name]],Maine_Schools[School Name],Maine_Schools[Comparison Grade Span], "Error")</f>
        <v>03-05</v>
      </c>
      <c r="N175">
        <f>_xlfn.XLOOKUP(Per_Pupil_Spending_1[[#This Row],[School Name]],ELA_New[School Name],ELA_New[Percentage of Students at Achievement Level],"")</f>
        <v>0.40329999999999999</v>
      </c>
      <c r="O175">
        <f>_xlfn.XLOOKUP(Per_Pupil_Spending_1[[#This Row],[School Name]],Math_New[School Name],Math_New[Percentage of Students at Achievement Level],"")</f>
        <v>0.57609999999999995</v>
      </c>
      <c r="P175">
        <f>_xlfn.XLOOKUP(Per_Pupil_Spending_1[[#This Row],[School Name]],Science_New[School Name],Science_New[Percentage of Students at Achievement Level],"")</f>
        <v>0.79310000000000003</v>
      </c>
      <c r="Q175">
        <f>IFERROR((Per_Pupil_Spending_1[[#This Row],[ELA Score]]-MIN(Per_Pupil_Spending_1[ELA Score]))/(MAX(Per_Pupil_Spending_1[ELA Score])-MIN(Per_Pupil_Spending_1[ELA Score])),-1)</f>
        <v>0.28814360104546732</v>
      </c>
      <c r="R175">
        <f>IFERROR((Per_Pupil_Spending_1[[#This Row],[Math Score]]-MIN(Per_Pupil_Spending_1[Math Score]))/(MAX(Per_Pupil_Spending_1[Math Score])-MIN(Per_Pupil_Spending_1[Math Score])),-1)</f>
        <v>0.19757957161743908</v>
      </c>
      <c r="S175">
        <f>IFERROR((Per_Pupil_Spending_1[[#This Row],[Science Score]]-MIN(Per_Pupil_Spending_1[Science Score]))/(MAX(Per_Pupil_Spending_1[Science Score])-MIN(Per_Pupil_Spending_1[Science Score])),-1)</f>
        <v>0.37998391123927261</v>
      </c>
      <c r="T175" s="63">
        <f>IFERROR(Per_Pupil_Spending_1[[#This Row],[Amount]]/(1-Per_Pupil_Spending_1[[#This Row],[Percent Below Achievement ELA]]),"")</f>
        <v>40771.308865426516</v>
      </c>
      <c r="U175" s="63">
        <f>IFERROR(Per_Pupil_Spending_1[[#This Row],[Amount]]/(1-Per_Pupil_Spending_1[[#This Row],[Percent Below Achievement Math]]),"")</f>
        <v>57391.460250058975</v>
      </c>
      <c r="V175" s="63">
        <f>IFERROR(Per_Pupil_Spending_1[[#This Row],[Amount]]/(1-Per_Pupil_Spending_1[[#This Row],[Percent Below Achievement Science]]),"")</f>
        <v>117584.53359110684</v>
      </c>
      <c r="W175" s="63" t="b">
        <f>Per_Pupil_Spending_1[[#This Row],[ELA Score Normalized]]=-1</f>
        <v>0</v>
      </c>
      <c r="X175" s="63" t="b">
        <f>Per_Pupil_Spending_1[[#This Row],[Math Score Normalized]]=-1</f>
        <v>0</v>
      </c>
      <c r="Y175" s="63" t="b">
        <f>Per_Pupil_Spending_1[[#This Row],[Science Score Normalized]]=-1</f>
        <v>0</v>
      </c>
    </row>
    <row r="176" spans="1:25" hidden="1">
      <c r="A176" t="s">
        <v>570</v>
      </c>
      <c r="B176">
        <v>1438</v>
      </c>
      <c r="C176" t="s">
        <v>893</v>
      </c>
      <c r="D176">
        <v>60</v>
      </c>
      <c r="E176" t="s">
        <v>121</v>
      </c>
      <c r="F176" t="s">
        <v>1680</v>
      </c>
      <c r="G176" t="s">
        <v>1680</v>
      </c>
      <c r="H176" t="s">
        <v>596</v>
      </c>
      <c r="I176">
        <v>19803.36</v>
      </c>
      <c r="J176">
        <v>22551.62</v>
      </c>
      <c r="K176">
        <v>20134.14</v>
      </c>
      <c r="L176" t="str">
        <f>_xlfn.XLOOKUP(Per_Pupil_Spending_1[[#This Row],[School Name]],Maine_Schools[School Name],Maine_Schools[Comparison School Type], "Error")</f>
        <v>Non Charter</v>
      </c>
      <c r="M176" t="str">
        <f>_xlfn.XLOOKUP(Per_Pupil_Spending_1[[#This Row],[School Name]],Maine_Schools[School Name],Maine_Schools[Comparison Grade Span], "Error")</f>
        <v>09-12</v>
      </c>
      <c r="N176">
        <f>_xlfn.XLOOKUP(Per_Pupil_Spending_1[[#This Row],[School Name]],ELA_New[School Name],ELA_New[Percentage of Students at Achievement Level],"")</f>
        <v>0.45710000000000001</v>
      </c>
      <c r="O176">
        <f>_xlfn.XLOOKUP(Per_Pupil_Spending_1[[#This Row],[School Name]],Math_New[School Name],Math_New[Percentage of Students at Achievement Level],"")</f>
        <v>0.35709999999999997</v>
      </c>
      <c r="P176">
        <f>_xlfn.XLOOKUP(Per_Pupil_Spending_1[[#This Row],[School Name]],Science_New[School Name],Science_New[Percentage of Students at Achievement Level],"")</f>
        <v>0.57889999999999997</v>
      </c>
      <c r="Q176">
        <f>IFERROR((Per_Pupil_Spending_1[[#This Row],[ELA Score]]-MIN(Per_Pupil_Spending_1[ELA Score]))/(MAX(Per_Pupil_Spending_1[ELA Score])-MIN(Per_Pupil_Spending_1[ELA Score])),-1)</f>
        <v>0.25779433322968082</v>
      </c>
      <c r="R176">
        <f>IFERROR((Per_Pupil_Spending_1[[#This Row],[Math Score]]-MIN(Per_Pupil_Spending_1[Math Score]))/(MAX(Per_Pupil_Spending_1[Math Score])-MIN(Per_Pupil_Spending_1[Math Score])),-1)</f>
        <v>0.10604500605741599</v>
      </c>
      <c r="S176">
        <f>IFERROR((Per_Pupil_Spending_1[[#This Row],[Science Score]]-MIN(Per_Pupil_Spending_1[Science Score]))/(MAX(Per_Pupil_Spending_1[Science Score])-MIN(Per_Pupil_Spending_1[Science Score])),-1)</f>
        <v>0.15197377412898325</v>
      </c>
      <c r="T176" s="63">
        <f>IFERROR(Per_Pupil_Spending_1[[#This Row],[Amount]]/(1-Per_Pupil_Spending_1[[#This Row],[Percent Below Achievement ELA]]),"")</f>
        <v>36476.993921532514</v>
      </c>
      <c r="U176" s="63">
        <f>IFERROR(Per_Pupil_Spending_1[[#This Row],[Amount]]/(1-Per_Pupil_Spending_1[[#This Row],[Percent Below Achievement Math]]),"")</f>
        <v>30803.173121791879</v>
      </c>
      <c r="V176" s="63">
        <f>IFERROR(Per_Pupil_Spending_1[[#This Row],[Amount]]/(1-Per_Pupil_Spending_1[[#This Row],[Percent Below Achievement Science]]),"")</f>
        <v>47027.689384944191</v>
      </c>
      <c r="W176" s="63" t="b">
        <f>Per_Pupil_Spending_1[[#This Row],[ELA Score Normalized]]=-1</f>
        <v>0</v>
      </c>
      <c r="X176" s="63" t="b">
        <f>Per_Pupil_Spending_1[[#This Row],[Math Score Normalized]]=-1</f>
        <v>0</v>
      </c>
      <c r="Y176" s="63" t="b">
        <f>Per_Pupil_Spending_1[[#This Row],[Science Score Normalized]]=-1</f>
        <v>0</v>
      </c>
    </row>
    <row r="177" spans="1:25" hidden="1">
      <c r="A177" t="s">
        <v>570</v>
      </c>
      <c r="B177">
        <v>1438</v>
      </c>
      <c r="C177" t="s">
        <v>893</v>
      </c>
      <c r="D177">
        <v>358</v>
      </c>
      <c r="E177" t="s">
        <v>421</v>
      </c>
      <c r="F177" t="s">
        <v>1680</v>
      </c>
      <c r="G177" t="s">
        <v>1680</v>
      </c>
      <c r="H177" t="s">
        <v>596</v>
      </c>
      <c r="I177">
        <v>26990</v>
      </c>
      <c r="J177">
        <v>22551.62</v>
      </c>
      <c r="K177">
        <v>20134.14</v>
      </c>
      <c r="L177" t="str">
        <f>_xlfn.XLOOKUP(Per_Pupil_Spending_1[[#This Row],[School Name]],Maine_Schools[School Name],Maine_Schools[Comparison School Type], "Error")</f>
        <v>Non Charter</v>
      </c>
      <c r="M177" t="str">
        <f>_xlfn.XLOOKUP(Per_Pupil_Spending_1[[#This Row],[School Name]],Maine_Schools[School Name],Maine_Schools[Comparison Grade Span], "Error")</f>
        <v>PK-05</v>
      </c>
      <c r="N177">
        <f>_xlfn.XLOOKUP(Per_Pupil_Spending_1[[#This Row],[School Name]],ELA_New[School Name],ELA_New[Percentage of Students at Achievement Level],"")</f>
        <v>0.25</v>
      </c>
      <c r="O177">
        <f>_xlfn.XLOOKUP(Per_Pupil_Spending_1[[#This Row],[School Name]],Math_New[School Name],Math_New[Percentage of Students at Achievement Level],"")</f>
        <v>0.77270000000000005</v>
      </c>
      <c r="P177">
        <f>_xlfn.XLOOKUP(Per_Pupil_Spending_1[[#This Row],[School Name]],Science_New[School Name],Science_New[Percentage of Students at Achievement Level],"")</f>
        <v>0.52939999999999998</v>
      </c>
      <c r="Q177">
        <f>IFERROR((Per_Pupil_Spending_1[[#This Row],[ELA Score]]-MIN(Per_Pupil_Spending_1[ELA Score]))/(MAX(Per_Pupil_Spending_1[ELA Score])-MIN(Per_Pupil_Spending_1[ELA Score])),-1)</f>
        <v>0.25432903704863052</v>
      </c>
      <c r="R177">
        <f>IFERROR((Per_Pupil_Spending_1[[#This Row],[Math Score]]-MIN(Per_Pupil_Spending_1[Math Score]))/(MAX(Per_Pupil_Spending_1[Math Score])-MIN(Per_Pupil_Spending_1[Math Score])),-1)</f>
        <v>0.40878807041089793</v>
      </c>
      <c r="S177">
        <f>IFERROR((Per_Pupil_Spending_1[[#This Row],[Science Score]]-MIN(Per_Pupil_Spending_1[Science Score]))/(MAX(Per_Pupil_Spending_1[Science Score])-MIN(Per_Pupil_Spending_1[Science Score])),-1)</f>
        <v>0.18533863901767472</v>
      </c>
      <c r="T177" s="63">
        <f>IFERROR(Per_Pupil_Spending_1[[#This Row],[Amount]]/(1-Per_Pupil_Spending_1[[#This Row],[Percent Below Achievement ELA]]),"")</f>
        <v>35986.666666666664</v>
      </c>
      <c r="U177" s="63">
        <f>IFERROR(Per_Pupil_Spending_1[[#This Row],[Amount]]/(1-Per_Pupil_Spending_1[[#This Row],[Percent Below Achievement Math]]),"")</f>
        <v>118741.75098988124</v>
      </c>
      <c r="V177" s="63">
        <f>IFERROR(Per_Pupil_Spending_1[[#This Row],[Amount]]/(1-Per_Pupil_Spending_1[[#This Row],[Percent Below Achievement Science]]),"")</f>
        <v>57352.316192095197</v>
      </c>
      <c r="W177" s="63" t="b">
        <f>Per_Pupil_Spending_1[[#This Row],[ELA Score Normalized]]=-1</f>
        <v>0</v>
      </c>
      <c r="X177" s="63" t="b">
        <f>Per_Pupil_Spending_1[[#This Row],[Math Score Normalized]]=-1</f>
        <v>0</v>
      </c>
      <c r="Y177" s="63" t="b">
        <f>Per_Pupil_Spending_1[[#This Row],[Science Score Normalized]]=-1</f>
        <v>0</v>
      </c>
    </row>
    <row r="178" spans="1:25" hidden="1">
      <c r="A178" t="s">
        <v>570</v>
      </c>
      <c r="B178">
        <v>1438</v>
      </c>
      <c r="C178" t="s">
        <v>893</v>
      </c>
      <c r="D178">
        <v>536</v>
      </c>
      <c r="E178" t="s">
        <v>477</v>
      </c>
      <c r="F178" t="s">
        <v>1680</v>
      </c>
      <c r="G178" t="s">
        <v>1680</v>
      </c>
      <c r="H178" t="s">
        <v>596</v>
      </c>
      <c r="I178">
        <v>25976.58</v>
      </c>
      <c r="J178">
        <v>22551.62</v>
      </c>
      <c r="K178">
        <v>20134.14</v>
      </c>
      <c r="L178" t="str">
        <f>_xlfn.XLOOKUP(Per_Pupil_Spending_1[[#This Row],[School Name]],Maine_Schools[School Name],Maine_Schools[Comparison School Type], "Error")</f>
        <v>Non Charter</v>
      </c>
      <c r="M178" t="str">
        <f>_xlfn.XLOOKUP(Per_Pupil_Spending_1[[#This Row],[School Name]],Maine_Schools[School Name],Maine_Schools[Comparison Grade Span], "Error")</f>
        <v>03-08</v>
      </c>
      <c r="N178">
        <f>_xlfn.XLOOKUP(Per_Pupil_Spending_1[[#This Row],[School Name]],ELA_New[School Name],ELA_New[Percentage of Students at Achievement Level],"")</f>
        <v>0.31790000000000002</v>
      </c>
      <c r="O178">
        <f>_xlfn.XLOOKUP(Per_Pupil_Spending_1[[#This Row],[School Name]],Math_New[School Name],Math_New[Percentage of Students at Achievement Level],"")</f>
        <v>0.48449999999999999</v>
      </c>
      <c r="P178">
        <f>_xlfn.XLOOKUP(Per_Pupil_Spending_1[[#This Row],[School Name]],Science_New[School Name],Science_New[Percentage of Students at Achievement Level],"")</f>
        <v>0.73209999999999997</v>
      </c>
      <c r="Q178">
        <f>IFERROR((Per_Pupil_Spending_1[[#This Row],[ELA Score]]-MIN(Per_Pupil_Spending_1[ELA Score]))/(MAX(Per_Pupil_Spending_1[ELA Score])-MIN(Per_Pupil_Spending_1[ELA Score])),-1)</f>
        <v>0.26914619769703735</v>
      </c>
      <c r="R178">
        <f>IFERROR((Per_Pupil_Spending_1[[#This Row],[Math Score]]-MIN(Per_Pupil_Spending_1[Math Score]))/(MAX(Per_Pupil_Spending_1[Math Score])-MIN(Per_Pupil_Spending_1[Math Score])),-1)</f>
        <v>0.17347946234346182</v>
      </c>
      <c r="S178">
        <f>IFERROR((Per_Pupil_Spending_1[[#This Row],[Science Score]]-MIN(Per_Pupil_Spending_1[Science Score]))/(MAX(Per_Pupil_Spending_1[Science Score])-MIN(Per_Pupil_Spending_1[Science Score])),-1)</f>
        <v>0.31334608059957536</v>
      </c>
      <c r="T178" s="63">
        <f>IFERROR(Per_Pupil_Spending_1[[#This Row],[Amount]]/(1-Per_Pupil_Spending_1[[#This Row],[Percent Below Achievement ELA]]),"")</f>
        <v>38083.242926257153</v>
      </c>
      <c r="U178" s="63">
        <f>IFERROR(Per_Pupil_Spending_1[[#This Row],[Amount]]/(1-Per_Pupil_Spending_1[[#This Row],[Percent Below Achievement Math]]),"")</f>
        <v>50391.037827352084</v>
      </c>
      <c r="V178" s="63">
        <f>IFERROR(Per_Pupil_Spending_1[[#This Row],[Amount]]/(1-Per_Pupil_Spending_1[[#This Row],[Percent Below Achievement Science]]),"")</f>
        <v>96963.717805151173</v>
      </c>
      <c r="W178" s="63" t="b">
        <f>Per_Pupil_Spending_1[[#This Row],[ELA Score Normalized]]=-1</f>
        <v>0</v>
      </c>
      <c r="X178" s="63" t="b">
        <f>Per_Pupil_Spending_1[[#This Row],[Math Score Normalized]]=-1</f>
        <v>0</v>
      </c>
      <c r="Y178" s="63" t="b">
        <f>Per_Pupil_Spending_1[[#This Row],[Science Score Normalized]]=-1</f>
        <v>0</v>
      </c>
    </row>
    <row r="179" spans="1:25" hidden="1">
      <c r="A179" t="s">
        <v>570</v>
      </c>
      <c r="B179">
        <v>1445</v>
      </c>
      <c r="C179" t="s">
        <v>897</v>
      </c>
      <c r="D179">
        <v>153</v>
      </c>
      <c r="E179" t="s">
        <v>241</v>
      </c>
      <c r="F179" t="s">
        <v>1680</v>
      </c>
      <c r="G179" t="s">
        <v>1680</v>
      </c>
      <c r="H179" t="s">
        <v>596</v>
      </c>
      <c r="I179">
        <v>27364.55</v>
      </c>
      <c r="J179">
        <v>20235.47</v>
      </c>
      <c r="K179">
        <v>20134.14</v>
      </c>
      <c r="L179" t="str">
        <f>_xlfn.XLOOKUP(Per_Pupil_Spending_1[[#This Row],[School Name]],Maine_Schools[School Name],Maine_Schools[Comparison School Type], "Error")</f>
        <v>Non Charter</v>
      </c>
      <c r="M179" t="str">
        <f>_xlfn.XLOOKUP(Per_Pupil_Spending_1[[#This Row],[School Name]],Maine_Schools[School Name],Maine_Schools[Comparison Grade Span], "Error")</f>
        <v>PK-05</v>
      </c>
      <c r="N179">
        <f>_xlfn.XLOOKUP(Per_Pupil_Spending_1[[#This Row],[School Name]],ELA_New[School Name],ELA_New[Percentage of Students at Achievement Level],"")</f>
        <v>0.17860000000000001</v>
      </c>
      <c r="O179">
        <f>_xlfn.XLOOKUP(Per_Pupil_Spending_1[[#This Row],[School Name]],Math_New[School Name],Math_New[Percentage of Students at Achievement Level],"")</f>
        <v>0.71430000000000005</v>
      </c>
      <c r="P179" t="str">
        <f>_xlfn.XLOOKUP(Per_Pupil_Spending_1[[#This Row],[School Name]],Science_New[School Name],Science_New[Percentage of Students at Achievement Level],"")</f>
        <v/>
      </c>
      <c r="Q179">
        <f>IFERROR((Per_Pupil_Spending_1[[#This Row],[ELA Score]]-MIN(Per_Pupil_Spending_1[ELA Score]))/(MAX(Per_Pupil_Spending_1[ELA Score])-MIN(Per_Pupil_Spending_1[ELA Score])),-1)</f>
        <v>0.23544416833389792</v>
      </c>
      <c r="R179">
        <f>IFERROR((Per_Pupil_Spending_1[[#This Row],[Math Score]]-MIN(Per_Pupil_Spending_1[Math Score]))/(MAX(Per_Pupil_Spending_1[Math Score])-MIN(Per_Pupil_Spending_1[Math Score])),-1)</f>
        <v>0.32974091207876083</v>
      </c>
      <c r="S179">
        <f>IFERROR((Per_Pupil_Spending_1[[#This Row],[Science Score]]-MIN(Per_Pupil_Spending_1[Science Score]))/(MAX(Per_Pupil_Spending_1[Science Score])-MIN(Per_Pupil_Spending_1[Science Score])),-1)</f>
        <v>-1</v>
      </c>
      <c r="T179" s="63">
        <f>IFERROR(Per_Pupil_Spending_1[[#This Row],[Amount]]/(1-Per_Pupil_Spending_1[[#This Row],[Percent Below Achievement ELA]]),"")</f>
        <v>33314.523983442901</v>
      </c>
      <c r="U179" s="63">
        <f>IFERROR(Per_Pupil_Spending_1[[#This Row],[Amount]]/(1-Per_Pupil_Spending_1[[#This Row],[Percent Below Achievement Math]]),"")</f>
        <v>95780.714035701792</v>
      </c>
      <c r="V179" s="63" t="str">
        <f>IFERROR(Per_Pupil_Spending_1[[#This Row],[Amount]]/(1-Per_Pupil_Spending_1[[#This Row],[Percent Below Achievement Science]]),"")</f>
        <v/>
      </c>
      <c r="W179" s="63" t="b">
        <f>Per_Pupil_Spending_1[[#This Row],[ELA Score Normalized]]=-1</f>
        <v>0</v>
      </c>
      <c r="X179" s="63" t="b">
        <f>Per_Pupil_Spending_1[[#This Row],[Math Score Normalized]]=-1</f>
        <v>0</v>
      </c>
      <c r="Y179" s="63" t="b">
        <f>Per_Pupil_Spending_1[[#This Row],[Science Score Normalized]]=-1</f>
        <v>1</v>
      </c>
    </row>
    <row r="180" spans="1:25" hidden="1">
      <c r="A180" t="s">
        <v>570</v>
      </c>
      <c r="B180">
        <v>1445</v>
      </c>
      <c r="C180" t="s">
        <v>897</v>
      </c>
      <c r="D180">
        <v>2116</v>
      </c>
      <c r="E180" t="s">
        <v>239</v>
      </c>
      <c r="F180" t="s">
        <v>1680</v>
      </c>
      <c r="G180" t="s">
        <v>1680</v>
      </c>
      <c r="H180" t="s">
        <v>596</v>
      </c>
      <c r="I180">
        <v>21322.42</v>
      </c>
      <c r="J180">
        <v>20235.47</v>
      </c>
      <c r="K180">
        <v>20134.14</v>
      </c>
      <c r="L180" t="str">
        <f>_xlfn.XLOOKUP(Per_Pupil_Spending_1[[#This Row],[School Name]],Maine_Schools[School Name],Maine_Schools[Comparison School Type], "Error")</f>
        <v>Non Charter</v>
      </c>
      <c r="M180" t="str">
        <f>_xlfn.XLOOKUP(Per_Pupil_Spending_1[[#This Row],[School Name]],Maine_Schools[School Name],Maine_Schools[Comparison Grade Span], "Error")</f>
        <v>PK-05</v>
      </c>
      <c r="N180">
        <f>_xlfn.XLOOKUP(Per_Pupil_Spending_1[[#This Row],[School Name]],ELA_New[School Name],ELA_New[Percentage of Students at Achievement Level],"")</f>
        <v>0.3</v>
      </c>
      <c r="O180">
        <f>_xlfn.XLOOKUP(Per_Pupil_Spending_1[[#This Row],[School Name]],Math_New[School Name],Math_New[Percentage of Students at Achievement Level],"")</f>
        <v>0.51060000000000005</v>
      </c>
      <c r="P180">
        <f>_xlfn.XLOOKUP(Per_Pupil_Spending_1[[#This Row],[School Name]],Science_New[School Name],Science_New[Percentage of Students at Achievement Level],"")</f>
        <v>0.66669999999999996</v>
      </c>
      <c r="Q180">
        <f>IFERROR((Per_Pupil_Spending_1[[#This Row],[ELA Score]]-MIN(Per_Pupil_Spending_1[ELA Score]))/(MAX(Per_Pupil_Spending_1[ELA Score])-MIN(Per_Pupil_Spending_1[ELA Score])),-1)</f>
        <v>0.21527459427353227</v>
      </c>
      <c r="R180">
        <f>IFERROR((Per_Pupil_Spending_1[[#This Row],[Math Score]]-MIN(Per_Pupil_Spending_1[Math Score]))/(MAX(Per_Pupil_Spending_1[Math Score])-MIN(Per_Pupil_Spending_1[Math Score])),-1)</f>
        <v>0.14999172270591404</v>
      </c>
      <c r="S180">
        <f>IFERROR((Per_Pupil_Spending_1[[#This Row],[Science Score]]-MIN(Per_Pupil_Spending_1[Science Score]))/(MAX(Per_Pupil_Spending_1[Science Score])-MIN(Per_Pupil_Spending_1[Science Score])),-1)</f>
        <v>0.20673603746770497</v>
      </c>
      <c r="T180" s="63">
        <f>IFERROR(Per_Pupil_Spending_1[[#This Row],[Amount]]/(1-Per_Pupil_Spending_1[[#This Row],[Percent Below Achievement ELA]]),"")</f>
        <v>30460.6</v>
      </c>
      <c r="U180" s="63">
        <f>IFERROR(Per_Pupil_Spending_1[[#This Row],[Amount]]/(1-Per_Pupil_Spending_1[[#This Row],[Percent Below Achievement Math]]),"")</f>
        <v>43568.492031058442</v>
      </c>
      <c r="V180" s="63">
        <f>IFERROR(Per_Pupil_Spending_1[[#This Row],[Amount]]/(1-Per_Pupil_Spending_1[[#This Row],[Percent Below Achievement Science]]),"")</f>
        <v>63973.657365736559</v>
      </c>
      <c r="W180" s="63" t="b">
        <f>Per_Pupil_Spending_1[[#This Row],[ELA Score Normalized]]=-1</f>
        <v>0</v>
      </c>
      <c r="X180" s="63" t="b">
        <f>Per_Pupil_Spending_1[[#This Row],[Math Score Normalized]]=-1</f>
        <v>0</v>
      </c>
      <c r="Y180" s="63" t="b">
        <f>Per_Pupil_Spending_1[[#This Row],[Science Score Normalized]]=-1</f>
        <v>0</v>
      </c>
    </row>
    <row r="181" spans="1:25" hidden="1">
      <c r="A181" t="s">
        <v>570</v>
      </c>
      <c r="B181">
        <v>1445</v>
      </c>
      <c r="C181" t="s">
        <v>897</v>
      </c>
      <c r="D181">
        <v>1968</v>
      </c>
      <c r="E181" t="s">
        <v>52</v>
      </c>
      <c r="F181" t="s">
        <v>1680</v>
      </c>
      <c r="G181" t="s">
        <v>1680</v>
      </c>
      <c r="H181" t="s">
        <v>596</v>
      </c>
      <c r="I181">
        <v>21408.68</v>
      </c>
      <c r="J181">
        <v>20235.47</v>
      </c>
      <c r="K181">
        <v>20134.14</v>
      </c>
      <c r="L181" t="str">
        <f>_xlfn.XLOOKUP(Per_Pupil_Spending_1[[#This Row],[School Name]],Maine_Schools[School Name],Maine_Schools[Comparison School Type], "Error")</f>
        <v>Non Charter</v>
      </c>
      <c r="M181" t="str">
        <f>_xlfn.XLOOKUP(Per_Pupil_Spending_1[[#This Row],[School Name]],Maine_Schools[School Name],Maine_Schools[Comparison Grade Span], "Error")</f>
        <v>06-12</v>
      </c>
      <c r="N181">
        <f>_xlfn.XLOOKUP(Per_Pupil_Spending_1[[#This Row],[School Name]],ELA_New[School Name],ELA_New[Percentage of Students at Achievement Level],"")</f>
        <v>0.27210000000000001</v>
      </c>
      <c r="O181">
        <f>_xlfn.XLOOKUP(Per_Pupil_Spending_1[[#This Row],[School Name]],Math_New[School Name],Math_New[Percentage of Students at Achievement Level],"")</f>
        <v>0.37730000000000002</v>
      </c>
      <c r="P181">
        <f>_xlfn.XLOOKUP(Per_Pupil_Spending_1[[#This Row],[School Name]],Science_New[School Name],Science_New[Percentage of Students at Achievement Level],"")</f>
        <v>0.52310000000000001</v>
      </c>
      <c r="Q181">
        <f>IFERROR((Per_Pupil_Spending_1[[#This Row],[ELA Score]]-MIN(Per_Pupil_Spending_1[ELA Score]))/(MAX(Per_Pupil_Spending_1[ELA Score])-MIN(Per_Pupil_Spending_1[ELA Score])),-1)</f>
        <v>0.20786075341473506</v>
      </c>
      <c r="R181">
        <f>IFERROR((Per_Pupil_Spending_1[[#This Row],[Math Score]]-MIN(Per_Pupil_Spending_1[Math Score]))/(MAX(Per_Pupil_Spending_1[Math Score])-MIN(Per_Pupil_Spending_1[Math Score])),-1)</f>
        <v>0.11836022703604976</v>
      </c>
      <c r="S181">
        <f>IFERROR((Per_Pupil_Spending_1[[#This Row],[Science Score]]-MIN(Per_Pupil_Spending_1[Science Score]))/(MAX(Per_Pupil_Spending_1[Science Score])-MIN(Per_Pupil_Spending_1[Science Score])),-1)</f>
        <v>0.14506998834250004</v>
      </c>
      <c r="T181" s="63">
        <f>IFERROR(Per_Pupil_Spending_1[[#This Row],[Amount]]/(1-Per_Pupil_Spending_1[[#This Row],[Percent Below Achievement ELA]]),"")</f>
        <v>29411.567523011403</v>
      </c>
      <c r="U181" s="63">
        <f>IFERROR(Per_Pupil_Spending_1[[#This Row],[Amount]]/(1-Per_Pupil_Spending_1[[#This Row],[Percent Below Achievement Math]]),"")</f>
        <v>34380.40790107596</v>
      </c>
      <c r="V181" s="63">
        <f>IFERROR(Per_Pupil_Spending_1[[#This Row],[Amount]]/(1-Per_Pupil_Spending_1[[#This Row],[Percent Below Achievement Science]]),"")</f>
        <v>44891.339903543718</v>
      </c>
      <c r="W181" s="63" t="b">
        <f>Per_Pupil_Spending_1[[#This Row],[ELA Score Normalized]]=-1</f>
        <v>0</v>
      </c>
      <c r="X181" s="63" t="b">
        <f>Per_Pupil_Spending_1[[#This Row],[Math Score Normalized]]=-1</f>
        <v>0</v>
      </c>
      <c r="Y181" s="63" t="b">
        <f>Per_Pupil_Spending_1[[#This Row],[Science Score Normalized]]=-1</f>
        <v>0</v>
      </c>
    </row>
    <row r="182" spans="1:25" hidden="1">
      <c r="A182" t="s">
        <v>570</v>
      </c>
      <c r="B182">
        <v>1445</v>
      </c>
      <c r="C182" t="s">
        <v>897</v>
      </c>
      <c r="D182">
        <v>1968</v>
      </c>
      <c r="E182" t="s">
        <v>52</v>
      </c>
      <c r="F182" t="s">
        <v>1680</v>
      </c>
      <c r="G182" t="s">
        <v>1680</v>
      </c>
      <c r="H182" t="s">
        <v>596</v>
      </c>
      <c r="I182">
        <v>21408.68</v>
      </c>
      <c r="J182">
        <v>20235.47</v>
      </c>
      <c r="K182">
        <v>20134.14</v>
      </c>
      <c r="L182" t="str">
        <f>_xlfn.XLOOKUP(Per_Pupil_Spending_1[[#This Row],[School Name]],Maine_Schools[School Name],Maine_Schools[Comparison School Type], "Error")</f>
        <v>Non Charter</v>
      </c>
      <c r="M182" t="str">
        <f>_xlfn.XLOOKUP(Per_Pupil_Spending_1[[#This Row],[School Name]],Maine_Schools[School Name],Maine_Schools[Comparison Grade Span], "Error")</f>
        <v>06-12</v>
      </c>
      <c r="N182">
        <f>_xlfn.XLOOKUP(Per_Pupil_Spending_1[[#This Row],[School Name]],ELA_New[School Name],ELA_New[Percentage of Students at Achievement Level],"")</f>
        <v>0.27210000000000001</v>
      </c>
      <c r="O182">
        <f>_xlfn.XLOOKUP(Per_Pupil_Spending_1[[#This Row],[School Name]],Math_New[School Name],Math_New[Percentage of Students at Achievement Level],"")</f>
        <v>0.37730000000000002</v>
      </c>
      <c r="P182">
        <f>_xlfn.XLOOKUP(Per_Pupil_Spending_1[[#This Row],[School Name]],Science_New[School Name],Science_New[Percentage of Students at Achievement Level],"")</f>
        <v>0.52310000000000001</v>
      </c>
      <c r="Q182">
        <f>IFERROR((Per_Pupil_Spending_1[[#This Row],[ELA Score]]-MIN(Per_Pupil_Spending_1[ELA Score]))/(MAX(Per_Pupil_Spending_1[ELA Score])-MIN(Per_Pupil_Spending_1[ELA Score])),-1)</f>
        <v>0.20786075341473506</v>
      </c>
      <c r="R182">
        <f>IFERROR((Per_Pupil_Spending_1[[#This Row],[Math Score]]-MIN(Per_Pupil_Spending_1[Math Score]))/(MAX(Per_Pupil_Spending_1[Math Score])-MIN(Per_Pupil_Spending_1[Math Score])),-1)</f>
        <v>0.11836022703604976</v>
      </c>
      <c r="S182">
        <f>IFERROR((Per_Pupil_Spending_1[[#This Row],[Science Score]]-MIN(Per_Pupil_Spending_1[Science Score]))/(MAX(Per_Pupil_Spending_1[Science Score])-MIN(Per_Pupil_Spending_1[Science Score])),-1)</f>
        <v>0.14506998834250004</v>
      </c>
      <c r="T182" s="63">
        <f>IFERROR(Per_Pupil_Spending_1[[#This Row],[Amount]]/(1-Per_Pupil_Spending_1[[#This Row],[Percent Below Achievement ELA]]),"")</f>
        <v>29411.567523011403</v>
      </c>
      <c r="U182" s="63">
        <f>IFERROR(Per_Pupil_Spending_1[[#This Row],[Amount]]/(1-Per_Pupil_Spending_1[[#This Row],[Percent Below Achievement Math]]),"")</f>
        <v>34380.40790107596</v>
      </c>
      <c r="V182" s="63">
        <f>IFERROR(Per_Pupil_Spending_1[[#This Row],[Amount]]/(1-Per_Pupil_Spending_1[[#This Row],[Percent Below Achievement Science]]),"")</f>
        <v>44891.339903543718</v>
      </c>
      <c r="W182" s="63" t="b">
        <f>Per_Pupil_Spending_1[[#This Row],[ELA Score Normalized]]=-1</f>
        <v>0</v>
      </c>
      <c r="X182" s="63" t="b">
        <f>Per_Pupil_Spending_1[[#This Row],[Math Score Normalized]]=-1</f>
        <v>0</v>
      </c>
      <c r="Y182" s="63" t="b">
        <f>Per_Pupil_Spending_1[[#This Row],[Science Score Normalized]]=-1</f>
        <v>0</v>
      </c>
    </row>
    <row r="183" spans="1:25" hidden="1">
      <c r="A183" t="s">
        <v>570</v>
      </c>
      <c r="B183">
        <v>1445</v>
      </c>
      <c r="C183" t="s">
        <v>897</v>
      </c>
      <c r="D183">
        <v>308</v>
      </c>
      <c r="E183" t="s">
        <v>153</v>
      </c>
      <c r="F183" t="s">
        <v>1680</v>
      </c>
      <c r="G183" t="s">
        <v>1680</v>
      </c>
      <c r="H183" t="s">
        <v>596</v>
      </c>
      <c r="I183">
        <v>23478.78</v>
      </c>
      <c r="J183">
        <v>20235.47</v>
      </c>
      <c r="K183">
        <v>20134.14</v>
      </c>
      <c r="L183" t="str">
        <f>_xlfn.XLOOKUP(Per_Pupil_Spending_1[[#This Row],[School Name]],Maine_Schools[School Name],Maine_Schools[Comparison School Type], "Error")</f>
        <v>Non Charter</v>
      </c>
      <c r="M183" t="str">
        <f>_xlfn.XLOOKUP(Per_Pupil_Spending_1[[#This Row],[School Name]],Maine_Schools[School Name],Maine_Schools[Comparison Grade Span], "Error")</f>
        <v>09-12</v>
      </c>
      <c r="N183">
        <f>_xlfn.XLOOKUP(Per_Pupil_Spending_1[[#This Row],[School Name]],ELA_New[School Name],ELA_New[Percentage of Students at Achievement Level],"")</f>
        <v>0.57140000000000002</v>
      </c>
      <c r="O183">
        <f>_xlfn.XLOOKUP(Per_Pupil_Spending_1[[#This Row],[School Name]],Math_New[School Name],Math_New[Percentage of Students at Achievement Level],"")</f>
        <v>0.38100000000000001</v>
      </c>
      <c r="P183">
        <f>_xlfn.XLOOKUP(Per_Pupil_Spending_1[[#This Row],[School Name]],Science_New[School Name],Science_New[Percentage of Students at Achievement Level],"")</f>
        <v>0.68420000000000003</v>
      </c>
      <c r="Q183">
        <f>IFERROR((Per_Pupil_Spending_1[[#This Row],[ELA Score]]-MIN(Per_Pupil_Spending_1[ELA Score]))/(MAX(Per_Pupil_Spending_1[ELA Score])-MIN(Per_Pupil_Spending_1[ELA Score])),-1)</f>
        <v>0.38714859319990486</v>
      </c>
      <c r="R183">
        <f>IFERROR((Per_Pupil_Spending_1[[#This Row],[Math Score]]-MIN(Per_Pupil_Spending_1[Math Score]))/(MAX(Per_Pupil_Spending_1[Math Score])-MIN(Per_Pupil_Spending_1[Math Score])),-1)</f>
        <v>0.1305808953085951</v>
      </c>
      <c r="S183">
        <f>IFERROR((Per_Pupil_Spending_1[[#This Row],[Science Score]]-MIN(Per_Pupil_Spending_1[Science Score]))/(MAX(Per_Pupil_Spending_1[Science Score])-MIN(Per_Pupil_Spending_1[Science Score])),-1)</f>
        <v>0.24025830487805699</v>
      </c>
      <c r="T183" s="63">
        <f>IFERROR(Per_Pupil_Spending_1[[#This Row],[Amount]]/(1-Per_Pupil_Spending_1[[#This Row],[Percent Below Achievement ELA]]),"")</f>
        <v>54780.167988800749</v>
      </c>
      <c r="U183" s="63">
        <f>IFERROR(Per_Pupil_Spending_1[[#This Row],[Amount]]/(1-Per_Pupil_Spending_1[[#This Row],[Percent Below Achievement Math]]),"")</f>
        <v>37930.177705977381</v>
      </c>
      <c r="V183" s="63">
        <f>IFERROR(Per_Pupil_Spending_1[[#This Row],[Amount]]/(1-Per_Pupil_Spending_1[[#This Row],[Percent Below Achievement Science]]),"")</f>
        <v>74346.991766941108</v>
      </c>
      <c r="W183" s="63" t="b">
        <f>Per_Pupil_Spending_1[[#This Row],[ELA Score Normalized]]=-1</f>
        <v>0</v>
      </c>
      <c r="X183" s="63" t="b">
        <f>Per_Pupil_Spending_1[[#This Row],[Math Score Normalized]]=-1</f>
        <v>0</v>
      </c>
      <c r="Y183" s="63" t="b">
        <f>Per_Pupil_Spending_1[[#This Row],[Science Score Normalized]]=-1</f>
        <v>0</v>
      </c>
    </row>
    <row r="184" spans="1:25" hidden="1">
      <c r="A184" t="s">
        <v>570</v>
      </c>
      <c r="B184">
        <v>1445</v>
      </c>
      <c r="C184" t="s">
        <v>897</v>
      </c>
      <c r="D184">
        <v>2075</v>
      </c>
      <c r="E184" t="s">
        <v>494</v>
      </c>
      <c r="F184" t="s">
        <v>1680</v>
      </c>
      <c r="G184" t="s">
        <v>1680</v>
      </c>
      <c r="H184" t="s">
        <v>596</v>
      </c>
      <c r="I184">
        <v>14819.33</v>
      </c>
      <c r="J184">
        <v>20235.47</v>
      </c>
      <c r="K184">
        <v>20134.14</v>
      </c>
      <c r="L184" t="str">
        <f>_xlfn.XLOOKUP(Per_Pupil_Spending_1[[#This Row],[School Name]],Maine_Schools[School Name],Maine_Schools[Comparison School Type], "Error")</f>
        <v>Non Charter</v>
      </c>
      <c r="M184" t="str">
        <f>_xlfn.XLOOKUP(Per_Pupil_Spending_1[[#This Row],[School Name]],Maine_Schools[School Name],Maine_Schools[Comparison Grade Span], "Error")</f>
        <v>03-08</v>
      </c>
      <c r="N184">
        <f>_xlfn.XLOOKUP(Per_Pupil_Spending_1[[#This Row],[School Name]],ELA_New[School Name],ELA_New[Percentage of Students at Achievement Level],"")</f>
        <v>0.32219999999999999</v>
      </c>
      <c r="O184">
        <f>_xlfn.XLOOKUP(Per_Pupil_Spending_1[[#This Row],[School Name]],Math_New[School Name],Math_New[Percentage of Students at Achievement Level],"")</f>
        <v>0.44209999999999999</v>
      </c>
      <c r="P184">
        <f>_xlfn.XLOOKUP(Per_Pupil_Spending_1[[#This Row],[School Name]],Science_New[School Name],Science_New[Percentage of Students at Achievement Level],"")</f>
        <v>0.57950000000000002</v>
      </c>
      <c r="Q184">
        <f>IFERROR((Per_Pupil_Spending_1[[#This Row],[ELA Score]]-MIN(Per_Pupil_Spending_1[ELA Score]))/(MAX(Per_Pupil_Spending_1[ELA Score])-MIN(Per_Pupil_Spending_1[ELA Score])),-1)</f>
        <v>0.15451880129009735</v>
      </c>
      <c r="R184">
        <f>IFERROR((Per_Pupil_Spending_1[[#This Row],[Math Score]]-MIN(Per_Pupil_Spending_1[Math Score]))/(MAX(Per_Pupil_Spending_1[Math Score])-MIN(Per_Pupil_Spending_1[Math Score])),-1)</f>
        <v>9.1446475612686248E-2</v>
      </c>
      <c r="S184">
        <f>IFERROR((Per_Pupil_Spending_1[[#This Row],[Science Score]]-MIN(Per_Pupil_Spending_1[Science Score]))/(MAX(Per_Pupil_Spending_1[Science Score])-MIN(Per_Pupil_Spending_1[Science Score])),-1)</f>
        <v>0.11388789786046598</v>
      </c>
      <c r="T184" s="63">
        <f>IFERROR(Per_Pupil_Spending_1[[#This Row],[Amount]]/(1-Per_Pupil_Spending_1[[#This Row],[Percent Below Achievement ELA]]),"")</f>
        <v>21863.868397757451</v>
      </c>
      <c r="U184" s="63">
        <f>IFERROR(Per_Pupil_Spending_1[[#This Row],[Amount]]/(1-Per_Pupil_Spending_1[[#This Row],[Percent Below Achievement Math]]),"")</f>
        <v>26562.699408496144</v>
      </c>
      <c r="V184" s="63">
        <f>IFERROR(Per_Pupil_Spending_1[[#This Row],[Amount]]/(1-Per_Pupil_Spending_1[[#This Row],[Percent Below Achievement Science]]),"")</f>
        <v>35242.164090368613</v>
      </c>
      <c r="W184" s="63" t="b">
        <f>Per_Pupil_Spending_1[[#This Row],[ELA Score Normalized]]=-1</f>
        <v>0</v>
      </c>
      <c r="X184" s="63" t="b">
        <f>Per_Pupil_Spending_1[[#This Row],[Math Score Normalized]]=-1</f>
        <v>0</v>
      </c>
      <c r="Y184" s="63" t="b">
        <f>Per_Pupil_Spending_1[[#This Row],[Science Score Normalized]]=-1</f>
        <v>0</v>
      </c>
    </row>
    <row r="185" spans="1:25" hidden="1">
      <c r="A185" t="s">
        <v>570</v>
      </c>
      <c r="B185">
        <v>561</v>
      </c>
      <c r="C185" t="s">
        <v>902</v>
      </c>
      <c r="D185">
        <v>564</v>
      </c>
      <c r="E185" t="s">
        <v>495</v>
      </c>
      <c r="F185" t="s">
        <v>1680</v>
      </c>
      <c r="G185" t="s">
        <v>1680</v>
      </c>
      <c r="H185" t="s">
        <v>596</v>
      </c>
      <c r="I185">
        <v>23951.46</v>
      </c>
      <c r="J185">
        <v>23441.13</v>
      </c>
      <c r="K185">
        <v>20134.14</v>
      </c>
      <c r="L185" t="str">
        <f>_xlfn.XLOOKUP(Per_Pupil_Spending_1[[#This Row],[School Name]],Maine_Schools[School Name],Maine_Schools[Comparison School Type], "Error")</f>
        <v>Non Charter</v>
      </c>
      <c r="M185" t="str">
        <f>_xlfn.XLOOKUP(Per_Pupil_Spending_1[[#This Row],[School Name]],Maine_Schools[School Name],Maine_Schools[Comparison Grade Span], "Error")</f>
        <v>PK-05</v>
      </c>
      <c r="N185">
        <f>_xlfn.XLOOKUP(Per_Pupil_Spending_1[[#This Row],[School Name]],ELA_New[School Name],ELA_New[Percentage of Students at Achievement Level],"")</f>
        <v>0.32</v>
      </c>
      <c r="O185">
        <f>_xlfn.XLOOKUP(Per_Pupil_Spending_1[[#This Row],[School Name]],Math_New[School Name],Math_New[Percentage of Students at Achievement Level],"")</f>
        <v>0.76</v>
      </c>
      <c r="P185" t="str">
        <f>_xlfn.XLOOKUP(Per_Pupil_Spending_1[[#This Row],[School Name]],Science_New[School Name],Science_New[Percentage of Students at Achievement Level],"")</f>
        <v/>
      </c>
      <c r="Q185">
        <f>IFERROR((Per_Pupil_Spending_1[[#This Row],[ELA Score]]-MIN(Per_Pupil_Spending_1[ELA Score]))/(MAX(Per_Pupil_Spending_1[ELA Score])-MIN(Per_Pupil_Spending_1[ELA Score])),-1)</f>
        <v>0.2489300949306712</v>
      </c>
      <c r="R185">
        <f>IFERROR((Per_Pupil_Spending_1[[#This Row],[Math Score]]-MIN(Per_Pupil_Spending_1[Math Score]))/(MAX(Per_Pupil_Spending_1[Math Score])-MIN(Per_Pupil_Spending_1[Math Score])),-1)</f>
        <v>0.34357022120488767</v>
      </c>
      <c r="S185">
        <f>IFERROR((Per_Pupil_Spending_1[[#This Row],[Science Score]]-MIN(Per_Pupil_Spending_1[Science Score]))/(MAX(Per_Pupil_Spending_1[Science Score])-MIN(Per_Pupil_Spending_1[Science Score])),-1)</f>
        <v>-1</v>
      </c>
      <c r="T185" s="63">
        <f>IFERROR(Per_Pupil_Spending_1[[#This Row],[Amount]]/(1-Per_Pupil_Spending_1[[#This Row],[Percent Below Achievement ELA]]),"")</f>
        <v>35222.73529411765</v>
      </c>
      <c r="U185" s="63">
        <f>IFERROR(Per_Pupil_Spending_1[[#This Row],[Amount]]/(1-Per_Pupil_Spending_1[[#This Row],[Percent Below Achievement Math]]),"")</f>
        <v>99797.75</v>
      </c>
      <c r="V185" s="63" t="str">
        <f>IFERROR(Per_Pupil_Spending_1[[#This Row],[Amount]]/(1-Per_Pupil_Spending_1[[#This Row],[Percent Below Achievement Science]]),"")</f>
        <v/>
      </c>
      <c r="W185" s="63" t="b">
        <f>Per_Pupil_Spending_1[[#This Row],[ELA Score Normalized]]=-1</f>
        <v>0</v>
      </c>
      <c r="X185" s="63" t="b">
        <f>Per_Pupil_Spending_1[[#This Row],[Math Score Normalized]]=-1</f>
        <v>0</v>
      </c>
      <c r="Y185" s="63" t="b">
        <f>Per_Pupil_Spending_1[[#This Row],[Science Score Normalized]]=-1</f>
        <v>1</v>
      </c>
    </row>
    <row r="186" spans="1:25" hidden="1">
      <c r="A186" t="s">
        <v>570</v>
      </c>
      <c r="B186">
        <v>561</v>
      </c>
      <c r="C186" t="s">
        <v>902</v>
      </c>
      <c r="D186">
        <v>562</v>
      </c>
      <c r="E186" t="s">
        <v>157</v>
      </c>
      <c r="F186" t="s">
        <v>1680</v>
      </c>
      <c r="G186" t="s">
        <v>1680</v>
      </c>
      <c r="H186" t="s">
        <v>596</v>
      </c>
      <c r="I186">
        <v>21854.29</v>
      </c>
      <c r="J186">
        <v>23441.13</v>
      </c>
      <c r="K186">
        <v>20134.14</v>
      </c>
      <c r="L186" t="str">
        <f>_xlfn.XLOOKUP(Per_Pupil_Spending_1[[#This Row],[School Name]],Maine_Schools[School Name],Maine_Schools[Comparison School Type], "Error")</f>
        <v>Non Charter</v>
      </c>
      <c r="M186" t="str">
        <f>_xlfn.XLOOKUP(Per_Pupil_Spending_1[[#This Row],[School Name]],Maine_Schools[School Name],Maine_Schools[Comparison Grade Span], "Error")</f>
        <v>PK-05</v>
      </c>
      <c r="N186">
        <f>_xlfn.XLOOKUP(Per_Pupil_Spending_1[[#This Row],[School Name]],ELA_New[School Name],ELA_New[Percentage of Students at Achievement Level],"")</f>
        <v>0.51219999999999999</v>
      </c>
      <c r="O186">
        <f>_xlfn.XLOOKUP(Per_Pupil_Spending_1[[#This Row],[School Name]],Math_New[School Name],Math_New[Percentage of Students at Achievement Level],"")</f>
        <v>0.26829999999999998</v>
      </c>
      <c r="P186" t="str">
        <f>_xlfn.XLOOKUP(Per_Pupil_Spending_1[[#This Row],[School Name]],Science_New[School Name],Science_New[Percentage of Students at Achievement Level],"")</f>
        <v/>
      </c>
      <c r="Q186">
        <f>IFERROR((Per_Pupil_Spending_1[[#This Row],[ELA Score]]-MIN(Per_Pupil_Spending_1[ELA Score]))/(MAX(Per_Pupil_Spending_1[ELA Score])-MIN(Per_Pupil_Spending_1[ELA Score])),-1)</f>
        <v>0.31662793717740179</v>
      </c>
      <c r="R186">
        <f>IFERROR((Per_Pupil_Spending_1[[#This Row],[Math Score]]-MIN(Per_Pupil_Spending_1[Math Score]))/(MAX(Per_Pupil_Spending_1[Math Score])-MIN(Per_Pupil_Spending_1[Math Score])),-1)</f>
        <v>0.10282492732936489</v>
      </c>
      <c r="S186">
        <f>IFERROR((Per_Pupil_Spending_1[[#This Row],[Science Score]]-MIN(Per_Pupil_Spending_1[Science Score]))/(MAX(Per_Pupil_Spending_1[Science Score])-MIN(Per_Pupil_Spending_1[Science Score])),-1)</f>
        <v>-1</v>
      </c>
      <c r="T186" s="63">
        <f>IFERROR(Per_Pupil_Spending_1[[#This Row],[Amount]]/(1-Per_Pupil_Spending_1[[#This Row],[Percent Below Achievement ELA]]),"")</f>
        <v>44801.742517425177</v>
      </c>
      <c r="U186" s="63">
        <f>IFERROR(Per_Pupil_Spending_1[[#This Row],[Amount]]/(1-Per_Pupil_Spending_1[[#This Row],[Percent Below Achievement Math]]),"")</f>
        <v>29867.828344950118</v>
      </c>
      <c r="V186" s="63" t="str">
        <f>IFERROR(Per_Pupil_Spending_1[[#This Row],[Amount]]/(1-Per_Pupil_Spending_1[[#This Row],[Percent Below Achievement Science]]),"")</f>
        <v/>
      </c>
      <c r="W186" s="63" t="b">
        <f>Per_Pupil_Spending_1[[#This Row],[ELA Score Normalized]]=-1</f>
        <v>0</v>
      </c>
      <c r="X186" s="63" t="b">
        <f>Per_Pupil_Spending_1[[#This Row],[Math Score Normalized]]=-1</f>
        <v>0</v>
      </c>
      <c r="Y186" s="63" t="b">
        <f>Per_Pupil_Spending_1[[#This Row],[Science Score Normalized]]=-1</f>
        <v>1</v>
      </c>
    </row>
    <row r="187" spans="1:25" hidden="1">
      <c r="A187" t="s">
        <v>570</v>
      </c>
      <c r="B187">
        <v>561</v>
      </c>
      <c r="C187" t="s">
        <v>902</v>
      </c>
      <c r="D187">
        <v>568</v>
      </c>
      <c r="E187" t="s">
        <v>160</v>
      </c>
      <c r="F187" t="s">
        <v>1680</v>
      </c>
      <c r="G187" t="s">
        <v>1680</v>
      </c>
      <c r="H187" t="s">
        <v>596</v>
      </c>
      <c r="I187">
        <v>21857.72</v>
      </c>
      <c r="J187">
        <v>23441.13</v>
      </c>
      <c r="K187">
        <v>20134.14</v>
      </c>
      <c r="L187" t="str">
        <f>_xlfn.XLOOKUP(Per_Pupil_Spending_1[[#This Row],[School Name]],Maine_Schools[School Name],Maine_Schools[Comparison School Type], "Error")</f>
        <v>Non Charter</v>
      </c>
      <c r="M187" t="str">
        <f>_xlfn.XLOOKUP(Per_Pupil_Spending_1[[#This Row],[School Name]],Maine_Schools[School Name],Maine_Schools[Comparison Grade Span], "Error")</f>
        <v>KG-05</v>
      </c>
      <c r="N187">
        <f>_xlfn.XLOOKUP(Per_Pupil_Spending_1[[#This Row],[School Name]],ELA_New[School Name],ELA_New[Percentage of Students at Achievement Level],"")</f>
        <v>0.625</v>
      </c>
      <c r="O187">
        <f>_xlfn.XLOOKUP(Per_Pupil_Spending_1[[#This Row],[School Name]],Math_New[School Name],Math_New[Percentage of Students at Achievement Level],"")</f>
        <v>0.34289999999999998</v>
      </c>
      <c r="P187">
        <f>_xlfn.XLOOKUP(Per_Pupil_Spending_1[[#This Row],[School Name]],Science_New[School Name],Science_New[Percentage of Students at Achievement Level],"")</f>
        <v>0.8286</v>
      </c>
      <c r="Q187">
        <f>IFERROR((Per_Pupil_Spending_1[[#This Row],[ELA Score]]-MIN(Per_Pupil_Spending_1[ELA Score]))/(MAX(Per_Pupil_Spending_1[ELA Score])-MIN(Per_Pupil_Spending_1[ELA Score])),-1)</f>
        <v>0.41193426303657593</v>
      </c>
      <c r="R187">
        <f>IFERROR((Per_Pupil_Spending_1[[#This Row],[Math Score]]-MIN(Per_Pupil_Spending_1[Math Score]))/(MAX(Per_Pupil_Spending_1[Math Score])-MIN(Per_Pupil_Spending_1[Math Score])),-1)</f>
        <v>0.11451652361566458</v>
      </c>
      <c r="S187">
        <f>IFERROR((Per_Pupil_Spending_1[[#This Row],[Science Score]]-MIN(Per_Pupil_Spending_1[Science Score]))/(MAX(Per_Pupil_Spending_1[Science Score])-MIN(Per_Pupil_Spending_1[Science Score])),-1)</f>
        <v>0.4121061052812075</v>
      </c>
      <c r="T187" s="63">
        <f>IFERROR(Per_Pupil_Spending_1[[#This Row],[Amount]]/(1-Per_Pupil_Spending_1[[#This Row],[Percent Below Achievement ELA]]),"")</f>
        <v>58287.253333333334</v>
      </c>
      <c r="U187" s="63">
        <f>IFERROR(Per_Pupil_Spending_1[[#This Row],[Amount]]/(1-Per_Pupil_Spending_1[[#This Row],[Percent Below Achievement Math]]),"")</f>
        <v>33263.917211992084</v>
      </c>
      <c r="V187" s="63">
        <f>IFERROR(Per_Pupil_Spending_1[[#This Row],[Amount]]/(1-Per_Pupil_Spending_1[[#This Row],[Percent Below Achievement Science]]),"")</f>
        <v>127524.62077012837</v>
      </c>
      <c r="W187" s="63" t="b">
        <f>Per_Pupil_Spending_1[[#This Row],[ELA Score Normalized]]=-1</f>
        <v>0</v>
      </c>
      <c r="X187" s="63" t="b">
        <f>Per_Pupil_Spending_1[[#This Row],[Math Score Normalized]]=-1</f>
        <v>0</v>
      </c>
      <c r="Y187" s="63" t="b">
        <f>Per_Pupil_Spending_1[[#This Row],[Science Score Normalized]]=-1</f>
        <v>0</v>
      </c>
    </row>
    <row r="188" spans="1:25" hidden="1">
      <c r="A188" t="s">
        <v>570</v>
      </c>
      <c r="B188">
        <v>561</v>
      </c>
      <c r="C188" t="s">
        <v>902</v>
      </c>
      <c r="D188">
        <v>567</v>
      </c>
      <c r="E188" t="s">
        <v>87</v>
      </c>
      <c r="F188" t="s">
        <v>1680</v>
      </c>
      <c r="G188" t="s">
        <v>1680</v>
      </c>
      <c r="H188" t="s">
        <v>596</v>
      </c>
      <c r="I188">
        <v>24239.05</v>
      </c>
      <c r="J188">
        <v>23441.13</v>
      </c>
      <c r="K188">
        <v>20134.14</v>
      </c>
      <c r="L188" t="str">
        <f>_xlfn.XLOOKUP(Per_Pupil_Spending_1[[#This Row],[School Name]],Maine_Schools[School Name],Maine_Schools[Comparison School Type], "Error")</f>
        <v>Non Charter</v>
      </c>
      <c r="M188" t="str">
        <f>_xlfn.XLOOKUP(Per_Pupil_Spending_1[[#This Row],[School Name]],Maine_Schools[School Name],Maine_Schools[Comparison Grade Span], "Error")</f>
        <v>09-12</v>
      </c>
      <c r="N188">
        <f>_xlfn.XLOOKUP(Per_Pupil_Spending_1[[#This Row],[School Name]],ELA_New[School Name],ELA_New[Percentage of Students at Achievement Level],"")</f>
        <v>0.32890000000000003</v>
      </c>
      <c r="O188">
        <f>_xlfn.XLOOKUP(Per_Pupil_Spending_1[[#This Row],[School Name]],Math_New[School Name],Math_New[Percentage of Students at Achievement Level],"")</f>
        <v>0.37659999999999999</v>
      </c>
      <c r="P188">
        <f>_xlfn.XLOOKUP(Per_Pupil_Spending_1[[#This Row],[School Name]],Science_New[School Name],Science_New[Percentage of Students at Achievement Level],"")</f>
        <v>0.72550000000000003</v>
      </c>
      <c r="Q188">
        <f>IFERROR((Per_Pupil_Spending_1[[#This Row],[ELA Score]]-MIN(Per_Pupil_Spending_1[ELA Score]))/(MAX(Per_Pupil_Spending_1[ELA Score])-MIN(Per_Pupil_Spending_1[ELA Score])),-1)</f>
        <v>0.25525995097248749</v>
      </c>
      <c r="R188">
        <f>IFERROR((Per_Pupil_Spending_1[[#This Row],[Math Score]]-MIN(Per_Pupil_Spending_1[Math Score]))/(MAX(Per_Pupil_Spending_1[Math Score])-MIN(Per_Pupil_Spending_1[Math Score])),-1)</f>
        <v>0.13385776245925995</v>
      </c>
      <c r="S188">
        <f>IFERROR((Per_Pupil_Spending_1[[#This Row],[Science Score]]-MIN(Per_Pupil_Spending_1[Science Score]))/(MAX(Per_Pupil_Spending_1[Science Score])-MIN(Per_Pupil_Spending_1[Science Score])),-1)</f>
        <v>0.28535681803772595</v>
      </c>
      <c r="T188" s="63">
        <f>IFERROR(Per_Pupil_Spending_1[[#This Row],[Amount]]/(1-Per_Pupil_Spending_1[[#This Row],[Percent Below Achievement ELA]]),"")</f>
        <v>36118.387721651015</v>
      </c>
      <c r="U188" s="63">
        <f>IFERROR(Per_Pupil_Spending_1[[#This Row],[Amount]]/(1-Per_Pupil_Spending_1[[#This Row],[Percent Below Achievement Math]]),"")</f>
        <v>38882.017965992942</v>
      </c>
      <c r="V188" s="63">
        <f>IFERROR(Per_Pupil_Spending_1[[#This Row],[Amount]]/(1-Per_Pupil_Spending_1[[#This Row],[Percent Below Achievement Science]]),"")</f>
        <v>88302.550091074692</v>
      </c>
      <c r="W188" s="63" t="b">
        <f>Per_Pupil_Spending_1[[#This Row],[ELA Score Normalized]]=-1</f>
        <v>0</v>
      </c>
      <c r="X188" s="63" t="b">
        <f>Per_Pupil_Spending_1[[#This Row],[Math Score Normalized]]=-1</f>
        <v>0</v>
      </c>
      <c r="Y188" s="63" t="b">
        <f>Per_Pupil_Spending_1[[#This Row],[Science Score Normalized]]=-1</f>
        <v>0</v>
      </c>
    </row>
    <row r="189" spans="1:25" hidden="1">
      <c r="A189" t="s">
        <v>570</v>
      </c>
      <c r="B189">
        <v>561</v>
      </c>
      <c r="C189" t="s">
        <v>902</v>
      </c>
      <c r="D189">
        <v>569</v>
      </c>
      <c r="E189" t="s">
        <v>192</v>
      </c>
      <c r="F189" t="s">
        <v>1680</v>
      </c>
      <c r="G189" t="s">
        <v>1680</v>
      </c>
      <c r="H189" t="s">
        <v>596</v>
      </c>
      <c r="I189">
        <v>23343.61</v>
      </c>
      <c r="J189">
        <v>23441.13</v>
      </c>
      <c r="K189">
        <v>20134.14</v>
      </c>
      <c r="L189" t="str">
        <f>_xlfn.XLOOKUP(Per_Pupil_Spending_1[[#This Row],[School Name]],Maine_Schools[School Name],Maine_Schools[Comparison School Type], "Error")</f>
        <v>Non Charter</v>
      </c>
      <c r="M189" t="str">
        <f>_xlfn.XLOOKUP(Per_Pupil_Spending_1[[#This Row],[School Name]],Maine_Schools[School Name],Maine_Schools[Comparison Grade Span], "Error")</f>
        <v>06-08</v>
      </c>
      <c r="N189">
        <f>_xlfn.XLOOKUP(Per_Pupil_Spending_1[[#This Row],[School Name]],ELA_New[School Name],ELA_New[Percentage of Students at Achievement Level],"")</f>
        <v>0.4083</v>
      </c>
      <c r="O189">
        <f>_xlfn.XLOOKUP(Per_Pupil_Spending_1[[#This Row],[School Name]],Math_New[School Name],Math_New[Percentage of Students at Achievement Level],"")</f>
        <v>0.28770000000000001</v>
      </c>
      <c r="P189">
        <f>_xlfn.XLOOKUP(Per_Pupil_Spending_1[[#This Row],[School Name]],Science_New[School Name],Science_New[Percentage of Students at Achievement Level],"")</f>
        <v>0.59740000000000004</v>
      </c>
      <c r="Q189">
        <f>IFERROR((Per_Pupil_Spending_1[[#This Row],[ELA Score]]-MIN(Per_Pupil_Spending_1[ELA Score]))/(MAX(Per_Pupil_Spending_1[ELA Score])-MIN(Per_Pupil_Spending_1[ELA Score])),-1)</f>
        <v>0.27881797929303287</v>
      </c>
      <c r="R189">
        <f>IFERROR((Per_Pupil_Spending_1[[#This Row],[Math Score]]-MIN(Per_Pupil_Spending_1[Math Score]))/(MAX(Per_Pupil_Spending_1[Math Score])-MIN(Per_Pupil_Spending_1[Math Score])),-1)</f>
        <v>0.11282357036037897</v>
      </c>
      <c r="S189">
        <f>IFERROR((Per_Pupil_Spending_1[[#This Row],[Science Score]]-MIN(Per_Pupil_Spending_1[Science Score]))/(MAX(Per_Pupil_Spending_1[Science Score])-MIN(Per_Pupil_Spending_1[Science Score])),-1)</f>
        <v>0.18737396898937983</v>
      </c>
      <c r="T189" s="63">
        <f>IFERROR(Per_Pupil_Spending_1[[#This Row],[Amount]]/(1-Per_Pupil_Spending_1[[#This Row],[Percent Below Achievement ELA]]),"")</f>
        <v>39451.766097684638</v>
      </c>
      <c r="U189" s="63">
        <f>IFERROR(Per_Pupil_Spending_1[[#This Row],[Amount]]/(1-Per_Pupil_Spending_1[[#This Row],[Percent Below Achievement Math]]),"")</f>
        <v>32772.160606486032</v>
      </c>
      <c r="V189" s="63">
        <f>IFERROR(Per_Pupil_Spending_1[[#This Row],[Amount]]/(1-Per_Pupil_Spending_1[[#This Row],[Percent Below Achievement Science]]),"")</f>
        <v>57982.141082960763</v>
      </c>
      <c r="W189" s="63" t="b">
        <f>Per_Pupil_Spending_1[[#This Row],[ELA Score Normalized]]=-1</f>
        <v>0</v>
      </c>
      <c r="X189" s="63" t="b">
        <f>Per_Pupil_Spending_1[[#This Row],[Math Score Normalized]]=-1</f>
        <v>0</v>
      </c>
      <c r="Y189" s="63" t="b">
        <f>Per_Pupil_Spending_1[[#This Row],[Science Score Normalized]]=-1</f>
        <v>0</v>
      </c>
    </row>
    <row r="190" spans="1:25" hidden="1">
      <c r="A190" t="s">
        <v>570</v>
      </c>
      <c r="B190">
        <v>561</v>
      </c>
      <c r="C190" t="s">
        <v>902</v>
      </c>
      <c r="D190">
        <v>565</v>
      </c>
      <c r="E190" t="s">
        <v>459</v>
      </c>
      <c r="F190" t="s">
        <v>1680</v>
      </c>
      <c r="G190" t="s">
        <v>1680</v>
      </c>
      <c r="H190" t="s">
        <v>596</v>
      </c>
      <c r="I190">
        <v>26316.75</v>
      </c>
      <c r="J190">
        <v>23441.13</v>
      </c>
      <c r="K190">
        <v>20134.14</v>
      </c>
      <c r="L190" t="str">
        <f>_xlfn.XLOOKUP(Per_Pupil_Spending_1[[#This Row],[School Name]],Maine_Schools[School Name],Maine_Schools[Comparison School Type], "Error")</f>
        <v>Non Charter</v>
      </c>
      <c r="M190" t="str">
        <f>_xlfn.XLOOKUP(Per_Pupil_Spending_1[[#This Row],[School Name]],Maine_Schools[School Name],Maine_Schools[Comparison Grade Span], "Error")</f>
        <v>KG-05</v>
      </c>
      <c r="N190">
        <f>_xlfn.XLOOKUP(Per_Pupil_Spending_1[[#This Row],[School Name]],ELA_New[School Name],ELA_New[Percentage of Students at Achievement Level],"")</f>
        <v>0.44</v>
      </c>
      <c r="O190">
        <f>_xlfn.XLOOKUP(Per_Pupil_Spending_1[[#This Row],[School Name]],Math_New[School Name],Math_New[Percentage of Students at Achievement Level],"")</f>
        <v>0.44</v>
      </c>
      <c r="P190" t="str">
        <f>_xlfn.XLOOKUP(Per_Pupil_Spending_1[[#This Row],[School Name]],Science_New[School Name],Science_New[Percentage of Students at Achievement Level],"")</f>
        <v/>
      </c>
      <c r="Q190">
        <f>IFERROR((Per_Pupil_Spending_1[[#This Row],[ELA Score]]-MIN(Per_Pupil_Spending_1[ELA Score]))/(MAX(Per_Pupil_Spending_1[ELA Score])-MIN(Per_Pupil_Spending_1[ELA Score])),-1)</f>
        <v>0.33212269519876148</v>
      </c>
      <c r="R190">
        <f>IFERROR((Per_Pupil_Spending_1[[#This Row],[Math Score]]-MIN(Per_Pupil_Spending_1[Math Score]))/(MAX(Per_Pupil_Spending_1[Math Score])-MIN(Per_Pupil_Spending_1[Math Score])),-1)</f>
        <v>0.16178527534248244</v>
      </c>
      <c r="S190">
        <f>IFERROR((Per_Pupil_Spending_1[[#This Row],[Science Score]]-MIN(Per_Pupil_Spending_1[Science Score]))/(MAX(Per_Pupil_Spending_1[Science Score])-MIN(Per_Pupil_Spending_1[Science Score])),-1)</f>
        <v>-1</v>
      </c>
      <c r="T190" s="63">
        <f>IFERROR(Per_Pupil_Spending_1[[#This Row],[Amount]]/(1-Per_Pupil_Spending_1[[#This Row],[Percent Below Achievement ELA]]),"")</f>
        <v>46994.196428571428</v>
      </c>
      <c r="U190" s="63">
        <f>IFERROR(Per_Pupil_Spending_1[[#This Row],[Amount]]/(1-Per_Pupil_Spending_1[[#This Row],[Percent Below Achievement Math]]),"")</f>
        <v>46994.196428571428</v>
      </c>
      <c r="V190" s="63" t="str">
        <f>IFERROR(Per_Pupil_Spending_1[[#This Row],[Amount]]/(1-Per_Pupil_Spending_1[[#This Row],[Percent Below Achievement Science]]),"")</f>
        <v/>
      </c>
      <c r="W190" s="63" t="b">
        <f>Per_Pupil_Spending_1[[#This Row],[ELA Score Normalized]]=-1</f>
        <v>0</v>
      </c>
      <c r="X190" s="63" t="b">
        <f>Per_Pupil_Spending_1[[#This Row],[Math Score Normalized]]=-1</f>
        <v>0</v>
      </c>
      <c r="Y190" s="63" t="b">
        <f>Per_Pupil_Spending_1[[#This Row],[Science Score Normalized]]=-1</f>
        <v>1</v>
      </c>
    </row>
    <row r="191" spans="1:25" hidden="1">
      <c r="A191" t="s">
        <v>570</v>
      </c>
      <c r="B191">
        <v>561</v>
      </c>
      <c r="C191" t="s">
        <v>902</v>
      </c>
      <c r="D191">
        <v>563</v>
      </c>
      <c r="E191" t="s">
        <v>222</v>
      </c>
      <c r="F191" t="s">
        <v>1680</v>
      </c>
      <c r="G191" t="s">
        <v>1680</v>
      </c>
      <c r="H191" t="s">
        <v>596</v>
      </c>
      <c r="I191">
        <v>27001.61</v>
      </c>
      <c r="J191">
        <v>23441.13</v>
      </c>
      <c r="K191">
        <v>20134.14</v>
      </c>
      <c r="L191" t="str">
        <f>_xlfn.XLOOKUP(Per_Pupil_Spending_1[[#This Row],[School Name]],Maine_Schools[School Name],Maine_Schools[Comparison School Type], "Error")</f>
        <v>Non Charter</v>
      </c>
      <c r="M191" t="str">
        <f>_xlfn.XLOOKUP(Per_Pupil_Spending_1[[#This Row],[School Name]],Maine_Schools[School Name],Maine_Schools[Comparison Grade Span], "Error")</f>
        <v>PK-05</v>
      </c>
      <c r="N191">
        <f>_xlfn.XLOOKUP(Per_Pupil_Spending_1[[#This Row],[School Name]],ELA_New[School Name],ELA_New[Percentage of Students at Achievement Level],"")</f>
        <v>0.57140000000000002</v>
      </c>
      <c r="O191">
        <f>_xlfn.XLOOKUP(Per_Pupil_Spending_1[[#This Row],[School Name]],Math_New[School Name],Math_New[Percentage of Students at Achievement Level],"")</f>
        <v>0.42859999999999998</v>
      </c>
      <c r="P191" t="str">
        <f>_xlfn.XLOOKUP(Per_Pupil_Spending_1[[#This Row],[School Name]],Science_New[School Name],Science_New[Percentage of Students at Achievement Level],"")</f>
        <v/>
      </c>
      <c r="Q191">
        <f>IFERROR((Per_Pupil_Spending_1[[#This Row],[ELA Score]]-MIN(Per_Pupil_Spending_1[ELA Score]))/(MAX(Per_Pupil_Spending_1[ELA Score])-MIN(Per_Pupil_Spending_1[ELA Score])),-1)</f>
        <v>0.44523758583846706</v>
      </c>
      <c r="R191">
        <f>IFERROR((Per_Pupil_Spending_1[[#This Row],[Math Score]]-MIN(Per_Pupil_Spending_1[Math Score]))/(MAX(Per_Pupil_Spending_1[Math Score])-MIN(Per_Pupil_Spending_1[Math Score])),-1)</f>
        <v>0.16268375524163542</v>
      </c>
      <c r="S191">
        <f>IFERROR((Per_Pupil_Spending_1[[#This Row],[Science Score]]-MIN(Per_Pupil_Spending_1[Science Score]))/(MAX(Per_Pupil_Spending_1[Science Score])-MIN(Per_Pupil_Spending_1[Science Score])),-1)</f>
        <v>-1</v>
      </c>
      <c r="T191" s="63">
        <f>IFERROR(Per_Pupil_Spending_1[[#This Row],[Amount]]/(1-Per_Pupil_Spending_1[[#This Row],[Percent Below Achievement ELA]]),"")</f>
        <v>62999.556696220257</v>
      </c>
      <c r="U191" s="63">
        <f>IFERROR(Per_Pupil_Spending_1[[#This Row],[Amount]]/(1-Per_Pupil_Spending_1[[#This Row],[Percent Below Achievement Math]]),"")</f>
        <v>47255.180259012952</v>
      </c>
      <c r="V191" s="63" t="str">
        <f>IFERROR(Per_Pupil_Spending_1[[#This Row],[Amount]]/(1-Per_Pupil_Spending_1[[#This Row],[Percent Below Achievement Science]]),"")</f>
        <v/>
      </c>
      <c r="W191" s="63" t="b">
        <f>Per_Pupil_Spending_1[[#This Row],[ELA Score Normalized]]=-1</f>
        <v>0</v>
      </c>
      <c r="X191" s="63" t="b">
        <f>Per_Pupil_Spending_1[[#This Row],[Math Score Normalized]]=-1</f>
        <v>0</v>
      </c>
      <c r="Y191" s="63" t="b">
        <f>Per_Pupil_Spending_1[[#This Row],[Science Score Normalized]]=-1</f>
        <v>1</v>
      </c>
    </row>
    <row r="192" spans="1:25" hidden="1">
      <c r="A192" t="s">
        <v>570</v>
      </c>
      <c r="B192">
        <v>1446</v>
      </c>
      <c r="C192" t="s">
        <v>909</v>
      </c>
      <c r="D192">
        <v>1448</v>
      </c>
      <c r="E192" t="s">
        <v>257</v>
      </c>
      <c r="F192" t="s">
        <v>1680</v>
      </c>
      <c r="G192" t="s">
        <v>1680</v>
      </c>
      <c r="H192" t="s">
        <v>596</v>
      </c>
      <c r="I192">
        <v>24728.13</v>
      </c>
      <c r="J192">
        <v>21701.55</v>
      </c>
      <c r="K192">
        <v>20134.14</v>
      </c>
      <c r="L192" t="str">
        <f>_xlfn.XLOOKUP(Per_Pupil_Spending_1[[#This Row],[School Name]],Maine_Schools[School Name],Maine_Schools[Comparison School Type], "Error")</f>
        <v>Non Charter</v>
      </c>
      <c r="M192" t="str">
        <f>_xlfn.XLOOKUP(Per_Pupil_Spending_1[[#This Row],[School Name]],Maine_Schools[School Name],Maine_Schools[Comparison Grade Span], "Error")</f>
        <v>03-04</v>
      </c>
      <c r="N192">
        <f>_xlfn.XLOOKUP(Per_Pupil_Spending_1[[#This Row],[School Name]],ELA_New[School Name],ELA_New[Percentage of Students at Achievement Level],"")</f>
        <v>0.48720000000000002</v>
      </c>
      <c r="O192">
        <f>_xlfn.XLOOKUP(Per_Pupil_Spending_1[[#This Row],[School Name]],Math_New[School Name],Math_New[Percentage of Students at Achievement Level],"")</f>
        <v>0.54190000000000005</v>
      </c>
      <c r="P192" t="str">
        <f>_xlfn.XLOOKUP(Per_Pupil_Spending_1[[#This Row],[School Name]],Science_New[School Name],Science_New[Percentage of Students at Achievement Level],"")</f>
        <v/>
      </c>
      <c r="Q192">
        <f>IFERROR((Per_Pupil_Spending_1[[#This Row],[ELA Score]]-MIN(Per_Pupil_Spending_1[ELA Score]))/(MAX(Per_Pupil_Spending_1[ELA Score])-MIN(Per_Pupil_Spending_1[ELA Score])),-1)</f>
        <v>0.34079842928658899</v>
      </c>
      <c r="R192">
        <f>IFERROR((Per_Pupil_Spending_1[[#This Row],[Math Score]]-MIN(Per_Pupil_Spending_1[Math Score]))/(MAX(Per_Pupil_Spending_1[Math Score])-MIN(Per_Pupil_Spending_1[Math Score])),-1)</f>
        <v>0.1858342451785383</v>
      </c>
      <c r="S192">
        <f>IFERROR((Per_Pupil_Spending_1[[#This Row],[Science Score]]-MIN(Per_Pupil_Spending_1[Science Score]))/(MAX(Per_Pupil_Spending_1[Science Score])-MIN(Per_Pupil_Spending_1[Science Score])),-1)</f>
        <v>-1</v>
      </c>
      <c r="T192" s="63">
        <f>IFERROR(Per_Pupil_Spending_1[[#This Row],[Amount]]/(1-Per_Pupil_Spending_1[[#This Row],[Percent Below Achievement ELA]]),"")</f>
        <v>48221.782371294859</v>
      </c>
      <c r="U192" s="63">
        <f>IFERROR(Per_Pupil_Spending_1[[#This Row],[Amount]]/(1-Per_Pupil_Spending_1[[#This Row],[Percent Below Achievement Math]]),"")</f>
        <v>53979.76424361494</v>
      </c>
      <c r="V192" s="63" t="str">
        <f>IFERROR(Per_Pupil_Spending_1[[#This Row],[Amount]]/(1-Per_Pupil_Spending_1[[#This Row],[Percent Below Achievement Science]]),"")</f>
        <v/>
      </c>
      <c r="W192" s="63" t="b">
        <f>Per_Pupil_Spending_1[[#This Row],[ELA Score Normalized]]=-1</f>
        <v>0</v>
      </c>
      <c r="X192" s="63" t="b">
        <f>Per_Pupil_Spending_1[[#This Row],[Math Score Normalized]]=-1</f>
        <v>0</v>
      </c>
      <c r="Y192" s="63" t="b">
        <f>Per_Pupil_Spending_1[[#This Row],[Science Score Normalized]]=-1</f>
        <v>1</v>
      </c>
    </row>
    <row r="193" spans="1:25" hidden="1">
      <c r="A193" t="s">
        <v>570</v>
      </c>
      <c r="B193">
        <v>1446</v>
      </c>
      <c r="C193" t="s">
        <v>909</v>
      </c>
      <c r="D193">
        <v>1057</v>
      </c>
      <c r="E193" t="s">
        <v>165</v>
      </c>
      <c r="F193" t="s">
        <v>1680</v>
      </c>
      <c r="G193" t="s">
        <v>1680</v>
      </c>
      <c r="H193" t="s">
        <v>596</v>
      </c>
      <c r="I193">
        <v>22301.19</v>
      </c>
      <c r="J193">
        <v>21701.55</v>
      </c>
      <c r="K193">
        <v>20134.14</v>
      </c>
      <c r="L193" t="str">
        <f>_xlfn.XLOOKUP(Per_Pupil_Spending_1[[#This Row],[School Name]],Maine_Schools[School Name],Maine_Schools[Comparison School Type], "Error")</f>
        <v>Non Charter</v>
      </c>
      <c r="M193" t="str">
        <f>_xlfn.XLOOKUP(Per_Pupil_Spending_1[[#This Row],[School Name]],Maine_Schools[School Name],Maine_Schools[Comparison Grade Span], "Error")</f>
        <v>09-12</v>
      </c>
      <c r="N193">
        <f>_xlfn.XLOOKUP(Per_Pupil_Spending_1[[#This Row],[School Name]],ELA_New[School Name],ELA_New[Percentage of Students at Achievement Level],"")</f>
        <v>0.56000000000000005</v>
      </c>
      <c r="O193">
        <f>_xlfn.XLOOKUP(Per_Pupil_Spending_1[[#This Row],[School Name]],Math_New[School Name],Math_New[Percentage of Students at Achievement Level],"")</f>
        <v>0.27</v>
      </c>
      <c r="P193">
        <f>_xlfn.XLOOKUP(Per_Pupil_Spending_1[[#This Row],[School Name]],Science_New[School Name],Science_New[Percentage of Students at Achievement Level],"")</f>
        <v>0.86360000000000003</v>
      </c>
      <c r="Q193">
        <f>IFERROR((Per_Pupil_Spending_1[[#This Row],[ELA Score]]-MIN(Per_Pupil_Spending_1[ELA Score]))/(MAX(Per_Pupil_Spending_1[ELA Score])-MIN(Per_Pupil_Spending_1[ELA Score])),-1)</f>
        <v>0.35820338621239445</v>
      </c>
      <c r="R193">
        <f>IFERROR((Per_Pupil_Spending_1[[#This Row],[Math Score]]-MIN(Per_Pupil_Spending_1[Math Score]))/(MAX(Per_Pupil_Spending_1[Math Score])-MIN(Per_Pupil_Spending_1[Math Score])),-1)</f>
        <v>0.10517195385794109</v>
      </c>
      <c r="S193">
        <f>IFERROR((Per_Pupil_Spending_1[[#This Row],[Science Score]]-MIN(Per_Pupil_Spending_1[Science Score]))/(MAX(Per_Pupil_Spending_1[Science Score])-MIN(Per_Pupil_Spending_1[Science Score])),-1)</f>
        <v>0.52835847173953221</v>
      </c>
      <c r="T193" s="63">
        <f>IFERROR(Per_Pupil_Spending_1[[#This Row],[Amount]]/(1-Per_Pupil_Spending_1[[#This Row],[Percent Below Achievement ELA]]),"")</f>
        <v>50684.522727272728</v>
      </c>
      <c r="U193" s="63">
        <f>IFERROR(Per_Pupil_Spending_1[[#This Row],[Amount]]/(1-Per_Pupil_Spending_1[[#This Row],[Percent Below Achievement Math]]),"")</f>
        <v>30549.575342465752</v>
      </c>
      <c r="V193" s="63">
        <f>IFERROR(Per_Pupil_Spending_1[[#This Row],[Amount]]/(1-Per_Pupil_Spending_1[[#This Row],[Percent Below Achievement Science]]),"")</f>
        <v>163498.46041055722</v>
      </c>
      <c r="W193" s="63" t="b">
        <f>Per_Pupil_Spending_1[[#This Row],[ELA Score Normalized]]=-1</f>
        <v>0</v>
      </c>
      <c r="X193" s="63" t="b">
        <f>Per_Pupil_Spending_1[[#This Row],[Math Score Normalized]]=-1</f>
        <v>0</v>
      </c>
      <c r="Y193" s="63" t="b">
        <f>Per_Pupil_Spending_1[[#This Row],[Science Score Normalized]]=-1</f>
        <v>0</v>
      </c>
    </row>
    <row r="194" spans="1:25" hidden="1">
      <c r="A194" t="s">
        <v>570</v>
      </c>
      <c r="B194">
        <v>1446</v>
      </c>
      <c r="C194" t="s">
        <v>909</v>
      </c>
      <c r="D194">
        <v>1447</v>
      </c>
      <c r="E194" t="s">
        <v>256</v>
      </c>
      <c r="F194" t="s">
        <v>1680</v>
      </c>
      <c r="G194" t="s">
        <v>1680</v>
      </c>
      <c r="H194" t="s">
        <v>596</v>
      </c>
      <c r="I194">
        <v>20658.91</v>
      </c>
      <c r="J194">
        <v>21701.55</v>
      </c>
      <c r="K194">
        <v>20134.14</v>
      </c>
      <c r="L194" t="str">
        <f>_xlfn.XLOOKUP(Per_Pupil_Spending_1[[#This Row],[School Name]],Maine_Schools[School Name],Maine_Schools[Comparison School Type], "Error")</f>
        <v>Non Charter</v>
      </c>
      <c r="M194" t="str">
        <f>_xlfn.XLOOKUP(Per_Pupil_Spending_1[[#This Row],[School Name]],Maine_Schools[School Name],Maine_Schools[Comparison Grade Span], "Error")</f>
        <v>05-08</v>
      </c>
      <c r="N194">
        <f>_xlfn.XLOOKUP(Per_Pupil_Spending_1[[#This Row],[School Name]],ELA_New[School Name],ELA_New[Percentage of Students at Achievement Level],"")</f>
        <v>0.32740000000000002</v>
      </c>
      <c r="O194">
        <f>_xlfn.XLOOKUP(Per_Pupil_Spending_1[[#This Row],[School Name]],Math_New[School Name],Math_New[Percentage of Students at Achievement Level],"")</f>
        <v>0.36180000000000001</v>
      </c>
      <c r="P194">
        <f>_xlfn.XLOOKUP(Per_Pupil_Spending_1[[#This Row],[School Name]],Science_New[School Name],Science_New[Percentage of Students at Achievement Level],"")</f>
        <v>0.65169999999999995</v>
      </c>
      <c r="Q194">
        <f>IFERROR((Per_Pupil_Spending_1[[#This Row],[ELA Score]]-MIN(Per_Pupil_Spending_1[ELA Score]))/(MAX(Per_Pupil_Spending_1[ELA Score])-MIN(Per_Pupil_Spending_1[ELA Score])),-1)</f>
        <v>0.21707252920739814</v>
      </c>
      <c r="R194">
        <f>IFERROR((Per_Pupil_Spending_1[[#This Row],[Math Score]]-MIN(Per_Pupil_Spending_1[Math Score]))/(MAX(Per_Pupil_Spending_1[Math Score])-MIN(Per_Pupil_Spending_1[Math Score])),-1)</f>
        <v>0.11144109438543882</v>
      </c>
      <c r="S194">
        <f>IFERROR((Per_Pupil_Spending_1[[#This Row],[Science Score]]-MIN(Per_Pupil_Spending_1[Science Score]))/(MAX(Per_Pupil_Spending_1[Science Score])-MIN(Per_Pupil_Spending_1[Science Score])),-1)</f>
        <v>0.19167652933445212</v>
      </c>
      <c r="T194" s="63">
        <f>IFERROR(Per_Pupil_Spending_1[[#This Row],[Amount]]/(1-Per_Pupil_Spending_1[[#This Row],[Percent Below Achievement ELA]]),"")</f>
        <v>30715.001486767767</v>
      </c>
      <c r="U194" s="63">
        <f>IFERROR(Per_Pupil_Spending_1[[#This Row],[Amount]]/(1-Per_Pupil_Spending_1[[#This Row],[Percent Below Achievement Math]]),"")</f>
        <v>32370.589157004073</v>
      </c>
      <c r="V194" s="63">
        <f>IFERROR(Per_Pupil_Spending_1[[#This Row],[Amount]]/(1-Per_Pupil_Spending_1[[#This Row],[Percent Below Achievement Science]]),"")</f>
        <v>59313.551536032144</v>
      </c>
      <c r="W194" s="63" t="b">
        <f>Per_Pupil_Spending_1[[#This Row],[ELA Score Normalized]]=-1</f>
        <v>0</v>
      </c>
      <c r="X194" s="63" t="b">
        <f>Per_Pupil_Spending_1[[#This Row],[Math Score Normalized]]=-1</f>
        <v>0</v>
      </c>
      <c r="Y194" s="63" t="b">
        <f>Per_Pupil_Spending_1[[#This Row],[Science Score Normalized]]=-1</f>
        <v>0</v>
      </c>
    </row>
    <row r="195" spans="1:25" hidden="1">
      <c r="A195" t="s">
        <v>570</v>
      </c>
      <c r="B195">
        <v>1449</v>
      </c>
      <c r="C195" t="s">
        <v>913</v>
      </c>
      <c r="D195">
        <v>156</v>
      </c>
      <c r="E195" t="s">
        <v>324</v>
      </c>
      <c r="F195" t="s">
        <v>1680</v>
      </c>
      <c r="G195" t="s">
        <v>1680</v>
      </c>
      <c r="H195" t="s">
        <v>596</v>
      </c>
      <c r="I195">
        <v>22761.45</v>
      </c>
      <c r="J195">
        <v>23171.03</v>
      </c>
      <c r="K195">
        <v>20134.14</v>
      </c>
      <c r="L195" t="str">
        <f>_xlfn.XLOOKUP(Per_Pupil_Spending_1[[#This Row],[School Name]],Maine_Schools[School Name],Maine_Schools[Comparison School Type], "Error")</f>
        <v>Non Charter</v>
      </c>
      <c r="M195" t="str">
        <f>_xlfn.XLOOKUP(Per_Pupil_Spending_1[[#This Row],[School Name]],Maine_Schools[School Name],Maine_Schools[Comparison Grade Span], "Error")</f>
        <v>03-08</v>
      </c>
      <c r="N195">
        <f>_xlfn.XLOOKUP(Per_Pupil_Spending_1[[#This Row],[School Name]],ELA_New[School Name],ELA_New[Percentage of Students at Achievement Level],"")</f>
        <v>0.22539999999999999</v>
      </c>
      <c r="O195">
        <f>_xlfn.XLOOKUP(Per_Pupil_Spending_1[[#This Row],[School Name]],Math_New[School Name],Math_New[Percentage of Students at Achievement Level],"")</f>
        <v>0.64339999999999997</v>
      </c>
      <c r="P195">
        <f>_xlfn.XLOOKUP(Per_Pupil_Spending_1[[#This Row],[School Name]],Science_New[School Name],Science_New[Percentage of Students at Achievement Level],"")</f>
        <v>0.62749999999999995</v>
      </c>
      <c r="Q195">
        <f>IFERROR((Per_Pupil_Spending_1[[#This Row],[ELA Score]]-MIN(Per_Pupil_Spending_1[ELA Score]))/(MAX(Per_Pupil_Spending_1[ELA Score])-MIN(Per_Pupil_Spending_1[ELA Score])),-1)</f>
        <v>0.20767143224039397</v>
      </c>
      <c r="R195">
        <f>IFERROR((Per_Pupil_Spending_1[[#This Row],[Math Score]]-MIN(Per_Pupil_Spending_1[Math Score]))/(MAX(Per_Pupil_Spending_1[Math Score])-MIN(Per_Pupil_Spending_1[Math Score])),-1)</f>
        <v>0.2197421405219423</v>
      </c>
      <c r="S195">
        <f>IFERROR((Per_Pupil_Spending_1[[#This Row],[Science Score]]-MIN(Per_Pupil_Spending_1[Science Score]))/(MAX(Per_Pupil_Spending_1[Science Score])-MIN(Per_Pupil_Spending_1[Science Score])),-1)</f>
        <v>0.19746432989413445</v>
      </c>
      <c r="T195" s="63">
        <f>IFERROR(Per_Pupil_Spending_1[[#This Row],[Amount]]/(1-Per_Pupil_Spending_1[[#This Row],[Percent Below Achievement ELA]]),"")</f>
        <v>29384.77924089853</v>
      </c>
      <c r="U195" s="63">
        <f>IFERROR(Per_Pupil_Spending_1[[#This Row],[Amount]]/(1-Per_Pupil_Spending_1[[#This Row],[Percent Below Achievement Math]]),"")</f>
        <v>63829.080201906894</v>
      </c>
      <c r="V195" s="63">
        <f>IFERROR(Per_Pupil_Spending_1[[#This Row],[Amount]]/(1-Per_Pupil_Spending_1[[#This Row],[Percent Below Achievement Science]]),"")</f>
        <v>61104.563758389253</v>
      </c>
      <c r="W195" s="63" t="b">
        <f>Per_Pupil_Spending_1[[#This Row],[ELA Score Normalized]]=-1</f>
        <v>0</v>
      </c>
      <c r="X195" s="63" t="b">
        <f>Per_Pupil_Spending_1[[#This Row],[Math Score Normalized]]=-1</f>
        <v>0</v>
      </c>
      <c r="Y195" s="63" t="b">
        <f>Per_Pupil_Spending_1[[#This Row],[Science Score Normalized]]=-1</f>
        <v>0</v>
      </c>
    </row>
    <row r="196" spans="1:25" hidden="1">
      <c r="A196" t="s">
        <v>570</v>
      </c>
      <c r="B196">
        <v>1449</v>
      </c>
      <c r="C196" t="s">
        <v>913</v>
      </c>
      <c r="D196">
        <v>185</v>
      </c>
      <c r="E196" t="s">
        <v>388</v>
      </c>
      <c r="F196" t="s">
        <v>1680</v>
      </c>
      <c r="G196" t="s">
        <v>1680</v>
      </c>
      <c r="H196" t="s">
        <v>596</v>
      </c>
      <c r="I196">
        <v>21478.09</v>
      </c>
      <c r="J196">
        <v>23171.03</v>
      </c>
      <c r="K196">
        <v>20134.14</v>
      </c>
      <c r="L196" t="str">
        <f>_xlfn.XLOOKUP(Per_Pupil_Spending_1[[#This Row],[School Name]],Maine_Schools[School Name],Maine_Schools[Comparison School Type], "Error")</f>
        <v>Non Charter</v>
      </c>
      <c r="M196" t="str">
        <f>_xlfn.XLOOKUP(Per_Pupil_Spending_1[[#This Row],[School Name]],Maine_Schools[School Name],Maine_Schools[Comparison Grade Span], "Error")</f>
        <v>09-12</v>
      </c>
      <c r="N196">
        <f>_xlfn.XLOOKUP(Per_Pupil_Spending_1[[#This Row],[School Name]],ELA_New[School Name],ELA_New[Percentage of Students at Achievement Level],"")</f>
        <v>0.25640000000000002</v>
      </c>
      <c r="O196">
        <f>_xlfn.XLOOKUP(Per_Pupil_Spending_1[[#This Row],[School Name]],Math_New[School Name],Math_New[Percentage of Students at Achievement Level],"")</f>
        <v>0.62890000000000001</v>
      </c>
      <c r="P196">
        <f>_xlfn.XLOOKUP(Per_Pupil_Spending_1[[#This Row],[School Name]],Science_New[School Name],Science_New[Percentage of Students at Achievement Level],"")</f>
        <v>0.45519999999999999</v>
      </c>
      <c r="Q196">
        <f>IFERROR((Per_Pupil_Spending_1[[#This Row],[ELA Score]]-MIN(Per_Pupil_Spending_1[ELA Score]))/(MAX(Per_Pupil_Spending_1[ELA Score])-MIN(Per_Pupil_Spending_1[ELA Score])),-1)</f>
        <v>0.20413177058324478</v>
      </c>
      <c r="R196">
        <f>IFERROR((Per_Pupil_Spending_1[[#This Row],[Math Score]]-MIN(Per_Pupil_Spending_1[Math Score]))/(MAX(Per_Pupil_Spending_1[Math Score])-MIN(Per_Pupil_Spending_1[Math Score])),-1)</f>
        <v>0.19925052210492611</v>
      </c>
      <c r="S196">
        <f>IFERROR((Per_Pupil_Spending_1[[#This Row],[Science Score]]-MIN(Per_Pupil_Spending_1[Science Score]))/(MAX(Per_Pupil_Spending_1[Science Score])-MIN(Per_Pupil_Spending_1[Science Score])),-1)</f>
        <v>0.12740121413000696</v>
      </c>
      <c r="T196" s="63">
        <f>IFERROR(Per_Pupil_Spending_1[[#This Row],[Amount]]/(1-Per_Pupil_Spending_1[[#This Row],[Percent Below Achievement ELA]]),"")</f>
        <v>28883.929532006452</v>
      </c>
      <c r="U196" s="63">
        <f>IFERROR(Per_Pupil_Spending_1[[#This Row],[Amount]]/(1-Per_Pupil_Spending_1[[#This Row],[Percent Below Achievement Math]]),"")</f>
        <v>57876.825653462678</v>
      </c>
      <c r="V196" s="63">
        <f>IFERROR(Per_Pupil_Spending_1[[#This Row],[Amount]]/(1-Per_Pupil_Spending_1[[#This Row],[Percent Below Achievement Science]]),"")</f>
        <v>39423.806901615273</v>
      </c>
      <c r="W196" s="63" t="b">
        <f>Per_Pupil_Spending_1[[#This Row],[ELA Score Normalized]]=-1</f>
        <v>0</v>
      </c>
      <c r="X196" s="63" t="b">
        <f>Per_Pupil_Spending_1[[#This Row],[Math Score Normalized]]=-1</f>
        <v>0</v>
      </c>
      <c r="Y196" s="63" t="b">
        <f>Per_Pupil_Spending_1[[#This Row],[Science Score Normalized]]=-1</f>
        <v>0</v>
      </c>
    </row>
    <row r="197" spans="1:25" hidden="1">
      <c r="A197" t="s">
        <v>570</v>
      </c>
      <c r="B197">
        <v>1449</v>
      </c>
      <c r="C197" t="s">
        <v>913</v>
      </c>
      <c r="D197">
        <v>186</v>
      </c>
      <c r="E197" t="s">
        <v>389</v>
      </c>
      <c r="F197" t="s">
        <v>1680</v>
      </c>
      <c r="G197" t="s">
        <v>1680</v>
      </c>
      <c r="H197" t="s">
        <v>596</v>
      </c>
      <c r="I197">
        <v>28042.69</v>
      </c>
      <c r="J197">
        <v>23171.03</v>
      </c>
      <c r="K197">
        <v>20134.14</v>
      </c>
      <c r="L197" t="str">
        <f>_xlfn.XLOOKUP(Per_Pupil_Spending_1[[#This Row],[School Name]],Maine_Schools[School Name],Maine_Schools[Comparison School Type], "Error")</f>
        <v>Non Charter</v>
      </c>
      <c r="M197" t="str">
        <f>_xlfn.XLOOKUP(Per_Pupil_Spending_1[[#This Row],[School Name]],Maine_Schools[School Name],Maine_Schools[Comparison Grade Span], "Error")</f>
        <v>06-08</v>
      </c>
      <c r="N197">
        <f>_xlfn.XLOOKUP(Per_Pupil_Spending_1[[#This Row],[School Name]],ELA_New[School Name],ELA_New[Percentage of Students at Achievement Level],"")</f>
        <v>0.19850000000000001</v>
      </c>
      <c r="O197">
        <f>_xlfn.XLOOKUP(Per_Pupil_Spending_1[[#This Row],[School Name]],Math_New[School Name],Math_New[Percentage of Students at Achievement Level],"")</f>
        <v>0.7127</v>
      </c>
      <c r="P197">
        <f>_xlfn.XLOOKUP(Per_Pupil_Spending_1[[#This Row],[School Name]],Science_New[School Name],Science_New[Percentage of Students at Achievement Level],"")</f>
        <v>0.29759999999999998</v>
      </c>
      <c r="Q197">
        <f>IFERROR((Per_Pupil_Spending_1[[#This Row],[ELA Score]]-MIN(Per_Pupil_Spending_1[ELA Score]))/(MAX(Per_Pupil_Spending_1[ELA Score])-MIN(Per_Pupil_Spending_1[ELA Score])),-1)</f>
        <v>0.24726945415494087</v>
      </c>
      <c r="R197">
        <f>IFERROR((Per_Pupil_Spending_1[[#This Row],[Math Score]]-MIN(Per_Pupil_Spending_1[Math Score]))/(MAX(Per_Pupil_Spending_1[Math Score])-MIN(Per_Pupil_Spending_1[Math Score])),-1)</f>
        <v>0.33603058623518522</v>
      </c>
      <c r="S197">
        <f>IFERROR((Per_Pupil_Spending_1[[#This Row],[Science Score]]-MIN(Per_Pupil_Spending_1[Science Score]))/(MAX(Per_Pupil_Spending_1[Science Score])-MIN(Per_Pupil_Spending_1[Science Score])),-1)</f>
        <v>0.12901796159669984</v>
      </c>
      <c r="T197" s="63">
        <f>IFERROR(Per_Pupil_Spending_1[[#This Row],[Amount]]/(1-Per_Pupil_Spending_1[[#This Row],[Percent Below Achievement ELA]]),"")</f>
        <v>34987.760449157831</v>
      </c>
      <c r="U197" s="63">
        <f>IFERROR(Per_Pupil_Spending_1[[#This Row],[Amount]]/(1-Per_Pupil_Spending_1[[#This Row],[Percent Below Achievement Math]]),"")</f>
        <v>97607.692307692298</v>
      </c>
      <c r="V197" s="63">
        <f>IFERROR(Per_Pupil_Spending_1[[#This Row],[Amount]]/(1-Per_Pupil_Spending_1[[#This Row],[Percent Below Achievement Science]]),"")</f>
        <v>39924.103075170839</v>
      </c>
      <c r="W197" s="63" t="b">
        <f>Per_Pupil_Spending_1[[#This Row],[ELA Score Normalized]]=-1</f>
        <v>0</v>
      </c>
      <c r="X197" s="63" t="b">
        <f>Per_Pupil_Spending_1[[#This Row],[Math Score Normalized]]=-1</f>
        <v>0</v>
      </c>
      <c r="Y197" s="63" t="b">
        <f>Per_Pupil_Spending_1[[#This Row],[Science Score Normalized]]=-1</f>
        <v>0</v>
      </c>
    </row>
    <row r="198" spans="1:25" hidden="1">
      <c r="A198" t="s">
        <v>570</v>
      </c>
      <c r="B198">
        <v>1449</v>
      </c>
      <c r="C198" t="s">
        <v>913</v>
      </c>
      <c r="D198">
        <v>187</v>
      </c>
      <c r="E198" t="s">
        <v>485</v>
      </c>
      <c r="F198" t="s">
        <v>1680</v>
      </c>
      <c r="G198" t="s">
        <v>1680</v>
      </c>
      <c r="H198" t="s">
        <v>596</v>
      </c>
      <c r="I198">
        <v>21721.17</v>
      </c>
      <c r="J198">
        <v>23171.03</v>
      </c>
      <c r="K198">
        <v>20134.14</v>
      </c>
      <c r="L198" t="str">
        <f>_xlfn.XLOOKUP(Per_Pupil_Spending_1[[#This Row],[School Name]],Maine_Schools[School Name],Maine_Schools[Comparison School Type], "Error")</f>
        <v>Non Charter</v>
      </c>
      <c r="M198" t="str">
        <f>_xlfn.XLOOKUP(Per_Pupil_Spending_1[[#This Row],[School Name]],Maine_Schools[School Name],Maine_Schools[Comparison Grade Span], "Error")</f>
        <v>03-05</v>
      </c>
      <c r="N198">
        <f>_xlfn.XLOOKUP(Per_Pupil_Spending_1[[#This Row],[School Name]],ELA_New[School Name],ELA_New[Percentage of Students at Achievement Level],"")</f>
        <v>0.28739999999999999</v>
      </c>
      <c r="O198">
        <f>_xlfn.XLOOKUP(Per_Pupil_Spending_1[[#This Row],[School Name]],Math_New[School Name],Math_New[Percentage of Students at Achievement Level],"")</f>
        <v>0.68440000000000001</v>
      </c>
      <c r="P198">
        <f>_xlfn.XLOOKUP(Per_Pupil_Spending_1[[#This Row],[School Name]],Science_New[School Name],Science_New[Percentage of Students at Achievement Level],"")</f>
        <v>0.6552</v>
      </c>
      <c r="Q198">
        <f>IFERROR((Per_Pupil_Spending_1[[#This Row],[ELA Score]]-MIN(Per_Pupil_Spending_1[ELA Score]))/(MAX(Per_Pupil_Spending_1[ELA Score])-MIN(Per_Pupil_Spending_1[ELA Score])),-1)</f>
        <v>0.21542282774205523</v>
      </c>
      <c r="R198">
        <f>IFERROR((Per_Pupil_Spending_1[[#This Row],[Math Score]]-MIN(Per_Pupil_Spending_1[Math Score]))/(MAX(Per_Pupil_Spending_1[Math Score])-MIN(Per_Pupil_Spending_1[Math Score])),-1)</f>
        <v>0.23694141876371355</v>
      </c>
      <c r="S198">
        <f>IFERROR((Per_Pupil_Spending_1[[#This Row],[Science Score]]-MIN(Per_Pupil_Spending_1[Science Score]))/(MAX(Per_Pupil_Spending_1[Science Score])-MIN(Per_Pupil_Spending_1[Science Score])),-1)</f>
        <v>0.20357805713006075</v>
      </c>
      <c r="T198" s="63">
        <f>IFERROR(Per_Pupil_Spending_1[[#This Row],[Amount]]/(1-Per_Pupil_Spending_1[[#This Row],[Percent Below Achievement ELA]]),"")</f>
        <v>30481.574515857421</v>
      </c>
      <c r="U198" s="63">
        <f>IFERROR(Per_Pupil_Spending_1[[#This Row],[Amount]]/(1-Per_Pupil_Spending_1[[#This Row],[Percent Below Achievement Math]]),"")</f>
        <v>68825</v>
      </c>
      <c r="V198" s="63">
        <f>IFERROR(Per_Pupil_Spending_1[[#This Row],[Amount]]/(1-Per_Pupil_Spending_1[[#This Row],[Percent Below Achievement Science]]),"")</f>
        <v>62996.432714617164</v>
      </c>
      <c r="W198" s="63" t="b">
        <f>Per_Pupil_Spending_1[[#This Row],[ELA Score Normalized]]=-1</f>
        <v>0</v>
      </c>
      <c r="X198" s="63" t="b">
        <f>Per_Pupil_Spending_1[[#This Row],[Math Score Normalized]]=-1</f>
        <v>0</v>
      </c>
      <c r="Y198" s="63" t="b">
        <f>Per_Pupil_Spending_1[[#This Row],[Science Score Normalized]]=-1</f>
        <v>0</v>
      </c>
    </row>
    <row r="199" spans="1:25" hidden="1">
      <c r="A199" t="s">
        <v>570</v>
      </c>
      <c r="B199">
        <v>1449</v>
      </c>
      <c r="C199" t="s">
        <v>913</v>
      </c>
      <c r="D199">
        <v>931</v>
      </c>
      <c r="E199" t="s">
        <v>514</v>
      </c>
      <c r="F199" t="s">
        <v>1680</v>
      </c>
      <c r="G199" t="s">
        <v>1680</v>
      </c>
      <c r="H199" t="s">
        <v>596</v>
      </c>
      <c r="I199">
        <v>30187.49</v>
      </c>
      <c r="J199">
        <v>23171.03</v>
      </c>
      <c r="K199">
        <v>20134.14</v>
      </c>
      <c r="L199" t="str">
        <f>_xlfn.XLOOKUP(Per_Pupil_Spending_1[[#This Row],[School Name]],Maine_Schools[School Name],Maine_Schools[Comparison School Type], "Error")</f>
        <v>Non Charter</v>
      </c>
      <c r="M199" t="str">
        <f>_xlfn.XLOOKUP(Per_Pupil_Spending_1[[#This Row],[School Name]],Maine_Schools[School Name],Maine_Schools[Comparison Grade Span], "Error")</f>
        <v>PK-05</v>
      </c>
      <c r="N199">
        <f>_xlfn.XLOOKUP(Per_Pupil_Spending_1[[#This Row],[School Name]],ELA_New[School Name],ELA_New[Percentage of Students at Achievement Level],"")</f>
        <v>0.125</v>
      </c>
      <c r="O199">
        <f>_xlfn.XLOOKUP(Per_Pupil_Spending_1[[#This Row],[School Name]],Math_New[School Name],Math_New[Percentage of Students at Achievement Level],"")</f>
        <v>0.82499999999999996</v>
      </c>
      <c r="P199" t="str">
        <f>_xlfn.XLOOKUP(Per_Pupil_Spending_1[[#This Row],[School Name]],Science_New[School Name],Science_New[Percentage of Students at Achievement Level],"")</f>
        <v/>
      </c>
      <c r="Q199">
        <f>IFERROR((Per_Pupil_Spending_1[[#This Row],[ELA Score]]-MIN(Per_Pupil_Spending_1[ELA Score]))/(MAX(Per_Pupil_Spending_1[ELA Score])-MIN(Per_Pupil_Spending_1[ELA Score])),-1)</f>
        <v>0.24382221762393996</v>
      </c>
      <c r="R199">
        <f>IFERROR((Per_Pupil_Spending_1[[#This Row],[Math Score]]-MIN(Per_Pupil_Spending_1[Math Score]))/(MAX(Per_Pupil_Spending_1[Math Score])-MIN(Per_Pupil_Spending_1[Math Score])),-1)</f>
        <v>0.59385951612395116</v>
      </c>
      <c r="S199">
        <f>IFERROR((Per_Pupil_Spending_1[[#This Row],[Science Score]]-MIN(Per_Pupil_Spending_1[Science Score]))/(MAX(Per_Pupil_Spending_1[Science Score])-MIN(Per_Pupil_Spending_1[Science Score])),-1)</f>
        <v>-1</v>
      </c>
      <c r="T199" s="63">
        <f>IFERROR(Per_Pupil_Spending_1[[#This Row],[Amount]]/(1-Per_Pupil_Spending_1[[#This Row],[Percent Below Achievement ELA]]),"")</f>
        <v>34499.98857142857</v>
      </c>
      <c r="U199" s="63">
        <f>IFERROR(Per_Pupil_Spending_1[[#This Row],[Amount]]/(1-Per_Pupil_Spending_1[[#This Row],[Percent Below Achievement Math]]),"")</f>
        <v>172499.94285714283</v>
      </c>
      <c r="V199" s="63" t="str">
        <f>IFERROR(Per_Pupil_Spending_1[[#This Row],[Amount]]/(1-Per_Pupil_Spending_1[[#This Row],[Percent Below Achievement Science]]),"")</f>
        <v/>
      </c>
      <c r="W199" s="63" t="b">
        <f>Per_Pupil_Spending_1[[#This Row],[ELA Score Normalized]]=-1</f>
        <v>0</v>
      </c>
      <c r="X199" s="63" t="b">
        <f>Per_Pupil_Spending_1[[#This Row],[Math Score Normalized]]=-1</f>
        <v>0</v>
      </c>
      <c r="Y199" s="63" t="b">
        <f>Per_Pupil_Spending_1[[#This Row],[Science Score Normalized]]=-1</f>
        <v>1</v>
      </c>
    </row>
    <row r="200" spans="1:25" hidden="1">
      <c r="A200" t="s">
        <v>570</v>
      </c>
      <c r="B200">
        <v>587</v>
      </c>
      <c r="C200" t="s">
        <v>917</v>
      </c>
      <c r="D200">
        <v>597</v>
      </c>
      <c r="E200" t="s">
        <v>95</v>
      </c>
      <c r="F200" t="s">
        <v>1680</v>
      </c>
      <c r="G200" t="s">
        <v>1680</v>
      </c>
      <c r="H200" t="s">
        <v>596</v>
      </c>
      <c r="I200">
        <v>20424.12</v>
      </c>
      <c r="J200">
        <v>21321.439999999999</v>
      </c>
      <c r="K200">
        <v>20134.14</v>
      </c>
      <c r="L200" t="str">
        <f>_xlfn.XLOOKUP(Per_Pupil_Spending_1[[#This Row],[School Name]],Maine_Schools[School Name],Maine_Schools[Comparison School Type], "Error")</f>
        <v>Non Charter</v>
      </c>
      <c r="M200" t="str">
        <f>_xlfn.XLOOKUP(Per_Pupil_Spending_1[[#This Row],[School Name]],Maine_Schools[School Name],Maine_Schools[Comparison Grade Span], "Error")</f>
        <v>09-12</v>
      </c>
      <c r="N200">
        <f>_xlfn.XLOOKUP(Per_Pupil_Spending_1[[#This Row],[School Name]],ELA_New[School Name],ELA_New[Percentage of Students at Achievement Level],"")</f>
        <v>0.45150000000000001</v>
      </c>
      <c r="O200">
        <f>_xlfn.XLOOKUP(Per_Pupil_Spending_1[[#This Row],[School Name]],Math_New[School Name],Math_New[Percentage of Students at Achievement Level],"")</f>
        <v>0.4118</v>
      </c>
      <c r="P200">
        <f>_xlfn.XLOOKUP(Per_Pupil_Spending_1[[#This Row],[School Name]],Science_New[School Name],Science_New[Percentage of Students at Achievement Level],"")</f>
        <v>0.69850000000000001</v>
      </c>
      <c r="Q200">
        <f>IFERROR((Per_Pupil_Spending_1[[#This Row],[ELA Score]]-MIN(Per_Pupil_Spending_1[ELA Score]))/(MAX(Per_Pupil_Spending_1[ELA Score])-MIN(Per_Pupil_Spending_1[ELA Score])),-1)</f>
        <v>0.2631607087080266</v>
      </c>
      <c r="R200">
        <f>IFERROR((Per_Pupil_Spending_1[[#This Row],[Math Score]]-MIN(Per_Pupil_Spending_1[Math Score]))/(MAX(Per_Pupil_Spending_1[Math Score])-MIN(Per_Pupil_Spending_1[Math Score])),-1)</f>
        <v>0.11953995770310072</v>
      </c>
      <c r="S200">
        <f>IFERROR((Per_Pupil_Spending_1[[#This Row],[Science Score]]-MIN(Per_Pupil_Spending_1[Science Score]))/(MAX(Per_Pupil_Spending_1[Science Score])-MIN(Per_Pupil_Spending_1[Science Score])),-1)</f>
        <v>0.21891274404944344</v>
      </c>
      <c r="T200" s="63">
        <f>IFERROR(Per_Pupil_Spending_1[[#This Row],[Amount]]/(1-Per_Pupil_Spending_1[[#This Row],[Percent Below Achievement ELA]]),"")</f>
        <v>37236.317228805834</v>
      </c>
      <c r="U200" s="63">
        <f>IFERROR(Per_Pupil_Spending_1[[#This Row],[Amount]]/(1-Per_Pupil_Spending_1[[#This Row],[Percent Below Achievement Math]]),"")</f>
        <v>34723.08738524311</v>
      </c>
      <c r="V200" s="63">
        <f>IFERROR(Per_Pupil_Spending_1[[#This Row],[Amount]]/(1-Per_Pupil_Spending_1[[#This Row],[Percent Below Achievement Science]]),"")</f>
        <v>67741.69154228855</v>
      </c>
      <c r="W200" s="63" t="b">
        <f>Per_Pupil_Spending_1[[#This Row],[ELA Score Normalized]]=-1</f>
        <v>0</v>
      </c>
      <c r="X200" s="63" t="b">
        <f>Per_Pupil_Spending_1[[#This Row],[Math Score Normalized]]=-1</f>
        <v>0</v>
      </c>
      <c r="Y200" s="63" t="b">
        <f>Per_Pupil_Spending_1[[#This Row],[Science Score Normalized]]=-1</f>
        <v>0</v>
      </c>
    </row>
    <row r="201" spans="1:25" hidden="1">
      <c r="A201" t="s">
        <v>570</v>
      </c>
      <c r="B201">
        <v>587</v>
      </c>
      <c r="C201" t="s">
        <v>917</v>
      </c>
      <c r="D201">
        <v>592</v>
      </c>
      <c r="E201" t="s">
        <v>12</v>
      </c>
      <c r="F201" t="s">
        <v>1680</v>
      </c>
      <c r="G201" t="s">
        <v>1680</v>
      </c>
      <c r="H201" t="s">
        <v>596</v>
      </c>
      <c r="I201">
        <v>21944.55</v>
      </c>
      <c r="J201">
        <v>21321.439999999999</v>
      </c>
      <c r="K201">
        <v>20134.14</v>
      </c>
      <c r="L201" t="str">
        <f>_xlfn.XLOOKUP(Per_Pupil_Spending_1[[#This Row],[School Name]],Maine_Schools[School Name],Maine_Schools[Comparison School Type], "Error")</f>
        <v>Non Charter</v>
      </c>
      <c r="M201" t="str">
        <f>_xlfn.XLOOKUP(Per_Pupil_Spending_1[[#This Row],[School Name]],Maine_Schools[School Name],Maine_Schools[Comparison Grade Span], "Error")</f>
        <v>06-08</v>
      </c>
      <c r="N201">
        <f>_xlfn.XLOOKUP(Per_Pupil_Spending_1[[#This Row],[School Name]],ELA_New[School Name],ELA_New[Percentage of Students at Achievement Level],"")</f>
        <v>0.37590000000000001</v>
      </c>
      <c r="O201">
        <f>_xlfn.XLOOKUP(Per_Pupil_Spending_1[[#This Row],[School Name]],Math_New[School Name],Math_New[Percentage of Students at Achievement Level],"")</f>
        <v>0.2722</v>
      </c>
      <c r="P201">
        <f>_xlfn.XLOOKUP(Per_Pupil_Spending_1[[#This Row],[School Name]],Science_New[School Name],Science_New[Percentage of Students at Achievement Level],"")</f>
        <v>0.62109999999999999</v>
      </c>
      <c r="Q201">
        <f>IFERROR((Per_Pupil_Spending_1[[#This Row],[ELA Score]]-MIN(Per_Pupil_Spending_1[ELA Score]))/(MAX(Per_Pupil_Spending_1[ELA Score])-MIN(Per_Pupil_Spending_1[ELA Score])),-1)</f>
        <v>0.24850024583598343</v>
      </c>
      <c r="R201">
        <f>IFERROR((Per_Pupil_Spending_1[[#This Row],[Math Score]]-MIN(Per_Pupil_Spending_1[Math Score]))/(MAX(Per_Pupil_Spending_1[Math Score])-MIN(Per_Pupil_Spending_1[Math Score])),-1)</f>
        <v>0.10380287753500715</v>
      </c>
      <c r="S201">
        <f>IFERROR((Per_Pupil_Spending_1[[#This Row],[Science Score]]-MIN(Per_Pupil_Spending_1[Science Score]))/(MAX(Per_Pupil_Spending_1[Science Score])-MIN(Per_Pupil_Spending_1[Science Score])),-1)</f>
        <v>0.18716174346465872</v>
      </c>
      <c r="T201" s="63">
        <f>IFERROR(Per_Pupil_Spending_1[[#This Row],[Amount]]/(1-Per_Pupil_Spending_1[[#This Row],[Percent Below Achievement ELA]]),"")</f>
        <v>35161.913154943119</v>
      </c>
      <c r="U201" s="63">
        <f>IFERROR(Per_Pupil_Spending_1[[#This Row],[Amount]]/(1-Per_Pupil_Spending_1[[#This Row],[Percent Below Achievement Math]]),"")</f>
        <v>30151.896125309151</v>
      </c>
      <c r="V201" s="63">
        <f>IFERROR(Per_Pupil_Spending_1[[#This Row],[Amount]]/(1-Per_Pupil_Spending_1[[#This Row],[Percent Below Achievement Science]]),"")</f>
        <v>57916.46872525732</v>
      </c>
      <c r="W201" s="63" t="b">
        <f>Per_Pupil_Spending_1[[#This Row],[ELA Score Normalized]]=-1</f>
        <v>0</v>
      </c>
      <c r="X201" s="63" t="b">
        <f>Per_Pupil_Spending_1[[#This Row],[Math Score Normalized]]=-1</f>
        <v>0</v>
      </c>
      <c r="Y201" s="63" t="b">
        <f>Per_Pupil_Spending_1[[#This Row],[Science Score Normalized]]=-1</f>
        <v>0</v>
      </c>
    </row>
    <row r="202" spans="1:25" hidden="1">
      <c r="A202" t="s">
        <v>570</v>
      </c>
      <c r="B202">
        <v>587</v>
      </c>
      <c r="C202" t="s">
        <v>917</v>
      </c>
      <c r="D202">
        <v>600</v>
      </c>
      <c r="E202" t="s">
        <v>161</v>
      </c>
      <c r="F202" t="s">
        <v>1680</v>
      </c>
      <c r="G202" t="s">
        <v>1680</v>
      </c>
      <c r="H202" t="s">
        <v>596</v>
      </c>
      <c r="I202">
        <v>21276.02</v>
      </c>
      <c r="J202">
        <v>21321.439999999999</v>
      </c>
      <c r="K202">
        <v>20134.14</v>
      </c>
      <c r="L202" t="str">
        <f>_xlfn.XLOOKUP(Per_Pupil_Spending_1[[#This Row],[School Name]],Maine_Schools[School Name],Maine_Schools[Comparison School Type], "Error")</f>
        <v>Non Charter</v>
      </c>
      <c r="M202" t="str">
        <f>_xlfn.XLOOKUP(Per_Pupil_Spending_1[[#This Row],[School Name]],Maine_Schools[School Name],Maine_Schools[Comparison Grade Span], "Error")</f>
        <v>PK-05</v>
      </c>
      <c r="N202">
        <f>_xlfn.XLOOKUP(Per_Pupil_Spending_1[[#This Row],[School Name]],ELA_New[School Name],ELA_New[Percentage of Students at Achievement Level],"")</f>
        <v>0.39360000000000001</v>
      </c>
      <c r="O202">
        <f>_xlfn.XLOOKUP(Per_Pupil_Spending_1[[#This Row],[School Name]],Math_New[School Name],Math_New[Percentage of Students at Achievement Level],"")</f>
        <v>0.432</v>
      </c>
      <c r="P202">
        <f>_xlfn.XLOOKUP(Per_Pupil_Spending_1[[#This Row],[School Name]],Science_New[School Name],Science_New[Percentage of Students at Achievement Level],"")</f>
        <v>0.86419999999999997</v>
      </c>
      <c r="Q202">
        <f>IFERROR((Per_Pupil_Spending_1[[#This Row],[ELA Score]]-MIN(Per_Pupil_Spending_1[ELA Score]))/(MAX(Per_Pupil_Spending_1[ELA Score])-MIN(Per_Pupil_Spending_1[ELA Score])),-1)</f>
        <v>0.24796222405741455</v>
      </c>
      <c r="R202">
        <f>IFERROR((Per_Pupil_Spending_1[[#This Row],[Math Score]]-MIN(Per_Pupil_Spending_1[Math Score]))/(MAX(Per_Pupil_Spending_1[Math Score])-MIN(Per_Pupil_Spending_1[Math Score])),-1)</f>
        <v>0.12895459407778312</v>
      </c>
      <c r="S202">
        <f>IFERROR((Per_Pupil_Spending_1[[#This Row],[Science Score]]-MIN(Per_Pupil_Spending_1[Science Score]))/(MAX(Per_Pupil_Spending_1[Science Score])-MIN(Per_Pupil_Spending_1[Science Score])),-1)</f>
        <v>0.50629731916619325</v>
      </c>
      <c r="T202" s="63">
        <f>IFERROR(Per_Pupil_Spending_1[[#This Row],[Amount]]/(1-Per_Pupil_Spending_1[[#This Row],[Percent Below Achievement ELA]]),"")</f>
        <v>35085.784960422163</v>
      </c>
      <c r="U202" s="63">
        <f>IFERROR(Per_Pupil_Spending_1[[#This Row],[Amount]]/(1-Per_Pupil_Spending_1[[#This Row],[Percent Below Achievement Math]]),"")</f>
        <v>37457.781690140844</v>
      </c>
      <c r="V202" s="63">
        <f>IFERROR(Per_Pupil_Spending_1[[#This Row],[Amount]]/(1-Per_Pupil_Spending_1[[#This Row],[Percent Below Achievement Science]]),"")</f>
        <v>156671.72312223856</v>
      </c>
      <c r="W202" s="63" t="b">
        <f>Per_Pupil_Spending_1[[#This Row],[ELA Score Normalized]]=-1</f>
        <v>0</v>
      </c>
      <c r="X202" s="63" t="b">
        <f>Per_Pupil_Spending_1[[#This Row],[Math Score Normalized]]=-1</f>
        <v>0</v>
      </c>
      <c r="Y202" s="63" t="b">
        <f>Per_Pupil_Spending_1[[#This Row],[Science Score Normalized]]=-1</f>
        <v>0</v>
      </c>
    </row>
    <row r="203" spans="1:25" hidden="1">
      <c r="A203" t="s">
        <v>570</v>
      </c>
      <c r="B203">
        <v>587</v>
      </c>
      <c r="C203" t="s">
        <v>917</v>
      </c>
      <c r="D203">
        <v>599</v>
      </c>
      <c r="E203" t="s">
        <v>86</v>
      </c>
      <c r="F203" t="s">
        <v>1680</v>
      </c>
      <c r="G203" t="s">
        <v>1680</v>
      </c>
      <c r="H203" t="s">
        <v>596</v>
      </c>
      <c r="I203">
        <v>20319.11</v>
      </c>
      <c r="J203">
        <v>21321.439999999999</v>
      </c>
      <c r="K203">
        <v>20134.14</v>
      </c>
      <c r="L203" t="str">
        <f>_xlfn.XLOOKUP(Per_Pupil_Spending_1[[#This Row],[School Name]],Maine_Schools[School Name],Maine_Schools[Comparison School Type], "Error")</f>
        <v>Non Charter</v>
      </c>
      <c r="M203" t="str">
        <f>_xlfn.XLOOKUP(Per_Pupil_Spending_1[[#This Row],[School Name]],Maine_Schools[School Name],Maine_Schools[Comparison Grade Span], "Error")</f>
        <v>PK-03</v>
      </c>
      <c r="N203">
        <f>_xlfn.XLOOKUP(Per_Pupil_Spending_1[[#This Row],[School Name]],ELA_New[School Name],ELA_New[Percentage of Students at Achievement Level],"")</f>
        <v>0.52939999999999998</v>
      </c>
      <c r="O203">
        <f>_xlfn.XLOOKUP(Per_Pupil_Spending_1[[#This Row],[School Name]],Math_New[School Name],Math_New[Percentage of Students at Achievement Level],"")</f>
        <v>0.52939999999999998</v>
      </c>
      <c r="P203" t="str">
        <f>_xlfn.XLOOKUP(Per_Pupil_Spending_1[[#This Row],[School Name]],Science_New[School Name],Science_New[Percentage of Students at Achievement Level],"")</f>
        <v/>
      </c>
      <c r="Q203">
        <f>IFERROR((Per_Pupil_Spending_1[[#This Row],[ELA Score]]-MIN(Per_Pupil_Spending_1[ELA Score]))/(MAX(Per_Pupil_Spending_1[ELA Score])-MIN(Per_Pupil_Spending_1[ELA Score])),-1)</f>
        <v>0.30514558051115082</v>
      </c>
      <c r="R203">
        <f>IFERROR((Per_Pupil_Spending_1[[#This Row],[Math Score]]-MIN(Per_Pupil_Spending_1[Math Score]))/(MAX(Per_Pupil_Spending_1[Math Score])-MIN(Per_Pupil_Spending_1[Math Score])),-1)</f>
        <v>0.14864404774564854</v>
      </c>
      <c r="S203">
        <f>IFERROR((Per_Pupil_Spending_1[[#This Row],[Science Score]]-MIN(Per_Pupil_Spending_1[Science Score]))/(MAX(Per_Pupil_Spending_1[Science Score])-MIN(Per_Pupil_Spending_1[Science Score])),-1)</f>
        <v>-1</v>
      </c>
      <c r="T203" s="63">
        <f>IFERROR(Per_Pupil_Spending_1[[#This Row],[Amount]]/(1-Per_Pupil_Spending_1[[#This Row],[Percent Below Achievement ELA]]),"")</f>
        <v>43177.029324266892</v>
      </c>
      <c r="U203" s="63">
        <f>IFERROR(Per_Pupil_Spending_1[[#This Row],[Amount]]/(1-Per_Pupil_Spending_1[[#This Row],[Percent Below Achievement Math]]),"")</f>
        <v>43177.029324266892</v>
      </c>
      <c r="V203" s="63" t="str">
        <f>IFERROR(Per_Pupil_Spending_1[[#This Row],[Amount]]/(1-Per_Pupil_Spending_1[[#This Row],[Percent Below Achievement Science]]),"")</f>
        <v/>
      </c>
      <c r="W203" s="63" t="b">
        <f>Per_Pupil_Spending_1[[#This Row],[ELA Score Normalized]]=-1</f>
        <v>0</v>
      </c>
      <c r="X203" s="63" t="b">
        <f>Per_Pupil_Spending_1[[#This Row],[Math Score Normalized]]=-1</f>
        <v>0</v>
      </c>
      <c r="Y203" s="63" t="b">
        <f>Per_Pupil_Spending_1[[#This Row],[Science Score Normalized]]=-1</f>
        <v>1</v>
      </c>
    </row>
    <row r="204" spans="1:25" hidden="1">
      <c r="A204" t="s">
        <v>570</v>
      </c>
      <c r="B204">
        <v>587</v>
      </c>
      <c r="C204" t="s">
        <v>917</v>
      </c>
      <c r="D204">
        <v>596</v>
      </c>
      <c r="E204" t="s">
        <v>402</v>
      </c>
      <c r="F204" t="s">
        <v>1680</v>
      </c>
      <c r="G204" t="s">
        <v>1680</v>
      </c>
      <c r="H204" t="s">
        <v>596</v>
      </c>
      <c r="I204">
        <v>23220.91</v>
      </c>
      <c r="J204">
        <v>21321.439999999999</v>
      </c>
      <c r="K204">
        <v>20134.14</v>
      </c>
      <c r="L204" t="str">
        <f>_xlfn.XLOOKUP(Per_Pupil_Spending_1[[#This Row],[School Name]],Maine_Schools[School Name],Maine_Schools[Comparison School Type], "Error")</f>
        <v>Non Charter</v>
      </c>
      <c r="M204" t="str">
        <f>_xlfn.XLOOKUP(Per_Pupil_Spending_1[[#This Row],[School Name]],Maine_Schools[School Name],Maine_Schools[Comparison Grade Span], "Error")</f>
        <v>04-05</v>
      </c>
      <c r="N204">
        <f>_xlfn.XLOOKUP(Per_Pupil_Spending_1[[#This Row],[School Name]],ELA_New[School Name],ELA_New[Percentage of Students at Achievement Level],"")</f>
        <v>0.4</v>
      </c>
      <c r="O204">
        <f>_xlfn.XLOOKUP(Per_Pupil_Spending_1[[#This Row],[School Name]],Math_New[School Name],Math_New[Percentage of Students at Achievement Level],"")</f>
        <v>0.45319999999999999</v>
      </c>
      <c r="P204" t="str">
        <f>_xlfn.XLOOKUP(Per_Pupil_Spending_1[[#This Row],[School Name]],Science_New[School Name],Science_New[Percentage of Students at Achievement Level],"")</f>
        <v/>
      </c>
      <c r="Q204">
        <f>IFERROR((Per_Pupil_Spending_1[[#This Row],[ELA Score]]-MIN(Per_Pupil_Spending_1[ELA Score]))/(MAX(Per_Pupil_Spending_1[ELA Score])-MIN(Per_Pupil_Spending_1[ELA Score])),-1)</f>
        <v>0.27351573173827876</v>
      </c>
      <c r="R204">
        <f>IFERROR((Per_Pupil_Spending_1[[#This Row],[Math Score]]-MIN(Per_Pupil_Spending_1[Math Score]))/(MAX(Per_Pupil_Spending_1[Math Score])-MIN(Per_Pupil_Spending_1[Math Score])),-1)</f>
        <v>0.14619936754197266</v>
      </c>
      <c r="S204">
        <f>IFERROR((Per_Pupil_Spending_1[[#This Row],[Science Score]]-MIN(Per_Pupil_Spending_1[Science Score]))/(MAX(Per_Pupil_Spending_1[Science Score])-MIN(Per_Pupil_Spending_1[Science Score])),-1)</f>
        <v>-1</v>
      </c>
      <c r="T204" s="63">
        <f>IFERROR(Per_Pupil_Spending_1[[#This Row],[Amount]]/(1-Per_Pupil_Spending_1[[#This Row],[Percent Below Achievement ELA]]),"")</f>
        <v>38701.51666666667</v>
      </c>
      <c r="U204" s="63">
        <f>IFERROR(Per_Pupil_Spending_1[[#This Row],[Amount]]/(1-Per_Pupil_Spending_1[[#This Row],[Percent Below Achievement Math]]),"")</f>
        <v>42466.916605705926</v>
      </c>
      <c r="V204" s="63" t="str">
        <f>IFERROR(Per_Pupil_Spending_1[[#This Row],[Amount]]/(1-Per_Pupil_Spending_1[[#This Row],[Percent Below Achievement Science]]),"")</f>
        <v/>
      </c>
      <c r="W204" s="63" t="b">
        <f>Per_Pupil_Spending_1[[#This Row],[ELA Score Normalized]]=-1</f>
        <v>0</v>
      </c>
      <c r="X204" s="63" t="b">
        <f>Per_Pupil_Spending_1[[#This Row],[Math Score Normalized]]=-1</f>
        <v>0</v>
      </c>
      <c r="Y204" s="63" t="b">
        <f>Per_Pupil_Spending_1[[#This Row],[Science Score Normalized]]=-1</f>
        <v>1</v>
      </c>
    </row>
    <row r="205" spans="1:25" hidden="1">
      <c r="A205" t="s">
        <v>570</v>
      </c>
      <c r="B205">
        <v>587</v>
      </c>
      <c r="C205" t="s">
        <v>917</v>
      </c>
      <c r="D205">
        <v>595</v>
      </c>
      <c r="E205" t="s">
        <v>283</v>
      </c>
      <c r="F205" t="s">
        <v>1680</v>
      </c>
      <c r="G205" t="s">
        <v>1680</v>
      </c>
      <c r="H205" t="s">
        <v>596</v>
      </c>
      <c r="I205">
        <v>21805.56</v>
      </c>
      <c r="J205">
        <v>21321.439999999999</v>
      </c>
      <c r="K205">
        <v>20134.14</v>
      </c>
      <c r="L205" t="str">
        <f>_xlfn.XLOOKUP(Per_Pupil_Spending_1[[#This Row],[School Name]],Maine_Schools[School Name],Maine_Schools[Comparison School Type], "Error")</f>
        <v>Non Charter</v>
      </c>
      <c r="M205" t="str">
        <f>_xlfn.XLOOKUP(Per_Pupil_Spending_1[[#This Row],[School Name]],Maine_Schools[School Name],Maine_Schools[Comparison Grade Span], "Error")</f>
        <v>PK-05</v>
      </c>
      <c r="N205">
        <f>_xlfn.XLOOKUP(Per_Pupil_Spending_1[[#This Row],[School Name]],ELA_New[School Name],ELA_New[Percentage of Students at Achievement Level],"")</f>
        <v>0.34</v>
      </c>
      <c r="O205">
        <f>_xlfn.XLOOKUP(Per_Pupil_Spending_1[[#This Row],[School Name]],Math_New[School Name],Math_New[Percentage of Students at Achievement Level],"")</f>
        <v>0.61</v>
      </c>
      <c r="P205">
        <f>_xlfn.XLOOKUP(Per_Pupil_Spending_1[[#This Row],[School Name]],Science_New[School Name],Science_New[Percentage of Students at Achievement Level],"")</f>
        <v>0.83330000000000004</v>
      </c>
      <c r="Q205">
        <f>IFERROR((Per_Pupil_Spending_1[[#This Row],[ELA Score]]-MIN(Per_Pupil_Spending_1[ELA Score]))/(MAX(Per_Pupil_Spending_1[ELA Score])-MIN(Per_Pupil_Spending_1[ELA Score])),-1)</f>
        <v>0.23349502665575367</v>
      </c>
      <c r="R205">
        <f>IFERROR((Per_Pupil_Spending_1[[#This Row],[Math Score]]-MIN(Per_Pupil_Spending_1[Math Score]))/(MAX(Per_Pupil_Spending_1[Math Score])-MIN(Per_Pupil_Spending_1[Math Score])),-1)</f>
        <v>0.19248522631114895</v>
      </c>
      <c r="S205">
        <f>IFERROR((Per_Pupil_Spending_1[[#This Row],[Science Score]]-MIN(Per_Pupil_Spending_1[Science Score]))/(MAX(Per_Pupil_Spending_1[Science Score])-MIN(Per_Pupil_Spending_1[Science Score])),-1)</f>
        <v>0.42271402036627748</v>
      </c>
      <c r="T205" s="63">
        <f>IFERROR(Per_Pupil_Spending_1[[#This Row],[Amount]]/(1-Per_Pupil_Spending_1[[#This Row],[Percent Below Achievement ELA]]),"")</f>
        <v>33038.727272727279</v>
      </c>
      <c r="U205" s="63">
        <f>IFERROR(Per_Pupil_Spending_1[[#This Row],[Amount]]/(1-Per_Pupil_Spending_1[[#This Row],[Percent Below Achievement Math]]),"")</f>
        <v>55911.692307692312</v>
      </c>
      <c r="V205" s="63">
        <f>IFERROR(Per_Pupil_Spending_1[[#This Row],[Amount]]/(1-Per_Pupil_Spending_1[[#This Row],[Percent Below Achievement Science]]),"")</f>
        <v>130807.19856028799</v>
      </c>
      <c r="W205" s="63" t="b">
        <f>Per_Pupil_Spending_1[[#This Row],[ELA Score Normalized]]=-1</f>
        <v>0</v>
      </c>
      <c r="X205" s="63" t="b">
        <f>Per_Pupil_Spending_1[[#This Row],[Math Score Normalized]]=-1</f>
        <v>0</v>
      </c>
      <c r="Y205" s="63" t="b">
        <f>Per_Pupil_Spending_1[[#This Row],[Science Score Normalized]]=-1</f>
        <v>0</v>
      </c>
    </row>
    <row r="206" spans="1:25" hidden="1">
      <c r="A206" t="s">
        <v>570</v>
      </c>
      <c r="B206">
        <v>587</v>
      </c>
      <c r="C206" t="s">
        <v>917</v>
      </c>
      <c r="D206">
        <v>593</v>
      </c>
      <c r="E206" t="s">
        <v>303</v>
      </c>
      <c r="F206" t="s">
        <v>1680</v>
      </c>
      <c r="G206" t="s">
        <v>1680</v>
      </c>
      <c r="H206" t="s">
        <v>596</v>
      </c>
      <c r="I206">
        <v>21924.87</v>
      </c>
      <c r="J206">
        <v>21321.439999999999</v>
      </c>
      <c r="K206">
        <v>20134.14</v>
      </c>
      <c r="L206" t="str">
        <f>_xlfn.XLOOKUP(Per_Pupil_Spending_1[[#This Row],[School Name]],Maine_Schools[School Name],Maine_Schools[Comparison School Type], "Error")</f>
        <v>Non Charter</v>
      </c>
      <c r="M206" t="str">
        <f>_xlfn.XLOOKUP(Per_Pupil_Spending_1[[#This Row],[School Name]],Maine_Schools[School Name],Maine_Schools[Comparison Grade Span], "Error")</f>
        <v>PK-05</v>
      </c>
      <c r="N206">
        <f>_xlfn.XLOOKUP(Per_Pupil_Spending_1[[#This Row],[School Name]],ELA_New[School Name],ELA_New[Percentage of Students at Achievement Level],"")</f>
        <v>0.37319999999999998</v>
      </c>
      <c r="O206">
        <f>_xlfn.XLOOKUP(Per_Pupil_Spending_1[[#This Row],[School Name]],Math_New[School Name],Math_New[Percentage of Students at Achievement Level],"")</f>
        <v>0.42959999999999998</v>
      </c>
      <c r="P206">
        <f>_xlfn.XLOOKUP(Per_Pupil_Spending_1[[#This Row],[School Name]],Science_New[School Name],Science_New[Percentage of Students at Achievement Level],"")</f>
        <v>0.86</v>
      </c>
      <c r="Q206">
        <f>IFERROR((Per_Pupil_Spending_1[[#This Row],[ELA Score]]-MIN(Per_Pupil_Spending_1[ELA Score]))/(MAX(Per_Pupil_Spending_1[ELA Score])-MIN(Per_Pupil_Spending_1[ELA Score])),-1)</f>
        <v>0.24720791114623192</v>
      </c>
      <c r="R206">
        <f>IFERROR((Per_Pupil_Spending_1[[#This Row],[Math Score]]-MIN(Per_Pupil_Spending_1[Math Score]))/(MAX(Per_Pupil_Spending_1[Math Score])-MIN(Per_Pupil_Spending_1[Math Score])),-1)</f>
        <v>0.13232816027829336</v>
      </c>
      <c r="S206">
        <f>IFERROR((Per_Pupil_Spending_1[[#This Row],[Science Score]]-MIN(Per_Pupil_Spending_1[Science Score]))/(MAX(Per_Pupil_Spending_1[Science Score])-MIN(Per_Pupil_Spending_1[Science Score])),-1)</f>
        <v>0.50608562207336127</v>
      </c>
      <c r="T206" s="63">
        <f>IFERROR(Per_Pupil_Spending_1[[#This Row],[Amount]]/(1-Per_Pupil_Spending_1[[#This Row],[Percent Below Achievement ELA]]),"")</f>
        <v>34979.05232929164</v>
      </c>
      <c r="U206" s="63">
        <f>IFERROR(Per_Pupil_Spending_1[[#This Row],[Amount]]/(1-Per_Pupil_Spending_1[[#This Row],[Percent Below Achievement Math]]),"")</f>
        <v>38437.710378681622</v>
      </c>
      <c r="V206" s="63">
        <f>IFERROR(Per_Pupil_Spending_1[[#This Row],[Amount]]/(1-Per_Pupil_Spending_1[[#This Row],[Percent Below Achievement Science]]),"")</f>
        <v>156606.21428571426</v>
      </c>
      <c r="W206" s="63" t="b">
        <f>Per_Pupil_Spending_1[[#This Row],[ELA Score Normalized]]=-1</f>
        <v>0</v>
      </c>
      <c r="X206" s="63" t="b">
        <f>Per_Pupil_Spending_1[[#This Row],[Math Score Normalized]]=-1</f>
        <v>0</v>
      </c>
      <c r="Y206" s="63" t="b">
        <f>Per_Pupil_Spending_1[[#This Row],[Science Score Normalized]]=-1</f>
        <v>0</v>
      </c>
    </row>
    <row r="207" spans="1:25" hidden="1">
      <c r="A207" t="s">
        <v>570</v>
      </c>
      <c r="B207">
        <v>587</v>
      </c>
      <c r="C207" t="s">
        <v>917</v>
      </c>
      <c r="D207">
        <v>598</v>
      </c>
      <c r="E207" t="s">
        <v>533</v>
      </c>
      <c r="F207" t="s">
        <v>1680</v>
      </c>
      <c r="G207" t="s">
        <v>1680</v>
      </c>
      <c r="H207" t="s">
        <v>596</v>
      </c>
      <c r="I207">
        <v>24941.33</v>
      </c>
      <c r="J207">
        <v>21321.439999999999</v>
      </c>
      <c r="K207">
        <v>20134.14</v>
      </c>
      <c r="L207" t="str">
        <f>_xlfn.XLOOKUP(Per_Pupil_Spending_1[[#This Row],[School Name]],Maine_Schools[School Name],Maine_Schools[Comparison School Type], "Error")</f>
        <v>Non Charter</v>
      </c>
      <c r="M207" t="str">
        <f>_xlfn.XLOOKUP(Per_Pupil_Spending_1[[#This Row],[School Name]],Maine_Schools[School Name],Maine_Schools[Comparison Grade Span], "Error")</f>
        <v>KG-04</v>
      </c>
      <c r="N207">
        <f>_xlfn.XLOOKUP(Per_Pupil_Spending_1[[#This Row],[School Name]],ELA_New[School Name],ELA_New[Percentage of Students at Achievement Level],"")</f>
        <v>0.23330000000000001</v>
      </c>
      <c r="O207">
        <f>_xlfn.XLOOKUP(Per_Pupil_Spending_1[[#This Row],[School Name]],Math_New[School Name],Math_New[Percentage of Students at Achievement Level],"")</f>
        <v>0.6</v>
      </c>
      <c r="P207" t="str">
        <f>_xlfn.XLOOKUP(Per_Pupil_Spending_1[[#This Row],[School Name]],Science_New[School Name],Science_New[Percentage of Students at Achievement Level],"")</f>
        <v/>
      </c>
      <c r="Q207">
        <f>IFERROR((Per_Pupil_Spending_1[[#This Row],[ELA Score]]-MIN(Per_Pupil_Spending_1[ELA Score]))/(MAX(Per_Pupil_Spending_1[ELA Score])-MIN(Per_Pupil_Spending_1[ELA Score])),-1)</f>
        <v>0.22990502891496417</v>
      </c>
      <c r="R207">
        <f>IFERROR((Per_Pupil_Spending_1[[#This Row],[Math Score]]-MIN(Per_Pupil_Spending_1[Math Score]))/(MAX(Per_Pupil_Spending_1[Math Score])-MIN(Per_Pupil_Spending_1[Math Score])),-1)</f>
        <v>0.21466160973679521</v>
      </c>
      <c r="S207">
        <f>IFERROR((Per_Pupil_Spending_1[[#This Row],[Science Score]]-MIN(Per_Pupil_Spending_1[Science Score]))/(MAX(Per_Pupil_Spending_1[Science Score])-MIN(Per_Pupil_Spending_1[Science Score])),-1)</f>
        <v>-1</v>
      </c>
      <c r="T207" s="63">
        <f>IFERROR(Per_Pupil_Spending_1[[#This Row],[Amount]]/(1-Per_Pupil_Spending_1[[#This Row],[Percent Below Achievement ELA]]),"")</f>
        <v>32530.755184557198</v>
      </c>
      <c r="U207" s="63">
        <f>IFERROR(Per_Pupil_Spending_1[[#This Row],[Amount]]/(1-Per_Pupil_Spending_1[[#This Row],[Percent Below Achievement Math]]),"")</f>
        <v>62353.325000000004</v>
      </c>
      <c r="V207" s="63" t="str">
        <f>IFERROR(Per_Pupil_Spending_1[[#This Row],[Amount]]/(1-Per_Pupil_Spending_1[[#This Row],[Percent Below Achievement Science]]),"")</f>
        <v/>
      </c>
      <c r="W207" s="63" t="b">
        <f>Per_Pupil_Spending_1[[#This Row],[ELA Score Normalized]]=-1</f>
        <v>0</v>
      </c>
      <c r="X207" s="63" t="b">
        <f>Per_Pupil_Spending_1[[#This Row],[Math Score Normalized]]=-1</f>
        <v>0</v>
      </c>
      <c r="Y207" s="63" t="b">
        <f>Per_Pupil_Spending_1[[#This Row],[Science Score Normalized]]=-1</f>
        <v>1</v>
      </c>
    </row>
    <row r="208" spans="1:25" hidden="1">
      <c r="A208" t="s">
        <v>570</v>
      </c>
      <c r="B208">
        <v>603</v>
      </c>
      <c r="C208" t="s">
        <v>926</v>
      </c>
      <c r="D208">
        <v>605</v>
      </c>
      <c r="E208" t="s">
        <v>263</v>
      </c>
      <c r="F208" t="s">
        <v>1680</v>
      </c>
      <c r="G208" t="s">
        <v>1680</v>
      </c>
      <c r="H208" t="s">
        <v>596</v>
      </c>
      <c r="I208">
        <v>34873.97</v>
      </c>
      <c r="J208">
        <v>34873.97</v>
      </c>
      <c r="K208">
        <v>20134.14</v>
      </c>
      <c r="L208" t="str">
        <f>_xlfn.XLOOKUP(Per_Pupil_Spending_1[[#This Row],[School Name]],Maine_Schools[School Name],Maine_Schools[Comparison School Type], "Error")</f>
        <v>Non Charter</v>
      </c>
      <c r="M208" t="str">
        <f>_xlfn.XLOOKUP(Per_Pupil_Spending_1[[#This Row],[School Name]],Maine_Schools[School Name],Maine_Schools[Comparison Grade Span], "Error")</f>
        <v>PK-12</v>
      </c>
      <c r="N208">
        <f>_xlfn.XLOOKUP(Per_Pupil_Spending_1[[#This Row],[School Name]],ELA_New[School Name],ELA_New[Percentage of Students at Achievement Level],"")</f>
        <v>0.36840000000000001</v>
      </c>
      <c r="O208">
        <f>_xlfn.XLOOKUP(Per_Pupil_Spending_1[[#This Row],[School Name]],Math_New[School Name],Math_New[Percentage of Students at Achievement Level],"")</f>
        <v>0.46050000000000002</v>
      </c>
      <c r="P208">
        <f>_xlfn.XLOOKUP(Per_Pupil_Spending_1[[#This Row],[School Name]],Science_New[School Name],Science_New[Percentage of Students at Achievement Level],"")</f>
        <v>0.6522</v>
      </c>
      <c r="Q208">
        <f>IFERROR((Per_Pupil_Spending_1[[#This Row],[ELA Score]]-MIN(Per_Pupil_Spending_1[ELA Score]))/(MAX(Per_Pupil_Spending_1[ELA Score])-MIN(Per_Pupil_Spending_1[ELA Score])),-1)</f>
        <v>0.3902236564830337</v>
      </c>
      <c r="R208">
        <f>IFERROR((Per_Pupil_Spending_1[[#This Row],[Math Score]]-MIN(Per_Pupil_Spending_1[Math Score]))/(MAX(Per_Pupil_Spending_1[Math Score])-MIN(Per_Pupil_Spending_1[Math Score])),-1)</f>
        <v>0.22253826876800159</v>
      </c>
      <c r="S208">
        <f>IFERROR((Per_Pupil_Spending_1[[#This Row],[Science Score]]-MIN(Per_Pupil_Spending_1[Science Score]))/(MAX(Per_Pupil_Spending_1[Science Score])-MIN(Per_Pupil_Spending_1[Science Score])),-1)</f>
        <v>0.32403119303717143</v>
      </c>
      <c r="T208" s="63">
        <f>IFERROR(Per_Pupil_Spending_1[[#This Row],[Amount]]/(1-Per_Pupil_Spending_1[[#This Row],[Percent Below Achievement ELA]]),"")</f>
        <v>55215.278657378098</v>
      </c>
      <c r="U208" s="63">
        <f>IFERROR(Per_Pupil_Spending_1[[#This Row],[Amount]]/(1-Per_Pupil_Spending_1[[#This Row],[Percent Below Achievement Math]]),"")</f>
        <v>64641.278962001859</v>
      </c>
      <c r="V208" s="63">
        <f>IFERROR(Per_Pupil_Spending_1[[#This Row],[Amount]]/(1-Per_Pupil_Spending_1[[#This Row],[Percent Below Achievement Science]]),"")</f>
        <v>100270.18401380104</v>
      </c>
      <c r="W208" s="63" t="b">
        <f>Per_Pupil_Spending_1[[#This Row],[ELA Score Normalized]]=-1</f>
        <v>0</v>
      </c>
      <c r="X208" s="63" t="b">
        <f>Per_Pupil_Spending_1[[#This Row],[Math Score Normalized]]=-1</f>
        <v>0</v>
      </c>
      <c r="Y208" s="63" t="b">
        <f>Per_Pupil_Spending_1[[#This Row],[Science Score Normalized]]=-1</f>
        <v>0</v>
      </c>
    </row>
    <row r="209" spans="1:25" hidden="1">
      <c r="A209" t="s">
        <v>570</v>
      </c>
      <c r="B209">
        <v>603</v>
      </c>
      <c r="C209" t="s">
        <v>926</v>
      </c>
      <c r="D209">
        <v>605</v>
      </c>
      <c r="E209" t="s">
        <v>263</v>
      </c>
      <c r="F209" t="s">
        <v>1680</v>
      </c>
      <c r="G209" t="s">
        <v>1680</v>
      </c>
      <c r="H209" t="s">
        <v>596</v>
      </c>
      <c r="I209">
        <v>34873.97</v>
      </c>
      <c r="J209">
        <v>34873.97</v>
      </c>
      <c r="K209">
        <v>20134.14</v>
      </c>
      <c r="L209" t="str">
        <f>_xlfn.XLOOKUP(Per_Pupil_Spending_1[[#This Row],[School Name]],Maine_Schools[School Name],Maine_Schools[Comparison School Type], "Error")</f>
        <v>Non Charter</v>
      </c>
      <c r="M209" t="str">
        <f>_xlfn.XLOOKUP(Per_Pupil_Spending_1[[#This Row],[School Name]],Maine_Schools[School Name],Maine_Schools[Comparison Grade Span], "Error")</f>
        <v>PK-12</v>
      </c>
      <c r="N209">
        <f>_xlfn.XLOOKUP(Per_Pupil_Spending_1[[#This Row],[School Name]],ELA_New[School Name],ELA_New[Percentage of Students at Achievement Level],"")</f>
        <v>0.36840000000000001</v>
      </c>
      <c r="O209">
        <f>_xlfn.XLOOKUP(Per_Pupil_Spending_1[[#This Row],[School Name]],Math_New[School Name],Math_New[Percentage of Students at Achievement Level],"")</f>
        <v>0.46050000000000002</v>
      </c>
      <c r="P209">
        <f>_xlfn.XLOOKUP(Per_Pupil_Spending_1[[#This Row],[School Name]],Science_New[School Name],Science_New[Percentage of Students at Achievement Level],"")</f>
        <v>0.6522</v>
      </c>
      <c r="Q209">
        <f>IFERROR((Per_Pupil_Spending_1[[#This Row],[ELA Score]]-MIN(Per_Pupil_Spending_1[ELA Score]))/(MAX(Per_Pupil_Spending_1[ELA Score])-MIN(Per_Pupil_Spending_1[ELA Score])),-1)</f>
        <v>0.3902236564830337</v>
      </c>
      <c r="R209">
        <f>IFERROR((Per_Pupil_Spending_1[[#This Row],[Math Score]]-MIN(Per_Pupil_Spending_1[Math Score]))/(MAX(Per_Pupil_Spending_1[Math Score])-MIN(Per_Pupil_Spending_1[Math Score])),-1)</f>
        <v>0.22253826876800159</v>
      </c>
      <c r="S209">
        <f>IFERROR((Per_Pupil_Spending_1[[#This Row],[Science Score]]-MIN(Per_Pupil_Spending_1[Science Score]))/(MAX(Per_Pupil_Spending_1[Science Score])-MIN(Per_Pupil_Spending_1[Science Score])),-1)</f>
        <v>0.32403119303717143</v>
      </c>
      <c r="T209" s="63">
        <f>IFERROR(Per_Pupil_Spending_1[[#This Row],[Amount]]/(1-Per_Pupil_Spending_1[[#This Row],[Percent Below Achievement ELA]]),"")</f>
        <v>55215.278657378098</v>
      </c>
      <c r="U209" s="63">
        <f>IFERROR(Per_Pupil_Spending_1[[#This Row],[Amount]]/(1-Per_Pupil_Spending_1[[#This Row],[Percent Below Achievement Math]]),"")</f>
        <v>64641.278962001859</v>
      </c>
      <c r="V209" s="63">
        <f>IFERROR(Per_Pupil_Spending_1[[#This Row],[Amount]]/(1-Per_Pupil_Spending_1[[#This Row],[Percent Below Achievement Science]]),"")</f>
        <v>100270.18401380104</v>
      </c>
      <c r="W209" s="63" t="b">
        <f>Per_Pupil_Spending_1[[#This Row],[ELA Score Normalized]]=-1</f>
        <v>0</v>
      </c>
      <c r="X209" s="63" t="b">
        <f>Per_Pupil_Spending_1[[#This Row],[Math Score Normalized]]=-1</f>
        <v>0</v>
      </c>
      <c r="Y209" s="63" t="b">
        <f>Per_Pupil_Spending_1[[#This Row],[Science Score Normalized]]=-1</f>
        <v>0</v>
      </c>
    </row>
    <row r="210" spans="1:25" hidden="1">
      <c r="A210" t="s">
        <v>570</v>
      </c>
      <c r="B210">
        <v>1508</v>
      </c>
      <c r="C210" t="s">
        <v>928</v>
      </c>
      <c r="D210">
        <v>615</v>
      </c>
      <c r="E210" t="s">
        <v>15</v>
      </c>
      <c r="F210" t="s">
        <v>1680</v>
      </c>
      <c r="G210" t="s">
        <v>1680</v>
      </c>
      <c r="H210" t="s">
        <v>596</v>
      </c>
      <c r="I210">
        <v>19644.53</v>
      </c>
      <c r="J210">
        <v>19042.55</v>
      </c>
      <c r="K210">
        <v>20134.14</v>
      </c>
      <c r="L210" t="str">
        <f>_xlfn.XLOOKUP(Per_Pupil_Spending_1[[#This Row],[School Name]],Maine_Schools[School Name],Maine_Schools[Comparison School Type], "Error")</f>
        <v>Non Charter</v>
      </c>
      <c r="M210" t="str">
        <f>_xlfn.XLOOKUP(Per_Pupil_Spending_1[[#This Row],[School Name]],Maine_Schools[School Name],Maine_Schools[Comparison Grade Span], "Error")</f>
        <v>02-05</v>
      </c>
      <c r="N210">
        <f>_xlfn.XLOOKUP(Per_Pupil_Spending_1[[#This Row],[School Name]],ELA_New[School Name],ELA_New[Percentage of Students at Achievement Level],"")</f>
        <v>0.3</v>
      </c>
      <c r="O210">
        <f>_xlfn.XLOOKUP(Per_Pupil_Spending_1[[#This Row],[School Name]],Math_New[School Name],Math_New[Percentage of Students at Achievement Level],"")</f>
        <v>0.51539999999999997</v>
      </c>
      <c r="P210">
        <f>_xlfn.XLOOKUP(Per_Pupil_Spending_1[[#This Row],[School Name]],Science_New[School Name],Science_New[Percentage of Students at Achievement Level],"")</f>
        <v>0.89580000000000004</v>
      </c>
      <c r="Q210">
        <f>IFERROR((Per_Pupil_Spending_1[[#This Row],[ELA Score]]-MIN(Per_Pupil_Spending_1[ELA Score]))/(MAX(Per_Pupil_Spending_1[ELA Score])-MIN(Per_Pupil_Spending_1[ELA Score])),-1)</f>
        <v>0.1983343459815646</v>
      </c>
      <c r="R210">
        <f>IFERROR((Per_Pupil_Spending_1[[#This Row],[Math Score]]-MIN(Per_Pupil_Spending_1[Math Score]))/(MAX(Per_Pupil_Spending_1[Math Score])-MIN(Per_Pupil_Spending_1[Math Score])),-1)</f>
        <v>0.13955744100710404</v>
      </c>
      <c r="S210">
        <f>IFERROR((Per_Pupil_Spending_1[[#This Row],[Science Score]]-MIN(Per_Pupil_Spending_1[Science Score]))/(MAX(Per_Pupil_Spending_1[Science Score])-MIN(Per_Pupil_Spending_1[Science Score])),-1)</f>
        <v>0.60924073244348331</v>
      </c>
      <c r="T210" s="63">
        <f>IFERROR(Per_Pupil_Spending_1[[#This Row],[Amount]]/(1-Per_Pupil_Spending_1[[#This Row],[Percent Below Achievement ELA]]),"")</f>
        <v>28063.614285714284</v>
      </c>
      <c r="U210" s="63">
        <f>IFERROR(Per_Pupil_Spending_1[[#This Row],[Amount]]/(1-Per_Pupil_Spending_1[[#This Row],[Percent Below Achievement Math]]),"")</f>
        <v>40537.618654560458</v>
      </c>
      <c r="V210" s="63">
        <f>IFERROR(Per_Pupil_Spending_1[[#This Row],[Amount]]/(1-Per_Pupil_Spending_1[[#This Row],[Percent Below Achievement Science]]),"")</f>
        <v>188527.15930902117</v>
      </c>
      <c r="W210" s="63" t="b">
        <f>Per_Pupil_Spending_1[[#This Row],[ELA Score Normalized]]=-1</f>
        <v>0</v>
      </c>
      <c r="X210" s="63" t="b">
        <f>Per_Pupil_Spending_1[[#This Row],[Math Score Normalized]]=-1</f>
        <v>0</v>
      </c>
      <c r="Y210" s="63" t="b">
        <f>Per_Pupil_Spending_1[[#This Row],[Science Score Normalized]]=-1</f>
        <v>0</v>
      </c>
    </row>
    <row r="211" spans="1:25" hidden="1">
      <c r="A211" t="s">
        <v>570</v>
      </c>
      <c r="B211">
        <v>1508</v>
      </c>
      <c r="C211" t="s">
        <v>928</v>
      </c>
      <c r="D211">
        <v>612</v>
      </c>
      <c r="E211" t="s">
        <v>181</v>
      </c>
      <c r="F211" t="s">
        <v>1680</v>
      </c>
      <c r="G211" t="s">
        <v>1680</v>
      </c>
      <c r="H211" t="s">
        <v>596</v>
      </c>
      <c r="I211">
        <v>19997</v>
      </c>
      <c r="J211">
        <v>19042.55</v>
      </c>
      <c r="K211">
        <v>20134.14</v>
      </c>
      <c r="L211" t="str">
        <f>_xlfn.XLOOKUP(Per_Pupil_Spending_1[[#This Row],[School Name]],Maine_Schools[School Name],Maine_Schools[Comparison School Type], "Error")</f>
        <v>Non Charter</v>
      </c>
      <c r="M211" t="str">
        <f>_xlfn.XLOOKUP(Per_Pupil_Spending_1[[#This Row],[School Name]],Maine_Schools[School Name],Maine_Schools[Comparison Grade Span], "Error")</f>
        <v>PK-05</v>
      </c>
      <c r="N211">
        <f>_xlfn.XLOOKUP(Per_Pupil_Spending_1[[#This Row],[School Name]],ELA_New[School Name],ELA_New[Percentage of Students at Achievement Level],"")</f>
        <v>0.44440000000000002</v>
      </c>
      <c r="O211">
        <f>_xlfn.XLOOKUP(Per_Pupil_Spending_1[[#This Row],[School Name]],Math_New[School Name],Math_New[Percentage of Students at Achievement Level],"")</f>
        <v>0.47249999999999998</v>
      </c>
      <c r="P211">
        <f>_xlfn.XLOOKUP(Per_Pupil_Spending_1[[#This Row],[School Name]],Science_New[School Name],Science_New[Percentage of Students at Achievement Level],"")</f>
        <v>0.64290000000000003</v>
      </c>
      <c r="Q211">
        <f>IFERROR((Per_Pupil_Spending_1[[#This Row],[ELA Score]]-MIN(Per_Pupil_Spending_1[ELA Score]))/(MAX(Per_Pupil_Spending_1[ELA Score])-MIN(Per_Pupil_Spending_1[ELA Score])),-1)</f>
        <v>0.25436475521798851</v>
      </c>
      <c r="R211">
        <f>IFERROR((Per_Pupil_Spending_1[[#This Row],[Math Score]]-MIN(Per_Pupil_Spending_1[Math Score]))/(MAX(Per_Pupil_Spending_1[Math Score])-MIN(Per_Pupil_Spending_1[Math Score])),-1)</f>
        <v>0.13050800387735167</v>
      </c>
      <c r="S211">
        <f>IFERROR((Per_Pupil_Spending_1[[#This Row],[Science Score]]-MIN(Per_Pupil_Spending_1[Science Score]))/(MAX(Per_Pupil_Spending_1[Science Score])-MIN(Per_Pupil_Spending_1[Science Score])),-1)</f>
        <v>0.18096309038235422</v>
      </c>
      <c r="T211" s="63">
        <f>IFERROR(Per_Pupil_Spending_1[[#This Row],[Amount]]/(1-Per_Pupil_Spending_1[[#This Row],[Percent Below Achievement ELA]]),"")</f>
        <v>35991.720662347012</v>
      </c>
      <c r="U211" s="63">
        <f>IFERROR(Per_Pupil_Spending_1[[#This Row],[Amount]]/(1-Per_Pupil_Spending_1[[#This Row],[Percent Below Achievement Math]]),"")</f>
        <v>37909.004739336488</v>
      </c>
      <c r="V211" s="63">
        <f>IFERROR(Per_Pupil_Spending_1[[#This Row],[Amount]]/(1-Per_Pupil_Spending_1[[#This Row],[Percent Below Achievement Science]]),"")</f>
        <v>55998.319798375807</v>
      </c>
      <c r="W211" s="63" t="b">
        <f>Per_Pupil_Spending_1[[#This Row],[ELA Score Normalized]]=-1</f>
        <v>0</v>
      </c>
      <c r="X211" s="63" t="b">
        <f>Per_Pupil_Spending_1[[#This Row],[Math Score Normalized]]=-1</f>
        <v>0</v>
      </c>
      <c r="Y211" s="63" t="b">
        <f>Per_Pupil_Spending_1[[#This Row],[Science Score Normalized]]=-1</f>
        <v>0</v>
      </c>
    </row>
    <row r="212" spans="1:25" hidden="1">
      <c r="A212" t="s">
        <v>570</v>
      </c>
      <c r="B212">
        <v>1508</v>
      </c>
      <c r="C212" t="s">
        <v>928</v>
      </c>
      <c r="D212">
        <v>610</v>
      </c>
      <c r="E212" t="s">
        <v>203</v>
      </c>
      <c r="F212" t="s">
        <v>1680</v>
      </c>
      <c r="G212" t="s">
        <v>1680</v>
      </c>
      <c r="H212" t="s">
        <v>596</v>
      </c>
      <c r="I212">
        <v>21895.79</v>
      </c>
      <c r="J212">
        <v>19042.55</v>
      </c>
      <c r="K212">
        <v>20134.14</v>
      </c>
      <c r="L212" t="str">
        <f>_xlfn.XLOOKUP(Per_Pupil_Spending_1[[#This Row],[School Name]],Maine_Schools[School Name],Maine_Schools[Comparison School Type], "Error")</f>
        <v>Non Charter</v>
      </c>
      <c r="M212" t="str">
        <f>_xlfn.XLOOKUP(Per_Pupil_Spending_1[[#This Row],[School Name]],Maine_Schools[School Name],Maine_Schools[Comparison Grade Span], "Error")</f>
        <v>03-05</v>
      </c>
      <c r="N212">
        <f>_xlfn.XLOOKUP(Per_Pupil_Spending_1[[#This Row],[School Name]],ELA_New[School Name],ELA_New[Percentage of Students at Achievement Level],"")</f>
        <v>0.47149999999999997</v>
      </c>
      <c r="O212">
        <f>_xlfn.XLOOKUP(Per_Pupil_Spending_1[[#This Row],[School Name]],Math_New[School Name],Math_New[Percentage of Students at Achievement Level],"")</f>
        <v>0.53790000000000004</v>
      </c>
      <c r="P212">
        <f>_xlfn.XLOOKUP(Per_Pupil_Spending_1[[#This Row],[School Name]],Science_New[School Name],Science_New[Percentage of Students at Achievement Level],"")</f>
        <v>0.82930000000000004</v>
      </c>
      <c r="Q212">
        <f>IFERROR((Per_Pupil_Spending_1[[#This Row],[ELA Score]]-MIN(Per_Pupil_Spending_1[ELA Score]))/(MAX(Per_Pupil_Spending_1[ELA Score])-MIN(Per_Pupil_Spending_1[ELA Score])),-1)</f>
        <v>0.29279924549575814</v>
      </c>
      <c r="R212">
        <f>IFERROR((Per_Pupil_Spending_1[[#This Row],[Math Score]]-MIN(Per_Pupil_Spending_1[Math Score]))/(MAX(Per_Pupil_Spending_1[Math Score])-MIN(Per_Pupil_Spending_1[Math Score])),-1)</f>
        <v>0.16312458326007345</v>
      </c>
      <c r="S212">
        <f>IFERROR((Per_Pupil_Spending_1[[#This Row],[Science Score]]-MIN(Per_Pupil_Spending_1[Science Score]))/(MAX(Per_Pupil_Spending_1[Science Score])-MIN(Per_Pupil_Spending_1[Science Score])),-1)</f>
        <v>0.4145167704924001</v>
      </c>
      <c r="T212" s="63">
        <f>IFERROR(Per_Pupil_Spending_1[[#This Row],[Amount]]/(1-Per_Pupil_Spending_1[[#This Row],[Percent Below Achievement ELA]]),"")</f>
        <v>41430.066225165567</v>
      </c>
      <c r="U212" s="63">
        <f>IFERROR(Per_Pupil_Spending_1[[#This Row],[Amount]]/(1-Per_Pupil_Spending_1[[#This Row],[Percent Below Achievement Math]]),"")</f>
        <v>47383.228738368322</v>
      </c>
      <c r="V212" s="63">
        <f>IFERROR(Per_Pupil_Spending_1[[#This Row],[Amount]]/(1-Per_Pupil_Spending_1[[#This Row],[Percent Below Achievement Science]]),"")</f>
        <v>128270.59168131227</v>
      </c>
      <c r="W212" s="63" t="b">
        <f>Per_Pupil_Spending_1[[#This Row],[ELA Score Normalized]]=-1</f>
        <v>0</v>
      </c>
      <c r="X212" s="63" t="b">
        <f>Per_Pupil_Spending_1[[#This Row],[Math Score Normalized]]=-1</f>
        <v>0</v>
      </c>
      <c r="Y212" s="63" t="b">
        <f>Per_Pupil_Spending_1[[#This Row],[Science Score Normalized]]=-1</f>
        <v>0</v>
      </c>
    </row>
    <row r="213" spans="1:25" hidden="1">
      <c r="A213" t="s">
        <v>570</v>
      </c>
      <c r="B213">
        <v>1508</v>
      </c>
      <c r="C213" t="s">
        <v>928</v>
      </c>
      <c r="D213">
        <v>609</v>
      </c>
      <c r="E213" t="s">
        <v>133</v>
      </c>
      <c r="F213" t="s">
        <v>1680</v>
      </c>
      <c r="G213" t="s">
        <v>1680</v>
      </c>
      <c r="H213" t="s">
        <v>596</v>
      </c>
      <c r="I213">
        <v>19635.310000000001</v>
      </c>
      <c r="J213">
        <v>19042.55</v>
      </c>
      <c r="K213">
        <v>20134.14</v>
      </c>
      <c r="L213" t="str">
        <f>_xlfn.XLOOKUP(Per_Pupil_Spending_1[[#This Row],[School Name]],Maine_Schools[School Name],Maine_Schools[Comparison School Type], "Error")</f>
        <v>Non Charter</v>
      </c>
      <c r="M213" t="str">
        <f>_xlfn.XLOOKUP(Per_Pupil_Spending_1[[#This Row],[School Name]],Maine_Schools[School Name],Maine_Schools[Comparison Grade Span], "Error")</f>
        <v>09-12</v>
      </c>
      <c r="N213">
        <f>_xlfn.XLOOKUP(Per_Pupil_Spending_1[[#This Row],[School Name]],ELA_New[School Name],ELA_New[Percentage of Students at Achievement Level],"")</f>
        <v>0.48809999999999998</v>
      </c>
      <c r="O213">
        <f>_xlfn.XLOOKUP(Per_Pupil_Spending_1[[#This Row],[School Name]],Math_New[School Name],Math_New[Percentage of Students at Achievement Level],"")</f>
        <v>0.38819999999999999</v>
      </c>
      <c r="P213">
        <f>_xlfn.XLOOKUP(Per_Pupil_Spending_1[[#This Row],[School Name]],Science_New[School Name],Science_New[Percentage of Students at Achievement Level],"")</f>
        <v>0.68159999999999998</v>
      </c>
      <c r="Q213">
        <f>IFERROR((Per_Pupil_Spending_1[[#This Row],[ELA Score]]-MIN(Per_Pupil_Spending_1[ELA Score]))/(MAX(Per_Pupil_Spending_1[ELA Score])-MIN(Per_Pupil_Spending_1[ELA Score])),-1)</f>
        <v>0.27108591826775497</v>
      </c>
      <c r="R213">
        <f>IFERROR((Per_Pupil_Spending_1[[#This Row],[Math Score]]-MIN(Per_Pupil_Spending_1[Math Score]))/(MAX(Per_Pupil_Spending_1[Math Score])-MIN(Per_Pupil_Spending_1[Math Score])),-1)</f>
        <v>0.11049002049807788</v>
      </c>
      <c r="S213">
        <f>IFERROR((Per_Pupil_Spending_1[[#This Row],[Science Score]]-MIN(Per_Pupil_Spending_1[Science Score]))/(MAX(Per_Pupil_Spending_1[Science Score])-MIN(Per_Pupil_Spending_1[Science Score])),-1)</f>
        <v>0.19928734028395256</v>
      </c>
      <c r="T213" s="63">
        <f>IFERROR(Per_Pupil_Spending_1[[#This Row],[Amount]]/(1-Per_Pupil_Spending_1[[#This Row],[Percent Below Achievement ELA]]),"")</f>
        <v>38357.706583317056</v>
      </c>
      <c r="U213" s="63">
        <f>IFERROR(Per_Pupil_Spending_1[[#This Row],[Amount]]/(1-Per_Pupil_Spending_1[[#This Row],[Percent Below Achievement Math]]),"")</f>
        <v>32094.328211833934</v>
      </c>
      <c r="V213" s="63">
        <f>IFERROR(Per_Pupil_Spending_1[[#This Row],[Amount]]/(1-Per_Pupil_Spending_1[[#This Row],[Percent Below Achievement Science]]),"")</f>
        <v>61668.687185929652</v>
      </c>
      <c r="W213" s="63" t="b">
        <f>Per_Pupil_Spending_1[[#This Row],[ELA Score Normalized]]=-1</f>
        <v>0</v>
      </c>
      <c r="X213" s="63" t="b">
        <f>Per_Pupil_Spending_1[[#This Row],[Math Score Normalized]]=-1</f>
        <v>0</v>
      </c>
      <c r="Y213" s="63" t="b">
        <f>Per_Pupil_Spending_1[[#This Row],[Science Score Normalized]]=-1</f>
        <v>0</v>
      </c>
    </row>
    <row r="214" spans="1:25" hidden="1">
      <c r="A214" t="s">
        <v>570</v>
      </c>
      <c r="B214">
        <v>1508</v>
      </c>
      <c r="C214" t="s">
        <v>928</v>
      </c>
      <c r="D214">
        <v>608</v>
      </c>
      <c r="E214" t="s">
        <v>136</v>
      </c>
      <c r="F214" t="s">
        <v>1680</v>
      </c>
      <c r="G214" t="s">
        <v>1680</v>
      </c>
      <c r="H214" t="s">
        <v>596</v>
      </c>
      <c r="I214">
        <v>18430.95</v>
      </c>
      <c r="J214">
        <v>19042.55</v>
      </c>
      <c r="K214">
        <v>20134.14</v>
      </c>
      <c r="L214" t="str">
        <f>_xlfn.XLOOKUP(Per_Pupil_Spending_1[[#This Row],[School Name]],Maine_Schools[School Name],Maine_Schools[Comparison School Type], "Error")</f>
        <v>Non Charter</v>
      </c>
      <c r="M214" t="str">
        <f>_xlfn.XLOOKUP(Per_Pupil_Spending_1[[#This Row],[School Name]],Maine_Schools[School Name],Maine_Schools[Comparison Grade Span], "Error")</f>
        <v>06-08</v>
      </c>
      <c r="N214">
        <f>_xlfn.XLOOKUP(Per_Pupil_Spending_1[[#This Row],[School Name]],ELA_New[School Name],ELA_New[Percentage of Students at Achievement Level],"")</f>
        <v>0.32800000000000001</v>
      </c>
      <c r="O214">
        <f>_xlfn.XLOOKUP(Per_Pupil_Spending_1[[#This Row],[School Name]],Math_New[School Name],Math_New[Percentage of Students at Achievement Level],"")</f>
        <v>0.39439999999999997</v>
      </c>
      <c r="P214">
        <f>_xlfn.XLOOKUP(Per_Pupil_Spending_1[[#This Row],[School Name]],Science_New[School Name],Science_New[Percentage of Students at Achievement Level],"")</f>
        <v>0.67110000000000003</v>
      </c>
      <c r="Q214">
        <f>IFERROR((Per_Pupil_Spending_1[[#This Row],[ELA Score]]-MIN(Per_Pupil_Spending_1[ELA Score]))/(MAX(Per_Pupil_Spending_1[ELA Score])-MIN(Per_Pupil_Spending_1[ELA Score])),-1)</f>
        <v>0.19383525666712942</v>
      </c>
      <c r="R214">
        <f>IFERROR((Per_Pupil_Spending_1[[#This Row],[Math Score]]-MIN(Per_Pupil_Spending_1[Math Score]))/(MAX(Per_Pupil_Spending_1[Math Score])-MIN(Per_Pupil_Spending_1[Math Score])),-1)</f>
        <v>0.10477474656356787</v>
      </c>
      <c r="S214">
        <f>IFERROR((Per_Pupil_Spending_1[[#This Row],[Science Score]]-MIN(Per_Pupil_Spending_1[Science Score]))/(MAX(Per_Pupil_Spending_1[Science Score])-MIN(Per_Pupil_Spending_1[Science Score])),-1)</f>
        <v>0.18109182911349367</v>
      </c>
      <c r="T214" s="63">
        <f>IFERROR(Per_Pupil_Spending_1[[#This Row],[Amount]]/(1-Per_Pupil_Spending_1[[#This Row],[Percent Below Achievement ELA]]),"")</f>
        <v>27427.008928571431</v>
      </c>
      <c r="U214" s="63">
        <f>IFERROR(Per_Pupil_Spending_1[[#This Row],[Amount]]/(1-Per_Pupil_Spending_1[[#This Row],[Percent Below Achievement Math]]),"")</f>
        <v>30434.197490092469</v>
      </c>
      <c r="V214" s="63">
        <f>IFERROR(Per_Pupil_Spending_1[[#This Row],[Amount]]/(1-Per_Pupil_Spending_1[[#This Row],[Percent Below Achievement Science]]),"")</f>
        <v>56038.157494679239</v>
      </c>
      <c r="W214" s="63" t="b">
        <f>Per_Pupil_Spending_1[[#This Row],[ELA Score Normalized]]=-1</f>
        <v>0</v>
      </c>
      <c r="X214" s="63" t="b">
        <f>Per_Pupil_Spending_1[[#This Row],[Math Score Normalized]]=-1</f>
        <v>0</v>
      </c>
      <c r="Y214" s="63" t="b">
        <f>Per_Pupil_Spending_1[[#This Row],[Science Score Normalized]]=-1</f>
        <v>0</v>
      </c>
    </row>
    <row r="215" spans="1:25" hidden="1">
      <c r="A215" t="s">
        <v>570</v>
      </c>
      <c r="B215">
        <v>1450</v>
      </c>
      <c r="C215" t="s">
        <v>934</v>
      </c>
      <c r="D215">
        <v>763</v>
      </c>
      <c r="E215" t="s">
        <v>182</v>
      </c>
      <c r="F215" t="s">
        <v>1680</v>
      </c>
      <c r="G215" t="s">
        <v>1680</v>
      </c>
      <c r="H215" t="s">
        <v>596</v>
      </c>
      <c r="I215">
        <v>13545.38</v>
      </c>
      <c r="J215">
        <v>20087.7</v>
      </c>
      <c r="K215">
        <v>20134.14</v>
      </c>
      <c r="L215" t="str">
        <f>_xlfn.XLOOKUP(Per_Pupil_Spending_1[[#This Row],[School Name]],Maine_Schools[School Name],Maine_Schools[Comparison School Type], "Error")</f>
        <v>Non Charter</v>
      </c>
      <c r="M215" t="str">
        <f>_xlfn.XLOOKUP(Per_Pupil_Spending_1[[#This Row],[School Name]],Maine_Schools[School Name],Maine_Schools[Comparison Grade Span], "Error")</f>
        <v>07-12</v>
      </c>
      <c r="N215">
        <f>_xlfn.XLOOKUP(Per_Pupil_Spending_1[[#This Row],[School Name]],ELA_New[School Name],ELA_New[Percentage of Students at Achievement Level],"")</f>
        <v>0.46899999999999997</v>
      </c>
      <c r="O215">
        <f>_xlfn.XLOOKUP(Per_Pupil_Spending_1[[#This Row],[School Name]],Math_New[School Name],Math_New[Percentage of Students at Achievement Level],"")</f>
        <v>0.38940000000000002</v>
      </c>
      <c r="P215">
        <f>_xlfn.XLOOKUP(Per_Pupil_Spending_1[[#This Row],[School Name]],Science_New[School Name],Science_New[Percentage of Students at Achievement Level],"")</f>
        <v>0.78669999999999995</v>
      </c>
      <c r="Q215">
        <f>IFERROR((Per_Pupil_Spending_1[[#This Row],[ELA Score]]-MIN(Per_Pupil_Spending_1[ELA Score]))/(MAX(Per_Pupil_Spending_1[ELA Score])-MIN(Per_Pupil_Spending_1[ELA Score])),-1)</f>
        <v>0.18028143149156406</v>
      </c>
      <c r="R215">
        <f>IFERROR((Per_Pupil_Spending_1[[#This Row],[Math Score]]-MIN(Per_Pupil_Spending_1[Math Score]))/(MAX(Per_Pupil_Spending_1[Math Score])-MIN(Per_Pupil_Spending_1[Math Score])),-1)</f>
        <v>7.6371119660989306E-2</v>
      </c>
      <c r="S215">
        <f>IFERROR((Per_Pupil_Spending_1[[#This Row],[Science Score]]-MIN(Per_Pupil_Spending_1[Science Score]))/(MAX(Per_Pupil_Spending_1[Science Score])-MIN(Per_Pupil_Spending_1[Science Score])),-1)</f>
        <v>0.20521795029219456</v>
      </c>
      <c r="T215" s="63">
        <f>IFERROR(Per_Pupil_Spending_1[[#This Row],[Amount]]/(1-Per_Pupil_Spending_1[[#This Row],[Percent Below Achievement ELA]]),"")</f>
        <v>25509.190207156305</v>
      </c>
      <c r="U215" s="63">
        <f>IFERROR(Per_Pupil_Spending_1[[#This Row],[Amount]]/(1-Per_Pupil_Spending_1[[#This Row],[Percent Below Achievement Math]]),"")</f>
        <v>22183.720930232557</v>
      </c>
      <c r="V215" s="63">
        <f>IFERROR(Per_Pupil_Spending_1[[#This Row],[Amount]]/(1-Per_Pupil_Spending_1[[#This Row],[Percent Below Achievement Science]]),"")</f>
        <v>63503.891233005139</v>
      </c>
      <c r="W215" s="63" t="b">
        <f>Per_Pupil_Spending_1[[#This Row],[ELA Score Normalized]]=-1</f>
        <v>0</v>
      </c>
      <c r="X215" s="63" t="b">
        <f>Per_Pupil_Spending_1[[#This Row],[Math Score Normalized]]=-1</f>
        <v>0</v>
      </c>
      <c r="Y215" s="63" t="b">
        <f>Per_Pupil_Spending_1[[#This Row],[Science Score Normalized]]=-1</f>
        <v>0</v>
      </c>
    </row>
    <row r="216" spans="1:25" hidden="1">
      <c r="A216" t="s">
        <v>570</v>
      </c>
      <c r="B216">
        <v>1450</v>
      </c>
      <c r="C216" t="s">
        <v>934</v>
      </c>
      <c r="D216">
        <v>764</v>
      </c>
      <c r="E216" t="s">
        <v>433</v>
      </c>
      <c r="F216" t="s">
        <v>1680</v>
      </c>
      <c r="G216" t="s">
        <v>1680</v>
      </c>
      <c r="H216" t="s">
        <v>596</v>
      </c>
      <c r="I216">
        <v>21514.83</v>
      </c>
      <c r="J216">
        <v>20087.7</v>
      </c>
      <c r="K216">
        <v>20134.14</v>
      </c>
      <c r="L216" t="str">
        <f>_xlfn.XLOOKUP(Per_Pupil_Spending_1[[#This Row],[School Name]],Maine_Schools[School Name],Maine_Schools[Comparison School Type], "Error")</f>
        <v>Non Charter</v>
      </c>
      <c r="M216" t="str">
        <f>_xlfn.XLOOKUP(Per_Pupil_Spending_1[[#This Row],[School Name]],Maine_Schools[School Name],Maine_Schools[Comparison Grade Span], "Error")</f>
        <v>03-06</v>
      </c>
      <c r="N216">
        <f>_xlfn.XLOOKUP(Per_Pupil_Spending_1[[#This Row],[School Name]],ELA_New[School Name],ELA_New[Percentage of Students at Achievement Level],"")</f>
        <v>0.28570000000000001</v>
      </c>
      <c r="O216">
        <f>_xlfn.XLOOKUP(Per_Pupil_Spending_1[[#This Row],[School Name]],Math_New[School Name],Math_New[Percentage of Students at Achievement Level],"")</f>
        <v>0.47620000000000001</v>
      </c>
      <c r="P216">
        <f>_xlfn.XLOOKUP(Per_Pupil_Spending_1[[#This Row],[School Name]],Science_New[School Name],Science_New[Percentage of Students at Achievement Level],"")</f>
        <v>0.73170000000000002</v>
      </c>
      <c r="Q216">
        <f>IFERROR((Per_Pupil_Spending_1[[#This Row],[ELA Score]]-MIN(Per_Pupil_Spending_1[ELA Score]))/(MAX(Per_Pupil_Spending_1[ELA Score])-MIN(Per_Pupil_Spending_1[ELA Score])),-1)</f>
        <v>0.21286859538738229</v>
      </c>
      <c r="R216">
        <f>IFERROR((Per_Pupil_Spending_1[[#This Row],[Math Score]]-MIN(Per_Pupil_Spending_1[Math Score]))/(MAX(Per_Pupil_Spending_1[Math Score])-MIN(Per_Pupil_Spending_1[Math Score])),-1)</f>
        <v>0.14140578897539544</v>
      </c>
      <c r="S216">
        <f>IFERROR((Per_Pupil_Spending_1[[#This Row],[Science Score]]-MIN(Per_Pupil_Spending_1[Science Score]))/(MAX(Per_Pupil_Spending_1[Science Score])-MIN(Per_Pupil_Spending_1[Science Score])),-1)</f>
        <v>0.25913868704259929</v>
      </c>
      <c r="T216" s="63">
        <f>IFERROR(Per_Pupil_Spending_1[[#This Row],[Amount]]/(1-Per_Pupil_Spending_1[[#This Row],[Percent Below Achievement ELA]]),"")</f>
        <v>30120.159596808069</v>
      </c>
      <c r="U216" s="63">
        <f>IFERROR(Per_Pupil_Spending_1[[#This Row],[Amount]]/(1-Per_Pupil_Spending_1[[#This Row],[Percent Below Achievement Math]]),"")</f>
        <v>41074.513172966785</v>
      </c>
      <c r="V216" s="63">
        <f>IFERROR(Per_Pupil_Spending_1[[#This Row],[Amount]]/(1-Per_Pupil_Spending_1[[#This Row],[Percent Below Achievement Science]]),"")</f>
        <v>80189.452105851669</v>
      </c>
      <c r="W216" s="63" t="b">
        <f>Per_Pupil_Spending_1[[#This Row],[ELA Score Normalized]]=-1</f>
        <v>0</v>
      </c>
      <c r="X216" s="63" t="b">
        <f>Per_Pupil_Spending_1[[#This Row],[Math Score Normalized]]=-1</f>
        <v>0</v>
      </c>
      <c r="Y216" s="63" t="b">
        <f>Per_Pupil_Spending_1[[#This Row],[Science Score Normalized]]=-1</f>
        <v>0</v>
      </c>
    </row>
    <row r="217" spans="1:25" hidden="1">
      <c r="A217" t="s">
        <v>570</v>
      </c>
      <c r="B217">
        <v>1450</v>
      </c>
      <c r="C217" t="s">
        <v>934</v>
      </c>
      <c r="D217">
        <v>785</v>
      </c>
      <c r="E217" t="s">
        <v>60</v>
      </c>
      <c r="F217" t="s">
        <v>1680</v>
      </c>
      <c r="G217" t="s">
        <v>1680</v>
      </c>
      <c r="H217" t="s">
        <v>596</v>
      </c>
      <c r="I217">
        <v>22161.49</v>
      </c>
      <c r="J217">
        <v>20087.7</v>
      </c>
      <c r="K217">
        <v>20134.14</v>
      </c>
      <c r="L217" t="str">
        <f>_xlfn.XLOOKUP(Per_Pupil_Spending_1[[#This Row],[School Name]],Maine_Schools[School Name],Maine_Schools[Comparison School Type], "Error")</f>
        <v>Non Charter</v>
      </c>
      <c r="M217" t="str">
        <f>_xlfn.XLOOKUP(Per_Pupil_Spending_1[[#This Row],[School Name]],Maine_Schools[School Name],Maine_Schools[Comparison Grade Span], "Error")</f>
        <v>PK-04</v>
      </c>
      <c r="N217">
        <f>_xlfn.XLOOKUP(Per_Pupil_Spending_1[[#This Row],[School Name]],ELA_New[School Name],ELA_New[Percentage of Students at Achievement Level],"")</f>
        <v>0.67530000000000001</v>
      </c>
      <c r="O217">
        <f>_xlfn.XLOOKUP(Per_Pupil_Spending_1[[#This Row],[School Name]],Math_New[School Name],Math_New[Percentage of Students at Achievement Level],"")</f>
        <v>0.43590000000000001</v>
      </c>
      <c r="P217" t="str">
        <f>_xlfn.XLOOKUP(Per_Pupil_Spending_1[[#This Row],[School Name]],Science_New[School Name],Science_New[Percentage of Students at Achievement Level],"")</f>
        <v/>
      </c>
      <c r="Q217">
        <f>IFERROR((Per_Pupil_Spending_1[[#This Row],[ELA Score]]-MIN(Per_Pupil_Spending_1[ELA Score]))/(MAX(Per_Pupil_Spending_1[ELA Score])-MIN(Per_Pupil_Spending_1[ELA Score])),-1)</f>
        <v>0.4823596744927191</v>
      </c>
      <c r="R217">
        <f>IFERROR((Per_Pupil_Spending_1[[#This Row],[Math Score]]-MIN(Per_Pupil_Spending_1[Math Score]))/(MAX(Per_Pupil_Spending_1[Math Score])-MIN(Per_Pupil_Spending_1[Math Score])),-1)</f>
        <v>0.13525010816435992</v>
      </c>
      <c r="S217">
        <f>IFERROR((Per_Pupil_Spending_1[[#This Row],[Science Score]]-MIN(Per_Pupil_Spending_1[Science Score]))/(MAX(Per_Pupil_Spending_1[Science Score])-MIN(Per_Pupil_Spending_1[Science Score])),-1)</f>
        <v>-1</v>
      </c>
      <c r="T217" s="63">
        <f>IFERROR(Per_Pupil_Spending_1[[#This Row],[Amount]]/(1-Per_Pupil_Spending_1[[#This Row],[Percent Below Achievement ELA]]),"")</f>
        <v>68252.202032645524</v>
      </c>
      <c r="U217" s="63">
        <f>IFERROR(Per_Pupil_Spending_1[[#This Row],[Amount]]/(1-Per_Pupil_Spending_1[[#This Row],[Percent Below Achievement Math]]),"")</f>
        <v>39286.456302074097</v>
      </c>
      <c r="V217" s="63" t="str">
        <f>IFERROR(Per_Pupil_Spending_1[[#This Row],[Amount]]/(1-Per_Pupil_Spending_1[[#This Row],[Percent Below Achievement Science]]),"")</f>
        <v/>
      </c>
      <c r="W217" s="63" t="b">
        <f>Per_Pupil_Spending_1[[#This Row],[ELA Score Normalized]]=-1</f>
        <v>0</v>
      </c>
      <c r="X217" s="63" t="b">
        <f>Per_Pupil_Spending_1[[#This Row],[Math Score Normalized]]=-1</f>
        <v>0</v>
      </c>
      <c r="Y217" s="63" t="b">
        <f>Per_Pupil_Spending_1[[#This Row],[Science Score Normalized]]=-1</f>
        <v>1</v>
      </c>
    </row>
    <row r="218" spans="1:25" hidden="1">
      <c r="A218" t="s">
        <v>570</v>
      </c>
      <c r="B218">
        <v>1450</v>
      </c>
      <c r="C218" t="s">
        <v>934</v>
      </c>
      <c r="D218">
        <v>787</v>
      </c>
      <c r="E218" t="s">
        <v>61</v>
      </c>
      <c r="F218" t="s">
        <v>1680</v>
      </c>
      <c r="G218" t="s">
        <v>1680</v>
      </c>
      <c r="H218" t="s">
        <v>596</v>
      </c>
      <c r="I218">
        <v>20208.91</v>
      </c>
      <c r="J218">
        <v>20087.7</v>
      </c>
      <c r="K218">
        <v>20134.14</v>
      </c>
      <c r="L218" t="str">
        <f>_xlfn.XLOOKUP(Per_Pupil_Spending_1[[#This Row],[School Name]],Maine_Schools[School Name],Maine_Schools[Comparison School Type], "Error")</f>
        <v>Non Charter</v>
      </c>
      <c r="M218" t="str">
        <f>_xlfn.XLOOKUP(Per_Pupil_Spending_1[[#This Row],[School Name]],Maine_Schools[School Name],Maine_Schools[Comparison Grade Span], "Error")</f>
        <v>09-12</v>
      </c>
      <c r="N218">
        <f>_xlfn.XLOOKUP(Per_Pupil_Spending_1[[#This Row],[School Name]],ELA_New[School Name],ELA_New[Percentage of Students at Achievement Level],"")</f>
        <v>0.30680000000000002</v>
      </c>
      <c r="O218">
        <f>_xlfn.XLOOKUP(Per_Pupil_Spending_1[[#This Row],[School Name]],Math_New[School Name],Math_New[Percentage of Students at Achievement Level],"")</f>
        <v>0.2727</v>
      </c>
      <c r="P218">
        <f>_xlfn.XLOOKUP(Per_Pupil_Spending_1[[#This Row],[School Name]],Science_New[School Name],Science_New[Percentage of Students at Achievement Level],"")</f>
        <v>0.7</v>
      </c>
      <c r="Q218">
        <f>IFERROR((Per_Pupil_Spending_1[[#This Row],[ELA Score]]-MIN(Per_Pupil_Spending_1[ELA Score]))/(MAX(Per_Pupil_Spending_1[ELA Score])-MIN(Per_Pupil_Spending_1[ELA Score])),-1)</f>
        <v>0.2060338896368849</v>
      </c>
      <c r="R218">
        <f>IFERROR((Per_Pupil_Spending_1[[#This Row],[Math Score]]-MIN(Per_Pupil_Spending_1[Math Score]))/(MAX(Per_Pupil_Spending_1[Math Score])-MIN(Per_Pupil_Spending_1[Math Score])),-1)</f>
        <v>9.5658610182703288E-2</v>
      </c>
      <c r="S218">
        <f>IFERROR((Per_Pupil_Spending_1[[#This Row],[Science Score]]-MIN(Per_Pupil_Spending_1[Science Score]))/(MAX(Per_Pupil_Spending_1[Science Score])-MIN(Per_Pupil_Spending_1[Science Score])),-1)</f>
        <v>0.21768907948347244</v>
      </c>
      <c r="T218" s="63">
        <f>IFERROR(Per_Pupil_Spending_1[[#This Row],[Amount]]/(1-Per_Pupil_Spending_1[[#This Row],[Percent Below Achievement ELA]]),"")</f>
        <v>29153.072706289669</v>
      </c>
      <c r="U218" s="63">
        <f>IFERROR(Per_Pupil_Spending_1[[#This Row],[Amount]]/(1-Per_Pupil_Spending_1[[#This Row],[Percent Below Achievement Math]]),"")</f>
        <v>27786.209267152481</v>
      </c>
      <c r="V218" s="63">
        <f>IFERROR(Per_Pupil_Spending_1[[#This Row],[Amount]]/(1-Per_Pupil_Spending_1[[#This Row],[Percent Below Achievement Science]]),"")</f>
        <v>67363.033333333326</v>
      </c>
      <c r="W218" s="63" t="b">
        <f>Per_Pupil_Spending_1[[#This Row],[ELA Score Normalized]]=-1</f>
        <v>0</v>
      </c>
      <c r="X218" s="63" t="b">
        <f>Per_Pupil_Spending_1[[#This Row],[Math Score Normalized]]=-1</f>
        <v>0</v>
      </c>
      <c r="Y218" s="63" t="b">
        <f>Per_Pupil_Spending_1[[#This Row],[Science Score Normalized]]=-1</f>
        <v>0</v>
      </c>
    </row>
    <row r="219" spans="1:25" hidden="1">
      <c r="A219" t="s">
        <v>570</v>
      </c>
      <c r="B219">
        <v>1450</v>
      </c>
      <c r="C219" t="s">
        <v>934</v>
      </c>
      <c r="D219">
        <v>784</v>
      </c>
      <c r="E219" t="s">
        <v>184</v>
      </c>
      <c r="F219" t="s">
        <v>1680</v>
      </c>
      <c r="G219" t="s">
        <v>1680</v>
      </c>
      <c r="H219" t="s">
        <v>596</v>
      </c>
      <c r="I219">
        <v>20234.689999999999</v>
      </c>
      <c r="J219">
        <v>20087.7</v>
      </c>
      <c r="K219">
        <v>20134.14</v>
      </c>
      <c r="L219" t="str">
        <f>_xlfn.XLOOKUP(Per_Pupil_Spending_1[[#This Row],[School Name]],Maine_Schools[School Name],Maine_Schools[Comparison School Type], "Error")</f>
        <v>Non Charter</v>
      </c>
      <c r="M219" t="str">
        <f>_xlfn.XLOOKUP(Per_Pupil_Spending_1[[#This Row],[School Name]],Maine_Schools[School Name],Maine_Schools[Comparison Grade Span], "Error")</f>
        <v>05-08</v>
      </c>
      <c r="N219">
        <f>_xlfn.XLOOKUP(Per_Pupil_Spending_1[[#This Row],[School Name]],ELA_New[School Name],ELA_New[Percentage of Students at Achievement Level],"")</f>
        <v>0.4506</v>
      </c>
      <c r="O219">
        <f>_xlfn.XLOOKUP(Per_Pupil_Spending_1[[#This Row],[School Name]],Math_New[School Name],Math_New[Percentage of Students at Achievement Level],"")</f>
        <v>0.17730000000000001</v>
      </c>
      <c r="P219">
        <f>_xlfn.XLOOKUP(Per_Pupil_Spending_1[[#This Row],[School Name]],Science_New[School Name],Science_New[Percentage of Students at Achievement Level],"")</f>
        <v>0.75290000000000001</v>
      </c>
      <c r="Q219">
        <f>IFERROR((Per_Pupil_Spending_1[[#This Row],[ELA Score]]-MIN(Per_Pupil_Spending_1[ELA Score]))/(MAX(Per_Pupil_Spending_1[ELA Score])-MIN(Per_Pupil_Spending_1[ELA Score])),-1)</f>
        <v>0.26029284241963752</v>
      </c>
      <c r="R219">
        <f>IFERROR((Per_Pupil_Spending_1[[#This Row],[Math Score]]-MIN(Per_Pupil_Spending_1[Math Score]))/(MAX(Per_Pupil_Spending_1[Math Score])-MIN(Per_Pupil_Spending_1[Math Score])),-1)</f>
        <v>8.4673950516144472E-2</v>
      </c>
      <c r="S219">
        <f>IFERROR((Per_Pupil_Spending_1[[#This Row],[Science Score]]-MIN(Per_Pupil_Spending_1[Science Score]))/(MAX(Per_Pupil_Spending_1[Science Score])-MIN(Per_Pupil_Spending_1[Science Score])),-1)</f>
        <v>0.26462984215255858</v>
      </c>
      <c r="T219" s="63">
        <f>IFERROR(Per_Pupil_Spending_1[[#This Row],[Amount]]/(1-Per_Pupil_Spending_1[[#This Row],[Percent Below Achievement ELA]]),"")</f>
        <v>36830.524208227158</v>
      </c>
      <c r="U219" s="63">
        <f>IFERROR(Per_Pupil_Spending_1[[#This Row],[Amount]]/(1-Per_Pupil_Spending_1[[#This Row],[Percent Below Achievement Math]]),"")</f>
        <v>24595.466148049105</v>
      </c>
      <c r="V219" s="63">
        <f>IFERROR(Per_Pupil_Spending_1[[#This Row],[Amount]]/(1-Per_Pupil_Spending_1[[#This Row],[Percent Below Achievement Science]]),"")</f>
        <v>81888.668555240787</v>
      </c>
      <c r="W219" s="63" t="b">
        <f>Per_Pupil_Spending_1[[#This Row],[ELA Score Normalized]]=-1</f>
        <v>0</v>
      </c>
      <c r="X219" s="63" t="b">
        <f>Per_Pupil_Spending_1[[#This Row],[Math Score Normalized]]=-1</f>
        <v>0</v>
      </c>
      <c r="Y219" s="63" t="b">
        <f>Per_Pupil_Spending_1[[#This Row],[Science Score Normalized]]=-1</f>
        <v>0</v>
      </c>
    </row>
    <row r="220" spans="1:25" hidden="1">
      <c r="A220" t="s">
        <v>570</v>
      </c>
      <c r="B220">
        <v>1450</v>
      </c>
      <c r="C220" t="s">
        <v>934</v>
      </c>
      <c r="D220">
        <v>788</v>
      </c>
      <c r="E220" t="s">
        <v>185</v>
      </c>
      <c r="F220" t="s">
        <v>1680</v>
      </c>
      <c r="G220" t="s">
        <v>1680</v>
      </c>
      <c r="H220" t="s">
        <v>596</v>
      </c>
      <c r="I220">
        <v>22352.99</v>
      </c>
      <c r="J220">
        <v>20087.7</v>
      </c>
      <c r="K220">
        <v>20134.14</v>
      </c>
      <c r="L220" t="str">
        <f>_xlfn.XLOOKUP(Per_Pupil_Spending_1[[#This Row],[School Name]],Maine_Schools[School Name],Maine_Schools[Comparison School Type], "Error")</f>
        <v>Non Charter</v>
      </c>
      <c r="M220" t="str">
        <f>_xlfn.XLOOKUP(Per_Pupil_Spending_1[[#This Row],[School Name]],Maine_Schools[School Name],Maine_Schools[Comparison Grade Span], "Error")</f>
        <v>PK-04</v>
      </c>
      <c r="N220">
        <f>_xlfn.XLOOKUP(Per_Pupil_Spending_1[[#This Row],[School Name]],ELA_New[School Name],ELA_New[Percentage of Students at Achievement Level],"")</f>
        <v>0.60709999999999997</v>
      </c>
      <c r="O220">
        <f>_xlfn.XLOOKUP(Per_Pupil_Spending_1[[#This Row],[School Name]],Math_New[School Name],Math_New[Percentage of Students at Achievement Level],"")</f>
        <v>0.22889999999999999</v>
      </c>
      <c r="P220" t="str">
        <f>_xlfn.XLOOKUP(Per_Pupil_Spending_1[[#This Row],[School Name]],Science_New[School Name],Science_New[Percentage of Students at Achievement Level],"")</f>
        <v/>
      </c>
      <c r="Q220">
        <f>IFERROR((Per_Pupil_Spending_1[[#This Row],[ELA Score]]-MIN(Per_Pupil_Spending_1[ELA Score]))/(MAX(Per_Pupil_Spending_1[ELA Score])-MIN(Per_Pupil_Spending_1[ELA Score])),-1)</f>
        <v>0.40207578708753688</v>
      </c>
      <c r="R220">
        <f>IFERROR((Per_Pupil_Spending_1[[#This Row],[Math Score]]-MIN(Per_Pupil_Spending_1[Math Score]))/(MAX(Per_Pupil_Spending_1[Math Score])-MIN(Per_Pupil_Spending_1[Math Score])),-1)</f>
        <v>9.9797505334459094E-2</v>
      </c>
      <c r="S220">
        <f>IFERROR((Per_Pupil_Spending_1[[#This Row],[Science Score]]-MIN(Per_Pupil_Spending_1[Science Score]))/(MAX(Per_Pupil_Spending_1[Science Score])-MIN(Per_Pupil_Spending_1[Science Score])),-1)</f>
        <v>-1</v>
      </c>
      <c r="T220" s="63">
        <f>IFERROR(Per_Pupil_Spending_1[[#This Row],[Amount]]/(1-Per_Pupil_Spending_1[[#This Row],[Percent Below Achievement ELA]]),"")</f>
        <v>56892.313565792821</v>
      </c>
      <c r="U220" s="63">
        <f>IFERROR(Per_Pupil_Spending_1[[#This Row],[Amount]]/(1-Per_Pupil_Spending_1[[#This Row],[Percent Below Achievement Math]]),"")</f>
        <v>28988.445078459346</v>
      </c>
      <c r="V220" s="63" t="str">
        <f>IFERROR(Per_Pupil_Spending_1[[#This Row],[Amount]]/(1-Per_Pupil_Spending_1[[#This Row],[Percent Below Achievement Science]]),"")</f>
        <v/>
      </c>
      <c r="W220" s="63" t="b">
        <f>Per_Pupil_Spending_1[[#This Row],[ELA Score Normalized]]=-1</f>
        <v>0</v>
      </c>
      <c r="X220" s="63" t="b">
        <f>Per_Pupil_Spending_1[[#This Row],[Math Score Normalized]]=-1</f>
        <v>0</v>
      </c>
      <c r="Y220" s="63" t="b">
        <f>Per_Pupil_Spending_1[[#This Row],[Science Score Normalized]]=-1</f>
        <v>1</v>
      </c>
    </row>
    <row r="221" spans="1:25" hidden="1">
      <c r="A221" t="s">
        <v>570</v>
      </c>
      <c r="B221">
        <v>617</v>
      </c>
      <c r="C221" t="s">
        <v>939</v>
      </c>
      <c r="D221">
        <v>619</v>
      </c>
      <c r="E221" t="s">
        <v>397</v>
      </c>
      <c r="F221" t="s">
        <v>1680</v>
      </c>
      <c r="G221" t="s">
        <v>1680</v>
      </c>
      <c r="H221" t="s">
        <v>596</v>
      </c>
      <c r="I221">
        <v>20301.18</v>
      </c>
      <c r="J221">
        <v>19376.09</v>
      </c>
      <c r="K221">
        <v>20134.14</v>
      </c>
      <c r="L221" t="str">
        <f>_xlfn.XLOOKUP(Per_Pupil_Spending_1[[#This Row],[School Name]],Maine_Schools[School Name],Maine_Schools[Comparison School Type], "Error")</f>
        <v>Non Charter</v>
      </c>
      <c r="M221" t="str">
        <f>_xlfn.XLOOKUP(Per_Pupil_Spending_1[[#This Row],[School Name]],Maine_Schools[School Name],Maine_Schools[Comparison Grade Span], "Error")</f>
        <v>09-12</v>
      </c>
      <c r="N221">
        <f>_xlfn.XLOOKUP(Per_Pupil_Spending_1[[#This Row],[School Name]],ELA_New[School Name],ELA_New[Percentage of Students at Achievement Level],"")</f>
        <v>0.29170000000000001</v>
      </c>
      <c r="O221">
        <f>_xlfn.XLOOKUP(Per_Pupil_Spending_1[[#This Row],[School Name]],Math_New[School Name],Math_New[Percentage of Students at Achievement Level],"")</f>
        <v>0.40560000000000002</v>
      </c>
      <c r="P221">
        <f>_xlfn.XLOOKUP(Per_Pupil_Spending_1[[#This Row],[School Name]],Science_New[School Name],Science_New[Percentage of Students at Achievement Level],"")</f>
        <v>0.62690000000000001</v>
      </c>
      <c r="Q221">
        <f>IFERROR((Per_Pupil_Spending_1[[#This Row],[ELA Score]]-MIN(Per_Pupil_Spending_1[ELA Score]))/(MAX(Per_Pupil_Spending_1[ELA Score])-MIN(Per_Pupil_Spending_1[ELA Score])),-1)</f>
        <v>0.2025621816553905</v>
      </c>
      <c r="R221">
        <f>IFERROR((Per_Pupil_Spending_1[[#This Row],[Math Score]]-MIN(Per_Pupil_Spending_1[Math Score]))/(MAX(Per_Pupil_Spending_1[Math Score])-MIN(Per_Pupil_Spending_1[Math Score])),-1)</f>
        <v>0.11758102605251694</v>
      </c>
      <c r="S221">
        <f>IFERROR((Per_Pupil_Spending_1[[#This Row],[Science Score]]-MIN(Per_Pupil_Spending_1[Science Score]))/(MAX(Per_Pupil_Spending_1[Science Score])-MIN(Per_Pupil_Spending_1[Science Score])),-1)</f>
        <v>0.17583731385070059</v>
      </c>
      <c r="T221" s="63">
        <f>IFERROR(Per_Pupil_Spending_1[[#This Row],[Amount]]/(1-Per_Pupil_Spending_1[[#This Row],[Percent Below Achievement ELA]]),"")</f>
        <v>28661.838204150787</v>
      </c>
      <c r="U221" s="63">
        <f>IFERROR(Per_Pupil_Spending_1[[#This Row],[Amount]]/(1-Per_Pupil_Spending_1[[#This Row],[Percent Below Achievement Math]]),"")</f>
        <v>34154.071332436069</v>
      </c>
      <c r="V221" s="63">
        <f>IFERROR(Per_Pupil_Spending_1[[#This Row],[Amount]]/(1-Per_Pupil_Spending_1[[#This Row],[Percent Below Achievement Science]]),"")</f>
        <v>54412.168319485398</v>
      </c>
      <c r="W221" s="63" t="b">
        <f>Per_Pupil_Spending_1[[#This Row],[ELA Score Normalized]]=-1</f>
        <v>0</v>
      </c>
      <c r="X221" s="63" t="b">
        <f>Per_Pupil_Spending_1[[#This Row],[Math Score Normalized]]=-1</f>
        <v>0</v>
      </c>
      <c r="Y221" s="63" t="b">
        <f>Per_Pupil_Spending_1[[#This Row],[Science Score Normalized]]=-1</f>
        <v>0</v>
      </c>
    </row>
    <row r="222" spans="1:25" hidden="1">
      <c r="A222" t="s">
        <v>570</v>
      </c>
      <c r="B222">
        <v>617</v>
      </c>
      <c r="C222" t="s">
        <v>939</v>
      </c>
      <c r="D222">
        <v>620</v>
      </c>
      <c r="E222" t="s">
        <v>398</v>
      </c>
      <c r="F222" t="s">
        <v>1680</v>
      </c>
      <c r="G222" t="s">
        <v>1680</v>
      </c>
      <c r="H222" t="s">
        <v>596</v>
      </c>
      <c r="I222">
        <v>19803.98</v>
      </c>
      <c r="J222">
        <v>19376.09</v>
      </c>
      <c r="K222">
        <v>20134.14</v>
      </c>
      <c r="L222" t="str">
        <f>_xlfn.XLOOKUP(Per_Pupil_Spending_1[[#This Row],[School Name]],Maine_Schools[School Name],Maine_Schools[Comparison School Type], "Error")</f>
        <v>Non Charter</v>
      </c>
      <c r="M222" t="str">
        <f>_xlfn.XLOOKUP(Per_Pupil_Spending_1[[#This Row],[School Name]],Maine_Schools[School Name],Maine_Schools[Comparison Grade Span], "Error")</f>
        <v>06-08</v>
      </c>
      <c r="N222">
        <f>_xlfn.XLOOKUP(Per_Pupil_Spending_1[[#This Row],[School Name]],ELA_New[School Name],ELA_New[Percentage of Students at Achievement Level],"")</f>
        <v>0.3241</v>
      </c>
      <c r="O222">
        <f>_xlfn.XLOOKUP(Per_Pupil_Spending_1[[#This Row],[School Name]],Math_New[School Name],Math_New[Percentage of Students at Achievement Level],"")</f>
        <v>0.43519999999999998</v>
      </c>
      <c r="P222">
        <f>_xlfn.XLOOKUP(Per_Pupil_Spending_1[[#This Row],[School Name]],Science_New[School Name],Science_New[Percentage of Students at Achievement Level],"")</f>
        <v>0.44969999999999999</v>
      </c>
      <c r="Q222">
        <f>IFERROR((Per_Pupil_Spending_1[[#This Row],[ELA Score]]-MIN(Per_Pupil_Spending_1[ELA Score]))/(MAX(Per_Pupil_Spending_1[ELA Score])-MIN(Per_Pupil_Spending_1[ELA Score])),-1)</f>
        <v>0.20707342098602127</v>
      </c>
      <c r="R222">
        <f>IFERROR((Per_Pupil_Spending_1[[#This Row],[Math Score]]-MIN(Per_Pupil_Spending_1[Math Score]))/(MAX(Per_Pupil_Spending_1[Math Score])-MIN(Per_Pupil_Spending_1[Math Score])),-1)</f>
        <v>0.12071258648479816</v>
      </c>
      <c r="S222">
        <f>IFERROR((Per_Pupil_Spending_1[[#This Row],[Science Score]]-MIN(Per_Pupil_Spending_1[Science Score]))/(MAX(Per_Pupil_Spending_1[Science Score])-MIN(Per_Pupil_Spending_1[Science Score])),-1)</f>
        <v>0.11629685601627966</v>
      </c>
      <c r="T222" s="63">
        <f>IFERROR(Per_Pupil_Spending_1[[#This Row],[Amount]]/(1-Per_Pupil_Spending_1[[#This Row],[Percent Below Achievement ELA]]),"")</f>
        <v>29300.16274596834</v>
      </c>
      <c r="U222" s="63">
        <f>IFERROR(Per_Pupil_Spending_1[[#This Row],[Amount]]/(1-Per_Pupil_Spending_1[[#This Row],[Percent Below Achievement Math]]),"")</f>
        <v>35063.703966005669</v>
      </c>
      <c r="V222" s="63">
        <f>IFERROR(Per_Pupil_Spending_1[[#This Row],[Amount]]/(1-Per_Pupil_Spending_1[[#This Row],[Percent Below Achievement Science]]),"")</f>
        <v>35987.606759949114</v>
      </c>
      <c r="W222" s="63" t="b">
        <f>Per_Pupil_Spending_1[[#This Row],[ELA Score Normalized]]=-1</f>
        <v>0</v>
      </c>
      <c r="X222" s="63" t="b">
        <f>Per_Pupil_Spending_1[[#This Row],[Math Score Normalized]]=-1</f>
        <v>0</v>
      </c>
      <c r="Y222" s="63" t="b">
        <f>Per_Pupil_Spending_1[[#This Row],[Science Score Normalized]]=-1</f>
        <v>0</v>
      </c>
    </row>
    <row r="223" spans="1:25" hidden="1">
      <c r="A223" t="s">
        <v>570</v>
      </c>
      <c r="B223">
        <v>617</v>
      </c>
      <c r="C223" t="s">
        <v>939</v>
      </c>
      <c r="D223">
        <v>625</v>
      </c>
      <c r="E223" t="s">
        <v>38</v>
      </c>
      <c r="F223" t="s">
        <v>1680</v>
      </c>
      <c r="G223" t="s">
        <v>1680</v>
      </c>
      <c r="H223" t="s">
        <v>596</v>
      </c>
      <c r="I223">
        <v>19307.82</v>
      </c>
      <c r="J223">
        <v>19376.09</v>
      </c>
      <c r="K223">
        <v>20134.14</v>
      </c>
      <c r="L223" t="str">
        <f>_xlfn.XLOOKUP(Per_Pupil_Spending_1[[#This Row],[School Name]],Maine_Schools[School Name],Maine_Schools[Comparison School Type], "Error")</f>
        <v>Non Charter</v>
      </c>
      <c r="M223" t="str">
        <f>_xlfn.XLOOKUP(Per_Pupil_Spending_1[[#This Row],[School Name]],Maine_Schools[School Name],Maine_Schools[Comparison Grade Span], "Error")</f>
        <v>PK-05</v>
      </c>
      <c r="N223">
        <f>_xlfn.XLOOKUP(Per_Pupil_Spending_1[[#This Row],[School Name]],ELA_New[School Name],ELA_New[Percentage of Students at Achievement Level],"")</f>
        <v>0.37930000000000003</v>
      </c>
      <c r="O223">
        <f>_xlfn.XLOOKUP(Per_Pupil_Spending_1[[#This Row],[School Name]],Math_New[School Name],Math_New[Percentage of Students at Achievement Level],"")</f>
        <v>0.5</v>
      </c>
      <c r="P223" t="str">
        <f>_xlfn.XLOOKUP(Per_Pupil_Spending_1[[#This Row],[School Name]],Science_New[School Name],Science_New[Percentage of Students at Achievement Level],"")</f>
        <v/>
      </c>
      <c r="Q223">
        <f>IFERROR((Per_Pupil_Spending_1[[#This Row],[ELA Score]]-MIN(Per_Pupil_Spending_1[ELA Score]))/(MAX(Per_Pupil_Spending_1[ELA Score])-MIN(Per_Pupil_Spending_1[ELA Score])),-1)</f>
        <v>0.2198395476525008</v>
      </c>
      <c r="R223">
        <f>IFERROR((Per_Pupil_Spending_1[[#This Row],[Math Score]]-MIN(Per_Pupil_Spending_1[Math Score]))/(MAX(Per_Pupil_Spending_1[Math Score])-MIN(Per_Pupil_Spending_1[Math Score])),-1)</f>
        <v>0.132940712358428</v>
      </c>
      <c r="S223">
        <f>IFERROR((Per_Pupil_Spending_1[[#This Row],[Science Score]]-MIN(Per_Pupil_Spending_1[Science Score]))/(MAX(Per_Pupil_Spending_1[Science Score])-MIN(Per_Pupil_Spending_1[Science Score])),-1)</f>
        <v>-1</v>
      </c>
      <c r="T223" s="63">
        <f>IFERROR(Per_Pupil_Spending_1[[#This Row],[Amount]]/(1-Per_Pupil_Spending_1[[#This Row],[Percent Below Achievement ELA]]),"")</f>
        <v>31106.524891251811</v>
      </c>
      <c r="U223" s="63">
        <f>IFERROR(Per_Pupil_Spending_1[[#This Row],[Amount]]/(1-Per_Pupil_Spending_1[[#This Row],[Percent Below Achievement Math]]),"")</f>
        <v>38615.64</v>
      </c>
      <c r="V223" s="63" t="str">
        <f>IFERROR(Per_Pupil_Spending_1[[#This Row],[Amount]]/(1-Per_Pupil_Spending_1[[#This Row],[Percent Below Achievement Science]]),"")</f>
        <v/>
      </c>
      <c r="W223" s="63" t="b">
        <f>Per_Pupil_Spending_1[[#This Row],[ELA Score Normalized]]=-1</f>
        <v>0</v>
      </c>
      <c r="X223" s="63" t="b">
        <f>Per_Pupil_Spending_1[[#This Row],[Math Score Normalized]]=-1</f>
        <v>0</v>
      </c>
      <c r="Y223" s="63" t="b">
        <f>Per_Pupil_Spending_1[[#This Row],[Science Score Normalized]]=-1</f>
        <v>1</v>
      </c>
    </row>
    <row r="224" spans="1:25" hidden="1">
      <c r="A224" t="s">
        <v>570</v>
      </c>
      <c r="B224">
        <v>617</v>
      </c>
      <c r="C224" t="s">
        <v>939</v>
      </c>
      <c r="D224">
        <v>623</v>
      </c>
      <c r="E224" t="s">
        <v>511</v>
      </c>
      <c r="F224" t="s">
        <v>1680</v>
      </c>
      <c r="G224" t="s">
        <v>1680</v>
      </c>
      <c r="H224" t="s">
        <v>596</v>
      </c>
      <c r="I224">
        <v>19100.34</v>
      </c>
      <c r="J224">
        <v>19376.09</v>
      </c>
      <c r="K224">
        <v>20134.14</v>
      </c>
      <c r="L224" t="str">
        <f>_xlfn.XLOOKUP(Per_Pupil_Spending_1[[#This Row],[School Name]],Maine_Schools[School Name],Maine_Schools[Comparison School Type], "Error")</f>
        <v>Non Charter</v>
      </c>
      <c r="M224" t="str">
        <f>_xlfn.XLOOKUP(Per_Pupil_Spending_1[[#This Row],[School Name]],Maine_Schools[School Name],Maine_Schools[Comparison Grade Span], "Error")</f>
        <v>KG-05</v>
      </c>
      <c r="N224">
        <f>_xlfn.XLOOKUP(Per_Pupil_Spending_1[[#This Row],[School Name]],ELA_New[School Name],ELA_New[Percentage of Students at Achievement Level],"")</f>
        <v>0.29289999999999999</v>
      </c>
      <c r="O224">
        <f>_xlfn.XLOOKUP(Per_Pupil_Spending_1[[#This Row],[School Name]],Math_New[School Name],Math_New[Percentage of Students at Achievement Level],"")</f>
        <v>0.68689999999999996</v>
      </c>
      <c r="P224">
        <f>_xlfn.XLOOKUP(Per_Pupil_Spending_1[[#This Row],[School Name]],Science_New[School Name],Science_New[Percentage of Students at Achievement Level],"")</f>
        <v>0.75</v>
      </c>
      <c r="Q224">
        <f>IFERROR((Per_Pupil_Spending_1[[#This Row],[ELA Score]]-MIN(Per_Pupil_Spending_1[ELA Score]))/(MAX(Per_Pupil_Spending_1[ELA Score])-MIN(Per_Pupil_Spending_1[ELA Score])),-1)</f>
        <v>0.19090380586523739</v>
      </c>
      <c r="R224">
        <f>IFERROR((Per_Pupil_Spending_1[[#This Row],[Math Score]]-MIN(Per_Pupil_Spending_1[Math Score]))/(MAX(Per_Pupil_Spending_1[Math Score])-MIN(Per_Pupil_Spending_1[Math Score])),-1)</f>
        <v>0.21001619943978228</v>
      </c>
      <c r="S224">
        <f>IFERROR((Per_Pupil_Spending_1[[#This Row],[Science Score]]-MIN(Per_Pupil_Spending_1[Science Score]))/(MAX(Per_Pupil_Spending_1[Science Score])-MIN(Per_Pupil_Spending_1[Science Score])),-1)</f>
        <v>0.24689716164333544</v>
      </c>
      <c r="T224" s="63">
        <f>IFERROR(Per_Pupil_Spending_1[[#This Row],[Amount]]/(1-Per_Pupil_Spending_1[[#This Row],[Percent Below Achievement ELA]]),"")</f>
        <v>27012.21892235893</v>
      </c>
      <c r="U224" s="63">
        <f>IFERROR(Per_Pupil_Spending_1[[#This Row],[Amount]]/(1-Per_Pupil_Spending_1[[#This Row],[Percent Below Achievement Math]]),"")</f>
        <v>61003.960396039598</v>
      </c>
      <c r="V224" s="63">
        <f>IFERROR(Per_Pupil_Spending_1[[#This Row],[Amount]]/(1-Per_Pupil_Spending_1[[#This Row],[Percent Below Achievement Science]]),"")</f>
        <v>76401.36</v>
      </c>
      <c r="W224" s="63" t="b">
        <f>Per_Pupil_Spending_1[[#This Row],[ELA Score Normalized]]=-1</f>
        <v>0</v>
      </c>
      <c r="X224" s="63" t="b">
        <f>Per_Pupil_Spending_1[[#This Row],[Math Score Normalized]]=-1</f>
        <v>0</v>
      </c>
      <c r="Y224" s="63" t="b">
        <f>Per_Pupil_Spending_1[[#This Row],[Science Score Normalized]]=-1</f>
        <v>0</v>
      </c>
    </row>
    <row r="225" spans="1:25" hidden="1">
      <c r="A225" t="s">
        <v>570</v>
      </c>
      <c r="B225">
        <v>617</v>
      </c>
      <c r="C225" t="s">
        <v>939</v>
      </c>
      <c r="D225">
        <v>622</v>
      </c>
      <c r="E225" t="s">
        <v>432</v>
      </c>
      <c r="F225" t="s">
        <v>1680</v>
      </c>
      <c r="G225" t="s">
        <v>1680</v>
      </c>
      <c r="H225" t="s">
        <v>596</v>
      </c>
      <c r="I225">
        <v>18191.7</v>
      </c>
      <c r="J225">
        <v>19376.09</v>
      </c>
      <c r="K225">
        <v>20134.14</v>
      </c>
      <c r="L225" t="str">
        <f>_xlfn.XLOOKUP(Per_Pupil_Spending_1[[#This Row],[School Name]],Maine_Schools[School Name],Maine_Schools[Comparison School Type], "Error")</f>
        <v>Non Charter</v>
      </c>
      <c r="M225" t="str">
        <f>_xlfn.XLOOKUP(Per_Pupil_Spending_1[[#This Row],[School Name]],Maine_Schools[School Name],Maine_Schools[Comparison Grade Span], "Error")</f>
        <v>03-05</v>
      </c>
      <c r="N225">
        <f>_xlfn.XLOOKUP(Per_Pupil_Spending_1[[#This Row],[School Name]],ELA_New[School Name],ELA_New[Percentage of Students at Achievement Level],"")</f>
        <v>0.41439999999999999</v>
      </c>
      <c r="O225">
        <f>_xlfn.XLOOKUP(Per_Pupil_Spending_1[[#This Row],[School Name]],Math_New[School Name],Math_New[Percentage of Students at Achievement Level],"")</f>
        <v>0.48620000000000002</v>
      </c>
      <c r="P225">
        <f>_xlfn.XLOOKUP(Per_Pupil_Spending_1[[#This Row],[School Name]],Science_New[School Name],Science_New[Percentage of Students at Achievement Level],"")</f>
        <v>0.68630000000000002</v>
      </c>
      <c r="Q225">
        <f>IFERROR((Per_Pupil_Spending_1[[#This Row],[ELA Score]]-MIN(Per_Pupil_Spending_1[ELA Score]))/(MAX(Per_Pupil_Spending_1[ELA Score])-MIN(Per_Pupil_Spending_1[ELA Score])),-1)</f>
        <v>0.21954651271482473</v>
      </c>
      <c r="R225">
        <f>IFERROR((Per_Pupil_Spending_1[[#This Row],[Math Score]]-MIN(Per_Pupil_Spending_1[Math Score]))/(MAX(Per_Pupil_Spending_1[Math Score])-MIN(Per_Pupil_Spending_1[Math Score])),-1)</f>
        <v>0.12189164834014113</v>
      </c>
      <c r="S225">
        <f>IFERROR((Per_Pupil_Spending_1[[#This Row],[Science Score]]-MIN(Per_Pupil_Spending_1[Science Score]))/(MAX(Per_Pupil_Spending_1[Science Score])-MIN(Per_Pupil_Spending_1[Science Score])),-1)</f>
        <v>0.18740180716975691</v>
      </c>
      <c r="T225" s="63">
        <f>IFERROR(Per_Pupil_Spending_1[[#This Row],[Amount]]/(1-Per_Pupil_Spending_1[[#This Row],[Percent Below Achievement ELA]]),"")</f>
        <v>31065.061475409835</v>
      </c>
      <c r="U225" s="63">
        <f>IFERROR(Per_Pupil_Spending_1[[#This Row],[Amount]]/(1-Per_Pupil_Spending_1[[#This Row],[Percent Below Achievement Math]]),"")</f>
        <v>35406.189178668741</v>
      </c>
      <c r="V225" s="63">
        <f>IFERROR(Per_Pupil_Spending_1[[#This Row],[Amount]]/(1-Per_Pupil_Spending_1[[#This Row],[Percent Below Achievement Science]]),"")</f>
        <v>57990.755498884289</v>
      </c>
      <c r="W225" s="63" t="b">
        <f>Per_Pupil_Spending_1[[#This Row],[ELA Score Normalized]]=-1</f>
        <v>0</v>
      </c>
      <c r="X225" s="63" t="b">
        <f>Per_Pupil_Spending_1[[#This Row],[Math Score Normalized]]=-1</f>
        <v>0</v>
      </c>
      <c r="Y225" s="63" t="b">
        <f>Per_Pupil_Spending_1[[#This Row],[Science Score Normalized]]=-1</f>
        <v>0</v>
      </c>
    </row>
    <row r="226" spans="1:25" hidden="1">
      <c r="A226" t="s">
        <v>570</v>
      </c>
      <c r="B226">
        <v>1451</v>
      </c>
      <c r="C226" t="s">
        <v>944</v>
      </c>
      <c r="D226">
        <v>133</v>
      </c>
      <c r="E226" t="s">
        <v>218</v>
      </c>
      <c r="F226" t="s">
        <v>1680</v>
      </c>
      <c r="G226" t="s">
        <v>1680</v>
      </c>
      <c r="H226" t="s">
        <v>596</v>
      </c>
      <c r="I226">
        <v>24768.21</v>
      </c>
      <c r="J226">
        <v>24544.84</v>
      </c>
      <c r="K226">
        <v>20134.14</v>
      </c>
      <c r="L226" t="str">
        <f>_xlfn.XLOOKUP(Per_Pupil_Spending_1[[#This Row],[School Name]],Maine_Schools[School Name],Maine_Schools[Comparison School Type], "Error")</f>
        <v>Non Charter</v>
      </c>
      <c r="M226" t="str">
        <f>_xlfn.XLOOKUP(Per_Pupil_Spending_1[[#This Row],[School Name]],Maine_Schools[School Name],Maine_Schools[Comparison Grade Span], "Error")</f>
        <v>03-08</v>
      </c>
      <c r="N226">
        <f>_xlfn.XLOOKUP(Per_Pupil_Spending_1[[#This Row],[School Name]],ELA_New[School Name],ELA_New[Percentage of Students at Achievement Level],"")</f>
        <v>0.3377</v>
      </c>
      <c r="O226">
        <f>_xlfn.XLOOKUP(Per_Pupil_Spending_1[[#This Row],[School Name]],Math_New[School Name],Math_New[Percentage of Students at Achievement Level],"")</f>
        <v>0.42109999999999997</v>
      </c>
      <c r="P226">
        <f>_xlfn.XLOOKUP(Per_Pupil_Spending_1[[#This Row],[School Name]],Science_New[School Name],Science_New[Percentage of Students at Achievement Level],"")</f>
        <v>0.73680000000000001</v>
      </c>
      <c r="Q226">
        <f>IFERROR((Per_Pupil_Spending_1[[#This Row],[ELA Score]]-MIN(Per_Pupil_Spending_1[ELA Score]))/(MAX(Per_Pupil_Spending_1[ELA Score])-MIN(Per_Pupil_Spending_1[ELA Score])),-1)</f>
        <v>0.26429819182104597</v>
      </c>
      <c r="R226">
        <f>IFERROR((Per_Pupil_Spending_1[[#This Row],[Math Score]]-MIN(Per_Pupil_Spending_1[Math Score]))/(MAX(Per_Pupil_Spending_1[Math Score])-MIN(Per_Pupil_Spending_1[Math Score])),-1)</f>
        <v>0.14729426451817093</v>
      </c>
      <c r="S226">
        <f>IFERROR((Per_Pupil_Spending_1[[#This Row],[Science Score]]-MIN(Per_Pupil_Spending_1[Science Score]))/(MAX(Per_Pupil_Spending_1[Science Score])-MIN(Per_Pupil_Spending_1[Science Score])),-1)</f>
        <v>0.30410512843074888</v>
      </c>
      <c r="T226" s="63">
        <f>IFERROR(Per_Pupil_Spending_1[[#This Row],[Amount]]/(1-Per_Pupil_Spending_1[[#This Row],[Percent Below Achievement ELA]]),"")</f>
        <v>37397.267099501732</v>
      </c>
      <c r="U226" s="63">
        <f>IFERROR(Per_Pupil_Spending_1[[#This Row],[Amount]]/(1-Per_Pupil_Spending_1[[#This Row],[Percent Below Achievement Math]]),"")</f>
        <v>42784.954223527377</v>
      </c>
      <c r="V226" s="63">
        <f>IFERROR(Per_Pupil_Spending_1[[#This Row],[Amount]]/(1-Per_Pupil_Spending_1[[#This Row],[Percent Below Achievement Science]]),"")</f>
        <v>94104.141337386012</v>
      </c>
      <c r="W226" s="63" t="b">
        <f>Per_Pupil_Spending_1[[#This Row],[ELA Score Normalized]]=-1</f>
        <v>0</v>
      </c>
      <c r="X226" s="63" t="b">
        <f>Per_Pupil_Spending_1[[#This Row],[Math Score Normalized]]=-1</f>
        <v>0</v>
      </c>
      <c r="Y226" s="63" t="b">
        <f>Per_Pupil_Spending_1[[#This Row],[Science Score Normalized]]=-1</f>
        <v>0</v>
      </c>
    </row>
    <row r="227" spans="1:25" hidden="1">
      <c r="A227" t="s">
        <v>570</v>
      </c>
      <c r="B227">
        <v>1451</v>
      </c>
      <c r="C227" t="s">
        <v>944</v>
      </c>
      <c r="D227">
        <v>348</v>
      </c>
      <c r="E227" t="s">
        <v>413</v>
      </c>
      <c r="F227" t="s">
        <v>1680</v>
      </c>
      <c r="G227" t="s">
        <v>1680</v>
      </c>
      <c r="H227" t="s">
        <v>596</v>
      </c>
      <c r="I227">
        <v>26962.55</v>
      </c>
      <c r="J227">
        <v>24544.84</v>
      </c>
      <c r="K227">
        <v>20134.14</v>
      </c>
      <c r="L227" t="str">
        <f>_xlfn.XLOOKUP(Per_Pupil_Spending_1[[#This Row],[School Name]],Maine_Schools[School Name],Maine_Schools[Comparison School Type], "Error")</f>
        <v>Non Charter</v>
      </c>
      <c r="M227" t="str">
        <f>_xlfn.XLOOKUP(Per_Pupil_Spending_1[[#This Row],[School Name]],Maine_Schools[School Name],Maine_Schools[Comparison Grade Span], "Error")</f>
        <v>03-08</v>
      </c>
      <c r="N227">
        <f>_xlfn.XLOOKUP(Per_Pupil_Spending_1[[#This Row],[School Name]],ELA_New[School Name],ELA_New[Percentage of Students at Achievement Level],"")</f>
        <v>0.24</v>
      </c>
      <c r="O227">
        <f>_xlfn.XLOOKUP(Per_Pupil_Spending_1[[#This Row],[School Name]],Math_New[School Name],Math_New[Percentage of Students at Achievement Level],"")</f>
        <v>0.46050000000000002</v>
      </c>
      <c r="P227">
        <f>_xlfn.XLOOKUP(Per_Pupil_Spending_1[[#This Row],[School Name]],Science_New[School Name],Science_New[Percentage of Students at Achievement Level],"")</f>
        <v>0.55559999999999998</v>
      </c>
      <c r="Q227">
        <f>IFERROR((Per_Pupil_Spending_1[[#This Row],[ELA Score]]-MIN(Per_Pupil_Spending_1[ELA Score]))/(MAX(Per_Pupil_Spending_1[ELA Score])-MIN(Per_Pupil_Spending_1[ELA Score])),-1)</f>
        <v>0.25072734216408921</v>
      </c>
      <c r="R227">
        <f>IFERROR((Per_Pupil_Spending_1[[#This Row],[Math Score]]-MIN(Per_Pupil_Spending_1[Math Score]))/(MAX(Per_Pupil_Spending_1[Math Score])-MIN(Per_Pupil_Spending_1[Math Score])),-1)</f>
        <v>0.17205380398534154</v>
      </c>
      <c r="S227">
        <f>IFERROR((Per_Pupil_Spending_1[[#This Row],[Science Score]]-MIN(Per_Pupil_Spending_1[Science Score]))/(MAX(Per_Pupil_Spending_1[Science Score])-MIN(Per_Pupil_Spending_1[Science Score])),-1)</f>
        <v>0.19606583400330038</v>
      </c>
      <c r="T227" s="63">
        <f>IFERROR(Per_Pupil_Spending_1[[#This Row],[Amount]]/(1-Per_Pupil_Spending_1[[#This Row],[Percent Below Achievement ELA]]),"")</f>
        <v>35477.039473684206</v>
      </c>
      <c r="U227" s="63">
        <f>IFERROR(Per_Pupil_Spending_1[[#This Row],[Amount]]/(1-Per_Pupil_Spending_1[[#This Row],[Percent Below Achievement Math]]),"")</f>
        <v>49976.923076923078</v>
      </c>
      <c r="V227" s="63">
        <f>IFERROR(Per_Pupil_Spending_1[[#This Row],[Amount]]/(1-Per_Pupil_Spending_1[[#This Row],[Percent Below Achievement Science]]),"")</f>
        <v>60671.804680468042</v>
      </c>
      <c r="W227" s="63" t="b">
        <f>Per_Pupil_Spending_1[[#This Row],[ELA Score Normalized]]=-1</f>
        <v>0</v>
      </c>
      <c r="X227" s="63" t="b">
        <f>Per_Pupil_Spending_1[[#This Row],[Math Score Normalized]]=-1</f>
        <v>0</v>
      </c>
      <c r="Y227" s="63" t="b">
        <f>Per_Pupil_Spending_1[[#This Row],[Science Score Normalized]]=-1</f>
        <v>0</v>
      </c>
    </row>
    <row r="228" spans="1:25" hidden="1">
      <c r="A228" t="s">
        <v>570</v>
      </c>
      <c r="B228">
        <v>1451</v>
      </c>
      <c r="C228" t="s">
        <v>944</v>
      </c>
      <c r="D228">
        <v>506</v>
      </c>
      <c r="E228" t="s">
        <v>469</v>
      </c>
      <c r="F228" t="s">
        <v>1680</v>
      </c>
      <c r="G228" t="s">
        <v>1680</v>
      </c>
      <c r="H228" t="s">
        <v>596</v>
      </c>
      <c r="I228">
        <v>24912.59</v>
      </c>
      <c r="J228">
        <v>24544.84</v>
      </c>
      <c r="K228">
        <v>20134.14</v>
      </c>
      <c r="L228" t="str">
        <f>_xlfn.XLOOKUP(Per_Pupil_Spending_1[[#This Row],[School Name]],Maine_Schools[School Name],Maine_Schools[Comparison School Type], "Error")</f>
        <v>Non Charter</v>
      </c>
      <c r="M228" t="str">
        <f>_xlfn.XLOOKUP(Per_Pupil_Spending_1[[#This Row],[School Name]],Maine_Schools[School Name],Maine_Schools[Comparison Grade Span], "Error")</f>
        <v>03-08</v>
      </c>
      <c r="N228">
        <f>_xlfn.XLOOKUP(Per_Pupil_Spending_1[[#This Row],[School Name]],ELA_New[School Name],ELA_New[Percentage of Students at Achievement Level],"")</f>
        <v>0.29630000000000001</v>
      </c>
      <c r="O228">
        <f>_xlfn.XLOOKUP(Per_Pupil_Spending_1[[#This Row],[School Name]],Math_New[School Name],Math_New[Percentage of Students at Achievement Level],"")</f>
        <v>0.52780000000000005</v>
      </c>
      <c r="P228">
        <f>_xlfn.XLOOKUP(Per_Pupil_Spending_1[[#This Row],[School Name]],Science_New[School Name],Science_New[Percentage of Students at Achievement Level],"")</f>
        <v>0.57579999999999998</v>
      </c>
      <c r="Q228">
        <f>IFERROR((Per_Pupil_Spending_1[[#This Row],[ELA Score]]-MIN(Per_Pupil_Spending_1[ELA Score]))/(MAX(Per_Pupil_Spending_1[ELA Score])-MIN(Per_Pupil_Spending_1[ELA Score])),-1)</f>
        <v>0.2501990494437572</v>
      </c>
      <c r="R228">
        <f>IFERROR((Per_Pupil_Spending_1[[#This Row],[Math Score]]-MIN(Per_Pupil_Spending_1[Math Score]))/(MAX(Per_Pupil_Spending_1[Math Score])-MIN(Per_Pupil_Spending_1[Math Score])),-1)</f>
        <v>0.18163003325404523</v>
      </c>
      <c r="S228">
        <f>IFERROR((Per_Pupil_Spending_1[[#This Row],[Science Score]]-MIN(Per_Pupil_Spending_1[Science Score]))/(MAX(Per_Pupil_Spending_1[Science Score])-MIN(Per_Pupil_Spending_1[Science Score])),-1)</f>
        <v>0.18978558563586156</v>
      </c>
      <c r="T228" s="63">
        <f>IFERROR(Per_Pupil_Spending_1[[#This Row],[Amount]]/(1-Per_Pupil_Spending_1[[#This Row],[Percent Below Achievement ELA]]),"")</f>
        <v>35402.28790677846</v>
      </c>
      <c r="U228" s="63">
        <f>IFERROR(Per_Pupil_Spending_1[[#This Row],[Amount]]/(1-Per_Pupil_Spending_1[[#This Row],[Percent Below Achievement Math]]),"")</f>
        <v>52758.555696738673</v>
      </c>
      <c r="V228" s="63">
        <f>IFERROR(Per_Pupil_Spending_1[[#This Row],[Amount]]/(1-Per_Pupil_Spending_1[[#This Row],[Percent Below Achievement Science]]),"")</f>
        <v>58728.406412069773</v>
      </c>
      <c r="W228" s="63" t="b">
        <f>Per_Pupil_Spending_1[[#This Row],[ELA Score Normalized]]=-1</f>
        <v>0</v>
      </c>
      <c r="X228" s="63" t="b">
        <f>Per_Pupil_Spending_1[[#This Row],[Math Score Normalized]]=-1</f>
        <v>0</v>
      </c>
      <c r="Y228" s="63" t="b">
        <f>Per_Pupil_Spending_1[[#This Row],[Science Score Normalized]]=-1</f>
        <v>0</v>
      </c>
    </row>
    <row r="229" spans="1:25" hidden="1">
      <c r="A229" t="s">
        <v>570</v>
      </c>
      <c r="B229">
        <v>1451</v>
      </c>
      <c r="C229" t="s">
        <v>944</v>
      </c>
      <c r="D229">
        <v>517</v>
      </c>
      <c r="E229" t="s">
        <v>471</v>
      </c>
      <c r="F229" t="s">
        <v>1680</v>
      </c>
      <c r="G229" t="s">
        <v>1680</v>
      </c>
      <c r="H229" t="s">
        <v>596</v>
      </c>
      <c r="I229">
        <v>22929.82</v>
      </c>
      <c r="J229">
        <v>24544.84</v>
      </c>
      <c r="K229">
        <v>20134.14</v>
      </c>
      <c r="L229" t="str">
        <f>_xlfn.XLOOKUP(Per_Pupil_Spending_1[[#This Row],[School Name]],Maine_Schools[School Name],Maine_Schools[Comparison School Type], "Error")</f>
        <v>Non Charter</v>
      </c>
      <c r="M229" t="str">
        <f>_xlfn.XLOOKUP(Per_Pupil_Spending_1[[#This Row],[School Name]],Maine_Schools[School Name],Maine_Schools[Comparison Grade Span], "Error")</f>
        <v>03-08</v>
      </c>
      <c r="N229">
        <f>_xlfn.XLOOKUP(Per_Pupil_Spending_1[[#This Row],[School Name]],ELA_New[School Name],ELA_New[Percentage of Students at Achievement Level],"")</f>
        <v>0.29409999999999997</v>
      </c>
      <c r="O229">
        <f>_xlfn.XLOOKUP(Per_Pupil_Spending_1[[#This Row],[School Name]],Math_New[School Name],Math_New[Percentage of Students at Achievement Level],"")</f>
        <v>0.63100000000000001</v>
      </c>
      <c r="P229">
        <f>_xlfn.XLOOKUP(Per_Pupil_Spending_1[[#This Row],[School Name]],Science_New[School Name],Science_New[Percentage of Students at Achievement Level],"")</f>
        <v>0.65569999999999995</v>
      </c>
      <c r="Q229">
        <f>IFERROR((Per_Pupil_Spending_1[[#This Row],[ELA Score]]-MIN(Per_Pupil_Spending_1[ELA Score]))/(MAX(Per_Pupil_Spending_1[ELA Score])-MIN(Per_Pupil_Spending_1[ELA Score])),-1)</f>
        <v>0.229568231906358</v>
      </c>
      <c r="R229">
        <f>IFERROR((Per_Pupil_Spending_1[[#This Row],[Math Score]]-MIN(Per_Pupil_Spending_1[Math Score]))/(MAX(Per_Pupil_Spending_1[Math Score])-MIN(Per_Pupil_Spending_1[Math Score])),-1)</f>
        <v>0.21392869597971267</v>
      </c>
      <c r="S229">
        <f>IFERROR((Per_Pupil_Spending_1[[#This Row],[Science Score]]-MIN(Per_Pupil_Spending_1[Science Score]))/(MAX(Per_Pupil_Spending_1[Science Score])-MIN(Per_Pupil_Spending_1[Science Score])),-1)</f>
        <v>0.2152180195489356</v>
      </c>
      <c r="T229" s="63">
        <f>IFERROR(Per_Pupil_Spending_1[[#This Row],[Amount]]/(1-Per_Pupil_Spending_1[[#This Row],[Percent Below Achievement ELA]]),"")</f>
        <v>32483.099589176938</v>
      </c>
      <c r="U229" s="63">
        <f>IFERROR(Per_Pupil_Spending_1[[#This Row],[Amount]]/(1-Per_Pupil_Spending_1[[#This Row],[Percent Below Achievement Math]]),"")</f>
        <v>62140.433604336045</v>
      </c>
      <c r="V229" s="63">
        <f>IFERROR(Per_Pupil_Spending_1[[#This Row],[Amount]]/(1-Per_Pupil_Spending_1[[#This Row],[Percent Below Achievement Science]]),"")</f>
        <v>66598.373511472542</v>
      </c>
      <c r="W229" s="63" t="b">
        <f>Per_Pupil_Spending_1[[#This Row],[ELA Score Normalized]]=-1</f>
        <v>0</v>
      </c>
      <c r="X229" s="63" t="b">
        <f>Per_Pupil_Spending_1[[#This Row],[Math Score Normalized]]=-1</f>
        <v>0</v>
      </c>
      <c r="Y229" s="63" t="b">
        <f>Per_Pupil_Spending_1[[#This Row],[Science Score Normalized]]=-1</f>
        <v>0</v>
      </c>
    </row>
    <row r="230" spans="1:25" hidden="1">
      <c r="A230" t="s">
        <v>570</v>
      </c>
      <c r="B230">
        <v>1452</v>
      </c>
      <c r="C230" t="s">
        <v>950</v>
      </c>
      <c r="D230">
        <v>2013</v>
      </c>
      <c r="E230" t="s">
        <v>54</v>
      </c>
      <c r="F230" t="s">
        <v>1680</v>
      </c>
      <c r="G230" t="s">
        <v>1680</v>
      </c>
      <c r="H230" t="s">
        <v>596</v>
      </c>
      <c r="I230">
        <v>27206.67</v>
      </c>
      <c r="J230">
        <v>30229.87</v>
      </c>
      <c r="K230">
        <v>20134.14</v>
      </c>
      <c r="L230" t="str">
        <f>_xlfn.XLOOKUP(Per_Pupil_Spending_1[[#This Row],[School Name]],Maine_Schools[School Name],Maine_Schools[Comparison School Type], "Error")</f>
        <v>Non Charter</v>
      </c>
      <c r="M230" t="str">
        <f>_xlfn.XLOOKUP(Per_Pupil_Spending_1[[#This Row],[School Name]],Maine_Schools[School Name],Maine_Schools[Comparison Grade Span], "Error")</f>
        <v>PK-05</v>
      </c>
      <c r="N230">
        <f>_xlfn.XLOOKUP(Per_Pupil_Spending_1[[#This Row],[School Name]],ELA_New[School Name],ELA_New[Percentage of Students at Achievement Level],"")</f>
        <v>0.28089999999999998</v>
      </c>
      <c r="O230">
        <f>_xlfn.XLOOKUP(Per_Pupil_Spending_1[[#This Row],[School Name]],Math_New[School Name],Math_New[Percentage of Students at Achievement Level],"")</f>
        <v>0.70789999999999997</v>
      </c>
      <c r="P230">
        <f>_xlfn.XLOOKUP(Per_Pupil_Spending_1[[#This Row],[School Name]],Science_New[School Name],Science_New[Percentage of Students at Achievement Level],"")</f>
        <v>0.71430000000000005</v>
      </c>
      <c r="Q230">
        <f>IFERROR((Per_Pupil_Spending_1[[#This Row],[ELA Score]]-MIN(Per_Pupil_Spending_1[ELA Score]))/(MAX(Per_Pupil_Spending_1[ELA Score])-MIN(Per_Pupil_Spending_1[ELA Score])),-1)</f>
        <v>0.26738708454111015</v>
      </c>
      <c r="R230">
        <f>IFERROR((Per_Pupil_Spending_1[[#This Row],[Math Score]]-MIN(Per_Pupil_Spending_1[Math Score]))/(MAX(Per_Pupil_Spending_1[Math Score])-MIN(Per_Pupil_Spending_1[Math Score])),-1)</f>
        <v>0.32065542838200534</v>
      </c>
      <c r="S230">
        <f>IFERROR((Per_Pupil_Spending_1[[#This Row],[Science Score]]-MIN(Per_Pupil_Spending_1[Science Score]))/(MAX(Per_Pupil_Spending_1[Science Score])-MIN(Per_Pupil_Spending_1[Science Score])),-1)</f>
        <v>0.30773731226961282</v>
      </c>
      <c r="T230" s="63">
        <f>IFERROR(Per_Pupil_Spending_1[[#This Row],[Amount]]/(1-Per_Pupil_Spending_1[[#This Row],[Percent Below Achievement ELA]]),"")</f>
        <v>37834.334584897784</v>
      </c>
      <c r="U230" s="63">
        <f>IFERROR(Per_Pupil_Spending_1[[#This Row],[Amount]]/(1-Per_Pupil_Spending_1[[#This Row],[Percent Below Achievement Math]]),"")</f>
        <v>93141.629578911321</v>
      </c>
      <c r="V230" s="63">
        <f>IFERROR(Per_Pupil_Spending_1[[#This Row],[Amount]]/(1-Per_Pupil_Spending_1[[#This Row],[Percent Below Achievement Science]]),"")</f>
        <v>95228.106405320272</v>
      </c>
      <c r="W230" s="63" t="b">
        <f>Per_Pupil_Spending_1[[#This Row],[ELA Score Normalized]]=-1</f>
        <v>0</v>
      </c>
      <c r="X230" s="63" t="b">
        <f>Per_Pupil_Spending_1[[#This Row],[Math Score Normalized]]=-1</f>
        <v>0</v>
      </c>
      <c r="Y230" s="63" t="b">
        <f>Per_Pupil_Spending_1[[#This Row],[Science Score Normalized]]=-1</f>
        <v>0</v>
      </c>
    </row>
    <row r="231" spans="1:25" hidden="1">
      <c r="A231" t="s">
        <v>570</v>
      </c>
      <c r="B231">
        <v>1452</v>
      </c>
      <c r="C231" t="s">
        <v>950</v>
      </c>
      <c r="D231">
        <v>834</v>
      </c>
      <c r="E231" t="s">
        <v>248</v>
      </c>
      <c r="F231" t="s">
        <v>1680</v>
      </c>
      <c r="G231" t="s">
        <v>1680</v>
      </c>
      <c r="H231" t="s">
        <v>596</v>
      </c>
      <c r="I231">
        <v>30471.200000000001</v>
      </c>
      <c r="J231">
        <v>30229.87</v>
      </c>
      <c r="K231">
        <v>20134.14</v>
      </c>
      <c r="L231" t="str">
        <f>_xlfn.XLOOKUP(Per_Pupil_Spending_1[[#This Row],[School Name]],Maine_Schools[School Name],Maine_Schools[Comparison School Type], "Error")</f>
        <v>Non Charter</v>
      </c>
      <c r="M231" t="str">
        <f>_xlfn.XLOOKUP(Per_Pupil_Spending_1[[#This Row],[School Name]],Maine_Schools[School Name],Maine_Schools[Comparison Grade Span], "Error")</f>
        <v>KG-05</v>
      </c>
      <c r="N231">
        <f>_xlfn.XLOOKUP(Per_Pupil_Spending_1[[#This Row],[School Name]],ELA_New[School Name],ELA_New[Percentage of Students at Achievement Level],"")</f>
        <v>0.38890000000000002</v>
      </c>
      <c r="O231">
        <f>_xlfn.XLOOKUP(Per_Pupil_Spending_1[[#This Row],[School Name]],Math_New[School Name],Math_New[Percentage of Students at Achievement Level],"")</f>
        <v>0.72219999999999995</v>
      </c>
      <c r="P231" t="str">
        <f>_xlfn.XLOOKUP(Per_Pupil_Spending_1[[#This Row],[School Name]],Science_New[School Name],Science_New[Percentage of Students at Achievement Level],"")</f>
        <v/>
      </c>
      <c r="Q231">
        <f>IFERROR((Per_Pupil_Spending_1[[#This Row],[ELA Score]]-MIN(Per_Pupil_Spending_1[ELA Score]))/(MAX(Per_Pupil_Spending_1[ELA Score])-MIN(Per_Pupil_Spending_1[ELA Score])),-1)</f>
        <v>0.35239651086777857</v>
      </c>
      <c r="R231">
        <f>IFERROR((Per_Pupil_Spending_1[[#This Row],[Math Score]]-MIN(Per_Pupil_Spending_1[Math Score]))/(MAX(Per_Pupil_Spending_1[Math Score])-MIN(Per_Pupil_Spending_1[Math Score])),-1)</f>
        <v>0.37761747231610243</v>
      </c>
      <c r="S231">
        <f>IFERROR((Per_Pupil_Spending_1[[#This Row],[Science Score]]-MIN(Per_Pupil_Spending_1[Science Score]))/(MAX(Per_Pupil_Spending_1[Science Score])-MIN(Per_Pupil_Spending_1[Science Score])),-1)</f>
        <v>-1</v>
      </c>
      <c r="T231" s="63">
        <f>IFERROR(Per_Pupil_Spending_1[[#This Row],[Amount]]/(1-Per_Pupil_Spending_1[[#This Row],[Percent Below Achievement ELA]]),"")</f>
        <v>49862.870234004258</v>
      </c>
      <c r="U231" s="63">
        <f>IFERROR(Per_Pupil_Spending_1[[#This Row],[Amount]]/(1-Per_Pupil_Spending_1[[#This Row],[Percent Below Achievement Math]]),"")</f>
        <v>109687.54499640028</v>
      </c>
      <c r="V231" s="63" t="str">
        <f>IFERROR(Per_Pupil_Spending_1[[#This Row],[Amount]]/(1-Per_Pupil_Spending_1[[#This Row],[Percent Below Achievement Science]]),"")</f>
        <v/>
      </c>
      <c r="W231" s="63" t="b">
        <f>Per_Pupil_Spending_1[[#This Row],[ELA Score Normalized]]=-1</f>
        <v>0</v>
      </c>
      <c r="X231" s="63" t="b">
        <f>Per_Pupil_Spending_1[[#This Row],[Math Score Normalized]]=-1</f>
        <v>0</v>
      </c>
      <c r="Y231" s="63" t="b">
        <f>Per_Pupil_Spending_1[[#This Row],[Science Score Normalized]]=-1</f>
        <v>1</v>
      </c>
    </row>
    <row r="232" spans="1:25" hidden="1">
      <c r="A232" t="s">
        <v>570</v>
      </c>
      <c r="B232">
        <v>1452</v>
      </c>
      <c r="C232" t="s">
        <v>950</v>
      </c>
      <c r="D232">
        <v>1768</v>
      </c>
      <c r="E232" t="s">
        <v>91</v>
      </c>
      <c r="F232" t="s">
        <v>1680</v>
      </c>
      <c r="G232" t="s">
        <v>1680</v>
      </c>
      <c r="H232" t="s">
        <v>596</v>
      </c>
      <c r="I232">
        <v>28680.52</v>
      </c>
      <c r="J232">
        <v>30229.87</v>
      </c>
      <c r="K232">
        <v>20134.14</v>
      </c>
      <c r="L232" t="str">
        <f>_xlfn.XLOOKUP(Per_Pupil_Spending_1[[#This Row],[School Name]],Maine_Schools[School Name],Maine_Schools[Comparison School Type], "Error")</f>
        <v>Non Charter</v>
      </c>
      <c r="M232" t="str">
        <f>_xlfn.XLOOKUP(Per_Pupil_Spending_1[[#This Row],[School Name]],Maine_Schools[School Name],Maine_Schools[Comparison Grade Span], "Error")</f>
        <v>09-12</v>
      </c>
      <c r="N232">
        <f>_xlfn.XLOOKUP(Per_Pupil_Spending_1[[#This Row],[School Name]],ELA_New[School Name],ELA_New[Percentage of Students at Achievement Level],"")</f>
        <v>0.31069999999999998</v>
      </c>
      <c r="O232">
        <f>_xlfn.XLOOKUP(Per_Pupil_Spending_1[[#This Row],[School Name]],Math_New[School Name],Math_New[Percentage of Students at Achievement Level],"")</f>
        <v>0.35920000000000002</v>
      </c>
      <c r="P232">
        <f>_xlfn.XLOOKUP(Per_Pupil_Spending_1[[#This Row],[School Name]],Science_New[School Name],Science_New[Percentage of Students at Achievement Level],"")</f>
        <v>0.80730000000000002</v>
      </c>
      <c r="Q232">
        <f>IFERROR((Per_Pupil_Spending_1[[#This Row],[ELA Score]]-MIN(Per_Pupil_Spending_1[ELA Score]))/(MAX(Per_Pupil_Spending_1[ELA Score])-MIN(Per_Pupil_Spending_1[ELA Score])),-1)</f>
        <v>0.29405804693747445</v>
      </c>
      <c r="R232">
        <f>IFERROR((Per_Pupil_Spending_1[[#This Row],[Math Score]]-MIN(Per_Pupil_Spending_1[Math Score]))/(MAX(Per_Pupil_Spending_1[Math Score])-MIN(Per_Pupil_Spending_1[Math Score])),-1)</f>
        <v>0.1540846167971352</v>
      </c>
      <c r="S232">
        <f>IFERROR((Per_Pupil_Spending_1[[#This Row],[Science Score]]-MIN(Per_Pupil_Spending_1[Science Score]))/(MAX(Per_Pupil_Spending_1[Science Score])-MIN(Per_Pupil_Spending_1[Science Score])),-1)</f>
        <v>0.48097257578378044</v>
      </c>
      <c r="T232" s="63">
        <f>IFERROR(Per_Pupil_Spending_1[[#This Row],[Amount]]/(1-Per_Pupil_Spending_1[[#This Row],[Percent Below Achievement ELA]]),"")</f>
        <v>41608.182213840126</v>
      </c>
      <c r="U232" s="63">
        <f>IFERROR(Per_Pupil_Spending_1[[#This Row],[Amount]]/(1-Per_Pupil_Spending_1[[#This Row],[Percent Below Achievement Math]]),"")</f>
        <v>44757.365792759047</v>
      </c>
      <c r="V232" s="63">
        <f>IFERROR(Per_Pupil_Spending_1[[#This Row],[Amount]]/(1-Per_Pupil_Spending_1[[#This Row],[Percent Below Achievement Science]]),"")</f>
        <v>148835.08043591076</v>
      </c>
      <c r="W232" s="63" t="b">
        <f>Per_Pupil_Spending_1[[#This Row],[ELA Score Normalized]]=-1</f>
        <v>0</v>
      </c>
      <c r="X232" s="63" t="b">
        <f>Per_Pupil_Spending_1[[#This Row],[Math Score Normalized]]=-1</f>
        <v>0</v>
      </c>
      <c r="Y232" s="63" t="b">
        <f>Per_Pupil_Spending_1[[#This Row],[Science Score Normalized]]=-1</f>
        <v>0</v>
      </c>
    </row>
    <row r="233" spans="1:25" hidden="1">
      <c r="A233" t="s">
        <v>570</v>
      </c>
      <c r="B233">
        <v>1452</v>
      </c>
      <c r="C233" t="s">
        <v>950</v>
      </c>
      <c r="D233">
        <v>1767</v>
      </c>
      <c r="E233" t="s">
        <v>150</v>
      </c>
      <c r="F233" t="s">
        <v>1680</v>
      </c>
      <c r="G233" t="s">
        <v>1680</v>
      </c>
      <c r="H233" t="s">
        <v>596</v>
      </c>
      <c r="I233">
        <v>31622</v>
      </c>
      <c r="J233">
        <v>30229.87</v>
      </c>
      <c r="K233">
        <v>20134.14</v>
      </c>
      <c r="L233" t="str">
        <f>_xlfn.XLOOKUP(Per_Pupil_Spending_1[[#This Row],[School Name]],Maine_Schools[School Name],Maine_Schools[Comparison School Type], "Error")</f>
        <v>Non Charter</v>
      </c>
      <c r="M233" t="str">
        <f>_xlfn.XLOOKUP(Per_Pupil_Spending_1[[#This Row],[School Name]],Maine_Schools[School Name],Maine_Schools[Comparison Grade Span], "Error")</f>
        <v>06-08</v>
      </c>
      <c r="N233">
        <f>_xlfn.XLOOKUP(Per_Pupil_Spending_1[[#This Row],[School Name]],ELA_New[School Name],ELA_New[Percentage of Students at Achievement Level],"")</f>
        <v>0.38569999999999999</v>
      </c>
      <c r="O233">
        <f>_xlfn.XLOOKUP(Per_Pupil_Spending_1[[#This Row],[School Name]],Math_New[School Name],Math_New[Percentage of Students at Achievement Level],"")</f>
        <v>0.34389999999999998</v>
      </c>
      <c r="P233">
        <f>_xlfn.XLOOKUP(Per_Pupil_Spending_1[[#This Row],[School Name]],Science_New[School Name],Science_New[Percentage of Students at Achievement Level],"")</f>
        <v>0.57289999999999996</v>
      </c>
      <c r="Q233">
        <f>IFERROR((Per_Pupil_Spending_1[[#This Row],[ELA Score]]-MIN(Per_Pupil_Spending_1[ELA Score]))/(MAX(Per_Pupil_Spending_1[ELA Score])-MIN(Per_Pupil_Spending_1[ELA Score])),-1)</f>
        <v>0.36380037699517831</v>
      </c>
      <c r="R233">
        <f>IFERROR((Per_Pupil_Spending_1[[#This Row],[Math Score]]-MIN(Per_Pupil_Spending_1[Math Score]))/(MAX(Per_Pupil_Spending_1[Math Score])-MIN(Per_Pupil_Spending_1[Math Score])),-1)</f>
        <v>0.1659258538237047</v>
      </c>
      <c r="S233">
        <f>IFERROR((Per_Pupil_Spending_1[[#This Row],[Science Score]]-MIN(Per_Pupil_Spending_1[Science Score]))/(MAX(Per_Pupil_Spending_1[Science Score])-MIN(Per_Pupil_Spending_1[Science Score])),-1)</f>
        <v>0.23926257409902568</v>
      </c>
      <c r="T233" s="63">
        <f>IFERROR(Per_Pupil_Spending_1[[#This Row],[Amount]]/(1-Per_Pupil_Spending_1[[#This Row],[Percent Below Achievement ELA]]),"")</f>
        <v>51476.477291225783</v>
      </c>
      <c r="U233" s="63">
        <f>IFERROR(Per_Pupil_Spending_1[[#This Row],[Amount]]/(1-Per_Pupil_Spending_1[[#This Row],[Percent Below Achievement Math]]),"")</f>
        <v>48196.921201036428</v>
      </c>
      <c r="V233" s="63">
        <f>IFERROR(Per_Pupil_Spending_1[[#This Row],[Amount]]/(1-Per_Pupil_Spending_1[[#This Row],[Percent Below Achievement Science]]),"")</f>
        <v>74038.866775930685</v>
      </c>
      <c r="W233" s="63" t="b">
        <f>Per_Pupil_Spending_1[[#This Row],[ELA Score Normalized]]=-1</f>
        <v>0</v>
      </c>
      <c r="X233" s="63" t="b">
        <f>Per_Pupil_Spending_1[[#This Row],[Math Score Normalized]]=-1</f>
        <v>0</v>
      </c>
      <c r="Y233" s="63" t="b">
        <f>Per_Pupil_Spending_1[[#This Row],[Science Score Normalized]]=-1</f>
        <v>0</v>
      </c>
    </row>
    <row r="234" spans="1:25" hidden="1">
      <c r="A234" t="s">
        <v>570</v>
      </c>
      <c r="B234">
        <v>1452</v>
      </c>
      <c r="C234" t="s">
        <v>950</v>
      </c>
      <c r="D234">
        <v>583</v>
      </c>
      <c r="E234" t="s">
        <v>447</v>
      </c>
      <c r="F234" t="s">
        <v>1680</v>
      </c>
      <c r="G234" t="s">
        <v>1680</v>
      </c>
      <c r="H234" t="s">
        <v>596</v>
      </c>
      <c r="I234">
        <v>31698.67</v>
      </c>
      <c r="J234">
        <v>30229.87</v>
      </c>
      <c r="K234">
        <v>20134.14</v>
      </c>
      <c r="L234" t="str">
        <f>_xlfn.XLOOKUP(Per_Pupil_Spending_1[[#This Row],[School Name]],Maine_Schools[School Name],Maine_Schools[Comparison School Type], "Error")</f>
        <v>Non Charter</v>
      </c>
      <c r="M234" t="str">
        <f>_xlfn.XLOOKUP(Per_Pupil_Spending_1[[#This Row],[School Name]],Maine_Schools[School Name],Maine_Schools[Comparison Grade Span], "Error")</f>
        <v>PK-05</v>
      </c>
      <c r="N234">
        <f>_xlfn.XLOOKUP(Per_Pupil_Spending_1[[#This Row],[School Name]],ELA_New[School Name],ELA_New[Percentage of Students at Achievement Level],"")</f>
        <v>0.3387</v>
      </c>
      <c r="O234">
        <f>_xlfn.XLOOKUP(Per_Pupil_Spending_1[[#This Row],[School Name]],Math_New[School Name],Math_New[Percentage of Students at Achievement Level],"")</f>
        <v>0.55559999999999998</v>
      </c>
      <c r="P234">
        <f>_xlfn.XLOOKUP(Per_Pupil_Spending_1[[#This Row],[School Name]],Science_New[School Name],Science_New[Percentage of Students at Achievement Level],"")</f>
        <v>0.8</v>
      </c>
      <c r="Q234">
        <f>IFERROR((Per_Pupil_Spending_1[[#This Row],[ELA Score]]-MIN(Per_Pupil_Spending_1[ELA Score]))/(MAX(Per_Pupil_Spending_1[ELA Score])-MIN(Per_Pupil_Spending_1[ELA Score])),-1)</f>
        <v>0.33876368134826967</v>
      </c>
      <c r="R234">
        <f>IFERROR((Per_Pupil_Spending_1[[#This Row],[Math Score]]-MIN(Per_Pupil_Spending_1[Math Score]))/(MAX(Per_Pupil_Spending_1[Math Score])-MIN(Per_Pupil_Spending_1[Math Score])),-1)</f>
        <v>0.24556233532726635</v>
      </c>
      <c r="S234">
        <f>IFERROR((Per_Pupil_Spending_1[[#This Row],[Science Score]]-MIN(Per_Pupil_Spending_1[Science Score]))/(MAX(Per_Pupil_Spending_1[Science Score])-MIN(Per_Pupil_Spending_1[Science Score])),-1)</f>
        <v>0.51218405345590379</v>
      </c>
      <c r="T234" s="63">
        <f>IFERROR(Per_Pupil_Spending_1[[#This Row],[Amount]]/(1-Per_Pupil_Spending_1[[#This Row],[Percent Below Achievement ELA]]),"")</f>
        <v>47933.872675034021</v>
      </c>
      <c r="U234" s="63">
        <f>IFERROR(Per_Pupil_Spending_1[[#This Row],[Amount]]/(1-Per_Pupil_Spending_1[[#This Row],[Percent Below Achievement Math]]),"")</f>
        <v>71329.140414041394</v>
      </c>
      <c r="V234" s="63">
        <f>IFERROR(Per_Pupil_Spending_1[[#This Row],[Amount]]/(1-Per_Pupil_Spending_1[[#This Row],[Percent Below Achievement Science]]),"")</f>
        <v>158493.35000000003</v>
      </c>
      <c r="W234" s="63" t="b">
        <f>Per_Pupil_Spending_1[[#This Row],[ELA Score Normalized]]=-1</f>
        <v>0</v>
      </c>
      <c r="X234" s="63" t="b">
        <f>Per_Pupil_Spending_1[[#This Row],[Math Score Normalized]]=-1</f>
        <v>0</v>
      </c>
      <c r="Y234" s="63" t="b">
        <f>Per_Pupil_Spending_1[[#This Row],[Science Score Normalized]]=-1</f>
        <v>0</v>
      </c>
    </row>
    <row r="235" spans="1:25" hidden="1">
      <c r="A235" t="s">
        <v>570</v>
      </c>
      <c r="B235">
        <v>1452</v>
      </c>
      <c r="C235" t="s">
        <v>950</v>
      </c>
      <c r="D235">
        <v>838</v>
      </c>
      <c r="E235" t="s">
        <v>454</v>
      </c>
      <c r="F235" t="s">
        <v>1680</v>
      </c>
      <c r="G235" t="s">
        <v>1680</v>
      </c>
      <c r="H235" t="s">
        <v>596</v>
      </c>
      <c r="I235">
        <v>33028.959999999999</v>
      </c>
      <c r="J235">
        <v>30229.87</v>
      </c>
      <c r="K235">
        <v>20134.14</v>
      </c>
      <c r="L235" t="str">
        <f>_xlfn.XLOOKUP(Per_Pupil_Spending_1[[#This Row],[School Name]],Maine_Schools[School Name],Maine_Schools[Comparison School Type], "Error")</f>
        <v>Non Charter</v>
      </c>
      <c r="M235" t="str">
        <f>_xlfn.XLOOKUP(Per_Pupil_Spending_1[[#This Row],[School Name]],Maine_Schools[School Name],Maine_Schools[Comparison Grade Span], "Error")</f>
        <v>KG-05</v>
      </c>
      <c r="N235">
        <f>_xlfn.XLOOKUP(Per_Pupil_Spending_1[[#This Row],[School Name]],ELA_New[School Name],ELA_New[Percentage of Students at Achievement Level],"")</f>
        <v>0.27160000000000001</v>
      </c>
      <c r="O235">
        <f>_xlfn.XLOOKUP(Per_Pupil_Spending_1[[#This Row],[School Name]],Math_New[School Name],Math_New[Percentage of Students at Achievement Level],"")</f>
        <v>0.78049999999999997</v>
      </c>
      <c r="P235">
        <f>_xlfn.XLOOKUP(Per_Pupil_Spending_1[[#This Row],[School Name]],Science_New[School Name],Science_New[Percentage of Students at Achievement Level],"")</f>
        <v>0.67859999999999998</v>
      </c>
      <c r="Q235">
        <f>IFERROR((Per_Pupil_Spending_1[[#This Row],[ELA Score]]-MIN(Per_Pupil_Spending_1[ELA Score]))/(MAX(Per_Pupil_Spending_1[ELA Score])-MIN(Per_Pupil_Spending_1[ELA Score])),-1)</f>
        <v>0.32046402839410199</v>
      </c>
      <c r="R235">
        <f>IFERROR((Per_Pupil_Spending_1[[#This Row],[Math Score]]-MIN(Per_Pupil_Spending_1[Math Score]))/(MAX(Per_Pupil_Spending_1[Math Score])-MIN(Per_Pupil_Spending_1[Math Score])),-1)</f>
        <v>0.51803027173106286</v>
      </c>
      <c r="S235">
        <f>IFERROR((Per_Pupil_Spending_1[[#This Row],[Science Score]]-MIN(Per_Pupil_Spending_1[Science Score]))/(MAX(Per_Pupil_Spending_1[Science Score])-MIN(Per_Pupil_Spending_1[Science Score])),-1)</f>
        <v>0.332096298076274</v>
      </c>
      <c r="T235" s="63">
        <f>IFERROR(Per_Pupil_Spending_1[[#This Row],[Amount]]/(1-Per_Pupil_Spending_1[[#This Row],[Percent Below Achievement ELA]]),"")</f>
        <v>45344.53596924767</v>
      </c>
      <c r="U235" s="63">
        <f>IFERROR(Per_Pupil_Spending_1[[#This Row],[Amount]]/(1-Per_Pupil_Spending_1[[#This Row],[Percent Below Achievement Math]]),"")</f>
        <v>150473.62186788153</v>
      </c>
      <c r="V235" s="63">
        <f>IFERROR(Per_Pupil_Spending_1[[#This Row],[Amount]]/(1-Per_Pupil_Spending_1[[#This Row],[Percent Below Achievement Science]]),"")</f>
        <v>102765.89919103919</v>
      </c>
      <c r="W235" s="63" t="b">
        <f>Per_Pupil_Spending_1[[#This Row],[ELA Score Normalized]]=-1</f>
        <v>0</v>
      </c>
      <c r="X235" s="63" t="b">
        <f>Per_Pupil_Spending_1[[#This Row],[Math Score Normalized]]=-1</f>
        <v>0</v>
      </c>
      <c r="Y235" s="63" t="b">
        <f>Per_Pupil_Spending_1[[#This Row],[Science Score Normalized]]=-1</f>
        <v>0</v>
      </c>
    </row>
    <row r="236" spans="1:25" hidden="1">
      <c r="A236" t="s">
        <v>570</v>
      </c>
      <c r="B236">
        <v>1455</v>
      </c>
      <c r="C236" t="s">
        <v>955</v>
      </c>
      <c r="D236">
        <v>395</v>
      </c>
      <c r="E236" t="s">
        <v>312</v>
      </c>
      <c r="F236" t="s">
        <v>1680</v>
      </c>
      <c r="G236" t="s">
        <v>1680</v>
      </c>
      <c r="H236" t="s">
        <v>596</v>
      </c>
      <c r="I236">
        <v>25194.41</v>
      </c>
      <c r="J236">
        <v>21748.44</v>
      </c>
      <c r="K236">
        <v>20134.14</v>
      </c>
      <c r="L236" t="str">
        <f>_xlfn.XLOOKUP(Per_Pupil_Spending_1[[#This Row],[School Name]],Maine_Schools[School Name],Maine_Schools[Comparison School Type], "Error")</f>
        <v>Non Charter</v>
      </c>
      <c r="M236" t="str">
        <f>_xlfn.XLOOKUP(Per_Pupil_Spending_1[[#This Row],[School Name]],Maine_Schools[School Name],Maine_Schools[Comparison Grade Span], "Error")</f>
        <v>05-08</v>
      </c>
      <c r="N236">
        <f>_xlfn.XLOOKUP(Per_Pupil_Spending_1[[#This Row],[School Name]],ELA_New[School Name],ELA_New[Percentage of Students at Achievement Level],"")</f>
        <v>0.21790000000000001</v>
      </c>
      <c r="O236">
        <f>_xlfn.XLOOKUP(Per_Pupil_Spending_1[[#This Row],[School Name]],Math_New[School Name],Math_New[Percentage of Students at Achievement Level],"")</f>
        <v>0.4556</v>
      </c>
      <c r="P236">
        <f>_xlfn.XLOOKUP(Per_Pupil_Spending_1[[#This Row],[School Name]],Science_New[School Name],Science_New[Percentage of Students at Achievement Level],"")</f>
        <v>0.58819999999999995</v>
      </c>
      <c r="Q236">
        <f>IFERROR((Per_Pupil_Spending_1[[#This Row],[ELA Score]]-MIN(Per_Pupil_Spending_1[ELA Score]))/(MAX(Per_Pupil_Spending_1[ELA Score])-MIN(Per_Pupil_Spending_1[ELA Score])),-1)</f>
        <v>0.22766498049144582</v>
      </c>
      <c r="R236">
        <f>IFERROR((Per_Pupil_Spending_1[[#This Row],[Math Score]]-MIN(Per_Pupil_Spending_1[Math Score]))/(MAX(Per_Pupil_Spending_1[Math Score])-MIN(Per_Pupil_Spending_1[Math Score])),-1)</f>
        <v>0.15932386765875853</v>
      </c>
      <c r="S236">
        <f>IFERROR((Per_Pupil_Spending_1[[#This Row],[Science Score]]-MIN(Per_Pupil_Spending_1[Science Score]))/(MAX(Per_Pupil_Spending_1[Science Score])-MIN(Per_Pupil_Spending_1[Science Score])),-1)</f>
        <v>0.19771192205945359</v>
      </c>
      <c r="T236" s="63">
        <f>IFERROR(Per_Pupil_Spending_1[[#This Row],[Amount]]/(1-Per_Pupil_Spending_1[[#This Row],[Percent Below Achievement ELA]]),"")</f>
        <v>32213.796189745557</v>
      </c>
      <c r="U236" s="63">
        <f>IFERROR(Per_Pupil_Spending_1[[#This Row],[Amount]]/(1-Per_Pupil_Spending_1[[#This Row],[Percent Below Achievement Math]]),"")</f>
        <v>46279.224834680383</v>
      </c>
      <c r="V236" s="63">
        <f>IFERROR(Per_Pupil_Spending_1[[#This Row],[Amount]]/(1-Per_Pupil_Spending_1[[#This Row],[Percent Below Achievement Science]]),"")</f>
        <v>61181.180184555604</v>
      </c>
      <c r="W236" s="63" t="b">
        <f>Per_Pupil_Spending_1[[#This Row],[ELA Score Normalized]]=-1</f>
        <v>0</v>
      </c>
      <c r="X236" s="63" t="b">
        <f>Per_Pupil_Spending_1[[#This Row],[Math Score Normalized]]=-1</f>
        <v>0</v>
      </c>
      <c r="Y236" s="63" t="b">
        <f>Per_Pupil_Spending_1[[#This Row],[Science Score Normalized]]=-1</f>
        <v>0</v>
      </c>
    </row>
    <row r="237" spans="1:25" hidden="1">
      <c r="A237" t="s">
        <v>570</v>
      </c>
      <c r="B237">
        <v>1455</v>
      </c>
      <c r="C237" t="s">
        <v>955</v>
      </c>
      <c r="D237">
        <v>512</v>
      </c>
      <c r="E237" t="s">
        <v>480</v>
      </c>
      <c r="F237" t="s">
        <v>1680</v>
      </c>
      <c r="G237" t="s">
        <v>1680</v>
      </c>
      <c r="H237" t="s">
        <v>596</v>
      </c>
      <c r="I237">
        <v>21484.97</v>
      </c>
      <c r="J237">
        <v>21748.44</v>
      </c>
      <c r="K237">
        <v>20134.14</v>
      </c>
      <c r="L237" t="str">
        <f>_xlfn.XLOOKUP(Per_Pupil_Spending_1[[#This Row],[School Name]],Maine_Schools[School Name],Maine_Schools[Comparison School Type], "Error")</f>
        <v>Non Charter</v>
      </c>
      <c r="M237" t="str">
        <f>_xlfn.XLOOKUP(Per_Pupil_Spending_1[[#This Row],[School Name]],Maine_Schools[School Name],Maine_Schools[Comparison Grade Span], "Error")</f>
        <v>04-05</v>
      </c>
      <c r="N237">
        <f>_xlfn.XLOOKUP(Per_Pupil_Spending_1[[#This Row],[School Name]],ELA_New[School Name],ELA_New[Percentage of Students at Achievement Level],"")</f>
        <v>0.26519999999999999</v>
      </c>
      <c r="O237">
        <f>_xlfn.XLOOKUP(Per_Pupil_Spending_1[[#This Row],[School Name]],Math_New[School Name],Math_New[Percentage of Students at Achievement Level],"")</f>
        <v>0.54769999999999996</v>
      </c>
      <c r="P237">
        <f>_xlfn.XLOOKUP(Per_Pupil_Spending_1[[#This Row],[School Name]],Science_New[School Name],Science_New[Percentage of Students at Achievement Level],"")</f>
        <v>0.70240000000000002</v>
      </c>
      <c r="Q237">
        <f>IFERROR((Per_Pupil_Spending_1[[#This Row],[ELA Score]]-MIN(Per_Pupil_Spending_1[ELA Score]))/(MAX(Per_Pupil_Spending_1[ELA Score])-MIN(Per_Pupil_Spending_1[ELA Score])),-1)</f>
        <v>0.20664263434828464</v>
      </c>
      <c r="R237">
        <f>IFERROR((Per_Pupil_Spending_1[[#This Row],[Math Score]]-MIN(Per_Pupil_Spending_1[Math Score]))/(MAX(Per_Pupil_Spending_1[Math Score])-MIN(Per_Pupil_Spending_1[Math Score])),-1)</f>
        <v>0.16353206784955104</v>
      </c>
      <c r="S237">
        <f>IFERROR((Per_Pupil_Spending_1[[#This Row],[Science Score]]-MIN(Per_Pupil_Spending_1[Science Score]))/(MAX(Per_Pupil_Spending_1[Science Score])-MIN(Per_Pupil_Spending_1[Science Score])),-1)</f>
        <v>0.23330112477605203</v>
      </c>
      <c r="T237" s="63">
        <f>IFERROR(Per_Pupil_Spending_1[[#This Row],[Amount]]/(1-Per_Pupil_Spending_1[[#This Row],[Percent Below Achievement ELA]]),"")</f>
        <v>29239.207947740884</v>
      </c>
      <c r="U237" s="63">
        <f>IFERROR(Per_Pupil_Spending_1[[#This Row],[Amount]]/(1-Per_Pupil_Spending_1[[#This Row],[Percent Below Achievement Math]]),"")</f>
        <v>47501.591863807203</v>
      </c>
      <c r="V237" s="63">
        <f>IFERROR(Per_Pupil_Spending_1[[#This Row],[Amount]]/(1-Per_Pupil_Spending_1[[#This Row],[Percent Below Achievement Science]]),"")</f>
        <v>72194.119623655919</v>
      </c>
      <c r="W237" s="63" t="b">
        <f>Per_Pupil_Spending_1[[#This Row],[ELA Score Normalized]]=-1</f>
        <v>0</v>
      </c>
      <c r="X237" s="63" t="b">
        <f>Per_Pupil_Spending_1[[#This Row],[Math Score Normalized]]=-1</f>
        <v>0</v>
      </c>
      <c r="Y237" s="63" t="b">
        <f>Per_Pupil_Spending_1[[#This Row],[Science Score Normalized]]=-1</f>
        <v>0</v>
      </c>
    </row>
    <row r="238" spans="1:25" hidden="1">
      <c r="A238" t="s">
        <v>570</v>
      </c>
      <c r="B238">
        <v>1455</v>
      </c>
      <c r="C238" t="s">
        <v>955</v>
      </c>
      <c r="D238">
        <v>396</v>
      </c>
      <c r="E238" t="s">
        <v>428</v>
      </c>
      <c r="F238" t="s">
        <v>1680</v>
      </c>
      <c r="G238" t="s">
        <v>1680</v>
      </c>
      <c r="H238" t="s">
        <v>596</v>
      </c>
      <c r="I238">
        <v>25085.48</v>
      </c>
      <c r="J238">
        <v>21748.44</v>
      </c>
      <c r="K238">
        <v>20134.14</v>
      </c>
      <c r="L238" t="str">
        <f>_xlfn.XLOOKUP(Per_Pupil_Spending_1[[#This Row],[School Name]],Maine_Schools[School Name],Maine_Schools[Comparison School Type], "Error")</f>
        <v>Non Charter</v>
      </c>
      <c r="M238" t="str">
        <f>_xlfn.XLOOKUP(Per_Pupil_Spending_1[[#This Row],[School Name]],Maine_Schools[School Name],Maine_Schools[Comparison Grade Span], "Error")</f>
        <v>PK-04</v>
      </c>
      <c r="N238">
        <f>_xlfn.XLOOKUP(Per_Pupil_Spending_1[[#This Row],[School Name]],ELA_New[School Name],ELA_New[Percentage of Students at Achievement Level],"")</f>
        <v>0.36249999999999999</v>
      </c>
      <c r="O238">
        <f>_xlfn.XLOOKUP(Per_Pupil_Spending_1[[#This Row],[School Name]],Math_New[School Name],Math_New[Percentage of Students at Achievement Level],"")</f>
        <v>0.46250000000000002</v>
      </c>
      <c r="P238" t="str">
        <f>_xlfn.XLOOKUP(Per_Pupil_Spending_1[[#This Row],[School Name]],Science_New[School Name],Science_New[Percentage of Students at Achievement Level],"")</f>
        <v/>
      </c>
      <c r="Q238">
        <f>IFERROR((Per_Pupil_Spending_1[[#This Row],[ELA Score]]-MIN(Per_Pupil_Spending_1[ELA Score]))/(MAX(Per_Pupil_Spending_1[ELA Score])-MIN(Per_Pupil_Spending_1[ELA Score])),-1)</f>
        <v>0.278097158960952</v>
      </c>
      <c r="R238">
        <f>IFERROR((Per_Pupil_Spending_1[[#This Row],[Math Score]]-MIN(Per_Pupil_Spending_1[Math Score]))/(MAX(Per_Pupil_Spending_1[Math Score])-MIN(Per_Pupil_Spending_1[Math Score])),-1)</f>
        <v>0.16067144940420205</v>
      </c>
      <c r="S238">
        <f>IFERROR((Per_Pupil_Spending_1[[#This Row],[Science Score]]-MIN(Per_Pupil_Spending_1[Science Score]))/(MAX(Per_Pupil_Spending_1[Science Score])-MIN(Per_Pupil_Spending_1[Science Score])),-1)</f>
        <v>-1</v>
      </c>
      <c r="T238" s="63">
        <f>IFERROR(Per_Pupil_Spending_1[[#This Row],[Amount]]/(1-Per_Pupil_Spending_1[[#This Row],[Percent Below Achievement ELA]]),"")</f>
        <v>39349.77254901961</v>
      </c>
      <c r="U238" s="63">
        <f>IFERROR(Per_Pupil_Spending_1[[#This Row],[Amount]]/(1-Per_Pupil_Spending_1[[#This Row],[Percent Below Achievement Math]]),"")</f>
        <v>46670.660465116278</v>
      </c>
      <c r="V238" s="63" t="str">
        <f>IFERROR(Per_Pupil_Spending_1[[#This Row],[Amount]]/(1-Per_Pupil_Spending_1[[#This Row],[Percent Below Achievement Science]]),"")</f>
        <v/>
      </c>
      <c r="W238" s="63" t="b">
        <f>Per_Pupil_Spending_1[[#This Row],[ELA Score Normalized]]=-1</f>
        <v>0</v>
      </c>
      <c r="X238" s="63" t="b">
        <f>Per_Pupil_Spending_1[[#This Row],[Math Score Normalized]]=-1</f>
        <v>0</v>
      </c>
      <c r="Y238" s="63" t="b">
        <f>Per_Pupil_Spending_1[[#This Row],[Science Score Normalized]]=-1</f>
        <v>1</v>
      </c>
    </row>
    <row r="239" spans="1:25" hidden="1">
      <c r="A239" t="s">
        <v>570</v>
      </c>
      <c r="B239">
        <v>1455</v>
      </c>
      <c r="C239" t="s">
        <v>955</v>
      </c>
      <c r="D239">
        <v>511</v>
      </c>
      <c r="E239" t="s">
        <v>247</v>
      </c>
      <c r="F239" t="s">
        <v>1680</v>
      </c>
      <c r="G239" t="s">
        <v>1680</v>
      </c>
      <c r="H239" t="s">
        <v>596</v>
      </c>
      <c r="I239">
        <v>21609.06</v>
      </c>
      <c r="J239">
        <v>21748.44</v>
      </c>
      <c r="K239">
        <v>20134.14</v>
      </c>
      <c r="L239" t="str">
        <f>_xlfn.XLOOKUP(Per_Pupil_Spending_1[[#This Row],[School Name]],Maine_Schools[School Name],Maine_Schools[Comparison School Type], "Error")</f>
        <v>Non Charter</v>
      </c>
      <c r="M239" t="str">
        <f>_xlfn.XLOOKUP(Per_Pupil_Spending_1[[#This Row],[School Name]],Maine_Schools[School Name],Maine_Schools[Comparison Grade Span], "Error")</f>
        <v>09-12</v>
      </c>
      <c r="N239">
        <f>_xlfn.XLOOKUP(Per_Pupil_Spending_1[[#This Row],[School Name]],ELA_New[School Name],ELA_New[Percentage of Students at Achievement Level],"")</f>
        <v>0.44440000000000002</v>
      </c>
      <c r="O239">
        <f>_xlfn.XLOOKUP(Per_Pupil_Spending_1[[#This Row],[School Name]],Math_New[School Name],Math_New[Percentage of Students at Achievement Level],"")</f>
        <v>0.30220000000000002</v>
      </c>
      <c r="P239">
        <f>_xlfn.XLOOKUP(Per_Pupil_Spending_1[[#This Row],[School Name]],Science_New[School Name],Science_New[Percentage of Students at Achievement Level],"")</f>
        <v>0.67569999999999997</v>
      </c>
      <c r="Q239">
        <f>IFERROR((Per_Pupil_Spending_1[[#This Row],[ELA Score]]-MIN(Per_Pupil_Spending_1[ELA Score]))/(MAX(Per_Pupil_Spending_1[ELA Score])-MIN(Per_Pupil_Spending_1[ELA Score])),-1)</f>
        <v>0.27487039342855568</v>
      </c>
      <c r="R239">
        <f>IFERROR((Per_Pupil_Spending_1[[#This Row],[Math Score]]-MIN(Per_Pupil_Spending_1[Math Score]))/(MAX(Per_Pupil_Spending_1[Math Score])-MIN(Per_Pupil_Spending_1[Math Score])),-1)</f>
        <v>0.10661042503360856</v>
      </c>
      <c r="S239">
        <f>IFERROR((Per_Pupil_Spending_1[[#This Row],[Science Score]]-MIN(Per_Pupil_Spending_1[Science Score]))/(MAX(Per_Pupil_Spending_1[Science Score])-MIN(Per_Pupil_Spending_1[Science Score])),-1)</f>
        <v>0.21532969961266471</v>
      </c>
      <c r="T239" s="63">
        <f>IFERROR(Per_Pupil_Spending_1[[#This Row],[Amount]]/(1-Per_Pupil_Spending_1[[#This Row],[Percent Below Achievement ELA]]),"")</f>
        <v>38893.196544276463</v>
      </c>
      <c r="U239" s="63">
        <f>IFERROR(Per_Pupil_Spending_1[[#This Row],[Amount]]/(1-Per_Pupil_Spending_1[[#This Row],[Percent Below Achievement Math]]),"")</f>
        <v>30967.411865864149</v>
      </c>
      <c r="V239" s="63">
        <f>IFERROR(Per_Pupil_Spending_1[[#This Row],[Amount]]/(1-Per_Pupil_Spending_1[[#This Row],[Percent Below Achievement Science]]),"")</f>
        <v>66632.932469935244</v>
      </c>
      <c r="W239" s="63" t="b">
        <f>Per_Pupil_Spending_1[[#This Row],[ELA Score Normalized]]=-1</f>
        <v>0</v>
      </c>
      <c r="X239" s="63" t="b">
        <f>Per_Pupil_Spending_1[[#This Row],[Math Score Normalized]]=-1</f>
        <v>0</v>
      </c>
      <c r="Y239" s="63" t="b">
        <f>Per_Pupil_Spending_1[[#This Row],[Science Score Normalized]]=-1</f>
        <v>0</v>
      </c>
    </row>
    <row r="240" spans="1:25" hidden="1">
      <c r="A240" t="s">
        <v>570</v>
      </c>
      <c r="B240">
        <v>1455</v>
      </c>
      <c r="C240" t="s">
        <v>955</v>
      </c>
      <c r="D240">
        <v>513</v>
      </c>
      <c r="E240" t="s">
        <v>470</v>
      </c>
      <c r="F240" t="s">
        <v>1680</v>
      </c>
      <c r="G240" t="s">
        <v>1680</v>
      </c>
      <c r="H240" t="s">
        <v>596</v>
      </c>
      <c r="I240">
        <v>20702.03</v>
      </c>
      <c r="J240">
        <v>21748.44</v>
      </c>
      <c r="K240">
        <v>20134.14</v>
      </c>
      <c r="L240" t="str">
        <f>_xlfn.XLOOKUP(Per_Pupil_Spending_1[[#This Row],[School Name]],Maine_Schools[School Name],Maine_Schools[Comparison School Type], "Error")</f>
        <v>Non Charter</v>
      </c>
      <c r="M240" t="str">
        <f>_xlfn.XLOOKUP(Per_Pupil_Spending_1[[#This Row],[School Name]],Maine_Schools[School Name],Maine_Schools[Comparison Grade Span], "Error")</f>
        <v>06-08</v>
      </c>
      <c r="N240">
        <f>_xlfn.XLOOKUP(Per_Pupil_Spending_1[[#This Row],[School Name]],ELA_New[School Name],ELA_New[Percentage of Students at Achievement Level],"")</f>
        <v>0.37009999999999998</v>
      </c>
      <c r="O240">
        <f>_xlfn.XLOOKUP(Per_Pupil_Spending_1[[#This Row],[School Name]],Math_New[School Name],Math_New[Percentage of Students at Achievement Level],"")</f>
        <v>0.34820000000000001</v>
      </c>
      <c r="P240">
        <f>_xlfn.XLOOKUP(Per_Pupil_Spending_1[[#This Row],[School Name]],Science_New[School Name],Science_New[Percentage of Students at Achievement Level],"")</f>
        <v>0.61960000000000004</v>
      </c>
      <c r="Q240">
        <f>IFERROR((Per_Pupil_Spending_1[[#This Row],[ELA Score]]-MIN(Per_Pupil_Spending_1[ELA Score]))/(MAX(Per_Pupil_Spending_1[ELA Score])-MIN(Per_Pupil_Spending_1[ELA Score])),-1)</f>
        <v>0.23227135367728613</v>
      </c>
      <c r="R240">
        <f>IFERROR((Per_Pupil_Spending_1[[#This Row],[Math Score]]-MIN(Per_Pupil_Spending_1[Math Score]))/(MAX(Per_Pupil_Spending_1[Math Score])-MIN(Per_Pupil_Spending_1[Math Score])),-1)</f>
        <v>0.10934359335942616</v>
      </c>
      <c r="S240">
        <f>IFERROR((Per_Pupil_Spending_1[[#This Row],[Science Score]]-MIN(Per_Pupil_Spending_1[Science Score]))/(MAX(Per_Pupil_Spending_1[Science Score])-MIN(Per_Pupil_Spending_1[Science Score])),-1)</f>
        <v>0.17586824639237281</v>
      </c>
      <c r="T240" s="63">
        <f>IFERROR(Per_Pupil_Spending_1[[#This Row],[Amount]]/(1-Per_Pupil_Spending_1[[#This Row],[Percent Below Achievement ELA]]),"")</f>
        <v>32865.581838387043</v>
      </c>
      <c r="U240" s="63">
        <f>IFERROR(Per_Pupil_Spending_1[[#This Row],[Amount]]/(1-Per_Pupil_Spending_1[[#This Row],[Percent Below Achievement Math]]),"")</f>
        <v>31761.32249156183</v>
      </c>
      <c r="V240" s="63">
        <f>IFERROR(Per_Pupil_Spending_1[[#This Row],[Amount]]/(1-Per_Pupil_Spending_1[[#This Row],[Percent Below Achievement Science]]),"")</f>
        <v>54421.740273396426</v>
      </c>
      <c r="W240" s="63" t="b">
        <f>Per_Pupil_Spending_1[[#This Row],[ELA Score Normalized]]=-1</f>
        <v>0</v>
      </c>
      <c r="X240" s="63" t="b">
        <f>Per_Pupil_Spending_1[[#This Row],[Math Score Normalized]]=-1</f>
        <v>0</v>
      </c>
      <c r="Y240" s="63" t="b">
        <f>Per_Pupil_Spending_1[[#This Row],[Science Score Normalized]]=-1</f>
        <v>0</v>
      </c>
    </row>
    <row r="241" spans="1:25" hidden="1">
      <c r="A241" t="s">
        <v>570</v>
      </c>
      <c r="B241">
        <v>1455</v>
      </c>
      <c r="C241" t="s">
        <v>955</v>
      </c>
      <c r="D241">
        <v>514</v>
      </c>
      <c r="E241" t="s">
        <v>562</v>
      </c>
      <c r="F241" t="s">
        <v>1680</v>
      </c>
      <c r="G241" t="s">
        <v>1680</v>
      </c>
      <c r="H241" t="s">
        <v>596</v>
      </c>
      <c r="I241">
        <v>20715.66</v>
      </c>
      <c r="J241">
        <v>21748.44</v>
      </c>
      <c r="K241">
        <v>20134.14</v>
      </c>
      <c r="L241" t="str">
        <f>_xlfn.XLOOKUP(Per_Pupil_Spending_1[[#This Row],[School Name]],Maine_Schools[School Name],Maine_Schools[Comparison School Type], "Error")</f>
        <v>Non Charter</v>
      </c>
      <c r="M241" t="str">
        <f>_xlfn.XLOOKUP(Per_Pupil_Spending_1[[#This Row],[School Name]],Maine_Schools[School Name],Maine_Schools[Comparison Grade Span], "Error")</f>
        <v>KG-03</v>
      </c>
      <c r="N241">
        <f>_xlfn.XLOOKUP(Per_Pupil_Spending_1[[#This Row],[School Name]],ELA_New[School Name],ELA_New[Percentage of Students at Achievement Level],"")</f>
        <v>0.41880000000000001</v>
      </c>
      <c r="O241">
        <f>_xlfn.XLOOKUP(Per_Pupil_Spending_1[[#This Row],[School Name]],Math_New[School Name],Math_New[Percentage of Students at Achievement Level],"")</f>
        <v>0.58750000000000002</v>
      </c>
      <c r="P241" t="str">
        <f>_xlfn.XLOOKUP(Per_Pupil_Spending_1[[#This Row],[School Name]],Science_New[School Name],Science_New[Percentage of Students at Achievement Level],"")</f>
        <v/>
      </c>
      <c r="Q241">
        <f>IFERROR((Per_Pupil_Spending_1[[#This Row],[ELA Score]]-MIN(Per_Pupil_Spending_1[ELA Score]))/(MAX(Per_Pupil_Spending_1[ELA Score])-MIN(Per_Pupil_Spending_1[ELA Score])),-1)</f>
        <v>0.25189960969970815</v>
      </c>
      <c r="R241">
        <f>IFERROR((Per_Pupil_Spending_1[[#This Row],[Math Score]]-MIN(Per_Pupil_Spending_1[Math Score]))/(MAX(Per_Pupil_Spending_1[Math Score])-MIN(Per_Pupil_Spending_1[Math Score])),-1)</f>
        <v>0.17288988527430652</v>
      </c>
      <c r="S241">
        <f>IFERROR((Per_Pupil_Spending_1[[#This Row],[Science Score]]-MIN(Per_Pupil_Spending_1[Science Score]))/(MAX(Per_Pupil_Spending_1[Science Score])-MIN(Per_Pupil_Spending_1[Science Score])),-1)</f>
        <v>-1</v>
      </c>
      <c r="T241" s="63">
        <f>IFERROR(Per_Pupil_Spending_1[[#This Row],[Amount]]/(1-Per_Pupil_Spending_1[[#This Row],[Percent Below Achievement ELA]]),"")</f>
        <v>35642.911218169305</v>
      </c>
      <c r="U241" s="63">
        <f>IFERROR(Per_Pupil_Spending_1[[#This Row],[Amount]]/(1-Per_Pupil_Spending_1[[#This Row],[Percent Below Achievement Math]]),"")</f>
        <v>50219.781818181822</v>
      </c>
      <c r="V241" s="63" t="str">
        <f>IFERROR(Per_Pupil_Spending_1[[#This Row],[Amount]]/(1-Per_Pupil_Spending_1[[#This Row],[Percent Below Achievement Science]]),"")</f>
        <v/>
      </c>
      <c r="W241" s="63" t="b">
        <f>Per_Pupil_Spending_1[[#This Row],[ELA Score Normalized]]=-1</f>
        <v>0</v>
      </c>
      <c r="X241" s="63" t="b">
        <f>Per_Pupil_Spending_1[[#This Row],[Math Score Normalized]]=-1</f>
        <v>0</v>
      </c>
      <c r="Y241" s="63" t="b">
        <f>Per_Pupil_Spending_1[[#This Row],[Science Score Normalized]]=-1</f>
        <v>1</v>
      </c>
    </row>
    <row r="242" spans="1:25" hidden="1">
      <c r="A242" t="s">
        <v>570</v>
      </c>
      <c r="B242">
        <v>635</v>
      </c>
      <c r="C242" t="s">
        <v>958</v>
      </c>
      <c r="D242">
        <v>640</v>
      </c>
      <c r="E242" t="s">
        <v>6</v>
      </c>
      <c r="F242" t="s">
        <v>1680</v>
      </c>
      <c r="G242" t="s">
        <v>1680</v>
      </c>
      <c r="H242" t="s">
        <v>596</v>
      </c>
      <c r="I242">
        <v>20786.71</v>
      </c>
      <c r="J242">
        <v>21590.04</v>
      </c>
      <c r="K242">
        <v>20134.14</v>
      </c>
      <c r="L242" t="str">
        <f>_xlfn.XLOOKUP(Per_Pupil_Spending_1[[#This Row],[School Name]],Maine_Schools[School Name],Maine_Schools[Comparison School Type], "Error")</f>
        <v>Non Charter</v>
      </c>
      <c r="M242" t="str">
        <f>_xlfn.XLOOKUP(Per_Pupil_Spending_1[[#This Row],[School Name]],Maine_Schools[School Name],Maine_Schools[Comparison Grade Span], "Error")</f>
        <v>PK-04</v>
      </c>
      <c r="N242">
        <f>_xlfn.XLOOKUP(Per_Pupil_Spending_1[[#This Row],[School Name]],ELA_New[School Name],ELA_New[Percentage of Students at Achievement Level],"")</f>
        <v>0.34089999999999998</v>
      </c>
      <c r="O242">
        <f>_xlfn.XLOOKUP(Per_Pupil_Spending_1[[#This Row],[School Name]],Math_New[School Name],Math_New[Percentage of Students at Achievement Level],"")</f>
        <v>0.61739999999999995</v>
      </c>
      <c r="P242" t="str">
        <f>_xlfn.XLOOKUP(Per_Pupil_Spending_1[[#This Row],[School Name]],Science_New[School Name],Science_New[Percentage of Students at Achievement Level],"")</f>
        <v/>
      </c>
      <c r="Q242">
        <f>IFERROR((Per_Pupil_Spending_1[[#This Row],[ELA Score]]-MIN(Per_Pupil_Spending_1[ELA Score]))/(MAX(Per_Pupil_Spending_1[ELA Score])-MIN(Per_Pupil_Spending_1[ELA Score])),-1)</f>
        <v>0.22288906955833782</v>
      </c>
      <c r="R242">
        <f>IFERROR((Per_Pupil_Spending_1[[#This Row],[Math Score]]-MIN(Per_Pupil_Spending_1[Math Score]))/(MAX(Per_Pupil_Spending_1[Math Score])-MIN(Per_Pupil_Spending_1[Math Score])),-1)</f>
        <v>0.18704045745960435</v>
      </c>
      <c r="S242">
        <f>IFERROR((Per_Pupil_Spending_1[[#This Row],[Science Score]]-MIN(Per_Pupil_Spending_1[Science Score]))/(MAX(Per_Pupil_Spending_1[Science Score])-MIN(Per_Pupil_Spending_1[Science Score])),-1)</f>
        <v>-1</v>
      </c>
      <c r="T242" s="63">
        <f>IFERROR(Per_Pupil_Spending_1[[#This Row],[Amount]]/(1-Per_Pupil_Spending_1[[#This Row],[Percent Below Achievement ELA]]),"")</f>
        <v>31538.021544530417</v>
      </c>
      <c r="U242" s="63">
        <f>IFERROR(Per_Pupil_Spending_1[[#This Row],[Amount]]/(1-Per_Pupil_Spending_1[[#This Row],[Percent Below Achievement Math]]),"")</f>
        <v>54330.135912179816</v>
      </c>
      <c r="V242" s="63" t="str">
        <f>IFERROR(Per_Pupil_Spending_1[[#This Row],[Amount]]/(1-Per_Pupil_Spending_1[[#This Row],[Percent Below Achievement Science]]),"")</f>
        <v/>
      </c>
      <c r="W242" s="63" t="b">
        <f>Per_Pupil_Spending_1[[#This Row],[ELA Score Normalized]]=-1</f>
        <v>0</v>
      </c>
      <c r="X242" s="63" t="b">
        <f>Per_Pupil_Spending_1[[#This Row],[Math Score Normalized]]=-1</f>
        <v>0</v>
      </c>
      <c r="Y242" s="63" t="b">
        <f>Per_Pupil_Spending_1[[#This Row],[Science Score Normalized]]=-1</f>
        <v>1</v>
      </c>
    </row>
    <row r="243" spans="1:25" hidden="1">
      <c r="A243" t="s">
        <v>570</v>
      </c>
      <c r="B243">
        <v>635</v>
      </c>
      <c r="C243" t="s">
        <v>958</v>
      </c>
      <c r="D243">
        <v>637</v>
      </c>
      <c r="E243" t="s">
        <v>66</v>
      </c>
      <c r="F243" t="s">
        <v>1680</v>
      </c>
      <c r="G243" t="s">
        <v>1680</v>
      </c>
      <c r="H243" t="s">
        <v>596</v>
      </c>
      <c r="I243">
        <v>20304.7</v>
      </c>
      <c r="J243">
        <v>21590.04</v>
      </c>
      <c r="K243">
        <v>20134.14</v>
      </c>
      <c r="L243" t="str">
        <f>_xlfn.XLOOKUP(Per_Pupil_Spending_1[[#This Row],[School Name]],Maine_Schools[School Name],Maine_Schools[Comparison School Type], "Error")</f>
        <v>Non Charter</v>
      </c>
      <c r="M243" t="str">
        <f>_xlfn.XLOOKUP(Per_Pupil_Spending_1[[#This Row],[School Name]],Maine_Schools[School Name],Maine_Schools[Comparison Grade Span], "Error")</f>
        <v>09-12</v>
      </c>
      <c r="N243">
        <f>_xlfn.XLOOKUP(Per_Pupil_Spending_1[[#This Row],[School Name]],ELA_New[School Name],ELA_New[Percentage of Students at Achievement Level],"")</f>
        <v>0.37309999999999999</v>
      </c>
      <c r="O243">
        <f>_xlfn.XLOOKUP(Per_Pupil_Spending_1[[#This Row],[School Name]],Math_New[School Name],Math_New[Percentage of Students at Achievement Level],"")</f>
        <v>0.37590000000000001</v>
      </c>
      <c r="P243">
        <f>_xlfn.XLOOKUP(Per_Pupil_Spending_1[[#This Row],[School Name]],Science_New[School Name],Science_New[Percentage of Students at Achievement Level],"")</f>
        <v>0.56299999999999994</v>
      </c>
      <c r="Q243">
        <f>IFERROR((Per_Pupil_Spending_1[[#This Row],[ELA Score]]-MIN(Per_Pupil_Spending_1[ELA Score]))/(MAX(Per_Pupil_Spending_1[ELA Score])-MIN(Per_Pupil_Spending_1[ELA Score])),-1)</f>
        <v>0.22890360537288593</v>
      </c>
      <c r="R243">
        <f>IFERROR((Per_Pupil_Spending_1[[#This Row],[Math Score]]-MIN(Per_Pupil_Spending_1[Math Score]))/(MAX(Per_Pupil_Spending_1[Math Score])-MIN(Per_Pupil_Spending_1[Math Score])),-1)</f>
        <v>0.11200493521298377</v>
      </c>
      <c r="S243">
        <f>IFERROR((Per_Pupil_Spending_1[[#This Row],[Science Score]]-MIN(Per_Pupil_Spending_1[Science Score]))/(MAX(Per_Pupil_Spending_1[Science Score])-MIN(Per_Pupil_Spending_1[Science Score])),-1)</f>
        <v>0.15015166352818371</v>
      </c>
      <c r="T243" s="63">
        <f>IFERROR(Per_Pupil_Spending_1[[#This Row],[Amount]]/(1-Per_Pupil_Spending_1[[#This Row],[Percent Below Achievement ELA]]),"")</f>
        <v>32389.05726591163</v>
      </c>
      <c r="U243" s="63">
        <f>IFERROR(Per_Pupil_Spending_1[[#This Row],[Amount]]/(1-Per_Pupil_Spending_1[[#This Row],[Percent Below Achievement Math]]),"")</f>
        <v>32534.369492068581</v>
      </c>
      <c r="V243" s="63">
        <f>IFERROR(Per_Pupil_Spending_1[[#This Row],[Amount]]/(1-Per_Pupil_Spending_1[[#This Row],[Percent Below Achievement Science]]),"")</f>
        <v>46463.84439359267</v>
      </c>
      <c r="W243" s="63" t="b">
        <f>Per_Pupil_Spending_1[[#This Row],[ELA Score Normalized]]=-1</f>
        <v>0</v>
      </c>
      <c r="X243" s="63" t="b">
        <f>Per_Pupil_Spending_1[[#This Row],[Math Score Normalized]]=-1</f>
        <v>0</v>
      </c>
      <c r="Y243" s="63" t="b">
        <f>Per_Pupil_Spending_1[[#This Row],[Science Score Normalized]]=-1</f>
        <v>0</v>
      </c>
    </row>
    <row r="244" spans="1:25" hidden="1">
      <c r="A244" t="s">
        <v>570</v>
      </c>
      <c r="B244">
        <v>635</v>
      </c>
      <c r="C244" t="s">
        <v>958</v>
      </c>
      <c r="D244">
        <v>638</v>
      </c>
      <c r="E244" t="s">
        <v>417</v>
      </c>
      <c r="F244" t="s">
        <v>1680</v>
      </c>
      <c r="G244" t="s">
        <v>1680</v>
      </c>
      <c r="H244" t="s">
        <v>596</v>
      </c>
      <c r="I244">
        <v>21223.87</v>
      </c>
      <c r="J244">
        <v>21590.04</v>
      </c>
      <c r="K244">
        <v>20134.14</v>
      </c>
      <c r="L244" t="str">
        <f>_xlfn.XLOOKUP(Per_Pupil_Spending_1[[#This Row],[School Name]],Maine_Schools[School Name],Maine_Schools[Comparison School Type], "Error")</f>
        <v>Non Charter</v>
      </c>
      <c r="M244" t="str">
        <f>_xlfn.XLOOKUP(Per_Pupil_Spending_1[[#This Row],[School Name]],Maine_Schools[School Name],Maine_Schools[Comparison Grade Span], "Error")</f>
        <v>05-08</v>
      </c>
      <c r="N244">
        <f>_xlfn.XLOOKUP(Per_Pupil_Spending_1[[#This Row],[School Name]],ELA_New[School Name],ELA_New[Percentage of Students at Achievement Level],"")</f>
        <v>0.2419</v>
      </c>
      <c r="O244">
        <f>_xlfn.XLOOKUP(Per_Pupil_Spending_1[[#This Row],[School Name]],Math_New[School Name],Math_New[Percentage of Students at Achievement Level],"")</f>
        <v>0.47870000000000001</v>
      </c>
      <c r="P244">
        <f>_xlfn.XLOOKUP(Per_Pupil_Spending_1[[#This Row],[School Name]],Science_New[School Name],Science_New[Percentage of Students at Achievement Level],"")</f>
        <v>0.54620000000000002</v>
      </c>
      <c r="Q244">
        <f>IFERROR((Per_Pupil_Spending_1[[#This Row],[ELA Score]]-MIN(Per_Pupil_Spending_1[ELA Score]))/(MAX(Per_Pupil_Spending_1[ELA Score])-MIN(Per_Pupil_Spending_1[ELA Score])),-1)</f>
        <v>0.19785744927532986</v>
      </c>
      <c r="R244">
        <f>IFERROR((Per_Pupil_Spending_1[[#This Row],[Math Score]]-MIN(Per_Pupil_Spending_1[Math Score]))/(MAX(Per_Pupil_Spending_1[Math Score])-MIN(Per_Pupil_Spending_1[Math Score])),-1)</f>
        <v>0.14016242941938559</v>
      </c>
      <c r="S244">
        <f>IFERROR((Per_Pupil_Spending_1[[#This Row],[Science Score]]-MIN(Per_Pupil_Spending_1[Science Score]))/(MAX(Per_Pupil_Spending_1[Science Score])-MIN(Per_Pupil_Spending_1[Science Score])),-1)</f>
        <v>0.15113849495027698</v>
      </c>
      <c r="T244" s="63">
        <f>IFERROR(Per_Pupil_Spending_1[[#This Row],[Amount]]/(1-Per_Pupil_Spending_1[[#This Row],[Percent Below Achievement ELA]]),"")</f>
        <v>27996.135074528425</v>
      </c>
      <c r="U244" s="63">
        <f>IFERROR(Per_Pupil_Spending_1[[#This Row],[Amount]]/(1-Per_Pupil_Spending_1[[#This Row],[Percent Below Achievement Math]]),"")</f>
        <v>40713.351237291383</v>
      </c>
      <c r="V244" s="63">
        <f>IFERROR(Per_Pupil_Spending_1[[#This Row],[Amount]]/(1-Per_Pupil_Spending_1[[#This Row],[Percent Below Achievement Science]]),"")</f>
        <v>46769.215513442046</v>
      </c>
      <c r="W244" s="63" t="b">
        <f>Per_Pupil_Spending_1[[#This Row],[ELA Score Normalized]]=-1</f>
        <v>0</v>
      </c>
      <c r="X244" s="63" t="b">
        <f>Per_Pupil_Spending_1[[#This Row],[Math Score Normalized]]=-1</f>
        <v>0</v>
      </c>
      <c r="Y244" s="63" t="b">
        <f>Per_Pupil_Spending_1[[#This Row],[Science Score Normalized]]=-1</f>
        <v>0</v>
      </c>
    </row>
    <row r="245" spans="1:25" hidden="1">
      <c r="A245" t="s">
        <v>570</v>
      </c>
      <c r="B245">
        <v>1456</v>
      </c>
      <c r="C245" t="s">
        <v>961</v>
      </c>
      <c r="D245">
        <v>363</v>
      </c>
      <c r="E245" t="s">
        <v>219</v>
      </c>
      <c r="F245" t="s">
        <v>1680</v>
      </c>
      <c r="G245" t="s">
        <v>1680</v>
      </c>
      <c r="H245" t="s">
        <v>596</v>
      </c>
      <c r="I245">
        <v>19805.86</v>
      </c>
      <c r="J245">
        <v>20535.12</v>
      </c>
      <c r="K245">
        <v>20134.14</v>
      </c>
      <c r="L245" t="str">
        <f>_xlfn.XLOOKUP(Per_Pupil_Spending_1[[#This Row],[School Name]],Maine_Schools[School Name],Maine_Schools[Comparison School Type], "Error")</f>
        <v>Non Charter</v>
      </c>
      <c r="M245" t="str">
        <f>_xlfn.XLOOKUP(Per_Pupil_Spending_1[[#This Row],[School Name]],Maine_Schools[School Name],Maine_Schools[Comparison Grade Span], "Error")</f>
        <v>07-08</v>
      </c>
      <c r="N245">
        <f>_xlfn.XLOOKUP(Per_Pupil_Spending_1[[#This Row],[School Name]],ELA_New[School Name],ELA_New[Percentage of Students at Achievement Level],"")</f>
        <v>0.35510000000000003</v>
      </c>
      <c r="O245">
        <f>_xlfn.XLOOKUP(Per_Pupil_Spending_1[[#This Row],[School Name]],Math_New[School Name],Math_New[Percentage of Students at Achievement Level],"")</f>
        <v>0.37090000000000001</v>
      </c>
      <c r="P245">
        <f>_xlfn.XLOOKUP(Per_Pupil_Spending_1[[#This Row],[School Name]],Science_New[School Name],Science_New[Percentage of Students at Achievement Level],"")</f>
        <v>0.46510000000000001</v>
      </c>
      <c r="Q245">
        <f>IFERROR((Per_Pupil_Spending_1[[#This Row],[ELA Score]]-MIN(Per_Pupil_Spending_1[ELA Score]))/(MAX(Per_Pupil_Spending_1[ELA Score])-MIN(Per_Pupil_Spending_1[ELA Score])),-1)</f>
        <v>0.21704793269171338</v>
      </c>
      <c r="R245">
        <f>IFERROR((Per_Pupil_Spending_1[[#This Row],[Math Score]]-MIN(Per_Pupil_Spending_1[Math Score]))/(MAX(Per_Pupil_Spending_1[Math Score])-MIN(Per_Pupil_Spending_1[Math Score])),-1)</f>
        <v>0.10838490074204066</v>
      </c>
      <c r="S245">
        <f>IFERROR((Per_Pupil_Spending_1[[#This Row],[Science Score]]-MIN(Per_Pupil_Spending_1[Science Score]))/(MAX(Per_Pupil_Spending_1[Science Score])-MIN(Per_Pupil_Spending_1[Science Score])),-1)</f>
        <v>0.11965645024771841</v>
      </c>
      <c r="T245" s="63">
        <f>IFERROR(Per_Pupil_Spending_1[[#This Row],[Amount]]/(1-Per_Pupil_Spending_1[[#This Row],[Percent Below Achievement ELA]]),"")</f>
        <v>30711.52116607226</v>
      </c>
      <c r="U245" s="63">
        <f>IFERROR(Per_Pupil_Spending_1[[#This Row],[Amount]]/(1-Per_Pupil_Spending_1[[#This Row],[Percent Below Achievement Math]]),"")</f>
        <v>31482.848513749803</v>
      </c>
      <c r="V245" s="63">
        <f>IFERROR(Per_Pupil_Spending_1[[#This Row],[Amount]]/(1-Per_Pupil_Spending_1[[#This Row],[Percent Below Achievement Science]]),"")</f>
        <v>37027.220041129192</v>
      </c>
      <c r="W245" s="63" t="b">
        <f>Per_Pupil_Spending_1[[#This Row],[ELA Score Normalized]]=-1</f>
        <v>0</v>
      </c>
      <c r="X245" s="63" t="b">
        <f>Per_Pupil_Spending_1[[#This Row],[Math Score Normalized]]=-1</f>
        <v>0</v>
      </c>
      <c r="Y245" s="63" t="b">
        <f>Per_Pupil_Spending_1[[#This Row],[Science Score Normalized]]=-1</f>
        <v>0</v>
      </c>
    </row>
    <row r="246" spans="1:25" hidden="1">
      <c r="A246" t="s">
        <v>570</v>
      </c>
      <c r="B246">
        <v>1456</v>
      </c>
      <c r="C246" t="s">
        <v>961</v>
      </c>
      <c r="D246">
        <v>292</v>
      </c>
      <c r="E246" t="s">
        <v>103</v>
      </c>
      <c r="F246" t="s">
        <v>1680</v>
      </c>
      <c r="G246" t="s">
        <v>1680</v>
      </c>
      <c r="H246" t="s">
        <v>596</v>
      </c>
      <c r="I246">
        <v>23272.97</v>
      </c>
      <c r="J246">
        <v>20535.12</v>
      </c>
      <c r="K246">
        <v>20134.14</v>
      </c>
      <c r="L246" t="str">
        <f>_xlfn.XLOOKUP(Per_Pupil_Spending_1[[#This Row],[School Name]],Maine_Schools[School Name],Maine_Schools[Comparison School Type], "Error")</f>
        <v>Non Charter</v>
      </c>
      <c r="M246" t="str">
        <f>_xlfn.XLOOKUP(Per_Pupil_Spending_1[[#This Row],[School Name]],Maine_Schools[School Name],Maine_Schools[Comparison Grade Span], "Error")</f>
        <v>03-06</v>
      </c>
      <c r="N246">
        <f>_xlfn.XLOOKUP(Per_Pupil_Spending_1[[#This Row],[School Name]],ELA_New[School Name],ELA_New[Percentage of Students at Achievement Level],"")</f>
        <v>0.4919</v>
      </c>
      <c r="O246">
        <f>_xlfn.XLOOKUP(Per_Pupil_Spending_1[[#This Row],[School Name]],Math_New[School Name],Math_New[Percentage of Students at Achievement Level],"")</f>
        <v>0.30890000000000001</v>
      </c>
      <c r="P246" t="str">
        <f>_xlfn.XLOOKUP(Per_Pupil_Spending_1[[#This Row],[School Name]],Science_New[School Name],Science_New[Percentage of Students at Achievement Level],"")</f>
        <v/>
      </c>
      <c r="Q246">
        <f>IFERROR((Per_Pupil_Spending_1[[#This Row],[ELA Score]]-MIN(Per_Pupil_Spending_1[ELA Score]))/(MAX(Per_Pupil_Spending_1[ELA Score])-MIN(Per_Pupil_Spending_1[ELA Score])),-1)</f>
        <v>0.32371061475612312</v>
      </c>
      <c r="R246">
        <f>IFERROR((Per_Pupil_Spending_1[[#This Row],[Math Score]]-MIN(Per_Pupil_Spending_1[Math Score]))/(MAX(Per_Pupil_Spending_1[Math Score])-MIN(Per_Pupil_Spending_1[Math Score])),-1)</f>
        <v>0.11593262814636894</v>
      </c>
      <c r="S246">
        <f>IFERROR((Per_Pupil_Spending_1[[#This Row],[Science Score]]-MIN(Per_Pupil_Spending_1[Science Score]))/(MAX(Per_Pupil_Spending_1[Science Score])-MIN(Per_Pupil_Spending_1[Science Score])),-1)</f>
        <v>-1</v>
      </c>
      <c r="T246" s="63">
        <f>IFERROR(Per_Pupil_Spending_1[[#This Row],[Amount]]/(1-Per_Pupil_Spending_1[[#This Row],[Percent Below Achievement ELA]]),"")</f>
        <v>45803.916551859875</v>
      </c>
      <c r="U246" s="63">
        <f>IFERROR(Per_Pupil_Spending_1[[#This Row],[Amount]]/(1-Per_Pupil_Spending_1[[#This Row],[Percent Below Achievement Math]]),"")</f>
        <v>33675.256836926637</v>
      </c>
      <c r="V246" s="63" t="str">
        <f>IFERROR(Per_Pupil_Spending_1[[#This Row],[Amount]]/(1-Per_Pupil_Spending_1[[#This Row],[Percent Below Achievement Science]]),"")</f>
        <v/>
      </c>
      <c r="W246" s="63" t="b">
        <f>Per_Pupil_Spending_1[[#This Row],[ELA Score Normalized]]=-1</f>
        <v>0</v>
      </c>
      <c r="X246" s="63" t="b">
        <f>Per_Pupil_Spending_1[[#This Row],[Math Score Normalized]]=-1</f>
        <v>0</v>
      </c>
      <c r="Y246" s="63" t="b">
        <f>Per_Pupil_Spending_1[[#This Row],[Science Score Normalized]]=-1</f>
        <v>1</v>
      </c>
    </row>
    <row r="247" spans="1:25" hidden="1">
      <c r="A247" t="s">
        <v>570</v>
      </c>
      <c r="B247">
        <v>1456</v>
      </c>
      <c r="C247" t="s">
        <v>961</v>
      </c>
      <c r="D247">
        <v>303</v>
      </c>
      <c r="E247" t="s">
        <v>492</v>
      </c>
      <c r="F247" t="s">
        <v>1680</v>
      </c>
      <c r="G247" t="s">
        <v>1680</v>
      </c>
      <c r="H247" t="s">
        <v>596</v>
      </c>
      <c r="I247">
        <v>21584.81</v>
      </c>
      <c r="J247">
        <v>20535.12</v>
      </c>
      <c r="K247">
        <v>20134.14</v>
      </c>
      <c r="L247" t="str">
        <f>_xlfn.XLOOKUP(Per_Pupil_Spending_1[[#This Row],[School Name]],Maine_Schools[School Name],Maine_Schools[Comparison School Type], "Error")</f>
        <v>Non Charter</v>
      </c>
      <c r="M247" t="str">
        <f>_xlfn.XLOOKUP(Per_Pupil_Spending_1[[#This Row],[School Name]],Maine_Schools[School Name],Maine_Schools[Comparison Grade Span], "Error")</f>
        <v>03-06</v>
      </c>
      <c r="N247">
        <f>_xlfn.XLOOKUP(Per_Pupil_Spending_1[[#This Row],[School Name]],ELA_New[School Name],ELA_New[Percentage of Students at Achievement Level],"")</f>
        <v>0.24390000000000001</v>
      </c>
      <c r="O247">
        <f>_xlfn.XLOOKUP(Per_Pupil_Spending_1[[#This Row],[School Name]],Math_New[School Name],Math_New[Percentage of Students at Achievement Level],"")</f>
        <v>0.59350000000000003</v>
      </c>
      <c r="P247" t="str">
        <f>_xlfn.XLOOKUP(Per_Pupil_Spending_1[[#This Row],[School Name]],Science_New[School Name],Science_New[Percentage of Students at Achievement Level],"")</f>
        <v/>
      </c>
      <c r="Q247">
        <f>IFERROR((Per_Pupil_Spending_1[[#This Row],[ELA Score]]-MIN(Per_Pupil_Spending_1[ELA Score]))/(MAX(Per_Pupil_Spending_1[ELA Score])-MIN(Per_Pupil_Spending_1[ELA Score])),-1)</f>
        <v>0.20175454073367355</v>
      </c>
      <c r="R247">
        <f>IFERROR((Per_Pupil_Spending_1[[#This Row],[Math Score]]-MIN(Per_Pupil_Spending_1[Math Score]))/(MAX(Per_Pupil_Spending_1[Math Score])-MIN(Per_Pupil_Spending_1[Math Score])),-1)</f>
        <v>0.18280263213321815</v>
      </c>
      <c r="S247">
        <f>IFERROR((Per_Pupil_Spending_1[[#This Row],[Science Score]]-MIN(Per_Pupil_Spending_1[Science Score]))/(MAX(Per_Pupil_Spending_1[Science Score])-MIN(Per_Pupil_Spending_1[Science Score])),-1)</f>
        <v>-1</v>
      </c>
      <c r="T247" s="63">
        <f>IFERROR(Per_Pupil_Spending_1[[#This Row],[Amount]]/(1-Per_Pupil_Spending_1[[#This Row],[Percent Below Achievement ELA]]),"")</f>
        <v>28547.559846581142</v>
      </c>
      <c r="U247" s="63">
        <f>IFERROR(Per_Pupil_Spending_1[[#This Row],[Amount]]/(1-Per_Pupil_Spending_1[[#This Row],[Percent Below Achievement Math]]),"")</f>
        <v>53099.163591635923</v>
      </c>
      <c r="V247" s="63" t="str">
        <f>IFERROR(Per_Pupil_Spending_1[[#This Row],[Amount]]/(1-Per_Pupil_Spending_1[[#This Row],[Percent Below Achievement Science]]),"")</f>
        <v/>
      </c>
      <c r="W247" s="63" t="b">
        <f>Per_Pupil_Spending_1[[#This Row],[ELA Score Normalized]]=-1</f>
        <v>0</v>
      </c>
      <c r="X247" s="63" t="b">
        <f>Per_Pupil_Spending_1[[#This Row],[Math Score Normalized]]=-1</f>
        <v>0</v>
      </c>
      <c r="Y247" s="63" t="b">
        <f>Per_Pupil_Spending_1[[#This Row],[Science Score Normalized]]=-1</f>
        <v>1</v>
      </c>
    </row>
    <row r="248" spans="1:25" hidden="1">
      <c r="A248" t="s">
        <v>570</v>
      </c>
      <c r="B248">
        <v>1456</v>
      </c>
      <c r="C248" t="s">
        <v>961</v>
      </c>
      <c r="D248">
        <v>361</v>
      </c>
      <c r="E248" t="s">
        <v>426</v>
      </c>
      <c r="F248" t="s">
        <v>1680</v>
      </c>
      <c r="G248" t="s">
        <v>1680</v>
      </c>
      <c r="H248" t="s">
        <v>596</v>
      </c>
      <c r="I248">
        <v>19351.78</v>
      </c>
      <c r="J248">
        <v>20535.12</v>
      </c>
      <c r="K248">
        <v>20134.14</v>
      </c>
      <c r="L248" t="str">
        <f>_xlfn.XLOOKUP(Per_Pupil_Spending_1[[#This Row],[School Name]],Maine_Schools[School Name],Maine_Schools[Comparison School Type], "Error")</f>
        <v>Non Charter</v>
      </c>
      <c r="M248" t="str">
        <f>_xlfn.XLOOKUP(Per_Pupil_Spending_1[[#This Row],[School Name]],Maine_Schools[School Name],Maine_Schools[Comparison Grade Span], "Error")</f>
        <v>03-06</v>
      </c>
      <c r="N248">
        <f>_xlfn.XLOOKUP(Per_Pupil_Spending_1[[#This Row],[School Name]],ELA_New[School Name],ELA_New[Percentage of Students at Achievement Level],"")</f>
        <v>0.36280000000000001</v>
      </c>
      <c r="O248">
        <f>_xlfn.XLOOKUP(Per_Pupil_Spending_1[[#This Row],[School Name]],Math_New[School Name],Math_New[Percentage of Students at Achievement Level],"")</f>
        <v>0.43809999999999999</v>
      </c>
      <c r="P248">
        <f>_xlfn.XLOOKUP(Per_Pupil_Spending_1[[#This Row],[School Name]],Science_New[School Name],Science_New[Percentage of Students at Achievement Level],"")</f>
        <v>0.86150000000000004</v>
      </c>
      <c r="Q248">
        <f>IFERROR((Per_Pupil_Spending_1[[#This Row],[ELA Score]]-MIN(Per_Pupil_Spending_1[ELA Score]))/(MAX(Per_Pupil_Spending_1[ELA Score])-MIN(Per_Pupil_Spending_1[ELA Score])),-1)</f>
        <v>0.21463447317522161</v>
      </c>
      <c r="R248">
        <f>IFERROR((Per_Pupil_Spending_1[[#This Row],[Math Score]]-MIN(Per_Pupil_Spending_1[Math Score]))/(MAX(Per_Pupil_Spending_1[Math Score])-MIN(Per_Pupil_Spending_1[Math Score])),-1)</f>
        <v>0.11856503956700942</v>
      </c>
      <c r="S248">
        <f>IFERROR((Per_Pupil_Spending_1[[#This Row],[Science Score]]-MIN(Per_Pupil_Spending_1[Science Score]))/(MAX(Per_Pupil_Spending_1[Science Score])-MIN(Per_Pupil_Spending_1[Science Score])),-1)</f>
        <v>0.45152952394249701</v>
      </c>
      <c r="T248" s="63">
        <f>IFERROR(Per_Pupil_Spending_1[[#This Row],[Amount]]/(1-Per_Pupil_Spending_1[[#This Row],[Percent Below Achievement ELA]]),"")</f>
        <v>30370.025109855618</v>
      </c>
      <c r="U248" s="63">
        <f>IFERROR(Per_Pupil_Spending_1[[#This Row],[Amount]]/(1-Per_Pupil_Spending_1[[#This Row],[Percent Below Achievement Math]]),"")</f>
        <v>34439.900338138454</v>
      </c>
      <c r="V248" s="63">
        <f>IFERROR(Per_Pupil_Spending_1[[#This Row],[Amount]]/(1-Per_Pupil_Spending_1[[#This Row],[Percent Below Achievement Science]]),"")</f>
        <v>139724.04332129969</v>
      </c>
      <c r="W248" s="63" t="b">
        <f>Per_Pupil_Spending_1[[#This Row],[ELA Score Normalized]]=-1</f>
        <v>0</v>
      </c>
      <c r="X248" s="63" t="b">
        <f>Per_Pupil_Spending_1[[#This Row],[Math Score Normalized]]=-1</f>
        <v>0</v>
      </c>
      <c r="Y248" s="63" t="b">
        <f>Per_Pupil_Spending_1[[#This Row],[Science Score Normalized]]=-1</f>
        <v>0</v>
      </c>
    </row>
    <row r="249" spans="1:25" hidden="1">
      <c r="A249" t="s">
        <v>570</v>
      </c>
      <c r="B249">
        <v>1456</v>
      </c>
      <c r="C249" t="s">
        <v>961</v>
      </c>
      <c r="D249">
        <v>362</v>
      </c>
      <c r="E249" t="s">
        <v>279</v>
      </c>
      <c r="F249" t="s">
        <v>1680</v>
      </c>
      <c r="G249" t="s">
        <v>1680</v>
      </c>
      <c r="H249" t="s">
        <v>596</v>
      </c>
      <c r="I249">
        <v>20246.310000000001</v>
      </c>
      <c r="J249">
        <v>20535.12</v>
      </c>
      <c r="K249">
        <v>20134.14</v>
      </c>
      <c r="L249" t="str">
        <f>_xlfn.XLOOKUP(Per_Pupil_Spending_1[[#This Row],[School Name]],Maine_Schools[School Name],Maine_Schools[Comparison School Type], "Error")</f>
        <v>Non Charter</v>
      </c>
      <c r="M249" t="str">
        <f>_xlfn.XLOOKUP(Per_Pupil_Spending_1[[#This Row],[School Name]],Maine_Schools[School Name],Maine_Schools[Comparison Grade Span], "Error")</f>
        <v>09-12</v>
      </c>
      <c r="N249">
        <f>_xlfn.XLOOKUP(Per_Pupil_Spending_1[[#This Row],[School Name]],ELA_New[School Name],ELA_New[Percentage of Students at Achievement Level],"")</f>
        <v>0.38829999999999998</v>
      </c>
      <c r="O249">
        <f>_xlfn.XLOOKUP(Per_Pupil_Spending_1[[#This Row],[School Name]],Math_New[School Name],Math_New[Percentage of Students at Achievement Level],"")</f>
        <v>0.39419999999999999</v>
      </c>
      <c r="P249">
        <f>_xlfn.XLOOKUP(Per_Pupil_Spending_1[[#This Row],[School Name]],Science_New[School Name],Science_New[Percentage of Students at Achievement Level],"")</f>
        <v>0.62039999999999995</v>
      </c>
      <c r="Q249">
        <f>IFERROR((Per_Pupil_Spending_1[[#This Row],[ELA Score]]-MIN(Per_Pupil_Spending_1[ELA Score]))/(MAX(Per_Pupil_Spending_1[ELA Score])-MIN(Per_Pupil_Spending_1[ELA Score])),-1)</f>
        <v>0.23391696877942275</v>
      </c>
      <c r="R249">
        <f>IFERROR((Per_Pupil_Spending_1[[#This Row],[Math Score]]-MIN(Per_Pupil_Spending_1[Math Score]))/(MAX(Per_Pupil_Spending_1[Math Score])-MIN(Per_Pupil_Spending_1[Math Score])),-1)</f>
        <v>0.11505655803393115</v>
      </c>
      <c r="S249">
        <f>IFERROR((Per_Pupil_Spending_1[[#This Row],[Science Score]]-MIN(Per_Pupil_Spending_1[Science Score]))/(MAX(Per_Pupil_Spending_1[Science Score])-MIN(Per_Pupil_Spending_1[Science Score])),-1)</f>
        <v>0.17235928599529982</v>
      </c>
      <c r="T249" s="63">
        <f>IFERROR(Per_Pupil_Spending_1[[#This Row],[Amount]]/(1-Per_Pupil_Spending_1[[#This Row],[Percent Below Achievement ELA]]),"")</f>
        <v>33098.430603236884</v>
      </c>
      <c r="U249" s="63">
        <f>IFERROR(Per_Pupil_Spending_1[[#This Row],[Amount]]/(1-Per_Pupil_Spending_1[[#This Row],[Percent Below Achievement Math]]),"")</f>
        <v>33420.782436447676</v>
      </c>
      <c r="V249" s="63">
        <f>IFERROR(Per_Pupil_Spending_1[[#This Row],[Amount]]/(1-Per_Pupil_Spending_1[[#This Row],[Percent Below Achievement Science]]),"")</f>
        <v>53335.906217070595</v>
      </c>
      <c r="W249" s="63" t="b">
        <f>Per_Pupil_Spending_1[[#This Row],[ELA Score Normalized]]=-1</f>
        <v>0</v>
      </c>
      <c r="X249" s="63" t="b">
        <f>Per_Pupil_Spending_1[[#This Row],[Math Score Normalized]]=-1</f>
        <v>0</v>
      </c>
      <c r="Y249" s="63" t="b">
        <f>Per_Pupil_Spending_1[[#This Row],[Science Score Normalized]]=-1</f>
        <v>0</v>
      </c>
    </row>
    <row r="250" spans="1:25" hidden="1">
      <c r="A250" t="s">
        <v>570</v>
      </c>
      <c r="B250">
        <v>646</v>
      </c>
      <c r="C250" t="s">
        <v>965</v>
      </c>
      <c r="D250">
        <v>659</v>
      </c>
      <c r="E250" t="s">
        <v>1</v>
      </c>
      <c r="F250" t="s">
        <v>1680</v>
      </c>
      <c r="G250" t="s">
        <v>1680</v>
      </c>
      <c r="H250" t="s">
        <v>596</v>
      </c>
      <c r="I250">
        <v>19626.53</v>
      </c>
      <c r="J250">
        <v>20058.490000000002</v>
      </c>
      <c r="K250">
        <v>20134.14</v>
      </c>
      <c r="L250" t="str">
        <f>_xlfn.XLOOKUP(Per_Pupil_Spending_1[[#This Row],[School Name]],Maine_Schools[School Name],Maine_Schools[Comparison School Type], "Error")</f>
        <v>Non Charter</v>
      </c>
      <c r="M250" t="str">
        <f>_xlfn.XLOOKUP(Per_Pupil_Spending_1[[#This Row],[School Name]],Maine_Schools[School Name],Maine_Schools[Comparison Grade Span], "Error")</f>
        <v>03-06</v>
      </c>
      <c r="N250">
        <f>_xlfn.XLOOKUP(Per_Pupil_Spending_1[[#This Row],[School Name]],ELA_New[School Name],ELA_New[Percentage of Students at Achievement Level],"")</f>
        <v>0.5</v>
      </c>
      <c r="O250">
        <f>_xlfn.XLOOKUP(Per_Pupil_Spending_1[[#This Row],[School Name]],Math_New[School Name],Math_New[Percentage of Students at Achievement Level],"")</f>
        <v>0.30299999999999999</v>
      </c>
      <c r="P250" t="str">
        <f>_xlfn.XLOOKUP(Per_Pupil_Spending_1[[#This Row],[School Name]],Science_New[School Name],Science_New[Percentage of Students at Achievement Level],"")</f>
        <v/>
      </c>
      <c r="Q250">
        <f>IFERROR((Per_Pupil_Spending_1[[#This Row],[ELA Score]]-MIN(Per_Pupil_Spending_1[ELA Score]))/(MAX(Per_Pupil_Spending_1[ELA Score])-MIN(Per_Pupil_Spending_1[ELA Score])),-1)</f>
        <v>0.27741366110630183</v>
      </c>
      <c r="R250">
        <f>IFERROR((Per_Pupil_Spending_1[[#This Row],[Math Score]]-MIN(Per_Pupil_Spending_1[Math Score]))/(MAX(Per_Pupil_Spending_1[Math Score])-MIN(Per_Pupil_Spending_1[Math Score])),-1)</f>
        <v>9.6940556588244381E-2</v>
      </c>
      <c r="S250">
        <f>IFERROR((Per_Pupil_Spending_1[[#This Row],[Science Score]]-MIN(Per_Pupil_Spending_1[Science Score]))/(MAX(Per_Pupil_Spending_1[Science Score])-MIN(Per_Pupil_Spending_1[Science Score])),-1)</f>
        <v>-1</v>
      </c>
      <c r="T250" s="63">
        <f>IFERROR(Per_Pupil_Spending_1[[#This Row],[Amount]]/(1-Per_Pupil_Spending_1[[#This Row],[Percent Below Achievement ELA]]),"")</f>
        <v>39253.06</v>
      </c>
      <c r="U250" s="63">
        <f>IFERROR(Per_Pupil_Spending_1[[#This Row],[Amount]]/(1-Per_Pupil_Spending_1[[#This Row],[Percent Below Achievement Math]]),"")</f>
        <v>28158.579626972736</v>
      </c>
      <c r="V250" s="63" t="str">
        <f>IFERROR(Per_Pupil_Spending_1[[#This Row],[Amount]]/(1-Per_Pupil_Spending_1[[#This Row],[Percent Below Achievement Science]]),"")</f>
        <v/>
      </c>
      <c r="W250" s="63" t="b">
        <f>Per_Pupil_Spending_1[[#This Row],[ELA Score Normalized]]=-1</f>
        <v>0</v>
      </c>
      <c r="X250" s="63" t="b">
        <f>Per_Pupil_Spending_1[[#This Row],[Math Score Normalized]]=-1</f>
        <v>0</v>
      </c>
      <c r="Y250" s="63" t="b">
        <f>Per_Pupil_Spending_1[[#This Row],[Science Score Normalized]]=-1</f>
        <v>1</v>
      </c>
    </row>
    <row r="251" spans="1:25" hidden="1">
      <c r="A251" t="s">
        <v>570</v>
      </c>
      <c r="B251">
        <v>646</v>
      </c>
      <c r="C251" t="s">
        <v>965</v>
      </c>
      <c r="D251">
        <v>650</v>
      </c>
      <c r="E251" t="s">
        <v>238</v>
      </c>
      <c r="F251" t="s">
        <v>1680</v>
      </c>
      <c r="G251" t="s">
        <v>1680</v>
      </c>
      <c r="H251" t="s">
        <v>596</v>
      </c>
      <c r="I251">
        <v>20744.25</v>
      </c>
      <c r="J251">
        <v>20058.490000000002</v>
      </c>
      <c r="K251">
        <v>20134.14</v>
      </c>
      <c r="L251" t="str">
        <f>_xlfn.XLOOKUP(Per_Pupil_Spending_1[[#This Row],[School Name]],Maine_Schools[School Name],Maine_Schools[Comparison School Type], "Error")</f>
        <v>Non Charter</v>
      </c>
      <c r="M251" t="str">
        <f>_xlfn.XLOOKUP(Per_Pupil_Spending_1[[#This Row],[School Name]],Maine_Schools[School Name],Maine_Schools[Comparison Grade Span], "Error")</f>
        <v>03-06</v>
      </c>
      <c r="N251">
        <f>_xlfn.XLOOKUP(Per_Pupil_Spending_1[[#This Row],[School Name]],ELA_New[School Name],ELA_New[Percentage of Students at Achievement Level],"")</f>
        <v>0.42059999999999997</v>
      </c>
      <c r="O251">
        <f>_xlfn.XLOOKUP(Per_Pupil_Spending_1[[#This Row],[School Name]],Math_New[School Name],Math_New[Percentage of Students at Achievement Level],"")</f>
        <v>0.33639999999999998</v>
      </c>
      <c r="P251">
        <f>_xlfn.XLOOKUP(Per_Pupil_Spending_1[[#This Row],[School Name]],Science_New[School Name],Science_New[Percentage of Students at Achievement Level],"")</f>
        <v>0.8367</v>
      </c>
      <c r="Q251">
        <f>IFERROR((Per_Pupil_Spending_1[[#This Row],[ELA Score]]-MIN(Per_Pupil_Spending_1[ELA Score]))/(MAX(Per_Pupil_Spending_1[ELA Score])-MIN(Per_Pupil_Spending_1[ELA Score])),-1)</f>
        <v>0.25303090720754556</v>
      </c>
      <c r="R251">
        <f>IFERROR((Per_Pupil_Spending_1[[#This Row],[Math Score]]-MIN(Per_Pupil_Spending_1[Math Score]))/(MAX(Per_Pupil_Spending_1[Math Score])-MIN(Per_Pupil_Spending_1[Math Score])),-1)</f>
        <v>0.10761829937923306</v>
      </c>
      <c r="S251">
        <f>IFERROR((Per_Pupil_Spending_1[[#This Row],[Science Score]]-MIN(Per_Pupil_Spending_1[Science Score]))/(MAX(Per_Pupil_Spending_1[Science Score])-MIN(Per_Pupil_Spending_1[Science Score])),-1)</f>
        <v>0.41051266543468001</v>
      </c>
      <c r="T251" s="63">
        <f>IFERROR(Per_Pupil_Spending_1[[#This Row],[Amount]]/(1-Per_Pupil_Spending_1[[#This Row],[Percent Below Achievement ELA]]),"")</f>
        <v>35802.985847428376</v>
      </c>
      <c r="U251" s="63">
        <f>IFERROR(Per_Pupil_Spending_1[[#This Row],[Amount]]/(1-Per_Pupil_Spending_1[[#This Row],[Percent Below Achievement Math]]),"")</f>
        <v>31260.171790235083</v>
      </c>
      <c r="V251" s="63">
        <f>IFERROR(Per_Pupil_Spending_1[[#This Row],[Amount]]/(1-Per_Pupil_Spending_1[[#This Row],[Percent Below Achievement Science]]),"")</f>
        <v>127031.53704837721</v>
      </c>
      <c r="W251" s="63" t="b">
        <f>Per_Pupil_Spending_1[[#This Row],[ELA Score Normalized]]=-1</f>
        <v>0</v>
      </c>
      <c r="X251" s="63" t="b">
        <f>Per_Pupil_Spending_1[[#This Row],[Math Score Normalized]]=-1</f>
        <v>0</v>
      </c>
      <c r="Y251" s="63" t="b">
        <f>Per_Pupil_Spending_1[[#This Row],[Science Score Normalized]]=-1</f>
        <v>0</v>
      </c>
    </row>
    <row r="252" spans="1:25" hidden="1">
      <c r="A252" t="s">
        <v>570</v>
      </c>
      <c r="B252">
        <v>646</v>
      </c>
      <c r="C252" t="s">
        <v>965</v>
      </c>
      <c r="D252">
        <v>647</v>
      </c>
      <c r="E252" t="s">
        <v>244</v>
      </c>
      <c r="F252" t="s">
        <v>1680</v>
      </c>
      <c r="G252" t="s">
        <v>1680</v>
      </c>
      <c r="H252" t="s">
        <v>596</v>
      </c>
      <c r="I252">
        <v>25229.26</v>
      </c>
      <c r="J252">
        <v>20058.490000000002</v>
      </c>
      <c r="K252">
        <v>20134.14</v>
      </c>
      <c r="L252" t="str">
        <f>_xlfn.XLOOKUP(Per_Pupil_Spending_1[[#This Row],[School Name]],Maine_Schools[School Name],Maine_Schools[Comparison School Type], "Error")</f>
        <v>Non Charter</v>
      </c>
      <c r="M252" t="str">
        <f>_xlfn.XLOOKUP(Per_Pupil_Spending_1[[#This Row],[School Name]],Maine_Schools[School Name],Maine_Schools[Comparison Grade Span], "Error")</f>
        <v>03-06</v>
      </c>
      <c r="N252">
        <f>_xlfn.XLOOKUP(Per_Pupil_Spending_1[[#This Row],[School Name]],ELA_New[School Name],ELA_New[Percentage of Students at Achievement Level],"")</f>
        <v>0.40200000000000002</v>
      </c>
      <c r="O252">
        <f>_xlfn.XLOOKUP(Per_Pupil_Spending_1[[#This Row],[School Name]],Math_New[School Name],Math_New[Percentage of Students at Achievement Level],"")</f>
        <v>0.40200000000000002</v>
      </c>
      <c r="P252">
        <f>_xlfn.XLOOKUP(Per_Pupil_Spending_1[[#This Row],[School Name]],Science_New[School Name],Science_New[Percentage of Students at Achievement Level],"")</f>
        <v>0.78569999999999995</v>
      </c>
      <c r="Q252">
        <f>IFERROR((Per_Pupil_Spending_1[[#This Row],[ELA Score]]-MIN(Per_Pupil_Spending_1[ELA Score]))/(MAX(Per_Pupil_Spending_1[ELA Score])-MIN(Per_Pupil_Spending_1[ELA Score])),-1)</f>
        <v>0.29816568076973565</v>
      </c>
      <c r="R252">
        <f>IFERROR((Per_Pupil_Spending_1[[#This Row],[Math Score]]-MIN(Per_Pupil_Spending_1[Math Score]))/(MAX(Per_Pupil_Spending_1[Math Score])-MIN(Per_Pupil_Spending_1[Math Score])),-1)</f>
        <v>0.14524396392767289</v>
      </c>
      <c r="S252">
        <f>IFERROR((Per_Pupil_Spending_1[[#This Row],[Science Score]]-MIN(Per_Pupil_Spending_1[Science Score]))/(MAX(Per_Pupil_Spending_1[Science Score])-MIN(Per_Pupil_Spending_1[Science Score])),-1)</f>
        <v>0.38044979044345095</v>
      </c>
      <c r="T252" s="63">
        <f>IFERROR(Per_Pupil_Spending_1[[#This Row],[Amount]]/(1-Per_Pupil_Spending_1[[#This Row],[Percent Below Achievement ELA]]),"")</f>
        <v>42189.397993311039</v>
      </c>
      <c r="U252" s="63">
        <f>IFERROR(Per_Pupil_Spending_1[[#This Row],[Amount]]/(1-Per_Pupil_Spending_1[[#This Row],[Percent Below Achievement Math]]),"")</f>
        <v>42189.397993311039</v>
      </c>
      <c r="V252" s="63">
        <f>IFERROR(Per_Pupil_Spending_1[[#This Row],[Amount]]/(1-Per_Pupil_Spending_1[[#This Row],[Percent Below Achievement Science]]),"")</f>
        <v>117728.69808679417</v>
      </c>
      <c r="W252" s="63" t="b">
        <f>Per_Pupil_Spending_1[[#This Row],[ELA Score Normalized]]=-1</f>
        <v>0</v>
      </c>
      <c r="X252" s="63" t="b">
        <f>Per_Pupil_Spending_1[[#This Row],[Math Score Normalized]]=-1</f>
        <v>0</v>
      </c>
      <c r="Y252" s="63" t="b">
        <f>Per_Pupil_Spending_1[[#This Row],[Science Score Normalized]]=-1</f>
        <v>0</v>
      </c>
    </row>
    <row r="253" spans="1:25" hidden="1">
      <c r="A253" t="s">
        <v>570</v>
      </c>
      <c r="B253">
        <v>646</v>
      </c>
      <c r="C253" t="s">
        <v>965</v>
      </c>
      <c r="D253">
        <v>649</v>
      </c>
      <c r="E253" t="s">
        <v>435</v>
      </c>
      <c r="F253" t="s">
        <v>1680</v>
      </c>
      <c r="G253" t="s">
        <v>1680</v>
      </c>
      <c r="H253" t="s">
        <v>596</v>
      </c>
      <c r="I253">
        <v>20829.7</v>
      </c>
      <c r="J253">
        <v>20058.490000000002</v>
      </c>
      <c r="K253">
        <v>20134.14</v>
      </c>
      <c r="L253" t="str">
        <f>_xlfn.XLOOKUP(Per_Pupil_Spending_1[[#This Row],[School Name]],Maine_Schools[School Name],Maine_Schools[Comparison School Type], "Error")</f>
        <v>Non Charter</v>
      </c>
      <c r="M253" t="str">
        <f>_xlfn.XLOOKUP(Per_Pupil_Spending_1[[#This Row],[School Name]],Maine_Schools[School Name],Maine_Schools[Comparison Grade Span], "Error")</f>
        <v>03-06</v>
      </c>
      <c r="N253">
        <f>_xlfn.XLOOKUP(Per_Pupil_Spending_1[[#This Row],[School Name]],ELA_New[School Name],ELA_New[Percentage of Students at Achievement Level],"")</f>
        <v>0.41070000000000001</v>
      </c>
      <c r="O253">
        <f>_xlfn.XLOOKUP(Per_Pupil_Spending_1[[#This Row],[School Name]],Math_New[School Name],Math_New[Percentage of Students at Achievement Level],"")</f>
        <v>0.41070000000000001</v>
      </c>
      <c r="P253" t="str">
        <f>_xlfn.XLOOKUP(Per_Pupil_Spending_1[[#This Row],[School Name]],Science_New[School Name],Science_New[Percentage of Students at Achievement Level],"")</f>
        <v/>
      </c>
      <c r="Q253">
        <f>IFERROR((Per_Pupil_Spending_1[[#This Row],[ELA Score]]-MIN(Per_Pupil_Spending_1[ELA Score]))/(MAX(Per_Pupil_Spending_1[ELA Score])-MIN(Per_Pupil_Spending_1[ELA Score])),-1)</f>
        <v>0.24980486939018745</v>
      </c>
      <c r="R253">
        <f>IFERROR((Per_Pupil_Spending_1[[#This Row],[Math Score]]-MIN(Per_Pupil_Spending_1[Math Score]))/(MAX(Per_Pupil_Spending_1[Math Score])-MIN(Per_Pupil_Spending_1[Math Score])),-1)</f>
        <v>0.12168620260051127</v>
      </c>
      <c r="S253">
        <f>IFERROR((Per_Pupil_Spending_1[[#This Row],[Science Score]]-MIN(Per_Pupil_Spending_1[Science Score]))/(MAX(Per_Pupil_Spending_1[Science Score])-MIN(Per_Pupil_Spending_1[Science Score])),-1)</f>
        <v>-1</v>
      </c>
      <c r="T253" s="63">
        <f>IFERROR(Per_Pupil_Spending_1[[#This Row],[Amount]]/(1-Per_Pupil_Spending_1[[#This Row],[Percent Below Achievement ELA]]),"")</f>
        <v>35346.51281181063</v>
      </c>
      <c r="U253" s="63">
        <f>IFERROR(Per_Pupil_Spending_1[[#This Row],[Amount]]/(1-Per_Pupil_Spending_1[[#This Row],[Percent Below Achievement Math]]),"")</f>
        <v>35346.51281181063</v>
      </c>
      <c r="V253" s="63" t="str">
        <f>IFERROR(Per_Pupil_Spending_1[[#This Row],[Amount]]/(1-Per_Pupil_Spending_1[[#This Row],[Percent Below Achievement Science]]),"")</f>
        <v/>
      </c>
      <c r="W253" s="63" t="b">
        <f>Per_Pupil_Spending_1[[#This Row],[ELA Score Normalized]]=-1</f>
        <v>0</v>
      </c>
      <c r="X253" s="63" t="b">
        <f>Per_Pupil_Spending_1[[#This Row],[Math Score Normalized]]=-1</f>
        <v>0</v>
      </c>
      <c r="Y253" s="63" t="b">
        <f>Per_Pupil_Spending_1[[#This Row],[Science Score Normalized]]=-1</f>
        <v>1</v>
      </c>
    </row>
    <row r="254" spans="1:25" hidden="1">
      <c r="A254" t="s">
        <v>570</v>
      </c>
      <c r="B254">
        <v>646</v>
      </c>
      <c r="C254" t="s">
        <v>965</v>
      </c>
      <c r="D254">
        <v>651</v>
      </c>
      <c r="E254" t="s">
        <v>174</v>
      </c>
      <c r="F254" t="s">
        <v>1680</v>
      </c>
      <c r="G254" t="s">
        <v>1680</v>
      </c>
      <c r="H254" t="s">
        <v>596</v>
      </c>
      <c r="I254">
        <v>20811.14</v>
      </c>
      <c r="J254">
        <v>20058.490000000002</v>
      </c>
      <c r="K254">
        <v>20134.14</v>
      </c>
      <c r="L254" t="str">
        <f>_xlfn.XLOOKUP(Per_Pupil_Spending_1[[#This Row],[School Name]],Maine_Schools[School Name],Maine_Schools[Comparison School Type], "Error")</f>
        <v>Non Charter</v>
      </c>
      <c r="M254" t="str">
        <f>_xlfn.XLOOKUP(Per_Pupil_Spending_1[[#This Row],[School Name]],Maine_Schools[School Name],Maine_Schools[Comparison Grade Span], "Error")</f>
        <v>03-06</v>
      </c>
      <c r="N254">
        <f>_xlfn.XLOOKUP(Per_Pupil_Spending_1[[#This Row],[School Name]],ELA_New[School Name],ELA_New[Percentage of Students at Achievement Level],"")</f>
        <v>0.52239999999999998</v>
      </c>
      <c r="O254">
        <f>_xlfn.XLOOKUP(Per_Pupil_Spending_1[[#This Row],[School Name]],Math_New[School Name],Math_New[Percentage of Students at Achievement Level],"")</f>
        <v>0.34329999999999999</v>
      </c>
      <c r="P254" t="str">
        <f>_xlfn.XLOOKUP(Per_Pupil_Spending_1[[#This Row],[School Name]],Science_New[School Name],Science_New[Percentage of Students at Achievement Level],"")</f>
        <v/>
      </c>
      <c r="Q254">
        <f>IFERROR((Per_Pupil_Spending_1[[#This Row],[ELA Score]]-MIN(Per_Pupil_Spending_1[ELA Score]))/(MAX(Per_Pupil_Spending_1[ELA Score])-MIN(Per_Pupil_Spending_1[ELA Score])),-1)</f>
        <v>0.30795402052431925</v>
      </c>
      <c r="R254">
        <f>IFERROR((Per_Pupil_Spending_1[[#This Row],[Math Score]]-MIN(Per_Pupil_Spending_1[Math Score]))/(MAX(Per_Pupil_Spending_1[Math Score])-MIN(Per_Pupil_Spending_1[Math Score])),-1)</f>
        <v>0.10909971574546043</v>
      </c>
      <c r="S254">
        <f>IFERROR((Per_Pupil_Spending_1[[#This Row],[Science Score]]-MIN(Per_Pupil_Spending_1[Science Score]))/(MAX(Per_Pupil_Spending_1[Science Score])-MIN(Per_Pupil_Spending_1[Science Score])),-1)</f>
        <v>-1</v>
      </c>
      <c r="T254" s="63">
        <f>IFERROR(Per_Pupil_Spending_1[[#This Row],[Amount]]/(1-Per_Pupil_Spending_1[[#This Row],[Percent Below Achievement ELA]]),"")</f>
        <v>43574.413735343383</v>
      </c>
      <c r="U254" s="63">
        <f>IFERROR(Per_Pupil_Spending_1[[#This Row],[Amount]]/(1-Per_Pupil_Spending_1[[#This Row],[Percent Below Achievement Math]]),"")</f>
        <v>31690.482716613365</v>
      </c>
      <c r="V254" s="63" t="str">
        <f>IFERROR(Per_Pupil_Spending_1[[#This Row],[Amount]]/(1-Per_Pupil_Spending_1[[#This Row],[Percent Below Achievement Science]]),"")</f>
        <v/>
      </c>
      <c r="W254" s="63" t="b">
        <f>Per_Pupil_Spending_1[[#This Row],[ELA Score Normalized]]=-1</f>
        <v>0</v>
      </c>
      <c r="X254" s="63" t="b">
        <f>Per_Pupil_Spending_1[[#This Row],[Math Score Normalized]]=-1</f>
        <v>0</v>
      </c>
      <c r="Y254" s="63" t="b">
        <f>Per_Pupil_Spending_1[[#This Row],[Science Score Normalized]]=-1</f>
        <v>1</v>
      </c>
    </row>
    <row r="255" spans="1:25" hidden="1">
      <c r="A255" t="s">
        <v>570</v>
      </c>
      <c r="B255">
        <v>646</v>
      </c>
      <c r="C255" t="s">
        <v>965</v>
      </c>
      <c r="D255">
        <v>652</v>
      </c>
      <c r="E255" t="s">
        <v>207</v>
      </c>
      <c r="F255" t="s">
        <v>1680</v>
      </c>
      <c r="G255" t="s">
        <v>1680</v>
      </c>
      <c r="H255" t="s">
        <v>596</v>
      </c>
      <c r="I255">
        <v>21242.5</v>
      </c>
      <c r="J255">
        <v>20058.490000000002</v>
      </c>
      <c r="K255">
        <v>20134.14</v>
      </c>
      <c r="L255" t="str">
        <f>_xlfn.XLOOKUP(Per_Pupil_Spending_1[[#This Row],[School Name]],Maine_Schools[School Name],Maine_Schools[Comparison School Type], "Error")</f>
        <v>Non Charter</v>
      </c>
      <c r="M255" t="str">
        <f>_xlfn.XLOOKUP(Per_Pupil_Spending_1[[#This Row],[School Name]],Maine_Schools[School Name],Maine_Schools[Comparison Grade Span], "Error")</f>
        <v>03-06</v>
      </c>
      <c r="N255">
        <f>_xlfn.XLOOKUP(Per_Pupil_Spending_1[[#This Row],[School Name]],ELA_New[School Name],ELA_New[Percentage of Students at Achievement Level],"")</f>
        <v>0.3952</v>
      </c>
      <c r="O255">
        <f>_xlfn.XLOOKUP(Per_Pupil_Spending_1[[#This Row],[School Name]],Math_New[School Name],Math_New[Percentage of Students at Achievement Level],"")</f>
        <v>0.29339999999999999</v>
      </c>
      <c r="P255">
        <f>_xlfn.XLOOKUP(Per_Pupil_Spending_1[[#This Row],[School Name]],Science_New[School Name],Science_New[Percentage of Students at Achievement Level],"")</f>
        <v>0.87229999999999996</v>
      </c>
      <c r="Q255">
        <f>IFERROR((Per_Pupil_Spending_1[[#This Row],[ELA Score]]-MIN(Per_Pupil_Spending_1[ELA Score]))/(MAX(Per_Pupil_Spending_1[ELA Score])-MIN(Per_Pupil_Spending_1[ELA Score])),-1)</f>
        <v>0.24822651510707661</v>
      </c>
      <c r="R255">
        <f>IFERROR((Per_Pupil_Spending_1[[#This Row],[Math Score]]-MIN(Per_Pupil_Spending_1[Math Score]))/(MAX(Per_Pupil_Spending_1[Math Score])-MIN(Per_Pupil_Spending_1[Math Score])),-1)</f>
        <v>0.10349676097553531</v>
      </c>
      <c r="S255">
        <f>IFERROR((Per_Pupil_Spending_1[[#This Row],[Science Score]]-MIN(Per_Pupil_Spending_1[Science Score]))/(MAX(Per_Pupil_Spending_1[Science Score])-MIN(Per_Pupil_Spending_1[Science Score])),-1)</f>
        <v>0.53756345620338752</v>
      </c>
      <c r="T255" s="63">
        <f>IFERROR(Per_Pupil_Spending_1[[#This Row],[Amount]]/(1-Per_Pupil_Spending_1[[#This Row],[Percent Below Achievement ELA]]),"")</f>
        <v>35123.181216931218</v>
      </c>
      <c r="U255" s="63">
        <f>IFERROR(Per_Pupil_Spending_1[[#This Row],[Amount]]/(1-Per_Pupil_Spending_1[[#This Row],[Percent Below Achievement Math]]),"")</f>
        <v>30062.977639399942</v>
      </c>
      <c r="V255" s="63">
        <f>IFERROR(Per_Pupil_Spending_1[[#This Row],[Amount]]/(1-Per_Pupil_Spending_1[[#This Row],[Percent Below Achievement Science]]),"")</f>
        <v>166346.90681284256</v>
      </c>
      <c r="W255" s="63" t="b">
        <f>Per_Pupil_Spending_1[[#This Row],[ELA Score Normalized]]=-1</f>
        <v>0</v>
      </c>
      <c r="X255" s="63" t="b">
        <f>Per_Pupil_Spending_1[[#This Row],[Math Score Normalized]]=-1</f>
        <v>0</v>
      </c>
      <c r="Y255" s="63" t="b">
        <f>Per_Pupil_Spending_1[[#This Row],[Science Score Normalized]]=-1</f>
        <v>0</v>
      </c>
    </row>
    <row r="256" spans="1:25" hidden="1">
      <c r="A256" t="s">
        <v>570</v>
      </c>
      <c r="B256">
        <v>646</v>
      </c>
      <c r="C256" t="s">
        <v>965</v>
      </c>
      <c r="D256">
        <v>656</v>
      </c>
      <c r="E256" t="s">
        <v>178</v>
      </c>
      <c r="F256" t="s">
        <v>1680</v>
      </c>
      <c r="G256" t="s">
        <v>1680</v>
      </c>
      <c r="H256" t="s">
        <v>596</v>
      </c>
      <c r="I256">
        <v>18169.93</v>
      </c>
      <c r="J256">
        <v>20058.490000000002</v>
      </c>
      <c r="K256">
        <v>20134.14</v>
      </c>
      <c r="L256" t="str">
        <f>_xlfn.XLOOKUP(Per_Pupil_Spending_1[[#This Row],[School Name]],Maine_Schools[School Name],Maine_Schools[Comparison School Type], "Error")</f>
        <v>Non Charter</v>
      </c>
      <c r="M256" t="str">
        <f>_xlfn.XLOOKUP(Per_Pupil_Spending_1[[#This Row],[School Name]],Maine_Schools[School Name],Maine_Schools[Comparison Grade Span], "Error")</f>
        <v>09-12</v>
      </c>
      <c r="N256">
        <f>_xlfn.XLOOKUP(Per_Pupil_Spending_1[[#This Row],[School Name]],ELA_New[School Name],ELA_New[Percentage of Students at Achievement Level],"")</f>
        <v>0.5202</v>
      </c>
      <c r="O256">
        <f>_xlfn.XLOOKUP(Per_Pupil_Spending_1[[#This Row],[School Name]],Math_New[School Name],Math_New[Percentage of Students at Achievement Level],"")</f>
        <v>0.32</v>
      </c>
      <c r="P256">
        <f>_xlfn.XLOOKUP(Per_Pupil_Spending_1[[#This Row],[School Name]],Science_New[School Name],Science_New[Percentage of Students at Achievement Level],"")</f>
        <v>0.79259999999999997</v>
      </c>
      <c r="Q256">
        <f>IFERROR((Per_Pupil_Spending_1[[#This Row],[ELA Score]]-MIN(Per_Pupil_Spending_1[ELA Score]))/(MAX(Per_Pupil_Spending_1[ELA Score])-MIN(Per_Pupil_Spending_1[ELA Score])),-1)</f>
        <v>0.26763772914101447</v>
      </c>
      <c r="R256">
        <f>IFERROR((Per_Pupil_Spending_1[[#This Row],[Math Score]]-MIN(Per_Pupil_Spending_1[Math Score]))/(MAX(Per_Pupil_Spending_1[Math Score])-MIN(Per_Pupil_Spending_1[Math Score])),-1)</f>
        <v>9.1989679558927423E-2</v>
      </c>
      <c r="S256">
        <f>IFERROR((Per_Pupil_Spending_1[[#This Row],[Science Score]]-MIN(Per_Pupil_Spending_1[Science Score]))/(MAX(Per_Pupil_Spending_1[Science Score])-MIN(Per_Pupil_Spending_1[Science Score])),-1)</f>
        <v>0.28311280326406907</v>
      </c>
      <c r="T256" s="63">
        <f>IFERROR(Per_Pupil_Spending_1[[#This Row],[Amount]]/(1-Per_Pupil_Spending_1[[#This Row],[Percent Below Achievement ELA]]),"")</f>
        <v>37869.799916631928</v>
      </c>
      <c r="U256" s="63">
        <f>IFERROR(Per_Pupil_Spending_1[[#This Row],[Amount]]/(1-Per_Pupil_Spending_1[[#This Row],[Percent Below Achievement Math]]),"")</f>
        <v>26720.48529411765</v>
      </c>
      <c r="V256" s="63">
        <f>IFERROR(Per_Pupil_Spending_1[[#This Row],[Amount]]/(1-Per_Pupil_Spending_1[[#This Row],[Percent Below Achievement Science]]),"")</f>
        <v>87608.148505303747</v>
      </c>
      <c r="W256" s="63" t="b">
        <f>Per_Pupil_Spending_1[[#This Row],[ELA Score Normalized]]=-1</f>
        <v>0</v>
      </c>
      <c r="X256" s="63" t="b">
        <f>Per_Pupil_Spending_1[[#This Row],[Math Score Normalized]]=-1</f>
        <v>0</v>
      </c>
      <c r="Y256" s="63" t="b">
        <f>Per_Pupil_Spending_1[[#This Row],[Science Score Normalized]]=-1</f>
        <v>0</v>
      </c>
    </row>
    <row r="257" spans="1:25" hidden="1">
      <c r="A257" t="s">
        <v>570</v>
      </c>
      <c r="B257">
        <v>646</v>
      </c>
      <c r="C257" t="s">
        <v>965</v>
      </c>
      <c r="D257">
        <v>655</v>
      </c>
      <c r="E257" t="s">
        <v>211</v>
      </c>
      <c r="F257" t="s">
        <v>1680</v>
      </c>
      <c r="G257" t="s">
        <v>1680</v>
      </c>
      <c r="H257" t="s">
        <v>596</v>
      </c>
      <c r="I257">
        <v>20496.099999999999</v>
      </c>
      <c r="J257">
        <v>20058.490000000002</v>
      </c>
      <c r="K257">
        <v>20134.14</v>
      </c>
      <c r="L257" t="str">
        <f>_xlfn.XLOOKUP(Per_Pupil_Spending_1[[#This Row],[School Name]],Maine_Schools[School Name],Maine_Schools[Comparison School Type], "Error")</f>
        <v>Non Charter</v>
      </c>
      <c r="M257" t="str">
        <f>_xlfn.XLOOKUP(Per_Pupil_Spending_1[[#This Row],[School Name]],Maine_Schools[School Name],Maine_Schools[Comparison Grade Span], "Error")</f>
        <v>07-08</v>
      </c>
      <c r="N257">
        <f>_xlfn.XLOOKUP(Per_Pupil_Spending_1[[#This Row],[School Name]],ELA_New[School Name],ELA_New[Percentage of Students at Achievement Level],"")</f>
        <v>0.38030000000000003</v>
      </c>
      <c r="O257">
        <f>_xlfn.XLOOKUP(Per_Pupil_Spending_1[[#This Row],[School Name]],Math_New[School Name],Math_New[Percentage of Students at Achievement Level],"")</f>
        <v>0.24890000000000001</v>
      </c>
      <c r="P257">
        <f>_xlfn.XLOOKUP(Per_Pupil_Spending_1[[#This Row],[School Name]],Science_New[School Name],Science_New[Percentage of Students at Achievement Level],"")</f>
        <v>0.71860000000000002</v>
      </c>
      <c r="Q257">
        <f>IFERROR((Per_Pupil_Spending_1[[#This Row],[ELA Score]]-MIN(Per_Pupil_Spending_1[ELA Score]))/(MAX(Per_Pupil_Spending_1[ELA Score])-MIN(Per_Pupil_Spending_1[ELA Score])),-1)</f>
        <v>0.23374593176677402</v>
      </c>
      <c r="R257">
        <f>IFERROR((Per_Pupil_Spending_1[[#This Row],[Math Score]]-MIN(Per_Pupil_Spending_1[Math Score]))/(MAX(Per_Pupil_Spending_1[Math Score])-MIN(Per_Pupil_Spending_1[Math Score])),-1)</f>
        <v>9.3943823921992964E-2</v>
      </c>
      <c r="S257">
        <f>IFERROR((Per_Pupil_Spending_1[[#This Row],[Science Score]]-MIN(Per_Pupil_Spending_1[Science Score]))/(MAX(Per_Pupil_Spending_1[Science Score])-MIN(Per_Pupil_Spending_1[Science Score])),-1)</f>
        <v>0.2353759826255741</v>
      </c>
      <c r="T257" s="63">
        <f>IFERROR(Per_Pupil_Spending_1[[#This Row],[Amount]]/(1-Per_Pupil_Spending_1[[#This Row],[Percent Below Achievement ELA]]),"")</f>
        <v>33074.229465870587</v>
      </c>
      <c r="U257" s="63">
        <f>IFERROR(Per_Pupil_Spending_1[[#This Row],[Amount]]/(1-Per_Pupil_Spending_1[[#This Row],[Percent Below Achievement Math]]),"")</f>
        <v>27288.110770869389</v>
      </c>
      <c r="V257" s="63">
        <f>IFERROR(Per_Pupil_Spending_1[[#This Row],[Amount]]/(1-Per_Pupil_Spending_1[[#This Row],[Percent Below Achievement Science]]),"")</f>
        <v>72836.176261549394</v>
      </c>
      <c r="W257" s="63" t="b">
        <f>Per_Pupil_Spending_1[[#This Row],[ELA Score Normalized]]=-1</f>
        <v>0</v>
      </c>
      <c r="X257" s="63" t="b">
        <f>Per_Pupil_Spending_1[[#This Row],[Math Score Normalized]]=-1</f>
        <v>0</v>
      </c>
      <c r="Y257" s="63" t="b">
        <f>Per_Pupil_Spending_1[[#This Row],[Science Score Normalized]]=-1</f>
        <v>0</v>
      </c>
    </row>
    <row r="258" spans="1:25" hidden="1">
      <c r="A258" t="s">
        <v>570</v>
      </c>
      <c r="B258">
        <v>646</v>
      </c>
      <c r="C258" t="s">
        <v>965</v>
      </c>
      <c r="D258">
        <v>660</v>
      </c>
      <c r="E258" t="s">
        <v>291</v>
      </c>
      <c r="F258" t="s">
        <v>1680</v>
      </c>
      <c r="G258" t="s">
        <v>1680</v>
      </c>
      <c r="H258" t="s">
        <v>596</v>
      </c>
      <c r="I258">
        <v>21892.5</v>
      </c>
      <c r="J258">
        <v>20058.490000000002</v>
      </c>
      <c r="K258">
        <v>20134.14</v>
      </c>
      <c r="L258" t="str">
        <f>_xlfn.XLOOKUP(Per_Pupil_Spending_1[[#This Row],[School Name]],Maine_Schools[School Name],Maine_Schools[Comparison School Type], "Error")</f>
        <v>Non Charter</v>
      </c>
      <c r="M258" t="str">
        <f>_xlfn.XLOOKUP(Per_Pupil_Spending_1[[#This Row],[School Name]],Maine_Schools[School Name],Maine_Schools[Comparison Grade Span], "Error")</f>
        <v>03-06</v>
      </c>
      <c r="N258">
        <f>_xlfn.XLOOKUP(Per_Pupil_Spending_1[[#This Row],[School Name]],ELA_New[School Name],ELA_New[Percentage of Students at Achievement Level],"")</f>
        <v>0.44900000000000001</v>
      </c>
      <c r="O258">
        <f>_xlfn.XLOOKUP(Per_Pupil_Spending_1[[#This Row],[School Name]],Math_New[School Name],Math_New[Percentage of Students at Achievement Level],"")</f>
        <v>0.44850000000000001</v>
      </c>
      <c r="P258">
        <f>_xlfn.XLOOKUP(Per_Pupil_Spending_1[[#This Row],[School Name]],Science_New[School Name],Science_New[Percentage of Students at Achievement Level],"")</f>
        <v>0.9</v>
      </c>
      <c r="Q258">
        <f>IFERROR((Per_Pupil_Spending_1[[#This Row],[ELA Score]]-MIN(Per_Pupil_Spending_1[ELA Score]))/(MAX(Per_Pupil_Spending_1[ELA Score])-MIN(Per_Pupil_Spending_1[ELA Score])),-1)</f>
        <v>0.28080063481805512</v>
      </c>
      <c r="R258">
        <f>IFERROR((Per_Pupil_Spending_1[[#This Row],[Math Score]]-MIN(Per_Pupil_Spending_1[Math Score]))/(MAX(Per_Pupil_Spending_1[Math Score])-MIN(Per_Pupil_Spending_1[Math Score])),-1)</f>
        <v>0.13666100372914472</v>
      </c>
      <c r="S258">
        <f>IFERROR((Per_Pupil_Spending_1[[#This Row],[Science Score]]-MIN(Per_Pupil_Spending_1[Science Score]))/(MAX(Per_Pupil_Spending_1[Science Score])-MIN(Per_Pupil_Spending_1[Science Score])),-1)</f>
        <v>0.7074738082249743</v>
      </c>
      <c r="T258" s="63">
        <f>IFERROR(Per_Pupil_Spending_1[[#This Row],[Amount]]/(1-Per_Pupil_Spending_1[[#This Row],[Percent Below Achievement ELA]]),"")</f>
        <v>39732.304900181494</v>
      </c>
      <c r="U258" s="63">
        <f>IFERROR(Per_Pupil_Spending_1[[#This Row],[Amount]]/(1-Per_Pupil_Spending_1[[#This Row],[Percent Below Achievement Math]]),"")</f>
        <v>39696.282864913876</v>
      </c>
      <c r="V258" s="63">
        <f>IFERROR(Per_Pupil_Spending_1[[#This Row],[Amount]]/(1-Per_Pupil_Spending_1[[#This Row],[Percent Below Achievement Science]]),"")</f>
        <v>218925.00000000006</v>
      </c>
      <c r="W258" s="63" t="b">
        <f>Per_Pupil_Spending_1[[#This Row],[ELA Score Normalized]]=-1</f>
        <v>0</v>
      </c>
      <c r="X258" s="63" t="b">
        <f>Per_Pupil_Spending_1[[#This Row],[Math Score Normalized]]=-1</f>
        <v>0</v>
      </c>
      <c r="Y258" s="63" t="b">
        <f>Per_Pupil_Spending_1[[#This Row],[Science Score Normalized]]=-1</f>
        <v>0</v>
      </c>
    </row>
    <row r="259" spans="1:25" hidden="1">
      <c r="A259" t="s">
        <v>570</v>
      </c>
      <c r="B259">
        <v>1457</v>
      </c>
      <c r="C259" t="s">
        <v>973</v>
      </c>
      <c r="D259">
        <v>807</v>
      </c>
      <c r="E259" t="s">
        <v>146</v>
      </c>
      <c r="F259" t="s">
        <v>1680</v>
      </c>
      <c r="G259" t="s">
        <v>1680</v>
      </c>
      <c r="H259" t="s">
        <v>596</v>
      </c>
      <c r="I259">
        <v>19926.990000000002</v>
      </c>
      <c r="J259">
        <v>19708.05</v>
      </c>
      <c r="K259">
        <v>20134.14</v>
      </c>
      <c r="L259" t="str">
        <f>_xlfn.XLOOKUP(Per_Pupil_Spending_1[[#This Row],[School Name]],Maine_Schools[School Name],Maine_Schools[Comparison School Type], "Error")</f>
        <v>Non Charter</v>
      </c>
      <c r="M259" t="str">
        <f>_xlfn.XLOOKUP(Per_Pupil_Spending_1[[#This Row],[School Name]],Maine_Schools[School Name],Maine_Schools[Comparison Grade Span], "Error")</f>
        <v>PK-05</v>
      </c>
      <c r="N259">
        <f>_xlfn.XLOOKUP(Per_Pupil_Spending_1[[#This Row],[School Name]],ELA_New[School Name],ELA_New[Percentage of Students at Achievement Level],"")</f>
        <v>0.24590000000000001</v>
      </c>
      <c r="O259">
        <f>_xlfn.XLOOKUP(Per_Pupil_Spending_1[[#This Row],[School Name]],Math_New[School Name],Math_New[Percentage of Students at Achievement Level],"")</f>
        <v>0.63109999999999999</v>
      </c>
      <c r="P259">
        <f>_xlfn.XLOOKUP(Per_Pupil_Spending_1[[#This Row],[School Name]],Science_New[School Name],Science_New[Percentage of Students at Achievement Level],"")</f>
        <v>0.73170000000000002</v>
      </c>
      <c r="Q259">
        <f>IFERROR((Per_Pupil_Spending_1[[#This Row],[ELA Score]]-MIN(Per_Pupil_Spending_1[ELA Score]))/(MAX(Per_Pupil_Spending_1[ELA Score])-MIN(Per_Pupil_Spending_1[ELA Score])),-1)</f>
        <v>0.18675278532847248</v>
      </c>
      <c r="R259">
        <f>IFERROR((Per_Pupil_Spending_1[[#This Row],[Math Score]]-MIN(Per_Pupil_Spending_1[Math Score]))/(MAX(Per_Pupil_Spending_1[Math Score])-MIN(Per_Pupil_Spending_1[Math Score])),-1)</f>
        <v>0.18596354315129279</v>
      </c>
      <c r="S259">
        <f>IFERROR((Per_Pupil_Spending_1[[#This Row],[Science Score]]-MIN(Per_Pupil_Spending_1[Science Score]))/(MAX(Per_Pupil_Spending_1[Science Score])-MIN(Per_Pupil_Spending_1[Science Score])),-1)</f>
        <v>0.24001370335303629</v>
      </c>
      <c r="T259" s="63">
        <f>IFERROR(Per_Pupil_Spending_1[[#This Row],[Amount]]/(1-Per_Pupil_Spending_1[[#This Row],[Percent Below Achievement ELA]]),"")</f>
        <v>26424.864076382444</v>
      </c>
      <c r="U259" s="63">
        <f>IFERROR(Per_Pupil_Spending_1[[#This Row],[Amount]]/(1-Per_Pupil_Spending_1[[#This Row],[Percent Below Achievement Math]]),"")</f>
        <v>54017.321767416644</v>
      </c>
      <c r="V259" s="63">
        <f>IFERROR(Per_Pupil_Spending_1[[#This Row],[Amount]]/(1-Per_Pupil_Spending_1[[#This Row],[Percent Below Achievement Science]]),"")</f>
        <v>74271.300782705934</v>
      </c>
      <c r="W259" s="63" t="b">
        <f>Per_Pupil_Spending_1[[#This Row],[ELA Score Normalized]]=-1</f>
        <v>0</v>
      </c>
      <c r="X259" s="63" t="b">
        <f>Per_Pupil_Spending_1[[#This Row],[Math Score Normalized]]=-1</f>
        <v>0</v>
      </c>
      <c r="Y259" s="63" t="b">
        <f>Per_Pupil_Spending_1[[#This Row],[Science Score Normalized]]=-1</f>
        <v>0</v>
      </c>
    </row>
    <row r="260" spans="1:25" hidden="1">
      <c r="A260" t="s">
        <v>570</v>
      </c>
      <c r="B260">
        <v>1457</v>
      </c>
      <c r="C260" t="s">
        <v>973</v>
      </c>
      <c r="D260">
        <v>135</v>
      </c>
      <c r="E260" t="s">
        <v>221</v>
      </c>
      <c r="F260" t="s">
        <v>1680</v>
      </c>
      <c r="G260" t="s">
        <v>1680</v>
      </c>
      <c r="H260" t="s">
        <v>596</v>
      </c>
      <c r="I260">
        <v>20447.29</v>
      </c>
      <c r="J260">
        <v>19708.05</v>
      </c>
      <c r="K260">
        <v>20134.14</v>
      </c>
      <c r="L260" t="str">
        <f>_xlfn.XLOOKUP(Per_Pupil_Spending_1[[#This Row],[School Name]],Maine_Schools[School Name],Maine_Schools[Comparison School Type], "Error")</f>
        <v>Non Charter</v>
      </c>
      <c r="M260" t="str">
        <f>_xlfn.XLOOKUP(Per_Pupil_Spending_1[[#This Row],[School Name]],Maine_Schools[School Name],Maine_Schools[Comparison Grade Span], "Error")</f>
        <v>05-08</v>
      </c>
      <c r="N260">
        <f>_xlfn.XLOOKUP(Per_Pupil_Spending_1[[#This Row],[School Name]],ELA_New[School Name],ELA_New[Percentage of Students at Achievement Level],"")</f>
        <v>0.34089999999999998</v>
      </c>
      <c r="O260">
        <f>_xlfn.XLOOKUP(Per_Pupil_Spending_1[[#This Row],[School Name]],Math_New[School Name],Math_New[Percentage of Students at Achievement Level],"")</f>
        <v>0.4148</v>
      </c>
      <c r="P260">
        <f>_xlfn.XLOOKUP(Per_Pupil_Spending_1[[#This Row],[School Name]],Science_New[School Name],Science_New[Percentage of Students at Achievement Level],"")</f>
        <v>0.6744</v>
      </c>
      <c r="Q260">
        <f>IFERROR((Per_Pupil_Spending_1[[#This Row],[ELA Score]]-MIN(Per_Pupil_Spending_1[ELA Score]))/(MAX(Per_Pupil_Spending_1[ELA Score])-MIN(Per_Pupil_Spending_1[ELA Score])),-1)</f>
        <v>0.21924958028901667</v>
      </c>
      <c r="R260">
        <f>IFERROR((Per_Pupil_Spending_1[[#This Row],[Math Score]]-MIN(Per_Pupil_Spending_1[Math Score]))/(MAX(Per_Pupil_Spending_1[Math Score])-MIN(Per_Pupil_Spending_1[Math Score])),-1)</f>
        <v>0.12028908009067081</v>
      </c>
      <c r="S260">
        <f>IFERROR((Per_Pupil_Spending_1[[#This Row],[Science Score]]-MIN(Per_Pupil_Spending_1[Science Score]))/(MAX(Per_Pupil_Spending_1[Science Score])-MIN(Per_Pupil_Spending_1[Science Score])),-1)</f>
        <v>0.20293939820667767</v>
      </c>
      <c r="T260" s="63">
        <f>IFERROR(Per_Pupil_Spending_1[[#This Row],[Amount]]/(1-Per_Pupil_Spending_1[[#This Row],[Percent Below Achievement ELA]]),"")</f>
        <v>31023.04657866788</v>
      </c>
      <c r="U260" s="63">
        <f>IFERROR(Per_Pupil_Spending_1[[#This Row],[Amount]]/(1-Per_Pupil_Spending_1[[#This Row],[Percent Below Achievement Math]]),"")</f>
        <v>34940.686944634319</v>
      </c>
      <c r="V260" s="63">
        <f>IFERROR(Per_Pupil_Spending_1[[#This Row],[Amount]]/(1-Per_Pupil_Spending_1[[#This Row],[Percent Below Achievement Science]]),"")</f>
        <v>62798.802211302216</v>
      </c>
      <c r="W260" s="63" t="b">
        <f>Per_Pupil_Spending_1[[#This Row],[ELA Score Normalized]]=-1</f>
        <v>0</v>
      </c>
      <c r="X260" s="63" t="b">
        <f>Per_Pupil_Spending_1[[#This Row],[Math Score Normalized]]=-1</f>
        <v>0</v>
      </c>
      <c r="Y260" s="63" t="b">
        <f>Per_Pupil_Spending_1[[#This Row],[Science Score Normalized]]=-1</f>
        <v>0</v>
      </c>
    </row>
    <row r="261" spans="1:25" hidden="1">
      <c r="A261" t="s">
        <v>570</v>
      </c>
      <c r="B261">
        <v>1457</v>
      </c>
      <c r="C261" t="s">
        <v>973</v>
      </c>
      <c r="D261">
        <v>136</v>
      </c>
      <c r="E261" t="s">
        <v>278</v>
      </c>
      <c r="F261" t="s">
        <v>1680</v>
      </c>
      <c r="G261" t="s">
        <v>1680</v>
      </c>
      <c r="H261" t="s">
        <v>596</v>
      </c>
      <c r="I261">
        <v>20123.599999999999</v>
      </c>
      <c r="J261">
        <v>19708.05</v>
      </c>
      <c r="K261">
        <v>20134.14</v>
      </c>
      <c r="L261" t="str">
        <f>_xlfn.XLOOKUP(Per_Pupil_Spending_1[[#This Row],[School Name]],Maine_Schools[School Name],Maine_Schools[Comparison School Type], "Error")</f>
        <v>Non Charter</v>
      </c>
      <c r="M261" t="str">
        <f>_xlfn.XLOOKUP(Per_Pupil_Spending_1[[#This Row],[School Name]],Maine_Schools[School Name],Maine_Schools[Comparison Grade Span], "Error")</f>
        <v>PK-04</v>
      </c>
      <c r="N261">
        <f>_xlfn.XLOOKUP(Per_Pupil_Spending_1[[#This Row],[School Name]],ELA_New[School Name],ELA_New[Percentage of Students at Achievement Level],"")</f>
        <v>0.4239</v>
      </c>
      <c r="O261">
        <f>_xlfn.XLOOKUP(Per_Pupil_Spending_1[[#This Row],[School Name]],Math_New[School Name],Math_New[Percentage of Students at Achievement Level],"")</f>
        <v>0.63039999999999996</v>
      </c>
      <c r="P261" t="str">
        <f>_xlfn.XLOOKUP(Per_Pupil_Spending_1[[#This Row],[School Name]],Science_New[School Name],Science_New[Percentage of Students at Achievement Level],"")</f>
        <v/>
      </c>
      <c r="Q261">
        <f>IFERROR((Per_Pupil_Spending_1[[#This Row],[ELA Score]]-MIN(Per_Pupil_Spending_1[ELA Score]))/(MAX(Per_Pupil_Spending_1[ELA Score])-MIN(Per_Pupil_Spending_1[ELA Score])),-1)</f>
        <v>0.24686648120903076</v>
      </c>
      <c r="R261">
        <f>IFERROR((Per_Pupil_Spending_1[[#This Row],[Math Score]]-MIN(Per_Pupil_Spending_1[Math Score]))/(MAX(Per_Pupil_Spending_1[Math Score])-MIN(Per_Pupil_Spending_1[Math Score])),-1)</f>
        <v>0.18744267704155346</v>
      </c>
      <c r="S261">
        <f>IFERROR((Per_Pupil_Spending_1[[#This Row],[Science Score]]-MIN(Per_Pupil_Spending_1[Science Score]))/(MAX(Per_Pupil_Spending_1[Science Score])-MIN(Per_Pupil_Spending_1[Science Score])),-1)</f>
        <v>-1</v>
      </c>
      <c r="T261" s="63">
        <f>IFERROR(Per_Pupil_Spending_1[[#This Row],[Amount]]/(1-Per_Pupil_Spending_1[[#This Row],[Percent Below Achievement ELA]]),"")</f>
        <v>34930.74119076549</v>
      </c>
      <c r="U261" s="63">
        <f>IFERROR(Per_Pupil_Spending_1[[#This Row],[Amount]]/(1-Per_Pupil_Spending_1[[#This Row],[Percent Below Achievement Math]]),"")</f>
        <v>54446.969696969689</v>
      </c>
      <c r="V261" s="63" t="str">
        <f>IFERROR(Per_Pupil_Spending_1[[#This Row],[Amount]]/(1-Per_Pupil_Spending_1[[#This Row],[Percent Below Achievement Science]]),"")</f>
        <v/>
      </c>
      <c r="W261" s="63" t="b">
        <f>Per_Pupil_Spending_1[[#This Row],[ELA Score Normalized]]=-1</f>
        <v>0</v>
      </c>
      <c r="X261" s="63" t="b">
        <f>Per_Pupil_Spending_1[[#This Row],[Math Score Normalized]]=-1</f>
        <v>0</v>
      </c>
      <c r="Y261" s="63" t="b">
        <f>Per_Pupil_Spending_1[[#This Row],[Science Score Normalized]]=-1</f>
        <v>1</v>
      </c>
    </row>
    <row r="262" spans="1:25" hidden="1">
      <c r="A262" t="s">
        <v>570</v>
      </c>
      <c r="B262">
        <v>1457</v>
      </c>
      <c r="C262" t="s">
        <v>973</v>
      </c>
      <c r="D262">
        <v>812</v>
      </c>
      <c r="E262" t="s">
        <v>450</v>
      </c>
      <c r="F262" t="s">
        <v>1680</v>
      </c>
      <c r="G262" t="s">
        <v>1680</v>
      </c>
      <c r="H262" t="s">
        <v>596</v>
      </c>
      <c r="I262">
        <v>18046.96</v>
      </c>
      <c r="J262">
        <v>19708.05</v>
      </c>
      <c r="K262">
        <v>20134.14</v>
      </c>
      <c r="L262" t="str">
        <f>_xlfn.XLOOKUP(Per_Pupil_Spending_1[[#This Row],[School Name]],Maine_Schools[School Name],Maine_Schools[Comparison School Type], "Error")</f>
        <v>Non Charter</v>
      </c>
      <c r="M262" t="str">
        <f>_xlfn.XLOOKUP(Per_Pupil_Spending_1[[#This Row],[School Name]],Maine_Schools[School Name],Maine_Schools[Comparison Grade Span], "Error")</f>
        <v>PK-05</v>
      </c>
      <c r="N262">
        <f>_xlfn.XLOOKUP(Per_Pupil_Spending_1[[#This Row],[School Name]],ELA_New[School Name],ELA_New[Percentage of Students at Achievement Level],"")</f>
        <v>0.25190000000000001</v>
      </c>
      <c r="O262">
        <f>_xlfn.XLOOKUP(Per_Pupil_Spending_1[[#This Row],[School Name]],Math_New[School Name],Math_New[Percentage of Students at Achievement Level],"")</f>
        <v>0.71850000000000003</v>
      </c>
      <c r="P262">
        <f>_xlfn.XLOOKUP(Per_Pupil_Spending_1[[#This Row],[School Name]],Science_New[School Name],Science_New[Percentage of Students at Achievement Level],"")</f>
        <v>0.73329999999999995</v>
      </c>
      <c r="Q262">
        <f>IFERROR((Per_Pupil_Spending_1[[#This Row],[ELA Score]]-MIN(Per_Pupil_Spending_1[ELA Score]))/(MAX(Per_Pupil_Spending_1[ELA Score])-MIN(Per_Pupil_Spending_1[ELA Score])),-1)</f>
        <v>0.17048992776718258</v>
      </c>
      <c r="R262">
        <f>IFERROR((Per_Pupil_Spending_1[[#This Row],[Math Score]]-MIN(Per_Pupil_Spending_1[Math Score]))/(MAX(Per_Pupil_Spending_1[Math Score])-MIN(Per_Pupil_Spending_1[Math Score])),-1)</f>
        <v>0.22070919213063164</v>
      </c>
      <c r="S262">
        <f>IFERROR((Per_Pupil_Spending_1[[#This Row],[Science Score]]-MIN(Per_Pupil_Spending_1[Science Score]))/(MAX(Per_Pupil_Spending_1[Science Score])-MIN(Per_Pupil_Spending_1[Science Score])),-1)</f>
        <v>0.21867344550557041</v>
      </c>
      <c r="T262" s="63">
        <f>IFERROR(Per_Pupil_Spending_1[[#This Row],[Amount]]/(1-Per_Pupil_Spending_1[[#This Row],[Percent Below Achievement ELA]]),"")</f>
        <v>24123.726774495386</v>
      </c>
      <c r="U262" s="63">
        <f>IFERROR(Per_Pupil_Spending_1[[#This Row],[Amount]]/(1-Per_Pupil_Spending_1[[#This Row],[Percent Below Achievement Math]]),"")</f>
        <v>64109.982238010663</v>
      </c>
      <c r="V262" s="63">
        <f>IFERROR(Per_Pupil_Spending_1[[#This Row],[Amount]]/(1-Per_Pupil_Spending_1[[#This Row],[Percent Below Achievement Science]]),"")</f>
        <v>67667.641544806887</v>
      </c>
      <c r="W262" s="63" t="b">
        <f>Per_Pupil_Spending_1[[#This Row],[ELA Score Normalized]]=-1</f>
        <v>0</v>
      </c>
      <c r="X262" s="63" t="b">
        <f>Per_Pupil_Spending_1[[#This Row],[Math Score Normalized]]=-1</f>
        <v>0</v>
      </c>
      <c r="Y262" s="63" t="b">
        <f>Per_Pupil_Spending_1[[#This Row],[Science Score Normalized]]=-1</f>
        <v>0</v>
      </c>
    </row>
    <row r="263" spans="1:25" hidden="1">
      <c r="A263" t="s">
        <v>570</v>
      </c>
      <c r="B263">
        <v>1457</v>
      </c>
      <c r="C263" t="s">
        <v>973</v>
      </c>
      <c r="D263">
        <v>811</v>
      </c>
      <c r="E263" t="s">
        <v>294</v>
      </c>
      <c r="F263" t="s">
        <v>1680</v>
      </c>
      <c r="G263" t="s">
        <v>1680</v>
      </c>
      <c r="H263" t="s">
        <v>596</v>
      </c>
      <c r="I263">
        <v>17165.16</v>
      </c>
      <c r="J263">
        <v>19708.05</v>
      </c>
      <c r="K263">
        <v>20134.14</v>
      </c>
      <c r="L263" t="str">
        <f>_xlfn.XLOOKUP(Per_Pupil_Spending_1[[#This Row],[School Name]],Maine_Schools[School Name],Maine_Schools[Comparison School Type], "Error")</f>
        <v>Non Charter</v>
      </c>
      <c r="M263" t="str">
        <f>_xlfn.XLOOKUP(Per_Pupil_Spending_1[[#This Row],[School Name]],Maine_Schools[School Name],Maine_Schools[Comparison Grade Span], "Error")</f>
        <v>09-12</v>
      </c>
      <c r="N263">
        <f>_xlfn.XLOOKUP(Per_Pupil_Spending_1[[#This Row],[School Name]],ELA_New[School Name],ELA_New[Percentage of Students at Achievement Level],"")</f>
        <v>0.36899999999999999</v>
      </c>
      <c r="O263">
        <f>_xlfn.XLOOKUP(Per_Pupil_Spending_1[[#This Row],[School Name]],Math_New[School Name],Math_New[Percentage of Students at Achievement Level],"")</f>
        <v>0.40239999999999998</v>
      </c>
      <c r="P263">
        <f>_xlfn.XLOOKUP(Per_Pupil_Spending_1[[#This Row],[School Name]],Science_New[School Name],Science_New[Percentage of Students at Achievement Level],"")</f>
        <v>0.57930000000000004</v>
      </c>
      <c r="Q263">
        <f>IFERROR((Per_Pupil_Spending_1[[#This Row],[ELA Score]]-MIN(Per_Pupil_Spending_1[ELA Score]))/(MAX(Per_Pupil_Spending_1[ELA Score])-MIN(Per_Pupil_Spending_1[ELA Score])),-1)</f>
        <v>0.19225286586681181</v>
      </c>
      <c r="R263">
        <f>IFERROR((Per_Pupil_Spending_1[[#This Row],[Math Score]]-MIN(Per_Pupil_Spending_1[Math Score]))/(MAX(Per_Pupil_Spending_1[Math Score])-MIN(Per_Pupil_Spending_1[Math Score])),-1)</f>
        <v>9.8885367446445063E-2</v>
      </c>
      <c r="S263">
        <f>IFERROR((Per_Pupil_Spending_1[[#This Row],[Science Score]]-MIN(Per_Pupil_Spending_1[Science Score]))/(MAX(Per_Pupil_Spending_1[Science Score])-MIN(Per_Pupil_Spending_1[Science Score])),-1)</f>
        <v>0.13185310207052259</v>
      </c>
      <c r="T263" s="63">
        <f>IFERROR(Per_Pupil_Spending_1[[#This Row],[Amount]]/(1-Per_Pupil_Spending_1[[#This Row],[Percent Below Achievement ELA]]),"")</f>
        <v>27203.106180665611</v>
      </c>
      <c r="U263" s="63">
        <f>IFERROR(Per_Pupil_Spending_1[[#This Row],[Amount]]/(1-Per_Pupil_Spending_1[[#This Row],[Percent Below Achievement Math]]),"")</f>
        <v>28723.493975903613</v>
      </c>
      <c r="V263" s="63">
        <f>IFERROR(Per_Pupil_Spending_1[[#This Row],[Amount]]/(1-Per_Pupil_Spending_1[[#This Row],[Percent Below Achievement Science]]),"")</f>
        <v>40801.426194437845</v>
      </c>
      <c r="W263" s="63" t="b">
        <f>Per_Pupil_Spending_1[[#This Row],[ELA Score Normalized]]=-1</f>
        <v>0</v>
      </c>
      <c r="X263" s="63" t="b">
        <f>Per_Pupil_Spending_1[[#This Row],[Math Score Normalized]]=-1</f>
        <v>0</v>
      </c>
      <c r="Y263" s="63" t="b">
        <f>Per_Pupil_Spending_1[[#This Row],[Science Score Normalized]]=-1</f>
        <v>0</v>
      </c>
    </row>
    <row r="264" spans="1:25" hidden="1">
      <c r="A264" t="s">
        <v>570</v>
      </c>
      <c r="B264">
        <v>1457</v>
      </c>
      <c r="C264" t="s">
        <v>973</v>
      </c>
      <c r="D264">
        <v>813</v>
      </c>
      <c r="E264" t="s">
        <v>488</v>
      </c>
      <c r="F264" t="s">
        <v>1680</v>
      </c>
      <c r="G264" t="s">
        <v>1680</v>
      </c>
      <c r="H264" t="s">
        <v>596</v>
      </c>
      <c r="I264">
        <v>20076.78</v>
      </c>
      <c r="J264">
        <v>19708.05</v>
      </c>
      <c r="K264">
        <v>20134.14</v>
      </c>
      <c r="L264" t="str">
        <f>_xlfn.XLOOKUP(Per_Pupil_Spending_1[[#This Row],[School Name]],Maine_Schools[School Name],Maine_Schools[Comparison School Type], "Error")</f>
        <v>Non Charter</v>
      </c>
      <c r="M264" t="str">
        <f>_xlfn.XLOOKUP(Per_Pupil_Spending_1[[#This Row],[School Name]],Maine_Schools[School Name],Maine_Schools[Comparison Grade Span], "Error")</f>
        <v>06-08</v>
      </c>
      <c r="N264">
        <f>_xlfn.XLOOKUP(Per_Pupil_Spending_1[[#This Row],[School Name]],ELA_New[School Name],ELA_New[Percentage of Students at Achievement Level],"")</f>
        <v>0.23250000000000001</v>
      </c>
      <c r="O264">
        <f>_xlfn.XLOOKUP(Per_Pupil_Spending_1[[#This Row],[School Name]],Math_New[School Name],Math_New[Percentage of Students at Achievement Level],"")</f>
        <v>0.35160000000000002</v>
      </c>
      <c r="P264">
        <f>_xlfn.XLOOKUP(Per_Pupil_Spending_1[[#This Row],[School Name]],Science_New[School Name],Science_New[Percentage of Students at Achievement Level],"")</f>
        <v>0.63759999999999994</v>
      </c>
      <c r="Q264">
        <f>IFERROR((Per_Pupil_Spending_1[[#This Row],[ELA Score]]-MIN(Per_Pupil_Spending_1[ELA Score]))/(MAX(Per_Pupil_Spending_1[ELA Score])-MIN(Per_Pupil_Spending_1[ELA Score])),-1)</f>
        <v>0.18487151560913034</v>
      </c>
      <c r="R264">
        <f>IFERROR((Per_Pupil_Spending_1[[#This Row],[Math Score]]-MIN(Per_Pupil_Spending_1[Math Score]))/(MAX(Per_Pupil_Spending_1[Math Score])-MIN(Per_Pupil_Spending_1[Math Score])),-1)</f>
        <v>0.10659720521154195</v>
      </c>
      <c r="S264">
        <f>IFERROR((Per_Pupil_Spending_1[[#This Row],[Science Score]]-MIN(Per_Pupil_Spending_1[Science Score]))/(MAX(Per_Pupil_Spending_1[Science Score])-MIN(Per_Pupil_Spending_1[Science Score])),-1)</f>
        <v>0.17902796657023159</v>
      </c>
      <c r="T264" s="63">
        <f>IFERROR(Per_Pupil_Spending_1[[#This Row],[Amount]]/(1-Per_Pupil_Spending_1[[#This Row],[Percent Below Achievement ELA]]),"")</f>
        <v>26158.671009771988</v>
      </c>
      <c r="U264" s="63">
        <f>IFERROR(Per_Pupil_Spending_1[[#This Row],[Amount]]/(1-Per_Pupil_Spending_1[[#This Row],[Percent Below Achievement Math]]),"")</f>
        <v>30963.571869216532</v>
      </c>
      <c r="V264" s="63">
        <f>IFERROR(Per_Pupil_Spending_1[[#This Row],[Amount]]/(1-Per_Pupil_Spending_1[[#This Row],[Percent Below Achievement Science]]),"")</f>
        <v>55399.503311258268</v>
      </c>
      <c r="W264" s="63" t="b">
        <f>Per_Pupil_Spending_1[[#This Row],[ELA Score Normalized]]=-1</f>
        <v>0</v>
      </c>
      <c r="X264" s="63" t="b">
        <f>Per_Pupil_Spending_1[[#This Row],[Math Score Normalized]]=-1</f>
        <v>0</v>
      </c>
      <c r="Y264" s="63" t="b">
        <f>Per_Pupil_Spending_1[[#This Row],[Science Score Normalized]]=-1</f>
        <v>0</v>
      </c>
    </row>
    <row r="265" spans="1:25" hidden="1">
      <c r="A265" t="s">
        <v>570</v>
      </c>
      <c r="B265">
        <v>1457</v>
      </c>
      <c r="C265" t="s">
        <v>973</v>
      </c>
      <c r="D265">
        <v>810</v>
      </c>
      <c r="E265" t="s">
        <v>560</v>
      </c>
      <c r="F265" t="s">
        <v>1680</v>
      </c>
      <c r="G265" t="s">
        <v>1680</v>
      </c>
      <c r="H265" t="s">
        <v>596</v>
      </c>
      <c r="I265">
        <v>21013.89</v>
      </c>
      <c r="J265">
        <v>19708.05</v>
      </c>
      <c r="K265">
        <v>20134.14</v>
      </c>
      <c r="L265" t="str">
        <f>_xlfn.XLOOKUP(Per_Pupil_Spending_1[[#This Row],[School Name]],Maine_Schools[School Name],Maine_Schools[Comparison School Type], "Error")</f>
        <v>Non Charter</v>
      </c>
      <c r="M265" t="str">
        <f>_xlfn.XLOOKUP(Per_Pupil_Spending_1[[#This Row],[School Name]],Maine_Schools[School Name],Maine_Schools[Comparison Grade Span], "Error")</f>
        <v>03-05</v>
      </c>
      <c r="N265">
        <f>_xlfn.XLOOKUP(Per_Pupil_Spending_1[[#This Row],[School Name]],ELA_New[School Name],ELA_New[Percentage of Students at Achievement Level],"")</f>
        <v>0.26700000000000002</v>
      </c>
      <c r="O265">
        <f>_xlfn.XLOOKUP(Per_Pupil_Spending_1[[#This Row],[School Name]],Math_New[School Name],Math_New[Percentage of Students at Achievement Level],"")</f>
        <v>0.61650000000000005</v>
      </c>
      <c r="P265">
        <f>_xlfn.XLOOKUP(Per_Pupil_Spending_1[[#This Row],[School Name]],Science_New[School Name],Science_New[Percentage of Students at Achievement Level],"")</f>
        <v>0.75</v>
      </c>
      <c r="Q265">
        <f>IFERROR((Per_Pupil_Spending_1[[#This Row],[ELA Score]]-MIN(Per_Pupil_Spending_1[ELA Score]))/(MAX(Per_Pupil_Spending_1[ELA Score])-MIN(Per_Pupil_Spending_1[ELA Score])),-1)</f>
        <v>0.20260810083565814</v>
      </c>
      <c r="R265">
        <f>IFERROR((Per_Pupil_Spending_1[[#This Row],[Math Score]]-MIN(Per_Pupil_Spending_1[Math Score]))/(MAX(Per_Pupil_Spending_1[Math Score])-MIN(Per_Pupil_Spending_1[Math Score])),-1)</f>
        <v>0.18864089611265322</v>
      </c>
      <c r="S265">
        <f>IFERROR((Per_Pupil_Spending_1[[#This Row],[Science Score]]-MIN(Per_Pupil_Spending_1[Science Score]))/(MAX(Per_Pupil_Spending_1[Science Score])-MIN(Per_Pupil_Spending_1[Science Score])),-1)</f>
        <v>0.27163232675885718</v>
      </c>
      <c r="T265" s="63">
        <f>IFERROR(Per_Pupil_Spending_1[[#This Row],[Amount]]/(1-Per_Pupil_Spending_1[[#This Row],[Percent Below Achievement ELA]]),"")</f>
        <v>28668.335607094134</v>
      </c>
      <c r="U265" s="63">
        <f>IFERROR(Per_Pupil_Spending_1[[#This Row],[Amount]]/(1-Per_Pupil_Spending_1[[#This Row],[Percent Below Achievement Math]]),"")</f>
        <v>54795.019556714476</v>
      </c>
      <c r="V265" s="63">
        <f>IFERROR(Per_Pupil_Spending_1[[#This Row],[Amount]]/(1-Per_Pupil_Spending_1[[#This Row],[Percent Below Achievement Science]]),"")</f>
        <v>84055.56</v>
      </c>
      <c r="W265" s="63" t="b">
        <f>Per_Pupil_Spending_1[[#This Row],[ELA Score Normalized]]=-1</f>
        <v>0</v>
      </c>
      <c r="X265" s="63" t="b">
        <f>Per_Pupil_Spending_1[[#This Row],[Math Score Normalized]]=-1</f>
        <v>0</v>
      </c>
      <c r="Y265" s="63" t="b">
        <f>Per_Pupil_Spending_1[[#This Row],[Science Score Normalized]]=-1</f>
        <v>0</v>
      </c>
    </row>
    <row r="266" spans="1:25" hidden="1">
      <c r="A266" t="s">
        <v>570</v>
      </c>
      <c r="B266">
        <v>1458</v>
      </c>
      <c r="C266" t="s">
        <v>978</v>
      </c>
      <c r="D266">
        <v>2044</v>
      </c>
      <c r="E266" t="s">
        <v>282</v>
      </c>
      <c r="F266" t="s">
        <v>1680</v>
      </c>
      <c r="G266" t="s">
        <v>1680</v>
      </c>
      <c r="H266" t="s">
        <v>596</v>
      </c>
      <c r="I266">
        <v>25627.78</v>
      </c>
      <c r="J266">
        <v>20616.150000000001</v>
      </c>
      <c r="K266">
        <v>20134.14</v>
      </c>
      <c r="L266" t="str">
        <f>_xlfn.XLOOKUP(Per_Pupil_Spending_1[[#This Row],[School Name]],Maine_Schools[School Name],Maine_Schools[Comparison School Type], "Error")</f>
        <v>Non Charter</v>
      </c>
      <c r="M266" t="str">
        <f>_xlfn.XLOOKUP(Per_Pupil_Spending_1[[#This Row],[School Name]],Maine_Schools[School Name],Maine_Schools[Comparison Grade Span], "Error")</f>
        <v>PK-04</v>
      </c>
      <c r="N266">
        <f>_xlfn.XLOOKUP(Per_Pupil_Spending_1[[#This Row],[School Name]],ELA_New[School Name],ELA_New[Percentage of Students at Achievement Level],"")</f>
        <v>0.37930000000000003</v>
      </c>
      <c r="O266">
        <f>_xlfn.XLOOKUP(Per_Pupil_Spending_1[[#This Row],[School Name]],Math_New[School Name],Math_New[Percentage of Students at Achievement Level],"")</f>
        <v>0.48280000000000001</v>
      </c>
      <c r="P266" t="str">
        <f>_xlfn.XLOOKUP(Per_Pupil_Spending_1[[#This Row],[School Name]],Science_New[School Name],Science_New[Percentage of Students at Achievement Level],"")</f>
        <v/>
      </c>
      <c r="Q266">
        <f>IFERROR((Per_Pupil_Spending_1[[#This Row],[ELA Score]]-MIN(Per_Pupil_Spending_1[ELA Score]))/(MAX(Per_Pupil_Spending_1[ELA Score])-MIN(Per_Pupil_Spending_1[ELA Score])),-1)</f>
        <v>0.29179884433031833</v>
      </c>
      <c r="R266">
        <f>IFERROR((Per_Pupil_Spending_1[[#This Row],[Math Score]]-MIN(Per_Pupil_Spending_1[Math Score]))/(MAX(Per_Pupil_Spending_1[Math Score])-MIN(Per_Pupil_Spending_1[Math Score])),-1)</f>
        <v>0.17058751215265194</v>
      </c>
      <c r="S266">
        <f>IFERROR((Per_Pupil_Spending_1[[#This Row],[Science Score]]-MIN(Per_Pupil_Spending_1[Science Score]))/(MAX(Per_Pupil_Spending_1[Science Score])-MIN(Per_Pupil_Spending_1[Science Score])),-1)</f>
        <v>-1</v>
      </c>
      <c r="T266" s="63">
        <f>IFERROR(Per_Pupil_Spending_1[[#This Row],[Amount]]/(1-Per_Pupil_Spending_1[[#This Row],[Percent Below Achievement ELA]]),"")</f>
        <v>41288.512969228286</v>
      </c>
      <c r="U266" s="63">
        <f>IFERROR(Per_Pupil_Spending_1[[#This Row],[Amount]]/(1-Per_Pupil_Spending_1[[#This Row],[Percent Below Achievement Math]]),"")</f>
        <v>49551.005413766434</v>
      </c>
      <c r="V266" s="63" t="str">
        <f>IFERROR(Per_Pupil_Spending_1[[#This Row],[Amount]]/(1-Per_Pupil_Spending_1[[#This Row],[Percent Below Achievement Science]]),"")</f>
        <v/>
      </c>
      <c r="W266" s="63" t="b">
        <f>Per_Pupil_Spending_1[[#This Row],[ELA Score Normalized]]=-1</f>
        <v>0</v>
      </c>
      <c r="X266" s="63" t="b">
        <f>Per_Pupil_Spending_1[[#This Row],[Math Score Normalized]]=-1</f>
        <v>0</v>
      </c>
      <c r="Y266" s="63" t="b">
        <f>Per_Pupil_Spending_1[[#This Row],[Science Score Normalized]]=-1</f>
        <v>1</v>
      </c>
    </row>
    <row r="267" spans="1:25" hidden="1">
      <c r="A267" t="s">
        <v>570</v>
      </c>
      <c r="B267">
        <v>1458</v>
      </c>
      <c r="C267" t="s">
        <v>978</v>
      </c>
      <c r="D267">
        <v>822</v>
      </c>
      <c r="E267" t="s">
        <v>201</v>
      </c>
      <c r="F267" t="s">
        <v>1680</v>
      </c>
      <c r="G267" t="s">
        <v>1680</v>
      </c>
      <c r="H267" t="s">
        <v>596</v>
      </c>
      <c r="I267">
        <v>19607.82</v>
      </c>
      <c r="J267">
        <v>20616.150000000001</v>
      </c>
      <c r="K267">
        <v>20134.14</v>
      </c>
      <c r="L267" t="str">
        <f>_xlfn.XLOOKUP(Per_Pupil_Spending_1[[#This Row],[School Name]],Maine_Schools[School Name],Maine_Schools[Comparison School Type], "Error")</f>
        <v>Non Charter</v>
      </c>
      <c r="M267" t="str">
        <f>_xlfn.XLOOKUP(Per_Pupil_Spending_1[[#This Row],[School Name]],Maine_Schools[School Name],Maine_Schools[Comparison Grade Span], "Error")</f>
        <v>09-12</v>
      </c>
      <c r="N267">
        <f>_xlfn.XLOOKUP(Per_Pupil_Spending_1[[#This Row],[School Name]],ELA_New[School Name],ELA_New[Percentage of Students at Achievement Level],"")</f>
        <v>0.47649999999999998</v>
      </c>
      <c r="O267">
        <f>_xlfn.XLOOKUP(Per_Pupil_Spending_1[[#This Row],[School Name]],Math_New[School Name],Math_New[Percentage of Students at Achievement Level],"")</f>
        <v>0.29049999999999998</v>
      </c>
      <c r="P267">
        <f>_xlfn.XLOOKUP(Per_Pupil_Spending_1[[#This Row],[School Name]],Science_New[School Name],Science_New[Percentage of Students at Achievement Level],"")</f>
        <v>0.68640000000000001</v>
      </c>
      <c r="Q267">
        <f>IFERROR((Per_Pupil_Spending_1[[#This Row],[ELA Score]]-MIN(Per_Pupil_Spending_1[ELA Score]))/(MAX(Per_Pupil_Spending_1[ELA Score])-MIN(Per_Pupil_Spending_1[ELA Score])),-1)</f>
        <v>0.26470792956442946</v>
      </c>
      <c r="R267">
        <f>IFERROR((Per_Pupil_Spending_1[[#This Row],[Math Score]]-MIN(Per_Pupil_Spending_1[Math Score]))/(MAX(Per_Pupil_Spending_1[Math Score])-MIN(Per_Pupil_Spending_1[Math Score])),-1)</f>
        <v>9.5141868470498436E-2</v>
      </c>
      <c r="S267">
        <f>IFERROR((Per_Pupil_Spending_1[[#This Row],[Science Score]]-MIN(Per_Pupil_Spending_1[Science Score]))/(MAX(Per_Pupil_Spending_1[Science Score])-MIN(Per_Pupil_Spending_1[Science Score])),-1)</f>
        <v>0.20205437816495803</v>
      </c>
      <c r="T267" s="63">
        <f>IFERROR(Per_Pupil_Spending_1[[#This Row],[Amount]]/(1-Per_Pupil_Spending_1[[#This Row],[Percent Below Achievement ELA]]),"")</f>
        <v>37455.243553008593</v>
      </c>
      <c r="U267" s="63">
        <f>IFERROR(Per_Pupil_Spending_1[[#This Row],[Amount]]/(1-Per_Pupil_Spending_1[[#This Row],[Percent Below Achievement Math]]),"")</f>
        <v>27636.109936575052</v>
      </c>
      <c r="V267" s="63">
        <f>IFERROR(Per_Pupil_Spending_1[[#This Row],[Amount]]/(1-Per_Pupil_Spending_1[[#This Row],[Percent Below Achievement Science]]),"")</f>
        <v>62524.9362244898</v>
      </c>
      <c r="W267" s="63" t="b">
        <f>Per_Pupil_Spending_1[[#This Row],[ELA Score Normalized]]=-1</f>
        <v>0</v>
      </c>
      <c r="X267" s="63" t="b">
        <f>Per_Pupil_Spending_1[[#This Row],[Math Score Normalized]]=-1</f>
        <v>0</v>
      </c>
      <c r="Y267" s="63" t="b">
        <f>Per_Pupil_Spending_1[[#This Row],[Science Score Normalized]]=-1</f>
        <v>0</v>
      </c>
    </row>
    <row r="268" spans="1:25" hidden="1">
      <c r="A268" t="s">
        <v>570</v>
      </c>
      <c r="B268">
        <v>1458</v>
      </c>
      <c r="C268" t="s">
        <v>978</v>
      </c>
      <c r="D268">
        <v>2047</v>
      </c>
      <c r="E268" t="s">
        <v>297</v>
      </c>
      <c r="F268" t="s">
        <v>1680</v>
      </c>
      <c r="G268" t="s">
        <v>1680</v>
      </c>
      <c r="H268" t="s">
        <v>596</v>
      </c>
      <c r="I268">
        <v>18838.86</v>
      </c>
      <c r="J268">
        <v>20616.150000000001</v>
      </c>
      <c r="K268">
        <v>20134.14</v>
      </c>
      <c r="L268" t="str">
        <f>_xlfn.XLOOKUP(Per_Pupil_Spending_1[[#This Row],[School Name]],Maine_Schools[School Name],Maine_Schools[Comparison School Type], "Error")</f>
        <v>Non Charter</v>
      </c>
      <c r="M268" t="str">
        <f>_xlfn.XLOOKUP(Per_Pupil_Spending_1[[#This Row],[School Name]],Maine_Schools[School Name],Maine_Schools[Comparison Grade Span], "Error")</f>
        <v>05-08</v>
      </c>
      <c r="N268">
        <f>_xlfn.XLOOKUP(Per_Pupil_Spending_1[[#This Row],[School Name]],ELA_New[School Name],ELA_New[Percentage of Students at Achievement Level],"")</f>
        <v>0.41670000000000001</v>
      </c>
      <c r="O268">
        <f>_xlfn.XLOOKUP(Per_Pupil_Spending_1[[#This Row],[School Name]],Math_New[School Name],Math_New[Percentage of Students at Achievement Level],"")</f>
        <v>0.34899999999999998</v>
      </c>
      <c r="P268">
        <f>_xlfn.XLOOKUP(Per_Pupil_Spending_1[[#This Row],[School Name]],Science_New[School Name],Science_New[Percentage of Students at Achievement Level],"")</f>
        <v>0.70899999999999996</v>
      </c>
      <c r="Q268">
        <f>IFERROR((Per_Pupil_Spending_1[[#This Row],[ELA Score]]-MIN(Per_Pupil_Spending_1[ELA Score]))/(MAX(Per_Pupil_Spending_1[ELA Score])-MIN(Per_Pupil_Spending_1[ELA Score])),-1)</f>
        <v>0.22825324897116167</v>
      </c>
      <c r="R268">
        <f>IFERROR((Per_Pupil_Spending_1[[#This Row],[Math Score]]-MIN(Per_Pupil_Spending_1[Math Score]))/(MAX(Per_Pupil_Spending_1[Math Score])-MIN(Per_Pupil_Spending_1[Math Score])),-1)</f>
        <v>9.9625013824683306E-2</v>
      </c>
      <c r="S268">
        <f>IFERROR((Per_Pupil_Spending_1[[#This Row],[Science Score]]-MIN(Per_Pupil_Spending_1[Science Score]))/(MAX(Per_Pupil_Spending_1[Science Score])-MIN(Per_Pupil_Spending_1[Science Score])),-1)</f>
        <v>0.20920720510393273</v>
      </c>
      <c r="T268" s="63">
        <f>IFERROR(Per_Pupil_Spending_1[[#This Row],[Amount]]/(1-Per_Pupil_Spending_1[[#This Row],[Percent Below Achievement ELA]]),"")</f>
        <v>32297.03411623522</v>
      </c>
      <c r="U268" s="63">
        <f>IFERROR(Per_Pupil_Spending_1[[#This Row],[Amount]]/(1-Per_Pupil_Spending_1[[#This Row],[Percent Below Achievement Math]]),"")</f>
        <v>28938.341013824884</v>
      </c>
      <c r="V268" s="63">
        <f>IFERROR(Per_Pupil_Spending_1[[#This Row],[Amount]]/(1-Per_Pupil_Spending_1[[#This Row],[Percent Below Achievement Science]]),"")</f>
        <v>64738.350515463913</v>
      </c>
      <c r="W268" s="63" t="b">
        <f>Per_Pupil_Spending_1[[#This Row],[ELA Score Normalized]]=-1</f>
        <v>0</v>
      </c>
      <c r="X268" s="63" t="b">
        <f>Per_Pupil_Spending_1[[#This Row],[Math Score Normalized]]=-1</f>
        <v>0</v>
      </c>
      <c r="Y268" s="63" t="b">
        <f>Per_Pupil_Spending_1[[#This Row],[Science Score Normalized]]=-1</f>
        <v>0</v>
      </c>
    </row>
    <row r="269" spans="1:25" hidden="1">
      <c r="A269" t="s">
        <v>570</v>
      </c>
      <c r="B269">
        <v>1458</v>
      </c>
      <c r="C269" t="s">
        <v>978</v>
      </c>
      <c r="D269">
        <v>2045</v>
      </c>
      <c r="E269" t="s">
        <v>299</v>
      </c>
      <c r="F269" t="s">
        <v>1680</v>
      </c>
      <c r="G269" t="s">
        <v>1680</v>
      </c>
      <c r="H269" t="s">
        <v>596</v>
      </c>
      <c r="I269">
        <v>19717.88</v>
      </c>
      <c r="J269">
        <v>20616.150000000001</v>
      </c>
      <c r="K269">
        <v>20134.14</v>
      </c>
      <c r="L269" t="str">
        <f>_xlfn.XLOOKUP(Per_Pupil_Spending_1[[#This Row],[School Name]],Maine_Schools[School Name],Maine_Schools[Comparison School Type], "Error")</f>
        <v>Non Charter</v>
      </c>
      <c r="M269" t="str">
        <f>_xlfn.XLOOKUP(Per_Pupil_Spending_1[[#This Row],[School Name]],Maine_Schools[School Name],Maine_Schools[Comparison Grade Span], "Error")</f>
        <v>PK-04</v>
      </c>
      <c r="N269">
        <f>_xlfn.XLOOKUP(Per_Pupil_Spending_1[[#This Row],[School Name]],ELA_New[School Name],ELA_New[Percentage of Students at Achievement Level],"")</f>
        <v>0.37609999999999999</v>
      </c>
      <c r="O269">
        <f>_xlfn.XLOOKUP(Per_Pupil_Spending_1[[#This Row],[School Name]],Math_New[School Name],Math_New[Percentage of Students at Achievement Level],"")</f>
        <v>0.51690000000000003</v>
      </c>
      <c r="P269" t="str">
        <f>_xlfn.XLOOKUP(Per_Pupil_Spending_1[[#This Row],[School Name]],Science_New[School Name],Science_New[Percentage of Students at Achievement Level],"")</f>
        <v/>
      </c>
      <c r="Q269">
        <f>IFERROR((Per_Pupil_Spending_1[[#This Row],[ELA Score]]-MIN(Per_Pupil_Spending_1[ELA Score]))/(MAX(Per_Pupil_Spending_1[ELA Score])-MIN(Per_Pupil_Spending_1[ELA Score])),-1)</f>
        <v>0.22335699566503964</v>
      </c>
      <c r="R269">
        <f>IFERROR((Per_Pupil_Spending_1[[#This Row],[Math Score]]-MIN(Per_Pupil_Spending_1[Math Score]))/(MAX(Per_Pupil_Spending_1[Math Score])-MIN(Per_Pupil_Spending_1[Math Score])),-1)</f>
        <v>0.14051346592825598</v>
      </c>
      <c r="S269">
        <f>IFERROR((Per_Pupil_Spending_1[[#This Row],[Science Score]]-MIN(Per_Pupil_Spending_1[Science Score]))/(MAX(Per_Pupil_Spending_1[Science Score])-MIN(Per_Pupil_Spending_1[Science Score])),-1)</f>
        <v>-1</v>
      </c>
      <c r="T269" s="63">
        <f>IFERROR(Per_Pupil_Spending_1[[#This Row],[Amount]]/(1-Per_Pupil_Spending_1[[#This Row],[Percent Below Achievement ELA]]),"")</f>
        <v>31604.231447347331</v>
      </c>
      <c r="U269" s="63">
        <f>IFERROR(Per_Pupil_Spending_1[[#This Row],[Amount]]/(1-Per_Pupil_Spending_1[[#This Row],[Percent Below Achievement Math]]),"")</f>
        <v>40815.317739598431</v>
      </c>
      <c r="V269" s="63" t="str">
        <f>IFERROR(Per_Pupil_Spending_1[[#This Row],[Amount]]/(1-Per_Pupil_Spending_1[[#This Row],[Percent Below Achievement Science]]),"")</f>
        <v/>
      </c>
      <c r="W269" s="63" t="b">
        <f>Per_Pupil_Spending_1[[#This Row],[ELA Score Normalized]]=-1</f>
        <v>0</v>
      </c>
      <c r="X269" s="63" t="b">
        <f>Per_Pupil_Spending_1[[#This Row],[Math Score Normalized]]=-1</f>
        <v>0</v>
      </c>
      <c r="Y269" s="63" t="b">
        <f>Per_Pupil_Spending_1[[#This Row],[Science Score Normalized]]=-1</f>
        <v>1</v>
      </c>
    </row>
    <row r="270" spans="1:25" hidden="1">
      <c r="A270" t="s">
        <v>570</v>
      </c>
      <c r="B270">
        <v>1458</v>
      </c>
      <c r="C270" t="s">
        <v>978</v>
      </c>
      <c r="D270">
        <v>2046</v>
      </c>
      <c r="E270" t="s">
        <v>212</v>
      </c>
      <c r="F270" t="s">
        <v>1680</v>
      </c>
      <c r="G270" t="s">
        <v>1680</v>
      </c>
      <c r="H270" t="s">
        <v>596</v>
      </c>
      <c r="I270">
        <v>24843.57</v>
      </c>
      <c r="J270">
        <v>20616.150000000001</v>
      </c>
      <c r="K270">
        <v>20134.14</v>
      </c>
      <c r="L270" t="str">
        <f>_xlfn.XLOOKUP(Per_Pupil_Spending_1[[#This Row],[School Name]],Maine_Schools[School Name],Maine_Schools[Comparison School Type], "Error")</f>
        <v>Non Charter</v>
      </c>
      <c r="M270" t="str">
        <f>_xlfn.XLOOKUP(Per_Pupil_Spending_1[[#This Row],[School Name]],Maine_Schools[School Name],Maine_Schools[Comparison Grade Span], "Error")</f>
        <v>PK-04</v>
      </c>
      <c r="N270">
        <f>_xlfn.XLOOKUP(Per_Pupil_Spending_1[[#This Row],[School Name]],ELA_New[School Name],ELA_New[Percentage of Students at Achievement Level],"")</f>
        <v>0.51949999999999996</v>
      </c>
      <c r="O270">
        <f>_xlfn.XLOOKUP(Per_Pupil_Spending_1[[#This Row],[School Name]],Math_New[School Name],Math_New[Percentage of Students at Achievement Level],"")</f>
        <v>0.53849999999999998</v>
      </c>
      <c r="P270" t="str">
        <f>_xlfn.XLOOKUP(Per_Pupil_Spending_1[[#This Row],[School Name]],Science_New[School Name],Science_New[Percentage of Students at Achievement Level],"")</f>
        <v/>
      </c>
      <c r="Q270">
        <f>IFERROR((Per_Pupil_Spending_1[[#This Row],[ELA Score]]-MIN(Per_Pupil_Spending_1[ELA Score]))/(MAX(Per_Pupil_Spending_1[ELA Score])-MIN(Per_Pupil_Spending_1[ELA Score])),-1)</f>
        <v>0.36540538012596363</v>
      </c>
      <c r="R270">
        <f>IFERROR((Per_Pupil_Spending_1[[#This Row],[Math Score]]-MIN(Per_Pupil_Spending_1[Math Score]))/(MAX(Per_Pupil_Spending_1[Math Score])-MIN(Per_Pupil_Spending_1[Math Score])),-1)</f>
        <v>0.18532630328086899</v>
      </c>
      <c r="S270">
        <f>IFERROR((Per_Pupil_Spending_1[[#This Row],[Science Score]]-MIN(Per_Pupil_Spending_1[Science Score]))/(MAX(Per_Pupil_Spending_1[Science Score])-MIN(Per_Pupil_Spending_1[Science Score])),-1)</f>
        <v>-1</v>
      </c>
      <c r="T270" s="63">
        <f>IFERROR(Per_Pupil_Spending_1[[#This Row],[Amount]]/(1-Per_Pupil_Spending_1[[#This Row],[Percent Below Achievement ELA]]),"")</f>
        <v>51703.579604578561</v>
      </c>
      <c r="U270" s="63">
        <f>IFERROR(Per_Pupil_Spending_1[[#This Row],[Amount]]/(1-Per_Pupil_Spending_1[[#This Row],[Percent Below Achievement Math]]),"")</f>
        <v>53832.221018418197</v>
      </c>
      <c r="V270" s="63" t="str">
        <f>IFERROR(Per_Pupil_Spending_1[[#This Row],[Amount]]/(1-Per_Pupil_Spending_1[[#This Row],[Percent Below Achievement Science]]),"")</f>
        <v/>
      </c>
      <c r="W270" s="63" t="b">
        <f>Per_Pupil_Spending_1[[#This Row],[ELA Score Normalized]]=-1</f>
        <v>0</v>
      </c>
      <c r="X270" s="63" t="b">
        <f>Per_Pupil_Spending_1[[#This Row],[Math Score Normalized]]=-1</f>
        <v>0</v>
      </c>
      <c r="Y270" s="63" t="b">
        <f>Per_Pupil_Spending_1[[#This Row],[Science Score Normalized]]=-1</f>
        <v>1</v>
      </c>
    </row>
    <row r="271" spans="1:25" hidden="1">
      <c r="A271" t="s">
        <v>570</v>
      </c>
      <c r="B271">
        <v>1459</v>
      </c>
      <c r="C271" t="s">
        <v>982</v>
      </c>
      <c r="D271">
        <v>885</v>
      </c>
      <c r="E271" t="s">
        <v>198</v>
      </c>
      <c r="F271" t="s">
        <v>1680</v>
      </c>
      <c r="G271" t="s">
        <v>1680</v>
      </c>
      <c r="H271" t="s">
        <v>596</v>
      </c>
      <c r="I271">
        <v>34696.660000000003</v>
      </c>
      <c r="J271">
        <v>32255.94</v>
      </c>
      <c r="K271">
        <v>20134.14</v>
      </c>
      <c r="L271" t="str">
        <f>_xlfn.XLOOKUP(Per_Pupil_Spending_1[[#This Row],[School Name]],Maine_Schools[School Name],Maine_Schools[Comparison School Type], "Error")</f>
        <v>Non Charter</v>
      </c>
      <c r="M271" t="str">
        <f>_xlfn.XLOOKUP(Per_Pupil_Spending_1[[#This Row],[School Name]],Maine_Schools[School Name],Maine_Schools[Comparison Grade Span], "Error")</f>
        <v>09-12</v>
      </c>
      <c r="N271">
        <f>_xlfn.XLOOKUP(Per_Pupil_Spending_1[[#This Row],[School Name]],ELA_New[School Name],ELA_New[Percentage of Students at Achievement Level],"")</f>
        <v>0.75</v>
      </c>
      <c r="O271" t="str">
        <f>_xlfn.XLOOKUP(Per_Pupil_Spending_1[[#This Row],[School Name]],Math_New[School Name],Math_New[Percentage of Students at Achievement Level],"")</f>
        <v/>
      </c>
      <c r="P271" t="str">
        <f>_xlfn.XLOOKUP(Per_Pupil_Spending_1[[#This Row],[School Name]],Science_New[School Name],Science_New[Percentage of Students at Achievement Level],"")</f>
        <v/>
      </c>
      <c r="Q271">
        <f>IFERROR((Per_Pupil_Spending_1[[#This Row],[ELA Score]]-MIN(Per_Pupil_Spending_1[ELA Score]))/(MAX(Per_Pupil_Spending_1[ELA Score])-MIN(Per_Pupil_Spending_1[ELA Score])),-1)</f>
        <v>0.98084862466881118</v>
      </c>
      <c r="R271">
        <f>IFERROR((Per_Pupil_Spending_1[[#This Row],[Math Score]]-MIN(Per_Pupil_Spending_1[Math Score]))/(MAX(Per_Pupil_Spending_1[Math Score])-MIN(Per_Pupil_Spending_1[Math Score])),-1)</f>
        <v>-1</v>
      </c>
      <c r="S271">
        <f>IFERROR((Per_Pupil_Spending_1[[#This Row],[Science Score]]-MIN(Per_Pupil_Spending_1[Science Score]))/(MAX(Per_Pupil_Spending_1[Science Score])-MIN(Per_Pupil_Spending_1[Science Score])),-1)</f>
        <v>-1</v>
      </c>
      <c r="T271" s="63">
        <f>IFERROR(Per_Pupil_Spending_1[[#This Row],[Amount]]/(1-Per_Pupil_Spending_1[[#This Row],[Percent Below Achievement ELA]]),"")</f>
        <v>138786.64000000001</v>
      </c>
      <c r="U271" s="63" t="str">
        <f>IFERROR(Per_Pupil_Spending_1[[#This Row],[Amount]]/(1-Per_Pupil_Spending_1[[#This Row],[Percent Below Achievement Math]]),"")</f>
        <v/>
      </c>
      <c r="V271" s="63" t="str">
        <f>IFERROR(Per_Pupil_Spending_1[[#This Row],[Amount]]/(1-Per_Pupil_Spending_1[[#This Row],[Percent Below Achievement Science]]),"")</f>
        <v/>
      </c>
      <c r="W271" s="63" t="b">
        <f>Per_Pupil_Spending_1[[#This Row],[ELA Score Normalized]]=-1</f>
        <v>0</v>
      </c>
      <c r="X271" s="63" t="b">
        <f>Per_Pupil_Spending_1[[#This Row],[Math Score Normalized]]=-1</f>
        <v>1</v>
      </c>
      <c r="Y271" s="63" t="b">
        <f>Per_Pupil_Spending_1[[#This Row],[Science Score Normalized]]=-1</f>
        <v>1</v>
      </c>
    </row>
    <row r="272" spans="1:25" hidden="1">
      <c r="A272" t="s">
        <v>570</v>
      </c>
      <c r="B272">
        <v>1459</v>
      </c>
      <c r="C272" t="s">
        <v>982</v>
      </c>
      <c r="D272">
        <v>884</v>
      </c>
      <c r="E272" t="s">
        <v>202</v>
      </c>
      <c r="F272" t="s">
        <v>1680</v>
      </c>
      <c r="G272" t="s">
        <v>1680</v>
      </c>
      <c r="H272" t="s">
        <v>596</v>
      </c>
      <c r="I272">
        <v>31921.08</v>
      </c>
      <c r="J272">
        <v>32255.94</v>
      </c>
      <c r="K272">
        <v>20134.14</v>
      </c>
      <c r="L272" t="str">
        <f>_xlfn.XLOOKUP(Per_Pupil_Spending_1[[#This Row],[School Name]],Maine_Schools[School Name],Maine_Schools[Comparison School Type], "Error")</f>
        <v>Non Charter</v>
      </c>
      <c r="M272" t="str">
        <f>_xlfn.XLOOKUP(Per_Pupil_Spending_1[[#This Row],[School Name]],Maine_Schools[School Name],Maine_Schools[Comparison Grade Span], "Error")</f>
        <v>06-08</v>
      </c>
      <c r="N272">
        <f>_xlfn.XLOOKUP(Per_Pupil_Spending_1[[#This Row],[School Name]],ELA_New[School Name],ELA_New[Percentage of Students at Achievement Level],"")</f>
        <v>0.51490000000000002</v>
      </c>
      <c r="O272">
        <f>_xlfn.XLOOKUP(Per_Pupil_Spending_1[[#This Row],[School Name]],Math_New[School Name],Math_New[Percentage of Students at Achievement Level],"")</f>
        <v>0.19</v>
      </c>
      <c r="P272">
        <f>_xlfn.XLOOKUP(Per_Pupil_Spending_1[[#This Row],[School Name]],Science_New[School Name],Science_New[Percentage of Students at Achievement Level],"")</f>
        <v>0.81479999999999997</v>
      </c>
      <c r="Q272">
        <f>IFERROR((Per_Pupil_Spending_1[[#This Row],[ELA Score]]-MIN(Per_Pupil_Spending_1[ELA Score]))/(MAX(Per_Pupil_Spending_1[ELA Score])-MIN(Per_Pupil_Spending_1[ELA Score])),-1)</f>
        <v>0.46505104835962169</v>
      </c>
      <c r="R272">
        <f>IFERROR((Per_Pupil_Spending_1[[#This Row],[Math Score]]-MIN(Per_Pupil_Spending_1[Math Score]))/(MAX(Per_Pupil_Spending_1[Math Score])-MIN(Per_Pupil_Spending_1[Math Score])),-1)</f>
        <v>0.13567109252164866</v>
      </c>
      <c r="S272">
        <f>IFERROR((Per_Pupil_Spending_1[[#This Row],[Science Score]]-MIN(Per_Pupil_Spending_1[Science Score]))/(MAX(Per_Pupil_Spending_1[Science Score])-MIN(Per_Pupil_Spending_1[Science Score])),-1)</f>
        <v>0.55699539178294033</v>
      </c>
      <c r="T272" s="63">
        <f>IFERROR(Per_Pupil_Spending_1[[#This Row],[Amount]]/(1-Per_Pupil_Spending_1[[#This Row],[Percent Below Achievement ELA]]),"")</f>
        <v>65803.092145949297</v>
      </c>
      <c r="U272" s="63">
        <f>IFERROR(Per_Pupil_Spending_1[[#This Row],[Amount]]/(1-Per_Pupil_Spending_1[[#This Row],[Percent Below Achievement Math]]),"")</f>
        <v>39408.740740740737</v>
      </c>
      <c r="V272" s="63">
        <f>IFERROR(Per_Pupil_Spending_1[[#This Row],[Amount]]/(1-Per_Pupil_Spending_1[[#This Row],[Percent Below Achievement Science]]),"")</f>
        <v>172360.04319654425</v>
      </c>
      <c r="W272" s="63" t="b">
        <f>Per_Pupil_Spending_1[[#This Row],[ELA Score Normalized]]=-1</f>
        <v>0</v>
      </c>
      <c r="X272" s="63" t="b">
        <f>Per_Pupil_Spending_1[[#This Row],[Math Score Normalized]]=-1</f>
        <v>0</v>
      </c>
      <c r="Y272" s="63" t="b">
        <f>Per_Pupil_Spending_1[[#This Row],[Science Score Normalized]]=-1</f>
        <v>0</v>
      </c>
    </row>
    <row r="273" spans="1:25" hidden="1">
      <c r="A273" t="s">
        <v>570</v>
      </c>
      <c r="B273">
        <v>1459</v>
      </c>
      <c r="C273" t="s">
        <v>982</v>
      </c>
      <c r="D273">
        <v>886</v>
      </c>
      <c r="E273" t="s">
        <v>439</v>
      </c>
      <c r="F273" t="s">
        <v>1680</v>
      </c>
      <c r="G273" t="s">
        <v>1680</v>
      </c>
      <c r="H273" t="s">
        <v>596</v>
      </c>
      <c r="I273">
        <v>30881.99</v>
      </c>
      <c r="J273">
        <v>32255.94</v>
      </c>
      <c r="K273">
        <v>20134.14</v>
      </c>
      <c r="L273" t="str">
        <f>_xlfn.XLOOKUP(Per_Pupil_Spending_1[[#This Row],[School Name]],Maine_Schools[School Name],Maine_Schools[Comparison School Type], "Error")</f>
        <v>Non Charter</v>
      </c>
      <c r="M273" t="str">
        <f>_xlfn.XLOOKUP(Per_Pupil_Spending_1[[#This Row],[School Name]],Maine_Schools[School Name],Maine_Schools[Comparison Grade Span], "Error")</f>
        <v>PK-05</v>
      </c>
      <c r="N273">
        <f>_xlfn.XLOOKUP(Per_Pupil_Spending_1[[#This Row],[School Name]],ELA_New[School Name],ELA_New[Percentage of Students at Achievement Level],"")</f>
        <v>0.33329999999999999</v>
      </c>
      <c r="O273">
        <f>_xlfn.XLOOKUP(Per_Pupil_Spending_1[[#This Row],[School Name]],Math_New[School Name],Math_New[Percentage of Students at Achievement Level],"")</f>
        <v>0.40860000000000002</v>
      </c>
      <c r="P273">
        <f>_xlfn.XLOOKUP(Per_Pupil_Spending_1[[#This Row],[School Name]],Science_New[School Name],Science_New[Percentage of Students at Achievement Level],"")</f>
        <v>0.8286</v>
      </c>
      <c r="Q273">
        <f>IFERROR((Per_Pupil_Spending_1[[#This Row],[ELA Score]]-MIN(Per_Pupil_Spending_1[ELA Score]))/(MAX(Per_Pupil_Spending_1[ELA Score])-MIN(Per_Pupil_Spending_1[ELA Score])),-1)</f>
        <v>0.32736266581265661</v>
      </c>
      <c r="R273">
        <f>IFERROR((Per_Pupil_Spending_1[[#This Row],[Math Score]]-MIN(Per_Pupil_Spending_1[Math Score]))/(MAX(Per_Pupil_Spending_1[Math Score])-MIN(Per_Pupil_Spending_1[Math Score])),-1)</f>
        <v>0.1797706225322814</v>
      </c>
      <c r="S273">
        <f>IFERROR((Per_Pupil_Spending_1[[#This Row],[Science Score]]-MIN(Per_Pupil_Spending_1[Science Score]))/(MAX(Per_Pupil_Spending_1[Science Score])-MIN(Per_Pupil_Spending_1[Science Score])),-1)</f>
        <v>0.58224996121430761</v>
      </c>
      <c r="T273" s="63">
        <f>IFERROR(Per_Pupil_Spending_1[[#This Row],[Amount]]/(1-Per_Pupil_Spending_1[[#This Row],[Percent Below Achievement ELA]]),"")</f>
        <v>46320.668966551668</v>
      </c>
      <c r="U273" s="63">
        <f>IFERROR(Per_Pupil_Spending_1[[#This Row],[Amount]]/(1-Per_Pupil_Spending_1[[#This Row],[Percent Below Achievement Math]]),"")</f>
        <v>52218.447751099098</v>
      </c>
      <c r="V273" s="63">
        <f>IFERROR(Per_Pupil_Spending_1[[#This Row],[Amount]]/(1-Per_Pupil_Spending_1[[#This Row],[Percent Below Achievement Science]]),"")</f>
        <v>180174.97082847141</v>
      </c>
      <c r="W273" s="63" t="b">
        <f>Per_Pupil_Spending_1[[#This Row],[ELA Score Normalized]]=-1</f>
        <v>0</v>
      </c>
      <c r="X273" s="63" t="b">
        <f>Per_Pupil_Spending_1[[#This Row],[Math Score Normalized]]=-1</f>
        <v>0</v>
      </c>
      <c r="Y273" s="63" t="b">
        <f>Per_Pupil_Spending_1[[#This Row],[Science Score Normalized]]=-1</f>
        <v>0</v>
      </c>
    </row>
    <row r="274" spans="1:25" hidden="1">
      <c r="A274" t="s">
        <v>570</v>
      </c>
      <c r="B274">
        <v>1460</v>
      </c>
      <c r="C274" t="s">
        <v>984</v>
      </c>
      <c r="D274">
        <v>964</v>
      </c>
      <c r="E274" t="s">
        <v>305</v>
      </c>
      <c r="F274" t="s">
        <v>1680</v>
      </c>
      <c r="G274" t="s">
        <v>1680</v>
      </c>
      <c r="H274" t="s">
        <v>596</v>
      </c>
      <c r="I274">
        <v>27394</v>
      </c>
      <c r="J274">
        <v>27410.16</v>
      </c>
      <c r="K274">
        <v>20134.14</v>
      </c>
      <c r="L274" t="str">
        <f>_xlfn.XLOOKUP(Per_Pupil_Spending_1[[#This Row],[School Name]],Maine_Schools[School Name],Maine_Schools[Comparison School Type], "Error")</f>
        <v>Non Charter</v>
      </c>
      <c r="M274" t="str">
        <f>_xlfn.XLOOKUP(Per_Pupil_Spending_1[[#This Row],[School Name]],Maine_Schools[School Name],Maine_Schools[Comparison Grade Span], "Error")</f>
        <v>09-12</v>
      </c>
      <c r="N274">
        <f>_xlfn.XLOOKUP(Per_Pupil_Spending_1[[#This Row],[School Name]],ELA_New[School Name],ELA_New[Percentage of Students at Achievement Level],"")</f>
        <v>0.19769999999999999</v>
      </c>
      <c r="O274">
        <f>_xlfn.XLOOKUP(Per_Pupil_Spending_1[[#This Row],[School Name]],Math_New[School Name],Math_New[Percentage of Students at Achievement Level],"")</f>
        <v>0.67049999999999998</v>
      </c>
      <c r="P274">
        <f>_xlfn.XLOOKUP(Per_Pupil_Spending_1[[#This Row],[School Name]],Science_New[School Name],Science_New[Percentage of Students at Achievement Level],"")</f>
        <v>0.54969999999999997</v>
      </c>
      <c r="Q274">
        <f>IFERROR((Per_Pupil_Spending_1[[#This Row],[ELA Score]]-MIN(Per_Pupil_Spending_1[ELA Score]))/(MAX(Per_Pupil_Spending_1[ELA Score])-MIN(Per_Pupil_Spending_1[ELA Score])),-1)</f>
        <v>0.24130870277604716</v>
      </c>
      <c r="R274">
        <f>IFERROR((Per_Pupil_Spending_1[[#This Row],[Math Score]]-MIN(Per_Pupil_Spending_1[Math Score]))/(MAX(Per_Pupil_Spending_1[Math Score])-MIN(Per_Pupil_Spending_1[Math Score])),-1)</f>
        <v>0.2862165859338735</v>
      </c>
      <c r="S274">
        <f>IFERROR((Per_Pupil_Spending_1[[#This Row],[Science Score]]-MIN(Per_Pupil_Spending_1[Science Score]))/(MAX(Per_Pupil_Spending_1[Science Score])-MIN(Per_Pupil_Spending_1[Science Score])),-1)</f>
        <v>0.19659320926256935</v>
      </c>
      <c r="T274" s="63">
        <f>IFERROR(Per_Pupil_Spending_1[[#This Row],[Amount]]/(1-Per_Pupil_Spending_1[[#This Row],[Percent Below Achievement ELA]]),"")</f>
        <v>34144.335036769291</v>
      </c>
      <c r="U274" s="63">
        <f>IFERROR(Per_Pupil_Spending_1[[#This Row],[Amount]]/(1-Per_Pupil_Spending_1[[#This Row],[Percent Below Achievement Math]]),"")</f>
        <v>83138.088012139604</v>
      </c>
      <c r="V274" s="63">
        <f>IFERROR(Per_Pupil_Spending_1[[#This Row],[Amount]]/(1-Per_Pupil_Spending_1[[#This Row],[Percent Below Achievement Science]]),"")</f>
        <v>60834.998889629132</v>
      </c>
      <c r="W274" s="63" t="b">
        <f>Per_Pupil_Spending_1[[#This Row],[ELA Score Normalized]]=-1</f>
        <v>0</v>
      </c>
      <c r="X274" s="63" t="b">
        <f>Per_Pupil_Spending_1[[#This Row],[Math Score Normalized]]=-1</f>
        <v>0</v>
      </c>
      <c r="Y274" s="63" t="b">
        <f>Per_Pupil_Spending_1[[#This Row],[Science Score Normalized]]=-1</f>
        <v>0</v>
      </c>
    </row>
    <row r="275" spans="1:25" hidden="1">
      <c r="A275" t="s">
        <v>570</v>
      </c>
      <c r="B275">
        <v>1460</v>
      </c>
      <c r="C275" t="s">
        <v>984</v>
      </c>
      <c r="D275">
        <v>967</v>
      </c>
      <c r="E275" t="s">
        <v>306</v>
      </c>
      <c r="F275" t="s">
        <v>1680</v>
      </c>
      <c r="G275" t="s">
        <v>1680</v>
      </c>
      <c r="H275" t="s">
        <v>596</v>
      </c>
      <c r="I275">
        <v>31109.62</v>
      </c>
      <c r="J275">
        <v>27410.16</v>
      </c>
      <c r="K275">
        <v>20134.14</v>
      </c>
      <c r="L275" t="str">
        <f>_xlfn.XLOOKUP(Per_Pupil_Spending_1[[#This Row],[School Name]],Maine_Schools[School Name],Maine_Schools[Comparison School Type], "Error")</f>
        <v>Non Charter</v>
      </c>
      <c r="M275" t="str">
        <f>_xlfn.XLOOKUP(Per_Pupil_Spending_1[[#This Row],[School Name]],Maine_Schools[School Name],Maine_Schools[Comparison Grade Span], "Error")</f>
        <v>KG-05</v>
      </c>
      <c r="N275">
        <f>_xlfn.XLOOKUP(Per_Pupil_Spending_1[[#This Row],[School Name]],ELA_New[School Name],ELA_New[Percentage of Students at Achievement Level],"")</f>
        <v>0.1585</v>
      </c>
      <c r="O275">
        <f>_xlfn.XLOOKUP(Per_Pupil_Spending_1[[#This Row],[School Name]],Math_New[School Name],Math_New[Percentage of Students at Achievement Level],"")</f>
        <v>0.89290000000000003</v>
      </c>
      <c r="P275">
        <f>_xlfn.XLOOKUP(Per_Pupil_Spending_1[[#This Row],[School Name]],Science_New[School Name],Science_New[Percentage of Students at Achievement Level],"")</f>
        <v>0.40910000000000002</v>
      </c>
      <c r="Q275">
        <f>IFERROR((Per_Pupil_Spending_1[[#This Row],[ELA Score]]-MIN(Per_Pupil_Spending_1[ELA Score]))/(MAX(Per_Pupil_Spending_1[ELA Score])-MIN(Per_Pupil_Spending_1[ELA Score])),-1)</f>
        <v>0.26127322846676615</v>
      </c>
      <c r="R275">
        <f>IFERROR((Per_Pupil_Spending_1[[#This Row],[Math Score]]-MIN(Per_Pupil_Spending_1[Math Score]))/(MAX(Per_Pupil_Spending_1[Math Score])-MIN(Per_Pupil_Spending_1[Math Score])),-1)</f>
        <v>1</v>
      </c>
      <c r="S275">
        <f>IFERROR((Per_Pupil_Spending_1[[#This Row],[Science Score]]-MIN(Per_Pupil_Spending_1[Science Score]))/(MAX(Per_Pupil_Spending_1[Science Score])-MIN(Per_Pupil_Spending_1[Science Score])),-1)</f>
        <v>0.17013580651631255</v>
      </c>
      <c r="T275" s="63">
        <f>IFERROR(Per_Pupil_Spending_1[[#This Row],[Amount]]/(1-Per_Pupil_Spending_1[[#This Row],[Percent Below Achievement ELA]]),"")</f>
        <v>36969.245395127749</v>
      </c>
      <c r="U275" s="63">
        <f>IFERROR(Per_Pupil_Spending_1[[#This Row],[Amount]]/(1-Per_Pupil_Spending_1[[#This Row],[Percent Below Achievement Math]]),"")</f>
        <v>290472.64239028952</v>
      </c>
      <c r="V275" s="63">
        <f>IFERROR(Per_Pupil_Spending_1[[#This Row],[Amount]]/(1-Per_Pupil_Spending_1[[#This Row],[Percent Below Achievement Science]]),"")</f>
        <v>52647.859197833815</v>
      </c>
      <c r="W275" s="63" t="b">
        <f>Per_Pupil_Spending_1[[#This Row],[ELA Score Normalized]]=-1</f>
        <v>0</v>
      </c>
      <c r="X275" s="63" t="b">
        <f>Per_Pupil_Spending_1[[#This Row],[Math Score Normalized]]=-1</f>
        <v>0</v>
      </c>
      <c r="Y275" s="63" t="b">
        <f>Per_Pupil_Spending_1[[#This Row],[Science Score Normalized]]=-1</f>
        <v>0</v>
      </c>
    </row>
    <row r="276" spans="1:25" hidden="1">
      <c r="A276" t="s">
        <v>570</v>
      </c>
      <c r="B276">
        <v>1460</v>
      </c>
      <c r="C276" t="s">
        <v>984</v>
      </c>
      <c r="D276">
        <v>966</v>
      </c>
      <c r="E276" t="s">
        <v>489</v>
      </c>
      <c r="F276" t="s">
        <v>1680</v>
      </c>
      <c r="G276" t="s">
        <v>1680</v>
      </c>
      <c r="H276" t="s">
        <v>596</v>
      </c>
      <c r="I276">
        <v>28187.54</v>
      </c>
      <c r="J276">
        <v>27410.16</v>
      </c>
      <c r="K276">
        <v>20134.14</v>
      </c>
      <c r="L276" t="str">
        <f>_xlfn.XLOOKUP(Per_Pupil_Spending_1[[#This Row],[School Name]],Maine_Schools[School Name],Maine_Schools[Comparison School Type], "Error")</f>
        <v>Non Charter</v>
      </c>
      <c r="M276" t="str">
        <f>_xlfn.XLOOKUP(Per_Pupil_Spending_1[[#This Row],[School Name]],Maine_Schools[School Name],Maine_Schools[Comparison Grade Span], "Error")</f>
        <v>06-08</v>
      </c>
      <c r="N276">
        <f>_xlfn.XLOOKUP(Per_Pupil_Spending_1[[#This Row],[School Name]],ELA_New[School Name],ELA_New[Percentage of Students at Achievement Level],"")</f>
        <v>0.13550000000000001</v>
      </c>
      <c r="O276">
        <f>_xlfn.XLOOKUP(Per_Pupil_Spending_1[[#This Row],[School Name]],Math_New[School Name],Math_New[Percentage of Students at Achievement Level],"")</f>
        <v>0.69399999999999995</v>
      </c>
      <c r="P276">
        <f>_xlfn.XLOOKUP(Per_Pupil_Spending_1[[#This Row],[School Name]],Science_New[School Name],Science_New[Percentage of Students at Achievement Level],"")</f>
        <v>0.3775</v>
      </c>
      <c r="Q276">
        <f>IFERROR((Per_Pupil_Spending_1[[#This Row],[ELA Score]]-MIN(Per_Pupil_Spending_1[ELA Score]))/(MAX(Per_Pupil_Spending_1[ELA Score])-MIN(Per_Pupil_Spending_1[ELA Score])),-1)</f>
        <v>0.23043397084185865</v>
      </c>
      <c r="R276">
        <f>IFERROR((Per_Pupil_Spending_1[[#This Row],[Math Score]]-MIN(Per_Pupil_Spending_1[Math Score]))/(MAX(Per_Pupil_Spending_1[Math Score])-MIN(Per_Pupil_Spending_1[Math Score])),-1)</f>
        <v>0.31712502434938117</v>
      </c>
      <c r="S276">
        <f>IFERROR((Per_Pupil_Spending_1[[#This Row],[Science Score]]-MIN(Per_Pupil_Spending_1[Science Score]))/(MAX(Per_Pupil_Spending_1[Science Score])-MIN(Per_Pupil_Spending_1[Science Score])),-1)</f>
        <v>0.14632981637304068</v>
      </c>
      <c r="T276" s="63">
        <f>IFERROR(Per_Pupil_Spending_1[[#This Row],[Amount]]/(1-Per_Pupil_Spending_1[[#This Row],[Percent Below Achievement ELA]]),"")</f>
        <v>32605.5986119144</v>
      </c>
      <c r="U276" s="63">
        <f>IFERROR(Per_Pupil_Spending_1[[#This Row],[Amount]]/(1-Per_Pupil_Spending_1[[#This Row],[Percent Below Achievement Math]]),"")</f>
        <v>92116.143790849659</v>
      </c>
      <c r="V276" s="63">
        <f>IFERROR(Per_Pupil_Spending_1[[#This Row],[Amount]]/(1-Per_Pupil_Spending_1[[#This Row],[Percent Below Achievement Science]]),"")</f>
        <v>45281.188755020077</v>
      </c>
      <c r="W276" s="63" t="b">
        <f>Per_Pupil_Spending_1[[#This Row],[ELA Score Normalized]]=-1</f>
        <v>0</v>
      </c>
      <c r="X276" s="63" t="b">
        <f>Per_Pupil_Spending_1[[#This Row],[Math Score Normalized]]=-1</f>
        <v>0</v>
      </c>
      <c r="Y276" s="63" t="b">
        <f>Per_Pupil_Spending_1[[#This Row],[Science Score Normalized]]=-1</f>
        <v>0</v>
      </c>
    </row>
    <row r="277" spans="1:25" hidden="1">
      <c r="A277" t="s">
        <v>570</v>
      </c>
      <c r="B277">
        <v>1460</v>
      </c>
      <c r="C277" t="s">
        <v>984</v>
      </c>
      <c r="D277">
        <v>13</v>
      </c>
      <c r="E277" t="s">
        <v>369</v>
      </c>
      <c r="F277" t="s">
        <v>1680</v>
      </c>
      <c r="G277" t="s">
        <v>1680</v>
      </c>
      <c r="H277" t="s">
        <v>596</v>
      </c>
      <c r="I277">
        <v>27518.69</v>
      </c>
      <c r="J277">
        <v>27410.16</v>
      </c>
      <c r="K277">
        <v>20134.14</v>
      </c>
      <c r="L277" t="str">
        <f>_xlfn.XLOOKUP(Per_Pupil_Spending_1[[#This Row],[School Name]],Maine_Schools[School Name],Maine_Schools[Comparison School Type], "Error")</f>
        <v>Non Charter</v>
      </c>
      <c r="M277" t="str">
        <f>_xlfn.XLOOKUP(Per_Pupil_Spending_1[[#This Row],[School Name]],Maine_Schools[School Name],Maine_Schools[Comparison Grade Span], "Error")</f>
        <v>KG-05</v>
      </c>
      <c r="N277">
        <f>_xlfn.XLOOKUP(Per_Pupil_Spending_1[[#This Row],[School Name]],ELA_New[School Name],ELA_New[Percentage of Students at Achievement Level],"")</f>
        <v>0.23300000000000001</v>
      </c>
      <c r="O277">
        <f>_xlfn.XLOOKUP(Per_Pupil_Spending_1[[#This Row],[School Name]],Math_New[School Name],Math_New[Percentage of Students at Achievement Level],"")</f>
        <v>0.73080000000000001</v>
      </c>
      <c r="P277">
        <f>_xlfn.XLOOKUP(Per_Pupil_Spending_1[[#This Row],[School Name]],Science_New[School Name],Science_New[Percentage of Students at Achievement Level],"")</f>
        <v>0.71789999999999998</v>
      </c>
      <c r="Q277">
        <f>IFERROR((Per_Pupil_Spending_1[[#This Row],[ELA Score]]-MIN(Per_Pupil_Spending_1[ELA Score]))/(MAX(Per_Pupil_Spending_1[ELA Score])-MIN(Per_Pupil_Spending_1[ELA Score])),-1)</f>
        <v>0.25356348825920039</v>
      </c>
      <c r="R277">
        <f>IFERROR((Per_Pupil_Spending_1[[#This Row],[Math Score]]-MIN(Per_Pupil_Spending_1[Math Score]))/(MAX(Per_Pupil_Spending_1[Math Score])-MIN(Per_Pupil_Spending_1[Math Score])),-1)</f>
        <v>0.35192284905019544</v>
      </c>
      <c r="S277">
        <f>IFERROR((Per_Pupil_Spending_1[[#This Row],[Science Score]]-MIN(Per_Pupil_Spending_1[Science Score]))/(MAX(Per_Pupil_Spending_1[Science Score])-MIN(Per_Pupil_Spending_1[Science Score])),-1)</f>
        <v>0.31523880868627646</v>
      </c>
      <c r="T277" s="63">
        <f>IFERROR(Per_Pupil_Spending_1[[#This Row],[Amount]]/(1-Per_Pupil_Spending_1[[#This Row],[Percent Below Achievement ELA]]),"")</f>
        <v>35878.344198174702</v>
      </c>
      <c r="U277" s="63">
        <f>IFERROR(Per_Pupil_Spending_1[[#This Row],[Amount]]/(1-Per_Pupil_Spending_1[[#This Row],[Percent Below Achievement Math]]),"")</f>
        <v>102223.95988112927</v>
      </c>
      <c r="V277" s="63">
        <f>IFERROR(Per_Pupil_Spending_1[[#This Row],[Amount]]/(1-Per_Pupil_Spending_1[[#This Row],[Percent Below Achievement Science]]),"")</f>
        <v>97549.415101027989</v>
      </c>
      <c r="W277" s="63" t="b">
        <f>Per_Pupil_Spending_1[[#This Row],[ELA Score Normalized]]=-1</f>
        <v>0</v>
      </c>
      <c r="X277" s="63" t="b">
        <f>Per_Pupil_Spending_1[[#This Row],[Math Score Normalized]]=-1</f>
        <v>0</v>
      </c>
      <c r="Y277" s="63" t="b">
        <f>Per_Pupil_Spending_1[[#This Row],[Science Score Normalized]]=-1</f>
        <v>0</v>
      </c>
    </row>
    <row r="278" spans="1:25" hidden="1">
      <c r="A278" t="s">
        <v>570</v>
      </c>
      <c r="B278">
        <v>1460</v>
      </c>
      <c r="C278" t="s">
        <v>984</v>
      </c>
      <c r="D278">
        <v>965</v>
      </c>
      <c r="E278" t="s">
        <v>74</v>
      </c>
      <c r="F278" t="s">
        <v>1680</v>
      </c>
      <c r="G278" t="s">
        <v>1680</v>
      </c>
      <c r="H278" t="s">
        <v>596</v>
      </c>
      <c r="I278">
        <v>26249.79</v>
      </c>
      <c r="J278">
        <v>27410.16</v>
      </c>
      <c r="K278">
        <v>20134.14</v>
      </c>
      <c r="L278" t="str">
        <f>_xlfn.XLOOKUP(Per_Pupil_Spending_1[[#This Row],[School Name]],Maine_Schools[School Name],Maine_Schools[Comparison School Type], "Error")</f>
        <v>Non Charter</v>
      </c>
      <c r="M278" t="str">
        <f>_xlfn.XLOOKUP(Per_Pupil_Spending_1[[#This Row],[School Name]],Maine_Schools[School Name],Maine_Schools[Comparison Grade Span], "Error")</f>
        <v>03-05</v>
      </c>
      <c r="N278">
        <f>_xlfn.XLOOKUP(Per_Pupil_Spending_1[[#This Row],[School Name]],ELA_New[School Name],ELA_New[Percentage of Students at Achievement Level],"")</f>
        <v>0.19589999999999999</v>
      </c>
      <c r="O278">
        <f>_xlfn.XLOOKUP(Per_Pupil_Spending_1[[#This Row],[School Name]],Math_New[School Name],Math_New[Percentage of Students at Achievement Level],"")</f>
        <v>0.81789999999999996</v>
      </c>
      <c r="P278">
        <f>_xlfn.XLOOKUP(Per_Pupil_Spending_1[[#This Row],[School Name]],Science_New[School Name],Science_New[Percentage of Students at Achievement Level],"")</f>
        <v>0.67349999999999999</v>
      </c>
      <c r="Q278">
        <f>IFERROR((Per_Pupil_Spending_1[[#This Row],[ELA Score]]-MIN(Per_Pupil_Spending_1[ELA Score]))/(MAX(Per_Pupil_Spending_1[ELA Score])-MIN(Per_Pupil_Spending_1[ELA Score])),-1)</f>
        <v>0.23071195377817891</v>
      </c>
      <c r="R278">
        <f>IFERROR((Per_Pupil_Spending_1[[#This Row],[Math Score]]-MIN(Per_Pupil_Spending_1[Math Score]))/(MAX(Per_Pupil_Spending_1[Math Score])-MIN(Per_Pupil_Spending_1[Math Score])),-1)</f>
        <v>0.49626157794209336</v>
      </c>
      <c r="S278">
        <f>IFERROR((Per_Pupil_Spending_1[[#This Row],[Science Score]]-MIN(Per_Pupil_Spending_1[Science Score]))/(MAX(Per_Pupil_Spending_1[Science Score])-MIN(Per_Pupil_Spending_1[Science Score])),-1)</f>
        <v>0.25981107246558344</v>
      </c>
      <c r="T278" s="63">
        <f>IFERROR(Per_Pupil_Spending_1[[#This Row],[Amount]]/(1-Per_Pupil_Spending_1[[#This Row],[Percent Below Achievement ELA]]),"")</f>
        <v>32644.932222360403</v>
      </c>
      <c r="U278" s="63">
        <f>IFERROR(Per_Pupil_Spending_1[[#This Row],[Amount]]/(1-Per_Pupil_Spending_1[[#This Row],[Percent Below Achievement Math]]),"")</f>
        <v>144150.41186161447</v>
      </c>
      <c r="V278" s="63">
        <f>IFERROR(Per_Pupil_Spending_1[[#This Row],[Amount]]/(1-Per_Pupil_Spending_1[[#This Row],[Percent Below Achievement Science]]),"")</f>
        <v>80397.519142419595</v>
      </c>
      <c r="W278" s="63" t="b">
        <f>Per_Pupil_Spending_1[[#This Row],[ELA Score Normalized]]=-1</f>
        <v>0</v>
      </c>
      <c r="X278" s="63" t="b">
        <f>Per_Pupil_Spending_1[[#This Row],[Math Score Normalized]]=-1</f>
        <v>0</v>
      </c>
      <c r="Y278" s="63" t="b">
        <f>Per_Pupil_Spending_1[[#This Row],[Science Score Normalized]]=-1</f>
        <v>0</v>
      </c>
    </row>
    <row r="279" spans="1:25" hidden="1">
      <c r="A279" t="s">
        <v>570</v>
      </c>
      <c r="B279">
        <v>1615</v>
      </c>
      <c r="C279" t="s">
        <v>988</v>
      </c>
      <c r="D279">
        <v>674</v>
      </c>
      <c r="E279" t="s">
        <v>401</v>
      </c>
      <c r="F279" t="s">
        <v>1680</v>
      </c>
      <c r="G279" t="s">
        <v>1680</v>
      </c>
      <c r="H279" t="s">
        <v>596</v>
      </c>
      <c r="I279">
        <v>18222.689999999999</v>
      </c>
      <c r="J279">
        <v>19326.82</v>
      </c>
      <c r="K279">
        <v>20134.14</v>
      </c>
      <c r="L279" t="str">
        <f>_xlfn.XLOOKUP(Per_Pupil_Spending_1[[#This Row],[School Name]],Maine_Schools[School Name],Maine_Schools[Comparison School Type], "Error")</f>
        <v>Non Charter</v>
      </c>
      <c r="M279" t="str">
        <f>_xlfn.XLOOKUP(Per_Pupil_Spending_1[[#This Row],[School Name]],Maine_Schools[School Name],Maine_Schools[Comparison Grade Span], "Error")</f>
        <v>03-05</v>
      </c>
      <c r="N279">
        <f>_xlfn.XLOOKUP(Per_Pupil_Spending_1[[#This Row],[School Name]],ELA_New[School Name],ELA_New[Percentage of Students at Achievement Level],"")</f>
        <v>0.26490000000000002</v>
      </c>
      <c r="O279">
        <f>_xlfn.XLOOKUP(Per_Pupil_Spending_1[[#This Row],[School Name]],Math_New[School Name],Math_New[Percentage of Students at Achievement Level],"")</f>
        <v>0.69030000000000002</v>
      </c>
      <c r="P279">
        <f>_xlfn.XLOOKUP(Per_Pupil_Spending_1[[#This Row],[School Name]],Science_New[School Name],Science_New[Percentage of Students at Achievement Level],"")</f>
        <v>0.75580000000000003</v>
      </c>
      <c r="Q279">
        <f>IFERROR((Per_Pupil_Spending_1[[#This Row],[ELA Score]]-MIN(Per_Pupil_Spending_1[ELA Score]))/(MAX(Per_Pupil_Spending_1[ELA Score])-MIN(Per_Pupil_Spending_1[ELA Score])),-1)</f>
        <v>0.17519446861049578</v>
      </c>
      <c r="R279">
        <f>IFERROR((Per_Pupil_Spending_1[[#This Row],[Math Score]]-MIN(Per_Pupil_Spending_1[Math Score]))/(MAX(Per_Pupil_Spending_1[Math Score])-MIN(Per_Pupil_Spending_1[Math Score])),-1)</f>
        <v>0.20256576398313522</v>
      </c>
      <c r="S279">
        <f>IFERROR((Per_Pupil_Spending_1[[#This Row],[Science Score]]-MIN(Per_Pupil_Spending_1[Science Score]))/(MAX(Per_Pupil_Spending_1[Science Score])-MIN(Per_Pupil_Spending_1[Science Score])),-1)</f>
        <v>0.24114698442071247</v>
      </c>
      <c r="T279" s="63">
        <f>IFERROR(Per_Pupil_Spending_1[[#This Row],[Amount]]/(1-Per_Pupil_Spending_1[[#This Row],[Percent Below Achievement ELA]]),"")</f>
        <v>24789.402802339817</v>
      </c>
      <c r="U279" s="63">
        <f>IFERROR(Per_Pupil_Spending_1[[#This Row],[Amount]]/(1-Per_Pupil_Spending_1[[#This Row],[Percent Below Achievement Math]]),"")</f>
        <v>58839.812721989023</v>
      </c>
      <c r="V279" s="63">
        <f>IFERROR(Per_Pupil_Spending_1[[#This Row],[Amount]]/(1-Per_Pupil_Spending_1[[#This Row],[Percent Below Achievement Science]]),"")</f>
        <v>74621.990171990168</v>
      </c>
      <c r="W279" s="63" t="b">
        <f>Per_Pupil_Spending_1[[#This Row],[ELA Score Normalized]]=-1</f>
        <v>0</v>
      </c>
      <c r="X279" s="63" t="b">
        <f>Per_Pupil_Spending_1[[#This Row],[Math Score Normalized]]=-1</f>
        <v>0</v>
      </c>
      <c r="Y279" s="63" t="b">
        <f>Per_Pupil_Spending_1[[#This Row],[Science Score Normalized]]=-1</f>
        <v>0</v>
      </c>
    </row>
    <row r="280" spans="1:25" hidden="1">
      <c r="A280" t="s">
        <v>570</v>
      </c>
      <c r="B280">
        <v>1615</v>
      </c>
      <c r="C280" t="s">
        <v>988</v>
      </c>
      <c r="D280">
        <v>675</v>
      </c>
      <c r="E280" t="s">
        <v>427</v>
      </c>
      <c r="F280" t="s">
        <v>1680</v>
      </c>
      <c r="G280" t="s">
        <v>1680</v>
      </c>
      <c r="H280" t="s">
        <v>596</v>
      </c>
      <c r="I280">
        <v>19343.099999999999</v>
      </c>
      <c r="J280">
        <v>19326.82</v>
      </c>
      <c r="K280">
        <v>20134.14</v>
      </c>
      <c r="L280" t="str">
        <f>_xlfn.XLOOKUP(Per_Pupil_Spending_1[[#This Row],[School Name]],Maine_Schools[School Name],Maine_Schools[Comparison School Type], "Error")</f>
        <v>Non Charter</v>
      </c>
      <c r="M280" t="str">
        <f>_xlfn.XLOOKUP(Per_Pupil_Spending_1[[#This Row],[School Name]],Maine_Schools[School Name],Maine_Schools[Comparison Grade Span], "Error")</f>
        <v>09-12</v>
      </c>
      <c r="N280">
        <f>_xlfn.XLOOKUP(Per_Pupil_Spending_1[[#This Row],[School Name]],ELA_New[School Name],ELA_New[Percentage of Students at Achievement Level],"")</f>
        <v>0.32179999999999997</v>
      </c>
      <c r="O280">
        <f>_xlfn.XLOOKUP(Per_Pupil_Spending_1[[#This Row],[School Name]],Math_New[School Name],Math_New[Percentage of Students at Achievement Level],"")</f>
        <v>0.54600000000000004</v>
      </c>
      <c r="P280">
        <f>_xlfn.XLOOKUP(Per_Pupil_Spending_1[[#This Row],[School Name]],Science_New[School Name],Science_New[Percentage of Students at Achievement Level],"")</f>
        <v>0.56769999999999998</v>
      </c>
      <c r="Q280">
        <f>IFERROR((Per_Pupil_Spending_1[[#This Row],[ELA Score]]-MIN(Per_Pupil_Spending_1[ELA Score]))/(MAX(Per_Pupil_Spending_1[ELA Score])-MIN(Per_Pupil_Spending_1[ELA Score])),-1)</f>
        <v>0.20156847836985856</v>
      </c>
      <c r="R280">
        <f>IFERROR((Per_Pupil_Spending_1[[#This Row],[Math Score]]-MIN(Per_Pupil_Spending_1[Math Score]))/(MAX(Per_Pupil_Spending_1[Math Score])-MIN(Per_Pupil_Spending_1[Math Score])),-1)</f>
        <v>0.14667800308476894</v>
      </c>
      <c r="S280">
        <f>IFERROR((Per_Pupil_Spending_1[[#This Row],[Science Score]]-MIN(Per_Pupil_Spending_1[Science Score]))/(MAX(Per_Pupil_Spending_1[Science Score])-MIN(Per_Pupil_Spending_1[Science Score])),-1)</f>
        <v>0.14459585691746918</v>
      </c>
      <c r="T280" s="63">
        <f>IFERROR(Per_Pupil_Spending_1[[#This Row],[Amount]]/(1-Per_Pupil_Spending_1[[#This Row],[Percent Below Achievement ELA]]),"")</f>
        <v>28521.232674727216</v>
      </c>
      <c r="U280" s="63">
        <f>IFERROR(Per_Pupil_Spending_1[[#This Row],[Amount]]/(1-Per_Pupil_Spending_1[[#This Row],[Percent Below Achievement Math]]),"")</f>
        <v>42605.947136563875</v>
      </c>
      <c r="V280" s="63">
        <f>IFERROR(Per_Pupil_Spending_1[[#This Row],[Amount]]/(1-Per_Pupil_Spending_1[[#This Row],[Percent Below Achievement Science]]),"")</f>
        <v>44744.621790423313</v>
      </c>
      <c r="W280" s="63" t="b">
        <f>Per_Pupil_Spending_1[[#This Row],[ELA Score Normalized]]=-1</f>
        <v>0</v>
      </c>
      <c r="X280" s="63" t="b">
        <f>Per_Pupil_Spending_1[[#This Row],[Math Score Normalized]]=-1</f>
        <v>0</v>
      </c>
      <c r="Y280" s="63" t="b">
        <f>Per_Pupil_Spending_1[[#This Row],[Science Score Normalized]]=-1</f>
        <v>0</v>
      </c>
    </row>
    <row r="281" spans="1:25" hidden="1">
      <c r="A281" t="s">
        <v>570</v>
      </c>
      <c r="B281">
        <v>1615</v>
      </c>
      <c r="C281" t="s">
        <v>988</v>
      </c>
      <c r="D281">
        <v>679</v>
      </c>
      <c r="E281" t="s">
        <v>468</v>
      </c>
      <c r="F281" t="s">
        <v>1680</v>
      </c>
      <c r="G281" t="s">
        <v>1680</v>
      </c>
      <c r="H281" t="s">
        <v>596</v>
      </c>
      <c r="I281">
        <v>20565.73</v>
      </c>
      <c r="J281">
        <v>19326.82</v>
      </c>
      <c r="K281">
        <v>20134.14</v>
      </c>
      <c r="L281" t="str">
        <f>_xlfn.XLOOKUP(Per_Pupil_Spending_1[[#This Row],[School Name]],Maine_Schools[School Name],Maine_Schools[Comparison School Type], "Error")</f>
        <v>Non Charter</v>
      </c>
      <c r="M281" t="str">
        <f>_xlfn.XLOOKUP(Per_Pupil_Spending_1[[#This Row],[School Name]],Maine_Schools[School Name],Maine_Schools[Comparison Grade Span], "Error")</f>
        <v>PK-04</v>
      </c>
      <c r="N281">
        <f>_xlfn.XLOOKUP(Per_Pupil_Spending_1[[#This Row],[School Name]],ELA_New[School Name],ELA_New[Percentage of Students at Achievement Level],"")</f>
        <v>0.40479999999999999</v>
      </c>
      <c r="O281">
        <f>_xlfn.XLOOKUP(Per_Pupil_Spending_1[[#This Row],[School Name]],Math_New[School Name],Math_New[Percentage of Students at Achievement Level],"")</f>
        <v>0.53569999999999995</v>
      </c>
      <c r="P281" t="str">
        <f>_xlfn.XLOOKUP(Per_Pupil_Spending_1[[#This Row],[School Name]],Science_New[School Name],Science_New[Percentage of Students at Achievement Level],"")</f>
        <v/>
      </c>
      <c r="Q281">
        <f>IFERROR((Per_Pupil_Spending_1[[#This Row],[ELA Score]]-MIN(Per_Pupil_Spending_1[ELA Score]))/(MAX(Per_Pupil_Spending_1[ELA Score])-MIN(Per_Pupil_Spending_1[ELA Score])),-1)</f>
        <v>0.24419430598092132</v>
      </c>
      <c r="R281">
        <f>IFERROR((Per_Pupil_Spending_1[[#This Row],[Math Score]]-MIN(Per_Pupil_Spending_1[Math Score]))/(MAX(Per_Pupil_Spending_1[Math Score])-MIN(Per_Pupil_Spending_1[Math Score])),-1)</f>
        <v>0.15248959489963224</v>
      </c>
      <c r="S281">
        <f>IFERROR((Per_Pupil_Spending_1[[#This Row],[Science Score]]-MIN(Per_Pupil_Spending_1[Science Score]))/(MAX(Per_Pupil_Spending_1[Science Score])-MIN(Per_Pupil_Spending_1[Science Score])),-1)</f>
        <v>-1</v>
      </c>
      <c r="T281" s="63">
        <f>IFERROR(Per_Pupil_Spending_1[[#This Row],[Amount]]/(1-Per_Pupil_Spending_1[[#This Row],[Percent Below Achievement ELA]]),"")</f>
        <v>34552.637768817207</v>
      </c>
      <c r="U281" s="63">
        <f>IFERROR(Per_Pupil_Spending_1[[#This Row],[Amount]]/(1-Per_Pupil_Spending_1[[#This Row],[Percent Below Achievement Math]]),"")</f>
        <v>44294.055567520991</v>
      </c>
      <c r="V281" s="63" t="str">
        <f>IFERROR(Per_Pupil_Spending_1[[#This Row],[Amount]]/(1-Per_Pupil_Spending_1[[#This Row],[Percent Below Achievement Science]]),"")</f>
        <v/>
      </c>
      <c r="W281" s="63" t="b">
        <f>Per_Pupil_Spending_1[[#This Row],[ELA Score Normalized]]=-1</f>
        <v>0</v>
      </c>
      <c r="X281" s="63" t="b">
        <f>Per_Pupil_Spending_1[[#This Row],[Math Score Normalized]]=-1</f>
        <v>0</v>
      </c>
      <c r="Y281" s="63" t="b">
        <f>Per_Pupil_Spending_1[[#This Row],[Science Score Normalized]]=-1</f>
        <v>1</v>
      </c>
    </row>
    <row r="282" spans="1:25" hidden="1">
      <c r="A282" t="s">
        <v>570</v>
      </c>
      <c r="B282">
        <v>1615</v>
      </c>
      <c r="C282" t="s">
        <v>988</v>
      </c>
      <c r="D282">
        <v>677</v>
      </c>
      <c r="E282" t="s">
        <v>518</v>
      </c>
      <c r="F282" t="s">
        <v>1680</v>
      </c>
      <c r="G282" t="s">
        <v>1680</v>
      </c>
      <c r="H282" t="s">
        <v>596</v>
      </c>
      <c r="I282">
        <v>19166.05</v>
      </c>
      <c r="J282">
        <v>19326.82</v>
      </c>
      <c r="K282">
        <v>20134.14</v>
      </c>
      <c r="L282" t="str">
        <f>_xlfn.XLOOKUP(Per_Pupil_Spending_1[[#This Row],[School Name]],Maine_Schools[School Name],Maine_Schools[Comparison School Type], "Error")</f>
        <v>Non Charter</v>
      </c>
      <c r="M282" t="str">
        <f>_xlfn.XLOOKUP(Per_Pupil_Spending_1[[#This Row],[School Name]],Maine_Schools[School Name],Maine_Schools[Comparison Grade Span], "Error")</f>
        <v>06-08</v>
      </c>
      <c r="N282">
        <f>_xlfn.XLOOKUP(Per_Pupil_Spending_1[[#This Row],[School Name]],ELA_New[School Name],ELA_New[Percentage of Students at Achievement Level],"")</f>
        <v>0.1303</v>
      </c>
      <c r="O282">
        <f>_xlfn.XLOOKUP(Per_Pupil_Spending_1[[#This Row],[School Name]],Math_New[School Name],Math_New[Percentage of Students at Achievement Level],"")</f>
        <v>0.67669999999999997</v>
      </c>
      <c r="P282">
        <f>_xlfn.XLOOKUP(Per_Pupil_Spending_1[[#This Row],[School Name]],Science_New[School Name],Science_New[Percentage of Students at Achievement Level],"")</f>
        <v>0.34129999999999999</v>
      </c>
      <c r="Q282">
        <f>IFERROR((Per_Pupil_Spending_1[[#This Row],[ELA Score]]-MIN(Per_Pupil_Spending_1[ELA Score]))/(MAX(Per_Pupil_Spending_1[ELA Score])-MIN(Per_Pupil_Spending_1[ELA Score])),-1)</f>
        <v>0.15574620474225134</v>
      </c>
      <c r="R282">
        <f>IFERROR((Per_Pupil_Spending_1[[#This Row],[Math Score]]-MIN(Per_Pupil_Spending_1[Math Score]))/(MAX(Per_Pupil_Spending_1[Math Score])-MIN(Per_Pupil_Spending_1[Math Score])),-1)</f>
        <v>0.20408997699312795</v>
      </c>
      <c r="S282">
        <f>IFERROR((Per_Pupil_Spending_1[[#This Row],[Science Score]]-MIN(Per_Pupil_Spending_1[Science Score]))/(MAX(Per_Pupil_Spending_1[Science Score])-MIN(Per_Pupil_Spending_1[Science Score])),-1)</f>
        <v>9.4028598117010184E-2</v>
      </c>
      <c r="T282" s="63">
        <f>IFERROR(Per_Pupil_Spending_1[[#This Row],[Amount]]/(1-Per_Pupil_Spending_1[[#This Row],[Percent Below Achievement ELA]]),"")</f>
        <v>22037.541681039438</v>
      </c>
      <c r="U282" s="63">
        <f>IFERROR(Per_Pupil_Spending_1[[#This Row],[Amount]]/(1-Per_Pupil_Spending_1[[#This Row],[Percent Below Achievement Math]]),"")</f>
        <v>59282.554902567266</v>
      </c>
      <c r="V282" s="63">
        <f>IFERROR(Per_Pupil_Spending_1[[#This Row],[Amount]]/(1-Per_Pupil_Spending_1[[#This Row],[Percent Below Achievement Science]]),"")</f>
        <v>29096.781539395775</v>
      </c>
      <c r="W282" s="63" t="b">
        <f>Per_Pupil_Spending_1[[#This Row],[ELA Score Normalized]]=-1</f>
        <v>0</v>
      </c>
      <c r="X282" s="63" t="b">
        <f>Per_Pupil_Spending_1[[#This Row],[Math Score Normalized]]=-1</f>
        <v>0</v>
      </c>
      <c r="Y282" s="63" t="b">
        <f>Per_Pupil_Spending_1[[#This Row],[Science Score Normalized]]=-1</f>
        <v>0</v>
      </c>
    </row>
    <row r="283" spans="1:25" hidden="1">
      <c r="A283" t="s">
        <v>570</v>
      </c>
      <c r="B283">
        <v>1615</v>
      </c>
      <c r="C283" t="s">
        <v>988</v>
      </c>
      <c r="D283">
        <v>680</v>
      </c>
      <c r="E283" t="s">
        <v>437</v>
      </c>
      <c r="F283" t="s">
        <v>1680</v>
      </c>
      <c r="G283" t="s">
        <v>1680</v>
      </c>
      <c r="H283" t="s">
        <v>596</v>
      </c>
      <c r="I283">
        <v>21170.27</v>
      </c>
      <c r="J283">
        <v>19326.82</v>
      </c>
      <c r="K283">
        <v>20134.14</v>
      </c>
      <c r="L283" t="str">
        <f>_xlfn.XLOOKUP(Per_Pupil_Spending_1[[#This Row],[School Name]],Maine_Schools[School Name],Maine_Schools[Comparison School Type], "Error")</f>
        <v>Non Charter</v>
      </c>
      <c r="M283" t="str">
        <f>_xlfn.XLOOKUP(Per_Pupil_Spending_1[[#This Row],[School Name]],Maine_Schools[School Name],Maine_Schools[Comparison Grade Span], "Error")</f>
        <v>05-08</v>
      </c>
      <c r="N283">
        <f>_xlfn.XLOOKUP(Per_Pupil_Spending_1[[#This Row],[School Name]],ELA_New[School Name],ELA_New[Percentage of Students at Achievement Level],"")</f>
        <v>0.31280000000000002</v>
      </c>
      <c r="O283">
        <f>_xlfn.XLOOKUP(Per_Pupil_Spending_1[[#This Row],[School Name]],Math_New[School Name],Math_New[Percentage of Students at Achievement Level],"")</f>
        <v>0.42049999999999998</v>
      </c>
      <c r="P283">
        <f>_xlfn.XLOOKUP(Per_Pupil_Spending_1[[#This Row],[School Name]],Science_New[School Name],Science_New[Percentage of Students at Achievement Level],"")</f>
        <v>0.65910000000000002</v>
      </c>
      <c r="Q283">
        <f>IFERROR((Per_Pupil_Spending_1[[#This Row],[ELA Score]]-MIN(Per_Pupil_Spending_1[ELA Score]))/(MAX(Per_Pupil_Spending_1[ELA Score])-MIN(Per_Pupil_Spending_1[ELA Score])),-1)</f>
        <v>0.21771962211727802</v>
      </c>
      <c r="R283">
        <f>IFERROR((Per_Pupil_Spending_1[[#This Row],[Math Score]]-MIN(Per_Pupil_Spending_1[Math Score]))/(MAX(Per_Pupil_Spending_1[Math Score])-MIN(Per_Pupil_Spending_1[Math Score])),-1)</f>
        <v>0.12576729527561289</v>
      </c>
      <c r="S283">
        <f>IFERROR((Per_Pupil_Spending_1[[#This Row],[Science Score]]-MIN(Per_Pupil_Spending_1[Science Score]))/(MAX(Per_Pupil_Spending_1[Science Score])-MIN(Per_Pupil_Spending_1[Science Score])),-1)</f>
        <v>0.20068476468778026</v>
      </c>
      <c r="T283" s="63">
        <f>IFERROR(Per_Pupil_Spending_1[[#This Row],[Amount]]/(1-Per_Pupil_Spending_1[[#This Row],[Percent Below Achievement ELA]]),"")</f>
        <v>30806.562863795109</v>
      </c>
      <c r="U283" s="63">
        <f>IFERROR(Per_Pupil_Spending_1[[#This Row],[Amount]]/(1-Per_Pupil_Spending_1[[#This Row],[Percent Below Achievement Math]]),"")</f>
        <v>36531.958584987056</v>
      </c>
      <c r="V283" s="63">
        <f>IFERROR(Per_Pupil_Spending_1[[#This Row],[Amount]]/(1-Per_Pupil_Spending_1[[#This Row],[Percent Below Achievement Science]]),"")</f>
        <v>62101.114696391909</v>
      </c>
      <c r="W283" s="63" t="b">
        <f>Per_Pupil_Spending_1[[#This Row],[ELA Score Normalized]]=-1</f>
        <v>0</v>
      </c>
      <c r="X283" s="63" t="b">
        <f>Per_Pupil_Spending_1[[#This Row],[Math Score Normalized]]=-1</f>
        <v>0</v>
      </c>
      <c r="Y283" s="63" t="b">
        <f>Per_Pupil_Spending_1[[#This Row],[Science Score Normalized]]=-1</f>
        <v>0</v>
      </c>
    </row>
    <row r="284" spans="1:25" hidden="1">
      <c r="A284" t="s">
        <v>570</v>
      </c>
      <c r="B284">
        <v>1461</v>
      </c>
      <c r="C284" t="s">
        <v>992</v>
      </c>
      <c r="D284">
        <v>324</v>
      </c>
      <c r="E284" t="s">
        <v>340</v>
      </c>
      <c r="F284" t="s">
        <v>1680</v>
      </c>
      <c r="G284" t="s">
        <v>1680</v>
      </c>
      <c r="H284" t="s">
        <v>596</v>
      </c>
      <c r="I284">
        <v>32494.41</v>
      </c>
      <c r="J284">
        <v>32846.410000000003</v>
      </c>
      <c r="K284">
        <v>20134.14</v>
      </c>
      <c r="L284" t="str">
        <f>_xlfn.XLOOKUP(Per_Pupil_Spending_1[[#This Row],[School Name]],Maine_Schools[School Name],Maine_Schools[Comparison School Type], "Error")</f>
        <v>Non Charter</v>
      </c>
      <c r="M284" t="str">
        <f>_xlfn.XLOOKUP(Per_Pupil_Spending_1[[#This Row],[School Name]],Maine_Schools[School Name],Maine_Schools[Comparison Grade Span], "Error")</f>
        <v>03-08</v>
      </c>
      <c r="N284">
        <f>_xlfn.XLOOKUP(Per_Pupil_Spending_1[[#This Row],[School Name]],ELA_New[School Name],ELA_New[Percentage of Students at Achievement Level],"")</f>
        <v>0.3992</v>
      </c>
      <c r="O284">
        <f>_xlfn.XLOOKUP(Per_Pupil_Spending_1[[#This Row],[School Name]],Math_New[School Name],Math_New[Percentage of Students at Achievement Level],"")</f>
        <v>0.38080000000000003</v>
      </c>
      <c r="P284">
        <f>_xlfn.XLOOKUP(Per_Pupil_Spending_1[[#This Row],[School Name]],Science_New[School Name],Science_New[Percentage of Students at Achievement Level],"")</f>
        <v>0.77649999999999997</v>
      </c>
      <c r="Q284">
        <f>IFERROR((Per_Pupil_Spending_1[[#This Row],[ELA Score]]-MIN(Per_Pupil_Spending_1[ELA Score]))/(MAX(Per_Pupil_Spending_1[ELA Score])-MIN(Per_Pupil_Spending_1[ELA Score])),-1)</f>
        <v>0.38223729380786975</v>
      </c>
      <c r="R284">
        <f>IFERROR((Per_Pupil_Spending_1[[#This Row],[Math Score]]-MIN(Per_Pupil_Spending_1[Math Score]))/(MAX(Per_Pupil_Spending_1[Math Score])-MIN(Per_Pupil_Spending_1[Math Score])),-1)</f>
        <v>0.18066435411521473</v>
      </c>
      <c r="S284">
        <f>IFERROR((Per_Pupil_Spending_1[[#This Row],[Science Score]]-MIN(Per_Pupil_Spending_1[Science Score]))/(MAX(Per_Pupil_Spending_1[Science Score])-MIN(Per_Pupil_Spending_1[Science Score])),-1)</f>
        <v>0.46983583324402017</v>
      </c>
      <c r="T284" s="63">
        <f>IFERROR(Per_Pupil_Spending_1[[#This Row],[Amount]]/(1-Per_Pupil_Spending_1[[#This Row],[Percent Below Achievement ELA]]),"")</f>
        <v>54085.23635153129</v>
      </c>
      <c r="U284" s="63">
        <f>IFERROR(Per_Pupil_Spending_1[[#This Row],[Amount]]/(1-Per_Pupil_Spending_1[[#This Row],[Percent Below Achievement Math]]),"")</f>
        <v>52478.052325581397</v>
      </c>
      <c r="V284" s="63">
        <f>IFERROR(Per_Pupil_Spending_1[[#This Row],[Amount]]/(1-Per_Pupil_Spending_1[[#This Row],[Percent Below Achievement Science]]),"")</f>
        <v>145388.85906040267</v>
      </c>
      <c r="W284" s="63" t="b">
        <f>Per_Pupil_Spending_1[[#This Row],[ELA Score Normalized]]=-1</f>
        <v>0</v>
      </c>
      <c r="X284" s="63" t="b">
        <f>Per_Pupil_Spending_1[[#This Row],[Math Score Normalized]]=-1</f>
        <v>0</v>
      </c>
      <c r="Y284" s="63" t="b">
        <f>Per_Pupil_Spending_1[[#This Row],[Science Score Normalized]]=-1</f>
        <v>0</v>
      </c>
    </row>
    <row r="285" spans="1:25" hidden="1">
      <c r="A285" t="s">
        <v>570</v>
      </c>
      <c r="B285">
        <v>1461</v>
      </c>
      <c r="C285" t="s">
        <v>992</v>
      </c>
      <c r="D285">
        <v>325</v>
      </c>
      <c r="E285" t="s">
        <v>97</v>
      </c>
      <c r="F285" t="s">
        <v>1680</v>
      </c>
      <c r="G285" t="s">
        <v>1680</v>
      </c>
      <c r="H285" t="s">
        <v>596</v>
      </c>
      <c r="I285">
        <v>34445.919999999998</v>
      </c>
      <c r="J285">
        <v>32846.410000000003</v>
      </c>
      <c r="K285">
        <v>20134.14</v>
      </c>
      <c r="L285" t="str">
        <f>_xlfn.XLOOKUP(Per_Pupil_Spending_1[[#This Row],[School Name]],Maine_Schools[School Name],Maine_Schools[Comparison School Type], "Error")</f>
        <v>Non Charter</v>
      </c>
      <c r="M285" t="str">
        <f>_xlfn.XLOOKUP(Per_Pupil_Spending_1[[#This Row],[School Name]],Maine_Schools[School Name],Maine_Schools[Comparison Grade Span], "Error")</f>
        <v>09-12</v>
      </c>
      <c r="N285">
        <f>_xlfn.XLOOKUP(Per_Pupil_Spending_1[[#This Row],[School Name]],ELA_New[School Name],ELA_New[Percentage of Students at Achievement Level],"")</f>
        <v>0.21740000000000001</v>
      </c>
      <c r="O285">
        <f>_xlfn.XLOOKUP(Per_Pupil_Spending_1[[#This Row],[School Name]],Math_New[School Name],Math_New[Percentage of Students at Achievement Level],"")</f>
        <v>0.44</v>
      </c>
      <c r="P285">
        <f>_xlfn.XLOOKUP(Per_Pupil_Spending_1[[#This Row],[School Name]],Science_New[School Name],Science_New[Percentage of Students at Achievement Level],"")</f>
        <v>0.70209999999999995</v>
      </c>
      <c r="Q285">
        <f>IFERROR((Per_Pupil_Spending_1[[#This Row],[ELA Score]]-MIN(Per_Pupil_Spending_1[ELA Score]))/(MAX(Per_Pupil_Spending_1[ELA Score])-MIN(Per_Pupil_Spending_1[ELA Score])),-1)</f>
        <v>0.3110658038670569</v>
      </c>
      <c r="R285">
        <f>IFERROR((Per_Pupil_Spending_1[[#This Row],[Math Score]]-MIN(Per_Pupil_Spending_1[Math Score]))/(MAX(Per_Pupil_Spending_1[Math Score])-MIN(Per_Pupil_Spending_1[Math Score])),-1)</f>
        <v>0.2117602915111145</v>
      </c>
      <c r="S285">
        <f>IFERROR((Per_Pupil_Spending_1[[#This Row],[Science Score]]-MIN(Per_Pupil_Spending_1[Science Score]))/(MAX(Per_Pupil_Spending_1[Science Score])-MIN(Per_Pupil_Spending_1[Science Score])),-1)</f>
        <v>0.37366489027490396</v>
      </c>
      <c r="T285" s="63">
        <f>IFERROR(Per_Pupil_Spending_1[[#This Row],[Amount]]/(1-Per_Pupil_Spending_1[[#This Row],[Percent Below Achievement ELA]]),"")</f>
        <v>44014.720163557373</v>
      </c>
      <c r="U285" s="63">
        <f>IFERROR(Per_Pupil_Spending_1[[#This Row],[Amount]]/(1-Per_Pupil_Spending_1[[#This Row],[Percent Below Achievement Math]]),"")</f>
        <v>61510.57142857142</v>
      </c>
      <c r="V285" s="63">
        <f>IFERROR(Per_Pupil_Spending_1[[#This Row],[Amount]]/(1-Per_Pupil_Spending_1[[#This Row],[Percent Below Achievement Science]]),"")</f>
        <v>115629.13729439407</v>
      </c>
      <c r="W285" s="63" t="b">
        <f>Per_Pupil_Spending_1[[#This Row],[ELA Score Normalized]]=-1</f>
        <v>0</v>
      </c>
      <c r="X285" s="63" t="b">
        <f>Per_Pupil_Spending_1[[#This Row],[Math Score Normalized]]=-1</f>
        <v>0</v>
      </c>
      <c r="Y285" s="63" t="b">
        <f>Per_Pupil_Spending_1[[#This Row],[Science Score Normalized]]=-1</f>
        <v>0</v>
      </c>
    </row>
    <row r="286" spans="1:25" hidden="1">
      <c r="A286" t="s">
        <v>570</v>
      </c>
      <c r="B286">
        <v>1462</v>
      </c>
      <c r="C286" t="s">
        <v>994</v>
      </c>
      <c r="D286">
        <v>2136</v>
      </c>
      <c r="E286" s="41" t="s">
        <v>262</v>
      </c>
      <c r="F286" t="s">
        <v>1680</v>
      </c>
      <c r="G286" t="s">
        <v>1680</v>
      </c>
      <c r="H286" t="s">
        <v>596</v>
      </c>
      <c r="I286">
        <v>34430.199999999997</v>
      </c>
      <c r="J286">
        <v>29595.81</v>
      </c>
      <c r="K286">
        <v>20134.14</v>
      </c>
      <c r="L286" t="str">
        <f>_xlfn.XLOOKUP(Per_Pupil_Spending_1[[#This Row],[School Name]],Maine_Schools[School Name],Maine_Schools[Comparison School Type], "Error")</f>
        <v>Non Charter</v>
      </c>
      <c r="M286" t="str">
        <f>_xlfn.XLOOKUP(Per_Pupil_Spending_1[[#This Row],[School Name]],Maine_Schools[School Name],Maine_Schools[Comparison Grade Span], "Error")</f>
        <v>PK-05</v>
      </c>
      <c r="N286">
        <f>_xlfn.XLOOKUP(Per_Pupil_Spending_1[[#This Row],[School Name]],ELA_New[School Name],ELA_New[Percentage of Students at Achievement Level],"")</f>
        <v>0.31819999999999998</v>
      </c>
      <c r="O286">
        <f>_xlfn.XLOOKUP(Per_Pupil_Spending_1[[#This Row],[School Name]],Math_New[School Name],Math_New[Percentage of Students at Achievement Level],"")</f>
        <v>0.72729999999999995</v>
      </c>
      <c r="P286" t="str">
        <f>_xlfn.XLOOKUP(Per_Pupil_Spending_1[[#This Row],[School Name]],Science_New[School Name],Science_New[Percentage of Students at Achievement Level],"")</f>
        <v/>
      </c>
      <c r="Q286">
        <f>IFERROR((Per_Pupil_Spending_1[[#This Row],[ELA Score]]-MIN(Per_Pupil_Spending_1[ELA Score]))/(MAX(Per_Pupil_Spending_1[ELA Score])-MIN(Per_Pupil_Spending_1[ELA Score])),-1)</f>
        <v>0.35689205037554617</v>
      </c>
      <c r="R286">
        <f>IFERROR((Per_Pupil_Spending_1[[#This Row],[Math Score]]-MIN(Per_Pupil_Spending_1[Math Score]))/(MAX(Per_Pupil_Spending_1[Math Score])-MIN(Per_Pupil_Spending_1[Math Score])),-1)</f>
        <v>0.43465949597503639</v>
      </c>
      <c r="S286">
        <f>IFERROR((Per_Pupil_Spending_1[[#This Row],[Science Score]]-MIN(Per_Pupil_Spending_1[Science Score]))/(MAX(Per_Pupil_Spending_1[Science Score])-MIN(Per_Pupil_Spending_1[Science Score])),-1)</f>
        <v>-1</v>
      </c>
      <c r="T286" s="63">
        <f>IFERROR(Per_Pupil_Spending_1[[#This Row],[Amount]]/(1-Per_Pupil_Spending_1[[#This Row],[Percent Below Achievement ELA]]),"")</f>
        <v>50498.973305954823</v>
      </c>
      <c r="U286" s="63">
        <f>IFERROR(Per_Pupil_Spending_1[[#This Row],[Amount]]/(1-Per_Pupil_Spending_1[[#This Row],[Percent Below Achievement Math]]),"")</f>
        <v>126256.69233590022</v>
      </c>
      <c r="V286" s="63" t="str">
        <f>IFERROR(Per_Pupil_Spending_1[[#This Row],[Amount]]/(1-Per_Pupil_Spending_1[[#This Row],[Percent Below Achievement Science]]),"")</f>
        <v/>
      </c>
      <c r="W286" s="63" t="b">
        <f>Per_Pupil_Spending_1[[#This Row],[ELA Score Normalized]]=-1</f>
        <v>0</v>
      </c>
      <c r="X286" s="63" t="b">
        <f>Per_Pupil_Spending_1[[#This Row],[Math Score Normalized]]=-1</f>
        <v>0</v>
      </c>
      <c r="Y286" s="63" t="b">
        <f>Per_Pupil_Spending_1[[#This Row],[Science Score Normalized]]=-1</f>
        <v>1</v>
      </c>
    </row>
    <row r="287" spans="1:25" hidden="1">
      <c r="A287" t="s">
        <v>570</v>
      </c>
      <c r="B287">
        <v>1462</v>
      </c>
      <c r="C287" t="s">
        <v>994</v>
      </c>
      <c r="D287">
        <v>2139</v>
      </c>
      <c r="E287" s="41" t="s">
        <v>497</v>
      </c>
      <c r="F287" t="s">
        <v>1680</v>
      </c>
      <c r="G287" t="s">
        <v>1680</v>
      </c>
      <c r="H287" t="s">
        <v>596</v>
      </c>
      <c r="I287">
        <v>31182.43</v>
      </c>
      <c r="J287">
        <v>29595.81</v>
      </c>
      <c r="K287">
        <v>20134.14</v>
      </c>
      <c r="L287" t="str">
        <f>_xlfn.XLOOKUP(Per_Pupil_Spending_1[[#This Row],[School Name]],Maine_Schools[School Name],Maine_Schools[Comparison School Type], "Error")</f>
        <v>Non Charter</v>
      </c>
      <c r="M287" t="str">
        <f>_xlfn.XLOOKUP(Per_Pupil_Spending_1[[#This Row],[School Name]],Maine_Schools[School Name],Maine_Schools[Comparison Grade Span], "Error")</f>
        <v>PK-05</v>
      </c>
      <c r="N287">
        <f>_xlfn.XLOOKUP(Per_Pupil_Spending_1[[#This Row],[School Name]],ELA_New[School Name],ELA_New[Percentage of Students at Achievement Level],"")</f>
        <v>0.4</v>
      </c>
      <c r="O287">
        <f>_xlfn.XLOOKUP(Per_Pupil_Spending_1[[#This Row],[School Name]],Math_New[School Name],Math_New[Percentage of Students at Achievement Level],"")</f>
        <v>0.61670000000000003</v>
      </c>
      <c r="P287" t="str">
        <f>_xlfn.XLOOKUP(Per_Pupil_Spending_1[[#This Row],[School Name]],Science_New[School Name],Science_New[Percentage of Students at Achievement Level],"")</f>
        <v/>
      </c>
      <c r="Q287">
        <f>IFERROR((Per_Pupil_Spending_1[[#This Row],[ELA Score]]-MIN(Per_Pupil_Spending_1[ELA Score]))/(MAX(Per_Pupil_Spending_1[ELA Score])-MIN(Per_Pupil_Spending_1[ELA Score])),-1)</f>
        <v>0.36729332135681397</v>
      </c>
      <c r="R287">
        <f>IFERROR((Per_Pupil_Spending_1[[#This Row],[Math Score]]-MIN(Per_Pupil_Spending_1[Math Score]))/(MAX(Per_Pupil_Spending_1[Math Score])-MIN(Per_Pupil_Spending_1[Math Score])),-1)</f>
        <v>0.28006955501903658</v>
      </c>
      <c r="S287">
        <f>IFERROR((Per_Pupil_Spending_1[[#This Row],[Science Score]]-MIN(Per_Pupil_Spending_1[Science Score]))/(MAX(Per_Pupil_Spending_1[Science Score])-MIN(Per_Pupil_Spending_1[Science Score])),-1)</f>
        <v>-1</v>
      </c>
      <c r="T287" s="63">
        <f>IFERROR(Per_Pupil_Spending_1[[#This Row],[Amount]]/(1-Per_Pupil_Spending_1[[#This Row],[Percent Below Achievement ELA]]),"")</f>
        <v>51970.716666666667</v>
      </c>
      <c r="U287" s="63">
        <f>IFERROR(Per_Pupil_Spending_1[[#This Row],[Amount]]/(1-Per_Pupil_Spending_1[[#This Row],[Percent Below Achievement Math]]),"")</f>
        <v>81352.54369945213</v>
      </c>
      <c r="V287" s="63" t="str">
        <f>IFERROR(Per_Pupil_Spending_1[[#This Row],[Amount]]/(1-Per_Pupil_Spending_1[[#This Row],[Percent Below Achievement Science]]),"")</f>
        <v/>
      </c>
      <c r="W287" s="63" t="b">
        <f>Per_Pupil_Spending_1[[#This Row],[ELA Score Normalized]]=-1</f>
        <v>0</v>
      </c>
      <c r="X287" s="63" t="b">
        <f>Per_Pupil_Spending_1[[#This Row],[Math Score Normalized]]=-1</f>
        <v>0</v>
      </c>
      <c r="Y287" s="63" t="b">
        <f>Per_Pupil_Spending_1[[#This Row],[Science Score Normalized]]=-1</f>
        <v>1</v>
      </c>
    </row>
    <row r="288" spans="1:25" hidden="1">
      <c r="A288" t="s">
        <v>570</v>
      </c>
      <c r="B288">
        <v>1462</v>
      </c>
      <c r="C288" t="s">
        <v>994</v>
      </c>
      <c r="D288">
        <v>2140</v>
      </c>
      <c r="E288" s="41" t="s">
        <v>309</v>
      </c>
      <c r="F288" t="s">
        <v>1680</v>
      </c>
      <c r="G288" t="s">
        <v>1680</v>
      </c>
      <c r="H288" t="s">
        <v>596</v>
      </c>
      <c r="I288">
        <v>37426.959999999999</v>
      </c>
      <c r="J288">
        <v>29595.81</v>
      </c>
      <c r="K288">
        <v>20134.14</v>
      </c>
      <c r="L288" t="str">
        <f>_xlfn.XLOOKUP(Per_Pupil_Spending_1[[#This Row],[School Name]],Maine_Schools[School Name],Maine_Schools[Comparison School Type], "Error")</f>
        <v>Non Charter</v>
      </c>
      <c r="M288" t="str">
        <f>_xlfn.XLOOKUP(Per_Pupil_Spending_1[[#This Row],[School Name]],Maine_Schools[School Name],Maine_Schools[Comparison Grade Span], "Error")</f>
        <v>PK-05</v>
      </c>
      <c r="N288">
        <f>_xlfn.XLOOKUP(Per_Pupil_Spending_1[[#This Row],[School Name]],ELA_New[School Name],ELA_New[Percentage of Students at Achievement Level],"")</f>
        <v>0.4103</v>
      </c>
      <c r="O288">
        <f>_xlfn.XLOOKUP(Per_Pupil_Spending_1[[#This Row],[School Name]],Math_New[School Name],Math_New[Percentage of Students at Achievement Level],"")</f>
        <v>0.51280000000000003</v>
      </c>
      <c r="P288" t="str">
        <f>_xlfn.XLOOKUP(Per_Pupil_Spending_1[[#This Row],[School Name]],Science_New[School Name],Science_New[Percentage of Students at Achievement Level],"")</f>
        <v/>
      </c>
      <c r="Q288">
        <f>IFERROR((Per_Pupil_Spending_1[[#This Row],[ELA Score]]-MIN(Per_Pupil_Spending_1[ELA Score]))/(MAX(Per_Pupil_Spending_1[ELA Score])-MIN(Per_Pupil_Spending_1[ELA Score])),-1)</f>
        <v>0.4485467879305633</v>
      </c>
      <c r="R288">
        <f>IFERROR((Per_Pupil_Spending_1[[#This Row],[Math Score]]-MIN(Per_Pupil_Spending_1[Math Score]))/(MAX(Per_Pupil_Spending_1[Math Score])-MIN(Per_Pupil_Spending_1[Math Score])),-1)</f>
        <v>0.26446733440852277</v>
      </c>
      <c r="S288">
        <f>IFERROR((Per_Pupil_Spending_1[[#This Row],[Science Score]]-MIN(Per_Pupil_Spending_1[Science Score]))/(MAX(Per_Pupil_Spending_1[Science Score])-MIN(Per_Pupil_Spending_1[Science Score])),-1)</f>
        <v>-1</v>
      </c>
      <c r="T288" s="63">
        <f>IFERROR(Per_Pupil_Spending_1[[#This Row],[Amount]]/(1-Per_Pupil_Spending_1[[#This Row],[Percent Below Achievement ELA]]),"")</f>
        <v>63467.797185009324</v>
      </c>
      <c r="U288" s="63">
        <f>IFERROR(Per_Pupil_Spending_1[[#This Row],[Amount]]/(1-Per_Pupil_Spending_1[[#This Row],[Percent Below Achievement Math]]),"")</f>
        <v>76820.525451559937</v>
      </c>
      <c r="V288" s="63" t="str">
        <f>IFERROR(Per_Pupil_Spending_1[[#This Row],[Amount]]/(1-Per_Pupil_Spending_1[[#This Row],[Percent Below Achievement Science]]),"")</f>
        <v/>
      </c>
      <c r="W288" s="63" t="b">
        <f>Per_Pupil_Spending_1[[#This Row],[ELA Score Normalized]]=-1</f>
        <v>0</v>
      </c>
      <c r="X288" s="63" t="b">
        <f>Per_Pupil_Spending_1[[#This Row],[Math Score Normalized]]=-1</f>
        <v>0</v>
      </c>
      <c r="Y288" s="63" t="b">
        <f>Per_Pupil_Spending_1[[#This Row],[Science Score Normalized]]=-1</f>
        <v>1</v>
      </c>
    </row>
    <row r="289" spans="1:25" hidden="1">
      <c r="A289" t="s">
        <v>570</v>
      </c>
      <c r="B289">
        <v>1462</v>
      </c>
      <c r="C289" t="s">
        <v>994</v>
      </c>
      <c r="D289">
        <v>1035</v>
      </c>
      <c r="E289" t="s">
        <v>123</v>
      </c>
      <c r="F289" t="s">
        <v>1680</v>
      </c>
      <c r="G289" t="s">
        <v>1680</v>
      </c>
      <c r="H289" t="s">
        <v>596</v>
      </c>
      <c r="I289">
        <v>27233.99</v>
      </c>
      <c r="J289">
        <v>29595.81</v>
      </c>
      <c r="K289">
        <v>20134.14</v>
      </c>
      <c r="L289" t="str">
        <f>_xlfn.XLOOKUP(Per_Pupil_Spending_1[[#This Row],[School Name]],Maine_Schools[School Name],Maine_Schools[Comparison School Type], "Error")</f>
        <v>Non Charter</v>
      </c>
      <c r="M289" t="str">
        <f>_xlfn.XLOOKUP(Per_Pupil_Spending_1[[#This Row],[School Name]],Maine_Schools[School Name],Maine_Schools[Comparison Grade Span], "Error")</f>
        <v>09-12</v>
      </c>
      <c r="N289">
        <f>_xlfn.XLOOKUP(Per_Pupil_Spending_1[[#This Row],[School Name]],ELA_New[School Name],ELA_New[Percentage of Students at Achievement Level],"")</f>
        <v>0.25419999999999998</v>
      </c>
      <c r="O289">
        <f>_xlfn.XLOOKUP(Per_Pupil_Spending_1[[#This Row],[School Name]],Math_New[School Name],Math_New[Percentage of Students at Achievement Level],"")</f>
        <v>0.4138</v>
      </c>
      <c r="P289">
        <f>_xlfn.XLOOKUP(Per_Pupil_Spending_1[[#This Row],[School Name]],Science_New[School Name],Science_New[Percentage of Students at Achievement Level],"")</f>
        <v>0.70209999999999995</v>
      </c>
      <c r="Q289">
        <f>IFERROR((Per_Pupil_Spending_1[[#This Row],[ELA Score]]-MIN(Per_Pupil_Spending_1[ELA Score]))/(MAX(Per_Pupil_Spending_1[ELA Score])-MIN(Per_Pupil_Spending_1[ELA Score])),-1)</f>
        <v>0.25807338627592896</v>
      </c>
      <c r="R289">
        <f>IFERROR((Per_Pupil_Spending_1[[#This Row],[Math Score]]-MIN(Per_Pupil_Spending_1[Math Score]))/(MAX(Per_Pupil_Spending_1[Math Score])-MIN(Per_Pupil_Spending_1[Math Score])),-1)</f>
        <v>0.1599411535964497</v>
      </c>
      <c r="S289">
        <f>IFERROR((Per_Pupil_Spending_1[[#This Row],[Science Score]]-MIN(Per_Pupil_Spending_1[Science Score]))/(MAX(Per_Pupil_Spending_1[Science Score])-MIN(Per_Pupil_Spending_1[Science Score])),-1)</f>
        <v>0.29543080530576143</v>
      </c>
      <c r="T289" s="63">
        <f>IFERROR(Per_Pupil_Spending_1[[#This Row],[Amount]]/(1-Per_Pupil_Spending_1[[#This Row],[Percent Below Achievement ELA]]),"")</f>
        <v>36516.478948779833</v>
      </c>
      <c r="U289" s="63">
        <f>IFERROR(Per_Pupil_Spending_1[[#This Row],[Amount]]/(1-Per_Pupil_Spending_1[[#This Row],[Percent Below Achievement Math]]),"")</f>
        <v>46458.529512111905</v>
      </c>
      <c r="V289" s="63">
        <f>IFERROR(Per_Pupil_Spending_1[[#This Row],[Amount]]/(1-Per_Pupil_Spending_1[[#This Row],[Percent Below Achievement Science]]),"")</f>
        <v>91419.906008727747</v>
      </c>
      <c r="W289" s="63" t="b">
        <f>Per_Pupil_Spending_1[[#This Row],[ELA Score Normalized]]=-1</f>
        <v>0</v>
      </c>
      <c r="X289" s="63" t="b">
        <f>Per_Pupil_Spending_1[[#This Row],[Math Score Normalized]]=-1</f>
        <v>0</v>
      </c>
      <c r="Y289" s="63" t="b">
        <f>Per_Pupil_Spending_1[[#This Row],[Science Score Normalized]]=-1</f>
        <v>0</v>
      </c>
    </row>
    <row r="290" spans="1:25" hidden="1">
      <c r="A290" t="s">
        <v>570</v>
      </c>
      <c r="B290">
        <v>1462</v>
      </c>
      <c r="C290" t="s">
        <v>994</v>
      </c>
      <c r="D290">
        <v>2144</v>
      </c>
      <c r="E290" t="s">
        <v>183</v>
      </c>
      <c r="F290" t="s">
        <v>1680</v>
      </c>
      <c r="G290" t="s">
        <v>1680</v>
      </c>
      <c r="H290" t="s">
        <v>596</v>
      </c>
      <c r="I290">
        <v>26114.49</v>
      </c>
      <c r="J290">
        <v>29595.81</v>
      </c>
      <c r="K290">
        <v>20134.14</v>
      </c>
      <c r="L290" t="str">
        <f>_xlfn.XLOOKUP(Per_Pupil_Spending_1[[#This Row],[School Name]],Maine_Schools[School Name],Maine_Schools[Comparison School Type], "Error")</f>
        <v>Non Charter</v>
      </c>
      <c r="M290" t="str">
        <f>_xlfn.XLOOKUP(Per_Pupil_Spending_1[[#This Row],[School Name]],Maine_Schools[School Name],Maine_Schools[Comparison Grade Span], "Error")</f>
        <v>06-08</v>
      </c>
      <c r="N290">
        <f>_xlfn.XLOOKUP(Per_Pupil_Spending_1[[#This Row],[School Name]],ELA_New[School Name],ELA_New[Percentage of Students at Achievement Level],"")</f>
        <v>0.43130000000000002</v>
      </c>
      <c r="O290">
        <f>_xlfn.XLOOKUP(Per_Pupil_Spending_1[[#This Row],[School Name]],Math_New[School Name],Math_New[Percentage of Students at Achievement Level],"")</f>
        <v>0.1835</v>
      </c>
      <c r="P290">
        <f>_xlfn.XLOOKUP(Per_Pupil_Spending_1[[#This Row],[School Name]],Science_New[School Name],Science_New[Percentage of Students at Achievement Level],"")</f>
        <v>0.68520000000000003</v>
      </c>
      <c r="Q290">
        <f>IFERROR((Per_Pupil_Spending_1[[#This Row],[ELA Score]]-MIN(Per_Pupil_Spending_1[ELA Score]))/(MAX(Per_Pupil_Spending_1[ELA Score])-MIN(Per_Pupil_Spending_1[ELA Score])),-1)</f>
        <v>0.32452835341050185</v>
      </c>
      <c r="R290">
        <f>IFERROR((Per_Pupil_Spending_1[[#This Row],[Math Score]]-MIN(Per_Pupil_Spending_1[Math Score]))/(MAX(Per_Pupil_Spending_1[Math Score])-MIN(Per_Pupil_Spending_1[Math Score])),-1)</f>
        <v>0.11010831692404474</v>
      </c>
      <c r="S290">
        <f>IFERROR((Per_Pupil_Spending_1[[#This Row],[Science Score]]-MIN(Per_Pupil_Spending_1[Science Score]))/(MAX(Per_Pupil_Spending_1[Science Score])-MIN(Per_Pupil_Spending_1[Science Score])),-1)</f>
        <v>0.2680784062552537</v>
      </c>
      <c r="T290" s="63">
        <f>IFERROR(Per_Pupil_Spending_1[[#This Row],[Amount]]/(1-Per_Pupil_Spending_1[[#This Row],[Percent Below Achievement ELA]]),"")</f>
        <v>45919.623703182704</v>
      </c>
      <c r="U290" s="63">
        <f>IFERROR(Per_Pupil_Spending_1[[#This Row],[Amount]]/(1-Per_Pupil_Spending_1[[#This Row],[Percent Below Achievement Math]]),"")</f>
        <v>31983.453766074712</v>
      </c>
      <c r="V290" s="63">
        <f>IFERROR(Per_Pupil_Spending_1[[#This Row],[Amount]]/(1-Per_Pupil_Spending_1[[#This Row],[Percent Below Achievement Science]]),"")</f>
        <v>82955.813214739537</v>
      </c>
      <c r="W290" s="63" t="b">
        <f>Per_Pupil_Spending_1[[#This Row],[ELA Score Normalized]]=-1</f>
        <v>0</v>
      </c>
      <c r="X290" s="63" t="b">
        <f>Per_Pupil_Spending_1[[#This Row],[Math Score Normalized]]=-1</f>
        <v>0</v>
      </c>
      <c r="Y290" s="63" t="b">
        <f>Per_Pupil_Spending_1[[#This Row],[Science Score Normalized]]=-1</f>
        <v>0</v>
      </c>
    </row>
    <row r="291" spans="1:25" hidden="1">
      <c r="A291" t="s">
        <v>570</v>
      </c>
      <c r="B291">
        <v>1464</v>
      </c>
      <c r="C291" t="s">
        <v>999</v>
      </c>
      <c r="D291">
        <v>105</v>
      </c>
      <c r="E291" t="s">
        <v>128</v>
      </c>
      <c r="F291" t="s">
        <v>1680</v>
      </c>
      <c r="G291" t="s">
        <v>1680</v>
      </c>
      <c r="H291" t="s">
        <v>596</v>
      </c>
      <c r="I291">
        <v>21549.22</v>
      </c>
      <c r="J291">
        <v>21872.71</v>
      </c>
      <c r="K291">
        <v>20134.14</v>
      </c>
      <c r="L291" t="str">
        <f>_xlfn.XLOOKUP(Per_Pupil_Spending_1[[#This Row],[School Name]],Maine_Schools[School Name],Maine_Schools[Comparison School Type], "Error")</f>
        <v>Non Charter</v>
      </c>
      <c r="M291" t="str">
        <f>_xlfn.XLOOKUP(Per_Pupil_Spending_1[[#This Row],[School Name]],Maine_Schools[School Name],Maine_Schools[Comparison Grade Span], "Error")</f>
        <v>09-12</v>
      </c>
      <c r="N291">
        <f>_xlfn.XLOOKUP(Per_Pupil_Spending_1[[#This Row],[School Name]],ELA_New[School Name],ELA_New[Percentage of Students at Achievement Level],"")</f>
        <v>0.33329999999999999</v>
      </c>
      <c r="O291">
        <f>_xlfn.XLOOKUP(Per_Pupil_Spending_1[[#This Row],[School Name]],Math_New[School Name],Math_New[Percentage of Students at Achievement Level],"")</f>
        <v>0.42309999999999998</v>
      </c>
      <c r="P291">
        <f>_xlfn.XLOOKUP(Per_Pupil_Spending_1[[#This Row],[School Name]],Science_New[School Name],Science_New[Percentage of Students at Achievement Level],"")</f>
        <v>0.56820000000000004</v>
      </c>
      <c r="Q291">
        <f>IFERROR((Per_Pupil_Spending_1[[#This Row],[ELA Score]]-MIN(Per_Pupil_Spending_1[ELA Score]))/(MAX(Per_Pupil_Spending_1[ELA Score])-MIN(Per_Pupil_Spending_1[ELA Score])),-1)</f>
        <v>0.22843120230864061</v>
      </c>
      <c r="R291">
        <f>IFERROR((Per_Pupil_Spending_1[[#This Row],[Math Score]]-MIN(Per_Pupil_Spending_1[Math Score]))/(MAX(Per_Pupil_Spending_1[Math Score])-MIN(Per_Pupil_Spending_1[Math Score])),-1)</f>
        <v>0.12859550271230968</v>
      </c>
      <c r="S291">
        <f>IFERROR((Per_Pupil_Spending_1[[#This Row],[Science Score]]-MIN(Per_Pupil_Spending_1[Science Score]))/(MAX(Per_Pupil_Spending_1[Science Score])-MIN(Per_Pupil_Spending_1[Science Score])),-1)</f>
        <v>0.1612738392643554</v>
      </c>
      <c r="T291" s="63">
        <f>IFERROR(Per_Pupil_Spending_1[[#This Row],[Amount]]/(1-Per_Pupil_Spending_1[[#This Row],[Percent Below Achievement ELA]]),"")</f>
        <v>32322.213889305534</v>
      </c>
      <c r="U291" s="63">
        <f>IFERROR(Per_Pupil_Spending_1[[#This Row],[Amount]]/(1-Per_Pupil_Spending_1[[#This Row],[Percent Below Achievement Math]]),"")</f>
        <v>37353.475472352235</v>
      </c>
      <c r="V291" s="63">
        <f>IFERROR(Per_Pupil_Spending_1[[#This Row],[Amount]]/(1-Per_Pupil_Spending_1[[#This Row],[Percent Below Achievement Science]]),"")</f>
        <v>49905.558128763325</v>
      </c>
      <c r="W291" s="63" t="b">
        <f>Per_Pupil_Spending_1[[#This Row],[ELA Score Normalized]]=-1</f>
        <v>0</v>
      </c>
      <c r="X291" s="63" t="b">
        <f>Per_Pupil_Spending_1[[#This Row],[Math Score Normalized]]=-1</f>
        <v>0</v>
      </c>
      <c r="Y291" s="63" t="b">
        <f>Per_Pupil_Spending_1[[#This Row],[Science Score Normalized]]=-1</f>
        <v>0</v>
      </c>
    </row>
    <row r="292" spans="1:25" hidden="1">
      <c r="A292" t="s">
        <v>570</v>
      </c>
      <c r="B292">
        <v>1464</v>
      </c>
      <c r="C292" t="s">
        <v>999</v>
      </c>
      <c r="D292">
        <v>107</v>
      </c>
      <c r="E292" t="s">
        <v>50</v>
      </c>
      <c r="F292" t="s">
        <v>1680</v>
      </c>
      <c r="G292" t="s">
        <v>1680</v>
      </c>
      <c r="H292" t="s">
        <v>596</v>
      </c>
      <c r="I292">
        <v>22658.04</v>
      </c>
      <c r="J292">
        <v>21872.71</v>
      </c>
      <c r="K292">
        <v>20134.14</v>
      </c>
      <c r="L292" t="str">
        <f>_xlfn.XLOOKUP(Per_Pupil_Spending_1[[#This Row],[School Name]],Maine_Schools[School Name],Maine_Schools[Comparison School Type], "Error")</f>
        <v>Non Charter</v>
      </c>
      <c r="M292" t="str">
        <f>_xlfn.XLOOKUP(Per_Pupil_Spending_1[[#This Row],[School Name]],Maine_Schools[School Name],Maine_Schools[Comparison Grade Span], "Error")</f>
        <v>05-08</v>
      </c>
      <c r="N292">
        <f>_xlfn.XLOOKUP(Per_Pupil_Spending_1[[#This Row],[School Name]],ELA_New[School Name],ELA_New[Percentage of Students at Achievement Level],"")</f>
        <v>0.35709999999999997</v>
      </c>
      <c r="O292">
        <f>_xlfn.XLOOKUP(Per_Pupil_Spending_1[[#This Row],[School Name]],Math_New[School Name],Math_New[Percentage of Students at Achievement Level],"")</f>
        <v>0.32140000000000002</v>
      </c>
      <c r="P292">
        <f>_xlfn.XLOOKUP(Per_Pupil_Spending_1[[#This Row],[School Name]],Science_New[School Name],Science_New[Percentage of Students at Achievement Level],"")</f>
        <v>0.66190000000000004</v>
      </c>
      <c r="Q292">
        <f>IFERROR((Per_Pupil_Spending_1[[#This Row],[ELA Score]]-MIN(Per_Pupil_Spending_1[ELA Score]))/(MAX(Per_Pupil_Spending_1[ELA Score])-MIN(Per_Pupil_Spending_1[ELA Score])),-1)</f>
        <v>0.24907677800030983</v>
      </c>
      <c r="R292">
        <f>IFERROR((Per_Pupil_Spending_1[[#This Row],[Math Score]]-MIN(Per_Pupil_Spending_1[Math Score]))/(MAX(Per_Pupil_Spending_1[Math Score])-MIN(Per_Pupil_Spending_1[Math Score])),-1)</f>
        <v>0.11494848411769264</v>
      </c>
      <c r="S292">
        <f>IFERROR((Per_Pupil_Spending_1[[#This Row],[Science Score]]-MIN(Per_Pupil_Spending_1[Science Score]))/(MAX(Per_Pupil_Spending_1[Science Score])-MIN(Per_Pupil_Spending_1[Science Score])),-1)</f>
        <v>0.21656694801459778</v>
      </c>
      <c r="T292" s="63">
        <f>IFERROR(Per_Pupil_Spending_1[[#This Row],[Amount]]/(1-Per_Pupil_Spending_1[[#This Row],[Percent Below Achievement ELA]]),"")</f>
        <v>35243.49043397107</v>
      </c>
      <c r="U292" s="63">
        <f>IFERROR(Per_Pupil_Spending_1[[#This Row],[Amount]]/(1-Per_Pupil_Spending_1[[#This Row],[Percent Below Achievement Math]]),"")</f>
        <v>33389.389920424408</v>
      </c>
      <c r="V292" s="63">
        <f>IFERROR(Per_Pupil_Spending_1[[#This Row],[Amount]]/(1-Per_Pupil_Spending_1[[#This Row],[Percent Below Achievement Science]]),"")</f>
        <v>67015.794143744468</v>
      </c>
      <c r="W292" s="63" t="b">
        <f>Per_Pupil_Spending_1[[#This Row],[ELA Score Normalized]]=-1</f>
        <v>0</v>
      </c>
      <c r="X292" s="63" t="b">
        <f>Per_Pupil_Spending_1[[#This Row],[Math Score Normalized]]=-1</f>
        <v>0</v>
      </c>
      <c r="Y292" s="63" t="b">
        <f>Per_Pupil_Spending_1[[#This Row],[Science Score Normalized]]=-1</f>
        <v>0</v>
      </c>
    </row>
    <row r="293" spans="1:25" hidden="1">
      <c r="A293" t="s">
        <v>570</v>
      </c>
      <c r="B293">
        <v>1464</v>
      </c>
      <c r="C293" t="s">
        <v>999</v>
      </c>
      <c r="D293">
        <v>106</v>
      </c>
      <c r="E293" t="s">
        <v>491</v>
      </c>
      <c r="F293" t="s">
        <v>1680</v>
      </c>
      <c r="G293" t="s">
        <v>1680</v>
      </c>
      <c r="H293" t="s">
        <v>596</v>
      </c>
      <c r="I293">
        <v>21640.23</v>
      </c>
      <c r="J293">
        <v>21872.71</v>
      </c>
      <c r="K293">
        <v>20134.14</v>
      </c>
      <c r="L293" t="str">
        <f>_xlfn.XLOOKUP(Per_Pupil_Spending_1[[#This Row],[School Name]],Maine_Schools[School Name],Maine_Schools[Comparison School Type], "Error")</f>
        <v>Non Charter</v>
      </c>
      <c r="M293" t="str">
        <f>_xlfn.XLOOKUP(Per_Pupil_Spending_1[[#This Row],[School Name]],Maine_Schools[School Name],Maine_Schools[Comparison Grade Span], "Error")</f>
        <v>01-04</v>
      </c>
      <c r="N293">
        <f>_xlfn.XLOOKUP(Per_Pupil_Spending_1[[#This Row],[School Name]],ELA_New[School Name],ELA_New[Percentage of Students at Achievement Level],"")</f>
        <v>0.46100000000000002</v>
      </c>
      <c r="O293">
        <f>_xlfn.XLOOKUP(Per_Pupil_Spending_1[[#This Row],[School Name]],Math_New[School Name],Math_New[Percentage of Students at Achievement Level],"")</f>
        <v>0.53190000000000004</v>
      </c>
      <c r="P293" t="str">
        <f>_xlfn.XLOOKUP(Per_Pupil_Spending_1[[#This Row],[School Name]],Science_New[School Name],Science_New[Percentage of Students at Achievement Level],"")</f>
        <v/>
      </c>
      <c r="Q293">
        <f>IFERROR((Per_Pupil_Spending_1[[#This Row],[ELA Score]]-MIN(Per_Pupil_Spending_1[ELA Score]))/(MAX(Per_Pupil_Spending_1[ELA Score])-MIN(Per_Pupil_Spending_1[ELA Score])),-1)</f>
        <v>0.28374448744901498</v>
      </c>
      <c r="R293">
        <f>IFERROR((Per_Pupil_Spending_1[[#This Row],[Math Score]]-MIN(Per_Pupil_Spending_1[Math Score]))/(MAX(Per_Pupil_Spending_1[Math Score])-MIN(Per_Pupil_Spending_1[Math Score])),-1)</f>
        <v>0.15915416034301402</v>
      </c>
      <c r="S293">
        <f>IFERROR((Per_Pupil_Spending_1[[#This Row],[Science Score]]-MIN(Per_Pupil_Spending_1[Science Score]))/(MAX(Per_Pupil_Spending_1[Science Score])-MIN(Per_Pupil_Spending_1[Science Score])),-1)</f>
        <v>-1</v>
      </c>
      <c r="T293" s="63">
        <f>IFERROR(Per_Pupil_Spending_1[[#This Row],[Amount]]/(1-Per_Pupil_Spending_1[[#This Row],[Percent Below Achievement ELA]]),"")</f>
        <v>40148.849721706873</v>
      </c>
      <c r="U293" s="63">
        <f>IFERROR(Per_Pupil_Spending_1[[#This Row],[Amount]]/(1-Per_Pupil_Spending_1[[#This Row],[Percent Below Achievement Math]]),"")</f>
        <v>46229.929502243111</v>
      </c>
      <c r="V293" s="63" t="str">
        <f>IFERROR(Per_Pupil_Spending_1[[#This Row],[Amount]]/(1-Per_Pupil_Spending_1[[#This Row],[Percent Below Achievement Science]]),"")</f>
        <v/>
      </c>
      <c r="W293" s="63" t="b">
        <f>Per_Pupil_Spending_1[[#This Row],[ELA Score Normalized]]=-1</f>
        <v>0</v>
      </c>
      <c r="X293" s="63" t="b">
        <f>Per_Pupil_Spending_1[[#This Row],[Math Score Normalized]]=-1</f>
        <v>0</v>
      </c>
      <c r="Y293" s="63" t="b">
        <f>Per_Pupil_Spending_1[[#This Row],[Science Score Normalized]]=-1</f>
        <v>1</v>
      </c>
    </row>
    <row r="294" spans="1:25" hidden="1">
      <c r="A294" t="s">
        <v>570</v>
      </c>
      <c r="B294">
        <v>1465</v>
      </c>
      <c r="C294" t="s">
        <v>1002</v>
      </c>
      <c r="D294">
        <v>339</v>
      </c>
      <c r="E294" t="s">
        <v>99</v>
      </c>
      <c r="F294" t="s">
        <v>1680</v>
      </c>
      <c r="G294" t="s">
        <v>1680</v>
      </c>
      <c r="H294" t="s">
        <v>596</v>
      </c>
      <c r="I294">
        <v>21865.200000000001</v>
      </c>
      <c r="J294">
        <v>22864.53</v>
      </c>
      <c r="K294">
        <v>20134.14</v>
      </c>
      <c r="L294" t="str">
        <f>_xlfn.XLOOKUP(Per_Pupil_Spending_1[[#This Row],[School Name]],Maine_Schools[School Name],Maine_Schools[Comparison School Type], "Error")</f>
        <v>Non Charter</v>
      </c>
      <c r="M294" t="str">
        <f>_xlfn.XLOOKUP(Per_Pupil_Spending_1[[#This Row],[School Name]],Maine_Schools[School Name],Maine_Schools[Comparison Grade Span], "Error")</f>
        <v>PK-05</v>
      </c>
      <c r="N294">
        <f>_xlfn.XLOOKUP(Per_Pupil_Spending_1[[#This Row],[School Name]],ELA_New[School Name],ELA_New[Percentage of Students at Achievement Level],"")</f>
        <v>0.1867</v>
      </c>
      <c r="O294">
        <f>_xlfn.XLOOKUP(Per_Pupil_Spending_1[[#This Row],[School Name]],Math_New[School Name],Math_New[Percentage of Students at Achievement Level],"")</f>
        <v>0.69079999999999997</v>
      </c>
      <c r="P294">
        <f>_xlfn.XLOOKUP(Per_Pupil_Spending_1[[#This Row],[School Name]],Science_New[School Name],Science_New[Percentage of Students at Achievement Level],"")</f>
        <v>0.57450000000000001</v>
      </c>
      <c r="Q294">
        <f>IFERROR((Per_Pupil_Spending_1[[#This Row],[ELA Score]]-MIN(Per_Pupil_Spending_1[ELA Score]))/(MAX(Per_Pupil_Spending_1[ELA Score])-MIN(Per_Pupil_Spending_1[ELA Score])),-1)</f>
        <v>0.19000149039706482</v>
      </c>
      <c r="R294">
        <f>IFERROR((Per_Pupil_Spending_1[[#This Row],[Math Score]]-MIN(Per_Pupil_Spending_1[Math Score]))/(MAX(Per_Pupil_Spending_1[Math Score])-MIN(Per_Pupil_Spending_1[Math Score])),-1)</f>
        <v>0.24344941397822856</v>
      </c>
      <c r="S294">
        <f>IFERROR((Per_Pupil_Spending_1[[#This Row],[Science Score]]-MIN(Per_Pupil_Spending_1[Science Score]))/(MAX(Per_Pupil_Spending_1[Science Score])-MIN(Per_Pupil_Spending_1[Science Score])),-1)</f>
        <v>0.16606147748285258</v>
      </c>
      <c r="T294" s="63">
        <f>IFERROR(Per_Pupil_Spending_1[[#This Row],[Amount]]/(1-Per_Pupil_Spending_1[[#This Row],[Percent Below Achievement ELA]]),"")</f>
        <v>26884.544448542973</v>
      </c>
      <c r="U294" s="63">
        <f>IFERROR(Per_Pupil_Spending_1[[#This Row],[Amount]]/(1-Per_Pupil_Spending_1[[#This Row],[Percent Below Achievement Math]]),"")</f>
        <v>70715.394566623538</v>
      </c>
      <c r="V294" s="63">
        <f>IFERROR(Per_Pupil_Spending_1[[#This Row],[Amount]]/(1-Per_Pupil_Spending_1[[#This Row],[Percent Below Achievement Science]]),"")</f>
        <v>51387.074030552292</v>
      </c>
      <c r="W294" s="63" t="b">
        <f>Per_Pupil_Spending_1[[#This Row],[ELA Score Normalized]]=-1</f>
        <v>0</v>
      </c>
      <c r="X294" s="63" t="b">
        <f>Per_Pupil_Spending_1[[#This Row],[Math Score Normalized]]=-1</f>
        <v>0</v>
      </c>
      <c r="Y294" s="63" t="b">
        <f>Per_Pupil_Spending_1[[#This Row],[Science Score Normalized]]=-1</f>
        <v>0</v>
      </c>
    </row>
    <row r="295" spans="1:25" hidden="1">
      <c r="A295" t="s">
        <v>570</v>
      </c>
      <c r="B295">
        <v>1465</v>
      </c>
      <c r="C295" t="s">
        <v>1002</v>
      </c>
      <c r="D295">
        <v>340</v>
      </c>
      <c r="E295" t="s">
        <v>155</v>
      </c>
      <c r="F295" t="s">
        <v>1680</v>
      </c>
      <c r="G295" t="s">
        <v>1680</v>
      </c>
      <c r="H295" t="s">
        <v>596</v>
      </c>
      <c r="I295">
        <v>22747.46</v>
      </c>
      <c r="J295">
        <v>22864.53</v>
      </c>
      <c r="K295">
        <v>20134.14</v>
      </c>
      <c r="L295" t="str">
        <f>_xlfn.XLOOKUP(Per_Pupil_Spending_1[[#This Row],[School Name]],Maine_Schools[School Name],Maine_Schools[Comparison School Type], "Error")</f>
        <v>Non Charter</v>
      </c>
      <c r="M295" t="str">
        <f>_xlfn.XLOOKUP(Per_Pupil_Spending_1[[#This Row],[School Name]],Maine_Schools[School Name],Maine_Schools[Comparison Grade Span], "Error")</f>
        <v>09-12</v>
      </c>
      <c r="N295">
        <f>_xlfn.XLOOKUP(Per_Pupil_Spending_1[[#This Row],[School Name]],ELA_New[School Name],ELA_New[Percentage of Students at Achievement Level],"")</f>
        <v>0.38240000000000002</v>
      </c>
      <c r="O295">
        <f>_xlfn.XLOOKUP(Per_Pupil_Spending_1[[#This Row],[School Name]],Math_New[School Name],Math_New[Percentage of Students at Achievement Level],"")</f>
        <v>0.51429999999999998</v>
      </c>
      <c r="P295">
        <f>_xlfn.XLOOKUP(Per_Pupil_Spending_1[[#This Row],[School Name]],Science_New[School Name],Science_New[Percentage of Students at Achievement Level],"")</f>
        <v>0.40279999999999999</v>
      </c>
      <c r="Q295">
        <f>IFERROR((Per_Pupil_Spending_1[[#This Row],[ELA Score]]-MIN(Per_Pupil_Spending_1[ELA Score]))/(MAX(Per_Pupil_Spending_1[ELA Score])-MIN(Per_Pupil_Spending_1[ELA Score])),-1)</f>
        <v>0.26030346454757525</v>
      </c>
      <c r="R295">
        <f>IFERROR((Per_Pupil_Spending_1[[#This Row],[Math Score]]-MIN(Per_Pupil_Spending_1[Math Score]))/(MAX(Per_Pupil_Spending_1[Math Score])-MIN(Per_Pupil_Spending_1[Math Score])),-1)</f>
        <v>0.1612350924989632</v>
      </c>
      <c r="S295">
        <f>IFERROR((Per_Pupil_Spending_1[[#This Row],[Science Score]]-MIN(Per_Pupil_Spending_1[Science Score]))/(MAX(Per_Pupil_Spending_1[Science Score])-MIN(Per_Pupil_Spending_1[Science Score])),-1)</f>
        <v>0.12309151552469839</v>
      </c>
      <c r="T295" s="63">
        <f>IFERROR(Per_Pupil_Spending_1[[#This Row],[Amount]]/(1-Per_Pupil_Spending_1[[#This Row],[Percent Below Achievement ELA]]),"")</f>
        <v>36832.027202072539</v>
      </c>
      <c r="U295" s="63">
        <f>IFERROR(Per_Pupil_Spending_1[[#This Row],[Amount]]/(1-Per_Pupil_Spending_1[[#This Row],[Percent Below Achievement Math]]),"")</f>
        <v>46834.383364216592</v>
      </c>
      <c r="V295" s="63">
        <f>IFERROR(Per_Pupil_Spending_1[[#This Row],[Amount]]/(1-Per_Pupil_Spending_1[[#This Row],[Percent Below Achievement Science]]),"")</f>
        <v>38090.187541862026</v>
      </c>
      <c r="W295" s="63" t="b">
        <f>Per_Pupil_Spending_1[[#This Row],[ELA Score Normalized]]=-1</f>
        <v>0</v>
      </c>
      <c r="X295" s="63" t="b">
        <f>Per_Pupil_Spending_1[[#This Row],[Math Score Normalized]]=-1</f>
        <v>0</v>
      </c>
      <c r="Y295" s="63" t="b">
        <f>Per_Pupil_Spending_1[[#This Row],[Science Score Normalized]]=-1</f>
        <v>0</v>
      </c>
    </row>
    <row r="296" spans="1:25" hidden="1">
      <c r="A296" t="s">
        <v>570</v>
      </c>
      <c r="B296">
        <v>1465</v>
      </c>
      <c r="C296" t="s">
        <v>1002</v>
      </c>
      <c r="D296">
        <v>341</v>
      </c>
      <c r="E296" t="s">
        <v>505</v>
      </c>
      <c r="F296" t="s">
        <v>1680</v>
      </c>
      <c r="G296" t="s">
        <v>1680</v>
      </c>
      <c r="H296" t="s">
        <v>596</v>
      </c>
      <c r="I296">
        <v>25388.55</v>
      </c>
      <c r="J296">
        <v>22864.53</v>
      </c>
      <c r="K296">
        <v>20134.14</v>
      </c>
      <c r="L296" t="str">
        <f>_xlfn.XLOOKUP(Per_Pupil_Spending_1[[#This Row],[School Name]],Maine_Schools[School Name],Maine_Schools[Comparison School Type], "Error")</f>
        <v>Non Charter</v>
      </c>
      <c r="M296" t="str">
        <f>_xlfn.XLOOKUP(Per_Pupil_Spending_1[[#This Row],[School Name]],Maine_Schools[School Name],Maine_Schools[Comparison Grade Span], "Error")</f>
        <v>06-08</v>
      </c>
      <c r="N296">
        <f>_xlfn.XLOOKUP(Per_Pupil_Spending_1[[#This Row],[School Name]],ELA_New[School Name],ELA_New[Percentage of Students at Achievement Level],"")</f>
        <v>0.21010000000000001</v>
      </c>
      <c r="O296">
        <f>_xlfn.XLOOKUP(Per_Pupil_Spending_1[[#This Row],[School Name]],Math_New[School Name],Math_New[Percentage of Students at Achievement Level],"")</f>
        <v>0.46379999999999999</v>
      </c>
      <c r="P296">
        <f>_xlfn.XLOOKUP(Per_Pupil_Spending_1[[#This Row],[School Name]],Science_New[School Name],Science_New[Percentage of Students at Achievement Level],"")</f>
        <v>0.40910000000000002</v>
      </c>
      <c r="Q296">
        <f>IFERROR((Per_Pupil_Spending_1[[#This Row],[ELA Score]]-MIN(Per_Pupil_Spending_1[ELA Score]))/(MAX(Per_Pupil_Spending_1[ELA Score])-MIN(Per_Pupil_Spending_1[ELA Score])),-1)</f>
        <v>0.22715385414302944</v>
      </c>
      <c r="R296">
        <f>IFERROR((Per_Pupil_Spending_1[[#This Row],[Math Score]]-MIN(Per_Pupil_Spending_1[Math Score]))/(MAX(Per_Pupil_Spending_1[Math Score])-MIN(Per_Pupil_Spending_1[Math Score])),-1)</f>
        <v>0.16300684919231523</v>
      </c>
      <c r="S296">
        <f>IFERROR((Per_Pupil_Spending_1[[#This Row],[Science Score]]-MIN(Per_Pupil_Spending_1[Science Score]))/(MAX(Per_Pupil_Spending_1[Science Score])-MIN(Per_Pupil_Spending_1[Science Score])),-1)</f>
        <v>0.13884777218525093</v>
      </c>
      <c r="T296" s="63">
        <f>IFERROR(Per_Pupil_Spending_1[[#This Row],[Amount]]/(1-Per_Pupil_Spending_1[[#This Row],[Percent Below Achievement ELA]]),"")</f>
        <v>32141.473604253701</v>
      </c>
      <c r="U296" s="63">
        <f>IFERROR(Per_Pupil_Spending_1[[#This Row],[Amount]]/(1-Per_Pupil_Spending_1[[#This Row],[Percent Below Achievement Math]]),"")</f>
        <v>47349.030212607235</v>
      </c>
      <c r="V296" s="63">
        <f>IFERROR(Per_Pupil_Spending_1[[#This Row],[Amount]]/(1-Per_Pupil_Spending_1[[#This Row],[Percent Below Achievement Science]]),"")</f>
        <v>42965.899475376544</v>
      </c>
      <c r="W296" s="63" t="b">
        <f>Per_Pupil_Spending_1[[#This Row],[ELA Score Normalized]]=-1</f>
        <v>0</v>
      </c>
      <c r="X296" s="63" t="b">
        <f>Per_Pupil_Spending_1[[#This Row],[Math Score Normalized]]=-1</f>
        <v>0</v>
      </c>
      <c r="Y296" s="63" t="b">
        <f>Per_Pupil_Spending_1[[#This Row],[Science Score Normalized]]=-1</f>
        <v>0</v>
      </c>
    </row>
    <row r="297" spans="1:25" hidden="1">
      <c r="A297" t="s">
        <v>570</v>
      </c>
      <c r="B297">
        <v>703</v>
      </c>
      <c r="C297" t="s">
        <v>1004</v>
      </c>
      <c r="D297">
        <v>706</v>
      </c>
      <c r="E297" t="s">
        <v>235</v>
      </c>
      <c r="F297" t="s">
        <v>1680</v>
      </c>
      <c r="G297" t="s">
        <v>1680</v>
      </c>
      <c r="H297" t="s">
        <v>596</v>
      </c>
      <c r="I297">
        <v>28397.5</v>
      </c>
      <c r="J297">
        <v>28059.48</v>
      </c>
      <c r="K297">
        <v>20134.14</v>
      </c>
      <c r="L297" t="str">
        <f>_xlfn.XLOOKUP(Per_Pupil_Spending_1[[#This Row],[School Name]],Maine_Schools[School Name],Maine_Schools[Comparison School Type], "Error")</f>
        <v>Non Charter</v>
      </c>
      <c r="M297" t="str">
        <f>_xlfn.XLOOKUP(Per_Pupil_Spending_1[[#This Row],[School Name]],Maine_Schools[School Name],Maine_Schools[Comparison Grade Span], "Error")</f>
        <v>PK-04</v>
      </c>
      <c r="N297">
        <f>_xlfn.XLOOKUP(Per_Pupil_Spending_1[[#This Row],[School Name]],ELA_New[School Name],ELA_New[Percentage of Students at Achievement Level],"")</f>
        <v>0.2482</v>
      </c>
      <c r="O297">
        <f>_xlfn.XLOOKUP(Per_Pupil_Spending_1[[#This Row],[School Name]],Math_New[School Name],Math_New[Percentage of Students at Achievement Level],"")</f>
        <v>0.79449999999999998</v>
      </c>
      <c r="P297" t="str">
        <f>_xlfn.XLOOKUP(Per_Pupil_Spending_1[[#This Row],[School Name]],Science_New[School Name],Science_New[Percentage of Students at Achievement Level],"")</f>
        <v/>
      </c>
      <c r="Q297">
        <f>IFERROR((Per_Pupil_Spending_1[[#This Row],[ELA Score]]-MIN(Per_Pupil_Spending_1[ELA Score]))/(MAX(Per_Pupil_Spending_1[ELA Score])-MIN(Per_Pupil_Spending_1[ELA Score])),-1)</f>
        <v>0.26695134454591252</v>
      </c>
      <c r="R297">
        <f>IFERROR((Per_Pupil_Spending_1[[#This Row],[Math Score]]-MIN(Per_Pupil_Spending_1[Math Score]))/(MAX(Per_Pupil_Spending_1[Math Score])-MIN(Per_Pupil_Spending_1[Math Score])),-1)</f>
        <v>0.47573274644639324</v>
      </c>
      <c r="S297">
        <f>IFERROR((Per_Pupil_Spending_1[[#This Row],[Science Score]]-MIN(Per_Pupil_Spending_1[Science Score]))/(MAX(Per_Pupil_Spending_1[Science Score])-MIN(Per_Pupil_Spending_1[Science Score])),-1)</f>
        <v>-1</v>
      </c>
      <c r="T297" s="63">
        <f>IFERROR(Per_Pupil_Spending_1[[#This Row],[Amount]]/(1-Per_Pupil_Spending_1[[#This Row],[Percent Below Achievement ELA]]),"")</f>
        <v>37772.678903963817</v>
      </c>
      <c r="U297" s="63">
        <f>IFERROR(Per_Pupil_Spending_1[[#This Row],[Amount]]/(1-Per_Pupil_Spending_1[[#This Row],[Percent Below Achievement Math]]),"")</f>
        <v>138187.34793187346</v>
      </c>
      <c r="V297" s="63" t="str">
        <f>IFERROR(Per_Pupil_Spending_1[[#This Row],[Amount]]/(1-Per_Pupil_Spending_1[[#This Row],[Percent Below Achievement Science]]),"")</f>
        <v/>
      </c>
      <c r="W297" s="63" t="b">
        <f>Per_Pupil_Spending_1[[#This Row],[ELA Score Normalized]]=-1</f>
        <v>0</v>
      </c>
      <c r="X297" s="63" t="b">
        <f>Per_Pupil_Spending_1[[#This Row],[Math Score Normalized]]=-1</f>
        <v>0</v>
      </c>
      <c r="Y297" s="63" t="b">
        <f>Per_Pupil_Spending_1[[#This Row],[Science Score Normalized]]=-1</f>
        <v>1</v>
      </c>
    </row>
    <row r="298" spans="1:25" hidden="1">
      <c r="A298" t="s">
        <v>570</v>
      </c>
      <c r="B298">
        <v>703</v>
      </c>
      <c r="C298" t="s">
        <v>1004</v>
      </c>
      <c r="D298">
        <v>705</v>
      </c>
      <c r="E298" t="s">
        <v>237</v>
      </c>
      <c r="F298" t="s">
        <v>1680</v>
      </c>
      <c r="G298" t="s">
        <v>1680</v>
      </c>
      <c r="H298" t="s">
        <v>596</v>
      </c>
      <c r="I298">
        <v>27729.99</v>
      </c>
      <c r="J298">
        <v>28059.48</v>
      </c>
      <c r="K298">
        <v>20134.14</v>
      </c>
      <c r="L298" t="str">
        <f>_xlfn.XLOOKUP(Per_Pupil_Spending_1[[#This Row],[School Name]],Maine_Schools[School Name],Maine_Schools[Comparison School Type], "Error")</f>
        <v>Non Charter</v>
      </c>
      <c r="M298" t="str">
        <f>_xlfn.XLOOKUP(Per_Pupil_Spending_1[[#This Row],[School Name]],Maine_Schools[School Name],Maine_Schools[Comparison Grade Span], "Error")</f>
        <v>05-08</v>
      </c>
      <c r="N298">
        <f>_xlfn.XLOOKUP(Per_Pupil_Spending_1[[#This Row],[School Name]],ELA_New[School Name],ELA_New[Percentage of Students at Achievement Level],"")</f>
        <v>0.1704</v>
      </c>
      <c r="O298">
        <f>_xlfn.XLOOKUP(Per_Pupil_Spending_1[[#This Row],[School Name]],Math_New[School Name],Math_New[Percentage of Students at Achievement Level],"")</f>
        <v>0.59050000000000002</v>
      </c>
      <c r="P298">
        <f>_xlfn.XLOOKUP(Per_Pupil_Spending_1[[#This Row],[School Name]],Science_New[School Name],Science_New[Percentage of Students at Achievement Level],"")</f>
        <v>0.59260000000000002</v>
      </c>
      <c r="Q298">
        <f>IFERROR((Per_Pupil_Spending_1[[#This Row],[ELA Score]]-MIN(Per_Pupil_Spending_1[ELA Score]))/(MAX(Per_Pupil_Spending_1[ELA Score])-MIN(Per_Pupil_Spending_1[ELA Score])),-1)</f>
        <v>0.23623013347523245</v>
      </c>
      <c r="R298">
        <f>IFERROR((Per_Pupil_Spending_1[[#This Row],[Math Score]]-MIN(Per_Pupil_Spending_1[Math Score]))/(MAX(Per_Pupil_Spending_1[Math Score])-MIN(Per_Pupil_Spending_1[Math Score])),-1)</f>
        <v>0.23312592449142489</v>
      </c>
      <c r="S298">
        <f>IFERROR((Per_Pupil_Spending_1[[#This Row],[Science Score]]-MIN(Per_Pupil_Spending_1[Science Score]))/(MAX(Per_Pupil_Spending_1[Science Score])-MIN(Per_Pupil_Spending_1[Science Score])),-1)</f>
        <v>0.21995999247831363</v>
      </c>
      <c r="T298" s="63">
        <f>IFERROR(Per_Pupil_Spending_1[[#This Row],[Amount]]/(1-Per_Pupil_Spending_1[[#This Row],[Percent Below Achievement ELA]]),"")</f>
        <v>33425.73529411765</v>
      </c>
      <c r="U298" s="63">
        <f>IFERROR(Per_Pupil_Spending_1[[#This Row],[Amount]]/(1-Per_Pupil_Spending_1[[#This Row],[Percent Below Achievement Math]]),"")</f>
        <v>67716.703296703301</v>
      </c>
      <c r="V298" s="63">
        <f>IFERROR(Per_Pupil_Spending_1[[#This Row],[Amount]]/(1-Per_Pupil_Spending_1[[#This Row],[Percent Below Achievement Science]]),"")</f>
        <v>68065.7584683358</v>
      </c>
      <c r="W298" s="63" t="b">
        <f>Per_Pupil_Spending_1[[#This Row],[ELA Score Normalized]]=-1</f>
        <v>0</v>
      </c>
      <c r="X298" s="63" t="b">
        <f>Per_Pupil_Spending_1[[#This Row],[Math Score Normalized]]=-1</f>
        <v>0</v>
      </c>
      <c r="Y298" s="63" t="b">
        <f>Per_Pupil_Spending_1[[#This Row],[Science Score Normalized]]=-1</f>
        <v>0</v>
      </c>
    </row>
    <row r="299" spans="1:25" hidden="1">
      <c r="A299" t="s">
        <v>570</v>
      </c>
      <c r="B299">
        <v>707</v>
      </c>
      <c r="C299" t="s">
        <v>1006</v>
      </c>
      <c r="D299">
        <v>709</v>
      </c>
      <c r="E299" t="s">
        <v>316</v>
      </c>
      <c r="F299" t="s">
        <v>1680</v>
      </c>
      <c r="G299" t="s">
        <v>1680</v>
      </c>
      <c r="H299" t="s">
        <v>596</v>
      </c>
      <c r="I299">
        <v>16258.37</v>
      </c>
      <c r="J299">
        <v>17077.37</v>
      </c>
      <c r="K299">
        <v>20134.14</v>
      </c>
      <c r="L299" t="str">
        <f>_xlfn.XLOOKUP(Per_Pupil_Spending_1[[#This Row],[School Name]],Maine_Schools[School Name],Maine_Schools[Comparison School Type], "Error")</f>
        <v>Non Charter</v>
      </c>
      <c r="M299" t="str">
        <f>_xlfn.XLOOKUP(Per_Pupil_Spending_1[[#This Row],[School Name]],Maine_Schools[School Name],Maine_Schools[Comparison Grade Span], "Error")</f>
        <v>09-12</v>
      </c>
      <c r="N299">
        <f>_xlfn.XLOOKUP(Per_Pupil_Spending_1[[#This Row],[School Name]],ELA_New[School Name],ELA_New[Percentage of Students at Achievement Level],"")</f>
        <v>0.3377</v>
      </c>
      <c r="O299">
        <f>_xlfn.XLOOKUP(Per_Pupil_Spending_1[[#This Row],[School Name]],Math_New[School Name],Math_New[Percentage of Students at Achievement Level],"")</f>
        <v>0.35060000000000002</v>
      </c>
      <c r="P299">
        <f>_xlfn.XLOOKUP(Per_Pupil_Spending_1[[#This Row],[School Name]],Science_New[School Name],Science_New[Percentage of Students at Achievement Level],"")</f>
        <v>0.62860000000000005</v>
      </c>
      <c r="Q299">
        <f>IFERROR((Per_Pupil_Spending_1[[#This Row],[ELA Score]]-MIN(Per_Pupil_Spending_1[ELA Score]))/(MAX(Per_Pupil_Spending_1[ELA Score])-MIN(Per_Pupil_Spending_1[ELA Score])),-1)</f>
        <v>0.17349084947832483</v>
      </c>
      <c r="R299">
        <f>IFERROR((Per_Pupil_Spending_1[[#This Row],[Math Score]]-MIN(Per_Pupil_Spending_1[Math Score]))/(MAX(Per_Pupil_Spending_1[Math Score])-MIN(Per_Pupil_Spending_1[Math Score])),-1)</f>
        <v>8.6190516459528771E-2</v>
      </c>
      <c r="S299">
        <f>IFERROR((Per_Pupil_Spending_1[[#This Row],[Science Score]]-MIN(Per_Pupil_Spending_1[Science Score]))/(MAX(Per_Pupil_Spending_1[Science Score])-MIN(Per_Pupil_Spending_1[Science Score])),-1)</f>
        <v>0.14146536069927873</v>
      </c>
      <c r="T299" s="63">
        <f>IFERROR(Per_Pupil_Spending_1[[#This Row],[Amount]]/(1-Per_Pupil_Spending_1[[#This Row],[Percent Below Achievement ELA]]),"")</f>
        <v>24548.346670693041</v>
      </c>
      <c r="U299" s="63">
        <f>IFERROR(Per_Pupil_Spending_1[[#This Row],[Amount]]/(1-Per_Pupil_Spending_1[[#This Row],[Percent Below Achievement Math]]),"")</f>
        <v>25035.987064983063</v>
      </c>
      <c r="V299" s="63">
        <f>IFERROR(Per_Pupil_Spending_1[[#This Row],[Amount]]/(1-Per_Pupil_Spending_1[[#This Row],[Percent Below Achievement Science]]),"")</f>
        <v>43775.901992460967</v>
      </c>
      <c r="W299" s="63" t="b">
        <f>Per_Pupil_Spending_1[[#This Row],[ELA Score Normalized]]=-1</f>
        <v>0</v>
      </c>
      <c r="X299" s="63" t="b">
        <f>Per_Pupil_Spending_1[[#This Row],[Math Score Normalized]]=-1</f>
        <v>0</v>
      </c>
      <c r="Y299" s="63" t="b">
        <f>Per_Pupil_Spending_1[[#This Row],[Science Score Normalized]]=-1</f>
        <v>0</v>
      </c>
    </row>
    <row r="300" spans="1:25" hidden="1">
      <c r="A300" t="s">
        <v>570</v>
      </c>
      <c r="B300">
        <v>707</v>
      </c>
      <c r="C300" t="s">
        <v>1006</v>
      </c>
      <c r="D300">
        <v>711</v>
      </c>
      <c r="E300" t="s">
        <v>118</v>
      </c>
      <c r="F300" t="s">
        <v>1680</v>
      </c>
      <c r="G300" t="s">
        <v>1680</v>
      </c>
      <c r="H300" t="s">
        <v>596</v>
      </c>
      <c r="I300">
        <v>16571.22</v>
      </c>
      <c r="J300">
        <v>17077.37</v>
      </c>
      <c r="K300">
        <v>20134.14</v>
      </c>
      <c r="L300" t="str">
        <f>_xlfn.XLOOKUP(Per_Pupil_Spending_1[[#This Row],[School Name]],Maine_Schools[School Name],Maine_Schools[Comparison School Type], "Error")</f>
        <v>Non Charter</v>
      </c>
      <c r="M300" t="str">
        <f>_xlfn.XLOOKUP(Per_Pupil_Spending_1[[#This Row],[School Name]],Maine_Schools[School Name],Maine_Schools[Comparison Grade Span], "Error")</f>
        <v>06-08</v>
      </c>
      <c r="N300">
        <f>_xlfn.XLOOKUP(Per_Pupil_Spending_1[[#This Row],[School Name]],ELA_New[School Name],ELA_New[Percentage of Students at Achievement Level],"")</f>
        <v>0.38269999999999998</v>
      </c>
      <c r="O300">
        <f>_xlfn.XLOOKUP(Per_Pupil_Spending_1[[#This Row],[School Name]],Math_New[School Name],Math_New[Percentage of Students at Achievement Level],"")</f>
        <v>0.31519999999999998</v>
      </c>
      <c r="P300">
        <f>_xlfn.XLOOKUP(Per_Pupil_Spending_1[[#This Row],[School Name]],Science_New[School Name],Science_New[Percentage of Students at Achievement Level],"")</f>
        <v>0.62370000000000003</v>
      </c>
      <c r="Q300">
        <f>IFERROR((Per_Pupil_Spending_1[[#This Row],[ELA Score]]-MIN(Per_Pupil_Spending_1[ELA Score]))/(MAX(Per_Pupil_Spending_1[ELA Score])-MIN(Per_Pupil_Spending_1[ELA Score])),-1)</f>
        <v>0.18971974482516824</v>
      </c>
      <c r="R300">
        <f>IFERROR((Per_Pupil_Spending_1[[#This Row],[Math Score]]-MIN(Per_Pupil_Spending_1[Math Score]))/(MAX(Per_Pupil_Spending_1[Math Score])-MIN(Per_Pupil_Spending_1[Math Score])),-1)</f>
        <v>8.3307767428005997E-2</v>
      </c>
      <c r="S300">
        <f>IFERROR((Per_Pupil_Spending_1[[#This Row],[Science Score]]-MIN(Per_Pupil_Spending_1[Science Score]))/(MAX(Per_Pupil_Spending_1[Science Score])-MIN(Per_Pupil_Spending_1[Science Score])),-1)</f>
        <v>0.14230995214104844</v>
      </c>
      <c r="T300" s="63">
        <f>IFERROR(Per_Pupil_Spending_1[[#This Row],[Amount]]/(1-Per_Pupil_Spending_1[[#This Row],[Percent Below Achievement ELA]]),"")</f>
        <v>26844.678438360606</v>
      </c>
      <c r="U300" s="63">
        <f>IFERROR(Per_Pupil_Spending_1[[#This Row],[Amount]]/(1-Per_Pupil_Spending_1[[#This Row],[Percent Below Achievement Math]]),"")</f>
        <v>24198.627336448597</v>
      </c>
      <c r="V300" s="63">
        <f>IFERROR(Per_Pupil_Spending_1[[#This Row],[Amount]]/(1-Per_Pupil_Spending_1[[#This Row],[Percent Below Achievement Science]]),"")</f>
        <v>44037.257507308008</v>
      </c>
      <c r="W300" s="63" t="b">
        <f>Per_Pupil_Spending_1[[#This Row],[ELA Score Normalized]]=-1</f>
        <v>0</v>
      </c>
      <c r="X300" s="63" t="b">
        <f>Per_Pupil_Spending_1[[#This Row],[Math Score Normalized]]=-1</f>
        <v>0</v>
      </c>
      <c r="Y300" s="63" t="b">
        <f>Per_Pupil_Spending_1[[#This Row],[Science Score Normalized]]=-1</f>
        <v>0</v>
      </c>
    </row>
    <row r="301" spans="1:25" hidden="1">
      <c r="A301" t="s">
        <v>570</v>
      </c>
      <c r="B301">
        <v>707</v>
      </c>
      <c r="C301" t="s">
        <v>1006</v>
      </c>
      <c r="D301">
        <v>710</v>
      </c>
      <c r="E301" t="s">
        <v>446</v>
      </c>
      <c r="F301" t="s">
        <v>1680</v>
      </c>
      <c r="G301" t="s">
        <v>1680</v>
      </c>
      <c r="H301" t="s">
        <v>596</v>
      </c>
      <c r="I301">
        <v>17844.96</v>
      </c>
      <c r="J301">
        <v>17077.37</v>
      </c>
      <c r="K301">
        <v>20134.14</v>
      </c>
      <c r="L301" t="str">
        <f>_xlfn.XLOOKUP(Per_Pupil_Spending_1[[#This Row],[School Name]],Maine_Schools[School Name],Maine_Schools[Comparison School Type], "Error")</f>
        <v>Non Charter</v>
      </c>
      <c r="M301" t="str">
        <f>_xlfn.XLOOKUP(Per_Pupil_Spending_1[[#This Row],[School Name]],Maine_Schools[School Name],Maine_Schools[Comparison Grade Span], "Error")</f>
        <v>03-05</v>
      </c>
      <c r="N301">
        <f>_xlfn.XLOOKUP(Per_Pupil_Spending_1[[#This Row],[School Name]],ELA_New[School Name],ELA_New[Percentage of Students at Achievement Level],"")</f>
        <v>0.32750000000000001</v>
      </c>
      <c r="O301">
        <f>_xlfn.XLOOKUP(Per_Pupil_Spending_1[[#This Row],[School Name]],Math_New[School Name],Math_New[Percentage of Students at Achievement Level],"")</f>
        <v>0.57540000000000002</v>
      </c>
      <c r="P301">
        <f>_xlfn.XLOOKUP(Per_Pupil_Spending_1[[#This Row],[School Name]],Science_New[School Name],Science_New[Percentage of Students at Achievement Level],"")</f>
        <v>0.80200000000000005</v>
      </c>
      <c r="Q301">
        <f>IFERROR((Per_Pupil_Spending_1[[#This Row],[ELA Score]]-MIN(Per_Pupil_Spending_1[ELA Score]))/(MAX(Per_Pupil_Spending_1[ELA Score])-MIN(Per_Pupil_Spending_1[ELA Score])),-1)</f>
        <v>0.1875329631780735</v>
      </c>
      <c r="R301">
        <f>IFERROR((Per_Pupil_Spending_1[[#This Row],[Math Score]]-MIN(Per_Pupil_Spending_1[Math Score]))/(MAX(Per_Pupil_Spending_1[Math Score])-MIN(Per_Pupil_Spending_1[Math Score])),-1)</f>
        <v>0.14468728039181741</v>
      </c>
      <c r="S301">
        <f>IFERROR((Per_Pupil_Spending_1[[#This Row],[Science Score]]-MIN(Per_Pupil_Spending_1[Science Score]))/(MAX(Per_Pupil_Spending_1[Science Score])-MIN(Per_Pupil_Spending_1[Science Score])),-1)</f>
        <v>0.29124963945316673</v>
      </c>
      <c r="T301" s="63">
        <f>IFERROR(Per_Pupil_Spending_1[[#This Row],[Amount]]/(1-Per_Pupil_Spending_1[[#This Row],[Percent Below Achievement ELA]]),"")</f>
        <v>26535.256505576206</v>
      </c>
      <c r="U301" s="63">
        <f>IFERROR(Per_Pupil_Spending_1[[#This Row],[Amount]]/(1-Per_Pupil_Spending_1[[#This Row],[Percent Below Achievement Math]]),"")</f>
        <v>42027.696655675929</v>
      </c>
      <c r="V301" s="63">
        <f>IFERROR(Per_Pupil_Spending_1[[#This Row],[Amount]]/(1-Per_Pupil_Spending_1[[#This Row],[Percent Below Achievement Science]]),"")</f>
        <v>90126.060606060622</v>
      </c>
      <c r="W301" s="63" t="b">
        <f>Per_Pupil_Spending_1[[#This Row],[ELA Score Normalized]]=-1</f>
        <v>0</v>
      </c>
      <c r="X301" s="63" t="b">
        <f>Per_Pupil_Spending_1[[#This Row],[Math Score Normalized]]=-1</f>
        <v>0</v>
      </c>
      <c r="Y301" s="63" t="b">
        <f>Per_Pupil_Spending_1[[#This Row],[Science Score Normalized]]=-1</f>
        <v>0</v>
      </c>
    </row>
    <row r="302" spans="1:25" hidden="1">
      <c r="A302" t="s">
        <v>570</v>
      </c>
      <c r="B302">
        <v>713</v>
      </c>
      <c r="C302" t="s">
        <v>1008</v>
      </c>
      <c r="D302">
        <v>716</v>
      </c>
      <c r="E302" t="s">
        <v>130</v>
      </c>
      <c r="F302" t="s">
        <v>1680</v>
      </c>
      <c r="G302" t="s">
        <v>1680</v>
      </c>
      <c r="H302" t="s">
        <v>596</v>
      </c>
      <c r="I302">
        <v>28791.69</v>
      </c>
      <c r="J302">
        <v>29131.63</v>
      </c>
      <c r="K302">
        <v>20134.14</v>
      </c>
      <c r="L302" t="str">
        <f>_xlfn.XLOOKUP(Per_Pupil_Spending_1[[#This Row],[School Name]],Maine_Schools[School Name],Maine_Schools[Comparison School Type], "Error")</f>
        <v>Non Charter</v>
      </c>
      <c r="M302" t="str">
        <f>_xlfn.XLOOKUP(Per_Pupil_Spending_1[[#This Row],[School Name]],Maine_Schools[School Name],Maine_Schools[Comparison Grade Span], "Error")</f>
        <v>PK-04</v>
      </c>
      <c r="N302">
        <f>_xlfn.XLOOKUP(Per_Pupil_Spending_1[[#This Row],[School Name]],ELA_New[School Name],ELA_New[Percentage of Students at Achievement Level],"")</f>
        <v>0.5806</v>
      </c>
      <c r="O302">
        <f>_xlfn.XLOOKUP(Per_Pupil_Spending_1[[#This Row],[School Name]],Math_New[School Name],Math_New[Percentage of Students at Achievement Level],"")</f>
        <v>0.5484</v>
      </c>
      <c r="P302" t="str">
        <f>_xlfn.XLOOKUP(Per_Pupil_Spending_1[[#This Row],[School Name]],Science_New[School Name],Science_New[Percentage of Students at Achievement Level],"")</f>
        <v/>
      </c>
      <c r="Q302">
        <f>IFERROR((Per_Pupil_Spending_1[[#This Row],[ELA Score]]-MIN(Per_Pupil_Spending_1[ELA Score]))/(MAX(Per_Pupil_Spending_1[ELA Score])-MIN(Per_Pupil_Spending_1[ELA Score])),-1)</f>
        <v>0.48516901511651678</v>
      </c>
      <c r="R302">
        <f>IFERROR((Per_Pupil_Spending_1[[#This Row],[Math Score]]-MIN(Per_Pupil_Spending_1[Math Score]))/(MAX(Per_Pupil_Spending_1[Math Score])-MIN(Per_Pupil_Spending_1[Math Score])),-1)</f>
        <v>0.21948658882169683</v>
      </c>
      <c r="S302">
        <f>IFERROR((Per_Pupil_Spending_1[[#This Row],[Science Score]]-MIN(Per_Pupil_Spending_1[Science Score]))/(MAX(Per_Pupil_Spending_1[Science Score])-MIN(Per_Pupil_Spending_1[Science Score])),-1)</f>
        <v>-1</v>
      </c>
      <c r="T302" s="63">
        <f>IFERROR(Per_Pupil_Spending_1[[#This Row],[Amount]]/(1-Per_Pupil_Spending_1[[#This Row],[Percent Below Achievement ELA]]),"")</f>
        <v>68649.7138769671</v>
      </c>
      <c r="U302" s="63">
        <f>IFERROR(Per_Pupil_Spending_1[[#This Row],[Amount]]/(1-Per_Pupil_Spending_1[[#This Row],[Percent Below Achievement Math]]),"")</f>
        <v>63754.849424269261</v>
      </c>
      <c r="V302" s="63" t="str">
        <f>IFERROR(Per_Pupil_Spending_1[[#This Row],[Amount]]/(1-Per_Pupil_Spending_1[[#This Row],[Percent Below Achievement Science]]),"")</f>
        <v/>
      </c>
      <c r="W302" s="63" t="b">
        <f>Per_Pupil_Spending_1[[#This Row],[ELA Score Normalized]]=-1</f>
        <v>0</v>
      </c>
      <c r="X302" s="63" t="b">
        <f>Per_Pupil_Spending_1[[#This Row],[Math Score Normalized]]=-1</f>
        <v>0</v>
      </c>
      <c r="Y302" s="63" t="b">
        <f>Per_Pupil_Spending_1[[#This Row],[Science Score Normalized]]=-1</f>
        <v>1</v>
      </c>
    </row>
    <row r="303" spans="1:25" hidden="1">
      <c r="A303" t="s">
        <v>570</v>
      </c>
      <c r="B303">
        <v>713</v>
      </c>
      <c r="C303" t="s">
        <v>1008</v>
      </c>
      <c r="D303">
        <v>714</v>
      </c>
      <c r="E303" t="s">
        <v>187</v>
      </c>
      <c r="F303" t="s">
        <v>1680</v>
      </c>
      <c r="G303" t="s">
        <v>1680</v>
      </c>
      <c r="H303" t="s">
        <v>596</v>
      </c>
      <c r="I303">
        <v>29518.14</v>
      </c>
      <c r="J303">
        <v>29131.63</v>
      </c>
      <c r="K303">
        <v>20134.14</v>
      </c>
      <c r="L303" t="str">
        <f>_xlfn.XLOOKUP(Per_Pupil_Spending_1[[#This Row],[School Name]],Maine_Schools[School Name],Maine_Schools[Comparison School Type], "Error")</f>
        <v>Non Charter</v>
      </c>
      <c r="M303" t="str">
        <f>_xlfn.XLOOKUP(Per_Pupil_Spending_1[[#This Row],[School Name]],Maine_Schools[School Name],Maine_Schools[Comparison Grade Span], "Error")</f>
        <v>05-08</v>
      </c>
      <c r="N303">
        <f>_xlfn.XLOOKUP(Per_Pupil_Spending_1[[#This Row],[School Name]],ELA_New[School Name],ELA_New[Percentage of Students at Achievement Level],"")</f>
        <v>0.32390000000000002</v>
      </c>
      <c r="O303">
        <f>_xlfn.XLOOKUP(Per_Pupil_Spending_1[[#This Row],[School Name]],Math_New[School Name],Math_New[Percentage of Students at Achievement Level],"")</f>
        <v>0.2676</v>
      </c>
      <c r="P303">
        <f>_xlfn.XLOOKUP(Per_Pupil_Spending_1[[#This Row],[School Name]],Science_New[School Name],Science_New[Percentage of Students at Achievement Level],"")</f>
        <v>0.83330000000000004</v>
      </c>
      <c r="Q303">
        <f>IFERROR((Per_Pupil_Spending_1[[#This Row],[ELA Score]]-MIN(Per_Pupil_Spending_1[ELA Score]))/(MAX(Per_Pupil_Spending_1[ELA Score])-MIN(Per_Pupil_Spending_1[ELA Score])),-1)</f>
        <v>0.30855485056421977</v>
      </c>
      <c r="R303">
        <f>IFERROR((Per_Pupil_Spending_1[[#This Row],[Math Score]]-MIN(Per_Pupil_Spending_1[Math Score]))/(MAX(Per_Pupil_Spending_1[Math Score])-MIN(Per_Pupil_Spending_1[Math Score])),-1)</f>
        <v>0.13875077485334847</v>
      </c>
      <c r="S303">
        <f>IFERROR((Per_Pupil_Spending_1[[#This Row],[Science Score]]-MIN(Per_Pupil_Spending_1[Science Score]))/(MAX(Per_Pupil_Spending_1[Science Score])-MIN(Per_Pupil_Spending_1[Science Score])),-1)</f>
        <v>0.57222706654333244</v>
      </c>
      <c r="T303" s="63">
        <f>IFERROR(Per_Pupil_Spending_1[[#This Row],[Amount]]/(1-Per_Pupil_Spending_1[[#This Row],[Percent Below Achievement ELA]]),"")</f>
        <v>43659.429078538684</v>
      </c>
      <c r="U303" s="63">
        <f>IFERROR(Per_Pupil_Spending_1[[#This Row],[Amount]]/(1-Per_Pupil_Spending_1[[#This Row],[Percent Below Achievement Math]]),"")</f>
        <v>40303.304205352266</v>
      </c>
      <c r="V303" s="63">
        <f>IFERROR(Per_Pupil_Spending_1[[#This Row],[Amount]]/(1-Per_Pupil_Spending_1[[#This Row],[Percent Below Achievement Science]]),"")</f>
        <v>177073.42531493705</v>
      </c>
      <c r="W303" s="63" t="b">
        <f>Per_Pupil_Spending_1[[#This Row],[ELA Score Normalized]]=-1</f>
        <v>0</v>
      </c>
      <c r="X303" s="63" t="b">
        <f>Per_Pupil_Spending_1[[#This Row],[Math Score Normalized]]=-1</f>
        <v>0</v>
      </c>
      <c r="Y303" s="63" t="b">
        <f>Per_Pupil_Spending_1[[#This Row],[Science Score Normalized]]=-1</f>
        <v>0</v>
      </c>
    </row>
    <row r="304" spans="1:25" hidden="1">
      <c r="A304" t="s">
        <v>570</v>
      </c>
      <c r="B304">
        <v>718</v>
      </c>
      <c r="C304" t="s">
        <v>1010</v>
      </c>
      <c r="D304">
        <v>719</v>
      </c>
      <c r="E304" t="s">
        <v>252</v>
      </c>
      <c r="F304" t="s">
        <v>1680</v>
      </c>
      <c r="G304" t="s">
        <v>1680</v>
      </c>
      <c r="H304" t="s">
        <v>596</v>
      </c>
      <c r="I304">
        <v>21838.47</v>
      </c>
      <c r="J304">
        <v>23510.01</v>
      </c>
      <c r="K304">
        <v>20134.14</v>
      </c>
      <c r="L304" t="str">
        <f>_xlfn.XLOOKUP(Per_Pupil_Spending_1[[#This Row],[School Name]],Maine_Schools[School Name],Maine_Schools[Comparison School Type], "Error")</f>
        <v>Non Charter</v>
      </c>
      <c r="M304" t="str">
        <f>_xlfn.XLOOKUP(Per_Pupil_Spending_1[[#This Row],[School Name]],Maine_Schools[School Name],Maine_Schools[Comparison Grade Span], "Error")</f>
        <v>PK-05</v>
      </c>
      <c r="N304">
        <f>_xlfn.XLOOKUP(Per_Pupil_Spending_1[[#This Row],[School Name]],ELA_New[School Name],ELA_New[Percentage of Students at Achievement Level],"")</f>
        <v>0.37630000000000002</v>
      </c>
      <c r="O304">
        <f>_xlfn.XLOOKUP(Per_Pupil_Spending_1[[#This Row],[School Name]],Math_New[School Name],Math_New[Percentage of Students at Achievement Level],"")</f>
        <v>0.64129999999999998</v>
      </c>
      <c r="P304">
        <f>_xlfn.XLOOKUP(Per_Pupil_Spending_1[[#This Row],[School Name]],Science_New[School Name],Science_New[Percentage of Students at Achievement Level],"")</f>
        <v>0.66669999999999996</v>
      </c>
      <c r="Q304">
        <f>IFERROR((Per_Pupil_Spending_1[[#This Row],[ELA Score]]-MIN(Per_Pupil_Spending_1[ELA Score]))/(MAX(Per_Pupil_Spending_1[ELA Score])-MIN(Per_Pupil_Spending_1[ELA Score])),-1)</f>
        <v>0.24745759638211573</v>
      </c>
      <c r="R304">
        <f>IFERROR((Per_Pupil_Spending_1[[#This Row],[Math Score]]-MIN(Per_Pupil_Spending_1[Math Score]))/(MAX(Per_Pupil_Spending_1[Math Score])-MIN(Per_Pupil_Spending_1[Math Score])),-1)</f>
        <v>0.20959725778244886</v>
      </c>
      <c r="S304">
        <f>IFERROR((Per_Pupil_Spending_1[[#This Row],[Science Score]]-MIN(Per_Pupil_Spending_1[Science Score]))/(MAX(Per_Pupil_Spending_1[Science Score])-MIN(Per_Pupil_Spending_1[Science Score])),-1)</f>
        <v>0.21173950950020456</v>
      </c>
      <c r="T304" s="63">
        <f>IFERROR(Per_Pupil_Spending_1[[#This Row],[Amount]]/(1-Per_Pupil_Spending_1[[#This Row],[Percent Below Achievement ELA]]),"")</f>
        <v>35014.38191438192</v>
      </c>
      <c r="U304" s="63">
        <f>IFERROR(Per_Pupil_Spending_1[[#This Row],[Amount]]/(1-Per_Pupil_Spending_1[[#This Row],[Percent Below Achievement Math]]),"")</f>
        <v>60882.269305826594</v>
      </c>
      <c r="V304" s="63">
        <f>IFERROR(Per_Pupil_Spending_1[[#This Row],[Amount]]/(1-Per_Pupil_Spending_1[[#This Row],[Percent Below Achievement Science]]),"")</f>
        <v>65521.962196219618</v>
      </c>
      <c r="W304" s="63" t="b">
        <f>Per_Pupil_Spending_1[[#This Row],[ELA Score Normalized]]=-1</f>
        <v>0</v>
      </c>
      <c r="X304" s="63" t="b">
        <f>Per_Pupil_Spending_1[[#This Row],[Math Score Normalized]]=-1</f>
        <v>0</v>
      </c>
      <c r="Y304" s="63" t="b">
        <f>Per_Pupil_Spending_1[[#This Row],[Science Score Normalized]]=-1</f>
        <v>0</v>
      </c>
    </row>
    <row r="305" spans="1:25" hidden="1">
      <c r="A305" t="s">
        <v>570</v>
      </c>
      <c r="B305">
        <v>718</v>
      </c>
      <c r="C305" t="s">
        <v>1010</v>
      </c>
      <c r="D305">
        <v>721</v>
      </c>
      <c r="E305" t="s">
        <v>317</v>
      </c>
      <c r="F305" t="s">
        <v>1680</v>
      </c>
      <c r="G305" t="s">
        <v>1680</v>
      </c>
      <c r="H305" t="s">
        <v>596</v>
      </c>
      <c r="I305">
        <v>26174.57</v>
      </c>
      <c r="J305">
        <v>23510.01</v>
      </c>
      <c r="K305">
        <v>20134.14</v>
      </c>
      <c r="L305" t="str">
        <f>_xlfn.XLOOKUP(Per_Pupil_Spending_1[[#This Row],[School Name]],Maine_Schools[School Name],Maine_Schools[Comparison School Type], "Error")</f>
        <v>Non Charter</v>
      </c>
      <c r="M305" t="str">
        <f>_xlfn.XLOOKUP(Per_Pupil_Spending_1[[#This Row],[School Name]],Maine_Schools[School Name],Maine_Schools[Comparison Grade Span], "Error")</f>
        <v>06-08</v>
      </c>
      <c r="N305">
        <f>_xlfn.XLOOKUP(Per_Pupil_Spending_1[[#This Row],[School Name]],ELA_New[School Name],ELA_New[Percentage of Students at Achievement Level],"")</f>
        <v>0.2366</v>
      </c>
      <c r="O305">
        <f>_xlfn.XLOOKUP(Per_Pupil_Spending_1[[#This Row],[School Name]],Math_New[School Name],Math_New[Percentage of Students at Achievement Level],"")</f>
        <v>0.48909999999999998</v>
      </c>
      <c r="P305">
        <f>_xlfn.XLOOKUP(Per_Pupil_Spending_1[[#This Row],[School Name]],Science_New[School Name],Science_New[Percentage of Students at Achievement Level],"")</f>
        <v>0.5</v>
      </c>
      <c r="Q305">
        <f>IFERROR((Per_Pupil_Spending_1[[#This Row],[ELA Score]]-MIN(Per_Pupil_Spending_1[ELA Score]))/(MAX(Per_Pupil_Spending_1[ELA Score])-MIN(Per_Pupil_Spending_1[ELA Score])),-1)</f>
        <v>0.24231579610873258</v>
      </c>
      <c r="R305">
        <f>IFERROR((Per_Pupil_Spending_1[[#This Row],[Math Score]]-MIN(Per_Pupil_Spending_1[Math Score]))/(MAX(Per_Pupil_Spending_1[Math Score])-MIN(Per_Pupil_Spending_1[Math Score])),-1)</f>
        <v>0.17637556484987985</v>
      </c>
      <c r="S305">
        <f>IFERROR((Per_Pupil_Spending_1[[#This Row],[Science Score]]-MIN(Per_Pupil_Spending_1[Science Score]))/(MAX(Per_Pupil_Spending_1[Science Score])-MIN(Per_Pupil_Spending_1[Science Score])),-1)</f>
        <v>0.16917047131712834</v>
      </c>
      <c r="T305" s="63">
        <f>IFERROR(Per_Pupil_Spending_1[[#This Row],[Amount]]/(1-Per_Pupil_Spending_1[[#This Row],[Percent Below Achievement ELA]]),"")</f>
        <v>34286.835210898615</v>
      </c>
      <c r="U305" s="63">
        <f>IFERROR(Per_Pupil_Spending_1[[#This Row],[Amount]]/(1-Per_Pupil_Spending_1[[#This Row],[Percent Below Achievement Math]]),"")</f>
        <v>51232.276375024463</v>
      </c>
      <c r="V305" s="63">
        <f>IFERROR(Per_Pupil_Spending_1[[#This Row],[Amount]]/(1-Per_Pupil_Spending_1[[#This Row],[Percent Below Achievement Science]]),"")</f>
        <v>52349.14</v>
      </c>
      <c r="W305" s="63" t="b">
        <f>Per_Pupil_Spending_1[[#This Row],[ELA Score Normalized]]=-1</f>
        <v>0</v>
      </c>
      <c r="X305" s="63" t="b">
        <f>Per_Pupil_Spending_1[[#This Row],[Math Score Normalized]]=-1</f>
        <v>0</v>
      </c>
      <c r="Y305" s="63" t="b">
        <f>Per_Pupil_Spending_1[[#This Row],[Science Score Normalized]]=-1</f>
        <v>0</v>
      </c>
    </row>
    <row r="306" spans="1:25" hidden="1">
      <c r="A306" t="s">
        <v>570</v>
      </c>
      <c r="B306">
        <v>718</v>
      </c>
      <c r="C306" t="s">
        <v>1010</v>
      </c>
      <c r="D306">
        <v>720</v>
      </c>
      <c r="E306" t="s">
        <v>319</v>
      </c>
      <c r="F306" t="s">
        <v>1680</v>
      </c>
      <c r="G306" t="s">
        <v>1680</v>
      </c>
      <c r="H306" t="s">
        <v>596</v>
      </c>
      <c r="I306">
        <v>24229.32</v>
      </c>
      <c r="J306">
        <v>23510.01</v>
      </c>
      <c r="K306">
        <v>20134.14</v>
      </c>
      <c r="L306" t="str">
        <f>_xlfn.XLOOKUP(Per_Pupil_Spending_1[[#This Row],[School Name]],Maine_Schools[School Name],Maine_Schools[Comparison School Type], "Error")</f>
        <v>Non Charter</v>
      </c>
      <c r="M306" t="str">
        <f>_xlfn.XLOOKUP(Per_Pupil_Spending_1[[#This Row],[School Name]],Maine_Schools[School Name],Maine_Schools[Comparison Grade Span], "Error")</f>
        <v>09-12</v>
      </c>
      <c r="N306">
        <f>_xlfn.XLOOKUP(Per_Pupil_Spending_1[[#This Row],[School Name]],ELA_New[School Name],ELA_New[Percentage of Students at Achievement Level],"")</f>
        <v>0.23530000000000001</v>
      </c>
      <c r="O306">
        <f>_xlfn.XLOOKUP(Per_Pupil_Spending_1[[#This Row],[School Name]],Math_New[School Name],Math_New[Percentage of Students at Achievement Level],"")</f>
        <v>0.4118</v>
      </c>
      <c r="P306">
        <f>_xlfn.XLOOKUP(Per_Pupil_Spending_1[[#This Row],[School Name]],Science_New[School Name],Science_New[Percentage of Students at Achievement Level],"")</f>
        <v>0.6552</v>
      </c>
      <c r="Q306">
        <f>IFERROR((Per_Pupil_Spending_1[[#This Row],[ELA Score]]-MIN(Per_Pupil_Spending_1[ELA Score]))/(MAX(Per_Pupil_Spending_1[ELA Score])-MIN(Per_Pupil_Spending_1[ELA Score])),-1)</f>
        <v>0.22392596853952726</v>
      </c>
      <c r="R306">
        <f>IFERROR((Per_Pupil_Spending_1[[#This Row],[Math Score]]-MIN(Per_Pupil_Spending_1[Math Score]))/(MAX(Per_Pupil_Spending_1[Math Score])-MIN(Per_Pupil_Spending_1[Math Score])),-1)</f>
        <v>0.14181134305785964</v>
      </c>
      <c r="S306">
        <f>IFERROR((Per_Pupil_Spending_1[[#This Row],[Science Score]]-MIN(Per_Pupil_Spending_1[Science Score]))/(MAX(Per_Pupil_Spending_1[Science Score])-MIN(Per_Pupil_Spending_1[Science Score])),-1)</f>
        <v>0.22708527630797623</v>
      </c>
      <c r="T306" s="63">
        <f>IFERROR(Per_Pupil_Spending_1[[#This Row],[Amount]]/(1-Per_Pupil_Spending_1[[#This Row],[Percent Below Achievement ELA]]),"")</f>
        <v>31684.739113377796</v>
      </c>
      <c r="U306" s="63">
        <f>IFERROR(Per_Pupil_Spending_1[[#This Row],[Amount]]/(1-Per_Pupil_Spending_1[[#This Row],[Percent Below Achievement Math]]),"")</f>
        <v>41192.315538932329</v>
      </c>
      <c r="V306" s="63">
        <f>IFERROR(Per_Pupil_Spending_1[[#This Row],[Amount]]/(1-Per_Pupil_Spending_1[[#This Row],[Percent Below Achievement Science]]),"")</f>
        <v>70270.649651972155</v>
      </c>
      <c r="W306" s="63" t="b">
        <f>Per_Pupil_Spending_1[[#This Row],[ELA Score Normalized]]=-1</f>
        <v>0</v>
      </c>
      <c r="X306" s="63" t="b">
        <f>Per_Pupil_Spending_1[[#This Row],[Math Score Normalized]]=-1</f>
        <v>0</v>
      </c>
      <c r="Y306" s="63" t="b">
        <f>Per_Pupil_Spending_1[[#This Row],[Science Score Normalized]]=-1</f>
        <v>0</v>
      </c>
    </row>
    <row r="307" spans="1:25" hidden="1">
      <c r="A307" t="s">
        <v>570</v>
      </c>
      <c r="B307">
        <v>722</v>
      </c>
      <c r="C307" t="s">
        <v>1013</v>
      </c>
      <c r="D307">
        <v>725</v>
      </c>
      <c r="E307" t="s">
        <v>59</v>
      </c>
      <c r="F307" t="s">
        <v>1680</v>
      </c>
      <c r="G307" t="s">
        <v>1680</v>
      </c>
      <c r="H307" t="s">
        <v>596</v>
      </c>
      <c r="I307">
        <v>25597.82</v>
      </c>
      <c r="J307">
        <v>25597.82</v>
      </c>
      <c r="K307">
        <v>20134.14</v>
      </c>
      <c r="L307" t="str">
        <f>_xlfn.XLOOKUP(Per_Pupil_Spending_1[[#This Row],[School Name]],Maine_Schools[School Name],Maine_Schools[Comparison School Type], "Error")</f>
        <v>Non Charter</v>
      </c>
      <c r="M307" t="str">
        <f>_xlfn.XLOOKUP(Per_Pupil_Spending_1[[#This Row],[School Name]],Maine_Schools[School Name],Maine_Schools[Comparison Grade Span], "Error")</f>
        <v>PK-12</v>
      </c>
      <c r="N307">
        <f>_xlfn.XLOOKUP(Per_Pupil_Spending_1[[#This Row],[School Name]],ELA_New[School Name],ELA_New[Percentage of Students at Achievement Level],"")</f>
        <v>0.2893</v>
      </c>
      <c r="O307">
        <f>_xlfn.XLOOKUP(Per_Pupil_Spending_1[[#This Row],[School Name]],Math_New[School Name],Math_New[Percentage of Students at Achievement Level],"")</f>
        <v>0.44259999999999999</v>
      </c>
      <c r="P307">
        <f>_xlfn.XLOOKUP(Per_Pupil_Spending_1[[#This Row],[School Name]],Science_New[School Name],Science_New[Percentage of Students at Achievement Level],"")</f>
        <v>0.58699999999999997</v>
      </c>
      <c r="Q307">
        <f>IFERROR((Per_Pupil_Spending_1[[#This Row],[ELA Score]]-MIN(Per_Pupil_Spending_1[ELA Score]))/(MAX(Per_Pupil_Spending_1[ELA Score])-MIN(Per_Pupil_Spending_1[ELA Score])),-1)</f>
        <v>0.25454876316088554</v>
      </c>
      <c r="R307">
        <f>IFERROR((Per_Pupil_Spending_1[[#This Row],[Math Score]]-MIN(Per_Pupil_Spending_1[Math Score]))/(MAX(Per_Pupil_Spending_1[Math Score])-MIN(Per_Pupil_Spending_1[Math Score])),-1)</f>
        <v>0.15809960359148045</v>
      </c>
      <c r="S307">
        <f>IFERROR((Per_Pupil_Spending_1[[#This Row],[Science Score]]-MIN(Per_Pupil_Spending_1[Science Score]))/(MAX(Per_Pupil_Spending_1[Science Score])-MIN(Per_Pupil_Spending_1[Science Score])),-1)</f>
        <v>0.20029399874256146</v>
      </c>
      <c r="T307" s="63">
        <f>IFERROR(Per_Pupil_Spending_1[[#This Row],[Amount]]/(1-Per_Pupil_Spending_1[[#This Row],[Percent Below Achievement ELA]]),"")</f>
        <v>36017.757140847054</v>
      </c>
      <c r="U307" s="63">
        <f>IFERROR(Per_Pupil_Spending_1[[#This Row],[Amount]]/(1-Per_Pupil_Spending_1[[#This Row],[Percent Below Achievement Math]]),"")</f>
        <v>45923.609616074631</v>
      </c>
      <c r="V307" s="63">
        <f>IFERROR(Per_Pupil_Spending_1[[#This Row],[Amount]]/(1-Per_Pupil_Spending_1[[#This Row],[Percent Below Achievement Science]]),"")</f>
        <v>61980.193704600475</v>
      </c>
      <c r="W307" s="63" t="b">
        <f>Per_Pupil_Spending_1[[#This Row],[ELA Score Normalized]]=-1</f>
        <v>0</v>
      </c>
      <c r="X307" s="63" t="b">
        <f>Per_Pupil_Spending_1[[#This Row],[Math Score Normalized]]=-1</f>
        <v>0</v>
      </c>
      <c r="Y307" s="63" t="b">
        <f>Per_Pupil_Spending_1[[#This Row],[Science Score Normalized]]=-1</f>
        <v>0</v>
      </c>
    </row>
    <row r="308" spans="1:25" hidden="1">
      <c r="A308" t="s">
        <v>570</v>
      </c>
      <c r="B308">
        <v>722</v>
      </c>
      <c r="C308" t="s">
        <v>1013</v>
      </c>
      <c r="D308">
        <v>725</v>
      </c>
      <c r="E308" t="s">
        <v>59</v>
      </c>
      <c r="F308" t="s">
        <v>1680</v>
      </c>
      <c r="G308" t="s">
        <v>1680</v>
      </c>
      <c r="H308" t="s">
        <v>596</v>
      </c>
      <c r="I308">
        <v>25597.82</v>
      </c>
      <c r="J308">
        <v>25597.82</v>
      </c>
      <c r="K308">
        <v>20134.14</v>
      </c>
      <c r="L308" t="str">
        <f>_xlfn.XLOOKUP(Per_Pupil_Spending_1[[#This Row],[School Name]],Maine_Schools[School Name],Maine_Schools[Comparison School Type], "Error")</f>
        <v>Non Charter</v>
      </c>
      <c r="M308" t="str">
        <f>_xlfn.XLOOKUP(Per_Pupil_Spending_1[[#This Row],[School Name]],Maine_Schools[School Name],Maine_Schools[Comparison Grade Span], "Error")</f>
        <v>PK-12</v>
      </c>
      <c r="N308">
        <f>_xlfn.XLOOKUP(Per_Pupil_Spending_1[[#This Row],[School Name]],ELA_New[School Name],ELA_New[Percentage of Students at Achievement Level],"")</f>
        <v>0.2893</v>
      </c>
      <c r="O308">
        <f>_xlfn.XLOOKUP(Per_Pupil_Spending_1[[#This Row],[School Name]],Math_New[School Name],Math_New[Percentage of Students at Achievement Level],"")</f>
        <v>0.44259999999999999</v>
      </c>
      <c r="P308">
        <f>_xlfn.XLOOKUP(Per_Pupil_Spending_1[[#This Row],[School Name]],Science_New[School Name],Science_New[Percentage of Students at Achievement Level],"")</f>
        <v>0.58699999999999997</v>
      </c>
      <c r="Q308">
        <f>IFERROR((Per_Pupil_Spending_1[[#This Row],[ELA Score]]-MIN(Per_Pupil_Spending_1[ELA Score]))/(MAX(Per_Pupil_Spending_1[ELA Score])-MIN(Per_Pupil_Spending_1[ELA Score])),-1)</f>
        <v>0.25454876316088554</v>
      </c>
      <c r="R308">
        <f>IFERROR((Per_Pupil_Spending_1[[#This Row],[Math Score]]-MIN(Per_Pupil_Spending_1[Math Score]))/(MAX(Per_Pupil_Spending_1[Math Score])-MIN(Per_Pupil_Spending_1[Math Score])),-1)</f>
        <v>0.15809960359148045</v>
      </c>
      <c r="S308">
        <f>IFERROR((Per_Pupil_Spending_1[[#This Row],[Science Score]]-MIN(Per_Pupil_Spending_1[Science Score]))/(MAX(Per_Pupil_Spending_1[Science Score])-MIN(Per_Pupil_Spending_1[Science Score])),-1)</f>
        <v>0.20029399874256146</v>
      </c>
      <c r="T308" s="63">
        <f>IFERROR(Per_Pupil_Spending_1[[#This Row],[Amount]]/(1-Per_Pupil_Spending_1[[#This Row],[Percent Below Achievement ELA]]),"")</f>
        <v>36017.757140847054</v>
      </c>
      <c r="U308" s="63">
        <f>IFERROR(Per_Pupil_Spending_1[[#This Row],[Amount]]/(1-Per_Pupil_Spending_1[[#This Row],[Percent Below Achievement Math]]),"")</f>
        <v>45923.609616074631</v>
      </c>
      <c r="V308" s="63">
        <f>IFERROR(Per_Pupil_Spending_1[[#This Row],[Amount]]/(1-Per_Pupil_Spending_1[[#This Row],[Percent Below Achievement Science]]),"")</f>
        <v>61980.193704600475</v>
      </c>
      <c r="W308" s="63" t="b">
        <f>Per_Pupil_Spending_1[[#This Row],[ELA Score Normalized]]=-1</f>
        <v>0</v>
      </c>
      <c r="X308" s="63" t="b">
        <f>Per_Pupil_Spending_1[[#This Row],[Math Score Normalized]]=-1</f>
        <v>0</v>
      </c>
      <c r="Y308" s="63" t="b">
        <f>Per_Pupil_Spending_1[[#This Row],[Science Score Normalized]]=-1</f>
        <v>0</v>
      </c>
    </row>
    <row r="309" spans="1:25" hidden="1">
      <c r="A309" t="s">
        <v>570</v>
      </c>
      <c r="B309">
        <v>726</v>
      </c>
      <c r="C309" t="s">
        <v>1015</v>
      </c>
      <c r="D309">
        <v>727</v>
      </c>
      <c r="E309" t="s">
        <v>321</v>
      </c>
      <c r="F309" t="s">
        <v>1680</v>
      </c>
      <c r="G309" t="s">
        <v>1680</v>
      </c>
      <c r="H309" t="s">
        <v>596</v>
      </c>
      <c r="I309">
        <v>19674.2</v>
      </c>
      <c r="J309">
        <v>21252.880000000001</v>
      </c>
      <c r="K309">
        <v>20134.14</v>
      </c>
      <c r="L309" t="str">
        <f>_xlfn.XLOOKUP(Per_Pupil_Spending_1[[#This Row],[School Name]],Maine_Schools[School Name],Maine_Schools[Comparison School Type], "Error")</f>
        <v>Non Charter</v>
      </c>
      <c r="M309" t="str">
        <f>_xlfn.XLOOKUP(Per_Pupil_Spending_1[[#This Row],[School Name]],Maine_Schools[School Name],Maine_Schools[Comparison Grade Span], "Error")</f>
        <v>PK-05</v>
      </c>
      <c r="N309">
        <f>_xlfn.XLOOKUP(Per_Pupil_Spending_1[[#This Row],[School Name]],ELA_New[School Name],ELA_New[Percentage of Students at Achievement Level],"")</f>
        <v>0.33929999999999999</v>
      </c>
      <c r="O309">
        <f>_xlfn.XLOOKUP(Per_Pupil_Spending_1[[#This Row],[School Name]],Math_New[School Name],Math_New[Percentage of Students at Achievement Level],"")</f>
        <v>0.5</v>
      </c>
      <c r="P309" t="str">
        <f>_xlfn.XLOOKUP(Per_Pupil_Spending_1[[#This Row],[School Name]],Science_New[School Name],Science_New[Percentage of Students at Achievement Level],"")</f>
        <v/>
      </c>
      <c r="Q309">
        <f>IFERROR((Per_Pupil_Spending_1[[#This Row],[ELA Score]]-MIN(Per_Pupil_Spending_1[ELA Score]))/(MAX(Per_Pupil_Spending_1[ELA Score])-MIN(Per_Pupil_Spending_1[ELA Score])),-1)</f>
        <v>0.2104491136124011</v>
      </c>
      <c r="R309">
        <f>IFERROR((Per_Pupil_Spending_1[[#This Row],[Math Score]]-MIN(Per_Pupil_Spending_1[Math Score]))/(MAX(Per_Pupil_Spending_1[Math Score])-MIN(Per_Pupil_Spending_1[Math Score])),-1)</f>
        <v>0.13546335956530486</v>
      </c>
      <c r="S309">
        <f>IFERROR((Per_Pupil_Spending_1[[#This Row],[Science Score]]-MIN(Per_Pupil_Spending_1[Science Score]))/(MAX(Per_Pupil_Spending_1[Science Score])-MIN(Per_Pupil_Spending_1[Science Score])),-1)</f>
        <v>-1</v>
      </c>
      <c r="T309" s="63">
        <f>IFERROR(Per_Pupil_Spending_1[[#This Row],[Amount]]/(1-Per_Pupil_Spending_1[[#This Row],[Percent Below Achievement ELA]]),"")</f>
        <v>29777.811412138639</v>
      </c>
      <c r="U309" s="63">
        <f>IFERROR(Per_Pupil_Spending_1[[#This Row],[Amount]]/(1-Per_Pupil_Spending_1[[#This Row],[Percent Below Achievement Math]]),"")</f>
        <v>39348.400000000001</v>
      </c>
      <c r="V309" s="63" t="str">
        <f>IFERROR(Per_Pupil_Spending_1[[#This Row],[Amount]]/(1-Per_Pupil_Spending_1[[#This Row],[Percent Below Achievement Science]]),"")</f>
        <v/>
      </c>
      <c r="W309" s="63" t="b">
        <f>Per_Pupil_Spending_1[[#This Row],[ELA Score Normalized]]=-1</f>
        <v>0</v>
      </c>
      <c r="X309" s="63" t="b">
        <f>Per_Pupil_Spending_1[[#This Row],[Math Score Normalized]]=-1</f>
        <v>0</v>
      </c>
      <c r="Y309" s="63" t="b">
        <f>Per_Pupil_Spending_1[[#This Row],[Science Score Normalized]]=-1</f>
        <v>1</v>
      </c>
    </row>
    <row r="310" spans="1:25" hidden="1">
      <c r="A310" t="s">
        <v>570</v>
      </c>
      <c r="B310">
        <v>726</v>
      </c>
      <c r="C310" t="s">
        <v>1015</v>
      </c>
      <c r="D310">
        <v>729</v>
      </c>
      <c r="E310" t="s">
        <v>320</v>
      </c>
      <c r="F310" t="s">
        <v>1680</v>
      </c>
      <c r="G310" t="s">
        <v>1680</v>
      </c>
      <c r="H310" t="s">
        <v>596</v>
      </c>
      <c r="I310">
        <v>24087.46</v>
      </c>
      <c r="J310">
        <v>21252.880000000001</v>
      </c>
      <c r="K310">
        <v>20134.14</v>
      </c>
      <c r="L310" t="str">
        <f>_xlfn.XLOOKUP(Per_Pupil_Spending_1[[#This Row],[School Name]],Maine_Schools[School Name],Maine_Schools[Comparison School Type], "Error")</f>
        <v>Non Charter</v>
      </c>
      <c r="M310" t="str">
        <f>_xlfn.XLOOKUP(Per_Pupil_Spending_1[[#This Row],[School Name]],Maine_Schools[School Name],Maine_Schools[Comparison Grade Span], "Error")</f>
        <v>06-12</v>
      </c>
      <c r="N310">
        <f>_xlfn.XLOOKUP(Per_Pupil_Spending_1[[#This Row],[School Name]],ELA_New[School Name],ELA_New[Percentage of Students at Achievement Level],"")</f>
        <v>0.23080000000000001</v>
      </c>
      <c r="O310">
        <f>_xlfn.XLOOKUP(Per_Pupil_Spending_1[[#This Row],[School Name]],Math_New[School Name],Math_New[Percentage of Students at Achievement Level],"")</f>
        <v>0.58460000000000001</v>
      </c>
      <c r="P310">
        <f>_xlfn.XLOOKUP(Per_Pupil_Spending_1[[#This Row],[School Name]],Science_New[School Name],Science_New[Percentage of Students at Achievement Level],"")</f>
        <v>0.74070000000000003</v>
      </c>
      <c r="Q310">
        <f>IFERROR((Per_Pupil_Spending_1[[#This Row],[ELA Score]]-MIN(Per_Pupil_Spending_1[ELA Score]))/(MAX(Per_Pupil_Spending_1[ELA Score])-MIN(Per_Pupil_Spending_1[ELA Score])),-1)</f>
        <v>0.22131255735886049</v>
      </c>
      <c r="R310">
        <f>IFERROR((Per_Pupil_Spending_1[[#This Row],[Math Score]]-MIN(Per_Pupil_Spending_1[Math Score]))/(MAX(Per_Pupil_Spending_1[Math Score])-MIN(Per_Pupil_Spending_1[Math Score])),-1)</f>
        <v>0.19962699934869316</v>
      </c>
      <c r="S310">
        <f>IFERROR((Per_Pupil_Spending_1[[#This Row],[Science Score]]-MIN(Per_Pupil_Spending_1[Science Score]))/(MAX(Per_Pupil_Spending_1[Science Score])-MIN(Per_Pupil_Spending_1[Science Score])),-1)</f>
        <v>0.30019502981347806</v>
      </c>
      <c r="T310" s="63">
        <f>IFERROR(Per_Pupil_Spending_1[[#This Row],[Amount]]/(1-Per_Pupil_Spending_1[[#This Row],[Percent Below Achievement ELA]]),"")</f>
        <v>31314.950598023919</v>
      </c>
      <c r="U310" s="63">
        <f>IFERROR(Per_Pupil_Spending_1[[#This Row],[Amount]]/(1-Per_Pupil_Spending_1[[#This Row],[Percent Below Achievement Math]]),"")</f>
        <v>57986.18199325951</v>
      </c>
      <c r="V310" s="63">
        <f>IFERROR(Per_Pupil_Spending_1[[#This Row],[Amount]]/(1-Per_Pupil_Spending_1[[#This Row],[Percent Below Achievement Science]]),"")</f>
        <v>92894.176629386813</v>
      </c>
      <c r="W310" s="63" t="b">
        <f>Per_Pupil_Spending_1[[#This Row],[ELA Score Normalized]]=-1</f>
        <v>0</v>
      </c>
      <c r="X310" s="63" t="b">
        <f>Per_Pupil_Spending_1[[#This Row],[Math Score Normalized]]=-1</f>
        <v>0</v>
      </c>
      <c r="Y310" s="63" t="b">
        <f>Per_Pupil_Spending_1[[#This Row],[Science Score Normalized]]=-1</f>
        <v>0</v>
      </c>
    </row>
    <row r="311" spans="1:25" hidden="1">
      <c r="A311" t="s">
        <v>570</v>
      </c>
      <c r="B311">
        <v>726</v>
      </c>
      <c r="C311" t="s">
        <v>1015</v>
      </c>
      <c r="D311">
        <v>729</v>
      </c>
      <c r="E311" t="s">
        <v>320</v>
      </c>
      <c r="F311" t="s">
        <v>1680</v>
      </c>
      <c r="G311" t="s">
        <v>1680</v>
      </c>
      <c r="H311" t="s">
        <v>596</v>
      </c>
      <c r="I311">
        <v>24087.46</v>
      </c>
      <c r="J311">
        <v>21252.880000000001</v>
      </c>
      <c r="K311">
        <v>20134.14</v>
      </c>
      <c r="L311" t="str">
        <f>_xlfn.XLOOKUP(Per_Pupil_Spending_1[[#This Row],[School Name]],Maine_Schools[School Name],Maine_Schools[Comparison School Type], "Error")</f>
        <v>Non Charter</v>
      </c>
      <c r="M311" t="str">
        <f>_xlfn.XLOOKUP(Per_Pupil_Spending_1[[#This Row],[School Name]],Maine_Schools[School Name],Maine_Schools[Comparison Grade Span], "Error")</f>
        <v>06-12</v>
      </c>
      <c r="N311">
        <f>_xlfn.XLOOKUP(Per_Pupil_Spending_1[[#This Row],[School Name]],ELA_New[School Name],ELA_New[Percentage of Students at Achievement Level],"")</f>
        <v>0.23080000000000001</v>
      </c>
      <c r="O311">
        <f>_xlfn.XLOOKUP(Per_Pupil_Spending_1[[#This Row],[School Name]],Math_New[School Name],Math_New[Percentage of Students at Achievement Level],"")</f>
        <v>0.58460000000000001</v>
      </c>
      <c r="P311">
        <f>_xlfn.XLOOKUP(Per_Pupil_Spending_1[[#This Row],[School Name]],Science_New[School Name],Science_New[Percentage of Students at Achievement Level],"")</f>
        <v>0.74070000000000003</v>
      </c>
      <c r="Q311">
        <f>IFERROR((Per_Pupil_Spending_1[[#This Row],[ELA Score]]-MIN(Per_Pupil_Spending_1[ELA Score]))/(MAX(Per_Pupil_Spending_1[ELA Score])-MIN(Per_Pupil_Spending_1[ELA Score])),-1)</f>
        <v>0.22131255735886049</v>
      </c>
      <c r="R311">
        <f>IFERROR((Per_Pupil_Spending_1[[#This Row],[Math Score]]-MIN(Per_Pupil_Spending_1[Math Score]))/(MAX(Per_Pupil_Spending_1[Math Score])-MIN(Per_Pupil_Spending_1[Math Score])),-1)</f>
        <v>0.19962699934869316</v>
      </c>
      <c r="S311">
        <f>IFERROR((Per_Pupil_Spending_1[[#This Row],[Science Score]]-MIN(Per_Pupil_Spending_1[Science Score]))/(MAX(Per_Pupil_Spending_1[Science Score])-MIN(Per_Pupil_Spending_1[Science Score])),-1)</f>
        <v>0.30019502981347806</v>
      </c>
      <c r="T311" s="63">
        <f>IFERROR(Per_Pupil_Spending_1[[#This Row],[Amount]]/(1-Per_Pupil_Spending_1[[#This Row],[Percent Below Achievement ELA]]),"")</f>
        <v>31314.950598023919</v>
      </c>
      <c r="U311" s="63">
        <f>IFERROR(Per_Pupil_Spending_1[[#This Row],[Amount]]/(1-Per_Pupil_Spending_1[[#This Row],[Percent Below Achievement Math]]),"")</f>
        <v>57986.18199325951</v>
      </c>
      <c r="V311" s="63">
        <f>IFERROR(Per_Pupil_Spending_1[[#This Row],[Amount]]/(1-Per_Pupil_Spending_1[[#This Row],[Percent Below Achievement Science]]),"")</f>
        <v>92894.176629386813</v>
      </c>
      <c r="W311" s="63" t="b">
        <f>Per_Pupil_Spending_1[[#This Row],[ELA Score Normalized]]=-1</f>
        <v>0</v>
      </c>
      <c r="X311" s="63" t="b">
        <f>Per_Pupil_Spending_1[[#This Row],[Math Score Normalized]]=-1</f>
        <v>0</v>
      </c>
      <c r="Y311" s="63" t="b">
        <f>Per_Pupil_Spending_1[[#This Row],[Science Score Normalized]]=-1</f>
        <v>0</v>
      </c>
    </row>
    <row r="312" spans="1:25" hidden="1">
      <c r="A312" t="s">
        <v>570</v>
      </c>
      <c r="B312">
        <v>1466</v>
      </c>
      <c r="C312" t="s">
        <v>1017</v>
      </c>
      <c r="D312">
        <v>331</v>
      </c>
      <c r="E312" t="s">
        <v>93</v>
      </c>
      <c r="F312" t="s">
        <v>1680</v>
      </c>
      <c r="G312" t="s">
        <v>1680</v>
      </c>
      <c r="H312" t="s">
        <v>596</v>
      </c>
      <c r="I312">
        <v>20928.27</v>
      </c>
      <c r="J312">
        <v>20534.02</v>
      </c>
      <c r="K312">
        <v>20134.14</v>
      </c>
      <c r="L312" t="str">
        <f>_xlfn.XLOOKUP(Per_Pupil_Spending_1[[#This Row],[School Name]],Maine_Schools[School Name],Maine_Schools[Comparison School Type], "Error")</f>
        <v>Non Charter</v>
      </c>
      <c r="M312" t="str">
        <f>_xlfn.XLOOKUP(Per_Pupil_Spending_1[[#This Row],[School Name]],Maine_Schools[School Name],Maine_Schools[Comparison Grade Span], "Error")</f>
        <v>06-08</v>
      </c>
      <c r="N312">
        <f>_xlfn.XLOOKUP(Per_Pupil_Spending_1[[#This Row],[School Name]],ELA_New[School Name],ELA_New[Percentage of Students at Achievement Level],"")</f>
        <v>0.41949999999999998</v>
      </c>
      <c r="O312">
        <f>_xlfn.XLOOKUP(Per_Pupil_Spending_1[[#This Row],[School Name]],Math_New[School Name],Math_New[Percentage of Students at Achievement Level],"")</f>
        <v>0.26019999999999999</v>
      </c>
      <c r="P312">
        <f>_xlfn.XLOOKUP(Per_Pupil_Spending_1[[#This Row],[School Name]],Science_New[School Name],Science_New[Percentage of Students at Achievement Level],"")</f>
        <v>0.76090000000000002</v>
      </c>
      <c r="Q312">
        <f>IFERROR((Per_Pupil_Spending_1[[#This Row],[ELA Score]]-MIN(Per_Pupil_Spending_1[ELA Score]))/(MAX(Per_Pupil_Spending_1[ELA Score])-MIN(Per_Pupil_Spending_1[ELA Score])),-1)</f>
        <v>0.25479179082470699</v>
      </c>
      <c r="R312">
        <f>IFERROR((Per_Pupil_Spending_1[[#This Row],[Math Score]]-MIN(Per_Pupil_Spending_1[Math Score]))/(MAX(Per_Pupil_Spending_1[Math Score])-MIN(Per_Pupil_Spending_1[Math Score])),-1)</f>
        <v>9.7389865749837712E-2</v>
      </c>
      <c r="S312">
        <f>IFERROR((Per_Pupil_Spending_1[[#This Row],[Science Score]]-MIN(Per_Pupil_Spending_1[Science Score]))/(MAX(Per_Pupil_Spending_1[Science Score])-MIN(Per_Pupil_Spending_1[Science Score])),-1)</f>
        <v>0.28285819217407066</v>
      </c>
      <c r="T312" s="63">
        <f>IFERROR(Per_Pupil_Spending_1[[#This Row],[Amount]]/(1-Per_Pupil_Spending_1[[#This Row],[Percent Below Achievement ELA]]),"")</f>
        <v>36052.144702842379</v>
      </c>
      <c r="U312" s="63">
        <f>IFERROR(Per_Pupil_Spending_1[[#This Row],[Amount]]/(1-Per_Pupil_Spending_1[[#This Row],[Percent Below Achievement Math]]),"")</f>
        <v>28289.091646390916</v>
      </c>
      <c r="V312" s="63">
        <f>IFERROR(Per_Pupil_Spending_1[[#This Row],[Amount]]/(1-Per_Pupil_Spending_1[[#This Row],[Percent Below Achievement Science]]),"")</f>
        <v>87529.36010037642</v>
      </c>
      <c r="W312" s="63" t="b">
        <f>Per_Pupil_Spending_1[[#This Row],[ELA Score Normalized]]=-1</f>
        <v>0</v>
      </c>
      <c r="X312" s="63" t="b">
        <f>Per_Pupil_Spending_1[[#This Row],[Math Score Normalized]]=-1</f>
        <v>0</v>
      </c>
      <c r="Y312" s="63" t="b">
        <f>Per_Pupil_Spending_1[[#This Row],[Science Score Normalized]]=-1</f>
        <v>0</v>
      </c>
    </row>
    <row r="313" spans="1:25" hidden="1">
      <c r="A313" t="s">
        <v>570</v>
      </c>
      <c r="B313">
        <v>1466</v>
      </c>
      <c r="C313" t="s">
        <v>1017</v>
      </c>
      <c r="D313">
        <v>333</v>
      </c>
      <c r="E313" t="s">
        <v>403</v>
      </c>
      <c r="F313" t="s">
        <v>1680</v>
      </c>
      <c r="G313" t="s">
        <v>1680</v>
      </c>
      <c r="H313" t="s">
        <v>596</v>
      </c>
      <c r="I313">
        <v>21126.49</v>
      </c>
      <c r="J313">
        <v>20534.02</v>
      </c>
      <c r="K313">
        <v>20134.14</v>
      </c>
      <c r="L313" t="str">
        <f>_xlfn.XLOOKUP(Per_Pupil_Spending_1[[#This Row],[School Name]],Maine_Schools[School Name],Maine_Schools[Comparison School Type], "Error")</f>
        <v>Non Charter</v>
      </c>
      <c r="M313" t="str">
        <f>_xlfn.XLOOKUP(Per_Pupil_Spending_1[[#This Row],[School Name]],Maine_Schools[School Name],Maine_Schools[Comparison Grade Span], "Error")</f>
        <v>PK-05</v>
      </c>
      <c r="N313">
        <f>_xlfn.XLOOKUP(Per_Pupil_Spending_1[[#This Row],[School Name]],ELA_New[School Name],ELA_New[Percentage of Students at Achievement Level],"")</f>
        <v>0.41339999999999999</v>
      </c>
      <c r="O313">
        <f>_xlfn.XLOOKUP(Per_Pupil_Spending_1[[#This Row],[School Name]],Math_New[School Name],Math_New[Percentage of Students at Achievement Level],"")</f>
        <v>0.64059999999999995</v>
      </c>
      <c r="P313">
        <f>_xlfn.XLOOKUP(Per_Pupil_Spending_1[[#This Row],[School Name]],Science_New[School Name],Science_New[Percentage of Students at Achievement Level],"")</f>
        <v>0.82930000000000004</v>
      </c>
      <c r="Q313">
        <f>IFERROR((Per_Pupil_Spending_1[[#This Row],[ELA Score]]-MIN(Per_Pupil_Spending_1[ELA Score]))/(MAX(Per_Pupil_Spending_1[ELA Score])-MIN(Per_Pupil_Spending_1[ELA Score])),-1)</f>
        <v>0.25453037394474759</v>
      </c>
      <c r="R313">
        <f>IFERROR((Per_Pupil_Spending_1[[#This Row],[Math Score]]-MIN(Per_Pupil_Spending_1[Math Score]))/(MAX(Per_Pupil_Spending_1[Math Score])-MIN(Per_Pupil_Spending_1[Math Score])),-1)</f>
        <v>0.20236902542690441</v>
      </c>
      <c r="S313">
        <f>IFERROR((Per_Pupil_Spending_1[[#This Row],[Science Score]]-MIN(Per_Pupil_Spending_1[Science Score]))/(MAX(Per_Pupil_Spending_1[Science Score])-MIN(Per_Pupil_Spending_1[Science Score])),-1)</f>
        <v>0.39995288622333269</v>
      </c>
      <c r="T313" s="63">
        <f>IFERROR(Per_Pupil_Spending_1[[#This Row],[Amount]]/(1-Per_Pupil_Spending_1[[#This Row],[Percent Below Achievement ELA]]),"")</f>
        <v>36015.155131264917</v>
      </c>
      <c r="U313" s="63">
        <f>IFERROR(Per_Pupil_Spending_1[[#This Row],[Amount]]/(1-Per_Pupil_Spending_1[[#This Row],[Percent Below Achievement Math]]),"")</f>
        <v>58782.665553700608</v>
      </c>
      <c r="V313" s="63">
        <f>IFERROR(Per_Pupil_Spending_1[[#This Row],[Amount]]/(1-Per_Pupil_Spending_1[[#This Row],[Percent Below Achievement Science]]),"")</f>
        <v>123763.85471587584</v>
      </c>
      <c r="W313" s="63" t="b">
        <f>Per_Pupil_Spending_1[[#This Row],[ELA Score Normalized]]=-1</f>
        <v>0</v>
      </c>
      <c r="X313" s="63" t="b">
        <f>Per_Pupil_Spending_1[[#This Row],[Math Score Normalized]]=-1</f>
        <v>0</v>
      </c>
      <c r="Y313" s="63" t="b">
        <f>Per_Pupil_Spending_1[[#This Row],[Science Score Normalized]]=-1</f>
        <v>0</v>
      </c>
    </row>
    <row r="314" spans="1:25" hidden="1">
      <c r="A314" t="s">
        <v>570</v>
      </c>
      <c r="B314">
        <v>1466</v>
      </c>
      <c r="C314" t="s">
        <v>1017</v>
      </c>
      <c r="D314">
        <v>332</v>
      </c>
      <c r="E314" t="s">
        <v>170</v>
      </c>
      <c r="F314" t="s">
        <v>1680</v>
      </c>
      <c r="G314" t="s">
        <v>1680</v>
      </c>
      <c r="H314" t="s">
        <v>596</v>
      </c>
      <c r="I314">
        <v>18404.580000000002</v>
      </c>
      <c r="J314">
        <v>20534.02</v>
      </c>
      <c r="K314">
        <v>20134.14</v>
      </c>
      <c r="L314" t="str">
        <f>_xlfn.XLOOKUP(Per_Pupil_Spending_1[[#This Row],[School Name]],Maine_Schools[School Name],Maine_Schools[Comparison School Type], "Error")</f>
        <v>Non Charter</v>
      </c>
      <c r="M314" t="str">
        <f>_xlfn.XLOOKUP(Per_Pupil_Spending_1[[#This Row],[School Name]],Maine_Schools[School Name],Maine_Schools[Comparison Grade Span], "Error")</f>
        <v>09-12</v>
      </c>
      <c r="N314">
        <f>_xlfn.XLOOKUP(Per_Pupil_Spending_1[[#This Row],[School Name]],ELA_New[School Name],ELA_New[Percentage of Students at Achievement Level],"")</f>
        <v>0.50780000000000003</v>
      </c>
      <c r="O314">
        <f>_xlfn.XLOOKUP(Per_Pupil_Spending_1[[#This Row],[School Name]],Math_New[School Name],Math_New[Percentage of Students at Achievement Level],"")</f>
        <v>0.33850000000000002</v>
      </c>
      <c r="P314">
        <f>_xlfn.XLOOKUP(Per_Pupil_Spending_1[[#This Row],[School Name]],Science_New[School Name],Science_New[Percentage of Students at Achievement Level],"")</f>
        <v>0.69640000000000002</v>
      </c>
      <c r="Q314">
        <f>IFERROR((Per_Pupil_Spending_1[[#This Row],[ELA Score]]-MIN(Per_Pupil_Spending_1[ELA Score]))/(MAX(Per_Pupil_Spending_1[ELA Score])-MIN(Per_Pupil_Spending_1[ELA Score])),-1)</f>
        <v>0.26426437918850582</v>
      </c>
      <c r="R314">
        <f>IFERROR((Per_Pupil_Spending_1[[#This Row],[Math Score]]-MIN(Per_Pupil_Spending_1[Math Score]))/(MAX(Per_Pupil_Spending_1[Math Score])-MIN(Per_Pupil_Spending_1[Math Score])),-1)</f>
        <v>9.5783527502333432E-2</v>
      </c>
      <c r="S314">
        <f>IFERROR((Per_Pupil_Spending_1[[#This Row],[Science Score]]-MIN(Per_Pupil_Spending_1[Science Score]))/(MAX(Per_Pupil_Spending_1[Science Score])-MIN(Per_Pupil_Spending_1[Science Score])),-1)</f>
        <v>0.19590212718033662</v>
      </c>
      <c r="T314" s="63">
        <f>IFERROR(Per_Pupil_Spending_1[[#This Row],[Amount]]/(1-Per_Pupil_Spending_1[[#This Row],[Percent Below Achievement ELA]]),"")</f>
        <v>37392.482730597323</v>
      </c>
      <c r="U314" s="63">
        <f>IFERROR(Per_Pupil_Spending_1[[#This Row],[Amount]]/(1-Per_Pupil_Spending_1[[#This Row],[Percent Below Achievement Math]]),"")</f>
        <v>27822.494331065762</v>
      </c>
      <c r="V314" s="63">
        <f>IFERROR(Per_Pupil_Spending_1[[#This Row],[Amount]]/(1-Per_Pupil_Spending_1[[#This Row],[Percent Below Achievement Science]]),"")</f>
        <v>60621.146245059295</v>
      </c>
      <c r="W314" s="63" t="b">
        <f>Per_Pupil_Spending_1[[#This Row],[ELA Score Normalized]]=-1</f>
        <v>0</v>
      </c>
      <c r="X314" s="63" t="b">
        <f>Per_Pupil_Spending_1[[#This Row],[Math Score Normalized]]=-1</f>
        <v>0</v>
      </c>
      <c r="Y314" s="63" t="b">
        <f>Per_Pupil_Spending_1[[#This Row],[Science Score Normalized]]=-1</f>
        <v>0</v>
      </c>
    </row>
    <row r="315" spans="1:25" hidden="1">
      <c r="A315" t="s">
        <v>570</v>
      </c>
      <c r="B315">
        <v>743</v>
      </c>
      <c r="C315" t="s">
        <v>1021</v>
      </c>
      <c r="D315">
        <v>746</v>
      </c>
      <c r="E315" t="s">
        <v>270</v>
      </c>
      <c r="F315" t="s">
        <v>1680</v>
      </c>
      <c r="G315" t="s">
        <v>1680</v>
      </c>
      <c r="H315" t="s">
        <v>596</v>
      </c>
      <c r="I315">
        <v>20060.88</v>
      </c>
      <c r="J315">
        <v>22504.81</v>
      </c>
      <c r="K315">
        <v>20134.14</v>
      </c>
      <c r="L315" t="str">
        <f>_xlfn.XLOOKUP(Per_Pupil_Spending_1[[#This Row],[School Name]],Maine_Schools[School Name],Maine_Schools[Comparison School Type], "Error")</f>
        <v>Non Charter</v>
      </c>
      <c r="M315" t="str">
        <f>_xlfn.XLOOKUP(Per_Pupil_Spending_1[[#This Row],[School Name]],Maine_Schools[School Name],Maine_Schools[Comparison Grade Span], "Error")</f>
        <v>PK-03</v>
      </c>
      <c r="N315">
        <f>_xlfn.XLOOKUP(Per_Pupil_Spending_1[[#This Row],[School Name]],ELA_New[School Name],ELA_New[Percentage of Students at Achievement Level],"")</f>
        <v>0.2278</v>
      </c>
      <c r="O315">
        <f>_xlfn.XLOOKUP(Per_Pupil_Spending_1[[#This Row],[School Name]],Math_New[School Name],Math_New[Percentage of Students at Achievement Level],"")</f>
        <v>0.72150000000000003</v>
      </c>
      <c r="P315" t="str">
        <f>_xlfn.XLOOKUP(Per_Pupil_Spending_1[[#This Row],[School Name]],Science_New[School Name],Science_New[Percentage of Students at Achievement Level],"")</f>
        <v/>
      </c>
      <c r="Q315">
        <f>IFERROR((Per_Pupil_Spending_1[[#This Row],[ELA Score]]-MIN(Per_Pupil_Spending_1[ELA Score]))/(MAX(Per_Pupil_Spending_1[ELA Score])-MIN(Per_Pupil_Spending_1[ELA Score])),-1)</f>
        <v>0.18360077435037134</v>
      </c>
      <c r="R315">
        <f>IFERROR((Per_Pupil_Spending_1[[#This Row],[Math Score]]-MIN(Per_Pupil_Spending_1[Math Score]))/(MAX(Per_Pupil_Spending_1[Math Score])-MIN(Per_Pupil_Spending_1[Math Score])),-1)</f>
        <v>0.24798164985864191</v>
      </c>
      <c r="S315">
        <f>IFERROR((Per_Pupil_Spending_1[[#This Row],[Science Score]]-MIN(Per_Pupil_Spending_1[Science Score]))/(MAX(Per_Pupil_Spending_1[Science Score])-MIN(Per_Pupil_Spending_1[Science Score])),-1)</f>
        <v>-1</v>
      </c>
      <c r="T315" s="63">
        <f>IFERROR(Per_Pupil_Spending_1[[#This Row],[Amount]]/(1-Per_Pupil_Spending_1[[#This Row],[Percent Below Achievement ELA]]),"")</f>
        <v>25978.865578865581</v>
      </c>
      <c r="U315" s="63">
        <f>IFERROR(Per_Pupil_Spending_1[[#This Row],[Amount]]/(1-Per_Pupil_Spending_1[[#This Row],[Percent Below Achievement Math]]),"")</f>
        <v>72031.885098743282</v>
      </c>
      <c r="V315" s="63" t="str">
        <f>IFERROR(Per_Pupil_Spending_1[[#This Row],[Amount]]/(1-Per_Pupil_Spending_1[[#This Row],[Percent Below Achievement Science]]),"")</f>
        <v/>
      </c>
      <c r="W315" s="63" t="b">
        <f>Per_Pupil_Spending_1[[#This Row],[ELA Score Normalized]]=-1</f>
        <v>0</v>
      </c>
      <c r="X315" s="63" t="b">
        <f>Per_Pupil_Spending_1[[#This Row],[Math Score Normalized]]=-1</f>
        <v>0</v>
      </c>
      <c r="Y315" s="63" t="b">
        <f>Per_Pupil_Spending_1[[#This Row],[Science Score Normalized]]=-1</f>
        <v>1</v>
      </c>
    </row>
    <row r="316" spans="1:25" hidden="1">
      <c r="A316" t="s">
        <v>570</v>
      </c>
      <c r="B316">
        <v>743</v>
      </c>
      <c r="C316" t="s">
        <v>1021</v>
      </c>
      <c r="D316">
        <v>744</v>
      </c>
      <c r="E316" t="s">
        <v>348</v>
      </c>
      <c r="F316" t="s">
        <v>1680</v>
      </c>
      <c r="G316" t="s">
        <v>1680</v>
      </c>
      <c r="H316" t="s">
        <v>596</v>
      </c>
      <c r="I316">
        <v>23885.71</v>
      </c>
      <c r="J316">
        <v>22504.81</v>
      </c>
      <c r="K316">
        <v>20134.14</v>
      </c>
      <c r="L316" t="str">
        <f>_xlfn.XLOOKUP(Per_Pupil_Spending_1[[#This Row],[School Name]],Maine_Schools[School Name],Maine_Schools[Comparison School Type], "Error")</f>
        <v>Non Charter</v>
      </c>
      <c r="M316" t="str">
        <f>_xlfn.XLOOKUP(Per_Pupil_Spending_1[[#This Row],[School Name]],Maine_Schools[School Name],Maine_Schools[Comparison Grade Span], "Error")</f>
        <v>PK-03</v>
      </c>
      <c r="N316">
        <f>_xlfn.XLOOKUP(Per_Pupil_Spending_1[[#This Row],[School Name]],ELA_New[School Name],ELA_New[Percentage of Students at Achievement Level],"")</f>
        <v>0.13950000000000001</v>
      </c>
      <c r="O316">
        <f>_xlfn.XLOOKUP(Per_Pupil_Spending_1[[#This Row],[School Name]],Math_New[School Name],Math_New[Percentage of Students at Achievement Level],"")</f>
        <v>0.72089999999999999</v>
      </c>
      <c r="P316" t="str">
        <f>_xlfn.XLOOKUP(Per_Pupil_Spending_1[[#This Row],[School Name]],Science_New[School Name],Science_New[Percentage of Students at Achievement Level],"")</f>
        <v/>
      </c>
      <c r="Q316">
        <f>IFERROR((Per_Pupil_Spending_1[[#This Row],[ELA Score]]-MIN(Per_Pupil_Spending_1[ELA Score]))/(MAX(Per_Pupil_Spending_1[ELA Score])-MIN(Per_Pupil_Spending_1[ELA Score])),-1)</f>
        <v>0.19617407172958728</v>
      </c>
      <c r="R316">
        <f>IFERROR((Per_Pupil_Spending_1[[#This Row],[Math Score]]-MIN(Per_Pupil_Spending_1[Math Score]))/(MAX(Per_Pupil_Spending_1[Math Score])-MIN(Per_Pupil_Spending_1[Math Score])),-1)</f>
        <v>0.29462736605263529</v>
      </c>
      <c r="S316">
        <f>IFERROR((Per_Pupil_Spending_1[[#This Row],[Science Score]]-MIN(Per_Pupil_Spending_1[Science Score]))/(MAX(Per_Pupil_Spending_1[Science Score])-MIN(Per_Pupil_Spending_1[Science Score])),-1)</f>
        <v>-1</v>
      </c>
      <c r="T316" s="63">
        <f>IFERROR(Per_Pupil_Spending_1[[#This Row],[Amount]]/(1-Per_Pupil_Spending_1[[#This Row],[Percent Below Achievement ELA]]),"")</f>
        <v>27757.943056362579</v>
      </c>
      <c r="U316" s="63">
        <f>IFERROR(Per_Pupil_Spending_1[[#This Row],[Amount]]/(1-Per_Pupil_Spending_1[[#This Row],[Percent Below Achievement Math]]),"")</f>
        <v>85581.189537800063</v>
      </c>
      <c r="V316" s="63" t="str">
        <f>IFERROR(Per_Pupil_Spending_1[[#This Row],[Amount]]/(1-Per_Pupil_Spending_1[[#This Row],[Percent Below Achievement Science]]),"")</f>
        <v/>
      </c>
      <c r="W316" s="63" t="b">
        <f>Per_Pupil_Spending_1[[#This Row],[ELA Score Normalized]]=-1</f>
        <v>0</v>
      </c>
      <c r="X316" s="63" t="b">
        <f>Per_Pupil_Spending_1[[#This Row],[Math Score Normalized]]=-1</f>
        <v>0</v>
      </c>
      <c r="Y316" s="63" t="b">
        <f>Per_Pupil_Spending_1[[#This Row],[Science Score Normalized]]=-1</f>
        <v>1</v>
      </c>
    </row>
    <row r="317" spans="1:25" hidden="1">
      <c r="A317" t="s">
        <v>570</v>
      </c>
      <c r="B317">
        <v>743</v>
      </c>
      <c r="C317" t="s">
        <v>1021</v>
      </c>
      <c r="D317">
        <v>747</v>
      </c>
      <c r="E317" t="s">
        <v>482</v>
      </c>
      <c r="F317" t="s">
        <v>1680</v>
      </c>
      <c r="G317" t="s">
        <v>1680</v>
      </c>
      <c r="H317" t="s">
        <v>596</v>
      </c>
      <c r="I317">
        <v>22271.11</v>
      </c>
      <c r="J317">
        <v>22504.81</v>
      </c>
      <c r="K317">
        <v>20134.14</v>
      </c>
      <c r="L317" t="str">
        <f>_xlfn.XLOOKUP(Per_Pupil_Spending_1[[#This Row],[School Name]],Maine_Schools[School Name],Maine_Schools[Comparison School Type], "Error")</f>
        <v>Non Charter</v>
      </c>
      <c r="M317" t="str">
        <f>_xlfn.XLOOKUP(Per_Pupil_Spending_1[[#This Row],[School Name]],Maine_Schools[School Name],Maine_Schools[Comparison Grade Span], "Error")</f>
        <v>04-05</v>
      </c>
      <c r="N317">
        <f>_xlfn.XLOOKUP(Per_Pupil_Spending_1[[#This Row],[School Name]],ELA_New[School Name],ELA_New[Percentage of Students at Achievement Level],"")</f>
        <v>0.26440000000000002</v>
      </c>
      <c r="O317">
        <f>_xlfn.XLOOKUP(Per_Pupil_Spending_1[[#This Row],[School Name]],Math_New[School Name],Math_New[Percentage of Students at Achievement Level],"")</f>
        <v>0.57240000000000002</v>
      </c>
      <c r="P317">
        <f>_xlfn.XLOOKUP(Per_Pupil_Spending_1[[#This Row],[School Name]],Science_New[School Name],Science_New[Percentage of Students at Achievement Level],"")</f>
        <v>0.79730000000000001</v>
      </c>
      <c r="Q317">
        <f>IFERROR((Per_Pupil_Spending_1[[#This Row],[ELA Score]]-MIN(Per_Pupil_Spending_1[ELA Score]))/(MAX(Per_Pupil_Spending_1[ELA Score])-MIN(Per_Pupil_Spending_1[ELA Score])),-1)</f>
        <v>0.21397077917143373</v>
      </c>
      <c r="R317">
        <f>IFERROR((Per_Pupil_Spending_1[[#This Row],[Math Score]]-MIN(Per_Pupil_Spending_1[Math Score]))/(MAX(Per_Pupil_Spending_1[Math Score])-MIN(Per_Pupil_Spending_1[Math Score])),-1)</f>
        <v>0.17930769633544522</v>
      </c>
      <c r="S317">
        <f>IFERROR((Per_Pupil_Spending_1[[#This Row],[Science Score]]-MIN(Per_Pupil_Spending_1[Science Score]))/(MAX(Per_Pupil_Spending_1[Science Score])-MIN(Per_Pupil_Spending_1[Science Score])),-1)</f>
        <v>0.3550611228285071</v>
      </c>
      <c r="T317" s="63">
        <f>IFERROR(Per_Pupil_Spending_1[[#This Row],[Amount]]/(1-Per_Pupil_Spending_1[[#This Row],[Percent Below Achievement ELA]]),"")</f>
        <v>30276.114736269712</v>
      </c>
      <c r="U317" s="63">
        <f>IFERROR(Per_Pupil_Spending_1[[#This Row],[Amount]]/(1-Per_Pupil_Spending_1[[#This Row],[Percent Below Achievement Math]]),"")</f>
        <v>52083.980355472406</v>
      </c>
      <c r="V317" s="63">
        <f>IFERROR(Per_Pupil_Spending_1[[#This Row],[Amount]]/(1-Per_Pupil_Spending_1[[#This Row],[Percent Below Achievement Science]]),"")</f>
        <v>109872.27429699064</v>
      </c>
      <c r="W317" s="63" t="b">
        <f>Per_Pupil_Spending_1[[#This Row],[ELA Score Normalized]]=-1</f>
        <v>0</v>
      </c>
      <c r="X317" s="63" t="b">
        <f>Per_Pupil_Spending_1[[#This Row],[Math Score Normalized]]=-1</f>
        <v>0</v>
      </c>
      <c r="Y317" s="63" t="b">
        <f>Per_Pupil_Spending_1[[#This Row],[Science Score Normalized]]=-1</f>
        <v>0</v>
      </c>
    </row>
    <row r="318" spans="1:25" hidden="1">
      <c r="A318" t="s">
        <v>570</v>
      </c>
      <c r="B318">
        <v>743</v>
      </c>
      <c r="C318" t="s">
        <v>1021</v>
      </c>
      <c r="D318">
        <v>748</v>
      </c>
      <c r="E318" t="s">
        <v>483</v>
      </c>
      <c r="F318" t="s">
        <v>1680</v>
      </c>
      <c r="G318" t="s">
        <v>1680</v>
      </c>
      <c r="H318" t="s">
        <v>596</v>
      </c>
      <c r="I318">
        <v>23426.560000000001</v>
      </c>
      <c r="J318">
        <v>22504.81</v>
      </c>
      <c r="K318">
        <v>20134.14</v>
      </c>
      <c r="L318" t="str">
        <f>_xlfn.XLOOKUP(Per_Pupil_Spending_1[[#This Row],[School Name]],Maine_Schools[School Name],Maine_Schools[Comparison School Type], "Error")</f>
        <v>Non Charter</v>
      </c>
      <c r="M318" t="str">
        <f>_xlfn.XLOOKUP(Per_Pupil_Spending_1[[#This Row],[School Name]],Maine_Schools[School Name],Maine_Schools[Comparison Grade Span], "Error")</f>
        <v>09-12</v>
      </c>
      <c r="N318">
        <f>_xlfn.XLOOKUP(Per_Pupil_Spending_1[[#This Row],[School Name]],ELA_New[School Name],ELA_New[Percentage of Students at Achievement Level],"")</f>
        <v>0.19750000000000001</v>
      </c>
      <c r="O318">
        <f>_xlfn.XLOOKUP(Per_Pupil_Spending_1[[#This Row],[School Name]],Math_New[School Name],Math_New[Percentage of Students at Achievement Level],"")</f>
        <v>0.57520000000000004</v>
      </c>
      <c r="P318">
        <f>_xlfn.XLOOKUP(Per_Pupil_Spending_1[[#This Row],[School Name]],Science_New[School Name],Science_New[Percentage of Students at Achievement Level],"")</f>
        <v>0.39879999999999999</v>
      </c>
      <c r="Q318">
        <f>IFERROR((Per_Pupil_Spending_1[[#This Row],[ELA Score]]-MIN(Per_Pupil_Spending_1[ELA Score]))/(MAX(Per_Pupil_Spending_1[ELA Score])-MIN(Per_Pupil_Spending_1[ELA Score])),-1)</f>
        <v>0.20630882487324714</v>
      </c>
      <c r="R318">
        <f>IFERROR((Per_Pupil_Spending_1[[#This Row],[Math Score]]-MIN(Per_Pupil_Spending_1[Math Score]))/(MAX(Per_Pupil_Spending_1[Math Score])-MIN(Per_Pupil_Spending_1[Math Score])),-1)</f>
        <v>0.18985357398685296</v>
      </c>
      <c r="S318">
        <f>IFERROR((Per_Pupil_Spending_1[[#This Row],[Science Score]]-MIN(Per_Pupil_Spending_1[Science Score]))/(MAX(Per_Pupil_Spending_1[Science Score])-MIN(Per_Pupil_Spending_1[Science Score])),-1)</f>
        <v>0.12592285351880725</v>
      </c>
      <c r="T318" s="63">
        <f>IFERROR(Per_Pupil_Spending_1[[#This Row],[Amount]]/(1-Per_Pupil_Spending_1[[#This Row],[Percent Below Achievement ELA]]),"")</f>
        <v>29191.975077881623</v>
      </c>
      <c r="U318" s="63">
        <f>IFERROR(Per_Pupil_Spending_1[[#This Row],[Amount]]/(1-Per_Pupil_Spending_1[[#This Row],[Percent Below Achievement Math]]),"")</f>
        <v>55147.269303201516</v>
      </c>
      <c r="V318" s="63">
        <f>IFERROR(Per_Pupil_Spending_1[[#This Row],[Amount]]/(1-Per_Pupil_Spending_1[[#This Row],[Percent Below Achievement Science]]),"")</f>
        <v>38966.333998669332</v>
      </c>
      <c r="W318" s="63" t="b">
        <f>Per_Pupil_Spending_1[[#This Row],[ELA Score Normalized]]=-1</f>
        <v>0</v>
      </c>
      <c r="X318" s="63" t="b">
        <f>Per_Pupil_Spending_1[[#This Row],[Math Score Normalized]]=-1</f>
        <v>0</v>
      </c>
      <c r="Y318" s="63" t="b">
        <f>Per_Pupil_Spending_1[[#This Row],[Science Score Normalized]]=-1</f>
        <v>0</v>
      </c>
    </row>
    <row r="319" spans="1:25" hidden="1">
      <c r="A319" t="s">
        <v>570</v>
      </c>
      <c r="B319">
        <v>743</v>
      </c>
      <c r="C319" t="s">
        <v>1021</v>
      </c>
      <c r="D319">
        <v>745</v>
      </c>
      <c r="E319" t="s">
        <v>484</v>
      </c>
      <c r="F319" t="s">
        <v>1680</v>
      </c>
      <c r="G319" t="s">
        <v>1680</v>
      </c>
      <c r="H319" t="s">
        <v>596</v>
      </c>
      <c r="I319">
        <v>22447.81</v>
      </c>
      <c r="J319">
        <v>22504.81</v>
      </c>
      <c r="K319">
        <v>20134.14</v>
      </c>
      <c r="L319" t="str">
        <f>_xlfn.XLOOKUP(Per_Pupil_Spending_1[[#This Row],[School Name]],Maine_Schools[School Name],Maine_Schools[Comparison School Type], "Error")</f>
        <v>Non Charter</v>
      </c>
      <c r="M319" t="str">
        <f>_xlfn.XLOOKUP(Per_Pupil_Spending_1[[#This Row],[School Name]],Maine_Schools[School Name],Maine_Schools[Comparison Grade Span], "Error")</f>
        <v>06-08</v>
      </c>
      <c r="N319">
        <f>_xlfn.XLOOKUP(Per_Pupil_Spending_1[[#This Row],[School Name]],ELA_New[School Name],ELA_New[Percentage of Students at Achievement Level],"")</f>
        <v>0.21740000000000001</v>
      </c>
      <c r="O319">
        <f>_xlfn.XLOOKUP(Per_Pupil_Spending_1[[#This Row],[School Name]],Math_New[School Name],Math_New[Percentage of Students at Achievement Level],"")</f>
        <v>0.55649999999999999</v>
      </c>
      <c r="P319">
        <f>_xlfn.XLOOKUP(Per_Pupil_Spending_1[[#This Row],[School Name]],Science_New[School Name],Science_New[Percentage of Students at Achievement Level],"")</f>
        <v>0.4118</v>
      </c>
      <c r="Q319">
        <f>IFERROR((Per_Pupil_Spending_1[[#This Row],[ELA Score]]-MIN(Per_Pupil_Spending_1[ELA Score]))/(MAX(Per_Pupil_Spending_1[ELA Score])-MIN(Per_Pupil_Spending_1[ELA Score])),-1)</f>
        <v>0.20271620159092743</v>
      </c>
      <c r="R319">
        <f>IFERROR((Per_Pupil_Spending_1[[#This Row],[Math Score]]-MIN(Per_Pupil_Spending_1[Math Score]))/(MAX(Per_Pupil_Spending_1[Math Score])-MIN(Per_Pupil_Spending_1[Math Score])),-1)</f>
        <v>0.17425093542027623</v>
      </c>
      <c r="S319">
        <f>IFERROR((Per_Pupil_Spending_1[[#This Row],[Science Score]]-MIN(Per_Pupil_Spending_1[Science Score]))/(MAX(Per_Pupil_Spending_1[Science Score])-MIN(Per_Pupil_Spending_1[Science Score])),-1)</f>
        <v>0.12332864656551365</v>
      </c>
      <c r="T319" s="63">
        <f>IFERROR(Per_Pupil_Spending_1[[#This Row],[Amount]]/(1-Per_Pupil_Spending_1[[#This Row],[Percent Below Achievement ELA]]),"")</f>
        <v>28683.631484794278</v>
      </c>
      <c r="U319" s="63">
        <f>IFERROR(Per_Pupil_Spending_1[[#This Row],[Amount]]/(1-Per_Pupil_Spending_1[[#This Row],[Percent Below Achievement Math]]),"")</f>
        <v>50615.129650507333</v>
      </c>
      <c r="V319" s="63">
        <f>IFERROR(Per_Pupil_Spending_1[[#This Row],[Amount]]/(1-Per_Pupil_Spending_1[[#This Row],[Percent Below Achievement Science]]),"")</f>
        <v>38163.566814008838</v>
      </c>
      <c r="W319" s="63" t="b">
        <f>Per_Pupil_Spending_1[[#This Row],[ELA Score Normalized]]=-1</f>
        <v>0</v>
      </c>
      <c r="X319" s="63" t="b">
        <f>Per_Pupil_Spending_1[[#This Row],[Math Score Normalized]]=-1</f>
        <v>0</v>
      </c>
      <c r="Y319" s="63" t="b">
        <f>Per_Pupil_Spending_1[[#This Row],[Science Score Normalized]]=-1</f>
        <v>0</v>
      </c>
    </row>
    <row r="320" spans="1:25" hidden="1">
      <c r="A320" t="s">
        <v>570</v>
      </c>
      <c r="B320">
        <v>753</v>
      </c>
      <c r="C320" t="s">
        <v>1024</v>
      </c>
      <c r="D320">
        <v>754</v>
      </c>
      <c r="E320" t="s">
        <v>249</v>
      </c>
      <c r="F320" t="s">
        <v>1680</v>
      </c>
      <c r="G320" t="s">
        <v>1680</v>
      </c>
      <c r="H320" t="s">
        <v>596</v>
      </c>
      <c r="I320">
        <v>26220.58</v>
      </c>
      <c r="J320">
        <v>21222.69</v>
      </c>
      <c r="K320">
        <v>20134.14</v>
      </c>
      <c r="L320" t="str">
        <f>_xlfn.XLOOKUP(Per_Pupil_Spending_1[[#This Row],[School Name]],Maine_Schools[School Name],Maine_Schools[Comparison School Type], "Error")</f>
        <v>Non Charter</v>
      </c>
      <c r="M320" t="str">
        <f>_xlfn.XLOOKUP(Per_Pupil_Spending_1[[#This Row],[School Name]],Maine_Schools[School Name],Maine_Schools[Comparison Grade Span], "Error")</f>
        <v>03-06</v>
      </c>
      <c r="N320">
        <f>_xlfn.XLOOKUP(Per_Pupil_Spending_1[[#This Row],[School Name]],ELA_New[School Name],ELA_New[Percentage of Students at Achievement Level],"")</f>
        <v>0.31909999999999999</v>
      </c>
      <c r="O320">
        <f>_xlfn.XLOOKUP(Per_Pupil_Spending_1[[#This Row],[School Name]],Math_New[School Name],Math_New[Percentage of Students at Achievement Level],"")</f>
        <v>0.51060000000000005</v>
      </c>
      <c r="P320" t="str">
        <f>_xlfn.XLOOKUP(Per_Pupil_Spending_1[[#This Row],[School Name]],Science_New[School Name],Science_New[Percentage of Students at Achievement Level],"")</f>
        <v/>
      </c>
      <c r="Q320">
        <f>IFERROR((Per_Pupil_Spending_1[[#This Row],[ELA Score]]-MIN(Per_Pupil_Spending_1[ELA Score]))/(MAX(Per_Pupil_Spending_1[ELA Score])-MIN(Per_Pupil_Spending_1[ELA Score])),-1)</f>
        <v>0.27215310004463805</v>
      </c>
      <c r="R320">
        <f>IFERROR((Per_Pupil_Spending_1[[#This Row],[Math Score]]-MIN(Per_Pupil_Spending_1[Math Score]))/(MAX(Per_Pupil_Spending_1[Math Score])-MIN(Per_Pupil_Spending_1[Math Score])),-1)</f>
        <v>0.1844476360820318</v>
      </c>
      <c r="S320">
        <f>IFERROR((Per_Pupil_Spending_1[[#This Row],[Science Score]]-MIN(Per_Pupil_Spending_1[Science Score]))/(MAX(Per_Pupil_Spending_1[Science Score])-MIN(Per_Pupil_Spending_1[Science Score])),-1)</f>
        <v>-1</v>
      </c>
      <c r="T320" s="63">
        <f>IFERROR(Per_Pupil_Spending_1[[#This Row],[Amount]]/(1-Per_Pupil_Spending_1[[#This Row],[Percent Below Achievement ELA]]),"")</f>
        <v>38508.709061536203</v>
      </c>
      <c r="U320" s="63">
        <f>IFERROR(Per_Pupil_Spending_1[[#This Row],[Amount]]/(1-Per_Pupil_Spending_1[[#This Row],[Percent Below Achievement Math]]),"")</f>
        <v>53576.99223539028</v>
      </c>
      <c r="V320" s="63" t="str">
        <f>IFERROR(Per_Pupil_Spending_1[[#This Row],[Amount]]/(1-Per_Pupil_Spending_1[[#This Row],[Percent Below Achievement Science]]),"")</f>
        <v/>
      </c>
      <c r="W320" s="63" t="b">
        <f>Per_Pupil_Spending_1[[#This Row],[ELA Score Normalized]]=-1</f>
        <v>0</v>
      </c>
      <c r="X320" s="63" t="b">
        <f>Per_Pupil_Spending_1[[#This Row],[Math Score Normalized]]=-1</f>
        <v>0</v>
      </c>
      <c r="Y320" s="63" t="b">
        <f>Per_Pupil_Spending_1[[#This Row],[Science Score Normalized]]=-1</f>
        <v>1</v>
      </c>
    </row>
    <row r="321" spans="1:25" hidden="1">
      <c r="A321" t="s">
        <v>570</v>
      </c>
      <c r="B321">
        <v>753</v>
      </c>
      <c r="C321" t="s">
        <v>1024</v>
      </c>
      <c r="D321">
        <v>758</v>
      </c>
      <c r="E321" t="s">
        <v>323</v>
      </c>
      <c r="F321" t="s">
        <v>1680</v>
      </c>
      <c r="G321" t="s">
        <v>1680</v>
      </c>
      <c r="H321" t="s">
        <v>596</v>
      </c>
      <c r="I321">
        <v>20111.71</v>
      </c>
      <c r="J321">
        <v>21222.69</v>
      </c>
      <c r="K321">
        <v>20134.14</v>
      </c>
      <c r="L321" t="str">
        <f>_xlfn.XLOOKUP(Per_Pupil_Spending_1[[#This Row],[School Name]],Maine_Schools[School Name],Maine_Schools[Comparison School Type], "Error")</f>
        <v>Non Charter</v>
      </c>
      <c r="M321" t="str">
        <f>_xlfn.XLOOKUP(Per_Pupil_Spending_1[[#This Row],[School Name]],Maine_Schools[School Name],Maine_Schools[Comparison Grade Span], "Error")</f>
        <v>03-06</v>
      </c>
      <c r="N321">
        <f>_xlfn.XLOOKUP(Per_Pupil_Spending_1[[#This Row],[School Name]],ELA_New[School Name],ELA_New[Percentage of Students at Achievement Level],"")</f>
        <v>0.39710000000000001</v>
      </c>
      <c r="O321">
        <f>_xlfn.XLOOKUP(Per_Pupil_Spending_1[[#This Row],[School Name]],Math_New[School Name],Math_New[Percentage of Students at Achievement Level],"")</f>
        <v>0.60289999999999999</v>
      </c>
      <c r="P321" t="str">
        <f>_xlfn.XLOOKUP(Per_Pupil_Spending_1[[#This Row],[School Name]],Science_New[School Name],Science_New[Percentage of Students at Achievement Level],"")</f>
        <v/>
      </c>
      <c r="Q321">
        <f>IFERROR((Per_Pupil_Spending_1[[#This Row],[ELA Score]]-MIN(Per_Pupil_Spending_1[ELA Score]))/(MAX(Per_Pupil_Spending_1[ELA Score])-MIN(Per_Pupil_Spending_1[ELA Score])),-1)</f>
        <v>0.23575344082433142</v>
      </c>
      <c r="R321">
        <f>IFERROR((Per_Pupil_Spending_1[[#This Row],[Math Score]]-MIN(Per_Pupil_Spending_1[Math Score]))/(MAX(Per_Pupil_Spending_1[Math Score])-MIN(Per_Pupil_Spending_1[Math Score])),-1)</f>
        <v>0.17435880168140067</v>
      </c>
      <c r="S321">
        <f>IFERROR((Per_Pupil_Spending_1[[#This Row],[Science Score]]-MIN(Per_Pupil_Spending_1[Science Score]))/(MAX(Per_Pupil_Spending_1[Science Score])-MIN(Per_Pupil_Spending_1[Science Score])),-1)</f>
        <v>-1</v>
      </c>
      <c r="T321" s="63">
        <f>IFERROR(Per_Pupil_Spending_1[[#This Row],[Amount]]/(1-Per_Pupil_Spending_1[[#This Row],[Percent Below Achievement ELA]]),"")</f>
        <v>33358.284956045776</v>
      </c>
      <c r="U321" s="63">
        <f>IFERROR(Per_Pupil_Spending_1[[#This Row],[Amount]]/(1-Per_Pupil_Spending_1[[#This Row],[Percent Below Achievement Math]]),"")</f>
        <v>50646.461848400904</v>
      </c>
      <c r="V321" s="63" t="str">
        <f>IFERROR(Per_Pupil_Spending_1[[#This Row],[Amount]]/(1-Per_Pupil_Spending_1[[#This Row],[Percent Below Achievement Science]]),"")</f>
        <v/>
      </c>
      <c r="W321" s="63" t="b">
        <f>Per_Pupil_Spending_1[[#This Row],[ELA Score Normalized]]=-1</f>
        <v>0</v>
      </c>
      <c r="X321" s="63" t="b">
        <f>Per_Pupil_Spending_1[[#This Row],[Math Score Normalized]]=-1</f>
        <v>0</v>
      </c>
      <c r="Y321" s="63" t="b">
        <f>Per_Pupil_Spending_1[[#This Row],[Science Score Normalized]]=-1</f>
        <v>1</v>
      </c>
    </row>
    <row r="322" spans="1:25" hidden="1">
      <c r="A322" t="s">
        <v>570</v>
      </c>
      <c r="B322">
        <v>753</v>
      </c>
      <c r="C322" t="s">
        <v>1024</v>
      </c>
      <c r="D322">
        <v>759</v>
      </c>
      <c r="E322" t="s">
        <v>490</v>
      </c>
      <c r="F322" t="s">
        <v>1680</v>
      </c>
      <c r="G322" t="s">
        <v>1680</v>
      </c>
      <c r="H322" t="s">
        <v>596</v>
      </c>
      <c r="I322">
        <v>22213.38</v>
      </c>
      <c r="J322">
        <v>21222.69</v>
      </c>
      <c r="K322">
        <v>20134.14</v>
      </c>
      <c r="L322" t="str">
        <f>_xlfn.XLOOKUP(Per_Pupil_Spending_1[[#This Row],[School Name]],Maine_Schools[School Name],Maine_Schools[Comparison School Type], "Error")</f>
        <v>Non Charter</v>
      </c>
      <c r="M322" t="str">
        <f>_xlfn.XLOOKUP(Per_Pupil_Spending_1[[#This Row],[School Name]],Maine_Schools[School Name],Maine_Schools[Comparison Grade Span], "Error")</f>
        <v>03-06</v>
      </c>
      <c r="N322">
        <f>_xlfn.XLOOKUP(Per_Pupil_Spending_1[[#This Row],[School Name]],ELA_New[School Name],ELA_New[Percentage of Students at Achievement Level],"")</f>
        <v>0.36509999999999998</v>
      </c>
      <c r="O322">
        <f>_xlfn.XLOOKUP(Per_Pupil_Spending_1[[#This Row],[School Name]],Math_New[School Name],Math_New[Percentage of Students at Achievement Level],"")</f>
        <v>0.53129999999999999</v>
      </c>
      <c r="P322" t="str">
        <f>_xlfn.XLOOKUP(Per_Pupil_Spending_1[[#This Row],[School Name]],Science_New[School Name],Science_New[Percentage of Students at Achievement Level],"")</f>
        <v/>
      </c>
      <c r="Q322">
        <f>IFERROR((Per_Pupil_Spending_1[[#This Row],[ELA Score]]-MIN(Per_Pupil_Spending_1[ELA Score]))/(MAX(Per_Pupil_Spending_1[ELA Score])-MIN(Per_Pupil_Spending_1[ELA Score])),-1)</f>
        <v>0.24726556808819547</v>
      </c>
      <c r="R322">
        <f>IFERROR((Per_Pupil_Spending_1[[#This Row],[Math Score]]-MIN(Per_Pupil_Spending_1[Math Score]))/(MAX(Per_Pupil_Spending_1[Math Score])-MIN(Per_Pupil_Spending_1[Math Score])),-1)</f>
        <v>0.16316028568907623</v>
      </c>
      <c r="S322">
        <f>IFERROR((Per_Pupil_Spending_1[[#This Row],[Science Score]]-MIN(Per_Pupil_Spending_1[Science Score]))/(MAX(Per_Pupil_Spending_1[Science Score])-MIN(Per_Pupil_Spending_1[Science Score])),-1)</f>
        <v>-1</v>
      </c>
      <c r="T322" s="63">
        <f>IFERROR(Per_Pupil_Spending_1[[#This Row],[Amount]]/(1-Per_Pupil_Spending_1[[#This Row],[Percent Below Achievement ELA]]),"")</f>
        <v>34987.210584343993</v>
      </c>
      <c r="U322" s="63">
        <f>IFERROR(Per_Pupil_Spending_1[[#This Row],[Amount]]/(1-Per_Pupil_Spending_1[[#This Row],[Percent Below Achievement Math]]),"")</f>
        <v>47393.599317260509</v>
      </c>
      <c r="V322" s="63" t="str">
        <f>IFERROR(Per_Pupil_Spending_1[[#This Row],[Amount]]/(1-Per_Pupil_Spending_1[[#This Row],[Percent Below Achievement Science]]),"")</f>
        <v/>
      </c>
      <c r="W322" s="63" t="b">
        <f>Per_Pupil_Spending_1[[#This Row],[ELA Score Normalized]]=-1</f>
        <v>0</v>
      </c>
      <c r="X322" s="63" t="b">
        <f>Per_Pupil_Spending_1[[#This Row],[Math Score Normalized]]=-1</f>
        <v>0</v>
      </c>
      <c r="Y322" s="63" t="b">
        <f>Per_Pupil_Spending_1[[#This Row],[Science Score Normalized]]=-1</f>
        <v>1</v>
      </c>
    </row>
    <row r="323" spans="1:25" hidden="1">
      <c r="A323" t="s">
        <v>570</v>
      </c>
      <c r="B323">
        <v>753</v>
      </c>
      <c r="C323" t="s">
        <v>1024</v>
      </c>
      <c r="D323">
        <v>757</v>
      </c>
      <c r="E323" t="s">
        <v>145</v>
      </c>
      <c r="F323" t="s">
        <v>1680</v>
      </c>
      <c r="G323" t="s">
        <v>1680</v>
      </c>
      <c r="H323" t="s">
        <v>596</v>
      </c>
      <c r="I323">
        <v>19911.240000000002</v>
      </c>
      <c r="J323">
        <v>21222.69</v>
      </c>
      <c r="K323">
        <v>20134.14</v>
      </c>
      <c r="L323" t="str">
        <f>_xlfn.XLOOKUP(Per_Pupil_Spending_1[[#This Row],[School Name]],Maine_Schools[School Name],Maine_Schools[Comparison School Type], "Error")</f>
        <v>Non Charter</v>
      </c>
      <c r="M323" t="str">
        <f>_xlfn.XLOOKUP(Per_Pupil_Spending_1[[#This Row],[School Name]],Maine_Schools[School Name],Maine_Schools[Comparison Grade Span], "Error")</f>
        <v>07-12</v>
      </c>
      <c r="N323">
        <f>_xlfn.XLOOKUP(Per_Pupil_Spending_1[[#This Row],[School Name]],ELA_New[School Name],ELA_New[Percentage of Students at Achievement Level],"")</f>
        <v>0.49340000000000001</v>
      </c>
      <c r="O323">
        <f>_xlfn.XLOOKUP(Per_Pupil_Spending_1[[#This Row],[School Name]],Math_New[School Name],Math_New[Percentage of Students at Achievement Level],"")</f>
        <v>0.27629999999999999</v>
      </c>
      <c r="P323">
        <f>_xlfn.XLOOKUP(Per_Pupil_Spending_1[[#This Row],[School Name]],Science_New[School Name],Science_New[Percentage of Students at Achievement Level],"")</f>
        <v>0.69469999999999998</v>
      </c>
      <c r="Q323">
        <f>IFERROR((Per_Pupil_Spending_1[[#This Row],[ELA Score]]-MIN(Per_Pupil_Spending_1[ELA Score]))/(MAX(Per_Pupil_Spending_1[ELA Score])-MIN(Per_Pupil_Spending_1[ELA Score])),-1)</f>
        <v>0.27777134867054848</v>
      </c>
      <c r="R323">
        <f>IFERROR((Per_Pupil_Spending_1[[#This Row],[Math Score]]-MIN(Per_Pupil_Spending_1[Math Score]))/(MAX(Per_Pupil_Spending_1[Math Score])-MIN(Per_Pupil_Spending_1[Math Score])),-1)</f>
        <v>9.471843180147875E-2</v>
      </c>
      <c r="S323">
        <f>IFERROR((Per_Pupil_Spending_1[[#This Row],[Science Score]]-MIN(Per_Pupil_Spending_1[Science Score]))/(MAX(Per_Pupil_Spending_1[Science Score])-MIN(Per_Pupil_Spending_1[Science Score])),-1)</f>
        <v>0.21075918510758093</v>
      </c>
      <c r="T323" s="63">
        <f>IFERROR(Per_Pupil_Spending_1[[#This Row],[Amount]]/(1-Per_Pupil_Spending_1[[#This Row],[Percent Below Achievement ELA]]),"")</f>
        <v>39303.67153572839</v>
      </c>
      <c r="U323" s="63">
        <f>IFERROR(Per_Pupil_Spending_1[[#This Row],[Amount]]/(1-Per_Pupil_Spending_1[[#This Row],[Percent Below Achievement Math]]),"")</f>
        <v>27513.113168439962</v>
      </c>
      <c r="V323" s="63">
        <f>IFERROR(Per_Pupil_Spending_1[[#This Row],[Amount]]/(1-Per_Pupil_Spending_1[[#This Row],[Percent Below Achievement Science]]),"")</f>
        <v>65218.604651162794</v>
      </c>
      <c r="W323" s="63" t="b">
        <f>Per_Pupil_Spending_1[[#This Row],[ELA Score Normalized]]=-1</f>
        <v>0</v>
      </c>
      <c r="X323" s="63" t="b">
        <f>Per_Pupil_Spending_1[[#This Row],[Math Score Normalized]]=-1</f>
        <v>0</v>
      </c>
      <c r="Y323" s="63" t="b">
        <f>Per_Pupil_Spending_1[[#This Row],[Science Score Normalized]]=-1</f>
        <v>0</v>
      </c>
    </row>
    <row r="324" spans="1:25" hidden="1">
      <c r="A324" t="s">
        <v>570</v>
      </c>
      <c r="B324">
        <v>753</v>
      </c>
      <c r="C324" t="s">
        <v>1024</v>
      </c>
      <c r="D324">
        <v>757</v>
      </c>
      <c r="E324" t="s">
        <v>145</v>
      </c>
      <c r="F324" t="s">
        <v>1680</v>
      </c>
      <c r="G324" t="s">
        <v>1680</v>
      </c>
      <c r="H324" t="s">
        <v>596</v>
      </c>
      <c r="I324">
        <v>19911.240000000002</v>
      </c>
      <c r="J324">
        <v>21222.69</v>
      </c>
      <c r="K324">
        <v>20134.14</v>
      </c>
      <c r="L324" t="str">
        <f>_xlfn.XLOOKUP(Per_Pupil_Spending_1[[#This Row],[School Name]],Maine_Schools[School Name],Maine_Schools[Comparison School Type], "Error")</f>
        <v>Non Charter</v>
      </c>
      <c r="M324" t="str">
        <f>_xlfn.XLOOKUP(Per_Pupil_Spending_1[[#This Row],[School Name]],Maine_Schools[School Name],Maine_Schools[Comparison Grade Span], "Error")</f>
        <v>07-12</v>
      </c>
      <c r="N324">
        <f>_xlfn.XLOOKUP(Per_Pupil_Spending_1[[#This Row],[School Name]],ELA_New[School Name],ELA_New[Percentage of Students at Achievement Level],"")</f>
        <v>0.49340000000000001</v>
      </c>
      <c r="O324">
        <f>_xlfn.XLOOKUP(Per_Pupil_Spending_1[[#This Row],[School Name]],Math_New[School Name],Math_New[Percentage of Students at Achievement Level],"")</f>
        <v>0.27629999999999999</v>
      </c>
      <c r="P324">
        <f>_xlfn.XLOOKUP(Per_Pupil_Spending_1[[#This Row],[School Name]],Science_New[School Name],Science_New[Percentage of Students at Achievement Level],"")</f>
        <v>0.69469999999999998</v>
      </c>
      <c r="Q324">
        <f>IFERROR((Per_Pupil_Spending_1[[#This Row],[ELA Score]]-MIN(Per_Pupil_Spending_1[ELA Score]))/(MAX(Per_Pupil_Spending_1[ELA Score])-MIN(Per_Pupil_Spending_1[ELA Score])),-1)</f>
        <v>0.27777134867054848</v>
      </c>
      <c r="R324">
        <f>IFERROR((Per_Pupil_Spending_1[[#This Row],[Math Score]]-MIN(Per_Pupil_Spending_1[Math Score]))/(MAX(Per_Pupil_Spending_1[Math Score])-MIN(Per_Pupil_Spending_1[Math Score])),-1)</f>
        <v>9.471843180147875E-2</v>
      </c>
      <c r="S324">
        <f>IFERROR((Per_Pupil_Spending_1[[#This Row],[Science Score]]-MIN(Per_Pupil_Spending_1[Science Score]))/(MAX(Per_Pupil_Spending_1[Science Score])-MIN(Per_Pupil_Spending_1[Science Score])),-1)</f>
        <v>0.21075918510758093</v>
      </c>
      <c r="T324" s="63">
        <f>IFERROR(Per_Pupil_Spending_1[[#This Row],[Amount]]/(1-Per_Pupil_Spending_1[[#This Row],[Percent Below Achievement ELA]]),"")</f>
        <v>39303.67153572839</v>
      </c>
      <c r="U324" s="63">
        <f>IFERROR(Per_Pupil_Spending_1[[#This Row],[Amount]]/(1-Per_Pupil_Spending_1[[#This Row],[Percent Below Achievement Math]]),"")</f>
        <v>27513.113168439962</v>
      </c>
      <c r="V324" s="63">
        <f>IFERROR(Per_Pupil_Spending_1[[#This Row],[Amount]]/(1-Per_Pupil_Spending_1[[#This Row],[Percent Below Achievement Science]]),"")</f>
        <v>65218.604651162794</v>
      </c>
      <c r="W324" s="63" t="b">
        <f>Per_Pupil_Spending_1[[#This Row],[ELA Score Normalized]]=-1</f>
        <v>0</v>
      </c>
      <c r="X324" s="63" t="b">
        <f>Per_Pupil_Spending_1[[#This Row],[Math Score Normalized]]=-1</f>
        <v>0</v>
      </c>
      <c r="Y324" s="63" t="b">
        <f>Per_Pupil_Spending_1[[#This Row],[Science Score Normalized]]=-1</f>
        <v>0</v>
      </c>
    </row>
    <row r="325" spans="1:25" hidden="1">
      <c r="A325" t="s">
        <v>570</v>
      </c>
      <c r="B325">
        <v>1467</v>
      </c>
      <c r="C325" t="s">
        <v>1028</v>
      </c>
      <c r="D325">
        <v>288</v>
      </c>
      <c r="E325" t="s">
        <v>355</v>
      </c>
      <c r="F325" t="s">
        <v>1680</v>
      </c>
      <c r="G325" t="s">
        <v>1680</v>
      </c>
      <c r="H325" t="s">
        <v>596</v>
      </c>
      <c r="I325">
        <v>22841.99</v>
      </c>
      <c r="J325">
        <v>23545.21</v>
      </c>
      <c r="K325">
        <v>20134.14</v>
      </c>
      <c r="L325" t="str">
        <f>_xlfn.XLOOKUP(Per_Pupil_Spending_1[[#This Row],[School Name]],Maine_Schools[School Name],Maine_Schools[Comparison School Type], "Error")</f>
        <v>Non Charter</v>
      </c>
      <c r="M325" t="str">
        <f>_xlfn.XLOOKUP(Per_Pupil_Spending_1[[#This Row],[School Name]],Maine_Schools[School Name],Maine_Schools[Comparison Grade Span], "Error")</f>
        <v>PK-05</v>
      </c>
      <c r="N325">
        <f>_xlfn.XLOOKUP(Per_Pupil_Spending_1[[#This Row],[School Name]],ELA_New[School Name],ELA_New[Percentage of Students at Achievement Level],"")</f>
        <v>0.28000000000000003</v>
      </c>
      <c r="O325">
        <f>_xlfn.XLOOKUP(Per_Pupil_Spending_1[[#This Row],[School Name]],Math_New[School Name],Math_New[Percentage of Students at Achievement Level],"")</f>
        <v>0.70669999999999999</v>
      </c>
      <c r="P325">
        <f>_xlfn.XLOOKUP(Per_Pupil_Spending_1[[#This Row],[School Name]],Science_New[School Name],Science_New[Percentage of Students at Achievement Level],"")</f>
        <v>0.68179999999999996</v>
      </c>
      <c r="Q325">
        <f>IFERROR((Per_Pupil_Spending_1[[#This Row],[ELA Score]]-MIN(Per_Pupil_Spending_1[ELA Score]))/(MAX(Per_Pupil_Spending_1[ELA Score])-MIN(Per_Pupil_Spending_1[ELA Score])),-1)</f>
        <v>0.22421040666969433</v>
      </c>
      <c r="R325">
        <f>IFERROR((Per_Pupil_Spending_1[[#This Row],[Math Score]]-MIN(Per_Pupil_Spending_1[Math Score]))/(MAX(Per_Pupil_Spending_1[Math Score])-MIN(Per_Pupil_Spending_1[Math Score])),-1)</f>
        <v>0.26811223849092042</v>
      </c>
      <c r="S325">
        <f>IFERROR((Per_Pupil_Spending_1[[#This Row],[Science Score]]-MIN(Per_Pupil_Spending_1[Science Score]))/(MAX(Per_Pupil_Spending_1[Science Score])-MIN(Per_Pupil_Spending_1[Science Score])),-1)</f>
        <v>0.2319790521572043</v>
      </c>
      <c r="T325" s="63">
        <f>IFERROR(Per_Pupil_Spending_1[[#This Row],[Amount]]/(1-Per_Pupil_Spending_1[[#This Row],[Percent Below Achievement ELA]]),"")</f>
        <v>31724.986111111113</v>
      </c>
      <c r="U325" s="63">
        <f>IFERROR(Per_Pupil_Spending_1[[#This Row],[Amount]]/(1-Per_Pupil_Spending_1[[#This Row],[Percent Below Achievement Math]]),"")</f>
        <v>77879.270371633145</v>
      </c>
      <c r="V325" s="63">
        <f>IFERROR(Per_Pupil_Spending_1[[#This Row],[Amount]]/(1-Per_Pupil_Spending_1[[#This Row],[Percent Below Achievement Science]]),"")</f>
        <v>71785.009428032674</v>
      </c>
      <c r="W325" s="63" t="b">
        <f>Per_Pupil_Spending_1[[#This Row],[ELA Score Normalized]]=-1</f>
        <v>0</v>
      </c>
      <c r="X325" s="63" t="b">
        <f>Per_Pupil_Spending_1[[#This Row],[Math Score Normalized]]=-1</f>
        <v>0</v>
      </c>
      <c r="Y325" s="63" t="b">
        <f>Per_Pupil_Spending_1[[#This Row],[Science Score Normalized]]=-1</f>
        <v>0</v>
      </c>
    </row>
    <row r="326" spans="1:25" hidden="1">
      <c r="A326" t="s">
        <v>570</v>
      </c>
      <c r="B326">
        <v>1467</v>
      </c>
      <c r="C326" t="s">
        <v>1028</v>
      </c>
      <c r="D326">
        <v>1043</v>
      </c>
      <c r="E326" t="s">
        <v>356</v>
      </c>
      <c r="F326" t="s">
        <v>1680</v>
      </c>
      <c r="G326" t="s">
        <v>1680</v>
      </c>
      <c r="H326" t="s">
        <v>596</v>
      </c>
      <c r="I326">
        <v>22155.040000000001</v>
      </c>
      <c r="J326">
        <v>23545.21</v>
      </c>
      <c r="K326">
        <v>20134.14</v>
      </c>
      <c r="L326" t="str">
        <f>_xlfn.XLOOKUP(Per_Pupil_Spending_1[[#This Row],[School Name]],Maine_Schools[School Name],Maine_Schools[Comparison School Type], "Error")</f>
        <v>Non Charter</v>
      </c>
      <c r="M326" t="str">
        <f>_xlfn.XLOOKUP(Per_Pupil_Spending_1[[#This Row],[School Name]],Maine_Schools[School Name],Maine_Schools[Comparison Grade Span], "Error")</f>
        <v>09-12</v>
      </c>
      <c r="N326">
        <f>_xlfn.XLOOKUP(Per_Pupil_Spending_1[[#This Row],[School Name]],ELA_New[School Name],ELA_New[Percentage of Students at Achievement Level],"")</f>
        <v>0.31030000000000002</v>
      </c>
      <c r="O326">
        <f>_xlfn.XLOOKUP(Per_Pupil_Spending_1[[#This Row],[School Name]],Math_New[School Name],Math_New[Percentage of Students at Achievement Level],"")</f>
        <v>0.33329999999999999</v>
      </c>
      <c r="P326">
        <f>_xlfn.XLOOKUP(Per_Pupil_Spending_1[[#This Row],[School Name]],Science_New[School Name],Science_New[Percentage of Students at Achievement Level],"")</f>
        <v>0.58140000000000003</v>
      </c>
      <c r="Q326">
        <f>IFERROR((Per_Pupil_Spending_1[[#This Row],[ELA Score]]-MIN(Per_Pupil_Spending_1[ELA Score]))/(MAX(Per_Pupil_Spending_1[ELA Score])-MIN(Per_Pupil_Spending_1[ELA Score])),-1)</f>
        <v>0.22702131671589945</v>
      </c>
      <c r="R326">
        <f>IFERROR((Per_Pupil_Spending_1[[#This Row],[Math Score]]-MIN(Per_Pupil_Spending_1[Math Score]))/(MAX(Per_Pupil_Spending_1[Math Score])-MIN(Per_Pupil_Spending_1[Math Score])),-1)</f>
        <v>0.11440285109682381</v>
      </c>
      <c r="S326">
        <f>IFERROR((Per_Pupil_Spending_1[[#This Row],[Science Score]]-MIN(Per_Pupil_Spending_1[Science Score]))/(MAX(Per_Pupil_Spending_1[Science Score])-MIN(Per_Pupil_Spending_1[Science Score])),-1)</f>
        <v>0.17103631157105995</v>
      </c>
      <c r="T326" s="63">
        <f>IFERROR(Per_Pupil_Spending_1[[#This Row],[Amount]]/(1-Per_Pupil_Spending_1[[#This Row],[Percent Below Achievement ELA]]),"")</f>
        <v>32122.720023198493</v>
      </c>
      <c r="U326" s="63">
        <f>IFERROR(Per_Pupil_Spending_1[[#This Row],[Amount]]/(1-Per_Pupil_Spending_1[[#This Row],[Percent Below Achievement Math]]),"")</f>
        <v>33230.898455077244</v>
      </c>
      <c r="V326" s="63">
        <f>IFERROR(Per_Pupil_Spending_1[[#This Row],[Amount]]/(1-Per_Pupil_Spending_1[[#This Row],[Percent Below Achievement Science]]),"")</f>
        <v>52926.516961299574</v>
      </c>
      <c r="W326" s="63" t="b">
        <f>Per_Pupil_Spending_1[[#This Row],[ELA Score Normalized]]=-1</f>
        <v>0</v>
      </c>
      <c r="X326" s="63" t="b">
        <f>Per_Pupil_Spending_1[[#This Row],[Math Score Normalized]]=-1</f>
        <v>0</v>
      </c>
      <c r="Y326" s="63" t="b">
        <f>Per_Pupil_Spending_1[[#This Row],[Science Score Normalized]]=-1</f>
        <v>0</v>
      </c>
    </row>
    <row r="327" spans="1:25" hidden="1">
      <c r="A327" t="s">
        <v>570</v>
      </c>
      <c r="B327">
        <v>1467</v>
      </c>
      <c r="C327" t="s">
        <v>1028</v>
      </c>
      <c r="D327">
        <v>1044</v>
      </c>
      <c r="E327" t="s">
        <v>357</v>
      </c>
      <c r="F327" t="s">
        <v>1680</v>
      </c>
      <c r="G327" t="s">
        <v>1680</v>
      </c>
      <c r="H327" t="s">
        <v>596</v>
      </c>
      <c r="I327">
        <v>23801.31</v>
      </c>
      <c r="J327">
        <v>23545.21</v>
      </c>
      <c r="K327">
        <v>20134.14</v>
      </c>
      <c r="L327" t="str">
        <f>_xlfn.XLOOKUP(Per_Pupil_Spending_1[[#This Row],[School Name]],Maine_Schools[School Name],Maine_Schools[Comparison School Type], "Error")</f>
        <v>Non Charter</v>
      </c>
      <c r="M327" t="str">
        <f>_xlfn.XLOOKUP(Per_Pupil_Spending_1[[#This Row],[School Name]],Maine_Schools[School Name],Maine_Schools[Comparison Grade Span], "Error")</f>
        <v>06-08</v>
      </c>
      <c r="N327">
        <f>_xlfn.XLOOKUP(Per_Pupil_Spending_1[[#This Row],[School Name]],ELA_New[School Name],ELA_New[Percentage of Students at Achievement Level],"")</f>
        <v>0.3014</v>
      </c>
      <c r="O327">
        <f>_xlfn.XLOOKUP(Per_Pupil_Spending_1[[#This Row],[School Name]],Math_New[School Name],Math_New[Percentage of Students at Achievement Level],"")</f>
        <v>0.34589999999999999</v>
      </c>
      <c r="P327">
        <f>_xlfn.XLOOKUP(Per_Pupil_Spending_1[[#This Row],[School Name]],Science_New[School Name],Science_New[Percentage of Students at Achievement Level],"")</f>
        <v>0.55100000000000005</v>
      </c>
      <c r="Q327">
        <f>IFERROR((Per_Pupil_Spending_1[[#This Row],[ELA Score]]-MIN(Per_Pupil_Spending_1[ELA Score]))/(MAX(Per_Pupil_Spending_1[ELA Score])-MIN(Per_Pupil_Spending_1[ELA Score])),-1)</f>
        <v>0.24078343473571581</v>
      </c>
      <c r="R327">
        <f>IFERROR((Per_Pupil_Spending_1[[#This Row],[Math Score]]-MIN(Per_Pupil_Spending_1[Math Score]))/(MAX(Per_Pupil_Spending_1[Math Score])-MIN(Per_Pupil_Spending_1[Math Score])),-1)</f>
        <v>0.12527126882605172</v>
      </c>
      <c r="S327">
        <f>IFERROR((Per_Pupil_Spending_1[[#This Row],[Science Score]]-MIN(Per_Pupil_Spending_1[Science Score]))/(MAX(Per_Pupil_Spending_1[Science Score])-MIN(Per_Pupil_Spending_1[Science Score])),-1)</f>
        <v>0.17130479823782757</v>
      </c>
      <c r="T327" s="63">
        <f>IFERROR(Per_Pupil_Spending_1[[#This Row],[Amount]]/(1-Per_Pupil_Spending_1[[#This Row],[Percent Below Achievement ELA]]),"")</f>
        <v>34070.011451474376</v>
      </c>
      <c r="U327" s="63">
        <f>IFERROR(Per_Pupil_Spending_1[[#This Row],[Amount]]/(1-Per_Pupil_Spending_1[[#This Row],[Percent Below Achievement Math]]),"")</f>
        <v>36387.876471487543</v>
      </c>
      <c r="V327" s="63">
        <f>IFERROR(Per_Pupil_Spending_1[[#This Row],[Amount]]/(1-Per_Pupil_Spending_1[[#This Row],[Percent Below Achievement Science]]),"")</f>
        <v>53009.599109131414</v>
      </c>
      <c r="W327" s="63" t="b">
        <f>Per_Pupil_Spending_1[[#This Row],[ELA Score Normalized]]=-1</f>
        <v>0</v>
      </c>
      <c r="X327" s="63" t="b">
        <f>Per_Pupil_Spending_1[[#This Row],[Math Score Normalized]]=-1</f>
        <v>0</v>
      </c>
      <c r="Y327" s="63" t="b">
        <f>Per_Pupil_Spending_1[[#This Row],[Science Score Normalized]]=-1</f>
        <v>0</v>
      </c>
    </row>
    <row r="328" spans="1:25" hidden="1">
      <c r="A328" t="s">
        <v>570</v>
      </c>
      <c r="B328">
        <v>1467</v>
      </c>
      <c r="C328" t="s">
        <v>1028</v>
      </c>
      <c r="D328">
        <v>314</v>
      </c>
      <c r="E328" t="s">
        <v>498</v>
      </c>
      <c r="F328" t="s">
        <v>1680</v>
      </c>
      <c r="G328" t="s">
        <v>1680</v>
      </c>
      <c r="H328" t="s">
        <v>596</v>
      </c>
      <c r="I328">
        <v>28668.48</v>
      </c>
      <c r="J328">
        <v>23545.21</v>
      </c>
      <c r="K328">
        <v>20134.14</v>
      </c>
      <c r="L328" t="str">
        <f>_xlfn.XLOOKUP(Per_Pupil_Spending_1[[#This Row],[School Name]],Maine_Schools[School Name],Maine_Schools[Comparison School Type], "Error")</f>
        <v>Non Charter</v>
      </c>
      <c r="M328" t="str">
        <f>_xlfn.XLOOKUP(Per_Pupil_Spending_1[[#This Row],[School Name]],Maine_Schools[School Name],Maine_Schools[Comparison Grade Span], "Error")</f>
        <v>PK-05</v>
      </c>
      <c r="N328">
        <f>_xlfn.XLOOKUP(Per_Pupil_Spending_1[[#This Row],[School Name]],ELA_New[School Name],ELA_New[Percentage of Students at Achievement Level],"")</f>
        <v>0.35289999999999999</v>
      </c>
      <c r="O328">
        <f>_xlfn.XLOOKUP(Per_Pupil_Spending_1[[#This Row],[School Name]],Math_New[School Name],Math_New[Percentage of Students at Achievement Level],"")</f>
        <v>0.61760000000000004</v>
      </c>
      <c r="P328" t="str">
        <f>_xlfn.XLOOKUP(Per_Pupil_Spending_1[[#This Row],[School Name]],Science_New[School Name],Science_New[Percentage of Students at Achievement Level],"")</f>
        <v/>
      </c>
      <c r="Q328">
        <f>IFERROR((Per_Pupil_Spending_1[[#This Row],[ELA Score]]-MIN(Per_Pupil_Spending_1[ELA Score]))/(MAX(Per_Pupil_Spending_1[ELA Score])-MIN(Per_Pupil_Spending_1[ELA Score])),-1)</f>
        <v>0.31310326271908268</v>
      </c>
      <c r="R328">
        <f>IFERROR((Per_Pupil_Spending_1[[#This Row],[Math Score]]-MIN(Per_Pupil_Spending_1[Math Score]))/(MAX(Per_Pupil_Spending_1[Math Score])-MIN(Per_Pupil_Spending_1[Math Score])),-1)</f>
        <v>0.25809616306741628</v>
      </c>
      <c r="S328">
        <f>IFERROR((Per_Pupil_Spending_1[[#This Row],[Science Score]]-MIN(Per_Pupil_Spending_1[Science Score]))/(MAX(Per_Pupil_Spending_1[Science Score])-MIN(Per_Pupil_Spending_1[Science Score])),-1)</f>
        <v>-1</v>
      </c>
      <c r="T328" s="63">
        <f>IFERROR(Per_Pupil_Spending_1[[#This Row],[Amount]]/(1-Per_Pupil_Spending_1[[#This Row],[Percent Below Achievement ELA]]),"")</f>
        <v>44303.013444598975</v>
      </c>
      <c r="U328" s="63">
        <f>IFERROR(Per_Pupil_Spending_1[[#This Row],[Amount]]/(1-Per_Pupil_Spending_1[[#This Row],[Percent Below Achievement Math]]),"")</f>
        <v>74969.874476987461</v>
      </c>
      <c r="V328" s="63" t="str">
        <f>IFERROR(Per_Pupil_Spending_1[[#This Row],[Amount]]/(1-Per_Pupil_Spending_1[[#This Row],[Percent Below Achievement Science]]),"")</f>
        <v/>
      </c>
      <c r="W328" s="63" t="b">
        <f>Per_Pupil_Spending_1[[#This Row],[ELA Score Normalized]]=-1</f>
        <v>0</v>
      </c>
      <c r="X328" s="63" t="b">
        <f>Per_Pupil_Spending_1[[#This Row],[Math Score Normalized]]=-1</f>
        <v>0</v>
      </c>
      <c r="Y328" s="63" t="b">
        <f>Per_Pupil_Spending_1[[#This Row],[Science Score Normalized]]=-1</f>
        <v>1</v>
      </c>
    </row>
    <row r="329" spans="1:25" hidden="1">
      <c r="A329" t="s">
        <v>570</v>
      </c>
      <c r="B329">
        <v>1467</v>
      </c>
      <c r="C329" t="s">
        <v>1028</v>
      </c>
      <c r="D329">
        <v>398</v>
      </c>
      <c r="E329" t="s">
        <v>430</v>
      </c>
      <c r="F329" t="s">
        <v>1680</v>
      </c>
      <c r="G329" t="s">
        <v>1680</v>
      </c>
      <c r="H329" t="s">
        <v>596</v>
      </c>
      <c r="I329">
        <v>21993.66</v>
      </c>
      <c r="J329">
        <v>23545.21</v>
      </c>
      <c r="K329">
        <v>20134.14</v>
      </c>
      <c r="L329" t="str">
        <f>_xlfn.XLOOKUP(Per_Pupil_Spending_1[[#This Row],[School Name]],Maine_Schools[School Name],Maine_Schools[Comparison School Type], "Error")</f>
        <v>Non Charter</v>
      </c>
      <c r="M329" t="str">
        <f>_xlfn.XLOOKUP(Per_Pupil_Spending_1[[#This Row],[School Name]],Maine_Schools[School Name],Maine_Schools[Comparison Grade Span], "Error")</f>
        <v>PK-05</v>
      </c>
      <c r="N329">
        <f>_xlfn.XLOOKUP(Per_Pupil_Spending_1[[#This Row],[School Name]],ELA_New[School Name],ELA_New[Percentage of Students at Achievement Level],"")</f>
        <v>0.42159999999999997</v>
      </c>
      <c r="O329">
        <f>_xlfn.XLOOKUP(Per_Pupil_Spending_1[[#This Row],[School Name]],Math_New[School Name],Math_New[Percentage of Students at Achievement Level],"")</f>
        <v>0.59799999999999998</v>
      </c>
      <c r="P329">
        <f>_xlfn.XLOOKUP(Per_Pupil_Spending_1[[#This Row],[School Name]],Science_New[School Name],Science_New[Percentage of Students at Achievement Level],"")</f>
        <v>0.78949999999999998</v>
      </c>
      <c r="Q329">
        <f>IFERROR((Per_Pupil_Spending_1[[#This Row],[ELA Score]]-MIN(Per_Pupil_Spending_1[ELA Score]))/(MAX(Per_Pupil_Spending_1[ELA Score])-MIN(Per_Pupil_Spending_1[ELA Score])),-1)</f>
        <v>0.26873457670732243</v>
      </c>
      <c r="R329">
        <f>IFERROR((Per_Pupil_Spending_1[[#This Row],[Math Score]]-MIN(Per_Pupil_Spending_1[Math Score]))/(MAX(Per_Pupil_Spending_1[Math Score])-MIN(Per_Pupil_Spending_1[Math Score])),-1)</f>
        <v>0.18835025758265467</v>
      </c>
      <c r="S329">
        <f>IFERROR((Per_Pupil_Spending_1[[#This Row],[Science Score]]-MIN(Per_Pupil_Spending_1[Science Score]))/(MAX(Per_Pupil_Spending_1[Science Score])-MIN(Per_Pupil_Spending_1[Science Score])),-1)</f>
        <v>0.33764507139057609</v>
      </c>
      <c r="T329" s="63">
        <f>IFERROR(Per_Pupil_Spending_1[[#This Row],[Amount]]/(1-Per_Pupil_Spending_1[[#This Row],[Percent Below Achievement ELA]]),"")</f>
        <v>38025</v>
      </c>
      <c r="U329" s="63">
        <f>IFERROR(Per_Pupil_Spending_1[[#This Row],[Amount]]/(1-Per_Pupil_Spending_1[[#This Row],[Percent Below Achievement Math]]),"")</f>
        <v>54710.59701492537</v>
      </c>
      <c r="V329" s="63">
        <f>IFERROR(Per_Pupil_Spending_1[[#This Row],[Amount]]/(1-Per_Pupil_Spending_1[[#This Row],[Percent Below Achievement Science]]),"")</f>
        <v>104482.94536817101</v>
      </c>
      <c r="W329" s="63" t="b">
        <f>Per_Pupil_Spending_1[[#This Row],[ELA Score Normalized]]=-1</f>
        <v>0</v>
      </c>
      <c r="X329" s="63" t="b">
        <f>Per_Pupil_Spending_1[[#This Row],[Math Score Normalized]]=-1</f>
        <v>0</v>
      </c>
      <c r="Y329" s="63" t="b">
        <f>Per_Pupil_Spending_1[[#This Row],[Science Score Normalized]]=-1</f>
        <v>0</v>
      </c>
    </row>
    <row r="330" spans="1:25" hidden="1">
      <c r="A330" t="s">
        <v>570</v>
      </c>
      <c r="B330">
        <v>1467</v>
      </c>
      <c r="C330" t="s">
        <v>1028</v>
      </c>
      <c r="D330">
        <v>487</v>
      </c>
      <c r="E330" t="s">
        <v>553</v>
      </c>
      <c r="F330" t="s">
        <v>1680</v>
      </c>
      <c r="G330" t="s">
        <v>1680</v>
      </c>
      <c r="H330" t="s">
        <v>596</v>
      </c>
      <c r="I330">
        <v>31209.47</v>
      </c>
      <c r="J330">
        <v>23545.21</v>
      </c>
      <c r="K330">
        <v>20134.14</v>
      </c>
      <c r="L330" t="str">
        <f>_xlfn.XLOOKUP(Per_Pupil_Spending_1[[#This Row],[School Name]],Maine_Schools[School Name],Maine_Schools[Comparison School Type], "Error")</f>
        <v>Non Charter</v>
      </c>
      <c r="M330" t="str">
        <f>_xlfn.XLOOKUP(Per_Pupil_Spending_1[[#This Row],[School Name]],Maine_Schools[School Name],Maine_Schools[Comparison Grade Span], "Error")</f>
        <v>KG-05</v>
      </c>
      <c r="N330">
        <f>_xlfn.XLOOKUP(Per_Pupil_Spending_1[[#This Row],[School Name]],ELA_New[School Name],ELA_New[Percentage of Students at Achievement Level],"")</f>
        <v>0.42859999999999998</v>
      </c>
      <c r="O330">
        <f>_xlfn.XLOOKUP(Per_Pupil_Spending_1[[#This Row],[School Name]],Math_New[School Name],Math_New[Percentage of Students at Achievement Level],"")</f>
        <v>0.7429</v>
      </c>
      <c r="P330" t="str">
        <f>_xlfn.XLOOKUP(Per_Pupil_Spending_1[[#This Row],[School Name]],Science_New[School Name],Science_New[Percentage of Students at Achievement Level],"")</f>
        <v/>
      </c>
      <c r="Q330">
        <f>IFERROR((Per_Pupil_Spending_1[[#This Row],[ELA Score]]-MIN(Per_Pupil_Spending_1[ELA Score]))/(MAX(Per_Pupil_Spending_1[ELA Score])-MIN(Per_Pupil_Spending_1[ELA Score])),-1)</f>
        <v>0.38601171326133132</v>
      </c>
      <c r="R330">
        <f>IFERROR((Per_Pupil_Spending_1[[#This Row],[Math Score]]-MIN(Per_Pupil_Spending_1[Math Score]))/(MAX(Per_Pupil_Spending_1[Math Score])-MIN(Per_Pupil_Spending_1[Math Score])),-1)</f>
        <v>0.41790645702236956</v>
      </c>
      <c r="S330">
        <f>IFERROR((Per_Pupil_Spending_1[[#This Row],[Science Score]]-MIN(Per_Pupil_Spending_1[Science Score]))/(MAX(Per_Pupil_Spending_1[Science Score])-MIN(Per_Pupil_Spending_1[Science Score])),-1)</f>
        <v>-1</v>
      </c>
      <c r="T330" s="63">
        <f>IFERROR(Per_Pupil_Spending_1[[#This Row],[Amount]]/(1-Per_Pupil_Spending_1[[#This Row],[Percent Below Achievement ELA]]),"")</f>
        <v>54619.30346517326</v>
      </c>
      <c r="U330" s="63">
        <f>IFERROR(Per_Pupil_Spending_1[[#This Row],[Amount]]/(1-Per_Pupil_Spending_1[[#This Row],[Percent Below Achievement Math]]),"")</f>
        <v>121390.39284325165</v>
      </c>
      <c r="V330" s="63" t="str">
        <f>IFERROR(Per_Pupil_Spending_1[[#This Row],[Amount]]/(1-Per_Pupil_Spending_1[[#This Row],[Percent Below Achievement Science]]),"")</f>
        <v/>
      </c>
      <c r="W330" s="63" t="b">
        <f>Per_Pupil_Spending_1[[#This Row],[ELA Score Normalized]]=-1</f>
        <v>0</v>
      </c>
      <c r="X330" s="63" t="b">
        <f>Per_Pupil_Spending_1[[#This Row],[Math Score Normalized]]=-1</f>
        <v>0</v>
      </c>
      <c r="Y330" s="63" t="b">
        <f>Per_Pupil_Spending_1[[#This Row],[Science Score Normalized]]=-1</f>
        <v>1</v>
      </c>
    </row>
    <row r="331" spans="1:25" hidden="1">
      <c r="A331" t="s">
        <v>570</v>
      </c>
      <c r="B331">
        <v>1468</v>
      </c>
      <c r="C331" t="s">
        <v>1033</v>
      </c>
      <c r="D331">
        <v>2085</v>
      </c>
      <c r="E331" t="s">
        <v>189</v>
      </c>
      <c r="F331" t="s">
        <v>1680</v>
      </c>
      <c r="G331" t="s">
        <v>1680</v>
      </c>
      <c r="H331" t="s">
        <v>596</v>
      </c>
      <c r="I331">
        <v>17764.25</v>
      </c>
      <c r="J331">
        <v>17924.849999999999</v>
      </c>
      <c r="K331">
        <v>20134.14</v>
      </c>
      <c r="L331" t="str">
        <f>_xlfn.XLOOKUP(Per_Pupil_Spending_1[[#This Row],[School Name]],Maine_Schools[School Name],Maine_Schools[Comparison School Type], "Error")</f>
        <v>Non Charter</v>
      </c>
      <c r="M331" t="str">
        <f>_xlfn.XLOOKUP(Per_Pupil_Spending_1[[#This Row],[School Name]],Maine_Schools[School Name],Maine_Schools[Comparison Grade Span], "Error")</f>
        <v>03-08</v>
      </c>
      <c r="N331">
        <f>_xlfn.XLOOKUP(Per_Pupil_Spending_1[[#This Row],[School Name]],ELA_New[School Name],ELA_New[Percentage of Students at Achievement Level],"")</f>
        <v>0.38229999999999997</v>
      </c>
      <c r="O331">
        <f>_xlfn.XLOOKUP(Per_Pupil_Spending_1[[#This Row],[School Name]],Math_New[School Name],Math_New[Percentage of Students at Achievement Level],"")</f>
        <v>0.40560000000000002</v>
      </c>
      <c r="P331">
        <f>_xlfn.XLOOKUP(Per_Pupil_Spending_1[[#This Row],[School Name]],Science_New[School Name],Science_New[Percentage of Students at Achievement Level],"")</f>
        <v>0.75629999999999997</v>
      </c>
      <c r="Q331">
        <f>IFERROR((Per_Pupil_Spending_1[[#This Row],[ELA Score]]-MIN(Per_Pupil_Spending_1[ELA Score]))/(MAX(Per_Pupil_Spending_1[ELA Score])-MIN(Per_Pupil_Spending_1[ELA Score])),-1)</f>
        <v>0.20324674583984817</v>
      </c>
      <c r="R331">
        <f>IFERROR((Per_Pupil_Spending_1[[#This Row],[Math Score]]-MIN(Per_Pupil_Spending_1[Math Score]))/(MAX(Per_Pupil_Spending_1[Math Score])-MIN(Per_Pupil_Spending_1[Math Score])),-1)</f>
        <v>0.10288755343548621</v>
      </c>
      <c r="S331">
        <f>IFERROR((Per_Pupil_Spending_1[[#This Row],[Science Score]]-MIN(Per_Pupil_Spending_1[Science Score]))/(MAX(Per_Pupil_Spending_1[Science Score])-MIN(Per_Pupil_Spending_1[Science Score])),-1)</f>
        <v>0.23556260866700032</v>
      </c>
      <c r="T331" s="63">
        <f>IFERROR(Per_Pupil_Spending_1[[#This Row],[Amount]]/(1-Per_Pupil_Spending_1[[#This Row],[Percent Below Achievement ELA]]),"")</f>
        <v>28758.701635097943</v>
      </c>
      <c r="U331" s="63">
        <f>IFERROR(Per_Pupil_Spending_1[[#This Row],[Amount]]/(1-Per_Pupil_Spending_1[[#This Row],[Percent Below Achievement Math]]),"")</f>
        <v>29886.01951547779</v>
      </c>
      <c r="V331" s="63">
        <f>IFERROR(Per_Pupil_Spending_1[[#This Row],[Amount]]/(1-Per_Pupil_Spending_1[[#This Row],[Percent Below Achievement Science]]),"")</f>
        <v>72893.926959376273</v>
      </c>
      <c r="W331" s="63" t="b">
        <f>Per_Pupil_Spending_1[[#This Row],[ELA Score Normalized]]=-1</f>
        <v>0</v>
      </c>
      <c r="X331" s="63" t="b">
        <f>Per_Pupil_Spending_1[[#This Row],[Math Score Normalized]]=-1</f>
        <v>0</v>
      </c>
      <c r="Y331" s="63" t="b">
        <f>Per_Pupil_Spending_1[[#This Row],[Science Score Normalized]]=-1</f>
        <v>0</v>
      </c>
    </row>
    <row r="332" spans="1:25" hidden="1">
      <c r="A332" t="s">
        <v>570</v>
      </c>
      <c r="B332">
        <v>1468</v>
      </c>
      <c r="C332" t="s">
        <v>1033</v>
      </c>
      <c r="D332">
        <v>1971</v>
      </c>
      <c r="E332" t="s">
        <v>18</v>
      </c>
      <c r="F332" t="s">
        <v>1680</v>
      </c>
      <c r="G332" t="s">
        <v>1680</v>
      </c>
      <c r="H332" t="s">
        <v>596</v>
      </c>
      <c r="I332">
        <v>19258.2</v>
      </c>
      <c r="J332">
        <v>17924.849999999999</v>
      </c>
      <c r="K332">
        <v>20134.14</v>
      </c>
      <c r="L332" t="str">
        <f>_xlfn.XLOOKUP(Per_Pupil_Spending_1[[#This Row],[School Name]],Maine_Schools[School Name],Maine_Schools[Comparison School Type], "Error")</f>
        <v>Non Charter</v>
      </c>
      <c r="M332" t="str">
        <f>_xlfn.XLOOKUP(Per_Pupil_Spending_1[[#This Row],[School Name]],Maine_Schools[School Name],Maine_Schools[Comparison Grade Span], "Error")</f>
        <v>09-12</v>
      </c>
      <c r="N332">
        <f>_xlfn.XLOOKUP(Per_Pupil_Spending_1[[#This Row],[School Name]],ELA_New[School Name],ELA_New[Percentage of Students at Achievement Level],"")</f>
        <v>0.41510000000000002</v>
      </c>
      <c r="O332">
        <f>_xlfn.XLOOKUP(Per_Pupil_Spending_1[[#This Row],[School Name]],Math_New[School Name],Math_New[Percentage of Students at Achievement Level],"")</f>
        <v>0.34289999999999998</v>
      </c>
      <c r="P332">
        <f>_xlfn.XLOOKUP(Per_Pupil_Spending_1[[#This Row],[School Name]],Science_New[School Name],Science_New[Percentage of Students at Achievement Level],"")</f>
        <v>0.6381</v>
      </c>
      <c r="Q332">
        <f>IFERROR((Per_Pupil_Spending_1[[#This Row],[ELA Score]]-MIN(Per_Pupil_Spending_1[ELA Score]))/(MAX(Per_Pupil_Spending_1[ELA Score])-MIN(Per_Pupil_Spending_1[ELA Score])),-1)</f>
        <v>0.23269572090442955</v>
      </c>
      <c r="R332">
        <f>IFERROR((Per_Pupil_Spending_1[[#This Row],[Math Score]]-MIN(Per_Pupil_Spending_1[Math Score]))/(MAX(Per_Pupil_Spending_1[Math Score])-MIN(Per_Pupil_Spending_1[Math Score])),-1)</f>
        <v>0.10089717111826814</v>
      </c>
      <c r="S332">
        <f>IFERROR((Per_Pupil_Spending_1[[#This Row],[Science Score]]-MIN(Per_Pupil_Spending_1[Science Score]))/(MAX(Per_Pupil_Spending_1[Science Score])-MIN(Per_Pupil_Spending_1[Science Score])),-1)</f>
        <v>0.17196581304958097</v>
      </c>
      <c r="T332" s="63">
        <f>IFERROR(Per_Pupil_Spending_1[[#This Row],[Amount]]/(1-Per_Pupil_Spending_1[[#This Row],[Percent Below Achievement ELA]]),"")</f>
        <v>32925.628312532062</v>
      </c>
      <c r="U332" s="63">
        <f>IFERROR(Per_Pupil_Spending_1[[#This Row],[Amount]]/(1-Per_Pupil_Spending_1[[#This Row],[Percent Below Achievement Math]]),"")</f>
        <v>29307.867904428549</v>
      </c>
      <c r="V332" s="63">
        <f>IFERROR(Per_Pupil_Spending_1[[#This Row],[Amount]]/(1-Per_Pupil_Spending_1[[#This Row],[Percent Below Achievement Science]]),"")</f>
        <v>53214.147554573086</v>
      </c>
      <c r="W332" s="63" t="b">
        <f>Per_Pupil_Spending_1[[#This Row],[ELA Score Normalized]]=-1</f>
        <v>0</v>
      </c>
      <c r="X332" s="63" t="b">
        <f>Per_Pupil_Spending_1[[#This Row],[Math Score Normalized]]=-1</f>
        <v>0</v>
      </c>
      <c r="Y332" s="63" t="b">
        <f>Per_Pupil_Spending_1[[#This Row],[Science Score Normalized]]=-1</f>
        <v>0</v>
      </c>
    </row>
    <row r="333" spans="1:25" hidden="1">
      <c r="A333" t="s">
        <v>570</v>
      </c>
      <c r="B333">
        <v>765</v>
      </c>
      <c r="C333" t="s">
        <v>1035</v>
      </c>
      <c r="D333">
        <v>766</v>
      </c>
      <c r="E333" t="s">
        <v>310</v>
      </c>
      <c r="F333" t="s">
        <v>1680</v>
      </c>
      <c r="G333" t="s">
        <v>1680</v>
      </c>
      <c r="H333" t="s">
        <v>596</v>
      </c>
      <c r="I333">
        <v>29611.279999999999</v>
      </c>
      <c r="J333">
        <v>23848.46</v>
      </c>
      <c r="K333">
        <v>20134.14</v>
      </c>
      <c r="L333" t="str">
        <f>_xlfn.XLOOKUP(Per_Pupil_Spending_1[[#This Row],[School Name]],Maine_Schools[School Name],Maine_Schools[Comparison School Type], "Error")</f>
        <v>Non Charter</v>
      </c>
      <c r="M333" t="str">
        <f>_xlfn.XLOOKUP(Per_Pupil_Spending_1[[#This Row],[School Name]],Maine_Schools[School Name],Maine_Schools[Comparison Grade Span], "Error")</f>
        <v>03-06</v>
      </c>
      <c r="N333">
        <f>_xlfn.XLOOKUP(Per_Pupil_Spending_1[[#This Row],[School Name]],ELA_New[School Name],ELA_New[Percentage of Students at Achievement Level],"")</f>
        <v>0.15379999999999999</v>
      </c>
      <c r="O333">
        <f>_xlfn.XLOOKUP(Per_Pupil_Spending_1[[#This Row],[School Name]],Math_New[School Name],Math_New[Percentage of Students at Achievement Level],"")</f>
        <v>0.63890000000000002</v>
      </c>
      <c r="P333" t="str">
        <f>_xlfn.XLOOKUP(Per_Pupil_Spending_1[[#This Row],[School Name]],Science_New[School Name],Science_New[Percentage of Students at Achievement Level],"")</f>
        <v/>
      </c>
      <c r="Q333">
        <f>IFERROR((Per_Pupil_Spending_1[[#This Row],[ELA Score]]-MIN(Per_Pupil_Spending_1[ELA Score]))/(MAX(Per_Pupil_Spending_1[ELA Score])-MIN(Per_Pupil_Spending_1[ELA Score])),-1)</f>
        <v>0.24730818246159381</v>
      </c>
      <c r="R333">
        <f>IFERROR((Per_Pupil_Spending_1[[#This Row],[Math Score]]-MIN(Per_Pupil_Spending_1[Math Score]))/(MAX(Per_Pupil_Spending_1[Math Score])-MIN(Per_Pupil_Spending_1[Math Score])),-1)</f>
        <v>0.28230882669864343</v>
      </c>
      <c r="S333">
        <f>IFERROR((Per_Pupil_Spending_1[[#This Row],[Science Score]]-MIN(Per_Pupil_Spending_1[Science Score]))/(MAX(Per_Pupil_Spending_1[Science Score])-MIN(Per_Pupil_Spending_1[Science Score])),-1)</f>
        <v>-1</v>
      </c>
      <c r="T333" s="63">
        <f>IFERROR(Per_Pupil_Spending_1[[#This Row],[Amount]]/(1-Per_Pupil_Spending_1[[#This Row],[Percent Below Achievement ELA]]),"")</f>
        <v>34993.240368707156</v>
      </c>
      <c r="U333" s="63">
        <f>IFERROR(Per_Pupil_Spending_1[[#This Row],[Amount]]/(1-Per_Pupil_Spending_1[[#This Row],[Percent Below Achievement Math]]),"")</f>
        <v>82002.990861257276</v>
      </c>
      <c r="V333" s="63" t="str">
        <f>IFERROR(Per_Pupil_Spending_1[[#This Row],[Amount]]/(1-Per_Pupil_Spending_1[[#This Row],[Percent Below Achievement Science]]),"")</f>
        <v/>
      </c>
      <c r="W333" s="63" t="b">
        <f>Per_Pupil_Spending_1[[#This Row],[ELA Score Normalized]]=-1</f>
        <v>0</v>
      </c>
      <c r="X333" s="63" t="b">
        <f>Per_Pupil_Spending_1[[#This Row],[Math Score Normalized]]=-1</f>
        <v>0</v>
      </c>
      <c r="Y333" s="63" t="b">
        <f>Per_Pupil_Spending_1[[#This Row],[Science Score Normalized]]=-1</f>
        <v>1</v>
      </c>
    </row>
    <row r="334" spans="1:25" hidden="1">
      <c r="A334" t="s">
        <v>570</v>
      </c>
      <c r="B334">
        <v>765</v>
      </c>
      <c r="C334" t="s">
        <v>1035</v>
      </c>
      <c r="D334">
        <v>773</v>
      </c>
      <c r="E334" t="s">
        <v>117</v>
      </c>
      <c r="F334" t="s">
        <v>1680</v>
      </c>
      <c r="G334" t="s">
        <v>1680</v>
      </c>
      <c r="H334" t="s">
        <v>596</v>
      </c>
      <c r="I334">
        <v>24930.43</v>
      </c>
      <c r="J334">
        <v>23848.46</v>
      </c>
      <c r="K334">
        <v>20134.14</v>
      </c>
      <c r="L334" t="str">
        <f>_xlfn.XLOOKUP(Per_Pupil_Spending_1[[#This Row],[School Name]],Maine_Schools[School Name],Maine_Schools[Comparison School Type], "Error")</f>
        <v>Non Charter</v>
      </c>
      <c r="M334" t="str">
        <f>_xlfn.XLOOKUP(Per_Pupil_Spending_1[[#This Row],[School Name]],Maine_Schools[School Name],Maine_Schools[Comparison Grade Span], "Error")</f>
        <v>07-08</v>
      </c>
      <c r="N334">
        <f>_xlfn.XLOOKUP(Per_Pupil_Spending_1[[#This Row],[School Name]],ELA_New[School Name],ELA_New[Percentage of Students at Achievement Level],"")</f>
        <v>0.4476</v>
      </c>
      <c r="O334">
        <f>_xlfn.XLOOKUP(Per_Pupil_Spending_1[[#This Row],[School Name]],Math_New[School Name],Math_New[Percentage of Students at Achievement Level],"")</f>
        <v>0.37340000000000001</v>
      </c>
      <c r="P334">
        <f>_xlfn.XLOOKUP(Per_Pupil_Spending_1[[#This Row],[School Name]],Science_New[School Name],Science_New[Percentage of Students at Achievement Level],"")</f>
        <v>0.69420000000000004</v>
      </c>
      <c r="Q334">
        <f>IFERROR((Per_Pupil_Spending_1[[#This Row],[ELA Score]]-MIN(Per_Pupil_Spending_1[ELA Score]))/(MAX(Per_Pupil_Spending_1[ELA Score])-MIN(Per_Pupil_Spending_1[ELA Score])),-1)</f>
        <v>0.31895574213873412</v>
      </c>
      <c r="R334">
        <f>IFERROR((Per_Pupil_Spending_1[[#This Row],[Math Score]]-MIN(Per_Pupil_Spending_1[Math Score]))/(MAX(Per_Pupil_Spending_1[Math Score])-MIN(Per_Pupil_Spending_1[Math Score])),-1)</f>
        <v>0.13697273993966821</v>
      </c>
      <c r="S334">
        <f>IFERROR((Per_Pupil_Spending_1[[#This Row],[Science Score]]-MIN(Per_Pupil_Spending_1[Science Score]))/(MAX(Per_Pupil_Spending_1[Science Score])-MIN(Per_Pupil_Spending_1[Science Score])),-1)</f>
        <v>0.26345551611086943</v>
      </c>
      <c r="T334" s="63">
        <f>IFERROR(Per_Pupil_Spending_1[[#This Row],[Amount]]/(1-Per_Pupil_Spending_1[[#This Row],[Percent Below Achievement ELA]]),"")</f>
        <v>45131.118754525705</v>
      </c>
      <c r="U334" s="63">
        <f>IFERROR(Per_Pupil_Spending_1[[#This Row],[Amount]]/(1-Per_Pupil_Spending_1[[#This Row],[Percent Below Achievement Math]]),"")</f>
        <v>39786.833705713369</v>
      </c>
      <c r="V334" s="63">
        <f>IFERROR(Per_Pupil_Spending_1[[#This Row],[Amount]]/(1-Per_Pupil_Spending_1[[#This Row],[Percent Below Achievement Science]]),"")</f>
        <v>81525.277959450628</v>
      </c>
      <c r="W334" s="63" t="b">
        <f>Per_Pupil_Spending_1[[#This Row],[ELA Score Normalized]]=-1</f>
        <v>0</v>
      </c>
      <c r="X334" s="63" t="b">
        <f>Per_Pupil_Spending_1[[#This Row],[Math Score Normalized]]=-1</f>
        <v>0</v>
      </c>
      <c r="Y334" s="63" t="b">
        <f>Per_Pupil_Spending_1[[#This Row],[Science Score Normalized]]=-1</f>
        <v>0</v>
      </c>
    </row>
    <row r="335" spans="1:25" hidden="1">
      <c r="A335" t="s">
        <v>570</v>
      </c>
      <c r="B335">
        <v>765</v>
      </c>
      <c r="C335" t="s">
        <v>1035</v>
      </c>
      <c r="D335">
        <v>770</v>
      </c>
      <c r="E335" t="s">
        <v>81</v>
      </c>
      <c r="F335" t="s">
        <v>1680</v>
      </c>
      <c r="G335" t="s">
        <v>1680</v>
      </c>
      <c r="H335" t="s">
        <v>596</v>
      </c>
      <c r="I335">
        <v>21959.56</v>
      </c>
      <c r="J335">
        <v>23848.46</v>
      </c>
      <c r="K335">
        <v>20134.14</v>
      </c>
      <c r="L335" t="str">
        <f>_xlfn.XLOOKUP(Per_Pupil_Spending_1[[#This Row],[School Name]],Maine_Schools[School Name],Maine_Schools[Comparison School Type], "Error")</f>
        <v>Non Charter</v>
      </c>
      <c r="M335" t="str">
        <f>_xlfn.XLOOKUP(Per_Pupil_Spending_1[[#This Row],[School Name]],Maine_Schools[School Name],Maine_Schools[Comparison Grade Span], "Error")</f>
        <v>09-12</v>
      </c>
      <c r="N335">
        <f>_xlfn.XLOOKUP(Per_Pupil_Spending_1[[#This Row],[School Name]],ELA_New[School Name],ELA_New[Percentage of Students at Achievement Level],"")</f>
        <v>0.32029999999999997</v>
      </c>
      <c r="O335">
        <f>_xlfn.XLOOKUP(Per_Pupil_Spending_1[[#This Row],[School Name]],Math_New[School Name],Math_New[Percentage of Students at Achievement Level],"")</f>
        <v>0.43080000000000002</v>
      </c>
      <c r="P335">
        <f>_xlfn.XLOOKUP(Per_Pupil_Spending_1[[#This Row],[School Name]],Science_New[School Name],Science_New[Percentage of Students at Achievement Level],"")</f>
        <v>0.56759999999999999</v>
      </c>
      <c r="Q335">
        <f>IFERROR((Per_Pupil_Spending_1[[#This Row],[ELA Score]]-MIN(Per_Pupil_Spending_1[ELA Score]))/(MAX(Per_Pupil_Spending_1[ELA Score])-MIN(Per_Pupil_Spending_1[ELA Score])),-1)</f>
        <v>0.2283287976965144</v>
      </c>
      <c r="R335">
        <f>IFERROR((Per_Pupil_Spending_1[[#This Row],[Math Score]]-MIN(Per_Pupil_Spending_1[Math Score]))/(MAX(Per_Pupil_Spending_1[Math Score])-MIN(Per_Pupil_Spending_1[Math Score])),-1)</f>
        <v>0.13281695128541543</v>
      </c>
      <c r="S335">
        <f>IFERROR((Per_Pupil_Spending_1[[#This Row],[Science Score]]-MIN(Per_Pupil_Spending_1[Science Score]))/(MAX(Per_Pupil_Spending_1[Science Score])-MIN(Per_Pupil_Spending_1[Science Score])),-1)</f>
        <v>0.16411676832864158</v>
      </c>
      <c r="T335" s="63">
        <f>IFERROR(Per_Pupil_Spending_1[[#This Row],[Amount]]/(1-Per_Pupil_Spending_1[[#This Row],[Percent Below Achievement ELA]]),"")</f>
        <v>32307.72399588054</v>
      </c>
      <c r="U335" s="63">
        <f>IFERROR(Per_Pupil_Spending_1[[#This Row],[Amount]]/(1-Per_Pupil_Spending_1[[#This Row],[Percent Below Achievement Math]]),"")</f>
        <v>38579.690794096983</v>
      </c>
      <c r="V335" s="63">
        <f>IFERROR(Per_Pupil_Spending_1[[#This Row],[Amount]]/(1-Per_Pupil_Spending_1[[#This Row],[Percent Below Achievement Science]]),"")</f>
        <v>50785.291396854765</v>
      </c>
      <c r="W335" s="63" t="b">
        <f>Per_Pupil_Spending_1[[#This Row],[ELA Score Normalized]]=-1</f>
        <v>0</v>
      </c>
      <c r="X335" s="63" t="b">
        <f>Per_Pupil_Spending_1[[#This Row],[Math Score Normalized]]=-1</f>
        <v>0</v>
      </c>
      <c r="Y335" s="63" t="b">
        <f>Per_Pupil_Spending_1[[#This Row],[Science Score Normalized]]=-1</f>
        <v>0</v>
      </c>
    </row>
    <row r="336" spans="1:25" hidden="1">
      <c r="A336" t="s">
        <v>570</v>
      </c>
      <c r="B336">
        <v>765</v>
      </c>
      <c r="C336" t="s">
        <v>1035</v>
      </c>
      <c r="D336">
        <v>768</v>
      </c>
      <c r="E336" t="s">
        <v>302</v>
      </c>
      <c r="F336" t="s">
        <v>1680</v>
      </c>
      <c r="G336" t="s">
        <v>1680</v>
      </c>
      <c r="H336" t="s">
        <v>596</v>
      </c>
      <c r="I336">
        <v>23684.7</v>
      </c>
      <c r="J336">
        <v>23848.46</v>
      </c>
      <c r="K336">
        <v>20134.14</v>
      </c>
      <c r="L336" t="str">
        <f>_xlfn.XLOOKUP(Per_Pupil_Spending_1[[#This Row],[School Name]],Maine_Schools[School Name],Maine_Schools[Comparison School Type], "Error")</f>
        <v>Non Charter</v>
      </c>
      <c r="M336" t="str">
        <f>_xlfn.XLOOKUP(Per_Pupil_Spending_1[[#This Row],[School Name]],Maine_Schools[School Name],Maine_Schools[Comparison Grade Span], "Error")</f>
        <v>03-06</v>
      </c>
      <c r="N336">
        <f>_xlfn.XLOOKUP(Per_Pupil_Spending_1[[#This Row],[School Name]],ELA_New[School Name],ELA_New[Percentage of Students at Achievement Level],"")</f>
        <v>0.43819999999999998</v>
      </c>
      <c r="O336">
        <f>_xlfn.XLOOKUP(Per_Pupil_Spending_1[[#This Row],[School Name]],Math_New[School Name],Math_New[Percentage of Students at Achievement Level],"")</f>
        <v>0.41010000000000002</v>
      </c>
      <c r="P336" t="str">
        <f>_xlfn.XLOOKUP(Per_Pupil_Spending_1[[#This Row],[School Name]],Science_New[School Name],Science_New[Percentage of Students at Achievement Level],"")</f>
        <v/>
      </c>
      <c r="Q336">
        <f>IFERROR((Per_Pupil_Spending_1[[#This Row],[ELA Score]]-MIN(Per_Pupil_Spending_1[ELA Score]))/(MAX(Per_Pupil_Spending_1[ELA Score])-MIN(Per_Pupil_Spending_1[ELA Score])),-1)</f>
        <v>0.29794800309327507</v>
      </c>
      <c r="R336">
        <f>IFERROR((Per_Pupil_Spending_1[[#This Row],[Math Score]]-MIN(Per_Pupil_Spending_1[Math Score]))/(MAX(Per_Pupil_Spending_1[Math Score])-MIN(Per_Pupil_Spending_1[Math Score])),-1)</f>
        <v>0.1382242545740556</v>
      </c>
      <c r="S336">
        <f>IFERROR((Per_Pupil_Spending_1[[#This Row],[Science Score]]-MIN(Per_Pupil_Spending_1[Science Score]))/(MAX(Per_Pupil_Spending_1[Science Score])-MIN(Per_Pupil_Spending_1[Science Score])),-1)</f>
        <v>-1</v>
      </c>
      <c r="T336" s="63">
        <f>IFERROR(Per_Pupil_Spending_1[[#This Row],[Amount]]/(1-Per_Pupil_Spending_1[[#This Row],[Percent Below Achievement ELA]]),"")</f>
        <v>42158.597365610534</v>
      </c>
      <c r="U336" s="63">
        <f>IFERROR(Per_Pupil_Spending_1[[#This Row],[Amount]]/(1-Per_Pupil_Spending_1[[#This Row],[Percent Below Achievement Math]]),"")</f>
        <v>40150.364468553991</v>
      </c>
      <c r="V336" s="63" t="str">
        <f>IFERROR(Per_Pupil_Spending_1[[#This Row],[Amount]]/(1-Per_Pupil_Spending_1[[#This Row],[Percent Below Achievement Science]]),"")</f>
        <v/>
      </c>
      <c r="W336" s="63" t="b">
        <f>Per_Pupil_Spending_1[[#This Row],[ELA Score Normalized]]=-1</f>
        <v>0</v>
      </c>
      <c r="X336" s="63" t="b">
        <f>Per_Pupil_Spending_1[[#This Row],[Math Score Normalized]]=-1</f>
        <v>0</v>
      </c>
      <c r="Y336" s="63" t="b">
        <f>Per_Pupil_Spending_1[[#This Row],[Science Score Normalized]]=-1</f>
        <v>1</v>
      </c>
    </row>
    <row r="337" spans="1:25" hidden="1">
      <c r="A337" t="s">
        <v>570</v>
      </c>
      <c r="B337">
        <v>765</v>
      </c>
      <c r="C337" t="s">
        <v>1035</v>
      </c>
      <c r="D337">
        <v>772</v>
      </c>
      <c r="E337" t="s">
        <v>515</v>
      </c>
      <c r="F337" t="s">
        <v>1680</v>
      </c>
      <c r="G337" t="s">
        <v>1680</v>
      </c>
      <c r="H337" t="s">
        <v>596</v>
      </c>
      <c r="I337">
        <v>24278.39</v>
      </c>
      <c r="J337">
        <v>23848.46</v>
      </c>
      <c r="K337">
        <v>20134.14</v>
      </c>
      <c r="L337" t="str">
        <f>_xlfn.XLOOKUP(Per_Pupil_Spending_1[[#This Row],[School Name]],Maine_Schools[School Name],Maine_Schools[Comparison School Type], "Error")</f>
        <v>Non Charter</v>
      </c>
      <c r="M337" t="str">
        <f>_xlfn.XLOOKUP(Per_Pupil_Spending_1[[#This Row],[School Name]],Maine_Schools[School Name],Maine_Schools[Comparison Grade Span], "Error")</f>
        <v>03-06</v>
      </c>
      <c r="N337">
        <f>_xlfn.XLOOKUP(Per_Pupil_Spending_1[[#This Row],[School Name]],ELA_New[School Name],ELA_New[Percentage of Students at Achievement Level],"")</f>
        <v>0.1404</v>
      </c>
      <c r="O337">
        <f>_xlfn.XLOOKUP(Per_Pupil_Spending_1[[#This Row],[School Name]],Math_New[School Name],Math_New[Percentage of Students at Achievement Level],"")</f>
        <v>0.78949999999999998</v>
      </c>
      <c r="P337">
        <f>_xlfn.XLOOKUP(Per_Pupil_Spending_1[[#This Row],[School Name]],Science_New[School Name],Science_New[Percentage of Students at Achievement Level],"")</f>
        <v>0.5625</v>
      </c>
      <c r="Q337">
        <f>IFERROR((Per_Pupil_Spending_1[[#This Row],[ELA Score]]-MIN(Per_Pupil_Spending_1[ELA Score]))/(MAX(Per_Pupil_Spending_1[ELA Score])-MIN(Per_Pupil_Spending_1[ELA Score])),-1)</f>
        <v>0.19960793530820686</v>
      </c>
      <c r="R337">
        <f>IFERROR((Per_Pupil_Spending_1[[#This Row],[Math Score]]-MIN(Per_Pupil_Spending_1[Math Score]))/(MAX(Per_Pupil_Spending_1[Math Score])-MIN(Per_Pupil_Spending_1[Math Score])),-1)</f>
        <v>0.39706586013435602</v>
      </c>
      <c r="S337">
        <f>IFERROR((Per_Pupil_Spending_1[[#This Row],[Science Score]]-MIN(Per_Pupil_Spending_1[Science Score]))/(MAX(Per_Pupil_Spending_1[Science Score])-MIN(Per_Pupil_Spending_1[Science Score])),-1)</f>
        <v>0.17933160442678547</v>
      </c>
      <c r="T337" s="63">
        <f>IFERROR(Per_Pupil_Spending_1[[#This Row],[Amount]]/(1-Per_Pupil_Spending_1[[#This Row],[Percent Below Achievement ELA]]),"")</f>
        <v>28243.822708236388</v>
      </c>
      <c r="U337" s="63">
        <f>IFERROR(Per_Pupil_Spending_1[[#This Row],[Amount]]/(1-Per_Pupil_Spending_1[[#This Row],[Percent Below Achievement Math]]),"")</f>
        <v>115336.76959619951</v>
      </c>
      <c r="V337" s="63">
        <f>IFERROR(Per_Pupil_Spending_1[[#This Row],[Amount]]/(1-Per_Pupil_Spending_1[[#This Row],[Percent Below Achievement Science]]),"")</f>
        <v>55493.462857142855</v>
      </c>
      <c r="W337" s="63" t="b">
        <f>Per_Pupil_Spending_1[[#This Row],[ELA Score Normalized]]=-1</f>
        <v>0</v>
      </c>
      <c r="X337" s="63" t="b">
        <f>Per_Pupil_Spending_1[[#This Row],[Math Score Normalized]]=-1</f>
        <v>0</v>
      </c>
      <c r="Y337" s="63" t="b">
        <f>Per_Pupil_Spending_1[[#This Row],[Science Score Normalized]]=-1</f>
        <v>0</v>
      </c>
    </row>
    <row r="338" spans="1:25" hidden="1">
      <c r="A338" t="s">
        <v>570</v>
      </c>
      <c r="B338">
        <v>765</v>
      </c>
      <c r="C338" t="s">
        <v>1035</v>
      </c>
      <c r="D338">
        <v>767</v>
      </c>
      <c r="E338" t="s">
        <v>331</v>
      </c>
      <c r="F338" t="s">
        <v>1680</v>
      </c>
      <c r="G338" t="s">
        <v>1680</v>
      </c>
      <c r="H338" t="s">
        <v>596</v>
      </c>
      <c r="I338">
        <v>24919.58</v>
      </c>
      <c r="J338">
        <v>23848.46</v>
      </c>
      <c r="K338">
        <v>20134.14</v>
      </c>
      <c r="L338" t="str">
        <f>_xlfn.XLOOKUP(Per_Pupil_Spending_1[[#This Row],[School Name]],Maine_Schools[School Name],Maine_Schools[Comparison School Type], "Error")</f>
        <v>Non Charter</v>
      </c>
      <c r="M338" t="str">
        <f>_xlfn.XLOOKUP(Per_Pupil_Spending_1[[#This Row],[School Name]],Maine_Schools[School Name],Maine_Schools[Comparison Grade Span], "Error")</f>
        <v>03-06</v>
      </c>
      <c r="N338">
        <f>_xlfn.XLOOKUP(Per_Pupil_Spending_1[[#This Row],[School Name]],ELA_New[School Name],ELA_New[Percentage of Students at Achievement Level],"")</f>
        <v>0.3654</v>
      </c>
      <c r="O338">
        <f>_xlfn.XLOOKUP(Per_Pupil_Spending_1[[#This Row],[School Name]],Math_New[School Name],Math_New[Percentage of Students at Achievement Level],"")</f>
        <v>0.48080000000000001</v>
      </c>
      <c r="P338" t="str">
        <f>_xlfn.XLOOKUP(Per_Pupil_Spending_1[[#This Row],[School Name]],Science_New[School Name],Science_New[Percentage of Students at Achievement Level],"")</f>
        <v/>
      </c>
      <c r="Q338">
        <f>IFERROR((Per_Pupil_Spending_1[[#This Row],[ELA Score]]-MIN(Per_Pupil_Spending_1[ELA Score]))/(MAX(Per_Pupil_Spending_1[ELA Score])-MIN(Per_Pupil_Spending_1[ELA Score])),-1)</f>
        <v>0.27752044061049524</v>
      </c>
      <c r="R338">
        <f>IFERROR((Per_Pupil_Spending_1[[#This Row],[Math Score]]-MIN(Per_Pupil_Spending_1[Math Score]))/(MAX(Per_Pupil_Spending_1[Math Score])-MIN(Per_Pupil_Spending_1[Math Score])),-1)</f>
        <v>0.16523452606110217</v>
      </c>
      <c r="S338">
        <f>IFERROR((Per_Pupil_Spending_1[[#This Row],[Science Score]]-MIN(Per_Pupil_Spending_1[Science Score]))/(MAX(Per_Pupil_Spending_1[Science Score])-MIN(Per_Pupil_Spending_1[Science Score])),-1)</f>
        <v>-1</v>
      </c>
      <c r="T338" s="63">
        <f>IFERROR(Per_Pupil_Spending_1[[#This Row],[Amount]]/(1-Per_Pupil_Spending_1[[#This Row],[Percent Below Achievement ELA]]),"")</f>
        <v>39268.168925307276</v>
      </c>
      <c r="U338" s="63">
        <f>IFERROR(Per_Pupil_Spending_1[[#This Row],[Amount]]/(1-Per_Pupil_Spending_1[[#This Row],[Percent Below Achievement Math]]),"")</f>
        <v>47996.109399075503</v>
      </c>
      <c r="V338" s="63" t="str">
        <f>IFERROR(Per_Pupil_Spending_1[[#This Row],[Amount]]/(1-Per_Pupil_Spending_1[[#This Row],[Percent Below Achievement Science]]),"")</f>
        <v/>
      </c>
      <c r="W338" s="63" t="b">
        <f>Per_Pupil_Spending_1[[#This Row],[ELA Score Normalized]]=-1</f>
        <v>0</v>
      </c>
      <c r="X338" s="63" t="b">
        <f>Per_Pupil_Spending_1[[#This Row],[Math Score Normalized]]=-1</f>
        <v>0</v>
      </c>
      <c r="Y338" s="63" t="b">
        <f>Per_Pupil_Spending_1[[#This Row],[Science Score Normalized]]=-1</f>
        <v>1</v>
      </c>
    </row>
    <row r="339" spans="1:25" hidden="1">
      <c r="A339" t="s">
        <v>570</v>
      </c>
      <c r="B339">
        <v>765</v>
      </c>
      <c r="C339" t="s">
        <v>1035</v>
      </c>
      <c r="D339">
        <v>771</v>
      </c>
      <c r="E339" t="s">
        <v>332</v>
      </c>
      <c r="F339" t="s">
        <v>1680</v>
      </c>
      <c r="G339" t="s">
        <v>1680</v>
      </c>
      <c r="H339" t="s">
        <v>596</v>
      </c>
      <c r="I339">
        <v>24668.3</v>
      </c>
      <c r="J339">
        <v>23848.46</v>
      </c>
      <c r="K339">
        <v>20134.14</v>
      </c>
      <c r="L339" t="str">
        <f>_xlfn.XLOOKUP(Per_Pupil_Spending_1[[#This Row],[School Name]],Maine_Schools[School Name],Maine_Schools[Comparison School Type], "Error")</f>
        <v>Non Charter</v>
      </c>
      <c r="M339" t="str">
        <f>_xlfn.XLOOKUP(Per_Pupil_Spending_1[[#This Row],[School Name]],Maine_Schools[School Name],Maine_Schools[Comparison Grade Span], "Error")</f>
        <v>03-06</v>
      </c>
      <c r="N339">
        <f>_xlfn.XLOOKUP(Per_Pupil_Spending_1[[#This Row],[School Name]],ELA_New[School Name],ELA_New[Percentage of Students at Achievement Level],"")</f>
        <v>0.45450000000000002</v>
      </c>
      <c r="O339">
        <f>_xlfn.XLOOKUP(Per_Pupil_Spending_1[[#This Row],[School Name]],Math_New[School Name],Math_New[Percentage of Students at Achievement Level],"")</f>
        <v>0.35370000000000001</v>
      </c>
      <c r="P339">
        <f>_xlfn.XLOOKUP(Per_Pupil_Spending_1[[#This Row],[School Name]],Science_New[School Name],Science_New[Percentage of Students at Achievement Level],"")</f>
        <v>0.78129999999999999</v>
      </c>
      <c r="Q339">
        <f>IFERROR((Per_Pupil_Spending_1[[#This Row],[ELA Score]]-MIN(Per_Pupil_Spending_1[ELA Score]))/(MAX(Per_Pupil_Spending_1[ELA Score])-MIN(Per_Pupil_Spending_1[ELA Score])),-1)</f>
        <v>0.31959412869213188</v>
      </c>
      <c r="R339">
        <f>IFERROR((Per_Pupil_Spending_1[[#This Row],[Math Score]]-MIN(Per_Pupil_Spending_1[Math Score]))/(MAX(Per_Pupil_Spending_1[Math Score])-MIN(Per_Pupil_Spending_1[Math Score])),-1)</f>
        <v>0.13140135087299673</v>
      </c>
      <c r="S339">
        <f>IFERROR((Per_Pupil_Spending_1[[#This Row],[Science Score]]-MIN(Per_Pupil_Spending_1[Science Score]))/(MAX(Per_Pupil_Spending_1[Science Score])-MIN(Per_Pupil_Spending_1[Science Score])),-1)</f>
        <v>0.36450664185481985</v>
      </c>
      <c r="T339" s="63">
        <f>IFERROR(Per_Pupil_Spending_1[[#This Row],[Amount]]/(1-Per_Pupil_Spending_1[[#This Row],[Percent Below Achievement ELA]]),"")</f>
        <v>45221.448212648946</v>
      </c>
      <c r="U339" s="63">
        <f>IFERROR(Per_Pupil_Spending_1[[#This Row],[Amount]]/(1-Per_Pupil_Spending_1[[#This Row],[Percent Below Achievement Math]]),"")</f>
        <v>38168.497601732939</v>
      </c>
      <c r="V339" s="63">
        <f>IFERROR(Per_Pupil_Spending_1[[#This Row],[Amount]]/(1-Per_Pupil_Spending_1[[#This Row],[Percent Below Achievement Science]]),"")</f>
        <v>112795.15317786922</v>
      </c>
      <c r="W339" s="63" t="b">
        <f>Per_Pupil_Spending_1[[#This Row],[ELA Score Normalized]]=-1</f>
        <v>0</v>
      </c>
      <c r="X339" s="63" t="b">
        <f>Per_Pupil_Spending_1[[#This Row],[Math Score Normalized]]=-1</f>
        <v>0</v>
      </c>
      <c r="Y339" s="63" t="b">
        <f>Per_Pupil_Spending_1[[#This Row],[Science Score Normalized]]=-1</f>
        <v>0</v>
      </c>
    </row>
    <row r="340" spans="1:25" hidden="1">
      <c r="A340" t="s">
        <v>570</v>
      </c>
      <c r="B340">
        <v>774</v>
      </c>
      <c r="C340" t="s">
        <v>1040</v>
      </c>
      <c r="D340">
        <v>1959</v>
      </c>
      <c r="E340" t="s">
        <v>144</v>
      </c>
      <c r="F340" t="s">
        <v>1680</v>
      </c>
      <c r="G340" t="s">
        <v>1680</v>
      </c>
      <c r="H340" t="s">
        <v>596</v>
      </c>
      <c r="I340">
        <v>31545.279999999999</v>
      </c>
      <c r="J340">
        <v>24552.82</v>
      </c>
      <c r="K340">
        <v>20134.14</v>
      </c>
      <c r="L340" t="str">
        <f>_xlfn.XLOOKUP(Per_Pupil_Spending_1[[#This Row],[School Name]],Maine_Schools[School Name],Maine_Schools[Comparison School Type], "Error")</f>
        <v>Non Charter</v>
      </c>
      <c r="M340" t="str">
        <f>_xlfn.XLOOKUP(Per_Pupil_Spending_1[[#This Row],[School Name]],Maine_Schools[School Name],Maine_Schools[Comparison Grade Span], "Error")</f>
        <v>03-04</v>
      </c>
      <c r="N340">
        <f>_xlfn.XLOOKUP(Per_Pupil_Spending_1[[#This Row],[School Name]],ELA_New[School Name],ELA_New[Percentage of Students at Achievement Level],"")</f>
        <v>0.43480000000000002</v>
      </c>
      <c r="O340">
        <f>_xlfn.XLOOKUP(Per_Pupil_Spending_1[[#This Row],[School Name]],Math_New[School Name],Math_New[Percentage of Students at Achievement Level],"")</f>
        <v>0.52170000000000005</v>
      </c>
      <c r="P340" t="str">
        <f>_xlfn.XLOOKUP(Per_Pupil_Spending_1[[#This Row],[School Name]],Science_New[School Name],Science_New[Percentage of Students at Achievement Level],"")</f>
        <v/>
      </c>
      <c r="Q340">
        <f>IFERROR((Per_Pupil_Spending_1[[#This Row],[ELA Score]]-MIN(Per_Pupil_Spending_1[ELA Score]))/(MAX(Per_Pupil_Spending_1[ELA Score])-MIN(Per_Pupil_Spending_1[ELA Score])),-1)</f>
        <v>0.39444509436485403</v>
      </c>
      <c r="R340">
        <f>IFERROR((Per_Pupil_Spending_1[[#This Row],[Math Score]]-MIN(Per_Pupil_Spending_1[Math Score]))/(MAX(Per_Pupil_Spending_1[Math Score])-MIN(Per_Pupil_Spending_1[Math Score])),-1)</f>
        <v>0.22705379768927042</v>
      </c>
      <c r="S340">
        <f>IFERROR((Per_Pupil_Spending_1[[#This Row],[Science Score]]-MIN(Per_Pupil_Spending_1[Science Score]))/(MAX(Per_Pupil_Spending_1[Science Score])-MIN(Per_Pupil_Spending_1[Science Score])),-1)</f>
        <v>-1</v>
      </c>
      <c r="T340" s="63">
        <f>IFERROR(Per_Pupil_Spending_1[[#This Row],[Amount]]/(1-Per_Pupil_Spending_1[[#This Row],[Percent Below Achievement ELA]]),"")</f>
        <v>55812.597310686491</v>
      </c>
      <c r="U340" s="63">
        <f>IFERROR(Per_Pupil_Spending_1[[#This Row],[Amount]]/(1-Per_Pupil_Spending_1[[#This Row],[Percent Below Achievement Math]]),"")</f>
        <v>65952.916579552591</v>
      </c>
      <c r="V340" s="63" t="str">
        <f>IFERROR(Per_Pupil_Spending_1[[#This Row],[Amount]]/(1-Per_Pupil_Spending_1[[#This Row],[Percent Below Achievement Science]]),"")</f>
        <v/>
      </c>
      <c r="W340" s="63" t="b">
        <f>Per_Pupil_Spending_1[[#This Row],[ELA Score Normalized]]=-1</f>
        <v>0</v>
      </c>
      <c r="X340" s="63" t="b">
        <f>Per_Pupil_Spending_1[[#This Row],[Math Score Normalized]]=-1</f>
        <v>0</v>
      </c>
      <c r="Y340" s="63" t="b">
        <f>Per_Pupil_Spending_1[[#This Row],[Science Score Normalized]]=-1</f>
        <v>1</v>
      </c>
    </row>
    <row r="341" spans="1:25" hidden="1">
      <c r="A341" t="s">
        <v>570</v>
      </c>
      <c r="B341">
        <v>774</v>
      </c>
      <c r="C341" t="s">
        <v>1040</v>
      </c>
      <c r="D341">
        <v>778</v>
      </c>
      <c r="E341" t="s">
        <v>216</v>
      </c>
      <c r="F341" t="s">
        <v>1680</v>
      </c>
      <c r="G341" t="s">
        <v>1680</v>
      </c>
      <c r="H341" t="s">
        <v>596</v>
      </c>
      <c r="I341">
        <v>22056.54</v>
      </c>
      <c r="J341">
        <v>24552.82</v>
      </c>
      <c r="K341">
        <v>20134.14</v>
      </c>
      <c r="L341" t="str">
        <f>_xlfn.XLOOKUP(Per_Pupil_Spending_1[[#This Row],[School Name]],Maine_Schools[School Name],Maine_Schools[Comparison School Type], "Error")</f>
        <v>Non Charter</v>
      </c>
      <c r="M341" t="str">
        <f>_xlfn.XLOOKUP(Per_Pupil_Spending_1[[#This Row],[School Name]],Maine_Schools[School Name],Maine_Schools[Comparison Grade Span], "Error")</f>
        <v>05-12</v>
      </c>
      <c r="N341">
        <f>_xlfn.XLOOKUP(Per_Pupil_Spending_1[[#This Row],[School Name]],ELA_New[School Name],ELA_New[Percentage of Students at Achievement Level],"")</f>
        <v>0.44440000000000002</v>
      </c>
      <c r="O341">
        <f>_xlfn.XLOOKUP(Per_Pupil_Spending_1[[#This Row],[School Name]],Math_New[School Name],Math_New[Percentage of Students at Achievement Level],"")</f>
        <v>0.25640000000000002</v>
      </c>
      <c r="P341">
        <f>_xlfn.XLOOKUP(Per_Pupil_Spending_1[[#This Row],[School Name]],Science_New[School Name],Science_New[Percentage of Students at Achievement Level],"")</f>
        <v>0.748</v>
      </c>
      <c r="Q341">
        <f>IFERROR((Per_Pupil_Spending_1[[#This Row],[ELA Score]]-MIN(Per_Pupil_Spending_1[ELA Score]))/(MAX(Per_Pupil_Spending_1[ELA Score])-MIN(Per_Pupil_Spending_1[ELA Score])),-1)</f>
        <v>0.28056240426342816</v>
      </c>
      <c r="R341">
        <f>IFERROR((Per_Pupil_Spending_1[[#This Row],[Math Score]]-MIN(Per_Pupil_Spending_1[Math Score]))/(MAX(Per_Pupil_Spending_1[Math Score])-MIN(Per_Pupil_Spending_1[Math Score])),-1)</f>
        <v>0.10211575890741517</v>
      </c>
      <c r="S341">
        <f>IFERROR((Per_Pupil_Spending_1[[#This Row],[Science Score]]-MIN(Per_Pupil_Spending_1[Science Score]))/(MAX(Per_Pupil_Spending_1[Science Score])-MIN(Per_Pupil_Spending_1[Science Score])),-1)</f>
        <v>0.28284717985369479</v>
      </c>
      <c r="T341" s="63">
        <f>IFERROR(Per_Pupil_Spending_1[[#This Row],[Amount]]/(1-Per_Pupil_Spending_1[[#This Row],[Percent Below Achievement ELA]]),"")</f>
        <v>39698.596112311017</v>
      </c>
      <c r="U341" s="63">
        <f>IFERROR(Per_Pupil_Spending_1[[#This Row],[Amount]]/(1-Per_Pupil_Spending_1[[#This Row],[Percent Below Achievement Math]]),"")</f>
        <v>29661.834319526628</v>
      </c>
      <c r="V341" s="63">
        <f>IFERROR(Per_Pupil_Spending_1[[#This Row],[Amount]]/(1-Per_Pupil_Spending_1[[#This Row],[Percent Below Achievement Science]]),"")</f>
        <v>87525.952380952382</v>
      </c>
      <c r="W341" s="63" t="b">
        <f>Per_Pupil_Spending_1[[#This Row],[ELA Score Normalized]]=-1</f>
        <v>0</v>
      </c>
      <c r="X341" s="63" t="b">
        <f>Per_Pupil_Spending_1[[#This Row],[Math Score Normalized]]=-1</f>
        <v>0</v>
      </c>
      <c r="Y341" s="63" t="b">
        <f>Per_Pupil_Spending_1[[#This Row],[Science Score Normalized]]=-1</f>
        <v>0</v>
      </c>
    </row>
    <row r="342" spans="1:25" hidden="1">
      <c r="A342" t="s">
        <v>570</v>
      </c>
      <c r="B342">
        <v>774</v>
      </c>
      <c r="C342" t="s">
        <v>1040</v>
      </c>
      <c r="D342">
        <v>778</v>
      </c>
      <c r="E342" t="s">
        <v>216</v>
      </c>
      <c r="F342" t="s">
        <v>1680</v>
      </c>
      <c r="G342" t="s">
        <v>1680</v>
      </c>
      <c r="H342" t="s">
        <v>596</v>
      </c>
      <c r="I342">
        <v>22056.54</v>
      </c>
      <c r="J342">
        <v>24552.82</v>
      </c>
      <c r="K342">
        <v>20134.14</v>
      </c>
      <c r="L342" t="str">
        <f>_xlfn.XLOOKUP(Per_Pupil_Spending_1[[#This Row],[School Name]],Maine_Schools[School Name],Maine_Schools[Comparison School Type], "Error")</f>
        <v>Non Charter</v>
      </c>
      <c r="M342" t="str">
        <f>_xlfn.XLOOKUP(Per_Pupil_Spending_1[[#This Row],[School Name]],Maine_Schools[School Name],Maine_Schools[Comparison Grade Span], "Error")</f>
        <v>05-12</v>
      </c>
      <c r="N342">
        <f>_xlfn.XLOOKUP(Per_Pupil_Spending_1[[#This Row],[School Name]],ELA_New[School Name],ELA_New[Percentage of Students at Achievement Level],"")</f>
        <v>0.44440000000000002</v>
      </c>
      <c r="O342">
        <f>_xlfn.XLOOKUP(Per_Pupil_Spending_1[[#This Row],[School Name]],Math_New[School Name],Math_New[Percentage of Students at Achievement Level],"")</f>
        <v>0.25640000000000002</v>
      </c>
      <c r="P342">
        <f>_xlfn.XLOOKUP(Per_Pupil_Spending_1[[#This Row],[School Name]],Science_New[School Name],Science_New[Percentage of Students at Achievement Level],"")</f>
        <v>0.748</v>
      </c>
      <c r="Q342">
        <f>IFERROR((Per_Pupil_Spending_1[[#This Row],[ELA Score]]-MIN(Per_Pupil_Spending_1[ELA Score]))/(MAX(Per_Pupil_Spending_1[ELA Score])-MIN(Per_Pupil_Spending_1[ELA Score])),-1)</f>
        <v>0.28056240426342816</v>
      </c>
      <c r="R342">
        <f>IFERROR((Per_Pupil_Spending_1[[#This Row],[Math Score]]-MIN(Per_Pupil_Spending_1[Math Score]))/(MAX(Per_Pupil_Spending_1[Math Score])-MIN(Per_Pupil_Spending_1[Math Score])),-1)</f>
        <v>0.10211575890741517</v>
      </c>
      <c r="S342">
        <f>IFERROR((Per_Pupil_Spending_1[[#This Row],[Science Score]]-MIN(Per_Pupil_Spending_1[Science Score]))/(MAX(Per_Pupil_Spending_1[Science Score])-MIN(Per_Pupil_Spending_1[Science Score])),-1)</f>
        <v>0.28284717985369479</v>
      </c>
      <c r="T342" s="63">
        <f>IFERROR(Per_Pupil_Spending_1[[#This Row],[Amount]]/(1-Per_Pupil_Spending_1[[#This Row],[Percent Below Achievement ELA]]),"")</f>
        <v>39698.596112311017</v>
      </c>
      <c r="U342" s="63">
        <f>IFERROR(Per_Pupil_Spending_1[[#This Row],[Amount]]/(1-Per_Pupil_Spending_1[[#This Row],[Percent Below Achievement Math]]),"")</f>
        <v>29661.834319526628</v>
      </c>
      <c r="V342" s="63">
        <f>IFERROR(Per_Pupil_Spending_1[[#This Row],[Amount]]/(1-Per_Pupil_Spending_1[[#This Row],[Percent Below Achievement Science]]),"")</f>
        <v>87525.952380952382</v>
      </c>
      <c r="W342" s="63" t="b">
        <f>Per_Pupil_Spending_1[[#This Row],[ELA Score Normalized]]=-1</f>
        <v>0</v>
      </c>
      <c r="X342" s="63" t="b">
        <f>Per_Pupil_Spending_1[[#This Row],[Math Score Normalized]]=-1</f>
        <v>0</v>
      </c>
      <c r="Y342" s="63" t="b">
        <f>Per_Pupil_Spending_1[[#This Row],[Science Score Normalized]]=-1</f>
        <v>0</v>
      </c>
    </row>
    <row r="343" spans="1:25" hidden="1">
      <c r="A343" t="s">
        <v>570</v>
      </c>
      <c r="B343">
        <v>780</v>
      </c>
      <c r="C343" t="s">
        <v>1044</v>
      </c>
      <c r="D343">
        <v>782</v>
      </c>
      <c r="E343" t="s">
        <v>31</v>
      </c>
      <c r="F343" t="s">
        <v>1680</v>
      </c>
      <c r="G343" t="s">
        <v>1680</v>
      </c>
      <c r="H343" t="s">
        <v>596</v>
      </c>
      <c r="I343">
        <v>22145.279999999999</v>
      </c>
      <c r="J343">
        <v>21851.79</v>
      </c>
      <c r="K343">
        <v>20134.14</v>
      </c>
      <c r="L343" t="str">
        <f>_xlfn.XLOOKUP(Per_Pupil_Spending_1[[#This Row],[School Name]],Maine_Schools[School Name],Maine_Schools[Comparison School Type], "Error")</f>
        <v>Non Charter</v>
      </c>
      <c r="M343" t="str">
        <f>_xlfn.XLOOKUP(Per_Pupil_Spending_1[[#This Row],[School Name]],Maine_Schools[School Name],Maine_Schools[Comparison Grade Span], "Error")</f>
        <v>07-12</v>
      </c>
      <c r="N343">
        <f>_xlfn.XLOOKUP(Per_Pupil_Spending_1[[#This Row],[School Name]],ELA_New[School Name],ELA_New[Percentage of Students at Achievement Level],"")</f>
        <v>0.36</v>
      </c>
      <c r="O343">
        <f>_xlfn.XLOOKUP(Per_Pupil_Spending_1[[#This Row],[School Name]],Math_New[School Name],Math_New[Percentage of Students at Achievement Level],"")</f>
        <v>0.45329999999999998</v>
      </c>
      <c r="P343">
        <f>_xlfn.XLOOKUP(Per_Pupil_Spending_1[[#This Row],[School Name]],Science_New[School Name],Science_New[Percentage of Students at Achievement Level],"")</f>
        <v>0.66669999999999996</v>
      </c>
      <c r="Q343">
        <f>IFERROR((Per_Pupil_Spending_1[[#This Row],[ELA Score]]-MIN(Per_Pupil_Spending_1[ELA Score]))/(MAX(Per_Pupil_Spending_1[ELA Score])-MIN(Per_Pupil_Spending_1[ELA Score])),-1)</f>
        <v>0.24454316431891571</v>
      </c>
      <c r="R343">
        <f>IFERROR((Per_Pupil_Spending_1[[#This Row],[Math Score]]-MIN(Per_Pupil_Spending_1[Math Score]))/(MAX(Per_Pupil_Spending_1[Math Score])-MIN(Per_Pupil_Spending_1[Math Score])),-1)</f>
        <v>0.13945268047527487</v>
      </c>
      <c r="S343">
        <f>IFERROR((Per_Pupil_Spending_1[[#This Row],[Science Score]]-MIN(Per_Pupil_Spending_1[Science Score]))/(MAX(Per_Pupil_Spending_1[Science Score])-MIN(Per_Pupil_Spending_1[Science Score])),-1)</f>
        <v>0.21471425081265721</v>
      </c>
      <c r="T343" s="63">
        <f>IFERROR(Per_Pupil_Spending_1[[#This Row],[Amount]]/(1-Per_Pupil_Spending_1[[#This Row],[Percent Below Achievement ELA]]),"")</f>
        <v>34602</v>
      </c>
      <c r="U343" s="63">
        <f>IFERROR(Per_Pupil_Spending_1[[#This Row],[Amount]]/(1-Per_Pupil_Spending_1[[#This Row],[Percent Below Achievement Math]]),"")</f>
        <v>40507.188586061828</v>
      </c>
      <c r="V343" s="63">
        <f>IFERROR(Per_Pupil_Spending_1[[#This Row],[Amount]]/(1-Per_Pupil_Spending_1[[#This Row],[Percent Below Achievement Science]]),"")</f>
        <v>66442.484248424837</v>
      </c>
      <c r="W343" s="63" t="b">
        <f>Per_Pupil_Spending_1[[#This Row],[ELA Score Normalized]]=-1</f>
        <v>0</v>
      </c>
      <c r="X343" s="63" t="b">
        <f>Per_Pupil_Spending_1[[#This Row],[Math Score Normalized]]=-1</f>
        <v>0</v>
      </c>
      <c r="Y343" s="63" t="b">
        <f>Per_Pupil_Spending_1[[#This Row],[Science Score Normalized]]=-1</f>
        <v>0</v>
      </c>
    </row>
    <row r="344" spans="1:25" hidden="1">
      <c r="A344" t="s">
        <v>570</v>
      </c>
      <c r="B344">
        <v>780</v>
      </c>
      <c r="C344" t="s">
        <v>1044</v>
      </c>
      <c r="D344">
        <v>782</v>
      </c>
      <c r="E344" t="s">
        <v>31</v>
      </c>
      <c r="F344" t="s">
        <v>1680</v>
      </c>
      <c r="G344" t="s">
        <v>1680</v>
      </c>
      <c r="H344" t="s">
        <v>596</v>
      </c>
      <c r="I344">
        <v>22145.279999999999</v>
      </c>
      <c r="J344">
        <v>21851.79</v>
      </c>
      <c r="K344">
        <v>20134.14</v>
      </c>
      <c r="L344" t="str">
        <f>_xlfn.XLOOKUP(Per_Pupil_Spending_1[[#This Row],[School Name]],Maine_Schools[School Name],Maine_Schools[Comparison School Type], "Error")</f>
        <v>Non Charter</v>
      </c>
      <c r="M344" t="str">
        <f>_xlfn.XLOOKUP(Per_Pupil_Spending_1[[#This Row],[School Name]],Maine_Schools[School Name],Maine_Schools[Comparison Grade Span], "Error")</f>
        <v>07-12</v>
      </c>
      <c r="N344">
        <f>_xlfn.XLOOKUP(Per_Pupil_Spending_1[[#This Row],[School Name]],ELA_New[School Name],ELA_New[Percentage of Students at Achievement Level],"")</f>
        <v>0.36</v>
      </c>
      <c r="O344">
        <f>_xlfn.XLOOKUP(Per_Pupil_Spending_1[[#This Row],[School Name]],Math_New[School Name],Math_New[Percentage of Students at Achievement Level],"")</f>
        <v>0.45329999999999998</v>
      </c>
      <c r="P344">
        <f>_xlfn.XLOOKUP(Per_Pupil_Spending_1[[#This Row],[School Name]],Science_New[School Name],Science_New[Percentage of Students at Achievement Level],"")</f>
        <v>0.66669999999999996</v>
      </c>
      <c r="Q344">
        <f>IFERROR((Per_Pupil_Spending_1[[#This Row],[ELA Score]]-MIN(Per_Pupil_Spending_1[ELA Score]))/(MAX(Per_Pupil_Spending_1[ELA Score])-MIN(Per_Pupil_Spending_1[ELA Score])),-1)</f>
        <v>0.24454316431891571</v>
      </c>
      <c r="R344">
        <f>IFERROR((Per_Pupil_Spending_1[[#This Row],[Math Score]]-MIN(Per_Pupil_Spending_1[Math Score]))/(MAX(Per_Pupil_Spending_1[Math Score])-MIN(Per_Pupil_Spending_1[Math Score])),-1)</f>
        <v>0.13945268047527487</v>
      </c>
      <c r="S344">
        <f>IFERROR((Per_Pupil_Spending_1[[#This Row],[Science Score]]-MIN(Per_Pupil_Spending_1[Science Score]))/(MAX(Per_Pupil_Spending_1[Science Score])-MIN(Per_Pupil_Spending_1[Science Score])),-1)</f>
        <v>0.21471425081265721</v>
      </c>
      <c r="T344" s="63">
        <f>IFERROR(Per_Pupil_Spending_1[[#This Row],[Amount]]/(1-Per_Pupil_Spending_1[[#This Row],[Percent Below Achievement ELA]]),"")</f>
        <v>34602</v>
      </c>
      <c r="U344" s="63">
        <f>IFERROR(Per_Pupil_Spending_1[[#This Row],[Amount]]/(1-Per_Pupil_Spending_1[[#This Row],[Percent Below Achievement Math]]),"")</f>
        <v>40507.188586061828</v>
      </c>
      <c r="V344" s="63">
        <f>IFERROR(Per_Pupil_Spending_1[[#This Row],[Amount]]/(1-Per_Pupil_Spending_1[[#This Row],[Percent Below Achievement Science]]),"")</f>
        <v>66442.484248424837</v>
      </c>
      <c r="W344" s="63" t="b">
        <f>Per_Pupil_Spending_1[[#This Row],[ELA Score Normalized]]=-1</f>
        <v>0</v>
      </c>
      <c r="X344" s="63" t="b">
        <f>Per_Pupil_Spending_1[[#This Row],[Math Score Normalized]]=-1</f>
        <v>0</v>
      </c>
      <c r="Y344" s="63" t="b">
        <f>Per_Pupil_Spending_1[[#This Row],[Science Score Normalized]]=-1</f>
        <v>0</v>
      </c>
    </row>
    <row r="345" spans="1:25" hidden="1">
      <c r="A345" t="s">
        <v>570</v>
      </c>
      <c r="B345">
        <v>780</v>
      </c>
      <c r="C345" t="s">
        <v>1044</v>
      </c>
      <c r="D345">
        <v>781</v>
      </c>
      <c r="E345" t="s">
        <v>268</v>
      </c>
      <c r="F345" t="s">
        <v>1680</v>
      </c>
      <c r="G345" t="s">
        <v>1680</v>
      </c>
      <c r="H345" t="s">
        <v>596</v>
      </c>
      <c r="I345">
        <v>21558.3</v>
      </c>
      <c r="J345">
        <v>21851.79</v>
      </c>
      <c r="K345">
        <v>20134.14</v>
      </c>
      <c r="L345" t="str">
        <f>_xlfn.XLOOKUP(Per_Pupil_Spending_1[[#This Row],[School Name]],Maine_Schools[School Name],Maine_Schools[Comparison School Type], "Error")</f>
        <v>Non Charter</v>
      </c>
      <c r="M345" t="str">
        <f>_xlfn.XLOOKUP(Per_Pupil_Spending_1[[#This Row],[School Name]],Maine_Schools[School Name],Maine_Schools[Comparison Grade Span], "Error")</f>
        <v>03-06</v>
      </c>
      <c r="N345">
        <f>_xlfn.XLOOKUP(Per_Pupil_Spending_1[[#This Row],[School Name]],ELA_New[School Name],ELA_New[Percentage of Students at Achievement Level],"")</f>
        <v>0.3125</v>
      </c>
      <c r="O345">
        <f>_xlfn.XLOOKUP(Per_Pupil_Spending_1[[#This Row],[School Name]],Math_New[School Name],Math_New[Percentage of Students at Achievement Level],"")</f>
        <v>0.59489999999999998</v>
      </c>
      <c r="P345">
        <f>_xlfn.XLOOKUP(Per_Pupil_Spending_1[[#This Row],[School Name]],Science_New[School Name],Science_New[Percentage of Students at Achievement Level],"")</f>
        <v>0.72729999999999995</v>
      </c>
      <c r="Q345">
        <f>IFERROR((Per_Pupil_Spending_1[[#This Row],[ELA Score]]-MIN(Per_Pupil_Spending_1[ELA Score]))/(MAX(Per_Pupil_Spending_1[ELA Score])-MIN(Per_Pupil_Spending_1[ELA Score])),-1)</f>
        <v>0.22161346004535651</v>
      </c>
      <c r="R345">
        <f>IFERROR((Per_Pupil_Spending_1[[#This Row],[Math Score]]-MIN(Per_Pupil_Spending_1[Math Score]))/(MAX(Per_Pupil_Spending_1[Math Score])-MIN(Per_Pupil_Spending_1[Math Score])),-1)</f>
        <v>0.18320909630449206</v>
      </c>
      <c r="S345">
        <f>IFERROR((Per_Pupil_Spending_1[[#This Row],[Science Score]]-MIN(Per_Pupil_Spending_1[Science Score]))/(MAX(Per_Pupil_Spending_1[Science Score])-MIN(Per_Pupil_Spending_1[Science Score])),-1)</f>
        <v>0.2554726312697061</v>
      </c>
      <c r="T345" s="63">
        <f>IFERROR(Per_Pupil_Spending_1[[#This Row],[Amount]]/(1-Per_Pupil_Spending_1[[#This Row],[Percent Below Achievement ELA]]),"")</f>
        <v>31357.527272727271</v>
      </c>
      <c r="U345" s="63">
        <f>IFERROR(Per_Pupil_Spending_1[[#This Row],[Amount]]/(1-Per_Pupil_Spending_1[[#This Row],[Percent Below Achievement Math]]),"")</f>
        <v>53217.230313502834</v>
      </c>
      <c r="V345" s="63">
        <f>IFERROR(Per_Pupil_Spending_1[[#This Row],[Amount]]/(1-Per_Pupil_Spending_1[[#This Row],[Percent Below Achievement Science]]),"")</f>
        <v>79055.005500550033</v>
      </c>
      <c r="W345" s="63" t="b">
        <f>Per_Pupil_Spending_1[[#This Row],[ELA Score Normalized]]=-1</f>
        <v>0</v>
      </c>
      <c r="X345" s="63" t="b">
        <f>Per_Pupil_Spending_1[[#This Row],[Math Score Normalized]]=-1</f>
        <v>0</v>
      </c>
      <c r="Y345" s="63" t="b">
        <f>Per_Pupil_Spending_1[[#This Row],[Science Score Normalized]]=-1</f>
        <v>0</v>
      </c>
    </row>
    <row r="346" spans="1:25" hidden="1">
      <c r="A346" t="s">
        <v>570</v>
      </c>
      <c r="B346">
        <v>789</v>
      </c>
      <c r="C346" t="s">
        <v>1046</v>
      </c>
      <c r="D346">
        <v>791</v>
      </c>
      <c r="E346" t="s">
        <v>225</v>
      </c>
      <c r="F346" t="s">
        <v>1680</v>
      </c>
      <c r="G346" t="s">
        <v>1680</v>
      </c>
      <c r="H346" t="s">
        <v>596</v>
      </c>
      <c r="I346">
        <v>24843.41</v>
      </c>
      <c r="J346">
        <v>26100.880000000001</v>
      </c>
      <c r="K346">
        <v>20134.14</v>
      </c>
      <c r="L346" t="str">
        <f>_xlfn.XLOOKUP(Per_Pupil_Spending_1[[#This Row],[School Name]],Maine_Schools[School Name],Maine_Schools[Comparison School Type], "Error")</f>
        <v>Non Charter</v>
      </c>
      <c r="M346" t="str">
        <f>_xlfn.XLOOKUP(Per_Pupil_Spending_1[[#This Row],[School Name]],Maine_Schools[School Name],Maine_Schools[Comparison Grade Span], "Error")</f>
        <v>PK-05</v>
      </c>
      <c r="N346">
        <f>_xlfn.XLOOKUP(Per_Pupil_Spending_1[[#This Row],[School Name]],ELA_New[School Name],ELA_New[Percentage of Students at Achievement Level],"")</f>
        <v>0.27779999999999999</v>
      </c>
      <c r="O346">
        <f>_xlfn.XLOOKUP(Per_Pupil_Spending_1[[#This Row],[School Name]],Math_New[School Name],Math_New[Percentage of Students at Achievement Level],"")</f>
        <v>0.57940000000000003</v>
      </c>
      <c r="P346">
        <f>_xlfn.XLOOKUP(Per_Pupil_Spending_1[[#This Row],[School Name]],Science_New[School Name],Science_New[Percentage of Students at Achievement Level],"")</f>
        <v>0.57889999999999997</v>
      </c>
      <c r="Q346">
        <f>IFERROR((Per_Pupil_Spending_1[[#This Row],[ELA Score]]-MIN(Per_Pupil_Spending_1[ELA Score]))/(MAX(Per_Pupil_Spending_1[ELA Score])-MIN(Per_Pupil_Spending_1[ELA Score])),-1)</f>
        <v>0.24311292492446143</v>
      </c>
      <c r="R346">
        <f>IFERROR((Per_Pupil_Spending_1[[#This Row],[Math Score]]-MIN(Per_Pupil_Spending_1[Math Score]))/(MAX(Per_Pupil_Spending_1[Math Score])-MIN(Per_Pupil_Spending_1[Math Score])),-1)</f>
        <v>0.20334650056519429</v>
      </c>
      <c r="S346">
        <f>IFERROR((Per_Pupil_Spending_1[[#This Row],[Science Score]]-MIN(Per_Pupil_Spending_1[Science Score]))/(MAX(Per_Pupil_Spending_1[Science Score])-MIN(Per_Pupil_Spending_1[Science Score])),-1)</f>
        <v>0.19065182776729422</v>
      </c>
      <c r="T346" s="63">
        <f>IFERROR(Per_Pupil_Spending_1[[#This Row],[Amount]]/(1-Per_Pupil_Spending_1[[#This Row],[Percent Below Achievement ELA]]),"")</f>
        <v>34399.626142342844</v>
      </c>
      <c r="U346" s="63">
        <f>IFERROR(Per_Pupil_Spending_1[[#This Row],[Amount]]/(1-Per_Pupil_Spending_1[[#This Row],[Percent Below Achievement Math]]),"")</f>
        <v>59066.59533999049</v>
      </c>
      <c r="V346" s="63">
        <f>IFERROR(Per_Pupil_Spending_1[[#This Row],[Amount]]/(1-Per_Pupil_Spending_1[[#This Row],[Percent Below Achievement Science]]),"")</f>
        <v>58996.461648064585</v>
      </c>
      <c r="W346" s="63" t="b">
        <f>Per_Pupil_Spending_1[[#This Row],[ELA Score Normalized]]=-1</f>
        <v>0</v>
      </c>
      <c r="X346" s="63" t="b">
        <f>Per_Pupil_Spending_1[[#This Row],[Math Score Normalized]]=-1</f>
        <v>0</v>
      </c>
      <c r="Y346" s="63" t="b">
        <f>Per_Pupil_Spending_1[[#This Row],[Science Score Normalized]]=-1</f>
        <v>0</v>
      </c>
    </row>
    <row r="347" spans="1:25" hidden="1">
      <c r="A347" t="s">
        <v>570</v>
      </c>
      <c r="B347">
        <v>789</v>
      </c>
      <c r="C347" t="s">
        <v>1046</v>
      </c>
      <c r="D347">
        <v>792</v>
      </c>
      <c r="E347" t="s">
        <v>125</v>
      </c>
      <c r="F347" t="s">
        <v>1680</v>
      </c>
      <c r="G347" t="s">
        <v>1680</v>
      </c>
      <c r="H347" t="s">
        <v>596</v>
      </c>
      <c r="I347">
        <v>31235.08</v>
      </c>
      <c r="J347">
        <v>26100.880000000001</v>
      </c>
      <c r="K347">
        <v>20134.14</v>
      </c>
      <c r="L347" t="str">
        <f>_xlfn.XLOOKUP(Per_Pupil_Spending_1[[#This Row],[School Name]],Maine_Schools[School Name],Maine_Schools[Comparison School Type], "Error")</f>
        <v>Non Charter</v>
      </c>
      <c r="M347" t="str">
        <f>_xlfn.XLOOKUP(Per_Pupil_Spending_1[[#This Row],[School Name]],Maine_Schools[School Name],Maine_Schools[Comparison Grade Span], "Error")</f>
        <v>09-12</v>
      </c>
      <c r="N347">
        <f>_xlfn.XLOOKUP(Per_Pupil_Spending_1[[#This Row],[School Name]],ELA_New[School Name],ELA_New[Percentage of Students at Achievement Level],"")</f>
        <v>0.41670000000000001</v>
      </c>
      <c r="O347">
        <f>_xlfn.XLOOKUP(Per_Pupil_Spending_1[[#This Row],[School Name]],Math_New[School Name],Math_New[Percentage of Students at Achievement Level],"")</f>
        <v>0.45710000000000001</v>
      </c>
      <c r="P347">
        <f>_xlfn.XLOOKUP(Per_Pupil_Spending_1[[#This Row],[School Name]],Science_New[School Name],Science_New[Percentage of Students at Achievement Level],"")</f>
        <v>0.52270000000000005</v>
      </c>
      <c r="Q347">
        <f>IFERROR((Per_Pupil_Spending_1[[#This Row],[ELA Score]]-MIN(Per_Pupil_Spending_1[ELA Score]))/(MAX(Per_Pupil_Spending_1[ELA Score])-MIN(Per_Pupil_Spending_1[ELA Score])),-1)</f>
        <v>0.37844691726963053</v>
      </c>
      <c r="R347">
        <f>IFERROR((Per_Pupil_Spending_1[[#This Row],[Math Score]]-MIN(Per_Pupil_Spending_1[Math Score]))/(MAX(Per_Pupil_Spending_1[Math Score])-MIN(Per_Pupil_Spending_1[Math Score])),-1)</f>
        <v>0.1980694727411178</v>
      </c>
      <c r="S347">
        <f>IFERROR((Per_Pupil_Spending_1[[#This Row],[Science Score]]-MIN(Per_Pupil_Spending_1[Science Score]))/(MAX(Per_Pupil_Spending_1[Science Score])-MIN(Per_Pupil_Spending_1[Science Score])),-1)</f>
        <v>0.21147848771653874</v>
      </c>
      <c r="T347" s="63">
        <f>IFERROR(Per_Pupil_Spending_1[[#This Row],[Amount]]/(1-Per_Pupil_Spending_1[[#This Row],[Percent Below Achievement ELA]]),"")</f>
        <v>53548.911366363798</v>
      </c>
      <c r="U347" s="63">
        <f>IFERROR(Per_Pupil_Spending_1[[#This Row],[Amount]]/(1-Per_Pupil_Spending_1[[#This Row],[Percent Below Achievement Math]]),"")</f>
        <v>57533.763123963909</v>
      </c>
      <c r="V347" s="63">
        <f>IFERROR(Per_Pupil_Spending_1[[#This Row],[Amount]]/(1-Per_Pupil_Spending_1[[#This Row],[Percent Below Achievement Science]]),"")</f>
        <v>65441.190027236553</v>
      </c>
      <c r="W347" s="63" t="b">
        <f>Per_Pupil_Spending_1[[#This Row],[ELA Score Normalized]]=-1</f>
        <v>0</v>
      </c>
      <c r="X347" s="63" t="b">
        <f>Per_Pupil_Spending_1[[#This Row],[Math Score Normalized]]=-1</f>
        <v>0</v>
      </c>
      <c r="Y347" s="63" t="b">
        <f>Per_Pupil_Spending_1[[#This Row],[Science Score Normalized]]=-1</f>
        <v>0</v>
      </c>
    </row>
    <row r="348" spans="1:25" hidden="1">
      <c r="A348" t="s">
        <v>570</v>
      </c>
      <c r="B348">
        <v>789</v>
      </c>
      <c r="C348" t="s">
        <v>1046</v>
      </c>
      <c r="D348">
        <v>793</v>
      </c>
      <c r="E348" t="s">
        <v>190</v>
      </c>
      <c r="F348" t="s">
        <v>1680</v>
      </c>
      <c r="G348" t="s">
        <v>1680</v>
      </c>
      <c r="H348" t="s">
        <v>596</v>
      </c>
      <c r="I348">
        <v>23191.48</v>
      </c>
      <c r="J348">
        <v>26100.880000000001</v>
      </c>
      <c r="K348">
        <v>20134.14</v>
      </c>
      <c r="L348" t="str">
        <f>_xlfn.XLOOKUP(Per_Pupil_Spending_1[[#This Row],[School Name]],Maine_Schools[School Name],Maine_Schools[Comparison School Type], "Error")</f>
        <v>Non Charter</v>
      </c>
      <c r="M348" t="str">
        <f>_xlfn.XLOOKUP(Per_Pupil_Spending_1[[#This Row],[School Name]],Maine_Schools[School Name],Maine_Schools[Comparison Grade Span], "Error")</f>
        <v>06-08</v>
      </c>
      <c r="N348">
        <f>_xlfn.XLOOKUP(Per_Pupil_Spending_1[[#This Row],[School Name]],ELA_New[School Name],ELA_New[Percentage of Students at Achievement Level],"")</f>
        <v>0.36480000000000001</v>
      </c>
      <c r="O348">
        <f>_xlfn.XLOOKUP(Per_Pupil_Spending_1[[#This Row],[School Name]],Math_New[School Name],Math_New[Percentage of Students at Achievement Level],"")</f>
        <v>0.21379999999999999</v>
      </c>
      <c r="P348">
        <f>_xlfn.XLOOKUP(Per_Pupil_Spending_1[[#This Row],[School Name]],Science_New[School Name],Science_New[Percentage of Students at Achievement Level],"")</f>
        <v>0.7</v>
      </c>
      <c r="Q348">
        <f>IFERROR((Per_Pupil_Spending_1[[#This Row],[ELA Score]]-MIN(Per_Pupil_Spending_1[ELA Score]))/(MAX(Per_Pupil_Spending_1[ELA Score])-MIN(Per_Pupil_Spending_1[ELA Score])),-1)</f>
        <v>0.2580312468851832</v>
      </c>
      <c r="R348">
        <f>IFERROR((Per_Pupil_Spending_1[[#This Row],[Math Score]]-MIN(Per_Pupil_Spending_1[Math Score]))/(MAX(Per_Pupil_Spending_1[Math Score])-MIN(Per_Pupil_Spending_1[Math Score])),-1)</f>
        <v>0.10155239956873738</v>
      </c>
      <c r="S348">
        <f>IFERROR((Per_Pupil_Spending_1[[#This Row],[Science Score]]-MIN(Per_Pupil_Spending_1[Science Score]))/(MAX(Per_Pupil_Spending_1[Science Score])-MIN(Per_Pupil_Spending_1[Science Score])),-1)</f>
        <v>0.24981713180272272</v>
      </c>
      <c r="T348" s="63">
        <f>IFERROR(Per_Pupil_Spending_1[[#This Row],[Amount]]/(1-Per_Pupil_Spending_1[[#This Row],[Percent Below Achievement ELA]]),"")</f>
        <v>36510.516372795973</v>
      </c>
      <c r="U348" s="63">
        <f>IFERROR(Per_Pupil_Spending_1[[#This Row],[Amount]]/(1-Per_Pupil_Spending_1[[#This Row],[Percent Below Achievement Math]]),"")</f>
        <v>29498.193843805646</v>
      </c>
      <c r="V348" s="63">
        <f>IFERROR(Per_Pupil_Spending_1[[#This Row],[Amount]]/(1-Per_Pupil_Spending_1[[#This Row],[Percent Below Achievement Science]]),"")</f>
        <v>77304.93333333332</v>
      </c>
      <c r="W348" s="63" t="b">
        <f>Per_Pupil_Spending_1[[#This Row],[ELA Score Normalized]]=-1</f>
        <v>0</v>
      </c>
      <c r="X348" s="63" t="b">
        <f>Per_Pupil_Spending_1[[#This Row],[Math Score Normalized]]=-1</f>
        <v>0</v>
      </c>
      <c r="Y348" s="63" t="b">
        <f>Per_Pupil_Spending_1[[#This Row],[Science Score Normalized]]=-1</f>
        <v>0</v>
      </c>
    </row>
    <row r="349" spans="1:25" hidden="1">
      <c r="A349" t="s">
        <v>570</v>
      </c>
      <c r="B349">
        <v>789</v>
      </c>
      <c r="C349" t="s">
        <v>1046</v>
      </c>
      <c r="D349">
        <v>794</v>
      </c>
      <c r="E349" t="s">
        <v>564</v>
      </c>
      <c r="F349" t="s">
        <v>1680</v>
      </c>
      <c r="G349" t="s">
        <v>1680</v>
      </c>
      <c r="H349" t="s">
        <v>596</v>
      </c>
      <c r="I349">
        <v>25683.8</v>
      </c>
      <c r="J349">
        <v>26100.880000000001</v>
      </c>
      <c r="K349">
        <v>20134.14</v>
      </c>
      <c r="L349" t="str">
        <f>_xlfn.XLOOKUP(Per_Pupil_Spending_1[[#This Row],[School Name]],Maine_Schools[School Name],Maine_Schools[Comparison School Type], "Error")</f>
        <v>Non Charter</v>
      </c>
      <c r="M349" t="str">
        <f>_xlfn.XLOOKUP(Per_Pupil_Spending_1[[#This Row],[School Name]],Maine_Schools[School Name],Maine_Schools[Comparison Grade Span], "Error")</f>
        <v>KG-05</v>
      </c>
      <c r="N349">
        <f>_xlfn.XLOOKUP(Per_Pupil_Spending_1[[#This Row],[School Name]],ELA_New[School Name],ELA_New[Percentage of Students at Achievement Level],"")</f>
        <v>0.21429999999999999</v>
      </c>
      <c r="O349">
        <f>_xlfn.XLOOKUP(Per_Pupil_Spending_1[[#This Row],[School Name]],Math_New[School Name],Math_New[Percentage of Students at Achievement Level],"")</f>
        <v>0.55169999999999997</v>
      </c>
      <c r="P349" t="str">
        <f>_xlfn.XLOOKUP(Per_Pupil_Spending_1[[#This Row],[School Name]],Science_New[School Name],Science_New[Percentage of Students at Achievement Level],"")</f>
        <v/>
      </c>
      <c r="Q349">
        <f>IFERROR((Per_Pupil_Spending_1[[#This Row],[ELA Score]]-MIN(Per_Pupil_Spending_1[ELA Score]))/(MAX(Per_Pupil_Spending_1[ELA Score])-MIN(Per_Pupil_Spending_1[ELA Score])),-1)</f>
        <v>0.2310238685884119</v>
      </c>
      <c r="R349">
        <f>IFERROR((Per_Pupil_Spending_1[[#This Row],[Math Score]]-MIN(Per_Pupil_Spending_1[Math Score]))/(MAX(Per_Pupil_Spending_1[Math Score])-MIN(Per_Pupil_Spending_1[Math Score])),-1)</f>
        <v>0.19723559977417909</v>
      </c>
      <c r="S349">
        <f>IFERROR((Per_Pupil_Spending_1[[#This Row],[Science Score]]-MIN(Per_Pupil_Spending_1[Science Score]))/(MAX(Per_Pupil_Spending_1[Science Score])-MIN(Per_Pupil_Spending_1[Science Score])),-1)</f>
        <v>-1</v>
      </c>
      <c r="T349" s="63">
        <f>IFERROR(Per_Pupil_Spending_1[[#This Row],[Amount]]/(1-Per_Pupil_Spending_1[[#This Row],[Percent Below Achievement ELA]]),"")</f>
        <v>32689.067073946797</v>
      </c>
      <c r="U349" s="63">
        <f>IFERROR(Per_Pupil_Spending_1[[#This Row],[Amount]]/(1-Per_Pupil_Spending_1[[#This Row],[Percent Below Achievement Math]]),"")</f>
        <v>57291.545839839389</v>
      </c>
      <c r="V349" s="63" t="str">
        <f>IFERROR(Per_Pupil_Spending_1[[#This Row],[Amount]]/(1-Per_Pupil_Spending_1[[#This Row],[Percent Below Achievement Science]]),"")</f>
        <v/>
      </c>
      <c r="W349" s="63" t="b">
        <f>Per_Pupil_Spending_1[[#This Row],[ELA Score Normalized]]=-1</f>
        <v>0</v>
      </c>
      <c r="X349" s="63" t="b">
        <f>Per_Pupil_Spending_1[[#This Row],[Math Score Normalized]]=-1</f>
        <v>0</v>
      </c>
      <c r="Y349" s="63" t="b">
        <f>Per_Pupil_Spending_1[[#This Row],[Science Score Normalized]]=-1</f>
        <v>1</v>
      </c>
    </row>
    <row r="350" spans="1:25" hidden="1">
      <c r="A350" t="s">
        <v>570</v>
      </c>
      <c r="B350">
        <v>795</v>
      </c>
      <c r="C350" t="s">
        <v>1049</v>
      </c>
      <c r="D350">
        <v>797</v>
      </c>
      <c r="E350" t="s">
        <v>75</v>
      </c>
      <c r="F350" t="s">
        <v>1680</v>
      </c>
      <c r="G350" t="s">
        <v>1680</v>
      </c>
      <c r="H350" t="s">
        <v>596</v>
      </c>
      <c r="I350">
        <v>22864.799999999999</v>
      </c>
      <c r="J350">
        <v>23473.8</v>
      </c>
      <c r="K350">
        <v>20134.14</v>
      </c>
      <c r="L350" t="str">
        <f>_xlfn.XLOOKUP(Per_Pupil_Spending_1[[#This Row],[School Name]],Maine_Schools[School Name],Maine_Schools[Comparison School Type], "Error")</f>
        <v>Non Charter</v>
      </c>
      <c r="M350" t="str">
        <f>_xlfn.XLOOKUP(Per_Pupil_Spending_1[[#This Row],[School Name]],Maine_Schools[School Name],Maine_Schools[Comparison Grade Span], "Error")</f>
        <v>03-08</v>
      </c>
      <c r="N350">
        <f>_xlfn.XLOOKUP(Per_Pupil_Spending_1[[#This Row],[School Name]],ELA_New[School Name],ELA_New[Percentage of Students at Achievement Level],"")</f>
        <v>0.40870000000000001</v>
      </c>
      <c r="O350">
        <f>_xlfn.XLOOKUP(Per_Pupil_Spending_1[[#This Row],[School Name]],Math_New[School Name],Math_New[Percentage of Students at Achievement Level],"")</f>
        <v>0.43480000000000002</v>
      </c>
      <c r="P350">
        <f>_xlfn.XLOOKUP(Per_Pupil_Spending_1[[#This Row],[School Name]],Science_New[School Name],Science_New[Percentage of Students at Achievement Level],"")</f>
        <v>0.81079999999999997</v>
      </c>
      <c r="Q350">
        <f>IFERROR((Per_Pupil_Spending_1[[#This Row],[ELA Score]]-MIN(Per_Pupil_Spending_1[ELA Score]))/(MAX(Per_Pupil_Spending_1[ELA Score])-MIN(Per_Pupil_Spending_1[ELA Score])),-1)</f>
        <v>0.27328377847393764</v>
      </c>
      <c r="R350">
        <f>IFERROR((Per_Pupil_Spending_1[[#This Row],[Math Score]]-MIN(Per_Pupil_Spending_1[Math Score]))/(MAX(Per_Pupil_Spending_1[Math Score])-MIN(Per_Pupil_Spending_1[Math Score])),-1)</f>
        <v>0.1392707833299415</v>
      </c>
      <c r="S350">
        <f>IFERROR((Per_Pupil_Spending_1[[#This Row],[Science Score]]-MIN(Per_Pupil_Spending_1[Science Score]))/(MAX(Per_Pupil_Spending_1[Science Score])-MIN(Per_Pupil_Spending_1[Science Score])),-1)</f>
        <v>0.39053618790989281</v>
      </c>
      <c r="T350" s="63">
        <f>IFERROR(Per_Pupil_Spending_1[[#This Row],[Amount]]/(1-Per_Pupil_Spending_1[[#This Row],[Percent Below Achievement ELA]]),"")</f>
        <v>38668.696093353632</v>
      </c>
      <c r="U350" s="63">
        <f>IFERROR(Per_Pupil_Spending_1[[#This Row],[Amount]]/(1-Per_Pupil_Spending_1[[#This Row],[Percent Below Achievement Math]]),"")</f>
        <v>40454.352441613592</v>
      </c>
      <c r="V350" s="63">
        <f>IFERROR(Per_Pupil_Spending_1[[#This Row],[Amount]]/(1-Per_Pupil_Spending_1[[#This Row],[Percent Below Achievement Science]]),"")</f>
        <v>120849.89429175472</v>
      </c>
      <c r="W350" s="63" t="b">
        <f>Per_Pupil_Spending_1[[#This Row],[ELA Score Normalized]]=-1</f>
        <v>0</v>
      </c>
      <c r="X350" s="63" t="b">
        <f>Per_Pupil_Spending_1[[#This Row],[Math Score Normalized]]=-1</f>
        <v>0</v>
      </c>
      <c r="Y350" s="63" t="b">
        <f>Per_Pupil_Spending_1[[#This Row],[Science Score Normalized]]=-1</f>
        <v>0</v>
      </c>
    </row>
    <row r="351" spans="1:25" hidden="1">
      <c r="A351" t="s">
        <v>570</v>
      </c>
      <c r="B351">
        <v>795</v>
      </c>
      <c r="C351" t="s">
        <v>1049</v>
      </c>
      <c r="D351">
        <v>796</v>
      </c>
      <c r="E351" t="s">
        <v>342</v>
      </c>
      <c r="F351" t="s">
        <v>1680</v>
      </c>
      <c r="G351" t="s">
        <v>1680</v>
      </c>
      <c r="H351" t="s">
        <v>596</v>
      </c>
      <c r="I351">
        <v>24765.18</v>
      </c>
      <c r="J351">
        <v>23473.8</v>
      </c>
      <c r="K351">
        <v>20134.14</v>
      </c>
      <c r="L351" t="str">
        <f>_xlfn.XLOOKUP(Per_Pupil_Spending_1[[#This Row],[School Name]],Maine_Schools[School Name],Maine_Schools[Comparison School Type], "Error")</f>
        <v>Non Charter</v>
      </c>
      <c r="M351" t="str">
        <f>_xlfn.XLOOKUP(Per_Pupil_Spending_1[[#This Row],[School Name]],Maine_Schools[School Name],Maine_Schools[Comparison Grade Span], "Error")</f>
        <v>09-12</v>
      </c>
      <c r="N351">
        <f>_xlfn.XLOOKUP(Per_Pupil_Spending_1[[#This Row],[School Name]],ELA_New[School Name],ELA_New[Percentage of Students at Achievement Level],"")</f>
        <v>0.3478</v>
      </c>
      <c r="O351">
        <f>_xlfn.XLOOKUP(Per_Pupil_Spending_1[[#This Row],[School Name]],Math_New[School Name],Math_New[Percentage of Students at Achievement Level],"")</f>
        <v>0.36359999999999998</v>
      </c>
      <c r="P351" t="str">
        <f>_xlfn.XLOOKUP(Per_Pupil_Spending_1[[#This Row],[School Name]],Science_New[School Name],Science_New[Percentage of Students at Achievement Level],"")</f>
        <v/>
      </c>
      <c r="Q351">
        <f>IFERROR((Per_Pupil_Spending_1[[#This Row],[ELA Score]]-MIN(Per_Pupil_Spending_1[ELA Score]))/(MAX(Per_Pupil_Spending_1[ELA Score])-MIN(Per_Pupil_Spending_1[ELA Score])),-1)</f>
        <v>0.26835829267816336</v>
      </c>
      <c r="R351">
        <f>IFERROR((Per_Pupil_Spending_1[[#This Row],[Math Score]]-MIN(Per_Pupil_Spending_1[Math Score]))/(MAX(Per_Pupil_Spending_1[Math Score])-MIN(Per_Pupil_Spending_1[Math Score])),-1)</f>
        <v>0.1339695450261047</v>
      </c>
      <c r="S351">
        <f>IFERROR((Per_Pupil_Spending_1[[#This Row],[Science Score]]-MIN(Per_Pupil_Spending_1[Science Score]))/(MAX(Per_Pupil_Spending_1[Science Score])-MIN(Per_Pupil_Spending_1[Science Score])),-1)</f>
        <v>-1</v>
      </c>
      <c r="T351" s="63">
        <f>IFERROR(Per_Pupil_Spending_1[[#This Row],[Amount]]/(1-Per_Pupil_Spending_1[[#This Row],[Percent Below Achievement ELA]]),"")</f>
        <v>37971.75712971481</v>
      </c>
      <c r="U351" s="63">
        <f>IFERROR(Per_Pupil_Spending_1[[#This Row],[Amount]]/(1-Per_Pupil_Spending_1[[#This Row],[Percent Below Achievement Math]]),"")</f>
        <v>38914.487743557504</v>
      </c>
      <c r="V351" s="63" t="str">
        <f>IFERROR(Per_Pupil_Spending_1[[#This Row],[Amount]]/(1-Per_Pupil_Spending_1[[#This Row],[Percent Below Achievement Science]]),"")</f>
        <v/>
      </c>
      <c r="W351" s="63" t="b">
        <f>Per_Pupil_Spending_1[[#This Row],[ELA Score Normalized]]=-1</f>
        <v>0</v>
      </c>
      <c r="X351" s="63" t="b">
        <f>Per_Pupil_Spending_1[[#This Row],[Math Score Normalized]]=-1</f>
        <v>0</v>
      </c>
      <c r="Y351" s="63" t="b">
        <f>Per_Pupil_Spending_1[[#This Row],[Science Score Normalized]]=-1</f>
        <v>1</v>
      </c>
    </row>
    <row r="352" spans="1:25" hidden="1">
      <c r="A352" t="s">
        <v>570</v>
      </c>
      <c r="B352">
        <v>826</v>
      </c>
      <c r="C352" t="s">
        <v>1051</v>
      </c>
      <c r="D352">
        <v>827</v>
      </c>
      <c r="E352" t="s">
        <v>14</v>
      </c>
      <c r="F352" t="s">
        <v>1680</v>
      </c>
      <c r="G352" t="s">
        <v>1680</v>
      </c>
      <c r="H352" t="s">
        <v>596</v>
      </c>
      <c r="I352">
        <v>18451.29</v>
      </c>
      <c r="J352">
        <v>17793.650000000001</v>
      </c>
      <c r="K352">
        <v>20134.14</v>
      </c>
      <c r="L352" t="str">
        <f>_xlfn.XLOOKUP(Per_Pupil_Spending_1[[#This Row],[School Name]],Maine_Schools[School Name],Maine_Schools[Comparison School Type], "Error")</f>
        <v>Non Charter</v>
      </c>
      <c r="M352" t="str">
        <f>_xlfn.XLOOKUP(Per_Pupil_Spending_1[[#This Row],[School Name]],Maine_Schools[School Name],Maine_Schools[Comparison Grade Span], "Error")</f>
        <v>03-06</v>
      </c>
      <c r="N352">
        <f>_xlfn.XLOOKUP(Per_Pupil_Spending_1[[#This Row],[School Name]],ELA_New[School Name],ELA_New[Percentage of Students at Achievement Level],"")</f>
        <v>0.38640000000000002</v>
      </c>
      <c r="O352">
        <f>_xlfn.XLOOKUP(Per_Pupil_Spending_1[[#This Row],[School Name]],Math_New[School Name],Math_New[Percentage of Students at Achievement Level],"")</f>
        <v>0.52270000000000005</v>
      </c>
      <c r="P352" t="str">
        <f>_xlfn.XLOOKUP(Per_Pupil_Spending_1[[#This Row],[School Name]],Science_New[School Name],Science_New[Percentage of Students at Achievement Level],"")</f>
        <v/>
      </c>
      <c r="Q352">
        <f>IFERROR((Per_Pupil_Spending_1[[#This Row],[ELA Score]]-MIN(Per_Pupil_Spending_1[ELA Score]))/(MAX(Per_Pupil_Spending_1[ELA Score])-MIN(Per_Pupil_Spending_1[ELA Score])),-1)</f>
        <v>0.21251799482833772</v>
      </c>
      <c r="R352">
        <f>IFERROR((Per_Pupil_Spending_1[[#This Row],[Math Score]]-MIN(Per_Pupil_Spending_1[Math Score]))/(MAX(Per_Pupil_Spending_1[Math Score])-MIN(Per_Pupil_Spending_1[Math Score])),-1)</f>
        <v>0.13308529295000571</v>
      </c>
      <c r="S352">
        <f>IFERROR((Per_Pupil_Spending_1[[#This Row],[Science Score]]-MIN(Per_Pupil_Spending_1[Science Score]))/(MAX(Per_Pupil_Spending_1[Science Score])-MIN(Per_Pupil_Spending_1[Science Score])),-1)</f>
        <v>-1</v>
      </c>
      <c r="T352" s="63">
        <f>IFERROR(Per_Pupil_Spending_1[[#This Row],[Amount]]/(1-Per_Pupil_Spending_1[[#This Row],[Percent Below Achievement ELA]]),"")</f>
        <v>30070.550847457631</v>
      </c>
      <c r="U352" s="63">
        <f>IFERROR(Per_Pupil_Spending_1[[#This Row],[Amount]]/(1-Per_Pupil_Spending_1[[#This Row],[Percent Below Achievement Math]]),"")</f>
        <v>38657.636706473924</v>
      </c>
      <c r="V352" s="63" t="str">
        <f>IFERROR(Per_Pupil_Spending_1[[#This Row],[Amount]]/(1-Per_Pupil_Spending_1[[#This Row],[Percent Below Achievement Science]]),"")</f>
        <v/>
      </c>
      <c r="W352" s="63" t="b">
        <f>Per_Pupil_Spending_1[[#This Row],[ELA Score Normalized]]=-1</f>
        <v>0</v>
      </c>
      <c r="X352" s="63" t="b">
        <f>Per_Pupil_Spending_1[[#This Row],[Math Score Normalized]]=-1</f>
        <v>0</v>
      </c>
      <c r="Y352" s="63" t="b">
        <f>Per_Pupil_Spending_1[[#This Row],[Science Score Normalized]]=-1</f>
        <v>1</v>
      </c>
    </row>
    <row r="353" spans="1:25" hidden="1">
      <c r="A353" t="s">
        <v>570</v>
      </c>
      <c r="B353">
        <v>826</v>
      </c>
      <c r="C353" t="s">
        <v>1051</v>
      </c>
      <c r="D353">
        <v>828</v>
      </c>
      <c r="E353" t="s">
        <v>151</v>
      </c>
      <c r="F353" t="s">
        <v>1680</v>
      </c>
      <c r="G353" t="s">
        <v>1680</v>
      </c>
      <c r="H353" t="s">
        <v>596</v>
      </c>
      <c r="I353">
        <v>17500.669999999998</v>
      </c>
      <c r="J353">
        <v>17793.650000000001</v>
      </c>
      <c r="K353">
        <v>20134.14</v>
      </c>
      <c r="L353" t="str">
        <f>_xlfn.XLOOKUP(Per_Pupil_Spending_1[[#This Row],[School Name]],Maine_Schools[School Name],Maine_Schools[Comparison School Type], "Error")</f>
        <v>Non Charter</v>
      </c>
      <c r="M353" t="str">
        <f>_xlfn.XLOOKUP(Per_Pupil_Spending_1[[#This Row],[School Name]],Maine_Schools[School Name],Maine_Schools[Comparison Grade Span], "Error")</f>
        <v>01-06</v>
      </c>
      <c r="N353">
        <f>_xlfn.XLOOKUP(Per_Pupil_Spending_1[[#This Row],[School Name]],ELA_New[School Name],ELA_New[Percentage of Students at Achievement Level],"")</f>
        <v>0.33139999999999997</v>
      </c>
      <c r="O353">
        <f>_xlfn.XLOOKUP(Per_Pupil_Spending_1[[#This Row],[School Name]],Math_New[School Name],Math_New[Percentage of Students at Achievement Level],"")</f>
        <v>0.53080000000000005</v>
      </c>
      <c r="P353">
        <f>_xlfn.XLOOKUP(Per_Pupil_Spending_1[[#This Row],[School Name]],Science_New[School Name],Science_New[Percentage of Students at Achievement Level],"")</f>
        <v>0.87009999999999998</v>
      </c>
      <c r="Q353">
        <f>IFERROR((Per_Pupil_Spending_1[[#This Row],[ELA Score]]-MIN(Per_Pupil_Spending_1[ELA Score]))/(MAX(Per_Pupil_Spending_1[ELA Score])-MIN(Per_Pupil_Spending_1[ELA Score])),-1)</f>
        <v>0.18498760476450779</v>
      </c>
      <c r="R353">
        <f>IFERROR((Per_Pupil_Spending_1[[#This Row],[Math Score]]-MIN(Per_Pupil_Spending_1[Math Score]))/(MAX(Per_Pupil_Spending_1[Math Score])-MIN(Per_Pupil_Spending_1[Math Score])),-1)</f>
        <v>0.12840780929416407</v>
      </c>
      <c r="S353">
        <f>IFERROR((Per_Pupil_Spending_1[[#This Row],[Science Score]]-MIN(Per_Pupil_Spending_1[Science Score]))/(MAX(Per_Pupil_Spending_1[Science Score])-MIN(Per_Pupil_Spending_1[Science Score])),-1)</f>
        <v>0.43537203762167198</v>
      </c>
      <c r="T353" s="63">
        <f>IFERROR(Per_Pupil_Spending_1[[#This Row],[Amount]]/(1-Per_Pupil_Spending_1[[#This Row],[Percent Below Achievement ELA]]),"")</f>
        <v>26175.0972180676</v>
      </c>
      <c r="U353" s="63">
        <f>IFERROR(Per_Pupil_Spending_1[[#This Row],[Amount]]/(1-Per_Pupil_Spending_1[[#This Row],[Percent Below Achievement Math]]),"")</f>
        <v>37298.955669224211</v>
      </c>
      <c r="V353" s="63">
        <f>IFERROR(Per_Pupil_Spending_1[[#This Row],[Amount]]/(1-Per_Pupil_Spending_1[[#This Row],[Percent Below Achievement Science]]),"")</f>
        <v>134724.17244033871</v>
      </c>
      <c r="W353" s="63" t="b">
        <f>Per_Pupil_Spending_1[[#This Row],[ELA Score Normalized]]=-1</f>
        <v>0</v>
      </c>
      <c r="X353" s="63" t="b">
        <f>Per_Pupil_Spending_1[[#This Row],[Math Score Normalized]]=-1</f>
        <v>0</v>
      </c>
      <c r="Y353" s="63" t="b">
        <f>Per_Pupil_Spending_1[[#This Row],[Science Score Normalized]]=-1</f>
        <v>0</v>
      </c>
    </row>
    <row r="354" spans="1:25" hidden="1">
      <c r="A354" t="s">
        <v>570</v>
      </c>
      <c r="B354">
        <v>826</v>
      </c>
      <c r="C354" t="s">
        <v>1051</v>
      </c>
      <c r="D354">
        <v>829</v>
      </c>
      <c r="E354" t="s">
        <v>34</v>
      </c>
      <c r="F354" t="s">
        <v>1680</v>
      </c>
      <c r="G354" t="s">
        <v>1680</v>
      </c>
      <c r="H354" t="s">
        <v>596</v>
      </c>
      <c r="I354">
        <v>17285.21</v>
      </c>
      <c r="J354">
        <v>17793.650000000001</v>
      </c>
      <c r="K354">
        <v>20134.14</v>
      </c>
      <c r="L354" t="str">
        <f>_xlfn.XLOOKUP(Per_Pupil_Spending_1[[#This Row],[School Name]],Maine_Schools[School Name],Maine_Schools[Comparison School Type], "Error")</f>
        <v>Non Charter</v>
      </c>
      <c r="M354" t="str">
        <f>_xlfn.XLOOKUP(Per_Pupil_Spending_1[[#This Row],[School Name]],Maine_Schools[School Name],Maine_Schools[Comparison Grade Span], "Error")</f>
        <v>03-06</v>
      </c>
      <c r="N354">
        <f>_xlfn.XLOOKUP(Per_Pupil_Spending_1[[#This Row],[School Name]],ELA_New[School Name],ELA_New[Percentage of Students at Achievement Level],"")</f>
        <v>0.54100000000000004</v>
      </c>
      <c r="O354">
        <f>_xlfn.XLOOKUP(Per_Pupil_Spending_1[[#This Row],[School Name]],Math_New[School Name],Math_New[Percentage of Students at Achievement Level],"")</f>
        <v>0.41799999999999998</v>
      </c>
      <c r="P354" t="str">
        <f>_xlfn.XLOOKUP(Per_Pupil_Spending_1[[#This Row],[School Name]],Science_New[School Name],Science_New[Percentage of Students at Achievement Level],"")</f>
        <v/>
      </c>
      <c r="Q354">
        <f>IFERROR((Per_Pupil_Spending_1[[#This Row],[ELA Score]]-MIN(Per_Pupil_Spending_1[ELA Score]))/(MAX(Per_Pupil_Spending_1[ELA Score])-MIN(Per_Pupil_Spending_1[ELA Score])),-1)</f>
        <v>0.26614376751031965</v>
      </c>
      <c r="R354">
        <f>IFERROR((Per_Pupil_Spending_1[[#This Row],[Math Score]]-MIN(Per_Pupil_Spending_1[Math Score]))/(MAX(Per_Pupil_Spending_1[Math Score])-MIN(Per_Pupil_Spending_1[Math Score])),-1)</f>
        <v>0.10224602666578611</v>
      </c>
      <c r="S354">
        <f>IFERROR((Per_Pupil_Spending_1[[#This Row],[Science Score]]-MIN(Per_Pupil_Spending_1[Science Score]))/(MAX(Per_Pupil_Spending_1[Science Score])-MIN(Per_Pupil_Spending_1[Science Score])),-1)</f>
        <v>-1</v>
      </c>
      <c r="T354" s="63">
        <f>IFERROR(Per_Pupil_Spending_1[[#This Row],[Amount]]/(1-Per_Pupil_Spending_1[[#This Row],[Percent Below Achievement ELA]]),"")</f>
        <v>37658.409586056645</v>
      </c>
      <c r="U354" s="63">
        <f>IFERROR(Per_Pupil_Spending_1[[#This Row],[Amount]]/(1-Per_Pupil_Spending_1[[#This Row],[Percent Below Achievement Math]]),"")</f>
        <v>29699.673539518895</v>
      </c>
      <c r="V354" s="63" t="str">
        <f>IFERROR(Per_Pupil_Spending_1[[#This Row],[Amount]]/(1-Per_Pupil_Spending_1[[#This Row],[Percent Below Achievement Science]]),"")</f>
        <v/>
      </c>
      <c r="W354" s="63" t="b">
        <f>Per_Pupil_Spending_1[[#This Row],[ELA Score Normalized]]=-1</f>
        <v>0</v>
      </c>
      <c r="X354" s="63" t="b">
        <f>Per_Pupil_Spending_1[[#This Row],[Math Score Normalized]]=-1</f>
        <v>0</v>
      </c>
      <c r="Y354" s="63" t="b">
        <f>Per_Pupil_Spending_1[[#This Row],[Science Score Normalized]]=-1</f>
        <v>1</v>
      </c>
    </row>
    <row r="355" spans="1:25" hidden="1">
      <c r="A355" t="s">
        <v>570</v>
      </c>
      <c r="B355">
        <v>826</v>
      </c>
      <c r="C355" t="s">
        <v>1051</v>
      </c>
      <c r="D355">
        <v>830</v>
      </c>
      <c r="E355" t="s">
        <v>57</v>
      </c>
      <c r="F355" t="s">
        <v>1680</v>
      </c>
      <c r="G355" t="s">
        <v>1680</v>
      </c>
      <c r="H355" t="s">
        <v>596</v>
      </c>
      <c r="I355">
        <v>17471.96</v>
      </c>
      <c r="J355">
        <v>17793.650000000001</v>
      </c>
      <c r="K355">
        <v>20134.14</v>
      </c>
      <c r="L355" t="str">
        <f>_xlfn.XLOOKUP(Per_Pupil_Spending_1[[#This Row],[School Name]],Maine_Schools[School Name],Maine_Schools[Comparison School Type], "Error")</f>
        <v>Non Charter</v>
      </c>
      <c r="M355" t="str">
        <f>_xlfn.XLOOKUP(Per_Pupil_Spending_1[[#This Row],[School Name]],Maine_Schools[School Name],Maine_Schools[Comparison Grade Span], "Error")</f>
        <v>09-12</v>
      </c>
      <c r="N355">
        <f>_xlfn.XLOOKUP(Per_Pupil_Spending_1[[#This Row],[School Name]],ELA_New[School Name],ELA_New[Percentage of Students at Achievement Level],"")</f>
        <v>0.45129999999999998</v>
      </c>
      <c r="O355">
        <f>_xlfn.XLOOKUP(Per_Pupil_Spending_1[[#This Row],[School Name]],Math_New[School Name],Math_New[Percentage of Students at Achievement Level],"")</f>
        <v>0.42109999999999997</v>
      </c>
      <c r="P355">
        <f>_xlfn.XLOOKUP(Per_Pupil_Spending_1[[#This Row],[School Name]],Science_New[School Name],Science_New[Percentage of Students at Achievement Level],"")</f>
        <v>0.71209999999999996</v>
      </c>
      <c r="Q355">
        <f>IFERROR((Per_Pupil_Spending_1[[#This Row],[ELA Score]]-MIN(Per_Pupil_Spending_1[ELA Score]))/(MAX(Per_Pupil_Spending_1[ELA Score])-MIN(Per_Pupil_Spending_1[ELA Score])),-1)</f>
        <v>0.2250406597219041</v>
      </c>
      <c r="R355">
        <f>IFERROR((Per_Pupil_Spending_1[[#This Row],[Math Score]]-MIN(Per_Pupil_Spending_1[Math Score]))/(MAX(Per_Pupil_Spending_1[Math Score])-MIN(Per_Pupil_Spending_1[Math Score])),-1)</f>
        <v>0.10390413751703906</v>
      </c>
      <c r="S355">
        <f>IFERROR((Per_Pupil_Spending_1[[#This Row],[Science Score]]-MIN(Per_Pupil_Spending_1[Science Score]))/(MAX(Per_Pupil_Spending_1[Science Score])-MIN(Per_Pupil_Spending_1[Science Score])),-1)</f>
        <v>0.19611687740431452</v>
      </c>
      <c r="T355" s="63">
        <f>IFERROR(Per_Pupil_Spending_1[[#This Row],[Amount]]/(1-Per_Pupil_Spending_1[[#This Row],[Percent Below Achievement ELA]]),"")</f>
        <v>31842.464005831967</v>
      </c>
      <c r="U355" s="63">
        <f>IFERROR(Per_Pupil_Spending_1[[#This Row],[Amount]]/(1-Per_Pupil_Spending_1[[#This Row],[Percent Below Achievement Math]]),"")</f>
        <v>30181.30937985835</v>
      </c>
      <c r="V355" s="63">
        <f>IFERROR(Per_Pupil_Spending_1[[#This Row],[Amount]]/(1-Per_Pupil_Spending_1[[#This Row],[Percent Below Achievement Science]]),"")</f>
        <v>60687.599861062859</v>
      </c>
      <c r="W355" s="63" t="b">
        <f>Per_Pupil_Spending_1[[#This Row],[ELA Score Normalized]]=-1</f>
        <v>0</v>
      </c>
      <c r="X355" s="63" t="b">
        <f>Per_Pupil_Spending_1[[#This Row],[Math Score Normalized]]=-1</f>
        <v>0</v>
      </c>
      <c r="Y355" s="63" t="b">
        <f>Per_Pupil_Spending_1[[#This Row],[Science Score Normalized]]=-1</f>
        <v>0</v>
      </c>
    </row>
    <row r="356" spans="1:25" hidden="1">
      <c r="A356" t="s">
        <v>570</v>
      </c>
      <c r="B356">
        <v>826</v>
      </c>
      <c r="C356" t="s">
        <v>1051</v>
      </c>
      <c r="D356">
        <v>831</v>
      </c>
      <c r="E356" t="s">
        <v>140</v>
      </c>
      <c r="F356" t="s">
        <v>1680</v>
      </c>
      <c r="G356" t="s">
        <v>1680</v>
      </c>
      <c r="H356" t="s">
        <v>596</v>
      </c>
      <c r="I356">
        <v>19244.29</v>
      </c>
      <c r="J356">
        <v>17793.650000000001</v>
      </c>
      <c r="K356">
        <v>20134.14</v>
      </c>
      <c r="L356" t="str">
        <f>_xlfn.XLOOKUP(Per_Pupil_Spending_1[[#This Row],[School Name]],Maine_Schools[School Name],Maine_Schools[Comparison School Type], "Error")</f>
        <v>Non Charter</v>
      </c>
      <c r="M356" t="str">
        <f>_xlfn.XLOOKUP(Per_Pupil_Spending_1[[#This Row],[School Name]],Maine_Schools[School Name],Maine_Schools[Comparison Grade Span], "Error")</f>
        <v>07-08</v>
      </c>
      <c r="N356">
        <f>_xlfn.XLOOKUP(Per_Pupil_Spending_1[[#This Row],[School Name]],ELA_New[School Name],ELA_New[Percentage of Students at Achievement Level],"")</f>
        <v>0.45700000000000002</v>
      </c>
      <c r="O356">
        <f>_xlfn.XLOOKUP(Per_Pupil_Spending_1[[#This Row],[School Name]],Math_New[School Name],Math_New[Percentage of Students at Achievement Level],"")</f>
        <v>0.26950000000000002</v>
      </c>
      <c r="P356">
        <f>_xlfn.XLOOKUP(Per_Pupil_Spending_1[[#This Row],[School Name]],Science_New[School Name],Science_New[Percentage of Students at Achievement Level],"")</f>
        <v>0.66390000000000005</v>
      </c>
      <c r="Q356">
        <f>IFERROR((Per_Pupil_Spending_1[[#This Row],[ELA Score]]-MIN(Per_Pupil_Spending_1[ELA Score]))/(MAX(Per_Pupil_Spending_1[ELA Score])-MIN(Per_Pupil_Spending_1[ELA Score])),-1)</f>
        <v>0.2504703882747954</v>
      </c>
      <c r="R356">
        <f>IFERROR((Per_Pupil_Spending_1[[#This Row],[Math Score]]-MIN(Per_Pupil_Spending_1[Math Score]))/(MAX(Per_Pupil_Spending_1[Math Score])-MIN(Per_Pupil_Spending_1[Math Score])),-1)</f>
        <v>9.0693557387592022E-2</v>
      </c>
      <c r="S356">
        <f>IFERROR((Per_Pupil_Spending_1[[#This Row],[Science Score]]-MIN(Per_Pupil_Spending_1[Science Score]))/(MAX(Per_Pupil_Spending_1[Science Score])-MIN(Per_Pupil_Spending_1[Science Score])),-1)</f>
        <v>0.18503265830075996</v>
      </c>
      <c r="T356" s="63">
        <f>IFERROR(Per_Pupil_Spending_1[[#This Row],[Amount]]/(1-Per_Pupil_Spending_1[[#This Row],[Percent Below Achievement ELA]]),"")</f>
        <v>35440.681399631685</v>
      </c>
      <c r="U356" s="63">
        <f>IFERROR(Per_Pupil_Spending_1[[#This Row],[Amount]]/(1-Per_Pupil_Spending_1[[#This Row],[Percent Below Achievement Math]]),"")</f>
        <v>26343.997262149216</v>
      </c>
      <c r="V356" s="63">
        <f>IFERROR(Per_Pupil_Spending_1[[#This Row],[Amount]]/(1-Per_Pupil_Spending_1[[#This Row],[Percent Below Achievement Science]]),"")</f>
        <v>57257.631657244878</v>
      </c>
      <c r="W356" s="63" t="b">
        <f>Per_Pupil_Spending_1[[#This Row],[ELA Score Normalized]]=-1</f>
        <v>0</v>
      </c>
      <c r="X356" s="63" t="b">
        <f>Per_Pupil_Spending_1[[#This Row],[Math Score Normalized]]=-1</f>
        <v>0</v>
      </c>
      <c r="Y356" s="63" t="b">
        <f>Per_Pupil_Spending_1[[#This Row],[Science Score Normalized]]=-1</f>
        <v>0</v>
      </c>
    </row>
    <row r="357" spans="1:25" hidden="1">
      <c r="A357" t="s">
        <v>570</v>
      </c>
      <c r="B357">
        <v>1500</v>
      </c>
      <c r="C357" t="s">
        <v>1057</v>
      </c>
      <c r="D357">
        <v>1041</v>
      </c>
      <c r="E357" t="s">
        <v>444</v>
      </c>
      <c r="F357" t="s">
        <v>1680</v>
      </c>
      <c r="G357" t="s">
        <v>1680</v>
      </c>
      <c r="H357" t="s">
        <v>596</v>
      </c>
      <c r="I357">
        <v>22929.06</v>
      </c>
      <c r="J357">
        <v>22929.06</v>
      </c>
      <c r="K357">
        <v>20134.14</v>
      </c>
      <c r="L357" t="str">
        <f>_xlfn.XLOOKUP(Per_Pupil_Spending_1[[#This Row],[School Name]],Maine_Schools[School Name],Maine_Schools[Comparison School Type], "Error")</f>
        <v>Non Charter</v>
      </c>
      <c r="M357" t="str">
        <f>_xlfn.XLOOKUP(Per_Pupil_Spending_1[[#This Row],[School Name]],Maine_Schools[School Name],Maine_Schools[Comparison Grade Span], "Error")</f>
        <v>PK-12</v>
      </c>
      <c r="N357">
        <f>_xlfn.XLOOKUP(Per_Pupil_Spending_1[[#This Row],[School Name]],ELA_New[School Name],ELA_New[Percentage of Students at Achievement Level],"")</f>
        <v>0.45029999999999998</v>
      </c>
      <c r="O357">
        <f>_xlfn.XLOOKUP(Per_Pupil_Spending_1[[#This Row],[School Name]],Math_New[School Name],Math_New[Percentage of Students at Achievement Level],"")</f>
        <v>0.45610000000000001</v>
      </c>
      <c r="P357">
        <f>_xlfn.XLOOKUP(Per_Pupil_Spending_1[[#This Row],[School Name]],Science_New[School Name],Science_New[Percentage of Students at Achievement Level],"")</f>
        <v>0.70420000000000005</v>
      </c>
      <c r="Q357">
        <f>IFERROR((Per_Pupil_Spending_1[[#This Row],[ELA Score]]-MIN(Per_Pupil_Spending_1[ELA Score]))/(MAX(Per_Pupil_Spending_1[ELA Score])-MIN(Per_Pupil_Spending_1[ELA Score])),-1)</f>
        <v>0.29479142031075212</v>
      </c>
      <c r="R357">
        <f>IFERROR((Per_Pupil_Spending_1[[#This Row],[Math Score]]-MIN(Per_Pupil_Spending_1[Math Score]))/(MAX(Per_Pupil_Spending_1[Math Score])-MIN(Per_Pupil_Spending_1[Math Score])),-1)</f>
        <v>0.14513159108496496</v>
      </c>
      <c r="S357">
        <f>IFERROR((Per_Pupil_Spending_1[[#This Row],[Science Score]]-MIN(Per_Pupil_Spending_1[Science Score]))/(MAX(Per_Pupil_Spending_1[Science Score])-MIN(Per_Pupil_Spending_1[Science Score])),-1)</f>
        <v>0.25049732295251681</v>
      </c>
      <c r="T357" s="63">
        <f>IFERROR(Per_Pupil_Spending_1[[#This Row],[Amount]]/(1-Per_Pupil_Spending_1[[#This Row],[Percent Below Achievement ELA]]),"")</f>
        <v>41711.951973803887</v>
      </c>
      <c r="U357" s="63">
        <f>IFERROR(Per_Pupil_Spending_1[[#This Row],[Amount]]/(1-Per_Pupil_Spending_1[[#This Row],[Percent Below Achievement Math]]),"")</f>
        <v>42156.756756756753</v>
      </c>
      <c r="V357" s="63">
        <f>IFERROR(Per_Pupil_Spending_1[[#This Row],[Amount]]/(1-Per_Pupil_Spending_1[[#This Row],[Percent Below Achievement Science]]),"")</f>
        <v>77515.415821501025</v>
      </c>
      <c r="W357" s="63" t="b">
        <f>Per_Pupil_Spending_1[[#This Row],[ELA Score Normalized]]=-1</f>
        <v>0</v>
      </c>
      <c r="X357" s="63" t="b">
        <f>Per_Pupil_Spending_1[[#This Row],[Math Score Normalized]]=-1</f>
        <v>0</v>
      </c>
      <c r="Y357" s="63" t="b">
        <f>Per_Pupil_Spending_1[[#This Row],[Science Score Normalized]]=-1</f>
        <v>0</v>
      </c>
    </row>
    <row r="358" spans="1:25" hidden="1">
      <c r="A358" t="s">
        <v>570</v>
      </c>
      <c r="B358">
        <v>1500</v>
      </c>
      <c r="C358" t="s">
        <v>1057</v>
      </c>
      <c r="D358">
        <v>1041</v>
      </c>
      <c r="E358" t="s">
        <v>444</v>
      </c>
      <c r="F358" t="s">
        <v>1680</v>
      </c>
      <c r="G358" t="s">
        <v>1680</v>
      </c>
      <c r="H358" t="s">
        <v>596</v>
      </c>
      <c r="I358">
        <v>22929.06</v>
      </c>
      <c r="J358">
        <v>22929.06</v>
      </c>
      <c r="K358">
        <v>20134.14</v>
      </c>
      <c r="L358" t="str">
        <f>_xlfn.XLOOKUP(Per_Pupil_Spending_1[[#This Row],[School Name]],Maine_Schools[School Name],Maine_Schools[Comparison School Type], "Error")</f>
        <v>Non Charter</v>
      </c>
      <c r="M358" t="str">
        <f>_xlfn.XLOOKUP(Per_Pupil_Spending_1[[#This Row],[School Name]],Maine_Schools[School Name],Maine_Schools[Comparison Grade Span], "Error")</f>
        <v>PK-12</v>
      </c>
      <c r="N358">
        <f>_xlfn.XLOOKUP(Per_Pupil_Spending_1[[#This Row],[School Name]],ELA_New[School Name],ELA_New[Percentage of Students at Achievement Level],"")</f>
        <v>0.45029999999999998</v>
      </c>
      <c r="O358">
        <f>_xlfn.XLOOKUP(Per_Pupil_Spending_1[[#This Row],[School Name]],Math_New[School Name],Math_New[Percentage of Students at Achievement Level],"")</f>
        <v>0.45610000000000001</v>
      </c>
      <c r="P358">
        <f>_xlfn.XLOOKUP(Per_Pupil_Spending_1[[#This Row],[School Name]],Science_New[School Name],Science_New[Percentage of Students at Achievement Level],"")</f>
        <v>0.70420000000000005</v>
      </c>
      <c r="Q358">
        <f>IFERROR((Per_Pupil_Spending_1[[#This Row],[ELA Score]]-MIN(Per_Pupil_Spending_1[ELA Score]))/(MAX(Per_Pupil_Spending_1[ELA Score])-MIN(Per_Pupil_Spending_1[ELA Score])),-1)</f>
        <v>0.29479142031075212</v>
      </c>
      <c r="R358">
        <f>IFERROR((Per_Pupil_Spending_1[[#This Row],[Math Score]]-MIN(Per_Pupil_Spending_1[Math Score]))/(MAX(Per_Pupil_Spending_1[Math Score])-MIN(Per_Pupil_Spending_1[Math Score])),-1)</f>
        <v>0.14513159108496496</v>
      </c>
      <c r="S358">
        <f>IFERROR((Per_Pupil_Spending_1[[#This Row],[Science Score]]-MIN(Per_Pupil_Spending_1[Science Score]))/(MAX(Per_Pupil_Spending_1[Science Score])-MIN(Per_Pupil_Spending_1[Science Score])),-1)</f>
        <v>0.25049732295251681</v>
      </c>
      <c r="T358" s="63">
        <f>IFERROR(Per_Pupil_Spending_1[[#This Row],[Amount]]/(1-Per_Pupil_Spending_1[[#This Row],[Percent Below Achievement ELA]]),"")</f>
        <v>41711.951973803887</v>
      </c>
      <c r="U358" s="63">
        <f>IFERROR(Per_Pupil_Spending_1[[#This Row],[Amount]]/(1-Per_Pupil_Spending_1[[#This Row],[Percent Below Achievement Math]]),"")</f>
        <v>42156.756756756753</v>
      </c>
      <c r="V358" s="63">
        <f>IFERROR(Per_Pupil_Spending_1[[#This Row],[Amount]]/(1-Per_Pupil_Spending_1[[#This Row],[Percent Below Achievement Science]]),"")</f>
        <v>77515.415821501025</v>
      </c>
      <c r="W358" s="63" t="b">
        <f>Per_Pupil_Spending_1[[#This Row],[ELA Score Normalized]]=-1</f>
        <v>0</v>
      </c>
      <c r="X358" s="63" t="b">
        <f>Per_Pupil_Spending_1[[#This Row],[Math Score Normalized]]=-1</f>
        <v>0</v>
      </c>
      <c r="Y358" s="63" t="b">
        <f>Per_Pupil_Spending_1[[#This Row],[Science Score Normalized]]=-1</f>
        <v>0</v>
      </c>
    </row>
    <row r="359" spans="1:25" hidden="1">
      <c r="A359" t="s">
        <v>570</v>
      </c>
      <c r="B359">
        <v>839</v>
      </c>
      <c r="C359" t="s">
        <v>1059</v>
      </c>
      <c r="D359">
        <v>843</v>
      </c>
      <c r="E359" t="s">
        <v>419</v>
      </c>
      <c r="F359" t="s">
        <v>1680</v>
      </c>
      <c r="G359" t="s">
        <v>1680</v>
      </c>
      <c r="H359" t="s">
        <v>596</v>
      </c>
      <c r="I359">
        <v>31326.54</v>
      </c>
      <c r="J359">
        <v>28203.62</v>
      </c>
      <c r="K359">
        <v>20134.14</v>
      </c>
      <c r="L359" t="str">
        <f>_xlfn.XLOOKUP(Per_Pupil_Spending_1[[#This Row],[School Name]],Maine_Schools[School Name],Maine_Schools[Comparison School Type], "Error")</f>
        <v>Non Charter</v>
      </c>
      <c r="M359" t="str">
        <f>_xlfn.XLOOKUP(Per_Pupil_Spending_1[[#This Row],[School Name]],Maine_Schools[School Name],Maine_Schools[Comparison Grade Span], "Error")</f>
        <v>09-12</v>
      </c>
      <c r="N359">
        <f>_xlfn.XLOOKUP(Per_Pupil_Spending_1[[#This Row],[School Name]],ELA_New[School Name],ELA_New[Percentage of Students at Achievement Level],"")</f>
        <v>0.1133</v>
      </c>
      <c r="O359">
        <f>_xlfn.XLOOKUP(Per_Pupil_Spending_1[[#This Row],[School Name]],Math_New[School Name],Math_New[Percentage of Students at Achievement Level],"")</f>
        <v>0.75839999999999996</v>
      </c>
      <c r="P359">
        <f>_xlfn.XLOOKUP(Per_Pupil_Spending_1[[#This Row],[School Name]],Science_New[School Name],Science_New[Percentage of Students at Achievement Level],"")</f>
        <v>0.3931</v>
      </c>
      <c r="Q359">
        <f>IFERROR((Per_Pupil_Spending_1[[#This Row],[ELA Score]]-MIN(Per_Pupil_Spending_1[ELA Score]))/(MAX(Per_Pupil_Spending_1[ELA Score])-MIN(Per_Pupil_Spending_1[ELA Score])),-1)</f>
        <v>0.24968361710846107</v>
      </c>
      <c r="R359">
        <f>IFERROR((Per_Pupil_Spending_1[[#This Row],[Math Score]]-MIN(Per_Pupil_Spending_1[Math Score]))/(MAX(Per_Pupil_Spending_1[Math Score])-MIN(Per_Pupil_Spending_1[Math Score])),-1)</f>
        <v>0.44638569077912726</v>
      </c>
      <c r="S359">
        <f>IFERROR((Per_Pupil_Spending_1[[#This Row],[Science Score]]-MIN(Per_Pupil_Spending_1[Science Score]))/(MAX(Per_Pupil_Spending_1[Science Score])-MIN(Per_Pupil_Spending_1[Science Score])),-1)</f>
        <v>0.16680547464059764</v>
      </c>
      <c r="T359" s="63">
        <f>IFERROR(Per_Pupil_Spending_1[[#This Row],[Amount]]/(1-Per_Pupil_Spending_1[[#This Row],[Percent Below Achievement ELA]]),"")</f>
        <v>35329.356039246646</v>
      </c>
      <c r="U359" s="63">
        <f>IFERROR(Per_Pupil_Spending_1[[#This Row],[Amount]]/(1-Per_Pupil_Spending_1[[#This Row],[Percent Below Achievement Math]]),"")</f>
        <v>129662.8311258278</v>
      </c>
      <c r="V359" s="63">
        <f>IFERROR(Per_Pupil_Spending_1[[#This Row],[Amount]]/(1-Per_Pupil_Spending_1[[#This Row],[Percent Below Achievement Science]]),"")</f>
        <v>51617.301038062287</v>
      </c>
      <c r="W359" s="63" t="b">
        <f>Per_Pupil_Spending_1[[#This Row],[ELA Score Normalized]]=-1</f>
        <v>0</v>
      </c>
      <c r="X359" s="63" t="b">
        <f>Per_Pupil_Spending_1[[#This Row],[Math Score Normalized]]=-1</f>
        <v>0</v>
      </c>
      <c r="Y359" s="63" t="b">
        <f>Per_Pupil_Spending_1[[#This Row],[Science Score Normalized]]=-1</f>
        <v>0</v>
      </c>
    </row>
    <row r="360" spans="1:25" hidden="1">
      <c r="A360" t="s">
        <v>570</v>
      </c>
      <c r="B360">
        <v>839</v>
      </c>
      <c r="C360" t="s">
        <v>1059</v>
      </c>
      <c r="D360">
        <v>846</v>
      </c>
      <c r="E360" t="s">
        <v>422</v>
      </c>
      <c r="F360" t="s">
        <v>1680</v>
      </c>
      <c r="G360" t="s">
        <v>1680</v>
      </c>
      <c r="H360" t="s">
        <v>596</v>
      </c>
      <c r="I360">
        <v>30719.93</v>
      </c>
      <c r="J360">
        <v>28203.62</v>
      </c>
      <c r="K360">
        <v>20134.14</v>
      </c>
      <c r="L360" t="str">
        <f>_xlfn.XLOOKUP(Per_Pupil_Spending_1[[#This Row],[School Name]],Maine_Schools[School Name],Maine_Schools[Comparison School Type], "Error")</f>
        <v>Non Charter</v>
      </c>
      <c r="M360" t="str">
        <f>_xlfn.XLOOKUP(Per_Pupil_Spending_1[[#This Row],[School Name]],Maine_Schools[School Name],Maine_Schools[Comparison Grade Span], "Error")</f>
        <v>06-08</v>
      </c>
      <c r="N360">
        <f>_xlfn.XLOOKUP(Per_Pupil_Spending_1[[#This Row],[School Name]],ELA_New[School Name],ELA_New[Percentage of Students at Achievement Level],"")</f>
        <v>0.14860000000000001</v>
      </c>
      <c r="O360">
        <f>_xlfn.XLOOKUP(Per_Pupil_Spending_1[[#This Row],[School Name]],Math_New[School Name],Math_New[Percentage of Students at Achievement Level],"")</f>
        <v>0.70279999999999998</v>
      </c>
      <c r="P360">
        <f>_xlfn.XLOOKUP(Per_Pupil_Spending_1[[#This Row],[School Name]],Science_New[School Name],Science_New[Percentage of Students at Achievement Level],"")</f>
        <v>0.21129999999999999</v>
      </c>
      <c r="Q360">
        <f>IFERROR((Per_Pupil_Spending_1[[#This Row],[ELA Score]]-MIN(Per_Pupil_Spending_1[ELA Score]))/(MAX(Per_Pupil_Spending_1[ELA Score])-MIN(Per_Pupil_Spending_1[ELA Score])),-1)</f>
        <v>0.25500042348252261</v>
      </c>
      <c r="R360">
        <f>IFERROR((Per_Pupil_Spending_1[[#This Row],[Math Score]]-MIN(Per_Pupil_Spending_1[Math Score]))/(MAX(Per_Pupil_Spending_1[Math Score])-MIN(Per_Pupil_Spending_1[Math Score])),-1)</f>
        <v>0.35584935355102482</v>
      </c>
      <c r="S360">
        <f>IFERROR((Per_Pupil_Spending_1[[#This Row],[Science Score]]-MIN(Per_Pupil_Spending_1[Science Score]))/(MAX(Per_Pupil_Spending_1[Science Score])-MIN(Per_Pupil_Spending_1[Science Score])),-1)</f>
        <v>0.1258703352115077</v>
      </c>
      <c r="T360" s="63">
        <f>IFERROR(Per_Pupil_Spending_1[[#This Row],[Amount]]/(1-Per_Pupil_Spending_1[[#This Row],[Percent Below Achievement ELA]]),"")</f>
        <v>36081.665492130611</v>
      </c>
      <c r="U360" s="63">
        <f>IFERROR(Per_Pupil_Spending_1[[#This Row],[Amount]]/(1-Per_Pupil_Spending_1[[#This Row],[Percent Below Achievement Math]]),"")</f>
        <v>103364.50201884253</v>
      </c>
      <c r="V360" s="63">
        <f>IFERROR(Per_Pupil_Spending_1[[#This Row],[Amount]]/(1-Per_Pupil_Spending_1[[#This Row],[Percent Below Achievement Science]]),"")</f>
        <v>38950.082414099154</v>
      </c>
      <c r="W360" s="63" t="b">
        <f>Per_Pupil_Spending_1[[#This Row],[ELA Score Normalized]]=-1</f>
        <v>0</v>
      </c>
      <c r="X360" s="63" t="b">
        <f>Per_Pupil_Spending_1[[#This Row],[Math Score Normalized]]=-1</f>
        <v>0</v>
      </c>
      <c r="Y360" s="63" t="b">
        <f>Per_Pupil_Spending_1[[#This Row],[Science Score Normalized]]=-1</f>
        <v>0</v>
      </c>
    </row>
    <row r="361" spans="1:25" hidden="1">
      <c r="A361" t="s">
        <v>570</v>
      </c>
      <c r="B361">
        <v>839</v>
      </c>
      <c r="C361" t="s">
        <v>1059</v>
      </c>
      <c r="D361">
        <v>845</v>
      </c>
      <c r="E361" t="s">
        <v>423</v>
      </c>
      <c r="F361" t="s">
        <v>1680</v>
      </c>
      <c r="G361" t="s">
        <v>1680</v>
      </c>
      <c r="H361" t="s">
        <v>596</v>
      </c>
      <c r="I361">
        <v>24623.439999999999</v>
      </c>
      <c r="J361">
        <v>28203.62</v>
      </c>
      <c r="K361">
        <v>20134.14</v>
      </c>
      <c r="L361" t="str">
        <f>_xlfn.XLOOKUP(Per_Pupil_Spending_1[[#This Row],[School Name]],Maine_Schools[School Name],Maine_Schools[Comparison School Type], "Error")</f>
        <v>Non Charter</v>
      </c>
      <c r="M361" t="str">
        <f>_xlfn.XLOOKUP(Per_Pupil_Spending_1[[#This Row],[School Name]],Maine_Schools[School Name],Maine_Schools[Comparison Grade Span], "Error")</f>
        <v>04-05</v>
      </c>
      <c r="N361">
        <f>_xlfn.XLOOKUP(Per_Pupil_Spending_1[[#This Row],[School Name]],ELA_New[School Name],ELA_New[Percentage of Students at Achievement Level],"")</f>
        <v>0.1401</v>
      </c>
      <c r="O361">
        <f>_xlfn.XLOOKUP(Per_Pupil_Spending_1[[#This Row],[School Name]],Math_New[School Name],Math_New[Percentage of Students at Achievement Level],"")</f>
        <v>0.78300000000000003</v>
      </c>
      <c r="P361">
        <f>_xlfn.XLOOKUP(Per_Pupil_Spending_1[[#This Row],[School Name]],Science_New[School Name],Science_New[Percentage of Students at Achievement Level],"")</f>
        <v>0.497</v>
      </c>
      <c r="Q361">
        <f>IFERROR((Per_Pupil_Spending_1[[#This Row],[ELA Score]]-MIN(Per_Pupil_Spending_1[ELA Score]))/(MAX(Per_Pupil_Spending_1[ELA Score])-MIN(Per_Pupil_Spending_1[ELA Score])),-1)</f>
        <v>0.20237418018434328</v>
      </c>
      <c r="R361">
        <f>IFERROR((Per_Pupil_Spending_1[[#This Row],[Math Score]]-MIN(Per_Pupil_Spending_1[Math Score]))/(MAX(Per_Pupil_Spending_1[Math Score])-MIN(Per_Pupil_Spending_1[Math Score])),-1)</f>
        <v>0.39064633694574835</v>
      </c>
      <c r="S361">
        <f>IFERROR((Per_Pupil_Spending_1[[#This Row],[Science Score]]-MIN(Per_Pupil_Spending_1[Science Score]))/(MAX(Per_Pupil_Spending_1[Science Score])-MIN(Per_Pupil_Spending_1[Science Score])),-1)</f>
        <v>0.15819609117839867</v>
      </c>
      <c r="T361" s="63">
        <f>IFERROR(Per_Pupil_Spending_1[[#This Row],[Amount]]/(1-Per_Pupil_Spending_1[[#This Row],[Percent Below Achievement ELA]]),"")</f>
        <v>28635.236655425048</v>
      </c>
      <c r="U361" s="63">
        <f>IFERROR(Per_Pupil_Spending_1[[#This Row],[Amount]]/(1-Per_Pupil_Spending_1[[#This Row],[Percent Below Achievement Math]]),"")</f>
        <v>113472.0737327189</v>
      </c>
      <c r="V361" s="63">
        <f>IFERROR(Per_Pupil_Spending_1[[#This Row],[Amount]]/(1-Per_Pupil_Spending_1[[#This Row],[Percent Below Achievement Science]]),"")</f>
        <v>48953.161033797216</v>
      </c>
      <c r="W361" s="63" t="b">
        <f>Per_Pupil_Spending_1[[#This Row],[ELA Score Normalized]]=-1</f>
        <v>0</v>
      </c>
      <c r="X361" s="63" t="b">
        <f>Per_Pupil_Spending_1[[#This Row],[Math Score Normalized]]=-1</f>
        <v>0</v>
      </c>
      <c r="Y361" s="63" t="b">
        <f>Per_Pupil_Spending_1[[#This Row],[Science Score Normalized]]=-1</f>
        <v>0</v>
      </c>
    </row>
    <row r="362" spans="1:25" hidden="1">
      <c r="A362" t="s">
        <v>570</v>
      </c>
      <c r="B362">
        <v>839</v>
      </c>
      <c r="C362" t="s">
        <v>1059</v>
      </c>
      <c r="D362">
        <v>844</v>
      </c>
      <c r="E362" t="s">
        <v>479</v>
      </c>
      <c r="F362" t="s">
        <v>1680</v>
      </c>
      <c r="G362" t="s">
        <v>1680</v>
      </c>
      <c r="H362" t="s">
        <v>596</v>
      </c>
      <c r="I362">
        <v>25705.63</v>
      </c>
      <c r="J362">
        <v>28203.62</v>
      </c>
      <c r="K362">
        <v>20134.14</v>
      </c>
      <c r="L362" t="str">
        <f>_xlfn.XLOOKUP(Per_Pupil_Spending_1[[#This Row],[School Name]],Maine_Schools[School Name],Maine_Schools[Comparison School Type], "Error")</f>
        <v>Non Charter</v>
      </c>
      <c r="M362" t="str">
        <f>_xlfn.XLOOKUP(Per_Pupil_Spending_1[[#This Row],[School Name]],Maine_Schools[School Name],Maine_Schools[Comparison Grade Span], "Error")</f>
        <v>PK-03</v>
      </c>
      <c r="N362">
        <f>_xlfn.XLOOKUP(Per_Pupil_Spending_1[[#This Row],[School Name]],ELA_New[School Name],ELA_New[Percentage of Students at Achievement Level],"")</f>
        <v>0.2384</v>
      </c>
      <c r="O362">
        <f>_xlfn.XLOOKUP(Per_Pupil_Spending_1[[#This Row],[School Name]],Math_New[School Name],Math_New[Percentage of Students at Achievement Level],"")</f>
        <v>0.84</v>
      </c>
      <c r="P362" t="str">
        <f>_xlfn.XLOOKUP(Per_Pupil_Spending_1[[#This Row],[School Name]],Science_New[School Name],Science_New[Percentage of Students at Achievement Level],"")</f>
        <v/>
      </c>
      <c r="Q362">
        <f>IFERROR((Per_Pupil_Spending_1[[#This Row],[ELA Score]]-MIN(Per_Pupil_Spending_1[ELA Score]))/(MAX(Per_Pupil_Spending_1[ELA Score])-MIN(Per_Pupil_Spending_1[ELA Score])),-1)</f>
        <v>0.2385369393285684</v>
      </c>
      <c r="R362">
        <f>IFERROR((Per_Pupil_Spending_1[[#This Row],[Math Score]]-MIN(Per_Pupil_Spending_1[Math Score]))/(MAX(Per_Pupil_Spending_1[Math Score])-MIN(Per_Pupil_Spending_1[Math Score])),-1)</f>
        <v>0.55309920472349039</v>
      </c>
      <c r="S362">
        <f>IFERROR((Per_Pupil_Spending_1[[#This Row],[Science Score]]-MIN(Per_Pupil_Spending_1[Science Score]))/(MAX(Per_Pupil_Spending_1[Science Score])-MIN(Per_Pupil_Spending_1[Science Score])),-1)</f>
        <v>-1</v>
      </c>
      <c r="T362" s="63">
        <f>IFERROR(Per_Pupil_Spending_1[[#This Row],[Amount]]/(1-Per_Pupil_Spending_1[[#This Row],[Percent Below Achievement ELA]]),"")</f>
        <v>33752.140231092439</v>
      </c>
      <c r="U362" s="63">
        <f>IFERROR(Per_Pupil_Spending_1[[#This Row],[Amount]]/(1-Per_Pupil_Spending_1[[#This Row],[Percent Below Achievement Math]]),"")</f>
        <v>160660.18749999997</v>
      </c>
      <c r="V362" s="63" t="str">
        <f>IFERROR(Per_Pupil_Spending_1[[#This Row],[Amount]]/(1-Per_Pupil_Spending_1[[#This Row],[Percent Below Achievement Science]]),"")</f>
        <v/>
      </c>
      <c r="W362" s="63" t="b">
        <f>Per_Pupil_Spending_1[[#This Row],[ELA Score Normalized]]=-1</f>
        <v>0</v>
      </c>
      <c r="X362" s="63" t="b">
        <f>Per_Pupil_Spending_1[[#This Row],[Math Score Normalized]]=-1</f>
        <v>0</v>
      </c>
      <c r="Y362" s="63" t="b">
        <f>Per_Pupil_Spending_1[[#This Row],[Science Score Normalized]]=-1</f>
        <v>1</v>
      </c>
    </row>
    <row r="363" spans="1:25" hidden="1">
      <c r="A363" t="s">
        <v>570</v>
      </c>
      <c r="B363">
        <v>847</v>
      </c>
      <c r="C363" t="s">
        <v>1060</v>
      </c>
      <c r="D363">
        <v>848</v>
      </c>
      <c r="E363" t="s">
        <v>425</v>
      </c>
      <c r="F363" t="s">
        <v>1680</v>
      </c>
      <c r="G363" t="s">
        <v>1680</v>
      </c>
      <c r="H363" t="s">
        <v>596</v>
      </c>
      <c r="I363">
        <v>19242.97</v>
      </c>
      <c r="J363">
        <v>20046.759999999998</v>
      </c>
      <c r="K363">
        <v>20134.14</v>
      </c>
      <c r="L363" t="str">
        <f>_xlfn.XLOOKUP(Per_Pupil_Spending_1[[#This Row],[School Name]],Maine_Schools[School Name],Maine_Schools[Comparison School Type], "Error")</f>
        <v>Non Charter</v>
      </c>
      <c r="M363" t="str">
        <f>_xlfn.XLOOKUP(Per_Pupil_Spending_1[[#This Row],[School Name]],Maine_Schools[School Name],Maine_Schools[Comparison Grade Span], "Error")</f>
        <v>03-06</v>
      </c>
      <c r="N363">
        <f>_xlfn.XLOOKUP(Per_Pupil_Spending_1[[#This Row],[School Name]],ELA_New[School Name],ELA_New[Percentage of Students at Achievement Level],"")</f>
        <v>0.2747</v>
      </c>
      <c r="O363">
        <f>_xlfn.XLOOKUP(Per_Pupil_Spending_1[[#This Row],[School Name]],Math_New[School Name],Math_New[Percentage of Students at Achievement Level],"")</f>
        <v>0.59019999999999995</v>
      </c>
      <c r="P363">
        <f>_xlfn.XLOOKUP(Per_Pupil_Spending_1[[#This Row],[School Name]],Science_New[School Name],Science_New[Percentage of Students at Achievement Level],"")</f>
        <v>0.78180000000000005</v>
      </c>
      <c r="Q363">
        <f>IFERROR((Per_Pupil_Spending_1[[#This Row],[ELA Score]]-MIN(Per_Pupil_Spending_1[ELA Score]))/(MAX(Per_Pupil_Spending_1[ELA Score])-MIN(Per_Pupil_Spending_1[ELA Score])),-1)</f>
        <v>0.18750322898119118</v>
      </c>
      <c r="R363">
        <f>IFERROR((Per_Pupil_Spending_1[[#This Row],[Math Score]]-MIN(Per_Pupil_Spending_1[Math Score]))/(MAX(Per_Pupil_Spending_1[Math Score])-MIN(Per_Pupil_Spending_1[Math Score])),-1)</f>
        <v>0.16165714825239946</v>
      </c>
      <c r="S363">
        <f>IFERROR((Per_Pupil_Spending_1[[#This Row],[Science Score]]-MIN(Per_Pupil_Spending_1[Science Score]))/(MAX(Per_Pupil_Spending_1[Science Score])-MIN(Per_Pupil_Spending_1[Science Score])),-1)</f>
        <v>0.28499180003822389</v>
      </c>
      <c r="T363" s="63">
        <f>IFERROR(Per_Pupil_Spending_1[[#This Row],[Amount]]/(1-Per_Pupil_Spending_1[[#This Row],[Percent Below Achievement ELA]]),"")</f>
        <v>26531.049221011996</v>
      </c>
      <c r="U363" s="63">
        <f>IFERROR(Per_Pupil_Spending_1[[#This Row],[Amount]]/(1-Per_Pupil_Spending_1[[#This Row],[Percent Below Achievement Math]]),"")</f>
        <v>46956.979014153243</v>
      </c>
      <c r="V363" s="63">
        <f>IFERROR(Per_Pupil_Spending_1[[#This Row],[Amount]]/(1-Per_Pupil_Spending_1[[#This Row],[Percent Below Achievement Science]]),"")</f>
        <v>88189.596700274997</v>
      </c>
      <c r="W363" s="63" t="b">
        <f>Per_Pupil_Spending_1[[#This Row],[ELA Score Normalized]]=-1</f>
        <v>0</v>
      </c>
      <c r="X363" s="63" t="b">
        <f>Per_Pupil_Spending_1[[#This Row],[Math Score Normalized]]=-1</f>
        <v>0</v>
      </c>
      <c r="Y363" s="63" t="b">
        <f>Per_Pupil_Spending_1[[#This Row],[Science Score Normalized]]=-1</f>
        <v>0</v>
      </c>
    </row>
    <row r="364" spans="1:25" hidden="1">
      <c r="A364" t="s">
        <v>570</v>
      </c>
      <c r="B364">
        <v>847</v>
      </c>
      <c r="C364" t="s">
        <v>1060</v>
      </c>
      <c r="D364">
        <v>851</v>
      </c>
      <c r="E364" t="s">
        <v>267</v>
      </c>
      <c r="F364" t="s">
        <v>1680</v>
      </c>
      <c r="G364" t="s">
        <v>1680</v>
      </c>
      <c r="H364" t="s">
        <v>596</v>
      </c>
      <c r="I364">
        <v>20525.86</v>
      </c>
      <c r="J364">
        <v>20046.759999999998</v>
      </c>
      <c r="K364">
        <v>20134.14</v>
      </c>
      <c r="L364" t="str">
        <f>_xlfn.XLOOKUP(Per_Pupil_Spending_1[[#This Row],[School Name]],Maine_Schools[School Name],Maine_Schools[Comparison School Type], "Error")</f>
        <v>Non Charter</v>
      </c>
      <c r="M364" t="str">
        <f>_xlfn.XLOOKUP(Per_Pupil_Spending_1[[#This Row],[School Name]],Maine_Schools[School Name],Maine_Schools[Comparison Grade Span], "Error")</f>
        <v>09-12</v>
      </c>
      <c r="N364">
        <f>_xlfn.XLOOKUP(Per_Pupil_Spending_1[[#This Row],[School Name]],ELA_New[School Name],ELA_New[Percentage of Students at Achievement Level],"")</f>
        <v>0.44350000000000001</v>
      </c>
      <c r="O364">
        <f>_xlfn.XLOOKUP(Per_Pupil_Spending_1[[#This Row],[School Name]],Math_New[School Name],Math_New[Percentage of Students at Achievement Level],"")</f>
        <v>0.3871</v>
      </c>
      <c r="P364">
        <f>_xlfn.XLOOKUP(Per_Pupil_Spending_1[[#This Row],[School Name]],Science_New[School Name],Science_New[Percentage of Students at Achievement Level],"")</f>
        <v>0.65439999999999998</v>
      </c>
      <c r="Q364">
        <f>IFERROR((Per_Pupil_Spending_1[[#This Row],[ELA Score]]-MIN(Per_Pupil_Spending_1[ELA Score]))/(MAX(Per_Pupil_Spending_1[ELA Score])-MIN(Per_Pupil_Spending_1[ELA Score])),-1)</f>
        <v>0.26066968041447935</v>
      </c>
      <c r="R364">
        <f>IFERROR((Per_Pupil_Spending_1[[#This Row],[Math Score]]-MIN(Per_Pupil_Spending_1[Math Score]))/(MAX(Per_Pupil_Spending_1[Math Score])-MIN(Per_Pupil_Spending_1[Math Score])),-1)</f>
        <v>0.11529394657899969</v>
      </c>
      <c r="S364">
        <f>IFERROR((Per_Pupil_Spending_1[[#This Row],[Science Score]]-MIN(Per_Pupil_Spending_1[Science Score]))/(MAX(Per_Pupil_Spending_1[Science Score])-MIN(Per_Pupil_Spending_1[Science Score])),-1)</f>
        <v>0.19192989974809396</v>
      </c>
      <c r="T364" s="63">
        <f>IFERROR(Per_Pupil_Spending_1[[#This Row],[Amount]]/(1-Per_Pupil_Spending_1[[#This Row],[Percent Below Achievement ELA]]),"")</f>
        <v>36883.845462713391</v>
      </c>
      <c r="U364" s="63">
        <f>IFERROR(Per_Pupil_Spending_1[[#This Row],[Amount]]/(1-Per_Pupil_Spending_1[[#This Row],[Percent Below Achievement Math]]),"")</f>
        <v>33489.737314406921</v>
      </c>
      <c r="V364" s="63">
        <f>IFERROR(Per_Pupil_Spending_1[[#This Row],[Amount]]/(1-Per_Pupil_Spending_1[[#This Row],[Percent Below Achievement Science]]),"")</f>
        <v>59391.956018518518</v>
      </c>
      <c r="W364" s="63" t="b">
        <f>Per_Pupil_Spending_1[[#This Row],[ELA Score Normalized]]=-1</f>
        <v>0</v>
      </c>
      <c r="X364" s="63" t="b">
        <f>Per_Pupil_Spending_1[[#This Row],[Math Score Normalized]]=-1</f>
        <v>0</v>
      </c>
      <c r="Y364" s="63" t="b">
        <f>Per_Pupil_Spending_1[[#This Row],[Science Score Normalized]]=-1</f>
        <v>0</v>
      </c>
    </row>
    <row r="365" spans="1:25" hidden="1">
      <c r="A365" t="s">
        <v>570</v>
      </c>
      <c r="B365">
        <v>847</v>
      </c>
      <c r="C365" t="s">
        <v>1060</v>
      </c>
      <c r="D365">
        <v>849</v>
      </c>
      <c r="E365" t="s">
        <v>326</v>
      </c>
      <c r="F365" t="s">
        <v>1680</v>
      </c>
      <c r="G365" t="s">
        <v>1680</v>
      </c>
      <c r="H365" t="s">
        <v>596</v>
      </c>
      <c r="I365">
        <v>21207.74</v>
      </c>
      <c r="J365">
        <v>20046.759999999998</v>
      </c>
      <c r="K365">
        <v>20134.14</v>
      </c>
      <c r="L365" t="str">
        <f>_xlfn.XLOOKUP(Per_Pupil_Spending_1[[#This Row],[School Name]],Maine_Schools[School Name],Maine_Schools[Comparison School Type], "Error")</f>
        <v>Non Charter</v>
      </c>
      <c r="M365" t="str">
        <f>_xlfn.XLOOKUP(Per_Pupil_Spending_1[[#This Row],[School Name]],Maine_Schools[School Name],Maine_Schools[Comparison Grade Span], "Error")</f>
        <v>03-06</v>
      </c>
      <c r="N365">
        <f>_xlfn.XLOOKUP(Per_Pupil_Spending_1[[#This Row],[School Name]],ELA_New[School Name],ELA_New[Percentage of Students at Achievement Level],"")</f>
        <v>0.39219999999999999</v>
      </c>
      <c r="O365">
        <f>_xlfn.XLOOKUP(Per_Pupil_Spending_1[[#This Row],[School Name]],Math_New[School Name],Math_New[Percentage of Students at Achievement Level],"")</f>
        <v>0.42159999999999997</v>
      </c>
      <c r="P365">
        <f>_xlfn.XLOOKUP(Per_Pupil_Spending_1[[#This Row],[School Name]],Science_New[School Name],Science_New[Percentage of Students at Achievement Level],"")</f>
        <v>0.66669999999999996</v>
      </c>
      <c r="Q365">
        <f>IFERROR((Per_Pupil_Spending_1[[#This Row],[ELA Score]]-MIN(Per_Pupil_Spending_1[ELA Score]))/(MAX(Per_Pupil_Spending_1[ELA Score])-MIN(Per_Pupil_Spending_1[ELA Score])),-1)</f>
        <v>0.2465971315185711</v>
      </c>
      <c r="R365">
        <f>IFERROR((Per_Pupil_Spending_1[[#This Row],[Math Score]]-MIN(Per_Pupil_Spending_1[Math Score]))/(MAX(Per_Pupil_Spending_1[Math Score])-MIN(Per_Pupil_Spending_1[Math Score])),-1)</f>
        <v>0.1262295025412227</v>
      </c>
      <c r="S365">
        <f>IFERROR((Per_Pupil_Spending_1[[#This Row],[Science Score]]-MIN(Per_Pupil_Spending_1[Science Score]))/(MAX(Per_Pupil_Spending_1[Science Score])-MIN(Per_Pupil_Spending_1[Science Score])),-1)</f>
        <v>0.20562413324779019</v>
      </c>
      <c r="T365" s="63">
        <f>IFERROR(Per_Pupil_Spending_1[[#This Row],[Amount]]/(1-Per_Pupil_Spending_1[[#This Row],[Percent Below Achievement ELA]]),"")</f>
        <v>34892.629154327085</v>
      </c>
      <c r="U365" s="63">
        <f>IFERROR(Per_Pupil_Spending_1[[#This Row],[Amount]]/(1-Per_Pupil_Spending_1[[#This Row],[Percent Below Achievement Math]]),"")</f>
        <v>36666.21715076072</v>
      </c>
      <c r="V365" s="63">
        <f>IFERROR(Per_Pupil_Spending_1[[#This Row],[Amount]]/(1-Per_Pupil_Spending_1[[#This Row],[Percent Below Achievement Science]]),"")</f>
        <v>63629.582958295825</v>
      </c>
      <c r="W365" s="63" t="b">
        <f>Per_Pupil_Spending_1[[#This Row],[ELA Score Normalized]]=-1</f>
        <v>0</v>
      </c>
      <c r="X365" s="63" t="b">
        <f>Per_Pupil_Spending_1[[#This Row],[Math Score Normalized]]=-1</f>
        <v>0</v>
      </c>
      <c r="Y365" s="63" t="b">
        <f>Per_Pupil_Spending_1[[#This Row],[Science Score Normalized]]=-1</f>
        <v>0</v>
      </c>
    </row>
    <row r="366" spans="1:25" hidden="1">
      <c r="A366" t="s">
        <v>570</v>
      </c>
      <c r="B366">
        <v>847</v>
      </c>
      <c r="C366" t="s">
        <v>1060</v>
      </c>
      <c r="D366">
        <v>850</v>
      </c>
      <c r="E366" t="s">
        <v>456</v>
      </c>
      <c r="F366" t="s">
        <v>1680</v>
      </c>
      <c r="G366" t="s">
        <v>1680</v>
      </c>
      <c r="H366" t="s">
        <v>596</v>
      </c>
      <c r="I366">
        <v>20078.12</v>
      </c>
      <c r="J366">
        <v>20046.759999999998</v>
      </c>
      <c r="K366">
        <v>20134.14</v>
      </c>
      <c r="L366" t="str">
        <f>_xlfn.XLOOKUP(Per_Pupil_Spending_1[[#This Row],[School Name]],Maine_Schools[School Name],Maine_Schools[Comparison School Type], "Error")</f>
        <v>Non Charter</v>
      </c>
      <c r="M366" t="str">
        <f>_xlfn.XLOOKUP(Per_Pupil_Spending_1[[#This Row],[School Name]],Maine_Schools[School Name],Maine_Schools[Comparison Grade Span], "Error")</f>
        <v>07-08</v>
      </c>
      <c r="N366">
        <f>_xlfn.XLOOKUP(Per_Pupil_Spending_1[[#This Row],[School Name]],ELA_New[School Name],ELA_New[Percentage of Students at Achievement Level],"")</f>
        <v>0.34310000000000002</v>
      </c>
      <c r="O366">
        <f>_xlfn.XLOOKUP(Per_Pupil_Spending_1[[#This Row],[School Name]],Math_New[School Name],Math_New[Percentage of Students at Achievement Level],"")</f>
        <v>0.3947</v>
      </c>
      <c r="P366">
        <f>_xlfn.XLOOKUP(Per_Pupil_Spending_1[[#This Row],[School Name]],Science_New[School Name],Science_New[Percentage of Students at Achievement Level],"")</f>
        <v>0.6522</v>
      </c>
      <c r="Q366">
        <f>IFERROR((Per_Pupil_Spending_1[[#This Row],[ELA Score]]-MIN(Per_Pupil_Spending_1[ELA Score]))/(MAX(Per_Pupil_Spending_1[ELA Score])-MIN(Per_Pupil_Spending_1[ELA Score])),-1)</f>
        <v>0.21601211513080129</v>
      </c>
      <c r="R366">
        <f>IFERROR((Per_Pupil_Spending_1[[#This Row],[Math Score]]-MIN(Per_Pupil_Spending_1[Math Score]))/(MAX(Per_Pupil_Spending_1[Math Score])-MIN(Per_Pupil_Spending_1[Math Score])),-1)</f>
        <v>0.11419501244055265</v>
      </c>
      <c r="S366">
        <f>IFERROR((Per_Pupil_Spending_1[[#This Row],[Science Score]]-MIN(Per_Pupil_Spending_1[Science Score]))/(MAX(Per_Pupil_Spending_1[Science Score])-MIN(Per_Pupil_Spending_1[Science Score])),-1)</f>
        <v>0.18655567971021053</v>
      </c>
      <c r="T366" s="63">
        <f>IFERROR(Per_Pupil_Spending_1[[#This Row],[Amount]]/(1-Per_Pupil_Spending_1[[#This Row],[Percent Below Achievement ELA]]),"")</f>
        <v>30564.95661440097</v>
      </c>
      <c r="U366" s="63">
        <f>IFERROR(Per_Pupil_Spending_1[[#This Row],[Amount]]/(1-Per_Pupil_Spending_1[[#This Row],[Percent Below Achievement Math]]),"")</f>
        <v>33170.52701139931</v>
      </c>
      <c r="V366" s="63">
        <f>IFERROR(Per_Pupil_Spending_1[[#This Row],[Amount]]/(1-Per_Pupil_Spending_1[[#This Row],[Percent Below Achievement Science]]),"")</f>
        <v>57728.924669350199</v>
      </c>
      <c r="W366" s="63" t="b">
        <f>Per_Pupil_Spending_1[[#This Row],[ELA Score Normalized]]=-1</f>
        <v>0</v>
      </c>
      <c r="X366" s="63" t="b">
        <f>Per_Pupil_Spending_1[[#This Row],[Math Score Normalized]]=-1</f>
        <v>0</v>
      </c>
      <c r="Y366" s="63" t="b">
        <f>Per_Pupil_Spending_1[[#This Row],[Science Score Normalized]]=-1</f>
        <v>0</v>
      </c>
    </row>
    <row r="367" spans="1:25" hidden="1">
      <c r="A367" t="s">
        <v>570</v>
      </c>
      <c r="B367">
        <v>847</v>
      </c>
      <c r="C367" t="s">
        <v>1060</v>
      </c>
      <c r="D367">
        <v>852</v>
      </c>
      <c r="E367" t="s">
        <v>460</v>
      </c>
      <c r="F367" t="s">
        <v>1680</v>
      </c>
      <c r="G367" t="s">
        <v>1680</v>
      </c>
      <c r="H367" t="s">
        <v>596</v>
      </c>
      <c r="I367">
        <v>20357.03</v>
      </c>
      <c r="J367">
        <v>20046.759999999998</v>
      </c>
      <c r="K367">
        <v>20134.14</v>
      </c>
      <c r="L367" t="str">
        <f>_xlfn.XLOOKUP(Per_Pupil_Spending_1[[#This Row],[School Name]],Maine_Schools[School Name],Maine_Schools[Comparison School Type], "Error")</f>
        <v>Non Charter</v>
      </c>
      <c r="M367" t="str">
        <f>_xlfn.XLOOKUP(Per_Pupil_Spending_1[[#This Row],[School Name]],Maine_Schools[School Name],Maine_Schools[Comparison Grade Span], "Error")</f>
        <v>03-06</v>
      </c>
      <c r="N367">
        <f>_xlfn.XLOOKUP(Per_Pupil_Spending_1[[#This Row],[School Name]],ELA_New[School Name],ELA_New[Percentage of Students at Achievement Level],"")</f>
        <v>0.41449999999999998</v>
      </c>
      <c r="O367">
        <f>_xlfn.XLOOKUP(Per_Pupil_Spending_1[[#This Row],[School Name]],Math_New[School Name],Math_New[Percentage of Students at Achievement Level],"")</f>
        <v>0.46179999999999999</v>
      </c>
      <c r="P367">
        <f>_xlfn.XLOOKUP(Per_Pupil_Spending_1[[#This Row],[School Name]],Science_New[School Name],Science_New[Percentage of Students at Achievement Level],"")</f>
        <v>0.84719999999999995</v>
      </c>
      <c r="Q367">
        <f>IFERROR((Per_Pupil_Spending_1[[#This Row],[ELA Score]]-MIN(Per_Pupil_Spending_1[ELA Score]))/(MAX(Per_Pupil_Spending_1[ELA Score])-MIN(Per_Pupil_Spending_1[ELA Score])),-1)</f>
        <v>0.24572075610143504</v>
      </c>
      <c r="R367">
        <f>IFERROR((Per_Pupil_Spending_1[[#This Row],[Math Score]]-MIN(Per_Pupil_Spending_1[Math Score]))/(MAX(Per_Pupil_Spending_1[Math Score])-MIN(Per_Pupil_Spending_1[Math Score])),-1)</f>
        <v>0.13021634099958868</v>
      </c>
      <c r="S367">
        <f>IFERROR((Per_Pupil_Spending_1[[#This Row],[Science Score]]-MIN(Per_Pupil_Spending_1[Science Score]))/(MAX(Per_Pupil_Spending_1[Science Score])-MIN(Per_Pupil_Spending_1[Science Score])),-1)</f>
        <v>0.43053262814580168</v>
      </c>
      <c r="T367" s="63">
        <f>IFERROR(Per_Pupil_Spending_1[[#This Row],[Amount]]/(1-Per_Pupil_Spending_1[[#This Row],[Percent Below Achievement ELA]]),"")</f>
        <v>34768.625106746367</v>
      </c>
      <c r="U367" s="63">
        <f>IFERROR(Per_Pupil_Spending_1[[#This Row],[Amount]]/(1-Per_Pupil_Spending_1[[#This Row],[Percent Below Achievement Math]]),"")</f>
        <v>37824.284652545517</v>
      </c>
      <c r="V367" s="63">
        <f>IFERROR(Per_Pupil_Spending_1[[#This Row],[Amount]]/(1-Per_Pupil_Spending_1[[#This Row],[Percent Below Achievement Science]]),"")</f>
        <v>133226.63612565439</v>
      </c>
      <c r="W367" s="63" t="b">
        <f>Per_Pupil_Spending_1[[#This Row],[ELA Score Normalized]]=-1</f>
        <v>0</v>
      </c>
      <c r="X367" s="63" t="b">
        <f>Per_Pupil_Spending_1[[#This Row],[Math Score Normalized]]=-1</f>
        <v>0</v>
      </c>
      <c r="Y367" s="63" t="b">
        <f>Per_Pupil_Spending_1[[#This Row],[Science Score Normalized]]=-1</f>
        <v>0</v>
      </c>
    </row>
    <row r="368" spans="1:25" hidden="1">
      <c r="A368" t="s">
        <v>570</v>
      </c>
      <c r="B368">
        <v>854</v>
      </c>
      <c r="C368" t="s">
        <v>1064</v>
      </c>
      <c r="D368">
        <v>857</v>
      </c>
      <c r="E368" t="s">
        <v>542</v>
      </c>
      <c r="F368" t="s">
        <v>1680</v>
      </c>
      <c r="G368" t="s">
        <v>1680</v>
      </c>
      <c r="H368" t="s">
        <v>596</v>
      </c>
      <c r="I368">
        <v>22330.2</v>
      </c>
      <c r="J368">
        <v>23489.05</v>
      </c>
      <c r="K368">
        <v>20134.14</v>
      </c>
      <c r="L368" t="str">
        <f>_xlfn.XLOOKUP(Per_Pupil_Spending_1[[#This Row],[School Name]],Maine_Schools[School Name],Maine_Schools[Comparison School Type], "Error")</f>
        <v>Non Charter</v>
      </c>
      <c r="M368" t="str">
        <f>_xlfn.XLOOKUP(Per_Pupil_Spending_1[[#This Row],[School Name]],Maine_Schools[School Name],Maine_Schools[Comparison Grade Span], "Error")</f>
        <v>01-04</v>
      </c>
      <c r="N368">
        <f>_xlfn.XLOOKUP(Per_Pupil_Spending_1[[#This Row],[School Name]],ELA_New[School Name],ELA_New[Percentage of Students at Achievement Level],"")</f>
        <v>0.4017</v>
      </c>
      <c r="O368">
        <f>_xlfn.XLOOKUP(Per_Pupil_Spending_1[[#This Row],[School Name]],Math_New[School Name],Math_New[Percentage of Students at Achievement Level],"")</f>
        <v>0.61539999999999995</v>
      </c>
      <c r="P368" t="str">
        <f>_xlfn.XLOOKUP(Per_Pupil_Spending_1[[#This Row],[School Name]],Science_New[School Name],Science_New[Percentage of Students at Achievement Level],"")</f>
        <v/>
      </c>
      <c r="Q368">
        <f>IFERROR((Per_Pupil_Spending_1[[#This Row],[ELA Score]]-MIN(Per_Pupil_Spending_1[ELA Score]))/(MAX(Per_Pupil_Spending_1[ELA Score])-MIN(Per_Pupil_Spending_1[ELA Score])),-1)</f>
        <v>0.26377154050391738</v>
      </c>
      <c r="R368">
        <f>IFERROR((Per_Pupil_Spending_1[[#This Row],[Math Score]]-MIN(Per_Pupil_Spending_1[Math Score]))/(MAX(Per_Pupil_Spending_1[Math Score])-MIN(Per_Pupil_Spending_1[Math Score])),-1)</f>
        <v>0.19988403023402354</v>
      </c>
      <c r="S368">
        <f>IFERROR((Per_Pupil_Spending_1[[#This Row],[Science Score]]-MIN(Per_Pupil_Spending_1[Science Score]))/(MAX(Per_Pupil_Spending_1[Science Score])-MIN(Per_Pupil_Spending_1[Science Score])),-1)</f>
        <v>-1</v>
      </c>
      <c r="T368" s="63">
        <f>IFERROR(Per_Pupil_Spending_1[[#This Row],[Amount]]/(1-Per_Pupil_Spending_1[[#This Row],[Percent Below Achievement ELA]]),"")</f>
        <v>37322.747785391941</v>
      </c>
      <c r="U368" s="63">
        <f>IFERROR(Per_Pupil_Spending_1[[#This Row],[Amount]]/(1-Per_Pupil_Spending_1[[#This Row],[Percent Below Achievement Math]]),"")</f>
        <v>58060.84243369734</v>
      </c>
      <c r="V368" s="63" t="str">
        <f>IFERROR(Per_Pupil_Spending_1[[#This Row],[Amount]]/(1-Per_Pupil_Spending_1[[#This Row],[Percent Below Achievement Science]]),"")</f>
        <v/>
      </c>
      <c r="W368" s="63" t="b">
        <f>Per_Pupil_Spending_1[[#This Row],[ELA Score Normalized]]=-1</f>
        <v>0</v>
      </c>
      <c r="X368" s="63" t="b">
        <f>Per_Pupil_Spending_1[[#This Row],[Math Score Normalized]]=-1</f>
        <v>0</v>
      </c>
      <c r="Y368" s="63" t="b">
        <f>Per_Pupil_Spending_1[[#This Row],[Science Score Normalized]]=-1</f>
        <v>1</v>
      </c>
    </row>
    <row r="369" spans="1:25" hidden="1">
      <c r="A369" t="s">
        <v>570</v>
      </c>
      <c r="B369">
        <v>854</v>
      </c>
      <c r="C369" t="s">
        <v>1064</v>
      </c>
      <c r="D369">
        <v>858</v>
      </c>
      <c r="E369" t="s">
        <v>354</v>
      </c>
      <c r="F369" t="s">
        <v>1680</v>
      </c>
      <c r="G369" t="s">
        <v>1680</v>
      </c>
      <c r="H369" t="s">
        <v>596</v>
      </c>
      <c r="I369">
        <v>25244.57</v>
      </c>
      <c r="J369">
        <v>23489.05</v>
      </c>
      <c r="K369">
        <v>20134.14</v>
      </c>
      <c r="L369" t="str">
        <f>_xlfn.XLOOKUP(Per_Pupil_Spending_1[[#This Row],[School Name]],Maine_Schools[School Name],Maine_Schools[Comparison School Type], "Error")</f>
        <v>Non Charter</v>
      </c>
      <c r="M369" t="str">
        <f>_xlfn.XLOOKUP(Per_Pupil_Spending_1[[#This Row],[School Name]],Maine_Schools[School Name],Maine_Schools[Comparison Grade Span], "Error")</f>
        <v>05-08</v>
      </c>
      <c r="N369">
        <f>_xlfn.XLOOKUP(Per_Pupil_Spending_1[[#This Row],[School Name]],ELA_New[School Name],ELA_New[Percentage of Students at Achievement Level],"")</f>
        <v>0.39689999999999998</v>
      </c>
      <c r="O369">
        <f>_xlfn.XLOOKUP(Per_Pupil_Spending_1[[#This Row],[School Name]],Math_New[School Name],Math_New[Percentage of Students at Achievement Level],"")</f>
        <v>0.35880000000000001</v>
      </c>
      <c r="P369">
        <f>_xlfn.XLOOKUP(Per_Pupil_Spending_1[[#This Row],[School Name]],Science_New[School Name],Science_New[Percentage of Students at Achievement Level],"")</f>
        <v>0.6532</v>
      </c>
      <c r="Q369">
        <f>IFERROR((Per_Pupil_Spending_1[[#This Row],[ELA Score]]-MIN(Per_Pupil_Spending_1[ELA Score]))/(MAX(Per_Pupil_Spending_1[ELA Score])-MIN(Per_Pupil_Spending_1[ELA Score])),-1)</f>
        <v>0.29582370695122628</v>
      </c>
      <c r="R369">
        <f>IFERROR((Per_Pupil_Spending_1[[#This Row],[Math Score]]-MIN(Per_Pupil_Spending_1[Math Score]))/(MAX(Per_Pupil_Spending_1[Math Score])-MIN(Per_Pupil_Spending_1[Math Score])),-1)</f>
        <v>0.13554054527437501</v>
      </c>
      <c r="S369">
        <f>IFERROR((Per_Pupil_Spending_1[[#This Row],[Science Score]]-MIN(Per_Pupil_Spending_1[Science Score]))/(MAX(Per_Pupil_Spending_1[Science Score])-MIN(Per_Pupil_Spending_1[Science Score])),-1)</f>
        <v>0.23523605995614696</v>
      </c>
      <c r="T369" s="63">
        <f>IFERROR(Per_Pupil_Spending_1[[#This Row],[Amount]]/(1-Per_Pupil_Spending_1[[#This Row],[Percent Below Achievement ELA]]),"")</f>
        <v>41858.016912618143</v>
      </c>
      <c r="U369" s="63">
        <f>IFERROR(Per_Pupil_Spending_1[[#This Row],[Amount]]/(1-Per_Pupil_Spending_1[[#This Row],[Percent Below Achievement Math]]),"")</f>
        <v>39370.820336868375</v>
      </c>
      <c r="V369" s="63">
        <f>IFERROR(Per_Pupil_Spending_1[[#This Row],[Amount]]/(1-Per_Pupil_Spending_1[[#This Row],[Percent Below Achievement Science]]),"")</f>
        <v>72792.87773933103</v>
      </c>
      <c r="W369" s="63" t="b">
        <f>Per_Pupil_Spending_1[[#This Row],[ELA Score Normalized]]=-1</f>
        <v>0</v>
      </c>
      <c r="X369" s="63" t="b">
        <f>Per_Pupil_Spending_1[[#This Row],[Math Score Normalized]]=-1</f>
        <v>0</v>
      </c>
      <c r="Y369" s="63" t="b">
        <f>Per_Pupil_Spending_1[[#This Row],[Science Score Normalized]]=-1</f>
        <v>0</v>
      </c>
    </row>
    <row r="370" spans="1:25" hidden="1">
      <c r="A370" t="s">
        <v>570</v>
      </c>
      <c r="B370">
        <v>860</v>
      </c>
      <c r="C370" t="s">
        <v>1065</v>
      </c>
      <c r="D370">
        <v>869</v>
      </c>
      <c r="E370" t="s">
        <v>23</v>
      </c>
      <c r="F370" t="s">
        <v>1680</v>
      </c>
      <c r="G370" t="s">
        <v>1680</v>
      </c>
      <c r="H370" t="s">
        <v>596</v>
      </c>
      <c r="I370">
        <v>21506.26</v>
      </c>
      <c r="J370">
        <v>20807.2</v>
      </c>
      <c r="K370">
        <v>20134.14</v>
      </c>
      <c r="L370" t="str">
        <f>_xlfn.XLOOKUP(Per_Pupil_Spending_1[[#This Row],[School Name]],Maine_Schools[School Name],Maine_Schools[Comparison School Type], "Error")</f>
        <v>Non Charter</v>
      </c>
      <c r="M370" t="str">
        <f>_xlfn.XLOOKUP(Per_Pupil_Spending_1[[#This Row],[School Name]],Maine_Schools[School Name],Maine_Schools[Comparison Grade Span], "Error")</f>
        <v>01-03</v>
      </c>
      <c r="N370">
        <f>_xlfn.XLOOKUP(Per_Pupil_Spending_1[[#This Row],[School Name]],ELA_New[School Name],ELA_New[Percentage of Students at Achievement Level],"")</f>
        <v>0.5</v>
      </c>
      <c r="O370">
        <f>_xlfn.XLOOKUP(Per_Pupil_Spending_1[[#This Row],[School Name]],Math_New[School Name],Math_New[Percentage of Students at Achievement Level],"")</f>
        <v>0.43020000000000003</v>
      </c>
      <c r="P370" t="str">
        <f>_xlfn.XLOOKUP(Per_Pupil_Spending_1[[#This Row],[School Name]],Science_New[School Name],Science_New[Percentage of Students at Achievement Level],"")</f>
        <v/>
      </c>
      <c r="Q370">
        <f>IFERROR((Per_Pupil_Spending_1[[#This Row],[ELA Score]]-MIN(Per_Pupil_Spending_1[ELA Score]))/(MAX(Per_Pupil_Spending_1[ELA Score])-MIN(Per_Pupil_Spending_1[ELA Score])),-1)</f>
        <v>0.30398294162564726</v>
      </c>
      <c r="R370">
        <f>IFERROR((Per_Pupil_Spending_1[[#This Row],[Math Score]]-MIN(Per_Pupil_Spending_1[Math Score]))/(MAX(Per_Pupil_Spending_1[Math Score])-MIN(Per_Pupil_Spending_1[Math Score])),-1)</f>
        <v>0.12993830927736899</v>
      </c>
      <c r="S370">
        <f>IFERROR((Per_Pupil_Spending_1[[#This Row],[Science Score]]-MIN(Per_Pupil_Spending_1[Science Score]))/(MAX(Per_Pupil_Spending_1[Science Score])-MIN(Per_Pupil_Spending_1[Science Score])),-1)</f>
        <v>-1</v>
      </c>
      <c r="T370" s="63">
        <f>IFERROR(Per_Pupil_Spending_1[[#This Row],[Amount]]/(1-Per_Pupil_Spending_1[[#This Row],[Percent Below Achievement ELA]]),"")</f>
        <v>43012.52</v>
      </c>
      <c r="U370" s="63">
        <f>IFERROR(Per_Pupil_Spending_1[[#This Row],[Amount]]/(1-Per_Pupil_Spending_1[[#This Row],[Percent Below Achievement Math]]),"")</f>
        <v>37743.524043524041</v>
      </c>
      <c r="V370" s="63" t="str">
        <f>IFERROR(Per_Pupil_Spending_1[[#This Row],[Amount]]/(1-Per_Pupil_Spending_1[[#This Row],[Percent Below Achievement Science]]),"")</f>
        <v/>
      </c>
      <c r="W370" s="63" t="b">
        <f>Per_Pupil_Spending_1[[#This Row],[ELA Score Normalized]]=-1</f>
        <v>0</v>
      </c>
      <c r="X370" s="63" t="b">
        <f>Per_Pupil_Spending_1[[#This Row],[Math Score Normalized]]=-1</f>
        <v>0</v>
      </c>
      <c r="Y370" s="63" t="b">
        <f>Per_Pupil_Spending_1[[#This Row],[Science Score Normalized]]=-1</f>
        <v>1</v>
      </c>
    </row>
    <row r="371" spans="1:25" hidden="1">
      <c r="A371" t="s">
        <v>570</v>
      </c>
      <c r="B371">
        <v>860</v>
      </c>
      <c r="C371" t="s">
        <v>1065</v>
      </c>
      <c r="D371">
        <v>861</v>
      </c>
      <c r="E371" t="s">
        <v>147</v>
      </c>
      <c r="F371" t="s">
        <v>1680</v>
      </c>
      <c r="G371" t="s">
        <v>1680</v>
      </c>
      <c r="H371" t="s">
        <v>596</v>
      </c>
      <c r="I371">
        <v>31209.16</v>
      </c>
      <c r="J371">
        <v>20807.2</v>
      </c>
      <c r="K371">
        <v>20134.14</v>
      </c>
      <c r="L371" t="str">
        <f>_xlfn.XLOOKUP(Per_Pupil_Spending_1[[#This Row],[School Name]],Maine_Schools[School Name],Maine_Schools[Comparison School Type], "Error")</f>
        <v>Non Charter</v>
      </c>
      <c r="M371" t="str">
        <f>_xlfn.XLOOKUP(Per_Pupil_Spending_1[[#This Row],[School Name]],Maine_Schools[School Name],Maine_Schools[Comparison Grade Span], "Error")</f>
        <v>PK-05</v>
      </c>
      <c r="N371">
        <f>_xlfn.XLOOKUP(Per_Pupil_Spending_1[[#This Row],[School Name]],ELA_New[School Name],ELA_New[Percentage of Students at Achievement Level],"")</f>
        <v>0.2923</v>
      </c>
      <c r="O371">
        <f>_xlfn.XLOOKUP(Per_Pupil_Spending_1[[#This Row],[School Name]],Math_New[School Name],Math_New[Percentage of Students at Achievement Level],"")</f>
        <v>0.7077</v>
      </c>
      <c r="P371">
        <f>_xlfn.XLOOKUP(Per_Pupil_Spending_1[[#This Row],[School Name]],Science_New[School Name],Science_New[Percentage of Students at Achievement Level],"")</f>
        <v>0.78569999999999995</v>
      </c>
      <c r="Q371">
        <f>IFERROR((Per_Pupil_Spending_1[[#This Row],[ELA Score]]-MIN(Per_Pupil_Spending_1[ELA Score]))/(MAX(Per_Pupil_Spending_1[ELA Score])-MIN(Per_Pupil_Spending_1[ELA Score])),-1)</f>
        <v>0.31166440877560503</v>
      </c>
      <c r="R371">
        <f>IFERROR((Per_Pupil_Spending_1[[#This Row],[Math Score]]-MIN(Per_Pupil_Spending_1[Math Score]))/(MAX(Per_Pupil_Spending_1[Math Score])-MIN(Per_Pupil_Spending_1[Math Score])),-1)</f>
        <v>0.36757674606329316</v>
      </c>
      <c r="S371">
        <f>IFERROR((Per_Pupil_Spending_1[[#This Row],[Science Score]]-MIN(Per_Pupil_Spending_1[Science Score]))/(MAX(Per_Pupil_Spending_1[Science Score])-MIN(Per_Pupil_Spending_1[Science Score])),-1)</f>
        <v>0.47062491654198868</v>
      </c>
      <c r="T371" s="63">
        <f>IFERROR(Per_Pupil_Spending_1[[#This Row],[Amount]]/(1-Per_Pupil_Spending_1[[#This Row],[Percent Below Achievement ELA]]),"")</f>
        <v>44099.420658471106</v>
      </c>
      <c r="U371" s="63">
        <f>IFERROR(Per_Pupil_Spending_1[[#This Row],[Amount]]/(1-Per_Pupil_Spending_1[[#This Row],[Percent Below Achievement Math]]),"")</f>
        <v>106770.98871022921</v>
      </c>
      <c r="V371" s="63">
        <f>IFERROR(Per_Pupil_Spending_1[[#This Row],[Amount]]/(1-Per_Pupil_Spending_1[[#This Row],[Percent Below Achievement Science]]),"")</f>
        <v>145633.03779748012</v>
      </c>
      <c r="W371" s="63" t="b">
        <f>Per_Pupil_Spending_1[[#This Row],[ELA Score Normalized]]=-1</f>
        <v>0</v>
      </c>
      <c r="X371" s="63" t="b">
        <f>Per_Pupil_Spending_1[[#This Row],[Math Score Normalized]]=-1</f>
        <v>0</v>
      </c>
      <c r="Y371" s="63" t="b">
        <f>Per_Pupil_Spending_1[[#This Row],[Science Score Normalized]]=-1</f>
        <v>0</v>
      </c>
    </row>
    <row r="372" spans="1:25" hidden="1">
      <c r="A372" t="s">
        <v>570</v>
      </c>
      <c r="B372">
        <v>860</v>
      </c>
      <c r="C372" t="s">
        <v>1065</v>
      </c>
      <c r="D372">
        <v>868</v>
      </c>
      <c r="E372" t="s">
        <v>290</v>
      </c>
      <c r="F372" t="s">
        <v>1680</v>
      </c>
      <c r="G372" t="s">
        <v>1680</v>
      </c>
      <c r="H372" t="s">
        <v>596</v>
      </c>
      <c r="I372">
        <v>18758.16</v>
      </c>
      <c r="J372">
        <v>20807.2</v>
      </c>
      <c r="K372">
        <v>20134.14</v>
      </c>
      <c r="L372" t="str">
        <f>_xlfn.XLOOKUP(Per_Pupil_Spending_1[[#This Row],[School Name]],Maine_Schools[School Name],Maine_Schools[Comparison School Type], "Error")</f>
        <v>Non Charter</v>
      </c>
      <c r="M372" t="str">
        <f>_xlfn.XLOOKUP(Per_Pupil_Spending_1[[#This Row],[School Name]],Maine_Schools[School Name],Maine_Schools[Comparison Grade Span], "Error")</f>
        <v>04-05</v>
      </c>
      <c r="N372">
        <f>_xlfn.XLOOKUP(Per_Pupil_Spending_1[[#This Row],[School Name]],ELA_New[School Name],ELA_New[Percentage of Students at Achievement Level],"")</f>
        <v>0.36899999999999999</v>
      </c>
      <c r="O372">
        <f>_xlfn.XLOOKUP(Per_Pupil_Spending_1[[#This Row],[School Name]],Math_New[School Name],Math_New[Percentage of Students at Achievement Level],"")</f>
        <v>0.47339999999999999</v>
      </c>
      <c r="P372">
        <f>_xlfn.XLOOKUP(Per_Pupil_Spending_1[[#This Row],[School Name]],Science_New[School Name],Science_New[Percentage of Students at Achievement Level],"")</f>
        <v>0.89739999999999998</v>
      </c>
      <c r="Q372">
        <f>IFERROR((Per_Pupil_Spending_1[[#This Row],[ELA Score]]-MIN(Per_Pupil_Spending_1[ELA Score]))/(MAX(Per_Pupil_Spending_1[ELA Score])-MIN(Per_Pupil_Spending_1[ELA Score])),-1)</f>
        <v>0.21009475113475168</v>
      </c>
      <c r="R372">
        <f>IFERROR((Per_Pupil_Spending_1[[#This Row],[Math Score]]-MIN(Per_Pupil_Spending_1[Math Score]))/(MAX(Per_Pupil_Spending_1[Math Score])-MIN(Per_Pupil_Spending_1[Math Score])),-1)</f>
        <v>0.12263209444399202</v>
      </c>
      <c r="S372">
        <f>IFERROR((Per_Pupil_Spending_1[[#This Row],[Science Score]]-MIN(Per_Pupil_Spending_1[Science Score]))/(MAX(Per_Pupil_Spending_1[Science Score])-MIN(Per_Pupil_Spending_1[Science Score])),-1)</f>
        <v>0.59082366590129187</v>
      </c>
      <c r="T372" s="63">
        <f>IFERROR(Per_Pupil_Spending_1[[#This Row],[Amount]]/(1-Per_Pupil_Spending_1[[#This Row],[Percent Below Achievement ELA]]),"")</f>
        <v>29727.670364500791</v>
      </c>
      <c r="U372" s="63">
        <f>IFERROR(Per_Pupil_Spending_1[[#This Row],[Amount]]/(1-Per_Pupil_Spending_1[[#This Row],[Percent Below Achievement Math]]),"")</f>
        <v>35621.268515001902</v>
      </c>
      <c r="V372" s="63">
        <f>IFERROR(Per_Pupil_Spending_1[[#This Row],[Amount]]/(1-Per_Pupil_Spending_1[[#This Row],[Percent Below Achievement Science]]),"")</f>
        <v>182828.07017543854</v>
      </c>
      <c r="W372" s="63" t="b">
        <f>Per_Pupil_Spending_1[[#This Row],[ELA Score Normalized]]=-1</f>
        <v>0</v>
      </c>
      <c r="X372" s="63" t="b">
        <f>Per_Pupil_Spending_1[[#This Row],[Math Score Normalized]]=-1</f>
        <v>0</v>
      </c>
      <c r="Y372" s="63" t="b">
        <f>Per_Pupil_Spending_1[[#This Row],[Science Score Normalized]]=-1</f>
        <v>0</v>
      </c>
    </row>
    <row r="373" spans="1:25" hidden="1">
      <c r="A373" t="s">
        <v>570</v>
      </c>
      <c r="B373">
        <v>860</v>
      </c>
      <c r="C373" t="s">
        <v>1065</v>
      </c>
      <c r="D373">
        <v>873</v>
      </c>
      <c r="E373" t="s">
        <v>372</v>
      </c>
      <c r="F373" t="s">
        <v>1680</v>
      </c>
      <c r="G373" t="s">
        <v>1680</v>
      </c>
      <c r="H373" t="s">
        <v>596</v>
      </c>
      <c r="I373">
        <v>22480.89</v>
      </c>
      <c r="J373">
        <v>20807.2</v>
      </c>
      <c r="K373">
        <v>20134.14</v>
      </c>
      <c r="L373" t="str">
        <f>_xlfn.XLOOKUP(Per_Pupil_Spending_1[[#This Row],[School Name]],Maine_Schools[School Name],Maine_Schools[Comparison School Type], "Error")</f>
        <v>Non Charter</v>
      </c>
      <c r="M373" t="str">
        <f>_xlfn.XLOOKUP(Per_Pupil_Spending_1[[#This Row],[School Name]],Maine_Schools[School Name],Maine_Schools[Comparison Grade Span], "Error")</f>
        <v>PK-05</v>
      </c>
      <c r="N373">
        <f>_xlfn.XLOOKUP(Per_Pupil_Spending_1[[#This Row],[School Name]],ELA_New[School Name],ELA_New[Percentage of Students at Achievement Level],"")</f>
        <v>0.4</v>
      </c>
      <c r="O373">
        <f>_xlfn.XLOOKUP(Per_Pupil_Spending_1[[#This Row],[School Name]],Math_New[School Name],Math_New[Percentage of Students at Achievement Level],"")</f>
        <v>0.50680000000000003</v>
      </c>
      <c r="P373">
        <f>_xlfn.XLOOKUP(Per_Pupil_Spending_1[[#This Row],[School Name]],Science_New[School Name],Science_New[Percentage of Students at Achievement Level],"")</f>
        <v>0.74</v>
      </c>
      <c r="Q373">
        <f>IFERROR((Per_Pupil_Spending_1[[#This Row],[ELA Score]]-MIN(Per_Pupil_Spending_1[ELA Score]))/(MAX(Per_Pupil_Spending_1[ELA Score])-MIN(Per_Pupil_Spending_1[ELA Score])),-1)</f>
        <v>0.26479914346499572</v>
      </c>
      <c r="R373">
        <f>IFERROR((Per_Pupil_Spending_1[[#This Row],[Math Score]]-MIN(Per_Pupil_Spending_1[Math Score]))/(MAX(Per_Pupil_Spending_1[Math Score])-MIN(Per_Pupil_Spending_1[Math Score])),-1)</f>
        <v>0.15692249233000644</v>
      </c>
      <c r="S373">
        <f>IFERROR((Per_Pupil_Spending_1[[#This Row],[Science Score]]-MIN(Per_Pupil_Spending_1[Science Score]))/(MAX(Per_Pupil_Spending_1[Science Score])-MIN(Per_Pupil_Spending_1[Science Score])),-1)</f>
        <v>0.27941850230737147</v>
      </c>
      <c r="T373" s="63">
        <f>IFERROR(Per_Pupil_Spending_1[[#This Row],[Amount]]/(1-Per_Pupil_Spending_1[[#This Row],[Percent Below Achievement ELA]]),"")</f>
        <v>37468.15</v>
      </c>
      <c r="U373" s="63">
        <f>IFERROR(Per_Pupil_Spending_1[[#This Row],[Amount]]/(1-Per_Pupil_Spending_1[[#This Row],[Percent Below Achievement Math]]),"")</f>
        <v>45581.690997566911</v>
      </c>
      <c r="V373" s="63">
        <f>IFERROR(Per_Pupil_Spending_1[[#This Row],[Amount]]/(1-Per_Pupil_Spending_1[[#This Row],[Percent Below Achievement Science]]),"")</f>
        <v>86464.961538461532</v>
      </c>
      <c r="W373" s="63" t="b">
        <f>Per_Pupil_Spending_1[[#This Row],[ELA Score Normalized]]=-1</f>
        <v>0</v>
      </c>
      <c r="X373" s="63" t="b">
        <f>Per_Pupil_Spending_1[[#This Row],[Math Score Normalized]]=-1</f>
        <v>0</v>
      </c>
      <c r="Y373" s="63" t="b">
        <f>Per_Pupil_Spending_1[[#This Row],[Science Score Normalized]]=-1</f>
        <v>0</v>
      </c>
    </row>
    <row r="374" spans="1:25" hidden="1">
      <c r="A374" t="s">
        <v>570</v>
      </c>
      <c r="B374">
        <v>860</v>
      </c>
      <c r="C374" t="s">
        <v>1065</v>
      </c>
      <c r="D374">
        <v>867</v>
      </c>
      <c r="E374" t="s">
        <v>109</v>
      </c>
      <c r="F374" t="s">
        <v>1680</v>
      </c>
      <c r="G374" t="s">
        <v>1680</v>
      </c>
      <c r="H374" t="s">
        <v>596</v>
      </c>
      <c r="I374">
        <v>21428.400000000001</v>
      </c>
      <c r="J374">
        <v>20807.2</v>
      </c>
      <c r="K374">
        <v>20134.14</v>
      </c>
      <c r="L374" t="str">
        <f>_xlfn.XLOOKUP(Per_Pupil_Spending_1[[#This Row],[School Name]],Maine_Schools[School Name],Maine_Schools[Comparison School Type], "Error")</f>
        <v>Non Charter</v>
      </c>
      <c r="M374" t="str">
        <f>_xlfn.XLOOKUP(Per_Pupil_Spending_1[[#This Row],[School Name]],Maine_Schools[School Name],Maine_Schools[Comparison Grade Span], "Error")</f>
        <v>09-12</v>
      </c>
      <c r="N374">
        <f>_xlfn.XLOOKUP(Per_Pupil_Spending_1[[#This Row],[School Name]],ELA_New[School Name],ELA_New[Percentage of Students at Achievement Level],"")</f>
        <v>0.36749999999999999</v>
      </c>
      <c r="O374">
        <f>_xlfn.XLOOKUP(Per_Pupil_Spending_1[[#This Row],[School Name]],Math_New[School Name],Math_New[Percentage of Students at Achievement Level],"")</f>
        <v>0.43369999999999997</v>
      </c>
      <c r="P374">
        <f>_xlfn.XLOOKUP(Per_Pupil_Spending_1[[#This Row],[School Name]],Science_New[School Name],Science_New[Percentage of Students at Achievement Level],"")</f>
        <v>0.77270000000000005</v>
      </c>
      <c r="Q374">
        <f>IFERROR((Per_Pupil_Spending_1[[#This Row],[ELA Score]]-MIN(Per_Pupil_Spending_1[ELA Score]))/(MAX(Per_Pupil_Spending_1[ELA Score])-MIN(Per_Pupil_Spending_1[ELA Score])),-1)</f>
        <v>0.2394327428029796</v>
      </c>
      <c r="R374">
        <f>IFERROR((Per_Pupil_Spending_1[[#This Row],[Math Score]]-MIN(Per_Pupil_Spending_1[Math Score]))/(MAX(Per_Pupil_Spending_1[Math Score])-MIN(Per_Pupil_Spending_1[Math Score])),-1)</f>
        <v>0.13026806062014468</v>
      </c>
      <c r="S374">
        <f>IFERROR((Per_Pupil_Spending_1[[#This Row],[Science Score]]-MIN(Per_Pupil_Spending_1[Science Score]))/(MAX(Per_Pupil_Spending_1[Science Score])-MIN(Per_Pupil_Spending_1[Science Score])),-1)</f>
        <v>0.30465290018590202</v>
      </c>
      <c r="T374" s="63">
        <f>IFERROR(Per_Pupil_Spending_1[[#This Row],[Amount]]/(1-Per_Pupil_Spending_1[[#This Row],[Percent Below Achievement ELA]]),"")</f>
        <v>33878.893280632408</v>
      </c>
      <c r="U374" s="63">
        <f>IFERROR(Per_Pupil_Spending_1[[#This Row],[Amount]]/(1-Per_Pupil_Spending_1[[#This Row],[Percent Below Achievement Math]]),"")</f>
        <v>37839.307787391845</v>
      </c>
      <c r="V374" s="63">
        <f>IFERROR(Per_Pupil_Spending_1[[#This Row],[Amount]]/(1-Per_Pupil_Spending_1[[#This Row],[Percent Below Achievement Science]]),"")</f>
        <v>94273.647162340552</v>
      </c>
      <c r="W374" s="63" t="b">
        <f>Per_Pupil_Spending_1[[#This Row],[ELA Score Normalized]]=-1</f>
        <v>0</v>
      </c>
      <c r="X374" s="63" t="b">
        <f>Per_Pupil_Spending_1[[#This Row],[Math Score Normalized]]=-1</f>
        <v>0</v>
      </c>
      <c r="Y374" s="63" t="b">
        <f>Per_Pupil_Spending_1[[#This Row],[Science Score Normalized]]=-1</f>
        <v>0</v>
      </c>
    </row>
    <row r="375" spans="1:25" hidden="1">
      <c r="A375" t="s">
        <v>570</v>
      </c>
      <c r="B375">
        <v>860</v>
      </c>
      <c r="C375" t="s">
        <v>1065</v>
      </c>
      <c r="D375">
        <v>870</v>
      </c>
      <c r="E375" t="s">
        <v>176</v>
      </c>
      <c r="F375" t="s">
        <v>1680</v>
      </c>
      <c r="G375" t="s">
        <v>1680</v>
      </c>
      <c r="H375" t="s">
        <v>596</v>
      </c>
      <c r="I375">
        <v>20391.189999999999</v>
      </c>
      <c r="J375">
        <v>20807.2</v>
      </c>
      <c r="K375">
        <v>20134.14</v>
      </c>
      <c r="L375" t="str">
        <f>_xlfn.XLOOKUP(Per_Pupil_Spending_1[[#This Row],[School Name]],Maine_Schools[School Name],Maine_Schools[Comparison School Type], "Error")</f>
        <v>Non Charter</v>
      </c>
      <c r="M375" t="str">
        <f>_xlfn.XLOOKUP(Per_Pupil_Spending_1[[#This Row],[School Name]],Maine_Schools[School Name],Maine_Schools[Comparison Grade Span], "Error")</f>
        <v>06-08</v>
      </c>
      <c r="N375">
        <f>_xlfn.XLOOKUP(Per_Pupil_Spending_1[[#This Row],[School Name]],ELA_New[School Name],ELA_New[Percentage of Students at Achievement Level],"")</f>
        <v>0.30570000000000003</v>
      </c>
      <c r="O375">
        <f>_xlfn.XLOOKUP(Per_Pupil_Spending_1[[#This Row],[School Name]],Math_New[School Name],Math_New[Percentage of Students at Achievement Level],"")</f>
        <v>0.42609999999999998</v>
      </c>
      <c r="P375">
        <f>_xlfn.XLOOKUP(Per_Pupil_Spending_1[[#This Row],[School Name]],Science_New[School Name],Science_New[Percentage of Students at Achievement Level],"")</f>
        <v>0.55000000000000004</v>
      </c>
      <c r="Q375">
        <f>IFERROR((Per_Pupil_Spending_1[[#This Row],[ELA Score]]-MIN(Per_Pupil_Spending_1[ELA Score]))/(MAX(Per_Pupil_Spending_1[ELA Score])-MIN(Per_Pupil_Spending_1[ELA Score])),-1)</f>
        <v>0.20756290092087643</v>
      </c>
      <c r="R375">
        <f>IFERROR((Per_Pupil_Spending_1[[#This Row],[Math Score]]-MIN(Per_Pupil_Spending_1[Math Score]))/(MAX(Per_Pupil_Spending_1[Math Score])-MIN(Per_Pupil_Spending_1[Math Score])),-1)</f>
        <v>0.12232102485179903</v>
      </c>
      <c r="S375">
        <f>IFERROR((Per_Pupil_Spending_1[[#This Row],[Science Score]]-MIN(Per_Pupil_Spending_1[Science Score]))/(MAX(Per_Pupil_Spending_1[Science Score])-MIN(Per_Pupil_Spending_1[Science Score])),-1)</f>
        <v>0.1464350586176292</v>
      </c>
      <c r="T375" s="63">
        <f>IFERROR(Per_Pupil_Spending_1[[#This Row],[Amount]]/(1-Per_Pupil_Spending_1[[#This Row],[Percent Below Achievement ELA]]),"")</f>
        <v>29369.422439867492</v>
      </c>
      <c r="U375" s="63">
        <f>IFERROR(Per_Pupil_Spending_1[[#This Row],[Amount]]/(1-Per_Pupil_Spending_1[[#This Row],[Percent Below Achievement Math]]),"")</f>
        <v>35530.911308590337</v>
      </c>
      <c r="V375" s="63">
        <f>IFERROR(Per_Pupil_Spending_1[[#This Row],[Amount]]/(1-Per_Pupil_Spending_1[[#This Row],[Percent Below Achievement Science]]),"")</f>
        <v>45313.755555555559</v>
      </c>
      <c r="W375" s="63" t="b">
        <f>Per_Pupil_Spending_1[[#This Row],[ELA Score Normalized]]=-1</f>
        <v>0</v>
      </c>
      <c r="X375" s="63" t="b">
        <f>Per_Pupil_Spending_1[[#This Row],[Math Score Normalized]]=-1</f>
        <v>0</v>
      </c>
      <c r="Y375" s="63" t="b">
        <f>Per_Pupil_Spending_1[[#This Row],[Science Score Normalized]]=-1</f>
        <v>0</v>
      </c>
    </row>
    <row r="376" spans="1:25" hidden="1">
      <c r="A376" t="s">
        <v>570</v>
      </c>
      <c r="B376">
        <v>874</v>
      </c>
      <c r="C376" t="s">
        <v>1069</v>
      </c>
      <c r="D376">
        <v>879</v>
      </c>
      <c r="E376" t="s">
        <v>361</v>
      </c>
      <c r="F376" t="s">
        <v>1680</v>
      </c>
      <c r="G376" t="s">
        <v>1680</v>
      </c>
      <c r="H376" t="s">
        <v>596</v>
      </c>
      <c r="I376">
        <v>19007.52</v>
      </c>
      <c r="J376">
        <v>20310.03</v>
      </c>
      <c r="K376">
        <v>20134.14</v>
      </c>
      <c r="L376" t="str">
        <f>_xlfn.XLOOKUP(Per_Pupil_Spending_1[[#This Row],[School Name]],Maine_Schools[School Name],Maine_Schools[Comparison School Type], "Error")</f>
        <v>Non Charter</v>
      </c>
      <c r="M376" t="str">
        <f>_xlfn.XLOOKUP(Per_Pupil_Spending_1[[#This Row],[School Name]],Maine_Schools[School Name],Maine_Schools[Comparison Grade Span], "Error")</f>
        <v>PK-03</v>
      </c>
      <c r="N376">
        <f>_xlfn.XLOOKUP(Per_Pupil_Spending_1[[#This Row],[School Name]],ELA_New[School Name],ELA_New[Percentage of Students at Achievement Level],"")</f>
        <v>0.29170000000000001</v>
      </c>
      <c r="O376">
        <f>_xlfn.XLOOKUP(Per_Pupil_Spending_1[[#This Row],[School Name]],Math_New[School Name],Math_New[Percentage of Students at Achievement Level],"")</f>
        <v>0.65749999999999997</v>
      </c>
      <c r="P376" t="str">
        <f>_xlfn.XLOOKUP(Per_Pupil_Spending_1[[#This Row],[School Name]],Science_New[School Name],Science_New[Percentage of Students at Achievement Level],"")</f>
        <v/>
      </c>
      <c r="Q376">
        <f>IFERROR((Per_Pupil_Spending_1[[#This Row],[ELA Score]]-MIN(Per_Pupil_Spending_1[ELA Score]))/(MAX(Per_Pupil_Spending_1[ELA Score])-MIN(Per_Pupil_Spending_1[ELA Score])),-1)</f>
        <v>0.18965423286028044</v>
      </c>
      <c r="R376">
        <f>IFERROR((Per_Pupil_Spending_1[[#This Row],[Math Score]]-MIN(Per_Pupil_Spending_1[Math Score]))/(MAX(Per_Pupil_Spending_1[Math Score])-MIN(Per_Pupil_Spending_1[Math Score])),-1)</f>
        <v>0.1910555441725803</v>
      </c>
      <c r="S376">
        <f>IFERROR((Per_Pupil_Spending_1[[#This Row],[Science Score]]-MIN(Per_Pupil_Spending_1[Science Score]))/(MAX(Per_Pupil_Spending_1[Science Score])-MIN(Per_Pupil_Spending_1[Science Score])),-1)</f>
        <v>-1</v>
      </c>
      <c r="T376" s="63">
        <f>IFERROR(Per_Pupil_Spending_1[[#This Row],[Amount]]/(1-Per_Pupil_Spending_1[[#This Row],[Percent Below Achievement ELA]]),"")</f>
        <v>26835.408725116478</v>
      </c>
      <c r="U376" s="63">
        <f>IFERROR(Per_Pupil_Spending_1[[#This Row],[Amount]]/(1-Per_Pupil_Spending_1[[#This Row],[Percent Below Achievement Math]]),"")</f>
        <v>55496.408759124082</v>
      </c>
      <c r="V376" s="63" t="str">
        <f>IFERROR(Per_Pupil_Spending_1[[#This Row],[Amount]]/(1-Per_Pupil_Spending_1[[#This Row],[Percent Below Achievement Science]]),"")</f>
        <v/>
      </c>
      <c r="W376" s="63" t="b">
        <f>Per_Pupil_Spending_1[[#This Row],[ELA Score Normalized]]=-1</f>
        <v>0</v>
      </c>
      <c r="X376" s="63" t="b">
        <f>Per_Pupil_Spending_1[[#This Row],[Math Score Normalized]]=-1</f>
        <v>0</v>
      </c>
      <c r="Y376" s="63" t="b">
        <f>Per_Pupil_Spending_1[[#This Row],[Science Score Normalized]]=-1</f>
        <v>1</v>
      </c>
    </row>
    <row r="377" spans="1:25" hidden="1">
      <c r="A377" t="s">
        <v>570</v>
      </c>
      <c r="B377">
        <v>874</v>
      </c>
      <c r="C377" t="s">
        <v>1069</v>
      </c>
      <c r="D377">
        <v>877</v>
      </c>
      <c r="E377" t="s">
        <v>168</v>
      </c>
      <c r="F377" t="s">
        <v>1680</v>
      </c>
      <c r="G377" t="s">
        <v>1680</v>
      </c>
      <c r="H377" t="s">
        <v>596</v>
      </c>
      <c r="I377">
        <v>21696.94</v>
      </c>
      <c r="J377">
        <v>20310.03</v>
      </c>
      <c r="K377">
        <v>20134.14</v>
      </c>
      <c r="L377" t="str">
        <f>_xlfn.XLOOKUP(Per_Pupil_Spending_1[[#This Row],[School Name]],Maine_Schools[School Name],Maine_Schools[Comparison School Type], "Error")</f>
        <v>Non Charter</v>
      </c>
      <c r="M377" t="str">
        <f>_xlfn.XLOOKUP(Per_Pupil_Spending_1[[#This Row],[School Name]],Maine_Schools[School Name],Maine_Schools[Comparison Grade Span], "Error")</f>
        <v>09-12</v>
      </c>
      <c r="N377">
        <f>_xlfn.XLOOKUP(Per_Pupil_Spending_1[[#This Row],[School Name]],ELA_New[School Name],ELA_New[Percentage of Students at Achievement Level],"")</f>
        <v>0.4098</v>
      </c>
      <c r="O377">
        <f>_xlfn.XLOOKUP(Per_Pupil_Spending_1[[#This Row],[School Name]],Math_New[School Name],Math_New[Percentage of Students at Achievement Level],"")</f>
        <v>0.34429999999999999</v>
      </c>
      <c r="P377">
        <f>_xlfn.XLOOKUP(Per_Pupil_Spending_1[[#This Row],[School Name]],Science_New[School Name],Science_New[Percentage of Students at Achievement Level],"")</f>
        <v>0.63380000000000003</v>
      </c>
      <c r="Q377">
        <f>IFERROR((Per_Pupil_Spending_1[[#This Row],[ELA Score]]-MIN(Per_Pupil_Spending_1[ELA Score]))/(MAX(Per_Pupil_Spending_1[ELA Score])-MIN(Per_Pupil_Spending_1[ELA Score])),-1)</f>
        <v>0.25980865139795584</v>
      </c>
      <c r="R377">
        <f>IFERROR((Per_Pupil_Spending_1[[#This Row],[Math Score]]-MIN(Per_Pupil_Spending_1[Math Score]))/(MAX(Per_Pupil_Spending_1[Math Score])-MIN(Per_Pupil_Spending_1[Math Score])),-1)</f>
        <v>0.11391687660336916</v>
      </c>
      <c r="S377">
        <f>IFERROR((Per_Pupil_Spending_1[[#This Row],[Science Score]]-MIN(Per_Pupil_Spending_1[Science Score]))/(MAX(Per_Pupil_Spending_1[Science Score])-MIN(Per_Pupil_Spending_1[Science Score])),-1)</f>
        <v>0.19146753931649121</v>
      </c>
      <c r="T377" s="63">
        <f>IFERROR(Per_Pupil_Spending_1[[#This Row],[Amount]]/(1-Per_Pupil_Spending_1[[#This Row],[Percent Below Achievement ELA]]),"")</f>
        <v>36762.012876990848</v>
      </c>
      <c r="U377" s="63">
        <f>IFERROR(Per_Pupil_Spending_1[[#This Row],[Amount]]/(1-Per_Pupil_Spending_1[[#This Row],[Percent Below Achievement Math]]),"")</f>
        <v>33089.73615982919</v>
      </c>
      <c r="V377" s="63">
        <f>IFERROR(Per_Pupil_Spending_1[[#This Row],[Amount]]/(1-Per_Pupil_Spending_1[[#This Row],[Percent Below Achievement Science]]),"")</f>
        <v>59248.880393227744</v>
      </c>
      <c r="W377" s="63" t="b">
        <f>Per_Pupil_Spending_1[[#This Row],[ELA Score Normalized]]=-1</f>
        <v>0</v>
      </c>
      <c r="X377" s="63" t="b">
        <f>Per_Pupil_Spending_1[[#This Row],[Math Score Normalized]]=-1</f>
        <v>0</v>
      </c>
      <c r="Y377" s="63" t="b">
        <f>Per_Pupil_Spending_1[[#This Row],[Science Score Normalized]]=-1</f>
        <v>0</v>
      </c>
    </row>
    <row r="378" spans="1:25" hidden="1">
      <c r="A378" t="s">
        <v>570</v>
      </c>
      <c r="B378">
        <v>874</v>
      </c>
      <c r="C378" t="s">
        <v>1069</v>
      </c>
      <c r="D378">
        <v>881</v>
      </c>
      <c r="E378" t="s">
        <v>436</v>
      </c>
      <c r="F378" t="s">
        <v>1680</v>
      </c>
      <c r="G378" t="s">
        <v>1680</v>
      </c>
      <c r="H378" t="s">
        <v>596</v>
      </c>
      <c r="I378">
        <v>20594.55</v>
      </c>
      <c r="J378">
        <v>20310.03</v>
      </c>
      <c r="K378">
        <v>20134.14</v>
      </c>
      <c r="L378" t="str">
        <f>_xlfn.XLOOKUP(Per_Pupil_Spending_1[[#This Row],[School Name]],Maine_Schools[School Name],Maine_Schools[Comparison School Type], "Error")</f>
        <v>Non Charter</v>
      </c>
      <c r="M378" t="str">
        <f>_xlfn.XLOOKUP(Per_Pupil_Spending_1[[#This Row],[School Name]],Maine_Schools[School Name],Maine_Schools[Comparison Grade Span], "Error")</f>
        <v>04-08</v>
      </c>
      <c r="N378">
        <f>_xlfn.XLOOKUP(Per_Pupil_Spending_1[[#This Row],[School Name]],ELA_New[School Name],ELA_New[Percentage of Students at Achievement Level],"")</f>
        <v>0.32100000000000001</v>
      </c>
      <c r="O378">
        <f>_xlfn.XLOOKUP(Per_Pupil_Spending_1[[#This Row],[School Name]],Math_New[School Name],Math_New[Percentage of Students at Achievement Level],"")</f>
        <v>0.39379999999999998</v>
      </c>
      <c r="P378">
        <f>_xlfn.XLOOKUP(Per_Pupil_Spending_1[[#This Row],[School Name]],Science_New[School Name],Science_New[Percentage of Students at Achievement Level],"")</f>
        <v>0.78510000000000002</v>
      </c>
      <c r="Q378">
        <f>IFERROR((Per_Pupil_Spending_1[[#This Row],[ELA Score]]-MIN(Per_Pupil_Spending_1[ELA Score]))/(MAX(Per_Pupil_Spending_1[ELA Score])-MIN(Per_Pupil_Spending_1[ELA Score])),-1)</f>
        <v>0.21435659923477929</v>
      </c>
      <c r="R378">
        <f>IFERROR((Per_Pupil_Spending_1[[#This Row],[Math Score]]-MIN(Per_Pupil_Spending_1[Math Score]))/(MAX(Per_Pupil_Spending_1[Math Score])-MIN(Per_Pupil_Spending_1[Math Score])),-1)</f>
        <v>0.11695832483876167</v>
      </c>
      <c r="S378">
        <f>IFERROR((Per_Pupil_Spending_1[[#This Row],[Science Score]]-MIN(Per_Pupil_Spending_1[Science Score]))/(MAX(Per_Pupil_Spending_1[Science Score])-MIN(Per_Pupil_Spending_1[Science Score])),-1)</f>
        <v>0.30969265068550661</v>
      </c>
      <c r="T378" s="63">
        <f>IFERROR(Per_Pupil_Spending_1[[#This Row],[Amount]]/(1-Per_Pupil_Spending_1[[#This Row],[Percent Below Achievement ELA]]),"")</f>
        <v>30330.706921944031</v>
      </c>
      <c r="U378" s="63">
        <f>IFERROR(Per_Pupil_Spending_1[[#This Row],[Amount]]/(1-Per_Pupil_Spending_1[[#This Row],[Percent Below Achievement Math]]),"")</f>
        <v>33973.193665456936</v>
      </c>
      <c r="V378" s="63">
        <f>IFERROR(Per_Pupil_Spending_1[[#This Row],[Amount]]/(1-Per_Pupil_Spending_1[[#This Row],[Percent Below Achievement Science]]),"")</f>
        <v>95833.178222429036</v>
      </c>
      <c r="W378" s="63" t="b">
        <f>Per_Pupil_Spending_1[[#This Row],[ELA Score Normalized]]=-1</f>
        <v>0</v>
      </c>
      <c r="X378" s="63" t="b">
        <f>Per_Pupil_Spending_1[[#This Row],[Math Score Normalized]]=-1</f>
        <v>0</v>
      </c>
      <c r="Y378" s="63" t="b">
        <f>Per_Pupil_Spending_1[[#This Row],[Science Score Normalized]]=-1</f>
        <v>0</v>
      </c>
    </row>
    <row r="379" spans="1:25" hidden="1">
      <c r="A379" t="s">
        <v>570</v>
      </c>
      <c r="B379">
        <v>1826</v>
      </c>
      <c r="C379" t="s">
        <v>1071</v>
      </c>
      <c r="D379">
        <v>672</v>
      </c>
      <c r="E379" t="s">
        <v>62</v>
      </c>
      <c r="F379" t="s">
        <v>1680</v>
      </c>
      <c r="G379" t="s">
        <v>1680</v>
      </c>
      <c r="H379" t="s">
        <v>596</v>
      </c>
      <c r="I379">
        <v>21953.97</v>
      </c>
      <c r="J379">
        <v>23163.64</v>
      </c>
      <c r="K379">
        <v>20134.14</v>
      </c>
      <c r="L379" t="str">
        <f>_xlfn.XLOOKUP(Per_Pupil_Spending_1[[#This Row],[School Name]],Maine_Schools[School Name],Maine_Schools[Comparison School Type], "Error")</f>
        <v>Non Charter</v>
      </c>
      <c r="M379" t="str">
        <f>_xlfn.XLOOKUP(Per_Pupil_Spending_1[[#This Row],[School Name]],Maine_Schools[School Name],Maine_Schools[Comparison Grade Span], "Error")</f>
        <v>PK-05</v>
      </c>
      <c r="N379">
        <f>_xlfn.XLOOKUP(Per_Pupil_Spending_1[[#This Row],[School Name]],ELA_New[School Name],ELA_New[Percentage of Students at Achievement Level],"")</f>
        <v>0.50880000000000003</v>
      </c>
      <c r="O379">
        <f>_xlfn.XLOOKUP(Per_Pupil_Spending_1[[#This Row],[School Name]],Math_New[School Name],Math_New[Percentage of Students at Achievement Level],"")</f>
        <v>0.38069999999999998</v>
      </c>
      <c r="P379">
        <f>_xlfn.XLOOKUP(Per_Pupil_Spending_1[[#This Row],[School Name]],Science_New[School Name],Science_New[Percentage of Students at Achievement Level],"")</f>
        <v>0.92059999999999997</v>
      </c>
      <c r="Q379">
        <f>IFERROR((Per_Pupil_Spending_1[[#This Row],[ELA Score]]-MIN(Per_Pupil_Spending_1[ELA Score]))/(MAX(Per_Pupil_Spending_1[ELA Score])-MIN(Per_Pupil_Spending_1[ELA Score])),-1)</f>
        <v>0.3158704753963113</v>
      </c>
      <c r="R379">
        <f>IFERROR((Per_Pupil_Spending_1[[#This Row],[Math Score]]-MIN(Per_Pupil_Spending_1[Math Score]))/(MAX(Per_Pupil_Spending_1[Math Score])-MIN(Per_Pupil_Spending_1[Math Score])),-1)</f>
        <v>0.12204127914467496</v>
      </c>
      <c r="S379">
        <f>IFERROR((Per_Pupil_Spending_1[[#This Row],[Science Score]]-MIN(Per_Pupil_Spending_1[Science Score]))/(MAX(Per_Pupil_Spending_1[Science Score])-MIN(Per_Pupil_Spending_1[Science Score])),-1)</f>
        <v>0.89352677694084137</v>
      </c>
      <c r="T379" s="63">
        <f>IFERROR(Per_Pupil_Spending_1[[#This Row],[Amount]]/(1-Per_Pupil_Spending_1[[#This Row],[Percent Below Achievement ELA]]),"")</f>
        <v>44694.564332247559</v>
      </c>
      <c r="U379" s="63">
        <f>IFERROR(Per_Pupil_Spending_1[[#This Row],[Amount]]/(1-Per_Pupil_Spending_1[[#This Row],[Percent Below Achievement Math]]),"")</f>
        <v>35449.652833844666</v>
      </c>
      <c r="V379" s="63">
        <f>IFERROR(Per_Pupil_Spending_1[[#This Row],[Amount]]/(1-Per_Pupil_Spending_1[[#This Row],[Percent Below Achievement Science]]),"")</f>
        <v>276498.36272040295</v>
      </c>
      <c r="W379" s="63" t="b">
        <f>Per_Pupil_Spending_1[[#This Row],[ELA Score Normalized]]=-1</f>
        <v>0</v>
      </c>
      <c r="X379" s="63" t="b">
        <f>Per_Pupil_Spending_1[[#This Row],[Math Score Normalized]]=-1</f>
        <v>0</v>
      </c>
      <c r="Y379" s="63" t="b">
        <f>Per_Pupil_Spending_1[[#This Row],[Science Score Normalized]]=-1</f>
        <v>0</v>
      </c>
    </row>
    <row r="380" spans="1:25" hidden="1">
      <c r="A380" t="s">
        <v>570</v>
      </c>
      <c r="B380">
        <v>1826</v>
      </c>
      <c r="C380" t="s">
        <v>1071</v>
      </c>
      <c r="D380">
        <v>670</v>
      </c>
      <c r="E380" t="s">
        <v>71</v>
      </c>
      <c r="F380" t="s">
        <v>1680</v>
      </c>
      <c r="G380" t="s">
        <v>1680</v>
      </c>
      <c r="H380" t="s">
        <v>596</v>
      </c>
      <c r="I380">
        <v>24195.47</v>
      </c>
      <c r="J380">
        <v>23163.64</v>
      </c>
      <c r="K380">
        <v>20134.14</v>
      </c>
      <c r="L380" t="str">
        <f>_xlfn.XLOOKUP(Per_Pupil_Spending_1[[#This Row],[School Name]],Maine_Schools[School Name],Maine_Schools[Comparison School Type], "Error")</f>
        <v>Non Charter</v>
      </c>
      <c r="M380" t="str">
        <f>_xlfn.XLOOKUP(Per_Pupil_Spending_1[[#This Row],[School Name]],Maine_Schools[School Name],Maine_Schools[Comparison Grade Span], "Error")</f>
        <v>09-12</v>
      </c>
      <c r="N380">
        <f>_xlfn.XLOOKUP(Per_Pupil_Spending_1[[#This Row],[School Name]],ELA_New[School Name],ELA_New[Percentage of Students at Achievement Level],"")</f>
        <v>0.80769999999999997</v>
      </c>
      <c r="O380">
        <f>_xlfn.XLOOKUP(Per_Pupil_Spending_1[[#This Row],[School Name]],Math_New[School Name],Math_New[Percentage of Students at Achievement Level],"")</f>
        <v>0.15090000000000001</v>
      </c>
      <c r="P380">
        <f>_xlfn.XLOOKUP(Per_Pupil_Spending_1[[#This Row],[School Name]],Science_New[School Name],Science_New[Percentage of Students at Achievement Level],"")</f>
        <v>0.84619999999999995</v>
      </c>
      <c r="Q380">
        <f>IFERROR((Per_Pupil_Spending_1[[#This Row],[ELA Score]]-MIN(Per_Pupil_Spending_1[ELA Score]))/(MAX(Per_Pupil_Spending_1[ELA Score])-MIN(Per_Pupil_Spending_1[ELA Score])),-1)</f>
        <v>0.88921975869595016</v>
      </c>
      <c r="R380">
        <f>IFERROR((Per_Pupil_Spending_1[[#This Row],[Math Score]]-MIN(Per_Pupil_Spending_1[Math Score]))/(MAX(Per_Pupil_Spending_1[Math Score])-MIN(Per_Pupil_Spending_1[Math Score])),-1)</f>
        <v>9.810022114746772E-2</v>
      </c>
      <c r="S380">
        <f>IFERROR((Per_Pupil_Spending_1[[#This Row],[Science Score]]-MIN(Per_Pupil_Spending_1[Science Score]))/(MAX(Per_Pupil_Spending_1[Science Score])-MIN(Per_Pupil_Spending_1[Science Score])),-1)</f>
        <v>0.50838500821688881</v>
      </c>
      <c r="T380" s="63">
        <f>IFERROR(Per_Pupil_Spending_1[[#This Row],[Amount]]/(1-Per_Pupil_Spending_1[[#This Row],[Percent Below Achievement ELA]]),"")</f>
        <v>125821.47685907435</v>
      </c>
      <c r="U380" s="63">
        <f>IFERROR(Per_Pupil_Spending_1[[#This Row],[Amount]]/(1-Per_Pupil_Spending_1[[#This Row],[Percent Below Achievement Math]]),"")</f>
        <v>28495.430455776706</v>
      </c>
      <c r="V380" s="63">
        <f>IFERROR(Per_Pupil_Spending_1[[#This Row],[Amount]]/(1-Per_Pupil_Spending_1[[#This Row],[Percent Below Achievement Science]]),"")</f>
        <v>157317.7503250975</v>
      </c>
      <c r="W380" s="63" t="b">
        <f>Per_Pupil_Spending_1[[#This Row],[ELA Score Normalized]]=-1</f>
        <v>0</v>
      </c>
      <c r="X380" s="63" t="b">
        <f>Per_Pupil_Spending_1[[#This Row],[Math Score Normalized]]=-1</f>
        <v>0</v>
      </c>
      <c r="Y380" s="63" t="b">
        <f>Per_Pupil_Spending_1[[#This Row],[Science Score Normalized]]=-1</f>
        <v>0</v>
      </c>
    </row>
    <row r="381" spans="1:25" hidden="1">
      <c r="A381" t="s">
        <v>570</v>
      </c>
      <c r="B381">
        <v>1826</v>
      </c>
      <c r="C381" t="s">
        <v>1071</v>
      </c>
      <c r="D381">
        <v>671</v>
      </c>
      <c r="E381" t="s">
        <v>68</v>
      </c>
      <c r="F381" t="s">
        <v>1680</v>
      </c>
      <c r="G381" t="s">
        <v>1680</v>
      </c>
      <c r="H381" t="s">
        <v>596</v>
      </c>
      <c r="I381">
        <v>24295.47</v>
      </c>
      <c r="J381">
        <v>23163.64</v>
      </c>
      <c r="K381">
        <v>20134.14</v>
      </c>
      <c r="L381" t="str">
        <f>_xlfn.XLOOKUP(Per_Pupil_Spending_1[[#This Row],[School Name]],Maine_Schools[School Name],Maine_Schools[Comparison School Type], "Error")</f>
        <v>Non Charter</v>
      </c>
      <c r="M381" t="str">
        <f>_xlfn.XLOOKUP(Per_Pupil_Spending_1[[#This Row],[School Name]],Maine_Schools[School Name],Maine_Schools[Comparison Grade Span], "Error")</f>
        <v>06-08</v>
      </c>
      <c r="N381">
        <f>_xlfn.XLOOKUP(Per_Pupil_Spending_1[[#This Row],[School Name]],ELA_New[School Name],ELA_New[Percentage of Students at Achievement Level],"")</f>
        <v>0.48049999999999998</v>
      </c>
      <c r="O381">
        <f>_xlfn.XLOOKUP(Per_Pupil_Spending_1[[#This Row],[School Name]],Math_New[School Name],Math_New[Percentage of Students at Achievement Level],"")</f>
        <v>0.23680000000000001</v>
      </c>
      <c r="P381">
        <f>_xlfn.XLOOKUP(Per_Pupil_Spending_1[[#This Row],[School Name]],Science_New[School Name],Science_New[Percentage of Students at Achievement Level],"")</f>
        <v>0.7</v>
      </c>
      <c r="Q381">
        <f>IFERROR((Per_Pupil_Spending_1[[#This Row],[ELA Score]]-MIN(Per_Pupil_Spending_1[ELA Score]))/(MAX(Per_Pupil_Spending_1[ELA Score])-MIN(Per_Pupil_Spending_1[ELA Score])),-1)</f>
        <v>0.33051721058117756</v>
      </c>
      <c r="R381">
        <f>IFERROR((Per_Pupil_Spending_1[[#This Row],[Math Score]]-MIN(Per_Pupil_Spending_1[Math Score]))/(MAX(Per_Pupil_Spending_1[Math Score])-MIN(Per_Pupil_Spending_1[Math Score])),-1)</f>
        <v>0.10959272048809798</v>
      </c>
      <c r="S381">
        <f>IFERROR((Per_Pupil_Spending_1[[#This Row],[Science Score]]-MIN(Per_Pupil_Spending_1[Science Score]))/(MAX(Per_Pupil_Spending_1[Science Score])-MIN(Per_Pupil_Spending_1[Science Score])),-1)</f>
        <v>0.26170924111781985</v>
      </c>
      <c r="T381" s="63">
        <f>IFERROR(Per_Pupil_Spending_1[[#This Row],[Amount]]/(1-Per_Pupil_Spending_1[[#This Row],[Percent Below Achievement ELA]]),"")</f>
        <v>46767.025986525499</v>
      </c>
      <c r="U381" s="63">
        <f>IFERROR(Per_Pupil_Spending_1[[#This Row],[Amount]]/(1-Per_Pupil_Spending_1[[#This Row],[Percent Below Achievement Math]]),"")</f>
        <v>31833.687106918242</v>
      </c>
      <c r="V381" s="63">
        <f>IFERROR(Per_Pupil_Spending_1[[#This Row],[Amount]]/(1-Per_Pupil_Spending_1[[#This Row],[Percent Below Achievement Science]]),"")</f>
        <v>80984.899999999994</v>
      </c>
      <c r="W381" s="63" t="b">
        <f>Per_Pupil_Spending_1[[#This Row],[ELA Score Normalized]]=-1</f>
        <v>0</v>
      </c>
      <c r="X381" s="63" t="b">
        <f>Per_Pupil_Spending_1[[#This Row],[Math Score Normalized]]=-1</f>
        <v>0</v>
      </c>
      <c r="Y381" s="63" t="b">
        <f>Per_Pupil_Spending_1[[#This Row],[Science Score Normalized]]=-1</f>
        <v>0</v>
      </c>
    </row>
    <row r="382" spans="1:25" hidden="1">
      <c r="A382" t="s">
        <v>570</v>
      </c>
      <c r="B382">
        <v>888</v>
      </c>
      <c r="C382" t="s">
        <v>1074</v>
      </c>
      <c r="D382">
        <v>889</v>
      </c>
      <c r="E382" t="s">
        <v>21</v>
      </c>
      <c r="F382" t="s">
        <v>1680</v>
      </c>
      <c r="G382" t="s">
        <v>1680</v>
      </c>
      <c r="H382" t="s">
        <v>596</v>
      </c>
      <c r="I382">
        <v>21235.38</v>
      </c>
      <c r="J382">
        <v>19730.509999999998</v>
      </c>
      <c r="K382">
        <v>20134.14</v>
      </c>
      <c r="L382" t="str">
        <f>_xlfn.XLOOKUP(Per_Pupil_Spending_1[[#This Row],[School Name]],Maine_Schools[School Name],Maine_Schools[Comparison School Type], "Error")</f>
        <v>Non Charter</v>
      </c>
      <c r="M382" t="str">
        <f>_xlfn.XLOOKUP(Per_Pupil_Spending_1[[#This Row],[School Name]],Maine_Schools[School Name],Maine_Schools[Comparison Grade Span], "Error")</f>
        <v>PK-05</v>
      </c>
      <c r="N382">
        <f>_xlfn.XLOOKUP(Per_Pupil_Spending_1[[#This Row],[School Name]],ELA_New[School Name],ELA_New[Percentage of Students at Achievement Level],"")</f>
        <v>0.26829999999999998</v>
      </c>
      <c r="O382">
        <f>_xlfn.XLOOKUP(Per_Pupil_Spending_1[[#This Row],[School Name]],Math_New[School Name],Math_New[Percentage of Students at Achievement Level],"")</f>
        <v>0.58540000000000003</v>
      </c>
      <c r="P382" t="str">
        <f>_xlfn.XLOOKUP(Per_Pupil_Spending_1[[#This Row],[School Name]],Science_New[School Name],Science_New[Percentage of Students at Achievement Level],"")</f>
        <v/>
      </c>
      <c r="Q382">
        <f>IFERROR((Per_Pupil_Spending_1[[#This Row],[ELA Score]]-MIN(Per_Pupil_Spending_1[ELA Score]))/(MAX(Per_Pupil_Spending_1[ELA Score])-MIN(Per_Pupil_Spending_1[ELA Score])),-1)</f>
        <v>0.20510738973380069</v>
      </c>
      <c r="R382">
        <f>IFERROR((Per_Pupil_Spending_1[[#This Row],[Math Score]]-MIN(Per_Pupil_Spending_1[Math Score]))/(MAX(Per_Pupil_Spending_1[Math Score])-MIN(Per_Pupil_Spending_1[Math Score])),-1)</f>
        <v>0.17632971425590671</v>
      </c>
      <c r="S382">
        <f>IFERROR((Per_Pupil_Spending_1[[#This Row],[Science Score]]-MIN(Per_Pupil_Spending_1[Science Score]))/(MAX(Per_Pupil_Spending_1[Science Score])-MIN(Per_Pupil_Spending_1[Science Score])),-1)</f>
        <v>-1</v>
      </c>
      <c r="T382" s="63">
        <f>IFERROR(Per_Pupil_Spending_1[[#This Row],[Amount]]/(1-Per_Pupil_Spending_1[[#This Row],[Percent Below Achievement ELA]]),"")</f>
        <v>29021.976219762197</v>
      </c>
      <c r="U382" s="63">
        <f>IFERROR(Per_Pupil_Spending_1[[#This Row],[Amount]]/(1-Per_Pupil_Spending_1[[#This Row],[Percent Below Achievement Math]]),"")</f>
        <v>51218.958031837923</v>
      </c>
      <c r="V382" s="63" t="str">
        <f>IFERROR(Per_Pupil_Spending_1[[#This Row],[Amount]]/(1-Per_Pupil_Spending_1[[#This Row],[Percent Below Achievement Science]]),"")</f>
        <v/>
      </c>
      <c r="W382" s="63" t="b">
        <f>Per_Pupil_Spending_1[[#This Row],[ELA Score Normalized]]=-1</f>
        <v>0</v>
      </c>
      <c r="X382" s="63" t="b">
        <f>Per_Pupil_Spending_1[[#This Row],[Math Score Normalized]]=-1</f>
        <v>0</v>
      </c>
      <c r="Y382" s="63" t="b">
        <f>Per_Pupil_Spending_1[[#This Row],[Science Score Normalized]]=-1</f>
        <v>1</v>
      </c>
    </row>
    <row r="383" spans="1:25" hidden="1">
      <c r="A383" t="s">
        <v>570</v>
      </c>
      <c r="B383">
        <v>888</v>
      </c>
      <c r="C383" t="s">
        <v>1074</v>
      </c>
      <c r="D383">
        <v>890</v>
      </c>
      <c r="E383" t="s">
        <v>337</v>
      </c>
      <c r="F383" t="s">
        <v>1680</v>
      </c>
      <c r="G383" t="s">
        <v>1680</v>
      </c>
      <c r="H383" t="s">
        <v>596</v>
      </c>
      <c r="I383">
        <v>20463.189999999999</v>
      </c>
      <c r="J383">
        <v>19730.509999999998</v>
      </c>
      <c r="K383">
        <v>20134.14</v>
      </c>
      <c r="L383" t="str">
        <f>_xlfn.XLOOKUP(Per_Pupil_Spending_1[[#This Row],[School Name]],Maine_Schools[School Name],Maine_Schools[Comparison School Type], "Error")</f>
        <v>Non Charter</v>
      </c>
      <c r="M383" t="str">
        <f>_xlfn.XLOOKUP(Per_Pupil_Spending_1[[#This Row],[School Name]],Maine_Schools[School Name],Maine_Schools[Comparison Grade Span], "Error")</f>
        <v>PK-05</v>
      </c>
      <c r="N383">
        <f>_xlfn.XLOOKUP(Per_Pupil_Spending_1[[#This Row],[School Name]],ELA_New[School Name],ELA_New[Percentage of Students at Achievement Level],"")</f>
        <v>0.4375</v>
      </c>
      <c r="O383">
        <f>_xlfn.XLOOKUP(Per_Pupil_Spending_1[[#This Row],[School Name]],Math_New[School Name],Math_New[Percentage of Students at Achievement Level],"")</f>
        <v>0.39290000000000003</v>
      </c>
      <c r="P383">
        <f>_xlfn.XLOOKUP(Per_Pupil_Spending_1[[#This Row],[School Name]],Science_New[School Name],Science_New[Percentage of Students at Achievement Level],"")</f>
        <v>0.84089999999999998</v>
      </c>
      <c r="Q383">
        <f>IFERROR((Per_Pupil_Spending_1[[#This Row],[ELA Score]]-MIN(Per_Pupil_Spending_1[ELA Score]))/(MAX(Per_Pupil_Spending_1[ELA Score])-MIN(Per_Pupil_Spending_1[ELA Score])),-1)</f>
        <v>0.25710181092469631</v>
      </c>
      <c r="R383">
        <f>IFERROR((Per_Pupil_Spending_1[[#This Row],[Math Score]]-MIN(Per_Pupil_Spending_1[Math Score]))/(MAX(Per_Pupil_Spending_1[Math Score])-MIN(Per_Pupil_Spending_1[Math Score])),-1)</f>
        <v>0.11604003960235973</v>
      </c>
      <c r="S383">
        <f>IFERROR((Per_Pupil_Spending_1[[#This Row],[Science Score]]-MIN(Per_Pupil_Spending_1[Science Score]))/(MAX(Per_Pupil_Spending_1[Science Score])-MIN(Per_Pupil_Spending_1[Science Score])),-1)</f>
        <v>0.41564079314567431</v>
      </c>
      <c r="T383" s="63">
        <f>IFERROR(Per_Pupil_Spending_1[[#This Row],[Amount]]/(1-Per_Pupil_Spending_1[[#This Row],[Percent Below Achievement ELA]]),"")</f>
        <v>36379.004444444443</v>
      </c>
      <c r="U383" s="63">
        <f>IFERROR(Per_Pupil_Spending_1[[#This Row],[Amount]]/(1-Per_Pupil_Spending_1[[#This Row],[Percent Below Achievement Math]]),"")</f>
        <v>33706.456926371269</v>
      </c>
      <c r="V383" s="63">
        <f>IFERROR(Per_Pupil_Spending_1[[#This Row],[Amount]]/(1-Per_Pupil_Spending_1[[#This Row],[Percent Below Achievement Science]]),"")</f>
        <v>128618.41609050908</v>
      </c>
      <c r="W383" s="63" t="b">
        <f>Per_Pupil_Spending_1[[#This Row],[ELA Score Normalized]]=-1</f>
        <v>0</v>
      </c>
      <c r="X383" s="63" t="b">
        <f>Per_Pupil_Spending_1[[#This Row],[Math Score Normalized]]=-1</f>
        <v>0</v>
      </c>
      <c r="Y383" s="63" t="b">
        <f>Per_Pupil_Spending_1[[#This Row],[Science Score Normalized]]=-1</f>
        <v>0</v>
      </c>
    </row>
    <row r="384" spans="1:25" hidden="1">
      <c r="A384" t="s">
        <v>570</v>
      </c>
      <c r="B384">
        <v>888</v>
      </c>
      <c r="C384" t="s">
        <v>1074</v>
      </c>
      <c r="D384">
        <v>892</v>
      </c>
      <c r="E384" t="s">
        <v>345</v>
      </c>
      <c r="F384" t="s">
        <v>1680</v>
      </c>
      <c r="G384" t="s">
        <v>1680</v>
      </c>
      <c r="H384" t="s">
        <v>596</v>
      </c>
      <c r="I384">
        <v>21067.62</v>
      </c>
      <c r="J384">
        <v>19730.509999999998</v>
      </c>
      <c r="K384">
        <v>20134.14</v>
      </c>
      <c r="L384" t="str">
        <f>_xlfn.XLOOKUP(Per_Pupil_Spending_1[[#This Row],[School Name]],Maine_Schools[School Name],Maine_Schools[Comparison School Type], "Error")</f>
        <v>Non Charter</v>
      </c>
      <c r="M384" t="str">
        <f>_xlfn.XLOOKUP(Per_Pupil_Spending_1[[#This Row],[School Name]],Maine_Schools[School Name],Maine_Schools[Comparison Grade Span], "Error")</f>
        <v>PK-05</v>
      </c>
      <c r="N384">
        <f>_xlfn.XLOOKUP(Per_Pupil_Spending_1[[#This Row],[School Name]],ELA_New[School Name],ELA_New[Percentage of Students at Achievement Level],"")</f>
        <v>0.34</v>
      </c>
      <c r="O384">
        <f>_xlfn.XLOOKUP(Per_Pupil_Spending_1[[#This Row],[School Name]],Math_New[School Name],Math_New[Percentage of Students at Achievement Level],"")</f>
        <v>0.55559999999999998</v>
      </c>
      <c r="P384">
        <f>_xlfn.XLOOKUP(Per_Pupil_Spending_1[[#This Row],[School Name]],Science_New[School Name],Science_New[Percentage of Students at Achievement Level],"")</f>
        <v>0.75680000000000003</v>
      </c>
      <c r="Q384">
        <f>IFERROR((Per_Pupil_Spending_1[[#This Row],[ELA Score]]-MIN(Per_Pupil_Spending_1[ELA Score]))/(MAX(Per_Pupil_Spending_1[ELA Score])-MIN(Per_Pupil_Spending_1[ELA Score])),-1)</f>
        <v>0.22559312824221386</v>
      </c>
      <c r="R384">
        <f>IFERROR((Per_Pupil_Spending_1[[#This Row],[Math Score]]-MIN(Per_Pupil_Spending_1[Math Score]))/(MAX(Per_Pupil_Spending_1[Math Score])-MIN(Per_Pupil_Spending_1[Math Score])),-1)</f>
        <v>0.16320602621458322</v>
      </c>
      <c r="S384">
        <f>IFERROR((Per_Pupil_Spending_1[[#This Row],[Science Score]]-MIN(Per_Pupil_Spending_1[Science Score]))/(MAX(Per_Pupil_Spending_1[Science Score])-MIN(Per_Pupil_Spending_1[Science Score])),-1)</f>
        <v>0.27994126036833372</v>
      </c>
      <c r="T384" s="63">
        <f>IFERROR(Per_Pupil_Spending_1[[#This Row],[Amount]]/(1-Per_Pupil_Spending_1[[#This Row],[Percent Below Achievement ELA]]),"")</f>
        <v>31920.636363636368</v>
      </c>
      <c r="U384" s="63">
        <f>IFERROR(Per_Pupil_Spending_1[[#This Row],[Amount]]/(1-Per_Pupil_Spending_1[[#This Row],[Percent Below Achievement Math]]),"")</f>
        <v>47406.885688568851</v>
      </c>
      <c r="V384" s="63">
        <f>IFERROR(Per_Pupil_Spending_1[[#This Row],[Amount]]/(1-Per_Pupil_Spending_1[[#This Row],[Percent Below Achievement Science]]),"")</f>
        <v>86626.726973684214</v>
      </c>
      <c r="W384" s="63" t="b">
        <f>Per_Pupil_Spending_1[[#This Row],[ELA Score Normalized]]=-1</f>
        <v>0</v>
      </c>
      <c r="X384" s="63" t="b">
        <f>Per_Pupil_Spending_1[[#This Row],[Math Score Normalized]]=-1</f>
        <v>0</v>
      </c>
      <c r="Y384" s="63" t="b">
        <f>Per_Pupil_Spending_1[[#This Row],[Science Score Normalized]]=-1</f>
        <v>0</v>
      </c>
    </row>
    <row r="385" spans="1:25" hidden="1">
      <c r="A385" t="s">
        <v>570</v>
      </c>
      <c r="B385">
        <v>888</v>
      </c>
      <c r="C385" t="s">
        <v>1074</v>
      </c>
      <c r="D385">
        <v>894</v>
      </c>
      <c r="E385" t="s">
        <v>293</v>
      </c>
      <c r="F385" t="s">
        <v>1680</v>
      </c>
      <c r="G385" t="s">
        <v>1680</v>
      </c>
      <c r="H385" t="s">
        <v>596</v>
      </c>
      <c r="I385">
        <v>19446.740000000002</v>
      </c>
      <c r="J385">
        <v>19730.509999999998</v>
      </c>
      <c r="K385">
        <v>20134.14</v>
      </c>
      <c r="L385" t="str">
        <f>_xlfn.XLOOKUP(Per_Pupil_Spending_1[[#This Row],[School Name]],Maine_Schools[School Name],Maine_Schools[Comparison School Type], "Error")</f>
        <v>Non Charter</v>
      </c>
      <c r="M385" t="str">
        <f>_xlfn.XLOOKUP(Per_Pupil_Spending_1[[#This Row],[School Name]],Maine_Schools[School Name],Maine_Schools[Comparison Grade Span], "Error")</f>
        <v>09-12</v>
      </c>
      <c r="N385">
        <f>_xlfn.XLOOKUP(Per_Pupil_Spending_1[[#This Row],[School Name]],ELA_New[School Name],ELA_New[Percentage of Students at Achievement Level],"")</f>
        <v>0.47870000000000001</v>
      </c>
      <c r="O385">
        <f>_xlfn.XLOOKUP(Per_Pupil_Spending_1[[#This Row],[School Name]],Math_New[School Name],Math_New[Percentage of Students at Achievement Level],"")</f>
        <v>0.32379999999999998</v>
      </c>
      <c r="P385">
        <f>_xlfn.XLOOKUP(Per_Pupil_Spending_1[[#This Row],[School Name]],Science_New[School Name],Science_New[Percentage of Students at Achievement Level],"")</f>
        <v>0.89539999999999997</v>
      </c>
      <c r="Q385">
        <f>IFERROR((Per_Pupil_Spending_1[[#This Row],[ELA Score]]-MIN(Per_Pupil_Spending_1[ELA Score]))/(MAX(Per_Pupil_Spending_1[ELA Score])-MIN(Per_Pupil_Spending_1[ELA Score])),-1)</f>
        <v>0.26364127824561168</v>
      </c>
      <c r="R385">
        <f>IFERROR((Per_Pupil_Spending_1[[#This Row],[Math Score]]-MIN(Per_Pupil_Spending_1[Math Score]))/(MAX(Per_Pupil_Spending_1[Math Score])-MIN(Per_Pupil_Spending_1[Math Score])),-1)</f>
        <v>9.9007115056631165E-2</v>
      </c>
      <c r="S385">
        <f>IFERROR((Per_Pupil_Spending_1[[#This Row],[Science Score]]-MIN(Per_Pupil_Spending_1[Science Score]))/(MAX(Per_Pupil_Spending_1[Science Score])-MIN(Per_Pupil_Spending_1[Science Score])),-1)</f>
        <v>0.60080028652787931</v>
      </c>
      <c r="T385" s="63">
        <f>IFERROR(Per_Pupil_Spending_1[[#This Row],[Amount]]/(1-Per_Pupil_Spending_1[[#This Row],[Percent Below Achievement ELA]]),"")</f>
        <v>37304.316132745065</v>
      </c>
      <c r="U385" s="63">
        <f>IFERROR(Per_Pupil_Spending_1[[#This Row],[Amount]]/(1-Per_Pupil_Spending_1[[#This Row],[Percent Below Achievement Math]]),"")</f>
        <v>28758.858325939073</v>
      </c>
      <c r="V385" s="63">
        <f>IFERROR(Per_Pupil_Spending_1[[#This Row],[Amount]]/(1-Per_Pupil_Spending_1[[#This Row],[Percent Below Achievement Science]]),"")</f>
        <v>185915.29636711278</v>
      </c>
      <c r="W385" s="63" t="b">
        <f>Per_Pupil_Spending_1[[#This Row],[ELA Score Normalized]]=-1</f>
        <v>0</v>
      </c>
      <c r="X385" s="63" t="b">
        <f>Per_Pupil_Spending_1[[#This Row],[Math Score Normalized]]=-1</f>
        <v>0</v>
      </c>
      <c r="Y385" s="63" t="b">
        <f>Per_Pupil_Spending_1[[#This Row],[Science Score Normalized]]=-1</f>
        <v>0</v>
      </c>
    </row>
    <row r="386" spans="1:25" hidden="1">
      <c r="A386" t="s">
        <v>570</v>
      </c>
      <c r="B386">
        <v>888</v>
      </c>
      <c r="C386" t="s">
        <v>1074</v>
      </c>
      <c r="D386">
        <v>897</v>
      </c>
      <c r="E386" t="s">
        <v>366</v>
      </c>
      <c r="F386" t="s">
        <v>1680</v>
      </c>
      <c r="G386" t="s">
        <v>1680</v>
      </c>
      <c r="H386" t="s">
        <v>596</v>
      </c>
      <c r="I386">
        <v>19187.43</v>
      </c>
      <c r="J386">
        <v>19730.509999999998</v>
      </c>
      <c r="K386">
        <v>20134.14</v>
      </c>
      <c r="L386" t="str">
        <f>_xlfn.XLOOKUP(Per_Pupil_Spending_1[[#This Row],[School Name]],Maine_Schools[School Name],Maine_Schools[Comparison School Type], "Error")</f>
        <v>Non Charter</v>
      </c>
      <c r="M386" t="str">
        <f>_xlfn.XLOOKUP(Per_Pupil_Spending_1[[#This Row],[School Name]],Maine_Schools[School Name],Maine_Schools[Comparison Grade Span], "Error")</f>
        <v>06-08</v>
      </c>
      <c r="N386">
        <f>_xlfn.XLOOKUP(Per_Pupil_Spending_1[[#This Row],[School Name]],ELA_New[School Name],ELA_New[Percentage of Students at Achievement Level],"")</f>
        <v>0.31030000000000002</v>
      </c>
      <c r="O386">
        <f>_xlfn.XLOOKUP(Per_Pupil_Spending_1[[#This Row],[School Name]],Math_New[School Name],Math_New[Percentage of Students at Achievement Level],"")</f>
        <v>0.4304</v>
      </c>
      <c r="P386">
        <f>_xlfn.XLOOKUP(Per_Pupil_Spending_1[[#This Row],[School Name]],Science_New[School Name],Science_New[Percentage of Students at Achievement Level],"")</f>
        <v>0.6119</v>
      </c>
      <c r="Q386">
        <f>IFERROR((Per_Pupil_Spending_1[[#This Row],[ELA Score]]-MIN(Per_Pupil_Spending_1[ELA Score]))/(MAX(Per_Pupil_Spending_1[ELA Score])-MIN(Per_Pupil_Spending_1[ELA Score])),-1)</f>
        <v>0.19661240164739718</v>
      </c>
      <c r="R386">
        <f>IFERROR((Per_Pupil_Spending_1[[#This Row],[Math Score]]-MIN(Per_Pupil_Spending_1[Math Score]))/(MAX(Per_Pupil_Spending_1[Math Score])-MIN(Per_Pupil_Spending_1[Math Score])),-1)</f>
        <v>0.11596891457096448</v>
      </c>
      <c r="S386">
        <f>IFERROR((Per_Pupil_Spending_1[[#This Row],[Science Score]]-MIN(Per_Pupil_Spending_1[Science Score]))/(MAX(Per_Pupil_Spending_1[Science Score])-MIN(Per_Pupil_Spending_1[Science Score])),-1)</f>
        <v>0.15976740215248705</v>
      </c>
      <c r="T386" s="63">
        <f>IFERROR(Per_Pupil_Spending_1[[#This Row],[Amount]]/(1-Per_Pupil_Spending_1[[#This Row],[Percent Below Achievement ELA]]),"")</f>
        <v>27819.965202261854</v>
      </c>
      <c r="U386" s="63">
        <f>IFERROR(Per_Pupil_Spending_1[[#This Row],[Amount]]/(1-Per_Pupil_Spending_1[[#This Row],[Percent Below Achievement Math]]),"")</f>
        <v>33685.7970505618</v>
      </c>
      <c r="V386" s="63">
        <f>IFERROR(Per_Pupil_Spending_1[[#This Row],[Amount]]/(1-Per_Pupil_Spending_1[[#This Row],[Percent Below Achievement Science]]),"")</f>
        <v>49439.397062612727</v>
      </c>
      <c r="W386" s="63" t="b">
        <f>Per_Pupil_Spending_1[[#This Row],[ELA Score Normalized]]=-1</f>
        <v>0</v>
      </c>
      <c r="X386" s="63" t="b">
        <f>Per_Pupil_Spending_1[[#This Row],[Math Score Normalized]]=-1</f>
        <v>0</v>
      </c>
      <c r="Y386" s="63" t="b">
        <f>Per_Pupil_Spending_1[[#This Row],[Science Score Normalized]]=-1</f>
        <v>0</v>
      </c>
    </row>
    <row r="387" spans="1:25" hidden="1">
      <c r="A387" t="s">
        <v>570</v>
      </c>
      <c r="B387">
        <v>888</v>
      </c>
      <c r="C387" t="s">
        <v>1074</v>
      </c>
      <c r="D387">
        <v>893</v>
      </c>
      <c r="E387" t="s">
        <v>205</v>
      </c>
      <c r="F387" t="s">
        <v>1680</v>
      </c>
      <c r="G387" t="s">
        <v>1680</v>
      </c>
      <c r="H387" t="s">
        <v>596</v>
      </c>
      <c r="I387">
        <v>19761.91</v>
      </c>
      <c r="J387">
        <v>19730.509999999998</v>
      </c>
      <c r="K387">
        <v>20134.14</v>
      </c>
      <c r="L387" t="str">
        <f>_xlfn.XLOOKUP(Per_Pupil_Spending_1[[#This Row],[School Name]],Maine_Schools[School Name],Maine_Schools[Comparison School Type], "Error")</f>
        <v>Non Charter</v>
      </c>
      <c r="M387" t="str">
        <f>_xlfn.XLOOKUP(Per_Pupil_Spending_1[[#This Row],[School Name]],Maine_Schools[School Name],Maine_Schools[Comparison Grade Span], "Error")</f>
        <v>PK-05</v>
      </c>
      <c r="N387">
        <f>_xlfn.XLOOKUP(Per_Pupil_Spending_1[[#This Row],[School Name]],ELA_New[School Name],ELA_New[Percentage of Students at Achievement Level],"")</f>
        <v>0.52110000000000001</v>
      </c>
      <c r="O387">
        <f>_xlfn.XLOOKUP(Per_Pupil_Spending_1[[#This Row],[School Name]],Math_New[School Name],Math_New[Percentage of Students at Achievement Level],"")</f>
        <v>0.45069999999999999</v>
      </c>
      <c r="P387" t="str">
        <f>_xlfn.XLOOKUP(Per_Pupil_Spending_1[[#This Row],[School Name]],Science_New[School Name],Science_New[Percentage of Students at Achievement Level],"")</f>
        <v/>
      </c>
      <c r="Q387">
        <f>IFERROR((Per_Pupil_Spending_1[[#This Row],[ELA Score]]-MIN(Per_Pupil_Spending_1[ELA Score]))/(MAX(Per_Pupil_Spending_1[ELA Score])-MIN(Per_Pupil_Spending_1[ELA Score])),-1)</f>
        <v>0.29163416869215275</v>
      </c>
      <c r="R387">
        <f>IFERROR((Per_Pupil_Spending_1[[#This Row],[Math Score]]-MIN(Per_Pupil_Spending_1[Math Score]))/(MAX(Per_Pupil_Spending_1[Math Score])-MIN(Per_Pupil_Spending_1[Math Score])),-1)</f>
        <v>0.12385515370467721</v>
      </c>
      <c r="S387">
        <f>IFERROR((Per_Pupil_Spending_1[[#This Row],[Science Score]]-MIN(Per_Pupil_Spending_1[Science Score]))/(MAX(Per_Pupil_Spending_1[Science Score])-MIN(Per_Pupil_Spending_1[Science Score])),-1)</f>
        <v>-1</v>
      </c>
      <c r="T387" s="63">
        <f>IFERROR(Per_Pupil_Spending_1[[#This Row],[Amount]]/(1-Per_Pupil_Spending_1[[#This Row],[Percent Below Achievement ELA]]),"")</f>
        <v>41265.211944038419</v>
      </c>
      <c r="U387" s="63">
        <f>IFERROR(Per_Pupil_Spending_1[[#This Row],[Amount]]/(1-Per_Pupil_Spending_1[[#This Row],[Percent Below Achievement Math]]),"")</f>
        <v>35976.533770253045</v>
      </c>
      <c r="V387" s="63" t="str">
        <f>IFERROR(Per_Pupil_Spending_1[[#This Row],[Amount]]/(1-Per_Pupil_Spending_1[[#This Row],[Percent Below Achievement Science]]),"")</f>
        <v/>
      </c>
      <c r="W387" s="63" t="b">
        <f>Per_Pupil_Spending_1[[#This Row],[ELA Score Normalized]]=-1</f>
        <v>0</v>
      </c>
      <c r="X387" s="63" t="b">
        <f>Per_Pupil_Spending_1[[#This Row],[Math Score Normalized]]=-1</f>
        <v>0</v>
      </c>
      <c r="Y387" s="63" t="b">
        <f>Per_Pupil_Spending_1[[#This Row],[Science Score Normalized]]=-1</f>
        <v>1</v>
      </c>
    </row>
    <row r="388" spans="1:25" hidden="1">
      <c r="A388" t="s">
        <v>570</v>
      </c>
      <c r="B388">
        <v>888</v>
      </c>
      <c r="C388" t="s">
        <v>1074</v>
      </c>
      <c r="D388">
        <v>896</v>
      </c>
      <c r="E388" t="s">
        <v>551</v>
      </c>
      <c r="F388" t="s">
        <v>1680</v>
      </c>
      <c r="G388" t="s">
        <v>1680</v>
      </c>
      <c r="H388" t="s">
        <v>596</v>
      </c>
      <c r="I388">
        <v>19300.36</v>
      </c>
      <c r="J388">
        <v>19730.509999999998</v>
      </c>
      <c r="K388">
        <v>20134.14</v>
      </c>
      <c r="L388" t="str">
        <f>_xlfn.XLOOKUP(Per_Pupil_Spending_1[[#This Row],[School Name]],Maine_Schools[School Name],Maine_Schools[Comparison School Type], "Error")</f>
        <v>Non Charter</v>
      </c>
      <c r="M388" t="str">
        <f>_xlfn.XLOOKUP(Per_Pupil_Spending_1[[#This Row],[School Name]],Maine_Schools[School Name],Maine_Schools[Comparison Grade Span], "Error")</f>
        <v>PK-05</v>
      </c>
      <c r="N388">
        <f>_xlfn.XLOOKUP(Per_Pupil_Spending_1[[#This Row],[School Name]],ELA_New[School Name],ELA_New[Percentage of Students at Achievement Level],"")</f>
        <v>0.32379999999999998</v>
      </c>
      <c r="O388">
        <f>_xlfn.XLOOKUP(Per_Pupil_Spending_1[[#This Row],[School Name]],Math_New[School Name],Math_New[Percentage of Students at Achievement Level],"")</f>
        <v>0.622</v>
      </c>
      <c r="P388">
        <f>_xlfn.XLOOKUP(Per_Pupil_Spending_1[[#This Row],[School Name]],Science_New[School Name],Science_New[Percentage of Students at Achievement Level],"")</f>
        <v>0.75</v>
      </c>
      <c r="Q388">
        <f>IFERROR((Per_Pupil_Spending_1[[#This Row],[ELA Score]]-MIN(Per_Pupil_Spending_1[ELA Score]))/(MAX(Per_Pupil_Spending_1[ELA Score])-MIN(Per_Pupil_Spending_1[ELA Score])),-1)</f>
        <v>0.20171796077040868</v>
      </c>
      <c r="R388">
        <f>IFERROR((Per_Pupil_Spending_1[[#This Row],[Math Score]]-MIN(Per_Pupil_Spending_1[Math Score]))/(MAX(Per_Pupil_Spending_1[Math Score])-MIN(Per_Pupil_Spending_1[Math Score])),-1)</f>
        <v>0.17577956057751049</v>
      </c>
      <c r="S388">
        <f>IFERROR((Per_Pupil_Spending_1[[#This Row],[Science Score]]-MIN(Per_Pupil_Spending_1[Science Score]))/(MAX(Per_Pupil_Spending_1[Science Score])-MIN(Per_Pupil_Spending_1[Science Score])),-1)</f>
        <v>0.24948268474250018</v>
      </c>
      <c r="T388" s="63">
        <f>IFERROR(Per_Pupil_Spending_1[[#This Row],[Amount]]/(1-Per_Pupil_Spending_1[[#This Row],[Percent Below Achievement ELA]]),"")</f>
        <v>28542.383910085773</v>
      </c>
      <c r="U388" s="63">
        <f>IFERROR(Per_Pupil_Spending_1[[#This Row],[Amount]]/(1-Per_Pupil_Spending_1[[#This Row],[Percent Below Achievement Math]]),"")</f>
        <v>51059.153439153437</v>
      </c>
      <c r="V388" s="63">
        <f>IFERROR(Per_Pupil_Spending_1[[#This Row],[Amount]]/(1-Per_Pupil_Spending_1[[#This Row],[Percent Below Achievement Science]]),"")</f>
        <v>77201.440000000002</v>
      </c>
      <c r="W388" s="63" t="b">
        <f>Per_Pupil_Spending_1[[#This Row],[ELA Score Normalized]]=-1</f>
        <v>0</v>
      </c>
      <c r="X388" s="63" t="b">
        <f>Per_Pupil_Spending_1[[#This Row],[Math Score Normalized]]=-1</f>
        <v>0</v>
      </c>
      <c r="Y388" s="63" t="b">
        <f>Per_Pupil_Spending_1[[#This Row],[Science Score Normalized]]=-1</f>
        <v>0</v>
      </c>
    </row>
    <row r="389" spans="1:25" hidden="1">
      <c r="A389" t="s">
        <v>570</v>
      </c>
      <c r="B389">
        <v>898</v>
      </c>
      <c r="C389" t="s">
        <v>1081</v>
      </c>
      <c r="D389">
        <v>2143</v>
      </c>
      <c r="E389" t="s">
        <v>191</v>
      </c>
      <c r="F389" t="s">
        <v>1680</v>
      </c>
      <c r="G389" t="s">
        <v>1680</v>
      </c>
      <c r="H389" t="s">
        <v>596</v>
      </c>
      <c r="I389">
        <v>28474.95</v>
      </c>
      <c r="J389">
        <v>24308.33</v>
      </c>
      <c r="K389">
        <v>20134.14</v>
      </c>
      <c r="L389" t="str">
        <f>_xlfn.XLOOKUP(Per_Pupil_Spending_1[[#This Row],[School Name]],Maine_Schools[School Name],Maine_Schools[Comparison School Type], "Error")</f>
        <v>Non Charter</v>
      </c>
      <c r="M389" t="str">
        <f>_xlfn.XLOOKUP(Per_Pupil_Spending_1[[#This Row],[School Name]],Maine_Schools[School Name],Maine_Schools[Comparison Grade Span], "Error")</f>
        <v>05-08</v>
      </c>
      <c r="N389">
        <f>_xlfn.XLOOKUP(Per_Pupil_Spending_1[[#This Row],[School Name]],ELA_New[School Name],ELA_New[Percentage of Students at Achievement Level],"")</f>
        <v>0.2069</v>
      </c>
      <c r="O389">
        <f>_xlfn.XLOOKUP(Per_Pupil_Spending_1[[#This Row],[School Name]],Math_New[School Name],Math_New[Percentage of Students at Achievement Level],"")</f>
        <v>0.37409999999999999</v>
      </c>
      <c r="P389">
        <f>_xlfn.XLOOKUP(Per_Pupil_Spending_1[[#This Row],[School Name]],Science_New[School Name],Science_New[Percentage of Students at Achievement Level],"")</f>
        <v>0.60489999999999999</v>
      </c>
      <c r="Q389">
        <f>IFERROR((Per_Pupil_Spending_1[[#This Row],[ELA Score]]-MIN(Per_Pupil_Spending_1[ELA Score]))/(MAX(Per_Pupil_Spending_1[ELA Score])-MIN(Per_Pupil_Spending_1[ELA Score])),-1)</f>
        <v>0.25374023984519906</v>
      </c>
      <c r="R389">
        <f>IFERROR((Per_Pupil_Spending_1[[#This Row],[Math Score]]-MIN(Per_Pupil_Spending_1[Math Score]))/(MAX(Per_Pupil_Spending_1[Math Score])-MIN(Per_Pupil_Spending_1[Math Score])),-1)</f>
        <v>0.15662200638942309</v>
      </c>
      <c r="S389">
        <f>IFERROR((Per_Pupil_Spending_1[[#This Row],[Science Score]]-MIN(Per_Pupil_Spending_1[Science Score]))/(MAX(Per_Pupil_Spending_1[Science Score])-MIN(Per_Pupil_Spending_1[Science Score])),-1)</f>
        <v>0.23290078285439167</v>
      </c>
      <c r="T389" s="63">
        <f>IFERROR(Per_Pupil_Spending_1[[#This Row],[Amount]]/(1-Per_Pupil_Spending_1[[#This Row],[Percent Below Achievement ELA]]),"")</f>
        <v>35903.353927625772</v>
      </c>
      <c r="U389" s="63">
        <f>IFERROR(Per_Pupil_Spending_1[[#This Row],[Amount]]/(1-Per_Pupil_Spending_1[[#This Row],[Percent Below Achievement Math]]),"")</f>
        <v>45494.408052404535</v>
      </c>
      <c r="V389" s="63">
        <f>IFERROR(Per_Pupil_Spending_1[[#This Row],[Amount]]/(1-Per_Pupil_Spending_1[[#This Row],[Percent Below Achievement Science]]),"")</f>
        <v>72070.235383447231</v>
      </c>
      <c r="W389" s="63" t="b">
        <f>Per_Pupil_Spending_1[[#This Row],[ELA Score Normalized]]=-1</f>
        <v>0</v>
      </c>
      <c r="X389" s="63" t="b">
        <f>Per_Pupil_Spending_1[[#This Row],[Math Score Normalized]]=-1</f>
        <v>0</v>
      </c>
      <c r="Y389" s="63" t="b">
        <f>Per_Pupil_Spending_1[[#This Row],[Science Score Normalized]]=-1</f>
        <v>0</v>
      </c>
    </row>
    <row r="390" spans="1:25" hidden="1">
      <c r="A390" t="s">
        <v>570</v>
      </c>
      <c r="B390">
        <v>898</v>
      </c>
      <c r="C390" t="s">
        <v>1081</v>
      </c>
      <c r="D390">
        <v>2141</v>
      </c>
      <c r="E390" s="41" t="s">
        <v>368</v>
      </c>
      <c r="F390" t="s">
        <v>1680</v>
      </c>
      <c r="G390" t="s">
        <v>1680</v>
      </c>
      <c r="H390" t="s">
        <v>596</v>
      </c>
      <c r="I390">
        <v>25197.57</v>
      </c>
      <c r="J390">
        <v>24308.33</v>
      </c>
      <c r="K390">
        <v>20134.14</v>
      </c>
      <c r="L390" t="str">
        <f>_xlfn.XLOOKUP(Per_Pupil_Spending_1[[#This Row],[School Name]],Maine_Schools[School Name],Maine_Schools[Comparison School Type], "Error")</f>
        <v>Non Charter</v>
      </c>
      <c r="M390" t="str">
        <f>_xlfn.XLOOKUP(Per_Pupil_Spending_1[[#This Row],[School Name]],Maine_Schools[School Name],Maine_Schools[Comparison Grade Span], "Error")</f>
        <v>PK-04</v>
      </c>
      <c r="N390">
        <f>_xlfn.XLOOKUP(Per_Pupil_Spending_1[[#This Row],[School Name]],ELA_New[School Name],ELA_New[Percentage of Students at Achievement Level],"")</f>
        <v>0.31580000000000003</v>
      </c>
      <c r="O390">
        <f>_xlfn.XLOOKUP(Per_Pupil_Spending_1[[#This Row],[School Name]],Math_New[School Name],Math_New[Percentage of Students at Achievement Level],"")</f>
        <v>0.47370000000000001</v>
      </c>
      <c r="P390" t="str">
        <f>_xlfn.XLOOKUP(Per_Pupil_Spending_1[[#This Row],[School Name]],Science_New[School Name],Science_New[Percentage of Students at Achievement Level],"")</f>
        <v/>
      </c>
      <c r="Q390">
        <f>IFERROR((Per_Pupil_Spending_1[[#This Row],[ELA Score]]-MIN(Per_Pupil_Spending_1[ELA Score]))/(MAX(Per_Pupil_Spending_1[ELA Score])-MIN(Per_Pupil_Spending_1[ELA Score])),-1)</f>
        <v>0.26027347844406612</v>
      </c>
      <c r="R390">
        <f>IFERROR((Per_Pupil_Spending_1[[#This Row],[Math Score]]-MIN(Per_Pupil_Spending_1[Math Score]))/(MAX(Per_Pupil_Spending_1[Math Score])-MIN(Per_Pupil_Spending_1[Math Score])),-1)</f>
        <v>0.16482385022769241</v>
      </c>
      <c r="S390">
        <f>IFERROR((Per_Pupil_Spending_1[[#This Row],[Science Score]]-MIN(Per_Pupil_Spending_1[Science Score]))/(MAX(Per_Pupil_Spending_1[Science Score])-MIN(Per_Pupil_Spending_1[Science Score])),-1)</f>
        <v>-1</v>
      </c>
      <c r="T390" s="63">
        <f>IFERROR(Per_Pupil_Spending_1[[#This Row],[Amount]]/(1-Per_Pupil_Spending_1[[#This Row],[Percent Below Achievement ELA]]),"")</f>
        <v>36827.784273604215</v>
      </c>
      <c r="U390" s="63">
        <f>IFERROR(Per_Pupil_Spending_1[[#This Row],[Amount]]/(1-Per_Pupil_Spending_1[[#This Row],[Percent Below Achievement Math]]),"")</f>
        <v>47876.819304579141</v>
      </c>
      <c r="V390" s="63" t="str">
        <f>IFERROR(Per_Pupil_Spending_1[[#This Row],[Amount]]/(1-Per_Pupil_Spending_1[[#This Row],[Percent Below Achievement Science]]),"")</f>
        <v/>
      </c>
      <c r="W390" s="63" t="b">
        <f>Per_Pupil_Spending_1[[#This Row],[ELA Score Normalized]]=-1</f>
        <v>0</v>
      </c>
      <c r="X390" s="63" t="b">
        <f>Per_Pupil_Spending_1[[#This Row],[Math Score Normalized]]=-1</f>
        <v>0</v>
      </c>
      <c r="Y390" s="63" t="b">
        <f>Per_Pupil_Spending_1[[#This Row],[Science Score Normalized]]=-1</f>
        <v>1</v>
      </c>
    </row>
    <row r="391" spans="1:25" hidden="1">
      <c r="A391" t="s">
        <v>570</v>
      </c>
      <c r="B391">
        <v>898</v>
      </c>
      <c r="C391" t="s">
        <v>1081</v>
      </c>
      <c r="D391">
        <v>904</v>
      </c>
      <c r="E391" t="s">
        <v>127</v>
      </c>
      <c r="F391" t="s">
        <v>1680</v>
      </c>
      <c r="G391" t="s">
        <v>1680</v>
      </c>
      <c r="H391" t="s">
        <v>596</v>
      </c>
      <c r="I391">
        <v>21999.69</v>
      </c>
      <c r="J391">
        <v>24308.33</v>
      </c>
      <c r="K391">
        <v>20134.14</v>
      </c>
      <c r="L391" t="str">
        <f>_xlfn.XLOOKUP(Per_Pupil_Spending_1[[#This Row],[School Name]],Maine_Schools[School Name],Maine_Schools[Comparison School Type], "Error")</f>
        <v>Non Charter</v>
      </c>
      <c r="M391" t="str">
        <f>_xlfn.XLOOKUP(Per_Pupil_Spending_1[[#This Row],[School Name]],Maine_Schools[School Name],Maine_Schools[Comparison Grade Span], "Error")</f>
        <v>09-12</v>
      </c>
      <c r="N391">
        <f>_xlfn.XLOOKUP(Per_Pupil_Spending_1[[#This Row],[School Name]],ELA_New[School Name],ELA_New[Percentage of Students at Achievement Level],"")</f>
        <v>0.3</v>
      </c>
      <c r="O391">
        <f>_xlfn.XLOOKUP(Per_Pupil_Spending_1[[#This Row],[School Name]],Math_New[School Name],Math_New[Percentage of Students at Achievement Level],"")</f>
        <v>0.44900000000000001</v>
      </c>
      <c r="P391">
        <f>_xlfn.XLOOKUP(Per_Pupil_Spending_1[[#This Row],[School Name]],Science_New[School Name],Science_New[Percentage of Students at Achievement Level],"")</f>
        <v>0.58179999999999998</v>
      </c>
      <c r="Q391">
        <f>IFERROR((Per_Pupil_Spending_1[[#This Row],[ELA Score]]-MIN(Per_Pupil_Spending_1[ELA Score]))/(MAX(Per_Pupil_Spending_1[ELA Score])-MIN(Per_Pupil_Spending_1[ELA Score])),-1)</f>
        <v>0.22211242152126662</v>
      </c>
      <c r="R391">
        <f>IFERROR((Per_Pupil_Spending_1[[#This Row],[Math Score]]-MIN(Per_Pupil_Spending_1[Math Score]))/(MAX(Per_Pupil_Spending_1[Math Score])-MIN(Per_Pupil_Spending_1[Math Score])),-1)</f>
        <v>0.13745474195678647</v>
      </c>
      <c r="S391">
        <f>IFERROR((Per_Pupil_Spending_1[[#This Row],[Science Score]]-MIN(Per_Pupil_Spending_1[Science Score]))/(MAX(Per_Pupil_Spending_1[Science Score])-MIN(Per_Pupil_Spending_1[Science Score])),-1)</f>
        <v>0.16999945949170983</v>
      </c>
      <c r="T391" s="63">
        <f>IFERROR(Per_Pupil_Spending_1[[#This Row],[Amount]]/(1-Per_Pupil_Spending_1[[#This Row],[Percent Below Achievement ELA]]),"")</f>
        <v>31428.128571428573</v>
      </c>
      <c r="U391" s="63">
        <f>IFERROR(Per_Pupil_Spending_1[[#This Row],[Amount]]/(1-Per_Pupil_Spending_1[[#This Row],[Percent Below Achievement Math]]),"")</f>
        <v>39926.84210526316</v>
      </c>
      <c r="V391" s="63">
        <f>IFERROR(Per_Pupil_Spending_1[[#This Row],[Amount]]/(1-Per_Pupil_Spending_1[[#This Row],[Percent Below Achievement Science]]),"")</f>
        <v>52605.667144906736</v>
      </c>
      <c r="W391" s="63" t="b">
        <f>Per_Pupil_Spending_1[[#This Row],[ELA Score Normalized]]=-1</f>
        <v>0</v>
      </c>
      <c r="X391" s="63" t="b">
        <f>Per_Pupil_Spending_1[[#This Row],[Math Score Normalized]]=-1</f>
        <v>0</v>
      </c>
      <c r="Y391" s="63" t="b">
        <f>Per_Pupil_Spending_1[[#This Row],[Science Score Normalized]]=-1</f>
        <v>0</v>
      </c>
    </row>
    <row r="392" spans="1:25" hidden="1">
      <c r="A392" t="s">
        <v>570</v>
      </c>
      <c r="B392">
        <v>898</v>
      </c>
      <c r="C392" t="s">
        <v>1081</v>
      </c>
      <c r="D392">
        <v>2142</v>
      </c>
      <c r="E392" s="41" t="s">
        <v>510</v>
      </c>
      <c r="F392" t="s">
        <v>1680</v>
      </c>
      <c r="G392" t="s">
        <v>1680</v>
      </c>
      <c r="H392" t="s">
        <v>596</v>
      </c>
      <c r="I392">
        <v>22883.87</v>
      </c>
      <c r="J392">
        <v>24308.33</v>
      </c>
      <c r="K392">
        <v>20134.14</v>
      </c>
      <c r="L392" t="str">
        <f>_xlfn.XLOOKUP(Per_Pupil_Spending_1[[#This Row],[School Name]],Maine_Schools[School Name],Maine_Schools[Comparison School Type], "Error")</f>
        <v>Non Charter</v>
      </c>
      <c r="M392" t="str">
        <f>_xlfn.XLOOKUP(Per_Pupil_Spending_1[[#This Row],[School Name]],Maine_Schools[School Name],Maine_Schools[Comparison Grade Span], "Error")</f>
        <v>PK-04</v>
      </c>
      <c r="N392">
        <f>_xlfn.XLOOKUP(Per_Pupil_Spending_1[[#This Row],[School Name]],ELA_New[School Name],ELA_New[Percentage of Students at Achievement Level],"")</f>
        <v>0.45</v>
      </c>
      <c r="O392">
        <f>_xlfn.XLOOKUP(Per_Pupil_Spending_1[[#This Row],[School Name]],Math_New[School Name],Math_New[Percentage of Students at Achievement Level],"")</f>
        <v>0.67500000000000004</v>
      </c>
      <c r="P392" t="str">
        <f>_xlfn.XLOOKUP(Per_Pupil_Spending_1[[#This Row],[School Name]],Science_New[School Name],Science_New[Percentage of Students at Achievement Level],"")</f>
        <v/>
      </c>
      <c r="Q392">
        <f>IFERROR((Per_Pupil_Spending_1[[#This Row],[ELA Score]]-MIN(Per_Pupil_Spending_1[ELA Score]))/(MAX(Per_Pupil_Spending_1[ELA Score])-MIN(Per_Pupil_Spending_1[ELA Score])),-1)</f>
        <v>0.29404994885543689</v>
      </c>
      <c r="R392">
        <f>IFERROR((Per_Pupil_Spending_1[[#This Row],[Math Score]]-MIN(Per_Pupil_Spending_1[Math Score]))/(MAX(Per_Pupil_Spending_1[Math Score])-MIN(Per_Pupil_Spending_1[Math Score])),-1)</f>
        <v>0.24240461033745034</v>
      </c>
      <c r="S392">
        <f>IFERROR((Per_Pupil_Spending_1[[#This Row],[Science Score]]-MIN(Per_Pupil_Spending_1[Science Score]))/(MAX(Per_Pupil_Spending_1[Science Score])-MIN(Per_Pupil_Spending_1[Science Score])),-1)</f>
        <v>-1</v>
      </c>
      <c r="T392" s="63">
        <f>IFERROR(Per_Pupil_Spending_1[[#This Row],[Amount]]/(1-Per_Pupil_Spending_1[[#This Row],[Percent Below Achievement ELA]]),"")</f>
        <v>41607.036363636362</v>
      </c>
      <c r="U392" s="63">
        <f>IFERROR(Per_Pupil_Spending_1[[#This Row],[Amount]]/(1-Per_Pupil_Spending_1[[#This Row],[Percent Below Achievement Math]]),"")</f>
        <v>70411.907692307694</v>
      </c>
      <c r="V392" s="63" t="str">
        <f>IFERROR(Per_Pupil_Spending_1[[#This Row],[Amount]]/(1-Per_Pupil_Spending_1[[#This Row],[Percent Below Achievement Science]]),"")</f>
        <v/>
      </c>
      <c r="W392" s="63" t="b">
        <f>Per_Pupil_Spending_1[[#This Row],[ELA Score Normalized]]=-1</f>
        <v>0</v>
      </c>
      <c r="X392" s="63" t="b">
        <f>Per_Pupil_Spending_1[[#This Row],[Math Score Normalized]]=-1</f>
        <v>0</v>
      </c>
      <c r="Y392" s="63" t="b">
        <f>Per_Pupil_Spending_1[[#This Row],[Science Score Normalized]]=-1</f>
        <v>1</v>
      </c>
    </row>
    <row r="393" spans="1:25" hidden="1">
      <c r="A393" t="s">
        <v>570</v>
      </c>
      <c r="B393">
        <v>905</v>
      </c>
      <c r="C393" t="s">
        <v>1086</v>
      </c>
      <c r="D393">
        <v>2202</v>
      </c>
      <c r="E393" t="s">
        <v>169</v>
      </c>
      <c r="F393" t="s">
        <v>1680</v>
      </c>
      <c r="G393" t="s">
        <v>1680</v>
      </c>
      <c r="H393" t="s">
        <v>596</v>
      </c>
      <c r="I393">
        <v>23934.799999999999</v>
      </c>
      <c r="J393">
        <v>25157.24</v>
      </c>
      <c r="K393">
        <v>20134.14</v>
      </c>
      <c r="L393" t="str">
        <f>_xlfn.XLOOKUP(Per_Pupil_Spending_1[[#This Row],[School Name]],Maine_Schools[School Name],Maine_Schools[Comparison School Type], "Error")</f>
        <v>Non Charter</v>
      </c>
      <c r="M393" t="str">
        <f>_xlfn.XLOOKUP(Per_Pupil_Spending_1[[#This Row],[School Name]],Maine_Schools[School Name],Maine_Schools[Comparison Grade Span], "Error")</f>
        <v>07-12</v>
      </c>
      <c r="N393">
        <f>_xlfn.XLOOKUP(Per_Pupil_Spending_1[[#This Row],[School Name]],ELA_New[School Name],ELA_New[Percentage of Students at Achievement Level],"")</f>
        <v>0.4466</v>
      </c>
      <c r="O393">
        <f>_xlfn.XLOOKUP(Per_Pupil_Spending_1[[#This Row],[School Name]],Math_New[School Name],Math_New[Percentage of Students at Achievement Level],"")</f>
        <v>0.28160000000000002</v>
      </c>
      <c r="P393">
        <f>_xlfn.XLOOKUP(Per_Pupil_Spending_1[[#This Row],[School Name]],Science_New[School Name],Science_New[Percentage of Students at Achievement Level],"")</f>
        <v>0.76139999999999997</v>
      </c>
      <c r="Q393">
        <f>IFERROR((Per_Pupil_Spending_1[[#This Row],[ELA Score]]-MIN(Per_Pupil_Spending_1[ELA Score]))/(MAX(Per_Pupil_Spending_1[ELA Score])-MIN(Per_Pupil_Spending_1[ELA Score])),-1)</f>
        <v>0.30566447979459332</v>
      </c>
      <c r="R393">
        <f>IFERROR((Per_Pupil_Spending_1[[#This Row],[Math Score]]-MIN(Per_Pupil_Spending_1[Math Score]))/(MAX(Per_Pupil_Spending_1[Math Score])-MIN(Per_Pupil_Spending_1[Math Score])),-1)</f>
        <v>0.11469863347750484</v>
      </c>
      <c r="S393">
        <f>IFERROR((Per_Pupil_Spending_1[[#This Row],[Science Score]]-MIN(Per_Pupil_Spending_1[Science Score]))/(MAX(Per_Pupil_Spending_1[Science Score])-MIN(Per_Pupil_Spending_1[Science Score])),-1)</f>
        <v>0.32417115724454293</v>
      </c>
      <c r="T393" s="63">
        <f>IFERROR(Per_Pupil_Spending_1[[#This Row],[Amount]]/(1-Per_Pupil_Spending_1[[#This Row],[Percent Below Achievement ELA]]),"")</f>
        <v>43250.451752800866</v>
      </c>
      <c r="U393" s="63">
        <f>IFERROR(Per_Pupil_Spending_1[[#This Row],[Amount]]/(1-Per_Pupil_Spending_1[[#This Row],[Percent Below Achievement Math]]),"")</f>
        <v>33316.815144766151</v>
      </c>
      <c r="V393" s="63">
        <f>IFERROR(Per_Pupil_Spending_1[[#This Row],[Amount]]/(1-Per_Pupil_Spending_1[[#This Row],[Percent Below Achievement Science]]),"")</f>
        <v>100313.49538977366</v>
      </c>
      <c r="W393" s="63" t="b">
        <f>Per_Pupil_Spending_1[[#This Row],[ELA Score Normalized]]=-1</f>
        <v>0</v>
      </c>
      <c r="X393" s="63" t="b">
        <f>Per_Pupil_Spending_1[[#This Row],[Math Score Normalized]]=-1</f>
        <v>0</v>
      </c>
      <c r="Y393" s="63" t="b">
        <f>Per_Pupil_Spending_1[[#This Row],[Science Score Normalized]]=-1</f>
        <v>0</v>
      </c>
    </row>
    <row r="394" spans="1:25" hidden="1">
      <c r="A394" t="s">
        <v>570</v>
      </c>
      <c r="B394">
        <v>905</v>
      </c>
      <c r="C394" t="s">
        <v>1086</v>
      </c>
      <c r="D394">
        <v>2202</v>
      </c>
      <c r="E394" t="s">
        <v>169</v>
      </c>
      <c r="F394" t="s">
        <v>1680</v>
      </c>
      <c r="G394" t="s">
        <v>1680</v>
      </c>
      <c r="H394" t="s">
        <v>596</v>
      </c>
      <c r="I394">
        <v>23934.799999999999</v>
      </c>
      <c r="J394">
        <v>25157.24</v>
      </c>
      <c r="K394">
        <v>20134.14</v>
      </c>
      <c r="L394" t="str">
        <f>_xlfn.XLOOKUP(Per_Pupil_Spending_1[[#This Row],[School Name]],Maine_Schools[School Name],Maine_Schools[Comparison School Type], "Error")</f>
        <v>Non Charter</v>
      </c>
      <c r="M394" t="str">
        <f>_xlfn.XLOOKUP(Per_Pupil_Spending_1[[#This Row],[School Name]],Maine_Schools[School Name],Maine_Schools[Comparison Grade Span], "Error")</f>
        <v>07-12</v>
      </c>
      <c r="N394">
        <f>_xlfn.XLOOKUP(Per_Pupil_Spending_1[[#This Row],[School Name]],ELA_New[School Name],ELA_New[Percentage of Students at Achievement Level],"")</f>
        <v>0.4466</v>
      </c>
      <c r="O394">
        <f>_xlfn.XLOOKUP(Per_Pupil_Spending_1[[#This Row],[School Name]],Math_New[School Name],Math_New[Percentage of Students at Achievement Level],"")</f>
        <v>0.28160000000000002</v>
      </c>
      <c r="P394">
        <f>_xlfn.XLOOKUP(Per_Pupil_Spending_1[[#This Row],[School Name]],Science_New[School Name],Science_New[Percentage of Students at Achievement Level],"")</f>
        <v>0.76139999999999997</v>
      </c>
      <c r="Q394">
        <f>IFERROR((Per_Pupil_Spending_1[[#This Row],[ELA Score]]-MIN(Per_Pupil_Spending_1[ELA Score]))/(MAX(Per_Pupil_Spending_1[ELA Score])-MIN(Per_Pupil_Spending_1[ELA Score])),-1)</f>
        <v>0.30566447979459332</v>
      </c>
      <c r="R394">
        <f>IFERROR((Per_Pupil_Spending_1[[#This Row],[Math Score]]-MIN(Per_Pupil_Spending_1[Math Score]))/(MAX(Per_Pupil_Spending_1[Math Score])-MIN(Per_Pupil_Spending_1[Math Score])),-1)</f>
        <v>0.11469863347750484</v>
      </c>
      <c r="S394">
        <f>IFERROR((Per_Pupil_Spending_1[[#This Row],[Science Score]]-MIN(Per_Pupil_Spending_1[Science Score]))/(MAX(Per_Pupil_Spending_1[Science Score])-MIN(Per_Pupil_Spending_1[Science Score])),-1)</f>
        <v>0.32417115724454293</v>
      </c>
      <c r="T394" s="63">
        <f>IFERROR(Per_Pupil_Spending_1[[#This Row],[Amount]]/(1-Per_Pupil_Spending_1[[#This Row],[Percent Below Achievement ELA]]),"")</f>
        <v>43250.451752800866</v>
      </c>
      <c r="U394" s="63">
        <f>IFERROR(Per_Pupil_Spending_1[[#This Row],[Amount]]/(1-Per_Pupil_Spending_1[[#This Row],[Percent Below Achievement Math]]),"")</f>
        <v>33316.815144766151</v>
      </c>
      <c r="V394" s="63">
        <f>IFERROR(Per_Pupil_Spending_1[[#This Row],[Amount]]/(1-Per_Pupil_Spending_1[[#This Row],[Percent Below Achievement Science]]),"")</f>
        <v>100313.49538977366</v>
      </c>
      <c r="W394" s="63" t="b">
        <f>Per_Pupil_Spending_1[[#This Row],[ELA Score Normalized]]=-1</f>
        <v>0</v>
      </c>
      <c r="X394" s="63" t="b">
        <f>Per_Pupil_Spending_1[[#This Row],[Math Score Normalized]]=-1</f>
        <v>0</v>
      </c>
      <c r="Y394" s="63" t="b">
        <f>Per_Pupil_Spending_1[[#This Row],[Science Score Normalized]]=-1</f>
        <v>0</v>
      </c>
    </row>
    <row r="395" spans="1:25" hidden="1">
      <c r="A395" t="s">
        <v>570</v>
      </c>
      <c r="B395">
        <v>905</v>
      </c>
      <c r="C395" t="s">
        <v>1086</v>
      </c>
      <c r="D395">
        <v>2203</v>
      </c>
      <c r="E395" t="s">
        <v>351</v>
      </c>
      <c r="F395" t="s">
        <v>1680</v>
      </c>
      <c r="G395" t="s">
        <v>1680</v>
      </c>
      <c r="H395" t="s">
        <v>596</v>
      </c>
      <c r="I395">
        <v>24676.68</v>
      </c>
      <c r="J395">
        <v>25157.24</v>
      </c>
      <c r="K395">
        <v>20134.14</v>
      </c>
      <c r="L395" t="str">
        <f>_xlfn.XLOOKUP(Per_Pupil_Spending_1[[#This Row],[School Name]],Maine_Schools[School Name],Maine_Schools[Comparison School Type], "Error")</f>
        <v>Non Charter</v>
      </c>
      <c r="M395" t="str">
        <f>_xlfn.XLOOKUP(Per_Pupil_Spending_1[[#This Row],[School Name]],Maine_Schools[School Name],Maine_Schools[Comparison Grade Span], "Error")</f>
        <v>03-06</v>
      </c>
      <c r="N395">
        <f>_xlfn.XLOOKUP(Per_Pupil_Spending_1[[#This Row],[School Name]],ELA_New[School Name],ELA_New[Percentage of Students at Achievement Level],"")</f>
        <v>0.38690000000000002</v>
      </c>
      <c r="O395">
        <f>_xlfn.XLOOKUP(Per_Pupil_Spending_1[[#This Row],[School Name]],Math_New[School Name],Math_New[Percentage of Students at Achievement Level],"")</f>
        <v>0.4405</v>
      </c>
      <c r="P395">
        <f>_xlfn.XLOOKUP(Per_Pupil_Spending_1[[#This Row],[School Name]],Science_New[School Name],Science_New[Percentage of Students at Achievement Level],"")</f>
        <v>0.69230000000000003</v>
      </c>
      <c r="Q395">
        <f>IFERROR((Per_Pupil_Spending_1[[#This Row],[ELA Score]]-MIN(Per_Pupil_Spending_1[ELA Score]))/(MAX(Per_Pupil_Spending_1[ELA Score])-MIN(Per_Pupil_Spending_1[ELA Score])),-1)</f>
        <v>0.28445248945436635</v>
      </c>
      <c r="R395">
        <f>IFERROR((Per_Pupil_Spending_1[[#This Row],[Math Score]]-MIN(Per_Pupil_Spending_1[Math Score]))/(MAX(Per_Pupil_Spending_1[Math Score])-MIN(Per_Pupil_Spending_1[Math Score])),-1)</f>
        <v>0.15183832457897176</v>
      </c>
      <c r="S395">
        <f>IFERROR((Per_Pupil_Spending_1[[#This Row],[Science Score]]-MIN(Per_Pupil_Spending_1[Science Score]))/(MAX(Per_Pupil_Spending_1[Science Score])-MIN(Per_Pupil_Spending_1[Science Score])),-1)</f>
        <v>0.25916374137162246</v>
      </c>
      <c r="T395" s="63">
        <f>IFERROR(Per_Pupil_Spending_1[[#This Row],[Amount]]/(1-Per_Pupil_Spending_1[[#This Row],[Percent Below Achievement ELA]]),"")</f>
        <v>40249.029522100798</v>
      </c>
      <c r="U395" s="63">
        <f>IFERROR(Per_Pupil_Spending_1[[#This Row],[Amount]]/(1-Per_Pupil_Spending_1[[#This Row],[Percent Below Achievement Math]]),"")</f>
        <v>44104.879356568366</v>
      </c>
      <c r="V395" s="63">
        <f>IFERROR(Per_Pupil_Spending_1[[#This Row],[Amount]]/(1-Per_Pupil_Spending_1[[#This Row],[Percent Below Achievement Science]]),"")</f>
        <v>80197.205069873264</v>
      </c>
      <c r="W395" s="63" t="b">
        <f>Per_Pupil_Spending_1[[#This Row],[ELA Score Normalized]]=-1</f>
        <v>0</v>
      </c>
      <c r="X395" s="63" t="b">
        <f>Per_Pupil_Spending_1[[#This Row],[Math Score Normalized]]=-1</f>
        <v>0</v>
      </c>
      <c r="Y395" s="63" t="b">
        <f>Per_Pupil_Spending_1[[#This Row],[Science Score Normalized]]=-1</f>
        <v>0</v>
      </c>
    </row>
    <row r="396" spans="1:25" hidden="1">
      <c r="A396" t="s">
        <v>570</v>
      </c>
      <c r="B396">
        <v>913</v>
      </c>
      <c r="C396" t="s">
        <v>1088</v>
      </c>
      <c r="D396">
        <v>921</v>
      </c>
      <c r="E396" t="s">
        <v>255</v>
      </c>
      <c r="F396" t="s">
        <v>1680</v>
      </c>
      <c r="G396" t="s">
        <v>1680</v>
      </c>
      <c r="H396" t="s">
        <v>596</v>
      </c>
      <c r="I396">
        <v>23221.06</v>
      </c>
      <c r="J396">
        <v>22046.880000000001</v>
      </c>
      <c r="K396">
        <v>20134.14</v>
      </c>
      <c r="L396" t="str">
        <f>_xlfn.XLOOKUP(Per_Pupil_Spending_1[[#This Row],[School Name]],Maine_Schools[School Name],Maine_Schools[Comparison School Type], "Error")</f>
        <v>Non Charter</v>
      </c>
      <c r="M396" t="str">
        <f>_xlfn.XLOOKUP(Per_Pupil_Spending_1[[#This Row],[School Name]],Maine_Schools[School Name],Maine_Schools[Comparison Grade Span], "Error")</f>
        <v>04-05</v>
      </c>
      <c r="N396">
        <f>_xlfn.XLOOKUP(Per_Pupil_Spending_1[[#This Row],[School Name]],ELA_New[School Name],ELA_New[Percentage of Students at Achievement Level],"")</f>
        <v>0.3649</v>
      </c>
      <c r="O396">
        <f>_xlfn.XLOOKUP(Per_Pupil_Spending_1[[#This Row],[School Name]],Math_New[School Name],Math_New[Percentage of Students at Achievement Level],"")</f>
        <v>0.53849999999999998</v>
      </c>
      <c r="P396">
        <f>_xlfn.XLOOKUP(Per_Pupil_Spending_1[[#This Row],[School Name]],Science_New[School Name],Science_New[Percentage of Students at Achievement Level],"")</f>
        <v>0.84670000000000001</v>
      </c>
      <c r="Q396">
        <f>IFERROR((Per_Pupil_Spending_1[[#This Row],[ELA Score]]-MIN(Per_Pupil_Spending_1[ELA Score]))/(MAX(Per_Pupil_Spending_1[ELA Score])-MIN(Per_Pupil_Spending_1[ELA Score])),-1)</f>
        <v>0.25840103785217572</v>
      </c>
      <c r="R396">
        <f>IFERROR((Per_Pupil_Spending_1[[#This Row],[Math Score]]-MIN(Per_Pupil_Spending_1[Math Score]))/(MAX(Per_Pupil_Spending_1[Math Score])-MIN(Per_Pupil_Spending_1[Math Score])),-1)</f>
        <v>0.17322281814019708</v>
      </c>
      <c r="S396">
        <f>IFERROR((Per_Pupil_Spending_1[[#This Row],[Science Score]]-MIN(Per_Pupil_Spending_1[Science Score]))/(MAX(Per_Pupil_Spending_1[Science Score])-MIN(Per_Pupil_Spending_1[Science Score])),-1)</f>
        <v>0.48950247683230719</v>
      </c>
      <c r="T396" s="63">
        <f>IFERROR(Per_Pupil_Spending_1[[#This Row],[Amount]]/(1-Per_Pupil_Spending_1[[#This Row],[Percent Below Achievement ELA]]),"")</f>
        <v>36562.840497559439</v>
      </c>
      <c r="U396" s="63">
        <f>IFERROR(Per_Pupil_Spending_1[[#This Row],[Amount]]/(1-Per_Pupil_Spending_1[[#This Row],[Percent Below Achievement Math]]),"")</f>
        <v>50316.489707475623</v>
      </c>
      <c r="V396" s="63">
        <f>IFERROR(Per_Pupil_Spending_1[[#This Row],[Amount]]/(1-Per_Pupil_Spending_1[[#This Row],[Percent Below Achievement Science]]),"")</f>
        <v>151474.62491846055</v>
      </c>
      <c r="W396" s="63" t="b">
        <f>Per_Pupil_Spending_1[[#This Row],[ELA Score Normalized]]=-1</f>
        <v>0</v>
      </c>
      <c r="X396" s="63" t="b">
        <f>Per_Pupil_Spending_1[[#This Row],[Math Score Normalized]]=-1</f>
        <v>0</v>
      </c>
      <c r="Y396" s="63" t="b">
        <f>Per_Pupil_Spending_1[[#This Row],[Science Score Normalized]]=-1</f>
        <v>0</v>
      </c>
    </row>
    <row r="397" spans="1:25" hidden="1">
      <c r="A397" t="s">
        <v>570</v>
      </c>
      <c r="B397">
        <v>913</v>
      </c>
      <c r="C397" t="s">
        <v>1088</v>
      </c>
      <c r="D397">
        <v>2062</v>
      </c>
      <c r="E397" t="s">
        <v>429</v>
      </c>
      <c r="F397" t="s">
        <v>1680</v>
      </c>
      <c r="G397" t="s">
        <v>1680</v>
      </c>
      <c r="H397" t="s">
        <v>596</v>
      </c>
      <c r="I397">
        <v>22202.7</v>
      </c>
      <c r="J397">
        <v>22046.880000000001</v>
      </c>
      <c r="K397">
        <v>20134.14</v>
      </c>
      <c r="L397" t="str">
        <f>_xlfn.XLOOKUP(Per_Pupil_Spending_1[[#This Row],[School Name]],Maine_Schools[School Name],Maine_Schools[Comparison School Type], "Error")</f>
        <v>Non Charter</v>
      </c>
      <c r="M397" t="str">
        <f>_xlfn.XLOOKUP(Per_Pupil_Spending_1[[#This Row],[School Name]],Maine_Schools[School Name],Maine_Schools[Comparison Grade Span], "Error")</f>
        <v>KG-03</v>
      </c>
      <c r="N397">
        <f>_xlfn.XLOOKUP(Per_Pupil_Spending_1[[#This Row],[School Name]],ELA_New[School Name],ELA_New[Percentage of Students at Achievement Level],"")</f>
        <v>0.28789999999999999</v>
      </c>
      <c r="O397">
        <f>_xlfn.XLOOKUP(Per_Pupil_Spending_1[[#This Row],[School Name]],Math_New[School Name],Math_New[Percentage of Students at Achievement Level],"")</f>
        <v>0.77270000000000005</v>
      </c>
      <c r="P397" t="str">
        <f>_xlfn.XLOOKUP(Per_Pupil_Spending_1[[#This Row],[School Name]],Science_New[School Name],Science_New[Percentage of Students at Achievement Level],"")</f>
        <v/>
      </c>
      <c r="Q397">
        <f>IFERROR((Per_Pupil_Spending_1[[#This Row],[ELA Score]]-MIN(Per_Pupil_Spending_1[ELA Score]))/(MAX(Per_Pupil_Spending_1[ELA Score])-MIN(Per_Pupil_Spending_1[ELA Score])),-1)</f>
        <v>0.22035308282037405</v>
      </c>
      <c r="R397">
        <f>IFERROR((Per_Pupil_Spending_1[[#This Row],[Math Score]]-MIN(Per_Pupil_Spending_1[Math Score]))/(MAX(Per_Pupil_Spending_1[Math Score])-MIN(Per_Pupil_Spending_1[Math Score])),-1)</f>
        <v>0.33628006264957555</v>
      </c>
      <c r="S397">
        <f>IFERROR((Per_Pupil_Spending_1[[#This Row],[Science Score]]-MIN(Per_Pupil_Spending_1[Science Score]))/(MAX(Per_Pupil_Spending_1[Science Score])-MIN(Per_Pupil_Spending_1[Science Score])),-1)</f>
        <v>-1</v>
      </c>
      <c r="T397" s="63">
        <f>IFERROR(Per_Pupil_Spending_1[[#This Row],[Amount]]/(1-Per_Pupil_Spending_1[[#This Row],[Percent Below Achievement ELA]]),"")</f>
        <v>31179.188316247721</v>
      </c>
      <c r="U397" s="63">
        <f>IFERROR(Per_Pupil_Spending_1[[#This Row],[Amount]]/(1-Per_Pupil_Spending_1[[#This Row],[Percent Below Achievement Math]]),"")</f>
        <v>97680.158380994311</v>
      </c>
      <c r="V397" s="63" t="str">
        <f>IFERROR(Per_Pupil_Spending_1[[#This Row],[Amount]]/(1-Per_Pupil_Spending_1[[#This Row],[Percent Below Achievement Science]]),"")</f>
        <v/>
      </c>
      <c r="W397" s="63" t="b">
        <f>Per_Pupil_Spending_1[[#This Row],[ELA Score Normalized]]=-1</f>
        <v>0</v>
      </c>
      <c r="X397" s="63" t="b">
        <f>Per_Pupil_Spending_1[[#This Row],[Math Score Normalized]]=-1</f>
        <v>0</v>
      </c>
      <c r="Y397" s="63" t="b">
        <f>Per_Pupil_Spending_1[[#This Row],[Science Score Normalized]]=-1</f>
        <v>1</v>
      </c>
    </row>
    <row r="398" spans="1:25" hidden="1">
      <c r="A398" t="s">
        <v>570</v>
      </c>
      <c r="B398">
        <v>913</v>
      </c>
      <c r="C398" t="s">
        <v>1088</v>
      </c>
      <c r="D398">
        <v>918</v>
      </c>
      <c r="E398" t="s">
        <v>467</v>
      </c>
      <c r="F398" t="s">
        <v>1680</v>
      </c>
      <c r="G398" t="s">
        <v>1680</v>
      </c>
      <c r="H398" t="s">
        <v>596</v>
      </c>
      <c r="I398">
        <v>23878.080000000002</v>
      </c>
      <c r="J398">
        <v>22046.880000000001</v>
      </c>
      <c r="K398">
        <v>20134.14</v>
      </c>
      <c r="L398" t="str">
        <f>_xlfn.XLOOKUP(Per_Pupil_Spending_1[[#This Row],[School Name]],Maine_Schools[School Name],Maine_Schools[Comparison School Type], "Error")</f>
        <v>Non Charter</v>
      </c>
      <c r="M398" t="str">
        <f>_xlfn.XLOOKUP(Per_Pupil_Spending_1[[#This Row],[School Name]],Maine_Schools[School Name],Maine_Schools[Comparison Grade Span], "Error")</f>
        <v>04-05</v>
      </c>
      <c r="N398">
        <f>_xlfn.XLOOKUP(Per_Pupil_Spending_1[[#This Row],[School Name]],ELA_New[School Name],ELA_New[Percentage of Students at Achievement Level],"")</f>
        <v>0.223</v>
      </c>
      <c r="O398">
        <f>_xlfn.XLOOKUP(Per_Pupil_Spending_1[[#This Row],[School Name]],Math_New[School Name],Math_New[Percentage of Students at Achievement Level],"")</f>
        <v>0.55410000000000004</v>
      </c>
      <c r="P398">
        <f>_xlfn.XLOOKUP(Per_Pupil_Spending_1[[#This Row],[School Name]],Science_New[School Name],Science_New[Percentage of Students at Achievement Level],"")</f>
        <v>0.83950000000000002</v>
      </c>
      <c r="Q398">
        <f>IFERROR((Per_Pupil_Spending_1[[#This Row],[ELA Score]]-MIN(Per_Pupil_Spending_1[ELA Score]))/(MAX(Per_Pupil_Spending_1[ELA Score])-MIN(Per_Pupil_Spending_1[ELA Score])),-1)</f>
        <v>0.21718644160250128</v>
      </c>
      <c r="R398">
        <f>IFERROR((Per_Pupil_Spending_1[[#This Row],[Math Score]]-MIN(Per_Pupil_Spending_1[Math Score]))/(MAX(Per_Pupil_Spending_1[Math Score])-MIN(Per_Pupil_Spending_1[Math Score])),-1)</f>
        <v>0.18435575315390257</v>
      </c>
      <c r="S398">
        <f>IFERROR((Per_Pupil_Spending_1[[#This Row],[Science Score]]-MIN(Per_Pupil_Spending_1[Science Score]))/(MAX(Per_Pupil_Spending_1[Science Score])-MIN(Per_Pupil_Spending_1[Science Score])),-1)</f>
        <v>0.48077222965945809</v>
      </c>
      <c r="T398" s="63">
        <f>IFERROR(Per_Pupil_Spending_1[[#This Row],[Amount]]/(1-Per_Pupil_Spending_1[[#This Row],[Percent Below Achievement ELA]]),"")</f>
        <v>30731.119691119693</v>
      </c>
      <c r="U398" s="63">
        <f>IFERROR(Per_Pupil_Spending_1[[#This Row],[Amount]]/(1-Per_Pupil_Spending_1[[#This Row],[Percent Below Achievement Math]]),"")</f>
        <v>53550.30275846603</v>
      </c>
      <c r="V398" s="63">
        <f>IFERROR(Per_Pupil_Spending_1[[#This Row],[Amount]]/(1-Per_Pupil_Spending_1[[#This Row],[Percent Below Achievement Science]]),"")</f>
        <v>148773.08411214958</v>
      </c>
      <c r="W398" s="63" t="b">
        <f>Per_Pupil_Spending_1[[#This Row],[ELA Score Normalized]]=-1</f>
        <v>0</v>
      </c>
      <c r="X398" s="63" t="b">
        <f>Per_Pupil_Spending_1[[#This Row],[Math Score Normalized]]=-1</f>
        <v>0</v>
      </c>
      <c r="Y398" s="63" t="b">
        <f>Per_Pupil_Spending_1[[#This Row],[Science Score Normalized]]=-1</f>
        <v>0</v>
      </c>
    </row>
    <row r="399" spans="1:25" hidden="1">
      <c r="A399" t="s">
        <v>570</v>
      </c>
      <c r="B399">
        <v>913</v>
      </c>
      <c r="C399" t="s">
        <v>1088</v>
      </c>
      <c r="D399">
        <v>920</v>
      </c>
      <c r="E399" t="s">
        <v>322</v>
      </c>
      <c r="F399" t="s">
        <v>1680</v>
      </c>
      <c r="G399" t="s">
        <v>1680</v>
      </c>
      <c r="H399" t="s">
        <v>596</v>
      </c>
      <c r="I399">
        <v>21199.54</v>
      </c>
      <c r="J399">
        <v>22046.880000000001</v>
      </c>
      <c r="K399">
        <v>20134.14</v>
      </c>
      <c r="L399" t="str">
        <f>_xlfn.XLOOKUP(Per_Pupil_Spending_1[[#This Row],[School Name]],Maine_Schools[School Name],Maine_Schools[Comparison School Type], "Error")</f>
        <v>Non Charter</v>
      </c>
      <c r="M399" t="str">
        <f>_xlfn.XLOOKUP(Per_Pupil_Spending_1[[#This Row],[School Name]],Maine_Schools[School Name],Maine_Schools[Comparison Grade Span], "Error")</f>
        <v>08-12</v>
      </c>
      <c r="N399">
        <f>_xlfn.XLOOKUP(Per_Pupil_Spending_1[[#This Row],[School Name]],ELA_New[School Name],ELA_New[Percentage of Students at Achievement Level],"")</f>
        <v>0.3881</v>
      </c>
      <c r="O399">
        <f>_xlfn.XLOOKUP(Per_Pupil_Spending_1[[#This Row],[School Name]],Math_New[School Name],Math_New[Percentage of Students at Achievement Level],"")</f>
        <v>0.33329999999999999</v>
      </c>
      <c r="P399">
        <f>_xlfn.XLOOKUP(Per_Pupil_Spending_1[[#This Row],[School Name]],Science_New[School Name],Science_New[Percentage of Students at Achievement Level],"")</f>
        <v>0.6401</v>
      </c>
      <c r="Q399">
        <f>IFERROR((Per_Pupil_Spending_1[[#This Row],[ELA Score]]-MIN(Per_Pupil_Spending_1[ELA Score]))/(MAX(Per_Pupil_Spending_1[ELA Score])-MIN(Per_Pupil_Spending_1[ELA Score])),-1)</f>
        <v>0.24485011369572299</v>
      </c>
      <c r="R399">
        <f>IFERROR((Per_Pupil_Spending_1[[#This Row],[Math Score]]-MIN(Per_Pupil_Spending_1[Math Score]))/(MAX(Per_Pupil_Spending_1[Math Score])-MIN(Per_Pupil_Spending_1[Math Score])),-1)</f>
        <v>0.109468898180331</v>
      </c>
      <c r="S399">
        <f>IFERROR((Per_Pupil_Spending_1[[#This Row],[Science Score]]-MIN(Per_Pupil_Spending_1[Science Score]))/(MAX(Per_Pupil_Spending_1[Science Score])-MIN(Per_Pupil_Spending_1[Science Score])),-1)</f>
        <v>0.1903529442890198</v>
      </c>
      <c r="T399" s="63">
        <f>IFERROR(Per_Pupil_Spending_1[[#This Row],[Amount]]/(1-Per_Pupil_Spending_1[[#This Row],[Percent Below Achievement ELA]]),"")</f>
        <v>34645.432260173235</v>
      </c>
      <c r="U399" s="63">
        <f>IFERROR(Per_Pupil_Spending_1[[#This Row],[Amount]]/(1-Per_Pupil_Spending_1[[#This Row],[Percent Below Achievement Math]]),"")</f>
        <v>31797.720113994299</v>
      </c>
      <c r="V399" s="63">
        <f>IFERROR(Per_Pupil_Spending_1[[#This Row],[Amount]]/(1-Per_Pupil_Spending_1[[#This Row],[Percent Below Achievement Science]]),"")</f>
        <v>58903.973325923871</v>
      </c>
      <c r="W399" s="63" t="b">
        <f>Per_Pupil_Spending_1[[#This Row],[ELA Score Normalized]]=-1</f>
        <v>0</v>
      </c>
      <c r="X399" s="63" t="b">
        <f>Per_Pupil_Spending_1[[#This Row],[Math Score Normalized]]=-1</f>
        <v>0</v>
      </c>
      <c r="Y399" s="63" t="b">
        <f>Per_Pupil_Spending_1[[#This Row],[Science Score Normalized]]=-1</f>
        <v>0</v>
      </c>
    </row>
    <row r="400" spans="1:25" hidden="1">
      <c r="A400" t="s">
        <v>570</v>
      </c>
      <c r="B400">
        <v>913</v>
      </c>
      <c r="C400" t="s">
        <v>1088</v>
      </c>
      <c r="D400">
        <v>920</v>
      </c>
      <c r="E400" t="s">
        <v>322</v>
      </c>
      <c r="F400" t="s">
        <v>1680</v>
      </c>
      <c r="G400" t="s">
        <v>1680</v>
      </c>
      <c r="H400" t="s">
        <v>596</v>
      </c>
      <c r="I400">
        <v>21199.54</v>
      </c>
      <c r="J400">
        <v>22046.880000000001</v>
      </c>
      <c r="K400">
        <v>20134.14</v>
      </c>
      <c r="L400" t="str">
        <f>_xlfn.XLOOKUP(Per_Pupil_Spending_1[[#This Row],[School Name]],Maine_Schools[School Name],Maine_Schools[Comparison School Type], "Error")</f>
        <v>Non Charter</v>
      </c>
      <c r="M400" t="str">
        <f>_xlfn.XLOOKUP(Per_Pupil_Spending_1[[#This Row],[School Name]],Maine_Schools[School Name],Maine_Schools[Comparison Grade Span], "Error")</f>
        <v>08-12</v>
      </c>
      <c r="N400">
        <f>_xlfn.XLOOKUP(Per_Pupil_Spending_1[[#This Row],[School Name]],ELA_New[School Name],ELA_New[Percentage of Students at Achievement Level],"")</f>
        <v>0.3881</v>
      </c>
      <c r="O400">
        <f>_xlfn.XLOOKUP(Per_Pupil_Spending_1[[#This Row],[School Name]],Math_New[School Name],Math_New[Percentage of Students at Achievement Level],"")</f>
        <v>0.33329999999999999</v>
      </c>
      <c r="P400">
        <f>_xlfn.XLOOKUP(Per_Pupil_Spending_1[[#This Row],[School Name]],Science_New[School Name],Science_New[Percentage of Students at Achievement Level],"")</f>
        <v>0.6401</v>
      </c>
      <c r="Q400">
        <f>IFERROR((Per_Pupil_Spending_1[[#This Row],[ELA Score]]-MIN(Per_Pupil_Spending_1[ELA Score]))/(MAX(Per_Pupil_Spending_1[ELA Score])-MIN(Per_Pupil_Spending_1[ELA Score])),-1)</f>
        <v>0.24485011369572299</v>
      </c>
      <c r="R400">
        <f>IFERROR((Per_Pupil_Spending_1[[#This Row],[Math Score]]-MIN(Per_Pupil_Spending_1[Math Score]))/(MAX(Per_Pupil_Spending_1[Math Score])-MIN(Per_Pupil_Spending_1[Math Score])),-1)</f>
        <v>0.109468898180331</v>
      </c>
      <c r="S400">
        <f>IFERROR((Per_Pupil_Spending_1[[#This Row],[Science Score]]-MIN(Per_Pupil_Spending_1[Science Score]))/(MAX(Per_Pupil_Spending_1[Science Score])-MIN(Per_Pupil_Spending_1[Science Score])),-1)</f>
        <v>0.1903529442890198</v>
      </c>
      <c r="T400" s="63">
        <f>IFERROR(Per_Pupil_Spending_1[[#This Row],[Amount]]/(1-Per_Pupil_Spending_1[[#This Row],[Percent Below Achievement ELA]]),"")</f>
        <v>34645.432260173235</v>
      </c>
      <c r="U400" s="63">
        <f>IFERROR(Per_Pupil_Spending_1[[#This Row],[Amount]]/(1-Per_Pupil_Spending_1[[#This Row],[Percent Below Achievement Math]]),"")</f>
        <v>31797.720113994299</v>
      </c>
      <c r="V400" s="63">
        <f>IFERROR(Per_Pupil_Spending_1[[#This Row],[Amount]]/(1-Per_Pupil_Spending_1[[#This Row],[Percent Below Achievement Science]]),"")</f>
        <v>58903.973325923871</v>
      </c>
      <c r="W400" s="63" t="b">
        <f>Per_Pupil_Spending_1[[#This Row],[ELA Score Normalized]]=-1</f>
        <v>0</v>
      </c>
      <c r="X400" s="63" t="b">
        <f>Per_Pupil_Spending_1[[#This Row],[Math Score Normalized]]=-1</f>
        <v>0</v>
      </c>
      <c r="Y400" s="63" t="b">
        <f>Per_Pupil_Spending_1[[#This Row],[Science Score Normalized]]=-1</f>
        <v>0</v>
      </c>
    </row>
    <row r="401" spans="1:25" hidden="1">
      <c r="A401" t="s">
        <v>570</v>
      </c>
      <c r="B401">
        <v>913</v>
      </c>
      <c r="C401" t="s">
        <v>1088</v>
      </c>
      <c r="D401">
        <v>915</v>
      </c>
      <c r="E401" t="s">
        <v>197</v>
      </c>
      <c r="F401" t="s">
        <v>1680</v>
      </c>
      <c r="G401" t="s">
        <v>1680</v>
      </c>
      <c r="H401" t="s">
        <v>596</v>
      </c>
      <c r="I401">
        <v>23115.51</v>
      </c>
      <c r="J401">
        <v>22046.880000000001</v>
      </c>
      <c r="K401">
        <v>20134.14</v>
      </c>
      <c r="L401" t="str">
        <f>_xlfn.XLOOKUP(Per_Pupil_Spending_1[[#This Row],[School Name]],Maine_Schools[School Name],Maine_Schools[Comparison School Type], "Error")</f>
        <v>Non Charter</v>
      </c>
      <c r="M401" t="str">
        <f>_xlfn.XLOOKUP(Per_Pupil_Spending_1[[#This Row],[School Name]],Maine_Schools[School Name],Maine_Schools[Comparison Grade Span], "Error")</f>
        <v>06-07</v>
      </c>
      <c r="N401">
        <f>_xlfn.XLOOKUP(Per_Pupil_Spending_1[[#This Row],[School Name]],ELA_New[School Name],ELA_New[Percentage of Students at Achievement Level],"")</f>
        <v>0.36070000000000002</v>
      </c>
      <c r="O401">
        <f>_xlfn.XLOOKUP(Per_Pupil_Spending_1[[#This Row],[School Name]],Math_New[School Name],Math_New[Percentage of Students at Achievement Level],"")</f>
        <v>0.30280000000000001</v>
      </c>
      <c r="P401" t="str">
        <f>_xlfn.XLOOKUP(Per_Pupil_Spending_1[[#This Row],[School Name]],Science_New[School Name],Science_New[Percentage of Students at Achievement Level],"")</f>
        <v/>
      </c>
      <c r="Q401">
        <f>IFERROR((Per_Pupil_Spending_1[[#This Row],[ELA Score]]-MIN(Per_Pupil_Spending_1[ELA Score]))/(MAX(Per_Pupil_Spending_1[ELA Score])-MIN(Per_Pupil_Spending_1[ELA Score])),-1)</f>
        <v>0.25553659354464797</v>
      </c>
      <c r="R401">
        <f>IFERROR((Per_Pupil_Spending_1[[#This Row],[Math Score]]-MIN(Per_Pupil_Spending_1[Math Score]))/(MAX(Per_Pupil_Spending_1[Math Score])-MIN(Per_Pupil_Spending_1[Math Score])),-1)</f>
        <v>0.11414078783812136</v>
      </c>
      <c r="S401">
        <f>IFERROR((Per_Pupil_Spending_1[[#This Row],[Science Score]]-MIN(Per_Pupil_Spending_1[Science Score]))/(MAX(Per_Pupil_Spending_1[Science Score])-MIN(Per_Pupil_Spending_1[Science Score])),-1)</f>
        <v>-1</v>
      </c>
      <c r="T401" s="63">
        <f>IFERROR(Per_Pupil_Spending_1[[#This Row],[Amount]]/(1-Per_Pupil_Spending_1[[#This Row],[Percent Below Achievement ELA]]),"")</f>
        <v>36157.531675269827</v>
      </c>
      <c r="U401" s="63">
        <f>IFERROR(Per_Pupil_Spending_1[[#This Row],[Amount]]/(1-Per_Pupil_Spending_1[[#This Row],[Percent Below Achievement Math]]),"")</f>
        <v>33154.776247848531</v>
      </c>
      <c r="V401" s="63" t="str">
        <f>IFERROR(Per_Pupil_Spending_1[[#This Row],[Amount]]/(1-Per_Pupil_Spending_1[[#This Row],[Percent Below Achievement Science]]),"")</f>
        <v/>
      </c>
      <c r="W401" s="63" t="b">
        <f>Per_Pupil_Spending_1[[#This Row],[ELA Score Normalized]]=-1</f>
        <v>0</v>
      </c>
      <c r="X401" s="63" t="b">
        <f>Per_Pupil_Spending_1[[#This Row],[Math Score Normalized]]=-1</f>
        <v>0</v>
      </c>
      <c r="Y401" s="63" t="b">
        <f>Per_Pupil_Spending_1[[#This Row],[Science Score Normalized]]=-1</f>
        <v>1</v>
      </c>
    </row>
    <row r="402" spans="1:25" hidden="1">
      <c r="A402" t="s">
        <v>570</v>
      </c>
      <c r="B402">
        <v>913</v>
      </c>
      <c r="C402" t="s">
        <v>1088</v>
      </c>
      <c r="D402">
        <v>919</v>
      </c>
      <c r="E402" t="s">
        <v>502</v>
      </c>
      <c r="F402" t="s">
        <v>1680</v>
      </c>
      <c r="G402" t="s">
        <v>1680</v>
      </c>
      <c r="H402" t="s">
        <v>596</v>
      </c>
      <c r="I402">
        <v>21259.94</v>
      </c>
      <c r="J402">
        <v>22046.880000000001</v>
      </c>
      <c r="K402">
        <v>20134.14</v>
      </c>
      <c r="L402" t="str">
        <f>_xlfn.XLOOKUP(Per_Pupil_Spending_1[[#This Row],[School Name]],Maine_Schools[School Name],Maine_Schools[Comparison School Type], "Error")</f>
        <v>Non Charter</v>
      </c>
      <c r="M402" t="str">
        <f>_xlfn.XLOOKUP(Per_Pupil_Spending_1[[#This Row],[School Name]],Maine_Schools[School Name],Maine_Schools[Comparison Grade Span], "Error")</f>
        <v>KG-04</v>
      </c>
      <c r="N402">
        <f>_xlfn.XLOOKUP(Per_Pupil_Spending_1[[#This Row],[School Name]],ELA_New[School Name],ELA_New[Percentage of Students at Achievement Level],"")</f>
        <v>0.2135</v>
      </c>
      <c r="O402">
        <f>_xlfn.XLOOKUP(Per_Pupil_Spending_1[[#This Row],[School Name]],Math_New[School Name],Math_New[Percentage of Students at Achievement Level],"")</f>
        <v>0.68540000000000001</v>
      </c>
      <c r="P402" t="str">
        <f>_xlfn.XLOOKUP(Per_Pupil_Spending_1[[#This Row],[School Name]],Science_New[School Name],Science_New[Percentage of Students at Achievement Level],"")</f>
        <v/>
      </c>
      <c r="Q402">
        <f>IFERROR((Per_Pupil_Spending_1[[#This Row],[ELA Score]]-MIN(Per_Pupil_Spending_1[ELA Score]))/(MAX(Per_Pupil_Spending_1[ELA Score])-MIN(Per_Pupil_Spending_1[ELA Score])),-1)</f>
        <v>0.19103706328725487</v>
      </c>
      <c r="R402">
        <f>IFERROR((Per_Pupil_Spending_1[[#This Row],[Math Score]]-MIN(Per_Pupil_Spending_1[Math Score]))/(MAX(Per_Pupil_Spending_1[Math Score])-MIN(Per_Pupil_Spending_1[Math Score])),-1)</f>
        <v>0.23264733433867896</v>
      </c>
      <c r="S402">
        <f>IFERROR((Per_Pupil_Spending_1[[#This Row],[Science Score]]-MIN(Per_Pupil_Spending_1[Science Score]))/(MAX(Per_Pupil_Spending_1[Science Score])-MIN(Per_Pupil_Spending_1[Science Score])),-1)</f>
        <v>-1</v>
      </c>
      <c r="T402" s="63">
        <f>IFERROR(Per_Pupil_Spending_1[[#This Row],[Amount]]/(1-Per_Pupil_Spending_1[[#This Row],[Percent Below Achievement ELA]]),"")</f>
        <v>27031.07438016529</v>
      </c>
      <c r="U402" s="63">
        <f>IFERROR(Per_Pupil_Spending_1[[#This Row],[Amount]]/(1-Per_Pupil_Spending_1[[#This Row],[Percent Below Achievement Math]]),"")</f>
        <v>67577.685950413215</v>
      </c>
      <c r="V402" s="63" t="str">
        <f>IFERROR(Per_Pupil_Spending_1[[#This Row],[Amount]]/(1-Per_Pupil_Spending_1[[#This Row],[Percent Below Achievement Science]]),"")</f>
        <v/>
      </c>
      <c r="W402" s="63" t="b">
        <f>Per_Pupil_Spending_1[[#This Row],[ELA Score Normalized]]=-1</f>
        <v>0</v>
      </c>
      <c r="X402" s="63" t="b">
        <f>Per_Pupil_Spending_1[[#This Row],[Math Score Normalized]]=-1</f>
        <v>0</v>
      </c>
      <c r="Y402" s="63" t="b">
        <f>Per_Pupil_Spending_1[[#This Row],[Science Score Normalized]]=-1</f>
        <v>1</v>
      </c>
    </row>
    <row r="403" spans="1:25" hidden="1">
      <c r="A403" t="s">
        <v>570</v>
      </c>
      <c r="B403">
        <v>913</v>
      </c>
      <c r="C403" t="s">
        <v>1088</v>
      </c>
      <c r="D403">
        <v>2061</v>
      </c>
      <c r="E403" t="s">
        <v>546</v>
      </c>
      <c r="F403" t="s">
        <v>1680</v>
      </c>
      <c r="G403" t="s">
        <v>1680</v>
      </c>
      <c r="H403" t="s">
        <v>596</v>
      </c>
      <c r="I403">
        <v>22472.080000000002</v>
      </c>
      <c r="J403">
        <v>22046.880000000001</v>
      </c>
      <c r="K403">
        <v>20134.14</v>
      </c>
      <c r="L403" t="str">
        <f>_xlfn.XLOOKUP(Per_Pupil_Spending_1[[#This Row],[School Name]],Maine_Schools[School Name],Maine_Schools[Comparison School Type], "Error")</f>
        <v>Non Charter</v>
      </c>
      <c r="M403" t="str">
        <f>_xlfn.XLOOKUP(Per_Pupil_Spending_1[[#This Row],[School Name]],Maine_Schools[School Name],Maine_Schools[Comparison Grade Span], "Error")</f>
        <v>KG-03</v>
      </c>
      <c r="N403">
        <f>_xlfn.XLOOKUP(Per_Pupil_Spending_1[[#This Row],[School Name]],ELA_New[School Name],ELA_New[Percentage of Students at Achievement Level],"")</f>
        <v>0.40260000000000001</v>
      </c>
      <c r="O403">
        <f>_xlfn.XLOOKUP(Per_Pupil_Spending_1[[#This Row],[School Name]],Math_New[School Name],Math_New[Percentage of Students at Achievement Level],"")</f>
        <v>0.57140000000000002</v>
      </c>
      <c r="P403" t="str">
        <f>_xlfn.XLOOKUP(Per_Pupil_Spending_1[[#This Row],[School Name]],Science_New[School Name],Science_New[Percentage of Students at Achievement Level],"")</f>
        <v/>
      </c>
      <c r="Q403">
        <f>IFERROR((Per_Pupil_Spending_1[[#This Row],[ELA Score]]-MIN(Per_Pupil_Spending_1[ELA Score]))/(MAX(Per_Pupil_Spending_1[ELA Score])-MIN(Per_Pupil_Spending_1[ELA Score])),-1)</f>
        <v>0.26584737705305439</v>
      </c>
      <c r="R403">
        <f>IFERROR((Per_Pupil_Spending_1[[#This Row],[Math Score]]-MIN(Per_Pupil_Spending_1[Math Score]))/(MAX(Per_Pupil_Spending_1[Math Score])-MIN(Per_Pupil_Spending_1[Math Score])),-1)</f>
        <v>0.18050360088308781</v>
      </c>
      <c r="S403">
        <f>IFERROR((Per_Pupil_Spending_1[[#This Row],[Science Score]]-MIN(Per_Pupil_Spending_1[Science Score]))/(MAX(Per_Pupil_Spending_1[Science Score])-MIN(Per_Pupil_Spending_1[Science Score])),-1)</f>
        <v>-1</v>
      </c>
      <c r="T403" s="63">
        <f>IFERROR(Per_Pupil_Spending_1[[#This Row],[Amount]]/(1-Per_Pupil_Spending_1[[#This Row],[Percent Below Achievement ELA]]),"")</f>
        <v>37616.471375962508</v>
      </c>
      <c r="U403" s="63">
        <f>IFERROR(Per_Pupil_Spending_1[[#This Row],[Amount]]/(1-Per_Pupil_Spending_1[[#This Row],[Percent Below Achievement Math]]),"")</f>
        <v>52431.35790947271</v>
      </c>
      <c r="V403" s="63" t="str">
        <f>IFERROR(Per_Pupil_Spending_1[[#This Row],[Amount]]/(1-Per_Pupil_Spending_1[[#This Row],[Percent Below Achievement Science]]),"")</f>
        <v/>
      </c>
      <c r="W403" s="63" t="b">
        <f>Per_Pupil_Spending_1[[#This Row],[ELA Score Normalized]]=-1</f>
        <v>0</v>
      </c>
      <c r="X403" s="63" t="b">
        <f>Per_Pupil_Spending_1[[#This Row],[Math Score Normalized]]=-1</f>
        <v>0</v>
      </c>
      <c r="Y403" s="63" t="b">
        <f>Per_Pupil_Spending_1[[#This Row],[Science Score Normalized]]=-1</f>
        <v>1</v>
      </c>
    </row>
    <row r="404" spans="1:25" hidden="1">
      <c r="A404" t="s">
        <v>570</v>
      </c>
      <c r="B404">
        <v>922</v>
      </c>
      <c r="C404" t="s">
        <v>1093</v>
      </c>
      <c r="D404">
        <v>2113</v>
      </c>
      <c r="E404" t="s">
        <v>228</v>
      </c>
      <c r="F404" t="s">
        <v>1680</v>
      </c>
      <c r="G404" t="s">
        <v>1680</v>
      </c>
      <c r="H404" t="s">
        <v>596</v>
      </c>
      <c r="I404">
        <v>31314.66</v>
      </c>
      <c r="J404">
        <v>25240.09</v>
      </c>
      <c r="K404">
        <v>20134.14</v>
      </c>
      <c r="L404" t="str">
        <f>_xlfn.XLOOKUP(Per_Pupil_Spending_1[[#This Row],[School Name]],Maine_Schools[School Name],Maine_Schools[Comparison School Type], "Error")</f>
        <v>Non Charter</v>
      </c>
      <c r="M404" t="str">
        <f>_xlfn.XLOOKUP(Per_Pupil_Spending_1[[#This Row],[School Name]],Maine_Schools[School Name],Maine_Schools[Comparison Grade Span], "Error")</f>
        <v>03-05</v>
      </c>
      <c r="N404">
        <f>_xlfn.XLOOKUP(Per_Pupil_Spending_1[[#This Row],[School Name]],ELA_New[School Name],ELA_New[Percentage of Students at Achievement Level],"")</f>
        <v>0.35799999999999998</v>
      </c>
      <c r="O404">
        <f>_xlfn.XLOOKUP(Per_Pupil_Spending_1[[#This Row],[School Name]],Math_New[School Name],Math_New[Percentage of Students at Achievement Level],"")</f>
        <v>0.53410000000000002</v>
      </c>
      <c r="P404">
        <f>_xlfn.XLOOKUP(Per_Pupil_Spending_1[[#This Row],[School Name]],Science_New[School Name],Science_New[Percentage of Students at Achievement Level],"")</f>
        <v>0.875</v>
      </c>
      <c r="Q404">
        <f>IFERROR((Per_Pupil_Spending_1[[#This Row],[ELA Score]]-MIN(Per_Pupil_Spending_1[ELA Score]))/(MAX(Per_Pupil_Spending_1[ELA Score])-MIN(Per_Pupil_Spending_1[ELA Score])),-1)</f>
        <v>0.34472041061007658</v>
      </c>
      <c r="R404">
        <f>IFERROR((Per_Pupil_Spending_1[[#This Row],[Math Score]]-MIN(Per_Pupil_Spending_1[Math Score]))/(MAX(Per_Pupil_Spending_1[Math Score])-MIN(Per_Pupil_Spending_1[Math Score])),-1)</f>
        <v>0.23139275387854311</v>
      </c>
      <c r="S404">
        <f>IFERROR((Per_Pupil_Spending_1[[#This Row],[Science Score]]-MIN(Per_Pupil_Spending_1[Science Score]))/(MAX(Per_Pupil_Spending_1[Science Score])-MIN(Per_Pupil_Spending_1[Science Score])),-1)</f>
        <v>0.80956681104379191</v>
      </c>
      <c r="T404" s="63">
        <f>IFERROR(Per_Pupil_Spending_1[[#This Row],[Amount]]/(1-Per_Pupil_Spending_1[[#This Row],[Percent Below Achievement ELA]]),"")</f>
        <v>48776.728971962613</v>
      </c>
      <c r="U404" s="63">
        <f>IFERROR(Per_Pupil_Spending_1[[#This Row],[Amount]]/(1-Per_Pupil_Spending_1[[#This Row],[Percent Below Achievement Math]]),"")</f>
        <v>67213.264649066332</v>
      </c>
      <c r="V404" s="63">
        <f>IFERROR(Per_Pupil_Spending_1[[#This Row],[Amount]]/(1-Per_Pupil_Spending_1[[#This Row],[Percent Below Achievement Science]]),"")</f>
        <v>250517.28</v>
      </c>
      <c r="W404" s="63" t="b">
        <f>Per_Pupil_Spending_1[[#This Row],[ELA Score Normalized]]=-1</f>
        <v>0</v>
      </c>
      <c r="X404" s="63" t="b">
        <f>Per_Pupil_Spending_1[[#This Row],[Math Score Normalized]]=-1</f>
        <v>0</v>
      </c>
      <c r="Y404" s="63" t="b">
        <f>Per_Pupil_Spending_1[[#This Row],[Science Score Normalized]]=-1</f>
        <v>0</v>
      </c>
    </row>
    <row r="405" spans="1:25" hidden="1">
      <c r="A405" t="s">
        <v>570</v>
      </c>
      <c r="B405">
        <v>922</v>
      </c>
      <c r="C405" t="s">
        <v>1093</v>
      </c>
      <c r="D405">
        <v>925</v>
      </c>
      <c r="E405" t="s">
        <v>83</v>
      </c>
      <c r="F405" t="s">
        <v>1680</v>
      </c>
      <c r="G405" t="s">
        <v>1680</v>
      </c>
      <c r="H405" t="s">
        <v>596</v>
      </c>
      <c r="I405">
        <v>26518.54</v>
      </c>
      <c r="J405">
        <v>25240.09</v>
      </c>
      <c r="K405">
        <v>20134.14</v>
      </c>
      <c r="L405" t="str">
        <f>_xlfn.XLOOKUP(Per_Pupil_Spending_1[[#This Row],[School Name]],Maine_Schools[School Name],Maine_Schools[Comparison School Type], "Error")</f>
        <v>Non Charter</v>
      </c>
      <c r="M405" t="str">
        <f>_xlfn.XLOOKUP(Per_Pupil_Spending_1[[#This Row],[School Name]],Maine_Schools[School Name],Maine_Schools[Comparison Grade Span], "Error")</f>
        <v>09-12</v>
      </c>
      <c r="N405">
        <f>_xlfn.XLOOKUP(Per_Pupil_Spending_1[[#This Row],[School Name]],ELA_New[School Name],ELA_New[Percentage of Students at Achievement Level],"")</f>
        <v>0.5242</v>
      </c>
      <c r="O405">
        <f>_xlfn.XLOOKUP(Per_Pupil_Spending_1[[#This Row],[School Name]],Math_New[School Name],Math_New[Percentage of Students at Achievement Level],"")</f>
        <v>0.2903</v>
      </c>
      <c r="P405">
        <f>_xlfn.XLOOKUP(Per_Pupil_Spending_1[[#This Row],[School Name]],Science_New[School Name],Science_New[Percentage of Students at Achievement Level],"")</f>
        <v>0.65769999999999995</v>
      </c>
      <c r="Q405">
        <f>IFERROR((Per_Pupil_Spending_1[[#This Row],[ELA Score]]-MIN(Per_Pupil_Spending_1[ELA Score]))/(MAX(Per_Pupil_Spending_1[ELA Score])-MIN(Per_Pupil_Spending_1[ELA Score])),-1)</f>
        <v>0.39389412022057996</v>
      </c>
      <c r="R405">
        <f>IFERROR((Per_Pupil_Spending_1[[#This Row],[Math Score]]-MIN(Per_Pupil_Spending_1[Math Score]))/(MAX(Per_Pupil_Spending_1[Math Score])-MIN(Per_Pupil_Spending_1[Math Score])),-1)</f>
        <v>0.12863808589903744</v>
      </c>
      <c r="S405">
        <f>IFERROR((Per_Pupil_Spending_1[[#This Row],[Science Score]]-MIN(Per_Pupil_Spending_1[Science Score]))/(MAX(Per_Pupil_Spending_1[Science Score])-MIN(Per_Pupil_Spending_1[Science Score])),-1)</f>
        <v>0.25035583545838996</v>
      </c>
      <c r="T405" s="63">
        <f>IFERROR(Per_Pupil_Spending_1[[#This Row],[Amount]]/(1-Per_Pupil_Spending_1[[#This Row],[Percent Below Achievement ELA]]),"")</f>
        <v>55734.636401849515</v>
      </c>
      <c r="U405" s="63">
        <f>IFERROR(Per_Pupil_Spending_1[[#This Row],[Amount]]/(1-Per_Pupil_Spending_1[[#This Row],[Percent Below Achievement Math]]),"")</f>
        <v>37365.844723122449</v>
      </c>
      <c r="V405" s="63">
        <f>IFERROR(Per_Pupil_Spending_1[[#This Row],[Amount]]/(1-Per_Pupil_Spending_1[[#This Row],[Percent Below Achievement Science]]),"")</f>
        <v>77471.633070406067</v>
      </c>
      <c r="W405" s="63" t="b">
        <f>Per_Pupil_Spending_1[[#This Row],[ELA Score Normalized]]=-1</f>
        <v>0</v>
      </c>
      <c r="X405" s="63" t="b">
        <f>Per_Pupil_Spending_1[[#This Row],[Math Score Normalized]]=-1</f>
        <v>0</v>
      </c>
      <c r="Y405" s="63" t="b">
        <f>Per_Pupil_Spending_1[[#This Row],[Science Score Normalized]]=-1</f>
        <v>0</v>
      </c>
    </row>
    <row r="406" spans="1:25" hidden="1">
      <c r="A406" t="s">
        <v>570</v>
      </c>
      <c r="B406">
        <v>922</v>
      </c>
      <c r="C406" t="s">
        <v>1093</v>
      </c>
      <c r="D406">
        <v>926</v>
      </c>
      <c r="E406" t="s">
        <v>89</v>
      </c>
      <c r="F406" t="s">
        <v>1680</v>
      </c>
      <c r="G406" t="s">
        <v>1680</v>
      </c>
      <c r="H406" t="s">
        <v>596</v>
      </c>
      <c r="I406">
        <v>28195.59</v>
      </c>
      <c r="J406">
        <v>25240.09</v>
      </c>
      <c r="K406">
        <v>20134.14</v>
      </c>
      <c r="L406" t="str">
        <f>_xlfn.XLOOKUP(Per_Pupil_Spending_1[[#This Row],[School Name]],Maine_Schools[School Name],Maine_Schools[Comparison School Type], "Error")</f>
        <v>Non Charter</v>
      </c>
      <c r="M406" t="str">
        <f>_xlfn.XLOOKUP(Per_Pupil_Spending_1[[#This Row],[School Name]],Maine_Schools[School Name],Maine_Schools[Comparison Grade Span], "Error")</f>
        <v>06-08</v>
      </c>
      <c r="N406">
        <f>_xlfn.XLOOKUP(Per_Pupil_Spending_1[[#This Row],[School Name]],ELA_New[School Name],ELA_New[Percentage of Students at Achievement Level],"")</f>
        <v>0.30620000000000003</v>
      </c>
      <c r="O406">
        <f>_xlfn.XLOOKUP(Per_Pupil_Spending_1[[#This Row],[School Name]],Math_New[School Name],Math_New[Percentage of Students at Achievement Level],"")</f>
        <v>0.2903</v>
      </c>
      <c r="P406">
        <f>_xlfn.XLOOKUP(Per_Pupil_Spending_1[[#This Row],[School Name]],Science_New[School Name],Science_New[Percentage of Students at Achievement Level],"")</f>
        <v>0.61240000000000006</v>
      </c>
      <c r="Q406">
        <f>IFERROR((Per_Pupil_Spending_1[[#This Row],[ELA Score]]-MIN(Per_Pupil_Spending_1[ELA Score]))/(MAX(Per_Pupil_Spending_1[ELA Score])-MIN(Per_Pupil_Spending_1[ELA Score])),-1)</f>
        <v>0.28721109781264331</v>
      </c>
      <c r="R406">
        <f>IFERROR((Per_Pupil_Spending_1[[#This Row],[Math Score]]-MIN(Per_Pupil_Spending_1[Math Score]))/(MAX(Per_Pupil_Spending_1[Math Score])-MIN(Per_Pupil_Spending_1[Math Score])),-1)</f>
        <v>0.13677324348904732</v>
      </c>
      <c r="S406">
        <f>IFERROR((Per_Pupil_Spending_1[[#This Row],[Science Score]]-MIN(Per_Pupil_Spending_1[Science Score]))/(MAX(Per_Pupil_Spending_1[Science Score])-MIN(Per_Pupil_Spending_1[Science Score])),-1)</f>
        <v>0.23507823765990896</v>
      </c>
      <c r="T406" s="63">
        <f>IFERROR(Per_Pupil_Spending_1[[#This Row],[Amount]]/(1-Per_Pupil_Spending_1[[#This Row],[Percent Below Achievement ELA]]),"")</f>
        <v>40639.362928797927</v>
      </c>
      <c r="U406" s="63">
        <f>IFERROR(Per_Pupil_Spending_1[[#This Row],[Amount]]/(1-Per_Pupil_Spending_1[[#This Row],[Percent Below Achievement Math]]),"")</f>
        <v>39728.885444554035</v>
      </c>
      <c r="V406" s="63">
        <f>IFERROR(Per_Pupil_Spending_1[[#This Row],[Amount]]/(1-Per_Pupil_Spending_1[[#This Row],[Percent Below Achievement Science]]),"")</f>
        <v>72744.040247678029</v>
      </c>
      <c r="W406" s="63" t="b">
        <f>Per_Pupil_Spending_1[[#This Row],[ELA Score Normalized]]=-1</f>
        <v>0</v>
      </c>
      <c r="X406" s="63" t="b">
        <f>Per_Pupil_Spending_1[[#This Row],[Math Score Normalized]]=-1</f>
        <v>0</v>
      </c>
      <c r="Y406" s="63" t="b">
        <f>Per_Pupil_Spending_1[[#This Row],[Science Score Normalized]]=-1</f>
        <v>0</v>
      </c>
    </row>
    <row r="407" spans="1:25" hidden="1">
      <c r="A407" t="s">
        <v>570</v>
      </c>
      <c r="B407">
        <v>922</v>
      </c>
      <c r="C407" t="s">
        <v>1093</v>
      </c>
      <c r="D407">
        <v>923</v>
      </c>
      <c r="E407" t="s">
        <v>449</v>
      </c>
      <c r="F407" t="s">
        <v>1680</v>
      </c>
      <c r="G407" t="s">
        <v>1680</v>
      </c>
      <c r="H407" t="s">
        <v>596</v>
      </c>
      <c r="I407">
        <v>25812.17</v>
      </c>
      <c r="J407">
        <v>25240.09</v>
      </c>
      <c r="K407">
        <v>20134.14</v>
      </c>
      <c r="L407" t="str">
        <f>_xlfn.XLOOKUP(Per_Pupil_Spending_1[[#This Row],[School Name]],Maine_Schools[School Name],Maine_Schools[Comparison School Type], "Error")</f>
        <v>Non Charter</v>
      </c>
      <c r="M407" t="str">
        <f>_xlfn.XLOOKUP(Per_Pupil_Spending_1[[#This Row],[School Name]],Maine_Schools[School Name],Maine_Schools[Comparison Grade Span], "Error")</f>
        <v>PK-05</v>
      </c>
      <c r="N407">
        <f>_xlfn.XLOOKUP(Per_Pupil_Spending_1[[#This Row],[School Name]],ELA_New[School Name],ELA_New[Percentage of Students at Achievement Level],"")</f>
        <v>0.3669</v>
      </c>
      <c r="O407">
        <f>_xlfn.XLOOKUP(Per_Pupil_Spending_1[[#This Row],[School Name]],Math_New[School Name],Math_New[Percentage of Students at Achievement Level],"")</f>
        <v>0.52170000000000005</v>
      </c>
      <c r="P407">
        <f>_xlfn.XLOOKUP(Per_Pupil_Spending_1[[#This Row],[School Name]],Science_New[School Name],Science_New[Percentage of Students at Achievement Level],"")</f>
        <v>0.77780000000000005</v>
      </c>
      <c r="Q407">
        <f>IFERROR((Per_Pupil_Spending_1[[#This Row],[ELA Score]]-MIN(Per_Pupil_Spending_1[ELA Score]))/(MAX(Per_Pupil_Spending_1[ELA Score])-MIN(Per_Pupil_Spending_1[ELA Score])),-1)</f>
        <v>0.28814197523191909</v>
      </c>
      <c r="R407">
        <f>IFERROR((Per_Pupil_Spending_1[[#This Row],[Math Score]]-MIN(Per_Pupil_Spending_1[Math Score]))/(MAX(Per_Pupil_Spending_1[Math Score])-MIN(Per_Pupil_Spending_1[Math Score])),-1)</f>
        <v>0.18578853080717794</v>
      </c>
      <c r="S407">
        <f>IFERROR((Per_Pupil_Spending_1[[#This Row],[Science Score]]-MIN(Per_Pupil_Spending_1[Science Score]))/(MAX(Per_Pupil_Spending_1[Science Score])-MIN(Per_Pupil_Spending_1[Science Score])),-1)</f>
        <v>0.37540103873594827</v>
      </c>
      <c r="T407" s="63">
        <f>IFERROR(Per_Pupil_Spending_1[[#This Row],[Amount]]/(1-Per_Pupil_Spending_1[[#This Row],[Percent Below Achievement ELA]]),"")</f>
        <v>40771.078818512084</v>
      </c>
      <c r="U407" s="63">
        <f>IFERROR(Per_Pupil_Spending_1[[#This Row],[Amount]]/(1-Per_Pupil_Spending_1[[#This Row],[Percent Below Achievement Math]]),"")</f>
        <v>53966.485469370687</v>
      </c>
      <c r="V407" s="63">
        <f>IFERROR(Per_Pupil_Spending_1[[#This Row],[Amount]]/(1-Per_Pupil_Spending_1[[#This Row],[Percent Below Achievement Science]]),"")</f>
        <v>116166.38163816383</v>
      </c>
      <c r="W407" s="63" t="b">
        <f>Per_Pupil_Spending_1[[#This Row],[ELA Score Normalized]]=-1</f>
        <v>0</v>
      </c>
      <c r="X407" s="63" t="b">
        <f>Per_Pupil_Spending_1[[#This Row],[Math Score Normalized]]=-1</f>
        <v>0</v>
      </c>
      <c r="Y407" s="63" t="b">
        <f>Per_Pupil_Spending_1[[#This Row],[Science Score Normalized]]=-1</f>
        <v>0</v>
      </c>
    </row>
    <row r="408" spans="1:25" hidden="1">
      <c r="A408" t="s">
        <v>570</v>
      </c>
      <c r="B408">
        <v>932</v>
      </c>
      <c r="C408" t="s">
        <v>1097</v>
      </c>
      <c r="D408">
        <v>935</v>
      </c>
      <c r="E408" t="s">
        <v>300</v>
      </c>
      <c r="F408" t="s">
        <v>1680</v>
      </c>
      <c r="G408" t="s">
        <v>1680</v>
      </c>
      <c r="H408" t="s">
        <v>596</v>
      </c>
      <c r="I408">
        <v>26295.19</v>
      </c>
      <c r="J408">
        <v>23373.07</v>
      </c>
      <c r="K408">
        <v>20134.14</v>
      </c>
      <c r="L408" t="str">
        <f>_xlfn.XLOOKUP(Per_Pupil_Spending_1[[#This Row],[School Name]],Maine_Schools[School Name],Maine_Schools[Comparison School Type], "Error")</f>
        <v>Non Charter</v>
      </c>
      <c r="M408" t="str">
        <f>_xlfn.XLOOKUP(Per_Pupil_Spending_1[[#This Row],[School Name]],Maine_Schools[School Name],Maine_Schools[Comparison Grade Span], "Error")</f>
        <v>05-08</v>
      </c>
      <c r="N408">
        <f>_xlfn.XLOOKUP(Per_Pupil_Spending_1[[#This Row],[School Name]],ELA_New[School Name],ELA_New[Percentage of Students at Achievement Level],"")</f>
        <v>0.24709999999999999</v>
      </c>
      <c r="O408">
        <f>_xlfn.XLOOKUP(Per_Pupil_Spending_1[[#This Row],[School Name]],Math_New[School Name],Math_New[Percentage of Students at Achievement Level],"")</f>
        <v>0.55289999999999995</v>
      </c>
      <c r="P408">
        <f>_xlfn.XLOOKUP(Per_Pupil_Spending_1[[#This Row],[School Name]],Science_New[School Name],Science_New[Percentage of Students at Achievement Level],"")</f>
        <v>0.60470000000000002</v>
      </c>
      <c r="Q408">
        <f>IFERROR((Per_Pupil_Spending_1[[#This Row],[ELA Score]]-MIN(Per_Pupil_Spending_1[ELA Score]))/(MAX(Per_Pupil_Spending_1[ELA Score])-MIN(Per_Pupil_Spending_1[ELA Score])),-1)</f>
        <v>0.24682738483609129</v>
      </c>
      <c r="R408">
        <f>IFERROR((Per_Pupil_Spending_1[[#This Row],[Math Score]]-MIN(Per_Pupil_Spending_1[Math Score]))/(MAX(Per_Pupil_Spending_1[Math Score])-MIN(Per_Pupil_Spending_1[Math Score])),-1)</f>
        <v>0.20247266905467837</v>
      </c>
      <c r="S408">
        <f>IFERROR((Per_Pupil_Spending_1[[#This Row],[Science Score]]-MIN(Per_Pupil_Spending_1[Science Score]))/(MAX(Per_Pupil_Spending_1[Science Score])-MIN(Per_Pupil_Spending_1[Science Score])),-1)</f>
        <v>0.21496339216927432</v>
      </c>
      <c r="T408" s="63">
        <f>IFERROR(Per_Pupil_Spending_1[[#This Row],[Amount]]/(1-Per_Pupil_Spending_1[[#This Row],[Percent Below Achievement ELA]]),"")</f>
        <v>34925.209191127637</v>
      </c>
      <c r="U408" s="63">
        <f>IFERROR(Per_Pupil_Spending_1[[#This Row],[Amount]]/(1-Per_Pupil_Spending_1[[#This Row],[Percent Below Achievement Math]]),"")</f>
        <v>58812.771192127031</v>
      </c>
      <c r="V408" s="63">
        <f>IFERROR(Per_Pupil_Spending_1[[#This Row],[Amount]]/(1-Per_Pupil_Spending_1[[#This Row],[Percent Below Achievement Science]]),"")</f>
        <v>66519.580065772825</v>
      </c>
      <c r="W408" s="63" t="b">
        <f>Per_Pupil_Spending_1[[#This Row],[ELA Score Normalized]]=-1</f>
        <v>0</v>
      </c>
      <c r="X408" s="63" t="b">
        <f>Per_Pupil_Spending_1[[#This Row],[Math Score Normalized]]=-1</f>
        <v>0</v>
      </c>
      <c r="Y408" s="63" t="b">
        <f>Per_Pupil_Spending_1[[#This Row],[Science Score Normalized]]=-1</f>
        <v>0</v>
      </c>
    </row>
    <row r="409" spans="1:25" hidden="1">
      <c r="A409" t="s">
        <v>570</v>
      </c>
      <c r="B409">
        <v>932</v>
      </c>
      <c r="C409" t="s">
        <v>1097</v>
      </c>
      <c r="D409">
        <v>934</v>
      </c>
      <c r="E409" t="s">
        <v>440</v>
      </c>
      <c r="F409" t="s">
        <v>1680</v>
      </c>
      <c r="G409" t="s">
        <v>1680</v>
      </c>
      <c r="H409" t="s">
        <v>596</v>
      </c>
      <c r="I409">
        <v>22778.82</v>
      </c>
      <c r="J409">
        <v>23373.07</v>
      </c>
      <c r="K409">
        <v>20134.14</v>
      </c>
      <c r="L409" t="str">
        <f>_xlfn.XLOOKUP(Per_Pupil_Spending_1[[#This Row],[School Name]],Maine_Schools[School Name],Maine_Schools[Comparison School Type], "Error")</f>
        <v>Non Charter</v>
      </c>
      <c r="M409" t="str">
        <f>_xlfn.XLOOKUP(Per_Pupil_Spending_1[[#This Row],[School Name]],Maine_Schools[School Name],Maine_Schools[Comparison Grade Span], "Error")</f>
        <v>02-04</v>
      </c>
      <c r="N409">
        <f>_xlfn.XLOOKUP(Per_Pupil_Spending_1[[#This Row],[School Name]],ELA_New[School Name],ELA_New[Percentage of Students at Achievement Level],"")</f>
        <v>0.24440000000000001</v>
      </c>
      <c r="O409">
        <f>_xlfn.XLOOKUP(Per_Pupil_Spending_1[[#This Row],[School Name]],Math_New[School Name],Math_New[Percentage of Students at Achievement Level],"")</f>
        <v>0.68889999999999996</v>
      </c>
      <c r="P409" t="str">
        <f>_xlfn.XLOOKUP(Per_Pupil_Spending_1[[#This Row],[School Name]],Science_New[School Name],Science_New[Percentage of Students at Achievement Level],"")</f>
        <v/>
      </c>
      <c r="Q409">
        <f>IFERROR((Per_Pupil_Spending_1[[#This Row],[ELA Score]]-MIN(Per_Pupil_Spending_1[ELA Score]))/(MAX(Per_Pupil_Spending_1[ELA Score])-MIN(Per_Pupil_Spending_1[ELA Score])),-1)</f>
        <v>0.21305591667570856</v>
      </c>
      <c r="R409">
        <f>IFERROR((Per_Pupil_Spending_1[[#This Row],[Math Score]]-MIN(Per_Pupil_Spending_1[Math Score]))/(MAX(Per_Pupil_Spending_1[Math Score])-MIN(Per_Pupil_Spending_1[Math Score])),-1)</f>
        <v>0.25207279460369536</v>
      </c>
      <c r="S409">
        <f>IFERROR((Per_Pupil_Spending_1[[#This Row],[Science Score]]-MIN(Per_Pupil_Spending_1[Science Score]))/(MAX(Per_Pupil_Spending_1[Science Score])-MIN(Per_Pupil_Spending_1[Science Score])),-1)</f>
        <v>-1</v>
      </c>
      <c r="T409" s="63">
        <f>IFERROR(Per_Pupil_Spending_1[[#This Row],[Amount]]/(1-Per_Pupil_Spending_1[[#This Row],[Percent Below Achievement ELA]]),"")</f>
        <v>30146.664902064582</v>
      </c>
      <c r="U409" s="63">
        <f>IFERROR(Per_Pupil_Spending_1[[#This Row],[Amount]]/(1-Per_Pupil_Spending_1[[#This Row],[Percent Below Achievement Math]]),"")</f>
        <v>73220.250723240111</v>
      </c>
      <c r="V409" s="63" t="str">
        <f>IFERROR(Per_Pupil_Spending_1[[#This Row],[Amount]]/(1-Per_Pupil_Spending_1[[#This Row],[Percent Below Achievement Science]]),"")</f>
        <v/>
      </c>
      <c r="W409" s="63" t="b">
        <f>Per_Pupil_Spending_1[[#This Row],[ELA Score Normalized]]=-1</f>
        <v>0</v>
      </c>
      <c r="X409" s="63" t="b">
        <f>Per_Pupil_Spending_1[[#This Row],[Math Score Normalized]]=-1</f>
        <v>0</v>
      </c>
      <c r="Y409" s="63" t="b">
        <f>Per_Pupil_Spending_1[[#This Row],[Science Score Normalized]]=-1</f>
        <v>1</v>
      </c>
    </row>
    <row r="410" spans="1:25" hidden="1">
      <c r="A410" t="s">
        <v>570</v>
      </c>
      <c r="B410">
        <v>936</v>
      </c>
      <c r="C410" t="s">
        <v>1101</v>
      </c>
      <c r="D410">
        <v>1763</v>
      </c>
      <c r="E410" t="s">
        <v>13</v>
      </c>
      <c r="F410" t="s">
        <v>1680</v>
      </c>
      <c r="G410" t="s">
        <v>1680</v>
      </c>
      <c r="H410" t="s">
        <v>596</v>
      </c>
      <c r="I410">
        <v>18827.060000000001</v>
      </c>
      <c r="J410">
        <v>18523.810000000001</v>
      </c>
      <c r="K410">
        <v>20134.14</v>
      </c>
      <c r="L410" t="str">
        <f>_xlfn.XLOOKUP(Per_Pupil_Spending_1[[#This Row],[School Name]],Maine_Schools[School Name],Maine_Schools[Comparison School Type], "Error")</f>
        <v>Non Charter</v>
      </c>
      <c r="M410" t="str">
        <f>_xlfn.XLOOKUP(Per_Pupil_Spending_1[[#This Row],[School Name]],Maine_Schools[School Name],Maine_Schools[Comparison Grade Span], "Error")</f>
        <v>PK-05</v>
      </c>
      <c r="N410">
        <f>_xlfn.XLOOKUP(Per_Pupil_Spending_1[[#This Row],[School Name]],ELA_New[School Name],ELA_New[Percentage of Students at Achievement Level],"")</f>
        <v>0.4123</v>
      </c>
      <c r="O410">
        <f>_xlfn.XLOOKUP(Per_Pupil_Spending_1[[#This Row],[School Name]],Math_New[School Name],Math_New[Percentage of Students at Achievement Level],"")</f>
        <v>0.4929</v>
      </c>
      <c r="P410">
        <f>_xlfn.XLOOKUP(Per_Pupil_Spending_1[[#This Row],[School Name]],Science_New[School Name],Science_New[Percentage of Students at Achievement Level],"")</f>
        <v>0.83099999999999996</v>
      </c>
      <c r="Q410">
        <f>IFERROR((Per_Pupil_Spending_1[[#This Row],[ELA Score]]-MIN(Per_Pupil_Spending_1[ELA Score]))/(MAX(Per_Pupil_Spending_1[ELA Score])-MIN(Per_Pupil_Spending_1[ELA Score])),-1)</f>
        <v>0.22640246015231427</v>
      </c>
      <c r="R410">
        <f>IFERROR((Per_Pupil_Spending_1[[#This Row],[Math Score]]-MIN(Per_Pupil_Spending_1[Math Score]))/(MAX(Per_Pupil_Spending_1[Math Score])-MIN(Per_Pupil_Spending_1[Math Score])),-1)</f>
        <v>0.12781554043156193</v>
      </c>
      <c r="S410">
        <f>IFERROR((Per_Pupil_Spending_1[[#This Row],[Science Score]]-MIN(Per_Pupil_Spending_1[Science Score]))/(MAX(Per_Pupil_Spending_1[Science Score])-MIN(Per_Pupil_Spending_1[Science Score])),-1)</f>
        <v>0.36000688776802953</v>
      </c>
      <c r="T410" s="63">
        <f>IFERROR(Per_Pupil_Spending_1[[#This Row],[Amount]]/(1-Per_Pupil_Spending_1[[#This Row],[Percent Below Achievement ELA]]),"")</f>
        <v>32035.153990131021</v>
      </c>
      <c r="U410" s="63">
        <f>IFERROR(Per_Pupil_Spending_1[[#This Row],[Amount]]/(1-Per_Pupil_Spending_1[[#This Row],[Percent Below Achievement Math]]),"")</f>
        <v>37126.91776769868</v>
      </c>
      <c r="V410" s="63">
        <f>IFERROR(Per_Pupil_Spending_1[[#This Row],[Amount]]/(1-Per_Pupil_Spending_1[[#This Row],[Percent Below Achievement Science]]),"")</f>
        <v>111402.72189349111</v>
      </c>
      <c r="W410" s="63" t="b">
        <f>Per_Pupil_Spending_1[[#This Row],[ELA Score Normalized]]=-1</f>
        <v>0</v>
      </c>
      <c r="X410" s="63" t="b">
        <f>Per_Pupil_Spending_1[[#This Row],[Math Score Normalized]]=-1</f>
        <v>0</v>
      </c>
      <c r="Y410" s="63" t="b">
        <f>Per_Pupil_Spending_1[[#This Row],[Science Score Normalized]]=-1</f>
        <v>0</v>
      </c>
    </row>
    <row r="411" spans="1:25" hidden="1">
      <c r="A411" t="s">
        <v>570</v>
      </c>
      <c r="B411">
        <v>936</v>
      </c>
      <c r="C411" t="s">
        <v>1101</v>
      </c>
      <c r="D411">
        <v>939</v>
      </c>
      <c r="E411" t="s">
        <v>177</v>
      </c>
      <c r="F411" t="s">
        <v>1680</v>
      </c>
      <c r="G411" t="s">
        <v>1680</v>
      </c>
      <c r="H411" t="s">
        <v>596</v>
      </c>
      <c r="I411">
        <v>18564.53</v>
      </c>
      <c r="J411">
        <v>18523.810000000001</v>
      </c>
      <c r="K411">
        <v>20134.14</v>
      </c>
      <c r="L411" t="str">
        <f>_xlfn.XLOOKUP(Per_Pupil_Spending_1[[#This Row],[School Name]],Maine_Schools[School Name],Maine_Schools[Comparison School Type], "Error")</f>
        <v>Non Charter</v>
      </c>
      <c r="M411" t="str">
        <f>_xlfn.XLOOKUP(Per_Pupil_Spending_1[[#This Row],[School Name]],Maine_Schools[School Name],Maine_Schools[Comparison Grade Span], "Error")</f>
        <v>09-12</v>
      </c>
      <c r="N411">
        <f>_xlfn.XLOOKUP(Per_Pupil_Spending_1[[#This Row],[School Name]],ELA_New[School Name],ELA_New[Percentage of Students at Achievement Level],"")</f>
        <v>0.41249999999999998</v>
      </c>
      <c r="O411">
        <f>_xlfn.XLOOKUP(Per_Pupil_Spending_1[[#This Row],[School Name]],Math_New[School Name],Math_New[Percentage of Students at Achievement Level],"")</f>
        <v>0.46250000000000002</v>
      </c>
      <c r="P411">
        <f>_xlfn.XLOOKUP(Per_Pupil_Spending_1[[#This Row],[School Name]],Science_New[School Name],Science_New[Percentage of Students at Achievement Level],"")</f>
        <v>0.64629999999999999</v>
      </c>
      <c r="Q411">
        <f>IFERROR((Per_Pupil_Spending_1[[#This Row],[ELA Score]]-MIN(Per_Pupil_Spending_1[ELA Score]))/(MAX(Per_Pupil_Spending_1[ELA Score])-MIN(Per_Pupil_Spending_1[ELA Score])),-1)</f>
        <v>0.22332143685180858</v>
      </c>
      <c r="R411">
        <f>IFERROR((Per_Pupil_Spending_1[[#This Row],[Math Score]]-MIN(Per_Pupil_Spending_1[Math Score]))/(MAX(Per_Pupil_Spending_1[Math Score])-MIN(Per_Pupil_Spending_1[Math Score])),-1)</f>
        <v>0.11890503759975057</v>
      </c>
      <c r="S411">
        <f>IFERROR((Per_Pupil_Spending_1[[#This Row],[Science Score]]-MIN(Per_Pupil_Spending_1[Science Score]))/(MAX(Per_Pupil_Spending_1[Science Score])-MIN(Per_Pupil_Spending_1[Science Score])),-1)</f>
        <v>0.16961486329504064</v>
      </c>
      <c r="T411" s="63">
        <f>IFERROR(Per_Pupil_Spending_1[[#This Row],[Amount]]/(1-Per_Pupil_Spending_1[[#This Row],[Percent Below Achievement ELA]]),"")</f>
        <v>31599.199999999997</v>
      </c>
      <c r="U411" s="63">
        <f>IFERROR(Per_Pupil_Spending_1[[#This Row],[Amount]]/(1-Per_Pupil_Spending_1[[#This Row],[Percent Below Achievement Math]]),"")</f>
        <v>34538.660465116278</v>
      </c>
      <c r="V411" s="63">
        <f>IFERROR(Per_Pupil_Spending_1[[#This Row],[Amount]]/(1-Per_Pupil_Spending_1[[#This Row],[Percent Below Achievement Science]]),"")</f>
        <v>52486.655357647716</v>
      </c>
      <c r="W411" s="63" t="b">
        <f>Per_Pupil_Spending_1[[#This Row],[ELA Score Normalized]]=-1</f>
        <v>0</v>
      </c>
      <c r="X411" s="63" t="b">
        <f>Per_Pupil_Spending_1[[#This Row],[Math Score Normalized]]=-1</f>
        <v>0</v>
      </c>
      <c r="Y411" s="63" t="b">
        <f>Per_Pupil_Spending_1[[#This Row],[Science Score Normalized]]=-1</f>
        <v>0</v>
      </c>
    </row>
    <row r="412" spans="1:25" hidden="1">
      <c r="A412" t="s">
        <v>570</v>
      </c>
      <c r="B412">
        <v>936</v>
      </c>
      <c r="C412" t="s">
        <v>1101</v>
      </c>
      <c r="D412">
        <v>940</v>
      </c>
      <c r="E412" t="s">
        <v>70</v>
      </c>
      <c r="F412" t="s">
        <v>1680</v>
      </c>
      <c r="G412" t="s">
        <v>1680</v>
      </c>
      <c r="H412" t="s">
        <v>596</v>
      </c>
      <c r="I412">
        <v>17807.490000000002</v>
      </c>
      <c r="J412">
        <v>18523.810000000001</v>
      </c>
      <c r="K412">
        <v>20134.14</v>
      </c>
      <c r="L412" t="str">
        <f>_xlfn.XLOOKUP(Per_Pupil_Spending_1[[#This Row],[School Name]],Maine_Schools[School Name],Maine_Schools[Comparison School Type], "Error")</f>
        <v>Non Charter</v>
      </c>
      <c r="M412" t="str">
        <f>_xlfn.XLOOKUP(Per_Pupil_Spending_1[[#This Row],[School Name]],Maine_Schools[School Name],Maine_Schools[Comparison Grade Span], "Error")</f>
        <v>06-08</v>
      </c>
      <c r="N412">
        <f>_xlfn.XLOOKUP(Per_Pupil_Spending_1[[#This Row],[School Name]],ELA_New[School Name],ELA_New[Percentage of Students at Achievement Level],"")</f>
        <v>0.3871</v>
      </c>
      <c r="O412">
        <f>_xlfn.XLOOKUP(Per_Pupil_Spending_1[[#This Row],[School Name]],Math_New[School Name],Math_New[Percentage of Students at Achievement Level],"")</f>
        <v>0.26729999999999998</v>
      </c>
      <c r="P412">
        <f>_xlfn.XLOOKUP(Per_Pupil_Spending_1[[#This Row],[School Name]],Science_New[School Name],Science_New[Percentage of Students at Achievement Level],"")</f>
        <v>0.64059999999999995</v>
      </c>
      <c r="Q412">
        <f>IFERROR((Per_Pupil_Spending_1[[#This Row],[ELA Score]]-MIN(Per_Pupil_Spending_1[ELA Score]))/(MAX(Per_Pupil_Spending_1[ELA Score])-MIN(Per_Pupil_Spending_1[ELA Score])),-1)</f>
        <v>0.20533709498981959</v>
      </c>
      <c r="R412">
        <f>IFERROR((Per_Pupil_Spending_1[[#This Row],[Math Score]]-MIN(Per_Pupil_Spending_1[Math Score]))/(MAX(Per_Pupil_Spending_1[Math Score])-MIN(Per_Pupil_Spending_1[Math Score])),-1)</f>
        <v>8.3670291520049345E-2</v>
      </c>
      <c r="S412">
        <f>IFERROR((Per_Pupil_Spending_1[[#This Row],[Science Score]]-MIN(Per_Pupil_Spending_1[Science Score]))/(MAX(Per_Pupil_Spending_1[Science Score])-MIN(Per_Pupil_Spending_1[Science Score])),-1)</f>
        <v>0.16011781102477132</v>
      </c>
      <c r="T412" s="63">
        <f>IFERROR(Per_Pupil_Spending_1[[#This Row],[Amount]]/(1-Per_Pupil_Spending_1[[#This Row],[Percent Below Achievement ELA]]),"")</f>
        <v>29054.478707782677</v>
      </c>
      <c r="U412" s="63">
        <f>IFERROR(Per_Pupil_Spending_1[[#This Row],[Amount]]/(1-Per_Pupil_Spending_1[[#This Row],[Percent Below Achievement Math]]),"")</f>
        <v>24303.930667394568</v>
      </c>
      <c r="V412" s="63">
        <f>IFERROR(Per_Pupil_Spending_1[[#This Row],[Amount]]/(1-Per_Pupil_Spending_1[[#This Row],[Percent Below Achievement Science]]),"")</f>
        <v>49547.82971619365</v>
      </c>
      <c r="W412" s="63" t="b">
        <f>Per_Pupil_Spending_1[[#This Row],[ELA Score Normalized]]=-1</f>
        <v>0</v>
      </c>
      <c r="X412" s="63" t="b">
        <f>Per_Pupil_Spending_1[[#This Row],[Math Score Normalized]]=-1</f>
        <v>0</v>
      </c>
      <c r="Y412" s="63" t="b">
        <f>Per_Pupil_Spending_1[[#This Row],[Science Score Normalized]]=-1</f>
        <v>0</v>
      </c>
    </row>
    <row r="413" spans="1:25" hidden="1">
      <c r="A413" t="s">
        <v>570</v>
      </c>
      <c r="B413">
        <v>1469</v>
      </c>
      <c r="C413" t="s">
        <v>1106</v>
      </c>
      <c r="D413">
        <v>947</v>
      </c>
      <c r="E413" t="s">
        <v>352</v>
      </c>
      <c r="F413" t="s">
        <v>1680</v>
      </c>
      <c r="G413" t="s">
        <v>1680</v>
      </c>
      <c r="H413" t="s">
        <v>596</v>
      </c>
      <c r="I413">
        <v>20258</v>
      </c>
      <c r="J413">
        <v>21729.86</v>
      </c>
      <c r="K413">
        <v>20134.14</v>
      </c>
      <c r="L413" t="str">
        <f>_xlfn.XLOOKUP(Per_Pupil_Spending_1[[#This Row],[School Name]],Maine_Schools[School Name],Maine_Schools[Comparison School Type], "Error")</f>
        <v>Non Charter</v>
      </c>
      <c r="M413" t="str">
        <f>_xlfn.XLOOKUP(Per_Pupil_Spending_1[[#This Row],[School Name]],Maine_Schools[School Name],Maine_Schools[Comparison Grade Span], "Error")</f>
        <v>PK-03</v>
      </c>
      <c r="N413">
        <f>_xlfn.XLOOKUP(Per_Pupil_Spending_1[[#This Row],[School Name]],ELA_New[School Name],ELA_New[Percentage of Students at Achievement Level],"")</f>
        <v>0.41539999999999999</v>
      </c>
      <c r="O413">
        <f>_xlfn.XLOOKUP(Per_Pupil_Spending_1[[#This Row],[School Name]],Math_New[School Name],Math_New[Percentage of Students at Achievement Level],"")</f>
        <v>0.52310000000000001</v>
      </c>
      <c r="P413" t="str">
        <f>_xlfn.XLOOKUP(Per_Pupil_Spending_1[[#This Row],[School Name]],Science_New[School Name],Science_New[Percentage of Students at Achievement Level],"")</f>
        <v/>
      </c>
      <c r="Q413">
        <f>IFERROR((Per_Pupil_Spending_1[[#This Row],[ELA Score]]-MIN(Per_Pupil_Spending_1[ELA Score]))/(MAX(Per_Pupil_Spending_1[ELA Score])-MIN(Per_Pupil_Spending_1[ELA Score])),-1)</f>
        <v>0.2449018588629947</v>
      </c>
      <c r="R413">
        <f>IFERROR((Per_Pupil_Spending_1[[#This Row],[Math Score]]-MIN(Per_Pupil_Spending_1[Math Score]))/(MAX(Per_Pupil_Spending_1[Math Score])-MIN(Per_Pupil_Spending_1[Math Score])),-1)</f>
        <v>0.14623926947122887</v>
      </c>
      <c r="S413">
        <f>IFERROR((Per_Pupil_Spending_1[[#This Row],[Science Score]]-MIN(Per_Pupil_Spending_1[Science Score]))/(MAX(Per_Pupil_Spending_1[Science Score])-MIN(Per_Pupil_Spending_1[Science Score])),-1)</f>
        <v>-1</v>
      </c>
      <c r="T413" s="63">
        <f>IFERROR(Per_Pupil_Spending_1[[#This Row],[Amount]]/(1-Per_Pupil_Spending_1[[#This Row],[Percent Below Achievement ELA]]),"")</f>
        <v>34652.754019842629</v>
      </c>
      <c r="U413" s="63">
        <f>IFERROR(Per_Pupil_Spending_1[[#This Row],[Amount]]/(1-Per_Pupil_Spending_1[[#This Row],[Percent Below Achievement Math]]),"")</f>
        <v>42478.507024533443</v>
      </c>
      <c r="V413" s="63" t="str">
        <f>IFERROR(Per_Pupil_Spending_1[[#This Row],[Amount]]/(1-Per_Pupil_Spending_1[[#This Row],[Percent Below Achievement Science]]),"")</f>
        <v/>
      </c>
      <c r="W413" s="63" t="b">
        <f>Per_Pupil_Spending_1[[#This Row],[ELA Score Normalized]]=-1</f>
        <v>0</v>
      </c>
      <c r="X413" s="63" t="b">
        <f>Per_Pupil_Spending_1[[#This Row],[Math Score Normalized]]=-1</f>
        <v>0</v>
      </c>
      <c r="Y413" s="63" t="b">
        <f>Per_Pupil_Spending_1[[#This Row],[Science Score Normalized]]=-1</f>
        <v>1</v>
      </c>
    </row>
    <row r="414" spans="1:25" hidden="1">
      <c r="A414" t="s">
        <v>570</v>
      </c>
      <c r="B414">
        <v>1469</v>
      </c>
      <c r="C414" t="s">
        <v>1106</v>
      </c>
      <c r="D414">
        <v>948</v>
      </c>
      <c r="E414" t="s">
        <v>364</v>
      </c>
      <c r="F414" t="s">
        <v>1680</v>
      </c>
      <c r="G414" t="s">
        <v>1680</v>
      </c>
      <c r="H414" t="s">
        <v>596</v>
      </c>
      <c r="I414">
        <v>23700.36</v>
      </c>
      <c r="J414">
        <v>21729.86</v>
      </c>
      <c r="K414">
        <v>20134.14</v>
      </c>
      <c r="L414" t="str">
        <f>_xlfn.XLOOKUP(Per_Pupil_Spending_1[[#This Row],[School Name]],Maine_Schools[School Name],Maine_Schools[Comparison School Type], "Error")</f>
        <v>Non Charter</v>
      </c>
      <c r="M414" t="str">
        <f>_xlfn.XLOOKUP(Per_Pupil_Spending_1[[#This Row],[School Name]],Maine_Schools[School Name],Maine_Schools[Comparison Grade Span], "Error")</f>
        <v>09-12</v>
      </c>
      <c r="N414">
        <f>_xlfn.XLOOKUP(Per_Pupil_Spending_1[[#This Row],[School Name]],ELA_New[School Name],ELA_New[Percentage of Students at Achievement Level],"")</f>
        <v>0.44929999999999998</v>
      </c>
      <c r="O414">
        <f>_xlfn.XLOOKUP(Per_Pupil_Spending_1[[#This Row],[School Name]],Math_New[School Name],Math_New[Percentage of Students at Achievement Level],"")</f>
        <v>0.35820000000000002</v>
      </c>
      <c r="P414">
        <f>_xlfn.XLOOKUP(Per_Pupil_Spending_1[[#This Row],[School Name]],Science_New[School Name],Science_New[Percentage of Students at Achievement Level],"")</f>
        <v>0.67859999999999998</v>
      </c>
      <c r="Q414">
        <f>IFERROR((Per_Pupil_Spending_1[[#This Row],[ELA Score]]-MIN(Per_Pupil_Spending_1[ELA Score]))/(MAX(Per_Pupil_Spending_1[ELA Score])-MIN(Per_Pupil_Spending_1[ELA Score])),-1)</f>
        <v>0.3041544620652506</v>
      </c>
      <c r="R414">
        <f>IFERROR((Per_Pupil_Spending_1[[#This Row],[Math Score]]-MIN(Per_Pupil_Spending_1[Math Score]))/(MAX(Per_Pupil_Spending_1[Math Score])-MIN(Per_Pupil_Spending_1[Math Score])),-1)</f>
        <v>0.12713057012646772</v>
      </c>
      <c r="S414">
        <f>IFERROR((Per_Pupil_Spending_1[[#This Row],[Science Score]]-MIN(Per_Pupil_Spending_1[Science Score]))/(MAX(Per_Pupil_Spending_1[Science Score])-MIN(Per_Pupil_Spending_1[Science Score])),-1)</f>
        <v>0.23830001971224651</v>
      </c>
      <c r="T414" s="63">
        <f>IFERROR(Per_Pupil_Spending_1[[#This Row],[Amount]]/(1-Per_Pupil_Spending_1[[#This Row],[Percent Below Achievement ELA]]),"")</f>
        <v>43036.789540584716</v>
      </c>
      <c r="U414" s="63">
        <f>IFERROR(Per_Pupil_Spending_1[[#This Row],[Amount]]/(1-Per_Pupil_Spending_1[[#This Row],[Percent Below Achievement Math]]),"")</f>
        <v>36927.95263321908</v>
      </c>
      <c r="V414" s="63">
        <f>IFERROR(Per_Pupil_Spending_1[[#This Row],[Amount]]/(1-Per_Pupil_Spending_1[[#This Row],[Percent Below Achievement Science]]),"")</f>
        <v>73741.00808960796</v>
      </c>
      <c r="W414" s="63" t="b">
        <f>Per_Pupil_Spending_1[[#This Row],[ELA Score Normalized]]=-1</f>
        <v>0</v>
      </c>
      <c r="X414" s="63" t="b">
        <f>Per_Pupil_Spending_1[[#This Row],[Math Score Normalized]]=-1</f>
        <v>0</v>
      </c>
      <c r="Y414" s="63" t="b">
        <f>Per_Pupil_Spending_1[[#This Row],[Science Score Normalized]]=-1</f>
        <v>0</v>
      </c>
    </row>
    <row r="415" spans="1:25" hidden="1">
      <c r="A415" t="s">
        <v>570</v>
      </c>
      <c r="B415">
        <v>1469</v>
      </c>
      <c r="C415" t="s">
        <v>1106</v>
      </c>
      <c r="D415">
        <v>949</v>
      </c>
      <c r="E415" t="s">
        <v>365</v>
      </c>
      <c r="F415" t="s">
        <v>1680</v>
      </c>
      <c r="G415" t="s">
        <v>1680</v>
      </c>
      <c r="H415" t="s">
        <v>596</v>
      </c>
      <c r="I415">
        <v>21372.86</v>
      </c>
      <c r="J415">
        <v>21729.86</v>
      </c>
      <c r="K415">
        <v>20134.14</v>
      </c>
      <c r="L415" t="str">
        <f>_xlfn.XLOOKUP(Per_Pupil_Spending_1[[#This Row],[School Name]],Maine_Schools[School Name],Maine_Schools[Comparison School Type], "Error")</f>
        <v>Non Charter</v>
      </c>
      <c r="M415" t="str">
        <f>_xlfn.XLOOKUP(Per_Pupil_Spending_1[[#This Row],[School Name]],Maine_Schools[School Name],Maine_Schools[Comparison Grade Span], "Error")</f>
        <v>04-08</v>
      </c>
      <c r="N415">
        <f>_xlfn.XLOOKUP(Per_Pupil_Spending_1[[#This Row],[School Name]],ELA_New[School Name],ELA_New[Percentage of Students at Achievement Level],"")</f>
        <v>0.38200000000000001</v>
      </c>
      <c r="O415">
        <f>_xlfn.XLOOKUP(Per_Pupil_Spending_1[[#This Row],[School Name]],Math_New[School Name],Math_New[Percentage of Students at Achievement Level],"")</f>
        <v>0.45340000000000003</v>
      </c>
      <c r="P415">
        <f>_xlfn.XLOOKUP(Per_Pupil_Spending_1[[#This Row],[School Name]],Science_New[School Name],Science_New[Percentage of Students at Achievement Level],"")</f>
        <v>0.625</v>
      </c>
      <c r="Q415">
        <f>IFERROR((Per_Pupil_Spending_1[[#This Row],[ELA Score]]-MIN(Per_Pupil_Spending_1[ELA Score]))/(MAX(Per_Pupil_Spending_1[ELA Score])-MIN(Per_Pupil_Spending_1[ELA Score])),-1)</f>
        <v>0.2444153580243309</v>
      </c>
      <c r="R415">
        <f>IFERROR((Per_Pupil_Spending_1[[#This Row],[Math Score]]-MIN(Per_Pupil_Spending_1[Math Score]))/(MAX(Per_Pupil_Spending_1[Math Score])-MIN(Per_Pupil_Spending_1[Math Score])),-1)</f>
        <v>0.13461324023961946</v>
      </c>
      <c r="S415">
        <f>IFERROR((Per_Pupil_Spending_1[[#This Row],[Science Score]]-MIN(Per_Pupil_Spending_1[Science Score]))/(MAX(Per_Pupil_Spending_1[Science Score])-MIN(Per_Pupil_Spending_1[Science Score])),-1)</f>
        <v>0.18418165925145411</v>
      </c>
      <c r="T415" s="63">
        <f>IFERROR(Per_Pupil_Spending_1[[#This Row],[Amount]]/(1-Per_Pupil_Spending_1[[#This Row],[Percent Below Achievement ELA]]),"")</f>
        <v>34583.915857605178</v>
      </c>
      <c r="U415" s="63">
        <f>IFERROR(Per_Pupil_Spending_1[[#This Row],[Amount]]/(1-Per_Pupil_Spending_1[[#This Row],[Percent Below Achievement Math]]),"")</f>
        <v>39101.463593121116</v>
      </c>
      <c r="V415" s="63">
        <f>IFERROR(Per_Pupil_Spending_1[[#This Row],[Amount]]/(1-Per_Pupil_Spending_1[[#This Row],[Percent Below Achievement Science]]),"")</f>
        <v>56994.293333333335</v>
      </c>
      <c r="W415" s="63" t="b">
        <f>Per_Pupil_Spending_1[[#This Row],[ELA Score Normalized]]=-1</f>
        <v>0</v>
      </c>
      <c r="X415" s="63" t="b">
        <f>Per_Pupil_Spending_1[[#This Row],[Math Score Normalized]]=-1</f>
        <v>0</v>
      </c>
      <c r="Y415" s="63" t="b">
        <f>Per_Pupil_Spending_1[[#This Row],[Science Score Normalized]]=-1</f>
        <v>0</v>
      </c>
    </row>
    <row r="416" spans="1:25" hidden="1">
      <c r="A416" t="s">
        <v>570</v>
      </c>
      <c r="B416">
        <v>951</v>
      </c>
      <c r="C416" t="s">
        <v>1107</v>
      </c>
      <c r="D416">
        <v>956</v>
      </c>
      <c r="E416" t="s">
        <v>526</v>
      </c>
      <c r="F416" t="s">
        <v>1680</v>
      </c>
      <c r="G416" t="s">
        <v>1680</v>
      </c>
      <c r="H416" t="s">
        <v>596</v>
      </c>
      <c r="I416">
        <v>18097.349999999999</v>
      </c>
      <c r="J416">
        <v>17905.259999999998</v>
      </c>
      <c r="K416">
        <v>20134.14</v>
      </c>
      <c r="L416" t="str">
        <f>_xlfn.XLOOKUP(Per_Pupil_Spending_1[[#This Row],[School Name]],Maine_Schools[School Name],Maine_Schools[Comparison School Type], "Error")</f>
        <v>Non Charter</v>
      </c>
      <c r="M416" t="str">
        <f>_xlfn.XLOOKUP(Per_Pupil_Spending_1[[#This Row],[School Name]],Maine_Schools[School Name],Maine_Schools[Comparison Grade Span], "Error")</f>
        <v>PK-04</v>
      </c>
      <c r="N416">
        <f>_xlfn.XLOOKUP(Per_Pupil_Spending_1[[#This Row],[School Name]],ELA_New[School Name],ELA_New[Percentage of Students at Achievement Level],"")</f>
        <v>0.33650000000000002</v>
      </c>
      <c r="O416">
        <f>_xlfn.XLOOKUP(Per_Pupil_Spending_1[[#This Row],[School Name]],Math_New[School Name],Math_New[Percentage of Students at Achievement Level],"")</f>
        <v>0.66349999999999998</v>
      </c>
      <c r="P416" t="str">
        <f>_xlfn.XLOOKUP(Per_Pupil_Spending_1[[#This Row],[School Name]],Science_New[School Name],Science_New[Percentage of Students at Achievement Level],"")</f>
        <v/>
      </c>
      <c r="Q416">
        <f>IFERROR((Per_Pupil_Spending_1[[#This Row],[ELA Score]]-MIN(Per_Pupil_Spending_1[ELA Score]))/(MAX(Per_Pupil_Spending_1[ELA Score])-MIN(Per_Pupil_Spending_1[ELA Score])),-1)</f>
        <v>0.19276508947180609</v>
      </c>
      <c r="R416">
        <f>IFERROR((Per_Pupil_Spending_1[[#This Row],[Math Score]]-MIN(Per_Pupil_Spending_1[Math Score]))/(MAX(Per_Pupil_Spending_1[Math Score])-MIN(Per_Pupil_Spending_1[Math Score])),-1)</f>
        <v>0.18515041151329673</v>
      </c>
      <c r="S416">
        <f>IFERROR((Per_Pupil_Spending_1[[#This Row],[Science Score]]-MIN(Per_Pupil_Spending_1[Science Score]))/(MAX(Per_Pupil_Spending_1[Science Score])-MIN(Per_Pupil_Spending_1[Science Score])),-1)</f>
        <v>-1</v>
      </c>
      <c r="T416" s="63">
        <f>IFERROR(Per_Pupil_Spending_1[[#This Row],[Amount]]/(1-Per_Pupil_Spending_1[[#This Row],[Percent Below Achievement ELA]]),"")</f>
        <v>27275.584024114542</v>
      </c>
      <c r="U416" s="63">
        <f>IFERROR(Per_Pupil_Spending_1[[#This Row],[Amount]]/(1-Per_Pupil_Spending_1[[#This Row],[Percent Below Achievement Math]]),"")</f>
        <v>53781.129271916783</v>
      </c>
      <c r="V416" s="63" t="str">
        <f>IFERROR(Per_Pupil_Spending_1[[#This Row],[Amount]]/(1-Per_Pupil_Spending_1[[#This Row],[Percent Below Achievement Science]]),"")</f>
        <v/>
      </c>
      <c r="W416" s="63" t="b">
        <f>Per_Pupil_Spending_1[[#This Row],[ELA Score Normalized]]=-1</f>
        <v>0</v>
      </c>
      <c r="X416" s="63" t="b">
        <f>Per_Pupil_Spending_1[[#This Row],[Math Score Normalized]]=-1</f>
        <v>0</v>
      </c>
      <c r="Y416" s="63" t="b">
        <f>Per_Pupil_Spending_1[[#This Row],[Science Score Normalized]]=-1</f>
        <v>1</v>
      </c>
    </row>
    <row r="417" spans="1:25" hidden="1">
      <c r="A417" t="s">
        <v>570</v>
      </c>
      <c r="B417">
        <v>951</v>
      </c>
      <c r="C417" t="s">
        <v>1107</v>
      </c>
      <c r="D417">
        <v>954</v>
      </c>
      <c r="E417" t="s">
        <v>371</v>
      </c>
      <c r="F417" t="s">
        <v>1680</v>
      </c>
      <c r="G417" t="s">
        <v>1680</v>
      </c>
      <c r="H417" t="s">
        <v>596</v>
      </c>
      <c r="I417">
        <v>17682.12</v>
      </c>
      <c r="J417">
        <v>17905.259999999998</v>
      </c>
      <c r="K417">
        <v>20134.14</v>
      </c>
      <c r="L417" t="str">
        <f>_xlfn.XLOOKUP(Per_Pupil_Spending_1[[#This Row],[School Name]],Maine_Schools[School Name],Maine_Schools[Comparison School Type], "Error")</f>
        <v>Non Charter</v>
      </c>
      <c r="M417" t="str">
        <f>_xlfn.XLOOKUP(Per_Pupil_Spending_1[[#This Row],[School Name]],Maine_Schools[School Name],Maine_Schools[Comparison Grade Span], "Error")</f>
        <v>05-08</v>
      </c>
      <c r="N417">
        <f>_xlfn.XLOOKUP(Per_Pupil_Spending_1[[#This Row],[School Name]],ELA_New[School Name],ELA_New[Percentage of Students at Achievement Level],"")</f>
        <v>0.40410000000000001</v>
      </c>
      <c r="O417">
        <f>_xlfn.XLOOKUP(Per_Pupil_Spending_1[[#This Row],[School Name]],Math_New[School Name],Math_New[Percentage of Students at Achievement Level],"")</f>
        <v>0.3322</v>
      </c>
      <c r="P417">
        <f>_xlfn.XLOOKUP(Per_Pupil_Spending_1[[#This Row],[School Name]],Science_New[School Name],Science_New[Percentage of Students at Achievement Level],"")</f>
        <v>0.65190000000000003</v>
      </c>
      <c r="Q417">
        <f>IFERROR((Per_Pupil_Spending_1[[#This Row],[ELA Score]]-MIN(Per_Pupil_Spending_1[ELA Score]))/(MAX(Per_Pupil_Spending_1[ELA Score])-MIN(Per_Pupil_Spending_1[ELA Score])),-1)</f>
        <v>0.20970813305728878</v>
      </c>
      <c r="R417">
        <f>IFERROR((Per_Pupil_Spending_1[[#This Row],[Math Score]]-MIN(Per_Pupil_Spending_1[Math Score]))/(MAX(Per_Pupil_Spending_1[Math Score])-MIN(Per_Pupil_Spending_1[Math Score])),-1)</f>
        <v>9.115545924743558E-2</v>
      </c>
      <c r="S417">
        <f>IFERROR((Per_Pupil_Spending_1[[#This Row],[Science Score]]-MIN(Per_Pupil_Spending_1[Science Score]))/(MAX(Per_Pupil_Spending_1[Science Score])-MIN(Per_Pupil_Spending_1[Science Score])),-1)</f>
        <v>0.16415167482893539</v>
      </c>
      <c r="T417" s="63">
        <f>IFERROR(Per_Pupil_Spending_1[[#This Row],[Amount]]/(1-Per_Pupil_Spending_1[[#This Row],[Percent Below Achievement ELA]]),"")</f>
        <v>29672.965262627957</v>
      </c>
      <c r="U417" s="63">
        <f>IFERROR(Per_Pupil_Spending_1[[#This Row],[Amount]]/(1-Per_Pupil_Spending_1[[#This Row],[Percent Below Achievement Math]]),"")</f>
        <v>26478.167115902965</v>
      </c>
      <c r="V417" s="63">
        <f>IFERROR(Per_Pupil_Spending_1[[#This Row],[Amount]]/(1-Per_Pupil_Spending_1[[#This Row],[Percent Below Achievement Science]]),"")</f>
        <v>50796.093076702098</v>
      </c>
      <c r="W417" s="63" t="b">
        <f>Per_Pupil_Spending_1[[#This Row],[ELA Score Normalized]]=-1</f>
        <v>0</v>
      </c>
      <c r="X417" s="63" t="b">
        <f>Per_Pupil_Spending_1[[#This Row],[Math Score Normalized]]=-1</f>
        <v>0</v>
      </c>
      <c r="Y417" s="63" t="b">
        <f>Per_Pupil_Spending_1[[#This Row],[Science Score Normalized]]=-1</f>
        <v>0</v>
      </c>
    </row>
    <row r="418" spans="1:25" hidden="1">
      <c r="A418" t="s">
        <v>570</v>
      </c>
      <c r="B418">
        <v>957</v>
      </c>
      <c r="C418" t="s">
        <v>1108</v>
      </c>
      <c r="D418">
        <v>1769</v>
      </c>
      <c r="E418" t="s">
        <v>344</v>
      </c>
      <c r="F418" t="s">
        <v>1680</v>
      </c>
      <c r="G418" t="s">
        <v>1680</v>
      </c>
      <c r="H418" t="s">
        <v>596</v>
      </c>
      <c r="I418">
        <v>17905.96</v>
      </c>
      <c r="J418">
        <v>20558.38</v>
      </c>
      <c r="K418">
        <v>20134.14</v>
      </c>
      <c r="L418" t="str">
        <f>_xlfn.XLOOKUP(Per_Pupil_Spending_1[[#This Row],[School Name]],Maine_Schools[School Name],Maine_Schools[Comparison School Type], "Error")</f>
        <v>Non Charter</v>
      </c>
      <c r="M418" t="str">
        <f>_xlfn.XLOOKUP(Per_Pupil_Spending_1[[#This Row],[School Name]],Maine_Schools[School Name],Maine_Schools[Comparison Grade Span], "Error")</f>
        <v>07-12</v>
      </c>
      <c r="N418">
        <f>_xlfn.XLOOKUP(Per_Pupil_Spending_1[[#This Row],[School Name]],ELA_New[School Name],ELA_New[Percentage of Students at Achievement Level],"")</f>
        <v>0.33700000000000002</v>
      </c>
      <c r="O418">
        <f>_xlfn.XLOOKUP(Per_Pupil_Spending_1[[#This Row],[School Name]],Math_New[School Name],Math_New[Percentage of Students at Achievement Level],"")</f>
        <v>0.38040000000000002</v>
      </c>
      <c r="P418">
        <f>_xlfn.XLOOKUP(Per_Pupil_Spending_1[[#This Row],[School Name]],Science_New[School Name],Science_New[Percentage of Students at Achievement Level],"")</f>
        <v>0.64180000000000004</v>
      </c>
      <c r="Q418">
        <f>IFERROR((Per_Pupil_Spending_1[[#This Row],[ELA Score]]-MIN(Per_Pupil_Spending_1[ELA Score]))/(MAX(Per_Pupil_Spending_1[ELA Score])-MIN(Per_Pupil_Spending_1[ELA Score])),-1)</f>
        <v>0.1908703225189527</v>
      </c>
      <c r="R418">
        <f>IFERROR((Per_Pupil_Spending_1[[#This Row],[Math Score]]-MIN(Per_Pupil_Spending_1[Math Score]))/(MAX(Per_Pupil_Spending_1[Math Score])-MIN(Per_Pupil_Spending_1[Math Score])),-1)</f>
        <v>9.9490351548561368E-2</v>
      </c>
      <c r="S418">
        <f>IFERROR((Per_Pupil_Spending_1[[#This Row],[Science Score]]-MIN(Per_Pupil_Spending_1[Science Score]))/(MAX(Per_Pupil_Spending_1[Science Score])-MIN(Per_Pupil_Spending_1[Science Score])),-1)</f>
        <v>0.16154258803851468</v>
      </c>
      <c r="T418" s="63">
        <f>IFERROR(Per_Pupil_Spending_1[[#This Row],[Amount]]/(1-Per_Pupil_Spending_1[[#This Row],[Percent Below Achievement ELA]]),"")</f>
        <v>27007.481146304672</v>
      </c>
      <c r="U418" s="63">
        <f>IFERROR(Per_Pupil_Spending_1[[#This Row],[Amount]]/(1-Per_Pupil_Spending_1[[#This Row],[Percent Below Achievement Math]]),"")</f>
        <v>28899.225306649452</v>
      </c>
      <c r="V418" s="63">
        <f>IFERROR(Per_Pupil_Spending_1[[#This Row],[Amount]]/(1-Per_Pupil_Spending_1[[#This Row],[Percent Below Achievement Science]]),"")</f>
        <v>49988.72138470129</v>
      </c>
      <c r="W418" s="63" t="b">
        <f>Per_Pupil_Spending_1[[#This Row],[ELA Score Normalized]]=-1</f>
        <v>0</v>
      </c>
      <c r="X418" s="63" t="b">
        <f>Per_Pupil_Spending_1[[#This Row],[Math Score Normalized]]=-1</f>
        <v>0</v>
      </c>
      <c r="Y418" s="63" t="b">
        <f>Per_Pupil_Spending_1[[#This Row],[Science Score Normalized]]=-1</f>
        <v>0</v>
      </c>
    </row>
    <row r="419" spans="1:25" hidden="1">
      <c r="A419" t="s">
        <v>570</v>
      </c>
      <c r="B419">
        <v>957</v>
      </c>
      <c r="C419" t="s">
        <v>1108</v>
      </c>
      <c r="D419">
        <v>1769</v>
      </c>
      <c r="E419" t="s">
        <v>344</v>
      </c>
      <c r="F419" t="s">
        <v>1680</v>
      </c>
      <c r="G419" t="s">
        <v>1680</v>
      </c>
      <c r="H419" t="s">
        <v>596</v>
      </c>
      <c r="I419">
        <v>17905.96</v>
      </c>
      <c r="J419">
        <v>20558.38</v>
      </c>
      <c r="K419">
        <v>20134.14</v>
      </c>
      <c r="L419" t="str">
        <f>_xlfn.XLOOKUP(Per_Pupil_Spending_1[[#This Row],[School Name]],Maine_Schools[School Name],Maine_Schools[Comparison School Type], "Error")</f>
        <v>Non Charter</v>
      </c>
      <c r="M419" t="str">
        <f>_xlfn.XLOOKUP(Per_Pupil_Spending_1[[#This Row],[School Name]],Maine_Schools[School Name],Maine_Schools[Comparison Grade Span], "Error")</f>
        <v>07-12</v>
      </c>
      <c r="N419">
        <f>_xlfn.XLOOKUP(Per_Pupil_Spending_1[[#This Row],[School Name]],ELA_New[School Name],ELA_New[Percentage of Students at Achievement Level],"")</f>
        <v>0.33700000000000002</v>
      </c>
      <c r="O419">
        <f>_xlfn.XLOOKUP(Per_Pupil_Spending_1[[#This Row],[School Name]],Math_New[School Name],Math_New[Percentage of Students at Achievement Level],"")</f>
        <v>0.38040000000000002</v>
      </c>
      <c r="P419">
        <f>_xlfn.XLOOKUP(Per_Pupil_Spending_1[[#This Row],[School Name]],Science_New[School Name],Science_New[Percentage of Students at Achievement Level],"")</f>
        <v>0.64180000000000004</v>
      </c>
      <c r="Q419">
        <f>IFERROR((Per_Pupil_Spending_1[[#This Row],[ELA Score]]-MIN(Per_Pupil_Spending_1[ELA Score]))/(MAX(Per_Pupil_Spending_1[ELA Score])-MIN(Per_Pupil_Spending_1[ELA Score])),-1)</f>
        <v>0.1908703225189527</v>
      </c>
      <c r="R419">
        <f>IFERROR((Per_Pupil_Spending_1[[#This Row],[Math Score]]-MIN(Per_Pupil_Spending_1[Math Score]))/(MAX(Per_Pupil_Spending_1[Math Score])-MIN(Per_Pupil_Spending_1[Math Score])),-1)</f>
        <v>9.9490351548561368E-2</v>
      </c>
      <c r="S419">
        <f>IFERROR((Per_Pupil_Spending_1[[#This Row],[Science Score]]-MIN(Per_Pupil_Spending_1[Science Score]))/(MAX(Per_Pupil_Spending_1[Science Score])-MIN(Per_Pupil_Spending_1[Science Score])),-1)</f>
        <v>0.16154258803851468</v>
      </c>
      <c r="T419" s="63">
        <f>IFERROR(Per_Pupil_Spending_1[[#This Row],[Amount]]/(1-Per_Pupil_Spending_1[[#This Row],[Percent Below Achievement ELA]]),"")</f>
        <v>27007.481146304672</v>
      </c>
      <c r="U419" s="63">
        <f>IFERROR(Per_Pupil_Spending_1[[#This Row],[Amount]]/(1-Per_Pupil_Spending_1[[#This Row],[Percent Below Achievement Math]]),"")</f>
        <v>28899.225306649452</v>
      </c>
      <c r="V419" s="63">
        <f>IFERROR(Per_Pupil_Spending_1[[#This Row],[Amount]]/(1-Per_Pupil_Spending_1[[#This Row],[Percent Below Achievement Science]]),"")</f>
        <v>49988.72138470129</v>
      </c>
      <c r="W419" s="63" t="b">
        <f>Per_Pupil_Spending_1[[#This Row],[ELA Score Normalized]]=-1</f>
        <v>0</v>
      </c>
      <c r="X419" s="63" t="b">
        <f>Per_Pupil_Spending_1[[#This Row],[Math Score Normalized]]=-1</f>
        <v>0</v>
      </c>
      <c r="Y419" s="63" t="b">
        <f>Per_Pupil_Spending_1[[#This Row],[Science Score Normalized]]=-1</f>
        <v>0</v>
      </c>
    </row>
    <row r="420" spans="1:25" hidden="1">
      <c r="A420" t="s">
        <v>570</v>
      </c>
      <c r="B420">
        <v>957</v>
      </c>
      <c r="C420" t="s">
        <v>1108</v>
      </c>
      <c r="D420">
        <v>958</v>
      </c>
      <c r="E420" t="s">
        <v>378</v>
      </c>
      <c r="F420" t="s">
        <v>1680</v>
      </c>
      <c r="G420" t="s">
        <v>1680</v>
      </c>
      <c r="H420" t="s">
        <v>596</v>
      </c>
      <c r="I420">
        <v>22450.38</v>
      </c>
      <c r="J420">
        <v>20558.38</v>
      </c>
      <c r="K420">
        <v>20134.14</v>
      </c>
      <c r="L420" t="str">
        <f>_xlfn.XLOOKUP(Per_Pupil_Spending_1[[#This Row],[School Name]],Maine_Schools[School Name],Maine_Schools[Comparison School Type], "Error")</f>
        <v>Non Charter</v>
      </c>
      <c r="M420" t="str">
        <f>_xlfn.XLOOKUP(Per_Pupil_Spending_1[[#This Row],[School Name]],Maine_Schools[School Name],Maine_Schools[Comparison Grade Span], "Error")</f>
        <v>03-06</v>
      </c>
      <c r="N420">
        <f>_xlfn.XLOOKUP(Per_Pupil_Spending_1[[#This Row],[School Name]],ELA_New[School Name],ELA_New[Percentage of Students at Achievement Level],"")</f>
        <v>0.23930000000000001</v>
      </c>
      <c r="O420">
        <f>_xlfn.XLOOKUP(Per_Pupil_Spending_1[[#This Row],[School Name]],Math_New[School Name],Math_New[Percentage of Students at Achievement Level],"")</f>
        <v>0.72219999999999995</v>
      </c>
      <c r="P420">
        <f>_xlfn.XLOOKUP(Per_Pupil_Spending_1[[#This Row],[School Name]],Science_New[School Name],Science_New[Percentage of Students at Achievement Level],"")</f>
        <v>0.86960000000000004</v>
      </c>
      <c r="Q420">
        <f>IFERROR((Per_Pupil_Spending_1[[#This Row],[ELA Score]]-MIN(Per_Pupil_Spending_1[ELA Score]))/(MAX(Per_Pupil_Spending_1[ELA Score])-MIN(Per_Pupil_Spending_1[ELA Score])),-1)</f>
        <v>0.20857613035291425</v>
      </c>
      <c r="R420">
        <f>IFERROR((Per_Pupil_Spending_1[[#This Row],[Math Score]]-MIN(Per_Pupil_Spending_1[Math Score]))/(MAX(Per_Pupil_Spending_1[Math Score])-MIN(Per_Pupil_Spending_1[Math Score])),-1)</f>
        <v>0.27821863753760862</v>
      </c>
      <c r="S420">
        <f>IFERROR((Per_Pupil_Spending_1[[#This Row],[Science Score]]-MIN(Per_Pupil_Spending_1[Science Score]))/(MAX(Per_Pupil_Spending_1[Science Score])-MIN(Per_Pupil_Spending_1[Science Score])),-1)</f>
        <v>0.55636668000210876</v>
      </c>
      <c r="T420" s="63">
        <f>IFERROR(Per_Pupil_Spending_1[[#This Row],[Amount]]/(1-Per_Pupil_Spending_1[[#This Row],[Percent Below Achievement ELA]]),"")</f>
        <v>29512.790850532409</v>
      </c>
      <c r="U420" s="63">
        <f>IFERROR(Per_Pupil_Spending_1[[#This Row],[Amount]]/(1-Per_Pupil_Spending_1[[#This Row],[Percent Below Achievement Math]]),"")</f>
        <v>80814.902807775361</v>
      </c>
      <c r="V420" s="63">
        <f>IFERROR(Per_Pupil_Spending_1[[#This Row],[Amount]]/(1-Per_Pupil_Spending_1[[#This Row],[Percent Below Achievement Science]]),"")</f>
        <v>172165.49079754608</v>
      </c>
      <c r="W420" s="63" t="b">
        <f>Per_Pupil_Spending_1[[#This Row],[ELA Score Normalized]]=-1</f>
        <v>0</v>
      </c>
      <c r="X420" s="63" t="b">
        <f>Per_Pupil_Spending_1[[#This Row],[Math Score Normalized]]=-1</f>
        <v>0</v>
      </c>
      <c r="Y420" s="63" t="b">
        <f>Per_Pupil_Spending_1[[#This Row],[Science Score Normalized]]=-1</f>
        <v>0</v>
      </c>
    </row>
    <row r="421" spans="1:25" hidden="1">
      <c r="A421" t="s">
        <v>570</v>
      </c>
      <c r="B421">
        <v>1733</v>
      </c>
      <c r="C421" t="s">
        <v>1110</v>
      </c>
      <c r="D421">
        <v>739</v>
      </c>
      <c r="E421" t="s">
        <v>36</v>
      </c>
      <c r="F421" t="s">
        <v>1680</v>
      </c>
      <c r="G421" t="s">
        <v>1680</v>
      </c>
      <c r="H421" t="s">
        <v>596</v>
      </c>
      <c r="I421">
        <v>23435.07</v>
      </c>
      <c r="J421">
        <v>24919.42</v>
      </c>
      <c r="K421">
        <v>20134.14</v>
      </c>
      <c r="L421" t="str">
        <f>_xlfn.XLOOKUP(Per_Pupil_Spending_1[[#This Row],[School Name]],Maine_Schools[School Name],Maine_Schools[Comparison School Type], "Error")</f>
        <v>Non Charter</v>
      </c>
      <c r="M421" t="str">
        <f>_xlfn.XLOOKUP(Per_Pupil_Spending_1[[#This Row],[School Name]],Maine_Schools[School Name],Maine_Schools[Comparison Grade Span], "Error")</f>
        <v>02-05</v>
      </c>
      <c r="N421">
        <f>_xlfn.XLOOKUP(Per_Pupil_Spending_1[[#This Row],[School Name]],ELA_New[School Name],ELA_New[Percentage of Students at Achievement Level],"")</f>
        <v>0.30209999999999998</v>
      </c>
      <c r="O421">
        <f>_xlfn.XLOOKUP(Per_Pupil_Spending_1[[#This Row],[School Name]],Math_New[School Name],Math_New[Percentage of Students at Achievement Level],"")</f>
        <v>0.72919999999999996</v>
      </c>
      <c r="P421">
        <f>_xlfn.XLOOKUP(Per_Pupil_Spending_1[[#This Row],[School Name]],Science_New[School Name],Science_New[Percentage of Students at Achievement Level],"")</f>
        <v>0.6875</v>
      </c>
      <c r="Q421">
        <f>IFERROR((Per_Pupil_Spending_1[[#This Row],[ELA Score]]-MIN(Per_Pupil_Spending_1[ELA Score]))/(MAX(Per_Pupil_Spending_1[ELA Score])-MIN(Per_Pupil_Spending_1[ELA Score])),-1)</f>
        <v>0.23731619830116707</v>
      </c>
      <c r="R421">
        <f>IFERROR((Per_Pupil_Spending_1[[#This Row],[Math Score]]-MIN(Per_Pupil_Spending_1[Math Score]))/(MAX(Per_Pupil_Spending_1[Math Score])-MIN(Per_Pupil_Spending_1[Math Score])),-1)</f>
        <v>0.29792871236625651</v>
      </c>
      <c r="S421">
        <f>IFERROR((Per_Pupil_Spending_1[[#This Row],[Science Score]]-MIN(Per_Pupil_Spending_1[Science Score]))/(MAX(Per_Pupil_Spending_1[Science Score])-MIN(Per_Pupil_Spending_1[Science Score])),-1)</f>
        <v>0.24234342491967709</v>
      </c>
      <c r="T421" s="63">
        <f>IFERROR(Per_Pupil_Spending_1[[#This Row],[Amount]]/(1-Per_Pupil_Spending_1[[#This Row],[Percent Below Achievement ELA]]),"")</f>
        <v>33579.409657544064</v>
      </c>
      <c r="U421" s="63">
        <f>IFERROR(Per_Pupil_Spending_1[[#This Row],[Amount]]/(1-Per_Pupil_Spending_1[[#This Row],[Percent Below Achievement Math]]),"")</f>
        <v>86540.140324963053</v>
      </c>
      <c r="V421" s="63">
        <f>IFERROR(Per_Pupil_Spending_1[[#This Row],[Amount]]/(1-Per_Pupil_Spending_1[[#This Row],[Percent Below Achievement Science]]),"")</f>
        <v>74992.224000000002</v>
      </c>
      <c r="W421" s="63" t="b">
        <f>Per_Pupil_Spending_1[[#This Row],[ELA Score Normalized]]=-1</f>
        <v>0</v>
      </c>
      <c r="X421" s="63" t="b">
        <f>Per_Pupil_Spending_1[[#This Row],[Math Score Normalized]]=-1</f>
        <v>0</v>
      </c>
      <c r="Y421" s="63" t="b">
        <f>Per_Pupil_Spending_1[[#This Row],[Science Score Normalized]]=-1</f>
        <v>0</v>
      </c>
    </row>
    <row r="422" spans="1:25" hidden="1">
      <c r="A422" t="s">
        <v>570</v>
      </c>
      <c r="B422">
        <v>1733</v>
      </c>
      <c r="C422" t="s">
        <v>1110</v>
      </c>
      <c r="D422">
        <v>735</v>
      </c>
      <c r="E422" t="s">
        <v>9</v>
      </c>
      <c r="F422" t="s">
        <v>1680</v>
      </c>
      <c r="G422" t="s">
        <v>1680</v>
      </c>
      <c r="H422" t="s">
        <v>596</v>
      </c>
      <c r="I422">
        <v>24036.26</v>
      </c>
      <c r="J422">
        <v>24919.42</v>
      </c>
      <c r="K422">
        <v>20134.14</v>
      </c>
      <c r="L422" t="str">
        <f>_xlfn.XLOOKUP(Per_Pupil_Spending_1[[#This Row],[School Name]],Maine_Schools[School Name],Maine_Schools[Comparison School Type], "Error")</f>
        <v>Non Charter</v>
      </c>
      <c r="M422" t="str">
        <f>_xlfn.XLOOKUP(Per_Pupil_Spending_1[[#This Row],[School Name]],Maine_Schools[School Name],Maine_Schools[Comparison Grade Span], "Error")</f>
        <v>09-12</v>
      </c>
      <c r="N422">
        <f>_xlfn.XLOOKUP(Per_Pupil_Spending_1[[#This Row],[School Name]],ELA_New[School Name],ELA_New[Percentage of Students at Achievement Level],"")</f>
        <v>0.57140000000000002</v>
      </c>
      <c r="O422">
        <f>_xlfn.XLOOKUP(Per_Pupil_Spending_1[[#This Row],[School Name]],Math_New[School Name],Math_New[Percentage of Students at Achievement Level],"")</f>
        <v>0.31130000000000002</v>
      </c>
      <c r="P422">
        <f>_xlfn.XLOOKUP(Per_Pupil_Spending_1[[#This Row],[School Name]],Science_New[School Name],Science_New[Percentage of Students at Achievement Level],"")</f>
        <v>0.62919999999999998</v>
      </c>
      <c r="Q422">
        <f>IFERROR((Per_Pupil_Spending_1[[#This Row],[ELA Score]]-MIN(Per_Pupil_Spending_1[ELA Score]))/(MAX(Per_Pupil_Spending_1[ELA Score])-MIN(Per_Pupil_Spending_1[ELA Score])),-1)</f>
        <v>0.39634104688519356</v>
      </c>
      <c r="R422">
        <f>IFERROR((Per_Pupil_Spending_1[[#This Row],[Math Score]]-MIN(Per_Pupil_Spending_1[Math Score]))/(MAX(Per_Pupil_Spending_1[Math Score])-MIN(Per_Pupil_Spending_1[Math Score])),-1)</f>
        <v>0.12015215780651074</v>
      </c>
      <c r="S422">
        <f>IFERROR((Per_Pupil_Spending_1[[#This Row],[Science Score]]-MIN(Per_Pupil_Spending_1[Science Score]))/(MAX(Per_Pupil_Spending_1[Science Score])-MIN(Per_Pupil_Spending_1[Science Score])),-1)</f>
        <v>0.20947981202260402</v>
      </c>
      <c r="T422" s="63">
        <f>IFERROR(Per_Pupil_Spending_1[[#This Row],[Amount]]/(1-Per_Pupil_Spending_1[[#This Row],[Percent Below Achievement ELA]]),"")</f>
        <v>56080.867942137193</v>
      </c>
      <c r="U422" s="63">
        <f>IFERROR(Per_Pupil_Spending_1[[#This Row],[Amount]]/(1-Per_Pupil_Spending_1[[#This Row],[Percent Below Achievement Math]]),"")</f>
        <v>34900.914766952228</v>
      </c>
      <c r="V422" s="63">
        <f>IFERROR(Per_Pupil_Spending_1[[#This Row],[Amount]]/(1-Per_Pupil_Spending_1[[#This Row],[Percent Below Achievement Science]]),"")</f>
        <v>64822.707659115418</v>
      </c>
      <c r="W422" s="63" t="b">
        <f>Per_Pupil_Spending_1[[#This Row],[ELA Score Normalized]]=-1</f>
        <v>0</v>
      </c>
      <c r="X422" s="63" t="b">
        <f>Per_Pupil_Spending_1[[#This Row],[Math Score Normalized]]=-1</f>
        <v>0</v>
      </c>
      <c r="Y422" s="63" t="b">
        <f>Per_Pupil_Spending_1[[#This Row],[Science Score Normalized]]=-1</f>
        <v>0</v>
      </c>
    </row>
    <row r="423" spans="1:25" hidden="1">
      <c r="A423" t="s">
        <v>570</v>
      </c>
      <c r="B423">
        <v>1733</v>
      </c>
      <c r="C423" t="s">
        <v>1110</v>
      </c>
      <c r="D423">
        <v>742</v>
      </c>
      <c r="E423" t="s">
        <v>152</v>
      </c>
      <c r="F423" t="s">
        <v>1680</v>
      </c>
      <c r="G423" t="s">
        <v>1680</v>
      </c>
      <c r="H423" t="s">
        <v>596</v>
      </c>
      <c r="I423">
        <v>27226.2</v>
      </c>
      <c r="J423">
        <v>24919.42</v>
      </c>
      <c r="K423">
        <v>20134.14</v>
      </c>
      <c r="L423" t="str">
        <f>_xlfn.XLOOKUP(Per_Pupil_Spending_1[[#This Row],[School Name]],Maine_Schools[School Name],Maine_Schools[Comparison School Type], "Error")</f>
        <v>Non Charter</v>
      </c>
      <c r="M423" t="str">
        <f>_xlfn.XLOOKUP(Per_Pupil_Spending_1[[#This Row],[School Name]],Maine_Schools[School Name],Maine_Schools[Comparison Grade Span], "Error")</f>
        <v>PK-05</v>
      </c>
      <c r="N423">
        <f>_xlfn.XLOOKUP(Per_Pupil_Spending_1[[#This Row],[School Name]],ELA_New[School Name],ELA_New[Percentage of Students at Achievement Level],"")</f>
        <v>0.30080000000000001</v>
      </c>
      <c r="O423">
        <f>_xlfn.XLOOKUP(Per_Pupil_Spending_1[[#This Row],[School Name]],Math_New[School Name],Math_New[Percentage of Students at Achievement Level],"")</f>
        <v>0.6532</v>
      </c>
      <c r="P423">
        <f>_xlfn.XLOOKUP(Per_Pupil_Spending_1[[#This Row],[School Name]],Science_New[School Name],Science_New[Percentage of Students at Achievement Level],"")</f>
        <v>0.75</v>
      </c>
      <c r="Q423">
        <f>IFERROR((Per_Pupil_Spending_1[[#This Row],[ELA Score]]-MIN(Per_Pupil_Spending_1[ELA Score]))/(MAX(Per_Pupil_Spending_1[ELA Score])-MIN(Per_Pupil_Spending_1[ELA Score])),-1)</f>
        <v>0.27519461830140435</v>
      </c>
      <c r="R423">
        <f>IFERROR((Per_Pupil_Spending_1[[#This Row],[Math Score]]-MIN(Per_Pupil_Spending_1[Math Score]))/(MAX(Per_Pupil_Spending_1[Math Score])-MIN(Per_Pupil_Spending_1[Math Score])),-1)</f>
        <v>0.27027302732950731</v>
      </c>
      <c r="S423">
        <f>IFERROR((Per_Pupil_Spending_1[[#This Row],[Science Score]]-MIN(Per_Pupil_Spending_1[Science Score]))/(MAX(Per_Pupil_Spending_1[Science Score])-MIN(Per_Pupil_Spending_1[Science Score])),-1)</f>
        <v>0.35193465154723841</v>
      </c>
      <c r="T423" s="63">
        <f>IFERROR(Per_Pupil_Spending_1[[#This Row],[Amount]]/(1-Per_Pupil_Spending_1[[#This Row],[Percent Below Achievement ELA]]),"")</f>
        <v>38939.07322654462</v>
      </c>
      <c r="U423" s="63">
        <f>IFERROR(Per_Pupil_Spending_1[[#This Row],[Amount]]/(1-Per_Pupil_Spending_1[[#This Row],[Percent Below Achievement Math]]),"")</f>
        <v>78506.920415224915</v>
      </c>
      <c r="V423" s="63">
        <f>IFERROR(Per_Pupil_Spending_1[[#This Row],[Amount]]/(1-Per_Pupil_Spending_1[[#This Row],[Percent Below Achievement Science]]),"")</f>
        <v>108904.8</v>
      </c>
      <c r="W423" s="63" t="b">
        <f>Per_Pupil_Spending_1[[#This Row],[ELA Score Normalized]]=-1</f>
        <v>0</v>
      </c>
      <c r="X423" s="63" t="b">
        <f>Per_Pupil_Spending_1[[#This Row],[Math Score Normalized]]=-1</f>
        <v>0</v>
      </c>
      <c r="Y423" s="63" t="b">
        <f>Per_Pupil_Spending_1[[#This Row],[Science Score Normalized]]=-1</f>
        <v>0</v>
      </c>
    </row>
    <row r="424" spans="1:25" hidden="1">
      <c r="A424" t="s">
        <v>570</v>
      </c>
      <c r="B424">
        <v>1733</v>
      </c>
      <c r="C424" t="s">
        <v>1110</v>
      </c>
      <c r="D424">
        <v>2097</v>
      </c>
      <c r="E424" t="s">
        <v>49</v>
      </c>
      <c r="F424" t="s">
        <v>1680</v>
      </c>
      <c r="G424" t="s">
        <v>1680</v>
      </c>
      <c r="H424" t="s">
        <v>596</v>
      </c>
      <c r="I424">
        <v>24003.94</v>
      </c>
      <c r="J424">
        <v>24919.42</v>
      </c>
      <c r="K424">
        <v>20134.14</v>
      </c>
      <c r="L424" t="str">
        <f>_xlfn.XLOOKUP(Per_Pupil_Spending_1[[#This Row],[School Name]],Maine_Schools[School Name],Maine_Schools[Comparison School Type], "Error")</f>
        <v>Non Charter</v>
      </c>
      <c r="M424" t="str">
        <f>_xlfn.XLOOKUP(Per_Pupil_Spending_1[[#This Row],[School Name]],Maine_Schools[School Name],Maine_Schools[Comparison Grade Span], "Error")</f>
        <v>03-05</v>
      </c>
      <c r="N424">
        <f>_xlfn.XLOOKUP(Per_Pupil_Spending_1[[#This Row],[School Name]],ELA_New[School Name],ELA_New[Percentage of Students at Achievement Level],"")</f>
        <v>0.41070000000000001</v>
      </c>
      <c r="O424">
        <f>_xlfn.XLOOKUP(Per_Pupil_Spending_1[[#This Row],[School Name]],Math_New[School Name],Math_New[Percentage of Students at Achievement Level],"")</f>
        <v>0.60709999999999997</v>
      </c>
      <c r="P424">
        <f>_xlfn.XLOOKUP(Per_Pupil_Spending_1[[#This Row],[School Name]],Science_New[School Name],Science_New[Percentage of Students at Achievement Level],"")</f>
        <v>0.7</v>
      </c>
      <c r="Q424">
        <f>IFERROR((Per_Pupil_Spending_1[[#This Row],[ELA Score]]-MIN(Per_Pupil_Spending_1[ELA Score]))/(MAX(Per_Pupil_Spending_1[ELA Score])-MIN(Per_Pupil_Spending_1[ELA Score])),-1)</f>
        <v>0.28787265762588493</v>
      </c>
      <c r="R424">
        <f>IFERROR((Per_Pupil_Spending_1[[#This Row],[Math Score]]-MIN(Per_Pupil_Spending_1[Math Score]))/(MAX(Per_Pupil_Spending_1[Math Score])-MIN(Per_Pupil_Spending_1[Math Score])),-1)</f>
        <v>0.21032711669248869</v>
      </c>
      <c r="S424">
        <f>IFERROR((Per_Pupil_Spending_1[[#This Row],[Science Score]]-MIN(Per_Pupil_Spending_1[Science Score]))/(MAX(Per_Pupil_Spending_1[Science Score])-MIN(Per_Pupil_Spending_1[Science Score])),-1)</f>
        <v>0.25856889869748062</v>
      </c>
      <c r="T424" s="63">
        <f>IFERROR(Per_Pupil_Spending_1[[#This Row],[Amount]]/(1-Per_Pupil_Spending_1[[#This Row],[Percent Below Achievement ELA]]),"")</f>
        <v>40732.971321907353</v>
      </c>
      <c r="U424" s="63">
        <f>IFERROR(Per_Pupil_Spending_1[[#This Row],[Amount]]/(1-Per_Pupil_Spending_1[[#This Row],[Percent Below Achievement Math]]),"")</f>
        <v>61094.273351997959</v>
      </c>
      <c r="V424" s="63">
        <f>IFERROR(Per_Pupil_Spending_1[[#This Row],[Amount]]/(1-Per_Pupil_Spending_1[[#This Row],[Percent Below Achievement Science]]),"")</f>
        <v>80013.133333333317</v>
      </c>
      <c r="W424" s="63" t="b">
        <f>Per_Pupil_Spending_1[[#This Row],[ELA Score Normalized]]=-1</f>
        <v>0</v>
      </c>
      <c r="X424" s="63" t="b">
        <f>Per_Pupil_Spending_1[[#This Row],[Math Score Normalized]]=-1</f>
        <v>0</v>
      </c>
      <c r="Y424" s="63" t="b">
        <f>Per_Pupil_Spending_1[[#This Row],[Science Score Normalized]]=-1</f>
        <v>0</v>
      </c>
    </row>
    <row r="425" spans="1:25" hidden="1">
      <c r="A425" t="s">
        <v>570</v>
      </c>
      <c r="B425">
        <v>1733</v>
      </c>
      <c r="C425" t="s">
        <v>1110</v>
      </c>
      <c r="D425">
        <v>736</v>
      </c>
      <c r="E425" t="s">
        <v>385</v>
      </c>
      <c r="F425" t="s">
        <v>1680</v>
      </c>
      <c r="G425" t="s">
        <v>1680</v>
      </c>
      <c r="H425" t="s">
        <v>596</v>
      </c>
      <c r="I425">
        <v>24384.02</v>
      </c>
      <c r="J425">
        <v>24919.42</v>
      </c>
      <c r="K425">
        <v>20134.14</v>
      </c>
      <c r="L425" t="str">
        <f>_xlfn.XLOOKUP(Per_Pupil_Spending_1[[#This Row],[School Name]],Maine_Schools[School Name],Maine_Schools[Comparison School Type], "Error")</f>
        <v>Non Charter</v>
      </c>
      <c r="M425" t="str">
        <f>_xlfn.XLOOKUP(Per_Pupil_Spending_1[[#This Row],[School Name]],Maine_Schools[School Name],Maine_Schools[Comparison Grade Span], "Error")</f>
        <v>06-08</v>
      </c>
      <c r="N425">
        <f>_xlfn.XLOOKUP(Per_Pupil_Spending_1[[#This Row],[School Name]],ELA_New[School Name],ELA_New[Percentage of Students at Achievement Level],"")</f>
        <v>0.44009999999999999</v>
      </c>
      <c r="O425">
        <f>_xlfn.XLOOKUP(Per_Pupil_Spending_1[[#This Row],[School Name]],Math_New[School Name],Math_New[Percentage of Students at Achievement Level],"")</f>
        <v>0.41439999999999999</v>
      </c>
      <c r="P425">
        <f>_xlfn.XLOOKUP(Per_Pupil_Spending_1[[#This Row],[School Name]],Science_New[School Name],Science_New[Percentage of Students at Achievement Level],"")</f>
        <v>0.64149999999999996</v>
      </c>
      <c r="Q425">
        <f>IFERROR((Per_Pupil_Spending_1[[#This Row],[ELA Score]]-MIN(Per_Pupil_Spending_1[ELA Score]))/(MAX(Per_Pupil_Spending_1[ELA Score])-MIN(Per_Pupil_Spending_1[ELA Score])),-1)</f>
        <v>0.30778621443614523</v>
      </c>
      <c r="R425">
        <f>IFERROR((Per_Pupil_Spending_1[[#This Row],[Math Score]]-MIN(Per_Pupil_Spending_1[Math Score]))/(MAX(Per_Pupil_Spending_1[Math Score])-MIN(Per_Pupil_Spending_1[Math Score])),-1)</f>
        <v>0.14335043077603288</v>
      </c>
      <c r="S425">
        <f>IFERROR((Per_Pupil_Spending_1[[#This Row],[Science Score]]-MIN(Per_Pupil_Spending_1[Science Score]))/(MAX(Per_Pupil_Spending_1[Science Score])-MIN(Per_Pupil_Spending_1[Science Score])),-1)</f>
        <v>0.21980175399647839</v>
      </c>
      <c r="T425" s="63">
        <f>IFERROR(Per_Pupil_Spending_1[[#This Row],[Amount]]/(1-Per_Pupil_Spending_1[[#This Row],[Percent Below Achievement ELA]]),"")</f>
        <v>43550.669762457575</v>
      </c>
      <c r="U425" s="63">
        <f>IFERROR(Per_Pupil_Spending_1[[#This Row],[Amount]]/(1-Per_Pupil_Spending_1[[#This Row],[Percent Below Achievement Math]]),"")</f>
        <v>41639.378415300547</v>
      </c>
      <c r="V425" s="63">
        <f>IFERROR(Per_Pupil_Spending_1[[#This Row],[Amount]]/(1-Per_Pupil_Spending_1[[#This Row],[Percent Below Achievement Science]]),"")</f>
        <v>68016.79218967921</v>
      </c>
      <c r="W425" s="63" t="b">
        <f>Per_Pupil_Spending_1[[#This Row],[ELA Score Normalized]]=-1</f>
        <v>0</v>
      </c>
      <c r="X425" s="63" t="b">
        <f>Per_Pupil_Spending_1[[#This Row],[Math Score Normalized]]=-1</f>
        <v>0</v>
      </c>
      <c r="Y425" s="63" t="b">
        <f>Per_Pupil_Spending_1[[#This Row],[Science Score Normalized]]=-1</f>
        <v>0</v>
      </c>
    </row>
    <row r="426" spans="1:25" hidden="1">
      <c r="A426" t="s">
        <v>570</v>
      </c>
      <c r="B426">
        <v>969</v>
      </c>
      <c r="C426" t="s">
        <v>1115</v>
      </c>
      <c r="D426">
        <v>971</v>
      </c>
      <c r="E426" s="41" t="s">
        <v>214</v>
      </c>
      <c r="F426" t="s">
        <v>1680</v>
      </c>
      <c r="G426" t="s">
        <v>1680</v>
      </c>
      <c r="H426" t="s">
        <v>596</v>
      </c>
      <c r="I426">
        <v>27488.01</v>
      </c>
      <c r="J426">
        <v>26072.32</v>
      </c>
      <c r="K426">
        <v>20134.14</v>
      </c>
      <c r="L426" t="str">
        <f>_xlfn.XLOOKUP(Per_Pupil_Spending_1[[#This Row],[School Name]],Maine_Schools[School Name],Maine_Schools[Comparison School Type], "Error")</f>
        <v>Non Charter</v>
      </c>
      <c r="M426" t="str">
        <f>_xlfn.XLOOKUP(Per_Pupil_Spending_1[[#This Row],[School Name]],Maine_Schools[School Name],Maine_Schools[Comparison Grade Span], "Error")</f>
        <v>KG-04</v>
      </c>
      <c r="N426">
        <f>_xlfn.XLOOKUP(Per_Pupil_Spending_1[[#This Row],[School Name]],ELA_New[School Name],ELA_New[Percentage of Students at Achievement Level],"")</f>
        <v>0.2273</v>
      </c>
      <c r="O426" t="str">
        <f>_xlfn.XLOOKUP(Per_Pupil_Spending_1[[#This Row],[School Name]],Math_New[School Name],Math_New[Percentage of Students at Achievement Level],"")</f>
        <v/>
      </c>
      <c r="P426" t="str">
        <f>_xlfn.XLOOKUP(Per_Pupil_Spending_1[[#This Row],[School Name]],Science_New[School Name],Science_New[Percentage of Students at Achievement Level],"")</f>
        <v/>
      </c>
      <c r="Q426">
        <f>IFERROR((Per_Pupil_Spending_1[[#This Row],[ELA Score]]-MIN(Per_Pupil_Spending_1[ELA Score]))/(MAX(Per_Pupil_Spending_1[ELA Score])-MIN(Per_Pupil_Spending_1[ELA Score])),-1)</f>
        <v>0.25141241145601356</v>
      </c>
      <c r="R426">
        <f>IFERROR((Per_Pupil_Spending_1[[#This Row],[Math Score]]-MIN(Per_Pupil_Spending_1[Math Score]))/(MAX(Per_Pupil_Spending_1[Math Score])-MIN(Per_Pupil_Spending_1[Math Score])),-1)</f>
        <v>-1</v>
      </c>
      <c r="S426">
        <f>IFERROR((Per_Pupil_Spending_1[[#This Row],[Science Score]]-MIN(Per_Pupil_Spending_1[Science Score]))/(MAX(Per_Pupil_Spending_1[Science Score])-MIN(Per_Pupil_Spending_1[Science Score])),-1)</f>
        <v>-1</v>
      </c>
      <c r="T426" s="63">
        <f>IFERROR(Per_Pupil_Spending_1[[#This Row],[Amount]]/(1-Per_Pupil_Spending_1[[#This Row],[Percent Below Achievement ELA]]),"")</f>
        <v>35573.974375566198</v>
      </c>
      <c r="U426" s="63" t="str">
        <f>IFERROR(Per_Pupil_Spending_1[[#This Row],[Amount]]/(1-Per_Pupil_Spending_1[[#This Row],[Percent Below Achievement Math]]),"")</f>
        <v/>
      </c>
      <c r="V426" s="63" t="str">
        <f>IFERROR(Per_Pupil_Spending_1[[#This Row],[Amount]]/(1-Per_Pupil_Spending_1[[#This Row],[Percent Below Achievement Science]]),"")</f>
        <v/>
      </c>
      <c r="W426" s="63" t="b">
        <f>Per_Pupil_Spending_1[[#This Row],[ELA Score Normalized]]=-1</f>
        <v>0</v>
      </c>
      <c r="X426" s="63" t="b">
        <f>Per_Pupil_Spending_1[[#This Row],[Math Score Normalized]]=-1</f>
        <v>1</v>
      </c>
      <c r="Y426" s="63" t="b">
        <f>Per_Pupil_Spending_1[[#This Row],[Science Score Normalized]]=-1</f>
        <v>1</v>
      </c>
    </row>
    <row r="427" spans="1:25" hidden="1">
      <c r="A427" t="s">
        <v>570</v>
      </c>
      <c r="B427">
        <v>969</v>
      </c>
      <c r="C427" t="s">
        <v>1115</v>
      </c>
      <c r="D427">
        <v>1953</v>
      </c>
      <c r="E427" t="s">
        <v>375</v>
      </c>
      <c r="F427" t="s">
        <v>1680</v>
      </c>
      <c r="G427" t="s">
        <v>1680</v>
      </c>
      <c r="H427" t="s">
        <v>596</v>
      </c>
      <c r="I427">
        <v>26078.34</v>
      </c>
      <c r="J427">
        <v>26072.32</v>
      </c>
      <c r="K427">
        <v>20134.14</v>
      </c>
      <c r="L427" t="str">
        <f>_xlfn.XLOOKUP(Per_Pupil_Spending_1[[#This Row],[School Name]],Maine_Schools[School Name],Maine_Schools[Comparison School Type], "Error")</f>
        <v>Non Charter</v>
      </c>
      <c r="M427" t="str">
        <f>_xlfn.XLOOKUP(Per_Pupil_Spending_1[[#This Row],[School Name]],Maine_Schools[School Name],Maine_Schools[Comparison Grade Span], "Error")</f>
        <v>03-08</v>
      </c>
      <c r="N427">
        <f>_xlfn.XLOOKUP(Per_Pupil_Spending_1[[#This Row],[School Name]],ELA_New[School Name],ELA_New[Percentage of Students at Achievement Level],"")</f>
        <v>0.3342</v>
      </c>
      <c r="O427">
        <f>_xlfn.XLOOKUP(Per_Pupil_Spending_1[[#This Row],[School Name]],Math_New[School Name],Math_New[Percentage of Students at Achievement Level],"")</f>
        <v>0.40260000000000001</v>
      </c>
      <c r="P427">
        <f>_xlfn.XLOOKUP(Per_Pupil_Spending_1[[#This Row],[School Name]],Science_New[School Name],Science_New[Percentage of Students at Achievement Level],"")</f>
        <v>0.77849999999999997</v>
      </c>
      <c r="Q427">
        <f>IFERROR((Per_Pupil_Spending_1[[#This Row],[ELA Score]]-MIN(Per_Pupil_Spending_1[ELA Score]))/(MAX(Per_Pupil_Spending_1[ELA Score])-MIN(Per_Pupil_Spending_1[ELA Score])),-1)</f>
        <v>0.27681554704072436</v>
      </c>
      <c r="R427">
        <f>IFERROR((Per_Pupil_Spending_1[[#This Row],[Math Score]]-MIN(Per_Pupil_Spending_1[Math Score]))/(MAX(Per_Pupil_Spending_1[Math Score])-MIN(Per_Pupil_Spending_1[Math Score])),-1)</f>
        <v>0.15028287316481367</v>
      </c>
      <c r="S427">
        <f>IFERROR((Per_Pupil_Spending_1[[#This Row],[Science Score]]-MIN(Per_Pupil_Spending_1[Science Score]))/(MAX(Per_Pupil_Spending_1[Science Score])-MIN(Per_Pupil_Spending_1[Science Score])),-1)</f>
        <v>0.38047070269198474</v>
      </c>
      <c r="T427" s="63">
        <f>IFERROR(Per_Pupil_Spending_1[[#This Row],[Amount]]/(1-Per_Pupil_Spending_1[[#This Row],[Percent Below Achievement ELA]]),"")</f>
        <v>39168.428957644945</v>
      </c>
      <c r="U427" s="63">
        <f>IFERROR(Per_Pupil_Spending_1[[#This Row],[Amount]]/(1-Per_Pupil_Spending_1[[#This Row],[Percent Below Achievement Math]]),"")</f>
        <v>43653.063274188156</v>
      </c>
      <c r="V427" s="63">
        <f>IFERROR(Per_Pupil_Spending_1[[#This Row],[Amount]]/(1-Per_Pupil_Spending_1[[#This Row],[Percent Below Achievement Science]]),"")</f>
        <v>117735.16930022572</v>
      </c>
      <c r="W427" s="63" t="b">
        <f>Per_Pupil_Spending_1[[#This Row],[ELA Score Normalized]]=-1</f>
        <v>0</v>
      </c>
      <c r="X427" s="63" t="b">
        <f>Per_Pupil_Spending_1[[#This Row],[Math Score Normalized]]=-1</f>
        <v>0</v>
      </c>
      <c r="Y427" s="63" t="b">
        <f>Per_Pupil_Spending_1[[#This Row],[Science Score Normalized]]=-1</f>
        <v>0</v>
      </c>
    </row>
    <row r="428" spans="1:25" hidden="1">
      <c r="A428" t="s">
        <v>570</v>
      </c>
      <c r="B428">
        <v>969</v>
      </c>
      <c r="C428" t="s">
        <v>1115</v>
      </c>
      <c r="D428">
        <v>975</v>
      </c>
      <c r="E428" t="s">
        <v>499</v>
      </c>
      <c r="F428" t="s">
        <v>1680</v>
      </c>
      <c r="G428" t="s">
        <v>1680</v>
      </c>
      <c r="H428" t="s">
        <v>596</v>
      </c>
      <c r="I428">
        <v>25057.79</v>
      </c>
      <c r="J428">
        <v>26072.32</v>
      </c>
      <c r="K428">
        <v>20134.14</v>
      </c>
      <c r="L428" t="str">
        <f>_xlfn.XLOOKUP(Per_Pupil_Spending_1[[#This Row],[School Name]],Maine_Schools[School Name],Maine_Schools[Comparison School Type], "Error")</f>
        <v>Non Charter</v>
      </c>
      <c r="M428" t="str">
        <f>_xlfn.XLOOKUP(Per_Pupil_Spending_1[[#This Row],[School Name]],Maine_Schools[School Name],Maine_Schools[Comparison Grade Span], "Error")</f>
        <v>PK-04</v>
      </c>
      <c r="N428">
        <f>_xlfn.XLOOKUP(Per_Pupil_Spending_1[[#This Row],[School Name]],ELA_New[School Name],ELA_New[Percentage of Students at Achievement Level],"")</f>
        <v>0.26829999999999998</v>
      </c>
      <c r="O428">
        <f>_xlfn.XLOOKUP(Per_Pupil_Spending_1[[#This Row],[School Name]],Math_New[School Name],Math_New[Percentage of Students at Achievement Level],"")</f>
        <v>0.47620000000000001</v>
      </c>
      <c r="P428" t="str">
        <f>_xlfn.XLOOKUP(Per_Pupil_Spending_1[[#This Row],[School Name]],Science_New[School Name],Science_New[Percentage of Students at Achievement Level],"")</f>
        <v/>
      </c>
      <c r="Q428">
        <f>IFERROR((Per_Pupil_Spending_1[[#This Row],[ELA Score]]-MIN(Per_Pupil_Spending_1[ELA Score]))/(MAX(Per_Pupil_Spending_1[ELA Score])-MIN(Per_Pupil_Spending_1[ELA Score])),-1)</f>
        <v>0.24202712169020443</v>
      </c>
      <c r="R428">
        <f>IFERROR((Per_Pupil_Spending_1[[#This Row],[Math Score]]-MIN(Per_Pupil_Spending_1[Math Score]))/(MAX(Per_Pupil_Spending_1[Math Score])-MIN(Per_Pupil_Spending_1[Math Score])),-1)</f>
        <v>0.1646918225674929</v>
      </c>
      <c r="S428">
        <f>IFERROR((Per_Pupil_Spending_1[[#This Row],[Science Score]]-MIN(Per_Pupil_Spending_1[Science Score]))/(MAX(Per_Pupil_Spending_1[Science Score])-MIN(Per_Pupil_Spending_1[Science Score])),-1)</f>
        <v>-1</v>
      </c>
      <c r="T428" s="63">
        <f>IFERROR(Per_Pupil_Spending_1[[#This Row],[Amount]]/(1-Per_Pupil_Spending_1[[#This Row],[Percent Below Achievement ELA]]),"")</f>
        <v>34245.988793221266</v>
      </c>
      <c r="U428" s="63">
        <f>IFERROR(Per_Pupil_Spending_1[[#This Row],[Amount]]/(1-Per_Pupil_Spending_1[[#This Row],[Percent Below Achievement Math]]),"")</f>
        <v>47838.468881252382</v>
      </c>
      <c r="V428" s="63" t="str">
        <f>IFERROR(Per_Pupil_Spending_1[[#This Row],[Amount]]/(1-Per_Pupil_Spending_1[[#This Row],[Percent Below Achievement Science]]),"")</f>
        <v/>
      </c>
      <c r="W428" s="63" t="b">
        <f>Per_Pupil_Spending_1[[#This Row],[ELA Score Normalized]]=-1</f>
        <v>0</v>
      </c>
      <c r="X428" s="63" t="b">
        <f>Per_Pupil_Spending_1[[#This Row],[Math Score Normalized]]=-1</f>
        <v>0</v>
      </c>
      <c r="Y428" s="63" t="b">
        <f>Per_Pupil_Spending_1[[#This Row],[Science Score Normalized]]=-1</f>
        <v>1</v>
      </c>
    </row>
    <row r="429" spans="1:25" hidden="1">
      <c r="A429" t="s">
        <v>570</v>
      </c>
      <c r="B429">
        <v>1498</v>
      </c>
      <c r="C429" t="s">
        <v>1118</v>
      </c>
      <c r="D429">
        <v>1759</v>
      </c>
      <c r="E429" t="s">
        <v>230</v>
      </c>
      <c r="F429" t="s">
        <v>1680</v>
      </c>
      <c r="G429" t="s">
        <v>1680</v>
      </c>
      <c r="H429" t="s">
        <v>596</v>
      </c>
      <c r="I429">
        <v>20989.66</v>
      </c>
      <c r="J429">
        <v>20688.55</v>
      </c>
      <c r="K429">
        <v>20134.14</v>
      </c>
      <c r="L429" t="str">
        <f>_xlfn.XLOOKUP(Per_Pupil_Spending_1[[#This Row],[School Name]],Maine_Schools[School Name],Maine_Schools[Comparison School Type], "Error")</f>
        <v>Non Charter</v>
      </c>
      <c r="M429" t="str">
        <f>_xlfn.XLOOKUP(Per_Pupil_Spending_1[[#This Row],[School Name]],Maine_Schools[School Name],Maine_Schools[Comparison Grade Span], "Error")</f>
        <v>03-05</v>
      </c>
      <c r="N429">
        <f>_xlfn.XLOOKUP(Per_Pupil_Spending_1[[#This Row],[School Name]],ELA_New[School Name],ELA_New[Percentage of Students at Achievement Level],"")</f>
        <v>0.42180000000000001</v>
      </c>
      <c r="O429">
        <f>_xlfn.XLOOKUP(Per_Pupil_Spending_1[[#This Row],[School Name]],Math_New[School Name],Math_New[Percentage of Students at Achievement Level],"")</f>
        <v>0.29449999999999998</v>
      </c>
      <c r="P429">
        <f>_xlfn.XLOOKUP(Per_Pupil_Spending_1[[#This Row],[School Name]],Science_New[School Name],Science_New[Percentage of Students at Achievement Level],"")</f>
        <v>0.91669999999999996</v>
      </c>
      <c r="Q429">
        <f>IFERROR((Per_Pupil_Spending_1[[#This Row],[ELA Score]]-MIN(Per_Pupil_Spending_1[ELA Score]))/(MAX(Per_Pupil_Spending_1[ELA Score])-MIN(Per_Pupil_Spending_1[ELA Score])),-1)</f>
        <v>0.25655568474338014</v>
      </c>
      <c r="R429">
        <f>IFERROR((Per_Pupil_Spending_1[[#This Row],[Math Score]]-MIN(Per_Pupil_Spending_1[Math Score]))/(MAX(Per_Pupil_Spending_1[Math Score])-MIN(Per_Pupil_Spending_1[Math Score])),-1)</f>
        <v>0.10242433435322987</v>
      </c>
      <c r="S429">
        <f>IFERROR((Per_Pupil_Spending_1[[#This Row],[Science Score]]-MIN(Per_Pupil_Spending_1[Science Score]))/(MAX(Per_Pupil_Spending_1[Science Score])-MIN(Per_Pupil_Spending_1[Science Score])),-1)</f>
        <v>0.81428307909926034</v>
      </c>
      <c r="T429" s="63">
        <f>IFERROR(Per_Pupil_Spending_1[[#This Row],[Amount]]/(1-Per_Pupil_Spending_1[[#This Row],[Percent Below Achievement ELA]]),"")</f>
        <v>36301.729505361465</v>
      </c>
      <c r="U429" s="63">
        <f>IFERROR(Per_Pupil_Spending_1[[#This Row],[Amount]]/(1-Per_Pupil_Spending_1[[#This Row],[Percent Below Achievement Math]]),"")</f>
        <v>29751.467044649184</v>
      </c>
      <c r="V429" s="63">
        <f>IFERROR(Per_Pupil_Spending_1[[#This Row],[Amount]]/(1-Per_Pupil_Spending_1[[#This Row],[Percent Below Achievement Science]]),"")</f>
        <v>251976.7106842736</v>
      </c>
      <c r="W429" s="63" t="b">
        <f>Per_Pupil_Spending_1[[#This Row],[ELA Score Normalized]]=-1</f>
        <v>0</v>
      </c>
      <c r="X429" s="63" t="b">
        <f>Per_Pupil_Spending_1[[#This Row],[Math Score Normalized]]=-1</f>
        <v>0</v>
      </c>
      <c r="Y429" s="63" t="b">
        <f>Per_Pupil_Spending_1[[#This Row],[Science Score Normalized]]=-1</f>
        <v>0</v>
      </c>
    </row>
    <row r="430" spans="1:25" hidden="1">
      <c r="A430" t="s">
        <v>570</v>
      </c>
      <c r="B430">
        <v>1498</v>
      </c>
      <c r="C430" t="s">
        <v>1118</v>
      </c>
      <c r="D430">
        <v>1652</v>
      </c>
      <c r="E430" t="s">
        <v>115</v>
      </c>
      <c r="F430" t="s">
        <v>1680</v>
      </c>
      <c r="G430" t="s">
        <v>1680</v>
      </c>
      <c r="H430" t="s">
        <v>596</v>
      </c>
      <c r="I430">
        <v>20944.919999999998</v>
      </c>
      <c r="J430">
        <v>20688.55</v>
      </c>
      <c r="K430">
        <v>20134.14</v>
      </c>
      <c r="L430" t="str">
        <f>_xlfn.XLOOKUP(Per_Pupil_Spending_1[[#This Row],[School Name]],Maine_Schools[School Name],Maine_Schools[Comparison School Type], "Error")</f>
        <v>Non Charter</v>
      </c>
      <c r="M430" t="str">
        <f>_xlfn.XLOOKUP(Per_Pupil_Spending_1[[#This Row],[School Name]],Maine_Schools[School Name],Maine_Schools[Comparison Grade Span], "Error")</f>
        <v>09-12</v>
      </c>
      <c r="N430">
        <f>_xlfn.XLOOKUP(Per_Pupil_Spending_1[[#This Row],[School Name]],ELA_New[School Name],ELA_New[Percentage of Students at Achievement Level],"")</f>
        <v>0.60470000000000002</v>
      </c>
      <c r="O430">
        <f>_xlfn.XLOOKUP(Per_Pupil_Spending_1[[#This Row],[School Name]],Math_New[School Name],Math_New[Percentage of Students at Achievement Level],"")</f>
        <v>0.33329999999999999</v>
      </c>
      <c r="P430">
        <f>_xlfn.XLOOKUP(Per_Pupil_Spending_1[[#This Row],[School Name]],Science_New[School Name],Science_New[Percentage of Students at Achievement Level],"")</f>
        <v>0.74029999999999996</v>
      </c>
      <c r="Q430">
        <f>IFERROR((Per_Pupil_Spending_1[[#This Row],[ELA Score]]-MIN(Per_Pupil_Spending_1[ELA Score]))/(MAX(Per_Pupil_Spending_1[ELA Score])-MIN(Per_Pupil_Spending_1[ELA Score])),-1)</f>
        <v>0.37446067628419133</v>
      </c>
      <c r="R430">
        <f>IFERROR((Per_Pupil_Spending_1[[#This Row],[Math Score]]-MIN(Per_Pupil_Spending_1[Math Score]))/(MAX(Per_Pupil_Spending_1[Math Score])-MIN(Per_Pupil_Spending_1[Math Score])),-1)</f>
        <v>0.10815410687567645</v>
      </c>
      <c r="S430">
        <f>IFERROR((Per_Pupil_Spending_1[[#This Row],[Science Score]]-MIN(Per_Pupil_Spending_1[Science Score]))/(MAX(Per_Pupil_Spending_1[Science Score])-MIN(Per_Pupil_Spending_1[Science Score])),-1)</f>
        <v>0.26062841574023776</v>
      </c>
      <c r="T430" s="63">
        <f>IFERROR(Per_Pupil_Spending_1[[#This Row],[Amount]]/(1-Per_Pupil_Spending_1[[#This Row],[Percent Below Achievement ELA]]),"")</f>
        <v>52984.872248924861</v>
      </c>
      <c r="U430" s="63">
        <f>IFERROR(Per_Pupil_Spending_1[[#This Row],[Amount]]/(1-Per_Pupil_Spending_1[[#This Row],[Percent Below Achievement Math]]),"")</f>
        <v>31415.809209539519</v>
      </c>
      <c r="V430" s="63">
        <f>IFERROR(Per_Pupil_Spending_1[[#This Row],[Amount]]/(1-Per_Pupil_Spending_1[[#This Row],[Percent Below Achievement Science]]),"")</f>
        <v>80650.442818636875</v>
      </c>
      <c r="W430" s="63" t="b">
        <f>Per_Pupil_Spending_1[[#This Row],[ELA Score Normalized]]=-1</f>
        <v>0</v>
      </c>
      <c r="X430" s="63" t="b">
        <f>Per_Pupil_Spending_1[[#This Row],[Math Score Normalized]]=-1</f>
        <v>0</v>
      </c>
      <c r="Y430" s="63" t="b">
        <f>Per_Pupil_Spending_1[[#This Row],[Science Score Normalized]]=-1</f>
        <v>0</v>
      </c>
    </row>
    <row r="431" spans="1:25" hidden="1">
      <c r="A431" t="s">
        <v>570</v>
      </c>
      <c r="B431">
        <v>1498</v>
      </c>
      <c r="C431" t="s">
        <v>1118</v>
      </c>
      <c r="D431">
        <v>1499</v>
      </c>
      <c r="E431" t="s">
        <v>233</v>
      </c>
      <c r="F431" t="s">
        <v>1680</v>
      </c>
      <c r="G431" t="s">
        <v>1680</v>
      </c>
      <c r="H431" t="s">
        <v>596</v>
      </c>
      <c r="I431">
        <v>21053.03</v>
      </c>
      <c r="J431">
        <v>20688.55</v>
      </c>
      <c r="K431">
        <v>20134.14</v>
      </c>
      <c r="L431" t="str">
        <f>_xlfn.XLOOKUP(Per_Pupil_Spending_1[[#This Row],[School Name]],Maine_Schools[School Name],Maine_Schools[Comparison School Type], "Error")</f>
        <v>Non Charter</v>
      </c>
      <c r="M431" t="str">
        <f>_xlfn.XLOOKUP(Per_Pupil_Spending_1[[#This Row],[School Name]],Maine_Schools[School Name],Maine_Schools[Comparison Grade Span], "Error")</f>
        <v>06-08</v>
      </c>
      <c r="N431">
        <f>_xlfn.XLOOKUP(Per_Pupil_Spending_1[[#This Row],[School Name]],ELA_New[School Name],ELA_New[Percentage of Students at Achievement Level],"")</f>
        <v>0.439</v>
      </c>
      <c r="O431">
        <f>_xlfn.XLOOKUP(Per_Pupil_Spending_1[[#This Row],[School Name]],Math_New[School Name],Math_New[Percentage of Students at Achievement Level],"")</f>
        <v>0.1938</v>
      </c>
      <c r="P431" t="str">
        <f>_xlfn.XLOOKUP(Per_Pupil_Spending_1[[#This Row],[School Name]],Science_New[School Name],Science_New[Percentage of Students at Achievement Level],"")</f>
        <v/>
      </c>
      <c r="Q431">
        <f>IFERROR((Per_Pupil_Spending_1[[#This Row],[ELA Score]]-MIN(Per_Pupil_Spending_1[ELA Score]))/(MAX(Per_Pupil_Spending_1[ELA Score])-MIN(Per_Pupil_Spending_1[ELA Score])),-1)</f>
        <v>0.26521987975621442</v>
      </c>
      <c r="R431">
        <f>IFERROR((Per_Pupil_Spending_1[[#This Row],[Math Score]]-MIN(Per_Pupil_Spending_1[Math Score]))/(MAX(Per_Pupil_Spending_1[Math Score])-MIN(Per_Pupil_Spending_1[Math Score])),-1)</f>
        <v>8.9901425908436347E-2</v>
      </c>
      <c r="S431">
        <f>IFERROR((Per_Pupil_Spending_1[[#This Row],[Science Score]]-MIN(Per_Pupil_Spending_1[Science Score]))/(MAX(Per_Pupil_Spending_1[Science Score])-MIN(Per_Pupil_Spending_1[Science Score])),-1)</f>
        <v>-1</v>
      </c>
      <c r="T431" s="63">
        <f>IFERROR(Per_Pupil_Spending_1[[#This Row],[Amount]]/(1-Per_Pupil_Spending_1[[#This Row],[Percent Below Achievement ELA]]),"")</f>
        <v>37527.682709447414</v>
      </c>
      <c r="U431" s="63">
        <f>IFERROR(Per_Pupil_Spending_1[[#This Row],[Amount]]/(1-Per_Pupil_Spending_1[[#This Row],[Percent Below Achievement Math]]),"")</f>
        <v>26113.904738278339</v>
      </c>
      <c r="V431" s="63" t="str">
        <f>IFERROR(Per_Pupil_Spending_1[[#This Row],[Amount]]/(1-Per_Pupil_Spending_1[[#This Row],[Percent Below Achievement Science]]),"")</f>
        <v/>
      </c>
      <c r="W431" s="63" t="b">
        <f>Per_Pupil_Spending_1[[#This Row],[ELA Score Normalized]]=-1</f>
        <v>0</v>
      </c>
      <c r="X431" s="63" t="b">
        <f>Per_Pupil_Spending_1[[#This Row],[Math Score Normalized]]=-1</f>
        <v>0</v>
      </c>
      <c r="Y431" s="63" t="b">
        <f>Per_Pupil_Spending_1[[#This Row],[Science Score Normalized]]=-1</f>
        <v>1</v>
      </c>
    </row>
    <row r="432" spans="1:25" hidden="1">
      <c r="A432" t="s">
        <v>570</v>
      </c>
      <c r="B432">
        <v>976</v>
      </c>
      <c r="C432" t="s">
        <v>1121</v>
      </c>
      <c r="D432">
        <v>983</v>
      </c>
      <c r="E432" t="s">
        <v>37</v>
      </c>
      <c r="F432" t="s">
        <v>1680</v>
      </c>
      <c r="G432" t="s">
        <v>1680</v>
      </c>
      <c r="H432" t="s">
        <v>596</v>
      </c>
      <c r="I432">
        <v>27362.25</v>
      </c>
      <c r="J432">
        <v>25031.34</v>
      </c>
      <c r="K432">
        <v>20134.14</v>
      </c>
      <c r="L432" t="str">
        <f>_xlfn.XLOOKUP(Per_Pupil_Spending_1[[#This Row],[School Name]],Maine_Schools[School Name],Maine_Schools[Comparison School Type], "Error")</f>
        <v>Non Charter</v>
      </c>
      <c r="M432" t="str">
        <f>_xlfn.XLOOKUP(Per_Pupil_Spending_1[[#This Row],[School Name]],Maine_Schools[School Name],Maine_Schools[Comparison Grade Span], "Error")</f>
        <v>03-08</v>
      </c>
      <c r="N432">
        <f>_xlfn.XLOOKUP(Per_Pupil_Spending_1[[#This Row],[School Name]],ELA_New[School Name],ELA_New[Percentage of Students at Achievement Level],"")</f>
        <v>0.34320000000000001</v>
      </c>
      <c r="O432">
        <f>_xlfn.XLOOKUP(Per_Pupil_Spending_1[[#This Row],[School Name]],Math_New[School Name],Math_New[Percentage of Students at Achievement Level],"")</f>
        <v>0.39639999999999997</v>
      </c>
      <c r="P432">
        <f>_xlfn.XLOOKUP(Per_Pupil_Spending_1[[#This Row],[School Name]],Science_New[School Name],Science_New[Percentage of Students at Achievement Level],"")</f>
        <v>0.74070000000000003</v>
      </c>
      <c r="Q432">
        <f>IFERROR((Per_Pupil_Spending_1[[#This Row],[ELA Score]]-MIN(Per_Pupil_Spending_1[ELA Score]))/(MAX(Per_Pupil_Spending_1[ELA Score])-MIN(Per_Pupil_Spending_1[ELA Score])),-1)</f>
        <v>0.294423850562684</v>
      </c>
      <c r="R432">
        <f>IFERROR((Per_Pupil_Spending_1[[#This Row],[Math Score]]-MIN(Per_Pupil_Spending_1[Math Score]))/(MAX(Per_Pupil_Spending_1[Math Score])-MIN(Per_Pupil_Spending_1[Math Score])),-1)</f>
        <v>0.15606206171536999</v>
      </c>
      <c r="S432">
        <f>IFERROR((Per_Pupil_Spending_1[[#This Row],[Science Score]]-MIN(Per_Pupil_Spending_1[Science Score]))/(MAX(Per_Pupil_Spending_1[Science Score])-MIN(Per_Pupil_Spending_1[Science Score])),-1)</f>
        <v>0.34100778805709858</v>
      </c>
      <c r="T432" s="63">
        <f>IFERROR(Per_Pupil_Spending_1[[#This Row],[Amount]]/(1-Per_Pupil_Spending_1[[#This Row],[Percent Below Achievement ELA]]),"")</f>
        <v>41659.942143727159</v>
      </c>
      <c r="U432" s="63">
        <f>IFERROR(Per_Pupil_Spending_1[[#This Row],[Amount]]/(1-Per_Pupil_Spending_1[[#This Row],[Percent Below Achievement Math]]),"")</f>
        <v>45331.759443339957</v>
      </c>
      <c r="V432" s="63">
        <f>IFERROR(Per_Pupil_Spending_1[[#This Row],[Amount]]/(1-Per_Pupil_Spending_1[[#This Row],[Percent Below Achievement Science]]),"")</f>
        <v>105523.52487466256</v>
      </c>
      <c r="W432" s="63" t="b">
        <f>Per_Pupil_Spending_1[[#This Row],[ELA Score Normalized]]=-1</f>
        <v>0</v>
      </c>
      <c r="X432" s="63" t="b">
        <f>Per_Pupil_Spending_1[[#This Row],[Math Score Normalized]]=-1</f>
        <v>0</v>
      </c>
      <c r="Y432" s="63" t="b">
        <f>Per_Pupil_Spending_1[[#This Row],[Science Score Normalized]]=-1</f>
        <v>0</v>
      </c>
    </row>
    <row r="433" spans="1:25" hidden="1">
      <c r="A433" t="s">
        <v>570</v>
      </c>
      <c r="B433">
        <v>976</v>
      </c>
      <c r="C433" t="s">
        <v>1121</v>
      </c>
      <c r="D433">
        <v>979</v>
      </c>
      <c r="E433" t="s">
        <v>24</v>
      </c>
      <c r="F433" t="s">
        <v>1680</v>
      </c>
      <c r="G433" t="s">
        <v>1680</v>
      </c>
      <c r="H433" t="s">
        <v>596</v>
      </c>
      <c r="I433">
        <v>23739.38</v>
      </c>
      <c r="J433">
        <v>25031.34</v>
      </c>
      <c r="K433">
        <v>20134.14</v>
      </c>
      <c r="L433" t="str">
        <f>_xlfn.XLOOKUP(Per_Pupil_Spending_1[[#This Row],[School Name]],Maine_Schools[School Name],Maine_Schools[Comparison School Type], "Error")</f>
        <v>Non Charter</v>
      </c>
      <c r="M433" t="str">
        <f>_xlfn.XLOOKUP(Per_Pupil_Spending_1[[#This Row],[School Name]],Maine_Schools[School Name],Maine_Schools[Comparison Grade Span], "Error")</f>
        <v>09-12</v>
      </c>
      <c r="N433">
        <f>_xlfn.XLOOKUP(Per_Pupil_Spending_1[[#This Row],[School Name]],ELA_New[School Name],ELA_New[Percentage of Students at Achievement Level],"")</f>
        <v>0.37780000000000002</v>
      </c>
      <c r="O433">
        <f>_xlfn.XLOOKUP(Per_Pupil_Spending_1[[#This Row],[School Name]],Math_New[School Name],Math_New[Percentage of Students at Achievement Level],"")</f>
        <v>0.31109999999999999</v>
      </c>
      <c r="P433">
        <f>_xlfn.XLOOKUP(Per_Pupil_Spending_1[[#This Row],[School Name]],Science_New[School Name],Science_New[Percentage of Students at Achievement Level],"")</f>
        <v>0.47370000000000001</v>
      </c>
      <c r="Q433">
        <f>IFERROR((Per_Pupil_Spending_1[[#This Row],[ELA Score]]-MIN(Per_Pupil_Spending_1[ELA Score]))/(MAX(Per_Pupil_Spending_1[ELA Score])-MIN(Per_Pupil_Spending_1[ELA Score])),-1)</f>
        <v>0.26964581937073728</v>
      </c>
      <c r="R433">
        <f>IFERROR((Per_Pupil_Spending_1[[#This Row],[Math Score]]-MIN(Per_Pupil_Spending_1[Math Score]))/(MAX(Per_Pupil_Spending_1[Math Score])-MIN(Per_Pupil_Spending_1[Math Score])),-1)</f>
        <v>0.11863366627311017</v>
      </c>
      <c r="S433">
        <f>IFERROR((Per_Pupil_Spending_1[[#This Row],[Science Score]]-MIN(Per_Pupil_Spending_1[Science Score]))/(MAX(Per_Pupil_Spending_1[Science Score])-MIN(Per_Pupil_Spending_1[Science Score])),-1)</f>
        <v>0.14576424589597159</v>
      </c>
      <c r="T433" s="63">
        <f>IFERROR(Per_Pupil_Spending_1[[#This Row],[Amount]]/(1-Per_Pupil_Spending_1[[#This Row],[Percent Below Achievement ELA]]),"")</f>
        <v>38153.937640630029</v>
      </c>
      <c r="U433" s="63">
        <f>IFERROR(Per_Pupil_Spending_1[[#This Row],[Amount]]/(1-Per_Pupil_Spending_1[[#This Row],[Percent Below Achievement Math]]),"")</f>
        <v>34459.834518798081</v>
      </c>
      <c r="V433" s="63">
        <f>IFERROR(Per_Pupil_Spending_1[[#This Row],[Amount]]/(1-Per_Pupil_Spending_1[[#This Row],[Percent Below Achievement Science]]),"")</f>
        <v>45106.175185255561</v>
      </c>
      <c r="W433" s="63" t="b">
        <f>Per_Pupil_Spending_1[[#This Row],[ELA Score Normalized]]=-1</f>
        <v>0</v>
      </c>
      <c r="X433" s="63" t="b">
        <f>Per_Pupil_Spending_1[[#This Row],[Math Score Normalized]]=-1</f>
        <v>0</v>
      </c>
      <c r="Y433" s="63" t="b">
        <f>Per_Pupil_Spending_1[[#This Row],[Science Score Normalized]]=-1</f>
        <v>0</v>
      </c>
    </row>
    <row r="434" spans="1:25" hidden="1">
      <c r="A434" t="s">
        <v>570</v>
      </c>
      <c r="B434">
        <v>976</v>
      </c>
      <c r="C434" t="s">
        <v>1121</v>
      </c>
      <c r="D434">
        <v>978</v>
      </c>
      <c r="E434" t="s">
        <v>399</v>
      </c>
      <c r="F434" t="s">
        <v>1680</v>
      </c>
      <c r="G434" t="s">
        <v>1680</v>
      </c>
      <c r="H434" t="s">
        <v>596</v>
      </c>
      <c r="I434">
        <v>23385.48</v>
      </c>
      <c r="J434">
        <v>25031.34</v>
      </c>
      <c r="K434">
        <v>20134.14</v>
      </c>
      <c r="L434" t="str">
        <f>_xlfn.XLOOKUP(Per_Pupil_Spending_1[[#This Row],[School Name]],Maine_Schools[School Name],Maine_Schools[Comparison School Type], "Error")</f>
        <v>Non Charter</v>
      </c>
      <c r="M434" t="str">
        <f>_xlfn.XLOOKUP(Per_Pupil_Spending_1[[#This Row],[School Name]],Maine_Schools[School Name],Maine_Schools[Comparison Grade Span], "Error")</f>
        <v>PK-05</v>
      </c>
      <c r="N434">
        <f>_xlfn.XLOOKUP(Per_Pupil_Spending_1[[#This Row],[School Name]],ELA_New[School Name],ELA_New[Percentage of Students at Achievement Level],"")</f>
        <v>0.42109999999999997</v>
      </c>
      <c r="O434">
        <f>_xlfn.XLOOKUP(Per_Pupil_Spending_1[[#This Row],[School Name]],Math_New[School Name],Math_New[Percentage of Students at Achievement Level],"")</f>
        <v>0.47370000000000001</v>
      </c>
      <c r="P434" t="str">
        <f>_xlfn.XLOOKUP(Per_Pupil_Spending_1[[#This Row],[School Name]],Science_New[School Name],Science_New[Percentage of Students at Achievement Level],"")</f>
        <v/>
      </c>
      <c r="Q434">
        <f>IFERROR((Per_Pupil_Spending_1[[#This Row],[ELA Score]]-MIN(Per_Pupil_Spending_1[ELA Score]))/(MAX(Per_Pupil_Spending_1[ELA Score])-MIN(Per_Pupil_Spending_1[ELA Score])),-1)</f>
        <v>0.28549405206921391</v>
      </c>
      <c r="R434">
        <f>IFERROR((Per_Pupil_Spending_1[[#This Row],[Math Score]]-MIN(Per_Pupil_Spending_1[Math Score]))/(MAX(Per_Pupil_Spending_1[Math Score])-MIN(Per_Pupil_Spending_1[Math Score])),-1)</f>
        <v>0.15297049886249731</v>
      </c>
      <c r="S434">
        <f>IFERROR((Per_Pupil_Spending_1[[#This Row],[Science Score]]-MIN(Per_Pupil_Spending_1[Science Score]))/(MAX(Per_Pupil_Spending_1[Science Score])-MIN(Per_Pupil_Spending_1[Science Score])),-1)</f>
        <v>-1</v>
      </c>
      <c r="T434" s="63">
        <f>IFERROR(Per_Pupil_Spending_1[[#This Row],[Amount]]/(1-Per_Pupil_Spending_1[[#This Row],[Percent Below Achievement ELA]]),"")</f>
        <v>40396.406978752806</v>
      </c>
      <c r="U434" s="63">
        <f>IFERROR(Per_Pupil_Spending_1[[#This Row],[Amount]]/(1-Per_Pupil_Spending_1[[#This Row],[Percent Below Achievement Math]]),"")</f>
        <v>44433.745012350373</v>
      </c>
      <c r="V434" s="63" t="str">
        <f>IFERROR(Per_Pupil_Spending_1[[#This Row],[Amount]]/(1-Per_Pupil_Spending_1[[#This Row],[Percent Below Achievement Science]]),"")</f>
        <v/>
      </c>
      <c r="W434" s="63" t="b">
        <f>Per_Pupil_Spending_1[[#This Row],[ELA Score Normalized]]=-1</f>
        <v>0</v>
      </c>
      <c r="X434" s="63" t="b">
        <f>Per_Pupil_Spending_1[[#This Row],[Math Score Normalized]]=-1</f>
        <v>0</v>
      </c>
      <c r="Y434" s="63" t="b">
        <f>Per_Pupil_Spending_1[[#This Row],[Science Score Normalized]]=-1</f>
        <v>1</v>
      </c>
    </row>
    <row r="435" spans="1:25" hidden="1">
      <c r="A435" t="s">
        <v>570</v>
      </c>
      <c r="B435">
        <v>976</v>
      </c>
      <c r="C435" t="s">
        <v>1121</v>
      </c>
      <c r="D435">
        <v>982</v>
      </c>
      <c r="E435" t="s">
        <v>529</v>
      </c>
      <c r="F435" t="s">
        <v>1680</v>
      </c>
      <c r="G435" t="s">
        <v>1680</v>
      </c>
      <c r="H435" t="s">
        <v>596</v>
      </c>
      <c r="I435">
        <v>24042.19</v>
      </c>
      <c r="J435">
        <v>25031.34</v>
      </c>
      <c r="K435">
        <v>20134.14</v>
      </c>
      <c r="L435" t="str">
        <f>_xlfn.XLOOKUP(Per_Pupil_Spending_1[[#This Row],[School Name]],Maine_Schools[School Name],Maine_Schools[Comparison School Type], "Error")</f>
        <v>Non Charter</v>
      </c>
      <c r="M435" t="str">
        <f>_xlfn.XLOOKUP(Per_Pupil_Spending_1[[#This Row],[School Name]],Maine_Schools[School Name],Maine_Schools[Comparison Grade Span], "Error")</f>
        <v>PK-05</v>
      </c>
      <c r="N435">
        <f>_xlfn.XLOOKUP(Per_Pupil_Spending_1[[#This Row],[School Name]],ELA_New[School Name],ELA_New[Percentage of Students at Achievement Level],"")</f>
        <v>0.28889999999999999</v>
      </c>
      <c r="O435">
        <f>_xlfn.XLOOKUP(Per_Pupil_Spending_1[[#This Row],[School Name]],Math_New[School Name],Math_New[Percentage of Students at Achievement Level],"")</f>
        <v>0.75560000000000005</v>
      </c>
      <c r="P435" t="str">
        <f>_xlfn.XLOOKUP(Per_Pupil_Spending_1[[#This Row],[School Name]],Science_New[School Name],Science_New[Percentage of Students at Achievement Level],"")</f>
        <v/>
      </c>
      <c r="Q435">
        <f>IFERROR((Per_Pupil_Spending_1[[#This Row],[ELA Score]]-MIN(Per_Pupil_Spending_1[ELA Score]))/(MAX(Per_Pupil_Spending_1[ELA Score])-MIN(Per_Pupil_Spending_1[ELA Score])),-1)</f>
        <v>0.23894484863038329</v>
      </c>
      <c r="R435">
        <f>IFERROR((Per_Pupil_Spending_1[[#This Row],[Math Score]]-MIN(Per_Pupil_Spending_1[Math Score]))/(MAX(Per_Pupil_Spending_1[Math Score])-MIN(Per_Pupil_Spending_1[Math Score])),-1)</f>
        <v>0.3386628726874219</v>
      </c>
      <c r="S435">
        <f>IFERROR((Per_Pupil_Spending_1[[#This Row],[Science Score]]-MIN(Per_Pupil_Spending_1[Science Score]))/(MAX(Per_Pupil_Spending_1[Science Score])-MIN(Per_Pupil_Spending_1[Science Score])),-1)</f>
        <v>-1</v>
      </c>
      <c r="T435" s="63">
        <f>IFERROR(Per_Pupil_Spending_1[[#This Row],[Amount]]/(1-Per_Pupil_Spending_1[[#This Row],[Percent Below Achievement ELA]]),"")</f>
        <v>33809.857966530719</v>
      </c>
      <c r="U435" s="63">
        <f>IFERROR(Per_Pupil_Spending_1[[#This Row],[Amount]]/(1-Per_Pupil_Spending_1[[#This Row],[Percent Below Achievement Math]]),"")</f>
        <v>98372.299509001648</v>
      </c>
      <c r="V435" s="63" t="str">
        <f>IFERROR(Per_Pupil_Spending_1[[#This Row],[Amount]]/(1-Per_Pupil_Spending_1[[#This Row],[Percent Below Achievement Science]]),"")</f>
        <v/>
      </c>
      <c r="W435" s="63" t="b">
        <f>Per_Pupil_Spending_1[[#This Row],[ELA Score Normalized]]=-1</f>
        <v>0</v>
      </c>
      <c r="X435" s="63" t="b">
        <f>Per_Pupil_Spending_1[[#This Row],[Math Score Normalized]]=-1</f>
        <v>0</v>
      </c>
      <c r="Y435" s="63" t="b">
        <f>Per_Pupil_Spending_1[[#This Row],[Science Score Normalized]]=-1</f>
        <v>1</v>
      </c>
    </row>
    <row r="436" spans="1:25" hidden="1">
      <c r="A436" t="s">
        <v>570</v>
      </c>
      <c r="B436">
        <v>984</v>
      </c>
      <c r="C436" t="s">
        <v>1125</v>
      </c>
      <c r="D436">
        <v>986</v>
      </c>
      <c r="E436" t="s">
        <v>132</v>
      </c>
      <c r="F436" t="s">
        <v>1680</v>
      </c>
      <c r="G436" t="s">
        <v>1680</v>
      </c>
      <c r="H436" t="s">
        <v>596</v>
      </c>
      <c r="I436">
        <v>24899.18</v>
      </c>
      <c r="J436">
        <v>23888.66</v>
      </c>
      <c r="K436">
        <v>20134.14</v>
      </c>
      <c r="L436" t="str">
        <f>_xlfn.XLOOKUP(Per_Pupil_Spending_1[[#This Row],[School Name]],Maine_Schools[School Name],Maine_Schools[Comparison School Type], "Error")</f>
        <v>Non Charter</v>
      </c>
      <c r="M436" t="str">
        <f>_xlfn.XLOOKUP(Per_Pupil_Spending_1[[#This Row],[School Name]],Maine_Schools[School Name],Maine_Schools[Comparison Grade Span], "Error")</f>
        <v>PK-05</v>
      </c>
      <c r="N436">
        <f>_xlfn.XLOOKUP(Per_Pupil_Spending_1[[#This Row],[School Name]],ELA_New[School Name],ELA_New[Percentage of Students at Achievement Level],"")</f>
        <v>0.29459999999999997</v>
      </c>
      <c r="O436">
        <f>_xlfn.XLOOKUP(Per_Pupil_Spending_1[[#This Row],[School Name]],Math_New[School Name],Math_New[Percentage of Students at Achievement Level],"")</f>
        <v>0.69640000000000002</v>
      </c>
      <c r="P436">
        <f>_xlfn.XLOOKUP(Per_Pupil_Spending_1[[#This Row],[School Name]],Science_New[School Name],Science_New[Percentage of Students at Achievement Level],"")</f>
        <v>0.76190000000000002</v>
      </c>
      <c r="Q436">
        <f>IFERROR((Per_Pupil_Spending_1[[#This Row],[ELA Score]]-MIN(Per_Pupil_Spending_1[ELA Score]))/(MAX(Per_Pupil_Spending_1[ELA Score])-MIN(Per_Pupil_Spending_1[ELA Score])),-1)</f>
        <v>0.24946172161367089</v>
      </c>
      <c r="R436">
        <f>IFERROR((Per_Pupil_Spending_1[[#This Row],[Math Score]]-MIN(Per_Pupil_Spending_1[Math Score]))/(MAX(Per_Pupil_Spending_1[Math Score])-MIN(Per_Pupil_Spending_1[Math Score])),-1)</f>
        <v>0.28234366128090627</v>
      </c>
      <c r="S436">
        <f>IFERROR((Per_Pupil_Spending_1[[#This Row],[Science Score]]-MIN(Per_Pupil_Spending_1[Science Score]))/(MAX(Per_Pupil_Spending_1[Science Score])-MIN(Per_Pupil_Spending_1[Science Score])),-1)</f>
        <v>0.33794082288673866</v>
      </c>
      <c r="T436" s="63">
        <f>IFERROR(Per_Pupil_Spending_1[[#This Row],[Amount]]/(1-Per_Pupil_Spending_1[[#This Row],[Percent Below Achievement ELA]]),"")</f>
        <v>35297.958605046784</v>
      </c>
      <c r="U436" s="63">
        <f>IFERROR(Per_Pupil_Spending_1[[#This Row],[Amount]]/(1-Per_Pupil_Spending_1[[#This Row],[Percent Below Achievement Math]]),"")</f>
        <v>82013.109354413711</v>
      </c>
      <c r="V436" s="63">
        <f>IFERROR(Per_Pupil_Spending_1[[#This Row],[Amount]]/(1-Per_Pupil_Spending_1[[#This Row],[Percent Below Achievement Science]]),"")</f>
        <v>104574.46451070979</v>
      </c>
      <c r="W436" s="63" t="b">
        <f>Per_Pupil_Spending_1[[#This Row],[ELA Score Normalized]]=-1</f>
        <v>0</v>
      </c>
      <c r="X436" s="63" t="b">
        <f>Per_Pupil_Spending_1[[#This Row],[Math Score Normalized]]=-1</f>
        <v>0</v>
      </c>
      <c r="Y436" s="63" t="b">
        <f>Per_Pupil_Spending_1[[#This Row],[Science Score Normalized]]=-1</f>
        <v>0</v>
      </c>
    </row>
    <row r="437" spans="1:25" hidden="1">
      <c r="A437" t="s">
        <v>570</v>
      </c>
      <c r="B437">
        <v>984</v>
      </c>
      <c r="C437" t="s">
        <v>1125</v>
      </c>
      <c r="D437">
        <v>987</v>
      </c>
      <c r="E437" t="s">
        <v>196</v>
      </c>
      <c r="F437" t="s">
        <v>1680</v>
      </c>
      <c r="G437" t="s">
        <v>1680</v>
      </c>
      <c r="H437" t="s">
        <v>596</v>
      </c>
      <c r="I437">
        <v>23223.95</v>
      </c>
      <c r="J437">
        <v>23888.66</v>
      </c>
      <c r="K437">
        <v>20134.14</v>
      </c>
      <c r="L437" t="str">
        <f>_xlfn.XLOOKUP(Per_Pupil_Spending_1[[#This Row],[School Name]],Maine_Schools[School Name],Maine_Schools[Comparison School Type], "Error")</f>
        <v>Non Charter</v>
      </c>
      <c r="M437" t="str">
        <f>_xlfn.XLOOKUP(Per_Pupil_Spending_1[[#This Row],[School Name]],Maine_Schools[School Name],Maine_Schools[Comparison Grade Span], "Error")</f>
        <v>KG-05</v>
      </c>
      <c r="N437">
        <f>_xlfn.XLOOKUP(Per_Pupil_Spending_1[[#This Row],[School Name]],ELA_New[School Name],ELA_New[Percentage of Students at Achievement Level],"")</f>
        <v>0.21049999999999999</v>
      </c>
      <c r="O437">
        <f>_xlfn.XLOOKUP(Per_Pupil_Spending_1[[#This Row],[School Name]],Math_New[School Name],Math_New[Percentage of Students at Achievement Level],"")</f>
        <v>0.69469999999999998</v>
      </c>
      <c r="P437">
        <f>_xlfn.XLOOKUP(Per_Pupil_Spending_1[[#This Row],[School Name]],Science_New[School Name],Science_New[Percentage of Students at Achievement Level],"")</f>
        <v>0.80559999999999998</v>
      </c>
      <c r="Q437">
        <f>IFERROR((Per_Pupil_Spending_1[[#This Row],[ELA Score]]-MIN(Per_Pupil_Spending_1[ELA Score]))/(MAX(Per_Pupil_Spending_1[ELA Score])-MIN(Per_Pupil_Spending_1[ELA Score])),-1)</f>
        <v>0.20789224024633041</v>
      </c>
      <c r="R437">
        <f>IFERROR((Per_Pupil_Spending_1[[#This Row],[Math Score]]-MIN(Per_Pupil_Spending_1[Math Score]))/(MAX(Per_Pupil_Spending_1[Math Score])-MIN(Per_Pupil_Spending_1[Math Score])),-1)</f>
        <v>0.26188103463333368</v>
      </c>
      <c r="S437">
        <f>IFERROR((Per_Pupil_Spending_1[[#This Row],[Science Score]]-MIN(Per_Pupil_Spending_1[Science Score]))/(MAX(Per_Pupil_Spending_1[Science Score])-MIN(Per_Pupil_Spending_1[Science Score])),-1)</f>
        <v>0.38606002554867069</v>
      </c>
      <c r="T437" s="63">
        <f>IFERROR(Per_Pupil_Spending_1[[#This Row],[Amount]]/(1-Per_Pupil_Spending_1[[#This Row],[Percent Below Achievement ELA]]),"")</f>
        <v>29416.022799240029</v>
      </c>
      <c r="U437" s="63">
        <f>IFERROR(Per_Pupil_Spending_1[[#This Row],[Amount]]/(1-Per_Pupil_Spending_1[[#This Row],[Percent Below Achievement Math]]),"")</f>
        <v>76069.276121847361</v>
      </c>
      <c r="V437" s="63">
        <f>IFERROR(Per_Pupil_Spending_1[[#This Row],[Amount]]/(1-Per_Pupil_Spending_1[[#This Row],[Percent Below Achievement Science]]),"")</f>
        <v>119464.76337448558</v>
      </c>
      <c r="W437" s="63" t="b">
        <f>Per_Pupil_Spending_1[[#This Row],[ELA Score Normalized]]=-1</f>
        <v>0</v>
      </c>
      <c r="X437" s="63" t="b">
        <f>Per_Pupil_Spending_1[[#This Row],[Math Score Normalized]]=-1</f>
        <v>0</v>
      </c>
      <c r="Y437" s="63" t="b">
        <f>Per_Pupil_Spending_1[[#This Row],[Science Score Normalized]]=-1</f>
        <v>0</v>
      </c>
    </row>
    <row r="438" spans="1:25" hidden="1">
      <c r="A438" t="s">
        <v>570</v>
      </c>
      <c r="B438">
        <v>984</v>
      </c>
      <c r="C438" t="s">
        <v>1125</v>
      </c>
      <c r="D438">
        <v>989</v>
      </c>
      <c r="E438" t="s">
        <v>431</v>
      </c>
      <c r="F438" t="s">
        <v>1680</v>
      </c>
      <c r="G438" t="s">
        <v>1680</v>
      </c>
      <c r="H438" t="s">
        <v>596</v>
      </c>
      <c r="I438">
        <v>24104.66</v>
      </c>
      <c r="J438">
        <v>23888.66</v>
      </c>
      <c r="K438">
        <v>20134.14</v>
      </c>
      <c r="L438" t="str">
        <f>_xlfn.XLOOKUP(Per_Pupil_Spending_1[[#This Row],[School Name]],Maine_Schools[School Name],Maine_Schools[Comparison School Type], "Error")</f>
        <v>Non Charter</v>
      </c>
      <c r="M438" t="str">
        <f>_xlfn.XLOOKUP(Per_Pupil_Spending_1[[#This Row],[School Name]],Maine_Schools[School Name],Maine_Schools[Comparison Grade Span], "Error")</f>
        <v>KG-05</v>
      </c>
      <c r="N438">
        <f>_xlfn.XLOOKUP(Per_Pupil_Spending_1[[#This Row],[School Name]],ELA_New[School Name],ELA_New[Percentage of Students at Achievement Level],"")</f>
        <v>0.19639999999999999</v>
      </c>
      <c r="O438">
        <f>_xlfn.XLOOKUP(Per_Pupil_Spending_1[[#This Row],[School Name]],Math_New[School Name],Math_New[Percentage of Students at Achievement Level],"")</f>
        <v>0.83930000000000005</v>
      </c>
      <c r="P438" t="str">
        <f>_xlfn.XLOOKUP(Per_Pupil_Spending_1[[#This Row],[School Name]],Science_New[School Name],Science_New[Percentage of Students at Achievement Level],"")</f>
        <v/>
      </c>
      <c r="Q438">
        <f>IFERROR((Per_Pupil_Spending_1[[#This Row],[ELA Score]]-MIN(Per_Pupil_Spending_1[ELA Score]))/(MAX(Per_Pupil_Spending_1[ELA Score])-MIN(Per_Pupil_Spending_1[ELA Score])),-1)</f>
        <v>0.21199001605771814</v>
      </c>
      <c r="R438">
        <f>IFERROR((Per_Pupil_Spending_1[[#This Row],[Math Score]]-MIN(Per_Pupil_Spending_1[Math Score]))/(MAX(Per_Pupil_Spending_1[Math Score])-MIN(Per_Pupil_Spending_1[Math Score])),-1)</f>
        <v>0.51639246650579862</v>
      </c>
      <c r="S438">
        <f>IFERROR((Per_Pupil_Spending_1[[#This Row],[Science Score]]-MIN(Per_Pupil_Spending_1[Science Score]))/(MAX(Per_Pupil_Spending_1[Science Score])-MIN(Per_Pupil_Spending_1[Science Score])),-1)</f>
        <v>-1</v>
      </c>
      <c r="T438" s="63">
        <f>IFERROR(Per_Pupil_Spending_1[[#This Row],[Amount]]/(1-Per_Pupil_Spending_1[[#This Row],[Percent Below Achievement ELA]]),"")</f>
        <v>29995.843703334995</v>
      </c>
      <c r="U438" s="63">
        <f>IFERROR(Per_Pupil_Spending_1[[#This Row],[Amount]]/(1-Per_Pupil_Spending_1[[#This Row],[Percent Below Achievement Math]]),"")</f>
        <v>149997.8842563784</v>
      </c>
      <c r="V438" s="63" t="str">
        <f>IFERROR(Per_Pupil_Spending_1[[#This Row],[Amount]]/(1-Per_Pupil_Spending_1[[#This Row],[Percent Below Achievement Science]]),"")</f>
        <v/>
      </c>
      <c r="W438" s="63" t="b">
        <f>Per_Pupil_Spending_1[[#This Row],[ELA Score Normalized]]=-1</f>
        <v>0</v>
      </c>
      <c r="X438" s="63" t="b">
        <f>Per_Pupil_Spending_1[[#This Row],[Math Score Normalized]]=-1</f>
        <v>0</v>
      </c>
      <c r="Y438" s="63" t="b">
        <f>Per_Pupil_Spending_1[[#This Row],[Science Score Normalized]]=-1</f>
        <v>1</v>
      </c>
    </row>
    <row r="439" spans="1:25" hidden="1">
      <c r="A439" t="s">
        <v>570</v>
      </c>
      <c r="B439">
        <v>984</v>
      </c>
      <c r="C439" t="s">
        <v>1125</v>
      </c>
      <c r="D439">
        <v>991</v>
      </c>
      <c r="E439" t="s">
        <v>381</v>
      </c>
      <c r="F439" t="s">
        <v>1680</v>
      </c>
      <c r="G439" t="s">
        <v>1680</v>
      </c>
      <c r="H439" t="s">
        <v>596</v>
      </c>
      <c r="I439">
        <v>22396.12</v>
      </c>
      <c r="J439">
        <v>23888.66</v>
      </c>
      <c r="K439">
        <v>20134.14</v>
      </c>
      <c r="L439" t="str">
        <f>_xlfn.XLOOKUP(Per_Pupil_Spending_1[[#This Row],[School Name]],Maine_Schools[School Name],Maine_Schools[Comparison School Type], "Error")</f>
        <v>Non Charter</v>
      </c>
      <c r="M439" t="str">
        <f>_xlfn.XLOOKUP(Per_Pupil_Spending_1[[#This Row],[School Name]],Maine_Schools[School Name],Maine_Schools[Comparison Grade Span], "Error")</f>
        <v>09-12</v>
      </c>
      <c r="N439">
        <f>_xlfn.XLOOKUP(Per_Pupil_Spending_1[[#This Row],[School Name]],ELA_New[School Name],ELA_New[Percentage of Students at Achievement Level],"")</f>
        <v>0.45669999999999999</v>
      </c>
      <c r="O439">
        <f>_xlfn.XLOOKUP(Per_Pupil_Spending_1[[#This Row],[School Name]],Math_New[School Name],Math_New[Percentage of Students at Achievement Level],"")</f>
        <v>0.4632</v>
      </c>
      <c r="P439">
        <f>_xlfn.XLOOKUP(Per_Pupil_Spending_1[[#This Row],[School Name]],Science_New[School Name],Science_New[Percentage of Students at Achievement Level],"")</f>
        <v>0.64100000000000001</v>
      </c>
      <c r="Q439">
        <f>IFERROR((Per_Pupil_Spending_1[[#This Row],[ELA Score]]-MIN(Per_Pupil_Spending_1[ELA Score]))/(MAX(Per_Pupil_Spending_1[ELA Score])-MIN(Per_Pupil_Spending_1[ELA Score])),-1)</f>
        <v>0.29133147424305128</v>
      </c>
      <c r="R439">
        <f>IFERROR((Per_Pupil_Spending_1[[#This Row],[Math Score]]-MIN(Per_Pupil_Spending_1[Math Score]))/(MAX(Per_Pupil_Spending_1[Math Score])-MIN(Per_Pupil_Spending_1[Math Score])),-1)</f>
        <v>0.14363326845182253</v>
      </c>
      <c r="S439">
        <f>IFERROR((Per_Pupil_Spending_1[[#This Row],[Science Score]]-MIN(Per_Pupil_Spending_1[Science Score]))/(MAX(Per_Pupil_Spending_1[Science Score])-MIN(Per_Pupil_Spending_1[Science Score])),-1)</f>
        <v>0.2016013078067718</v>
      </c>
      <c r="T439" s="63">
        <f>IFERROR(Per_Pupil_Spending_1[[#This Row],[Amount]]/(1-Per_Pupil_Spending_1[[#This Row],[Percent Below Achievement ELA]]),"")</f>
        <v>41222.381741211117</v>
      </c>
      <c r="U439" s="63">
        <f>IFERROR(Per_Pupil_Spending_1[[#This Row],[Amount]]/(1-Per_Pupil_Spending_1[[#This Row],[Percent Below Achievement Math]]),"")</f>
        <v>41721.535022354699</v>
      </c>
      <c r="V439" s="63">
        <f>IFERROR(Per_Pupil_Spending_1[[#This Row],[Amount]]/(1-Per_Pupil_Spending_1[[#This Row],[Percent Below Achievement Science]]),"")</f>
        <v>62384.735376044569</v>
      </c>
      <c r="W439" s="63" t="b">
        <f>Per_Pupil_Spending_1[[#This Row],[ELA Score Normalized]]=-1</f>
        <v>0</v>
      </c>
      <c r="X439" s="63" t="b">
        <f>Per_Pupil_Spending_1[[#This Row],[Math Score Normalized]]=-1</f>
        <v>0</v>
      </c>
      <c r="Y439" s="63" t="b">
        <f>Per_Pupil_Spending_1[[#This Row],[Science Score Normalized]]=-1</f>
        <v>0</v>
      </c>
    </row>
    <row r="440" spans="1:25" hidden="1">
      <c r="A440" t="s">
        <v>570</v>
      </c>
      <c r="B440">
        <v>984</v>
      </c>
      <c r="C440" t="s">
        <v>1125</v>
      </c>
      <c r="D440">
        <v>993</v>
      </c>
      <c r="E440" t="s">
        <v>382</v>
      </c>
      <c r="F440" t="s">
        <v>1680</v>
      </c>
      <c r="G440" t="s">
        <v>1680</v>
      </c>
      <c r="H440" t="s">
        <v>596</v>
      </c>
      <c r="I440">
        <v>24591.71</v>
      </c>
      <c r="J440">
        <v>23888.66</v>
      </c>
      <c r="K440">
        <v>20134.14</v>
      </c>
      <c r="L440" t="str">
        <f>_xlfn.XLOOKUP(Per_Pupil_Spending_1[[#This Row],[School Name]],Maine_Schools[School Name],Maine_Schools[Comparison School Type], "Error")</f>
        <v>Non Charter</v>
      </c>
      <c r="M440" t="str">
        <f>_xlfn.XLOOKUP(Per_Pupil_Spending_1[[#This Row],[School Name]],Maine_Schools[School Name],Maine_Schools[Comparison Grade Span], "Error")</f>
        <v>06-08</v>
      </c>
      <c r="N440">
        <f>_xlfn.XLOOKUP(Per_Pupil_Spending_1[[#This Row],[School Name]],ELA_New[School Name],ELA_New[Percentage of Students at Achievement Level],"")</f>
        <v>0.34870000000000001</v>
      </c>
      <c r="O440">
        <f>_xlfn.XLOOKUP(Per_Pupil_Spending_1[[#This Row],[School Name]],Math_New[School Name],Math_New[Percentage of Students at Achievement Level],"")</f>
        <v>0.44729999999999998</v>
      </c>
      <c r="P440">
        <f>_xlfn.XLOOKUP(Per_Pupil_Spending_1[[#This Row],[School Name]],Science_New[School Name],Science_New[Percentage of Students at Achievement Level],"")</f>
        <v>0.64100000000000001</v>
      </c>
      <c r="Q440">
        <f>IFERROR((Per_Pupil_Spending_1[[#This Row],[ELA Score]]-MIN(Per_Pupil_Spending_1[ELA Score]))/(MAX(Per_Pupil_Spending_1[ELA Score])-MIN(Per_Pupil_Spending_1[ELA Score])),-1)</f>
        <v>0.26684678596518496</v>
      </c>
      <c r="R440">
        <f>IFERROR((Per_Pupil_Spending_1[[#This Row],[Math Score]]-MIN(Per_Pupil_Spending_1[Math Score]))/(MAX(Per_Pupil_Spending_1[Math Score])-MIN(Per_Pupil_Spending_1[Math Score])),-1)</f>
        <v>0.15317716547261342</v>
      </c>
      <c r="S440">
        <f>IFERROR((Per_Pupil_Spending_1[[#This Row],[Science Score]]-MIN(Per_Pupil_Spending_1[Science Score]))/(MAX(Per_Pupil_Spending_1[Science Score])-MIN(Per_Pupil_Spending_1[Science Score])),-1)</f>
        <v>0.22136516937777026</v>
      </c>
      <c r="T440" s="63">
        <f>IFERROR(Per_Pupil_Spending_1[[#This Row],[Amount]]/(1-Per_Pupil_Spending_1[[#This Row],[Percent Below Achievement ELA]]),"")</f>
        <v>37757.884231536926</v>
      </c>
      <c r="U440" s="63">
        <f>IFERROR(Per_Pupil_Spending_1[[#This Row],[Amount]]/(1-Per_Pupil_Spending_1[[#This Row],[Percent Below Achievement Math]]),"")</f>
        <v>44493.776008684639</v>
      </c>
      <c r="V440" s="63">
        <f>IFERROR(Per_Pupil_Spending_1[[#This Row],[Amount]]/(1-Per_Pupil_Spending_1[[#This Row],[Percent Below Achievement Science]]),"")</f>
        <v>68500.584958217267</v>
      </c>
      <c r="W440" s="63" t="b">
        <f>Per_Pupil_Spending_1[[#This Row],[ELA Score Normalized]]=-1</f>
        <v>0</v>
      </c>
      <c r="X440" s="63" t="b">
        <f>Per_Pupil_Spending_1[[#This Row],[Math Score Normalized]]=-1</f>
        <v>0</v>
      </c>
      <c r="Y440" s="63" t="b">
        <f>Per_Pupil_Spending_1[[#This Row],[Science Score Normalized]]=-1</f>
        <v>0</v>
      </c>
    </row>
    <row r="441" spans="1:25" hidden="1">
      <c r="A441" t="s">
        <v>570</v>
      </c>
      <c r="B441">
        <v>984</v>
      </c>
      <c r="C441" t="s">
        <v>1125</v>
      </c>
      <c r="D441">
        <v>990</v>
      </c>
      <c r="E441" t="s">
        <v>561</v>
      </c>
      <c r="F441" t="s">
        <v>1680</v>
      </c>
      <c r="G441" t="s">
        <v>1680</v>
      </c>
      <c r="H441" t="s">
        <v>596</v>
      </c>
      <c r="I441">
        <v>24272.18</v>
      </c>
      <c r="J441">
        <v>23888.66</v>
      </c>
      <c r="K441">
        <v>20134.14</v>
      </c>
      <c r="L441" t="str">
        <f>_xlfn.XLOOKUP(Per_Pupil_Spending_1[[#This Row],[School Name]],Maine_Schools[School Name],Maine_Schools[Comparison School Type], "Error")</f>
        <v>Non Charter</v>
      </c>
      <c r="M441" t="str">
        <f>_xlfn.XLOOKUP(Per_Pupil_Spending_1[[#This Row],[School Name]],Maine_Schools[School Name],Maine_Schools[Comparison Grade Span], "Error")</f>
        <v>PK-05</v>
      </c>
      <c r="N441">
        <f>_xlfn.XLOOKUP(Per_Pupil_Spending_1[[#This Row],[School Name]],ELA_New[School Name],ELA_New[Percentage of Students at Achievement Level],"")</f>
        <v>0.20949999999999999</v>
      </c>
      <c r="O441">
        <f>_xlfn.XLOOKUP(Per_Pupil_Spending_1[[#This Row],[School Name]],Math_New[School Name],Math_New[Percentage of Students at Achievement Level],"")</f>
        <v>0.63460000000000005</v>
      </c>
      <c r="P441">
        <f>_xlfn.XLOOKUP(Per_Pupil_Spending_1[[#This Row],[School Name]],Science_New[School Name],Science_New[Percentage of Students at Achievement Level],"")</f>
        <v>0.7742</v>
      </c>
      <c r="Q441">
        <f>IFERROR((Per_Pupil_Spending_1[[#This Row],[ELA Score]]-MIN(Per_Pupil_Spending_1[ELA Score]))/(MAX(Per_Pupil_Spending_1[ELA Score])-MIN(Per_Pupil_Spending_1[ELA Score])),-1)</f>
        <v>0.21700075038231986</v>
      </c>
      <c r="R441">
        <f>IFERROR((Per_Pupil_Spending_1[[#This Row],[Math Score]]-MIN(Per_Pupil_Spending_1[Math Score]))/(MAX(Per_Pupil_Spending_1[Math Score])-MIN(Per_Pupil_Spending_1[Math Score])),-1)</f>
        <v>0.22868359225128476</v>
      </c>
      <c r="S441">
        <f>IFERROR((Per_Pupil_Spending_1[[#This Row],[Science Score]]-MIN(Per_Pupil_Spending_1[Science Score]))/(MAX(Per_Pupil_Spending_1[Science Score])-MIN(Per_Pupil_Spending_1[Science Score])),-1)</f>
        <v>0.34737603552025248</v>
      </c>
      <c r="T441" s="63">
        <f>IFERROR(Per_Pupil_Spending_1[[#This Row],[Amount]]/(1-Per_Pupil_Spending_1[[#This Row],[Percent Below Achievement ELA]]),"")</f>
        <v>30704.845034788112</v>
      </c>
      <c r="U441" s="63">
        <f>IFERROR(Per_Pupil_Spending_1[[#This Row],[Amount]]/(1-Per_Pupil_Spending_1[[#This Row],[Percent Below Achievement Math]]),"")</f>
        <v>66426.327312534224</v>
      </c>
      <c r="V441" s="63">
        <f>IFERROR(Per_Pupil_Spending_1[[#This Row],[Amount]]/(1-Per_Pupil_Spending_1[[#This Row],[Percent Below Achievement Science]]),"")</f>
        <v>107494.15411868911</v>
      </c>
      <c r="W441" s="63" t="b">
        <f>Per_Pupil_Spending_1[[#This Row],[ELA Score Normalized]]=-1</f>
        <v>0</v>
      </c>
      <c r="X441" s="63" t="b">
        <f>Per_Pupil_Spending_1[[#This Row],[Math Score Normalized]]=-1</f>
        <v>0</v>
      </c>
      <c r="Y441" s="63" t="b">
        <f>Per_Pupil_Spending_1[[#This Row],[Science Score Normalized]]=-1</f>
        <v>0</v>
      </c>
    </row>
    <row r="442" spans="1:25" hidden="1">
      <c r="A442" t="s">
        <v>570</v>
      </c>
      <c r="B442">
        <v>984</v>
      </c>
      <c r="C442" t="s">
        <v>1125</v>
      </c>
      <c r="D442">
        <v>992</v>
      </c>
      <c r="E442" t="s">
        <v>563</v>
      </c>
      <c r="F442" t="s">
        <v>1680</v>
      </c>
      <c r="G442" t="s">
        <v>1680</v>
      </c>
      <c r="H442" t="s">
        <v>596</v>
      </c>
      <c r="I442">
        <v>25631.54</v>
      </c>
      <c r="J442">
        <v>23888.66</v>
      </c>
      <c r="K442">
        <v>20134.14</v>
      </c>
      <c r="L442" t="str">
        <f>_xlfn.XLOOKUP(Per_Pupil_Spending_1[[#This Row],[School Name]],Maine_Schools[School Name],Maine_Schools[Comparison School Type], "Error")</f>
        <v>Non Charter</v>
      </c>
      <c r="M442" t="str">
        <f>_xlfn.XLOOKUP(Per_Pupil_Spending_1[[#This Row],[School Name]],Maine_Schools[School Name],Maine_Schools[Comparison Grade Span], "Error")</f>
        <v>KG-05</v>
      </c>
      <c r="N442">
        <f>_xlfn.XLOOKUP(Per_Pupil_Spending_1[[#This Row],[School Name]],ELA_New[School Name],ELA_New[Percentage of Students at Achievement Level],"")</f>
        <v>0.2339</v>
      </c>
      <c r="O442">
        <f>_xlfn.XLOOKUP(Per_Pupil_Spending_1[[#This Row],[School Name]],Math_New[School Name],Math_New[Percentage of Students at Achievement Level],"")</f>
        <v>0.64910000000000001</v>
      </c>
      <c r="P442">
        <f>_xlfn.XLOOKUP(Per_Pupil_Spending_1[[#This Row],[School Name]],Science_New[School Name],Science_New[Percentage of Students at Achievement Level],"")</f>
        <v>0.5</v>
      </c>
      <c r="Q442">
        <f>IFERROR((Per_Pupil_Spending_1[[#This Row],[ELA Score]]-MIN(Per_Pupil_Spending_1[ELA Score]))/(MAX(Per_Pupil_Spending_1[ELA Score])-MIN(Per_Pupil_Spending_1[ELA Score])),-1)</f>
        <v>0.23645231141195269</v>
      </c>
      <c r="R442">
        <f>IFERROR((Per_Pupil_Spending_1[[#This Row],[Math Score]]-MIN(Per_Pupil_Spending_1[Math Score]))/(MAX(Per_Pupil_Spending_1[Math Score])-MIN(Per_Pupil_Spending_1[Math Score])),-1)</f>
        <v>0.2514699507146172</v>
      </c>
      <c r="S442">
        <f>IFERROR((Per_Pupil_Spending_1[[#This Row],[Science Score]]-MIN(Per_Pupil_Spending_1[Science Score]))/(MAX(Per_Pupil_Spending_1[Science Score])-MIN(Per_Pupil_Spending_1[Science Score])),-1)</f>
        <v>0.16566078076483504</v>
      </c>
      <c r="T442" s="63">
        <f>IFERROR(Per_Pupil_Spending_1[[#This Row],[Amount]]/(1-Per_Pupil_Spending_1[[#This Row],[Percent Below Achievement ELA]]),"")</f>
        <v>33457.172692859938</v>
      </c>
      <c r="U442" s="63">
        <f>IFERROR(Per_Pupil_Spending_1[[#This Row],[Amount]]/(1-Per_Pupil_Spending_1[[#This Row],[Percent Below Achievement Math]]),"")</f>
        <v>73045.141065830729</v>
      </c>
      <c r="V442" s="63">
        <f>IFERROR(Per_Pupil_Spending_1[[#This Row],[Amount]]/(1-Per_Pupil_Spending_1[[#This Row],[Percent Below Achievement Science]]),"")</f>
        <v>51263.08</v>
      </c>
      <c r="W442" s="63" t="b">
        <f>Per_Pupil_Spending_1[[#This Row],[ELA Score Normalized]]=-1</f>
        <v>0</v>
      </c>
      <c r="X442" s="63" t="b">
        <f>Per_Pupil_Spending_1[[#This Row],[Math Score Normalized]]=-1</f>
        <v>0</v>
      </c>
      <c r="Y442" s="63" t="b">
        <f>Per_Pupil_Spending_1[[#This Row],[Science Score Normalized]]=-1</f>
        <v>0</v>
      </c>
    </row>
    <row r="443" spans="1:25" hidden="1">
      <c r="A443" t="s">
        <v>570</v>
      </c>
      <c r="B443">
        <v>1480</v>
      </c>
      <c r="C443" t="s">
        <v>1130</v>
      </c>
      <c r="D443">
        <v>392</v>
      </c>
      <c r="E443" t="s">
        <v>359</v>
      </c>
      <c r="F443" t="s">
        <v>1680</v>
      </c>
      <c r="G443" t="s">
        <v>1680</v>
      </c>
      <c r="H443" t="s">
        <v>596</v>
      </c>
      <c r="I443">
        <v>31372.02</v>
      </c>
      <c r="J443">
        <v>31372.02</v>
      </c>
      <c r="K443">
        <v>20134.14</v>
      </c>
      <c r="L443" t="str">
        <f>_xlfn.XLOOKUP(Per_Pupil_Spending_1[[#This Row],[School Name]],Maine_Schools[School Name],Maine_Schools[Comparison School Type], "Error")</f>
        <v>Non Charter</v>
      </c>
      <c r="M443" t="str">
        <f>_xlfn.XLOOKUP(Per_Pupil_Spending_1[[#This Row],[School Name]],Maine_Schools[School Name],Maine_Schools[Comparison Grade Span], "Error")</f>
        <v>PK-12</v>
      </c>
      <c r="N443">
        <f>_xlfn.XLOOKUP(Per_Pupil_Spending_1[[#This Row],[School Name]],ELA_New[School Name],ELA_New[Percentage of Students at Achievement Level],"")</f>
        <v>0.36259999999999998</v>
      </c>
      <c r="O443">
        <f>_xlfn.XLOOKUP(Per_Pupil_Spending_1[[#This Row],[School Name]],Math_New[School Name],Math_New[Percentage of Students at Achievement Level],"")</f>
        <v>0.42859999999999998</v>
      </c>
      <c r="P443">
        <f>_xlfn.XLOOKUP(Per_Pupil_Spending_1[[#This Row],[School Name]],Science_New[School Name],Science_New[Percentage of Students at Achievement Level],"")</f>
        <v>0.6341</v>
      </c>
      <c r="Q443">
        <f>IFERROR((Per_Pupil_Spending_1[[#This Row],[ELA Score]]-MIN(Per_Pupil_Spending_1[ELA Score]))/(MAX(Per_Pupil_Spending_1[ELA Score])-MIN(Per_Pupil_Spending_1[ELA Score])),-1)</f>
        <v>0.34784418682957591</v>
      </c>
      <c r="R443">
        <f>IFERROR((Per_Pupil_Spending_1[[#This Row],[Math Score]]-MIN(Per_Pupil_Spending_1[Math Score]))/(MAX(Per_Pupil_Spending_1[Math Score])-MIN(Per_Pupil_Spending_1[Math Score])),-1)</f>
        <v>0.18901532253505221</v>
      </c>
      <c r="S443">
        <f>IFERROR((Per_Pupil_Spending_1[[#This Row],[Science Score]]-MIN(Per_Pupil_Spending_1[Science Score]))/(MAX(Per_Pupil_Spending_1[Science Score])-MIN(Per_Pupil_Spending_1[Science Score])),-1)</f>
        <v>0.27707355794024902</v>
      </c>
      <c r="T443" s="63">
        <f>IFERROR(Per_Pupil_Spending_1[[#This Row],[Amount]]/(1-Per_Pupil_Spending_1[[#This Row],[Percent Below Achievement ELA]]),"")</f>
        <v>49218.732350172577</v>
      </c>
      <c r="U443" s="63">
        <f>IFERROR(Per_Pupil_Spending_1[[#This Row],[Amount]]/(1-Per_Pupil_Spending_1[[#This Row],[Percent Below Achievement Math]]),"")</f>
        <v>54903.780189009449</v>
      </c>
      <c r="V443" s="63">
        <f>IFERROR(Per_Pupil_Spending_1[[#This Row],[Amount]]/(1-Per_Pupil_Spending_1[[#This Row],[Percent Below Achievement Science]]),"")</f>
        <v>85739.327685159878</v>
      </c>
      <c r="W443" s="63" t="b">
        <f>Per_Pupil_Spending_1[[#This Row],[ELA Score Normalized]]=-1</f>
        <v>0</v>
      </c>
      <c r="X443" s="63" t="b">
        <f>Per_Pupil_Spending_1[[#This Row],[Math Score Normalized]]=-1</f>
        <v>0</v>
      </c>
      <c r="Y443" s="63" t="b">
        <f>Per_Pupil_Spending_1[[#This Row],[Science Score Normalized]]=-1</f>
        <v>0</v>
      </c>
    </row>
    <row r="444" spans="1:25" hidden="1">
      <c r="A444" t="s">
        <v>570</v>
      </c>
      <c r="B444">
        <v>1480</v>
      </c>
      <c r="C444" t="s">
        <v>1130</v>
      </c>
      <c r="D444">
        <v>392</v>
      </c>
      <c r="E444" t="s">
        <v>359</v>
      </c>
      <c r="F444" t="s">
        <v>1680</v>
      </c>
      <c r="G444" t="s">
        <v>1680</v>
      </c>
      <c r="H444" t="s">
        <v>596</v>
      </c>
      <c r="I444">
        <v>31372.02</v>
      </c>
      <c r="J444">
        <v>31372.02</v>
      </c>
      <c r="K444">
        <v>20134.14</v>
      </c>
      <c r="L444" t="str">
        <f>_xlfn.XLOOKUP(Per_Pupil_Spending_1[[#This Row],[School Name]],Maine_Schools[School Name],Maine_Schools[Comparison School Type], "Error")</f>
        <v>Non Charter</v>
      </c>
      <c r="M444" t="str">
        <f>_xlfn.XLOOKUP(Per_Pupil_Spending_1[[#This Row],[School Name]],Maine_Schools[School Name],Maine_Schools[Comparison Grade Span], "Error")</f>
        <v>PK-12</v>
      </c>
      <c r="N444">
        <f>_xlfn.XLOOKUP(Per_Pupil_Spending_1[[#This Row],[School Name]],ELA_New[School Name],ELA_New[Percentage of Students at Achievement Level],"")</f>
        <v>0.36259999999999998</v>
      </c>
      <c r="O444">
        <f>_xlfn.XLOOKUP(Per_Pupil_Spending_1[[#This Row],[School Name]],Math_New[School Name],Math_New[Percentage of Students at Achievement Level],"")</f>
        <v>0.42859999999999998</v>
      </c>
      <c r="P444">
        <f>_xlfn.XLOOKUP(Per_Pupil_Spending_1[[#This Row],[School Name]],Science_New[School Name],Science_New[Percentage of Students at Achievement Level],"")</f>
        <v>0.6341</v>
      </c>
      <c r="Q444">
        <f>IFERROR((Per_Pupil_Spending_1[[#This Row],[ELA Score]]-MIN(Per_Pupil_Spending_1[ELA Score]))/(MAX(Per_Pupil_Spending_1[ELA Score])-MIN(Per_Pupil_Spending_1[ELA Score])),-1)</f>
        <v>0.34784418682957591</v>
      </c>
      <c r="R444">
        <f>IFERROR((Per_Pupil_Spending_1[[#This Row],[Math Score]]-MIN(Per_Pupil_Spending_1[Math Score]))/(MAX(Per_Pupil_Spending_1[Math Score])-MIN(Per_Pupil_Spending_1[Math Score])),-1)</f>
        <v>0.18901532253505221</v>
      </c>
      <c r="S444">
        <f>IFERROR((Per_Pupil_Spending_1[[#This Row],[Science Score]]-MIN(Per_Pupil_Spending_1[Science Score]))/(MAX(Per_Pupil_Spending_1[Science Score])-MIN(Per_Pupil_Spending_1[Science Score])),-1)</f>
        <v>0.27707355794024902</v>
      </c>
      <c r="T444" s="63">
        <f>IFERROR(Per_Pupil_Spending_1[[#This Row],[Amount]]/(1-Per_Pupil_Spending_1[[#This Row],[Percent Below Achievement ELA]]),"")</f>
        <v>49218.732350172577</v>
      </c>
      <c r="U444" s="63">
        <f>IFERROR(Per_Pupil_Spending_1[[#This Row],[Amount]]/(1-Per_Pupil_Spending_1[[#This Row],[Percent Below Achievement Math]]),"")</f>
        <v>54903.780189009449</v>
      </c>
      <c r="V444" s="63">
        <f>IFERROR(Per_Pupil_Spending_1[[#This Row],[Amount]]/(1-Per_Pupil_Spending_1[[#This Row],[Percent Below Achievement Science]]),"")</f>
        <v>85739.327685159878</v>
      </c>
      <c r="W444" s="63" t="b">
        <f>Per_Pupil_Spending_1[[#This Row],[ELA Score Normalized]]=-1</f>
        <v>0</v>
      </c>
      <c r="X444" s="63" t="b">
        <f>Per_Pupil_Spending_1[[#This Row],[Math Score Normalized]]=-1</f>
        <v>0</v>
      </c>
      <c r="Y444" s="63" t="b">
        <f>Per_Pupil_Spending_1[[#This Row],[Science Score Normalized]]=-1</f>
        <v>0</v>
      </c>
    </row>
    <row r="445" spans="1:25" hidden="1">
      <c r="A445" t="s">
        <v>570</v>
      </c>
      <c r="B445">
        <v>551</v>
      </c>
      <c r="C445" t="s">
        <v>1132</v>
      </c>
      <c r="D445">
        <v>554</v>
      </c>
      <c r="E445" t="s">
        <v>226</v>
      </c>
      <c r="F445" t="s">
        <v>1680</v>
      </c>
      <c r="G445" t="s">
        <v>1680</v>
      </c>
      <c r="H445" t="s">
        <v>596</v>
      </c>
      <c r="I445">
        <v>16921.599999999999</v>
      </c>
      <c r="J445">
        <v>18390.009999999998</v>
      </c>
      <c r="K445">
        <v>20134.14</v>
      </c>
      <c r="L445" t="str">
        <f>_xlfn.XLOOKUP(Per_Pupil_Spending_1[[#This Row],[School Name]],Maine_Schools[School Name],Maine_Schools[Comparison School Type], "Error")</f>
        <v>Non Charter</v>
      </c>
      <c r="M445" t="str">
        <f>_xlfn.XLOOKUP(Per_Pupil_Spending_1[[#This Row],[School Name]],Maine_Schools[School Name],Maine_Schools[Comparison Grade Span], "Error")</f>
        <v>03-05</v>
      </c>
      <c r="N445">
        <f>_xlfn.XLOOKUP(Per_Pupil_Spending_1[[#This Row],[School Name]],ELA_New[School Name],ELA_New[Percentage of Students at Achievement Level],"")</f>
        <v>0.39410000000000001</v>
      </c>
      <c r="O445">
        <f>_xlfn.XLOOKUP(Per_Pupil_Spending_1[[#This Row],[School Name]],Math_New[School Name],Math_New[Percentage of Students at Achievement Level],"")</f>
        <v>0.47960000000000003</v>
      </c>
      <c r="P445">
        <f>_xlfn.XLOOKUP(Per_Pupil_Spending_1[[#This Row],[School Name]],Science_New[School Name],Science_New[Percentage of Students at Achievement Level],"")</f>
        <v>0.78569999999999995</v>
      </c>
      <c r="Q445">
        <f>IFERROR((Per_Pupil_Spending_1[[#This Row],[ELA Score]]-MIN(Per_Pupil_Spending_1[ELA Score]))/(MAX(Per_Pupil_Spending_1[ELA Score])-MIN(Per_Pupil_Spending_1[ELA Score])),-1)</f>
        <v>0.1973762066486747</v>
      </c>
      <c r="R445">
        <f>IFERROR((Per_Pupil_Spending_1[[#This Row],[Math Score]]-MIN(Per_Pupil_Spending_1[Math Score]))/(MAX(Per_Pupil_Spending_1[Math Score])-MIN(Per_Pupil_Spending_1[Math Score])),-1)</f>
        <v>0.11194350518467465</v>
      </c>
      <c r="S445">
        <f>IFERROR((Per_Pupil_Spending_1[[#This Row],[Science Score]]-MIN(Per_Pupil_Spending_1[Science Score]))/(MAX(Per_Pupil_Spending_1[Science Score])-MIN(Per_Pupil_Spending_1[Science Score])),-1)</f>
        <v>0.25517273094684112</v>
      </c>
      <c r="T445" s="63">
        <f>IFERROR(Per_Pupil_Spending_1[[#This Row],[Amount]]/(1-Per_Pupil_Spending_1[[#This Row],[Percent Below Achievement ELA]]),"")</f>
        <v>27928.040930846673</v>
      </c>
      <c r="U445" s="63">
        <f>IFERROR(Per_Pupil_Spending_1[[#This Row],[Amount]]/(1-Per_Pupil_Spending_1[[#This Row],[Percent Below Achievement Math]]),"")</f>
        <v>32516.525749423519</v>
      </c>
      <c r="V445" s="63">
        <f>IFERROR(Per_Pupil_Spending_1[[#This Row],[Amount]]/(1-Per_Pupil_Spending_1[[#This Row],[Percent Below Achievement Science]]),"")</f>
        <v>78962.20251983199</v>
      </c>
      <c r="W445" s="63" t="b">
        <f>Per_Pupil_Spending_1[[#This Row],[ELA Score Normalized]]=-1</f>
        <v>0</v>
      </c>
      <c r="X445" s="63" t="b">
        <f>Per_Pupil_Spending_1[[#This Row],[Math Score Normalized]]=-1</f>
        <v>0</v>
      </c>
      <c r="Y445" s="63" t="b">
        <f>Per_Pupil_Spending_1[[#This Row],[Science Score Normalized]]=-1</f>
        <v>0</v>
      </c>
    </row>
    <row r="446" spans="1:25" hidden="1">
      <c r="A446" t="s">
        <v>570</v>
      </c>
      <c r="B446">
        <v>551</v>
      </c>
      <c r="C446" t="s">
        <v>1132</v>
      </c>
      <c r="D446">
        <v>552</v>
      </c>
      <c r="E446" t="s">
        <v>393</v>
      </c>
      <c r="F446" t="s">
        <v>1680</v>
      </c>
      <c r="G446" t="s">
        <v>1680</v>
      </c>
      <c r="H446" t="s">
        <v>596</v>
      </c>
      <c r="I446">
        <v>16970.27</v>
      </c>
      <c r="J446">
        <v>18390.009999999998</v>
      </c>
      <c r="K446">
        <v>20134.14</v>
      </c>
      <c r="L446" t="str">
        <f>_xlfn.XLOOKUP(Per_Pupil_Spending_1[[#This Row],[School Name]],Maine_Schools[School Name],Maine_Schools[Comparison School Type], "Error")</f>
        <v>Non Charter</v>
      </c>
      <c r="M446" t="str">
        <f>_xlfn.XLOOKUP(Per_Pupil_Spending_1[[#This Row],[School Name]],Maine_Schools[School Name],Maine_Schools[Comparison Grade Span], "Error")</f>
        <v>PK-05</v>
      </c>
      <c r="N446">
        <f>_xlfn.XLOOKUP(Per_Pupil_Spending_1[[#This Row],[School Name]],ELA_New[School Name],ELA_New[Percentage of Students at Achievement Level],"")</f>
        <v>0.14849999999999999</v>
      </c>
      <c r="O446">
        <f>_xlfn.XLOOKUP(Per_Pupil_Spending_1[[#This Row],[School Name]],Math_New[School Name],Math_New[Percentage of Students at Achievement Level],"")</f>
        <v>0.81189999999999996</v>
      </c>
      <c r="P446">
        <f>_xlfn.XLOOKUP(Per_Pupil_Spending_1[[#This Row],[School Name]],Science_New[School Name],Science_New[Percentage of Students at Achievement Level],"")</f>
        <v>0.72970000000000002</v>
      </c>
      <c r="Q446">
        <f>IFERROR((Per_Pupil_Spending_1[[#This Row],[ELA Score]]-MIN(Per_Pupil_Spending_1[ELA Score]))/(MAX(Per_Pupil_Spending_1[ELA Score])-MIN(Per_Pupil_Spending_1[ELA Score])),-1)</f>
        <v>0.14085051054843381</v>
      </c>
      <c r="R446">
        <f>IFERROR((Per_Pupil_Spending_1[[#This Row],[Math Score]]-MIN(Per_Pupil_Spending_1[Math Score]))/(MAX(Per_Pupil_Spending_1[Math Score])-MIN(Per_Pupil_Spending_1[Math Score])),-1)</f>
        <v>0.31059518662282171</v>
      </c>
      <c r="S446">
        <f>IFERROR((Per_Pupil_Spending_1[[#This Row],[Science Score]]-MIN(Per_Pupil_Spending_1[Science Score]))/(MAX(Per_Pupil_Spending_1[Science Score])-MIN(Per_Pupil_Spending_1[Science Score])),-1)</f>
        <v>0.20288863216925695</v>
      </c>
      <c r="T446" s="63">
        <f>IFERROR(Per_Pupil_Spending_1[[#This Row],[Amount]]/(1-Per_Pupil_Spending_1[[#This Row],[Percent Below Achievement ELA]]),"")</f>
        <v>19929.85320023488</v>
      </c>
      <c r="U446" s="63">
        <f>IFERROR(Per_Pupil_Spending_1[[#This Row],[Amount]]/(1-Per_Pupil_Spending_1[[#This Row],[Percent Below Achievement Math]]),"")</f>
        <v>90219.404572036132</v>
      </c>
      <c r="V446" s="63">
        <f>IFERROR(Per_Pupil_Spending_1[[#This Row],[Amount]]/(1-Per_Pupil_Spending_1[[#This Row],[Percent Below Achievement Science]]),"")</f>
        <v>62783.092859785429</v>
      </c>
      <c r="W446" s="63" t="b">
        <f>Per_Pupil_Spending_1[[#This Row],[ELA Score Normalized]]=-1</f>
        <v>0</v>
      </c>
      <c r="X446" s="63" t="b">
        <f>Per_Pupil_Spending_1[[#This Row],[Math Score Normalized]]=-1</f>
        <v>0</v>
      </c>
      <c r="Y446" s="63" t="b">
        <f>Per_Pupil_Spending_1[[#This Row],[Science Score Normalized]]=-1</f>
        <v>0</v>
      </c>
    </row>
    <row r="447" spans="1:25" hidden="1">
      <c r="A447" t="s">
        <v>570</v>
      </c>
      <c r="B447">
        <v>551</v>
      </c>
      <c r="C447" t="s">
        <v>1132</v>
      </c>
      <c r="D447">
        <v>557</v>
      </c>
      <c r="E447" t="s">
        <v>353</v>
      </c>
      <c r="F447" t="s">
        <v>1680</v>
      </c>
      <c r="G447" t="s">
        <v>1680</v>
      </c>
      <c r="H447" t="s">
        <v>596</v>
      </c>
      <c r="I447">
        <v>20148.53</v>
      </c>
      <c r="J447">
        <v>18390.009999999998</v>
      </c>
      <c r="K447">
        <v>20134.14</v>
      </c>
      <c r="L447" t="str">
        <f>_xlfn.XLOOKUP(Per_Pupil_Spending_1[[#This Row],[School Name]],Maine_Schools[School Name],Maine_Schools[Comparison School Type], "Error")</f>
        <v>Non Charter</v>
      </c>
      <c r="M447" t="str">
        <f>_xlfn.XLOOKUP(Per_Pupil_Spending_1[[#This Row],[School Name]],Maine_Schools[School Name],Maine_Schools[Comparison Grade Span], "Error")</f>
        <v>09-12</v>
      </c>
      <c r="N447">
        <f>_xlfn.XLOOKUP(Per_Pupil_Spending_1[[#This Row],[School Name]],ELA_New[School Name],ELA_New[Percentage of Students at Achievement Level],"")</f>
        <v>0.32769999999999999</v>
      </c>
      <c r="O447">
        <f>_xlfn.XLOOKUP(Per_Pupil_Spending_1[[#This Row],[School Name]],Math_New[School Name],Math_New[Percentage of Students at Achievement Level],"")</f>
        <v>0.52939999999999998</v>
      </c>
      <c r="P447">
        <f>_xlfn.XLOOKUP(Per_Pupil_Spending_1[[#This Row],[School Name]],Science_New[School Name],Science_New[Percentage of Students at Achievement Level],"")</f>
        <v>0.66969999999999996</v>
      </c>
      <c r="Q447">
        <f>IFERROR((Per_Pupil_Spending_1[[#This Row],[ELA Score]]-MIN(Per_Pupil_Spending_1[ELA Score]))/(MAX(Per_Pupil_Spending_1[ELA Score])-MIN(Per_Pupil_Spending_1[ELA Score])),-1)</f>
        <v>0.21180420636253974</v>
      </c>
      <c r="R447">
        <f>IFERROR((Per_Pupil_Spending_1[[#This Row],[Math Score]]-MIN(Per_Pupil_Spending_1[Math Score]))/(MAX(Per_Pupil_Spending_1[Math Score])-MIN(Per_Pupil_Spending_1[Math Score])),-1)</f>
        <v>0.14739617312592096</v>
      </c>
      <c r="S447">
        <f>IFERROR((Per_Pupil_Spending_1[[#This Row],[Science Score]]-MIN(Per_Pupil_Spending_1[Science Score]))/(MAX(Per_Pupil_Spending_1[Science Score])-MIN(Per_Pupil_Spending_1[Science Score])),-1)</f>
        <v>0.19712867393707728</v>
      </c>
      <c r="T447" s="63">
        <f>IFERROR(Per_Pupil_Spending_1[[#This Row],[Amount]]/(1-Per_Pupil_Spending_1[[#This Row],[Percent Below Achievement ELA]]),"")</f>
        <v>29969.5522832069</v>
      </c>
      <c r="U447" s="63">
        <f>IFERROR(Per_Pupil_Spending_1[[#This Row],[Amount]]/(1-Per_Pupil_Spending_1[[#This Row],[Percent Below Achievement Math]]),"")</f>
        <v>42814.55588610284</v>
      </c>
      <c r="V447" s="63">
        <f>IFERROR(Per_Pupil_Spending_1[[#This Row],[Amount]]/(1-Per_Pupil_Spending_1[[#This Row],[Percent Below Achievement Science]]),"")</f>
        <v>61000.696336663626</v>
      </c>
      <c r="W447" s="63" t="b">
        <f>Per_Pupil_Spending_1[[#This Row],[ELA Score Normalized]]=-1</f>
        <v>0</v>
      </c>
      <c r="X447" s="63" t="b">
        <f>Per_Pupil_Spending_1[[#This Row],[Math Score Normalized]]=-1</f>
        <v>0</v>
      </c>
      <c r="Y447" s="63" t="b">
        <f>Per_Pupil_Spending_1[[#This Row],[Science Score Normalized]]=-1</f>
        <v>0</v>
      </c>
    </row>
    <row r="448" spans="1:25" hidden="1">
      <c r="A448" t="s">
        <v>570</v>
      </c>
      <c r="B448">
        <v>551</v>
      </c>
      <c r="C448" t="s">
        <v>1132</v>
      </c>
      <c r="D448">
        <v>556</v>
      </c>
      <c r="E448" t="s">
        <v>159</v>
      </c>
      <c r="F448" t="s">
        <v>1680</v>
      </c>
      <c r="G448" t="s">
        <v>1680</v>
      </c>
      <c r="H448" t="s">
        <v>596</v>
      </c>
      <c r="I448">
        <v>18754.47</v>
      </c>
      <c r="J448">
        <v>18390.009999999998</v>
      </c>
      <c r="K448">
        <v>20134.14</v>
      </c>
      <c r="L448" t="str">
        <f>_xlfn.XLOOKUP(Per_Pupil_Spending_1[[#This Row],[School Name]],Maine_Schools[School Name],Maine_Schools[Comparison School Type], "Error")</f>
        <v>Non Charter</v>
      </c>
      <c r="M448" t="str">
        <f>_xlfn.XLOOKUP(Per_Pupil_Spending_1[[#This Row],[School Name]],Maine_Schools[School Name],Maine_Schools[Comparison Grade Span], "Error")</f>
        <v>06-08</v>
      </c>
      <c r="N448">
        <f>_xlfn.XLOOKUP(Per_Pupil_Spending_1[[#This Row],[School Name]],ELA_New[School Name],ELA_New[Percentage of Students at Achievement Level],"")</f>
        <v>0.32740000000000002</v>
      </c>
      <c r="O448">
        <f>_xlfn.XLOOKUP(Per_Pupil_Spending_1[[#This Row],[School Name]],Math_New[School Name],Math_New[Percentage of Students at Achievement Level],"")</f>
        <v>0.36870000000000003</v>
      </c>
      <c r="P448">
        <f>_xlfn.XLOOKUP(Per_Pupil_Spending_1[[#This Row],[School Name]],Science_New[School Name],Science_New[Percentage of Students at Achievement Level],"")</f>
        <v>0.56759999999999999</v>
      </c>
      <c r="Q448">
        <f>IFERROR((Per_Pupil_Spending_1[[#This Row],[ELA Score]]-MIN(Per_Pupil_Spending_1[ELA Score]))/(MAX(Per_Pupil_Spending_1[ELA Score])-MIN(Per_Pupil_Spending_1[ELA Score])),-1)</f>
        <v>0.19706171510715098</v>
      </c>
      <c r="R448">
        <f>IFERROR((Per_Pupil_Spending_1[[#This Row],[Math Score]]-MIN(Per_Pupil_Spending_1[Math Score]))/(MAX(Per_Pupil_Spending_1[Math Score])-MIN(Per_Pupil_Spending_1[Math Score])),-1)</f>
        <v>0.10227365357254674</v>
      </c>
      <c r="S448">
        <f>IFERROR((Per_Pupil_Spending_1[[#This Row],[Science Score]]-MIN(Per_Pupil_Spending_1[Science Score]))/(MAX(Per_Pupil_Spending_1[Science Score])-MIN(Per_Pupil_Spending_1[Science Score])),-1)</f>
        <v>0.14016323679146844</v>
      </c>
      <c r="T448" s="63">
        <f>IFERROR(Per_Pupil_Spending_1[[#This Row],[Amount]]/(1-Per_Pupil_Spending_1[[#This Row],[Percent Below Achievement ELA]]),"")</f>
        <v>27883.541480820699</v>
      </c>
      <c r="U448" s="63">
        <f>IFERROR(Per_Pupil_Spending_1[[#This Row],[Amount]]/(1-Per_Pupil_Spending_1[[#This Row],[Percent Below Achievement Math]]),"")</f>
        <v>29707.698400126726</v>
      </c>
      <c r="V448" s="63">
        <f>IFERROR(Per_Pupil_Spending_1[[#This Row],[Amount]]/(1-Per_Pupil_Spending_1[[#This Row],[Percent Below Achievement Science]]),"")</f>
        <v>43372.964847363553</v>
      </c>
      <c r="W448" s="63" t="b">
        <f>Per_Pupil_Spending_1[[#This Row],[ELA Score Normalized]]=-1</f>
        <v>0</v>
      </c>
      <c r="X448" s="63" t="b">
        <f>Per_Pupil_Spending_1[[#This Row],[Math Score Normalized]]=-1</f>
        <v>0</v>
      </c>
      <c r="Y448" s="63" t="b">
        <f>Per_Pupil_Spending_1[[#This Row],[Science Score Normalized]]=-1</f>
        <v>0</v>
      </c>
    </row>
    <row r="449" spans="1:25" hidden="1">
      <c r="A449" t="s">
        <v>570</v>
      </c>
      <c r="B449">
        <v>570</v>
      </c>
      <c r="C449" t="s">
        <v>1135</v>
      </c>
      <c r="D449">
        <v>1977</v>
      </c>
      <c r="E449" t="s">
        <v>67</v>
      </c>
      <c r="F449" t="s">
        <v>1680</v>
      </c>
      <c r="G449" t="s">
        <v>1680</v>
      </c>
      <c r="H449" t="s">
        <v>596</v>
      </c>
      <c r="I449">
        <v>16851.28</v>
      </c>
      <c r="J449">
        <v>19521.12</v>
      </c>
      <c r="K449">
        <v>20134.14</v>
      </c>
      <c r="L449" t="str">
        <f>_xlfn.XLOOKUP(Per_Pupil_Spending_1[[#This Row],[School Name]],Maine_Schools[School Name],Maine_Schools[Comparison School Type], "Error")</f>
        <v>Non Charter</v>
      </c>
      <c r="M449" t="str">
        <f>_xlfn.XLOOKUP(Per_Pupil_Spending_1[[#This Row],[School Name]],Maine_Schools[School Name],Maine_Schools[Comparison Grade Span], "Error")</f>
        <v>03-06</v>
      </c>
      <c r="N449">
        <f>_xlfn.XLOOKUP(Per_Pupil_Spending_1[[#This Row],[School Name]],ELA_New[School Name],ELA_New[Percentage of Students at Achievement Level],"")</f>
        <v>0.4</v>
      </c>
      <c r="O449">
        <f>_xlfn.XLOOKUP(Per_Pupil_Spending_1[[#This Row],[School Name]],Math_New[School Name],Math_New[Percentage of Students at Achievement Level],"")</f>
        <v>0.4</v>
      </c>
      <c r="P449">
        <f>_xlfn.XLOOKUP(Per_Pupil_Spending_1[[#This Row],[School Name]],Science_New[School Name],Science_New[Percentage of Students at Achievement Level],"")</f>
        <v>0.88370000000000004</v>
      </c>
      <c r="Q449">
        <f>IFERROR((Per_Pupil_Spending_1[[#This Row],[ELA Score]]-MIN(Per_Pupil_Spending_1[ELA Score]))/(MAX(Per_Pupil_Spending_1[ELA Score])-MIN(Per_Pupil_Spending_1[ELA Score])),-1)</f>
        <v>0.1984887835974827</v>
      </c>
      <c r="R449">
        <f>IFERROR((Per_Pupil_Spending_1[[#This Row],[Math Score]]-MIN(Per_Pupil_Spending_1[Math Score]))/(MAX(Per_Pupil_Spending_1[Math Score])-MIN(Per_Pupil_Spending_1[Math Score])),-1)</f>
        <v>9.668885315860494E-2</v>
      </c>
      <c r="S449">
        <f>IFERROR((Per_Pupil_Spending_1[[#This Row],[Science Score]]-MIN(Per_Pupil_Spending_1[Science Score]))/(MAX(Per_Pupil_Spending_1[Science Score])-MIN(Per_Pupil_Spending_1[Science Score])),-1)</f>
        <v>0.46823965164202147</v>
      </c>
      <c r="T449" s="63">
        <f>IFERROR(Per_Pupil_Spending_1[[#This Row],[Amount]]/(1-Per_Pupil_Spending_1[[#This Row],[Percent Below Achievement ELA]]),"")</f>
        <v>28085.466666666667</v>
      </c>
      <c r="U449" s="63">
        <f>IFERROR(Per_Pupil_Spending_1[[#This Row],[Amount]]/(1-Per_Pupil_Spending_1[[#This Row],[Percent Below Achievement Math]]),"")</f>
        <v>28085.466666666667</v>
      </c>
      <c r="V449" s="63">
        <f>IFERROR(Per_Pupil_Spending_1[[#This Row],[Amount]]/(1-Per_Pupil_Spending_1[[#This Row],[Percent Below Achievement Science]]),"")</f>
        <v>144894.92691315568</v>
      </c>
      <c r="W449" s="63" t="b">
        <f>Per_Pupil_Spending_1[[#This Row],[ELA Score Normalized]]=-1</f>
        <v>0</v>
      </c>
      <c r="X449" s="63" t="b">
        <f>Per_Pupil_Spending_1[[#This Row],[Math Score Normalized]]=-1</f>
        <v>0</v>
      </c>
      <c r="Y449" s="63" t="b">
        <f>Per_Pupil_Spending_1[[#This Row],[Science Score Normalized]]=-1</f>
        <v>0</v>
      </c>
    </row>
    <row r="450" spans="1:25" hidden="1">
      <c r="A450" t="s">
        <v>570</v>
      </c>
      <c r="B450">
        <v>570</v>
      </c>
      <c r="C450" t="s">
        <v>1135</v>
      </c>
      <c r="D450">
        <v>2098</v>
      </c>
      <c r="E450" t="s">
        <v>424</v>
      </c>
      <c r="F450" t="s">
        <v>1680</v>
      </c>
      <c r="G450" t="s">
        <v>1680</v>
      </c>
      <c r="H450" t="s">
        <v>596</v>
      </c>
      <c r="I450">
        <v>22651.69</v>
      </c>
      <c r="J450">
        <v>19521.12</v>
      </c>
      <c r="K450">
        <v>20134.14</v>
      </c>
      <c r="L450" t="str">
        <f>_xlfn.XLOOKUP(Per_Pupil_Spending_1[[#This Row],[School Name]],Maine_Schools[School Name],Maine_Schools[Comparison School Type], "Error")</f>
        <v>Non Charter</v>
      </c>
      <c r="M450" t="str">
        <f>_xlfn.XLOOKUP(Per_Pupil_Spending_1[[#This Row],[School Name]],Maine_Schools[School Name],Maine_Schools[Comparison Grade Span], "Error")</f>
        <v>07-12</v>
      </c>
      <c r="N450">
        <f>_xlfn.XLOOKUP(Per_Pupil_Spending_1[[#This Row],[School Name]],ELA_New[School Name],ELA_New[Percentage of Students at Achievement Level],"")</f>
        <v>0.34820000000000001</v>
      </c>
      <c r="O450">
        <f>_xlfn.XLOOKUP(Per_Pupil_Spending_1[[#This Row],[School Name]],Math_New[School Name],Math_New[Percentage of Students at Achievement Level],"")</f>
        <v>0.33929999999999999</v>
      </c>
      <c r="P450">
        <f>_xlfn.XLOOKUP(Per_Pupil_Spending_1[[#This Row],[School Name]],Science_New[School Name],Science_New[Percentage of Students at Achievement Level],"")</f>
        <v>0.55740000000000001</v>
      </c>
      <c r="Q450">
        <f>IFERROR((Per_Pupil_Spending_1[[#This Row],[ELA Score]]-MIN(Per_Pupil_Spending_1[ELA Score]))/(MAX(Per_Pupil_Spending_1[ELA Score])-MIN(Per_Pupil_Spending_1[ELA Score])),-1)</f>
        <v>0.24560690877396263</v>
      </c>
      <c r="R450">
        <f>IFERROR((Per_Pupil_Spending_1[[#This Row],[Math Score]]-MIN(Per_Pupil_Spending_1[Math Score]))/(MAX(Per_Pupil_Spending_1[Math Score])-MIN(Per_Pupil_Spending_1[Math Score])),-1)</f>
        <v>0.11802963584002331</v>
      </c>
      <c r="S450">
        <f>IFERROR((Per_Pupil_Spending_1[[#This Row],[Science Score]]-MIN(Per_Pupil_Spending_1[Science Score]))/(MAX(Per_Pupil_Spending_1[Science Score])-MIN(Per_Pupil_Spending_1[Science Score])),-1)</f>
        <v>0.16538808085447274</v>
      </c>
      <c r="T450" s="63">
        <f>IFERROR(Per_Pupil_Spending_1[[#This Row],[Amount]]/(1-Per_Pupil_Spending_1[[#This Row],[Percent Below Achievement ELA]]),"")</f>
        <v>34752.516109235963</v>
      </c>
      <c r="U450" s="63">
        <f>IFERROR(Per_Pupil_Spending_1[[#This Row],[Amount]]/(1-Per_Pupil_Spending_1[[#This Row],[Percent Below Achievement Math]]),"")</f>
        <v>34284.380202815191</v>
      </c>
      <c r="V450" s="63">
        <f>IFERROR(Per_Pupil_Spending_1[[#This Row],[Amount]]/(1-Per_Pupil_Spending_1[[#This Row],[Percent Below Achievement Science]]),"")</f>
        <v>51178.694080433801</v>
      </c>
      <c r="W450" s="63" t="b">
        <f>Per_Pupil_Spending_1[[#This Row],[ELA Score Normalized]]=-1</f>
        <v>0</v>
      </c>
      <c r="X450" s="63" t="b">
        <f>Per_Pupil_Spending_1[[#This Row],[Math Score Normalized]]=-1</f>
        <v>0</v>
      </c>
      <c r="Y450" s="63" t="b">
        <f>Per_Pupil_Spending_1[[#This Row],[Science Score Normalized]]=-1</f>
        <v>0</v>
      </c>
    </row>
    <row r="451" spans="1:25" hidden="1">
      <c r="A451" t="s">
        <v>570</v>
      </c>
      <c r="B451">
        <v>570</v>
      </c>
      <c r="C451" t="s">
        <v>1135</v>
      </c>
      <c r="D451">
        <v>2098</v>
      </c>
      <c r="E451" t="s">
        <v>424</v>
      </c>
      <c r="F451" t="s">
        <v>1680</v>
      </c>
      <c r="G451" t="s">
        <v>1680</v>
      </c>
      <c r="H451" t="s">
        <v>596</v>
      </c>
      <c r="I451">
        <v>22651.69</v>
      </c>
      <c r="J451">
        <v>19521.12</v>
      </c>
      <c r="K451">
        <v>20134.14</v>
      </c>
      <c r="L451" t="str">
        <f>_xlfn.XLOOKUP(Per_Pupil_Spending_1[[#This Row],[School Name]],Maine_Schools[School Name],Maine_Schools[Comparison School Type], "Error")</f>
        <v>Non Charter</v>
      </c>
      <c r="M451" t="str">
        <f>_xlfn.XLOOKUP(Per_Pupil_Spending_1[[#This Row],[School Name]],Maine_Schools[School Name],Maine_Schools[Comparison Grade Span], "Error")</f>
        <v>07-12</v>
      </c>
      <c r="N451">
        <f>_xlfn.XLOOKUP(Per_Pupil_Spending_1[[#This Row],[School Name]],ELA_New[School Name],ELA_New[Percentage of Students at Achievement Level],"")</f>
        <v>0.34820000000000001</v>
      </c>
      <c r="O451">
        <f>_xlfn.XLOOKUP(Per_Pupil_Spending_1[[#This Row],[School Name]],Math_New[School Name],Math_New[Percentage of Students at Achievement Level],"")</f>
        <v>0.33929999999999999</v>
      </c>
      <c r="P451">
        <f>_xlfn.XLOOKUP(Per_Pupil_Spending_1[[#This Row],[School Name]],Science_New[School Name],Science_New[Percentage of Students at Achievement Level],"")</f>
        <v>0.55740000000000001</v>
      </c>
      <c r="Q451">
        <f>IFERROR((Per_Pupil_Spending_1[[#This Row],[ELA Score]]-MIN(Per_Pupil_Spending_1[ELA Score]))/(MAX(Per_Pupil_Spending_1[ELA Score])-MIN(Per_Pupil_Spending_1[ELA Score])),-1)</f>
        <v>0.24560690877396263</v>
      </c>
      <c r="R451">
        <f>IFERROR((Per_Pupil_Spending_1[[#This Row],[Math Score]]-MIN(Per_Pupil_Spending_1[Math Score]))/(MAX(Per_Pupil_Spending_1[Math Score])-MIN(Per_Pupil_Spending_1[Math Score])),-1)</f>
        <v>0.11802963584002331</v>
      </c>
      <c r="S451">
        <f>IFERROR((Per_Pupil_Spending_1[[#This Row],[Science Score]]-MIN(Per_Pupil_Spending_1[Science Score]))/(MAX(Per_Pupil_Spending_1[Science Score])-MIN(Per_Pupil_Spending_1[Science Score])),-1)</f>
        <v>0.16538808085447274</v>
      </c>
      <c r="T451" s="63">
        <f>IFERROR(Per_Pupil_Spending_1[[#This Row],[Amount]]/(1-Per_Pupil_Spending_1[[#This Row],[Percent Below Achievement ELA]]),"")</f>
        <v>34752.516109235963</v>
      </c>
      <c r="U451" s="63">
        <f>IFERROR(Per_Pupil_Spending_1[[#This Row],[Amount]]/(1-Per_Pupil_Spending_1[[#This Row],[Percent Below Achievement Math]]),"")</f>
        <v>34284.380202815191</v>
      </c>
      <c r="V451" s="63">
        <f>IFERROR(Per_Pupil_Spending_1[[#This Row],[Amount]]/(1-Per_Pupil_Spending_1[[#This Row],[Percent Below Achievement Science]]),"")</f>
        <v>51178.694080433801</v>
      </c>
      <c r="W451" s="63" t="b">
        <f>Per_Pupil_Spending_1[[#This Row],[ELA Score Normalized]]=-1</f>
        <v>0</v>
      </c>
      <c r="X451" s="63" t="b">
        <f>Per_Pupil_Spending_1[[#This Row],[Math Score Normalized]]=-1</f>
        <v>0</v>
      </c>
      <c r="Y451" s="63" t="b">
        <f>Per_Pupil_Spending_1[[#This Row],[Science Score Normalized]]=-1</f>
        <v>0</v>
      </c>
    </row>
    <row r="452" spans="1:25" hidden="1">
      <c r="A452" t="s">
        <v>570</v>
      </c>
      <c r="B452">
        <v>626</v>
      </c>
      <c r="C452" t="s">
        <v>1137</v>
      </c>
      <c r="D452">
        <v>627</v>
      </c>
      <c r="E452" t="s">
        <v>265</v>
      </c>
      <c r="F452" t="s">
        <v>1680</v>
      </c>
      <c r="G452" t="s">
        <v>1680</v>
      </c>
      <c r="H452" t="s">
        <v>596</v>
      </c>
      <c r="I452">
        <v>25616.05</v>
      </c>
      <c r="J452">
        <v>25616.05</v>
      </c>
      <c r="K452">
        <v>20134.14</v>
      </c>
      <c r="L452" t="str">
        <f>_xlfn.XLOOKUP(Per_Pupil_Spending_1[[#This Row],[School Name]],Maine_Schools[School Name],Maine_Schools[Comparison School Type], "Error")</f>
        <v>Non Charter</v>
      </c>
      <c r="M452" t="str">
        <f>_xlfn.XLOOKUP(Per_Pupil_Spending_1[[#This Row],[School Name]],Maine_Schools[School Name],Maine_Schools[Comparison Grade Span], "Error")</f>
        <v>KG-12</v>
      </c>
      <c r="N452">
        <f>_xlfn.XLOOKUP(Per_Pupil_Spending_1[[#This Row],[School Name]],ELA_New[School Name],ELA_New[Percentage of Students at Achievement Level],"")</f>
        <v>0.31879999999999997</v>
      </c>
      <c r="O452">
        <f>_xlfn.XLOOKUP(Per_Pupil_Spending_1[[#This Row],[School Name]],Math_New[School Name],Math_New[Percentage of Students at Achievement Level],"")</f>
        <v>0.62319999999999998</v>
      </c>
      <c r="P452">
        <f>_xlfn.XLOOKUP(Per_Pupil_Spending_1[[#This Row],[School Name]],Science_New[School Name],Science_New[Percentage of Students at Achievement Level],"")</f>
        <v>0.79310000000000003</v>
      </c>
      <c r="Q452">
        <f>IFERROR((Per_Pupil_Spending_1[[#This Row],[ELA Score]]-MIN(Per_Pupil_Spending_1[ELA Score]))/(MAX(Per_Pupil_Spending_1[ELA Score])-MIN(Per_Pupil_Spending_1[ELA Score])),-1)</f>
        <v>0.26576136684435536</v>
      </c>
      <c r="R452">
        <f>IFERROR((Per_Pupil_Spending_1[[#This Row],[Math Score]]-MIN(Per_Pupil_Spending_1[Math Score]))/(MAX(Per_Pupil_Spending_1[Math Score])-MIN(Per_Pupil_Spending_1[Math Score])),-1)</f>
        <v>0.23404320282610919</v>
      </c>
      <c r="S452">
        <f>IFERROR((Per_Pupil_Spending_1[[#This Row],[Science Score]]-MIN(Per_Pupil_Spending_1[Science Score]))/(MAX(Per_Pupil_Spending_1[Science Score])-MIN(Per_Pupil_Spending_1[Science Score])),-1)</f>
        <v>0.4000982754815296</v>
      </c>
      <c r="T452" s="63">
        <f>IFERROR(Per_Pupil_Spending_1[[#This Row],[Amount]]/(1-Per_Pupil_Spending_1[[#This Row],[Percent Below Achievement ELA]]),"")</f>
        <v>37604.301233118022</v>
      </c>
      <c r="U452" s="63">
        <f>IFERROR(Per_Pupil_Spending_1[[#This Row],[Amount]]/(1-Per_Pupil_Spending_1[[#This Row],[Percent Below Achievement Math]]),"")</f>
        <v>67983.147558386408</v>
      </c>
      <c r="V452" s="63">
        <f>IFERROR(Per_Pupil_Spending_1[[#This Row],[Amount]]/(1-Per_Pupil_Spending_1[[#This Row],[Percent Below Achievement Science]]),"")</f>
        <v>123808.8448525858</v>
      </c>
      <c r="W452" s="63" t="b">
        <f>Per_Pupil_Spending_1[[#This Row],[ELA Score Normalized]]=-1</f>
        <v>0</v>
      </c>
      <c r="X452" s="63" t="b">
        <f>Per_Pupil_Spending_1[[#This Row],[Math Score Normalized]]=-1</f>
        <v>0</v>
      </c>
      <c r="Y452" s="63" t="b">
        <f>Per_Pupil_Spending_1[[#This Row],[Science Score Normalized]]=-1</f>
        <v>0</v>
      </c>
    </row>
    <row r="453" spans="1:25" hidden="1">
      <c r="A453" t="s">
        <v>570</v>
      </c>
      <c r="B453">
        <v>626</v>
      </c>
      <c r="C453" t="s">
        <v>1137</v>
      </c>
      <c r="D453">
        <v>627</v>
      </c>
      <c r="E453" t="s">
        <v>265</v>
      </c>
      <c r="F453" t="s">
        <v>1680</v>
      </c>
      <c r="G453" t="s">
        <v>1680</v>
      </c>
      <c r="H453" t="s">
        <v>596</v>
      </c>
      <c r="I453">
        <v>25616.05</v>
      </c>
      <c r="J453">
        <v>25616.05</v>
      </c>
      <c r="K453">
        <v>20134.14</v>
      </c>
      <c r="L453" t="str">
        <f>_xlfn.XLOOKUP(Per_Pupil_Spending_1[[#This Row],[School Name]],Maine_Schools[School Name],Maine_Schools[Comparison School Type], "Error")</f>
        <v>Non Charter</v>
      </c>
      <c r="M453" t="str">
        <f>_xlfn.XLOOKUP(Per_Pupil_Spending_1[[#This Row],[School Name]],Maine_Schools[School Name],Maine_Schools[Comparison Grade Span], "Error")</f>
        <v>KG-12</v>
      </c>
      <c r="N453">
        <f>_xlfn.XLOOKUP(Per_Pupil_Spending_1[[#This Row],[School Name]],ELA_New[School Name],ELA_New[Percentage of Students at Achievement Level],"")</f>
        <v>0.31879999999999997</v>
      </c>
      <c r="O453">
        <f>_xlfn.XLOOKUP(Per_Pupil_Spending_1[[#This Row],[School Name]],Math_New[School Name],Math_New[Percentage of Students at Achievement Level],"")</f>
        <v>0.62319999999999998</v>
      </c>
      <c r="P453">
        <f>_xlfn.XLOOKUP(Per_Pupil_Spending_1[[#This Row],[School Name]],Science_New[School Name],Science_New[Percentage of Students at Achievement Level],"")</f>
        <v>0.79310000000000003</v>
      </c>
      <c r="Q453">
        <f>IFERROR((Per_Pupil_Spending_1[[#This Row],[ELA Score]]-MIN(Per_Pupil_Spending_1[ELA Score]))/(MAX(Per_Pupil_Spending_1[ELA Score])-MIN(Per_Pupil_Spending_1[ELA Score])),-1)</f>
        <v>0.26576136684435536</v>
      </c>
      <c r="R453">
        <f>IFERROR((Per_Pupil_Spending_1[[#This Row],[Math Score]]-MIN(Per_Pupil_Spending_1[Math Score]))/(MAX(Per_Pupil_Spending_1[Math Score])-MIN(Per_Pupil_Spending_1[Math Score])),-1)</f>
        <v>0.23404320282610919</v>
      </c>
      <c r="S453">
        <f>IFERROR((Per_Pupil_Spending_1[[#This Row],[Science Score]]-MIN(Per_Pupil_Spending_1[Science Score]))/(MAX(Per_Pupil_Spending_1[Science Score])-MIN(Per_Pupil_Spending_1[Science Score])),-1)</f>
        <v>0.4000982754815296</v>
      </c>
      <c r="T453" s="63">
        <f>IFERROR(Per_Pupil_Spending_1[[#This Row],[Amount]]/(1-Per_Pupil_Spending_1[[#This Row],[Percent Below Achievement ELA]]),"")</f>
        <v>37604.301233118022</v>
      </c>
      <c r="U453" s="63">
        <f>IFERROR(Per_Pupil_Spending_1[[#This Row],[Amount]]/(1-Per_Pupil_Spending_1[[#This Row],[Percent Below Achievement Math]]),"")</f>
        <v>67983.147558386408</v>
      </c>
      <c r="V453" s="63">
        <f>IFERROR(Per_Pupil_Spending_1[[#This Row],[Amount]]/(1-Per_Pupil_Spending_1[[#This Row],[Percent Below Achievement Science]]),"")</f>
        <v>123808.8448525858</v>
      </c>
      <c r="W453" s="63" t="b">
        <f>Per_Pupil_Spending_1[[#This Row],[ELA Score Normalized]]=-1</f>
        <v>0</v>
      </c>
      <c r="X453" s="63" t="b">
        <f>Per_Pupil_Spending_1[[#This Row],[Math Score Normalized]]=-1</f>
        <v>0</v>
      </c>
      <c r="Y453" s="63" t="b">
        <f>Per_Pupil_Spending_1[[#This Row],[Science Score Normalized]]=-1</f>
        <v>0</v>
      </c>
    </row>
    <row r="454" spans="1:25" hidden="1">
      <c r="A454" t="s">
        <v>570</v>
      </c>
      <c r="B454">
        <v>628</v>
      </c>
      <c r="C454" t="s">
        <v>1139</v>
      </c>
      <c r="D454">
        <v>1973</v>
      </c>
      <c r="E454" t="s">
        <v>377</v>
      </c>
      <c r="F454" t="s">
        <v>1680</v>
      </c>
      <c r="G454" t="s">
        <v>1680</v>
      </c>
      <c r="H454" t="s">
        <v>596</v>
      </c>
      <c r="I454">
        <v>35211</v>
      </c>
      <c r="J454">
        <v>32848.67</v>
      </c>
      <c r="K454">
        <v>20134.14</v>
      </c>
      <c r="L454" t="str">
        <f>_xlfn.XLOOKUP(Per_Pupil_Spending_1[[#This Row],[School Name]],Maine_Schools[School Name],Maine_Schools[Comparison School Type], "Error")</f>
        <v>Non Charter</v>
      </c>
      <c r="M454" t="str">
        <f>_xlfn.XLOOKUP(Per_Pupil_Spending_1[[#This Row],[School Name]],Maine_Schools[School Name],Maine_Schools[Comparison Grade Span], "Error")</f>
        <v>PK-04</v>
      </c>
      <c r="N454">
        <f>_xlfn.XLOOKUP(Per_Pupil_Spending_1[[#This Row],[School Name]],ELA_New[School Name],ELA_New[Percentage of Students at Achievement Level],"")</f>
        <v>0.4</v>
      </c>
      <c r="O454">
        <f>_xlfn.XLOOKUP(Per_Pupil_Spending_1[[#This Row],[School Name]],Math_New[School Name],Math_New[Percentage of Students at Achievement Level],"")</f>
        <v>0.5333</v>
      </c>
      <c r="P454" t="str">
        <f>_xlfn.XLOOKUP(Per_Pupil_Spending_1[[#This Row],[School Name]],Science_New[School Name],Science_New[Percentage of Students at Achievement Level],"")</f>
        <v/>
      </c>
      <c r="Q454">
        <f>IFERROR((Per_Pupil_Spending_1[[#This Row],[ELA Score]]-MIN(Per_Pupil_Spending_1[ELA Score]))/(MAX(Per_Pupil_Spending_1[ELA Score])-MIN(Per_Pupil_Spending_1[ELA Score])),-1)</f>
        <v>0.41474526322338501</v>
      </c>
      <c r="R454">
        <f>IFERROR((Per_Pupil_Spending_1[[#This Row],[Math Score]]-MIN(Per_Pupil_Spending_1[Math Score]))/(MAX(Per_Pupil_Spending_1[Math Score])-MIN(Per_Pupil_Spending_1[Math Score])),-1)</f>
        <v>0.25973789883429638</v>
      </c>
      <c r="S454">
        <f>IFERROR((Per_Pupil_Spending_1[[#This Row],[Science Score]]-MIN(Per_Pupil_Spending_1[Science Score]))/(MAX(Per_Pupil_Spending_1[Science Score])-MIN(Per_Pupil_Spending_1[Science Score])),-1)</f>
        <v>-1</v>
      </c>
      <c r="T454" s="63">
        <f>IFERROR(Per_Pupil_Spending_1[[#This Row],[Amount]]/(1-Per_Pupil_Spending_1[[#This Row],[Percent Below Achievement ELA]]),"")</f>
        <v>58685</v>
      </c>
      <c r="U454" s="63">
        <f>IFERROR(Per_Pupil_Spending_1[[#This Row],[Amount]]/(1-Per_Pupil_Spending_1[[#This Row],[Percent Below Achievement Math]]),"")</f>
        <v>75446.753803299769</v>
      </c>
      <c r="V454" s="63" t="str">
        <f>IFERROR(Per_Pupil_Spending_1[[#This Row],[Amount]]/(1-Per_Pupil_Spending_1[[#This Row],[Percent Below Achievement Science]]),"")</f>
        <v/>
      </c>
      <c r="W454" s="63" t="b">
        <f>Per_Pupil_Spending_1[[#This Row],[ELA Score Normalized]]=-1</f>
        <v>0</v>
      </c>
      <c r="X454" s="63" t="b">
        <f>Per_Pupil_Spending_1[[#This Row],[Math Score Normalized]]=-1</f>
        <v>0</v>
      </c>
      <c r="Y454" s="63" t="b">
        <f>Per_Pupil_Spending_1[[#This Row],[Science Score Normalized]]=-1</f>
        <v>1</v>
      </c>
    </row>
    <row r="455" spans="1:25" hidden="1">
      <c r="A455" t="s">
        <v>570</v>
      </c>
      <c r="B455">
        <v>628</v>
      </c>
      <c r="C455" t="s">
        <v>1139</v>
      </c>
      <c r="D455">
        <v>1974</v>
      </c>
      <c r="E455" t="s">
        <v>131</v>
      </c>
      <c r="F455" t="s">
        <v>1680</v>
      </c>
      <c r="G455" t="s">
        <v>1680</v>
      </c>
      <c r="H455" t="s">
        <v>596</v>
      </c>
      <c r="I455">
        <v>31803.05</v>
      </c>
      <c r="J455">
        <v>32848.67</v>
      </c>
      <c r="K455">
        <v>20134.14</v>
      </c>
      <c r="L455" t="str">
        <f>_xlfn.XLOOKUP(Per_Pupil_Spending_1[[#This Row],[School Name]],Maine_Schools[School Name],Maine_Schools[Comparison School Type], "Error")</f>
        <v>Non Charter</v>
      </c>
      <c r="M455" t="str">
        <f>_xlfn.XLOOKUP(Per_Pupil_Spending_1[[#This Row],[School Name]],Maine_Schools[School Name],Maine_Schools[Comparison Grade Span], "Error")</f>
        <v>05-12</v>
      </c>
      <c r="N455">
        <f>_xlfn.XLOOKUP(Per_Pupil_Spending_1[[#This Row],[School Name]],ELA_New[School Name],ELA_New[Percentage of Students at Achievement Level],"")</f>
        <v>0.42649999999999999</v>
      </c>
      <c r="O455">
        <f>_xlfn.XLOOKUP(Per_Pupil_Spending_1[[#This Row],[School Name]],Math_New[School Name],Math_New[Percentage of Students at Achievement Level],"")</f>
        <v>0.3</v>
      </c>
      <c r="P455">
        <f>_xlfn.XLOOKUP(Per_Pupil_Spending_1[[#This Row],[School Name]],Science_New[School Name],Science_New[Percentage of Students at Achievement Level],"")</f>
        <v>0.73680000000000001</v>
      </c>
      <c r="Q455">
        <f>IFERROR((Per_Pupil_Spending_1[[#This Row],[ELA Score]]-MIN(Per_Pupil_Spending_1[ELA Score]))/(MAX(Per_Pupil_Spending_1[ELA Score])-MIN(Per_Pupil_Spending_1[ELA Score])),-1)</f>
        <v>0.39191300541626461</v>
      </c>
      <c r="R455">
        <f>IFERROR((Per_Pupil_Spending_1[[#This Row],[Math Score]]-MIN(Per_Pupil_Spending_1[Math Score]))/(MAX(Per_Pupil_Spending_1[Math Score])-MIN(Per_Pupil_Spending_1[Math Score])),-1)</f>
        <v>0.15641035313192508</v>
      </c>
      <c r="S455">
        <f>IFERROR((Per_Pupil_Spending_1[[#This Row],[Science Score]]-MIN(Per_Pupil_Spending_1[Science Score]))/(MAX(Per_Pupil_Spending_1[Science Score])-MIN(Per_Pupil_Spending_1[Science Score])),-1)</f>
        <v>0.39047919105738882</v>
      </c>
      <c r="T455" s="63">
        <f>IFERROR(Per_Pupil_Spending_1[[#This Row],[Amount]]/(1-Per_Pupil_Spending_1[[#This Row],[Percent Below Achievement ELA]]),"")</f>
        <v>55454.31560592851</v>
      </c>
      <c r="U455" s="63">
        <f>IFERROR(Per_Pupil_Spending_1[[#This Row],[Amount]]/(1-Per_Pupil_Spending_1[[#This Row],[Percent Below Achievement Math]]),"")</f>
        <v>45432.928571428572</v>
      </c>
      <c r="V455" s="63">
        <f>IFERROR(Per_Pupil_Spending_1[[#This Row],[Amount]]/(1-Per_Pupil_Spending_1[[#This Row],[Percent Below Achievement Science]]),"")</f>
        <v>120832.25683890577</v>
      </c>
      <c r="W455" s="63" t="b">
        <f>Per_Pupil_Spending_1[[#This Row],[ELA Score Normalized]]=-1</f>
        <v>0</v>
      </c>
      <c r="X455" s="63" t="b">
        <f>Per_Pupil_Spending_1[[#This Row],[Math Score Normalized]]=-1</f>
        <v>0</v>
      </c>
      <c r="Y455" s="63" t="b">
        <f>Per_Pupil_Spending_1[[#This Row],[Science Score Normalized]]=-1</f>
        <v>0</v>
      </c>
    </row>
    <row r="456" spans="1:25" hidden="1">
      <c r="A456" t="s">
        <v>570</v>
      </c>
      <c r="B456">
        <v>628</v>
      </c>
      <c r="C456" t="s">
        <v>1139</v>
      </c>
      <c r="D456">
        <v>1974</v>
      </c>
      <c r="E456" t="s">
        <v>131</v>
      </c>
      <c r="F456" t="s">
        <v>1680</v>
      </c>
      <c r="G456" t="s">
        <v>1680</v>
      </c>
      <c r="H456" t="s">
        <v>596</v>
      </c>
      <c r="I456">
        <v>31803.05</v>
      </c>
      <c r="J456">
        <v>32848.67</v>
      </c>
      <c r="K456">
        <v>20134.14</v>
      </c>
      <c r="L456" t="str">
        <f>_xlfn.XLOOKUP(Per_Pupil_Spending_1[[#This Row],[School Name]],Maine_Schools[School Name],Maine_Schools[Comparison School Type], "Error")</f>
        <v>Non Charter</v>
      </c>
      <c r="M456" t="str">
        <f>_xlfn.XLOOKUP(Per_Pupil_Spending_1[[#This Row],[School Name]],Maine_Schools[School Name],Maine_Schools[Comparison Grade Span], "Error")</f>
        <v>05-12</v>
      </c>
      <c r="N456">
        <f>_xlfn.XLOOKUP(Per_Pupil_Spending_1[[#This Row],[School Name]],ELA_New[School Name],ELA_New[Percentage of Students at Achievement Level],"")</f>
        <v>0.42649999999999999</v>
      </c>
      <c r="O456">
        <f>_xlfn.XLOOKUP(Per_Pupil_Spending_1[[#This Row],[School Name]],Math_New[School Name],Math_New[Percentage of Students at Achievement Level],"")</f>
        <v>0.3</v>
      </c>
      <c r="P456">
        <f>_xlfn.XLOOKUP(Per_Pupil_Spending_1[[#This Row],[School Name]],Science_New[School Name],Science_New[Percentage of Students at Achievement Level],"")</f>
        <v>0.73680000000000001</v>
      </c>
      <c r="Q456">
        <f>IFERROR((Per_Pupil_Spending_1[[#This Row],[ELA Score]]-MIN(Per_Pupil_Spending_1[ELA Score]))/(MAX(Per_Pupil_Spending_1[ELA Score])-MIN(Per_Pupil_Spending_1[ELA Score])),-1)</f>
        <v>0.39191300541626461</v>
      </c>
      <c r="R456">
        <f>IFERROR((Per_Pupil_Spending_1[[#This Row],[Math Score]]-MIN(Per_Pupil_Spending_1[Math Score]))/(MAX(Per_Pupil_Spending_1[Math Score])-MIN(Per_Pupil_Spending_1[Math Score])),-1)</f>
        <v>0.15641035313192508</v>
      </c>
      <c r="S456">
        <f>IFERROR((Per_Pupil_Spending_1[[#This Row],[Science Score]]-MIN(Per_Pupil_Spending_1[Science Score]))/(MAX(Per_Pupil_Spending_1[Science Score])-MIN(Per_Pupil_Spending_1[Science Score])),-1)</f>
        <v>0.39047919105738882</v>
      </c>
      <c r="T456" s="63">
        <f>IFERROR(Per_Pupil_Spending_1[[#This Row],[Amount]]/(1-Per_Pupil_Spending_1[[#This Row],[Percent Below Achievement ELA]]),"")</f>
        <v>55454.31560592851</v>
      </c>
      <c r="U456" s="63">
        <f>IFERROR(Per_Pupil_Spending_1[[#This Row],[Amount]]/(1-Per_Pupil_Spending_1[[#This Row],[Percent Below Achievement Math]]),"")</f>
        <v>45432.928571428572</v>
      </c>
      <c r="V456" s="63">
        <f>IFERROR(Per_Pupil_Spending_1[[#This Row],[Amount]]/(1-Per_Pupil_Spending_1[[#This Row],[Percent Below Achievement Science]]),"")</f>
        <v>120832.25683890577</v>
      </c>
      <c r="W456" s="63" t="b">
        <f>Per_Pupil_Spending_1[[#This Row],[ELA Score Normalized]]=-1</f>
        <v>0</v>
      </c>
      <c r="X456" s="63" t="b">
        <f>Per_Pupil_Spending_1[[#This Row],[Math Score Normalized]]=-1</f>
        <v>0</v>
      </c>
      <c r="Y456" s="63" t="b">
        <f>Per_Pupil_Spending_1[[#This Row],[Science Score Normalized]]=-1</f>
        <v>0</v>
      </c>
    </row>
    <row r="457" spans="1:25" hidden="1">
      <c r="A457" t="s">
        <v>570</v>
      </c>
      <c r="B457">
        <v>633</v>
      </c>
      <c r="C457" t="s">
        <v>1141</v>
      </c>
      <c r="D457">
        <v>634</v>
      </c>
      <c r="E457" t="s">
        <v>215</v>
      </c>
      <c r="F457" t="s">
        <v>1680</v>
      </c>
      <c r="G457" t="s">
        <v>1680</v>
      </c>
      <c r="H457" t="s">
        <v>596</v>
      </c>
      <c r="I457">
        <v>29599.22</v>
      </c>
      <c r="J457">
        <v>29599.22</v>
      </c>
      <c r="K457">
        <v>20134.14</v>
      </c>
      <c r="L457" t="str">
        <f>_xlfn.XLOOKUP(Per_Pupil_Spending_1[[#This Row],[School Name]],Maine_Schools[School Name],Maine_Schools[Comparison School Type], "Error")</f>
        <v>Non Charter</v>
      </c>
      <c r="M457" t="str">
        <f>_xlfn.XLOOKUP(Per_Pupil_Spending_1[[#This Row],[School Name]],Maine_Schools[School Name],Maine_Schools[Comparison Grade Span], "Error")</f>
        <v>PK-12</v>
      </c>
      <c r="N457">
        <f>_xlfn.XLOOKUP(Per_Pupil_Spending_1[[#This Row],[School Name]],ELA_New[School Name],ELA_New[Percentage of Students at Achievement Level],"")</f>
        <v>0.30259999999999998</v>
      </c>
      <c r="O457">
        <f>_xlfn.XLOOKUP(Per_Pupil_Spending_1[[#This Row],[School Name]],Math_New[School Name],Math_New[Percentage of Students at Achievement Level],"")</f>
        <v>0.59740000000000004</v>
      </c>
      <c r="P457">
        <f>_xlfn.XLOOKUP(Per_Pupil_Spending_1[[#This Row],[School Name]],Science_New[School Name],Science_New[Percentage of Students at Achievement Level],"")</f>
        <v>0.6</v>
      </c>
      <c r="Q457">
        <f>IFERROR((Per_Pupil_Spending_1[[#This Row],[ELA Score]]-MIN(Per_Pupil_Spending_1[ELA Score]))/(MAX(Per_Pupil_Spending_1[ELA Score])-MIN(Per_Pupil_Spending_1[ELA Score])),-1)</f>
        <v>0.29995261285382568</v>
      </c>
      <c r="R457">
        <f>IFERROR((Per_Pupil_Spending_1[[#This Row],[Math Score]]-MIN(Per_Pupil_Spending_1[Math Score]))/(MAX(Per_Pupil_Spending_1[Math Score])-MIN(Per_Pupil_Spending_1[Math Score])),-1)</f>
        <v>0.25310531242164891</v>
      </c>
      <c r="S457">
        <f>IFERROR((Per_Pupil_Spending_1[[#This Row],[Science Score]]-MIN(Per_Pupil_Spending_1[Science Score]))/(MAX(Per_Pupil_Spending_1[Science Score])-MIN(Per_Pupil_Spending_1[Science Score])),-1)</f>
        <v>0.2391306713930435</v>
      </c>
      <c r="T457" s="63">
        <f>IFERROR(Per_Pupil_Spending_1[[#This Row],[Amount]]/(1-Per_Pupil_Spending_1[[#This Row],[Percent Below Achievement ELA]]),"")</f>
        <v>42442.242615428739</v>
      </c>
      <c r="U457" s="63">
        <f>IFERROR(Per_Pupil_Spending_1[[#This Row],[Amount]]/(1-Per_Pupil_Spending_1[[#This Row],[Percent Below Achievement Math]]),"")</f>
        <v>73520.168902136124</v>
      </c>
      <c r="V457" s="63">
        <f>IFERROR(Per_Pupil_Spending_1[[#This Row],[Amount]]/(1-Per_Pupil_Spending_1[[#This Row],[Percent Below Achievement Science]]),"")</f>
        <v>73998.05</v>
      </c>
      <c r="W457" s="63" t="b">
        <f>Per_Pupil_Spending_1[[#This Row],[ELA Score Normalized]]=-1</f>
        <v>0</v>
      </c>
      <c r="X457" s="63" t="b">
        <f>Per_Pupil_Spending_1[[#This Row],[Math Score Normalized]]=-1</f>
        <v>0</v>
      </c>
      <c r="Y457" s="63" t="b">
        <f>Per_Pupil_Spending_1[[#This Row],[Science Score Normalized]]=-1</f>
        <v>0</v>
      </c>
    </row>
    <row r="458" spans="1:25" hidden="1">
      <c r="A458" t="s">
        <v>570</v>
      </c>
      <c r="B458">
        <v>633</v>
      </c>
      <c r="C458" t="s">
        <v>1141</v>
      </c>
      <c r="D458">
        <v>634</v>
      </c>
      <c r="E458" t="s">
        <v>215</v>
      </c>
      <c r="F458" t="s">
        <v>1680</v>
      </c>
      <c r="G458" t="s">
        <v>1680</v>
      </c>
      <c r="H458" t="s">
        <v>596</v>
      </c>
      <c r="I458">
        <v>29599.22</v>
      </c>
      <c r="J458">
        <v>29599.22</v>
      </c>
      <c r="K458">
        <v>20134.14</v>
      </c>
      <c r="L458" t="str">
        <f>_xlfn.XLOOKUP(Per_Pupil_Spending_1[[#This Row],[School Name]],Maine_Schools[School Name],Maine_Schools[Comparison School Type], "Error")</f>
        <v>Non Charter</v>
      </c>
      <c r="M458" t="str">
        <f>_xlfn.XLOOKUP(Per_Pupil_Spending_1[[#This Row],[School Name]],Maine_Schools[School Name],Maine_Schools[Comparison Grade Span], "Error")</f>
        <v>PK-12</v>
      </c>
      <c r="N458">
        <f>_xlfn.XLOOKUP(Per_Pupil_Spending_1[[#This Row],[School Name]],ELA_New[School Name],ELA_New[Percentage of Students at Achievement Level],"")</f>
        <v>0.30259999999999998</v>
      </c>
      <c r="O458">
        <f>_xlfn.XLOOKUP(Per_Pupil_Spending_1[[#This Row],[School Name]],Math_New[School Name],Math_New[Percentage of Students at Achievement Level],"")</f>
        <v>0.59740000000000004</v>
      </c>
      <c r="P458">
        <f>_xlfn.XLOOKUP(Per_Pupil_Spending_1[[#This Row],[School Name]],Science_New[School Name],Science_New[Percentage of Students at Achievement Level],"")</f>
        <v>0.6</v>
      </c>
      <c r="Q458">
        <f>IFERROR((Per_Pupil_Spending_1[[#This Row],[ELA Score]]-MIN(Per_Pupil_Spending_1[ELA Score]))/(MAX(Per_Pupil_Spending_1[ELA Score])-MIN(Per_Pupil_Spending_1[ELA Score])),-1)</f>
        <v>0.29995261285382568</v>
      </c>
      <c r="R458">
        <f>IFERROR((Per_Pupil_Spending_1[[#This Row],[Math Score]]-MIN(Per_Pupil_Spending_1[Math Score]))/(MAX(Per_Pupil_Spending_1[Math Score])-MIN(Per_Pupil_Spending_1[Math Score])),-1)</f>
        <v>0.25310531242164891</v>
      </c>
      <c r="S458">
        <f>IFERROR((Per_Pupil_Spending_1[[#This Row],[Science Score]]-MIN(Per_Pupil_Spending_1[Science Score]))/(MAX(Per_Pupil_Spending_1[Science Score])-MIN(Per_Pupil_Spending_1[Science Score])),-1)</f>
        <v>0.2391306713930435</v>
      </c>
      <c r="T458" s="63">
        <f>IFERROR(Per_Pupil_Spending_1[[#This Row],[Amount]]/(1-Per_Pupil_Spending_1[[#This Row],[Percent Below Achievement ELA]]),"")</f>
        <v>42442.242615428739</v>
      </c>
      <c r="U458" s="63">
        <f>IFERROR(Per_Pupil_Spending_1[[#This Row],[Amount]]/(1-Per_Pupil_Spending_1[[#This Row],[Percent Below Achievement Math]]),"")</f>
        <v>73520.168902136124</v>
      </c>
      <c r="V458" s="63">
        <f>IFERROR(Per_Pupil_Spending_1[[#This Row],[Amount]]/(1-Per_Pupil_Spending_1[[#This Row],[Percent Below Achievement Science]]),"")</f>
        <v>73998.05</v>
      </c>
      <c r="W458" s="63" t="b">
        <f>Per_Pupil_Spending_1[[#This Row],[ELA Score Normalized]]=-1</f>
        <v>0</v>
      </c>
      <c r="X458" s="63" t="b">
        <f>Per_Pupil_Spending_1[[#This Row],[Math Score Normalized]]=-1</f>
        <v>0</v>
      </c>
      <c r="Y458" s="63" t="b">
        <f>Per_Pupil_Spending_1[[#This Row],[Science Score Normalized]]=-1</f>
        <v>0</v>
      </c>
    </row>
    <row r="459" spans="1:25" hidden="1">
      <c r="A459" t="s">
        <v>570</v>
      </c>
      <c r="B459">
        <v>662</v>
      </c>
      <c r="C459" t="s">
        <v>1143</v>
      </c>
      <c r="D459">
        <v>663</v>
      </c>
      <c r="E459" t="s">
        <v>141</v>
      </c>
      <c r="F459" t="s">
        <v>1680</v>
      </c>
      <c r="G459" t="s">
        <v>1680</v>
      </c>
      <c r="H459" t="s">
        <v>596</v>
      </c>
      <c r="I459">
        <v>35566.21</v>
      </c>
      <c r="J459">
        <v>35566.21</v>
      </c>
      <c r="K459">
        <v>20134.14</v>
      </c>
      <c r="L459" t="str">
        <f>_xlfn.XLOOKUP(Per_Pupil_Spending_1[[#This Row],[School Name]],Maine_Schools[School Name],Maine_Schools[Comparison School Type], "Error")</f>
        <v>Non Charter</v>
      </c>
      <c r="M459" t="str">
        <f>_xlfn.XLOOKUP(Per_Pupil_Spending_1[[#This Row],[School Name]],Maine_Schools[School Name],Maine_Schools[Comparison Grade Span], "Error")</f>
        <v>03-08</v>
      </c>
      <c r="N459">
        <f>_xlfn.XLOOKUP(Per_Pupil_Spending_1[[#This Row],[School Name]],ELA_New[School Name],ELA_New[Percentage of Students at Achievement Level],"")</f>
        <v>0.53449999999999998</v>
      </c>
      <c r="O459">
        <f>_xlfn.XLOOKUP(Per_Pupil_Spending_1[[#This Row],[School Name]],Math_New[School Name],Math_New[Percentage of Students at Achievement Level],"")</f>
        <v>0.39660000000000001</v>
      </c>
      <c r="P459" t="str">
        <f>_xlfn.XLOOKUP(Per_Pupil_Spending_1[[#This Row],[School Name]],Science_New[School Name],Science_New[Percentage of Students at Achievement Level],"")</f>
        <v/>
      </c>
      <c r="Q459">
        <f>IFERROR((Per_Pupil_Spending_1[[#This Row],[ELA Score]]-MIN(Per_Pupil_Spending_1[ELA Score]))/(MAX(Per_Pupil_Spending_1[ELA Score])-MIN(Per_Pupil_Spending_1[ELA Score])),-1)</f>
        <v>0.53997322918079849</v>
      </c>
      <c r="R459">
        <f>IFERROR((Per_Pupil_Spending_1[[#This Row],[Math Score]]-MIN(Per_Pupil_Spending_1[Math Score]))/(MAX(Per_Pupil_Spending_1[Math Score])-MIN(Per_Pupil_Spending_1[Math Score])),-1)</f>
        <v>0.20292102489448463</v>
      </c>
      <c r="S459">
        <f>IFERROR((Per_Pupil_Spending_1[[#This Row],[Science Score]]-MIN(Per_Pupil_Spending_1[Science Score]))/(MAX(Per_Pupil_Spending_1[Science Score])-MIN(Per_Pupil_Spending_1[Science Score])),-1)</f>
        <v>-1</v>
      </c>
      <c r="T459" s="63">
        <f>IFERROR(Per_Pupil_Spending_1[[#This Row],[Amount]]/(1-Per_Pupil_Spending_1[[#This Row],[Percent Below Achievement ELA]]),"")</f>
        <v>76404.317937701388</v>
      </c>
      <c r="U459" s="63">
        <f>IFERROR(Per_Pupil_Spending_1[[#This Row],[Amount]]/(1-Per_Pupil_Spending_1[[#This Row],[Percent Below Achievement Math]]),"")</f>
        <v>58943.006297646672</v>
      </c>
      <c r="V459" s="63" t="str">
        <f>IFERROR(Per_Pupil_Spending_1[[#This Row],[Amount]]/(1-Per_Pupil_Spending_1[[#This Row],[Percent Below Achievement Science]]),"")</f>
        <v/>
      </c>
      <c r="W459" s="63" t="b">
        <f>Per_Pupil_Spending_1[[#This Row],[ELA Score Normalized]]=-1</f>
        <v>0</v>
      </c>
      <c r="X459" s="63" t="b">
        <f>Per_Pupil_Spending_1[[#This Row],[Math Score Normalized]]=-1</f>
        <v>0</v>
      </c>
      <c r="Y459" s="63" t="b">
        <f>Per_Pupil_Spending_1[[#This Row],[Science Score Normalized]]=-1</f>
        <v>1</v>
      </c>
    </row>
    <row r="460" spans="1:25" hidden="1">
      <c r="A460" t="s">
        <v>570</v>
      </c>
      <c r="B460">
        <v>664</v>
      </c>
      <c r="C460" t="s">
        <v>1145</v>
      </c>
      <c r="D460">
        <v>666</v>
      </c>
      <c r="E460" t="s">
        <v>301</v>
      </c>
      <c r="F460" t="s">
        <v>1680</v>
      </c>
      <c r="G460" t="s">
        <v>1680</v>
      </c>
      <c r="H460" t="s">
        <v>596</v>
      </c>
      <c r="I460">
        <v>21054.31</v>
      </c>
      <c r="J460">
        <v>19997.53</v>
      </c>
      <c r="K460">
        <v>20134.14</v>
      </c>
      <c r="L460" t="str">
        <f>_xlfn.XLOOKUP(Per_Pupil_Spending_1[[#This Row],[School Name]],Maine_Schools[School Name],Maine_Schools[Comparison School Type], "Error")</f>
        <v>Non Charter</v>
      </c>
      <c r="M460" t="str">
        <f>_xlfn.XLOOKUP(Per_Pupil_Spending_1[[#This Row],[School Name]],Maine_Schools[School Name],Maine_Schools[Comparison Grade Span], "Error")</f>
        <v>PK-05</v>
      </c>
      <c r="N460">
        <f>_xlfn.XLOOKUP(Per_Pupil_Spending_1[[#This Row],[School Name]],ELA_New[School Name],ELA_New[Percentage of Students at Achievement Level],"")</f>
        <v>0.2828</v>
      </c>
      <c r="O460">
        <f>_xlfn.XLOOKUP(Per_Pupil_Spending_1[[#This Row],[School Name]],Math_New[School Name],Math_New[Percentage of Students at Achievement Level],"")</f>
        <v>0.68689999999999996</v>
      </c>
      <c r="P460" t="str">
        <f>_xlfn.XLOOKUP(Per_Pupil_Spending_1[[#This Row],[School Name]],Science_New[School Name],Science_New[Percentage of Students at Achievement Level],"")</f>
        <v/>
      </c>
      <c r="Q460">
        <f>IFERROR((Per_Pupil_Spending_1[[#This Row],[ELA Score]]-MIN(Per_Pupil_Spending_1[ELA Score]))/(MAX(Per_Pupil_Spending_1[ELA Score])-MIN(Per_Pupil_Spending_1[ELA Score])),-1)</f>
        <v>0.20746988107065298</v>
      </c>
      <c r="R460">
        <f>IFERROR((Per_Pupil_Spending_1[[#This Row],[Math Score]]-MIN(Per_Pupil_Spending_1[Math Score]))/(MAX(Per_Pupil_Spending_1[Math Score])-MIN(Per_Pupil_Spending_1[Math Score])),-1)</f>
        <v>0.2315009140165569</v>
      </c>
      <c r="S460">
        <f>IFERROR((Per_Pupil_Spending_1[[#This Row],[Science Score]]-MIN(Per_Pupil_Spending_1[Science Score]))/(MAX(Per_Pupil_Spending_1[Science Score])-MIN(Per_Pupil_Spending_1[Science Score])),-1)</f>
        <v>-1</v>
      </c>
      <c r="T460" s="63">
        <f>IFERROR(Per_Pupil_Spending_1[[#This Row],[Amount]]/(1-Per_Pupil_Spending_1[[#This Row],[Percent Below Achievement ELA]]),"")</f>
        <v>29356.260457334076</v>
      </c>
      <c r="U460" s="63">
        <f>IFERROR(Per_Pupil_Spending_1[[#This Row],[Amount]]/(1-Per_Pupil_Spending_1[[#This Row],[Percent Below Achievement Math]]),"")</f>
        <v>67244.68221015649</v>
      </c>
      <c r="V460" s="63" t="str">
        <f>IFERROR(Per_Pupil_Spending_1[[#This Row],[Amount]]/(1-Per_Pupil_Spending_1[[#This Row],[Percent Below Achievement Science]]),"")</f>
        <v/>
      </c>
      <c r="W460" s="63" t="b">
        <f>Per_Pupil_Spending_1[[#This Row],[ELA Score Normalized]]=-1</f>
        <v>0</v>
      </c>
      <c r="X460" s="63" t="b">
        <f>Per_Pupil_Spending_1[[#This Row],[Math Score Normalized]]=-1</f>
        <v>0</v>
      </c>
      <c r="Y460" s="63" t="b">
        <f>Per_Pupil_Spending_1[[#This Row],[Science Score Normalized]]=-1</f>
        <v>1</v>
      </c>
    </row>
    <row r="461" spans="1:25" hidden="1">
      <c r="A461" t="s">
        <v>570</v>
      </c>
      <c r="B461">
        <v>664</v>
      </c>
      <c r="C461" t="s">
        <v>1145</v>
      </c>
      <c r="D461">
        <v>665</v>
      </c>
      <c r="E461" t="s">
        <v>45</v>
      </c>
      <c r="F461" t="s">
        <v>1680</v>
      </c>
      <c r="G461" t="s">
        <v>1680</v>
      </c>
      <c r="H461" t="s">
        <v>596</v>
      </c>
      <c r="I461">
        <v>19189.18</v>
      </c>
      <c r="J461">
        <v>19997.53</v>
      </c>
      <c r="K461">
        <v>20134.14</v>
      </c>
      <c r="L461" t="str">
        <f>_xlfn.XLOOKUP(Per_Pupil_Spending_1[[#This Row],[School Name]],Maine_Schools[School Name],Maine_Schools[Comparison School Type], "Error")</f>
        <v>Non Charter</v>
      </c>
      <c r="M461" t="str">
        <f>_xlfn.XLOOKUP(Per_Pupil_Spending_1[[#This Row],[School Name]],Maine_Schools[School Name],Maine_Schools[Comparison Grade Span], "Error")</f>
        <v>06-12</v>
      </c>
      <c r="N461">
        <f>_xlfn.XLOOKUP(Per_Pupil_Spending_1[[#This Row],[School Name]],ELA_New[School Name],ELA_New[Percentage of Students at Achievement Level],"")</f>
        <v>0.33579999999999999</v>
      </c>
      <c r="O461">
        <f>_xlfn.XLOOKUP(Per_Pupil_Spending_1[[#This Row],[School Name]],Math_New[School Name],Math_New[Percentage of Students at Achievement Level],"")</f>
        <v>0.4526</v>
      </c>
      <c r="P461">
        <f>_xlfn.XLOOKUP(Per_Pupil_Spending_1[[#This Row],[School Name]],Science_New[School Name],Science_New[Percentage of Students at Achievement Level],"")</f>
        <v>0.4194</v>
      </c>
      <c r="Q461">
        <f>IFERROR((Per_Pupil_Spending_1[[#This Row],[ELA Score]]-MIN(Per_Pupil_Spending_1[ELA Score]))/(MAX(Per_Pupil_Spending_1[ELA Score])-MIN(Per_Pupil_Spending_1[ELA Score])),-1)</f>
        <v>0.20417937551031981</v>
      </c>
      <c r="R461">
        <f>IFERROR((Per_Pupil_Spending_1[[#This Row],[Math Score]]-MIN(Per_Pupil_Spending_1[Math Score]))/(MAX(Per_Pupil_Spending_1[Math Score])-MIN(Per_Pupil_Spending_1[Math Score])),-1)</f>
        <v>0.12068308075150692</v>
      </c>
      <c r="S461">
        <f>IFERROR((Per_Pupil_Spending_1[[#This Row],[Science Score]]-MIN(Per_Pupil_Spending_1[Science Score]))/(MAX(Per_Pupil_Spending_1[Science Score])-MIN(Per_Pupil_Spending_1[Science Score])),-1)</f>
        <v>0.1068056907365364</v>
      </c>
      <c r="T461" s="63">
        <f>IFERROR(Per_Pupil_Spending_1[[#This Row],[Amount]]/(1-Per_Pupil_Spending_1[[#This Row],[Percent Below Achievement ELA]]),"")</f>
        <v>28890.665462210178</v>
      </c>
      <c r="U461" s="63">
        <f>IFERROR(Per_Pupil_Spending_1[[#This Row],[Amount]]/(1-Per_Pupil_Spending_1[[#This Row],[Percent Below Achievement Math]]),"")</f>
        <v>35055.133357690902</v>
      </c>
      <c r="V461" s="63">
        <f>IFERROR(Per_Pupil_Spending_1[[#This Row],[Amount]]/(1-Per_Pupil_Spending_1[[#This Row],[Percent Below Achievement Science]]),"")</f>
        <v>33050.602824664144</v>
      </c>
      <c r="W461" s="63" t="b">
        <f>Per_Pupil_Spending_1[[#This Row],[ELA Score Normalized]]=-1</f>
        <v>0</v>
      </c>
      <c r="X461" s="63" t="b">
        <f>Per_Pupil_Spending_1[[#This Row],[Math Score Normalized]]=-1</f>
        <v>0</v>
      </c>
      <c r="Y461" s="63" t="b">
        <f>Per_Pupil_Spending_1[[#This Row],[Science Score Normalized]]=-1</f>
        <v>0</v>
      </c>
    </row>
    <row r="462" spans="1:25" hidden="1">
      <c r="A462" t="s">
        <v>570</v>
      </c>
      <c r="B462">
        <v>664</v>
      </c>
      <c r="C462" t="s">
        <v>1145</v>
      </c>
      <c r="D462">
        <v>665</v>
      </c>
      <c r="E462" t="s">
        <v>45</v>
      </c>
      <c r="F462" t="s">
        <v>1680</v>
      </c>
      <c r="G462" t="s">
        <v>1680</v>
      </c>
      <c r="H462" t="s">
        <v>596</v>
      </c>
      <c r="I462">
        <v>19189.18</v>
      </c>
      <c r="J462">
        <v>19997.53</v>
      </c>
      <c r="K462">
        <v>20134.14</v>
      </c>
      <c r="L462" t="str">
        <f>_xlfn.XLOOKUP(Per_Pupil_Spending_1[[#This Row],[School Name]],Maine_Schools[School Name],Maine_Schools[Comparison School Type], "Error")</f>
        <v>Non Charter</v>
      </c>
      <c r="M462" t="str">
        <f>_xlfn.XLOOKUP(Per_Pupil_Spending_1[[#This Row],[School Name]],Maine_Schools[School Name],Maine_Schools[Comparison Grade Span], "Error")</f>
        <v>06-12</v>
      </c>
      <c r="N462">
        <f>_xlfn.XLOOKUP(Per_Pupil_Spending_1[[#This Row],[School Name]],ELA_New[School Name],ELA_New[Percentage of Students at Achievement Level],"")</f>
        <v>0.33579999999999999</v>
      </c>
      <c r="O462">
        <f>_xlfn.XLOOKUP(Per_Pupil_Spending_1[[#This Row],[School Name]],Math_New[School Name],Math_New[Percentage of Students at Achievement Level],"")</f>
        <v>0.4526</v>
      </c>
      <c r="P462">
        <f>_xlfn.XLOOKUP(Per_Pupil_Spending_1[[#This Row],[School Name]],Science_New[School Name],Science_New[Percentage of Students at Achievement Level],"")</f>
        <v>0.4194</v>
      </c>
      <c r="Q462">
        <f>IFERROR((Per_Pupil_Spending_1[[#This Row],[ELA Score]]-MIN(Per_Pupil_Spending_1[ELA Score]))/(MAX(Per_Pupil_Spending_1[ELA Score])-MIN(Per_Pupil_Spending_1[ELA Score])),-1)</f>
        <v>0.20417937551031981</v>
      </c>
      <c r="R462">
        <f>IFERROR((Per_Pupil_Spending_1[[#This Row],[Math Score]]-MIN(Per_Pupil_Spending_1[Math Score]))/(MAX(Per_Pupil_Spending_1[Math Score])-MIN(Per_Pupil_Spending_1[Math Score])),-1)</f>
        <v>0.12068308075150692</v>
      </c>
      <c r="S462">
        <f>IFERROR((Per_Pupil_Spending_1[[#This Row],[Science Score]]-MIN(Per_Pupil_Spending_1[Science Score]))/(MAX(Per_Pupil_Spending_1[Science Score])-MIN(Per_Pupil_Spending_1[Science Score])),-1)</f>
        <v>0.1068056907365364</v>
      </c>
      <c r="T462" s="63">
        <f>IFERROR(Per_Pupil_Spending_1[[#This Row],[Amount]]/(1-Per_Pupil_Spending_1[[#This Row],[Percent Below Achievement ELA]]),"")</f>
        <v>28890.665462210178</v>
      </c>
      <c r="U462" s="63">
        <f>IFERROR(Per_Pupil_Spending_1[[#This Row],[Amount]]/(1-Per_Pupil_Spending_1[[#This Row],[Percent Below Achievement Math]]),"")</f>
        <v>35055.133357690902</v>
      </c>
      <c r="V462" s="63">
        <f>IFERROR(Per_Pupil_Spending_1[[#This Row],[Amount]]/(1-Per_Pupil_Spending_1[[#This Row],[Percent Below Achievement Science]]),"")</f>
        <v>33050.602824664144</v>
      </c>
      <c r="W462" s="63" t="b">
        <f>Per_Pupil_Spending_1[[#This Row],[ELA Score Normalized]]=-1</f>
        <v>0</v>
      </c>
      <c r="X462" s="63" t="b">
        <f>Per_Pupil_Spending_1[[#This Row],[Math Score Normalized]]=-1</f>
        <v>0</v>
      </c>
      <c r="Y462" s="63" t="b">
        <f>Per_Pupil_Spending_1[[#This Row],[Science Score Normalized]]=-1</f>
        <v>0</v>
      </c>
    </row>
    <row r="463" spans="1:25" hidden="1">
      <c r="A463" t="s">
        <v>570</v>
      </c>
      <c r="B463">
        <v>681</v>
      </c>
      <c r="C463" t="s">
        <v>1147</v>
      </c>
      <c r="D463">
        <v>683</v>
      </c>
      <c r="E463" t="s">
        <v>186</v>
      </c>
      <c r="F463" t="s">
        <v>1680</v>
      </c>
      <c r="G463" t="s">
        <v>1680</v>
      </c>
      <c r="H463" t="s">
        <v>596</v>
      </c>
      <c r="I463">
        <v>17693.93</v>
      </c>
      <c r="J463">
        <v>19178.900000000001</v>
      </c>
      <c r="K463">
        <v>20134.14</v>
      </c>
      <c r="L463" t="str">
        <f>_xlfn.XLOOKUP(Per_Pupil_Spending_1[[#This Row],[School Name]],Maine_Schools[School Name],Maine_Schools[Comparison School Type], "Error")</f>
        <v>Non Charter</v>
      </c>
      <c r="M463" t="str">
        <f>_xlfn.XLOOKUP(Per_Pupil_Spending_1[[#This Row],[School Name]],Maine_Schools[School Name],Maine_Schools[Comparison Grade Span], "Error")</f>
        <v>05-08</v>
      </c>
      <c r="N463">
        <f>_xlfn.XLOOKUP(Per_Pupil_Spending_1[[#This Row],[School Name]],ELA_New[School Name],ELA_New[Percentage of Students at Achievement Level],"")</f>
        <v>0.40479999999999999</v>
      </c>
      <c r="O463">
        <f>_xlfn.XLOOKUP(Per_Pupil_Spending_1[[#This Row],[School Name]],Math_New[School Name],Math_New[Percentage of Students at Achievement Level],"")</f>
        <v>0.4</v>
      </c>
      <c r="P463">
        <f>_xlfn.XLOOKUP(Per_Pupil_Spending_1[[#This Row],[School Name]],Science_New[School Name],Science_New[Percentage of Students at Achievement Level],"")</f>
        <v>0.6804</v>
      </c>
      <c r="Q463">
        <f>IFERROR((Per_Pupil_Spending_1[[#This Row],[ELA Score]]-MIN(Per_Pupil_Spending_1[ELA Score]))/(MAX(Per_Pupil_Spending_1[ELA Score])-MIN(Per_Pupil_Spending_1[ELA Score])),-1)</f>
        <v>0.21009499572468388</v>
      </c>
      <c r="R463">
        <f>IFERROR((Per_Pupil_Spending_1[[#This Row],[Math Score]]-MIN(Per_Pupil_Spending_1[Math Score]))/(MAX(Per_Pupil_Spending_1[Math Score])-MIN(Per_Pupil_Spending_1[Math Score])),-1)</f>
        <v>0.10152378926518547</v>
      </c>
      <c r="S463">
        <f>IFERROR((Per_Pupil_Spending_1[[#This Row],[Science Score]]-MIN(Per_Pupil_Spending_1[Science Score]))/(MAX(Per_Pupil_Spending_1[Science Score])-MIN(Per_Pupil_Spending_1[Science Score])),-1)</f>
        <v>0.17890914573281289</v>
      </c>
      <c r="T463" s="63">
        <f>IFERROR(Per_Pupil_Spending_1[[#This Row],[Amount]]/(1-Per_Pupil_Spending_1[[#This Row],[Percent Below Achievement ELA]]),"")</f>
        <v>29727.704973118281</v>
      </c>
      <c r="U463" s="63">
        <f>IFERROR(Per_Pupil_Spending_1[[#This Row],[Amount]]/(1-Per_Pupil_Spending_1[[#This Row],[Percent Below Achievement Math]]),"")</f>
        <v>29489.883333333335</v>
      </c>
      <c r="V463" s="63">
        <f>IFERROR(Per_Pupil_Spending_1[[#This Row],[Amount]]/(1-Per_Pupil_Spending_1[[#This Row],[Percent Below Achievement Science]]),"")</f>
        <v>55362.734668335419</v>
      </c>
      <c r="W463" s="63" t="b">
        <f>Per_Pupil_Spending_1[[#This Row],[ELA Score Normalized]]=-1</f>
        <v>0</v>
      </c>
      <c r="X463" s="63" t="b">
        <f>Per_Pupil_Spending_1[[#This Row],[Math Score Normalized]]=-1</f>
        <v>0</v>
      </c>
      <c r="Y463" s="63" t="b">
        <f>Per_Pupil_Spending_1[[#This Row],[Science Score Normalized]]=-1</f>
        <v>0</v>
      </c>
    </row>
    <row r="464" spans="1:25" hidden="1">
      <c r="A464" t="s">
        <v>570</v>
      </c>
      <c r="B464">
        <v>681</v>
      </c>
      <c r="C464" t="s">
        <v>1147</v>
      </c>
      <c r="D464">
        <v>682</v>
      </c>
      <c r="E464" t="s">
        <v>253</v>
      </c>
      <c r="F464" t="s">
        <v>1680</v>
      </c>
      <c r="G464" t="s">
        <v>1680</v>
      </c>
      <c r="H464" t="s">
        <v>596</v>
      </c>
      <c r="I464">
        <v>21047.14</v>
      </c>
      <c r="J464">
        <v>19178.900000000001</v>
      </c>
      <c r="K464">
        <v>20134.14</v>
      </c>
      <c r="L464" t="str">
        <f>_xlfn.XLOOKUP(Per_Pupil_Spending_1[[#This Row],[School Name]],Maine_Schools[School Name],Maine_Schools[Comparison School Type], "Error")</f>
        <v>Non Charter</v>
      </c>
      <c r="M464" t="str">
        <f>_xlfn.XLOOKUP(Per_Pupil_Spending_1[[#This Row],[School Name]],Maine_Schools[School Name],Maine_Schools[Comparison Grade Span], "Error")</f>
        <v>PK-04</v>
      </c>
      <c r="N464">
        <f>_xlfn.XLOOKUP(Per_Pupil_Spending_1[[#This Row],[School Name]],ELA_New[School Name],ELA_New[Percentage of Students at Achievement Level],"")</f>
        <v>0.375</v>
      </c>
      <c r="O464">
        <f>_xlfn.XLOOKUP(Per_Pupil_Spending_1[[#This Row],[School Name]],Math_New[School Name],Math_New[Percentage of Students at Achievement Level],"")</f>
        <v>0.71430000000000005</v>
      </c>
      <c r="P464" t="str">
        <f>_xlfn.XLOOKUP(Per_Pupil_Spending_1[[#This Row],[School Name]],Science_New[School Name],Science_New[Percentage of Students at Achievement Level],"")</f>
        <v/>
      </c>
      <c r="Q464">
        <f>IFERROR((Per_Pupil_Spending_1[[#This Row],[ELA Score]]-MIN(Per_Pupil_Spending_1[ELA Score]))/(MAX(Per_Pupil_Spending_1[ELA Score])-MIN(Per_Pupil_Spending_1[ELA Score])),-1)</f>
        <v>0.23799476171149522</v>
      </c>
      <c r="R464">
        <f>IFERROR((Per_Pupil_Spending_1[[#This Row],[Math Score]]-MIN(Per_Pupil_Spending_1[Math Score]))/(MAX(Per_Pupil_Spending_1[Math Score])-MIN(Per_Pupil_Spending_1[Math Score])),-1)</f>
        <v>0.25361656377500708</v>
      </c>
      <c r="S464">
        <f>IFERROR((Per_Pupil_Spending_1[[#This Row],[Science Score]]-MIN(Per_Pupil_Spending_1[Science Score]))/(MAX(Per_Pupil_Spending_1[Science Score])-MIN(Per_Pupil_Spending_1[Science Score])),-1)</f>
        <v>-1</v>
      </c>
      <c r="T464" s="63">
        <f>IFERROR(Per_Pupil_Spending_1[[#This Row],[Amount]]/(1-Per_Pupil_Spending_1[[#This Row],[Percent Below Achievement ELA]]),"")</f>
        <v>33675.423999999999</v>
      </c>
      <c r="U464" s="63">
        <f>IFERROR(Per_Pupil_Spending_1[[#This Row],[Amount]]/(1-Per_Pupil_Spending_1[[#This Row],[Percent Below Achievement Math]]),"")</f>
        <v>73668.673433671691</v>
      </c>
      <c r="V464" s="63" t="str">
        <f>IFERROR(Per_Pupil_Spending_1[[#This Row],[Amount]]/(1-Per_Pupil_Spending_1[[#This Row],[Percent Below Achievement Science]]),"")</f>
        <v/>
      </c>
      <c r="W464" s="63" t="b">
        <f>Per_Pupil_Spending_1[[#This Row],[ELA Score Normalized]]=-1</f>
        <v>0</v>
      </c>
      <c r="X464" s="63" t="b">
        <f>Per_Pupil_Spending_1[[#This Row],[Math Score Normalized]]=-1</f>
        <v>0</v>
      </c>
      <c r="Y464" s="63" t="b">
        <f>Per_Pupil_Spending_1[[#This Row],[Science Score Normalized]]=-1</f>
        <v>1</v>
      </c>
    </row>
    <row r="465" spans="1:25" hidden="1">
      <c r="A465" t="s">
        <v>570</v>
      </c>
      <c r="B465">
        <v>681</v>
      </c>
      <c r="C465" t="s">
        <v>1147</v>
      </c>
      <c r="D465">
        <v>684</v>
      </c>
      <c r="E465" t="s">
        <v>535</v>
      </c>
      <c r="F465" t="s">
        <v>1680</v>
      </c>
      <c r="G465" t="s">
        <v>1680</v>
      </c>
      <c r="H465" t="s">
        <v>596</v>
      </c>
      <c r="I465">
        <v>19337.900000000001</v>
      </c>
      <c r="J465">
        <v>19178.900000000001</v>
      </c>
      <c r="K465">
        <v>20134.14</v>
      </c>
      <c r="L465" t="str">
        <f>_xlfn.XLOOKUP(Per_Pupil_Spending_1[[#This Row],[School Name]],Maine_Schools[School Name],Maine_Schools[Comparison School Type], "Error")</f>
        <v>Non Charter</v>
      </c>
      <c r="M465" t="str">
        <f>_xlfn.XLOOKUP(Per_Pupil_Spending_1[[#This Row],[School Name]],Maine_Schools[School Name],Maine_Schools[Comparison Grade Span], "Error")</f>
        <v>PK-05</v>
      </c>
      <c r="N465">
        <f>_xlfn.XLOOKUP(Per_Pupil_Spending_1[[#This Row],[School Name]],ELA_New[School Name],ELA_New[Percentage of Students at Achievement Level],"")</f>
        <v>0.33679999999999999</v>
      </c>
      <c r="O465">
        <f>_xlfn.XLOOKUP(Per_Pupil_Spending_1[[#This Row],[School Name]],Math_New[School Name],Math_New[Percentage of Students at Achievement Level],"")</f>
        <v>0.66320000000000001</v>
      </c>
      <c r="P465" t="str">
        <f>_xlfn.XLOOKUP(Per_Pupil_Spending_1[[#This Row],[School Name]],Science_New[School Name],Science_New[Percentage of Students at Achievement Level],"")</f>
        <v/>
      </c>
      <c r="Q465">
        <f>IFERROR((Per_Pupil_Spending_1[[#This Row],[ELA Score]]-MIN(Per_Pupil_Spending_1[ELA Score]))/(MAX(Per_Pupil_Spending_1[ELA Score])-MIN(Per_Pupil_Spending_1[ELA Score])),-1)</f>
        <v>0.20607206273047976</v>
      </c>
      <c r="R465">
        <f>IFERROR((Per_Pupil_Spending_1[[#This Row],[Math Score]]-MIN(Per_Pupil_Spending_1[Math Score]))/(MAX(Per_Pupil_Spending_1[Math Score])-MIN(Per_Pupil_Spending_1[Math Score])),-1)</f>
        <v>0.19766600814273941</v>
      </c>
      <c r="S465">
        <f>IFERROR((Per_Pupil_Spending_1[[#This Row],[Science Score]]-MIN(Per_Pupil_Spending_1[Science Score]))/(MAX(Per_Pupil_Spending_1[Science Score])-MIN(Per_Pupil_Spending_1[Science Score])),-1)</f>
        <v>-1</v>
      </c>
      <c r="T465" s="63">
        <f>IFERROR(Per_Pupil_Spending_1[[#This Row],[Amount]]/(1-Per_Pupil_Spending_1[[#This Row],[Percent Below Achievement ELA]]),"")</f>
        <v>29158.474065138722</v>
      </c>
      <c r="U465" s="63">
        <f>IFERROR(Per_Pupil_Spending_1[[#This Row],[Amount]]/(1-Per_Pupil_Spending_1[[#This Row],[Percent Below Achievement Math]]),"")</f>
        <v>57416.567695962003</v>
      </c>
      <c r="V465" s="63" t="str">
        <f>IFERROR(Per_Pupil_Spending_1[[#This Row],[Amount]]/(1-Per_Pupil_Spending_1[[#This Row],[Percent Below Achievement Science]]),"")</f>
        <v/>
      </c>
      <c r="W465" s="63" t="b">
        <f>Per_Pupil_Spending_1[[#This Row],[ELA Score Normalized]]=-1</f>
        <v>0</v>
      </c>
      <c r="X465" s="63" t="b">
        <f>Per_Pupil_Spending_1[[#This Row],[Math Score Normalized]]=-1</f>
        <v>0</v>
      </c>
      <c r="Y465" s="63" t="b">
        <f>Per_Pupil_Spending_1[[#This Row],[Science Score Normalized]]=-1</f>
        <v>1</v>
      </c>
    </row>
    <row r="466" spans="1:25" hidden="1">
      <c r="A466" t="s">
        <v>570</v>
      </c>
      <c r="B466">
        <v>685</v>
      </c>
      <c r="C466" t="s">
        <v>1150</v>
      </c>
      <c r="D466">
        <v>686</v>
      </c>
      <c r="E466" t="s">
        <v>220</v>
      </c>
      <c r="F466" t="s">
        <v>1680</v>
      </c>
      <c r="G466" t="s">
        <v>1680</v>
      </c>
      <c r="H466" t="s">
        <v>596</v>
      </c>
      <c r="I466">
        <v>35241.64</v>
      </c>
      <c r="J466">
        <v>23686.959999999999</v>
      </c>
      <c r="K466">
        <v>20134.14</v>
      </c>
      <c r="L466" t="str">
        <f>_xlfn.XLOOKUP(Per_Pupil_Spending_1[[#This Row],[School Name]],Maine_Schools[School Name],Maine_Schools[Comparison School Type], "Error")</f>
        <v>Non Charter</v>
      </c>
      <c r="M466" t="str">
        <f>_xlfn.XLOOKUP(Per_Pupil_Spending_1[[#This Row],[School Name]],Maine_Schools[School Name],Maine_Schools[Comparison Grade Span], "Error")</f>
        <v>09-12</v>
      </c>
      <c r="N466">
        <f>_xlfn.XLOOKUP(Per_Pupil_Spending_1[[#This Row],[School Name]],ELA_New[School Name],ELA_New[Percentage of Students at Achievement Level],"")</f>
        <v>0.5</v>
      </c>
      <c r="O466" t="str">
        <f>_xlfn.XLOOKUP(Per_Pupil_Spending_1[[#This Row],[School Name]],Math_New[School Name],Math_New[Percentage of Students at Achievement Level],"")</f>
        <v/>
      </c>
      <c r="P466" t="str">
        <f>_xlfn.XLOOKUP(Per_Pupil_Spending_1[[#This Row],[School Name]],Science_New[School Name],Science_New[Percentage of Students at Achievement Level],"")</f>
        <v/>
      </c>
      <c r="Q466">
        <f>IFERROR((Per_Pupil_Spending_1[[#This Row],[ELA Score]]-MIN(Per_Pupil_Spending_1[ELA Score]))/(MAX(Per_Pupil_Spending_1[ELA Score])-MIN(Per_Pupil_Spending_1[ELA Score])),-1)</f>
        <v>0.49812740080851237</v>
      </c>
      <c r="R466">
        <f>IFERROR((Per_Pupil_Spending_1[[#This Row],[Math Score]]-MIN(Per_Pupil_Spending_1[Math Score]))/(MAX(Per_Pupil_Spending_1[Math Score])-MIN(Per_Pupil_Spending_1[Math Score])),-1)</f>
        <v>-1</v>
      </c>
      <c r="S466">
        <f>IFERROR((Per_Pupil_Spending_1[[#This Row],[Science Score]]-MIN(Per_Pupil_Spending_1[Science Score]))/(MAX(Per_Pupil_Spending_1[Science Score])-MIN(Per_Pupil_Spending_1[Science Score])),-1)</f>
        <v>-1</v>
      </c>
      <c r="T466" s="63">
        <f>IFERROR(Per_Pupil_Spending_1[[#This Row],[Amount]]/(1-Per_Pupil_Spending_1[[#This Row],[Percent Below Achievement ELA]]),"")</f>
        <v>70483.28</v>
      </c>
      <c r="U466" s="63" t="str">
        <f>IFERROR(Per_Pupil_Spending_1[[#This Row],[Amount]]/(1-Per_Pupil_Spending_1[[#This Row],[Percent Below Achievement Math]]),"")</f>
        <v/>
      </c>
      <c r="V466" s="63" t="str">
        <f>IFERROR(Per_Pupil_Spending_1[[#This Row],[Amount]]/(1-Per_Pupil_Spending_1[[#This Row],[Percent Below Achievement Science]]),"")</f>
        <v/>
      </c>
      <c r="W466" s="63" t="b">
        <f>Per_Pupil_Spending_1[[#This Row],[ELA Score Normalized]]=-1</f>
        <v>0</v>
      </c>
      <c r="X466" s="63" t="b">
        <f>Per_Pupil_Spending_1[[#This Row],[Math Score Normalized]]=-1</f>
        <v>1</v>
      </c>
      <c r="Y466" s="63" t="b">
        <f>Per_Pupil_Spending_1[[#This Row],[Science Score Normalized]]=-1</f>
        <v>1</v>
      </c>
    </row>
    <row r="467" spans="1:25" hidden="1">
      <c r="A467" t="s">
        <v>570</v>
      </c>
      <c r="B467">
        <v>685</v>
      </c>
      <c r="C467" t="s">
        <v>1150</v>
      </c>
      <c r="D467">
        <v>689</v>
      </c>
      <c r="E467" t="s">
        <v>79</v>
      </c>
      <c r="F467" t="s">
        <v>1680</v>
      </c>
      <c r="G467" t="s">
        <v>1680</v>
      </c>
      <c r="H467" t="s">
        <v>596</v>
      </c>
      <c r="I467">
        <v>19376.28</v>
      </c>
      <c r="J467">
        <v>23686.959999999999</v>
      </c>
      <c r="K467">
        <v>20134.14</v>
      </c>
      <c r="L467" t="str">
        <f>_xlfn.XLOOKUP(Per_Pupil_Spending_1[[#This Row],[School Name]],Maine_Schools[School Name],Maine_Schools[Comparison School Type], "Error")</f>
        <v>Non Charter</v>
      </c>
      <c r="M467" t="str">
        <f>_xlfn.XLOOKUP(Per_Pupil_Spending_1[[#This Row],[School Name]],Maine_Schools[School Name],Maine_Schools[Comparison Grade Span], "Error")</f>
        <v>03-08</v>
      </c>
      <c r="N467">
        <f>_xlfn.XLOOKUP(Per_Pupil_Spending_1[[#This Row],[School Name]],ELA_New[School Name],ELA_New[Percentage of Students at Achievement Level],"")</f>
        <v>0.32200000000000001</v>
      </c>
      <c r="O467">
        <f>_xlfn.XLOOKUP(Per_Pupil_Spending_1[[#This Row],[School Name]],Math_New[School Name],Math_New[Percentage of Students at Achievement Level],"")</f>
        <v>0.2797</v>
      </c>
      <c r="P467">
        <f>_xlfn.XLOOKUP(Per_Pupil_Spending_1[[#This Row],[School Name]],Science_New[School Name],Science_New[Percentage of Students at Achievement Level],"")</f>
        <v>0.64859999999999995</v>
      </c>
      <c r="Q467">
        <f>IFERROR((Per_Pupil_Spending_1[[#This Row],[ELA Score]]-MIN(Per_Pupil_Spending_1[ELA Score]))/(MAX(Per_Pupil_Spending_1[ELA Score])-MIN(Per_Pupil_Spending_1[ELA Score])),-1)</f>
        <v>0.20197379863668938</v>
      </c>
      <c r="R467">
        <f>IFERROR((Per_Pupil_Spending_1[[#This Row],[Math Score]]-MIN(Per_Pupil_Spending_1[Math Score]))/(MAX(Per_Pupil_Spending_1[Math Score])-MIN(Per_Pupil_Spending_1[Math Score])),-1)</f>
        <v>9.2608692246636107E-2</v>
      </c>
      <c r="S467">
        <f>IFERROR((Per_Pupil_Spending_1[[#This Row],[Science Score]]-MIN(Per_Pupil_Spending_1[Science Score]))/(MAX(Per_Pupil_Spending_1[Science Score])-MIN(Per_Pupil_Spending_1[Science Score])),-1)</f>
        <v>0.17819013316327537</v>
      </c>
      <c r="T467" s="63">
        <f>IFERROR(Per_Pupil_Spending_1[[#This Row],[Amount]]/(1-Per_Pupil_Spending_1[[#This Row],[Percent Below Achievement ELA]]),"")</f>
        <v>28578.58407079646</v>
      </c>
      <c r="U467" s="63">
        <f>IFERROR(Per_Pupil_Spending_1[[#This Row],[Amount]]/(1-Per_Pupil_Spending_1[[#This Row],[Percent Below Achievement Math]]),"")</f>
        <v>26900.291545189506</v>
      </c>
      <c r="V467" s="63">
        <f>IFERROR(Per_Pupil_Spending_1[[#This Row],[Amount]]/(1-Per_Pupil_Spending_1[[#This Row],[Percent Below Achievement Science]]),"")</f>
        <v>55140.239043824688</v>
      </c>
      <c r="W467" s="63" t="b">
        <f>Per_Pupil_Spending_1[[#This Row],[ELA Score Normalized]]=-1</f>
        <v>0</v>
      </c>
      <c r="X467" s="63" t="b">
        <f>Per_Pupil_Spending_1[[#This Row],[Math Score Normalized]]=-1</f>
        <v>0</v>
      </c>
      <c r="Y467" s="63" t="b">
        <f>Per_Pupil_Spending_1[[#This Row],[Science Score Normalized]]=-1</f>
        <v>0</v>
      </c>
    </row>
    <row r="468" spans="1:25" hidden="1">
      <c r="A468" t="s">
        <v>570</v>
      </c>
      <c r="B468">
        <v>1997</v>
      </c>
      <c r="C468" t="s">
        <v>1152</v>
      </c>
      <c r="D468">
        <v>692</v>
      </c>
      <c r="E468" t="s">
        <v>73</v>
      </c>
      <c r="F468" t="s">
        <v>1680</v>
      </c>
      <c r="G468" t="s">
        <v>1680</v>
      </c>
      <c r="H468" t="s">
        <v>596</v>
      </c>
      <c r="I468">
        <v>24947.94</v>
      </c>
      <c r="J468">
        <v>31189.83</v>
      </c>
      <c r="K468">
        <v>20134.14</v>
      </c>
      <c r="L468" t="str">
        <f>_xlfn.XLOOKUP(Per_Pupil_Spending_1[[#This Row],[School Name]],Maine_Schools[School Name],Maine_Schools[Comparison School Type], "Error")</f>
        <v>Non Charter</v>
      </c>
      <c r="M468" t="str">
        <f>_xlfn.XLOOKUP(Per_Pupil_Spending_1[[#This Row],[School Name]],Maine_Schools[School Name],Maine_Schools[Comparison Grade Span], "Error")</f>
        <v>PK-05</v>
      </c>
      <c r="N468">
        <f>_xlfn.XLOOKUP(Per_Pupil_Spending_1[[#This Row],[School Name]],ELA_New[School Name],ELA_New[Percentage of Students at Achievement Level],"")</f>
        <v>0.57410000000000005</v>
      </c>
      <c r="O468">
        <f>_xlfn.XLOOKUP(Per_Pupil_Spending_1[[#This Row],[School Name]],Math_New[School Name],Math_New[Percentage of Students at Achievement Level],"")</f>
        <v>0.2727</v>
      </c>
      <c r="P468" t="str">
        <f>_xlfn.XLOOKUP(Per_Pupil_Spending_1[[#This Row],[School Name]],Science_New[School Name],Science_New[Percentage of Students at Achievement Level],"")</f>
        <v/>
      </c>
      <c r="Q468">
        <f>IFERROR((Per_Pupil_Spending_1[[#This Row],[ELA Score]]-MIN(Per_Pupil_Spending_1[ELA Score]))/(MAX(Per_Pupil_Spending_1[ELA Score])-MIN(Per_Pupil_Spending_1[ELA Score])),-1)</f>
        <v>0.41398192206624218</v>
      </c>
      <c r="R468">
        <f>IFERROR((Per_Pupil_Spending_1[[#This Row],[Math Score]]-MIN(Per_Pupil_Spending_1[Math Score]))/(MAX(Per_Pupil_Spending_1[Math Score])-MIN(Per_Pupil_Spending_1[Math Score])),-1)</f>
        <v>0.11809074647378165</v>
      </c>
      <c r="S468">
        <f>IFERROR((Per_Pupil_Spending_1[[#This Row],[Science Score]]-MIN(Per_Pupil_Spending_1[Science Score]))/(MAX(Per_Pupil_Spending_1[Science Score])-MIN(Per_Pupil_Spending_1[Science Score])),-1)</f>
        <v>-1</v>
      </c>
      <c r="T468" s="63">
        <f>IFERROR(Per_Pupil_Spending_1[[#This Row],[Amount]]/(1-Per_Pupil_Spending_1[[#This Row],[Percent Below Achievement ELA]]),"")</f>
        <v>58576.989903733273</v>
      </c>
      <c r="U468" s="63">
        <f>IFERROR(Per_Pupil_Spending_1[[#This Row],[Amount]]/(1-Per_Pupil_Spending_1[[#This Row],[Percent Below Achievement Math]]),"")</f>
        <v>34302.13117008112</v>
      </c>
      <c r="V468" s="63" t="str">
        <f>IFERROR(Per_Pupil_Spending_1[[#This Row],[Amount]]/(1-Per_Pupil_Spending_1[[#This Row],[Percent Below Achievement Science]]),"")</f>
        <v/>
      </c>
      <c r="W468" s="63" t="b">
        <f>Per_Pupil_Spending_1[[#This Row],[ELA Score Normalized]]=-1</f>
        <v>0</v>
      </c>
      <c r="X468" s="63" t="b">
        <f>Per_Pupil_Spending_1[[#This Row],[Math Score Normalized]]=-1</f>
        <v>0</v>
      </c>
      <c r="Y468" s="63" t="b">
        <f>Per_Pupil_Spending_1[[#This Row],[Science Score Normalized]]=-1</f>
        <v>1</v>
      </c>
    </row>
    <row r="469" spans="1:25" hidden="1">
      <c r="A469" t="s">
        <v>570</v>
      </c>
      <c r="B469">
        <v>1997</v>
      </c>
      <c r="C469" t="s">
        <v>1152</v>
      </c>
      <c r="D469">
        <v>693</v>
      </c>
      <c r="E469" t="s">
        <v>78</v>
      </c>
      <c r="F469" t="s">
        <v>1680</v>
      </c>
      <c r="G469" t="s">
        <v>1680</v>
      </c>
      <c r="H469" t="s">
        <v>596</v>
      </c>
      <c r="I469">
        <v>37431.72</v>
      </c>
      <c r="J469">
        <v>31189.83</v>
      </c>
      <c r="K469">
        <v>20134.14</v>
      </c>
      <c r="L469" t="str">
        <f>_xlfn.XLOOKUP(Per_Pupil_Spending_1[[#This Row],[School Name]],Maine_Schools[School Name],Maine_Schools[Comparison School Type], "Error")</f>
        <v>Non Charter</v>
      </c>
      <c r="M469" t="str">
        <f>_xlfn.XLOOKUP(Per_Pupil_Spending_1[[#This Row],[School Name]],Maine_Schools[School Name],Maine_Schools[Comparison Grade Span], "Error")</f>
        <v>06-12</v>
      </c>
      <c r="N469">
        <f>_xlfn.XLOOKUP(Per_Pupil_Spending_1[[#This Row],[School Name]],ELA_New[School Name],ELA_New[Percentage of Students at Achievement Level],"")</f>
        <v>0.3649</v>
      </c>
      <c r="O469">
        <f>_xlfn.XLOOKUP(Per_Pupil_Spending_1[[#This Row],[School Name]],Math_New[School Name],Math_New[Percentage of Students at Achievement Level],"")</f>
        <v>0.32429999999999998</v>
      </c>
      <c r="P469">
        <f>_xlfn.XLOOKUP(Per_Pupil_Spending_1[[#This Row],[School Name]],Science_New[School Name],Science_New[Percentage of Students at Achievement Level],"")</f>
        <v>0.71789999999999998</v>
      </c>
      <c r="Q469">
        <f>IFERROR((Per_Pupil_Spending_1[[#This Row],[ELA Score]]-MIN(Per_Pupil_Spending_1[ELA Score]))/(MAX(Per_Pupil_Spending_1[ELA Score])-MIN(Per_Pupil_Spending_1[ELA Score])),-1)</f>
        <v>0.41653547670054869</v>
      </c>
      <c r="R469">
        <f>IFERROR((Per_Pupil_Spending_1[[#This Row],[Math Score]]-MIN(Per_Pupil_Spending_1[Math Score]))/(MAX(Per_Pupil_Spending_1[Math Score])-MIN(Per_Pupil_Spending_1[Math Score])),-1)</f>
        <v>0.19071314549244026</v>
      </c>
      <c r="S469">
        <f>IFERROR((Per_Pupil_Spending_1[[#This Row],[Science Score]]-MIN(Per_Pupil_Spending_1[Science Score]))/(MAX(Per_Pupil_Spending_1[Science Score])-MIN(Per_Pupil_Spending_1[Science Score])),-1)</f>
        <v>0.42879696743843077</v>
      </c>
      <c r="T469" s="63">
        <f>IFERROR(Per_Pupil_Spending_1[[#This Row],[Amount]]/(1-Per_Pupil_Spending_1[[#This Row],[Percent Below Achievement ELA]]),"")</f>
        <v>58938.308927727921</v>
      </c>
      <c r="U469" s="63">
        <f>IFERROR(Per_Pupil_Spending_1[[#This Row],[Amount]]/(1-Per_Pupil_Spending_1[[#This Row],[Percent Below Achievement Math]]),"")</f>
        <v>55396.951309752854</v>
      </c>
      <c r="V469" s="63">
        <f>IFERROR(Per_Pupil_Spending_1[[#This Row],[Amount]]/(1-Per_Pupil_Spending_1[[#This Row],[Percent Below Achievement Science]]),"")</f>
        <v>132689.54271534918</v>
      </c>
      <c r="W469" s="63" t="b">
        <f>Per_Pupil_Spending_1[[#This Row],[ELA Score Normalized]]=-1</f>
        <v>0</v>
      </c>
      <c r="X469" s="63" t="b">
        <f>Per_Pupil_Spending_1[[#This Row],[Math Score Normalized]]=-1</f>
        <v>0</v>
      </c>
      <c r="Y469" s="63" t="b">
        <f>Per_Pupil_Spending_1[[#This Row],[Science Score Normalized]]=-1</f>
        <v>0</v>
      </c>
    </row>
    <row r="470" spans="1:25" hidden="1">
      <c r="A470" t="s">
        <v>570</v>
      </c>
      <c r="B470">
        <v>1997</v>
      </c>
      <c r="C470" t="s">
        <v>1152</v>
      </c>
      <c r="D470">
        <v>693</v>
      </c>
      <c r="E470" t="s">
        <v>78</v>
      </c>
      <c r="F470" t="s">
        <v>1680</v>
      </c>
      <c r="G470" t="s">
        <v>1680</v>
      </c>
      <c r="H470" t="s">
        <v>596</v>
      </c>
      <c r="I470">
        <v>37431.72</v>
      </c>
      <c r="J470">
        <v>31189.83</v>
      </c>
      <c r="K470">
        <v>20134.14</v>
      </c>
      <c r="L470" t="str">
        <f>_xlfn.XLOOKUP(Per_Pupil_Spending_1[[#This Row],[School Name]],Maine_Schools[School Name],Maine_Schools[Comparison School Type], "Error")</f>
        <v>Non Charter</v>
      </c>
      <c r="M470" t="str">
        <f>_xlfn.XLOOKUP(Per_Pupil_Spending_1[[#This Row],[School Name]],Maine_Schools[School Name],Maine_Schools[Comparison Grade Span], "Error")</f>
        <v>06-12</v>
      </c>
      <c r="N470">
        <f>_xlfn.XLOOKUP(Per_Pupil_Spending_1[[#This Row],[School Name]],ELA_New[School Name],ELA_New[Percentage of Students at Achievement Level],"")</f>
        <v>0.3649</v>
      </c>
      <c r="O470">
        <f>_xlfn.XLOOKUP(Per_Pupil_Spending_1[[#This Row],[School Name]],Math_New[School Name],Math_New[Percentage of Students at Achievement Level],"")</f>
        <v>0.32429999999999998</v>
      </c>
      <c r="P470">
        <f>_xlfn.XLOOKUP(Per_Pupil_Spending_1[[#This Row],[School Name]],Science_New[School Name],Science_New[Percentage of Students at Achievement Level],"")</f>
        <v>0.71789999999999998</v>
      </c>
      <c r="Q470">
        <f>IFERROR((Per_Pupil_Spending_1[[#This Row],[ELA Score]]-MIN(Per_Pupil_Spending_1[ELA Score]))/(MAX(Per_Pupil_Spending_1[ELA Score])-MIN(Per_Pupil_Spending_1[ELA Score])),-1)</f>
        <v>0.41653547670054869</v>
      </c>
      <c r="R470">
        <f>IFERROR((Per_Pupil_Spending_1[[#This Row],[Math Score]]-MIN(Per_Pupil_Spending_1[Math Score]))/(MAX(Per_Pupil_Spending_1[Math Score])-MIN(Per_Pupil_Spending_1[Math Score])),-1)</f>
        <v>0.19071314549244026</v>
      </c>
      <c r="S470">
        <f>IFERROR((Per_Pupil_Spending_1[[#This Row],[Science Score]]-MIN(Per_Pupil_Spending_1[Science Score]))/(MAX(Per_Pupil_Spending_1[Science Score])-MIN(Per_Pupil_Spending_1[Science Score])),-1)</f>
        <v>0.42879696743843077</v>
      </c>
      <c r="T470" s="63">
        <f>IFERROR(Per_Pupil_Spending_1[[#This Row],[Amount]]/(1-Per_Pupil_Spending_1[[#This Row],[Percent Below Achievement ELA]]),"")</f>
        <v>58938.308927727921</v>
      </c>
      <c r="U470" s="63">
        <f>IFERROR(Per_Pupil_Spending_1[[#This Row],[Amount]]/(1-Per_Pupil_Spending_1[[#This Row],[Percent Below Achievement Math]]),"")</f>
        <v>55396.951309752854</v>
      </c>
      <c r="V470" s="63">
        <f>IFERROR(Per_Pupil_Spending_1[[#This Row],[Amount]]/(1-Per_Pupil_Spending_1[[#This Row],[Percent Below Achievement Science]]),"")</f>
        <v>132689.54271534918</v>
      </c>
      <c r="W470" s="63" t="b">
        <f>Per_Pupil_Spending_1[[#This Row],[ELA Score Normalized]]=-1</f>
        <v>0</v>
      </c>
      <c r="X470" s="63" t="b">
        <f>Per_Pupil_Spending_1[[#This Row],[Math Score Normalized]]=-1</f>
        <v>0</v>
      </c>
      <c r="Y470" s="63" t="b">
        <f>Per_Pupil_Spending_1[[#This Row],[Science Score Normalized]]=-1</f>
        <v>0</v>
      </c>
    </row>
    <row r="471" spans="1:25" hidden="1">
      <c r="A471" t="s">
        <v>570</v>
      </c>
      <c r="B471">
        <v>2195</v>
      </c>
      <c r="C471" t="s">
        <v>891</v>
      </c>
      <c r="D471">
        <v>402</v>
      </c>
      <c r="E471" t="s">
        <v>360</v>
      </c>
      <c r="F471" t="s">
        <v>1680</v>
      </c>
      <c r="G471" t="s">
        <v>1680</v>
      </c>
      <c r="H471" t="s">
        <v>596</v>
      </c>
      <c r="I471">
        <v>24282.6</v>
      </c>
      <c r="J471">
        <v>23770.55</v>
      </c>
      <c r="K471">
        <v>20134.14</v>
      </c>
      <c r="L471" t="str">
        <f>_xlfn.XLOOKUP(Per_Pupil_Spending_1[[#This Row],[School Name]],Maine_Schools[School Name],Maine_Schools[Comparison School Type], "Error")</f>
        <v>Non Charter</v>
      </c>
      <c r="M471" t="str">
        <f>_xlfn.XLOOKUP(Per_Pupil_Spending_1[[#This Row],[School Name]],Maine_Schools[School Name],Maine_Schools[Comparison Grade Span], "Error")</f>
        <v>PK-05</v>
      </c>
      <c r="N471">
        <f>_xlfn.XLOOKUP(Per_Pupil_Spending_1[[#This Row],[School Name]],ELA_New[School Name],ELA_New[Percentage of Students at Achievement Level],"")</f>
        <v>0.39760000000000001</v>
      </c>
      <c r="O471">
        <f>_xlfn.XLOOKUP(Per_Pupil_Spending_1[[#This Row],[School Name]],Math_New[School Name],Math_New[Percentage of Students at Achievement Level],"")</f>
        <v>0.43369999999999997</v>
      </c>
      <c r="P471">
        <f>_xlfn.XLOOKUP(Per_Pupil_Spending_1[[#This Row],[School Name]],Science_New[School Name],Science_New[Percentage of Students at Achievement Level],"")</f>
        <v>0.63639999999999997</v>
      </c>
      <c r="Q471">
        <f>IFERROR((Per_Pupil_Spending_1[[#This Row],[ELA Score]]-MIN(Per_Pupil_Spending_1[ELA Score]))/(MAX(Per_Pupil_Spending_1[ELA Score])-MIN(Per_Pupil_Spending_1[ELA Score])),-1)</f>
        <v>0.28488169750772174</v>
      </c>
      <c r="R471">
        <f>IFERROR((Per_Pupil_Spending_1[[#This Row],[Math Score]]-MIN(Per_Pupil_Spending_1[Math Score]))/(MAX(Per_Pupil_Spending_1[Math Score])-MIN(Per_Pupil_Spending_1[Math Score])),-1)</f>
        <v>0.14761938403309274</v>
      </c>
      <c r="S471">
        <f>IFERROR((Per_Pupil_Spending_1[[#This Row],[Science Score]]-MIN(Per_Pupil_Spending_1[Science Score]))/(MAX(Per_Pupil_Spending_1[Science Score])-MIN(Per_Pupil_Spending_1[Science Score])),-1)</f>
        <v>0.21581733193490787</v>
      </c>
      <c r="T471" s="63">
        <f>IFERROR(Per_Pupil_Spending_1[[#This Row],[Amount]]/(1-Per_Pupil_Spending_1[[#This Row],[Percent Below Achievement ELA]]),"")</f>
        <v>40309.760956175291</v>
      </c>
      <c r="U471" s="63">
        <f>IFERROR(Per_Pupil_Spending_1[[#This Row],[Amount]]/(1-Per_Pupil_Spending_1[[#This Row],[Percent Below Achievement Math]]),"")</f>
        <v>42879.392548119366</v>
      </c>
      <c r="V471" s="63">
        <f>IFERROR(Per_Pupil_Spending_1[[#This Row],[Amount]]/(1-Per_Pupil_Spending_1[[#This Row],[Percent Below Achievement Science]]),"")</f>
        <v>66783.82838283827</v>
      </c>
      <c r="W471" s="63" t="b">
        <f>Per_Pupil_Spending_1[[#This Row],[ELA Score Normalized]]=-1</f>
        <v>0</v>
      </c>
      <c r="X471" s="63" t="b">
        <f>Per_Pupil_Spending_1[[#This Row],[Math Score Normalized]]=-1</f>
        <v>0</v>
      </c>
      <c r="Y471" s="63" t="b">
        <f>Per_Pupil_Spending_1[[#This Row],[Science Score Normalized]]=-1</f>
        <v>0</v>
      </c>
    </row>
    <row r="472" spans="1:25" hidden="1">
      <c r="A472" t="s">
        <v>570</v>
      </c>
      <c r="B472">
        <v>2195</v>
      </c>
      <c r="C472" t="s">
        <v>891</v>
      </c>
      <c r="D472">
        <v>404</v>
      </c>
      <c r="E472" t="s">
        <v>519</v>
      </c>
      <c r="F472" t="s">
        <v>1680</v>
      </c>
      <c r="G472" t="s">
        <v>1680</v>
      </c>
      <c r="H472" t="s">
        <v>596</v>
      </c>
      <c r="I472">
        <v>23990.33</v>
      </c>
      <c r="J472">
        <v>23770.55</v>
      </c>
      <c r="K472">
        <v>20134.14</v>
      </c>
      <c r="L472" t="str">
        <f>_xlfn.XLOOKUP(Per_Pupil_Spending_1[[#This Row],[School Name]],Maine_Schools[School Name],Maine_Schools[Comparison School Type], "Error")</f>
        <v>Non Charter</v>
      </c>
      <c r="M472" t="str">
        <f>_xlfn.XLOOKUP(Per_Pupil_Spending_1[[#This Row],[School Name]],Maine_Schools[School Name],Maine_Schools[Comparison Grade Span], "Error")</f>
        <v>06-08</v>
      </c>
      <c r="N472">
        <f>_xlfn.XLOOKUP(Per_Pupil_Spending_1[[#This Row],[School Name]],ELA_New[School Name],ELA_New[Percentage of Students at Achievement Level],"")</f>
        <v>0.26040000000000002</v>
      </c>
      <c r="O472">
        <f>_xlfn.XLOOKUP(Per_Pupil_Spending_1[[#This Row],[School Name]],Math_New[School Name],Math_New[Percentage of Students at Achievement Level],"")</f>
        <v>0.32290000000000002</v>
      </c>
      <c r="P472">
        <f>_xlfn.XLOOKUP(Per_Pupil_Spending_1[[#This Row],[School Name]],Science_New[School Name],Science_New[Percentage of Students at Achievement Level],"")</f>
        <v>0.375</v>
      </c>
      <c r="Q472">
        <f>IFERROR((Per_Pupil_Spending_1[[#This Row],[ELA Score]]-MIN(Per_Pupil_Spending_1[ELA Score]))/(MAX(Per_Pupil_Spending_1[ELA Score])-MIN(Per_Pupil_Spending_1[ELA Score])),-1)</f>
        <v>0.22924171310038682</v>
      </c>
      <c r="R472">
        <f>IFERROR((Per_Pupil_Spending_1[[#This Row],[Math Score]]-MIN(Per_Pupil_Spending_1[Math Score]))/(MAX(Per_Pupil_Spending_1[Math Score])-MIN(Per_Pupil_Spending_1[Math Score])),-1)</f>
        <v>0.1219770631779669</v>
      </c>
      <c r="S472">
        <f>IFERROR((Per_Pupil_Spending_1[[#This Row],[Science Score]]-MIN(Per_Pupil_Spending_1[Science Score]))/(MAX(Per_Pupil_Spending_1[Science Score])-MIN(Per_Pupil_Spending_1[Science Score])),-1)</f>
        <v>0.12404270047312164</v>
      </c>
      <c r="T472" s="63">
        <f>IFERROR(Per_Pupil_Spending_1[[#This Row],[Amount]]/(1-Per_Pupil_Spending_1[[#This Row],[Percent Below Achievement ELA]]),"")</f>
        <v>32436.898323418063</v>
      </c>
      <c r="U472" s="63">
        <f>IFERROR(Per_Pupil_Spending_1[[#This Row],[Amount]]/(1-Per_Pupil_Spending_1[[#This Row],[Percent Below Achievement Math]]),"")</f>
        <v>35430.999852311332</v>
      </c>
      <c r="V472" s="63">
        <f>IFERROR(Per_Pupil_Spending_1[[#This Row],[Amount]]/(1-Per_Pupil_Spending_1[[#This Row],[Percent Below Achievement Science]]),"")</f>
        <v>38384.528000000006</v>
      </c>
      <c r="W472" s="63" t="b">
        <f>Per_Pupil_Spending_1[[#This Row],[ELA Score Normalized]]=-1</f>
        <v>0</v>
      </c>
      <c r="X472" s="63" t="b">
        <f>Per_Pupil_Spending_1[[#This Row],[Math Score Normalized]]=-1</f>
        <v>0</v>
      </c>
      <c r="Y472" s="63" t="b">
        <f>Per_Pupil_Spending_1[[#This Row],[Science Score Normalized]]=-1</f>
        <v>0</v>
      </c>
    </row>
    <row r="473" spans="1:25" hidden="1">
      <c r="A473" t="s">
        <v>570</v>
      </c>
      <c r="B473">
        <v>1662</v>
      </c>
      <c r="C473" t="s">
        <v>1154</v>
      </c>
      <c r="D473">
        <v>412</v>
      </c>
      <c r="E473" t="s">
        <v>167</v>
      </c>
      <c r="F473" t="s">
        <v>1680</v>
      </c>
      <c r="G473" t="s">
        <v>1680</v>
      </c>
      <c r="H473" t="s">
        <v>596</v>
      </c>
      <c r="I473">
        <v>22185.65</v>
      </c>
      <c r="J473">
        <v>23836.15</v>
      </c>
      <c r="K473">
        <v>20134.14</v>
      </c>
      <c r="L473" t="str">
        <f>_xlfn.XLOOKUP(Per_Pupil_Spending_1[[#This Row],[School Name]],Maine_Schools[School Name],Maine_Schools[Comparison School Type], "Error")</f>
        <v>Non Charter</v>
      </c>
      <c r="M473" t="str">
        <f>_xlfn.XLOOKUP(Per_Pupil_Spending_1[[#This Row],[School Name]],Maine_Schools[School Name],Maine_Schools[Comparison Grade Span], "Error")</f>
        <v>03-05</v>
      </c>
      <c r="N473">
        <f>_xlfn.XLOOKUP(Per_Pupil_Spending_1[[#This Row],[School Name]],ELA_New[School Name],ELA_New[Percentage of Students at Achievement Level],"")</f>
        <v>0.30740000000000001</v>
      </c>
      <c r="O473">
        <f>_xlfn.XLOOKUP(Per_Pupil_Spending_1[[#This Row],[School Name]],Math_New[School Name],Math_New[Percentage of Students at Achievement Level],"")</f>
        <v>0.65949999999999998</v>
      </c>
      <c r="P473">
        <f>_xlfn.XLOOKUP(Per_Pupil_Spending_1[[#This Row],[School Name]],Science_New[School Name],Science_New[Percentage of Students at Achievement Level],"")</f>
        <v>0.80100000000000005</v>
      </c>
      <c r="Q473">
        <f>IFERROR((Per_Pupil_Spending_1[[#This Row],[ELA Score]]-MIN(Per_Pupil_Spending_1[ELA Score]))/(MAX(Per_Pupil_Spending_1[ELA Score])-MIN(Per_Pupil_Spending_1[ELA Score])),-1)</f>
        <v>0.22638309643342641</v>
      </c>
      <c r="R473">
        <f>IFERROR((Per_Pupil_Spending_1[[#This Row],[Math Score]]-MIN(Per_Pupil_Spending_1[Math Score]))/(MAX(Per_Pupil_Spending_1[Math Score])-MIN(Per_Pupil_Spending_1[Math Score])),-1)</f>
        <v>0.22431060441105471</v>
      </c>
      <c r="S473">
        <f>IFERROR((Per_Pupil_Spending_1[[#This Row],[Science Score]]-MIN(Per_Pupil_Spending_1[Science Score]))/(MAX(Per_Pupil_Spending_1[Science Score])-MIN(Per_Pupil_Spending_1[Science Score])),-1)</f>
        <v>0.36027496838873835</v>
      </c>
      <c r="T473" s="63">
        <f>IFERROR(Per_Pupil_Spending_1[[#This Row],[Amount]]/(1-Per_Pupil_Spending_1[[#This Row],[Percent Below Achievement ELA]]),"")</f>
        <v>32032.414091827897</v>
      </c>
      <c r="U473" s="63">
        <f>IFERROR(Per_Pupil_Spending_1[[#This Row],[Amount]]/(1-Per_Pupil_Spending_1[[#This Row],[Percent Below Achievement Math]]),"")</f>
        <v>65156.093979441997</v>
      </c>
      <c r="V473" s="63">
        <f>IFERROR(Per_Pupil_Spending_1[[#This Row],[Amount]]/(1-Per_Pupil_Spending_1[[#This Row],[Percent Below Achievement Science]]),"")</f>
        <v>111485.67839195984</v>
      </c>
      <c r="W473" s="63" t="b">
        <f>Per_Pupil_Spending_1[[#This Row],[ELA Score Normalized]]=-1</f>
        <v>0</v>
      </c>
      <c r="X473" s="63" t="b">
        <f>Per_Pupil_Spending_1[[#This Row],[Math Score Normalized]]=-1</f>
        <v>0</v>
      </c>
      <c r="Y473" s="63" t="b">
        <f>Per_Pupil_Spending_1[[#This Row],[Science Score Normalized]]=-1</f>
        <v>0</v>
      </c>
    </row>
    <row r="474" spans="1:25" hidden="1">
      <c r="A474" t="s">
        <v>570</v>
      </c>
      <c r="B474">
        <v>1662</v>
      </c>
      <c r="C474" t="s">
        <v>1154</v>
      </c>
      <c r="D474">
        <v>413</v>
      </c>
      <c r="E474" t="s">
        <v>434</v>
      </c>
      <c r="F474" t="s">
        <v>1680</v>
      </c>
      <c r="G474" t="s">
        <v>1680</v>
      </c>
      <c r="H474" t="s">
        <v>596</v>
      </c>
      <c r="I474">
        <v>25243.38</v>
      </c>
      <c r="J474">
        <v>23836.15</v>
      </c>
      <c r="K474">
        <v>20134.14</v>
      </c>
      <c r="L474" t="str">
        <f>_xlfn.XLOOKUP(Per_Pupil_Spending_1[[#This Row],[School Name]],Maine_Schools[School Name],Maine_Schools[Comparison School Type], "Error")</f>
        <v>Non Charter</v>
      </c>
      <c r="M474" t="str">
        <f>_xlfn.XLOOKUP(Per_Pupil_Spending_1[[#This Row],[School Name]],Maine_Schools[School Name],Maine_Schools[Comparison Grade Span], "Error")</f>
        <v>06-08</v>
      </c>
      <c r="N474">
        <f>_xlfn.XLOOKUP(Per_Pupil_Spending_1[[#This Row],[School Name]],ELA_New[School Name],ELA_New[Percentage of Students at Achievement Level],"")</f>
        <v>0.31730000000000003</v>
      </c>
      <c r="O474">
        <f>_xlfn.XLOOKUP(Per_Pupil_Spending_1[[#This Row],[School Name]],Math_New[School Name],Math_New[Percentage of Students at Achievement Level],"")</f>
        <v>0.4965</v>
      </c>
      <c r="P474">
        <f>_xlfn.XLOOKUP(Per_Pupil_Spending_1[[#This Row],[School Name]],Science_New[School Name],Science_New[Percentage of Students at Achievement Level],"")</f>
        <v>0.51229999999999998</v>
      </c>
      <c r="Q474">
        <f>IFERROR((Per_Pupil_Spending_1[[#This Row],[ELA Score]]-MIN(Per_Pupil_Spending_1[ELA Score]))/(MAX(Per_Pupil_Spending_1[ELA Score])-MIN(Per_Pupil_Spending_1[ELA Score])),-1)</f>
        <v>0.26131956578265453</v>
      </c>
      <c r="R474">
        <f>IFERROR((Per_Pupil_Spending_1[[#This Row],[Math Score]]-MIN(Per_Pupil_Spending_1[Math Score]))/(MAX(Per_Pupil_Spending_1[Math Score])-MIN(Per_Pupil_Spending_1[Math Score])),-1)</f>
        <v>0.17260079614414467</v>
      </c>
      <c r="S474">
        <f>IFERROR((Per_Pupil_Spending_1[[#This Row],[Science Score]]-MIN(Per_Pupil_Spending_1[Science Score]))/(MAX(Per_Pupil_Spending_1[Science Score])-MIN(Per_Pupil_Spending_1[Science Score])),-1)</f>
        <v>0.16726680338679487</v>
      </c>
      <c r="T474" s="63">
        <f>IFERROR(Per_Pupil_Spending_1[[#This Row],[Amount]]/(1-Per_Pupil_Spending_1[[#This Row],[Percent Below Achievement ELA]]),"")</f>
        <v>36975.801962794787</v>
      </c>
      <c r="U474" s="63">
        <f>IFERROR(Per_Pupil_Spending_1[[#This Row],[Amount]]/(1-Per_Pupil_Spending_1[[#This Row],[Percent Below Achievement Math]]),"")</f>
        <v>50135.809334657395</v>
      </c>
      <c r="V474" s="63">
        <f>IFERROR(Per_Pupil_Spending_1[[#This Row],[Amount]]/(1-Per_Pupil_Spending_1[[#This Row],[Percent Below Achievement Science]]),"")</f>
        <v>51760.057412343653</v>
      </c>
      <c r="W474" s="63" t="b">
        <f>Per_Pupil_Spending_1[[#This Row],[ELA Score Normalized]]=-1</f>
        <v>0</v>
      </c>
      <c r="X474" s="63" t="b">
        <f>Per_Pupil_Spending_1[[#This Row],[Math Score Normalized]]=-1</f>
        <v>0</v>
      </c>
      <c r="Y474" s="63" t="b">
        <f>Per_Pupil_Spending_1[[#This Row],[Science Score Normalized]]=-1</f>
        <v>0</v>
      </c>
    </row>
    <row r="475" spans="1:25" hidden="1">
      <c r="A475" t="s">
        <v>570</v>
      </c>
      <c r="B475">
        <v>416</v>
      </c>
      <c r="C475" t="s">
        <v>1155</v>
      </c>
      <c r="D475">
        <v>425</v>
      </c>
      <c r="E475" t="s">
        <v>251</v>
      </c>
      <c r="F475" t="s">
        <v>1680</v>
      </c>
      <c r="G475" t="s">
        <v>1680</v>
      </c>
      <c r="H475" t="s">
        <v>596</v>
      </c>
      <c r="I475">
        <v>22074.95</v>
      </c>
      <c r="J475">
        <v>17798.41</v>
      </c>
      <c r="K475">
        <v>20134.14</v>
      </c>
      <c r="L475" t="str">
        <f>_xlfn.XLOOKUP(Per_Pupil_Spending_1[[#This Row],[School Name]],Maine_Schools[School Name],Maine_Schools[Comparison School Type], "Error")</f>
        <v>Non Charter</v>
      </c>
      <c r="M475" t="str">
        <f>_xlfn.XLOOKUP(Per_Pupil_Spending_1[[#This Row],[School Name]],Maine_Schools[School Name],Maine_Schools[Comparison Grade Span], "Error")</f>
        <v>PK-04</v>
      </c>
      <c r="N475">
        <f>_xlfn.XLOOKUP(Per_Pupil_Spending_1[[#This Row],[School Name]],ELA_New[School Name],ELA_New[Percentage of Students at Achievement Level],"")</f>
        <v>0.40820000000000001</v>
      </c>
      <c r="O475">
        <f>_xlfn.XLOOKUP(Per_Pupil_Spending_1[[#This Row],[School Name]],Math_New[School Name],Math_New[Percentage of Students at Achievement Level],"")</f>
        <v>0.49659999999999999</v>
      </c>
      <c r="P475" t="str">
        <f>_xlfn.XLOOKUP(Per_Pupil_Spending_1[[#This Row],[School Name]],Science_New[School Name],Science_New[Percentage of Students at Achievement Level],"")</f>
        <v/>
      </c>
      <c r="Q475">
        <f>IFERROR((Per_Pupil_Spending_1[[#This Row],[ELA Score]]-MIN(Per_Pupil_Spending_1[ELA Score]))/(MAX(Per_Pupil_Spending_1[ELA Score])-MIN(Per_Pupil_Spending_1[ELA Score])),-1)</f>
        <v>0.26362044785575145</v>
      </c>
      <c r="R475">
        <f>IFERROR((Per_Pupil_Spending_1[[#This Row],[Math Score]]-MIN(Per_Pupil_Spending_1[Math Score]))/(MAX(Per_Pupil_Spending_1[Math Score])-MIN(Per_Pupil_Spending_1[Math Score])),-1)</f>
        <v>0.15096674172872668</v>
      </c>
      <c r="S475">
        <f>IFERROR((Per_Pupil_Spending_1[[#This Row],[Science Score]]-MIN(Per_Pupil_Spending_1[Science Score]))/(MAX(Per_Pupil_Spending_1[Science Score])-MIN(Per_Pupil_Spending_1[Science Score])),-1)</f>
        <v>-1</v>
      </c>
      <c r="T475" s="63">
        <f>IFERROR(Per_Pupil_Spending_1[[#This Row],[Amount]]/(1-Per_Pupil_Spending_1[[#This Row],[Percent Below Achievement ELA]]),"")</f>
        <v>37301.368705643799</v>
      </c>
      <c r="U475" s="63">
        <f>IFERROR(Per_Pupil_Spending_1[[#This Row],[Amount]]/(1-Per_Pupil_Spending_1[[#This Row],[Percent Below Achievement Math]]),"")</f>
        <v>43851.708382995625</v>
      </c>
      <c r="V475" s="63" t="str">
        <f>IFERROR(Per_Pupil_Spending_1[[#This Row],[Amount]]/(1-Per_Pupil_Spending_1[[#This Row],[Percent Below Achievement Science]]),"")</f>
        <v/>
      </c>
      <c r="W475" s="63" t="b">
        <f>Per_Pupil_Spending_1[[#This Row],[ELA Score Normalized]]=-1</f>
        <v>0</v>
      </c>
      <c r="X475" s="63" t="b">
        <f>Per_Pupil_Spending_1[[#This Row],[Math Score Normalized]]=-1</f>
        <v>0</v>
      </c>
      <c r="Y475" s="63" t="b">
        <f>Per_Pupil_Spending_1[[#This Row],[Science Score Normalized]]=-1</f>
        <v>1</v>
      </c>
    </row>
    <row r="476" spans="1:25" hidden="1">
      <c r="A476" t="s">
        <v>570</v>
      </c>
      <c r="B476">
        <v>416</v>
      </c>
      <c r="C476" t="s">
        <v>1155</v>
      </c>
      <c r="D476">
        <v>2083</v>
      </c>
      <c r="E476" t="s">
        <v>481</v>
      </c>
      <c r="F476" t="s">
        <v>1680</v>
      </c>
      <c r="G476" t="s">
        <v>1680</v>
      </c>
      <c r="H476" t="s">
        <v>596</v>
      </c>
      <c r="I476">
        <v>19285.71</v>
      </c>
      <c r="J476">
        <v>17798.41</v>
      </c>
      <c r="K476">
        <v>20134.14</v>
      </c>
      <c r="L476" t="str">
        <f>_xlfn.XLOOKUP(Per_Pupil_Spending_1[[#This Row],[School Name]],Maine_Schools[School Name],Maine_Schools[Comparison School Type], "Error")</f>
        <v>Non Charter</v>
      </c>
      <c r="M476" t="str">
        <f>_xlfn.XLOOKUP(Per_Pupil_Spending_1[[#This Row],[School Name]],Maine_Schools[School Name],Maine_Schools[Comparison Grade Span], "Error")</f>
        <v>PK-04</v>
      </c>
      <c r="N476">
        <f>_xlfn.XLOOKUP(Per_Pupil_Spending_1[[#This Row],[School Name]],ELA_New[School Name],ELA_New[Percentage of Students at Achievement Level],"")</f>
        <v>0.37040000000000001</v>
      </c>
      <c r="O476">
        <f>_xlfn.XLOOKUP(Per_Pupil_Spending_1[[#This Row],[School Name]],Math_New[School Name],Math_New[Percentage of Students at Achievement Level],"")</f>
        <v>0.50890000000000002</v>
      </c>
      <c r="P476" t="str">
        <f>_xlfn.XLOOKUP(Per_Pupil_Spending_1[[#This Row],[School Name]],Science_New[School Name],Science_New[Percentage of Students at Achievement Level],"")</f>
        <v/>
      </c>
      <c r="Q476">
        <f>IFERROR((Per_Pupil_Spending_1[[#This Row],[ELA Score]]-MIN(Per_Pupil_Spending_1[ELA Score]))/(MAX(Per_Pupil_Spending_1[ELA Score])-MIN(Per_Pupil_Spending_1[ELA Score])),-1)</f>
        <v>0.21648371813460243</v>
      </c>
      <c r="R476">
        <f>IFERROR((Per_Pupil_Spending_1[[#This Row],[Math Score]]-MIN(Per_Pupil_Spending_1[Math Score]))/(MAX(Per_Pupil_Spending_1[Math Score])-MIN(Per_Pupil_Spending_1[Math Score])),-1)</f>
        <v>0.1351949477825686</v>
      </c>
      <c r="S476">
        <f>IFERROR((Per_Pupil_Spending_1[[#This Row],[Science Score]]-MIN(Per_Pupil_Spending_1[Science Score]))/(MAX(Per_Pupil_Spending_1[Science Score])-MIN(Per_Pupil_Spending_1[Science Score])),-1)</f>
        <v>-1</v>
      </c>
      <c r="T476" s="63">
        <f>IFERROR(Per_Pupil_Spending_1[[#This Row],[Amount]]/(1-Per_Pupil_Spending_1[[#This Row],[Percent Below Achievement ELA]]),"")</f>
        <v>30631.686785260485</v>
      </c>
      <c r="U476" s="63">
        <f>IFERROR(Per_Pupil_Spending_1[[#This Row],[Amount]]/(1-Per_Pupil_Spending_1[[#This Row],[Percent Below Achievement Math]]),"")</f>
        <v>39270.433720219917</v>
      </c>
      <c r="V476" s="63" t="str">
        <f>IFERROR(Per_Pupil_Spending_1[[#This Row],[Amount]]/(1-Per_Pupil_Spending_1[[#This Row],[Percent Below Achievement Science]]),"")</f>
        <v/>
      </c>
      <c r="W476" s="63" t="b">
        <f>Per_Pupil_Spending_1[[#This Row],[ELA Score Normalized]]=-1</f>
        <v>0</v>
      </c>
      <c r="X476" s="63" t="b">
        <f>Per_Pupil_Spending_1[[#This Row],[Math Score Normalized]]=-1</f>
        <v>0</v>
      </c>
      <c r="Y476" s="63" t="b">
        <f>Per_Pupil_Spending_1[[#This Row],[Science Score Normalized]]=-1</f>
        <v>1</v>
      </c>
    </row>
    <row r="477" spans="1:25" hidden="1">
      <c r="A477" t="s">
        <v>570</v>
      </c>
      <c r="B477">
        <v>416</v>
      </c>
      <c r="C477" t="s">
        <v>1155</v>
      </c>
      <c r="D477">
        <v>423</v>
      </c>
      <c r="E477" t="s">
        <v>193</v>
      </c>
      <c r="F477" t="s">
        <v>1680</v>
      </c>
      <c r="G477" t="s">
        <v>1680</v>
      </c>
      <c r="H477" t="s">
        <v>596</v>
      </c>
      <c r="I477">
        <v>17881.53</v>
      </c>
      <c r="J477">
        <v>17798.41</v>
      </c>
      <c r="K477">
        <v>20134.14</v>
      </c>
      <c r="L477" t="str">
        <f>_xlfn.XLOOKUP(Per_Pupil_Spending_1[[#This Row],[School Name]],Maine_Schools[School Name],Maine_Schools[Comparison School Type], "Error")</f>
        <v>Non Charter</v>
      </c>
      <c r="M477" t="str">
        <f>_xlfn.XLOOKUP(Per_Pupil_Spending_1[[#This Row],[School Name]],Maine_Schools[School Name],Maine_Schools[Comparison Grade Span], "Error")</f>
        <v>09-12</v>
      </c>
      <c r="N477">
        <f>_xlfn.XLOOKUP(Per_Pupil_Spending_1[[#This Row],[School Name]],ELA_New[School Name],ELA_New[Percentage of Students at Achievement Level],"")</f>
        <v>0.55649999999999999</v>
      </c>
      <c r="O477">
        <f>_xlfn.XLOOKUP(Per_Pupil_Spending_1[[#This Row],[School Name]],Math_New[School Name],Math_New[Percentage of Students at Achievement Level],"")</f>
        <v>0.33329999999999999</v>
      </c>
      <c r="P477">
        <f>_xlfn.XLOOKUP(Per_Pupil_Spending_1[[#This Row],[School Name]],Science_New[School Name],Science_New[Percentage of Students at Achievement Level],"")</f>
        <v>0.65980000000000005</v>
      </c>
      <c r="Q477">
        <f>IFERROR((Per_Pupil_Spending_1[[#This Row],[ELA Score]]-MIN(Per_Pupil_Spending_1[ELA Score]))/(MAX(Per_Pupil_Spending_1[ELA Score])-MIN(Per_Pupil_Spending_1[ELA Score])),-1)</f>
        <v>0.28494784526167138</v>
      </c>
      <c r="R477">
        <f>IFERROR((Per_Pupil_Spending_1[[#This Row],[Math Score]]-MIN(Per_Pupil_Spending_1[Math Score]))/(MAX(Per_Pupil_Spending_1[Math Score])-MIN(Per_Pupil_Spending_1[Math Score])),-1)</f>
        <v>9.2335559492259453E-2</v>
      </c>
      <c r="S477">
        <f>IFERROR((Per_Pupil_Spending_1[[#This Row],[Science Score]]-MIN(Per_Pupil_Spending_1[Science Score]))/(MAX(Per_Pupil_Spending_1[Science Score])-MIN(Per_Pupil_Spending_1[Science Score])),-1)</f>
        <v>0.1698577528468751</v>
      </c>
      <c r="T477" s="63">
        <f>IFERROR(Per_Pupil_Spending_1[[#This Row],[Amount]]/(1-Per_Pupil_Spending_1[[#This Row],[Percent Below Achievement ELA]]),"")</f>
        <v>40319.120631341597</v>
      </c>
      <c r="U477" s="63">
        <f>IFERROR(Per_Pupil_Spending_1[[#This Row],[Amount]]/(1-Per_Pupil_Spending_1[[#This Row],[Percent Below Achievement Math]]),"")</f>
        <v>26820.953952302381</v>
      </c>
      <c r="V477" s="63">
        <f>IFERROR(Per_Pupil_Spending_1[[#This Row],[Amount]]/(1-Per_Pupil_Spending_1[[#This Row],[Percent Below Achievement Science]]),"")</f>
        <v>52561.816578483253</v>
      </c>
      <c r="W477" s="63" t="b">
        <f>Per_Pupil_Spending_1[[#This Row],[ELA Score Normalized]]=-1</f>
        <v>0</v>
      </c>
      <c r="X477" s="63" t="b">
        <f>Per_Pupil_Spending_1[[#This Row],[Math Score Normalized]]=-1</f>
        <v>0</v>
      </c>
      <c r="Y477" s="63" t="b">
        <f>Per_Pupil_Spending_1[[#This Row],[Science Score Normalized]]=-1</f>
        <v>0</v>
      </c>
    </row>
    <row r="478" spans="1:25" hidden="1">
      <c r="A478" t="s">
        <v>570</v>
      </c>
      <c r="B478">
        <v>416</v>
      </c>
      <c r="C478" t="s">
        <v>1155</v>
      </c>
      <c r="D478">
        <v>423</v>
      </c>
      <c r="E478" t="s">
        <v>193</v>
      </c>
      <c r="F478" t="s">
        <v>1680</v>
      </c>
      <c r="G478" t="s">
        <v>1680</v>
      </c>
      <c r="H478" t="s">
        <v>596</v>
      </c>
      <c r="I478">
        <v>17881.53</v>
      </c>
      <c r="J478">
        <v>17798.41</v>
      </c>
      <c r="K478">
        <v>20134.14</v>
      </c>
      <c r="L478" t="str">
        <f>_xlfn.XLOOKUP(Per_Pupil_Spending_1[[#This Row],[School Name]],Maine_Schools[School Name],Maine_Schools[Comparison School Type], "Error")</f>
        <v>Non Charter</v>
      </c>
      <c r="M478" t="str">
        <f>_xlfn.XLOOKUP(Per_Pupil_Spending_1[[#This Row],[School Name]],Maine_Schools[School Name],Maine_Schools[Comparison Grade Span], "Error")</f>
        <v>09-12</v>
      </c>
      <c r="N478">
        <f>_xlfn.XLOOKUP(Per_Pupil_Spending_1[[#This Row],[School Name]],ELA_New[School Name],ELA_New[Percentage of Students at Achievement Level],"")</f>
        <v>0.55649999999999999</v>
      </c>
      <c r="O478">
        <f>_xlfn.XLOOKUP(Per_Pupil_Spending_1[[#This Row],[School Name]],Math_New[School Name],Math_New[Percentage of Students at Achievement Level],"")</f>
        <v>0.33329999999999999</v>
      </c>
      <c r="P478">
        <f>_xlfn.XLOOKUP(Per_Pupil_Spending_1[[#This Row],[School Name]],Science_New[School Name],Science_New[Percentage of Students at Achievement Level],"")</f>
        <v>0.65980000000000005</v>
      </c>
      <c r="Q478">
        <f>IFERROR((Per_Pupil_Spending_1[[#This Row],[ELA Score]]-MIN(Per_Pupil_Spending_1[ELA Score]))/(MAX(Per_Pupil_Spending_1[ELA Score])-MIN(Per_Pupil_Spending_1[ELA Score])),-1)</f>
        <v>0.28494784526167138</v>
      </c>
      <c r="R478">
        <f>IFERROR((Per_Pupil_Spending_1[[#This Row],[Math Score]]-MIN(Per_Pupil_Spending_1[Math Score]))/(MAX(Per_Pupil_Spending_1[Math Score])-MIN(Per_Pupil_Spending_1[Math Score])),-1)</f>
        <v>9.2335559492259453E-2</v>
      </c>
      <c r="S478">
        <f>IFERROR((Per_Pupil_Spending_1[[#This Row],[Science Score]]-MIN(Per_Pupil_Spending_1[Science Score]))/(MAX(Per_Pupil_Spending_1[Science Score])-MIN(Per_Pupil_Spending_1[Science Score])),-1)</f>
        <v>0.1698577528468751</v>
      </c>
      <c r="T478" s="63">
        <f>IFERROR(Per_Pupil_Spending_1[[#This Row],[Amount]]/(1-Per_Pupil_Spending_1[[#This Row],[Percent Below Achievement ELA]]),"")</f>
        <v>40319.120631341597</v>
      </c>
      <c r="U478" s="63">
        <f>IFERROR(Per_Pupil_Spending_1[[#This Row],[Amount]]/(1-Per_Pupil_Spending_1[[#This Row],[Percent Below Achievement Math]]),"")</f>
        <v>26820.953952302381</v>
      </c>
      <c r="V478" s="63">
        <f>IFERROR(Per_Pupil_Spending_1[[#This Row],[Amount]]/(1-Per_Pupil_Spending_1[[#This Row],[Percent Below Achievement Science]]),"")</f>
        <v>52561.816578483253</v>
      </c>
      <c r="W478" s="63" t="b">
        <f>Per_Pupil_Spending_1[[#This Row],[ELA Score Normalized]]=-1</f>
        <v>0</v>
      </c>
      <c r="X478" s="63" t="b">
        <f>Per_Pupil_Spending_1[[#This Row],[Math Score Normalized]]=-1</f>
        <v>0</v>
      </c>
      <c r="Y478" s="63" t="b">
        <f>Per_Pupil_Spending_1[[#This Row],[Science Score Normalized]]=-1</f>
        <v>0</v>
      </c>
    </row>
    <row r="479" spans="1:25" hidden="1">
      <c r="A479" t="s">
        <v>570</v>
      </c>
      <c r="B479">
        <v>416</v>
      </c>
      <c r="C479" t="s">
        <v>1155</v>
      </c>
      <c r="D479">
        <v>2050</v>
      </c>
      <c r="E479" t="s">
        <v>407</v>
      </c>
      <c r="F479" t="s">
        <v>1680</v>
      </c>
      <c r="G479" t="s">
        <v>1680</v>
      </c>
      <c r="H479" t="s">
        <v>596</v>
      </c>
      <c r="I479">
        <v>17377.73</v>
      </c>
      <c r="J479">
        <v>17798.41</v>
      </c>
      <c r="K479">
        <v>20134.14</v>
      </c>
      <c r="L479" t="str">
        <f>_xlfn.XLOOKUP(Per_Pupil_Spending_1[[#This Row],[School Name]],Maine_Schools[School Name],Maine_Schools[Comparison School Type], "Error")</f>
        <v>Non Charter</v>
      </c>
      <c r="M479" t="str">
        <f>_xlfn.XLOOKUP(Per_Pupil_Spending_1[[#This Row],[School Name]],Maine_Schools[School Name],Maine_Schools[Comparison Grade Span], "Error")</f>
        <v>05-08</v>
      </c>
      <c r="N479">
        <f>_xlfn.XLOOKUP(Per_Pupil_Spending_1[[#This Row],[School Name]],ELA_New[School Name],ELA_New[Percentage of Students at Achievement Level],"")</f>
        <v>0.36299999999999999</v>
      </c>
      <c r="O479">
        <f>_xlfn.XLOOKUP(Per_Pupil_Spending_1[[#This Row],[School Name]],Math_New[School Name],Math_New[Percentage of Students at Achievement Level],"")</f>
        <v>0.37359999999999999</v>
      </c>
      <c r="P479">
        <f>_xlfn.XLOOKUP(Per_Pupil_Spending_1[[#This Row],[School Name]],Science_New[School Name],Science_New[Percentage of Students at Achievement Level],"")</f>
        <v>0.71909999999999996</v>
      </c>
      <c r="Q479">
        <f>IFERROR((Per_Pupil_Spending_1[[#This Row],[ELA Score]]-MIN(Per_Pupil_Spending_1[ELA Score]))/(MAX(Per_Pupil_Spending_1[ELA Score])-MIN(Per_Pupil_Spending_1[ELA Score])),-1)</f>
        <v>0.19280040358824238</v>
      </c>
      <c r="R479">
        <f>IFERROR((Per_Pupil_Spending_1[[#This Row],[Math Score]]-MIN(Per_Pupil_Spending_1[Math Score]))/(MAX(Per_Pupil_Spending_1[Math Score])-MIN(Per_Pupil_Spending_1[Math Score])),-1)</f>
        <v>9.5507188514485933E-2</v>
      </c>
      <c r="S479">
        <f>IFERROR((Per_Pupil_Spending_1[[#This Row],[Science Score]]-MIN(Per_Pupil_Spending_1[Science Score]))/(MAX(Per_Pupil_Spending_1[Science Score])-MIN(Per_Pupil_Spending_1[Science Score])),-1)</f>
        <v>0.19992003258755561</v>
      </c>
      <c r="T479" s="63">
        <f>IFERROR(Per_Pupil_Spending_1[[#This Row],[Amount]]/(1-Per_Pupil_Spending_1[[#This Row],[Percent Below Achievement ELA]]),"")</f>
        <v>27280.580847723704</v>
      </c>
      <c r="U479" s="63">
        <f>IFERROR(Per_Pupil_Spending_1[[#This Row],[Amount]]/(1-Per_Pupil_Spending_1[[#This Row],[Percent Below Achievement Math]]),"")</f>
        <v>27742.225415070239</v>
      </c>
      <c r="V479" s="63">
        <f>IFERROR(Per_Pupil_Spending_1[[#This Row],[Amount]]/(1-Per_Pupil_Spending_1[[#This Row],[Percent Below Achievement Science]]),"")</f>
        <v>61864.471342114623</v>
      </c>
      <c r="W479" s="63" t="b">
        <f>Per_Pupil_Spending_1[[#This Row],[ELA Score Normalized]]=-1</f>
        <v>0</v>
      </c>
      <c r="X479" s="63" t="b">
        <f>Per_Pupil_Spending_1[[#This Row],[Math Score Normalized]]=-1</f>
        <v>0</v>
      </c>
      <c r="Y479" s="63" t="b">
        <f>Per_Pupil_Spending_1[[#This Row],[Science Score Normalized]]=-1</f>
        <v>0</v>
      </c>
    </row>
    <row r="480" spans="1:25" hidden="1">
      <c r="A480" t="s">
        <v>570</v>
      </c>
      <c r="B480">
        <v>416</v>
      </c>
      <c r="C480" t="s">
        <v>1155</v>
      </c>
      <c r="D480">
        <v>1651</v>
      </c>
      <c r="E480" t="s">
        <v>523</v>
      </c>
      <c r="F480" t="s">
        <v>1680</v>
      </c>
      <c r="G480" t="s">
        <v>1680</v>
      </c>
      <c r="H480" t="s">
        <v>596</v>
      </c>
      <c r="I480">
        <v>20572.96</v>
      </c>
      <c r="J480">
        <v>17798.41</v>
      </c>
      <c r="K480">
        <v>20134.14</v>
      </c>
      <c r="L480" t="str">
        <f>_xlfn.XLOOKUP(Per_Pupil_Spending_1[[#This Row],[School Name]],Maine_Schools[School Name],Maine_Schools[Comparison School Type], "Error")</f>
        <v>Non Charter</v>
      </c>
      <c r="M480" t="str">
        <f>_xlfn.XLOOKUP(Per_Pupil_Spending_1[[#This Row],[School Name]],Maine_Schools[School Name],Maine_Schools[Comparison Grade Span], "Error")</f>
        <v>PK-04</v>
      </c>
      <c r="N480">
        <f>_xlfn.XLOOKUP(Per_Pupil_Spending_1[[#This Row],[School Name]],ELA_New[School Name],ELA_New[Percentage of Students at Achievement Level],"")</f>
        <v>0.4219</v>
      </c>
      <c r="O480">
        <f>_xlfn.XLOOKUP(Per_Pupil_Spending_1[[#This Row],[School Name]],Math_New[School Name],Math_New[Percentage of Students at Achievement Level],"")</f>
        <v>0.40150000000000002</v>
      </c>
      <c r="P480" t="str">
        <f>_xlfn.XLOOKUP(Per_Pupil_Spending_1[[#This Row],[School Name]],Science_New[School Name],Science_New[Percentage of Students at Achievement Level],"")</f>
        <v/>
      </c>
      <c r="Q480">
        <f>IFERROR((Per_Pupil_Spending_1[[#This Row],[ELA Score]]-MIN(Per_Pupil_Spending_1[ELA Score]))/(MAX(Per_Pupil_Spending_1[ELA Score])-MIN(Per_Pupil_Spending_1[ELA Score])),-1)</f>
        <v>0.25150587717144435</v>
      </c>
      <c r="R480">
        <f>IFERROR((Per_Pupil_Spending_1[[#This Row],[Math Score]]-MIN(Per_Pupil_Spending_1[Math Score]))/(MAX(Per_Pupil_Spending_1[Math Score])-MIN(Per_Pupil_Spending_1[Math Score])),-1)</f>
        <v>0.11833886279008159</v>
      </c>
      <c r="S480">
        <f>IFERROR((Per_Pupil_Spending_1[[#This Row],[Science Score]]-MIN(Per_Pupil_Spending_1[Science Score]))/(MAX(Per_Pupil_Spending_1[Science Score])-MIN(Per_Pupil_Spending_1[Science Score])),-1)</f>
        <v>-1</v>
      </c>
      <c r="T480" s="63">
        <f>IFERROR(Per_Pupil_Spending_1[[#This Row],[Amount]]/(1-Per_Pupil_Spending_1[[#This Row],[Percent Below Achievement ELA]]),"")</f>
        <v>35587.199446462546</v>
      </c>
      <c r="U480" s="63">
        <f>IFERROR(Per_Pupil_Spending_1[[#This Row],[Amount]]/(1-Per_Pupil_Spending_1[[#This Row],[Percent Below Achievement Math]]),"")</f>
        <v>34374.202172096906</v>
      </c>
      <c r="V480" s="63" t="str">
        <f>IFERROR(Per_Pupil_Spending_1[[#This Row],[Amount]]/(1-Per_Pupil_Spending_1[[#This Row],[Percent Below Achievement Science]]),"")</f>
        <v/>
      </c>
      <c r="W480" s="63" t="b">
        <f>Per_Pupil_Spending_1[[#This Row],[ELA Score Normalized]]=-1</f>
        <v>0</v>
      </c>
      <c r="X480" s="63" t="b">
        <f>Per_Pupil_Spending_1[[#This Row],[Math Score Normalized]]=-1</f>
        <v>0</v>
      </c>
      <c r="Y480" s="63" t="b">
        <f>Per_Pupil_Spending_1[[#This Row],[Science Score Normalized]]=-1</f>
        <v>1</v>
      </c>
    </row>
    <row r="481" spans="1:25" hidden="1">
      <c r="A481" t="s">
        <v>570</v>
      </c>
      <c r="B481">
        <v>427</v>
      </c>
      <c r="C481" t="s">
        <v>1158</v>
      </c>
      <c r="D481">
        <v>431</v>
      </c>
      <c r="E481" t="s">
        <v>524</v>
      </c>
      <c r="F481" t="s">
        <v>1680</v>
      </c>
      <c r="G481" t="s">
        <v>1680</v>
      </c>
      <c r="H481" t="s">
        <v>596</v>
      </c>
      <c r="I481">
        <v>25576.87</v>
      </c>
      <c r="J481">
        <v>26164.19</v>
      </c>
      <c r="K481">
        <v>20134.14</v>
      </c>
      <c r="L481" t="str">
        <f>_xlfn.XLOOKUP(Per_Pupil_Spending_1[[#This Row],[School Name]],Maine_Schools[School Name],Maine_Schools[Comparison School Type], "Error")</f>
        <v>Non Charter</v>
      </c>
      <c r="M481" t="str">
        <f>_xlfn.XLOOKUP(Per_Pupil_Spending_1[[#This Row],[School Name]],Maine_Schools[School Name],Maine_Schools[Comparison Grade Span], "Error")</f>
        <v>09-12</v>
      </c>
      <c r="N481">
        <f>_xlfn.XLOOKUP(Per_Pupil_Spending_1[[#This Row],[School Name]],ELA_New[School Name],ELA_New[Percentage of Students at Achievement Level],"")</f>
        <v>0.20549999999999999</v>
      </c>
      <c r="O481">
        <f>_xlfn.XLOOKUP(Per_Pupil_Spending_1[[#This Row],[School Name]],Math_New[School Name],Math_New[Percentage of Students at Achievement Level],"")</f>
        <v>0.58640000000000003</v>
      </c>
      <c r="P481">
        <f>_xlfn.XLOOKUP(Per_Pupil_Spending_1[[#This Row],[School Name]],Science_New[School Name],Science_New[Percentage of Students at Achievement Level],"")</f>
        <v>0.33850000000000002</v>
      </c>
      <c r="Q481">
        <f>IFERROR((Per_Pupil_Spending_1[[#This Row],[ELA Score]]-MIN(Per_Pupil_Spending_1[ELA Score]))/(MAX(Per_Pupil_Spending_1[ELA Score])-MIN(Per_Pupil_Spending_1[ELA Score])),-1)</f>
        <v>0.22751383986300336</v>
      </c>
      <c r="R481">
        <f>IFERROR((Per_Pupil_Spending_1[[#This Row],[Math Score]]-MIN(Per_Pupil_Spending_1[Math Score]))/(MAX(Per_Pupil_Spending_1[Math Score])-MIN(Per_Pupil_Spending_1[Math Score])),-1)</f>
        <v>0.21289312188128381</v>
      </c>
      <c r="S481">
        <f>IFERROR((Per_Pupil_Spending_1[[#This Row],[Science Score]]-MIN(Per_Pupil_Spending_1[Science Score]))/(MAX(Per_Pupil_Spending_1[Science Score])-MIN(Per_Pupil_Spending_1[Science Score])),-1)</f>
        <v>0.1249489340357976</v>
      </c>
      <c r="T481" s="63">
        <f>IFERROR(Per_Pupil_Spending_1[[#This Row],[Amount]]/(1-Per_Pupil_Spending_1[[#This Row],[Percent Below Achievement ELA]]),"")</f>
        <v>32192.410320956576</v>
      </c>
      <c r="U481" s="63">
        <f>IFERROR(Per_Pupil_Spending_1[[#This Row],[Amount]]/(1-Per_Pupil_Spending_1[[#This Row],[Percent Below Achievement Math]]),"")</f>
        <v>61839.627659574471</v>
      </c>
      <c r="V481" s="63">
        <f>IFERROR(Per_Pupil_Spending_1[[#This Row],[Amount]]/(1-Per_Pupil_Spending_1[[#This Row],[Percent Below Achievement Science]]),"")</f>
        <v>38664.958427815567</v>
      </c>
      <c r="W481" s="63" t="b">
        <f>Per_Pupil_Spending_1[[#This Row],[ELA Score Normalized]]=-1</f>
        <v>0</v>
      </c>
      <c r="X481" s="63" t="b">
        <f>Per_Pupil_Spending_1[[#This Row],[Math Score Normalized]]=-1</f>
        <v>0</v>
      </c>
      <c r="Y481" s="63" t="b">
        <f>Per_Pupil_Spending_1[[#This Row],[Science Score Normalized]]=-1</f>
        <v>0</v>
      </c>
    </row>
    <row r="482" spans="1:25" hidden="1">
      <c r="A482" t="s">
        <v>570</v>
      </c>
      <c r="B482">
        <v>427</v>
      </c>
      <c r="C482" t="s">
        <v>1158</v>
      </c>
      <c r="D482">
        <v>430</v>
      </c>
      <c r="E482" t="s">
        <v>525</v>
      </c>
      <c r="F482" t="s">
        <v>1680</v>
      </c>
      <c r="G482" t="s">
        <v>1680</v>
      </c>
      <c r="H482" t="s">
        <v>596</v>
      </c>
      <c r="I482">
        <v>26786.89</v>
      </c>
      <c r="J482">
        <v>26164.19</v>
      </c>
      <c r="K482">
        <v>20134.14</v>
      </c>
      <c r="L482" t="str">
        <f>_xlfn.XLOOKUP(Per_Pupil_Spending_1[[#This Row],[School Name]],Maine_Schools[School Name],Maine_Schools[Comparison School Type], "Error")</f>
        <v>Non Charter</v>
      </c>
      <c r="M482" t="str">
        <f>_xlfn.XLOOKUP(Per_Pupil_Spending_1[[#This Row],[School Name]],Maine_Schools[School Name],Maine_Schools[Comparison Grade Span], "Error")</f>
        <v>06-08</v>
      </c>
      <c r="N482">
        <f>_xlfn.XLOOKUP(Per_Pupil_Spending_1[[#This Row],[School Name]],ELA_New[School Name],ELA_New[Percentage of Students at Achievement Level],"")</f>
        <v>0.17510000000000001</v>
      </c>
      <c r="O482">
        <f>_xlfn.XLOOKUP(Per_Pupil_Spending_1[[#This Row],[School Name]],Math_New[School Name],Math_New[Percentage of Students at Achievement Level],"")</f>
        <v>0.54630000000000001</v>
      </c>
      <c r="P482">
        <f>_xlfn.XLOOKUP(Per_Pupil_Spending_1[[#This Row],[School Name]],Science_New[School Name],Science_New[Percentage of Students at Achievement Level],"")</f>
        <v>0.28639999999999999</v>
      </c>
      <c r="Q482">
        <f>IFERROR((Per_Pupil_Spending_1[[#This Row],[ELA Score]]-MIN(Per_Pupil_Spending_1[ELA Score]))/(MAX(Per_Pupil_Spending_1[ELA Score])-MIN(Per_Pupil_Spending_1[ELA Score])),-1)</f>
        <v>0.22949610358064185</v>
      </c>
      <c r="R482">
        <f>IFERROR((Per_Pupil_Spending_1[[#This Row],[Math Score]]-MIN(Per_Pupil_Spending_1[Math Score]))/(MAX(Per_Pupil_Spending_1[Math Score])-MIN(Per_Pupil_Spending_1[Math Score])),-1)</f>
        <v>0.20325829560466765</v>
      </c>
      <c r="S482">
        <f>IFERROR((Per_Pupil_Spending_1[[#This Row],[Science Score]]-MIN(Per_Pupil_Spending_1[Science Score]))/(MAX(Per_Pupil_Spending_1[Science Score])-MIN(Per_Pupil_Spending_1[Science Score])),-1)</f>
        <v>0.1213060498353622</v>
      </c>
      <c r="T482" s="63">
        <f>IFERROR(Per_Pupil_Spending_1[[#This Row],[Amount]]/(1-Per_Pupil_Spending_1[[#This Row],[Percent Below Achievement ELA]]),"")</f>
        <v>32472.893684082919</v>
      </c>
      <c r="U482" s="63">
        <f>IFERROR(Per_Pupil_Spending_1[[#This Row],[Amount]]/(1-Per_Pupil_Spending_1[[#This Row],[Percent Below Achievement Math]]),"")</f>
        <v>59040.974212034387</v>
      </c>
      <c r="V482" s="63">
        <f>IFERROR(Per_Pupil_Spending_1[[#This Row],[Amount]]/(1-Per_Pupil_Spending_1[[#This Row],[Percent Below Achievement Science]]),"")</f>
        <v>37537.682174887894</v>
      </c>
      <c r="W482" s="63" t="b">
        <f>Per_Pupil_Spending_1[[#This Row],[ELA Score Normalized]]=-1</f>
        <v>0</v>
      </c>
      <c r="X482" s="63" t="b">
        <f>Per_Pupil_Spending_1[[#This Row],[Math Score Normalized]]=-1</f>
        <v>0</v>
      </c>
      <c r="Y482" s="63" t="b">
        <f>Per_Pupil_Spending_1[[#This Row],[Science Score Normalized]]=-1</f>
        <v>0</v>
      </c>
    </row>
    <row r="483" spans="1:25" hidden="1">
      <c r="A483" t="s">
        <v>570</v>
      </c>
      <c r="B483">
        <v>427</v>
      </c>
      <c r="C483" t="s">
        <v>1158</v>
      </c>
      <c r="D483">
        <v>433</v>
      </c>
      <c r="E483" t="s">
        <v>556</v>
      </c>
      <c r="F483" t="s">
        <v>1680</v>
      </c>
      <c r="G483" t="s">
        <v>1680</v>
      </c>
      <c r="H483" t="s">
        <v>596</v>
      </c>
      <c r="I483">
        <v>25294.97</v>
      </c>
      <c r="J483">
        <v>26164.19</v>
      </c>
      <c r="K483">
        <v>20134.14</v>
      </c>
      <c r="L483" t="str">
        <f>_xlfn.XLOOKUP(Per_Pupil_Spending_1[[#This Row],[School Name]],Maine_Schools[School Name],Maine_Schools[Comparison School Type], "Error")</f>
        <v>Non Charter</v>
      </c>
      <c r="M483" t="str">
        <f>_xlfn.XLOOKUP(Per_Pupil_Spending_1[[#This Row],[School Name]],Maine_Schools[School Name],Maine_Schools[Comparison Grade Span], "Error")</f>
        <v>03-05</v>
      </c>
      <c r="N483">
        <f>_xlfn.XLOOKUP(Per_Pupil_Spending_1[[#This Row],[School Name]],ELA_New[School Name],ELA_New[Percentage of Students at Achievement Level],"")</f>
        <v>0.18140000000000001</v>
      </c>
      <c r="O483">
        <f>_xlfn.XLOOKUP(Per_Pupil_Spending_1[[#This Row],[School Name]],Math_New[School Name],Math_New[Percentage of Students at Achievement Level],"")</f>
        <v>0.78810000000000002</v>
      </c>
      <c r="P483">
        <f>_xlfn.XLOOKUP(Per_Pupil_Spending_1[[#This Row],[School Name]],Science_New[School Name],Science_New[Percentage of Students at Achievement Level],"")</f>
        <v>0.62439999999999996</v>
      </c>
      <c r="Q483">
        <f>IFERROR((Per_Pupil_Spending_1[[#This Row],[ELA Score]]-MIN(Per_Pupil_Spending_1[ELA Score]))/(MAX(Per_Pupil_Spending_1[ELA Score])-MIN(Per_Pupil_Spending_1[ELA Score])),-1)</f>
        <v>0.21838195728967577</v>
      </c>
      <c r="R483">
        <f>IFERROR((Per_Pupil_Spending_1[[#This Row],[Math Score]]-MIN(Per_Pupil_Spending_1[Math Score]))/(MAX(Per_Pupil_Spending_1[Math Score])-MIN(Per_Pupil_Spending_1[Math Score])),-1)</f>
        <v>0.41095850847584159</v>
      </c>
      <c r="S483">
        <f>IFERROR((Per_Pupil_Spending_1[[#This Row],[Science Score]]-MIN(Per_Pupil_Spending_1[Science Score]))/(MAX(Per_Pupil_Spending_1[Science Score])-MIN(Per_Pupil_Spending_1[Science Score])),-1)</f>
        <v>0.21763242082234377</v>
      </c>
      <c r="T483" s="63">
        <f>IFERROR(Per_Pupil_Spending_1[[#This Row],[Amount]]/(1-Per_Pupil_Spending_1[[#This Row],[Percent Below Achievement ELA]]),"")</f>
        <v>30900.2809675055</v>
      </c>
      <c r="U483" s="63">
        <f>IFERROR(Per_Pupil_Spending_1[[#This Row],[Amount]]/(1-Per_Pupil_Spending_1[[#This Row],[Percent Below Achievement Math]]),"")</f>
        <v>119372.20386974989</v>
      </c>
      <c r="V483" s="63">
        <f>IFERROR(Per_Pupil_Spending_1[[#This Row],[Amount]]/(1-Per_Pupil_Spending_1[[#This Row],[Percent Below Achievement Science]]),"")</f>
        <v>67345.500532481354</v>
      </c>
      <c r="W483" s="63" t="b">
        <f>Per_Pupil_Spending_1[[#This Row],[ELA Score Normalized]]=-1</f>
        <v>0</v>
      </c>
      <c r="X483" s="63" t="b">
        <f>Per_Pupil_Spending_1[[#This Row],[Math Score Normalized]]=-1</f>
        <v>0</v>
      </c>
      <c r="Y483" s="63" t="b">
        <f>Per_Pupil_Spending_1[[#This Row],[Science Score Normalized]]=-1</f>
        <v>0</v>
      </c>
    </row>
    <row r="484" spans="1:25" hidden="1">
      <c r="A484" t="s">
        <v>570</v>
      </c>
      <c r="B484">
        <v>1996</v>
      </c>
      <c r="C484" t="s">
        <v>1160</v>
      </c>
      <c r="D484">
        <v>929</v>
      </c>
      <c r="E484" t="s">
        <v>527</v>
      </c>
      <c r="F484" t="s">
        <v>1680</v>
      </c>
      <c r="G484" t="s">
        <v>1680</v>
      </c>
      <c r="H484" t="s">
        <v>596</v>
      </c>
      <c r="I484">
        <v>29345.53</v>
      </c>
      <c r="J484">
        <v>29345.53</v>
      </c>
      <c r="K484">
        <v>20134.14</v>
      </c>
      <c r="L484" t="str">
        <f>_xlfn.XLOOKUP(Per_Pupil_Spending_1[[#This Row],[School Name]],Maine_Schools[School Name],Maine_Schools[Comparison School Type], "Error")</f>
        <v>Non Charter</v>
      </c>
      <c r="M484" t="str">
        <f>_xlfn.XLOOKUP(Per_Pupil_Spending_1[[#This Row],[School Name]],Maine_Schools[School Name],Maine_Schools[Comparison Grade Span], "Error")</f>
        <v>PK-05</v>
      </c>
      <c r="N484">
        <f>_xlfn.XLOOKUP(Per_Pupil_Spending_1[[#This Row],[School Name]],ELA_New[School Name],ELA_New[Percentage of Students at Achievement Level],"")</f>
        <v>0.21279999999999999</v>
      </c>
      <c r="O484">
        <f>_xlfn.XLOOKUP(Per_Pupil_Spending_1[[#This Row],[School Name]],Math_New[School Name],Math_New[Percentage of Students at Achievement Level],"")</f>
        <v>0.65959999999999996</v>
      </c>
      <c r="P484" t="str">
        <f>_xlfn.XLOOKUP(Per_Pupil_Spending_1[[#This Row],[School Name]],Science_New[School Name],Science_New[Percentage of Students at Achievement Level],"")</f>
        <v/>
      </c>
      <c r="Q484">
        <f>IFERROR((Per_Pupil_Spending_1[[#This Row],[ELA Score]]-MIN(Per_Pupil_Spending_1[ELA Score]))/(MAX(Per_Pupil_Spending_1[ELA Score])-MIN(Per_Pupil_Spending_1[ELA Score])),-1)</f>
        <v>0.26345788309206442</v>
      </c>
      <c r="R484">
        <f>IFERROR((Per_Pupil_Spending_1[[#This Row],[Math Score]]-MIN(Per_Pupil_Spending_1[Math Score]))/(MAX(Per_Pupil_Spending_1[Math Score])-MIN(Per_Pupil_Spending_1[Math Score])),-1)</f>
        <v>0.29678856961396743</v>
      </c>
      <c r="S484">
        <f>IFERROR((Per_Pupil_Spending_1[[#This Row],[Science Score]]-MIN(Per_Pupil_Spending_1[Science Score]))/(MAX(Per_Pupil_Spending_1[Science Score])-MIN(Per_Pupil_Spending_1[Science Score])),-1)</f>
        <v>-1</v>
      </c>
      <c r="T484" s="63">
        <f>IFERROR(Per_Pupil_Spending_1[[#This Row],[Amount]]/(1-Per_Pupil_Spending_1[[#This Row],[Percent Below Achievement ELA]]),"")</f>
        <v>37278.366361788612</v>
      </c>
      <c r="U484" s="63">
        <f>IFERROR(Per_Pupil_Spending_1[[#This Row],[Amount]]/(1-Per_Pupil_Spending_1[[#This Row],[Percent Below Achievement Math]]),"")</f>
        <v>86208.960047003507</v>
      </c>
      <c r="V484" s="63" t="str">
        <f>IFERROR(Per_Pupil_Spending_1[[#This Row],[Amount]]/(1-Per_Pupil_Spending_1[[#This Row],[Percent Below Achievement Science]]),"")</f>
        <v/>
      </c>
      <c r="W484" s="63" t="b">
        <f>Per_Pupil_Spending_1[[#This Row],[ELA Score Normalized]]=-1</f>
        <v>0</v>
      </c>
      <c r="X484" s="63" t="b">
        <f>Per_Pupil_Spending_1[[#This Row],[Math Score Normalized]]=-1</f>
        <v>0</v>
      </c>
      <c r="Y484" s="63" t="b">
        <f>Per_Pupil_Spending_1[[#This Row],[Science Score Normalized]]=-1</f>
        <v>1</v>
      </c>
    </row>
    <row r="485" spans="1:25" hidden="1">
      <c r="A485" t="s">
        <v>570</v>
      </c>
      <c r="B485">
        <v>434</v>
      </c>
      <c r="C485" t="s">
        <v>1162</v>
      </c>
      <c r="D485">
        <v>435</v>
      </c>
      <c r="E485" t="s">
        <v>441</v>
      </c>
      <c r="F485" t="s">
        <v>1680</v>
      </c>
      <c r="G485" t="s">
        <v>1680</v>
      </c>
      <c r="H485" t="s">
        <v>596</v>
      </c>
      <c r="I485">
        <v>33452.870000000003</v>
      </c>
      <c r="J485">
        <v>33452.870000000003</v>
      </c>
      <c r="K485">
        <v>20134.14</v>
      </c>
      <c r="L485" t="str">
        <f>_xlfn.XLOOKUP(Per_Pupil_Spending_1[[#This Row],[School Name]],Maine_Schools[School Name],Maine_Schools[Comparison School Type], "Error")</f>
        <v>Non Charter</v>
      </c>
      <c r="M485" t="str">
        <f>_xlfn.XLOOKUP(Per_Pupil_Spending_1[[#This Row],[School Name]],Maine_Schools[School Name],Maine_Schools[Comparison Grade Span], "Error")</f>
        <v>03-08</v>
      </c>
      <c r="N485">
        <f>_xlfn.XLOOKUP(Per_Pupil_Spending_1[[#This Row],[School Name]],ELA_New[School Name],ELA_New[Percentage of Students at Achievement Level],"")</f>
        <v>0.44190000000000002</v>
      </c>
      <c r="O485">
        <f>_xlfn.XLOOKUP(Per_Pupil_Spending_1[[#This Row],[School Name]],Math_New[School Name],Math_New[Percentage of Students at Achievement Level],"")</f>
        <v>0.51160000000000005</v>
      </c>
      <c r="P485" t="str">
        <f>_xlfn.XLOOKUP(Per_Pupil_Spending_1[[#This Row],[School Name]],Science_New[School Name],Science_New[Percentage of Students at Achievement Level],"")</f>
        <v/>
      </c>
      <c r="Q485">
        <f>IFERROR((Per_Pupil_Spending_1[[#This Row],[ELA Score]]-MIN(Per_Pupil_Spending_1[ELA Score]))/(MAX(Per_Pupil_Spending_1[ELA Score])-MIN(Per_Pupil_Spending_1[ELA Score])),-1)</f>
        <v>0.42361924912163051</v>
      </c>
      <c r="R485">
        <f>IFERROR((Per_Pupil_Spending_1[[#This Row],[Math Score]]-MIN(Per_Pupil_Spending_1[Math Score]))/(MAX(Per_Pupil_Spending_1[Math Score])-MIN(Per_Pupil_Spending_1[Math Score])),-1)</f>
        <v>0.23580471901304814</v>
      </c>
      <c r="S485">
        <f>IFERROR((Per_Pupil_Spending_1[[#This Row],[Science Score]]-MIN(Per_Pupil_Spending_1[Science Score]))/(MAX(Per_Pupil_Spending_1[Science Score])-MIN(Per_Pupil_Spending_1[Science Score])),-1)</f>
        <v>-1</v>
      </c>
      <c r="T485" s="63">
        <f>IFERROR(Per_Pupil_Spending_1[[#This Row],[Amount]]/(1-Per_Pupil_Spending_1[[#This Row],[Percent Below Achievement ELA]]),"")</f>
        <v>59940.637878516398</v>
      </c>
      <c r="U485" s="63">
        <f>IFERROR(Per_Pupil_Spending_1[[#This Row],[Amount]]/(1-Per_Pupil_Spending_1[[#This Row],[Percent Below Achievement Math]]),"")</f>
        <v>68494.819819819837</v>
      </c>
      <c r="V485" s="63" t="str">
        <f>IFERROR(Per_Pupil_Spending_1[[#This Row],[Amount]]/(1-Per_Pupil_Spending_1[[#This Row],[Percent Below Achievement Science]]),"")</f>
        <v/>
      </c>
      <c r="W485" s="63" t="b">
        <f>Per_Pupil_Spending_1[[#This Row],[ELA Score Normalized]]=-1</f>
        <v>0</v>
      </c>
      <c r="X485" s="63" t="b">
        <f>Per_Pupil_Spending_1[[#This Row],[Math Score Normalized]]=-1</f>
        <v>0</v>
      </c>
      <c r="Y485" s="63" t="b">
        <f>Per_Pupil_Spending_1[[#This Row],[Science Score Normalized]]=-1</f>
        <v>1</v>
      </c>
    </row>
    <row r="486" spans="1:25" hidden="1">
      <c r="A486" t="s">
        <v>570</v>
      </c>
      <c r="B486">
        <v>440</v>
      </c>
      <c r="C486" t="s">
        <v>1164</v>
      </c>
      <c r="D486">
        <v>441</v>
      </c>
      <c r="E486" t="s">
        <v>532</v>
      </c>
      <c r="F486" t="s">
        <v>1680</v>
      </c>
      <c r="G486" t="s">
        <v>1680</v>
      </c>
      <c r="H486" t="s">
        <v>596</v>
      </c>
      <c r="I486">
        <v>38246.94</v>
      </c>
      <c r="J486">
        <v>38246.94</v>
      </c>
      <c r="K486">
        <v>20134.14</v>
      </c>
      <c r="L486" t="str">
        <f>_xlfn.XLOOKUP(Per_Pupil_Spending_1[[#This Row],[School Name]],Maine_Schools[School Name],Maine_Schools[Comparison School Type], "Error")</f>
        <v>Non Charter</v>
      </c>
      <c r="M486" t="str">
        <f>_xlfn.XLOOKUP(Per_Pupil_Spending_1[[#This Row],[School Name]],Maine_Schools[School Name],Maine_Schools[Comparison Grade Span], "Error")</f>
        <v>03-08</v>
      </c>
      <c r="N486">
        <f>_xlfn.XLOOKUP(Per_Pupil_Spending_1[[#This Row],[School Name]],ELA_New[School Name],ELA_New[Percentage of Students at Achievement Level],"")</f>
        <v>0.15</v>
      </c>
      <c r="O486">
        <f>_xlfn.XLOOKUP(Per_Pupil_Spending_1[[#This Row],[School Name]],Math_New[School Name],Math_New[Percentage of Students at Achievement Level],"")</f>
        <v>0.82499999999999996</v>
      </c>
      <c r="P486" t="str">
        <f>_xlfn.XLOOKUP(Per_Pupil_Spending_1[[#This Row],[School Name]],Science_New[School Name],Science_New[Percentage of Students at Achievement Level],"")</f>
        <v/>
      </c>
      <c r="Q486">
        <f>IFERROR((Per_Pupil_Spending_1[[#This Row],[ELA Score]]-MIN(Per_Pupil_Spending_1[ELA Score]))/(MAX(Per_Pupil_Spending_1[ELA Score])-MIN(Per_Pupil_Spending_1[ELA Score])),-1)</f>
        <v>0.31800364253394769</v>
      </c>
      <c r="R486">
        <f>IFERROR((Per_Pupil_Spending_1[[#This Row],[Math Score]]-MIN(Per_Pupil_Spending_1[Math Score]))/(MAX(Per_Pupil_Spending_1[Math Score])-MIN(Per_Pupil_Spending_1[Math Score])),-1)</f>
        <v>0.75240801012677083</v>
      </c>
      <c r="S486">
        <f>IFERROR((Per_Pupil_Spending_1[[#This Row],[Science Score]]-MIN(Per_Pupil_Spending_1[Science Score]))/(MAX(Per_Pupil_Spending_1[Science Score])-MIN(Per_Pupil_Spending_1[Science Score])),-1)</f>
        <v>-1</v>
      </c>
      <c r="T486" s="63">
        <f>IFERROR(Per_Pupil_Spending_1[[#This Row],[Amount]]/(1-Per_Pupil_Spending_1[[#This Row],[Percent Below Achievement ELA]]),"")</f>
        <v>44996.4</v>
      </c>
      <c r="U486" s="63">
        <f>IFERROR(Per_Pupil_Spending_1[[#This Row],[Amount]]/(1-Per_Pupil_Spending_1[[#This Row],[Percent Below Achievement Math]]),"")</f>
        <v>218553.94285714283</v>
      </c>
      <c r="V486" s="63" t="str">
        <f>IFERROR(Per_Pupil_Spending_1[[#This Row],[Amount]]/(1-Per_Pupil_Spending_1[[#This Row],[Percent Below Achievement Science]]),"")</f>
        <v/>
      </c>
      <c r="W486" s="63" t="b">
        <f>Per_Pupil_Spending_1[[#This Row],[ELA Score Normalized]]=-1</f>
        <v>0</v>
      </c>
      <c r="X486" s="63" t="b">
        <f>Per_Pupil_Spending_1[[#This Row],[Math Score Normalized]]=-1</f>
        <v>0</v>
      </c>
      <c r="Y486" s="63" t="b">
        <f>Per_Pupil_Spending_1[[#This Row],[Science Score Normalized]]=-1</f>
        <v>1</v>
      </c>
    </row>
    <row r="487" spans="1:25" hidden="1">
      <c r="A487" t="s">
        <v>570</v>
      </c>
      <c r="B487">
        <v>444</v>
      </c>
      <c r="C487" t="s">
        <v>1166</v>
      </c>
      <c r="D487">
        <v>453</v>
      </c>
      <c r="E487" t="s">
        <v>318</v>
      </c>
      <c r="F487" t="s">
        <v>1680</v>
      </c>
      <c r="G487" t="s">
        <v>1680</v>
      </c>
      <c r="H487" t="s">
        <v>596</v>
      </c>
      <c r="I487">
        <v>31373.49</v>
      </c>
      <c r="J487">
        <v>26277.31</v>
      </c>
      <c r="K487">
        <v>20134.14</v>
      </c>
      <c r="L487" t="str">
        <f>_xlfn.XLOOKUP(Per_Pupil_Spending_1[[#This Row],[School Name]],Maine_Schools[School Name],Maine_Schools[Comparison School Type], "Error")</f>
        <v>Non Charter</v>
      </c>
      <c r="M487" t="str">
        <f>_xlfn.XLOOKUP(Per_Pupil_Spending_1[[#This Row],[School Name]],Maine_Schools[School Name],Maine_Schools[Comparison Grade Span], "Error")</f>
        <v>KG-04</v>
      </c>
      <c r="N487">
        <f>_xlfn.XLOOKUP(Per_Pupil_Spending_1[[#This Row],[School Name]],ELA_New[School Name],ELA_New[Percentage of Students at Achievement Level],"")</f>
        <v>0.2432</v>
      </c>
      <c r="O487">
        <f>_xlfn.XLOOKUP(Per_Pupil_Spending_1[[#This Row],[School Name]],Math_New[School Name],Math_New[Percentage of Students at Achievement Level],"")</f>
        <v>0.81579999999999997</v>
      </c>
      <c r="P487" t="str">
        <f>_xlfn.XLOOKUP(Per_Pupil_Spending_1[[#This Row],[School Name]],Science_New[School Name],Science_New[Percentage of Students at Achievement Level],"")</f>
        <v/>
      </c>
      <c r="Q487">
        <f>IFERROR((Per_Pupil_Spending_1[[#This Row],[ELA Score]]-MIN(Per_Pupil_Spending_1[ELA Score]))/(MAX(Per_Pupil_Spending_1[ELA Score])-MIN(Per_Pupil_Spending_1[ELA Score])),-1)</f>
        <v>0.29297869137853738</v>
      </c>
      <c r="R487">
        <f>IFERROR((Per_Pupil_Spending_1[[#This Row],[Math Score]]-MIN(Per_Pupil_Spending_1[Math Score]))/(MAX(Per_Pupil_Spending_1[Math Score])-MIN(Per_Pupil_Spending_1[Math Score])),-1)</f>
        <v>0.58636490778546024</v>
      </c>
      <c r="S487">
        <f>IFERROR((Per_Pupil_Spending_1[[#This Row],[Science Score]]-MIN(Per_Pupil_Spending_1[Science Score]))/(MAX(Per_Pupil_Spending_1[Science Score])-MIN(Per_Pupil_Spending_1[Science Score])),-1)</f>
        <v>-1</v>
      </c>
      <c r="T487" s="63">
        <f>IFERROR(Per_Pupil_Spending_1[[#This Row],[Amount]]/(1-Per_Pupil_Spending_1[[#This Row],[Percent Below Achievement ELA]]),"")</f>
        <v>41455.457188160675</v>
      </c>
      <c r="U487" s="63">
        <f>IFERROR(Per_Pupil_Spending_1[[#This Row],[Amount]]/(1-Per_Pupil_Spending_1[[#This Row],[Percent Below Achievement Math]]),"")</f>
        <v>170322.9641693811</v>
      </c>
      <c r="V487" s="63" t="str">
        <f>IFERROR(Per_Pupil_Spending_1[[#This Row],[Amount]]/(1-Per_Pupil_Spending_1[[#This Row],[Percent Below Achievement Science]]),"")</f>
        <v/>
      </c>
      <c r="W487" s="63" t="b">
        <f>Per_Pupil_Spending_1[[#This Row],[ELA Score Normalized]]=-1</f>
        <v>0</v>
      </c>
      <c r="X487" s="63" t="b">
        <f>Per_Pupil_Spending_1[[#This Row],[Math Score Normalized]]=-1</f>
        <v>0</v>
      </c>
      <c r="Y487" s="63" t="b">
        <f>Per_Pupil_Spending_1[[#This Row],[Science Score Normalized]]=-1</f>
        <v>1</v>
      </c>
    </row>
    <row r="488" spans="1:25" hidden="1">
      <c r="A488" t="s">
        <v>570</v>
      </c>
      <c r="B488">
        <v>444</v>
      </c>
      <c r="C488" t="s">
        <v>1166</v>
      </c>
      <c r="D488">
        <v>447</v>
      </c>
      <c r="E488" t="s">
        <v>325</v>
      </c>
      <c r="F488" t="s">
        <v>1680</v>
      </c>
      <c r="G488" t="s">
        <v>1680</v>
      </c>
      <c r="H488" t="s">
        <v>596</v>
      </c>
      <c r="I488">
        <v>28409.5</v>
      </c>
      <c r="J488">
        <v>26277.31</v>
      </c>
      <c r="K488">
        <v>20134.14</v>
      </c>
      <c r="L488" t="str">
        <f>_xlfn.XLOOKUP(Per_Pupil_Spending_1[[#This Row],[School Name]],Maine_Schools[School Name],Maine_Schools[Comparison School Type], "Error")</f>
        <v>Non Charter</v>
      </c>
      <c r="M488" t="str">
        <f>_xlfn.XLOOKUP(Per_Pupil_Spending_1[[#This Row],[School Name]],Maine_Schools[School Name],Maine_Schools[Comparison Grade Span], "Error")</f>
        <v>PK-04</v>
      </c>
      <c r="N488">
        <f>_xlfn.XLOOKUP(Per_Pupil_Spending_1[[#This Row],[School Name]],ELA_New[School Name],ELA_New[Percentage of Students at Achievement Level],"")</f>
        <v>0.34329999999999999</v>
      </c>
      <c r="O488">
        <f>_xlfn.XLOOKUP(Per_Pupil_Spending_1[[#This Row],[School Name]],Math_New[School Name],Math_New[Percentage of Students at Achievement Level],"")</f>
        <v>0.73129999999999995</v>
      </c>
      <c r="P488" t="str">
        <f>_xlfn.XLOOKUP(Per_Pupil_Spending_1[[#This Row],[School Name]],Science_New[School Name],Science_New[Percentage of Students at Achievement Level],"")</f>
        <v/>
      </c>
      <c r="Q488">
        <f>IFERROR((Per_Pupil_Spending_1[[#This Row],[ELA Score]]-MIN(Per_Pupil_Spending_1[ELA Score]))/(MAX(Per_Pupil_Spending_1[ELA Score])-MIN(Per_Pupil_Spending_1[ELA Score])),-1)</f>
        <v>0.30573904154953541</v>
      </c>
      <c r="R488">
        <f>IFERROR((Per_Pupil_Spending_1[[#This Row],[Math Score]]-MIN(Per_Pupil_Spending_1[Math Score]))/(MAX(Per_Pupil_Spending_1[Math Score])-MIN(Per_Pupil_Spending_1[Math Score])),-1)</f>
        <v>0.36399103600579824</v>
      </c>
      <c r="S488">
        <f>IFERROR((Per_Pupil_Spending_1[[#This Row],[Science Score]]-MIN(Per_Pupil_Spending_1[Science Score]))/(MAX(Per_Pupil_Spending_1[Science Score])-MIN(Per_Pupil_Spending_1[Science Score])),-1)</f>
        <v>-1</v>
      </c>
      <c r="T488" s="63">
        <f>IFERROR(Per_Pupil_Spending_1[[#This Row],[Amount]]/(1-Per_Pupil_Spending_1[[#This Row],[Percent Below Achievement ELA]]),"")</f>
        <v>43261.001979594941</v>
      </c>
      <c r="U488" s="63">
        <f>IFERROR(Per_Pupil_Spending_1[[#This Row],[Amount]]/(1-Per_Pupil_Spending_1[[#This Row],[Percent Below Achievement Math]]),"")</f>
        <v>105729.43803498324</v>
      </c>
      <c r="V488" s="63" t="str">
        <f>IFERROR(Per_Pupil_Spending_1[[#This Row],[Amount]]/(1-Per_Pupil_Spending_1[[#This Row],[Percent Below Achievement Science]]),"")</f>
        <v/>
      </c>
      <c r="W488" s="63" t="b">
        <f>Per_Pupil_Spending_1[[#This Row],[ELA Score Normalized]]=-1</f>
        <v>0</v>
      </c>
      <c r="X488" s="63" t="b">
        <f>Per_Pupil_Spending_1[[#This Row],[Math Score Normalized]]=-1</f>
        <v>0</v>
      </c>
      <c r="Y488" s="63" t="b">
        <f>Per_Pupil_Spending_1[[#This Row],[Science Score Normalized]]=-1</f>
        <v>1</v>
      </c>
    </row>
    <row r="489" spans="1:25" hidden="1">
      <c r="A489" t="s">
        <v>570</v>
      </c>
      <c r="B489">
        <v>444</v>
      </c>
      <c r="C489" t="s">
        <v>1166</v>
      </c>
      <c r="D489">
        <v>455</v>
      </c>
      <c r="E489" t="s">
        <v>33</v>
      </c>
      <c r="F489" t="s">
        <v>1680</v>
      </c>
      <c r="G489" t="s">
        <v>1680</v>
      </c>
      <c r="H489" t="s">
        <v>596</v>
      </c>
      <c r="I489">
        <v>26403.14</v>
      </c>
      <c r="J489">
        <v>26277.31</v>
      </c>
      <c r="K489">
        <v>20134.14</v>
      </c>
      <c r="L489" t="str">
        <f>_xlfn.XLOOKUP(Per_Pupil_Spending_1[[#This Row],[School Name]],Maine_Schools[School Name],Maine_Schools[Comparison School Type], "Error")</f>
        <v>Non Charter</v>
      </c>
      <c r="M489" t="str">
        <f>_xlfn.XLOOKUP(Per_Pupil_Spending_1[[#This Row],[School Name]],Maine_Schools[School Name],Maine_Schools[Comparison Grade Span], "Error")</f>
        <v>KG-04</v>
      </c>
      <c r="N489">
        <f>_xlfn.XLOOKUP(Per_Pupil_Spending_1[[#This Row],[School Name]],ELA_New[School Name],ELA_New[Percentage of Students at Achievement Level],"")</f>
        <v>0.26600000000000001</v>
      </c>
      <c r="O489">
        <f>_xlfn.XLOOKUP(Per_Pupil_Spending_1[[#This Row],[School Name]],Math_New[School Name],Math_New[Percentage of Students at Achievement Level],"")</f>
        <v>0.67010000000000003</v>
      </c>
      <c r="P489" t="str">
        <f>_xlfn.XLOOKUP(Per_Pupil_Spending_1[[#This Row],[School Name]],Science_New[School Name],Science_New[Percentage of Students at Achievement Level],"")</f>
        <v/>
      </c>
      <c r="Q489">
        <f>IFERROR((Per_Pupil_Spending_1[[#This Row],[ELA Score]]-MIN(Per_Pupil_Spending_1[ELA Score]))/(MAX(Per_Pupil_Spending_1[ELA Score])-MIN(Per_Pupil_Spending_1[ELA Score])),-1)</f>
        <v>0.25422241754919489</v>
      </c>
      <c r="R489">
        <f>IFERROR((Per_Pupil_Spending_1[[#This Row],[Math Score]]-MIN(Per_Pupil_Spending_1[Math Score]))/(MAX(Per_Pupil_Spending_1[Math Score])-MIN(Per_Pupil_Spending_1[Math Score])),-1)</f>
        <v>0.27552945141350194</v>
      </c>
      <c r="S489">
        <f>IFERROR((Per_Pupil_Spending_1[[#This Row],[Science Score]]-MIN(Per_Pupil_Spending_1[Science Score]))/(MAX(Per_Pupil_Spending_1[Science Score])-MIN(Per_Pupil_Spending_1[Science Score])),-1)</f>
        <v>-1</v>
      </c>
      <c r="T489" s="63">
        <f>IFERROR(Per_Pupil_Spending_1[[#This Row],[Amount]]/(1-Per_Pupil_Spending_1[[#This Row],[Percent Below Achievement ELA]]),"")</f>
        <v>35971.580381471387</v>
      </c>
      <c r="U489" s="63">
        <f>IFERROR(Per_Pupil_Spending_1[[#This Row],[Amount]]/(1-Per_Pupil_Spending_1[[#This Row],[Percent Below Achievement Math]]),"")</f>
        <v>80033.767808426797</v>
      </c>
      <c r="V489" s="63" t="str">
        <f>IFERROR(Per_Pupil_Spending_1[[#This Row],[Amount]]/(1-Per_Pupil_Spending_1[[#This Row],[Percent Below Achievement Science]]),"")</f>
        <v/>
      </c>
      <c r="W489" s="63" t="b">
        <f>Per_Pupil_Spending_1[[#This Row],[ELA Score Normalized]]=-1</f>
        <v>0</v>
      </c>
      <c r="X489" s="63" t="b">
        <f>Per_Pupil_Spending_1[[#This Row],[Math Score Normalized]]=-1</f>
        <v>0</v>
      </c>
      <c r="Y489" s="63" t="b">
        <f>Per_Pupil_Spending_1[[#This Row],[Science Score Normalized]]=-1</f>
        <v>1</v>
      </c>
    </row>
    <row r="490" spans="1:25" hidden="1">
      <c r="A490" t="s">
        <v>570</v>
      </c>
      <c r="B490">
        <v>444</v>
      </c>
      <c r="C490" t="s">
        <v>1166</v>
      </c>
      <c r="D490">
        <v>446</v>
      </c>
      <c r="E490" t="s">
        <v>452</v>
      </c>
      <c r="F490" t="s">
        <v>1680</v>
      </c>
      <c r="G490" t="s">
        <v>1680</v>
      </c>
      <c r="H490" t="s">
        <v>596</v>
      </c>
      <c r="I490">
        <v>29110.61</v>
      </c>
      <c r="J490">
        <v>26277.31</v>
      </c>
      <c r="K490">
        <v>20134.14</v>
      </c>
      <c r="L490" t="str">
        <f>_xlfn.XLOOKUP(Per_Pupil_Spending_1[[#This Row],[School Name]],Maine_Schools[School Name],Maine_Schools[Comparison School Type], "Error")</f>
        <v>Non Charter</v>
      </c>
      <c r="M490" t="str">
        <f>_xlfn.XLOOKUP(Per_Pupil_Spending_1[[#This Row],[School Name]],Maine_Schools[School Name],Maine_Schools[Comparison Grade Span], "Error")</f>
        <v>PK-04</v>
      </c>
      <c r="N490">
        <f>_xlfn.XLOOKUP(Per_Pupil_Spending_1[[#This Row],[School Name]],ELA_New[School Name],ELA_New[Percentage of Students at Achievement Level],"")</f>
        <v>0.30359999999999998</v>
      </c>
      <c r="O490">
        <f>_xlfn.XLOOKUP(Per_Pupil_Spending_1[[#This Row],[School Name]],Math_New[School Name],Math_New[Percentage of Students at Achievement Level],"")</f>
        <v>0.61399999999999999</v>
      </c>
      <c r="P490" t="str">
        <f>_xlfn.XLOOKUP(Per_Pupil_Spending_1[[#This Row],[School Name]],Science_New[School Name],Science_New[Percentage of Students at Achievement Level],"")</f>
        <v/>
      </c>
      <c r="Q490">
        <f>IFERROR((Per_Pupil_Spending_1[[#This Row],[ELA Score]]-MIN(Per_Pupil_Spending_1[ELA Score]))/(MAX(Per_Pupil_Spending_1[ELA Score])-MIN(Per_Pupil_Spending_1[ELA Score])),-1)</f>
        <v>0.2954247449753592</v>
      </c>
      <c r="R490">
        <f>IFERROR((Per_Pupil_Spending_1[[#This Row],[Math Score]]-MIN(Per_Pupil_Spending_1[Math Score]))/(MAX(Per_Pupil_Spending_1[Math Score])-MIN(Per_Pupil_Spending_1[Math Score])),-1)</f>
        <v>0.25963232703191985</v>
      </c>
      <c r="S490">
        <f>IFERROR((Per_Pupil_Spending_1[[#This Row],[Science Score]]-MIN(Per_Pupil_Spending_1[Science Score]))/(MAX(Per_Pupil_Spending_1[Science Score])-MIN(Per_Pupil_Spending_1[Science Score])),-1)</f>
        <v>-1</v>
      </c>
      <c r="T490" s="63">
        <f>IFERROR(Per_Pupil_Spending_1[[#This Row],[Amount]]/(1-Per_Pupil_Spending_1[[#This Row],[Percent Below Achievement ELA]]),"")</f>
        <v>41801.565192418151</v>
      </c>
      <c r="U490" s="63">
        <f>IFERROR(Per_Pupil_Spending_1[[#This Row],[Amount]]/(1-Per_Pupil_Spending_1[[#This Row],[Percent Below Achievement Math]]),"")</f>
        <v>75416.088082901551</v>
      </c>
      <c r="V490" s="63" t="str">
        <f>IFERROR(Per_Pupil_Spending_1[[#This Row],[Amount]]/(1-Per_Pupil_Spending_1[[#This Row],[Percent Below Achievement Science]]),"")</f>
        <v/>
      </c>
      <c r="W490" s="63" t="b">
        <f>Per_Pupil_Spending_1[[#This Row],[ELA Score Normalized]]=-1</f>
        <v>0</v>
      </c>
      <c r="X490" s="63" t="b">
        <f>Per_Pupil_Spending_1[[#This Row],[Math Score Normalized]]=-1</f>
        <v>0</v>
      </c>
      <c r="Y490" s="63" t="b">
        <f>Per_Pupil_Spending_1[[#This Row],[Science Score Normalized]]=-1</f>
        <v>1</v>
      </c>
    </row>
    <row r="491" spans="1:25" hidden="1">
      <c r="A491" t="s">
        <v>570</v>
      </c>
      <c r="B491">
        <v>444</v>
      </c>
      <c r="C491" t="s">
        <v>1166</v>
      </c>
      <c r="D491">
        <v>451</v>
      </c>
      <c r="E491" t="s">
        <v>376</v>
      </c>
      <c r="F491" t="s">
        <v>1680</v>
      </c>
      <c r="G491" t="s">
        <v>1680</v>
      </c>
      <c r="H491" t="s">
        <v>596</v>
      </c>
      <c r="I491">
        <v>23415.9</v>
      </c>
      <c r="J491">
        <v>26277.31</v>
      </c>
      <c r="K491">
        <v>20134.14</v>
      </c>
      <c r="L491" t="str">
        <f>_xlfn.XLOOKUP(Per_Pupil_Spending_1[[#This Row],[School Name]],Maine_Schools[School Name],Maine_Schools[Comparison School Type], "Error")</f>
        <v>Non Charter</v>
      </c>
      <c r="M491" t="str">
        <f>_xlfn.XLOOKUP(Per_Pupil_Spending_1[[#This Row],[School Name]],Maine_Schools[School Name],Maine_Schools[Comparison Grade Span], "Error")</f>
        <v>09-12</v>
      </c>
      <c r="N491">
        <f>_xlfn.XLOOKUP(Per_Pupil_Spending_1[[#This Row],[School Name]],ELA_New[School Name],ELA_New[Percentage of Students at Achievement Level],"")</f>
        <v>0.33850000000000002</v>
      </c>
      <c r="O491">
        <f>_xlfn.XLOOKUP(Per_Pupil_Spending_1[[#This Row],[School Name]],Math_New[School Name],Math_New[Percentage of Students at Achievement Level],"")</f>
        <v>0.505</v>
      </c>
      <c r="P491">
        <f>_xlfn.XLOOKUP(Per_Pupil_Spending_1[[#This Row],[School Name]],Science_New[School Name],Science_New[Percentage of Students at Achievement Level],"")</f>
        <v>0.70809999999999995</v>
      </c>
      <c r="Q491">
        <f>IFERROR((Per_Pupil_Spending_1[[#This Row],[ELA Score]]-MIN(Per_Pupil_Spending_1[ELA Score]))/(MAX(Per_Pupil_Spending_1[ELA Score])-MIN(Per_Pupil_Spending_1[ELA Score])),-1)</f>
        <v>0.25017005956800276</v>
      </c>
      <c r="R491">
        <f>IFERROR((Per_Pupil_Spending_1[[#This Row],[Math Score]]-MIN(Per_Pupil_Spending_1[Math Score]))/(MAX(Per_Pupil_Spending_1[Math Score])-MIN(Per_Pupil_Spending_1[Math Score])),-1)</f>
        <v>0.16285474630443161</v>
      </c>
      <c r="S491">
        <f>IFERROR((Per_Pupil_Spending_1[[#This Row],[Science Score]]-MIN(Per_Pupil_Spending_1[Science Score]))/(MAX(Per_Pupil_Spending_1[Science Score])-MIN(Per_Pupil_Spending_1[Science Score])),-1)</f>
        <v>0.2592338844983747</v>
      </c>
      <c r="T491" s="63">
        <f>IFERROR(Per_Pupil_Spending_1[[#This Row],[Amount]]/(1-Per_Pupil_Spending_1[[#This Row],[Percent Below Achievement ELA]]),"")</f>
        <v>35398.185941043084</v>
      </c>
      <c r="U491" s="63">
        <f>IFERROR(Per_Pupil_Spending_1[[#This Row],[Amount]]/(1-Per_Pupil_Spending_1[[#This Row],[Percent Below Achievement Math]]),"")</f>
        <v>47304.848484848488</v>
      </c>
      <c r="V491" s="63">
        <f>IFERROR(Per_Pupil_Spending_1[[#This Row],[Amount]]/(1-Per_Pupil_Spending_1[[#This Row],[Percent Below Achievement Science]]),"")</f>
        <v>80218.910585817051</v>
      </c>
      <c r="W491" s="63" t="b">
        <f>Per_Pupil_Spending_1[[#This Row],[ELA Score Normalized]]=-1</f>
        <v>0</v>
      </c>
      <c r="X491" s="63" t="b">
        <f>Per_Pupil_Spending_1[[#This Row],[Math Score Normalized]]=-1</f>
        <v>0</v>
      </c>
      <c r="Y491" s="63" t="b">
        <f>Per_Pupil_Spending_1[[#This Row],[Science Score Normalized]]=-1</f>
        <v>0</v>
      </c>
    </row>
    <row r="492" spans="1:25" hidden="1">
      <c r="A492" t="s">
        <v>570</v>
      </c>
      <c r="B492">
        <v>444</v>
      </c>
      <c r="C492" t="s">
        <v>1166</v>
      </c>
      <c r="D492">
        <v>2213</v>
      </c>
      <c r="E492" t="s">
        <v>445</v>
      </c>
      <c r="F492" t="s">
        <v>1680</v>
      </c>
      <c r="G492" t="s">
        <v>1680</v>
      </c>
      <c r="H492" t="s">
        <v>596</v>
      </c>
      <c r="I492">
        <v>26627.360000000001</v>
      </c>
      <c r="J492">
        <v>26277.31</v>
      </c>
      <c r="K492">
        <v>20134.14</v>
      </c>
      <c r="L492" t="str">
        <f>_xlfn.XLOOKUP(Per_Pupil_Spending_1[[#This Row],[School Name]],Maine_Schools[School Name],Maine_Schools[Comparison School Type], "Error")</f>
        <v>Non Charter</v>
      </c>
      <c r="M492" t="str">
        <f>_xlfn.XLOOKUP(Per_Pupil_Spending_1[[#This Row],[School Name]],Maine_Schools[School Name],Maine_Schools[Comparison Grade Span], "Error")</f>
        <v>05-08</v>
      </c>
      <c r="N492">
        <f>_xlfn.XLOOKUP(Per_Pupil_Spending_1[[#This Row],[School Name]],ELA_New[School Name],ELA_New[Percentage of Students at Achievement Level],"")</f>
        <v>0.31990000000000002</v>
      </c>
      <c r="O492">
        <f>_xlfn.XLOOKUP(Per_Pupil_Spending_1[[#This Row],[School Name]],Math_New[School Name],Math_New[Percentage of Students at Achievement Level],"")</f>
        <v>0.46610000000000001</v>
      </c>
      <c r="P492">
        <f>_xlfn.XLOOKUP(Per_Pupil_Spending_1[[#This Row],[School Name]],Science_New[School Name],Science_New[Percentage of Students at Achievement Level],"")</f>
        <v>0.68340000000000001</v>
      </c>
      <c r="Q492">
        <f>IFERROR((Per_Pupil_Spending_1[[#This Row],[ELA Score]]-MIN(Per_Pupil_Spending_1[ELA Score]))/(MAX(Per_Pupil_Spending_1[ELA Score])-MIN(Per_Pupil_Spending_1[ELA Score])),-1)</f>
        <v>0.27670031966074871</v>
      </c>
      <c r="R492">
        <f>IFERROR((Per_Pupil_Spending_1[[#This Row],[Math Score]]-MIN(Per_Pupil_Spending_1[Math Score]))/(MAX(Per_Pupil_Spending_1[Math Score])-MIN(Per_Pupil_Spending_1[Math Score])),-1)</f>
        <v>0.17169709752400483</v>
      </c>
      <c r="S492">
        <f>IFERROR((Per_Pupil_Spending_1[[#This Row],[Science Score]]-MIN(Per_Pupil_Spending_1[Science Score]))/(MAX(Per_Pupil_Spending_1[Science Score])-MIN(Per_Pupil_Spending_1[Science Score])),-1)</f>
        <v>0.27178920748865898</v>
      </c>
      <c r="T492" s="63">
        <f>IFERROR(Per_Pupil_Spending_1[[#This Row],[Amount]]/(1-Per_Pupil_Spending_1[[#This Row],[Percent Below Achievement ELA]]),"")</f>
        <v>39152.124687545955</v>
      </c>
      <c r="U492" s="63">
        <f>IFERROR(Per_Pupil_Spending_1[[#This Row],[Amount]]/(1-Per_Pupil_Spending_1[[#This Row],[Percent Below Achievement Math]]),"")</f>
        <v>49873.30960854092</v>
      </c>
      <c r="V492" s="63">
        <f>IFERROR(Per_Pupil_Spending_1[[#This Row],[Amount]]/(1-Per_Pupil_Spending_1[[#This Row],[Percent Below Achievement Science]]),"")</f>
        <v>84104.106127605817</v>
      </c>
      <c r="W492" s="63" t="b">
        <f>Per_Pupil_Spending_1[[#This Row],[ELA Score Normalized]]=-1</f>
        <v>0</v>
      </c>
      <c r="X492" s="63" t="b">
        <f>Per_Pupil_Spending_1[[#This Row],[Math Score Normalized]]=-1</f>
        <v>0</v>
      </c>
      <c r="Y492" s="63" t="b">
        <f>Per_Pupil_Spending_1[[#This Row],[Science Score Normalized]]=-1</f>
        <v>0</v>
      </c>
    </row>
    <row r="493" spans="1:25" hidden="1">
      <c r="A493" t="s">
        <v>570</v>
      </c>
      <c r="B493">
        <v>444</v>
      </c>
      <c r="C493" t="s">
        <v>1166</v>
      </c>
      <c r="D493">
        <v>452</v>
      </c>
      <c r="E493" t="s">
        <v>548</v>
      </c>
      <c r="F493" t="s">
        <v>1680</v>
      </c>
      <c r="G493" t="s">
        <v>1680</v>
      </c>
      <c r="H493" t="s">
        <v>596</v>
      </c>
      <c r="I493">
        <v>28011.71</v>
      </c>
      <c r="J493">
        <v>26277.31</v>
      </c>
      <c r="K493">
        <v>20134.14</v>
      </c>
      <c r="L493" t="str">
        <f>_xlfn.XLOOKUP(Per_Pupil_Spending_1[[#This Row],[School Name]],Maine_Schools[School Name],Maine_Schools[Comparison School Type], "Error")</f>
        <v>Non Charter</v>
      </c>
      <c r="M493" t="str">
        <f>_xlfn.XLOOKUP(Per_Pupil_Spending_1[[#This Row],[School Name]],Maine_Schools[School Name],Maine_Schools[Comparison Grade Span], "Error")</f>
        <v>KG-04</v>
      </c>
      <c r="N493">
        <f>_xlfn.XLOOKUP(Per_Pupil_Spending_1[[#This Row],[School Name]],ELA_New[School Name],ELA_New[Percentage of Students at Achievement Level],"")</f>
        <v>0.33040000000000003</v>
      </c>
      <c r="O493">
        <f>_xlfn.XLOOKUP(Per_Pupil_Spending_1[[#This Row],[School Name]],Math_New[School Name],Math_New[Percentage of Students at Achievement Level],"")</f>
        <v>0.69169999999999998</v>
      </c>
      <c r="P493" t="str">
        <f>_xlfn.XLOOKUP(Per_Pupil_Spending_1[[#This Row],[School Name]],Science_New[School Name],Science_New[Percentage of Students at Achievement Level],"")</f>
        <v/>
      </c>
      <c r="Q493">
        <f>IFERROR((Per_Pupil_Spending_1[[#This Row],[ELA Score]]-MIN(Per_Pupil_Spending_1[ELA Score]))/(MAX(Per_Pupil_Spending_1[ELA Score])-MIN(Per_Pupil_Spending_1[ELA Score])),-1)</f>
        <v>0.29565042136878877</v>
      </c>
      <c r="R493">
        <f>IFERROR((Per_Pupil_Spending_1[[#This Row],[Math Score]]-MIN(Per_Pupil_Spending_1[Math Score]))/(MAX(Per_Pupil_Spending_1[Math Score])-MIN(Per_Pupil_Spending_1[Math Score])),-1)</f>
        <v>0.31279576277523929</v>
      </c>
      <c r="S493">
        <f>IFERROR((Per_Pupil_Spending_1[[#This Row],[Science Score]]-MIN(Per_Pupil_Spending_1[Science Score]))/(MAX(Per_Pupil_Spending_1[Science Score])-MIN(Per_Pupil_Spending_1[Science Score])),-1)</f>
        <v>-1</v>
      </c>
      <c r="T493" s="63">
        <f>IFERROR(Per_Pupil_Spending_1[[#This Row],[Amount]]/(1-Per_Pupil_Spending_1[[#This Row],[Percent Below Achievement ELA]]),"")</f>
        <v>41833.497610513739</v>
      </c>
      <c r="U493" s="63">
        <f>IFERROR(Per_Pupil_Spending_1[[#This Row],[Amount]]/(1-Per_Pupil_Spending_1[[#This Row],[Percent Below Achievement Math]]),"")</f>
        <v>90858.611741809917</v>
      </c>
      <c r="V493" s="63" t="str">
        <f>IFERROR(Per_Pupil_Spending_1[[#This Row],[Amount]]/(1-Per_Pupil_Spending_1[[#This Row],[Percent Below Achievement Science]]),"")</f>
        <v/>
      </c>
      <c r="W493" s="63" t="b">
        <f>Per_Pupil_Spending_1[[#This Row],[ELA Score Normalized]]=-1</f>
        <v>0</v>
      </c>
      <c r="X493" s="63" t="b">
        <f>Per_Pupil_Spending_1[[#This Row],[Math Score Normalized]]=-1</f>
        <v>0</v>
      </c>
      <c r="Y493" s="63" t="b">
        <f>Per_Pupil_Spending_1[[#This Row],[Science Score Normalized]]=-1</f>
        <v>1</v>
      </c>
    </row>
    <row r="494" spans="1:25" hidden="1">
      <c r="A494" t="s">
        <v>570</v>
      </c>
      <c r="B494">
        <v>456</v>
      </c>
      <c r="C494" t="s">
        <v>1169</v>
      </c>
      <c r="D494">
        <v>457</v>
      </c>
      <c r="E494" t="s">
        <v>418</v>
      </c>
      <c r="F494" t="s">
        <v>1680</v>
      </c>
      <c r="G494" t="s">
        <v>1680</v>
      </c>
      <c r="H494" t="s">
        <v>596</v>
      </c>
      <c r="I494">
        <v>44692.31</v>
      </c>
      <c r="J494">
        <v>44692.31</v>
      </c>
      <c r="K494">
        <v>20134.14</v>
      </c>
      <c r="L494" t="str">
        <f>_xlfn.XLOOKUP(Per_Pupil_Spending_1[[#This Row],[School Name]],Maine_Schools[School Name],Maine_Schools[Comparison School Type], "Error")</f>
        <v>Non Charter</v>
      </c>
      <c r="M494" t="str">
        <f>_xlfn.XLOOKUP(Per_Pupil_Spending_1[[#This Row],[School Name]],Maine_Schools[School Name],Maine_Schools[Comparison Grade Span], "Error")</f>
        <v>03-08</v>
      </c>
      <c r="N494">
        <f>_xlfn.XLOOKUP(Per_Pupil_Spending_1[[#This Row],[School Name]],ELA_New[School Name],ELA_New[Percentage of Students at Achievement Level],"")</f>
        <v>0.31509999999999999</v>
      </c>
      <c r="O494">
        <f>_xlfn.XLOOKUP(Per_Pupil_Spending_1[[#This Row],[School Name]],Math_New[School Name],Math_New[Percentage of Students at Achievement Level],"")</f>
        <v>0.47949999999999998</v>
      </c>
      <c r="P494">
        <f>_xlfn.XLOOKUP(Per_Pupil_Spending_1[[#This Row],[School Name]],Science_New[School Name],Science_New[Percentage of Students at Achievement Level],"")</f>
        <v>0.59260000000000002</v>
      </c>
      <c r="Q494">
        <f>IFERROR((Per_Pupil_Spending_1[[#This Row],[ELA Score]]-MIN(Per_Pupil_Spending_1[ELA Score]))/(MAX(Per_Pupil_Spending_1[ELA Score])-MIN(Per_Pupil_Spending_1[ELA Score])),-1)</f>
        <v>0.46116884702105232</v>
      </c>
      <c r="R494">
        <f>IFERROR((Per_Pupil_Spending_1[[#This Row],[Math Score]]-MIN(Per_Pupil_Spending_1[Math Score]))/(MAX(Per_Pupil_Spending_1[Math Score])-MIN(Per_Pupil_Spending_1[Math Score])),-1)</f>
        <v>0.29560163591974115</v>
      </c>
      <c r="S494">
        <f>IFERROR((Per_Pupil_Spending_1[[#This Row],[Science Score]]-MIN(Per_Pupil_Spending_1[Science Score]))/(MAX(Per_Pupil_Spending_1[Science Score])-MIN(Per_Pupil_Spending_1[Science Score])),-1)</f>
        <v>0.35450860860167849</v>
      </c>
      <c r="T494" s="63">
        <f>IFERROR(Per_Pupil_Spending_1[[#This Row],[Amount]]/(1-Per_Pupil_Spending_1[[#This Row],[Percent Below Achievement ELA]]),"")</f>
        <v>65253.774273616575</v>
      </c>
      <c r="U494" s="63">
        <f>IFERROR(Per_Pupil_Spending_1[[#This Row],[Amount]]/(1-Per_Pupil_Spending_1[[#This Row],[Percent Below Achievement Math]]),"")</f>
        <v>85864.188280499526</v>
      </c>
      <c r="V494" s="63">
        <f>IFERROR(Per_Pupil_Spending_1[[#This Row],[Amount]]/(1-Per_Pupil_Spending_1[[#This Row],[Percent Below Achievement Science]]),"")</f>
        <v>109701.30093274423</v>
      </c>
      <c r="W494" s="63" t="b">
        <f>Per_Pupil_Spending_1[[#This Row],[ELA Score Normalized]]=-1</f>
        <v>0</v>
      </c>
      <c r="X494" s="63" t="b">
        <f>Per_Pupil_Spending_1[[#This Row],[Math Score Normalized]]=-1</f>
        <v>0</v>
      </c>
      <c r="Y494" s="63" t="b">
        <f>Per_Pupil_Spending_1[[#This Row],[Science Score Normalized]]=-1</f>
        <v>0</v>
      </c>
    </row>
    <row r="495" spans="1:25" hidden="1">
      <c r="A495" t="s">
        <v>570</v>
      </c>
      <c r="B495">
        <v>1738</v>
      </c>
      <c r="C495" t="s">
        <v>1171</v>
      </c>
      <c r="D495">
        <v>835</v>
      </c>
      <c r="E495" t="s">
        <v>380</v>
      </c>
      <c r="F495" t="s">
        <v>1680</v>
      </c>
      <c r="G495" t="s">
        <v>1680</v>
      </c>
      <c r="H495" t="s">
        <v>596</v>
      </c>
      <c r="I495">
        <v>36170.410000000003</v>
      </c>
      <c r="J495">
        <v>36170.410000000003</v>
      </c>
      <c r="K495">
        <v>20134.14</v>
      </c>
      <c r="L495" t="str">
        <f>_xlfn.XLOOKUP(Per_Pupil_Spending_1[[#This Row],[School Name]],Maine_Schools[School Name],Maine_Schools[Comparison School Type], "Error")</f>
        <v>Non Charter</v>
      </c>
      <c r="M495" t="str">
        <f>_xlfn.XLOOKUP(Per_Pupil_Spending_1[[#This Row],[School Name]],Maine_Schools[School Name],Maine_Schools[Comparison Grade Span], "Error")</f>
        <v>03-08</v>
      </c>
      <c r="N495">
        <f>_xlfn.XLOOKUP(Per_Pupil_Spending_1[[#This Row],[School Name]],ELA_New[School Name],ELA_New[Percentage of Students at Achievement Level],"")</f>
        <v>0.2969</v>
      </c>
      <c r="O495">
        <f>_xlfn.XLOOKUP(Per_Pupil_Spending_1[[#This Row],[School Name]],Math_New[School Name],Math_New[Percentage of Students at Achievement Level],"")</f>
        <v>0.57809999999999995</v>
      </c>
      <c r="P495">
        <f>_xlfn.XLOOKUP(Per_Pupil_Spending_1[[#This Row],[School Name]],Science_New[School Name],Science_New[Percentage of Students at Achievement Level],"")</f>
        <v>0.68089999999999995</v>
      </c>
      <c r="Q495">
        <f>IFERROR((Per_Pupil_Spending_1[[#This Row],[ELA Score]]-MIN(Per_Pupil_Spending_1[ELA Score]))/(MAX(Per_Pupil_Spending_1[ELA Score])-MIN(Per_Pupil_Spending_1[ELA Score])),-1)</f>
        <v>0.36357219271283159</v>
      </c>
      <c r="R495">
        <f>IFERROR((Per_Pupil_Spending_1[[#This Row],[Math Score]]-MIN(Per_Pupil_Spending_1[Math Score]))/(MAX(Per_Pupil_Spending_1[Math Score])-MIN(Per_Pupil_Spending_1[Math Score])),-1)</f>
        <v>0.29514720221746804</v>
      </c>
      <c r="S495">
        <f>IFERROR((Per_Pupil_Spending_1[[#This Row],[Science Score]]-MIN(Per_Pupil_Spending_1[Science Score]))/(MAX(Per_Pupil_Spending_1[Science Score])-MIN(Per_Pupil_Spending_1[Science Score])),-1)</f>
        <v>0.36630397819376137</v>
      </c>
      <c r="T495" s="63">
        <f>IFERROR(Per_Pupil_Spending_1[[#This Row],[Amount]]/(1-Per_Pupil_Spending_1[[#This Row],[Percent Below Achievement ELA]]),"")</f>
        <v>51444.190015644999</v>
      </c>
      <c r="U495" s="63">
        <f>IFERROR(Per_Pupil_Spending_1[[#This Row],[Amount]]/(1-Per_Pupil_Spending_1[[#This Row],[Percent Below Achievement Math]]),"")</f>
        <v>85732.187722209055</v>
      </c>
      <c r="V495" s="63">
        <f>IFERROR(Per_Pupil_Spending_1[[#This Row],[Amount]]/(1-Per_Pupil_Spending_1[[#This Row],[Percent Below Achievement Science]]),"")</f>
        <v>113351.33187088686</v>
      </c>
      <c r="W495" s="63" t="b">
        <f>Per_Pupil_Spending_1[[#This Row],[ELA Score Normalized]]=-1</f>
        <v>0</v>
      </c>
      <c r="X495" s="63" t="b">
        <f>Per_Pupil_Spending_1[[#This Row],[Math Score Normalized]]=-1</f>
        <v>0</v>
      </c>
      <c r="Y495" s="63" t="b">
        <f>Per_Pupil_Spending_1[[#This Row],[Science Score Normalized]]=-1</f>
        <v>0</v>
      </c>
    </row>
    <row r="496" spans="1:25" hidden="1">
      <c r="A496" t="s">
        <v>570</v>
      </c>
      <c r="B496">
        <v>462</v>
      </c>
      <c r="C496" t="s">
        <v>1173</v>
      </c>
      <c r="D496">
        <v>463</v>
      </c>
      <c r="E496" t="s">
        <v>534</v>
      </c>
      <c r="F496" t="s">
        <v>1680</v>
      </c>
      <c r="G496" t="s">
        <v>1680</v>
      </c>
      <c r="H496" t="s">
        <v>596</v>
      </c>
      <c r="I496">
        <v>19277.34</v>
      </c>
      <c r="J496">
        <v>19277.34</v>
      </c>
      <c r="K496">
        <v>20134.14</v>
      </c>
      <c r="L496" t="str">
        <f>_xlfn.XLOOKUP(Per_Pupil_Spending_1[[#This Row],[School Name]],Maine_Schools[School Name],Maine_Schools[Comparison School Type], "Error")</f>
        <v>Non Charter</v>
      </c>
      <c r="M496" t="str">
        <f>_xlfn.XLOOKUP(Per_Pupil_Spending_1[[#This Row],[School Name]],Maine_Schools[School Name],Maine_Schools[Comparison Grade Span], "Error")</f>
        <v>03-08</v>
      </c>
      <c r="N496">
        <f>_xlfn.XLOOKUP(Per_Pupil_Spending_1[[#This Row],[School Name]],ELA_New[School Name],ELA_New[Percentage of Students at Achievement Level],"")</f>
        <v>0.32219999999999999</v>
      </c>
      <c r="O496">
        <f>_xlfn.XLOOKUP(Per_Pupil_Spending_1[[#This Row],[School Name]],Math_New[School Name],Math_New[Percentage of Students at Achievement Level],"")</f>
        <v>0.5</v>
      </c>
      <c r="P496">
        <f>_xlfn.XLOOKUP(Per_Pupil_Spending_1[[#This Row],[School Name]],Science_New[School Name],Science_New[Percentage of Students at Achievement Level],"")</f>
        <v>0.81479999999999997</v>
      </c>
      <c r="Q496">
        <f>IFERROR((Per_Pupil_Spending_1[[#This Row],[ELA Score]]-MIN(Per_Pupil_Spending_1[ELA Score]))/(MAX(Per_Pupil_Spending_1[ELA Score])-MIN(Per_Pupil_Spending_1[ELA Score])),-1)</f>
        <v>0.20100176383558807</v>
      </c>
      <c r="R496">
        <f>IFERROR((Per_Pupil_Spending_1[[#This Row],[Math Score]]-MIN(Per_Pupil_Spending_1[Math Score]))/(MAX(Per_Pupil_Spending_1[Math Score])-MIN(Per_Pupil_Spending_1[Math Score])),-1)</f>
        <v>0.13273084749990513</v>
      </c>
      <c r="S496">
        <f>IFERROR((Per_Pupil_Spending_1[[#This Row],[Science Score]]-MIN(Per_Pupil_Spending_1[Science Score]))/(MAX(Per_Pupil_Spending_1[Science Score])-MIN(Per_Pupil_Spending_1[Science Score])),-1)</f>
        <v>0.33637300322648689</v>
      </c>
      <c r="T496" s="63">
        <f>IFERROR(Per_Pupil_Spending_1[[#This Row],[Amount]]/(1-Per_Pupil_Spending_1[[#This Row],[Percent Below Achievement ELA]]),"")</f>
        <v>28441.0445559162</v>
      </c>
      <c r="U496" s="63">
        <f>IFERROR(Per_Pupil_Spending_1[[#This Row],[Amount]]/(1-Per_Pupil_Spending_1[[#This Row],[Percent Below Achievement Math]]),"")</f>
        <v>38554.68</v>
      </c>
      <c r="V496" s="63">
        <f>IFERROR(Per_Pupil_Spending_1[[#This Row],[Amount]]/(1-Per_Pupil_Spending_1[[#This Row],[Percent Below Achievement Science]]),"")</f>
        <v>104089.30885529156</v>
      </c>
      <c r="W496" s="63" t="b">
        <f>Per_Pupil_Spending_1[[#This Row],[ELA Score Normalized]]=-1</f>
        <v>0</v>
      </c>
      <c r="X496" s="63" t="b">
        <f>Per_Pupil_Spending_1[[#This Row],[Math Score Normalized]]=-1</f>
        <v>0</v>
      </c>
      <c r="Y496" s="63" t="b">
        <f>Per_Pupil_Spending_1[[#This Row],[Science Score Normalized]]=-1</f>
        <v>0</v>
      </c>
    </row>
    <row r="497" spans="1:25" hidden="1">
      <c r="A497" t="s">
        <v>570</v>
      </c>
      <c r="B497">
        <v>466</v>
      </c>
      <c r="C497" t="s">
        <v>1175</v>
      </c>
      <c r="D497">
        <v>467</v>
      </c>
      <c r="E497" t="s">
        <v>236</v>
      </c>
      <c r="F497" t="s">
        <v>1680</v>
      </c>
      <c r="G497" t="s">
        <v>1680</v>
      </c>
      <c r="H497" t="s">
        <v>596</v>
      </c>
      <c r="I497">
        <v>37319.19</v>
      </c>
      <c r="J497">
        <v>37319.19</v>
      </c>
      <c r="K497">
        <v>20134.14</v>
      </c>
      <c r="L497" t="str">
        <f>_xlfn.XLOOKUP(Per_Pupil_Spending_1[[#This Row],[School Name]],Maine_Schools[School Name],Maine_Schools[Comparison School Type], "Error")</f>
        <v>Non Charter</v>
      </c>
      <c r="M497" t="str">
        <f>_xlfn.XLOOKUP(Per_Pupil_Spending_1[[#This Row],[School Name]],Maine_Schools[School Name],Maine_Schools[Comparison Grade Span], "Error")</f>
        <v>03-08</v>
      </c>
      <c r="N497">
        <f>_xlfn.XLOOKUP(Per_Pupil_Spending_1[[#This Row],[School Name]],ELA_New[School Name],ELA_New[Percentage of Students at Achievement Level],"")</f>
        <v>0.29870000000000002</v>
      </c>
      <c r="O497">
        <f>_xlfn.XLOOKUP(Per_Pupil_Spending_1[[#This Row],[School Name]],Math_New[School Name],Math_New[Percentage of Students at Achievement Level],"")</f>
        <v>0.31169999999999998</v>
      </c>
      <c r="P497">
        <f>_xlfn.XLOOKUP(Per_Pupil_Spending_1[[#This Row],[School Name]],Science_New[School Name],Science_New[Percentage of Students at Achievement Level],"")</f>
        <v>0.8387</v>
      </c>
      <c r="Q497">
        <f>IFERROR((Per_Pupil_Spending_1[[#This Row],[ELA Score]]-MIN(Per_Pupil_Spending_1[ELA Score]))/(MAX(Per_Pupil_Spending_1[ELA Score])-MIN(Per_Pupil_Spending_1[ELA Score])),-1)</f>
        <v>0.37608212822041448</v>
      </c>
      <c r="R497">
        <f>IFERROR((Per_Pupil_Spending_1[[#This Row],[Math Score]]-MIN(Per_Pupil_Spending_1[Math Score]))/(MAX(Per_Pupil_Spending_1[Math Score])-MIN(Per_Pupil_Spending_1[Math Score])),-1)</f>
        <v>0.18665911567131349</v>
      </c>
      <c r="S497">
        <f>IFERROR((Per_Pupil_Spending_1[[#This Row],[Science Score]]-MIN(Per_Pupil_Spending_1[Science Score]))/(MAX(Per_Pupil_Spending_1[Science Score])-MIN(Per_Pupil_Spending_1[Science Score])),-1)</f>
        <v>0.74767498286684975</v>
      </c>
      <c r="T497" s="63">
        <f>IFERROR(Per_Pupil_Spending_1[[#This Row],[Amount]]/(1-Per_Pupil_Spending_1[[#This Row],[Percent Below Achievement ELA]]),"")</f>
        <v>53214.30201055183</v>
      </c>
      <c r="U497" s="63">
        <f>IFERROR(Per_Pupil_Spending_1[[#This Row],[Amount]]/(1-Per_Pupil_Spending_1[[#This Row],[Percent Below Achievement Math]]),"")</f>
        <v>54219.366555281129</v>
      </c>
      <c r="V497" s="63">
        <f>IFERROR(Per_Pupil_Spending_1[[#This Row],[Amount]]/(1-Per_Pupil_Spending_1[[#This Row],[Percent Below Achievement Science]]),"")</f>
        <v>231365.09609423435</v>
      </c>
      <c r="W497" s="63" t="b">
        <f>Per_Pupil_Spending_1[[#This Row],[ELA Score Normalized]]=-1</f>
        <v>0</v>
      </c>
      <c r="X497" s="63" t="b">
        <f>Per_Pupil_Spending_1[[#This Row],[Math Score Normalized]]=-1</f>
        <v>0</v>
      </c>
      <c r="Y497" s="63" t="b">
        <f>Per_Pupil_Spending_1[[#This Row],[Science Score Normalized]]=-1</f>
        <v>0</v>
      </c>
    </row>
    <row r="498" spans="1:25" hidden="1">
      <c r="A498" t="s">
        <v>570</v>
      </c>
      <c r="B498">
        <v>468</v>
      </c>
      <c r="C498" t="s">
        <v>1177</v>
      </c>
      <c r="D498">
        <v>469</v>
      </c>
      <c r="E498" t="s">
        <v>455</v>
      </c>
      <c r="F498" t="s">
        <v>1680</v>
      </c>
      <c r="G498" t="s">
        <v>1680</v>
      </c>
      <c r="H498" t="s">
        <v>596</v>
      </c>
      <c r="I498">
        <v>35343.26</v>
      </c>
      <c r="J498">
        <v>35343.26</v>
      </c>
      <c r="K498">
        <v>20134.14</v>
      </c>
      <c r="L498" t="str">
        <f>_xlfn.XLOOKUP(Per_Pupil_Spending_1[[#This Row],[School Name]],Maine_Schools[School Name],Maine_Schools[Comparison School Type], "Error")</f>
        <v>Non Charter</v>
      </c>
      <c r="M498" t="str">
        <f>_xlfn.XLOOKUP(Per_Pupil_Spending_1[[#This Row],[School Name]],Maine_Schools[School Name],Maine_Schools[Comparison Grade Span], "Error")</f>
        <v>03-08</v>
      </c>
      <c r="N498">
        <f>_xlfn.XLOOKUP(Per_Pupil_Spending_1[[#This Row],[School Name]],ELA_New[School Name],ELA_New[Percentage of Students at Achievement Level],"")</f>
        <v>0.32100000000000001</v>
      </c>
      <c r="O498">
        <f>_xlfn.XLOOKUP(Per_Pupil_Spending_1[[#This Row],[School Name]],Math_New[School Name],Math_New[Percentage of Students at Achievement Level],"")</f>
        <v>0.55559999999999998</v>
      </c>
      <c r="P498">
        <f>_xlfn.XLOOKUP(Per_Pupil_Spending_1[[#This Row],[School Name]],Science_New[School Name],Science_New[Percentage of Students at Achievement Level],"")</f>
        <v>0.75</v>
      </c>
      <c r="Q498">
        <f>IFERROR((Per_Pupil_Spending_1[[#This Row],[ELA Score]]-MIN(Per_Pupil_Spending_1[ELA Score]))/(MAX(Per_Pupil_Spending_1[ELA Score])-MIN(Per_Pupil_Spending_1[ELA Score])),-1)</f>
        <v>0.36786727651104811</v>
      </c>
      <c r="R498">
        <f>IFERROR((Per_Pupil_Spending_1[[#This Row],[Math Score]]-MIN(Per_Pupil_Spending_1[Math Score]))/(MAX(Per_Pupil_Spending_1[Math Score])-MIN(Per_Pupil_Spending_1[Math Score])),-1)</f>
        <v>0.27379613919696821</v>
      </c>
      <c r="S498">
        <f>IFERROR((Per_Pupil_Spending_1[[#This Row],[Science Score]]-MIN(Per_Pupil_Spending_1[Science Score]))/(MAX(Per_Pupil_Spending_1[Science Score])-MIN(Per_Pupil_Spending_1[Science Score])),-1)</f>
        <v>0.45685838980994226</v>
      </c>
      <c r="T498" s="63">
        <f>IFERROR(Per_Pupil_Spending_1[[#This Row],[Amount]]/(1-Per_Pupil_Spending_1[[#This Row],[Percent Below Achievement ELA]]),"")</f>
        <v>52051.929307805593</v>
      </c>
      <c r="U498" s="63">
        <f>IFERROR(Per_Pupil_Spending_1[[#This Row],[Amount]]/(1-Per_Pupil_Spending_1[[#This Row],[Percent Below Achievement Math]]),"")</f>
        <v>79530.288028802883</v>
      </c>
      <c r="V498" s="63">
        <f>IFERROR(Per_Pupil_Spending_1[[#This Row],[Amount]]/(1-Per_Pupil_Spending_1[[#This Row],[Percent Below Achievement Science]]),"")</f>
        <v>141373.04</v>
      </c>
      <c r="W498" s="63" t="b">
        <f>Per_Pupil_Spending_1[[#This Row],[ELA Score Normalized]]=-1</f>
        <v>0</v>
      </c>
      <c r="X498" s="63" t="b">
        <f>Per_Pupil_Spending_1[[#This Row],[Math Score Normalized]]=-1</f>
        <v>0</v>
      </c>
      <c r="Y498" s="63" t="b">
        <f>Per_Pupil_Spending_1[[#This Row],[Science Score Normalized]]=-1</f>
        <v>0</v>
      </c>
    </row>
    <row r="499" spans="1:25" hidden="1">
      <c r="A499" t="s">
        <v>570</v>
      </c>
      <c r="B499">
        <v>473</v>
      </c>
      <c r="C499" t="s">
        <v>1179</v>
      </c>
      <c r="D499">
        <v>474</v>
      </c>
      <c r="E499" t="s">
        <v>462</v>
      </c>
      <c r="F499" t="s">
        <v>1680</v>
      </c>
      <c r="G499" t="s">
        <v>1680</v>
      </c>
      <c r="H499" t="s">
        <v>596</v>
      </c>
      <c r="I499">
        <v>24434.54</v>
      </c>
      <c r="J499">
        <v>24434.54</v>
      </c>
      <c r="K499">
        <v>20134.14</v>
      </c>
      <c r="L499" t="str">
        <f>_xlfn.XLOOKUP(Per_Pupil_Spending_1[[#This Row],[School Name]],Maine_Schools[School Name],Maine_Schools[Comparison School Type], "Error")</f>
        <v>Non Charter</v>
      </c>
      <c r="M499" t="str">
        <f>_xlfn.XLOOKUP(Per_Pupil_Spending_1[[#This Row],[School Name]],Maine_Schools[School Name],Maine_Schools[Comparison Grade Span], "Error")</f>
        <v>03-08</v>
      </c>
      <c r="N499">
        <f>_xlfn.XLOOKUP(Per_Pupil_Spending_1[[#This Row],[School Name]],ELA_New[School Name],ELA_New[Percentage of Students at Achievement Level],"")</f>
        <v>0.3458</v>
      </c>
      <c r="O499">
        <f>_xlfn.XLOOKUP(Per_Pupil_Spending_1[[#This Row],[School Name]],Math_New[School Name],Math_New[Percentage of Students at Achievement Level],"")</f>
        <v>0.48330000000000001</v>
      </c>
      <c r="P499">
        <f>_xlfn.XLOOKUP(Per_Pupil_Spending_1[[#This Row],[School Name]],Science_New[School Name],Science_New[Percentage of Students at Achievement Level],"")</f>
        <v>0.74029999999999996</v>
      </c>
      <c r="Q499">
        <f>IFERROR((Per_Pupil_Spending_1[[#This Row],[ELA Score]]-MIN(Per_Pupil_Spending_1[ELA Score]))/(MAX(Per_Pupil_Spending_1[ELA Score])-MIN(Per_Pupil_Spending_1[ELA Score])),-1)</f>
        <v>0.26396597694191593</v>
      </c>
      <c r="R499">
        <f>IFERROR((Per_Pupil_Spending_1[[#This Row],[Math Score]]-MIN(Per_Pupil_Spending_1[Math Score]))/(MAX(Per_Pupil_Spending_1[Math Score])-MIN(Per_Pupil_Spending_1[Math Score])),-1)</f>
        <v>0.16280227539838721</v>
      </c>
      <c r="S499">
        <f>IFERROR((Per_Pupil_Spending_1[[#This Row],[Science Score]]-MIN(Per_Pupil_Spending_1[Science Score]))/(MAX(Per_Pupil_Spending_1[Science Score])-MIN(Per_Pupil_Spending_1[Science Score])),-1)</f>
        <v>0.30405155281287627</v>
      </c>
      <c r="T499" s="63">
        <f>IFERROR(Per_Pupil_Spending_1[[#This Row],[Amount]]/(1-Per_Pupil_Spending_1[[#This Row],[Percent Below Achievement ELA]]),"")</f>
        <v>37350.259859370228</v>
      </c>
      <c r="U499" s="63">
        <f>IFERROR(Per_Pupil_Spending_1[[#This Row],[Amount]]/(1-Per_Pupil_Spending_1[[#This Row],[Percent Below Achievement Math]]),"")</f>
        <v>47289.607122121161</v>
      </c>
      <c r="V499" s="63">
        <f>IFERROR(Per_Pupil_Spending_1[[#This Row],[Amount]]/(1-Per_Pupil_Spending_1[[#This Row],[Percent Below Achievement Science]]),"")</f>
        <v>94087.562572198673</v>
      </c>
      <c r="W499" s="63" t="b">
        <f>Per_Pupil_Spending_1[[#This Row],[ELA Score Normalized]]=-1</f>
        <v>0</v>
      </c>
      <c r="X499" s="63" t="b">
        <f>Per_Pupil_Spending_1[[#This Row],[Math Score Normalized]]=-1</f>
        <v>0</v>
      </c>
      <c r="Y499" s="63" t="b">
        <f>Per_Pupil_Spending_1[[#This Row],[Science Score Normalized]]=-1</f>
        <v>0</v>
      </c>
    </row>
    <row r="500" spans="1:25" hidden="1">
      <c r="A500" t="s">
        <v>570</v>
      </c>
      <c r="B500">
        <v>475</v>
      </c>
      <c r="C500" t="s">
        <v>1181</v>
      </c>
      <c r="D500">
        <v>476</v>
      </c>
      <c r="E500" t="s">
        <v>541</v>
      </c>
      <c r="F500" t="s">
        <v>1680</v>
      </c>
      <c r="G500" t="s">
        <v>1680</v>
      </c>
      <c r="H500" t="s">
        <v>596</v>
      </c>
      <c r="I500">
        <v>25900.19</v>
      </c>
      <c r="J500">
        <v>25900.19</v>
      </c>
      <c r="K500">
        <v>20134.14</v>
      </c>
      <c r="L500" t="str">
        <f>_xlfn.XLOOKUP(Per_Pupil_Spending_1[[#This Row],[School Name]],Maine_Schools[School Name],Maine_Schools[Comparison School Type], "Error")</f>
        <v>Non Charter</v>
      </c>
      <c r="M500" t="str">
        <f>_xlfn.XLOOKUP(Per_Pupil_Spending_1[[#This Row],[School Name]],Maine_Schools[School Name],Maine_Schools[Comparison Grade Span], "Error")</f>
        <v>03-08</v>
      </c>
      <c r="N500">
        <f>_xlfn.XLOOKUP(Per_Pupil_Spending_1[[#This Row],[School Name]],ELA_New[School Name],ELA_New[Percentage of Students at Achievement Level],"")</f>
        <v>0.22989999999999999</v>
      </c>
      <c r="O500">
        <f>_xlfn.XLOOKUP(Per_Pupil_Spending_1[[#This Row],[School Name]],Math_New[School Name],Math_New[Percentage of Students at Achievement Level],"")</f>
        <v>0.71589999999999998</v>
      </c>
      <c r="P500">
        <f>_xlfn.XLOOKUP(Per_Pupil_Spending_1[[#This Row],[School Name]],Science_New[School Name],Science_New[Percentage of Students at Achievement Level],"")</f>
        <v>0.83330000000000004</v>
      </c>
      <c r="Q500">
        <f>IFERROR((Per_Pupil_Spending_1[[#This Row],[ELA Score]]-MIN(Per_Pupil_Spending_1[ELA Score]))/(MAX(Per_Pupil_Spending_1[ELA Score])-MIN(Per_Pupil_Spending_1[ELA Score])),-1)</f>
        <v>0.23768958500105905</v>
      </c>
      <c r="R500">
        <f>IFERROR((Per_Pupil_Spending_1[[#This Row],[Math Score]]-MIN(Per_Pupil_Spending_1[Math Score]))/(MAX(Per_Pupil_Spending_1[Math Score])-MIN(Per_Pupil_Spending_1[Math Score])),-1)</f>
        <v>0.31385314205755227</v>
      </c>
      <c r="S500">
        <f>IFERROR((Per_Pupil_Spending_1[[#This Row],[Science Score]]-MIN(Per_Pupil_Spending_1[Science Score]))/(MAX(Per_Pupil_Spending_1[Science Score])-MIN(Per_Pupil_Spending_1[Science Score])),-1)</f>
        <v>0.5020909090686253</v>
      </c>
      <c r="T500" s="63">
        <f>IFERROR(Per_Pupil_Spending_1[[#This Row],[Amount]]/(1-Per_Pupil_Spending_1[[#This Row],[Percent Below Achievement ELA]]),"")</f>
        <v>33632.242565900531</v>
      </c>
      <c r="U500" s="63">
        <f>IFERROR(Per_Pupil_Spending_1[[#This Row],[Amount]]/(1-Per_Pupil_Spending_1[[#This Row],[Percent Below Achievement Math]]),"")</f>
        <v>91165.751495952121</v>
      </c>
      <c r="V500" s="63">
        <f>IFERROR(Per_Pupil_Spending_1[[#This Row],[Amount]]/(1-Per_Pupil_Spending_1[[#This Row],[Percent Below Achievement Science]]),"")</f>
        <v>155370.06598680266</v>
      </c>
      <c r="W500" s="63" t="b">
        <f>Per_Pupil_Spending_1[[#This Row],[ELA Score Normalized]]=-1</f>
        <v>0</v>
      </c>
      <c r="X500" s="63" t="b">
        <f>Per_Pupil_Spending_1[[#This Row],[Math Score Normalized]]=-1</f>
        <v>0</v>
      </c>
      <c r="Y500" s="63" t="b">
        <f>Per_Pupil_Spending_1[[#This Row],[Science Score Normalized]]=-1</f>
        <v>0</v>
      </c>
    </row>
    <row r="501" spans="1:25" hidden="1">
      <c r="A501" t="s">
        <v>570</v>
      </c>
      <c r="B501">
        <v>480</v>
      </c>
      <c r="C501" t="s">
        <v>1183</v>
      </c>
      <c r="D501">
        <v>481</v>
      </c>
      <c r="E501" t="s">
        <v>16</v>
      </c>
      <c r="F501" t="s">
        <v>1680</v>
      </c>
      <c r="G501" t="s">
        <v>1680</v>
      </c>
      <c r="H501" t="s">
        <v>596</v>
      </c>
      <c r="I501">
        <v>28984.799999999999</v>
      </c>
      <c r="J501">
        <v>20501.080000000002</v>
      </c>
      <c r="K501">
        <v>20134.14</v>
      </c>
      <c r="L501" t="str">
        <f>_xlfn.XLOOKUP(Per_Pupil_Spending_1[[#This Row],[School Name]],Maine_Schools[School Name],Maine_Schools[Comparison School Type], "Error")</f>
        <v>Non Charter</v>
      </c>
      <c r="M501" t="str">
        <f>_xlfn.XLOOKUP(Per_Pupil_Spending_1[[#This Row],[School Name]],Maine_Schools[School Name],Maine_Schools[Comparison Grade Span], "Error")</f>
        <v>04-05</v>
      </c>
      <c r="N501">
        <f>_xlfn.XLOOKUP(Per_Pupil_Spending_1[[#This Row],[School Name]],ELA_New[School Name],ELA_New[Percentage of Students at Achievement Level],"")</f>
        <v>0.47960000000000003</v>
      </c>
      <c r="O501">
        <f>_xlfn.XLOOKUP(Per_Pupil_Spending_1[[#This Row],[School Name]],Math_New[School Name],Math_New[Percentage of Students at Achievement Level],"")</f>
        <v>0.4148</v>
      </c>
      <c r="P501">
        <f>_xlfn.XLOOKUP(Per_Pupil_Spending_1[[#This Row],[School Name]],Science_New[School Name],Science_New[Percentage of Students at Achievement Level],"")</f>
        <v>0.80730000000000002</v>
      </c>
      <c r="Q501">
        <f>IFERROR((Per_Pupil_Spending_1[[#This Row],[ELA Score]]-MIN(Per_Pupil_Spending_1[ELA Score]))/(MAX(Per_Pupil_Spending_1[ELA Score])-MIN(Per_Pupil_Spending_1[ELA Score])),-1)</f>
        <v>0.39362923472847711</v>
      </c>
      <c r="R501">
        <f>IFERROR((Per_Pupil_Spending_1[[#This Row],[Math Score]]-MIN(Per_Pupil_Spending_1[Math Score]))/(MAX(Per_Pupil_Spending_1[Math Score])-MIN(Per_Pupil_Spending_1[Math Score])),-1)</f>
        <v>0.17051427981957878</v>
      </c>
      <c r="S501">
        <f>IFERROR((Per_Pupil_Spending_1[[#This Row],[Science Score]]-MIN(Per_Pupil_Spending_1[Science Score]))/(MAX(Per_Pupil_Spending_1[Science Score])-MIN(Per_Pupil_Spending_1[Science Score])),-1)</f>
        <v>0.48607535409322139</v>
      </c>
      <c r="T501" s="63">
        <f>IFERROR(Per_Pupil_Spending_1[[#This Row],[Amount]]/(1-Per_Pupil_Spending_1[[#This Row],[Percent Below Achievement ELA]]),"")</f>
        <v>55697.156033820138</v>
      </c>
      <c r="U501" s="63">
        <f>IFERROR(Per_Pupil_Spending_1[[#This Row],[Amount]]/(1-Per_Pupil_Spending_1[[#This Row],[Percent Below Achievement Math]]),"")</f>
        <v>49529.733424470272</v>
      </c>
      <c r="V501" s="63">
        <f>IFERROR(Per_Pupil_Spending_1[[#This Row],[Amount]]/(1-Per_Pupil_Spending_1[[#This Row],[Percent Below Achievement Science]]),"")</f>
        <v>150414.11520498185</v>
      </c>
      <c r="W501" s="63" t="b">
        <f>Per_Pupil_Spending_1[[#This Row],[ELA Score Normalized]]=-1</f>
        <v>0</v>
      </c>
      <c r="X501" s="63" t="b">
        <f>Per_Pupil_Spending_1[[#This Row],[Math Score Normalized]]=-1</f>
        <v>0</v>
      </c>
      <c r="Y501" s="63" t="b">
        <f>Per_Pupil_Spending_1[[#This Row],[Science Score Normalized]]=-1</f>
        <v>0</v>
      </c>
    </row>
    <row r="502" spans="1:25" hidden="1">
      <c r="A502" t="s">
        <v>570</v>
      </c>
      <c r="B502">
        <v>480</v>
      </c>
      <c r="C502" t="s">
        <v>1183</v>
      </c>
      <c r="D502">
        <v>483</v>
      </c>
      <c r="E502" t="s">
        <v>100</v>
      </c>
      <c r="F502" t="s">
        <v>1680</v>
      </c>
      <c r="G502" t="s">
        <v>1680</v>
      </c>
      <c r="H502" t="s">
        <v>596</v>
      </c>
      <c r="I502">
        <v>22942.19</v>
      </c>
      <c r="J502">
        <v>20501.080000000002</v>
      </c>
      <c r="K502">
        <v>20134.14</v>
      </c>
      <c r="L502" t="str">
        <f>_xlfn.XLOOKUP(Per_Pupil_Spending_1[[#This Row],[School Name]],Maine_Schools[School Name],Maine_Schools[Comparison School Type], "Error")</f>
        <v>Non Charter</v>
      </c>
      <c r="M502" t="str">
        <f>_xlfn.XLOOKUP(Per_Pupil_Spending_1[[#This Row],[School Name]],Maine_Schools[School Name],Maine_Schools[Comparison Grade Span], "Error")</f>
        <v>PK-03</v>
      </c>
      <c r="N502">
        <f>_xlfn.XLOOKUP(Per_Pupil_Spending_1[[#This Row],[School Name]],ELA_New[School Name],ELA_New[Percentage of Students at Achievement Level],"")</f>
        <v>0.53659999999999997</v>
      </c>
      <c r="O502">
        <f>_xlfn.XLOOKUP(Per_Pupil_Spending_1[[#This Row],[School Name]],Math_New[School Name],Math_New[Percentage of Students at Achievement Level],"")</f>
        <v>0.50790000000000002</v>
      </c>
      <c r="P502" t="str">
        <f>_xlfn.XLOOKUP(Per_Pupil_Spending_1[[#This Row],[School Name]],Science_New[School Name],Science_New[Percentage of Students at Achievement Level],"")</f>
        <v/>
      </c>
      <c r="Q502">
        <f>IFERROR((Per_Pupil_Spending_1[[#This Row],[ELA Score]]-MIN(Per_Pupil_Spending_1[ELA Score]))/(MAX(Per_Pupil_Spending_1[ELA Score])-MIN(Per_Pupil_Spending_1[ELA Score])),-1)</f>
        <v>0.34989131973342641</v>
      </c>
      <c r="R502">
        <f>IFERROR((Per_Pupil_Spending_1[[#This Row],[Math Score]]-MIN(Per_Pupil_Spending_1[Math Score]))/(MAX(Per_Pupil_Spending_1[Math Score])-MIN(Per_Pupil_Spending_1[Math Score])),-1)</f>
        <v>0.16050045637591731</v>
      </c>
      <c r="S502">
        <f>IFERROR((Per_Pupil_Spending_1[[#This Row],[Science Score]]-MIN(Per_Pupil_Spending_1[Science Score]))/(MAX(Per_Pupil_Spending_1[Science Score])-MIN(Per_Pupil_Spending_1[Science Score])),-1)</f>
        <v>-1</v>
      </c>
      <c r="T502" s="63">
        <f>IFERROR(Per_Pupil_Spending_1[[#This Row],[Amount]]/(1-Per_Pupil_Spending_1[[#This Row],[Percent Below Achievement ELA]]),"")</f>
        <v>49508.394475615016</v>
      </c>
      <c r="U502" s="63">
        <f>IFERROR(Per_Pupil_Spending_1[[#This Row],[Amount]]/(1-Per_Pupil_Spending_1[[#This Row],[Percent Below Achievement Math]]),"")</f>
        <v>46620.99166836009</v>
      </c>
      <c r="V502" s="63" t="str">
        <f>IFERROR(Per_Pupil_Spending_1[[#This Row],[Amount]]/(1-Per_Pupil_Spending_1[[#This Row],[Percent Below Achievement Science]]),"")</f>
        <v/>
      </c>
      <c r="W502" s="63" t="b">
        <f>Per_Pupil_Spending_1[[#This Row],[ELA Score Normalized]]=-1</f>
        <v>0</v>
      </c>
      <c r="X502" s="63" t="b">
        <f>Per_Pupil_Spending_1[[#This Row],[Math Score Normalized]]=-1</f>
        <v>0</v>
      </c>
      <c r="Y502" s="63" t="b">
        <f>Per_Pupil_Spending_1[[#This Row],[Science Score Normalized]]=-1</f>
        <v>1</v>
      </c>
    </row>
    <row r="503" spans="1:25" hidden="1">
      <c r="A503" t="s">
        <v>570</v>
      </c>
      <c r="B503">
        <v>480</v>
      </c>
      <c r="C503" t="s">
        <v>1183</v>
      </c>
      <c r="D503">
        <v>484</v>
      </c>
      <c r="E503" t="s">
        <v>195</v>
      </c>
      <c r="F503" t="s">
        <v>1680</v>
      </c>
      <c r="G503" t="s">
        <v>1680</v>
      </c>
      <c r="H503" t="s">
        <v>596</v>
      </c>
      <c r="I503">
        <v>21919.77</v>
      </c>
      <c r="J503">
        <v>20501.080000000002</v>
      </c>
      <c r="K503">
        <v>20134.14</v>
      </c>
      <c r="L503" t="str">
        <f>_xlfn.XLOOKUP(Per_Pupil_Spending_1[[#This Row],[School Name]],Maine_Schools[School Name],Maine_Schools[Comparison School Type], "Error")</f>
        <v>Non Charter</v>
      </c>
      <c r="M503" t="str">
        <f>_xlfn.XLOOKUP(Per_Pupil_Spending_1[[#This Row],[School Name]],Maine_Schools[School Name],Maine_Schools[Comparison Grade Span], "Error")</f>
        <v>06-08</v>
      </c>
      <c r="N503">
        <f>_xlfn.XLOOKUP(Per_Pupil_Spending_1[[#This Row],[School Name]],ELA_New[School Name],ELA_New[Percentage of Students at Achievement Level],"")</f>
        <v>0.25629999999999997</v>
      </c>
      <c r="O503">
        <f>_xlfn.XLOOKUP(Per_Pupil_Spending_1[[#This Row],[School Name]],Math_New[School Name],Math_New[Percentage of Students at Achievement Level],"")</f>
        <v>0.38009999999999999</v>
      </c>
      <c r="P503">
        <f>_xlfn.XLOOKUP(Per_Pupil_Spending_1[[#This Row],[School Name]],Science_New[School Name],Science_New[Percentage of Students at Achievement Level],"")</f>
        <v>0.53129999999999999</v>
      </c>
      <c r="Q503">
        <f>IFERROR((Per_Pupil_Spending_1[[#This Row],[ELA Score]]-MIN(Per_Pupil_Spending_1[ELA Score]))/(MAX(Per_Pupil_Spending_1[ELA Score])-MIN(Per_Pupil_Spending_1[ELA Score])),-1)</f>
        <v>0.20830156704339647</v>
      </c>
      <c r="R503">
        <f>IFERROR((Per_Pupil_Spending_1[[#This Row],[Math Score]]-MIN(Per_Pupil_Spending_1[Math Score]))/(MAX(Per_Pupil_Spending_1[Math Score])-MIN(Per_Pupil_Spending_1[Math Score])),-1)</f>
        <v>0.12173322315087637</v>
      </c>
      <c r="S503">
        <f>IFERROR((Per_Pupil_Spending_1[[#This Row],[Science Score]]-MIN(Per_Pupil_Spending_1[Science Score]))/(MAX(Per_Pupil_Spending_1[Science Score])-MIN(Per_Pupil_Spending_1[Science Score])),-1)</f>
        <v>0.15113186692686065</v>
      </c>
      <c r="T503" s="63">
        <f>IFERROR(Per_Pupil_Spending_1[[#This Row],[Amount]]/(1-Per_Pupil_Spending_1[[#This Row],[Percent Below Achievement ELA]]),"")</f>
        <v>29473.94110528439</v>
      </c>
      <c r="U503" s="63">
        <f>IFERROR(Per_Pupil_Spending_1[[#This Row],[Amount]]/(1-Per_Pupil_Spending_1[[#This Row],[Percent Below Achievement Math]]),"")</f>
        <v>35360.170995321823</v>
      </c>
      <c r="V503" s="63">
        <f>IFERROR(Per_Pupil_Spending_1[[#This Row],[Amount]]/(1-Per_Pupil_Spending_1[[#This Row],[Percent Below Achievement Science]]),"")</f>
        <v>46767.164497546408</v>
      </c>
      <c r="W503" s="63" t="b">
        <f>Per_Pupil_Spending_1[[#This Row],[ELA Score Normalized]]=-1</f>
        <v>0</v>
      </c>
      <c r="X503" s="63" t="b">
        <f>Per_Pupil_Spending_1[[#This Row],[Math Score Normalized]]=-1</f>
        <v>0</v>
      </c>
      <c r="Y503" s="63" t="b">
        <f>Per_Pupil_Spending_1[[#This Row],[Science Score Normalized]]=-1</f>
        <v>0</v>
      </c>
    </row>
    <row r="504" spans="1:25" hidden="1">
      <c r="A504" t="s">
        <v>570</v>
      </c>
      <c r="B504">
        <v>480</v>
      </c>
      <c r="C504" t="s">
        <v>1183</v>
      </c>
      <c r="D504">
        <v>482</v>
      </c>
      <c r="E504" t="s">
        <v>134</v>
      </c>
      <c r="F504" t="s">
        <v>1680</v>
      </c>
      <c r="G504" t="s">
        <v>1680</v>
      </c>
      <c r="H504" t="s">
        <v>596</v>
      </c>
      <c r="I504">
        <v>21432.77</v>
      </c>
      <c r="J504">
        <v>20501.080000000002</v>
      </c>
      <c r="K504">
        <v>20134.14</v>
      </c>
      <c r="L504" t="str">
        <f>_xlfn.XLOOKUP(Per_Pupil_Spending_1[[#This Row],[School Name]],Maine_Schools[School Name],Maine_Schools[Comparison School Type], "Error")</f>
        <v>Non Charter</v>
      </c>
      <c r="M504" t="str">
        <f>_xlfn.XLOOKUP(Per_Pupil_Spending_1[[#This Row],[School Name]],Maine_Schools[School Name],Maine_Schools[Comparison Grade Span], "Error")</f>
        <v>09-12</v>
      </c>
      <c r="N504">
        <f>_xlfn.XLOOKUP(Per_Pupil_Spending_1[[#This Row],[School Name]],ELA_New[School Name],ELA_New[Percentage of Students at Achievement Level],"")</f>
        <v>0.3281</v>
      </c>
      <c r="O504">
        <f>_xlfn.XLOOKUP(Per_Pupil_Spending_1[[#This Row],[School Name]],Math_New[School Name],Math_New[Percentage of Students at Achievement Level],"")</f>
        <v>0.40460000000000002</v>
      </c>
      <c r="P504">
        <f>_xlfn.XLOOKUP(Per_Pupil_Spending_1[[#This Row],[School Name]],Science_New[School Name],Science_New[Percentage of Students at Achievement Level],"")</f>
        <v>0.61170000000000002</v>
      </c>
      <c r="Q504">
        <f>IFERROR((Per_Pupil_Spending_1[[#This Row],[ELA Score]]-MIN(Per_Pupil_Spending_1[ELA Score]))/(MAX(Per_Pupil_Spending_1[ELA Score])-MIN(Per_Pupil_Spending_1[ELA Score])),-1)</f>
        <v>0.22543844914523159</v>
      </c>
      <c r="R504">
        <f>IFERROR((Per_Pupil_Spending_1[[#This Row],[Math Score]]-MIN(Per_Pupil_Spending_1[Math Score]))/(MAX(Per_Pupil_Spending_1[Math Score])-MIN(Per_Pupil_Spending_1[Math Score])),-1)</f>
        <v>0.12392651524226865</v>
      </c>
      <c r="S504">
        <f>IFERROR((Per_Pupil_Spending_1[[#This Row],[Science Score]]-MIN(Per_Pupil_Spending_1[Science Score]))/(MAX(Per_Pupil_Spending_1[Science Score])-MIN(Per_Pupil_Spending_1[Science Score])),-1)</f>
        <v>0.17837168740660295</v>
      </c>
      <c r="T504" s="63">
        <f>IFERROR(Per_Pupil_Spending_1[[#This Row],[Amount]]/(1-Per_Pupil_Spending_1[[#This Row],[Percent Below Achievement ELA]]),"")</f>
        <v>31898.749813960414</v>
      </c>
      <c r="U504" s="63">
        <f>IFERROR(Per_Pupil_Spending_1[[#This Row],[Amount]]/(1-Per_Pupil_Spending_1[[#This Row],[Percent Below Achievement Math]]),"")</f>
        <v>35997.262344642266</v>
      </c>
      <c r="V504" s="63">
        <f>IFERROR(Per_Pupil_Spending_1[[#This Row],[Amount]]/(1-Per_Pupil_Spending_1[[#This Row],[Percent Below Achievement Science]]),"")</f>
        <v>55196.420293587435</v>
      </c>
      <c r="W504" s="63" t="b">
        <f>Per_Pupil_Spending_1[[#This Row],[ELA Score Normalized]]=-1</f>
        <v>0</v>
      </c>
      <c r="X504" s="63" t="b">
        <f>Per_Pupil_Spending_1[[#This Row],[Math Score Normalized]]=-1</f>
        <v>0</v>
      </c>
      <c r="Y504" s="63" t="b">
        <f>Per_Pupil_Spending_1[[#This Row],[Science Score Normalized]]=-1</f>
        <v>0</v>
      </c>
    </row>
    <row r="505" spans="1:25" hidden="1">
      <c r="A505" t="s">
        <v>570</v>
      </c>
      <c r="B505">
        <v>1060</v>
      </c>
      <c r="C505" t="s">
        <v>1185</v>
      </c>
      <c r="D505">
        <v>1061</v>
      </c>
      <c r="E505" t="s">
        <v>554</v>
      </c>
      <c r="F505" t="s">
        <v>1680</v>
      </c>
      <c r="G505" t="s">
        <v>1680</v>
      </c>
      <c r="H505" t="s">
        <v>596</v>
      </c>
      <c r="I505">
        <v>22903.45</v>
      </c>
      <c r="J505">
        <v>25034.5</v>
      </c>
      <c r="K505">
        <v>20134.14</v>
      </c>
      <c r="L505" t="str">
        <f>_xlfn.XLOOKUP(Per_Pupil_Spending_1[[#This Row],[School Name]],Maine_Schools[School Name],Maine_Schools[Comparison School Type], "Error")</f>
        <v>Non Charter</v>
      </c>
      <c r="M505" t="str">
        <f>_xlfn.XLOOKUP(Per_Pupil_Spending_1[[#This Row],[School Name]],Maine_Schools[School Name],Maine_Schools[Comparison Grade Span], "Error")</f>
        <v>KG-04</v>
      </c>
      <c r="N505">
        <f>_xlfn.XLOOKUP(Per_Pupil_Spending_1[[#This Row],[School Name]],ELA_New[School Name],ELA_New[Percentage of Students at Achievement Level],"")</f>
        <v>0.313</v>
      </c>
      <c r="O505">
        <f>_xlfn.XLOOKUP(Per_Pupil_Spending_1[[#This Row],[School Name]],Math_New[School Name],Math_New[Percentage of Students at Achievement Level],"")</f>
        <v>0.60780000000000001</v>
      </c>
      <c r="P505" t="str">
        <f>_xlfn.XLOOKUP(Per_Pupil_Spending_1[[#This Row],[School Name]],Science_New[School Name],Science_New[Percentage of Students at Achievement Level],"")</f>
        <v/>
      </c>
      <c r="Q505">
        <f>IFERROR((Per_Pupil_Spending_1[[#This Row],[ELA Score]]-MIN(Per_Pupil_Spending_1[ELA Score]))/(MAX(Per_Pupil_Spending_1[ELA Score])-MIN(Per_Pupil_Spending_1[ELA Score])),-1)</f>
        <v>0.23561259076997046</v>
      </c>
      <c r="R505">
        <f>IFERROR((Per_Pupil_Spending_1[[#This Row],[Math Score]]-MIN(Per_Pupil_Spending_1[Math Score]))/(MAX(Per_Pupil_Spending_1[Math Score])-MIN(Per_Pupil_Spending_1[Math Score])),-1)</f>
        <v>0.20104259495260282</v>
      </c>
      <c r="S505">
        <f>IFERROR((Per_Pupil_Spending_1[[#This Row],[Science Score]]-MIN(Per_Pupil_Spending_1[Science Score]))/(MAX(Per_Pupil_Spending_1[Science Score])-MIN(Per_Pupil_Spending_1[Science Score])),-1)</f>
        <v>-1</v>
      </c>
      <c r="T505" s="63">
        <f>IFERROR(Per_Pupil_Spending_1[[#This Row],[Amount]]/(1-Per_Pupil_Spending_1[[#This Row],[Percent Below Achievement ELA]]),"")</f>
        <v>33338.355167394468</v>
      </c>
      <c r="U505" s="63">
        <f>IFERROR(Per_Pupil_Spending_1[[#This Row],[Amount]]/(1-Per_Pupil_Spending_1[[#This Row],[Percent Below Achievement Math]]),"")</f>
        <v>58397.373788883226</v>
      </c>
      <c r="V505" s="63" t="str">
        <f>IFERROR(Per_Pupil_Spending_1[[#This Row],[Amount]]/(1-Per_Pupil_Spending_1[[#This Row],[Percent Below Achievement Science]]),"")</f>
        <v/>
      </c>
      <c r="W505" s="63" t="b">
        <f>Per_Pupil_Spending_1[[#This Row],[ELA Score Normalized]]=-1</f>
        <v>0</v>
      </c>
      <c r="X505" s="63" t="b">
        <f>Per_Pupil_Spending_1[[#This Row],[Math Score Normalized]]=-1</f>
        <v>0</v>
      </c>
      <c r="Y505" s="63" t="b">
        <f>Per_Pupil_Spending_1[[#This Row],[Science Score Normalized]]=-1</f>
        <v>1</v>
      </c>
    </row>
    <row r="506" spans="1:25" hidden="1">
      <c r="A506" t="s">
        <v>570</v>
      </c>
      <c r="B506">
        <v>1060</v>
      </c>
      <c r="C506" t="s">
        <v>1185</v>
      </c>
      <c r="D506">
        <v>1063</v>
      </c>
      <c r="E506" t="s">
        <v>406</v>
      </c>
      <c r="F506" t="s">
        <v>1680</v>
      </c>
      <c r="G506" t="s">
        <v>1680</v>
      </c>
      <c r="H506" t="s">
        <v>596</v>
      </c>
      <c r="I506">
        <v>28035.07</v>
      </c>
      <c r="J506">
        <v>25034.5</v>
      </c>
      <c r="K506">
        <v>20134.14</v>
      </c>
      <c r="L506" t="str">
        <f>_xlfn.XLOOKUP(Per_Pupil_Spending_1[[#This Row],[School Name]],Maine_Schools[School Name],Maine_Schools[Comparison School Type], "Error")</f>
        <v>Non Charter</v>
      </c>
      <c r="M506" t="str">
        <f>_xlfn.XLOOKUP(Per_Pupil_Spending_1[[#This Row],[School Name]],Maine_Schools[School Name],Maine_Schools[Comparison Grade Span], "Error")</f>
        <v>09-12</v>
      </c>
      <c r="N506">
        <f>_xlfn.XLOOKUP(Per_Pupil_Spending_1[[#This Row],[School Name]],ELA_New[School Name],ELA_New[Percentage of Students at Achievement Level],"")</f>
        <v>0.37780000000000002</v>
      </c>
      <c r="O506">
        <f>_xlfn.XLOOKUP(Per_Pupil_Spending_1[[#This Row],[School Name]],Math_New[School Name],Math_New[Percentage of Students at Achievement Level],"")</f>
        <v>0.5393</v>
      </c>
      <c r="P506">
        <f>_xlfn.XLOOKUP(Per_Pupil_Spending_1[[#This Row],[School Name]],Science_New[School Name],Science_New[Percentage of Students at Achievement Level],"")</f>
        <v>0.70369999999999999</v>
      </c>
      <c r="Q506">
        <f>IFERROR((Per_Pupil_Spending_1[[#This Row],[ELA Score]]-MIN(Per_Pupil_Spending_1[ELA Score]))/(MAX(Per_Pupil_Spending_1[ELA Score])-MIN(Per_Pupil_Spending_1[ELA Score])),-1)</f>
        <v>0.31843878910342122</v>
      </c>
      <c r="R506">
        <f>IFERROR((Per_Pupil_Spending_1[[#This Row],[Math Score]]-MIN(Per_Pupil_Spending_1[Math Score]))/(MAX(Per_Pupil_Spending_1[Math Score])-MIN(Per_Pupil_Spending_1[Math Score])),-1)</f>
        <v>0.20949718757988575</v>
      </c>
      <c r="S506">
        <f>IFERROR((Per_Pupil_Spending_1[[#This Row],[Science Score]]-MIN(Per_Pupil_Spending_1[Science Score]))/(MAX(Per_Pupil_Spending_1[Science Score])-MIN(Per_Pupil_Spending_1[Science Score])),-1)</f>
        <v>0.30576304954595662</v>
      </c>
      <c r="T506" s="63">
        <f>IFERROR(Per_Pupil_Spending_1[[#This Row],[Amount]]/(1-Per_Pupil_Spending_1[[#This Row],[Percent Below Achievement ELA]]),"")</f>
        <v>45057.971713275474</v>
      </c>
      <c r="U506" s="63">
        <f>IFERROR(Per_Pupil_Spending_1[[#This Row],[Amount]]/(1-Per_Pupil_Spending_1[[#This Row],[Percent Below Achievement Math]]),"")</f>
        <v>60853.201649663555</v>
      </c>
      <c r="V506" s="63">
        <f>IFERROR(Per_Pupil_Spending_1[[#This Row],[Amount]]/(1-Per_Pupil_Spending_1[[#This Row],[Percent Below Achievement Science]]),"")</f>
        <v>94617.178535268307</v>
      </c>
      <c r="W506" s="63" t="b">
        <f>Per_Pupil_Spending_1[[#This Row],[ELA Score Normalized]]=-1</f>
        <v>0</v>
      </c>
      <c r="X506" s="63" t="b">
        <f>Per_Pupil_Spending_1[[#This Row],[Math Score Normalized]]=-1</f>
        <v>0</v>
      </c>
      <c r="Y506" s="63" t="b">
        <f>Per_Pupil_Spending_1[[#This Row],[Science Score Normalized]]=-1</f>
        <v>0</v>
      </c>
    </row>
    <row r="507" spans="1:25" hidden="1">
      <c r="A507" t="s">
        <v>570</v>
      </c>
      <c r="B507">
        <v>1060</v>
      </c>
      <c r="C507" t="s">
        <v>1185</v>
      </c>
      <c r="D507">
        <v>1062</v>
      </c>
      <c r="E507" t="s">
        <v>555</v>
      </c>
      <c r="F507" t="s">
        <v>1680</v>
      </c>
      <c r="G507" t="s">
        <v>1680</v>
      </c>
      <c r="H507" t="s">
        <v>596</v>
      </c>
      <c r="I507">
        <v>25000.560000000001</v>
      </c>
      <c r="J507">
        <v>25034.5</v>
      </c>
      <c r="K507">
        <v>20134.14</v>
      </c>
      <c r="L507" t="str">
        <f>_xlfn.XLOOKUP(Per_Pupil_Spending_1[[#This Row],[School Name]],Maine_Schools[School Name],Maine_Schools[Comparison School Type], "Error")</f>
        <v>Non Charter</v>
      </c>
      <c r="M507" t="str">
        <f>_xlfn.XLOOKUP(Per_Pupil_Spending_1[[#This Row],[School Name]],Maine_Schools[School Name],Maine_Schools[Comparison Grade Span], "Error")</f>
        <v>05-08</v>
      </c>
      <c r="N507">
        <f>_xlfn.XLOOKUP(Per_Pupil_Spending_1[[#This Row],[School Name]],ELA_New[School Name],ELA_New[Percentage of Students at Achievement Level],"")</f>
        <v>0.2145</v>
      </c>
      <c r="O507">
        <f>_xlfn.XLOOKUP(Per_Pupil_Spending_1[[#This Row],[School Name]],Math_New[School Name],Math_New[Percentage of Students at Achievement Level],"")</f>
        <v>0.629</v>
      </c>
      <c r="P507">
        <f>_xlfn.XLOOKUP(Per_Pupil_Spending_1[[#This Row],[School Name]],Science_New[School Name],Science_New[Percentage of Students at Achievement Level],"")</f>
        <v>0.62729999999999997</v>
      </c>
      <c r="Q507">
        <f>IFERROR((Per_Pupil_Spending_1[[#This Row],[ELA Score]]-MIN(Per_Pupil_Spending_1[ELA Score]))/(MAX(Per_Pupil_Spending_1[ELA Score])-MIN(Per_Pupil_Spending_1[ELA Score])),-1)</f>
        <v>0.22493543299542929</v>
      </c>
      <c r="R507">
        <f>IFERROR((Per_Pupil_Spending_1[[#This Row],[Math Score]]-MIN(Per_Pupil_Spending_1[Math Score]))/(MAX(Per_Pupil_Spending_1[Math Score])-MIN(Per_Pupil_Spending_1[Math Score])),-1)</f>
        <v>0.23199070874066702</v>
      </c>
      <c r="S507">
        <f>IFERROR((Per_Pupil_Spending_1[[#This Row],[Science Score]]-MIN(Per_Pupil_Spending_1[Science Score]))/(MAX(Per_Pupil_Spending_1[Science Score])-MIN(Per_Pupil_Spending_1[Science Score])),-1)</f>
        <v>0.21677308178778862</v>
      </c>
      <c r="T507" s="63">
        <f>IFERROR(Per_Pupil_Spending_1[[#This Row],[Amount]]/(1-Per_Pupil_Spending_1[[#This Row],[Percent Below Achievement ELA]]),"")</f>
        <v>31827.574793125401</v>
      </c>
      <c r="U507" s="63">
        <f>IFERROR(Per_Pupil_Spending_1[[#This Row],[Amount]]/(1-Per_Pupil_Spending_1[[#This Row],[Percent Below Achievement Math]]),"")</f>
        <v>67386.954177897584</v>
      </c>
      <c r="V507" s="63">
        <f>IFERROR(Per_Pupil_Spending_1[[#This Row],[Amount]]/(1-Per_Pupil_Spending_1[[#This Row],[Percent Below Achievement Science]]),"")</f>
        <v>67079.58143278776</v>
      </c>
      <c r="W507" s="63" t="b">
        <f>Per_Pupil_Spending_1[[#This Row],[ELA Score Normalized]]=-1</f>
        <v>0</v>
      </c>
      <c r="X507" s="63" t="b">
        <f>Per_Pupil_Spending_1[[#This Row],[Math Score Normalized]]=-1</f>
        <v>0</v>
      </c>
      <c r="Y507" s="63" t="b">
        <f>Per_Pupil_Spending_1[[#This Row],[Science Score Normalized]]=-1</f>
        <v>0</v>
      </c>
    </row>
    <row r="508" spans="1:25" hidden="1">
      <c r="A508" t="s">
        <v>570</v>
      </c>
      <c r="B508">
        <v>1736</v>
      </c>
      <c r="C508" t="s">
        <v>1190</v>
      </c>
      <c r="D508">
        <v>494</v>
      </c>
      <c r="E508" t="s">
        <v>557</v>
      </c>
      <c r="F508" t="s">
        <v>1680</v>
      </c>
      <c r="G508" t="s">
        <v>1680</v>
      </c>
      <c r="H508" t="s">
        <v>596</v>
      </c>
      <c r="I508">
        <v>38060.769999999997</v>
      </c>
      <c r="J508">
        <v>38060.769999999997</v>
      </c>
      <c r="K508">
        <v>20134.14</v>
      </c>
      <c r="L508" t="str">
        <f>_xlfn.XLOOKUP(Per_Pupil_Spending_1[[#This Row],[School Name]],Maine_Schools[School Name],Maine_Schools[Comparison School Type], "Error")</f>
        <v>Non Charter</v>
      </c>
      <c r="M508" t="str">
        <f>_xlfn.XLOOKUP(Per_Pupil_Spending_1[[#This Row],[School Name]],Maine_Schools[School Name],Maine_Schools[Comparison Grade Span], "Error")</f>
        <v>PK-05</v>
      </c>
      <c r="N508">
        <f>_xlfn.XLOOKUP(Per_Pupil_Spending_1[[#This Row],[School Name]],ELA_New[School Name],ELA_New[Percentage of Students at Achievement Level],"")</f>
        <v>0.15379999999999999</v>
      </c>
      <c r="O508">
        <f>_xlfn.XLOOKUP(Per_Pupil_Spending_1[[#This Row],[School Name]],Math_New[School Name],Math_New[Percentage of Students at Achievement Level],"")</f>
        <v>0.71789999999999998</v>
      </c>
      <c r="P508" t="str">
        <f>_xlfn.XLOOKUP(Per_Pupil_Spending_1[[#This Row],[School Name]],Science_New[School Name],Science_New[Percentage of Students at Achievement Level],"")</f>
        <v/>
      </c>
      <c r="Q508">
        <f>IFERROR((Per_Pupil_Spending_1[[#This Row],[ELA Score]]-MIN(Per_Pupil_Spending_1[ELA Score]))/(MAX(Per_Pupil_Spending_1[ELA Score])-MIN(Per_Pupil_Spending_1[ELA Score])),-1)</f>
        <v>0.31787683111938275</v>
      </c>
      <c r="R508">
        <f>IFERROR((Per_Pupil_Spending_1[[#This Row],[Math Score]]-MIN(Per_Pupil_Spending_1[Math Score]))/(MAX(Per_Pupil_Spending_1[Math Score])-MIN(Per_Pupil_Spending_1[Math Score])),-1)</f>
        <v>0.46448238507181733</v>
      </c>
      <c r="S508">
        <f>IFERROR((Per_Pupil_Spending_1[[#This Row],[Science Score]]-MIN(Per_Pupil_Spending_1[Science Score]))/(MAX(Per_Pupil_Spending_1[Science Score])-MIN(Per_Pupil_Spending_1[Science Score])),-1)</f>
        <v>-1</v>
      </c>
      <c r="T508" s="63">
        <f>IFERROR(Per_Pupil_Spending_1[[#This Row],[Amount]]/(1-Per_Pupil_Spending_1[[#This Row],[Percent Below Achievement ELA]]),"")</f>
        <v>44978.456629638378</v>
      </c>
      <c r="U508" s="63">
        <f>IFERROR(Per_Pupil_Spending_1[[#This Row],[Amount]]/(1-Per_Pupil_Spending_1[[#This Row],[Percent Below Achievement Math]]),"")</f>
        <v>134919.42573555475</v>
      </c>
      <c r="V508" s="63" t="str">
        <f>IFERROR(Per_Pupil_Spending_1[[#This Row],[Amount]]/(1-Per_Pupil_Spending_1[[#This Row],[Percent Below Achievement Science]]),"")</f>
        <v/>
      </c>
      <c r="W508" s="63" t="b">
        <f>Per_Pupil_Spending_1[[#This Row],[ELA Score Normalized]]=-1</f>
        <v>0</v>
      </c>
      <c r="X508" s="63" t="b">
        <f>Per_Pupil_Spending_1[[#This Row],[Math Score Normalized]]=-1</f>
        <v>0</v>
      </c>
      <c r="Y508" s="63" t="b">
        <f>Per_Pupil_Spending_1[[#This Row],[Science Score Normalized]]=-1</f>
        <v>1</v>
      </c>
    </row>
    <row r="509" spans="1:25" hidden="1">
      <c r="A509" t="s">
        <v>570</v>
      </c>
      <c r="B509">
        <v>495</v>
      </c>
      <c r="C509" t="s">
        <v>1192</v>
      </c>
      <c r="D509">
        <v>501</v>
      </c>
      <c r="E509" t="s">
        <v>285</v>
      </c>
      <c r="F509" t="s">
        <v>1680</v>
      </c>
      <c r="G509" t="s">
        <v>1680</v>
      </c>
      <c r="H509" t="s">
        <v>596</v>
      </c>
      <c r="I509">
        <v>21948.7</v>
      </c>
      <c r="J509">
        <v>23615.71</v>
      </c>
      <c r="K509">
        <v>20134.14</v>
      </c>
      <c r="L509" t="str">
        <f>_xlfn.XLOOKUP(Per_Pupil_Spending_1[[#This Row],[School Name]],Maine_Schools[School Name],Maine_Schools[Comparison School Type], "Error")</f>
        <v>Non Charter</v>
      </c>
      <c r="M509" t="str">
        <f>_xlfn.XLOOKUP(Per_Pupil_Spending_1[[#This Row],[School Name]],Maine_Schools[School Name],Maine_Schools[Comparison Grade Span], "Error")</f>
        <v>PK-04</v>
      </c>
      <c r="N509">
        <f>_xlfn.XLOOKUP(Per_Pupil_Spending_1[[#This Row],[School Name]],ELA_New[School Name],ELA_New[Percentage of Students at Achievement Level],"")</f>
        <v>0.45760000000000001</v>
      </c>
      <c r="O509">
        <f>_xlfn.XLOOKUP(Per_Pupil_Spending_1[[#This Row],[School Name]],Math_New[School Name],Math_New[Percentage of Students at Achievement Level],"")</f>
        <v>0.52939999999999998</v>
      </c>
      <c r="P509" t="str">
        <f>_xlfn.XLOOKUP(Per_Pupil_Spending_1[[#This Row],[School Name]],Science_New[School Name],Science_New[Percentage of Students at Achievement Level],"")</f>
        <v/>
      </c>
      <c r="Q509">
        <f>IFERROR((Per_Pupil_Spending_1[[#This Row],[ELA Score]]-MIN(Per_Pupil_Spending_1[ELA Score]))/(MAX(Per_Pupil_Spending_1[ELA Score])-MIN(Per_Pupil_Spending_1[ELA Score])),-1)</f>
        <v>0.28598512679788796</v>
      </c>
      <c r="R509">
        <f>IFERROR((Per_Pupil_Spending_1[[#This Row],[Math Score]]-MIN(Per_Pupil_Spending_1[Math Score]))/(MAX(Per_Pupil_Spending_1[Math Score])-MIN(Per_Pupil_Spending_1[Math Score])),-1)</f>
        <v>0.16056528119366037</v>
      </c>
      <c r="S509">
        <f>IFERROR((Per_Pupil_Spending_1[[#This Row],[Science Score]]-MIN(Per_Pupil_Spending_1[Science Score]))/(MAX(Per_Pupil_Spending_1[Science Score])-MIN(Per_Pupil_Spending_1[Science Score])),-1)</f>
        <v>-1</v>
      </c>
      <c r="T509" s="63">
        <f>IFERROR(Per_Pupil_Spending_1[[#This Row],[Amount]]/(1-Per_Pupil_Spending_1[[#This Row],[Percent Below Achievement ELA]]),"")</f>
        <v>40465.892330383482</v>
      </c>
      <c r="U509" s="63">
        <f>IFERROR(Per_Pupil_Spending_1[[#This Row],[Amount]]/(1-Per_Pupil_Spending_1[[#This Row],[Percent Below Achievement Math]]),"")</f>
        <v>46639.821504462387</v>
      </c>
      <c r="V509" s="63" t="str">
        <f>IFERROR(Per_Pupil_Spending_1[[#This Row],[Amount]]/(1-Per_Pupil_Spending_1[[#This Row],[Percent Below Achievement Science]]),"")</f>
        <v/>
      </c>
      <c r="W509" s="63" t="b">
        <f>Per_Pupil_Spending_1[[#This Row],[ELA Score Normalized]]=-1</f>
        <v>0</v>
      </c>
      <c r="X509" s="63" t="b">
        <f>Per_Pupil_Spending_1[[#This Row],[Math Score Normalized]]=-1</f>
        <v>0</v>
      </c>
      <c r="Y509" s="63" t="b">
        <f>Per_Pupil_Spending_1[[#This Row],[Science Score Normalized]]=-1</f>
        <v>1</v>
      </c>
    </row>
    <row r="510" spans="1:25" hidden="1">
      <c r="A510" t="s">
        <v>570</v>
      </c>
      <c r="B510">
        <v>495</v>
      </c>
      <c r="C510" t="s">
        <v>1192</v>
      </c>
      <c r="D510">
        <v>500</v>
      </c>
      <c r="E510" t="s">
        <v>410</v>
      </c>
      <c r="F510" t="s">
        <v>1680</v>
      </c>
      <c r="G510" t="s">
        <v>1680</v>
      </c>
      <c r="H510" t="s">
        <v>596</v>
      </c>
      <c r="I510">
        <v>28552.81</v>
      </c>
      <c r="J510">
        <v>23615.71</v>
      </c>
      <c r="K510">
        <v>20134.14</v>
      </c>
      <c r="L510" t="str">
        <f>_xlfn.XLOOKUP(Per_Pupil_Spending_1[[#This Row],[School Name]],Maine_Schools[School Name],Maine_Schools[Comparison School Type], "Error")</f>
        <v>Non Charter</v>
      </c>
      <c r="M510" t="str">
        <f>_xlfn.XLOOKUP(Per_Pupil_Spending_1[[#This Row],[School Name]],Maine_Schools[School Name],Maine_Schools[Comparison Grade Span], "Error")</f>
        <v>KG-04</v>
      </c>
      <c r="N510">
        <f>_xlfn.XLOOKUP(Per_Pupil_Spending_1[[#This Row],[School Name]],ELA_New[School Name],ELA_New[Percentage of Students at Achievement Level],"")</f>
        <v>0.34250000000000003</v>
      </c>
      <c r="O510">
        <f>_xlfn.XLOOKUP(Per_Pupil_Spending_1[[#This Row],[School Name]],Math_New[School Name],Math_New[Percentage of Students at Achievement Level],"")</f>
        <v>0.47370000000000001</v>
      </c>
      <c r="P510" t="str">
        <f>_xlfn.XLOOKUP(Per_Pupil_Spending_1[[#This Row],[School Name]],Science_New[School Name],Science_New[Percentage of Students at Achievement Level],"")</f>
        <v/>
      </c>
      <c r="Q510">
        <f>IFERROR((Per_Pupil_Spending_1[[#This Row],[ELA Score]]-MIN(Per_Pupil_Spending_1[ELA Score]))/(MAX(Per_Pupil_Spending_1[ELA Score])-MIN(Per_Pupil_Spending_1[ELA Score])),-1)</f>
        <v>0.30690744518808577</v>
      </c>
      <c r="R510">
        <f>IFERROR((Per_Pupil_Spending_1[[#This Row],[Math Score]]-MIN(Per_Pupil_Spending_1[Math Score]))/(MAX(Per_Pupil_Spending_1[Math Score])-MIN(Per_Pupil_Spending_1[Math Score])),-1)</f>
        <v>0.1867713465631709</v>
      </c>
      <c r="S510">
        <f>IFERROR((Per_Pupil_Spending_1[[#This Row],[Science Score]]-MIN(Per_Pupil_Spending_1[Science Score]))/(MAX(Per_Pupil_Spending_1[Science Score])-MIN(Per_Pupil_Spending_1[Science Score])),-1)</f>
        <v>-1</v>
      </c>
      <c r="T510" s="63">
        <f>IFERROR(Per_Pupil_Spending_1[[#This Row],[Amount]]/(1-Per_Pupil_Spending_1[[#This Row],[Percent Below Achievement ELA]]),"")</f>
        <v>43426.32699619772</v>
      </c>
      <c r="U510" s="63">
        <f>IFERROR(Per_Pupil_Spending_1[[#This Row],[Amount]]/(1-Per_Pupil_Spending_1[[#This Row],[Percent Below Achievement Math]]),"")</f>
        <v>54251.96655899677</v>
      </c>
      <c r="V510" s="63" t="str">
        <f>IFERROR(Per_Pupil_Spending_1[[#This Row],[Amount]]/(1-Per_Pupil_Spending_1[[#This Row],[Percent Below Achievement Science]]),"")</f>
        <v/>
      </c>
      <c r="W510" s="63" t="b">
        <f>Per_Pupil_Spending_1[[#This Row],[ELA Score Normalized]]=-1</f>
        <v>0</v>
      </c>
      <c r="X510" s="63" t="b">
        <f>Per_Pupil_Spending_1[[#This Row],[Math Score Normalized]]=-1</f>
        <v>0</v>
      </c>
      <c r="Y510" s="63" t="b">
        <f>Per_Pupil_Spending_1[[#This Row],[Science Score Normalized]]=-1</f>
        <v>1</v>
      </c>
    </row>
    <row r="511" spans="1:25" hidden="1">
      <c r="A511" t="s">
        <v>570</v>
      </c>
      <c r="B511">
        <v>495</v>
      </c>
      <c r="C511" t="s">
        <v>1192</v>
      </c>
      <c r="D511">
        <v>497</v>
      </c>
      <c r="E511" t="s">
        <v>188</v>
      </c>
      <c r="F511" t="s">
        <v>1680</v>
      </c>
      <c r="G511" t="s">
        <v>1680</v>
      </c>
      <c r="H511" t="s">
        <v>596</v>
      </c>
      <c r="I511">
        <v>27453.78</v>
      </c>
      <c r="J511">
        <v>23615.71</v>
      </c>
      <c r="K511">
        <v>20134.14</v>
      </c>
      <c r="L511" t="str">
        <f>_xlfn.XLOOKUP(Per_Pupil_Spending_1[[#This Row],[School Name]],Maine_Schools[School Name],Maine_Schools[Comparison School Type], "Error")</f>
        <v>Non Charter</v>
      </c>
      <c r="M511" t="str">
        <f>_xlfn.XLOOKUP(Per_Pupil_Spending_1[[#This Row],[School Name]],Maine_Schools[School Name],Maine_Schools[Comparison Grade Span], "Error")</f>
        <v>KG-04</v>
      </c>
      <c r="N511">
        <f>_xlfn.XLOOKUP(Per_Pupil_Spending_1[[#This Row],[School Name]],ELA_New[School Name],ELA_New[Percentage of Students at Achievement Level],"")</f>
        <v>0.56169999999999998</v>
      </c>
      <c r="O511">
        <f>_xlfn.XLOOKUP(Per_Pupil_Spending_1[[#This Row],[School Name]],Math_New[School Name],Math_New[Percentage of Students at Achievement Level],"")</f>
        <v>0.27379999999999999</v>
      </c>
      <c r="P511" t="str">
        <f>_xlfn.XLOOKUP(Per_Pupil_Spending_1[[#This Row],[School Name]],Science_New[School Name],Science_New[Percentage of Students at Achievement Level],"")</f>
        <v/>
      </c>
      <c r="Q511">
        <f>IFERROR((Per_Pupil_Spending_1[[#This Row],[ELA Score]]-MIN(Per_Pupil_Spending_1[ELA Score]))/(MAX(Per_Pupil_Spending_1[ELA Score])-MIN(Per_Pupil_Spending_1[ELA Score])),-1)</f>
        <v>0.44267500846036412</v>
      </c>
      <c r="R511">
        <f>IFERROR((Per_Pupil_Spending_1[[#This Row],[Math Score]]-MIN(Per_Pupil_Spending_1[Math Score]))/(MAX(Per_Pupil_Spending_1[Math Score])-MIN(Per_Pupil_Spending_1[Math Score])),-1)</f>
        <v>0.13014895012259955</v>
      </c>
      <c r="S511">
        <f>IFERROR((Per_Pupil_Spending_1[[#This Row],[Science Score]]-MIN(Per_Pupil_Spending_1[Science Score]))/(MAX(Per_Pupil_Spending_1[Science Score])-MIN(Per_Pupil_Spending_1[Science Score])),-1)</f>
        <v>-1</v>
      </c>
      <c r="T511" s="63">
        <f>IFERROR(Per_Pupil_Spending_1[[#This Row],[Amount]]/(1-Per_Pupil_Spending_1[[#This Row],[Percent Below Achievement ELA]]),"")</f>
        <v>62636.960985626276</v>
      </c>
      <c r="U511" s="63">
        <f>IFERROR(Per_Pupil_Spending_1[[#This Row],[Amount]]/(1-Per_Pupil_Spending_1[[#This Row],[Percent Below Achievement Math]]),"")</f>
        <v>37804.709446433488</v>
      </c>
      <c r="V511" s="63" t="str">
        <f>IFERROR(Per_Pupil_Spending_1[[#This Row],[Amount]]/(1-Per_Pupil_Spending_1[[#This Row],[Percent Below Achievement Science]]),"")</f>
        <v/>
      </c>
      <c r="W511" s="63" t="b">
        <f>Per_Pupil_Spending_1[[#This Row],[ELA Score Normalized]]=-1</f>
        <v>0</v>
      </c>
      <c r="X511" s="63" t="b">
        <f>Per_Pupil_Spending_1[[#This Row],[Math Score Normalized]]=-1</f>
        <v>0</v>
      </c>
      <c r="Y511" s="63" t="b">
        <f>Per_Pupil_Spending_1[[#This Row],[Science Score Normalized]]=-1</f>
        <v>1</v>
      </c>
    </row>
    <row r="512" spans="1:25" hidden="1">
      <c r="A512" t="s">
        <v>570</v>
      </c>
      <c r="B512">
        <v>495</v>
      </c>
      <c r="C512" t="s">
        <v>1192</v>
      </c>
      <c r="D512">
        <v>499</v>
      </c>
      <c r="E512" t="s">
        <v>137</v>
      </c>
      <c r="F512" t="s">
        <v>1680</v>
      </c>
      <c r="G512" t="s">
        <v>1680</v>
      </c>
      <c r="H512" t="s">
        <v>596</v>
      </c>
      <c r="I512">
        <v>22417.13</v>
      </c>
      <c r="J512">
        <v>23615.71</v>
      </c>
      <c r="K512">
        <v>20134.14</v>
      </c>
      <c r="L512" t="str">
        <f>_xlfn.XLOOKUP(Per_Pupil_Spending_1[[#This Row],[School Name]],Maine_Schools[School Name],Maine_Schools[Comparison School Type], "Error")</f>
        <v>Non Charter</v>
      </c>
      <c r="M512" t="str">
        <f>_xlfn.XLOOKUP(Per_Pupil_Spending_1[[#This Row],[School Name]],Maine_Schools[School Name],Maine_Schools[Comparison Grade Span], "Error")</f>
        <v>09-12</v>
      </c>
      <c r="N512">
        <f>_xlfn.XLOOKUP(Per_Pupil_Spending_1[[#This Row],[School Name]],ELA_New[School Name],ELA_New[Percentage of Students at Achievement Level],"")</f>
        <v>0.49320000000000003</v>
      </c>
      <c r="O512">
        <f>_xlfn.XLOOKUP(Per_Pupil_Spending_1[[#This Row],[School Name]],Math_New[School Name],Math_New[Percentage of Students at Achievement Level],"")</f>
        <v>0.33550000000000002</v>
      </c>
      <c r="P512">
        <f>_xlfn.XLOOKUP(Per_Pupil_Spending_1[[#This Row],[School Name]],Science_New[School Name],Science_New[Percentage of Students at Achievement Level],"")</f>
        <v>0.74260000000000004</v>
      </c>
      <c r="Q512">
        <f>IFERROR((Per_Pupil_Spending_1[[#This Row],[ELA Score]]-MIN(Per_Pupil_Spending_1[ELA Score]))/(MAX(Per_Pupil_Spending_1[ELA Score])-MIN(Per_Pupil_Spending_1[ELA Score])),-1)</f>
        <v>0.31260630268807177</v>
      </c>
      <c r="R512">
        <f>IFERROR((Per_Pupil_Spending_1[[#This Row],[Math Score]]-MIN(Per_Pupil_Spending_1[Math Score]))/(MAX(Per_Pupil_Spending_1[Math Score])-MIN(Per_Pupil_Spending_1[Math Score])),-1)</f>
        <v>0.11613945657882721</v>
      </c>
      <c r="S512">
        <f>IFERROR((Per_Pupil_Spending_1[[#This Row],[Science Score]]-MIN(Per_Pupil_Spending_1[Science Score]))/(MAX(Per_Pupil_Spending_1[Science Score])-MIN(Per_Pupil_Spending_1[Science Score])),-1)</f>
        <v>0.28144042351776155</v>
      </c>
      <c r="T512" s="63">
        <f>IFERROR(Per_Pupil_Spending_1[[#This Row],[Amount]]/(1-Per_Pupil_Spending_1[[#This Row],[Percent Below Achievement ELA]]),"")</f>
        <v>44232.695343330714</v>
      </c>
      <c r="U512" s="63">
        <f>IFERROR(Per_Pupil_Spending_1[[#This Row],[Amount]]/(1-Per_Pupil_Spending_1[[#This Row],[Percent Below Achievement Math]]),"")</f>
        <v>33735.334838224233</v>
      </c>
      <c r="V512" s="63">
        <f>IFERROR(Per_Pupil_Spending_1[[#This Row],[Amount]]/(1-Per_Pupil_Spending_1[[#This Row],[Percent Below Achievement Science]]),"")</f>
        <v>87090.637140637162</v>
      </c>
      <c r="W512" s="63" t="b">
        <f>Per_Pupil_Spending_1[[#This Row],[ELA Score Normalized]]=-1</f>
        <v>0</v>
      </c>
      <c r="X512" s="63" t="b">
        <f>Per_Pupil_Spending_1[[#This Row],[Math Score Normalized]]=-1</f>
        <v>0</v>
      </c>
      <c r="Y512" s="63" t="b">
        <f>Per_Pupil_Spending_1[[#This Row],[Science Score Normalized]]=-1</f>
        <v>0</v>
      </c>
    </row>
    <row r="513" spans="1:25" hidden="1">
      <c r="A513" t="s">
        <v>570</v>
      </c>
      <c r="B513">
        <v>495</v>
      </c>
      <c r="C513" t="s">
        <v>1192</v>
      </c>
      <c r="D513">
        <v>498</v>
      </c>
      <c r="E513" t="s">
        <v>245</v>
      </c>
      <c r="F513" t="s">
        <v>1680</v>
      </c>
      <c r="G513" t="s">
        <v>1680</v>
      </c>
      <c r="H513" t="s">
        <v>596</v>
      </c>
      <c r="I513">
        <v>23664.95</v>
      </c>
      <c r="J513">
        <v>23615.71</v>
      </c>
      <c r="K513">
        <v>20134.14</v>
      </c>
      <c r="L513" t="str">
        <f>_xlfn.XLOOKUP(Per_Pupil_Spending_1[[#This Row],[School Name]],Maine_Schools[School Name],Maine_Schools[Comparison School Type], "Error")</f>
        <v>Non Charter</v>
      </c>
      <c r="M513" t="str">
        <f>_xlfn.XLOOKUP(Per_Pupil_Spending_1[[#This Row],[School Name]],Maine_Schools[School Name],Maine_Schools[Comparison Grade Span], "Error")</f>
        <v>05-08</v>
      </c>
      <c r="N513">
        <f>_xlfn.XLOOKUP(Per_Pupil_Spending_1[[#This Row],[School Name]],ELA_New[School Name],ELA_New[Percentage of Students at Achievement Level],"")</f>
        <v>0.41339999999999999</v>
      </c>
      <c r="O513">
        <f>_xlfn.XLOOKUP(Per_Pupil_Spending_1[[#This Row],[School Name]],Math_New[School Name],Math_New[Percentage of Students at Achievement Level],"")</f>
        <v>0.28570000000000001</v>
      </c>
      <c r="P513">
        <f>_xlfn.XLOOKUP(Per_Pupil_Spending_1[[#This Row],[School Name]],Science_New[School Name],Science_New[Percentage of Students at Achievement Level],"")</f>
        <v>0.78869999999999996</v>
      </c>
      <c r="Q513">
        <f>IFERROR((Per_Pupil_Spending_1[[#This Row],[ELA Score]]-MIN(Per_Pupil_Spending_1[ELA Score]))/(MAX(Per_Pupil_Spending_1[ELA Score])-MIN(Per_Pupil_Spending_1[ELA Score])),-1)</f>
        <v>0.28511355047070081</v>
      </c>
      <c r="R513">
        <f>IFERROR((Per_Pupil_Spending_1[[#This Row],[Math Score]]-MIN(Per_Pupil_Spending_1[Math Score]))/(MAX(Per_Pupil_Spending_1[Math Score])-MIN(Per_Pupil_Spending_1[Math Score])),-1)</f>
        <v>0.1140564120669825</v>
      </c>
      <c r="S513">
        <f>IFERROR((Per_Pupil_Spending_1[[#This Row],[Science Score]]-MIN(Per_Pupil_Spending_1[Science Score]))/(MAX(Per_Pupil_Spending_1[Science Score])-MIN(Per_Pupil_Spending_1[Science Score])),-1)</f>
        <v>0.36192709920665672</v>
      </c>
      <c r="T513" s="63">
        <f>IFERROR(Per_Pupil_Spending_1[[#This Row],[Amount]]/(1-Per_Pupil_Spending_1[[#This Row],[Percent Below Achievement ELA]]),"")</f>
        <v>40342.567337197412</v>
      </c>
      <c r="U513" s="63">
        <f>IFERROR(Per_Pupil_Spending_1[[#This Row],[Amount]]/(1-Per_Pupil_Spending_1[[#This Row],[Percent Below Achievement Math]]),"")</f>
        <v>33130.26739465211</v>
      </c>
      <c r="V513" s="63">
        <f>IFERROR(Per_Pupil_Spending_1[[#This Row],[Amount]]/(1-Per_Pupil_Spending_1[[#This Row],[Percent Below Achievement Science]]),"")</f>
        <v>111996.92380501654</v>
      </c>
      <c r="W513" s="63" t="b">
        <f>Per_Pupil_Spending_1[[#This Row],[ELA Score Normalized]]=-1</f>
        <v>0</v>
      </c>
      <c r="X513" s="63" t="b">
        <f>Per_Pupil_Spending_1[[#This Row],[Math Score Normalized]]=-1</f>
        <v>0</v>
      </c>
      <c r="Y513" s="63" t="b">
        <f>Per_Pupil_Spending_1[[#This Row],[Science Score Normalized]]=-1</f>
        <v>0</v>
      </c>
    </row>
    <row r="514" spans="1:25" hidden="1">
      <c r="A514" t="s">
        <v>570</v>
      </c>
      <c r="B514">
        <v>518</v>
      </c>
      <c r="C514" t="s">
        <v>1196</v>
      </c>
      <c r="D514">
        <v>521</v>
      </c>
      <c r="E514" t="s">
        <v>472</v>
      </c>
      <c r="F514" t="s">
        <v>1680</v>
      </c>
      <c r="G514" t="s">
        <v>1680</v>
      </c>
      <c r="H514" t="s">
        <v>596</v>
      </c>
      <c r="I514">
        <v>21415.66</v>
      </c>
      <c r="J514">
        <v>22287.23</v>
      </c>
      <c r="K514">
        <v>20134.14</v>
      </c>
      <c r="L514" t="str">
        <f>_xlfn.XLOOKUP(Per_Pupil_Spending_1[[#This Row],[School Name]],Maine_Schools[School Name],Maine_Schools[Comparison School Type], "Error")</f>
        <v>Non Charter</v>
      </c>
      <c r="M514" t="str">
        <f>_xlfn.XLOOKUP(Per_Pupil_Spending_1[[#This Row],[School Name]],Maine_Schools[School Name],Maine_Schools[Comparison Grade Span], "Error")</f>
        <v>03-06</v>
      </c>
      <c r="N514">
        <f>_xlfn.XLOOKUP(Per_Pupil_Spending_1[[#This Row],[School Name]],ELA_New[School Name],ELA_New[Percentage of Students at Achievement Level],"")</f>
        <v>0.33989999999999998</v>
      </c>
      <c r="O514">
        <f>_xlfn.XLOOKUP(Per_Pupil_Spending_1[[#This Row],[School Name]],Math_New[School Name],Math_New[Percentage of Students at Achievement Level],"")</f>
        <v>0.60070000000000001</v>
      </c>
      <c r="P514">
        <f>_xlfn.XLOOKUP(Per_Pupil_Spending_1[[#This Row],[School Name]],Science_New[School Name],Science_New[Percentage of Students at Achievement Level],"")</f>
        <v>0.75609999999999999</v>
      </c>
      <c r="Q514">
        <f>IFERROR((Per_Pupil_Spending_1[[#This Row],[ELA Score]]-MIN(Per_Pupil_Spending_1[ELA Score]))/(MAX(Per_Pupil_Spending_1[ELA Score])-MIN(Per_Pupil_Spending_1[ELA Score])),-1)</f>
        <v>0.22928521777807004</v>
      </c>
      <c r="R514">
        <f>IFERROR((Per_Pupil_Spending_1[[#This Row],[Math Score]]-MIN(Per_Pupil_Spending_1[Math Score]))/(MAX(Per_Pupil_Spending_1[Math Score])-MIN(Per_Pupil_Spending_1[Math Score])),-1)</f>
        <v>0.18464047878052156</v>
      </c>
      <c r="S514">
        <f>IFERROR((Per_Pupil_Spending_1[[#This Row],[Science Score]]-MIN(Per_Pupil_Spending_1[Science Score]))/(MAX(Per_Pupil_Spending_1[Science Score])-MIN(Per_Pupil_Spending_1[Science Score])),-1)</f>
        <v>0.28374921637529782</v>
      </c>
      <c r="T514" s="63">
        <f>IFERROR(Per_Pupil_Spending_1[[#This Row],[Amount]]/(1-Per_Pupil_Spending_1[[#This Row],[Percent Below Achievement ELA]]),"")</f>
        <v>32443.054082714738</v>
      </c>
      <c r="U514" s="63">
        <f>IFERROR(Per_Pupil_Spending_1[[#This Row],[Amount]]/(1-Per_Pupil_Spending_1[[#This Row],[Percent Below Achievement Math]]),"")</f>
        <v>53633.007763586276</v>
      </c>
      <c r="V514" s="63">
        <f>IFERROR(Per_Pupil_Spending_1[[#This Row],[Amount]]/(1-Per_Pupil_Spending_1[[#This Row],[Percent Below Achievement Science]]),"")</f>
        <v>87805.084050840509</v>
      </c>
      <c r="W514" s="63" t="b">
        <f>Per_Pupil_Spending_1[[#This Row],[ELA Score Normalized]]=-1</f>
        <v>0</v>
      </c>
      <c r="X514" s="63" t="b">
        <f>Per_Pupil_Spending_1[[#This Row],[Math Score Normalized]]=-1</f>
        <v>0</v>
      </c>
      <c r="Y514" s="63" t="b">
        <f>Per_Pupil_Spending_1[[#This Row],[Science Score Normalized]]=-1</f>
        <v>0</v>
      </c>
    </row>
    <row r="515" spans="1:25" hidden="1">
      <c r="A515" t="s">
        <v>570</v>
      </c>
      <c r="B515">
        <v>518</v>
      </c>
      <c r="C515" t="s">
        <v>1196</v>
      </c>
      <c r="D515">
        <v>519</v>
      </c>
      <c r="E515" t="s">
        <v>412</v>
      </c>
      <c r="F515" t="s">
        <v>1680</v>
      </c>
      <c r="G515" t="s">
        <v>1680</v>
      </c>
      <c r="H515" t="s">
        <v>596</v>
      </c>
      <c r="I515">
        <v>22943.89</v>
      </c>
      <c r="J515">
        <v>22287.23</v>
      </c>
      <c r="K515">
        <v>20134.14</v>
      </c>
      <c r="L515" t="str">
        <f>_xlfn.XLOOKUP(Per_Pupil_Spending_1[[#This Row],[School Name]],Maine_Schools[School Name],Maine_Schools[Comparison School Type], "Error")</f>
        <v>Non Charter</v>
      </c>
      <c r="M515" t="str">
        <f>_xlfn.XLOOKUP(Per_Pupil_Spending_1[[#This Row],[School Name]],Maine_Schools[School Name],Maine_Schools[Comparison Grade Span], "Error")</f>
        <v>09-12</v>
      </c>
      <c r="N515">
        <f>_xlfn.XLOOKUP(Per_Pupil_Spending_1[[#This Row],[School Name]],ELA_New[School Name],ELA_New[Percentage of Students at Achievement Level],"")</f>
        <v>0.38540000000000002</v>
      </c>
      <c r="O515">
        <f>_xlfn.XLOOKUP(Per_Pupil_Spending_1[[#This Row],[School Name]],Math_New[School Name],Math_New[Percentage of Students at Achievement Level],"")</f>
        <v>0.5</v>
      </c>
      <c r="P515">
        <f>_xlfn.XLOOKUP(Per_Pupil_Spending_1[[#This Row],[School Name]],Science_New[School Name],Science_New[Percentage of Students at Achievement Level],"")</f>
        <v>0.59040000000000004</v>
      </c>
      <c r="Q515">
        <f>IFERROR((Per_Pupil_Spending_1[[#This Row],[ELA Score]]-MIN(Per_Pupil_Spending_1[ELA Score]))/(MAX(Per_Pupil_Spending_1[ELA Score])-MIN(Per_Pupil_Spending_1[ELA Score])),-1)</f>
        <v>0.26383282134162794</v>
      </c>
      <c r="R515">
        <f>IFERROR((Per_Pupil_Spending_1[[#This Row],[Math Score]]-MIN(Per_Pupil_Spending_1[Math Score]))/(MAX(Per_Pupil_Spending_1[Math Score])-MIN(Per_Pupil_Spending_1[Math Score])),-1)</f>
        <v>0.15797625422618466</v>
      </c>
      <c r="S515">
        <f>IFERROR((Per_Pupil_Spending_1[[#This Row],[Science Score]]-MIN(Per_Pupil_Spending_1[Science Score]))/(MAX(Per_Pupil_Spending_1[Science Score])-MIN(Per_Pupil_Spending_1[Science Score])),-1)</f>
        <v>0.18101814568205818</v>
      </c>
      <c r="T515" s="63">
        <f>IFERROR(Per_Pupil_Spending_1[[#This Row],[Amount]]/(1-Per_Pupil_Spending_1[[#This Row],[Percent Below Achievement ELA]]),"")</f>
        <v>37331.418808981449</v>
      </c>
      <c r="U515" s="63">
        <f>IFERROR(Per_Pupil_Spending_1[[#This Row],[Amount]]/(1-Per_Pupil_Spending_1[[#This Row],[Percent Below Achievement Math]]),"")</f>
        <v>45887.78</v>
      </c>
      <c r="V515" s="63">
        <f>IFERROR(Per_Pupil_Spending_1[[#This Row],[Amount]]/(1-Per_Pupil_Spending_1[[#This Row],[Percent Below Achievement Science]]),"")</f>
        <v>56015.3564453125</v>
      </c>
      <c r="W515" s="63" t="b">
        <f>Per_Pupil_Spending_1[[#This Row],[ELA Score Normalized]]=-1</f>
        <v>0</v>
      </c>
      <c r="X515" s="63" t="b">
        <f>Per_Pupil_Spending_1[[#This Row],[Math Score Normalized]]=-1</f>
        <v>0</v>
      </c>
      <c r="Y515" s="63" t="b">
        <f>Per_Pupil_Spending_1[[#This Row],[Science Score Normalized]]=-1</f>
        <v>0</v>
      </c>
    </row>
    <row r="516" spans="1:25" hidden="1">
      <c r="A516" t="s">
        <v>570</v>
      </c>
      <c r="B516">
        <v>518</v>
      </c>
      <c r="C516" t="s">
        <v>1196</v>
      </c>
      <c r="D516">
        <v>520</v>
      </c>
      <c r="E516" t="s">
        <v>84</v>
      </c>
      <c r="F516" t="s">
        <v>1680</v>
      </c>
      <c r="G516" t="s">
        <v>1680</v>
      </c>
      <c r="H516" t="s">
        <v>596</v>
      </c>
      <c r="I516">
        <v>23574.36</v>
      </c>
      <c r="J516">
        <v>22287.23</v>
      </c>
      <c r="K516">
        <v>20134.14</v>
      </c>
      <c r="L516" t="str">
        <f>_xlfn.XLOOKUP(Per_Pupil_Spending_1[[#This Row],[School Name]],Maine_Schools[School Name],Maine_Schools[Comparison School Type], "Error")</f>
        <v>Non Charter</v>
      </c>
      <c r="M516" t="str">
        <f>_xlfn.XLOOKUP(Per_Pupil_Spending_1[[#This Row],[School Name]],Maine_Schools[School Name],Maine_Schools[Comparison Grade Span], "Error")</f>
        <v>07-08</v>
      </c>
      <c r="N516">
        <f>_xlfn.XLOOKUP(Per_Pupil_Spending_1[[#This Row],[School Name]],ELA_New[School Name],ELA_New[Percentage of Students at Achievement Level],"")</f>
        <v>0.33529999999999999</v>
      </c>
      <c r="O516">
        <f>_xlfn.XLOOKUP(Per_Pupil_Spending_1[[#This Row],[School Name]],Math_New[School Name],Math_New[Percentage of Students at Achievement Level],"")</f>
        <v>0.35260000000000002</v>
      </c>
      <c r="P516">
        <f>_xlfn.XLOOKUP(Per_Pupil_Spending_1[[#This Row],[School Name]],Science_New[School Name],Science_New[Percentage of Students at Achievement Level],"")</f>
        <v>0.46429999999999999</v>
      </c>
      <c r="Q516">
        <f>IFERROR((Per_Pupil_Spending_1[[#This Row],[ELA Score]]-MIN(Per_Pupil_Spending_1[ELA Score]))/(MAX(Per_Pupil_Spending_1[ELA Score])-MIN(Per_Pupil_Spending_1[ELA Score])),-1)</f>
        <v>0.25065049017861202</v>
      </c>
      <c r="R516">
        <f>IFERROR((Per_Pupil_Spending_1[[#This Row],[Math Score]]-MIN(Per_Pupil_Spending_1[Math Score]))/(MAX(Per_Pupil_Spending_1[Math Score])-MIN(Per_Pupil_Spending_1[Math Score])),-1)</f>
        <v>0.12536086517904388</v>
      </c>
      <c r="S516">
        <f>IFERROR((Per_Pupil_Spending_1[[#This Row],[Science Score]]-MIN(Per_Pupil_Spending_1[Science Score]))/(MAX(Per_Pupil_Spending_1[Science Score])-MIN(Per_Pupil_Spending_1[Science Score])),-1)</f>
        <v>0.14221102700264066</v>
      </c>
      <c r="T516" s="63">
        <f>IFERROR(Per_Pupil_Spending_1[[#This Row],[Amount]]/(1-Per_Pupil_Spending_1[[#This Row],[Percent Below Achievement ELA]]),"")</f>
        <v>35466.16518730254</v>
      </c>
      <c r="U516" s="63">
        <f>IFERROR(Per_Pupil_Spending_1[[#This Row],[Amount]]/(1-Per_Pupil_Spending_1[[#This Row],[Percent Below Achievement Math]]),"")</f>
        <v>36413.901760889712</v>
      </c>
      <c r="V516" s="63">
        <f>IFERROR(Per_Pupil_Spending_1[[#This Row],[Amount]]/(1-Per_Pupil_Spending_1[[#This Row],[Percent Below Achievement Science]]),"")</f>
        <v>44006.645510546943</v>
      </c>
      <c r="W516" s="63" t="b">
        <f>Per_Pupil_Spending_1[[#This Row],[ELA Score Normalized]]=-1</f>
        <v>0</v>
      </c>
      <c r="X516" s="63" t="b">
        <f>Per_Pupil_Spending_1[[#This Row],[Math Score Normalized]]=-1</f>
        <v>0</v>
      </c>
      <c r="Y516" s="63" t="b">
        <f>Per_Pupil_Spending_1[[#This Row],[Science Score Normalized]]=-1</f>
        <v>0</v>
      </c>
    </row>
    <row r="517" spans="1:25" hidden="1">
      <c r="A517" t="s">
        <v>570</v>
      </c>
      <c r="B517">
        <v>524</v>
      </c>
      <c r="C517" t="s">
        <v>1198</v>
      </c>
      <c r="D517">
        <v>525</v>
      </c>
      <c r="E517" t="s">
        <v>473</v>
      </c>
      <c r="F517" t="s">
        <v>1680</v>
      </c>
      <c r="G517" t="s">
        <v>1680</v>
      </c>
      <c r="H517" t="s">
        <v>596</v>
      </c>
      <c r="I517">
        <v>23562.98</v>
      </c>
      <c r="J517">
        <v>24197.81</v>
      </c>
      <c r="K517">
        <v>20134.14</v>
      </c>
      <c r="L517" t="str">
        <f>_xlfn.XLOOKUP(Per_Pupil_Spending_1[[#This Row],[School Name]],Maine_Schools[School Name],Maine_Schools[Comparison School Type], "Error")</f>
        <v>Non Charter</v>
      </c>
      <c r="M517" t="str">
        <f>_xlfn.XLOOKUP(Per_Pupil_Spending_1[[#This Row],[School Name]],Maine_Schools[School Name],Maine_Schools[Comparison Grade Span], "Error")</f>
        <v>PK-05</v>
      </c>
      <c r="N517">
        <f>_xlfn.XLOOKUP(Per_Pupil_Spending_1[[#This Row],[School Name]],ELA_New[School Name],ELA_New[Percentage of Students at Achievement Level],"")</f>
        <v>0.3412</v>
      </c>
      <c r="O517">
        <f>_xlfn.XLOOKUP(Per_Pupil_Spending_1[[#This Row],[School Name]],Math_New[School Name],Math_New[Percentage of Students at Achievement Level],"")</f>
        <v>0.55289999999999995</v>
      </c>
      <c r="P517">
        <f>_xlfn.XLOOKUP(Per_Pupil_Spending_1[[#This Row],[School Name]],Science_New[School Name],Science_New[Percentage of Students at Achievement Level],"")</f>
        <v>0.85919999999999996</v>
      </c>
      <c r="Q517">
        <f>IFERROR((Per_Pupil_Spending_1[[#This Row],[ELA Score]]-MIN(Per_Pupil_Spending_1[ELA Score]))/(MAX(Per_Pupil_Spending_1[ELA Score])-MIN(Per_Pupil_Spending_1[ELA Score])),-1)</f>
        <v>0.25277315543384732</v>
      </c>
      <c r="R517">
        <f>IFERROR((Per_Pupil_Spending_1[[#This Row],[Math Score]]-MIN(Per_Pupil_Spending_1[Math Score]))/(MAX(Per_Pupil_Spending_1[Math Score])-MIN(Per_Pupil_Spending_1[Math Score])),-1)</f>
        <v>0.18143468259715961</v>
      </c>
      <c r="S517">
        <f>IFERROR((Per_Pupil_Spending_1[[#This Row],[Science Score]]-MIN(Per_Pupil_Spending_1[Science Score]))/(MAX(Per_Pupil_Spending_1[Science Score])-MIN(Per_Pupil_Spending_1[Science Score])),-1)</f>
        <v>0.54080732795999875</v>
      </c>
      <c r="T517" s="63">
        <f>IFERROR(Per_Pupil_Spending_1[[#This Row],[Amount]]/(1-Per_Pupil_Spending_1[[#This Row],[Percent Below Achievement ELA]]),"")</f>
        <v>35766.514875531262</v>
      </c>
      <c r="U517" s="63">
        <f>IFERROR(Per_Pupil_Spending_1[[#This Row],[Amount]]/(1-Per_Pupil_Spending_1[[#This Row],[Percent Below Achievement Math]]),"")</f>
        <v>52701.811675240431</v>
      </c>
      <c r="V517" s="63">
        <f>IFERROR(Per_Pupil_Spending_1[[#This Row],[Amount]]/(1-Per_Pupil_Spending_1[[#This Row],[Percent Below Achievement Science]]),"")</f>
        <v>167350.71022727268</v>
      </c>
      <c r="W517" s="63" t="b">
        <f>Per_Pupil_Spending_1[[#This Row],[ELA Score Normalized]]=-1</f>
        <v>0</v>
      </c>
      <c r="X517" s="63" t="b">
        <f>Per_Pupil_Spending_1[[#This Row],[Math Score Normalized]]=-1</f>
        <v>0</v>
      </c>
      <c r="Y517" s="63" t="b">
        <f>Per_Pupil_Spending_1[[#This Row],[Science Score Normalized]]=-1</f>
        <v>0</v>
      </c>
    </row>
    <row r="518" spans="1:25" hidden="1">
      <c r="A518" t="s">
        <v>570</v>
      </c>
      <c r="B518">
        <v>524</v>
      </c>
      <c r="C518" t="s">
        <v>1198</v>
      </c>
      <c r="D518">
        <v>526</v>
      </c>
      <c r="E518" t="s">
        <v>142</v>
      </c>
      <c r="F518" t="s">
        <v>1680</v>
      </c>
      <c r="G518" t="s">
        <v>1680</v>
      </c>
      <c r="H518" t="s">
        <v>596</v>
      </c>
      <c r="I518">
        <v>24448.13</v>
      </c>
      <c r="J518">
        <v>24197.81</v>
      </c>
      <c r="K518">
        <v>20134.14</v>
      </c>
      <c r="L518" t="str">
        <f>_xlfn.XLOOKUP(Per_Pupil_Spending_1[[#This Row],[School Name]],Maine_Schools[School Name],Maine_Schools[Comparison School Type], "Error")</f>
        <v>Non Charter</v>
      </c>
      <c r="M518" t="str">
        <f>_xlfn.XLOOKUP(Per_Pupil_Spending_1[[#This Row],[School Name]],Maine_Schools[School Name],Maine_Schools[Comparison Grade Span], "Error")</f>
        <v>09-12</v>
      </c>
      <c r="N518">
        <f>_xlfn.XLOOKUP(Per_Pupil_Spending_1[[#This Row],[School Name]],ELA_New[School Name],ELA_New[Percentage of Students at Achievement Level],"")</f>
        <v>0.375</v>
      </c>
      <c r="O518">
        <f>_xlfn.XLOOKUP(Per_Pupil_Spending_1[[#This Row],[School Name]],Math_New[School Name],Math_New[Percentage of Students at Achievement Level],"")</f>
        <v>0.375</v>
      </c>
      <c r="P518">
        <f>_xlfn.XLOOKUP(Per_Pupil_Spending_1[[#This Row],[School Name]],Science_New[School Name],Science_New[Percentage of Students at Achievement Level],"")</f>
        <v>0.46429999999999999</v>
      </c>
      <c r="Q518">
        <f>IFERROR((Per_Pupil_Spending_1[[#This Row],[ELA Score]]-MIN(Per_Pupil_Spending_1[ELA Score]))/(MAX(Per_Pupil_Spending_1[ELA Score])-MIN(Per_Pupil_Spending_1[ELA Score])),-1)</f>
        <v>0.27645213903844695</v>
      </c>
      <c r="R518">
        <f>IFERROR((Per_Pupil_Spending_1[[#This Row],[Math Score]]-MIN(Per_Pupil_Spending_1[Math Score]))/(MAX(Per_Pupil_Spending_1[Math Score])-MIN(Per_Pupil_Spending_1[Math Score])),-1)</f>
        <v>0.13466675442515849</v>
      </c>
      <c r="S518">
        <f>IFERROR((Per_Pupil_Spending_1[[#This Row],[Science Score]]-MIN(Per_Pupil_Spending_1[Science Score]))/(MAX(Per_Pupil_Spending_1[Science Score])-MIN(Per_Pupil_Spending_1[Science Score])),-1)</f>
        <v>0.14748199635511078</v>
      </c>
      <c r="T518" s="63">
        <f>IFERROR(Per_Pupil_Spending_1[[#This Row],[Amount]]/(1-Per_Pupil_Spending_1[[#This Row],[Percent Below Achievement ELA]]),"")</f>
        <v>39117.008000000002</v>
      </c>
      <c r="U518" s="63">
        <f>IFERROR(Per_Pupil_Spending_1[[#This Row],[Amount]]/(1-Per_Pupil_Spending_1[[#This Row],[Percent Below Achievement Math]]),"")</f>
        <v>39117.008000000002</v>
      </c>
      <c r="V518" s="63">
        <f>IFERROR(Per_Pupil_Spending_1[[#This Row],[Amount]]/(1-Per_Pupil_Spending_1[[#This Row],[Percent Below Achievement Science]]),"")</f>
        <v>45637.726339369045</v>
      </c>
      <c r="W518" s="63" t="b">
        <f>Per_Pupil_Spending_1[[#This Row],[ELA Score Normalized]]=-1</f>
        <v>0</v>
      </c>
      <c r="X518" s="63" t="b">
        <f>Per_Pupil_Spending_1[[#This Row],[Math Score Normalized]]=-1</f>
        <v>0</v>
      </c>
      <c r="Y518" s="63" t="b">
        <f>Per_Pupil_Spending_1[[#This Row],[Science Score Normalized]]=-1</f>
        <v>0</v>
      </c>
    </row>
    <row r="519" spans="1:25" hidden="1">
      <c r="A519" t="s">
        <v>570</v>
      </c>
      <c r="B519">
        <v>524</v>
      </c>
      <c r="C519" t="s">
        <v>1198</v>
      </c>
      <c r="D519">
        <v>527</v>
      </c>
      <c r="E519" t="s">
        <v>475</v>
      </c>
      <c r="F519" t="s">
        <v>1680</v>
      </c>
      <c r="G519" t="s">
        <v>1680</v>
      </c>
      <c r="H519" t="s">
        <v>596</v>
      </c>
      <c r="I519">
        <v>25151.74</v>
      </c>
      <c r="J519">
        <v>24197.81</v>
      </c>
      <c r="K519">
        <v>20134.14</v>
      </c>
      <c r="L519" t="str">
        <f>_xlfn.XLOOKUP(Per_Pupil_Spending_1[[#This Row],[School Name]],Maine_Schools[School Name],Maine_Schools[Comparison School Type], "Error")</f>
        <v>Non Charter</v>
      </c>
      <c r="M519" t="str">
        <f>_xlfn.XLOOKUP(Per_Pupil_Spending_1[[#This Row],[School Name]],Maine_Schools[School Name],Maine_Schools[Comparison Grade Span], "Error")</f>
        <v>06-08</v>
      </c>
      <c r="N519">
        <f>_xlfn.XLOOKUP(Per_Pupil_Spending_1[[#This Row],[School Name]],ELA_New[School Name],ELA_New[Percentage of Students at Achievement Level],"")</f>
        <v>0.38740000000000002</v>
      </c>
      <c r="O519">
        <f>_xlfn.XLOOKUP(Per_Pupil_Spending_1[[#This Row],[School Name]],Math_New[School Name],Math_New[Percentage of Students at Achievement Level],"")</f>
        <v>0.38740000000000002</v>
      </c>
      <c r="P519">
        <f>_xlfn.XLOOKUP(Per_Pupil_Spending_1[[#This Row],[School Name]],Science_New[School Name],Science_New[Percentage of Students at Achievement Level],"")</f>
        <v>0.56940000000000002</v>
      </c>
      <c r="Q519">
        <f>IFERROR((Per_Pupil_Spending_1[[#This Row],[ELA Score]]-MIN(Per_Pupil_Spending_1[ELA Score]))/(MAX(Per_Pupil_Spending_1[ELA Score])-MIN(Per_Pupil_Spending_1[ELA Score])),-1)</f>
        <v>0.29016522852886362</v>
      </c>
      <c r="R519">
        <f>IFERROR((Per_Pupil_Spending_1[[#This Row],[Math Score]]-MIN(Per_Pupil_Spending_1[Math Score]))/(MAX(Per_Pupil_Spending_1[Math Score])-MIN(Per_Pupil_Spending_1[Math Score])),-1)</f>
        <v>0.14134674345052589</v>
      </c>
      <c r="S519">
        <f>IFERROR((Per_Pupil_Spending_1[[#This Row],[Science Score]]-MIN(Per_Pupil_Spending_1[Science Score]))/(MAX(Per_Pupil_Spending_1[Science Score])-MIN(Per_Pupil_Spending_1[Science Score])),-1)</f>
        <v>0.18875958651866287</v>
      </c>
      <c r="T519" s="63">
        <f>IFERROR(Per_Pupil_Spending_1[[#This Row],[Amount]]/(1-Per_Pupil_Spending_1[[#This Row],[Percent Below Achievement ELA]]),"")</f>
        <v>41057.362063336601</v>
      </c>
      <c r="U519" s="63">
        <f>IFERROR(Per_Pupil_Spending_1[[#This Row],[Amount]]/(1-Per_Pupil_Spending_1[[#This Row],[Percent Below Achievement Math]]),"")</f>
        <v>41057.362063336601</v>
      </c>
      <c r="V519" s="63">
        <f>IFERROR(Per_Pupil_Spending_1[[#This Row],[Amount]]/(1-Per_Pupil_Spending_1[[#This Row],[Percent Below Achievement Science]]),"")</f>
        <v>58410.915002322348</v>
      </c>
      <c r="W519" s="63" t="b">
        <f>Per_Pupil_Spending_1[[#This Row],[ELA Score Normalized]]=-1</f>
        <v>0</v>
      </c>
      <c r="X519" s="63" t="b">
        <f>Per_Pupil_Spending_1[[#This Row],[Math Score Normalized]]=-1</f>
        <v>0</v>
      </c>
      <c r="Y519" s="63" t="b">
        <f>Per_Pupil_Spending_1[[#This Row],[Science Score Normalized]]=-1</f>
        <v>0</v>
      </c>
    </row>
    <row r="520" spans="1:25" hidden="1">
      <c r="A520" t="s">
        <v>570</v>
      </c>
      <c r="B520">
        <v>1671</v>
      </c>
      <c r="C520" t="s">
        <v>1200</v>
      </c>
      <c r="D520">
        <v>529</v>
      </c>
      <c r="E520" t="s">
        <v>416</v>
      </c>
      <c r="F520" t="s">
        <v>1680</v>
      </c>
      <c r="G520" t="s">
        <v>1680</v>
      </c>
      <c r="H520" t="s">
        <v>596</v>
      </c>
      <c r="I520">
        <v>30452.16</v>
      </c>
      <c r="J520">
        <v>29295.17</v>
      </c>
      <c r="K520">
        <v>20134.14</v>
      </c>
      <c r="L520" t="str">
        <f>_xlfn.XLOOKUP(Per_Pupil_Spending_1[[#This Row],[School Name]],Maine_Schools[School Name],Maine_Schools[Comparison School Type], "Error")</f>
        <v>Non Charter</v>
      </c>
      <c r="M520" t="str">
        <f>_xlfn.XLOOKUP(Per_Pupil_Spending_1[[#This Row],[School Name]],Maine_Schools[School Name],Maine_Schools[Comparison Grade Span], "Error")</f>
        <v>PK-05</v>
      </c>
      <c r="N520">
        <f>_xlfn.XLOOKUP(Per_Pupil_Spending_1[[#This Row],[School Name]],ELA_New[School Name],ELA_New[Percentage of Students at Achievement Level],"")</f>
        <v>0.3286</v>
      </c>
      <c r="O520">
        <f>_xlfn.XLOOKUP(Per_Pupil_Spending_1[[#This Row],[School Name]],Math_New[School Name],Math_New[Percentage of Students at Achievement Level],"")</f>
        <v>0.54930000000000001</v>
      </c>
      <c r="P520" t="str">
        <f>_xlfn.XLOOKUP(Per_Pupil_Spending_1[[#This Row],[School Name]],Science_New[School Name],Science_New[Percentage of Students at Achievement Level],"")</f>
        <v/>
      </c>
      <c r="Q520">
        <f>IFERROR((Per_Pupil_Spending_1[[#This Row],[ELA Score]]-MIN(Per_Pupil_Spending_1[ELA Score]))/(MAX(Per_Pupil_Spending_1[ELA Score])-MIN(Per_Pupil_Spending_1[ELA Score])),-1)</f>
        <v>0.32054653880226153</v>
      </c>
      <c r="R520">
        <f>IFERROR((Per_Pupil_Spending_1[[#This Row],[Math Score]]-MIN(Per_Pupil_Spending_1[Math Score]))/(MAX(Per_Pupil_Spending_1[Math Score])-MIN(Per_Pupil_Spending_1[Math Score])),-1)</f>
        <v>0.23260835470995098</v>
      </c>
      <c r="S520">
        <f>IFERROR((Per_Pupil_Spending_1[[#This Row],[Science Score]]-MIN(Per_Pupil_Spending_1[Science Score]))/(MAX(Per_Pupil_Spending_1[Science Score])-MIN(Per_Pupil_Spending_1[Science Score])),-1)</f>
        <v>-1</v>
      </c>
      <c r="T520" s="63">
        <f>IFERROR(Per_Pupil_Spending_1[[#This Row],[Amount]]/(1-Per_Pupil_Spending_1[[#This Row],[Percent Below Achievement ELA]]),"")</f>
        <v>45356.2109025916</v>
      </c>
      <c r="U520" s="63">
        <f>IFERROR(Per_Pupil_Spending_1[[#This Row],[Amount]]/(1-Per_Pupil_Spending_1[[#This Row],[Percent Below Achievement Math]]),"")</f>
        <v>67566.363434657207</v>
      </c>
      <c r="V520" s="63" t="str">
        <f>IFERROR(Per_Pupil_Spending_1[[#This Row],[Amount]]/(1-Per_Pupil_Spending_1[[#This Row],[Percent Below Achievement Science]]),"")</f>
        <v/>
      </c>
      <c r="W520" s="63" t="b">
        <f>Per_Pupil_Spending_1[[#This Row],[ELA Score Normalized]]=-1</f>
        <v>0</v>
      </c>
      <c r="X520" s="63" t="b">
        <f>Per_Pupil_Spending_1[[#This Row],[Math Score Normalized]]=-1</f>
        <v>0</v>
      </c>
      <c r="Y520" s="63" t="b">
        <f>Per_Pupil_Spending_1[[#This Row],[Science Score Normalized]]=-1</f>
        <v>1</v>
      </c>
    </row>
    <row r="521" spans="1:25" hidden="1">
      <c r="A521" t="s">
        <v>570</v>
      </c>
      <c r="B521">
        <v>1671</v>
      </c>
      <c r="C521" t="s">
        <v>1200</v>
      </c>
      <c r="D521">
        <v>530</v>
      </c>
      <c r="E521" t="s">
        <v>148</v>
      </c>
      <c r="F521" t="s">
        <v>1680</v>
      </c>
      <c r="G521" t="s">
        <v>1680</v>
      </c>
      <c r="H521" t="s">
        <v>596</v>
      </c>
      <c r="I521">
        <v>28362.75</v>
      </c>
      <c r="J521">
        <v>29295.17</v>
      </c>
      <c r="K521">
        <v>20134.14</v>
      </c>
      <c r="L521" t="str">
        <f>_xlfn.XLOOKUP(Per_Pupil_Spending_1[[#This Row],[School Name]],Maine_Schools[School Name],Maine_Schools[Comparison School Type], "Error")</f>
        <v>Non Charter</v>
      </c>
      <c r="M521" t="str">
        <f>_xlfn.XLOOKUP(Per_Pupil_Spending_1[[#This Row],[School Name]],Maine_Schools[School Name],Maine_Schools[Comparison Grade Span], "Error")</f>
        <v>06-12</v>
      </c>
      <c r="N521">
        <f>_xlfn.XLOOKUP(Per_Pupil_Spending_1[[#This Row],[School Name]],ELA_New[School Name],ELA_New[Percentage of Students at Achievement Level],"")</f>
        <v>0.43690000000000001</v>
      </c>
      <c r="O521">
        <f>_xlfn.XLOOKUP(Per_Pupil_Spending_1[[#This Row],[School Name]],Math_New[School Name],Math_New[Percentage of Students at Achievement Level],"")</f>
        <v>0.25240000000000001</v>
      </c>
      <c r="P521">
        <f>_xlfn.XLOOKUP(Per_Pupil_Spending_1[[#This Row],[School Name]],Science_New[School Name],Science_New[Percentage of Students at Achievement Level],"")</f>
        <v>0.76790000000000003</v>
      </c>
      <c r="Q521">
        <f>IFERROR((Per_Pupil_Spending_1[[#This Row],[ELA Score]]-MIN(Per_Pupil_Spending_1[ELA Score]))/(MAX(Per_Pupil_Spending_1[ELA Score])-MIN(Per_Pupil_Spending_1[ELA Score])),-1)</f>
        <v>0.35597306287155855</v>
      </c>
      <c r="R521">
        <f>IFERROR((Per_Pupil_Spending_1[[#This Row],[Math Score]]-MIN(Per_Pupil_Spending_1[Math Score]))/(MAX(Per_Pupil_Spending_1[Math Score])-MIN(Per_Pupil_Spending_1[Math Score])),-1)</f>
        <v>0.13060921185916771</v>
      </c>
      <c r="S521">
        <f>IFERROR((Per_Pupil_Spending_1[[#This Row],[Science Score]]-MIN(Per_Pupil_Spending_1[Science Score]))/(MAX(Per_Pupil_Spending_1[Science Score])-MIN(Per_Pupil_Spending_1[Science Score])),-1)</f>
        <v>0.39490097350042197</v>
      </c>
      <c r="T521" s="63">
        <f>IFERROR(Per_Pupil_Spending_1[[#This Row],[Amount]]/(1-Per_Pupil_Spending_1[[#This Row],[Percent Below Achievement ELA]]),"")</f>
        <v>50368.93979754929</v>
      </c>
      <c r="U521" s="63">
        <f>IFERROR(Per_Pupil_Spending_1[[#This Row],[Amount]]/(1-Per_Pupil_Spending_1[[#This Row],[Percent Below Achievement Math]]),"")</f>
        <v>37938.402889245583</v>
      </c>
      <c r="V521" s="63">
        <f>IFERROR(Per_Pupil_Spending_1[[#This Row],[Amount]]/(1-Per_Pupil_Spending_1[[#This Row],[Percent Below Achievement Science]]),"")</f>
        <v>122200.56010340372</v>
      </c>
      <c r="W521" s="63" t="b">
        <f>Per_Pupil_Spending_1[[#This Row],[ELA Score Normalized]]=-1</f>
        <v>0</v>
      </c>
      <c r="X521" s="63" t="b">
        <f>Per_Pupil_Spending_1[[#This Row],[Math Score Normalized]]=-1</f>
        <v>0</v>
      </c>
      <c r="Y521" s="63" t="b">
        <f>Per_Pupil_Spending_1[[#This Row],[Science Score Normalized]]=-1</f>
        <v>0</v>
      </c>
    </row>
    <row r="522" spans="1:25" hidden="1">
      <c r="A522" t="s">
        <v>570</v>
      </c>
      <c r="B522">
        <v>1671</v>
      </c>
      <c r="C522" t="s">
        <v>1200</v>
      </c>
      <c r="D522">
        <v>530</v>
      </c>
      <c r="E522" t="s">
        <v>148</v>
      </c>
      <c r="F522" t="s">
        <v>1680</v>
      </c>
      <c r="G522" t="s">
        <v>1680</v>
      </c>
      <c r="H522" t="s">
        <v>596</v>
      </c>
      <c r="I522">
        <v>28362.75</v>
      </c>
      <c r="J522">
        <v>29295.17</v>
      </c>
      <c r="K522">
        <v>20134.14</v>
      </c>
      <c r="L522" t="str">
        <f>_xlfn.XLOOKUP(Per_Pupil_Spending_1[[#This Row],[School Name]],Maine_Schools[School Name],Maine_Schools[Comparison School Type], "Error")</f>
        <v>Non Charter</v>
      </c>
      <c r="M522" t="str">
        <f>_xlfn.XLOOKUP(Per_Pupil_Spending_1[[#This Row],[School Name]],Maine_Schools[School Name],Maine_Schools[Comparison Grade Span], "Error")</f>
        <v>06-12</v>
      </c>
      <c r="N522">
        <f>_xlfn.XLOOKUP(Per_Pupil_Spending_1[[#This Row],[School Name]],ELA_New[School Name],ELA_New[Percentage of Students at Achievement Level],"")</f>
        <v>0.43690000000000001</v>
      </c>
      <c r="O522">
        <f>_xlfn.XLOOKUP(Per_Pupil_Spending_1[[#This Row],[School Name]],Math_New[School Name],Math_New[Percentage of Students at Achievement Level],"")</f>
        <v>0.25240000000000001</v>
      </c>
      <c r="P522">
        <f>_xlfn.XLOOKUP(Per_Pupil_Spending_1[[#This Row],[School Name]],Science_New[School Name],Science_New[Percentage of Students at Achievement Level],"")</f>
        <v>0.76790000000000003</v>
      </c>
      <c r="Q522">
        <f>IFERROR((Per_Pupil_Spending_1[[#This Row],[ELA Score]]-MIN(Per_Pupil_Spending_1[ELA Score]))/(MAX(Per_Pupil_Spending_1[ELA Score])-MIN(Per_Pupil_Spending_1[ELA Score])),-1)</f>
        <v>0.35597306287155855</v>
      </c>
      <c r="R522">
        <f>IFERROR((Per_Pupil_Spending_1[[#This Row],[Math Score]]-MIN(Per_Pupil_Spending_1[Math Score]))/(MAX(Per_Pupil_Spending_1[Math Score])-MIN(Per_Pupil_Spending_1[Math Score])),-1)</f>
        <v>0.13060921185916771</v>
      </c>
      <c r="S522">
        <f>IFERROR((Per_Pupil_Spending_1[[#This Row],[Science Score]]-MIN(Per_Pupil_Spending_1[Science Score]))/(MAX(Per_Pupil_Spending_1[Science Score])-MIN(Per_Pupil_Spending_1[Science Score])),-1)</f>
        <v>0.39490097350042197</v>
      </c>
      <c r="T522" s="63">
        <f>IFERROR(Per_Pupil_Spending_1[[#This Row],[Amount]]/(1-Per_Pupil_Spending_1[[#This Row],[Percent Below Achievement ELA]]),"")</f>
        <v>50368.93979754929</v>
      </c>
      <c r="U522" s="63">
        <f>IFERROR(Per_Pupil_Spending_1[[#This Row],[Amount]]/(1-Per_Pupil_Spending_1[[#This Row],[Percent Below Achievement Math]]),"")</f>
        <v>37938.402889245583</v>
      </c>
      <c r="V522" s="63">
        <f>IFERROR(Per_Pupil_Spending_1[[#This Row],[Amount]]/(1-Per_Pupil_Spending_1[[#This Row],[Percent Below Achievement Science]]),"")</f>
        <v>122200.56010340372</v>
      </c>
      <c r="W522" s="63" t="b">
        <f>Per_Pupil_Spending_1[[#This Row],[ELA Score Normalized]]=-1</f>
        <v>0</v>
      </c>
      <c r="X522" s="63" t="b">
        <f>Per_Pupil_Spending_1[[#This Row],[Math Score Normalized]]=-1</f>
        <v>0</v>
      </c>
      <c r="Y522" s="63" t="b">
        <f>Per_Pupil_Spending_1[[#This Row],[Science Score Normalized]]=-1</f>
        <v>0</v>
      </c>
    </row>
    <row r="523" spans="1:25" hidden="1">
      <c r="A523" t="s">
        <v>570</v>
      </c>
      <c r="B523">
        <v>532</v>
      </c>
      <c r="C523" t="s">
        <v>1202</v>
      </c>
      <c r="D523">
        <v>533</v>
      </c>
      <c r="E523" t="s">
        <v>80</v>
      </c>
      <c r="F523" t="s">
        <v>1680</v>
      </c>
      <c r="G523" t="s">
        <v>1680</v>
      </c>
      <c r="H523" t="s">
        <v>596</v>
      </c>
      <c r="I523">
        <v>18102.91</v>
      </c>
      <c r="J523">
        <v>18102.91</v>
      </c>
      <c r="K523">
        <v>20134.14</v>
      </c>
      <c r="L523" t="str">
        <f>_xlfn.XLOOKUP(Per_Pupil_Spending_1[[#This Row],[School Name]],Maine_Schools[School Name],Maine_Schools[Comparison School Type], "Error")</f>
        <v>Non Charter</v>
      </c>
      <c r="M523" t="str">
        <f>_xlfn.XLOOKUP(Per_Pupil_Spending_1[[#This Row],[School Name]],Maine_Schools[School Name],Maine_Schools[Comparison Grade Span], "Error")</f>
        <v>03-08</v>
      </c>
      <c r="N523">
        <f>_xlfn.XLOOKUP(Per_Pupil_Spending_1[[#This Row],[School Name]],ELA_New[School Name],ELA_New[Percentage of Students at Achievement Level],"")</f>
        <v>0.26040000000000002</v>
      </c>
      <c r="O523">
        <f>_xlfn.XLOOKUP(Per_Pupil_Spending_1[[#This Row],[School Name]],Math_New[School Name],Math_New[Percentage of Students at Achievement Level],"")</f>
        <v>0.69789999999999996</v>
      </c>
      <c r="P523">
        <f>_xlfn.XLOOKUP(Per_Pupil_Spending_1[[#This Row],[School Name]],Science_New[School Name],Science_New[Percentage of Students at Achievement Level],"")</f>
        <v>0.59260000000000002</v>
      </c>
      <c r="Q523">
        <f>IFERROR((Per_Pupil_Spending_1[[#This Row],[ELA Score]]-MIN(Per_Pupil_Spending_1[ELA Score]))/(MAX(Per_Pupil_Spending_1[ELA Score])-MIN(Per_Pupil_Spending_1[ELA Score])),-1)</f>
        <v>0.17298395230503805</v>
      </c>
      <c r="R523">
        <f>IFERROR((Per_Pupil_Spending_1[[#This Row],[Math Score]]-MIN(Per_Pupil_Spending_1[Math Score]))/(MAX(Per_Pupil_Spending_1[Math Score])-MIN(Per_Pupil_Spending_1[Math Score])),-1)</f>
        <v>0.2062967715711207</v>
      </c>
      <c r="S523">
        <f>IFERROR((Per_Pupil_Spending_1[[#This Row],[Science Score]]-MIN(Per_Pupil_Spending_1[Science Score]))/(MAX(Per_Pupil_Spending_1[Science Score])-MIN(Per_Pupil_Spending_1[Science Score])),-1)</f>
        <v>0.14359601094106375</v>
      </c>
      <c r="T523" s="63">
        <f>IFERROR(Per_Pupil_Spending_1[[#This Row],[Amount]]/(1-Per_Pupil_Spending_1[[#This Row],[Percent Below Achievement ELA]]),"")</f>
        <v>24476.622498647917</v>
      </c>
      <c r="U523" s="63">
        <f>IFERROR(Per_Pupil_Spending_1[[#This Row],[Amount]]/(1-Per_Pupil_Spending_1[[#This Row],[Percent Below Achievement Math]]),"")</f>
        <v>59923.568354849383</v>
      </c>
      <c r="V523" s="63">
        <f>IFERROR(Per_Pupil_Spending_1[[#This Row],[Amount]]/(1-Per_Pupil_Spending_1[[#This Row],[Percent Below Achievement Science]]),"")</f>
        <v>44435.223367697596</v>
      </c>
      <c r="W523" s="63" t="b">
        <f>Per_Pupil_Spending_1[[#This Row],[ELA Score Normalized]]=-1</f>
        <v>0</v>
      </c>
      <c r="X523" s="63" t="b">
        <f>Per_Pupil_Spending_1[[#This Row],[Math Score Normalized]]=-1</f>
        <v>0</v>
      </c>
      <c r="Y523" s="63" t="b">
        <f>Per_Pupil_Spending_1[[#This Row],[Science Score Normalized]]=-1</f>
        <v>0</v>
      </c>
    </row>
    <row r="524" spans="1:25" hidden="1">
      <c r="A524" t="s">
        <v>570</v>
      </c>
      <c r="B524">
        <v>537</v>
      </c>
      <c r="C524" t="s">
        <v>1204</v>
      </c>
      <c r="D524">
        <v>541</v>
      </c>
      <c r="E524" t="s">
        <v>386</v>
      </c>
      <c r="F524" t="s">
        <v>1680</v>
      </c>
      <c r="G524" t="s">
        <v>1680</v>
      </c>
      <c r="H524" t="s">
        <v>596</v>
      </c>
      <c r="I524">
        <v>29113.11</v>
      </c>
      <c r="J524">
        <v>27269.81</v>
      </c>
      <c r="K524">
        <v>20134.14</v>
      </c>
      <c r="L524" t="str">
        <f>_xlfn.XLOOKUP(Per_Pupil_Spending_1[[#This Row],[School Name]],Maine_Schools[School Name],Maine_Schools[Comparison School Type], "Error")</f>
        <v>Non Charter</v>
      </c>
      <c r="M524" t="str">
        <f>_xlfn.XLOOKUP(Per_Pupil_Spending_1[[#This Row],[School Name]],Maine_Schools[School Name],Maine_Schools[Comparison Grade Span], "Error")</f>
        <v>06-08</v>
      </c>
      <c r="N524">
        <f>_xlfn.XLOOKUP(Per_Pupil_Spending_1[[#This Row],[School Name]],ELA_New[School Name],ELA_New[Percentage of Students at Achievement Level],"")</f>
        <v>8.1000000000000003E-2</v>
      </c>
      <c r="O524">
        <f>_xlfn.XLOOKUP(Per_Pupil_Spending_1[[#This Row],[School Name]],Math_New[School Name],Math_New[Percentage of Students at Achievement Level],"")</f>
        <v>0.77929999999999999</v>
      </c>
      <c r="P524">
        <f>_xlfn.XLOOKUP(Per_Pupil_Spending_1[[#This Row],[School Name]],Science_New[School Name],Science_New[Percentage of Students at Achievement Level],"")</f>
        <v>0.19489999999999999</v>
      </c>
      <c r="Q524">
        <f>IFERROR((Per_Pupil_Spending_1[[#This Row],[ELA Score]]-MIN(Per_Pupil_Spending_1[ELA Score]))/(MAX(Per_Pupil_Spending_1[ELA Score])-MIN(Per_Pupil_Spending_1[ELA Score])),-1)</f>
        <v>0.22388624666303852</v>
      </c>
      <c r="R524">
        <f>IFERROR((Per_Pupil_Spending_1[[#This Row],[Math Score]]-MIN(Per_Pupil_Spending_1[Math Score]))/(MAX(Per_Pupil_Spending_1[Math Score])-MIN(Per_Pupil_Spending_1[Math Score])),-1)</f>
        <v>0.45413087855381107</v>
      </c>
      <c r="S524">
        <f>IFERROR((Per_Pupil_Spending_1[[#This Row],[Science Score]]-MIN(Per_Pupil_Spending_1[Science Score]))/(MAX(Per_Pupil_Spending_1[Science Score])-MIN(Per_Pupil_Spending_1[Science Score])),-1)</f>
        <v>0.11685674432420677</v>
      </c>
      <c r="T524" s="63">
        <f>IFERROR(Per_Pupil_Spending_1[[#This Row],[Amount]]/(1-Per_Pupil_Spending_1[[#This Row],[Percent Below Achievement ELA]]),"")</f>
        <v>31679.118607181717</v>
      </c>
      <c r="U524" s="63">
        <f>IFERROR(Per_Pupil_Spending_1[[#This Row],[Amount]]/(1-Per_Pupil_Spending_1[[#This Row],[Percent Below Achievement Math]]),"")</f>
        <v>131912.59628454916</v>
      </c>
      <c r="V524" s="63">
        <f>IFERROR(Per_Pupil_Spending_1[[#This Row],[Amount]]/(1-Per_Pupil_Spending_1[[#This Row],[Percent Below Achievement Science]]),"")</f>
        <v>36160.862004719907</v>
      </c>
      <c r="W524" s="63" t="b">
        <f>Per_Pupil_Spending_1[[#This Row],[ELA Score Normalized]]=-1</f>
        <v>0</v>
      </c>
      <c r="X524" s="63" t="b">
        <f>Per_Pupil_Spending_1[[#This Row],[Math Score Normalized]]=-1</f>
        <v>0</v>
      </c>
      <c r="Y524" s="63" t="b">
        <f>Per_Pupil_Spending_1[[#This Row],[Science Score Normalized]]=-1</f>
        <v>0</v>
      </c>
    </row>
    <row r="525" spans="1:25" hidden="1">
      <c r="A525" t="s">
        <v>570</v>
      </c>
      <c r="B525">
        <v>537</v>
      </c>
      <c r="C525" t="s">
        <v>1204</v>
      </c>
      <c r="D525">
        <v>540</v>
      </c>
      <c r="E525" t="s">
        <v>565</v>
      </c>
      <c r="F525" t="s">
        <v>1680</v>
      </c>
      <c r="G525" t="s">
        <v>1680</v>
      </c>
      <c r="H525" t="s">
        <v>596</v>
      </c>
      <c r="I525">
        <v>26161.439999999999</v>
      </c>
      <c r="J525">
        <v>27269.81</v>
      </c>
      <c r="K525">
        <v>20134.14</v>
      </c>
      <c r="L525" t="str">
        <f>_xlfn.XLOOKUP(Per_Pupil_Spending_1[[#This Row],[School Name]],Maine_Schools[School Name],Maine_Schools[Comparison School Type], "Error")</f>
        <v>Non Charter</v>
      </c>
      <c r="M525" t="str">
        <f>_xlfn.XLOOKUP(Per_Pupil_Spending_1[[#This Row],[School Name]],Maine_Schools[School Name],Maine_Schools[Comparison Grade Span], "Error")</f>
        <v>02-05</v>
      </c>
      <c r="N525">
        <f>_xlfn.XLOOKUP(Per_Pupil_Spending_1[[#This Row],[School Name]],ELA_New[School Name],ELA_New[Percentage of Students at Achievement Level],"")</f>
        <v>0.16520000000000001</v>
      </c>
      <c r="O525">
        <f>_xlfn.XLOOKUP(Per_Pupil_Spending_1[[#This Row],[School Name]],Math_New[School Name],Math_New[Percentage of Students at Achievement Level],"")</f>
        <v>0.86709999999999998</v>
      </c>
      <c r="P525">
        <f>_xlfn.XLOOKUP(Per_Pupil_Spending_1[[#This Row],[School Name]],Science_New[School Name],Science_New[Percentage of Students at Achievement Level],"")</f>
        <v>0.5</v>
      </c>
      <c r="Q525">
        <f>IFERROR((Per_Pupil_Spending_1[[#This Row],[ELA Score]]-MIN(Per_Pupil_Spending_1[ELA Score]))/(MAX(Per_Pupil_Spending_1[ELA Score])-MIN(Per_Pupil_Spending_1[ELA Score])),-1)</f>
        <v>0.22147949799922984</v>
      </c>
      <c r="R525">
        <f>IFERROR((Per_Pupil_Spending_1[[#This Row],[Math Score]]-MIN(Per_Pupil_Spending_1[Math Score]))/(MAX(Per_Pupil_Spending_1[Math Score])-MIN(Per_Pupil_Spending_1[Math Score])),-1)</f>
        <v>0.67769054845994836</v>
      </c>
      <c r="S525">
        <f>IFERROR((Per_Pupil_Spending_1[[#This Row],[Science Score]]-MIN(Per_Pupil_Spending_1[Science Score]))/(MAX(Per_Pupil_Spending_1[Science Score])-MIN(Per_Pupil_Spending_1[Science Score])),-1)</f>
        <v>0.16908561000752922</v>
      </c>
      <c r="T525" s="63">
        <f>IFERROR(Per_Pupil_Spending_1[[#This Row],[Amount]]/(1-Per_Pupil_Spending_1[[#This Row],[Percent Below Achievement ELA]]),"")</f>
        <v>31338.572113080976</v>
      </c>
      <c r="U525" s="63">
        <f>IFERROR(Per_Pupil_Spending_1[[#This Row],[Amount]]/(1-Per_Pupil_Spending_1[[#This Row],[Percent Below Achievement Math]]),"")</f>
        <v>196850.56433408574</v>
      </c>
      <c r="V525" s="63">
        <f>IFERROR(Per_Pupil_Spending_1[[#This Row],[Amount]]/(1-Per_Pupil_Spending_1[[#This Row],[Percent Below Achievement Science]]),"")</f>
        <v>52322.879999999997</v>
      </c>
      <c r="W525" s="63" t="b">
        <f>Per_Pupil_Spending_1[[#This Row],[ELA Score Normalized]]=-1</f>
        <v>0</v>
      </c>
      <c r="X525" s="63" t="b">
        <f>Per_Pupil_Spending_1[[#This Row],[Math Score Normalized]]=-1</f>
        <v>0</v>
      </c>
      <c r="Y525" s="63" t="b">
        <f>Per_Pupil_Spending_1[[#This Row],[Science Score Normalized]]=-1</f>
        <v>0</v>
      </c>
    </row>
    <row r="526" spans="1:25" hidden="1">
      <c r="A526" t="s">
        <v>570</v>
      </c>
      <c r="B526">
        <v>537</v>
      </c>
      <c r="C526" t="s">
        <v>1204</v>
      </c>
      <c r="D526">
        <v>539</v>
      </c>
      <c r="E526" t="s">
        <v>566</v>
      </c>
      <c r="F526" t="s">
        <v>1680</v>
      </c>
      <c r="G526" t="s">
        <v>1680</v>
      </c>
      <c r="H526" t="s">
        <v>596</v>
      </c>
      <c r="I526">
        <v>27350.84</v>
      </c>
      <c r="J526">
        <v>27269.81</v>
      </c>
      <c r="K526">
        <v>20134.14</v>
      </c>
      <c r="L526" t="str">
        <f>_xlfn.XLOOKUP(Per_Pupil_Spending_1[[#This Row],[School Name]],Maine_Schools[School Name],Maine_Schools[Comparison School Type], "Error")</f>
        <v>Non Charter</v>
      </c>
      <c r="M526" t="str">
        <f>_xlfn.XLOOKUP(Per_Pupil_Spending_1[[#This Row],[School Name]],Maine_Schools[School Name],Maine_Schools[Comparison Grade Span], "Error")</f>
        <v>09-12</v>
      </c>
      <c r="N526">
        <f>_xlfn.XLOOKUP(Per_Pupil_Spending_1[[#This Row],[School Name]],ELA_New[School Name],ELA_New[Percentage of Students at Achievement Level],"")</f>
        <v>0.30370000000000003</v>
      </c>
      <c r="O526">
        <f>_xlfn.XLOOKUP(Per_Pupil_Spending_1[[#This Row],[School Name]],Math_New[School Name],Math_New[Percentage of Students at Achievement Level],"")</f>
        <v>0.62960000000000005</v>
      </c>
      <c r="P526">
        <f>_xlfn.XLOOKUP(Per_Pupil_Spending_1[[#This Row],[School Name]],Science_New[School Name],Science_New[Percentage of Students at Achievement Level],"")</f>
        <v>0.36620000000000003</v>
      </c>
      <c r="Q526">
        <f>IFERROR((Per_Pupil_Spending_1[[#This Row],[ELA Score]]-MIN(Per_Pupil_Spending_1[ELA Score]))/(MAX(Per_Pupil_Spending_1[ELA Score])-MIN(Per_Pupil_Spending_1[ELA Score])),-1)</f>
        <v>0.27760584088507284</v>
      </c>
      <c r="R526">
        <f>IFERROR((Per_Pupil_Spending_1[[#This Row],[Math Score]]-MIN(Per_Pupil_Spending_1[Math Score]))/(MAX(Per_Pupil_Spending_1[Math Score])-MIN(Per_Pupil_Spending_1[Math Score])),-1)</f>
        <v>0.25421106815260353</v>
      </c>
      <c r="S526">
        <f>IFERROR((Per_Pupil_Spending_1[[#This Row],[Science Score]]-MIN(Per_Pupil_Spending_1[Science Score]))/(MAX(Per_Pupil_Spending_1[Science Score])-MIN(Per_Pupil_Spending_1[Science Score])),-1)</f>
        <v>0.13945479190160529</v>
      </c>
      <c r="T526" s="63">
        <f>IFERROR(Per_Pupil_Spending_1[[#This Row],[Amount]]/(1-Per_Pupil_Spending_1[[#This Row],[Percent Below Achievement ELA]]),"")</f>
        <v>39280.25276461296</v>
      </c>
      <c r="U526" s="63">
        <f>IFERROR(Per_Pupil_Spending_1[[#This Row],[Amount]]/(1-Per_Pupil_Spending_1[[#This Row],[Percent Below Achievement Math]]),"")</f>
        <v>73841.360691144713</v>
      </c>
      <c r="V526" s="63">
        <f>IFERROR(Per_Pupil_Spending_1[[#This Row],[Amount]]/(1-Per_Pupil_Spending_1[[#This Row],[Percent Below Achievement Science]]),"")</f>
        <v>43153.739349952673</v>
      </c>
      <c r="W526" s="63" t="b">
        <f>Per_Pupil_Spending_1[[#This Row],[ELA Score Normalized]]=-1</f>
        <v>0</v>
      </c>
      <c r="X526" s="63" t="b">
        <f>Per_Pupil_Spending_1[[#This Row],[Math Score Normalized]]=-1</f>
        <v>0</v>
      </c>
      <c r="Y526" s="63" t="b">
        <f>Per_Pupil_Spending_1[[#This Row],[Science Score Normalized]]=-1</f>
        <v>0</v>
      </c>
    </row>
    <row r="527" spans="1:25" hidden="1">
      <c r="A527" t="s">
        <v>570</v>
      </c>
      <c r="B527">
        <v>542</v>
      </c>
      <c r="C527" t="s">
        <v>1206</v>
      </c>
      <c r="D527">
        <v>546</v>
      </c>
      <c r="E527" t="s">
        <v>284</v>
      </c>
      <c r="F527" t="s">
        <v>1680</v>
      </c>
      <c r="G527" t="s">
        <v>1680</v>
      </c>
      <c r="H527" t="s">
        <v>596</v>
      </c>
      <c r="I527">
        <v>28898.26</v>
      </c>
      <c r="J527">
        <v>32129.41</v>
      </c>
      <c r="K527">
        <v>20134.14</v>
      </c>
      <c r="L527" t="str">
        <f>_xlfn.XLOOKUP(Per_Pupil_Spending_1[[#This Row],[School Name]],Maine_Schools[School Name],Maine_Schools[Comparison School Type], "Error")</f>
        <v>Non Charter</v>
      </c>
      <c r="M527" t="str">
        <f>_xlfn.XLOOKUP(Per_Pupil_Spending_1[[#This Row],[School Name]],Maine_Schools[School Name],Maine_Schools[Comparison Grade Span], "Error")</f>
        <v>02-04</v>
      </c>
      <c r="N527">
        <f>_xlfn.XLOOKUP(Per_Pupil_Spending_1[[#This Row],[School Name]],ELA_New[School Name],ELA_New[Percentage of Students at Achievement Level],"")</f>
        <v>0.21820000000000001</v>
      </c>
      <c r="O527">
        <f>_xlfn.XLOOKUP(Per_Pupil_Spending_1[[#This Row],[School Name]],Math_New[School Name],Math_New[Percentage of Students at Achievement Level],"")</f>
        <v>0.82730000000000004</v>
      </c>
      <c r="P527" t="str">
        <f>_xlfn.XLOOKUP(Per_Pupil_Spending_1[[#This Row],[School Name]],Science_New[School Name],Science_New[Percentage of Students at Achievement Level],"")</f>
        <v/>
      </c>
      <c r="Q527">
        <f>IFERROR((Per_Pupil_Spending_1[[#This Row],[ELA Score]]-MIN(Per_Pupil_Spending_1[ELA Score]))/(MAX(Per_Pupil_Spending_1[ELA Score])-MIN(Per_Pupil_Spending_1[ELA Score])),-1)</f>
        <v>0.26123439304930585</v>
      </c>
      <c r="R527">
        <f>IFERROR((Per_Pupil_Spending_1[[#This Row],[Math Score]]-MIN(Per_Pupil_Spending_1[Math Score]))/(MAX(Per_Pupil_Spending_1[Math Score])-MIN(Per_Pupil_Spending_1[Math Score])),-1)</f>
        <v>0.57606849056828657</v>
      </c>
      <c r="S527">
        <f>IFERROR((Per_Pupil_Spending_1[[#This Row],[Science Score]]-MIN(Per_Pupil_Spending_1[Science Score]))/(MAX(Per_Pupil_Spending_1[Science Score])-MIN(Per_Pupil_Spending_1[Science Score])),-1)</f>
        <v>-1</v>
      </c>
      <c r="T527" s="63">
        <f>IFERROR(Per_Pupil_Spending_1[[#This Row],[Amount]]/(1-Per_Pupil_Spending_1[[#This Row],[Percent Below Achievement ELA]]),"")</f>
        <v>36963.750319774874</v>
      </c>
      <c r="U527" s="63">
        <f>IFERROR(Per_Pupil_Spending_1[[#This Row],[Amount]]/(1-Per_Pupil_Spending_1[[#This Row],[Percent Below Achievement Math]]),"")</f>
        <v>167332.13665315579</v>
      </c>
      <c r="V527" s="63" t="str">
        <f>IFERROR(Per_Pupil_Spending_1[[#This Row],[Amount]]/(1-Per_Pupil_Spending_1[[#This Row],[Percent Below Achievement Science]]),"")</f>
        <v/>
      </c>
      <c r="W527" s="63" t="b">
        <f>Per_Pupil_Spending_1[[#This Row],[ELA Score Normalized]]=-1</f>
        <v>0</v>
      </c>
      <c r="X527" s="63" t="b">
        <f>Per_Pupil_Spending_1[[#This Row],[Math Score Normalized]]=-1</f>
        <v>0</v>
      </c>
      <c r="Y527" s="63" t="b">
        <f>Per_Pupil_Spending_1[[#This Row],[Science Score Normalized]]=-1</f>
        <v>1</v>
      </c>
    </row>
    <row r="528" spans="1:25" hidden="1">
      <c r="A528" t="s">
        <v>570</v>
      </c>
      <c r="B528">
        <v>542</v>
      </c>
      <c r="C528" t="s">
        <v>1206</v>
      </c>
      <c r="D528">
        <v>545</v>
      </c>
      <c r="E528" t="s">
        <v>478</v>
      </c>
      <c r="F528" t="s">
        <v>1680</v>
      </c>
      <c r="G528" t="s">
        <v>1680</v>
      </c>
      <c r="H528" t="s">
        <v>596</v>
      </c>
      <c r="I528">
        <v>32917</v>
      </c>
      <c r="J528">
        <v>32129.41</v>
      </c>
      <c r="K528">
        <v>20134.14</v>
      </c>
      <c r="L528" t="str">
        <f>_xlfn.XLOOKUP(Per_Pupil_Spending_1[[#This Row],[School Name]],Maine_Schools[School Name],Maine_Schools[Comparison School Type], "Error")</f>
        <v>Non Charter</v>
      </c>
      <c r="M528" t="str">
        <f>_xlfn.XLOOKUP(Per_Pupil_Spending_1[[#This Row],[School Name]],Maine_Schools[School Name],Maine_Schools[Comparison Grade Span], "Error")</f>
        <v>09-12</v>
      </c>
      <c r="N528">
        <f>_xlfn.XLOOKUP(Per_Pupil_Spending_1[[#This Row],[School Name]],ELA_New[School Name],ELA_New[Percentage of Students at Achievement Level],"")</f>
        <v>0.29849999999999999</v>
      </c>
      <c r="O528">
        <f>_xlfn.XLOOKUP(Per_Pupil_Spending_1[[#This Row],[School Name]],Math_New[School Name],Math_New[Percentage of Students at Achievement Level],"")</f>
        <v>0.45519999999999999</v>
      </c>
      <c r="P528">
        <f>_xlfn.XLOOKUP(Per_Pupil_Spending_1[[#This Row],[School Name]],Science_New[School Name],Science_New[Percentage of Students at Achievement Level],"")</f>
        <v>0.4667</v>
      </c>
      <c r="Q528">
        <f>IFERROR((Per_Pupil_Spending_1[[#This Row],[ELA Score]]-MIN(Per_Pupil_Spending_1[ELA Score]))/(MAX(Per_Pupil_Spending_1[ELA Score])-MIN(Per_Pupil_Spending_1[ELA Score])),-1)</f>
        <v>0.33162472119619435</v>
      </c>
      <c r="R528">
        <f>IFERROR((Per_Pupil_Spending_1[[#This Row],[Math Score]]-MIN(Per_Pupil_Spending_1[Math Score]))/(MAX(Per_Pupil_Spending_1[Math Score])-MIN(Per_Pupil_Spending_1[Math Score])),-1)</f>
        <v>0.20800698214269947</v>
      </c>
      <c r="S528">
        <f>IFERROR((Per_Pupil_Spending_1[[#This Row],[Science Score]]-MIN(Per_Pupil_Spending_1[Science Score]))/(MAX(Per_Pupil_Spending_1[Science Score])-MIN(Per_Pupil_Spending_1[Science Score])),-1)</f>
        <v>0.19946360852196526</v>
      </c>
      <c r="T528" s="63">
        <f>IFERROR(Per_Pupil_Spending_1[[#This Row],[Amount]]/(1-Per_Pupil_Spending_1[[#This Row],[Percent Below Achievement ELA]]),"")</f>
        <v>46923.734853884533</v>
      </c>
      <c r="U528" s="63">
        <f>IFERROR(Per_Pupil_Spending_1[[#This Row],[Amount]]/(1-Per_Pupil_Spending_1[[#This Row],[Percent Below Achievement Math]]),"")</f>
        <v>60420.337738619681</v>
      </c>
      <c r="V528" s="63">
        <f>IFERROR(Per_Pupil_Spending_1[[#This Row],[Amount]]/(1-Per_Pupil_Spending_1[[#This Row],[Percent Below Achievement Science]]),"")</f>
        <v>61723.232702043875</v>
      </c>
      <c r="W528" s="63" t="b">
        <f>Per_Pupil_Spending_1[[#This Row],[ELA Score Normalized]]=-1</f>
        <v>0</v>
      </c>
      <c r="X528" s="63" t="b">
        <f>Per_Pupil_Spending_1[[#This Row],[Math Score Normalized]]=-1</f>
        <v>0</v>
      </c>
      <c r="Y528" s="63" t="b">
        <f>Per_Pupil_Spending_1[[#This Row],[Science Score Normalized]]=-1</f>
        <v>0</v>
      </c>
    </row>
    <row r="529" spans="1:25" hidden="1">
      <c r="A529" t="s">
        <v>570</v>
      </c>
      <c r="B529">
        <v>542</v>
      </c>
      <c r="C529" t="s">
        <v>1206</v>
      </c>
      <c r="D529">
        <v>544</v>
      </c>
      <c r="E529" t="s">
        <v>567</v>
      </c>
      <c r="F529" t="s">
        <v>1680</v>
      </c>
      <c r="G529" t="s">
        <v>1680</v>
      </c>
      <c r="H529" t="s">
        <v>596</v>
      </c>
      <c r="I529">
        <v>31632.35</v>
      </c>
      <c r="J529">
        <v>32129.41</v>
      </c>
      <c r="K529">
        <v>20134.14</v>
      </c>
      <c r="L529" t="str">
        <f>_xlfn.XLOOKUP(Per_Pupil_Spending_1[[#This Row],[School Name]],Maine_Schools[School Name],Maine_Schools[Comparison School Type], "Error")</f>
        <v>Non Charter</v>
      </c>
      <c r="M529" t="str">
        <f>_xlfn.XLOOKUP(Per_Pupil_Spending_1[[#This Row],[School Name]],Maine_Schools[School Name],Maine_Schools[Comparison Grade Span], "Error")</f>
        <v>05-08</v>
      </c>
      <c r="N529">
        <f>_xlfn.XLOOKUP(Per_Pupil_Spending_1[[#This Row],[School Name]],ELA_New[School Name],ELA_New[Percentage of Students at Achievement Level],"")</f>
        <v>0.1741</v>
      </c>
      <c r="O529">
        <f>_xlfn.XLOOKUP(Per_Pupil_Spending_1[[#This Row],[School Name]],Math_New[School Name],Math_New[Percentage of Students at Achievement Level],"")</f>
        <v>0.64139999999999997</v>
      </c>
      <c r="P529">
        <f>_xlfn.XLOOKUP(Per_Pupil_Spending_1[[#This Row],[School Name]],Science_New[School Name],Science_New[Percentage of Students at Achievement Level],"")</f>
        <v>0.46189999999999998</v>
      </c>
      <c r="Q529">
        <f>IFERROR((Per_Pupil_Spending_1[[#This Row],[ELA Score]]-MIN(Per_Pupil_Spending_1[ELA Score]))/(MAX(Per_Pupil_Spending_1[ELA Score])-MIN(Per_Pupil_Spending_1[ELA Score])),-1)</f>
        <v>0.27068133948136092</v>
      </c>
      <c r="R529">
        <f>IFERROR((Per_Pupil_Spending_1[[#This Row],[Math Score]]-MIN(Per_Pupil_Spending_1[Math Score]))/(MAX(Per_Pupil_Spending_1[Math Score])-MIN(Per_Pupil_Spending_1[Math Score])),-1)</f>
        <v>0.30367982229922896</v>
      </c>
      <c r="S529">
        <f>IFERROR((Per_Pupil_Spending_1[[#This Row],[Science Score]]-MIN(Per_Pupil_Spending_1[Science Score]))/(MAX(Per_Pupil_Spending_1[Science Score])-MIN(Per_Pupil_Spending_1[Science Score])),-1)</f>
        <v>0.18996932216707541</v>
      </c>
      <c r="T529" s="63">
        <f>IFERROR(Per_Pupil_Spending_1[[#This Row],[Amount]]/(1-Per_Pupil_Spending_1[[#This Row],[Percent Below Achievement ELA]]),"")</f>
        <v>38300.460104128826</v>
      </c>
      <c r="U529" s="63">
        <f>IFERROR(Per_Pupil_Spending_1[[#This Row],[Amount]]/(1-Per_Pupil_Spending_1[[#This Row],[Percent Below Achievement Math]]),"")</f>
        <v>88210.680423870595</v>
      </c>
      <c r="V529" s="63">
        <f>IFERROR(Per_Pupil_Spending_1[[#This Row],[Amount]]/(1-Per_Pupil_Spending_1[[#This Row],[Percent Below Achievement Science]]),"")</f>
        <v>58785.262962274668</v>
      </c>
      <c r="W529" s="63" t="b">
        <f>Per_Pupil_Spending_1[[#This Row],[ELA Score Normalized]]=-1</f>
        <v>0</v>
      </c>
      <c r="X529" s="63" t="b">
        <f>Per_Pupil_Spending_1[[#This Row],[Math Score Normalized]]=-1</f>
        <v>0</v>
      </c>
      <c r="Y529" s="63" t="b">
        <f>Per_Pupil_Spending_1[[#This Row],[Science Score Normalized]]=-1</f>
        <v>0</v>
      </c>
    </row>
    <row r="530" spans="1:25" hidden="1">
      <c r="A530" t="s">
        <v>570</v>
      </c>
      <c r="B530">
        <v>1038</v>
      </c>
      <c r="C530" t="s">
        <v>705</v>
      </c>
      <c r="D530">
        <v>1039</v>
      </c>
      <c r="E530" t="s">
        <v>40</v>
      </c>
      <c r="F530" t="s">
        <v>1680</v>
      </c>
      <c r="G530" t="s">
        <v>1680</v>
      </c>
      <c r="H530" t="s">
        <v>596</v>
      </c>
      <c r="I530">
        <v>35430.660000000003</v>
      </c>
      <c r="J530">
        <v>35430.660000000003</v>
      </c>
      <c r="K530">
        <v>20134.14</v>
      </c>
      <c r="L530" t="str">
        <f>_xlfn.XLOOKUP(Per_Pupil_Spending_1[[#This Row],[School Name]],Maine_Schools[School Name],Maine_Schools[Comparison School Type], "Error")</f>
        <v>Non Charter</v>
      </c>
      <c r="M530" t="str">
        <f>_xlfn.XLOOKUP(Per_Pupil_Spending_1[[#This Row],[School Name]],Maine_Schools[School Name],Maine_Schools[Comparison Grade Span], "Error")</f>
        <v>03-08</v>
      </c>
      <c r="N530" t="str">
        <f>_xlfn.XLOOKUP(Per_Pupil_Spending_1[[#This Row],[School Name]],ELA_New[School Name],ELA_New[Percentage of Students at Achievement Level],"")</f>
        <v/>
      </c>
      <c r="O530">
        <f>_xlfn.XLOOKUP(Per_Pupil_Spending_1[[#This Row],[School Name]],Math_New[School Name],Math_New[Percentage of Students at Achievement Level],"")</f>
        <v>0.4</v>
      </c>
      <c r="P530" t="str">
        <f>_xlfn.XLOOKUP(Per_Pupil_Spending_1[[#This Row],[School Name]],Science_New[School Name],Science_New[Percentage of Students at Achievement Level],"")</f>
        <v/>
      </c>
      <c r="Q530">
        <f>IFERROR((Per_Pupil_Spending_1[[#This Row],[ELA Score]]-MIN(Per_Pupil_Spending_1[ELA Score]))/(MAX(Per_Pupil_Spending_1[ELA Score])-MIN(Per_Pupil_Spending_1[ELA Score])),-1)</f>
        <v>-1</v>
      </c>
      <c r="R530">
        <f>IFERROR((Per_Pupil_Spending_1[[#This Row],[Math Score]]-MIN(Per_Pupil_Spending_1[Math Score]))/(MAX(Per_Pupil_Spending_1[Math Score])-MIN(Per_Pupil_Spending_1[Math Score])),-1)</f>
        <v>0.20329315530051473</v>
      </c>
      <c r="S530">
        <f>IFERROR((Per_Pupil_Spending_1[[#This Row],[Science Score]]-MIN(Per_Pupil_Spending_1[Science Score]))/(MAX(Per_Pupil_Spending_1[Science Score])-MIN(Per_Pupil_Spending_1[Science Score])),-1)</f>
        <v>-1</v>
      </c>
      <c r="T530" s="63" t="str">
        <f>IFERROR(Per_Pupil_Spending_1[[#This Row],[Amount]]/(1-Per_Pupil_Spending_1[[#This Row],[Percent Below Achievement ELA]]),"")</f>
        <v/>
      </c>
      <c r="U530" s="63">
        <f>IFERROR(Per_Pupil_Spending_1[[#This Row],[Amount]]/(1-Per_Pupil_Spending_1[[#This Row],[Percent Below Achievement Math]]),"")</f>
        <v>59051.100000000006</v>
      </c>
      <c r="V530" s="63" t="str">
        <f>IFERROR(Per_Pupil_Spending_1[[#This Row],[Amount]]/(1-Per_Pupil_Spending_1[[#This Row],[Percent Below Achievement Science]]),"")</f>
        <v/>
      </c>
      <c r="W530" s="63" t="b">
        <f>Per_Pupil_Spending_1[[#This Row],[ELA Score Normalized]]=-1</f>
        <v>1</v>
      </c>
      <c r="X530" s="63" t="b">
        <f>Per_Pupil_Spending_1[[#This Row],[Math Score Normalized]]=-1</f>
        <v>0</v>
      </c>
      <c r="Y530" s="63" t="b">
        <f>Per_Pupil_Spending_1[[#This Row],[Science Score Normalized]]=-1</f>
        <v>1</v>
      </c>
    </row>
    <row r="531" spans="1:25" hidden="1">
      <c r="A531" t="s">
        <v>570</v>
      </c>
      <c r="B531">
        <v>28</v>
      </c>
      <c r="C531" t="s">
        <v>720</v>
      </c>
      <c r="D531">
        <v>36</v>
      </c>
      <c r="E531" t="s">
        <v>616</v>
      </c>
      <c r="F531" t="s">
        <v>1680</v>
      </c>
      <c r="G531" t="s">
        <v>1680</v>
      </c>
      <c r="H531" t="s">
        <v>596</v>
      </c>
      <c r="I531">
        <v>15758.48</v>
      </c>
      <c r="J531">
        <v>20019.43</v>
      </c>
      <c r="K531">
        <v>20134.14</v>
      </c>
      <c r="L531" t="str">
        <f>_xlfn.XLOOKUP(Per_Pupil_Spending_1[[#This Row],[School Name]],Maine_Schools[School Name],Maine_Schools[Comparison School Type], "Error")</f>
        <v>Non Charter</v>
      </c>
      <c r="M531" t="str">
        <f>_xlfn.XLOOKUP(Per_Pupil_Spending_1[[#This Row],[School Name]],Maine_Schools[School Name],Maine_Schools[Comparison Grade Span], "Error")</f>
        <v>09-12</v>
      </c>
      <c r="N531" t="str">
        <f>_xlfn.XLOOKUP(Per_Pupil_Spending_1[[#This Row],[School Name]],ELA_New[School Name],ELA_New[Percentage of Students at Achievement Level],"")</f>
        <v/>
      </c>
      <c r="O531" t="str">
        <f>_xlfn.XLOOKUP(Per_Pupil_Spending_1[[#This Row],[School Name]],Math_New[School Name],Math_New[Percentage of Students at Achievement Level],"")</f>
        <v/>
      </c>
      <c r="P531" t="str">
        <f>_xlfn.XLOOKUP(Per_Pupil_Spending_1[[#This Row],[School Name]],Science_New[School Name],Science_New[Percentage of Students at Achievement Level],"")</f>
        <v/>
      </c>
      <c r="Q531">
        <f>IFERROR((Per_Pupil_Spending_1[[#This Row],[ELA Score]]-MIN(Per_Pupil_Spending_1[ELA Score]))/(MAX(Per_Pupil_Spending_1[ELA Score])-MIN(Per_Pupil_Spending_1[ELA Score])),-1)</f>
        <v>-1</v>
      </c>
      <c r="R531">
        <f>IFERROR((Per_Pupil_Spending_1[[#This Row],[Math Score]]-MIN(Per_Pupil_Spending_1[Math Score]))/(MAX(Per_Pupil_Spending_1[Math Score])-MIN(Per_Pupil_Spending_1[Math Score])),-1)</f>
        <v>-1</v>
      </c>
      <c r="S531">
        <f>IFERROR((Per_Pupil_Spending_1[[#This Row],[Science Score]]-MIN(Per_Pupil_Spending_1[Science Score]))/(MAX(Per_Pupil_Spending_1[Science Score])-MIN(Per_Pupil_Spending_1[Science Score])),-1)</f>
        <v>-1</v>
      </c>
      <c r="T531" s="63" t="str">
        <f>IFERROR(Per_Pupil_Spending_1[[#This Row],[Amount]]/(1-Per_Pupil_Spending_1[[#This Row],[Percent Below Achievement ELA]]),"")</f>
        <v/>
      </c>
      <c r="U531" s="63" t="str">
        <f>IFERROR(Per_Pupil_Spending_1[[#This Row],[Amount]]/(1-Per_Pupil_Spending_1[[#This Row],[Percent Below Achievement Math]]),"")</f>
        <v/>
      </c>
      <c r="V531" s="63" t="str">
        <f>IFERROR(Per_Pupil_Spending_1[[#This Row],[Amount]]/(1-Per_Pupil_Spending_1[[#This Row],[Percent Below Achievement Science]]),"")</f>
        <v/>
      </c>
      <c r="W531" s="63" t="b">
        <f>Per_Pupil_Spending_1[[#This Row],[ELA Score Normalized]]=-1</f>
        <v>1</v>
      </c>
      <c r="X531" s="63" t="b">
        <f>Per_Pupil_Spending_1[[#This Row],[Math Score Normalized]]=-1</f>
        <v>1</v>
      </c>
      <c r="Y531" s="63" t="b">
        <f>Per_Pupil_Spending_1[[#This Row],[Science Score Normalized]]=-1</f>
        <v>1</v>
      </c>
    </row>
    <row r="532" spans="1:25" hidden="1">
      <c r="A532" t="s">
        <v>570</v>
      </c>
      <c r="B532">
        <v>1017</v>
      </c>
      <c r="C532" t="s">
        <v>1212</v>
      </c>
      <c r="D532">
        <v>1018</v>
      </c>
      <c r="E532" t="s">
        <v>635</v>
      </c>
      <c r="F532" t="s">
        <v>1680</v>
      </c>
      <c r="G532" t="s">
        <v>1680</v>
      </c>
      <c r="H532" t="s">
        <v>596</v>
      </c>
      <c r="I532">
        <v>6704.4</v>
      </c>
      <c r="J532">
        <v>6704.4</v>
      </c>
      <c r="K532">
        <v>20134.14</v>
      </c>
      <c r="L532" t="str">
        <f>_xlfn.XLOOKUP(Per_Pupil_Spending_1[[#This Row],[School Name]],Maine_Schools[School Name],Maine_Schools[Comparison School Type], "Error")</f>
        <v>Non Charter</v>
      </c>
      <c r="M532" t="str">
        <f>_xlfn.XLOOKUP(Per_Pupil_Spending_1[[#This Row],[School Name]],Maine_Schools[School Name],Maine_Schools[Comparison Grade Span], "Error")</f>
        <v>09-12</v>
      </c>
      <c r="N532" t="str">
        <f>_xlfn.XLOOKUP(Per_Pupil_Spending_1[[#This Row],[School Name]],ELA_New[School Name],ELA_New[Percentage of Students at Achievement Level],"")</f>
        <v/>
      </c>
      <c r="O532" t="str">
        <f>_xlfn.XLOOKUP(Per_Pupil_Spending_1[[#This Row],[School Name]],Math_New[School Name],Math_New[Percentage of Students at Achievement Level],"")</f>
        <v/>
      </c>
      <c r="P532" t="str">
        <f>_xlfn.XLOOKUP(Per_Pupil_Spending_1[[#This Row],[School Name]],Science_New[School Name],Science_New[Percentage of Students at Achievement Level],"")</f>
        <v/>
      </c>
      <c r="Q532">
        <f>IFERROR((Per_Pupil_Spending_1[[#This Row],[ELA Score]]-MIN(Per_Pupil_Spending_1[ELA Score]))/(MAX(Per_Pupil_Spending_1[ELA Score])-MIN(Per_Pupil_Spending_1[ELA Score])),-1)</f>
        <v>-1</v>
      </c>
      <c r="R532">
        <f>IFERROR((Per_Pupil_Spending_1[[#This Row],[Math Score]]-MIN(Per_Pupil_Spending_1[Math Score]))/(MAX(Per_Pupil_Spending_1[Math Score])-MIN(Per_Pupil_Spending_1[Math Score])),-1)</f>
        <v>-1</v>
      </c>
      <c r="S532">
        <f>IFERROR((Per_Pupil_Spending_1[[#This Row],[Science Score]]-MIN(Per_Pupil_Spending_1[Science Score]))/(MAX(Per_Pupil_Spending_1[Science Score])-MIN(Per_Pupil_Spending_1[Science Score])),-1)</f>
        <v>-1</v>
      </c>
      <c r="T532" s="63" t="str">
        <f>IFERROR(Per_Pupil_Spending_1[[#This Row],[Amount]]/(1-Per_Pupil_Spending_1[[#This Row],[Percent Below Achievement ELA]]),"")</f>
        <v/>
      </c>
      <c r="U532" s="63" t="str">
        <f>IFERROR(Per_Pupil_Spending_1[[#This Row],[Amount]]/(1-Per_Pupil_Spending_1[[#This Row],[Percent Below Achievement Math]]),"")</f>
        <v/>
      </c>
      <c r="V532" s="63" t="str">
        <f>IFERROR(Per_Pupil_Spending_1[[#This Row],[Amount]]/(1-Per_Pupil_Spending_1[[#This Row],[Percent Below Achievement Science]]),"")</f>
        <v/>
      </c>
      <c r="W532" s="63" t="b">
        <f>Per_Pupil_Spending_1[[#This Row],[ELA Score Normalized]]=-1</f>
        <v>1</v>
      </c>
      <c r="X532" s="63" t="b">
        <f>Per_Pupil_Spending_1[[#This Row],[Math Score Normalized]]=-1</f>
        <v>1</v>
      </c>
      <c r="Y532" s="63" t="b">
        <f>Per_Pupil_Spending_1[[#This Row],[Science Score Normalized]]=-1</f>
        <v>1</v>
      </c>
    </row>
    <row r="533" spans="1:25" hidden="1">
      <c r="A533" t="s">
        <v>570</v>
      </c>
      <c r="B533">
        <v>65</v>
      </c>
      <c r="C533" t="s">
        <v>730</v>
      </c>
      <c r="D533">
        <v>69</v>
      </c>
      <c r="E533" t="s">
        <v>77</v>
      </c>
      <c r="F533" t="s">
        <v>1680</v>
      </c>
      <c r="G533" t="s">
        <v>1680</v>
      </c>
      <c r="H533" t="s">
        <v>596</v>
      </c>
      <c r="I533">
        <v>23259.15</v>
      </c>
      <c r="J533">
        <v>20445.810000000001</v>
      </c>
      <c r="K533">
        <v>20134.14</v>
      </c>
      <c r="L533" t="str">
        <f>_xlfn.XLOOKUP(Per_Pupil_Spending_1[[#This Row],[School Name]],Maine_Schools[School Name],Maine_Schools[Comparison School Type], "Error")</f>
        <v>Non Charter</v>
      </c>
      <c r="M533" t="str">
        <f>_xlfn.XLOOKUP(Per_Pupil_Spending_1[[#This Row],[School Name]],Maine_Schools[School Name],Maine_Schools[Comparison Grade Span], "Error")</f>
        <v>01-02</v>
      </c>
      <c r="N533" t="str">
        <f>_xlfn.XLOOKUP(Per_Pupil_Spending_1[[#This Row],[School Name]],ELA_New[School Name],ELA_New[Percentage of Students at Achievement Level],"")</f>
        <v/>
      </c>
      <c r="O533" t="str">
        <f>_xlfn.XLOOKUP(Per_Pupil_Spending_1[[#This Row],[School Name]],Math_New[School Name],Math_New[Percentage of Students at Achievement Level],"")</f>
        <v/>
      </c>
      <c r="P533" t="str">
        <f>_xlfn.XLOOKUP(Per_Pupil_Spending_1[[#This Row],[School Name]],Science_New[School Name],Science_New[Percentage of Students at Achievement Level],"")</f>
        <v/>
      </c>
      <c r="Q533">
        <f>IFERROR((Per_Pupil_Spending_1[[#This Row],[ELA Score]]-MIN(Per_Pupil_Spending_1[ELA Score]))/(MAX(Per_Pupil_Spending_1[ELA Score])-MIN(Per_Pupil_Spending_1[ELA Score])),-1)</f>
        <v>-1</v>
      </c>
      <c r="R533">
        <f>IFERROR((Per_Pupil_Spending_1[[#This Row],[Math Score]]-MIN(Per_Pupil_Spending_1[Math Score]))/(MAX(Per_Pupil_Spending_1[Math Score])-MIN(Per_Pupil_Spending_1[Math Score])),-1)</f>
        <v>-1</v>
      </c>
      <c r="S533">
        <f>IFERROR((Per_Pupil_Spending_1[[#This Row],[Science Score]]-MIN(Per_Pupil_Spending_1[Science Score]))/(MAX(Per_Pupil_Spending_1[Science Score])-MIN(Per_Pupil_Spending_1[Science Score])),-1)</f>
        <v>-1</v>
      </c>
      <c r="T533" s="63" t="str">
        <f>IFERROR(Per_Pupil_Spending_1[[#This Row],[Amount]]/(1-Per_Pupil_Spending_1[[#This Row],[Percent Below Achievement ELA]]),"")</f>
        <v/>
      </c>
      <c r="U533" s="63" t="str">
        <f>IFERROR(Per_Pupil_Spending_1[[#This Row],[Amount]]/(1-Per_Pupil_Spending_1[[#This Row],[Percent Below Achievement Math]]),"")</f>
        <v/>
      </c>
      <c r="V533" s="63" t="str">
        <f>IFERROR(Per_Pupil_Spending_1[[#This Row],[Amount]]/(1-Per_Pupil_Spending_1[[#This Row],[Percent Below Achievement Science]]),"")</f>
        <v/>
      </c>
      <c r="W533" s="63" t="b">
        <f>Per_Pupil_Spending_1[[#This Row],[ELA Score Normalized]]=-1</f>
        <v>1</v>
      </c>
      <c r="X533" s="63" t="b">
        <f>Per_Pupil_Spending_1[[#This Row],[Math Score Normalized]]=-1</f>
        <v>1</v>
      </c>
      <c r="Y533" s="63" t="b">
        <f>Per_Pupil_Spending_1[[#This Row],[Science Score Normalized]]=-1</f>
        <v>1</v>
      </c>
    </row>
    <row r="534" spans="1:25" hidden="1">
      <c r="A534" t="s">
        <v>570</v>
      </c>
      <c r="B534">
        <v>65</v>
      </c>
      <c r="C534" t="s">
        <v>730</v>
      </c>
      <c r="D534">
        <v>70</v>
      </c>
      <c r="E534" t="s">
        <v>620</v>
      </c>
      <c r="F534" t="s">
        <v>1680</v>
      </c>
      <c r="G534" t="s">
        <v>1680</v>
      </c>
      <c r="H534" t="s">
        <v>596</v>
      </c>
      <c r="I534">
        <v>14809.1</v>
      </c>
      <c r="J534">
        <v>20445.810000000001</v>
      </c>
      <c r="K534">
        <v>20134.14</v>
      </c>
      <c r="L534" t="str">
        <f>_xlfn.XLOOKUP(Per_Pupil_Spending_1[[#This Row],[School Name]],Maine_Schools[School Name],Maine_Schools[Comparison School Type], "Error")</f>
        <v>Non Charter</v>
      </c>
      <c r="M534" t="str">
        <f>_xlfn.XLOOKUP(Per_Pupil_Spending_1[[#This Row],[School Name]],Maine_Schools[School Name],Maine_Schools[Comparison Grade Span], "Error")</f>
        <v>09-12</v>
      </c>
      <c r="N534" t="str">
        <f>_xlfn.XLOOKUP(Per_Pupil_Spending_1[[#This Row],[School Name]],ELA_New[School Name],ELA_New[Percentage of Students at Achievement Level],"")</f>
        <v/>
      </c>
      <c r="O534" t="str">
        <f>_xlfn.XLOOKUP(Per_Pupil_Spending_1[[#This Row],[School Name]],Math_New[School Name],Math_New[Percentage of Students at Achievement Level],"")</f>
        <v/>
      </c>
      <c r="P534" t="str">
        <f>_xlfn.XLOOKUP(Per_Pupil_Spending_1[[#This Row],[School Name]],Science_New[School Name],Science_New[Percentage of Students at Achievement Level],"")</f>
        <v/>
      </c>
      <c r="Q534">
        <f>IFERROR((Per_Pupil_Spending_1[[#This Row],[ELA Score]]-MIN(Per_Pupil_Spending_1[ELA Score]))/(MAX(Per_Pupil_Spending_1[ELA Score])-MIN(Per_Pupil_Spending_1[ELA Score])),-1)</f>
        <v>-1</v>
      </c>
      <c r="R534">
        <f>IFERROR((Per_Pupil_Spending_1[[#This Row],[Math Score]]-MIN(Per_Pupil_Spending_1[Math Score]))/(MAX(Per_Pupil_Spending_1[Math Score])-MIN(Per_Pupil_Spending_1[Math Score])),-1)</f>
        <v>-1</v>
      </c>
      <c r="S534">
        <f>IFERROR((Per_Pupil_Spending_1[[#This Row],[Science Score]]-MIN(Per_Pupil_Spending_1[Science Score]))/(MAX(Per_Pupil_Spending_1[Science Score])-MIN(Per_Pupil_Spending_1[Science Score])),-1)</f>
        <v>-1</v>
      </c>
      <c r="T534" s="63" t="str">
        <f>IFERROR(Per_Pupil_Spending_1[[#This Row],[Amount]]/(1-Per_Pupil_Spending_1[[#This Row],[Percent Below Achievement ELA]]),"")</f>
        <v/>
      </c>
      <c r="U534" s="63" t="str">
        <f>IFERROR(Per_Pupil_Spending_1[[#This Row],[Amount]]/(1-Per_Pupil_Spending_1[[#This Row],[Percent Below Achievement Math]]),"")</f>
        <v/>
      </c>
      <c r="V534" s="63" t="str">
        <f>IFERROR(Per_Pupil_Spending_1[[#This Row],[Amount]]/(1-Per_Pupil_Spending_1[[#This Row],[Percent Below Achievement Science]]),"")</f>
        <v/>
      </c>
      <c r="W534" s="63" t="b">
        <f>Per_Pupil_Spending_1[[#This Row],[ELA Score Normalized]]=-1</f>
        <v>1</v>
      </c>
      <c r="X534" s="63" t="b">
        <f>Per_Pupil_Spending_1[[#This Row],[Math Score Normalized]]=-1</f>
        <v>1</v>
      </c>
      <c r="Y534" s="63" t="b">
        <f>Per_Pupil_Spending_1[[#This Row],[Science Score Normalized]]=-1</f>
        <v>1</v>
      </c>
    </row>
    <row r="535" spans="1:25" hidden="1">
      <c r="A535" t="s">
        <v>570</v>
      </c>
      <c r="B535">
        <v>65</v>
      </c>
      <c r="C535" t="s">
        <v>730</v>
      </c>
      <c r="D535">
        <v>67</v>
      </c>
      <c r="E535" t="s">
        <v>82</v>
      </c>
      <c r="F535" t="s">
        <v>1680</v>
      </c>
      <c r="G535" t="s">
        <v>1680</v>
      </c>
      <c r="H535" t="s">
        <v>596</v>
      </c>
      <c r="I535">
        <v>17934.919999999998</v>
      </c>
      <c r="J535">
        <v>20445.810000000001</v>
      </c>
      <c r="K535">
        <v>20134.14</v>
      </c>
      <c r="L535" t="str">
        <f>_xlfn.XLOOKUP(Per_Pupil_Spending_1[[#This Row],[School Name]],Maine_Schools[School Name],Maine_Schools[Comparison School Type], "Error")</f>
        <v>Non Charter</v>
      </c>
      <c r="M535" t="str">
        <f>_xlfn.XLOOKUP(Per_Pupil_Spending_1[[#This Row],[School Name]],Maine_Schools[School Name],Maine_Schools[Comparison Grade Span], "Error")</f>
        <v>PK-KG</v>
      </c>
      <c r="N535" t="str">
        <f>_xlfn.XLOOKUP(Per_Pupil_Spending_1[[#This Row],[School Name]],ELA_New[School Name],ELA_New[Percentage of Students at Achievement Level],"")</f>
        <v/>
      </c>
      <c r="O535" t="str">
        <f>_xlfn.XLOOKUP(Per_Pupil_Spending_1[[#This Row],[School Name]],Math_New[School Name],Math_New[Percentage of Students at Achievement Level],"")</f>
        <v/>
      </c>
      <c r="P535" t="str">
        <f>_xlfn.XLOOKUP(Per_Pupil_Spending_1[[#This Row],[School Name]],Science_New[School Name],Science_New[Percentage of Students at Achievement Level],"")</f>
        <v/>
      </c>
      <c r="Q535">
        <f>IFERROR((Per_Pupil_Spending_1[[#This Row],[ELA Score]]-MIN(Per_Pupil_Spending_1[ELA Score]))/(MAX(Per_Pupil_Spending_1[ELA Score])-MIN(Per_Pupil_Spending_1[ELA Score])),-1)</f>
        <v>-1</v>
      </c>
      <c r="R535">
        <f>IFERROR((Per_Pupil_Spending_1[[#This Row],[Math Score]]-MIN(Per_Pupil_Spending_1[Math Score]))/(MAX(Per_Pupil_Spending_1[Math Score])-MIN(Per_Pupil_Spending_1[Math Score])),-1)</f>
        <v>-1</v>
      </c>
      <c r="S535">
        <f>IFERROR((Per_Pupil_Spending_1[[#This Row],[Science Score]]-MIN(Per_Pupil_Spending_1[Science Score]))/(MAX(Per_Pupil_Spending_1[Science Score])-MIN(Per_Pupil_Spending_1[Science Score])),-1)</f>
        <v>-1</v>
      </c>
      <c r="T535" s="63" t="str">
        <f>IFERROR(Per_Pupil_Spending_1[[#This Row],[Amount]]/(1-Per_Pupil_Spending_1[[#This Row],[Percent Below Achievement ELA]]),"")</f>
        <v/>
      </c>
      <c r="U535" s="63" t="str">
        <f>IFERROR(Per_Pupil_Spending_1[[#This Row],[Amount]]/(1-Per_Pupil_Spending_1[[#This Row],[Percent Below Achievement Math]]),"")</f>
        <v/>
      </c>
      <c r="V535" s="63" t="str">
        <f>IFERROR(Per_Pupil_Spending_1[[#This Row],[Amount]]/(1-Per_Pupil_Spending_1[[#This Row],[Percent Below Achievement Science]]),"")</f>
        <v/>
      </c>
      <c r="W535" s="63" t="b">
        <f>Per_Pupil_Spending_1[[#This Row],[ELA Score Normalized]]=-1</f>
        <v>1</v>
      </c>
      <c r="X535" s="63" t="b">
        <f>Per_Pupil_Spending_1[[#This Row],[Math Score Normalized]]=-1</f>
        <v>1</v>
      </c>
      <c r="Y535" s="63" t="b">
        <f>Per_Pupil_Spending_1[[#This Row],[Science Score Normalized]]=-1</f>
        <v>1</v>
      </c>
    </row>
    <row r="536" spans="1:25" hidden="1">
      <c r="A536" t="s">
        <v>570</v>
      </c>
      <c r="B536">
        <v>94</v>
      </c>
      <c r="C536" t="s">
        <v>747</v>
      </c>
      <c r="D536">
        <v>95</v>
      </c>
      <c r="E536" t="s">
        <v>457</v>
      </c>
      <c r="F536" t="s">
        <v>1680</v>
      </c>
      <c r="G536" t="s">
        <v>1680</v>
      </c>
      <c r="H536" t="s">
        <v>596</v>
      </c>
      <c r="I536">
        <v>23768.400000000001</v>
      </c>
      <c r="J536">
        <v>25787.58</v>
      </c>
      <c r="K536">
        <v>20134.14</v>
      </c>
      <c r="L536" t="str">
        <f>_xlfn.XLOOKUP(Per_Pupil_Spending_1[[#This Row],[School Name]],Maine_Schools[School Name],Maine_Schools[Comparison School Type], "Error")</f>
        <v>Non Charter</v>
      </c>
      <c r="M536" t="str">
        <f>_xlfn.XLOOKUP(Per_Pupil_Spending_1[[#This Row],[School Name]],Maine_Schools[School Name],Maine_Schools[Comparison Grade Span], "Error")</f>
        <v>PK-02</v>
      </c>
      <c r="N536" t="str">
        <f>_xlfn.XLOOKUP(Per_Pupil_Spending_1[[#This Row],[School Name]],ELA_New[School Name],ELA_New[Percentage of Students at Achievement Level],"")</f>
        <v/>
      </c>
      <c r="O536" t="str">
        <f>_xlfn.XLOOKUP(Per_Pupil_Spending_1[[#This Row],[School Name]],Math_New[School Name],Math_New[Percentage of Students at Achievement Level],"")</f>
        <v/>
      </c>
      <c r="P536" t="str">
        <f>_xlfn.XLOOKUP(Per_Pupil_Spending_1[[#This Row],[School Name]],Science_New[School Name],Science_New[Percentage of Students at Achievement Level],"")</f>
        <v/>
      </c>
      <c r="Q536">
        <f>IFERROR((Per_Pupil_Spending_1[[#This Row],[ELA Score]]-MIN(Per_Pupil_Spending_1[ELA Score]))/(MAX(Per_Pupil_Spending_1[ELA Score])-MIN(Per_Pupil_Spending_1[ELA Score])),-1)</f>
        <v>-1</v>
      </c>
      <c r="R536">
        <f>IFERROR((Per_Pupil_Spending_1[[#This Row],[Math Score]]-MIN(Per_Pupil_Spending_1[Math Score]))/(MAX(Per_Pupil_Spending_1[Math Score])-MIN(Per_Pupil_Spending_1[Math Score])),-1)</f>
        <v>-1</v>
      </c>
      <c r="S536">
        <f>IFERROR((Per_Pupil_Spending_1[[#This Row],[Science Score]]-MIN(Per_Pupil_Spending_1[Science Score]))/(MAX(Per_Pupil_Spending_1[Science Score])-MIN(Per_Pupil_Spending_1[Science Score])),-1)</f>
        <v>-1</v>
      </c>
      <c r="T536" s="63" t="str">
        <f>IFERROR(Per_Pupil_Spending_1[[#This Row],[Amount]]/(1-Per_Pupil_Spending_1[[#This Row],[Percent Below Achievement ELA]]),"")</f>
        <v/>
      </c>
      <c r="U536" s="63" t="str">
        <f>IFERROR(Per_Pupil_Spending_1[[#This Row],[Amount]]/(1-Per_Pupil_Spending_1[[#This Row],[Percent Below Achievement Math]]),"")</f>
        <v/>
      </c>
      <c r="V536" s="63" t="str">
        <f>IFERROR(Per_Pupil_Spending_1[[#This Row],[Amount]]/(1-Per_Pupil_Spending_1[[#This Row],[Percent Below Achievement Science]]),"")</f>
        <v/>
      </c>
      <c r="W536" s="63" t="b">
        <f>Per_Pupil_Spending_1[[#This Row],[ELA Score Normalized]]=-1</f>
        <v>1</v>
      </c>
      <c r="X536" s="63" t="b">
        <f>Per_Pupil_Spending_1[[#This Row],[Math Score Normalized]]=-1</f>
        <v>1</v>
      </c>
      <c r="Y536" s="63" t="b">
        <f>Per_Pupil_Spending_1[[#This Row],[Science Score Normalized]]=-1</f>
        <v>1</v>
      </c>
    </row>
    <row r="537" spans="1:25" hidden="1">
      <c r="A537" t="s">
        <v>570</v>
      </c>
      <c r="B537">
        <v>1027</v>
      </c>
      <c r="C537" t="s">
        <v>1214</v>
      </c>
      <c r="D537">
        <v>1028</v>
      </c>
      <c r="E537" t="s">
        <v>622</v>
      </c>
      <c r="F537" t="s">
        <v>1680</v>
      </c>
      <c r="G537" t="s">
        <v>1680</v>
      </c>
      <c r="H537" t="s">
        <v>596</v>
      </c>
      <c r="I537">
        <v>14077.16</v>
      </c>
      <c r="J537">
        <v>14077.16</v>
      </c>
      <c r="K537">
        <v>20134.14</v>
      </c>
      <c r="L537" t="str">
        <f>_xlfn.XLOOKUP(Per_Pupil_Spending_1[[#This Row],[School Name]],Maine_Schools[School Name],Maine_Schools[Comparison School Type], "Error")</f>
        <v>Non Charter</v>
      </c>
      <c r="M537" t="str">
        <f>_xlfn.XLOOKUP(Per_Pupil_Spending_1[[#This Row],[School Name]],Maine_Schools[School Name],Maine_Schools[Comparison Grade Span], "Error")</f>
        <v>09-12</v>
      </c>
      <c r="N537" t="str">
        <f>_xlfn.XLOOKUP(Per_Pupil_Spending_1[[#This Row],[School Name]],ELA_New[School Name],ELA_New[Percentage of Students at Achievement Level],"")</f>
        <v/>
      </c>
      <c r="O537" t="str">
        <f>_xlfn.XLOOKUP(Per_Pupil_Spending_1[[#This Row],[School Name]],Math_New[School Name],Math_New[Percentage of Students at Achievement Level],"")</f>
        <v/>
      </c>
      <c r="P537" t="str">
        <f>_xlfn.XLOOKUP(Per_Pupil_Spending_1[[#This Row],[School Name]],Science_New[School Name],Science_New[Percentage of Students at Achievement Level],"")</f>
        <v/>
      </c>
      <c r="Q537">
        <f>IFERROR((Per_Pupil_Spending_1[[#This Row],[ELA Score]]-MIN(Per_Pupil_Spending_1[ELA Score]))/(MAX(Per_Pupil_Spending_1[ELA Score])-MIN(Per_Pupil_Spending_1[ELA Score])),-1)</f>
        <v>-1</v>
      </c>
      <c r="R537">
        <f>IFERROR((Per_Pupil_Spending_1[[#This Row],[Math Score]]-MIN(Per_Pupil_Spending_1[Math Score]))/(MAX(Per_Pupil_Spending_1[Math Score])-MIN(Per_Pupil_Spending_1[Math Score])),-1)</f>
        <v>-1</v>
      </c>
      <c r="S537">
        <f>IFERROR((Per_Pupil_Spending_1[[#This Row],[Science Score]]-MIN(Per_Pupil_Spending_1[Science Score]))/(MAX(Per_Pupil_Spending_1[Science Score])-MIN(Per_Pupil_Spending_1[Science Score])),-1)</f>
        <v>-1</v>
      </c>
      <c r="T537" s="63" t="str">
        <f>IFERROR(Per_Pupil_Spending_1[[#This Row],[Amount]]/(1-Per_Pupil_Spending_1[[#This Row],[Percent Below Achievement ELA]]),"")</f>
        <v/>
      </c>
      <c r="U537" s="63" t="str">
        <f>IFERROR(Per_Pupil_Spending_1[[#This Row],[Amount]]/(1-Per_Pupil_Spending_1[[#This Row],[Percent Below Achievement Math]]),"")</f>
        <v/>
      </c>
      <c r="V537" s="63" t="str">
        <f>IFERROR(Per_Pupil_Spending_1[[#This Row],[Amount]]/(1-Per_Pupil_Spending_1[[#This Row],[Percent Below Achievement Science]]),"")</f>
        <v/>
      </c>
      <c r="W537" s="63" t="b">
        <f>Per_Pupil_Spending_1[[#This Row],[ELA Score Normalized]]=-1</f>
        <v>1</v>
      </c>
      <c r="X537" s="63" t="b">
        <f>Per_Pupil_Spending_1[[#This Row],[Math Score Normalized]]=-1</f>
        <v>1</v>
      </c>
      <c r="Y537" s="63" t="b">
        <f>Per_Pupil_Spending_1[[#This Row],[Science Score Normalized]]=-1</f>
        <v>1</v>
      </c>
    </row>
    <row r="538" spans="1:25" hidden="1">
      <c r="A538" t="s">
        <v>570</v>
      </c>
      <c r="B538">
        <v>108</v>
      </c>
      <c r="C538" t="s">
        <v>751</v>
      </c>
      <c r="D538">
        <v>112</v>
      </c>
      <c r="E538" t="s">
        <v>615</v>
      </c>
      <c r="F538" t="s">
        <v>1680</v>
      </c>
      <c r="G538" t="s">
        <v>1680</v>
      </c>
      <c r="H538" t="s">
        <v>596</v>
      </c>
      <c r="I538">
        <v>16217.9</v>
      </c>
      <c r="J538">
        <v>18258.55</v>
      </c>
      <c r="K538">
        <v>20134.14</v>
      </c>
      <c r="L538" t="str">
        <f>_xlfn.XLOOKUP(Per_Pupil_Spending_1[[#This Row],[School Name]],Maine_Schools[School Name],Maine_Schools[Comparison School Type], "Error")</f>
        <v>Non Charter</v>
      </c>
      <c r="M538" t="str">
        <f>_xlfn.XLOOKUP(Per_Pupil_Spending_1[[#This Row],[School Name]],Maine_Schools[School Name],Maine_Schools[Comparison Grade Span], "Error")</f>
        <v>09-12</v>
      </c>
      <c r="N538" t="str">
        <f>_xlfn.XLOOKUP(Per_Pupil_Spending_1[[#This Row],[School Name]],ELA_New[School Name],ELA_New[Percentage of Students at Achievement Level],"")</f>
        <v/>
      </c>
      <c r="O538" t="str">
        <f>_xlfn.XLOOKUP(Per_Pupil_Spending_1[[#This Row],[School Name]],Math_New[School Name],Math_New[Percentage of Students at Achievement Level],"")</f>
        <v/>
      </c>
      <c r="P538" t="str">
        <f>_xlfn.XLOOKUP(Per_Pupil_Spending_1[[#This Row],[School Name]],Science_New[School Name],Science_New[Percentage of Students at Achievement Level],"")</f>
        <v/>
      </c>
      <c r="Q538">
        <f>IFERROR((Per_Pupil_Spending_1[[#This Row],[ELA Score]]-MIN(Per_Pupil_Spending_1[ELA Score]))/(MAX(Per_Pupil_Spending_1[ELA Score])-MIN(Per_Pupil_Spending_1[ELA Score])),-1)</f>
        <v>-1</v>
      </c>
      <c r="R538">
        <f>IFERROR((Per_Pupil_Spending_1[[#This Row],[Math Score]]-MIN(Per_Pupil_Spending_1[Math Score]))/(MAX(Per_Pupil_Spending_1[Math Score])-MIN(Per_Pupil_Spending_1[Math Score])),-1)</f>
        <v>-1</v>
      </c>
      <c r="S538">
        <f>IFERROR((Per_Pupil_Spending_1[[#This Row],[Science Score]]-MIN(Per_Pupil_Spending_1[Science Score]))/(MAX(Per_Pupil_Spending_1[Science Score])-MIN(Per_Pupil_Spending_1[Science Score])),-1)</f>
        <v>-1</v>
      </c>
      <c r="T538" s="63" t="str">
        <f>IFERROR(Per_Pupil_Spending_1[[#This Row],[Amount]]/(1-Per_Pupil_Spending_1[[#This Row],[Percent Below Achievement ELA]]),"")</f>
        <v/>
      </c>
      <c r="U538" s="63" t="str">
        <f>IFERROR(Per_Pupil_Spending_1[[#This Row],[Amount]]/(1-Per_Pupil_Spending_1[[#This Row],[Percent Below Achievement Math]]),"")</f>
        <v/>
      </c>
      <c r="V538" s="63" t="str">
        <f>IFERROR(Per_Pupil_Spending_1[[#This Row],[Amount]]/(1-Per_Pupil_Spending_1[[#This Row],[Percent Below Achievement Science]]),"")</f>
        <v/>
      </c>
      <c r="W538" s="63" t="b">
        <f>Per_Pupil_Spending_1[[#This Row],[ELA Score Normalized]]=-1</f>
        <v>1</v>
      </c>
      <c r="X538" s="63" t="b">
        <f>Per_Pupil_Spending_1[[#This Row],[Math Score Normalized]]=-1</f>
        <v>1</v>
      </c>
      <c r="Y538" s="63" t="b">
        <f>Per_Pupil_Spending_1[[#This Row],[Science Score Normalized]]=-1</f>
        <v>1</v>
      </c>
    </row>
    <row r="539" spans="1:25" hidden="1">
      <c r="A539" t="s">
        <v>570</v>
      </c>
      <c r="B539">
        <v>130</v>
      </c>
      <c r="C539" t="s">
        <v>761</v>
      </c>
      <c r="D539">
        <v>131</v>
      </c>
      <c r="E539" t="s">
        <v>272</v>
      </c>
      <c r="F539" t="s">
        <v>1680</v>
      </c>
      <c r="G539" t="s">
        <v>1680</v>
      </c>
      <c r="H539" t="s">
        <v>596</v>
      </c>
      <c r="I539">
        <v>50368.25</v>
      </c>
      <c r="J539">
        <v>50368.25</v>
      </c>
      <c r="K539">
        <v>20134.14</v>
      </c>
      <c r="L539" t="str">
        <f>_xlfn.XLOOKUP(Per_Pupil_Spending_1[[#This Row],[School Name]],Maine_Schools[School Name],Maine_Schools[Comparison School Type], "Error")</f>
        <v>Non Charter</v>
      </c>
      <c r="M539" t="str">
        <f>_xlfn.XLOOKUP(Per_Pupil_Spending_1[[#This Row],[School Name]],Maine_Schools[School Name],Maine_Schools[Comparison Grade Span], "Error")</f>
        <v>03-08</v>
      </c>
      <c r="N539" t="str">
        <f>_xlfn.XLOOKUP(Per_Pupil_Spending_1[[#This Row],[School Name]],ELA_New[School Name],ELA_New[Percentage of Students at Achievement Level],"")</f>
        <v/>
      </c>
      <c r="O539" t="str">
        <f>_xlfn.XLOOKUP(Per_Pupil_Spending_1[[#This Row],[School Name]],Math_New[School Name],Math_New[Percentage of Students at Achievement Level],"")</f>
        <v/>
      </c>
      <c r="P539" t="str">
        <f>_xlfn.XLOOKUP(Per_Pupil_Spending_1[[#This Row],[School Name]],Science_New[School Name],Science_New[Percentage of Students at Achievement Level],"")</f>
        <v/>
      </c>
      <c r="Q539">
        <f>IFERROR((Per_Pupil_Spending_1[[#This Row],[ELA Score]]-MIN(Per_Pupil_Spending_1[ELA Score]))/(MAX(Per_Pupil_Spending_1[ELA Score])-MIN(Per_Pupil_Spending_1[ELA Score])),-1)</f>
        <v>-1</v>
      </c>
      <c r="R539">
        <f>IFERROR((Per_Pupil_Spending_1[[#This Row],[Math Score]]-MIN(Per_Pupil_Spending_1[Math Score]))/(MAX(Per_Pupil_Spending_1[Math Score])-MIN(Per_Pupil_Spending_1[Math Score])),-1)</f>
        <v>-1</v>
      </c>
      <c r="S539">
        <f>IFERROR((Per_Pupil_Spending_1[[#This Row],[Science Score]]-MIN(Per_Pupil_Spending_1[Science Score]))/(MAX(Per_Pupil_Spending_1[Science Score])-MIN(Per_Pupil_Spending_1[Science Score])),-1)</f>
        <v>-1</v>
      </c>
      <c r="T539" s="63" t="str">
        <f>IFERROR(Per_Pupil_Spending_1[[#This Row],[Amount]]/(1-Per_Pupil_Spending_1[[#This Row],[Percent Below Achievement ELA]]),"")</f>
        <v/>
      </c>
      <c r="U539" s="63" t="str">
        <f>IFERROR(Per_Pupil_Spending_1[[#This Row],[Amount]]/(1-Per_Pupil_Spending_1[[#This Row],[Percent Below Achievement Math]]),"")</f>
        <v/>
      </c>
      <c r="V539" s="63" t="str">
        <f>IFERROR(Per_Pupil_Spending_1[[#This Row],[Amount]]/(1-Per_Pupil_Spending_1[[#This Row],[Percent Below Achievement Science]]),"")</f>
        <v/>
      </c>
      <c r="W539" s="63" t="b">
        <f>Per_Pupil_Spending_1[[#This Row],[ELA Score Normalized]]=-1</f>
        <v>1</v>
      </c>
      <c r="X539" s="63" t="b">
        <f>Per_Pupil_Spending_1[[#This Row],[Math Score Normalized]]=-1</f>
        <v>1</v>
      </c>
      <c r="Y539" s="63" t="b">
        <f>Per_Pupil_Spending_1[[#This Row],[Science Score Normalized]]=-1</f>
        <v>1</v>
      </c>
    </row>
    <row r="540" spans="1:25" hidden="1">
      <c r="A540" t="s">
        <v>570</v>
      </c>
      <c r="B540">
        <v>1433</v>
      </c>
      <c r="C540" t="s">
        <v>763</v>
      </c>
      <c r="D540">
        <v>842</v>
      </c>
      <c r="E540" t="s">
        <v>274</v>
      </c>
      <c r="F540" t="s">
        <v>1680</v>
      </c>
      <c r="G540" t="s">
        <v>1680</v>
      </c>
      <c r="H540" t="s">
        <v>596</v>
      </c>
      <c r="I540">
        <v>80131.289999999994</v>
      </c>
      <c r="J540">
        <v>80131.289999999994</v>
      </c>
      <c r="K540">
        <v>20134.14</v>
      </c>
      <c r="L540" t="str">
        <f>_xlfn.XLOOKUP(Per_Pupil_Spending_1[[#This Row],[School Name]],Maine_Schools[School Name],Maine_Schools[Comparison School Type], "Error")</f>
        <v>Non Charter</v>
      </c>
      <c r="M540" t="str">
        <f>_xlfn.XLOOKUP(Per_Pupil_Spending_1[[#This Row],[School Name]],Maine_Schools[School Name],Maine_Schools[Comparison Grade Span], "Error")</f>
        <v>PK-05</v>
      </c>
      <c r="N540" t="str">
        <f>_xlfn.XLOOKUP(Per_Pupil_Spending_1[[#This Row],[School Name]],ELA_New[School Name],ELA_New[Percentage of Students at Achievement Level],"")</f>
        <v/>
      </c>
      <c r="O540" t="str">
        <f>_xlfn.XLOOKUP(Per_Pupil_Spending_1[[#This Row],[School Name]],Math_New[School Name],Math_New[Percentage of Students at Achievement Level],"")</f>
        <v/>
      </c>
      <c r="P540" t="str">
        <f>_xlfn.XLOOKUP(Per_Pupil_Spending_1[[#This Row],[School Name]],Science_New[School Name],Science_New[Percentage of Students at Achievement Level],"")</f>
        <v/>
      </c>
      <c r="Q540">
        <f>IFERROR((Per_Pupil_Spending_1[[#This Row],[ELA Score]]-MIN(Per_Pupil_Spending_1[ELA Score]))/(MAX(Per_Pupil_Spending_1[ELA Score])-MIN(Per_Pupil_Spending_1[ELA Score])),-1)</f>
        <v>-1</v>
      </c>
      <c r="R540">
        <f>IFERROR((Per_Pupil_Spending_1[[#This Row],[Math Score]]-MIN(Per_Pupil_Spending_1[Math Score]))/(MAX(Per_Pupil_Spending_1[Math Score])-MIN(Per_Pupil_Spending_1[Math Score])),-1)</f>
        <v>-1</v>
      </c>
      <c r="S540">
        <f>IFERROR((Per_Pupil_Spending_1[[#This Row],[Science Score]]-MIN(Per_Pupil_Spending_1[Science Score]))/(MAX(Per_Pupil_Spending_1[Science Score])-MIN(Per_Pupil_Spending_1[Science Score])),-1)</f>
        <v>-1</v>
      </c>
      <c r="T540" s="63" t="str">
        <f>IFERROR(Per_Pupil_Spending_1[[#This Row],[Amount]]/(1-Per_Pupil_Spending_1[[#This Row],[Percent Below Achievement ELA]]),"")</f>
        <v/>
      </c>
      <c r="U540" s="63" t="str">
        <f>IFERROR(Per_Pupil_Spending_1[[#This Row],[Amount]]/(1-Per_Pupil_Spending_1[[#This Row],[Percent Below Achievement Math]]),"")</f>
        <v/>
      </c>
      <c r="V540" s="63" t="str">
        <f>IFERROR(Per_Pupil_Spending_1[[#This Row],[Amount]]/(1-Per_Pupil_Spending_1[[#This Row],[Percent Below Achievement Science]]),"")</f>
        <v/>
      </c>
      <c r="W540" s="63" t="b">
        <f>Per_Pupil_Spending_1[[#This Row],[ELA Score Normalized]]=-1</f>
        <v>1</v>
      </c>
      <c r="X540" s="63" t="b">
        <f>Per_Pupil_Spending_1[[#This Row],[Math Score Normalized]]=-1</f>
        <v>1</v>
      </c>
      <c r="Y540" s="63" t="b">
        <f>Per_Pupil_Spending_1[[#This Row],[Science Score Normalized]]=-1</f>
        <v>1</v>
      </c>
    </row>
    <row r="541" spans="1:25" hidden="1">
      <c r="A541" t="s">
        <v>570</v>
      </c>
      <c r="B541">
        <v>1510</v>
      </c>
      <c r="C541" t="s">
        <v>573</v>
      </c>
      <c r="D541">
        <v>1829</v>
      </c>
      <c r="E541" s="64" t="s">
        <v>672</v>
      </c>
      <c r="F541" t="s">
        <v>1680</v>
      </c>
      <c r="G541" t="s">
        <v>1680</v>
      </c>
      <c r="H541" t="s">
        <v>596</v>
      </c>
      <c r="I541">
        <v>13251.42</v>
      </c>
      <c r="J541">
        <v>12200.67</v>
      </c>
      <c r="K541">
        <v>20134.14</v>
      </c>
      <c r="L541" t="str">
        <f>_xlfn.XLOOKUP(Per_Pupil_Spending_1[[#This Row],[School Name]],Maine_Schools[School Name],Maine_Schools[Comparison School Type], "Error")</f>
        <v>Charter</v>
      </c>
      <c r="M541" t="str">
        <f>_xlfn.XLOOKUP(Per_Pupil_Spending_1[[#This Row],[School Name]],Maine_Schools[School Name],Maine_Schools[Comparison Grade Span], "Error")</f>
        <v>PK-KG</v>
      </c>
      <c r="N541" t="str">
        <f>_xlfn.XLOOKUP(Per_Pupil_Spending_1[[#This Row],[School Name]],ELA_New[School Name],ELA_New[Percentage of Students at Achievement Level],"")</f>
        <v/>
      </c>
      <c r="O541" t="str">
        <f>_xlfn.XLOOKUP(Per_Pupil_Spending_1[[#This Row],[School Name]],Math_New[School Name],Math_New[Percentage of Students at Achievement Level],"")</f>
        <v/>
      </c>
      <c r="P541" t="str">
        <f>_xlfn.XLOOKUP(Per_Pupil_Spending_1[[#This Row],[School Name]],Science_New[School Name],Science_New[Percentage of Students at Achievement Level],"")</f>
        <v/>
      </c>
      <c r="Q541">
        <f>IFERROR((Per_Pupil_Spending_1[[#This Row],[ELA Score]]-MIN(Per_Pupil_Spending_1[ELA Score]))/(MAX(Per_Pupil_Spending_1[ELA Score])-MIN(Per_Pupil_Spending_1[ELA Score])),-1)</f>
        <v>-1</v>
      </c>
      <c r="R541">
        <f>IFERROR((Per_Pupil_Spending_1[[#This Row],[Math Score]]-MIN(Per_Pupil_Spending_1[Math Score]))/(MAX(Per_Pupil_Spending_1[Math Score])-MIN(Per_Pupil_Spending_1[Math Score])),-1)</f>
        <v>-1</v>
      </c>
      <c r="S541">
        <f>IFERROR((Per_Pupil_Spending_1[[#This Row],[Science Score]]-MIN(Per_Pupil_Spending_1[Science Score]))/(MAX(Per_Pupil_Spending_1[Science Score])-MIN(Per_Pupil_Spending_1[Science Score])),-1)</f>
        <v>-1</v>
      </c>
      <c r="T541" s="63" t="str">
        <f>IFERROR(Per_Pupil_Spending_1[[#This Row],[Amount]]/(1-Per_Pupil_Spending_1[[#This Row],[Percent Below Achievement ELA]]),"")</f>
        <v/>
      </c>
      <c r="U541" s="63" t="str">
        <f>IFERROR(Per_Pupil_Spending_1[[#This Row],[Amount]]/(1-Per_Pupil_Spending_1[[#This Row],[Percent Below Achievement Math]]),"")</f>
        <v/>
      </c>
      <c r="V541" s="63" t="str">
        <f>IFERROR(Per_Pupil_Spending_1[[#This Row],[Amount]]/(1-Per_Pupil_Spending_1[[#This Row],[Percent Below Achievement Science]]),"")</f>
        <v/>
      </c>
      <c r="W541" s="63" t="b">
        <f>Per_Pupil_Spending_1[[#This Row],[ELA Score Normalized]]=-1</f>
        <v>1</v>
      </c>
      <c r="X541" s="63" t="b">
        <f>Per_Pupil_Spending_1[[#This Row],[Math Score Normalized]]=-1</f>
        <v>1</v>
      </c>
      <c r="Y541" s="63" t="b">
        <f>Per_Pupil_Spending_1[[#This Row],[Science Score Normalized]]=-1</f>
        <v>1</v>
      </c>
    </row>
    <row r="542" spans="1:25" hidden="1">
      <c r="A542" t="s">
        <v>570</v>
      </c>
      <c r="B542">
        <v>139</v>
      </c>
      <c r="C542" t="s">
        <v>767</v>
      </c>
      <c r="D542">
        <v>1758</v>
      </c>
      <c r="E542" t="s">
        <v>296</v>
      </c>
      <c r="F542" t="s">
        <v>1680</v>
      </c>
      <c r="G542" t="s">
        <v>1680</v>
      </c>
      <c r="H542" t="s">
        <v>596</v>
      </c>
      <c r="I542">
        <v>71083.31</v>
      </c>
      <c r="J542">
        <v>71083.31</v>
      </c>
      <c r="K542">
        <v>20134.14</v>
      </c>
      <c r="L542" t="str">
        <f>_xlfn.XLOOKUP(Per_Pupil_Spending_1[[#This Row],[School Name]],Maine_Schools[School Name],Maine_Schools[Comparison School Type], "Error")</f>
        <v>Non Charter</v>
      </c>
      <c r="M542" t="str">
        <f>_xlfn.XLOOKUP(Per_Pupil_Spending_1[[#This Row],[School Name]],Maine_Schools[School Name],Maine_Schools[Comparison Grade Span], "Error")</f>
        <v>03-08</v>
      </c>
      <c r="N542" t="str">
        <f>_xlfn.XLOOKUP(Per_Pupil_Spending_1[[#This Row],[School Name]],ELA_New[School Name],ELA_New[Percentage of Students at Achievement Level],"")</f>
        <v/>
      </c>
      <c r="O542" t="str">
        <f>_xlfn.XLOOKUP(Per_Pupil_Spending_1[[#This Row],[School Name]],Math_New[School Name],Math_New[Percentage of Students at Achievement Level],"")</f>
        <v/>
      </c>
      <c r="P542" t="str">
        <f>_xlfn.XLOOKUP(Per_Pupil_Spending_1[[#This Row],[School Name]],Science_New[School Name],Science_New[Percentage of Students at Achievement Level],"")</f>
        <v/>
      </c>
      <c r="Q542">
        <f>IFERROR((Per_Pupil_Spending_1[[#This Row],[ELA Score]]-MIN(Per_Pupil_Spending_1[ELA Score]))/(MAX(Per_Pupil_Spending_1[ELA Score])-MIN(Per_Pupil_Spending_1[ELA Score])),-1)</f>
        <v>-1</v>
      </c>
      <c r="R542">
        <f>IFERROR((Per_Pupil_Spending_1[[#This Row],[Math Score]]-MIN(Per_Pupil_Spending_1[Math Score]))/(MAX(Per_Pupil_Spending_1[Math Score])-MIN(Per_Pupil_Spending_1[Math Score])),-1)</f>
        <v>-1</v>
      </c>
      <c r="S542">
        <f>IFERROR((Per_Pupil_Spending_1[[#This Row],[Science Score]]-MIN(Per_Pupil_Spending_1[Science Score]))/(MAX(Per_Pupil_Spending_1[Science Score])-MIN(Per_Pupil_Spending_1[Science Score])),-1)</f>
        <v>-1</v>
      </c>
      <c r="T542" s="63" t="str">
        <f>IFERROR(Per_Pupil_Spending_1[[#This Row],[Amount]]/(1-Per_Pupil_Spending_1[[#This Row],[Percent Below Achievement ELA]]),"")</f>
        <v/>
      </c>
      <c r="U542" s="63" t="str">
        <f>IFERROR(Per_Pupil_Spending_1[[#This Row],[Amount]]/(1-Per_Pupil_Spending_1[[#This Row],[Percent Below Achievement Math]]),"")</f>
        <v/>
      </c>
      <c r="V542" s="63" t="str">
        <f>IFERROR(Per_Pupil_Spending_1[[#This Row],[Amount]]/(1-Per_Pupil_Spending_1[[#This Row],[Percent Below Achievement Science]]),"")</f>
        <v/>
      </c>
      <c r="W542" s="63" t="b">
        <f>Per_Pupil_Spending_1[[#This Row],[ELA Score Normalized]]=-1</f>
        <v>1</v>
      </c>
      <c r="X542" s="63" t="b">
        <f>Per_Pupil_Spending_1[[#This Row],[Math Score Normalized]]=-1</f>
        <v>1</v>
      </c>
      <c r="Y542" s="63" t="b">
        <f>Per_Pupil_Spending_1[[#This Row],[Science Score Normalized]]=-1</f>
        <v>1</v>
      </c>
    </row>
    <row r="543" spans="1:25" hidden="1">
      <c r="A543" t="s">
        <v>570</v>
      </c>
      <c r="B543">
        <v>1047</v>
      </c>
      <c r="C543" t="s">
        <v>780</v>
      </c>
      <c r="D543">
        <v>1048</v>
      </c>
      <c r="E543" t="s">
        <v>135</v>
      </c>
      <c r="F543" t="s">
        <v>1680</v>
      </c>
      <c r="G543" t="s">
        <v>1680</v>
      </c>
      <c r="H543" t="s">
        <v>596</v>
      </c>
      <c r="I543">
        <v>40824.870000000003</v>
      </c>
      <c r="J543">
        <v>40824.870000000003</v>
      </c>
      <c r="K543">
        <v>20134.14</v>
      </c>
      <c r="L543" t="str">
        <f>_xlfn.XLOOKUP(Per_Pupil_Spending_1[[#This Row],[School Name]],Maine_Schools[School Name],Maine_Schools[Comparison School Type], "Error")</f>
        <v>Non Charter</v>
      </c>
      <c r="M543" t="str">
        <f>_xlfn.XLOOKUP(Per_Pupil_Spending_1[[#This Row],[School Name]],Maine_Schools[School Name],Maine_Schools[Comparison Grade Span], "Error")</f>
        <v>03-08</v>
      </c>
      <c r="N543" t="str">
        <f>_xlfn.XLOOKUP(Per_Pupil_Spending_1[[#This Row],[School Name]],ELA_New[School Name],ELA_New[Percentage of Students at Achievement Level],"")</f>
        <v/>
      </c>
      <c r="O543" t="str">
        <f>_xlfn.XLOOKUP(Per_Pupil_Spending_1[[#This Row],[School Name]],Math_New[School Name],Math_New[Percentage of Students at Achievement Level],"")</f>
        <v/>
      </c>
      <c r="P543" t="str">
        <f>_xlfn.XLOOKUP(Per_Pupil_Spending_1[[#This Row],[School Name]],Science_New[School Name],Science_New[Percentage of Students at Achievement Level],"")</f>
        <v/>
      </c>
      <c r="Q543">
        <f>IFERROR((Per_Pupil_Spending_1[[#This Row],[ELA Score]]-MIN(Per_Pupil_Spending_1[ELA Score]))/(MAX(Per_Pupil_Spending_1[ELA Score])-MIN(Per_Pupil_Spending_1[ELA Score])),-1)</f>
        <v>-1</v>
      </c>
      <c r="R543">
        <f>IFERROR((Per_Pupil_Spending_1[[#This Row],[Math Score]]-MIN(Per_Pupil_Spending_1[Math Score]))/(MAX(Per_Pupil_Spending_1[Math Score])-MIN(Per_Pupil_Spending_1[Math Score])),-1)</f>
        <v>-1</v>
      </c>
      <c r="S543">
        <f>IFERROR((Per_Pupil_Spending_1[[#This Row],[Science Score]]-MIN(Per_Pupil_Spending_1[Science Score]))/(MAX(Per_Pupil_Spending_1[Science Score])-MIN(Per_Pupil_Spending_1[Science Score])),-1)</f>
        <v>-1</v>
      </c>
      <c r="T543" s="63" t="str">
        <f>IFERROR(Per_Pupil_Spending_1[[#This Row],[Amount]]/(1-Per_Pupil_Spending_1[[#This Row],[Percent Below Achievement ELA]]),"")</f>
        <v/>
      </c>
      <c r="U543" s="63" t="str">
        <f>IFERROR(Per_Pupil_Spending_1[[#This Row],[Amount]]/(1-Per_Pupil_Spending_1[[#This Row],[Percent Below Achievement Math]]),"")</f>
        <v/>
      </c>
      <c r="V543" s="63" t="str">
        <f>IFERROR(Per_Pupil_Spending_1[[#This Row],[Amount]]/(1-Per_Pupil_Spending_1[[#This Row],[Percent Below Achievement Science]]),"")</f>
        <v/>
      </c>
      <c r="W543" s="63" t="b">
        <f>Per_Pupil_Spending_1[[#This Row],[ELA Score Normalized]]=-1</f>
        <v>1</v>
      </c>
      <c r="X543" s="63" t="b">
        <f>Per_Pupil_Spending_1[[#This Row],[Math Score Normalized]]=-1</f>
        <v>1</v>
      </c>
      <c r="Y543" s="63" t="b">
        <f>Per_Pupil_Spending_1[[#This Row],[Science Score Normalized]]=-1</f>
        <v>1</v>
      </c>
    </row>
    <row r="544" spans="1:25" hidden="1">
      <c r="A544" t="s">
        <v>570</v>
      </c>
      <c r="B544">
        <v>1002</v>
      </c>
      <c r="C544" t="s">
        <v>1222</v>
      </c>
      <c r="D544">
        <v>1005</v>
      </c>
      <c r="E544" t="s">
        <v>463</v>
      </c>
      <c r="F544" t="s">
        <v>1680</v>
      </c>
      <c r="G544" t="s">
        <v>1680</v>
      </c>
      <c r="H544" t="s">
        <v>596</v>
      </c>
      <c r="I544">
        <v>0</v>
      </c>
      <c r="J544">
        <v>0</v>
      </c>
      <c r="K544">
        <v>20134.14</v>
      </c>
      <c r="L544" t="str">
        <f>_xlfn.XLOOKUP(Per_Pupil_Spending_1[[#This Row],[School Name]],Maine_Schools[School Name],Maine_Schools[Comparison School Type], "Error")</f>
        <v>Non Charter</v>
      </c>
      <c r="M544" t="str">
        <f>_xlfn.XLOOKUP(Per_Pupil_Spending_1[[#This Row],[School Name]],Maine_Schools[School Name],Maine_Schools[Comparison Grade Span], "Error")</f>
        <v>03-06</v>
      </c>
      <c r="N544" t="str">
        <f>_xlfn.XLOOKUP(Per_Pupil_Spending_1[[#This Row],[School Name]],ELA_New[School Name],ELA_New[Percentage of Students at Achievement Level],"")</f>
        <v/>
      </c>
      <c r="O544" t="str">
        <f>_xlfn.XLOOKUP(Per_Pupil_Spending_1[[#This Row],[School Name]],Math_New[School Name],Math_New[Percentage of Students at Achievement Level],"")</f>
        <v/>
      </c>
      <c r="P544" t="str">
        <f>_xlfn.XLOOKUP(Per_Pupil_Spending_1[[#This Row],[School Name]],Science_New[School Name],Science_New[Percentage of Students at Achievement Level],"")</f>
        <v/>
      </c>
      <c r="Q544">
        <f>IFERROR((Per_Pupil_Spending_1[[#This Row],[ELA Score]]-MIN(Per_Pupil_Spending_1[ELA Score]))/(MAX(Per_Pupil_Spending_1[ELA Score])-MIN(Per_Pupil_Spending_1[ELA Score])),-1)</f>
        <v>-1</v>
      </c>
      <c r="R544">
        <f>IFERROR((Per_Pupil_Spending_1[[#This Row],[Math Score]]-MIN(Per_Pupil_Spending_1[Math Score]))/(MAX(Per_Pupil_Spending_1[Math Score])-MIN(Per_Pupil_Spending_1[Math Score])),-1)</f>
        <v>-1</v>
      </c>
      <c r="S544">
        <f>IFERROR((Per_Pupil_Spending_1[[#This Row],[Science Score]]-MIN(Per_Pupil_Spending_1[Science Score]))/(MAX(Per_Pupil_Spending_1[Science Score])-MIN(Per_Pupil_Spending_1[Science Score])),-1)</f>
        <v>-1</v>
      </c>
      <c r="T544" s="63" t="str">
        <f>IFERROR(Per_Pupil_Spending_1[[#This Row],[Amount]]/(1-Per_Pupil_Spending_1[[#This Row],[Percent Below Achievement ELA]]),"")</f>
        <v/>
      </c>
      <c r="U544" s="63" t="str">
        <f>IFERROR(Per_Pupil_Spending_1[[#This Row],[Amount]]/(1-Per_Pupil_Spending_1[[#This Row],[Percent Below Achievement Math]]),"")</f>
        <v/>
      </c>
      <c r="V544" s="63" t="str">
        <f>IFERROR(Per_Pupil_Spending_1[[#This Row],[Amount]]/(1-Per_Pupil_Spending_1[[#This Row],[Percent Below Achievement Science]]),"")</f>
        <v/>
      </c>
      <c r="W544" s="63" t="b">
        <f>Per_Pupil_Spending_1[[#This Row],[ELA Score Normalized]]=-1</f>
        <v>1</v>
      </c>
      <c r="X544" s="63" t="b">
        <f>Per_Pupil_Spending_1[[#This Row],[Math Score Normalized]]=-1</f>
        <v>1</v>
      </c>
      <c r="Y544" s="63" t="b">
        <f>Per_Pupil_Spending_1[[#This Row],[Science Score Normalized]]=-1</f>
        <v>1</v>
      </c>
    </row>
    <row r="545" spans="1:25" hidden="1">
      <c r="A545" t="s">
        <v>570</v>
      </c>
      <c r="B545">
        <v>1663</v>
      </c>
      <c r="C545" t="s">
        <v>788</v>
      </c>
      <c r="D545">
        <v>173</v>
      </c>
      <c r="E545" t="s">
        <v>619</v>
      </c>
      <c r="F545" t="s">
        <v>1680</v>
      </c>
      <c r="G545" t="s">
        <v>1680</v>
      </c>
      <c r="H545" t="s">
        <v>596</v>
      </c>
      <c r="I545">
        <v>15449.74</v>
      </c>
      <c r="J545">
        <v>20392.810000000001</v>
      </c>
      <c r="K545">
        <v>20134.14</v>
      </c>
      <c r="L545" t="str">
        <f>_xlfn.XLOOKUP(Per_Pupil_Spending_1[[#This Row],[School Name]],Maine_Schools[School Name],Maine_Schools[Comparison School Type], "Error")</f>
        <v>Non Charter</v>
      </c>
      <c r="M545" t="str">
        <f>_xlfn.XLOOKUP(Per_Pupil_Spending_1[[#This Row],[School Name]],Maine_Schools[School Name],Maine_Schools[Comparison Grade Span], "Error")</f>
        <v>10-12</v>
      </c>
      <c r="N545" t="str">
        <f>_xlfn.XLOOKUP(Per_Pupil_Spending_1[[#This Row],[School Name]],ELA_New[School Name],ELA_New[Percentage of Students at Achievement Level],"")</f>
        <v/>
      </c>
      <c r="O545" t="str">
        <f>_xlfn.XLOOKUP(Per_Pupil_Spending_1[[#This Row],[School Name]],Math_New[School Name],Math_New[Percentage of Students at Achievement Level],"")</f>
        <v/>
      </c>
      <c r="P545" t="str">
        <f>_xlfn.XLOOKUP(Per_Pupil_Spending_1[[#This Row],[School Name]],Science_New[School Name],Science_New[Percentage of Students at Achievement Level],"")</f>
        <v/>
      </c>
      <c r="Q545">
        <f>IFERROR((Per_Pupil_Spending_1[[#This Row],[ELA Score]]-MIN(Per_Pupil_Spending_1[ELA Score]))/(MAX(Per_Pupil_Spending_1[ELA Score])-MIN(Per_Pupil_Spending_1[ELA Score])),-1)</f>
        <v>-1</v>
      </c>
      <c r="R545">
        <f>IFERROR((Per_Pupil_Spending_1[[#This Row],[Math Score]]-MIN(Per_Pupil_Spending_1[Math Score]))/(MAX(Per_Pupil_Spending_1[Math Score])-MIN(Per_Pupil_Spending_1[Math Score])),-1)</f>
        <v>-1</v>
      </c>
      <c r="S545">
        <f>IFERROR((Per_Pupil_Spending_1[[#This Row],[Science Score]]-MIN(Per_Pupil_Spending_1[Science Score]))/(MAX(Per_Pupil_Spending_1[Science Score])-MIN(Per_Pupil_Spending_1[Science Score])),-1)</f>
        <v>-1</v>
      </c>
      <c r="T545" s="63" t="str">
        <f>IFERROR(Per_Pupil_Spending_1[[#This Row],[Amount]]/(1-Per_Pupil_Spending_1[[#This Row],[Percent Below Achievement ELA]]),"")</f>
        <v/>
      </c>
      <c r="U545" s="63" t="str">
        <f>IFERROR(Per_Pupil_Spending_1[[#This Row],[Amount]]/(1-Per_Pupil_Spending_1[[#This Row],[Percent Below Achievement Math]]),"")</f>
        <v/>
      </c>
      <c r="V545" s="63" t="str">
        <f>IFERROR(Per_Pupil_Spending_1[[#This Row],[Amount]]/(1-Per_Pupil_Spending_1[[#This Row],[Percent Below Achievement Science]]),"")</f>
        <v/>
      </c>
      <c r="W545" s="63" t="b">
        <f>Per_Pupil_Spending_1[[#This Row],[ELA Score Normalized]]=-1</f>
        <v>1</v>
      </c>
      <c r="X545" s="63" t="b">
        <f>Per_Pupil_Spending_1[[#This Row],[Math Score Normalized]]=-1</f>
        <v>1</v>
      </c>
      <c r="Y545" s="63" t="b">
        <f>Per_Pupil_Spending_1[[#This Row],[Science Score Normalized]]=-1</f>
        <v>1</v>
      </c>
    </row>
    <row r="546" spans="1:25" hidden="1">
      <c r="A546" t="s">
        <v>570</v>
      </c>
      <c r="B546">
        <v>275</v>
      </c>
      <c r="C546" t="s">
        <v>799</v>
      </c>
      <c r="D546">
        <v>276</v>
      </c>
      <c r="E546" t="s">
        <v>391</v>
      </c>
      <c r="F546" t="s">
        <v>1680</v>
      </c>
      <c r="G546" t="s">
        <v>1680</v>
      </c>
      <c r="H546" t="s">
        <v>596</v>
      </c>
      <c r="I546">
        <v>57773.39</v>
      </c>
      <c r="J546">
        <v>57773.39</v>
      </c>
      <c r="K546">
        <v>20134.14</v>
      </c>
      <c r="L546" t="str">
        <f>_xlfn.XLOOKUP(Per_Pupil_Spending_1[[#This Row],[School Name]],Maine_Schools[School Name],Maine_Schools[Comparison School Type], "Error")</f>
        <v>Non Charter</v>
      </c>
      <c r="M546" t="str">
        <f>_xlfn.XLOOKUP(Per_Pupil_Spending_1[[#This Row],[School Name]],Maine_Schools[School Name],Maine_Schools[Comparison Grade Span], "Error")</f>
        <v>03-08</v>
      </c>
      <c r="N546" t="str">
        <f>_xlfn.XLOOKUP(Per_Pupil_Spending_1[[#This Row],[School Name]],ELA_New[School Name],ELA_New[Percentage of Students at Achievement Level],"")</f>
        <v/>
      </c>
      <c r="O546" t="str">
        <f>_xlfn.XLOOKUP(Per_Pupil_Spending_1[[#This Row],[School Name]],Math_New[School Name],Math_New[Percentage of Students at Achievement Level],"")</f>
        <v/>
      </c>
      <c r="P546" t="str">
        <f>_xlfn.XLOOKUP(Per_Pupil_Spending_1[[#This Row],[School Name]],Science_New[School Name],Science_New[Percentage of Students at Achievement Level],"")</f>
        <v/>
      </c>
      <c r="Q546">
        <f>IFERROR((Per_Pupil_Spending_1[[#This Row],[ELA Score]]-MIN(Per_Pupil_Spending_1[ELA Score]))/(MAX(Per_Pupil_Spending_1[ELA Score])-MIN(Per_Pupil_Spending_1[ELA Score])),-1)</f>
        <v>-1</v>
      </c>
      <c r="R546">
        <f>IFERROR((Per_Pupil_Spending_1[[#This Row],[Math Score]]-MIN(Per_Pupil_Spending_1[Math Score]))/(MAX(Per_Pupil_Spending_1[Math Score])-MIN(Per_Pupil_Spending_1[Math Score])),-1)</f>
        <v>-1</v>
      </c>
      <c r="S546">
        <f>IFERROR((Per_Pupil_Spending_1[[#This Row],[Science Score]]-MIN(Per_Pupil_Spending_1[Science Score]))/(MAX(Per_Pupil_Spending_1[Science Score])-MIN(Per_Pupil_Spending_1[Science Score])),-1)</f>
        <v>-1</v>
      </c>
      <c r="T546" s="63" t="str">
        <f>IFERROR(Per_Pupil_Spending_1[[#This Row],[Amount]]/(1-Per_Pupil_Spending_1[[#This Row],[Percent Below Achievement ELA]]),"")</f>
        <v/>
      </c>
      <c r="U546" s="63" t="str">
        <f>IFERROR(Per_Pupil_Spending_1[[#This Row],[Amount]]/(1-Per_Pupil_Spending_1[[#This Row],[Percent Below Achievement Math]]),"")</f>
        <v/>
      </c>
      <c r="V546" s="63" t="str">
        <f>IFERROR(Per_Pupil_Spending_1[[#This Row],[Amount]]/(1-Per_Pupil_Spending_1[[#This Row],[Percent Below Achievement Science]]),"")</f>
        <v/>
      </c>
      <c r="W546" s="63" t="b">
        <f>Per_Pupil_Spending_1[[#This Row],[ELA Score Normalized]]=-1</f>
        <v>1</v>
      </c>
      <c r="X546" s="63" t="b">
        <f>Per_Pupil_Spending_1[[#This Row],[Math Score Normalized]]=-1</f>
        <v>1</v>
      </c>
      <c r="Y546" s="63" t="b">
        <f>Per_Pupil_Spending_1[[#This Row],[Science Score Normalized]]=-1</f>
        <v>1</v>
      </c>
    </row>
    <row r="547" spans="1:25" hidden="1">
      <c r="A547" t="s">
        <v>570</v>
      </c>
      <c r="B547">
        <v>1015</v>
      </c>
      <c r="C547" t="s">
        <v>1215</v>
      </c>
      <c r="D547">
        <v>1016</v>
      </c>
      <c r="E547" t="s">
        <v>617</v>
      </c>
      <c r="F547" t="s">
        <v>1680</v>
      </c>
      <c r="G547" t="s">
        <v>1680</v>
      </c>
      <c r="H547" t="s">
        <v>596</v>
      </c>
      <c r="I547">
        <v>15647.4</v>
      </c>
      <c r="J547">
        <v>15647.4</v>
      </c>
      <c r="K547">
        <v>20134.14</v>
      </c>
      <c r="L547" t="str">
        <f>_xlfn.XLOOKUP(Per_Pupil_Spending_1[[#This Row],[School Name]],Maine_Schools[School Name],Maine_Schools[Comparison School Type], "Error")</f>
        <v>Non Charter</v>
      </c>
      <c r="M547" t="str">
        <f>_xlfn.XLOOKUP(Per_Pupil_Spending_1[[#This Row],[School Name]],Maine_Schools[School Name],Maine_Schools[Comparison Grade Span], "Error")</f>
        <v>09-12</v>
      </c>
      <c r="N547" t="str">
        <f>_xlfn.XLOOKUP(Per_Pupil_Spending_1[[#This Row],[School Name]],ELA_New[School Name],ELA_New[Percentage of Students at Achievement Level],"")</f>
        <v/>
      </c>
      <c r="O547" t="str">
        <f>_xlfn.XLOOKUP(Per_Pupil_Spending_1[[#This Row],[School Name]],Math_New[School Name],Math_New[Percentage of Students at Achievement Level],"")</f>
        <v/>
      </c>
      <c r="P547" t="str">
        <f>_xlfn.XLOOKUP(Per_Pupil_Spending_1[[#This Row],[School Name]],Science_New[School Name],Science_New[Percentage of Students at Achievement Level],"")</f>
        <v/>
      </c>
      <c r="Q547">
        <f>IFERROR((Per_Pupil_Spending_1[[#This Row],[ELA Score]]-MIN(Per_Pupil_Spending_1[ELA Score]))/(MAX(Per_Pupil_Spending_1[ELA Score])-MIN(Per_Pupil_Spending_1[ELA Score])),-1)</f>
        <v>-1</v>
      </c>
      <c r="R547">
        <f>IFERROR((Per_Pupil_Spending_1[[#This Row],[Math Score]]-MIN(Per_Pupil_Spending_1[Math Score]))/(MAX(Per_Pupil_Spending_1[Math Score])-MIN(Per_Pupil_Spending_1[Math Score])),-1)</f>
        <v>-1</v>
      </c>
      <c r="S547">
        <f>IFERROR((Per_Pupil_Spending_1[[#This Row],[Science Score]]-MIN(Per_Pupil_Spending_1[Science Score]))/(MAX(Per_Pupil_Spending_1[Science Score])-MIN(Per_Pupil_Spending_1[Science Score])),-1)</f>
        <v>-1</v>
      </c>
      <c r="T547" s="63" t="str">
        <f>IFERROR(Per_Pupil_Spending_1[[#This Row],[Amount]]/(1-Per_Pupil_Spending_1[[#This Row],[Percent Below Achievement ELA]]),"")</f>
        <v/>
      </c>
      <c r="U547" s="63" t="str">
        <f>IFERROR(Per_Pupil_Spending_1[[#This Row],[Amount]]/(1-Per_Pupil_Spending_1[[#This Row],[Percent Below Achievement Math]]),"")</f>
        <v/>
      </c>
      <c r="V547" s="63" t="str">
        <f>IFERROR(Per_Pupil_Spending_1[[#This Row],[Amount]]/(1-Per_Pupil_Spending_1[[#This Row],[Percent Below Achievement Science]]),"")</f>
        <v/>
      </c>
      <c r="W547" s="63" t="b">
        <f>Per_Pupil_Spending_1[[#This Row],[ELA Score Normalized]]=-1</f>
        <v>1</v>
      </c>
      <c r="X547" s="63" t="b">
        <f>Per_Pupil_Spending_1[[#This Row],[Math Score Normalized]]=-1</f>
        <v>1</v>
      </c>
      <c r="Y547" s="63" t="b">
        <f>Per_Pupil_Spending_1[[#This Row],[Science Score Normalized]]=-1</f>
        <v>1</v>
      </c>
    </row>
    <row r="548" spans="1:25" hidden="1">
      <c r="A548" t="s">
        <v>570</v>
      </c>
      <c r="B548">
        <v>227</v>
      </c>
      <c r="C548" t="s">
        <v>823</v>
      </c>
      <c r="D548">
        <v>228</v>
      </c>
      <c r="E548" t="s">
        <v>448</v>
      </c>
      <c r="F548" t="s">
        <v>1680</v>
      </c>
      <c r="G548" t="s">
        <v>1680</v>
      </c>
      <c r="H548" t="s">
        <v>596</v>
      </c>
      <c r="K548">
        <v>20134.14</v>
      </c>
      <c r="L548" t="str">
        <f>_xlfn.XLOOKUP(Per_Pupil_Spending_1[[#This Row],[School Name]],Maine_Schools[School Name],Maine_Schools[Comparison School Type], "Error")</f>
        <v>Non Charter</v>
      </c>
      <c r="M548" t="str">
        <f>_xlfn.XLOOKUP(Per_Pupil_Spending_1[[#This Row],[School Name]],Maine_Schools[School Name],Maine_Schools[Comparison Grade Span], "Error")</f>
        <v>03-08</v>
      </c>
      <c r="N548" t="str">
        <f>_xlfn.XLOOKUP(Per_Pupil_Spending_1[[#This Row],[School Name]],ELA_New[School Name],ELA_New[Percentage of Students at Achievement Level],"")</f>
        <v/>
      </c>
      <c r="O548" t="str">
        <f>_xlfn.XLOOKUP(Per_Pupil_Spending_1[[#This Row],[School Name]],Math_New[School Name],Math_New[Percentage of Students at Achievement Level],"")</f>
        <v/>
      </c>
      <c r="P548" t="str">
        <f>_xlfn.XLOOKUP(Per_Pupil_Spending_1[[#This Row],[School Name]],Science_New[School Name],Science_New[Percentage of Students at Achievement Level],"")</f>
        <v/>
      </c>
      <c r="Q548">
        <f>IFERROR((Per_Pupil_Spending_1[[#This Row],[ELA Score]]-MIN(Per_Pupil_Spending_1[ELA Score]))/(MAX(Per_Pupil_Spending_1[ELA Score])-MIN(Per_Pupil_Spending_1[ELA Score])),-1)</f>
        <v>-1</v>
      </c>
      <c r="R548">
        <f>IFERROR((Per_Pupil_Spending_1[[#This Row],[Math Score]]-MIN(Per_Pupil_Spending_1[Math Score]))/(MAX(Per_Pupil_Spending_1[Math Score])-MIN(Per_Pupil_Spending_1[Math Score])),-1)</f>
        <v>-1</v>
      </c>
      <c r="S548">
        <f>IFERROR((Per_Pupil_Spending_1[[#This Row],[Science Score]]-MIN(Per_Pupil_Spending_1[Science Score]))/(MAX(Per_Pupil_Spending_1[Science Score])-MIN(Per_Pupil_Spending_1[Science Score])),-1)</f>
        <v>-1</v>
      </c>
      <c r="T548" s="63" t="str">
        <f>IFERROR(Per_Pupil_Spending_1[[#This Row],[Amount]]/(1-Per_Pupil_Spending_1[[#This Row],[Percent Below Achievement ELA]]),"")</f>
        <v/>
      </c>
      <c r="U548" s="63" t="str">
        <f>IFERROR(Per_Pupil_Spending_1[[#This Row],[Amount]]/(1-Per_Pupil_Spending_1[[#This Row],[Percent Below Achievement Math]]),"")</f>
        <v/>
      </c>
      <c r="V548" s="63" t="str">
        <f>IFERROR(Per_Pupil_Spending_1[[#This Row],[Amount]]/(1-Per_Pupil_Spending_1[[#This Row],[Percent Below Achievement Science]]),"")</f>
        <v/>
      </c>
      <c r="W548" s="63" t="b">
        <f>Per_Pupil_Spending_1[[#This Row],[ELA Score Normalized]]=-1</f>
        <v>1</v>
      </c>
      <c r="X548" s="63" t="b">
        <f>Per_Pupil_Spending_1[[#This Row],[Math Score Normalized]]=-1</f>
        <v>1</v>
      </c>
      <c r="Y548" s="63" t="b">
        <f>Per_Pupil_Spending_1[[#This Row],[Science Score Normalized]]=-1</f>
        <v>1</v>
      </c>
    </row>
    <row r="549" spans="1:25" hidden="1">
      <c r="A549" t="s">
        <v>570</v>
      </c>
      <c r="B549">
        <v>250</v>
      </c>
      <c r="C549" t="s">
        <v>841</v>
      </c>
      <c r="D549">
        <v>259</v>
      </c>
      <c r="E549" t="s">
        <v>624</v>
      </c>
      <c r="F549" t="s">
        <v>1680</v>
      </c>
      <c r="G549" t="s">
        <v>1680</v>
      </c>
      <c r="H549" t="s">
        <v>596</v>
      </c>
      <c r="I549">
        <v>13667.85</v>
      </c>
      <c r="J549">
        <v>21677.9</v>
      </c>
      <c r="K549">
        <v>20134.14</v>
      </c>
      <c r="L549" t="str">
        <f>_xlfn.XLOOKUP(Per_Pupil_Spending_1[[#This Row],[School Name]],Maine_Schools[School Name],Maine_Schools[Comparison School Type], "Error")</f>
        <v>Non Charter</v>
      </c>
      <c r="M549" t="str">
        <f>_xlfn.XLOOKUP(Per_Pupil_Spending_1[[#This Row],[School Name]],Maine_Schools[School Name],Maine_Schools[Comparison Grade Span], "Error")</f>
        <v>09-12</v>
      </c>
      <c r="N549" t="str">
        <f>_xlfn.XLOOKUP(Per_Pupil_Spending_1[[#This Row],[School Name]],ELA_New[School Name],ELA_New[Percentage of Students at Achievement Level],"")</f>
        <v/>
      </c>
      <c r="O549" t="str">
        <f>_xlfn.XLOOKUP(Per_Pupil_Spending_1[[#This Row],[School Name]],Math_New[School Name],Math_New[Percentage of Students at Achievement Level],"")</f>
        <v/>
      </c>
      <c r="P549" t="str">
        <f>_xlfn.XLOOKUP(Per_Pupil_Spending_1[[#This Row],[School Name]],Science_New[School Name],Science_New[Percentage of Students at Achievement Level],"")</f>
        <v/>
      </c>
      <c r="Q549">
        <f>IFERROR((Per_Pupil_Spending_1[[#This Row],[ELA Score]]-MIN(Per_Pupil_Spending_1[ELA Score]))/(MAX(Per_Pupil_Spending_1[ELA Score])-MIN(Per_Pupil_Spending_1[ELA Score])),-1)</f>
        <v>-1</v>
      </c>
      <c r="R549">
        <f>IFERROR((Per_Pupil_Spending_1[[#This Row],[Math Score]]-MIN(Per_Pupil_Spending_1[Math Score]))/(MAX(Per_Pupil_Spending_1[Math Score])-MIN(Per_Pupil_Spending_1[Math Score])),-1)</f>
        <v>-1</v>
      </c>
      <c r="S549">
        <f>IFERROR((Per_Pupil_Spending_1[[#This Row],[Science Score]]-MIN(Per_Pupil_Spending_1[Science Score]))/(MAX(Per_Pupil_Spending_1[Science Score])-MIN(Per_Pupil_Spending_1[Science Score])),-1)</f>
        <v>-1</v>
      </c>
      <c r="T549" s="63" t="str">
        <f>IFERROR(Per_Pupil_Spending_1[[#This Row],[Amount]]/(1-Per_Pupil_Spending_1[[#This Row],[Percent Below Achievement ELA]]),"")</f>
        <v/>
      </c>
      <c r="U549" s="63" t="str">
        <f>IFERROR(Per_Pupil_Spending_1[[#This Row],[Amount]]/(1-Per_Pupil_Spending_1[[#This Row],[Percent Below Achievement Math]]),"")</f>
        <v/>
      </c>
      <c r="V549" s="63" t="str">
        <f>IFERROR(Per_Pupil_Spending_1[[#This Row],[Amount]]/(1-Per_Pupil_Spending_1[[#This Row],[Percent Below Achievement Science]]),"")</f>
        <v/>
      </c>
      <c r="W549" s="63" t="b">
        <f>Per_Pupil_Spending_1[[#This Row],[ELA Score Normalized]]=-1</f>
        <v>1</v>
      </c>
      <c r="X549" s="63" t="b">
        <f>Per_Pupil_Spending_1[[#This Row],[Math Score Normalized]]=-1</f>
        <v>1</v>
      </c>
      <c r="Y549" s="63" t="b">
        <f>Per_Pupil_Spending_1[[#This Row],[Science Score Normalized]]=-1</f>
        <v>1</v>
      </c>
    </row>
    <row r="550" spans="1:25" hidden="1">
      <c r="A550" t="s">
        <v>570</v>
      </c>
      <c r="B550">
        <v>1021</v>
      </c>
      <c r="C550" t="s">
        <v>1216</v>
      </c>
      <c r="D550">
        <v>1022</v>
      </c>
      <c r="E550" t="s">
        <v>631</v>
      </c>
      <c r="F550" t="s">
        <v>1680</v>
      </c>
      <c r="G550" t="s">
        <v>1680</v>
      </c>
      <c r="H550" t="s">
        <v>596</v>
      </c>
      <c r="I550">
        <v>12120.99</v>
      </c>
      <c r="J550">
        <v>12120.99</v>
      </c>
      <c r="K550">
        <v>20134.14</v>
      </c>
      <c r="L550" t="str">
        <f>_xlfn.XLOOKUP(Per_Pupil_Spending_1[[#This Row],[School Name]],Maine_Schools[School Name],Maine_Schools[Comparison School Type], "Error")</f>
        <v>Non Charter</v>
      </c>
      <c r="M550" t="str">
        <f>_xlfn.XLOOKUP(Per_Pupil_Spending_1[[#This Row],[School Name]],Maine_Schools[School Name],Maine_Schools[Comparison Grade Span], "Error")</f>
        <v>09-12</v>
      </c>
      <c r="N550" t="str">
        <f>_xlfn.XLOOKUP(Per_Pupil_Spending_1[[#This Row],[School Name]],ELA_New[School Name],ELA_New[Percentage of Students at Achievement Level],"")</f>
        <v/>
      </c>
      <c r="O550" t="str">
        <f>_xlfn.XLOOKUP(Per_Pupil_Spending_1[[#This Row],[School Name]],Math_New[School Name],Math_New[Percentage of Students at Achievement Level],"")</f>
        <v/>
      </c>
      <c r="P550" t="str">
        <f>_xlfn.XLOOKUP(Per_Pupil_Spending_1[[#This Row],[School Name]],Science_New[School Name],Science_New[Percentage of Students at Achievement Level],"")</f>
        <v/>
      </c>
      <c r="Q550">
        <f>IFERROR((Per_Pupil_Spending_1[[#This Row],[ELA Score]]-MIN(Per_Pupil_Spending_1[ELA Score]))/(MAX(Per_Pupil_Spending_1[ELA Score])-MIN(Per_Pupil_Spending_1[ELA Score])),-1)</f>
        <v>-1</v>
      </c>
      <c r="R550">
        <f>IFERROR((Per_Pupil_Spending_1[[#This Row],[Math Score]]-MIN(Per_Pupil_Spending_1[Math Score]))/(MAX(Per_Pupil_Spending_1[Math Score])-MIN(Per_Pupil_Spending_1[Math Score])),-1)</f>
        <v>-1</v>
      </c>
      <c r="S550">
        <f>IFERROR((Per_Pupil_Spending_1[[#This Row],[Science Score]]-MIN(Per_Pupil_Spending_1[Science Score]))/(MAX(Per_Pupil_Spending_1[Science Score])-MIN(Per_Pupil_Spending_1[Science Score])),-1)</f>
        <v>-1</v>
      </c>
      <c r="T550" s="63" t="str">
        <f>IFERROR(Per_Pupil_Spending_1[[#This Row],[Amount]]/(1-Per_Pupil_Spending_1[[#This Row],[Percent Below Achievement ELA]]),"")</f>
        <v/>
      </c>
      <c r="U550" s="63" t="str">
        <f>IFERROR(Per_Pupil_Spending_1[[#This Row],[Amount]]/(1-Per_Pupil_Spending_1[[#This Row],[Percent Below Achievement Math]]),"")</f>
        <v/>
      </c>
      <c r="V550" s="63" t="str">
        <f>IFERROR(Per_Pupil_Spending_1[[#This Row],[Amount]]/(1-Per_Pupil_Spending_1[[#This Row],[Percent Below Achievement Science]]),"")</f>
        <v/>
      </c>
      <c r="W550" s="63" t="b">
        <f>Per_Pupil_Spending_1[[#This Row],[ELA Score Normalized]]=-1</f>
        <v>1</v>
      </c>
      <c r="X550" s="63" t="b">
        <f>Per_Pupil_Spending_1[[#This Row],[Math Score Normalized]]=-1</f>
        <v>1</v>
      </c>
      <c r="Y550" s="63" t="b">
        <f>Per_Pupil_Spending_1[[#This Row],[Science Score Normalized]]=-1</f>
        <v>1</v>
      </c>
    </row>
    <row r="551" spans="1:25" hidden="1">
      <c r="A551" t="s">
        <v>570</v>
      </c>
      <c r="B551">
        <v>387</v>
      </c>
      <c r="C551" t="s">
        <v>848</v>
      </c>
      <c r="D551">
        <v>388</v>
      </c>
      <c r="E551" t="s">
        <v>209</v>
      </c>
      <c r="F551" t="s">
        <v>1680</v>
      </c>
      <c r="G551" t="s">
        <v>1680</v>
      </c>
      <c r="H551" t="s">
        <v>596</v>
      </c>
      <c r="I551">
        <v>46432.43</v>
      </c>
      <c r="J551">
        <v>46432.43</v>
      </c>
      <c r="K551">
        <v>20134.14</v>
      </c>
      <c r="L551" t="str">
        <f>_xlfn.XLOOKUP(Per_Pupil_Spending_1[[#This Row],[School Name]],Maine_Schools[School Name],Maine_Schools[Comparison School Type], "Error")</f>
        <v>Non Charter</v>
      </c>
      <c r="M551" t="str">
        <f>_xlfn.XLOOKUP(Per_Pupil_Spending_1[[#This Row],[School Name]],Maine_Schools[School Name],Maine_Schools[Comparison Grade Span], "Error")</f>
        <v>KG-05</v>
      </c>
      <c r="N551" t="str">
        <f>_xlfn.XLOOKUP(Per_Pupil_Spending_1[[#This Row],[School Name]],ELA_New[School Name],ELA_New[Percentage of Students at Achievement Level],"")</f>
        <v/>
      </c>
      <c r="O551" t="str">
        <f>_xlfn.XLOOKUP(Per_Pupil_Spending_1[[#This Row],[School Name]],Math_New[School Name],Math_New[Percentage of Students at Achievement Level],"")</f>
        <v/>
      </c>
      <c r="P551" t="str">
        <f>_xlfn.XLOOKUP(Per_Pupil_Spending_1[[#This Row],[School Name]],Science_New[School Name],Science_New[Percentage of Students at Achievement Level],"")</f>
        <v/>
      </c>
      <c r="Q551">
        <f>IFERROR((Per_Pupil_Spending_1[[#This Row],[ELA Score]]-MIN(Per_Pupil_Spending_1[ELA Score]))/(MAX(Per_Pupil_Spending_1[ELA Score])-MIN(Per_Pupil_Spending_1[ELA Score])),-1)</f>
        <v>-1</v>
      </c>
      <c r="R551">
        <f>IFERROR((Per_Pupil_Spending_1[[#This Row],[Math Score]]-MIN(Per_Pupil_Spending_1[Math Score]))/(MAX(Per_Pupil_Spending_1[Math Score])-MIN(Per_Pupil_Spending_1[Math Score])),-1)</f>
        <v>-1</v>
      </c>
      <c r="S551">
        <f>IFERROR((Per_Pupil_Spending_1[[#This Row],[Science Score]]-MIN(Per_Pupil_Spending_1[Science Score]))/(MAX(Per_Pupil_Spending_1[Science Score])-MIN(Per_Pupil_Spending_1[Science Score])),-1)</f>
        <v>-1</v>
      </c>
      <c r="T551" s="63" t="str">
        <f>IFERROR(Per_Pupil_Spending_1[[#This Row],[Amount]]/(1-Per_Pupil_Spending_1[[#This Row],[Percent Below Achievement ELA]]),"")</f>
        <v/>
      </c>
      <c r="U551" s="63" t="str">
        <f>IFERROR(Per_Pupil_Spending_1[[#This Row],[Amount]]/(1-Per_Pupil_Spending_1[[#This Row],[Percent Below Achievement Math]]),"")</f>
        <v/>
      </c>
      <c r="V551" s="63" t="str">
        <f>IFERROR(Per_Pupil_Spending_1[[#This Row],[Amount]]/(1-Per_Pupil_Spending_1[[#This Row],[Percent Below Achievement Science]]),"")</f>
        <v/>
      </c>
      <c r="W551" s="63" t="b">
        <f>Per_Pupil_Spending_1[[#This Row],[ELA Score Normalized]]=-1</f>
        <v>1</v>
      </c>
      <c r="X551" s="63" t="b">
        <f>Per_Pupil_Spending_1[[#This Row],[Math Score Normalized]]=-1</f>
        <v>1</v>
      </c>
      <c r="Y551" s="63" t="b">
        <f>Per_Pupil_Spending_1[[#This Row],[Science Score Normalized]]=-1</f>
        <v>1</v>
      </c>
    </row>
    <row r="552" spans="1:25" hidden="1">
      <c r="A552" t="s">
        <v>570</v>
      </c>
      <c r="B552">
        <v>1067</v>
      </c>
      <c r="C552" t="s">
        <v>486</v>
      </c>
      <c r="D552">
        <v>1068</v>
      </c>
      <c r="E552" t="s">
        <v>486</v>
      </c>
      <c r="F552" t="s">
        <v>1680</v>
      </c>
      <c r="G552" t="s">
        <v>1680</v>
      </c>
      <c r="H552" t="s">
        <v>596</v>
      </c>
      <c r="I552">
        <v>0</v>
      </c>
      <c r="J552">
        <v>0</v>
      </c>
      <c r="K552">
        <v>20134.14</v>
      </c>
      <c r="L552" t="str">
        <f>_xlfn.XLOOKUP(Per_Pupil_Spending_1[[#This Row],[School Name]],Maine_Schools[School Name],Maine_Schools[Comparison School Type], "Error")</f>
        <v>Non Charter</v>
      </c>
      <c r="M552" t="str">
        <f>_xlfn.XLOOKUP(Per_Pupil_Spending_1[[#This Row],[School Name]],Maine_Schools[School Name],Maine_Schools[Comparison Grade Span], "Error")</f>
        <v>09-12</v>
      </c>
      <c r="N552" t="str">
        <f>_xlfn.XLOOKUP(Per_Pupil_Spending_1[[#This Row],[School Name]],ELA_New[School Name],ELA_New[Percentage of Students at Achievement Level],"")</f>
        <v/>
      </c>
      <c r="O552" t="str">
        <f>_xlfn.XLOOKUP(Per_Pupil_Spending_1[[#This Row],[School Name]],Math_New[School Name],Math_New[Percentage of Students at Achievement Level],"")</f>
        <v/>
      </c>
      <c r="P552" t="str">
        <f>_xlfn.XLOOKUP(Per_Pupil_Spending_1[[#This Row],[School Name]],Science_New[School Name],Science_New[Percentage of Students at Achievement Level],"")</f>
        <v/>
      </c>
      <c r="Q552">
        <f>IFERROR((Per_Pupil_Spending_1[[#This Row],[ELA Score]]-MIN(Per_Pupil_Spending_1[ELA Score]))/(MAX(Per_Pupil_Spending_1[ELA Score])-MIN(Per_Pupil_Spending_1[ELA Score])),-1)</f>
        <v>-1</v>
      </c>
      <c r="R552">
        <f>IFERROR((Per_Pupil_Spending_1[[#This Row],[Math Score]]-MIN(Per_Pupil_Spending_1[Math Score]))/(MAX(Per_Pupil_Spending_1[Math Score])-MIN(Per_Pupil_Spending_1[Math Score])),-1)</f>
        <v>-1</v>
      </c>
      <c r="S552">
        <f>IFERROR((Per_Pupil_Spending_1[[#This Row],[Science Score]]-MIN(Per_Pupil_Spending_1[Science Score]))/(MAX(Per_Pupil_Spending_1[Science Score])-MIN(Per_Pupil_Spending_1[Science Score])),-1)</f>
        <v>-1</v>
      </c>
      <c r="T552" s="63" t="str">
        <f>IFERROR(Per_Pupil_Spending_1[[#This Row],[Amount]]/(1-Per_Pupil_Spending_1[[#This Row],[Percent Below Achievement ELA]]),"")</f>
        <v/>
      </c>
      <c r="U552" s="63" t="str">
        <f>IFERROR(Per_Pupil_Spending_1[[#This Row],[Amount]]/(1-Per_Pupil_Spending_1[[#This Row],[Percent Below Achievement Math]]),"")</f>
        <v/>
      </c>
      <c r="V552" s="63" t="str">
        <f>IFERROR(Per_Pupil_Spending_1[[#This Row],[Amount]]/(1-Per_Pupil_Spending_1[[#This Row],[Percent Below Achievement Science]]),"")</f>
        <v/>
      </c>
      <c r="W552" s="63" t="b">
        <f>Per_Pupil_Spending_1[[#This Row],[ELA Score Normalized]]=-1</f>
        <v>1</v>
      </c>
      <c r="X552" s="63" t="b">
        <f>Per_Pupil_Spending_1[[#This Row],[Math Score Normalized]]=-1</f>
        <v>1</v>
      </c>
      <c r="Y552" s="63" t="b">
        <f>Per_Pupil_Spending_1[[#This Row],[Science Score Normalized]]=-1</f>
        <v>1</v>
      </c>
    </row>
    <row r="553" spans="1:25" hidden="1">
      <c r="A553" t="s">
        <v>570</v>
      </c>
      <c r="B553">
        <v>798</v>
      </c>
      <c r="C553" t="s">
        <v>869</v>
      </c>
      <c r="D553">
        <v>802</v>
      </c>
      <c r="E553" t="s">
        <v>612</v>
      </c>
      <c r="F553" t="s">
        <v>1680</v>
      </c>
      <c r="G553" t="s">
        <v>1680</v>
      </c>
      <c r="H553" t="s">
        <v>596</v>
      </c>
      <c r="I553">
        <v>17410.759999999998</v>
      </c>
      <c r="J553">
        <v>19322.89</v>
      </c>
      <c r="K553">
        <v>20134.14</v>
      </c>
      <c r="L553" t="str">
        <f>_xlfn.XLOOKUP(Per_Pupil_Spending_1[[#This Row],[School Name]],Maine_Schools[School Name],Maine_Schools[Comparison School Type], "Error")</f>
        <v>Non Charter</v>
      </c>
      <c r="M553" t="str">
        <f>_xlfn.XLOOKUP(Per_Pupil_Spending_1[[#This Row],[School Name]],Maine_Schools[School Name],Maine_Schools[Comparison Grade Span], "Error")</f>
        <v>09-12</v>
      </c>
      <c r="N553" t="str">
        <f>_xlfn.XLOOKUP(Per_Pupil_Spending_1[[#This Row],[School Name]],ELA_New[School Name],ELA_New[Percentage of Students at Achievement Level],"")</f>
        <v/>
      </c>
      <c r="O553" t="str">
        <f>_xlfn.XLOOKUP(Per_Pupil_Spending_1[[#This Row],[School Name]],Math_New[School Name],Math_New[Percentage of Students at Achievement Level],"")</f>
        <v/>
      </c>
      <c r="P553" t="str">
        <f>_xlfn.XLOOKUP(Per_Pupil_Spending_1[[#This Row],[School Name]],Science_New[School Name],Science_New[Percentage of Students at Achievement Level],"")</f>
        <v/>
      </c>
      <c r="Q553">
        <f>IFERROR((Per_Pupil_Spending_1[[#This Row],[ELA Score]]-MIN(Per_Pupil_Spending_1[ELA Score]))/(MAX(Per_Pupil_Spending_1[ELA Score])-MIN(Per_Pupil_Spending_1[ELA Score])),-1)</f>
        <v>-1</v>
      </c>
      <c r="R553">
        <f>IFERROR((Per_Pupil_Spending_1[[#This Row],[Math Score]]-MIN(Per_Pupil_Spending_1[Math Score]))/(MAX(Per_Pupil_Spending_1[Math Score])-MIN(Per_Pupil_Spending_1[Math Score])),-1)</f>
        <v>-1</v>
      </c>
      <c r="S553">
        <f>IFERROR((Per_Pupil_Spending_1[[#This Row],[Science Score]]-MIN(Per_Pupil_Spending_1[Science Score]))/(MAX(Per_Pupil_Spending_1[Science Score])-MIN(Per_Pupil_Spending_1[Science Score])),-1)</f>
        <v>-1</v>
      </c>
      <c r="T553" s="63" t="str">
        <f>IFERROR(Per_Pupil_Spending_1[[#This Row],[Amount]]/(1-Per_Pupil_Spending_1[[#This Row],[Percent Below Achievement ELA]]),"")</f>
        <v/>
      </c>
      <c r="U553" s="63" t="str">
        <f>IFERROR(Per_Pupil_Spending_1[[#This Row],[Amount]]/(1-Per_Pupil_Spending_1[[#This Row],[Percent Below Achievement Math]]),"")</f>
        <v/>
      </c>
      <c r="V553" s="63" t="str">
        <f>IFERROR(Per_Pupil_Spending_1[[#This Row],[Amount]]/(1-Per_Pupil_Spending_1[[#This Row],[Percent Below Achievement Science]]),"")</f>
        <v/>
      </c>
      <c r="W553" s="63" t="b">
        <f>Per_Pupil_Spending_1[[#This Row],[ELA Score Normalized]]=-1</f>
        <v>1</v>
      </c>
      <c r="X553" s="63" t="b">
        <f>Per_Pupil_Spending_1[[#This Row],[Math Score Normalized]]=-1</f>
        <v>1</v>
      </c>
      <c r="Y553" s="63" t="b">
        <f>Per_Pupil_Spending_1[[#This Row],[Science Score Normalized]]=-1</f>
        <v>1</v>
      </c>
    </row>
    <row r="554" spans="1:25" hidden="1">
      <c r="A554" t="s">
        <v>570</v>
      </c>
      <c r="B554">
        <v>994</v>
      </c>
      <c r="C554" t="s">
        <v>871</v>
      </c>
      <c r="D554">
        <v>995</v>
      </c>
      <c r="E554" t="s">
        <v>536</v>
      </c>
      <c r="F554" t="s">
        <v>1680</v>
      </c>
      <c r="G554" t="s">
        <v>1680</v>
      </c>
      <c r="H554" t="s">
        <v>596</v>
      </c>
      <c r="I554">
        <v>53778.05</v>
      </c>
      <c r="J554">
        <v>53778.05</v>
      </c>
      <c r="K554">
        <v>20134.14</v>
      </c>
      <c r="L554" t="str">
        <f>_xlfn.XLOOKUP(Per_Pupil_Spending_1[[#This Row],[School Name]],Maine_Schools[School Name],Maine_Schools[Comparison School Type], "Error")</f>
        <v>Non Charter</v>
      </c>
      <c r="M554" t="str">
        <f>_xlfn.XLOOKUP(Per_Pupil_Spending_1[[#This Row],[School Name]],Maine_Schools[School Name],Maine_Schools[Comparison Grade Span], "Error")</f>
        <v>03-08</v>
      </c>
      <c r="N554" t="str">
        <f>_xlfn.XLOOKUP(Per_Pupil_Spending_1[[#This Row],[School Name]],ELA_New[School Name],ELA_New[Percentage of Students at Achievement Level],"")</f>
        <v/>
      </c>
      <c r="O554" t="str">
        <f>_xlfn.XLOOKUP(Per_Pupil_Spending_1[[#This Row],[School Name]],Math_New[School Name],Math_New[Percentage of Students at Achievement Level],"")</f>
        <v/>
      </c>
      <c r="P554" t="str">
        <f>_xlfn.XLOOKUP(Per_Pupil_Spending_1[[#This Row],[School Name]],Science_New[School Name],Science_New[Percentage of Students at Achievement Level],"")</f>
        <v/>
      </c>
      <c r="Q554">
        <f>IFERROR((Per_Pupil_Spending_1[[#This Row],[ELA Score]]-MIN(Per_Pupil_Spending_1[ELA Score]))/(MAX(Per_Pupil_Spending_1[ELA Score])-MIN(Per_Pupil_Spending_1[ELA Score])),-1)</f>
        <v>-1</v>
      </c>
      <c r="R554">
        <f>IFERROR((Per_Pupil_Spending_1[[#This Row],[Math Score]]-MIN(Per_Pupil_Spending_1[Math Score]))/(MAX(Per_Pupil_Spending_1[Math Score])-MIN(Per_Pupil_Spending_1[Math Score])),-1)</f>
        <v>-1</v>
      </c>
      <c r="S554">
        <f>IFERROR((Per_Pupil_Spending_1[[#This Row],[Science Score]]-MIN(Per_Pupil_Spending_1[Science Score]))/(MAX(Per_Pupil_Spending_1[Science Score])-MIN(Per_Pupil_Spending_1[Science Score])),-1)</f>
        <v>-1</v>
      </c>
      <c r="T554" s="63" t="str">
        <f>IFERROR(Per_Pupil_Spending_1[[#This Row],[Amount]]/(1-Per_Pupil_Spending_1[[#This Row],[Percent Below Achievement ELA]]),"")</f>
        <v/>
      </c>
      <c r="U554" s="63" t="str">
        <f>IFERROR(Per_Pupil_Spending_1[[#This Row],[Amount]]/(1-Per_Pupil_Spending_1[[#This Row],[Percent Below Achievement Math]]),"")</f>
        <v/>
      </c>
      <c r="V554" s="63" t="str">
        <f>IFERROR(Per_Pupil_Spending_1[[#This Row],[Amount]]/(1-Per_Pupil_Spending_1[[#This Row],[Percent Below Achievement Science]]),"")</f>
        <v/>
      </c>
      <c r="W554" s="63" t="b">
        <f>Per_Pupil_Spending_1[[#This Row],[ELA Score Normalized]]=-1</f>
        <v>1</v>
      </c>
      <c r="X554" s="63" t="b">
        <f>Per_Pupil_Spending_1[[#This Row],[Math Score Normalized]]=-1</f>
        <v>1</v>
      </c>
      <c r="Y554" s="63" t="b">
        <f>Per_Pupil_Spending_1[[#This Row],[Science Score Normalized]]=-1</f>
        <v>1</v>
      </c>
    </row>
    <row r="555" spans="1:25" hidden="1">
      <c r="A555" t="s">
        <v>570</v>
      </c>
      <c r="B555">
        <v>277</v>
      </c>
      <c r="C555" t="s">
        <v>850</v>
      </c>
      <c r="D555">
        <v>280</v>
      </c>
      <c r="E555" t="s">
        <v>626</v>
      </c>
      <c r="F555" t="s">
        <v>1680</v>
      </c>
      <c r="G555" t="s">
        <v>1680</v>
      </c>
      <c r="H555" t="s">
        <v>596</v>
      </c>
      <c r="I555">
        <v>13160.55</v>
      </c>
      <c r="J555">
        <v>15898.1</v>
      </c>
      <c r="K555">
        <v>20134.14</v>
      </c>
      <c r="L555" t="str">
        <f>_xlfn.XLOOKUP(Per_Pupil_Spending_1[[#This Row],[School Name]],Maine_Schools[School Name],Maine_Schools[Comparison School Type], "Error")</f>
        <v>Non Charter</v>
      </c>
      <c r="M555" t="str">
        <f>_xlfn.XLOOKUP(Per_Pupil_Spending_1[[#This Row],[School Name]],Maine_Schools[School Name],Maine_Schools[Comparison Grade Span], "Error")</f>
        <v>10-12</v>
      </c>
      <c r="N555" t="str">
        <f>_xlfn.XLOOKUP(Per_Pupil_Spending_1[[#This Row],[School Name]],ELA_New[School Name],ELA_New[Percentage of Students at Achievement Level],"")</f>
        <v/>
      </c>
      <c r="O555" t="str">
        <f>_xlfn.XLOOKUP(Per_Pupil_Spending_1[[#This Row],[School Name]],Math_New[School Name],Math_New[Percentage of Students at Achievement Level],"")</f>
        <v/>
      </c>
      <c r="P555" t="str">
        <f>_xlfn.XLOOKUP(Per_Pupil_Spending_1[[#This Row],[School Name]],Science_New[School Name],Science_New[Percentage of Students at Achievement Level],"")</f>
        <v/>
      </c>
      <c r="Q555">
        <f>IFERROR((Per_Pupil_Spending_1[[#This Row],[ELA Score]]-MIN(Per_Pupil_Spending_1[ELA Score]))/(MAX(Per_Pupil_Spending_1[ELA Score])-MIN(Per_Pupil_Spending_1[ELA Score])),-1)</f>
        <v>-1</v>
      </c>
      <c r="R555">
        <f>IFERROR((Per_Pupil_Spending_1[[#This Row],[Math Score]]-MIN(Per_Pupil_Spending_1[Math Score]))/(MAX(Per_Pupil_Spending_1[Math Score])-MIN(Per_Pupil_Spending_1[Math Score])),-1)</f>
        <v>-1</v>
      </c>
      <c r="S555">
        <f>IFERROR((Per_Pupil_Spending_1[[#This Row],[Science Score]]-MIN(Per_Pupil_Spending_1[Science Score]))/(MAX(Per_Pupil_Spending_1[Science Score])-MIN(Per_Pupil_Spending_1[Science Score])),-1)</f>
        <v>-1</v>
      </c>
      <c r="T555" s="63" t="str">
        <f>IFERROR(Per_Pupil_Spending_1[[#This Row],[Amount]]/(1-Per_Pupil_Spending_1[[#This Row],[Percent Below Achievement ELA]]),"")</f>
        <v/>
      </c>
      <c r="U555" s="63" t="str">
        <f>IFERROR(Per_Pupil_Spending_1[[#This Row],[Amount]]/(1-Per_Pupil_Spending_1[[#This Row],[Percent Below Achievement Math]]),"")</f>
        <v/>
      </c>
      <c r="V555" s="63" t="str">
        <f>IFERROR(Per_Pupil_Spending_1[[#This Row],[Amount]]/(1-Per_Pupil_Spending_1[[#This Row],[Percent Below Achievement Science]]),"")</f>
        <v/>
      </c>
      <c r="W555" s="63" t="b">
        <f>Per_Pupil_Spending_1[[#This Row],[ELA Score Normalized]]=-1</f>
        <v>1</v>
      </c>
      <c r="X555" s="63" t="b">
        <f>Per_Pupil_Spending_1[[#This Row],[Math Score Normalized]]=-1</f>
        <v>1</v>
      </c>
      <c r="Y555" s="63" t="b">
        <f>Per_Pupil_Spending_1[[#This Row],[Science Score Normalized]]=-1</f>
        <v>1</v>
      </c>
    </row>
    <row r="556" spans="1:25" hidden="1">
      <c r="A556" t="s">
        <v>570</v>
      </c>
      <c r="B556">
        <v>304</v>
      </c>
      <c r="C556" t="s">
        <v>862</v>
      </c>
      <c r="D556">
        <v>305</v>
      </c>
      <c r="E556" s="41" t="s">
        <v>493</v>
      </c>
      <c r="F556" t="s">
        <v>1680</v>
      </c>
      <c r="G556" t="s">
        <v>1680</v>
      </c>
      <c r="H556" t="s">
        <v>596</v>
      </c>
      <c r="I556">
        <v>37890.99</v>
      </c>
      <c r="J556">
        <v>37890.99</v>
      </c>
      <c r="K556">
        <v>20134.14</v>
      </c>
      <c r="L556" t="str">
        <f>_xlfn.XLOOKUP(Per_Pupil_Spending_1[[#This Row],[School Name]],Maine_Schools[School Name],Maine_Schools[Comparison School Type], "Error")</f>
        <v>Non Charter</v>
      </c>
      <c r="M556" t="str">
        <f>_xlfn.XLOOKUP(Per_Pupil_Spending_1[[#This Row],[School Name]],Maine_Schools[School Name],Maine_Schools[Comparison Grade Span], "Error")</f>
        <v>03-08</v>
      </c>
      <c r="N556" t="str">
        <f>_xlfn.XLOOKUP(Per_Pupil_Spending_1[[#This Row],[School Name]],ELA_New[School Name],ELA_New[Percentage of Students at Achievement Level],"")</f>
        <v/>
      </c>
      <c r="O556" t="str">
        <f>_xlfn.XLOOKUP(Per_Pupil_Spending_1[[#This Row],[School Name]],Math_New[School Name],Math_New[Percentage of Students at Achievement Level],"")</f>
        <v/>
      </c>
      <c r="P556" t="str">
        <f>_xlfn.XLOOKUP(Per_Pupil_Spending_1[[#This Row],[School Name]],Science_New[School Name],Science_New[Percentage of Students at Achievement Level],"")</f>
        <v/>
      </c>
      <c r="Q556">
        <f>IFERROR((Per_Pupil_Spending_1[[#This Row],[ELA Score]]-MIN(Per_Pupil_Spending_1[ELA Score]))/(MAX(Per_Pupil_Spending_1[ELA Score])-MIN(Per_Pupil_Spending_1[ELA Score])),-1)</f>
        <v>-1</v>
      </c>
      <c r="R556">
        <f>IFERROR((Per_Pupil_Spending_1[[#This Row],[Math Score]]-MIN(Per_Pupil_Spending_1[Math Score]))/(MAX(Per_Pupil_Spending_1[Math Score])-MIN(Per_Pupil_Spending_1[Math Score])),-1)</f>
        <v>-1</v>
      </c>
      <c r="S556">
        <f>IFERROR((Per_Pupil_Spending_1[[#This Row],[Science Score]]-MIN(Per_Pupil_Spending_1[Science Score]))/(MAX(Per_Pupil_Spending_1[Science Score])-MIN(Per_Pupil_Spending_1[Science Score])),-1)</f>
        <v>-1</v>
      </c>
      <c r="T556" s="63" t="str">
        <f>IFERROR(Per_Pupil_Spending_1[[#This Row],[Amount]]/(1-Per_Pupil_Spending_1[[#This Row],[Percent Below Achievement ELA]]),"")</f>
        <v/>
      </c>
      <c r="U556" s="63" t="str">
        <f>IFERROR(Per_Pupil_Spending_1[[#This Row],[Amount]]/(1-Per_Pupil_Spending_1[[#This Row],[Percent Below Achievement Math]]),"")</f>
        <v/>
      </c>
      <c r="V556" s="63" t="str">
        <f>IFERROR(Per_Pupil_Spending_1[[#This Row],[Amount]]/(1-Per_Pupil_Spending_1[[#This Row],[Percent Below Achievement Science]]),"")</f>
        <v/>
      </c>
      <c r="W556" s="63" t="b">
        <f>Per_Pupil_Spending_1[[#This Row],[ELA Score Normalized]]=-1</f>
        <v>1</v>
      </c>
      <c r="X556" s="63" t="b">
        <f>Per_Pupil_Spending_1[[#This Row],[Math Score Normalized]]=-1</f>
        <v>1</v>
      </c>
      <c r="Y556" s="63" t="b">
        <f>Per_Pupil_Spending_1[[#This Row],[Science Score Normalized]]=-1</f>
        <v>1</v>
      </c>
    </row>
    <row r="557" spans="1:25" hidden="1">
      <c r="A557" t="s">
        <v>570</v>
      </c>
      <c r="B557">
        <v>1029</v>
      </c>
      <c r="C557" t="s">
        <v>1217</v>
      </c>
      <c r="D557">
        <v>1030</v>
      </c>
      <c r="E557" t="s">
        <v>633</v>
      </c>
      <c r="F557" t="s">
        <v>1680</v>
      </c>
      <c r="G557" t="s">
        <v>1680</v>
      </c>
      <c r="H557" t="s">
        <v>596</v>
      </c>
      <c r="I557">
        <v>10976.45</v>
      </c>
      <c r="J557">
        <v>10976.45</v>
      </c>
      <c r="K557">
        <v>20134.14</v>
      </c>
      <c r="L557" t="str">
        <f>_xlfn.XLOOKUP(Per_Pupil_Spending_1[[#This Row],[School Name]],Maine_Schools[School Name],Maine_Schools[Comparison School Type], "Error")</f>
        <v>Non Charter</v>
      </c>
      <c r="M557" t="str">
        <f>_xlfn.XLOOKUP(Per_Pupil_Spending_1[[#This Row],[School Name]],Maine_Schools[School Name],Maine_Schools[Comparison Grade Span], "Error")</f>
        <v>09-12</v>
      </c>
      <c r="N557" t="str">
        <f>_xlfn.XLOOKUP(Per_Pupil_Spending_1[[#This Row],[School Name]],ELA_New[School Name],ELA_New[Percentage of Students at Achievement Level],"")</f>
        <v/>
      </c>
      <c r="O557" t="str">
        <f>_xlfn.XLOOKUP(Per_Pupil_Spending_1[[#This Row],[School Name]],Math_New[School Name],Math_New[Percentage of Students at Achievement Level],"")</f>
        <v/>
      </c>
      <c r="P557" t="str">
        <f>_xlfn.XLOOKUP(Per_Pupil_Spending_1[[#This Row],[School Name]],Science_New[School Name],Science_New[Percentage of Students at Achievement Level],"")</f>
        <v/>
      </c>
      <c r="Q557">
        <f>IFERROR((Per_Pupil_Spending_1[[#This Row],[ELA Score]]-MIN(Per_Pupil_Spending_1[ELA Score]))/(MAX(Per_Pupil_Spending_1[ELA Score])-MIN(Per_Pupil_Spending_1[ELA Score])),-1)</f>
        <v>-1</v>
      </c>
      <c r="R557">
        <f>IFERROR((Per_Pupil_Spending_1[[#This Row],[Math Score]]-MIN(Per_Pupil_Spending_1[Math Score]))/(MAX(Per_Pupil_Spending_1[Math Score])-MIN(Per_Pupil_Spending_1[Math Score])),-1)</f>
        <v>-1</v>
      </c>
      <c r="S557">
        <f>IFERROR((Per_Pupil_Spending_1[[#This Row],[Science Score]]-MIN(Per_Pupil_Spending_1[Science Score]))/(MAX(Per_Pupil_Spending_1[Science Score])-MIN(Per_Pupil_Spending_1[Science Score])),-1)</f>
        <v>-1</v>
      </c>
      <c r="T557" s="63" t="str">
        <f>IFERROR(Per_Pupil_Spending_1[[#This Row],[Amount]]/(1-Per_Pupil_Spending_1[[#This Row],[Percent Below Achievement ELA]]),"")</f>
        <v/>
      </c>
      <c r="U557" s="63" t="str">
        <f>IFERROR(Per_Pupil_Spending_1[[#This Row],[Amount]]/(1-Per_Pupil_Spending_1[[#This Row],[Percent Below Achievement Math]]),"")</f>
        <v/>
      </c>
      <c r="V557" s="63" t="str">
        <f>IFERROR(Per_Pupil_Spending_1[[#This Row],[Amount]]/(1-Per_Pupil_Spending_1[[#This Row],[Percent Below Achievement Science]]),"")</f>
        <v/>
      </c>
      <c r="W557" s="63" t="b">
        <f>Per_Pupil_Spending_1[[#This Row],[ELA Score Normalized]]=-1</f>
        <v>1</v>
      </c>
      <c r="X557" s="63" t="b">
        <f>Per_Pupil_Spending_1[[#This Row],[Math Score Normalized]]=-1</f>
        <v>1</v>
      </c>
      <c r="Y557" s="63" t="b">
        <f>Per_Pupil_Spending_1[[#This Row],[Science Score Normalized]]=-1</f>
        <v>1</v>
      </c>
    </row>
    <row r="558" spans="1:25" hidden="1">
      <c r="A558" t="s">
        <v>570</v>
      </c>
      <c r="B558">
        <v>364</v>
      </c>
      <c r="C558" t="s">
        <v>886</v>
      </c>
      <c r="D558">
        <v>367</v>
      </c>
      <c r="E558" t="s">
        <v>281</v>
      </c>
      <c r="F558" t="s">
        <v>1680</v>
      </c>
      <c r="G558" t="s">
        <v>1680</v>
      </c>
      <c r="H558" t="s">
        <v>596</v>
      </c>
      <c r="I558">
        <v>107000.09</v>
      </c>
      <c r="J558">
        <v>24668.79</v>
      </c>
      <c r="K558">
        <v>20134.14</v>
      </c>
      <c r="L558" t="str">
        <f>_xlfn.XLOOKUP(Per_Pupil_Spending_1[[#This Row],[School Name]],Maine_Schools[School Name],Maine_Schools[Comparison School Type], "Error")</f>
        <v>Non Charter</v>
      </c>
      <c r="M558" t="str">
        <f>_xlfn.XLOOKUP(Per_Pupil_Spending_1[[#This Row],[School Name]],Maine_Schools[School Name],Maine_Schools[Comparison Grade Span], "Error")</f>
        <v>KG-05</v>
      </c>
      <c r="N558" t="str">
        <f>_xlfn.XLOOKUP(Per_Pupil_Spending_1[[#This Row],[School Name]],ELA_New[School Name],ELA_New[Percentage of Students at Achievement Level],"")</f>
        <v/>
      </c>
      <c r="O558" t="str">
        <f>_xlfn.XLOOKUP(Per_Pupil_Spending_1[[#This Row],[School Name]],Math_New[School Name],Math_New[Percentage of Students at Achievement Level],"")</f>
        <v/>
      </c>
      <c r="P558" t="str">
        <f>_xlfn.XLOOKUP(Per_Pupil_Spending_1[[#This Row],[School Name]],Science_New[School Name],Science_New[Percentage of Students at Achievement Level],"")</f>
        <v/>
      </c>
      <c r="Q558">
        <f>IFERROR((Per_Pupil_Spending_1[[#This Row],[ELA Score]]-MIN(Per_Pupil_Spending_1[ELA Score]))/(MAX(Per_Pupil_Spending_1[ELA Score])-MIN(Per_Pupil_Spending_1[ELA Score])),-1)</f>
        <v>-1</v>
      </c>
      <c r="R558">
        <f>IFERROR((Per_Pupil_Spending_1[[#This Row],[Math Score]]-MIN(Per_Pupil_Spending_1[Math Score]))/(MAX(Per_Pupil_Spending_1[Math Score])-MIN(Per_Pupil_Spending_1[Math Score])),-1)</f>
        <v>-1</v>
      </c>
      <c r="S558">
        <f>IFERROR((Per_Pupil_Spending_1[[#This Row],[Science Score]]-MIN(Per_Pupil_Spending_1[Science Score]))/(MAX(Per_Pupil_Spending_1[Science Score])-MIN(Per_Pupil_Spending_1[Science Score])),-1)</f>
        <v>-1</v>
      </c>
      <c r="T558" s="63" t="str">
        <f>IFERROR(Per_Pupil_Spending_1[[#This Row],[Amount]]/(1-Per_Pupil_Spending_1[[#This Row],[Percent Below Achievement ELA]]),"")</f>
        <v/>
      </c>
      <c r="U558" s="63" t="str">
        <f>IFERROR(Per_Pupil_Spending_1[[#This Row],[Amount]]/(1-Per_Pupil_Spending_1[[#This Row],[Percent Below Achievement Math]]),"")</f>
        <v/>
      </c>
      <c r="V558" s="63" t="str">
        <f>IFERROR(Per_Pupil_Spending_1[[#This Row],[Amount]]/(1-Per_Pupil_Spending_1[[#This Row],[Percent Below Achievement Science]]),"")</f>
        <v/>
      </c>
      <c r="W558" s="63" t="b">
        <f>Per_Pupil_Spending_1[[#This Row],[ELA Score Normalized]]=-1</f>
        <v>1</v>
      </c>
      <c r="X558" s="63" t="b">
        <f>Per_Pupil_Spending_1[[#This Row],[Math Score Normalized]]=-1</f>
        <v>1</v>
      </c>
      <c r="Y558" s="63" t="b">
        <f>Per_Pupil_Spending_1[[#This Row],[Science Score Normalized]]=-1</f>
        <v>1</v>
      </c>
    </row>
    <row r="559" spans="1:25" hidden="1">
      <c r="A559" t="s">
        <v>570</v>
      </c>
      <c r="B559">
        <v>364</v>
      </c>
      <c r="C559" t="s">
        <v>886</v>
      </c>
      <c r="D559">
        <v>371</v>
      </c>
      <c r="E559" t="s">
        <v>507</v>
      </c>
      <c r="F559" t="s">
        <v>1680</v>
      </c>
      <c r="G559" t="s">
        <v>1680</v>
      </c>
      <c r="H559" t="s">
        <v>596</v>
      </c>
      <c r="I559">
        <v>38812.339999999997</v>
      </c>
      <c r="J559">
        <v>24668.79</v>
      </c>
      <c r="K559">
        <v>20134.14</v>
      </c>
      <c r="L559" t="str">
        <f>_xlfn.XLOOKUP(Per_Pupil_Spending_1[[#This Row],[School Name]],Maine_Schools[School Name],Maine_Schools[Comparison School Type], "Error")</f>
        <v>Non Charter</v>
      </c>
      <c r="M559" t="str">
        <f>_xlfn.XLOOKUP(Per_Pupil_Spending_1[[#This Row],[School Name]],Maine_Schools[School Name],Maine_Schools[Comparison Grade Span], "Error")</f>
        <v>PK-05</v>
      </c>
      <c r="N559" t="str">
        <f>_xlfn.XLOOKUP(Per_Pupil_Spending_1[[#This Row],[School Name]],ELA_New[School Name],ELA_New[Percentage of Students at Achievement Level],"")</f>
        <v/>
      </c>
      <c r="O559" t="str">
        <f>_xlfn.XLOOKUP(Per_Pupil_Spending_1[[#This Row],[School Name]],Math_New[School Name],Math_New[Percentage of Students at Achievement Level],"")</f>
        <v/>
      </c>
      <c r="P559" t="str">
        <f>_xlfn.XLOOKUP(Per_Pupil_Spending_1[[#This Row],[School Name]],Science_New[School Name],Science_New[Percentage of Students at Achievement Level],"")</f>
        <v/>
      </c>
      <c r="Q559">
        <f>IFERROR((Per_Pupil_Spending_1[[#This Row],[ELA Score]]-MIN(Per_Pupil_Spending_1[ELA Score]))/(MAX(Per_Pupil_Spending_1[ELA Score])-MIN(Per_Pupil_Spending_1[ELA Score])),-1)</f>
        <v>-1</v>
      </c>
      <c r="R559">
        <f>IFERROR((Per_Pupil_Spending_1[[#This Row],[Math Score]]-MIN(Per_Pupil_Spending_1[Math Score]))/(MAX(Per_Pupil_Spending_1[Math Score])-MIN(Per_Pupil_Spending_1[Math Score])),-1)</f>
        <v>-1</v>
      </c>
      <c r="S559">
        <f>IFERROR((Per_Pupil_Spending_1[[#This Row],[Science Score]]-MIN(Per_Pupil_Spending_1[Science Score]))/(MAX(Per_Pupil_Spending_1[Science Score])-MIN(Per_Pupil_Spending_1[Science Score])),-1)</f>
        <v>-1</v>
      </c>
      <c r="T559" s="63" t="str">
        <f>IFERROR(Per_Pupil_Spending_1[[#This Row],[Amount]]/(1-Per_Pupil_Spending_1[[#This Row],[Percent Below Achievement ELA]]),"")</f>
        <v/>
      </c>
      <c r="U559" s="63" t="str">
        <f>IFERROR(Per_Pupil_Spending_1[[#This Row],[Amount]]/(1-Per_Pupil_Spending_1[[#This Row],[Percent Below Achievement Math]]),"")</f>
        <v/>
      </c>
      <c r="V559" s="63" t="str">
        <f>IFERROR(Per_Pupil_Spending_1[[#This Row],[Amount]]/(1-Per_Pupil_Spending_1[[#This Row],[Percent Below Achievement Science]]),"")</f>
        <v/>
      </c>
      <c r="W559" s="63" t="b">
        <f>Per_Pupil_Spending_1[[#This Row],[ELA Score Normalized]]=-1</f>
        <v>1</v>
      </c>
      <c r="X559" s="63" t="b">
        <f>Per_Pupil_Spending_1[[#This Row],[Math Score Normalized]]=-1</f>
        <v>1</v>
      </c>
      <c r="Y559" s="63" t="b">
        <f>Per_Pupil_Spending_1[[#This Row],[Science Score Normalized]]=-1</f>
        <v>1</v>
      </c>
    </row>
    <row r="560" spans="1:25" hidden="1">
      <c r="A560" t="s">
        <v>570</v>
      </c>
      <c r="B560">
        <v>364</v>
      </c>
      <c r="C560" t="s">
        <v>886</v>
      </c>
      <c r="D560">
        <v>383</v>
      </c>
      <c r="E560" t="s">
        <v>611</v>
      </c>
      <c r="F560" t="s">
        <v>1680</v>
      </c>
      <c r="G560" t="s">
        <v>1680</v>
      </c>
      <c r="H560" t="s">
        <v>596</v>
      </c>
      <c r="I560">
        <v>19905.79</v>
      </c>
      <c r="J560">
        <v>24668.79</v>
      </c>
      <c r="K560">
        <v>20134.14</v>
      </c>
      <c r="L560" t="str">
        <f>_xlfn.XLOOKUP(Per_Pupil_Spending_1[[#This Row],[School Name]],Maine_Schools[School Name],Maine_Schools[Comparison School Type], "Error")</f>
        <v>Non Charter</v>
      </c>
      <c r="M560" t="str">
        <f>_xlfn.XLOOKUP(Per_Pupil_Spending_1[[#This Row],[School Name]],Maine_Schools[School Name],Maine_Schools[Comparison Grade Span], "Error")</f>
        <v>09-12</v>
      </c>
      <c r="N560" t="str">
        <f>_xlfn.XLOOKUP(Per_Pupil_Spending_1[[#This Row],[School Name]],ELA_New[School Name],ELA_New[Percentage of Students at Achievement Level],"")</f>
        <v/>
      </c>
      <c r="O560" t="str">
        <f>_xlfn.XLOOKUP(Per_Pupil_Spending_1[[#This Row],[School Name]],Math_New[School Name],Math_New[Percentage of Students at Achievement Level],"")</f>
        <v/>
      </c>
      <c r="P560" t="str">
        <f>_xlfn.XLOOKUP(Per_Pupil_Spending_1[[#This Row],[School Name]],Science_New[School Name],Science_New[Percentage of Students at Achievement Level],"")</f>
        <v/>
      </c>
      <c r="Q560">
        <f>IFERROR((Per_Pupil_Spending_1[[#This Row],[ELA Score]]-MIN(Per_Pupil_Spending_1[ELA Score]))/(MAX(Per_Pupil_Spending_1[ELA Score])-MIN(Per_Pupil_Spending_1[ELA Score])),-1)</f>
        <v>-1</v>
      </c>
      <c r="R560">
        <f>IFERROR((Per_Pupil_Spending_1[[#This Row],[Math Score]]-MIN(Per_Pupil_Spending_1[Math Score]))/(MAX(Per_Pupil_Spending_1[Math Score])-MIN(Per_Pupil_Spending_1[Math Score])),-1)</f>
        <v>-1</v>
      </c>
      <c r="S560">
        <f>IFERROR((Per_Pupil_Spending_1[[#This Row],[Science Score]]-MIN(Per_Pupil_Spending_1[Science Score]))/(MAX(Per_Pupil_Spending_1[Science Score])-MIN(Per_Pupil_Spending_1[Science Score])),-1)</f>
        <v>-1</v>
      </c>
      <c r="T560" s="63" t="str">
        <f>IFERROR(Per_Pupil_Spending_1[[#This Row],[Amount]]/(1-Per_Pupil_Spending_1[[#This Row],[Percent Below Achievement ELA]]),"")</f>
        <v/>
      </c>
      <c r="U560" s="63" t="str">
        <f>IFERROR(Per_Pupil_Spending_1[[#This Row],[Amount]]/(1-Per_Pupil_Spending_1[[#This Row],[Percent Below Achievement Math]]),"")</f>
        <v/>
      </c>
      <c r="V560" s="63" t="str">
        <f>IFERROR(Per_Pupil_Spending_1[[#This Row],[Amount]]/(1-Per_Pupil_Spending_1[[#This Row],[Percent Below Achievement Science]]),"")</f>
        <v/>
      </c>
      <c r="W560" s="63" t="b">
        <f>Per_Pupil_Spending_1[[#This Row],[ELA Score Normalized]]=-1</f>
        <v>1</v>
      </c>
      <c r="X560" s="63" t="b">
        <f>Per_Pupil_Spending_1[[#This Row],[Math Score Normalized]]=-1</f>
        <v>1</v>
      </c>
      <c r="Y560" s="63" t="b">
        <f>Per_Pupil_Spending_1[[#This Row],[Science Score Normalized]]=-1</f>
        <v>1</v>
      </c>
    </row>
    <row r="561" spans="1:25" hidden="1">
      <c r="A561" t="s">
        <v>570</v>
      </c>
      <c r="B561">
        <v>1438</v>
      </c>
      <c r="C561" t="s">
        <v>893</v>
      </c>
      <c r="D561">
        <v>61</v>
      </c>
      <c r="E561" t="s">
        <v>613</v>
      </c>
      <c r="F561" t="s">
        <v>1680</v>
      </c>
      <c r="G561" t="s">
        <v>1680</v>
      </c>
      <c r="H561" t="s">
        <v>596</v>
      </c>
      <c r="I561">
        <v>16721.64</v>
      </c>
      <c r="J561">
        <v>22551.62</v>
      </c>
      <c r="K561">
        <v>20134.14</v>
      </c>
      <c r="L561" t="str">
        <f>_xlfn.XLOOKUP(Per_Pupil_Spending_1[[#This Row],[School Name]],Maine_Schools[School Name],Maine_Schools[Comparison School Type], "Error")</f>
        <v>Non Charter</v>
      </c>
      <c r="M561" t="str">
        <f>_xlfn.XLOOKUP(Per_Pupil_Spending_1[[#This Row],[School Name]],Maine_Schools[School Name],Maine_Schools[Comparison Grade Span], "Error")</f>
        <v>09-12</v>
      </c>
      <c r="N561" t="str">
        <f>_xlfn.XLOOKUP(Per_Pupil_Spending_1[[#This Row],[School Name]],ELA_New[School Name],ELA_New[Percentage of Students at Achievement Level],"")</f>
        <v/>
      </c>
      <c r="O561" t="str">
        <f>_xlfn.XLOOKUP(Per_Pupil_Spending_1[[#This Row],[School Name]],Math_New[School Name],Math_New[Percentage of Students at Achievement Level],"")</f>
        <v/>
      </c>
      <c r="P561" t="str">
        <f>_xlfn.XLOOKUP(Per_Pupil_Spending_1[[#This Row],[School Name]],Science_New[School Name],Science_New[Percentage of Students at Achievement Level],"")</f>
        <v/>
      </c>
      <c r="Q561">
        <f>IFERROR((Per_Pupil_Spending_1[[#This Row],[ELA Score]]-MIN(Per_Pupil_Spending_1[ELA Score]))/(MAX(Per_Pupil_Spending_1[ELA Score])-MIN(Per_Pupil_Spending_1[ELA Score])),-1)</f>
        <v>-1</v>
      </c>
      <c r="R561">
        <f>IFERROR((Per_Pupil_Spending_1[[#This Row],[Math Score]]-MIN(Per_Pupil_Spending_1[Math Score]))/(MAX(Per_Pupil_Spending_1[Math Score])-MIN(Per_Pupil_Spending_1[Math Score])),-1)</f>
        <v>-1</v>
      </c>
      <c r="S561">
        <f>IFERROR((Per_Pupil_Spending_1[[#This Row],[Science Score]]-MIN(Per_Pupil_Spending_1[Science Score]))/(MAX(Per_Pupil_Spending_1[Science Score])-MIN(Per_Pupil_Spending_1[Science Score])),-1)</f>
        <v>-1</v>
      </c>
      <c r="T561" s="63" t="str">
        <f>IFERROR(Per_Pupil_Spending_1[[#This Row],[Amount]]/(1-Per_Pupil_Spending_1[[#This Row],[Percent Below Achievement ELA]]),"")</f>
        <v/>
      </c>
      <c r="U561" s="63" t="str">
        <f>IFERROR(Per_Pupil_Spending_1[[#This Row],[Amount]]/(1-Per_Pupil_Spending_1[[#This Row],[Percent Below Achievement Math]]),"")</f>
        <v/>
      </c>
      <c r="V561" s="63" t="str">
        <f>IFERROR(Per_Pupil_Spending_1[[#This Row],[Amount]]/(1-Per_Pupil_Spending_1[[#This Row],[Percent Below Achievement Science]]),"")</f>
        <v/>
      </c>
      <c r="W561" s="63" t="b">
        <f>Per_Pupil_Spending_1[[#This Row],[ELA Score Normalized]]=-1</f>
        <v>1</v>
      </c>
      <c r="X561" s="63" t="b">
        <f>Per_Pupil_Spending_1[[#This Row],[Math Score Normalized]]=-1</f>
        <v>1</v>
      </c>
      <c r="Y561" s="63" t="b">
        <f>Per_Pupil_Spending_1[[#This Row],[Science Score Normalized]]=-1</f>
        <v>1</v>
      </c>
    </row>
    <row r="562" spans="1:25" hidden="1">
      <c r="A562" t="s">
        <v>570</v>
      </c>
      <c r="B562">
        <v>1438</v>
      </c>
      <c r="C562" t="s">
        <v>893</v>
      </c>
      <c r="D562">
        <v>58</v>
      </c>
      <c r="E562" t="s">
        <v>313</v>
      </c>
      <c r="F562" t="s">
        <v>1680</v>
      </c>
      <c r="G562" t="s">
        <v>1680</v>
      </c>
      <c r="H562" t="s">
        <v>596</v>
      </c>
      <c r="I562">
        <v>24973.11</v>
      </c>
      <c r="J562">
        <v>22551.62</v>
      </c>
      <c r="K562">
        <v>20134.14</v>
      </c>
      <c r="L562" t="str">
        <f>_xlfn.XLOOKUP(Per_Pupil_Spending_1[[#This Row],[School Name]],Maine_Schools[School Name],Maine_Schools[Comparison School Type], "Error")</f>
        <v>Non Charter</v>
      </c>
      <c r="M562" t="str">
        <f>_xlfn.XLOOKUP(Per_Pupil_Spending_1[[#This Row],[School Name]],Maine_Schools[School Name],Maine_Schools[Comparison Grade Span], "Error")</f>
        <v>PK-02</v>
      </c>
      <c r="N562" t="str">
        <f>_xlfn.XLOOKUP(Per_Pupil_Spending_1[[#This Row],[School Name]],ELA_New[School Name],ELA_New[Percentage of Students at Achievement Level],"")</f>
        <v/>
      </c>
      <c r="O562" t="str">
        <f>_xlfn.XLOOKUP(Per_Pupil_Spending_1[[#This Row],[School Name]],Math_New[School Name],Math_New[Percentage of Students at Achievement Level],"")</f>
        <v/>
      </c>
      <c r="P562" t="str">
        <f>_xlfn.XLOOKUP(Per_Pupil_Spending_1[[#This Row],[School Name]],Science_New[School Name],Science_New[Percentage of Students at Achievement Level],"")</f>
        <v/>
      </c>
      <c r="Q562">
        <f>IFERROR((Per_Pupil_Spending_1[[#This Row],[ELA Score]]-MIN(Per_Pupil_Spending_1[ELA Score]))/(MAX(Per_Pupil_Spending_1[ELA Score])-MIN(Per_Pupil_Spending_1[ELA Score])),-1)</f>
        <v>-1</v>
      </c>
      <c r="R562">
        <f>IFERROR((Per_Pupil_Spending_1[[#This Row],[Math Score]]-MIN(Per_Pupil_Spending_1[Math Score]))/(MAX(Per_Pupil_Spending_1[Math Score])-MIN(Per_Pupil_Spending_1[Math Score])),-1)</f>
        <v>-1</v>
      </c>
      <c r="S562">
        <f>IFERROR((Per_Pupil_Spending_1[[#This Row],[Science Score]]-MIN(Per_Pupil_Spending_1[Science Score]))/(MAX(Per_Pupil_Spending_1[Science Score])-MIN(Per_Pupil_Spending_1[Science Score])),-1)</f>
        <v>-1</v>
      </c>
      <c r="T562" s="63" t="str">
        <f>IFERROR(Per_Pupil_Spending_1[[#This Row],[Amount]]/(1-Per_Pupil_Spending_1[[#This Row],[Percent Below Achievement ELA]]),"")</f>
        <v/>
      </c>
      <c r="U562" s="63" t="str">
        <f>IFERROR(Per_Pupil_Spending_1[[#This Row],[Amount]]/(1-Per_Pupil_Spending_1[[#This Row],[Percent Below Achievement Math]]),"")</f>
        <v/>
      </c>
      <c r="V562" s="63" t="str">
        <f>IFERROR(Per_Pupil_Spending_1[[#This Row],[Amount]]/(1-Per_Pupil_Spending_1[[#This Row],[Percent Below Achievement Science]]),"")</f>
        <v/>
      </c>
      <c r="W562" s="63" t="b">
        <f>Per_Pupil_Spending_1[[#This Row],[ELA Score Normalized]]=-1</f>
        <v>1</v>
      </c>
      <c r="X562" s="63" t="b">
        <f>Per_Pupil_Spending_1[[#This Row],[Math Score Normalized]]=-1</f>
        <v>1</v>
      </c>
      <c r="Y562" s="63" t="b">
        <f>Per_Pupil_Spending_1[[#This Row],[Science Score Normalized]]=-1</f>
        <v>1</v>
      </c>
    </row>
    <row r="563" spans="1:25" hidden="1">
      <c r="A563" t="s">
        <v>570</v>
      </c>
      <c r="B563">
        <v>561</v>
      </c>
      <c r="C563" t="s">
        <v>902</v>
      </c>
      <c r="D563">
        <v>566</v>
      </c>
      <c r="E563" t="s">
        <v>540</v>
      </c>
      <c r="F563" t="s">
        <v>1680</v>
      </c>
      <c r="G563" t="s">
        <v>1680</v>
      </c>
      <c r="H563" t="s">
        <v>596</v>
      </c>
      <c r="I563">
        <v>20125.09</v>
      </c>
      <c r="J563">
        <v>23441.13</v>
      </c>
      <c r="K563">
        <v>20134.14</v>
      </c>
      <c r="L563" t="str">
        <f>_xlfn.XLOOKUP(Per_Pupil_Spending_1[[#This Row],[School Name]],Maine_Schools[School Name],Maine_Schools[Comparison School Type], "Error")</f>
        <v>Non Charter</v>
      </c>
      <c r="M563" t="str">
        <f>_xlfn.XLOOKUP(Per_Pupil_Spending_1[[#This Row],[School Name]],Maine_Schools[School Name],Maine_Schools[Comparison Grade Span], "Error")</f>
        <v>PK-PK</v>
      </c>
      <c r="N563" t="str">
        <f>_xlfn.XLOOKUP(Per_Pupil_Spending_1[[#This Row],[School Name]],ELA_New[School Name],ELA_New[Percentage of Students at Achievement Level],"")</f>
        <v/>
      </c>
      <c r="O563" t="str">
        <f>_xlfn.XLOOKUP(Per_Pupil_Spending_1[[#This Row],[School Name]],Math_New[School Name],Math_New[Percentage of Students at Achievement Level],"")</f>
        <v/>
      </c>
      <c r="P563" t="str">
        <f>_xlfn.XLOOKUP(Per_Pupil_Spending_1[[#This Row],[School Name]],Science_New[School Name],Science_New[Percentage of Students at Achievement Level],"")</f>
        <v/>
      </c>
      <c r="Q563">
        <f>IFERROR((Per_Pupil_Spending_1[[#This Row],[ELA Score]]-MIN(Per_Pupil_Spending_1[ELA Score]))/(MAX(Per_Pupil_Spending_1[ELA Score])-MIN(Per_Pupil_Spending_1[ELA Score])),-1)</f>
        <v>-1</v>
      </c>
      <c r="R563">
        <f>IFERROR((Per_Pupil_Spending_1[[#This Row],[Math Score]]-MIN(Per_Pupil_Spending_1[Math Score]))/(MAX(Per_Pupil_Spending_1[Math Score])-MIN(Per_Pupil_Spending_1[Math Score])),-1)</f>
        <v>-1</v>
      </c>
      <c r="S563">
        <f>IFERROR((Per_Pupil_Spending_1[[#This Row],[Science Score]]-MIN(Per_Pupil_Spending_1[Science Score]))/(MAX(Per_Pupil_Spending_1[Science Score])-MIN(Per_Pupil_Spending_1[Science Score])),-1)</f>
        <v>-1</v>
      </c>
      <c r="T563" s="63" t="str">
        <f>IFERROR(Per_Pupil_Spending_1[[#This Row],[Amount]]/(1-Per_Pupil_Spending_1[[#This Row],[Percent Below Achievement ELA]]),"")</f>
        <v/>
      </c>
      <c r="U563" s="63" t="str">
        <f>IFERROR(Per_Pupil_Spending_1[[#This Row],[Amount]]/(1-Per_Pupil_Spending_1[[#This Row],[Percent Below Achievement Math]]),"")</f>
        <v/>
      </c>
      <c r="V563" s="63" t="str">
        <f>IFERROR(Per_Pupil_Spending_1[[#This Row],[Amount]]/(1-Per_Pupil_Spending_1[[#This Row],[Percent Below Achievement Science]]),"")</f>
        <v/>
      </c>
      <c r="W563" s="63" t="b">
        <f>Per_Pupil_Spending_1[[#This Row],[ELA Score Normalized]]=-1</f>
        <v>1</v>
      </c>
      <c r="X563" s="63" t="b">
        <f>Per_Pupil_Spending_1[[#This Row],[Math Score Normalized]]=-1</f>
        <v>1</v>
      </c>
      <c r="Y563" s="63" t="b">
        <f>Per_Pupil_Spending_1[[#This Row],[Science Score Normalized]]=-1</f>
        <v>1</v>
      </c>
    </row>
    <row r="564" spans="1:25" hidden="1">
      <c r="A564" t="s">
        <v>570</v>
      </c>
      <c r="B564">
        <v>1446</v>
      </c>
      <c r="C564" t="s">
        <v>909</v>
      </c>
      <c r="D564">
        <v>2112</v>
      </c>
      <c r="E564" t="s">
        <v>254</v>
      </c>
      <c r="F564" t="s">
        <v>1680</v>
      </c>
      <c r="G564" t="s">
        <v>1680</v>
      </c>
      <c r="H564" t="s">
        <v>596</v>
      </c>
      <c r="I564">
        <v>21792.65</v>
      </c>
      <c r="J564">
        <v>21701.55</v>
      </c>
      <c r="K564">
        <v>20134.14</v>
      </c>
      <c r="L564" t="str">
        <f>_xlfn.XLOOKUP(Per_Pupil_Spending_1[[#This Row],[School Name]],Maine_Schools[School Name],Maine_Schools[Comparison School Type], "Error")</f>
        <v>Non Charter</v>
      </c>
      <c r="M564" t="str">
        <f>_xlfn.XLOOKUP(Per_Pupil_Spending_1[[#This Row],[School Name]],Maine_Schools[School Name],Maine_Schools[Comparison Grade Span], "Error")</f>
        <v>PK-KG</v>
      </c>
      <c r="N564" t="str">
        <f>_xlfn.XLOOKUP(Per_Pupil_Spending_1[[#This Row],[School Name]],ELA_New[School Name],ELA_New[Percentage of Students at Achievement Level],"")</f>
        <v/>
      </c>
      <c r="O564" t="str">
        <f>_xlfn.XLOOKUP(Per_Pupil_Spending_1[[#This Row],[School Name]],Math_New[School Name],Math_New[Percentage of Students at Achievement Level],"")</f>
        <v/>
      </c>
      <c r="P564" t="str">
        <f>_xlfn.XLOOKUP(Per_Pupil_Spending_1[[#This Row],[School Name]],Science_New[School Name],Science_New[Percentage of Students at Achievement Level],"")</f>
        <v/>
      </c>
      <c r="Q564">
        <f>IFERROR((Per_Pupil_Spending_1[[#This Row],[ELA Score]]-MIN(Per_Pupil_Spending_1[ELA Score]))/(MAX(Per_Pupil_Spending_1[ELA Score])-MIN(Per_Pupil_Spending_1[ELA Score])),-1)</f>
        <v>-1</v>
      </c>
      <c r="R564">
        <f>IFERROR((Per_Pupil_Spending_1[[#This Row],[Math Score]]-MIN(Per_Pupil_Spending_1[Math Score]))/(MAX(Per_Pupil_Spending_1[Math Score])-MIN(Per_Pupil_Spending_1[Math Score])),-1)</f>
        <v>-1</v>
      </c>
      <c r="S564">
        <f>IFERROR((Per_Pupil_Spending_1[[#This Row],[Science Score]]-MIN(Per_Pupil_Spending_1[Science Score]))/(MAX(Per_Pupil_Spending_1[Science Score])-MIN(Per_Pupil_Spending_1[Science Score])),-1)</f>
        <v>-1</v>
      </c>
      <c r="T564" s="63" t="str">
        <f>IFERROR(Per_Pupil_Spending_1[[#This Row],[Amount]]/(1-Per_Pupil_Spending_1[[#This Row],[Percent Below Achievement ELA]]),"")</f>
        <v/>
      </c>
      <c r="U564" s="63" t="str">
        <f>IFERROR(Per_Pupil_Spending_1[[#This Row],[Amount]]/(1-Per_Pupil_Spending_1[[#This Row],[Percent Below Achievement Math]]),"")</f>
        <v/>
      </c>
      <c r="V564" s="63" t="str">
        <f>IFERROR(Per_Pupil_Spending_1[[#This Row],[Amount]]/(1-Per_Pupil_Spending_1[[#This Row],[Percent Below Achievement Science]]),"")</f>
        <v/>
      </c>
      <c r="W564" s="63" t="b">
        <f>Per_Pupil_Spending_1[[#This Row],[ELA Score Normalized]]=-1</f>
        <v>1</v>
      </c>
      <c r="X564" s="63" t="b">
        <f>Per_Pupil_Spending_1[[#This Row],[Math Score Normalized]]=-1</f>
        <v>1</v>
      </c>
      <c r="Y564" s="63" t="b">
        <f>Per_Pupil_Spending_1[[#This Row],[Science Score Normalized]]=-1</f>
        <v>1</v>
      </c>
    </row>
    <row r="565" spans="1:25" hidden="1">
      <c r="A565" t="s">
        <v>570</v>
      </c>
      <c r="B565">
        <v>1446</v>
      </c>
      <c r="C565" t="s">
        <v>909</v>
      </c>
      <c r="D565">
        <v>2111</v>
      </c>
      <c r="E565" t="s">
        <v>258</v>
      </c>
      <c r="F565" t="s">
        <v>1680</v>
      </c>
      <c r="G565" t="s">
        <v>1680</v>
      </c>
      <c r="H565" t="s">
        <v>596</v>
      </c>
      <c r="I565">
        <v>19870.900000000001</v>
      </c>
      <c r="J565">
        <v>21701.55</v>
      </c>
      <c r="K565">
        <v>20134.14</v>
      </c>
      <c r="L565" t="str">
        <f>_xlfn.XLOOKUP(Per_Pupil_Spending_1[[#This Row],[School Name]],Maine_Schools[School Name],Maine_Schools[Comparison School Type], "Error")</f>
        <v>Non Charter</v>
      </c>
      <c r="M565" t="str">
        <f>_xlfn.XLOOKUP(Per_Pupil_Spending_1[[#This Row],[School Name]],Maine_Schools[School Name],Maine_Schools[Comparison Grade Span], "Error")</f>
        <v>01-02</v>
      </c>
      <c r="N565" t="str">
        <f>_xlfn.XLOOKUP(Per_Pupil_Spending_1[[#This Row],[School Name]],ELA_New[School Name],ELA_New[Percentage of Students at Achievement Level],"")</f>
        <v/>
      </c>
      <c r="O565" t="str">
        <f>_xlfn.XLOOKUP(Per_Pupil_Spending_1[[#This Row],[School Name]],Math_New[School Name],Math_New[Percentage of Students at Achievement Level],"")</f>
        <v/>
      </c>
      <c r="P565" t="str">
        <f>_xlfn.XLOOKUP(Per_Pupil_Spending_1[[#This Row],[School Name]],Science_New[School Name],Science_New[Percentage of Students at Achievement Level],"")</f>
        <v/>
      </c>
      <c r="Q565">
        <f>IFERROR((Per_Pupil_Spending_1[[#This Row],[ELA Score]]-MIN(Per_Pupil_Spending_1[ELA Score]))/(MAX(Per_Pupil_Spending_1[ELA Score])-MIN(Per_Pupil_Spending_1[ELA Score])),-1)</f>
        <v>-1</v>
      </c>
      <c r="R565">
        <f>IFERROR((Per_Pupil_Spending_1[[#This Row],[Math Score]]-MIN(Per_Pupil_Spending_1[Math Score]))/(MAX(Per_Pupil_Spending_1[Math Score])-MIN(Per_Pupil_Spending_1[Math Score])),-1)</f>
        <v>-1</v>
      </c>
      <c r="S565">
        <f>IFERROR((Per_Pupil_Spending_1[[#This Row],[Science Score]]-MIN(Per_Pupil_Spending_1[Science Score]))/(MAX(Per_Pupil_Spending_1[Science Score])-MIN(Per_Pupil_Spending_1[Science Score])),-1)</f>
        <v>-1</v>
      </c>
      <c r="T565" s="63" t="str">
        <f>IFERROR(Per_Pupil_Spending_1[[#This Row],[Amount]]/(1-Per_Pupil_Spending_1[[#This Row],[Percent Below Achievement ELA]]),"")</f>
        <v/>
      </c>
      <c r="U565" s="63" t="str">
        <f>IFERROR(Per_Pupil_Spending_1[[#This Row],[Amount]]/(1-Per_Pupil_Spending_1[[#This Row],[Percent Below Achievement Math]]),"")</f>
        <v/>
      </c>
      <c r="V565" s="63" t="str">
        <f>IFERROR(Per_Pupil_Spending_1[[#This Row],[Amount]]/(1-Per_Pupil_Spending_1[[#This Row],[Percent Below Achievement Science]]),"")</f>
        <v/>
      </c>
      <c r="W565" s="63" t="b">
        <f>Per_Pupil_Spending_1[[#This Row],[ELA Score Normalized]]=-1</f>
        <v>1</v>
      </c>
      <c r="X565" s="63" t="b">
        <f>Per_Pupil_Spending_1[[#This Row],[Math Score Normalized]]=-1</f>
        <v>1</v>
      </c>
      <c r="Y565" s="63" t="b">
        <f>Per_Pupil_Spending_1[[#This Row],[Science Score Normalized]]=-1</f>
        <v>1</v>
      </c>
    </row>
    <row r="566" spans="1:25" hidden="1">
      <c r="A566" t="s">
        <v>570</v>
      </c>
      <c r="B566">
        <v>1449</v>
      </c>
      <c r="C566" t="s">
        <v>913</v>
      </c>
      <c r="D566">
        <v>184</v>
      </c>
      <c r="E566" t="s">
        <v>496</v>
      </c>
      <c r="F566" t="s">
        <v>1680</v>
      </c>
      <c r="G566" t="s">
        <v>1680</v>
      </c>
      <c r="H566" t="s">
        <v>596</v>
      </c>
      <c r="I566">
        <v>21980.65</v>
      </c>
      <c r="J566">
        <v>23171.03</v>
      </c>
      <c r="K566">
        <v>20134.14</v>
      </c>
      <c r="L566" t="str">
        <f>_xlfn.XLOOKUP(Per_Pupil_Spending_1[[#This Row],[School Name]],Maine_Schools[School Name],Maine_Schools[Comparison School Type], "Error")</f>
        <v>Non Charter</v>
      </c>
      <c r="M566" t="str">
        <f>_xlfn.XLOOKUP(Per_Pupil_Spending_1[[#This Row],[School Name]],Maine_Schools[School Name],Maine_Schools[Comparison Grade Span], "Error")</f>
        <v>PK-02</v>
      </c>
      <c r="N566" t="str">
        <f>_xlfn.XLOOKUP(Per_Pupil_Spending_1[[#This Row],[School Name]],ELA_New[School Name],ELA_New[Percentage of Students at Achievement Level],"")</f>
        <v/>
      </c>
      <c r="O566" t="str">
        <f>_xlfn.XLOOKUP(Per_Pupil_Spending_1[[#This Row],[School Name]],Math_New[School Name],Math_New[Percentage of Students at Achievement Level],"")</f>
        <v/>
      </c>
      <c r="P566" t="str">
        <f>_xlfn.XLOOKUP(Per_Pupil_Spending_1[[#This Row],[School Name]],Science_New[School Name],Science_New[Percentage of Students at Achievement Level],"")</f>
        <v/>
      </c>
      <c r="Q566">
        <f>IFERROR((Per_Pupil_Spending_1[[#This Row],[ELA Score]]-MIN(Per_Pupil_Spending_1[ELA Score]))/(MAX(Per_Pupil_Spending_1[ELA Score])-MIN(Per_Pupil_Spending_1[ELA Score])),-1)</f>
        <v>-1</v>
      </c>
      <c r="R566">
        <f>IFERROR((Per_Pupil_Spending_1[[#This Row],[Math Score]]-MIN(Per_Pupil_Spending_1[Math Score]))/(MAX(Per_Pupil_Spending_1[Math Score])-MIN(Per_Pupil_Spending_1[Math Score])),-1)</f>
        <v>-1</v>
      </c>
      <c r="S566">
        <f>IFERROR((Per_Pupil_Spending_1[[#This Row],[Science Score]]-MIN(Per_Pupil_Spending_1[Science Score]))/(MAX(Per_Pupil_Spending_1[Science Score])-MIN(Per_Pupil_Spending_1[Science Score])),-1)</f>
        <v>-1</v>
      </c>
      <c r="T566" s="63" t="str">
        <f>IFERROR(Per_Pupil_Spending_1[[#This Row],[Amount]]/(1-Per_Pupil_Spending_1[[#This Row],[Percent Below Achievement ELA]]),"")</f>
        <v/>
      </c>
      <c r="U566" s="63" t="str">
        <f>IFERROR(Per_Pupil_Spending_1[[#This Row],[Amount]]/(1-Per_Pupil_Spending_1[[#This Row],[Percent Below Achievement Math]]),"")</f>
        <v/>
      </c>
      <c r="V566" s="63" t="str">
        <f>IFERROR(Per_Pupil_Spending_1[[#This Row],[Amount]]/(1-Per_Pupil_Spending_1[[#This Row],[Percent Below Achievement Science]]),"")</f>
        <v/>
      </c>
      <c r="W566" s="63" t="b">
        <f>Per_Pupil_Spending_1[[#This Row],[ELA Score Normalized]]=-1</f>
        <v>1</v>
      </c>
      <c r="X566" s="63" t="b">
        <f>Per_Pupil_Spending_1[[#This Row],[Math Score Normalized]]=-1</f>
        <v>1</v>
      </c>
      <c r="Y566" s="63" t="b">
        <f>Per_Pupil_Spending_1[[#This Row],[Science Score Normalized]]=-1</f>
        <v>1</v>
      </c>
    </row>
    <row r="567" spans="1:25" hidden="1">
      <c r="A567" t="s">
        <v>570</v>
      </c>
      <c r="B567">
        <v>601</v>
      </c>
      <c r="C567" t="s">
        <v>924</v>
      </c>
      <c r="D567">
        <v>602</v>
      </c>
      <c r="E567" t="s">
        <v>504</v>
      </c>
      <c r="F567" t="s">
        <v>1680</v>
      </c>
      <c r="G567" t="s">
        <v>1680</v>
      </c>
      <c r="H567" t="s">
        <v>596</v>
      </c>
      <c r="I567">
        <v>60100.85</v>
      </c>
      <c r="J567">
        <v>60100.85</v>
      </c>
      <c r="K567">
        <v>20134.14</v>
      </c>
      <c r="L567" t="str">
        <f>_xlfn.XLOOKUP(Per_Pupil_Spending_1[[#This Row],[School Name]],Maine_Schools[School Name],Maine_Schools[Comparison School Type], "Error")</f>
        <v>Non Charter</v>
      </c>
      <c r="M567" t="str">
        <f>_xlfn.XLOOKUP(Per_Pupil_Spending_1[[#This Row],[School Name]],Maine_Schools[School Name],Maine_Schools[Comparison Grade Span], "Error")</f>
        <v>KG-12</v>
      </c>
      <c r="N567" t="str">
        <f>_xlfn.XLOOKUP(Per_Pupil_Spending_1[[#This Row],[School Name]],ELA_New[School Name],ELA_New[Percentage of Students at Achievement Level],"")</f>
        <v/>
      </c>
      <c r="O567">
        <f>_xlfn.XLOOKUP(Per_Pupil_Spending_1[[#This Row],[School Name]],Math_New[School Name],Math_New[Percentage of Students at Achievement Level],"")</f>
        <v>0.5</v>
      </c>
      <c r="P567" t="str">
        <f>_xlfn.XLOOKUP(Per_Pupil_Spending_1[[#This Row],[School Name]],Science_New[School Name],Science_New[Percentage of Students at Achievement Level],"")</f>
        <v/>
      </c>
      <c r="Q567">
        <f>IFERROR((Per_Pupil_Spending_1[[#This Row],[ELA Score]]-MIN(Per_Pupil_Spending_1[ELA Score]))/(MAX(Per_Pupil_Spending_1[ELA Score])-MIN(Per_Pupil_Spending_1[ELA Score])),-1)</f>
        <v>-1</v>
      </c>
      <c r="R567">
        <f>IFERROR((Per_Pupil_Spending_1[[#This Row],[Math Score]]-MIN(Per_Pupil_Spending_1[Math Score]))/(MAX(Per_Pupil_Spending_1[Math Score])-MIN(Per_Pupil_Spending_1[Math Score])),-1)</f>
        <v>0.41381418577276086</v>
      </c>
      <c r="S567">
        <f>IFERROR((Per_Pupil_Spending_1[[#This Row],[Science Score]]-MIN(Per_Pupil_Spending_1[Science Score]))/(MAX(Per_Pupil_Spending_1[Science Score])-MIN(Per_Pupil_Spending_1[Science Score])),-1)</f>
        <v>-1</v>
      </c>
      <c r="T567" s="63" t="str">
        <f>IFERROR(Per_Pupil_Spending_1[[#This Row],[Amount]]/(1-Per_Pupil_Spending_1[[#This Row],[Percent Below Achievement ELA]]),"")</f>
        <v/>
      </c>
      <c r="U567" s="63">
        <f>IFERROR(Per_Pupil_Spending_1[[#This Row],[Amount]]/(1-Per_Pupil_Spending_1[[#This Row],[Percent Below Achievement Math]]),"")</f>
        <v>120201.7</v>
      </c>
      <c r="V567" s="63" t="str">
        <f>IFERROR(Per_Pupil_Spending_1[[#This Row],[Amount]]/(1-Per_Pupil_Spending_1[[#This Row],[Percent Below Achievement Science]]),"")</f>
        <v/>
      </c>
      <c r="W567" s="63" t="b">
        <f>Per_Pupil_Spending_1[[#This Row],[ELA Score Normalized]]=-1</f>
        <v>1</v>
      </c>
      <c r="X567" s="63" t="b">
        <f>Per_Pupil_Spending_1[[#This Row],[Math Score Normalized]]=-1</f>
        <v>0</v>
      </c>
      <c r="Y567" s="63" t="b">
        <f>Per_Pupil_Spending_1[[#This Row],[Science Score Normalized]]=-1</f>
        <v>1</v>
      </c>
    </row>
    <row r="568" spans="1:25" hidden="1">
      <c r="A568" t="s">
        <v>570</v>
      </c>
      <c r="B568">
        <v>601</v>
      </c>
      <c r="C568" t="s">
        <v>924</v>
      </c>
      <c r="D568">
        <v>602</v>
      </c>
      <c r="E568" t="s">
        <v>504</v>
      </c>
      <c r="F568" t="s">
        <v>1680</v>
      </c>
      <c r="G568" t="s">
        <v>1680</v>
      </c>
      <c r="H568" t="s">
        <v>596</v>
      </c>
      <c r="I568">
        <v>60100.85</v>
      </c>
      <c r="J568">
        <v>60100.85</v>
      </c>
      <c r="K568">
        <v>20134.14</v>
      </c>
      <c r="L568" t="str">
        <f>_xlfn.XLOOKUP(Per_Pupil_Spending_1[[#This Row],[School Name]],Maine_Schools[School Name],Maine_Schools[Comparison School Type], "Error")</f>
        <v>Non Charter</v>
      </c>
      <c r="M568" t="str">
        <f>_xlfn.XLOOKUP(Per_Pupil_Spending_1[[#This Row],[School Name]],Maine_Schools[School Name],Maine_Schools[Comparison Grade Span], "Error")</f>
        <v>KG-12</v>
      </c>
      <c r="N568" t="str">
        <f>_xlfn.XLOOKUP(Per_Pupil_Spending_1[[#This Row],[School Name]],ELA_New[School Name],ELA_New[Percentage of Students at Achievement Level],"")</f>
        <v/>
      </c>
      <c r="O568">
        <f>_xlfn.XLOOKUP(Per_Pupil_Spending_1[[#This Row],[School Name]],Math_New[School Name],Math_New[Percentage of Students at Achievement Level],"")</f>
        <v>0.5</v>
      </c>
      <c r="P568" t="str">
        <f>_xlfn.XLOOKUP(Per_Pupil_Spending_1[[#This Row],[School Name]],Science_New[School Name],Science_New[Percentage of Students at Achievement Level],"")</f>
        <v/>
      </c>
      <c r="Q568">
        <f>IFERROR((Per_Pupil_Spending_1[[#This Row],[ELA Score]]-MIN(Per_Pupil_Spending_1[ELA Score]))/(MAX(Per_Pupil_Spending_1[ELA Score])-MIN(Per_Pupil_Spending_1[ELA Score])),-1)</f>
        <v>-1</v>
      </c>
      <c r="R568">
        <f>IFERROR((Per_Pupil_Spending_1[[#This Row],[Math Score]]-MIN(Per_Pupil_Spending_1[Math Score]))/(MAX(Per_Pupil_Spending_1[Math Score])-MIN(Per_Pupil_Spending_1[Math Score])),-1)</f>
        <v>0.41381418577276086</v>
      </c>
      <c r="S568">
        <f>IFERROR((Per_Pupil_Spending_1[[#This Row],[Science Score]]-MIN(Per_Pupil_Spending_1[Science Score]))/(MAX(Per_Pupil_Spending_1[Science Score])-MIN(Per_Pupil_Spending_1[Science Score])),-1)</f>
        <v>-1</v>
      </c>
      <c r="T568" s="63" t="str">
        <f>IFERROR(Per_Pupil_Spending_1[[#This Row],[Amount]]/(1-Per_Pupil_Spending_1[[#This Row],[Percent Below Achievement ELA]]),"")</f>
        <v/>
      </c>
      <c r="U568" s="63">
        <f>IFERROR(Per_Pupil_Spending_1[[#This Row],[Amount]]/(1-Per_Pupil_Spending_1[[#This Row],[Percent Below Achievement Math]]),"")</f>
        <v>120201.7</v>
      </c>
      <c r="V568" s="63" t="str">
        <f>IFERROR(Per_Pupil_Spending_1[[#This Row],[Amount]]/(1-Per_Pupil_Spending_1[[#This Row],[Percent Below Achievement Science]]),"")</f>
        <v/>
      </c>
      <c r="W568" s="63" t="b">
        <f>Per_Pupil_Spending_1[[#This Row],[ELA Score Normalized]]=-1</f>
        <v>1</v>
      </c>
      <c r="X568" s="63" t="b">
        <f>Per_Pupil_Spending_1[[#This Row],[Math Score Normalized]]=-1</f>
        <v>0</v>
      </c>
      <c r="Y568" s="63" t="b">
        <f>Per_Pupil_Spending_1[[#This Row],[Science Score Normalized]]=-1</f>
        <v>1</v>
      </c>
    </row>
    <row r="569" spans="1:25" hidden="1">
      <c r="A569" t="s">
        <v>570</v>
      </c>
      <c r="B569">
        <v>1508</v>
      </c>
      <c r="C569" t="s">
        <v>928</v>
      </c>
      <c r="D569">
        <v>611</v>
      </c>
      <c r="E569" t="s">
        <v>621</v>
      </c>
      <c r="F569" t="s">
        <v>1680</v>
      </c>
      <c r="G569" t="s">
        <v>1680</v>
      </c>
      <c r="H569" t="s">
        <v>596</v>
      </c>
      <c r="I569">
        <v>14302.18</v>
      </c>
      <c r="J569">
        <v>19042.55</v>
      </c>
      <c r="K569">
        <v>20134.14</v>
      </c>
      <c r="L569" t="str">
        <f>_xlfn.XLOOKUP(Per_Pupil_Spending_1[[#This Row],[School Name]],Maine_Schools[School Name],Maine_Schools[Comparison School Type], "Error")</f>
        <v>Non Charter</v>
      </c>
      <c r="M569" t="str">
        <f>_xlfn.XLOOKUP(Per_Pupil_Spending_1[[#This Row],[School Name]],Maine_Schools[School Name],Maine_Schools[Comparison Grade Span], "Error")</f>
        <v>09-12</v>
      </c>
      <c r="N569" t="str">
        <f>_xlfn.XLOOKUP(Per_Pupil_Spending_1[[#This Row],[School Name]],ELA_New[School Name],ELA_New[Percentage of Students at Achievement Level],"")</f>
        <v/>
      </c>
      <c r="O569" t="str">
        <f>_xlfn.XLOOKUP(Per_Pupil_Spending_1[[#This Row],[School Name]],Math_New[School Name],Math_New[Percentage of Students at Achievement Level],"")</f>
        <v/>
      </c>
      <c r="P569" t="str">
        <f>_xlfn.XLOOKUP(Per_Pupil_Spending_1[[#This Row],[School Name]],Science_New[School Name],Science_New[Percentage of Students at Achievement Level],"")</f>
        <v/>
      </c>
      <c r="Q569">
        <f>IFERROR((Per_Pupil_Spending_1[[#This Row],[ELA Score]]-MIN(Per_Pupil_Spending_1[ELA Score]))/(MAX(Per_Pupil_Spending_1[ELA Score])-MIN(Per_Pupil_Spending_1[ELA Score])),-1)</f>
        <v>-1</v>
      </c>
      <c r="R569">
        <f>IFERROR((Per_Pupil_Spending_1[[#This Row],[Math Score]]-MIN(Per_Pupil_Spending_1[Math Score]))/(MAX(Per_Pupil_Spending_1[Math Score])-MIN(Per_Pupil_Spending_1[Math Score])),-1)</f>
        <v>-1</v>
      </c>
      <c r="S569">
        <f>IFERROR((Per_Pupil_Spending_1[[#This Row],[Science Score]]-MIN(Per_Pupil_Spending_1[Science Score]))/(MAX(Per_Pupil_Spending_1[Science Score])-MIN(Per_Pupil_Spending_1[Science Score])),-1)</f>
        <v>-1</v>
      </c>
      <c r="T569" s="63" t="str">
        <f>IFERROR(Per_Pupil_Spending_1[[#This Row],[Amount]]/(1-Per_Pupil_Spending_1[[#This Row],[Percent Below Achievement ELA]]),"")</f>
        <v/>
      </c>
      <c r="U569" s="63" t="str">
        <f>IFERROR(Per_Pupil_Spending_1[[#This Row],[Amount]]/(1-Per_Pupil_Spending_1[[#This Row],[Percent Below Achievement Math]]),"")</f>
        <v/>
      </c>
      <c r="V569" s="63" t="str">
        <f>IFERROR(Per_Pupil_Spending_1[[#This Row],[Amount]]/(1-Per_Pupil_Spending_1[[#This Row],[Percent Below Achievement Science]]),"")</f>
        <v/>
      </c>
      <c r="W569" s="63" t="b">
        <f>Per_Pupil_Spending_1[[#This Row],[ELA Score Normalized]]=-1</f>
        <v>1</v>
      </c>
      <c r="X569" s="63" t="b">
        <f>Per_Pupil_Spending_1[[#This Row],[Math Score Normalized]]=-1</f>
        <v>1</v>
      </c>
      <c r="Y569" s="63" t="b">
        <f>Per_Pupil_Spending_1[[#This Row],[Science Score Normalized]]=-1</f>
        <v>1</v>
      </c>
    </row>
    <row r="570" spans="1:25" hidden="1">
      <c r="A570" t="s">
        <v>570</v>
      </c>
      <c r="B570">
        <v>1508</v>
      </c>
      <c r="C570" t="s">
        <v>928</v>
      </c>
      <c r="D570">
        <v>614</v>
      </c>
      <c r="E570" t="s">
        <v>404</v>
      </c>
      <c r="F570" t="s">
        <v>1680</v>
      </c>
      <c r="G570" t="s">
        <v>1680</v>
      </c>
      <c r="H570" t="s">
        <v>596</v>
      </c>
      <c r="I570">
        <v>23777.16</v>
      </c>
      <c r="J570">
        <v>19042.55</v>
      </c>
      <c r="K570">
        <v>20134.14</v>
      </c>
      <c r="L570" t="str">
        <f>_xlfn.XLOOKUP(Per_Pupil_Spending_1[[#This Row],[School Name]],Maine_Schools[School Name],Maine_Schools[Comparison School Type], "Error")</f>
        <v>Non Charter</v>
      </c>
      <c r="M570" t="str">
        <f>_xlfn.XLOOKUP(Per_Pupil_Spending_1[[#This Row],[School Name]],Maine_Schools[School Name],Maine_Schools[Comparison Grade Span], "Error")</f>
        <v>PK-01</v>
      </c>
      <c r="N570" t="str">
        <f>_xlfn.XLOOKUP(Per_Pupil_Spending_1[[#This Row],[School Name]],ELA_New[School Name],ELA_New[Percentage of Students at Achievement Level],"")</f>
        <v/>
      </c>
      <c r="O570" t="str">
        <f>_xlfn.XLOOKUP(Per_Pupil_Spending_1[[#This Row],[School Name]],Math_New[School Name],Math_New[Percentage of Students at Achievement Level],"")</f>
        <v/>
      </c>
      <c r="P570" t="str">
        <f>_xlfn.XLOOKUP(Per_Pupil_Spending_1[[#This Row],[School Name]],Science_New[School Name],Science_New[Percentage of Students at Achievement Level],"")</f>
        <v/>
      </c>
      <c r="Q570">
        <f>IFERROR((Per_Pupil_Spending_1[[#This Row],[ELA Score]]-MIN(Per_Pupil_Spending_1[ELA Score]))/(MAX(Per_Pupil_Spending_1[ELA Score])-MIN(Per_Pupil_Spending_1[ELA Score])),-1)</f>
        <v>-1</v>
      </c>
      <c r="R570">
        <f>IFERROR((Per_Pupil_Spending_1[[#This Row],[Math Score]]-MIN(Per_Pupil_Spending_1[Math Score]))/(MAX(Per_Pupil_Spending_1[Math Score])-MIN(Per_Pupil_Spending_1[Math Score])),-1)</f>
        <v>-1</v>
      </c>
      <c r="S570">
        <f>IFERROR((Per_Pupil_Spending_1[[#This Row],[Science Score]]-MIN(Per_Pupil_Spending_1[Science Score]))/(MAX(Per_Pupil_Spending_1[Science Score])-MIN(Per_Pupil_Spending_1[Science Score])),-1)</f>
        <v>-1</v>
      </c>
      <c r="T570" s="63" t="str">
        <f>IFERROR(Per_Pupil_Spending_1[[#This Row],[Amount]]/(1-Per_Pupil_Spending_1[[#This Row],[Percent Below Achievement ELA]]),"")</f>
        <v/>
      </c>
      <c r="U570" s="63" t="str">
        <f>IFERROR(Per_Pupil_Spending_1[[#This Row],[Amount]]/(1-Per_Pupil_Spending_1[[#This Row],[Percent Below Achievement Math]]),"")</f>
        <v/>
      </c>
      <c r="V570" s="63" t="str">
        <f>IFERROR(Per_Pupil_Spending_1[[#This Row],[Amount]]/(1-Per_Pupil_Spending_1[[#This Row],[Percent Below Achievement Science]]),"")</f>
        <v/>
      </c>
      <c r="W570" s="63" t="b">
        <f>Per_Pupil_Spending_1[[#This Row],[ELA Score Normalized]]=-1</f>
        <v>1</v>
      </c>
      <c r="X570" s="63" t="b">
        <f>Per_Pupil_Spending_1[[#This Row],[Math Score Normalized]]=-1</f>
        <v>1</v>
      </c>
      <c r="Y570" s="63" t="b">
        <f>Per_Pupil_Spending_1[[#This Row],[Science Score Normalized]]=-1</f>
        <v>1</v>
      </c>
    </row>
    <row r="571" spans="1:25" hidden="1">
      <c r="A571" t="s">
        <v>570</v>
      </c>
      <c r="B571">
        <v>1508</v>
      </c>
      <c r="C571" t="s">
        <v>928</v>
      </c>
      <c r="D571">
        <v>607</v>
      </c>
      <c r="E571" t="s">
        <v>547</v>
      </c>
      <c r="F571" t="s">
        <v>1680</v>
      </c>
      <c r="G571" t="s">
        <v>1680</v>
      </c>
      <c r="H571" t="s">
        <v>596</v>
      </c>
      <c r="I571">
        <v>20796.52</v>
      </c>
      <c r="J571">
        <v>19042.55</v>
      </c>
      <c r="K571">
        <v>20134.14</v>
      </c>
      <c r="L571" t="str">
        <f>_xlfn.XLOOKUP(Per_Pupil_Spending_1[[#This Row],[School Name]],Maine_Schools[School Name],Maine_Schools[Comparison School Type], "Error")</f>
        <v>Non Charter</v>
      </c>
      <c r="M571" t="str">
        <f>_xlfn.XLOOKUP(Per_Pupil_Spending_1[[#This Row],[School Name]],Maine_Schools[School Name],Maine_Schools[Comparison Grade Span], "Error")</f>
        <v>PK-02</v>
      </c>
      <c r="N571" t="str">
        <f>_xlfn.XLOOKUP(Per_Pupil_Spending_1[[#This Row],[School Name]],ELA_New[School Name],ELA_New[Percentage of Students at Achievement Level],"")</f>
        <v/>
      </c>
      <c r="O571" t="str">
        <f>_xlfn.XLOOKUP(Per_Pupil_Spending_1[[#This Row],[School Name]],Math_New[School Name],Math_New[Percentage of Students at Achievement Level],"")</f>
        <v/>
      </c>
      <c r="P571" t="str">
        <f>_xlfn.XLOOKUP(Per_Pupil_Spending_1[[#This Row],[School Name]],Science_New[School Name],Science_New[Percentage of Students at Achievement Level],"")</f>
        <v/>
      </c>
      <c r="Q571">
        <f>IFERROR((Per_Pupil_Spending_1[[#This Row],[ELA Score]]-MIN(Per_Pupil_Spending_1[ELA Score]))/(MAX(Per_Pupil_Spending_1[ELA Score])-MIN(Per_Pupil_Spending_1[ELA Score])),-1)</f>
        <v>-1</v>
      </c>
      <c r="R571">
        <f>IFERROR((Per_Pupil_Spending_1[[#This Row],[Math Score]]-MIN(Per_Pupil_Spending_1[Math Score]))/(MAX(Per_Pupil_Spending_1[Math Score])-MIN(Per_Pupil_Spending_1[Math Score])),-1)</f>
        <v>-1</v>
      </c>
      <c r="S571">
        <f>IFERROR((Per_Pupil_Spending_1[[#This Row],[Science Score]]-MIN(Per_Pupil_Spending_1[Science Score]))/(MAX(Per_Pupil_Spending_1[Science Score])-MIN(Per_Pupil_Spending_1[Science Score])),-1)</f>
        <v>-1</v>
      </c>
      <c r="T571" s="63" t="str">
        <f>IFERROR(Per_Pupil_Spending_1[[#This Row],[Amount]]/(1-Per_Pupil_Spending_1[[#This Row],[Percent Below Achievement ELA]]),"")</f>
        <v/>
      </c>
      <c r="U571" s="63" t="str">
        <f>IFERROR(Per_Pupil_Spending_1[[#This Row],[Amount]]/(1-Per_Pupil_Spending_1[[#This Row],[Percent Below Achievement Math]]),"")</f>
        <v/>
      </c>
      <c r="V571" s="63" t="str">
        <f>IFERROR(Per_Pupil_Spending_1[[#This Row],[Amount]]/(1-Per_Pupil_Spending_1[[#This Row],[Percent Below Achievement Science]]),"")</f>
        <v/>
      </c>
      <c r="W571" s="63" t="b">
        <f>Per_Pupil_Spending_1[[#This Row],[ELA Score Normalized]]=-1</f>
        <v>1</v>
      </c>
      <c r="X571" s="63" t="b">
        <f>Per_Pupil_Spending_1[[#This Row],[Math Score Normalized]]=-1</f>
        <v>1</v>
      </c>
      <c r="Y571" s="63" t="b">
        <f>Per_Pupil_Spending_1[[#This Row],[Science Score Normalized]]=-1</f>
        <v>1</v>
      </c>
    </row>
    <row r="572" spans="1:25" hidden="1">
      <c r="A572" t="s">
        <v>570</v>
      </c>
      <c r="B572">
        <v>617</v>
      </c>
      <c r="C572" t="s">
        <v>939</v>
      </c>
      <c r="D572">
        <v>621</v>
      </c>
      <c r="E572" t="s">
        <v>466</v>
      </c>
      <c r="F572" t="s">
        <v>1680</v>
      </c>
      <c r="G572" t="s">
        <v>1680</v>
      </c>
      <c r="H572" t="s">
        <v>596</v>
      </c>
      <c r="I572">
        <v>17466.37</v>
      </c>
      <c r="J572">
        <v>19376.09</v>
      </c>
      <c r="K572">
        <v>20134.14</v>
      </c>
      <c r="L572" t="str">
        <f>_xlfn.XLOOKUP(Per_Pupil_Spending_1[[#This Row],[School Name]],Maine_Schools[School Name],Maine_Schools[Comparison School Type], "Error")</f>
        <v>Non Charter</v>
      </c>
      <c r="M572" t="str">
        <f>_xlfn.XLOOKUP(Per_Pupil_Spending_1[[#This Row],[School Name]],Maine_Schools[School Name],Maine_Schools[Comparison Grade Span], "Error")</f>
        <v>PK-02</v>
      </c>
      <c r="N572" t="str">
        <f>_xlfn.XLOOKUP(Per_Pupil_Spending_1[[#This Row],[School Name]],ELA_New[School Name],ELA_New[Percentage of Students at Achievement Level],"")</f>
        <v/>
      </c>
      <c r="O572" t="str">
        <f>_xlfn.XLOOKUP(Per_Pupil_Spending_1[[#This Row],[School Name]],Math_New[School Name],Math_New[Percentage of Students at Achievement Level],"")</f>
        <v/>
      </c>
      <c r="P572" t="str">
        <f>_xlfn.XLOOKUP(Per_Pupil_Spending_1[[#This Row],[School Name]],Science_New[School Name],Science_New[Percentage of Students at Achievement Level],"")</f>
        <v/>
      </c>
      <c r="Q572">
        <f>IFERROR((Per_Pupil_Spending_1[[#This Row],[ELA Score]]-MIN(Per_Pupil_Spending_1[ELA Score]))/(MAX(Per_Pupil_Spending_1[ELA Score])-MIN(Per_Pupil_Spending_1[ELA Score])),-1)</f>
        <v>-1</v>
      </c>
      <c r="R572">
        <f>IFERROR((Per_Pupil_Spending_1[[#This Row],[Math Score]]-MIN(Per_Pupil_Spending_1[Math Score]))/(MAX(Per_Pupil_Spending_1[Math Score])-MIN(Per_Pupil_Spending_1[Math Score])),-1)</f>
        <v>-1</v>
      </c>
      <c r="S572">
        <f>IFERROR((Per_Pupil_Spending_1[[#This Row],[Science Score]]-MIN(Per_Pupil_Spending_1[Science Score]))/(MAX(Per_Pupil_Spending_1[Science Score])-MIN(Per_Pupil_Spending_1[Science Score])),-1)</f>
        <v>-1</v>
      </c>
      <c r="T572" s="63" t="str">
        <f>IFERROR(Per_Pupil_Spending_1[[#This Row],[Amount]]/(1-Per_Pupil_Spending_1[[#This Row],[Percent Below Achievement ELA]]),"")</f>
        <v/>
      </c>
      <c r="U572" s="63" t="str">
        <f>IFERROR(Per_Pupil_Spending_1[[#This Row],[Amount]]/(1-Per_Pupil_Spending_1[[#This Row],[Percent Below Achievement Math]]),"")</f>
        <v/>
      </c>
      <c r="V572" s="63" t="str">
        <f>IFERROR(Per_Pupil_Spending_1[[#This Row],[Amount]]/(1-Per_Pupil_Spending_1[[#This Row],[Percent Below Achievement Science]]),"")</f>
        <v/>
      </c>
      <c r="W572" s="63" t="b">
        <f>Per_Pupil_Spending_1[[#This Row],[ELA Score Normalized]]=-1</f>
        <v>1</v>
      </c>
      <c r="X572" s="63" t="b">
        <f>Per_Pupil_Spending_1[[#This Row],[Math Score Normalized]]=-1</f>
        <v>1</v>
      </c>
      <c r="Y572" s="63" t="b">
        <f>Per_Pupil_Spending_1[[#This Row],[Science Score Normalized]]=-1</f>
        <v>1</v>
      </c>
    </row>
    <row r="573" spans="1:25" hidden="1">
      <c r="A573" t="s">
        <v>570</v>
      </c>
      <c r="B573">
        <v>1451</v>
      </c>
      <c r="C573" t="s">
        <v>944</v>
      </c>
      <c r="D573">
        <v>439</v>
      </c>
      <c r="E573" t="s">
        <v>530</v>
      </c>
      <c r="F573" t="s">
        <v>1680</v>
      </c>
      <c r="G573" t="s">
        <v>1680</v>
      </c>
      <c r="H573" t="s">
        <v>596</v>
      </c>
      <c r="I573">
        <v>27913.21</v>
      </c>
      <c r="J573">
        <v>24544.84</v>
      </c>
      <c r="K573">
        <v>20134.14</v>
      </c>
      <c r="L573" t="str">
        <f>_xlfn.XLOOKUP(Per_Pupil_Spending_1[[#This Row],[School Name]],Maine_Schools[School Name],Maine_Schools[Comparison School Type], "Error")</f>
        <v>Non Charter</v>
      </c>
      <c r="M573" t="str">
        <f>_xlfn.XLOOKUP(Per_Pupil_Spending_1[[#This Row],[School Name]],Maine_Schools[School Name],Maine_Schools[Comparison Grade Span], "Error")</f>
        <v>PK-PK</v>
      </c>
      <c r="N573" t="str">
        <f>_xlfn.XLOOKUP(Per_Pupil_Spending_1[[#This Row],[School Name]],ELA_New[School Name],ELA_New[Percentage of Students at Achievement Level],"")</f>
        <v/>
      </c>
      <c r="O573" t="str">
        <f>_xlfn.XLOOKUP(Per_Pupil_Spending_1[[#This Row],[School Name]],Math_New[School Name],Math_New[Percentage of Students at Achievement Level],"")</f>
        <v/>
      </c>
      <c r="P573" t="str">
        <f>_xlfn.XLOOKUP(Per_Pupil_Spending_1[[#This Row],[School Name]],Science_New[School Name],Science_New[Percentage of Students at Achievement Level],"")</f>
        <v/>
      </c>
      <c r="Q573">
        <f>IFERROR((Per_Pupil_Spending_1[[#This Row],[ELA Score]]-MIN(Per_Pupil_Spending_1[ELA Score]))/(MAX(Per_Pupil_Spending_1[ELA Score])-MIN(Per_Pupil_Spending_1[ELA Score])),-1)</f>
        <v>-1</v>
      </c>
      <c r="R573">
        <f>IFERROR((Per_Pupil_Spending_1[[#This Row],[Math Score]]-MIN(Per_Pupil_Spending_1[Math Score]))/(MAX(Per_Pupil_Spending_1[Math Score])-MIN(Per_Pupil_Spending_1[Math Score])),-1)</f>
        <v>-1</v>
      </c>
      <c r="S573">
        <f>IFERROR((Per_Pupil_Spending_1[[#This Row],[Science Score]]-MIN(Per_Pupil_Spending_1[Science Score]))/(MAX(Per_Pupil_Spending_1[Science Score])-MIN(Per_Pupil_Spending_1[Science Score])),-1)</f>
        <v>-1</v>
      </c>
      <c r="T573" s="63" t="str">
        <f>IFERROR(Per_Pupil_Spending_1[[#This Row],[Amount]]/(1-Per_Pupil_Spending_1[[#This Row],[Percent Below Achievement ELA]]),"")</f>
        <v/>
      </c>
      <c r="U573" s="63" t="str">
        <f>IFERROR(Per_Pupil_Spending_1[[#This Row],[Amount]]/(1-Per_Pupil_Spending_1[[#This Row],[Percent Below Achievement Math]]),"")</f>
        <v/>
      </c>
      <c r="V573" s="63" t="str">
        <f>IFERROR(Per_Pupil_Spending_1[[#This Row],[Amount]]/(1-Per_Pupil_Spending_1[[#This Row],[Percent Below Achievement Science]]),"")</f>
        <v/>
      </c>
      <c r="W573" s="63" t="b">
        <f>Per_Pupil_Spending_1[[#This Row],[ELA Score Normalized]]=-1</f>
        <v>1</v>
      </c>
      <c r="X573" s="63" t="b">
        <f>Per_Pupil_Spending_1[[#This Row],[Math Score Normalized]]=-1</f>
        <v>1</v>
      </c>
      <c r="Y573" s="63" t="b">
        <f>Per_Pupil_Spending_1[[#This Row],[Science Score Normalized]]=-1</f>
        <v>1</v>
      </c>
    </row>
    <row r="574" spans="1:25" hidden="1">
      <c r="A574" t="s">
        <v>570</v>
      </c>
      <c r="B574">
        <v>635</v>
      </c>
      <c r="C574" t="s">
        <v>958</v>
      </c>
      <c r="D574">
        <v>639</v>
      </c>
      <c r="E574" t="s">
        <v>487</v>
      </c>
      <c r="F574" t="s">
        <v>1680</v>
      </c>
      <c r="G574" t="s">
        <v>1680</v>
      </c>
      <c r="H574" t="s">
        <v>596</v>
      </c>
      <c r="I574">
        <v>24390.78</v>
      </c>
      <c r="J574">
        <v>21590.04</v>
      </c>
      <c r="K574">
        <v>20134.14</v>
      </c>
      <c r="L574" t="str">
        <f>_xlfn.XLOOKUP(Per_Pupil_Spending_1[[#This Row],[School Name]],Maine_Schools[School Name],Maine_Schools[Comparison School Type], "Error")</f>
        <v>Non Charter</v>
      </c>
      <c r="M574" t="str">
        <f>_xlfn.XLOOKUP(Per_Pupil_Spending_1[[#This Row],[School Name]],Maine_Schools[School Name],Maine_Schools[Comparison Grade Span], "Error")</f>
        <v>KG-02</v>
      </c>
      <c r="N574" t="str">
        <f>_xlfn.XLOOKUP(Per_Pupil_Spending_1[[#This Row],[School Name]],ELA_New[School Name],ELA_New[Percentage of Students at Achievement Level],"")</f>
        <v/>
      </c>
      <c r="O574" t="str">
        <f>_xlfn.XLOOKUP(Per_Pupil_Spending_1[[#This Row],[School Name]],Math_New[School Name],Math_New[Percentage of Students at Achievement Level],"")</f>
        <v/>
      </c>
      <c r="P574" t="str">
        <f>_xlfn.XLOOKUP(Per_Pupil_Spending_1[[#This Row],[School Name]],Science_New[School Name],Science_New[Percentage of Students at Achievement Level],"")</f>
        <v/>
      </c>
      <c r="Q574">
        <f>IFERROR((Per_Pupil_Spending_1[[#This Row],[ELA Score]]-MIN(Per_Pupil_Spending_1[ELA Score]))/(MAX(Per_Pupil_Spending_1[ELA Score])-MIN(Per_Pupil_Spending_1[ELA Score])),-1)</f>
        <v>-1</v>
      </c>
      <c r="R574">
        <f>IFERROR((Per_Pupil_Spending_1[[#This Row],[Math Score]]-MIN(Per_Pupil_Spending_1[Math Score]))/(MAX(Per_Pupil_Spending_1[Math Score])-MIN(Per_Pupil_Spending_1[Math Score])),-1)</f>
        <v>-1</v>
      </c>
      <c r="S574">
        <f>IFERROR((Per_Pupil_Spending_1[[#This Row],[Science Score]]-MIN(Per_Pupil_Spending_1[Science Score]))/(MAX(Per_Pupil_Spending_1[Science Score])-MIN(Per_Pupil_Spending_1[Science Score])),-1)</f>
        <v>-1</v>
      </c>
      <c r="T574" s="63" t="str">
        <f>IFERROR(Per_Pupil_Spending_1[[#This Row],[Amount]]/(1-Per_Pupil_Spending_1[[#This Row],[Percent Below Achievement ELA]]),"")</f>
        <v/>
      </c>
      <c r="U574" s="63" t="str">
        <f>IFERROR(Per_Pupil_Spending_1[[#This Row],[Amount]]/(1-Per_Pupil_Spending_1[[#This Row],[Percent Below Achievement Math]]),"")</f>
        <v/>
      </c>
      <c r="V574" s="63" t="str">
        <f>IFERROR(Per_Pupil_Spending_1[[#This Row],[Amount]]/(1-Per_Pupil_Spending_1[[#This Row],[Percent Below Achievement Science]]),"")</f>
        <v/>
      </c>
      <c r="W574" s="63" t="b">
        <f>Per_Pupil_Spending_1[[#This Row],[ELA Score Normalized]]=-1</f>
        <v>1</v>
      </c>
      <c r="X574" s="63" t="b">
        <f>Per_Pupil_Spending_1[[#This Row],[Math Score Normalized]]=-1</f>
        <v>1</v>
      </c>
      <c r="Y574" s="63" t="b">
        <f>Per_Pupil_Spending_1[[#This Row],[Science Score Normalized]]=-1</f>
        <v>1</v>
      </c>
    </row>
    <row r="575" spans="1:25" hidden="1">
      <c r="A575" t="s">
        <v>570</v>
      </c>
      <c r="B575">
        <v>635</v>
      </c>
      <c r="C575" t="s">
        <v>958</v>
      </c>
      <c r="D575">
        <v>636</v>
      </c>
      <c r="E575" t="s">
        <v>521</v>
      </c>
      <c r="F575" t="s">
        <v>1680</v>
      </c>
      <c r="G575" t="s">
        <v>1680</v>
      </c>
      <c r="H575" t="s">
        <v>596</v>
      </c>
      <c r="I575">
        <v>25134.15</v>
      </c>
      <c r="J575">
        <v>21590.04</v>
      </c>
      <c r="K575">
        <v>20134.14</v>
      </c>
      <c r="L575" t="str">
        <f>_xlfn.XLOOKUP(Per_Pupil_Spending_1[[#This Row],[School Name]],Maine_Schools[School Name],Maine_Schools[Comparison School Type], "Error")</f>
        <v>Non Charter</v>
      </c>
      <c r="M575" t="str">
        <f>_xlfn.XLOOKUP(Per_Pupil_Spending_1[[#This Row],[School Name]],Maine_Schools[School Name],Maine_Schools[Comparison Grade Span], "Error")</f>
        <v>KG-02</v>
      </c>
      <c r="N575" t="str">
        <f>_xlfn.XLOOKUP(Per_Pupil_Spending_1[[#This Row],[School Name]],ELA_New[School Name],ELA_New[Percentage of Students at Achievement Level],"")</f>
        <v/>
      </c>
      <c r="O575" t="str">
        <f>_xlfn.XLOOKUP(Per_Pupil_Spending_1[[#This Row],[School Name]],Math_New[School Name],Math_New[Percentage of Students at Achievement Level],"")</f>
        <v/>
      </c>
      <c r="P575" t="str">
        <f>_xlfn.XLOOKUP(Per_Pupil_Spending_1[[#This Row],[School Name]],Science_New[School Name],Science_New[Percentage of Students at Achievement Level],"")</f>
        <v/>
      </c>
      <c r="Q575">
        <f>IFERROR((Per_Pupil_Spending_1[[#This Row],[ELA Score]]-MIN(Per_Pupil_Spending_1[ELA Score]))/(MAX(Per_Pupil_Spending_1[ELA Score])-MIN(Per_Pupil_Spending_1[ELA Score])),-1)</f>
        <v>-1</v>
      </c>
      <c r="R575">
        <f>IFERROR((Per_Pupil_Spending_1[[#This Row],[Math Score]]-MIN(Per_Pupil_Spending_1[Math Score]))/(MAX(Per_Pupil_Spending_1[Math Score])-MIN(Per_Pupil_Spending_1[Math Score])),-1)</f>
        <v>-1</v>
      </c>
      <c r="S575">
        <f>IFERROR((Per_Pupil_Spending_1[[#This Row],[Science Score]]-MIN(Per_Pupil_Spending_1[Science Score]))/(MAX(Per_Pupil_Spending_1[Science Score])-MIN(Per_Pupil_Spending_1[Science Score])),-1)</f>
        <v>-1</v>
      </c>
      <c r="T575" s="63" t="str">
        <f>IFERROR(Per_Pupil_Spending_1[[#This Row],[Amount]]/(1-Per_Pupil_Spending_1[[#This Row],[Percent Below Achievement ELA]]),"")</f>
        <v/>
      </c>
      <c r="U575" s="63" t="str">
        <f>IFERROR(Per_Pupil_Spending_1[[#This Row],[Amount]]/(1-Per_Pupil_Spending_1[[#This Row],[Percent Below Achievement Math]]),"")</f>
        <v/>
      </c>
      <c r="V575" s="63" t="str">
        <f>IFERROR(Per_Pupil_Spending_1[[#This Row],[Amount]]/(1-Per_Pupil_Spending_1[[#This Row],[Percent Below Achievement Science]]),"")</f>
        <v/>
      </c>
      <c r="W575" s="63" t="b">
        <f>Per_Pupil_Spending_1[[#This Row],[ELA Score Normalized]]=-1</f>
        <v>1</v>
      </c>
      <c r="X575" s="63" t="b">
        <f>Per_Pupil_Spending_1[[#This Row],[Math Score Normalized]]=-1</f>
        <v>1</v>
      </c>
      <c r="Y575" s="63" t="b">
        <f>Per_Pupil_Spending_1[[#This Row],[Science Score Normalized]]=-1</f>
        <v>1</v>
      </c>
    </row>
    <row r="576" spans="1:25" hidden="1">
      <c r="A576" t="s">
        <v>570</v>
      </c>
      <c r="B576">
        <v>646</v>
      </c>
      <c r="C576" t="s">
        <v>965</v>
      </c>
      <c r="D576">
        <v>657</v>
      </c>
      <c r="E576" t="s">
        <v>552</v>
      </c>
      <c r="F576" t="s">
        <v>1680</v>
      </c>
      <c r="G576" t="s">
        <v>1680</v>
      </c>
      <c r="H576" t="s">
        <v>596</v>
      </c>
      <c r="I576">
        <v>16660.36</v>
      </c>
      <c r="J576">
        <v>20058.490000000002</v>
      </c>
      <c r="K576">
        <v>20134.14</v>
      </c>
      <c r="L576" t="str">
        <f>_xlfn.XLOOKUP(Per_Pupil_Spending_1[[#This Row],[School Name]],Maine_Schools[School Name],Maine_Schools[Comparison School Type], "Error")</f>
        <v>Non Charter</v>
      </c>
      <c r="M576" t="str">
        <f>_xlfn.XLOOKUP(Per_Pupil_Spending_1[[#This Row],[School Name]],Maine_Schools[School Name],Maine_Schools[Comparison Grade Span], "Error")</f>
        <v>PK-02</v>
      </c>
      <c r="N576" t="str">
        <f>_xlfn.XLOOKUP(Per_Pupil_Spending_1[[#This Row],[School Name]],ELA_New[School Name],ELA_New[Percentage of Students at Achievement Level],"")</f>
        <v/>
      </c>
      <c r="O576" t="str">
        <f>_xlfn.XLOOKUP(Per_Pupil_Spending_1[[#This Row],[School Name]],Math_New[School Name],Math_New[Percentage of Students at Achievement Level],"")</f>
        <v/>
      </c>
      <c r="P576" t="str">
        <f>_xlfn.XLOOKUP(Per_Pupil_Spending_1[[#This Row],[School Name]],Science_New[School Name],Science_New[Percentage of Students at Achievement Level],"")</f>
        <v/>
      </c>
      <c r="Q576">
        <f>IFERROR((Per_Pupil_Spending_1[[#This Row],[ELA Score]]-MIN(Per_Pupil_Spending_1[ELA Score]))/(MAX(Per_Pupil_Spending_1[ELA Score])-MIN(Per_Pupil_Spending_1[ELA Score])),-1)</f>
        <v>-1</v>
      </c>
      <c r="R576">
        <f>IFERROR((Per_Pupil_Spending_1[[#This Row],[Math Score]]-MIN(Per_Pupil_Spending_1[Math Score]))/(MAX(Per_Pupil_Spending_1[Math Score])-MIN(Per_Pupil_Spending_1[Math Score])),-1)</f>
        <v>-1</v>
      </c>
      <c r="S576">
        <f>IFERROR((Per_Pupil_Spending_1[[#This Row],[Science Score]]-MIN(Per_Pupil_Spending_1[Science Score]))/(MAX(Per_Pupil_Spending_1[Science Score])-MIN(Per_Pupil_Spending_1[Science Score])),-1)</f>
        <v>-1</v>
      </c>
      <c r="T576" s="63" t="str">
        <f>IFERROR(Per_Pupil_Spending_1[[#This Row],[Amount]]/(1-Per_Pupil_Spending_1[[#This Row],[Percent Below Achievement ELA]]),"")</f>
        <v/>
      </c>
      <c r="U576" s="63" t="str">
        <f>IFERROR(Per_Pupil_Spending_1[[#This Row],[Amount]]/(1-Per_Pupil_Spending_1[[#This Row],[Percent Below Achievement Math]]),"")</f>
        <v/>
      </c>
      <c r="V576" s="63" t="str">
        <f>IFERROR(Per_Pupil_Spending_1[[#This Row],[Amount]]/(1-Per_Pupil_Spending_1[[#This Row],[Percent Below Achievement Science]]),"")</f>
        <v/>
      </c>
      <c r="W576" s="63" t="b">
        <f>Per_Pupil_Spending_1[[#This Row],[ELA Score Normalized]]=-1</f>
        <v>1</v>
      </c>
      <c r="X576" s="63" t="b">
        <f>Per_Pupil_Spending_1[[#This Row],[Math Score Normalized]]=-1</f>
        <v>1</v>
      </c>
      <c r="Y576" s="63" t="b">
        <f>Per_Pupil_Spending_1[[#This Row],[Science Score Normalized]]=-1</f>
        <v>1</v>
      </c>
    </row>
    <row r="577" spans="1:25" hidden="1">
      <c r="A577" t="s">
        <v>570</v>
      </c>
      <c r="B577">
        <v>1457</v>
      </c>
      <c r="C577" t="s">
        <v>973</v>
      </c>
      <c r="D577">
        <v>808</v>
      </c>
      <c r="E577" t="s">
        <v>517</v>
      </c>
      <c r="F577" t="s">
        <v>1680</v>
      </c>
      <c r="G577" t="s">
        <v>1680</v>
      </c>
      <c r="H577" t="s">
        <v>596</v>
      </c>
      <c r="I577">
        <v>26962.240000000002</v>
      </c>
      <c r="J577">
        <v>19708.05</v>
      </c>
      <c r="K577">
        <v>20134.14</v>
      </c>
      <c r="L577" t="str">
        <f>_xlfn.XLOOKUP(Per_Pupil_Spending_1[[#This Row],[School Name]],Maine_Schools[School Name],Maine_Schools[Comparison School Type], "Error")</f>
        <v>Non Charter</v>
      </c>
      <c r="M577" t="str">
        <f>_xlfn.XLOOKUP(Per_Pupil_Spending_1[[#This Row],[School Name]],Maine_Schools[School Name],Maine_Schools[Comparison Grade Span], "Error")</f>
        <v>PK-02</v>
      </c>
      <c r="N577" t="str">
        <f>_xlfn.XLOOKUP(Per_Pupil_Spending_1[[#This Row],[School Name]],ELA_New[School Name],ELA_New[Percentage of Students at Achievement Level],"")</f>
        <v/>
      </c>
      <c r="O577" t="str">
        <f>_xlfn.XLOOKUP(Per_Pupil_Spending_1[[#This Row],[School Name]],Math_New[School Name],Math_New[Percentage of Students at Achievement Level],"")</f>
        <v/>
      </c>
      <c r="P577" t="str">
        <f>_xlfn.XLOOKUP(Per_Pupil_Spending_1[[#This Row],[School Name]],Science_New[School Name],Science_New[Percentage of Students at Achievement Level],"")</f>
        <v/>
      </c>
      <c r="Q577">
        <f>IFERROR((Per_Pupil_Spending_1[[#This Row],[ELA Score]]-MIN(Per_Pupil_Spending_1[ELA Score]))/(MAX(Per_Pupil_Spending_1[ELA Score])-MIN(Per_Pupil_Spending_1[ELA Score])),-1)</f>
        <v>-1</v>
      </c>
      <c r="R577">
        <f>IFERROR((Per_Pupil_Spending_1[[#This Row],[Math Score]]-MIN(Per_Pupil_Spending_1[Math Score]))/(MAX(Per_Pupil_Spending_1[Math Score])-MIN(Per_Pupil_Spending_1[Math Score])),-1)</f>
        <v>-1</v>
      </c>
      <c r="S577">
        <f>IFERROR((Per_Pupil_Spending_1[[#This Row],[Science Score]]-MIN(Per_Pupil_Spending_1[Science Score]))/(MAX(Per_Pupil_Spending_1[Science Score])-MIN(Per_Pupil_Spending_1[Science Score])),-1)</f>
        <v>-1</v>
      </c>
      <c r="T577" s="63" t="str">
        <f>IFERROR(Per_Pupil_Spending_1[[#This Row],[Amount]]/(1-Per_Pupil_Spending_1[[#This Row],[Percent Below Achievement ELA]]),"")</f>
        <v/>
      </c>
      <c r="U577" s="63" t="str">
        <f>IFERROR(Per_Pupil_Spending_1[[#This Row],[Amount]]/(1-Per_Pupil_Spending_1[[#This Row],[Percent Below Achievement Math]]),"")</f>
        <v/>
      </c>
      <c r="V577" s="63" t="str">
        <f>IFERROR(Per_Pupil_Spending_1[[#This Row],[Amount]]/(1-Per_Pupil_Spending_1[[#This Row],[Percent Below Achievement Science]]),"")</f>
        <v/>
      </c>
      <c r="W577" s="63" t="b">
        <f>Per_Pupil_Spending_1[[#This Row],[ELA Score Normalized]]=-1</f>
        <v>1</v>
      </c>
      <c r="X577" s="63" t="b">
        <f>Per_Pupil_Spending_1[[#This Row],[Math Score Normalized]]=-1</f>
        <v>1</v>
      </c>
      <c r="Y577" s="63" t="b">
        <f>Per_Pupil_Spending_1[[#This Row],[Science Score Normalized]]=-1</f>
        <v>1</v>
      </c>
    </row>
    <row r="578" spans="1:25" hidden="1">
      <c r="A578" t="s">
        <v>570</v>
      </c>
      <c r="B578">
        <v>1460</v>
      </c>
      <c r="C578" t="s">
        <v>984</v>
      </c>
      <c r="D578">
        <v>968</v>
      </c>
      <c r="E578" t="s">
        <v>458</v>
      </c>
      <c r="F578" t="s">
        <v>1680</v>
      </c>
      <c r="G578" t="s">
        <v>1680</v>
      </c>
      <c r="H578" t="s">
        <v>596</v>
      </c>
      <c r="I578">
        <v>25506.71</v>
      </c>
      <c r="J578">
        <v>27410.16</v>
      </c>
      <c r="K578">
        <v>20134.14</v>
      </c>
      <c r="L578" t="str">
        <f>_xlfn.XLOOKUP(Per_Pupil_Spending_1[[#This Row],[School Name]],Maine_Schools[School Name],Maine_Schools[Comparison School Type], "Error")</f>
        <v>Non Charter</v>
      </c>
      <c r="M578" t="str">
        <f>_xlfn.XLOOKUP(Per_Pupil_Spending_1[[#This Row],[School Name]],Maine_Schools[School Name],Maine_Schools[Comparison Grade Span], "Error")</f>
        <v>PK-02</v>
      </c>
      <c r="N578" t="str">
        <f>_xlfn.XLOOKUP(Per_Pupil_Spending_1[[#This Row],[School Name]],ELA_New[School Name],ELA_New[Percentage of Students at Achievement Level],"")</f>
        <v/>
      </c>
      <c r="O578" t="str">
        <f>_xlfn.XLOOKUP(Per_Pupil_Spending_1[[#This Row],[School Name]],Math_New[School Name],Math_New[Percentage of Students at Achievement Level],"")</f>
        <v/>
      </c>
      <c r="P578" t="str">
        <f>_xlfn.XLOOKUP(Per_Pupil_Spending_1[[#This Row],[School Name]],Science_New[School Name],Science_New[Percentage of Students at Achievement Level],"")</f>
        <v/>
      </c>
      <c r="Q578">
        <f>IFERROR((Per_Pupil_Spending_1[[#This Row],[ELA Score]]-MIN(Per_Pupil_Spending_1[ELA Score]))/(MAX(Per_Pupil_Spending_1[ELA Score])-MIN(Per_Pupil_Spending_1[ELA Score])),-1)</f>
        <v>-1</v>
      </c>
      <c r="R578">
        <f>IFERROR((Per_Pupil_Spending_1[[#This Row],[Math Score]]-MIN(Per_Pupil_Spending_1[Math Score]))/(MAX(Per_Pupil_Spending_1[Math Score])-MIN(Per_Pupil_Spending_1[Math Score])),-1)</f>
        <v>-1</v>
      </c>
      <c r="S578">
        <f>IFERROR((Per_Pupil_Spending_1[[#This Row],[Science Score]]-MIN(Per_Pupil_Spending_1[Science Score]))/(MAX(Per_Pupil_Spending_1[Science Score])-MIN(Per_Pupil_Spending_1[Science Score])),-1)</f>
        <v>-1</v>
      </c>
      <c r="T578" s="63" t="str">
        <f>IFERROR(Per_Pupil_Spending_1[[#This Row],[Amount]]/(1-Per_Pupil_Spending_1[[#This Row],[Percent Below Achievement ELA]]),"")</f>
        <v/>
      </c>
      <c r="U578" s="63" t="str">
        <f>IFERROR(Per_Pupil_Spending_1[[#This Row],[Amount]]/(1-Per_Pupil_Spending_1[[#This Row],[Percent Below Achievement Math]]),"")</f>
        <v/>
      </c>
      <c r="V578" s="63" t="str">
        <f>IFERROR(Per_Pupil_Spending_1[[#This Row],[Amount]]/(1-Per_Pupil_Spending_1[[#This Row],[Percent Below Achievement Science]]),"")</f>
        <v/>
      </c>
      <c r="W578" s="63" t="b">
        <f>Per_Pupil_Spending_1[[#This Row],[ELA Score Normalized]]=-1</f>
        <v>1</v>
      </c>
      <c r="X578" s="63" t="b">
        <f>Per_Pupil_Spending_1[[#This Row],[Math Score Normalized]]=-1</f>
        <v>1</v>
      </c>
      <c r="Y578" s="63" t="b">
        <f>Per_Pupil_Spending_1[[#This Row],[Science Score Normalized]]=-1</f>
        <v>1</v>
      </c>
    </row>
    <row r="579" spans="1:25" hidden="1">
      <c r="A579" t="s">
        <v>570</v>
      </c>
      <c r="B579">
        <v>1615</v>
      </c>
      <c r="C579" t="s">
        <v>988</v>
      </c>
      <c r="D579">
        <v>676</v>
      </c>
      <c r="E579" t="s">
        <v>327</v>
      </c>
      <c r="F579" t="s">
        <v>1680</v>
      </c>
      <c r="G579" t="s">
        <v>1680</v>
      </c>
      <c r="H579" t="s">
        <v>596</v>
      </c>
      <c r="I579">
        <v>18378.28</v>
      </c>
      <c r="J579">
        <v>19326.82</v>
      </c>
      <c r="K579">
        <v>20134.14</v>
      </c>
      <c r="L579" t="str">
        <f>_xlfn.XLOOKUP(Per_Pupil_Spending_1[[#This Row],[School Name]],Maine_Schools[School Name],Maine_Schools[Comparison School Type], "Error")</f>
        <v>Non Charter</v>
      </c>
      <c r="M579" t="str">
        <f>_xlfn.XLOOKUP(Per_Pupil_Spending_1[[#This Row],[School Name]],Maine_Schools[School Name],Maine_Schools[Comparison Grade Span], "Error")</f>
        <v>KG-02</v>
      </c>
      <c r="N579" t="str">
        <f>_xlfn.XLOOKUP(Per_Pupil_Spending_1[[#This Row],[School Name]],ELA_New[School Name],ELA_New[Percentage of Students at Achievement Level],"")</f>
        <v/>
      </c>
      <c r="O579" t="str">
        <f>_xlfn.XLOOKUP(Per_Pupil_Spending_1[[#This Row],[School Name]],Math_New[School Name],Math_New[Percentage of Students at Achievement Level],"")</f>
        <v/>
      </c>
      <c r="P579" t="str">
        <f>_xlfn.XLOOKUP(Per_Pupil_Spending_1[[#This Row],[School Name]],Science_New[School Name],Science_New[Percentage of Students at Achievement Level],"")</f>
        <v/>
      </c>
      <c r="Q579">
        <f>IFERROR((Per_Pupil_Spending_1[[#This Row],[ELA Score]]-MIN(Per_Pupil_Spending_1[ELA Score]))/(MAX(Per_Pupil_Spending_1[ELA Score])-MIN(Per_Pupil_Spending_1[ELA Score])),-1)</f>
        <v>-1</v>
      </c>
      <c r="R579">
        <f>IFERROR((Per_Pupil_Spending_1[[#This Row],[Math Score]]-MIN(Per_Pupil_Spending_1[Math Score]))/(MAX(Per_Pupil_Spending_1[Math Score])-MIN(Per_Pupil_Spending_1[Math Score])),-1)</f>
        <v>-1</v>
      </c>
      <c r="S579">
        <f>IFERROR((Per_Pupil_Spending_1[[#This Row],[Science Score]]-MIN(Per_Pupil_Spending_1[Science Score]))/(MAX(Per_Pupil_Spending_1[Science Score])-MIN(Per_Pupil_Spending_1[Science Score])),-1)</f>
        <v>-1</v>
      </c>
      <c r="T579" s="63" t="str">
        <f>IFERROR(Per_Pupil_Spending_1[[#This Row],[Amount]]/(1-Per_Pupil_Spending_1[[#This Row],[Percent Below Achievement ELA]]),"")</f>
        <v/>
      </c>
      <c r="U579" s="63" t="str">
        <f>IFERROR(Per_Pupil_Spending_1[[#This Row],[Amount]]/(1-Per_Pupil_Spending_1[[#This Row],[Percent Below Achievement Math]]),"")</f>
        <v/>
      </c>
      <c r="V579" s="63" t="str">
        <f>IFERROR(Per_Pupil_Spending_1[[#This Row],[Amount]]/(1-Per_Pupil_Spending_1[[#This Row],[Percent Below Achievement Science]]),"")</f>
        <v/>
      </c>
      <c r="W579" s="63" t="b">
        <f>Per_Pupil_Spending_1[[#This Row],[ELA Score Normalized]]=-1</f>
        <v>1</v>
      </c>
      <c r="X579" s="63" t="b">
        <f>Per_Pupil_Spending_1[[#This Row],[Math Score Normalized]]=-1</f>
        <v>1</v>
      </c>
      <c r="Y579" s="63" t="b">
        <f>Per_Pupil_Spending_1[[#This Row],[Science Score Normalized]]=-1</f>
        <v>1</v>
      </c>
    </row>
    <row r="580" spans="1:25" hidden="1">
      <c r="A580" t="s">
        <v>570</v>
      </c>
      <c r="B580">
        <v>1615</v>
      </c>
      <c r="C580" t="s">
        <v>988</v>
      </c>
      <c r="D580">
        <v>678</v>
      </c>
      <c r="E580" t="s">
        <v>500</v>
      </c>
      <c r="F580" t="s">
        <v>1680</v>
      </c>
      <c r="G580" t="s">
        <v>1680</v>
      </c>
      <c r="H580" t="s">
        <v>596</v>
      </c>
      <c r="I580">
        <v>17475.25</v>
      </c>
      <c r="J580">
        <v>19326.82</v>
      </c>
      <c r="K580">
        <v>20134.14</v>
      </c>
      <c r="L580" t="str">
        <f>_xlfn.XLOOKUP(Per_Pupil_Spending_1[[#This Row],[School Name]],Maine_Schools[School Name],Maine_Schools[Comparison School Type], "Error")</f>
        <v>Non Charter</v>
      </c>
      <c r="M580" t="str">
        <f>_xlfn.XLOOKUP(Per_Pupil_Spending_1[[#This Row],[School Name]],Maine_Schools[School Name],Maine_Schools[Comparison Grade Span], "Error")</f>
        <v>PK-PK</v>
      </c>
      <c r="N580" t="str">
        <f>_xlfn.XLOOKUP(Per_Pupil_Spending_1[[#This Row],[School Name]],ELA_New[School Name],ELA_New[Percentage of Students at Achievement Level],"")</f>
        <v/>
      </c>
      <c r="O580" t="str">
        <f>_xlfn.XLOOKUP(Per_Pupil_Spending_1[[#This Row],[School Name]],Math_New[School Name],Math_New[Percentage of Students at Achievement Level],"")</f>
        <v/>
      </c>
      <c r="P580" t="str">
        <f>_xlfn.XLOOKUP(Per_Pupil_Spending_1[[#This Row],[School Name]],Science_New[School Name],Science_New[Percentage of Students at Achievement Level],"")</f>
        <v/>
      </c>
      <c r="Q580">
        <f>IFERROR((Per_Pupil_Spending_1[[#This Row],[ELA Score]]-MIN(Per_Pupil_Spending_1[ELA Score]))/(MAX(Per_Pupil_Spending_1[ELA Score])-MIN(Per_Pupil_Spending_1[ELA Score])),-1)</f>
        <v>-1</v>
      </c>
      <c r="R580">
        <f>IFERROR((Per_Pupil_Spending_1[[#This Row],[Math Score]]-MIN(Per_Pupil_Spending_1[Math Score]))/(MAX(Per_Pupil_Spending_1[Math Score])-MIN(Per_Pupil_Spending_1[Math Score])),-1)</f>
        <v>-1</v>
      </c>
      <c r="S580">
        <f>IFERROR((Per_Pupil_Spending_1[[#This Row],[Science Score]]-MIN(Per_Pupil_Spending_1[Science Score]))/(MAX(Per_Pupil_Spending_1[Science Score])-MIN(Per_Pupil_Spending_1[Science Score])),-1)</f>
        <v>-1</v>
      </c>
      <c r="T580" s="63" t="str">
        <f>IFERROR(Per_Pupil_Spending_1[[#This Row],[Amount]]/(1-Per_Pupil_Spending_1[[#This Row],[Percent Below Achievement ELA]]),"")</f>
        <v/>
      </c>
      <c r="U580" s="63" t="str">
        <f>IFERROR(Per_Pupil_Spending_1[[#This Row],[Amount]]/(1-Per_Pupil_Spending_1[[#This Row],[Percent Below Achievement Math]]),"")</f>
        <v/>
      </c>
      <c r="V580" s="63" t="str">
        <f>IFERROR(Per_Pupil_Spending_1[[#This Row],[Amount]]/(1-Per_Pupil_Spending_1[[#This Row],[Percent Below Achievement Science]]),"")</f>
        <v/>
      </c>
      <c r="W580" s="63" t="b">
        <f>Per_Pupil_Spending_1[[#This Row],[ELA Score Normalized]]=-1</f>
        <v>1</v>
      </c>
      <c r="X580" s="63" t="b">
        <f>Per_Pupil_Spending_1[[#This Row],[Math Score Normalized]]=-1</f>
        <v>1</v>
      </c>
      <c r="Y580" s="63" t="b">
        <f>Per_Pupil_Spending_1[[#This Row],[Science Score Normalized]]=-1</f>
        <v>1</v>
      </c>
    </row>
    <row r="581" spans="1:25" hidden="1">
      <c r="A581" t="s">
        <v>570</v>
      </c>
      <c r="B581">
        <v>1461</v>
      </c>
      <c r="C581" t="s">
        <v>992</v>
      </c>
      <c r="D581">
        <v>323</v>
      </c>
      <c r="E581" t="s">
        <v>453</v>
      </c>
      <c r="F581" t="s">
        <v>1680</v>
      </c>
      <c r="G581" t="s">
        <v>1680</v>
      </c>
      <c r="H581" t="s">
        <v>596</v>
      </c>
      <c r="I581">
        <v>31558.36</v>
      </c>
      <c r="J581">
        <v>32846.410000000003</v>
      </c>
      <c r="K581">
        <v>20134.14</v>
      </c>
      <c r="L581" t="str">
        <f>_xlfn.XLOOKUP(Per_Pupil_Spending_1[[#This Row],[School Name]],Maine_Schools[School Name],Maine_Schools[Comparison School Type], "Error")</f>
        <v>Non Charter</v>
      </c>
      <c r="M581" t="str">
        <f>_xlfn.XLOOKUP(Per_Pupil_Spending_1[[#This Row],[School Name]],Maine_Schools[School Name],Maine_Schools[Comparison Grade Span], "Error")</f>
        <v>PK-02</v>
      </c>
      <c r="N581" t="str">
        <f>_xlfn.XLOOKUP(Per_Pupil_Spending_1[[#This Row],[School Name]],ELA_New[School Name],ELA_New[Percentage of Students at Achievement Level],"")</f>
        <v/>
      </c>
      <c r="O581" t="str">
        <f>_xlfn.XLOOKUP(Per_Pupil_Spending_1[[#This Row],[School Name]],Math_New[School Name],Math_New[Percentage of Students at Achievement Level],"")</f>
        <v/>
      </c>
      <c r="P581" t="str">
        <f>_xlfn.XLOOKUP(Per_Pupil_Spending_1[[#This Row],[School Name]],Science_New[School Name],Science_New[Percentage of Students at Achievement Level],"")</f>
        <v/>
      </c>
      <c r="Q581">
        <f>IFERROR((Per_Pupil_Spending_1[[#This Row],[ELA Score]]-MIN(Per_Pupil_Spending_1[ELA Score]))/(MAX(Per_Pupil_Spending_1[ELA Score])-MIN(Per_Pupil_Spending_1[ELA Score])),-1)</f>
        <v>-1</v>
      </c>
      <c r="R581">
        <f>IFERROR((Per_Pupil_Spending_1[[#This Row],[Math Score]]-MIN(Per_Pupil_Spending_1[Math Score]))/(MAX(Per_Pupil_Spending_1[Math Score])-MIN(Per_Pupil_Spending_1[Math Score])),-1)</f>
        <v>-1</v>
      </c>
      <c r="S581">
        <f>IFERROR((Per_Pupil_Spending_1[[#This Row],[Science Score]]-MIN(Per_Pupil_Spending_1[Science Score]))/(MAX(Per_Pupil_Spending_1[Science Score])-MIN(Per_Pupil_Spending_1[Science Score])),-1)</f>
        <v>-1</v>
      </c>
      <c r="T581" s="63" t="str">
        <f>IFERROR(Per_Pupil_Spending_1[[#This Row],[Amount]]/(1-Per_Pupil_Spending_1[[#This Row],[Percent Below Achievement ELA]]),"")</f>
        <v/>
      </c>
      <c r="U581" s="63" t="str">
        <f>IFERROR(Per_Pupil_Spending_1[[#This Row],[Amount]]/(1-Per_Pupil_Spending_1[[#This Row],[Percent Below Achievement Math]]),"")</f>
        <v/>
      </c>
      <c r="V581" s="63" t="str">
        <f>IFERROR(Per_Pupil_Spending_1[[#This Row],[Amount]]/(1-Per_Pupil_Spending_1[[#This Row],[Percent Below Achievement Science]]),"")</f>
        <v/>
      </c>
      <c r="W581" s="63" t="b">
        <f>Per_Pupil_Spending_1[[#This Row],[ELA Score Normalized]]=-1</f>
        <v>1</v>
      </c>
      <c r="X581" s="63" t="b">
        <f>Per_Pupil_Spending_1[[#This Row],[Math Score Normalized]]=-1</f>
        <v>1</v>
      </c>
      <c r="Y581" s="63" t="b">
        <f>Per_Pupil_Spending_1[[#This Row],[Science Score Normalized]]=-1</f>
        <v>1</v>
      </c>
    </row>
    <row r="582" spans="1:25" hidden="1">
      <c r="A582" t="s">
        <v>570</v>
      </c>
      <c r="B582">
        <v>1462</v>
      </c>
      <c r="C582" t="s">
        <v>994</v>
      </c>
      <c r="D582">
        <v>2137</v>
      </c>
      <c r="E582" s="41" t="s">
        <v>349</v>
      </c>
      <c r="F582" t="s">
        <v>1680</v>
      </c>
      <c r="G582" t="s">
        <v>1680</v>
      </c>
      <c r="H582" t="s">
        <v>596</v>
      </c>
      <c r="I582">
        <v>30373.439999999999</v>
      </c>
      <c r="J582">
        <v>29595.81</v>
      </c>
      <c r="K582">
        <v>20134.14</v>
      </c>
      <c r="L582" t="str">
        <f>_xlfn.XLOOKUP(Per_Pupil_Spending_1[[#This Row],[School Name]],Maine_Schools[School Name],Maine_Schools[Comparison School Type], "Error")</f>
        <v>Non Charter</v>
      </c>
      <c r="M582" t="str">
        <f>_xlfn.XLOOKUP(Per_Pupil_Spending_1[[#This Row],[School Name]],Maine_Schools[School Name],Maine_Schools[Comparison Grade Span], "Error")</f>
        <v>PK-05</v>
      </c>
      <c r="N582" t="str">
        <f>_xlfn.XLOOKUP(Per_Pupil_Spending_1[[#This Row],[School Name]],ELA_New[School Name],ELA_New[Percentage of Students at Achievement Level],"")</f>
        <v/>
      </c>
      <c r="O582">
        <f>_xlfn.XLOOKUP(Per_Pupil_Spending_1[[#This Row],[School Name]],Math_New[School Name],Math_New[Percentage of Students at Achievement Level],"")</f>
        <v>0.76470000000000005</v>
      </c>
      <c r="P582" t="str">
        <f>_xlfn.XLOOKUP(Per_Pupil_Spending_1[[#This Row],[School Name]],Science_New[School Name],Science_New[Percentage of Students at Achievement Level],"")</f>
        <v/>
      </c>
      <c r="Q582">
        <f>IFERROR((Per_Pupil_Spending_1[[#This Row],[ELA Score]]-MIN(Per_Pupil_Spending_1[ELA Score]))/(MAX(Per_Pupil_Spending_1[ELA Score])-MIN(Per_Pupil_Spending_1[ELA Score])),-1)</f>
        <v>-1</v>
      </c>
      <c r="R582">
        <f>IFERROR((Per_Pupil_Spending_1[[#This Row],[Math Score]]-MIN(Per_Pupil_Spending_1[Math Score]))/(MAX(Per_Pupil_Spending_1[Math Score])-MIN(Per_Pupil_Spending_1[Math Score])),-1)</f>
        <v>0.44439260041995859</v>
      </c>
      <c r="S582">
        <f>IFERROR((Per_Pupil_Spending_1[[#This Row],[Science Score]]-MIN(Per_Pupil_Spending_1[Science Score]))/(MAX(Per_Pupil_Spending_1[Science Score])-MIN(Per_Pupil_Spending_1[Science Score])),-1)</f>
        <v>-1</v>
      </c>
      <c r="T582" s="63" t="str">
        <f>IFERROR(Per_Pupil_Spending_1[[#This Row],[Amount]]/(1-Per_Pupil_Spending_1[[#This Row],[Percent Below Achievement ELA]]),"")</f>
        <v/>
      </c>
      <c r="U582" s="63">
        <f>IFERROR(Per_Pupil_Spending_1[[#This Row],[Amount]]/(1-Per_Pupil_Spending_1[[#This Row],[Percent Below Achievement Math]]),"")</f>
        <v>129083.89290267746</v>
      </c>
      <c r="V582" s="63" t="str">
        <f>IFERROR(Per_Pupil_Spending_1[[#This Row],[Amount]]/(1-Per_Pupil_Spending_1[[#This Row],[Percent Below Achievement Science]]),"")</f>
        <v/>
      </c>
      <c r="W582" s="63" t="b">
        <f>Per_Pupil_Spending_1[[#This Row],[ELA Score Normalized]]=-1</f>
        <v>1</v>
      </c>
      <c r="X582" s="63" t="b">
        <f>Per_Pupil_Spending_1[[#This Row],[Math Score Normalized]]=-1</f>
        <v>0</v>
      </c>
      <c r="Y582" s="63" t="b">
        <f>Per_Pupil_Spending_1[[#This Row],[Science Score Normalized]]=-1</f>
        <v>1</v>
      </c>
    </row>
    <row r="583" spans="1:25" hidden="1">
      <c r="A583" t="s">
        <v>570</v>
      </c>
      <c r="B583">
        <v>1464</v>
      </c>
      <c r="C583" t="s">
        <v>999</v>
      </c>
      <c r="D583">
        <v>103</v>
      </c>
      <c r="E583" t="s">
        <v>396</v>
      </c>
      <c r="F583" t="s">
        <v>1680</v>
      </c>
      <c r="G583" t="s">
        <v>1680</v>
      </c>
      <c r="H583" t="s">
        <v>596</v>
      </c>
      <c r="I583">
        <v>21528.93</v>
      </c>
      <c r="J583">
        <v>21872.71</v>
      </c>
      <c r="K583">
        <v>20134.14</v>
      </c>
      <c r="L583" t="str">
        <f>_xlfn.XLOOKUP(Per_Pupil_Spending_1[[#This Row],[School Name]],Maine_Schools[School Name],Maine_Schools[Comparison School Type], "Error")</f>
        <v>Non Charter</v>
      </c>
      <c r="M583" t="str">
        <f>_xlfn.XLOOKUP(Per_Pupil_Spending_1[[#This Row],[School Name]],Maine_Schools[School Name],Maine_Schools[Comparison Grade Span], "Error")</f>
        <v>PK-KG</v>
      </c>
      <c r="N583" t="str">
        <f>_xlfn.XLOOKUP(Per_Pupil_Spending_1[[#This Row],[School Name]],ELA_New[School Name],ELA_New[Percentage of Students at Achievement Level],"")</f>
        <v/>
      </c>
      <c r="O583" t="str">
        <f>_xlfn.XLOOKUP(Per_Pupil_Spending_1[[#This Row],[School Name]],Math_New[School Name],Math_New[Percentage of Students at Achievement Level],"")</f>
        <v/>
      </c>
      <c r="P583" t="str">
        <f>_xlfn.XLOOKUP(Per_Pupil_Spending_1[[#This Row],[School Name]],Science_New[School Name],Science_New[Percentage of Students at Achievement Level],"")</f>
        <v/>
      </c>
      <c r="Q583">
        <f>IFERROR((Per_Pupil_Spending_1[[#This Row],[ELA Score]]-MIN(Per_Pupil_Spending_1[ELA Score]))/(MAX(Per_Pupil_Spending_1[ELA Score])-MIN(Per_Pupil_Spending_1[ELA Score])),-1)</f>
        <v>-1</v>
      </c>
      <c r="R583">
        <f>IFERROR((Per_Pupil_Spending_1[[#This Row],[Math Score]]-MIN(Per_Pupil_Spending_1[Math Score]))/(MAX(Per_Pupil_Spending_1[Math Score])-MIN(Per_Pupil_Spending_1[Math Score])),-1)</f>
        <v>-1</v>
      </c>
      <c r="S583">
        <f>IFERROR((Per_Pupil_Spending_1[[#This Row],[Science Score]]-MIN(Per_Pupil_Spending_1[Science Score]))/(MAX(Per_Pupil_Spending_1[Science Score])-MIN(Per_Pupil_Spending_1[Science Score])),-1)</f>
        <v>-1</v>
      </c>
      <c r="T583" s="63" t="str">
        <f>IFERROR(Per_Pupil_Spending_1[[#This Row],[Amount]]/(1-Per_Pupil_Spending_1[[#This Row],[Percent Below Achievement ELA]]),"")</f>
        <v/>
      </c>
      <c r="U583" s="63" t="str">
        <f>IFERROR(Per_Pupil_Spending_1[[#This Row],[Amount]]/(1-Per_Pupil_Spending_1[[#This Row],[Percent Below Achievement Math]]),"")</f>
        <v/>
      </c>
      <c r="V583" s="63" t="str">
        <f>IFERROR(Per_Pupil_Spending_1[[#This Row],[Amount]]/(1-Per_Pupil_Spending_1[[#This Row],[Percent Below Achievement Science]]),"")</f>
        <v/>
      </c>
      <c r="W583" s="63" t="b">
        <f>Per_Pupil_Spending_1[[#This Row],[ELA Score Normalized]]=-1</f>
        <v>1</v>
      </c>
      <c r="X583" s="63" t="b">
        <f>Per_Pupil_Spending_1[[#This Row],[Math Score Normalized]]=-1</f>
        <v>1</v>
      </c>
      <c r="Y583" s="63" t="b">
        <f>Per_Pupil_Spending_1[[#This Row],[Science Score Normalized]]=-1</f>
        <v>1</v>
      </c>
    </row>
    <row r="584" spans="1:25" hidden="1">
      <c r="A584" t="s">
        <v>570</v>
      </c>
      <c r="B584">
        <v>707</v>
      </c>
      <c r="C584" t="s">
        <v>1006</v>
      </c>
      <c r="D584">
        <v>708</v>
      </c>
      <c r="E584" t="s">
        <v>314</v>
      </c>
      <c r="F584" t="s">
        <v>1680</v>
      </c>
      <c r="G584" t="s">
        <v>1680</v>
      </c>
      <c r="H584" t="s">
        <v>596</v>
      </c>
      <c r="I584">
        <v>17906.669999999998</v>
      </c>
      <c r="J584">
        <v>17077.37</v>
      </c>
      <c r="K584">
        <v>20134.14</v>
      </c>
      <c r="L584" t="str">
        <f>_xlfn.XLOOKUP(Per_Pupil_Spending_1[[#This Row],[School Name]],Maine_Schools[School Name],Maine_Schools[Comparison School Type], "Error")</f>
        <v>Non Charter</v>
      </c>
      <c r="M584" t="str">
        <f>_xlfn.XLOOKUP(Per_Pupil_Spending_1[[#This Row],[School Name]],Maine_Schools[School Name],Maine_Schools[Comparison Grade Span], "Error")</f>
        <v>PK-02</v>
      </c>
      <c r="N584" t="str">
        <f>_xlfn.XLOOKUP(Per_Pupil_Spending_1[[#This Row],[School Name]],ELA_New[School Name],ELA_New[Percentage of Students at Achievement Level],"")</f>
        <v/>
      </c>
      <c r="O584" t="str">
        <f>_xlfn.XLOOKUP(Per_Pupil_Spending_1[[#This Row],[School Name]],Math_New[School Name],Math_New[Percentage of Students at Achievement Level],"")</f>
        <v/>
      </c>
      <c r="P584" t="str">
        <f>_xlfn.XLOOKUP(Per_Pupil_Spending_1[[#This Row],[School Name]],Science_New[School Name],Science_New[Percentage of Students at Achievement Level],"")</f>
        <v/>
      </c>
      <c r="Q584">
        <f>IFERROR((Per_Pupil_Spending_1[[#This Row],[ELA Score]]-MIN(Per_Pupil_Spending_1[ELA Score]))/(MAX(Per_Pupil_Spending_1[ELA Score])-MIN(Per_Pupil_Spending_1[ELA Score])),-1)</f>
        <v>-1</v>
      </c>
      <c r="R584">
        <f>IFERROR((Per_Pupil_Spending_1[[#This Row],[Math Score]]-MIN(Per_Pupil_Spending_1[Math Score]))/(MAX(Per_Pupil_Spending_1[Math Score])-MIN(Per_Pupil_Spending_1[Math Score])),-1)</f>
        <v>-1</v>
      </c>
      <c r="S584">
        <f>IFERROR((Per_Pupil_Spending_1[[#This Row],[Science Score]]-MIN(Per_Pupil_Spending_1[Science Score]))/(MAX(Per_Pupil_Spending_1[Science Score])-MIN(Per_Pupil_Spending_1[Science Score])),-1)</f>
        <v>-1</v>
      </c>
      <c r="T584" s="63" t="str">
        <f>IFERROR(Per_Pupil_Spending_1[[#This Row],[Amount]]/(1-Per_Pupil_Spending_1[[#This Row],[Percent Below Achievement ELA]]),"")</f>
        <v/>
      </c>
      <c r="U584" s="63" t="str">
        <f>IFERROR(Per_Pupil_Spending_1[[#This Row],[Amount]]/(1-Per_Pupil_Spending_1[[#This Row],[Percent Below Achievement Math]]),"")</f>
        <v/>
      </c>
      <c r="V584" s="63" t="str">
        <f>IFERROR(Per_Pupil_Spending_1[[#This Row],[Amount]]/(1-Per_Pupil_Spending_1[[#This Row],[Percent Below Achievement Science]]),"")</f>
        <v/>
      </c>
      <c r="W584" s="63" t="b">
        <f>Per_Pupil_Spending_1[[#This Row],[ELA Score Normalized]]=-1</f>
        <v>1</v>
      </c>
      <c r="X584" s="63" t="b">
        <f>Per_Pupil_Spending_1[[#This Row],[Math Score Normalized]]=-1</f>
        <v>1</v>
      </c>
      <c r="Y584" s="63" t="b">
        <f>Per_Pupil_Spending_1[[#This Row],[Science Score Normalized]]=-1</f>
        <v>1</v>
      </c>
    </row>
    <row r="585" spans="1:25" hidden="1">
      <c r="A585" t="s">
        <v>570</v>
      </c>
      <c r="B585">
        <v>726</v>
      </c>
      <c r="C585" t="s">
        <v>1015</v>
      </c>
      <c r="D585">
        <v>728</v>
      </c>
      <c r="E585" t="s">
        <v>609</v>
      </c>
      <c r="F585" t="s">
        <v>1680</v>
      </c>
      <c r="G585" t="s">
        <v>1680</v>
      </c>
      <c r="H585" t="s">
        <v>596</v>
      </c>
      <c r="I585">
        <v>20097.89</v>
      </c>
      <c r="J585">
        <v>21252.880000000001</v>
      </c>
      <c r="K585">
        <v>20134.14</v>
      </c>
      <c r="L585" t="str">
        <f>_xlfn.XLOOKUP(Per_Pupil_Spending_1[[#This Row],[School Name]],Maine_Schools[School Name],Maine_Schools[Comparison School Type], "Error")</f>
        <v>Non Charter</v>
      </c>
      <c r="M585" t="str">
        <f>_xlfn.XLOOKUP(Per_Pupil_Spending_1[[#This Row],[School Name]],Maine_Schools[School Name],Maine_Schools[Comparison Grade Span], "Error")</f>
        <v>09-12</v>
      </c>
      <c r="N585" t="str">
        <f>_xlfn.XLOOKUP(Per_Pupil_Spending_1[[#This Row],[School Name]],ELA_New[School Name],ELA_New[Percentage of Students at Achievement Level],"")</f>
        <v/>
      </c>
      <c r="O585" t="str">
        <f>_xlfn.XLOOKUP(Per_Pupil_Spending_1[[#This Row],[School Name]],Math_New[School Name],Math_New[Percentage of Students at Achievement Level],"")</f>
        <v/>
      </c>
      <c r="P585" t="str">
        <f>_xlfn.XLOOKUP(Per_Pupil_Spending_1[[#This Row],[School Name]],Science_New[School Name],Science_New[Percentage of Students at Achievement Level],"")</f>
        <v/>
      </c>
      <c r="Q585">
        <f>IFERROR((Per_Pupil_Spending_1[[#This Row],[ELA Score]]-MIN(Per_Pupil_Spending_1[ELA Score]))/(MAX(Per_Pupil_Spending_1[ELA Score])-MIN(Per_Pupil_Spending_1[ELA Score])),-1)</f>
        <v>-1</v>
      </c>
      <c r="R585">
        <f>IFERROR((Per_Pupil_Spending_1[[#This Row],[Math Score]]-MIN(Per_Pupil_Spending_1[Math Score]))/(MAX(Per_Pupil_Spending_1[Math Score])-MIN(Per_Pupil_Spending_1[Math Score])),-1)</f>
        <v>-1</v>
      </c>
      <c r="S585">
        <f>IFERROR((Per_Pupil_Spending_1[[#This Row],[Science Score]]-MIN(Per_Pupil_Spending_1[Science Score]))/(MAX(Per_Pupil_Spending_1[Science Score])-MIN(Per_Pupil_Spending_1[Science Score])),-1)</f>
        <v>-1</v>
      </c>
      <c r="T585" s="63" t="str">
        <f>IFERROR(Per_Pupil_Spending_1[[#This Row],[Amount]]/(1-Per_Pupil_Spending_1[[#This Row],[Percent Below Achievement ELA]]),"")</f>
        <v/>
      </c>
      <c r="U585" s="63" t="str">
        <f>IFERROR(Per_Pupil_Spending_1[[#This Row],[Amount]]/(1-Per_Pupil_Spending_1[[#This Row],[Percent Below Achievement Math]]),"")</f>
        <v/>
      </c>
      <c r="V585" s="63" t="str">
        <f>IFERROR(Per_Pupil_Spending_1[[#This Row],[Amount]]/(1-Per_Pupil_Spending_1[[#This Row],[Percent Below Achievement Science]]),"")</f>
        <v/>
      </c>
      <c r="W585" s="63" t="b">
        <f>Per_Pupil_Spending_1[[#This Row],[ELA Score Normalized]]=-1</f>
        <v>1</v>
      </c>
      <c r="X585" s="63" t="b">
        <f>Per_Pupil_Spending_1[[#This Row],[Math Score Normalized]]=-1</f>
        <v>1</v>
      </c>
      <c r="Y585" s="63" t="b">
        <f>Per_Pupil_Spending_1[[#This Row],[Science Score Normalized]]=-1</f>
        <v>1</v>
      </c>
    </row>
    <row r="586" spans="1:25" hidden="1">
      <c r="A586" t="s">
        <v>570</v>
      </c>
      <c r="B586">
        <v>1466</v>
      </c>
      <c r="C586" t="s">
        <v>1017</v>
      </c>
      <c r="D586">
        <v>8</v>
      </c>
      <c r="E586" t="s">
        <v>69</v>
      </c>
      <c r="F586" t="s">
        <v>1680</v>
      </c>
      <c r="G586" t="s">
        <v>1680</v>
      </c>
      <c r="H586" t="s">
        <v>596</v>
      </c>
      <c r="I586">
        <v>27197.13</v>
      </c>
      <c r="J586">
        <v>20534.02</v>
      </c>
      <c r="K586">
        <v>20134.14</v>
      </c>
      <c r="L586" t="str">
        <f>_xlfn.XLOOKUP(Per_Pupil_Spending_1[[#This Row],[School Name]],Maine_Schools[School Name],Maine_Schools[Comparison School Type], "Error")</f>
        <v>Non Charter</v>
      </c>
      <c r="M586" t="str">
        <f>_xlfn.XLOOKUP(Per_Pupil_Spending_1[[#This Row],[School Name]],Maine_Schools[School Name],Maine_Schools[Comparison Grade Span], "Error")</f>
        <v>PK-03</v>
      </c>
      <c r="N586" t="str">
        <f>_xlfn.XLOOKUP(Per_Pupil_Spending_1[[#This Row],[School Name]],ELA_New[School Name],ELA_New[Percentage of Students at Achievement Level],"")</f>
        <v/>
      </c>
      <c r="O586" t="str">
        <f>_xlfn.XLOOKUP(Per_Pupil_Spending_1[[#This Row],[School Name]],Math_New[School Name],Math_New[Percentage of Students at Achievement Level],"")</f>
        <v/>
      </c>
      <c r="P586" t="str">
        <f>_xlfn.XLOOKUP(Per_Pupil_Spending_1[[#This Row],[School Name]],Science_New[School Name],Science_New[Percentage of Students at Achievement Level],"")</f>
        <v/>
      </c>
      <c r="Q586">
        <f>IFERROR((Per_Pupil_Spending_1[[#This Row],[ELA Score]]-MIN(Per_Pupil_Spending_1[ELA Score]))/(MAX(Per_Pupil_Spending_1[ELA Score])-MIN(Per_Pupil_Spending_1[ELA Score])),-1)</f>
        <v>-1</v>
      </c>
      <c r="R586">
        <f>IFERROR((Per_Pupil_Spending_1[[#This Row],[Math Score]]-MIN(Per_Pupil_Spending_1[Math Score]))/(MAX(Per_Pupil_Spending_1[Math Score])-MIN(Per_Pupil_Spending_1[Math Score])),-1)</f>
        <v>-1</v>
      </c>
      <c r="S586">
        <f>IFERROR((Per_Pupil_Spending_1[[#This Row],[Science Score]]-MIN(Per_Pupil_Spending_1[Science Score]))/(MAX(Per_Pupil_Spending_1[Science Score])-MIN(Per_Pupil_Spending_1[Science Score])),-1)</f>
        <v>-1</v>
      </c>
      <c r="T586" s="63" t="str">
        <f>IFERROR(Per_Pupil_Spending_1[[#This Row],[Amount]]/(1-Per_Pupil_Spending_1[[#This Row],[Percent Below Achievement ELA]]),"")</f>
        <v/>
      </c>
      <c r="U586" s="63" t="str">
        <f>IFERROR(Per_Pupil_Spending_1[[#This Row],[Amount]]/(1-Per_Pupil_Spending_1[[#This Row],[Percent Below Achievement Math]]),"")</f>
        <v/>
      </c>
      <c r="V586" s="63" t="str">
        <f>IFERROR(Per_Pupil_Spending_1[[#This Row],[Amount]]/(1-Per_Pupil_Spending_1[[#This Row],[Percent Below Achievement Science]]),"")</f>
        <v/>
      </c>
      <c r="W586" s="63" t="b">
        <f>Per_Pupil_Spending_1[[#This Row],[ELA Score Normalized]]=-1</f>
        <v>1</v>
      </c>
      <c r="X586" s="63" t="b">
        <f>Per_Pupil_Spending_1[[#This Row],[Math Score Normalized]]=-1</f>
        <v>1</v>
      </c>
      <c r="Y586" s="63" t="b">
        <f>Per_Pupil_Spending_1[[#This Row],[Science Score Normalized]]=-1</f>
        <v>1</v>
      </c>
    </row>
    <row r="587" spans="1:25" hidden="1">
      <c r="A587" t="s">
        <v>570</v>
      </c>
      <c r="B587">
        <v>1466</v>
      </c>
      <c r="C587" t="s">
        <v>1017</v>
      </c>
      <c r="D587">
        <v>2214</v>
      </c>
      <c r="E587" s="41" t="s">
        <v>545</v>
      </c>
      <c r="F587" t="s">
        <v>1680</v>
      </c>
      <c r="G587" t="s">
        <v>1680</v>
      </c>
      <c r="H587" t="s">
        <v>596</v>
      </c>
      <c r="I587">
        <v>30309.56</v>
      </c>
      <c r="J587">
        <v>20534.02</v>
      </c>
      <c r="K587">
        <v>20134.14</v>
      </c>
      <c r="L587" t="str">
        <f>_xlfn.XLOOKUP(Per_Pupil_Spending_1[[#This Row],[School Name]],Maine_Schools[School Name],Maine_Schools[Comparison School Type], "Error")</f>
        <v>Non Charter</v>
      </c>
      <c r="M587" t="str">
        <f>_xlfn.XLOOKUP(Per_Pupil_Spending_1[[#This Row],[School Name]],Maine_Schools[School Name],Maine_Schools[Comparison Grade Span], "Error")</f>
        <v>PK-01</v>
      </c>
      <c r="N587" t="str">
        <f>_xlfn.XLOOKUP(Per_Pupil_Spending_1[[#This Row],[School Name]],ELA_New[School Name],ELA_New[Percentage of Students at Achievement Level],"")</f>
        <v/>
      </c>
      <c r="O587" t="str">
        <f>_xlfn.XLOOKUP(Per_Pupil_Spending_1[[#This Row],[School Name]],Math_New[School Name],Math_New[Percentage of Students at Achievement Level],"")</f>
        <v/>
      </c>
      <c r="P587" t="str">
        <f>_xlfn.XLOOKUP(Per_Pupil_Spending_1[[#This Row],[School Name]],Science_New[School Name],Science_New[Percentage of Students at Achievement Level],"")</f>
        <v/>
      </c>
      <c r="Q587">
        <f>IFERROR((Per_Pupil_Spending_1[[#This Row],[ELA Score]]-MIN(Per_Pupil_Spending_1[ELA Score]))/(MAX(Per_Pupil_Spending_1[ELA Score])-MIN(Per_Pupil_Spending_1[ELA Score])),-1)</f>
        <v>-1</v>
      </c>
      <c r="R587">
        <f>IFERROR((Per_Pupil_Spending_1[[#This Row],[Math Score]]-MIN(Per_Pupil_Spending_1[Math Score]))/(MAX(Per_Pupil_Spending_1[Math Score])-MIN(Per_Pupil_Spending_1[Math Score])),-1)</f>
        <v>-1</v>
      </c>
      <c r="S587">
        <f>IFERROR((Per_Pupil_Spending_1[[#This Row],[Science Score]]-MIN(Per_Pupil_Spending_1[Science Score]))/(MAX(Per_Pupil_Spending_1[Science Score])-MIN(Per_Pupil_Spending_1[Science Score])),-1)</f>
        <v>-1</v>
      </c>
      <c r="T587" s="63" t="str">
        <f>IFERROR(Per_Pupil_Spending_1[[#This Row],[Amount]]/(1-Per_Pupil_Spending_1[[#This Row],[Percent Below Achievement ELA]]),"")</f>
        <v/>
      </c>
      <c r="U587" s="63" t="str">
        <f>IFERROR(Per_Pupil_Spending_1[[#This Row],[Amount]]/(1-Per_Pupil_Spending_1[[#This Row],[Percent Below Achievement Math]]),"")</f>
        <v/>
      </c>
      <c r="V587" s="63" t="str">
        <f>IFERROR(Per_Pupil_Spending_1[[#This Row],[Amount]]/(1-Per_Pupil_Spending_1[[#This Row],[Percent Below Achievement Science]]),"")</f>
        <v/>
      </c>
      <c r="W587" s="63" t="b">
        <f>Per_Pupil_Spending_1[[#This Row],[ELA Score Normalized]]=-1</f>
        <v>1</v>
      </c>
      <c r="X587" s="63" t="b">
        <f>Per_Pupil_Spending_1[[#This Row],[Math Score Normalized]]=-1</f>
        <v>1</v>
      </c>
      <c r="Y587" s="63" t="b">
        <f>Per_Pupil_Spending_1[[#This Row],[Science Score Normalized]]=-1</f>
        <v>1</v>
      </c>
    </row>
    <row r="588" spans="1:25" hidden="1">
      <c r="A588" t="s">
        <v>570</v>
      </c>
      <c r="B588">
        <v>1468</v>
      </c>
      <c r="C588" t="s">
        <v>1033</v>
      </c>
      <c r="D588">
        <v>123</v>
      </c>
      <c r="E588" t="s">
        <v>618</v>
      </c>
      <c r="F588" t="s">
        <v>1680</v>
      </c>
      <c r="G588" t="s">
        <v>1680</v>
      </c>
      <c r="H588" t="s">
        <v>596</v>
      </c>
      <c r="I588">
        <v>15646.38</v>
      </c>
      <c r="J588">
        <v>17924.849999999999</v>
      </c>
      <c r="K588">
        <v>20134.14</v>
      </c>
      <c r="L588" t="str">
        <f>_xlfn.XLOOKUP(Per_Pupil_Spending_1[[#This Row],[School Name]],Maine_Schools[School Name],Maine_Schools[Comparison School Type], "Error")</f>
        <v>Non Charter</v>
      </c>
      <c r="M588" t="str">
        <f>_xlfn.XLOOKUP(Per_Pupil_Spending_1[[#This Row],[School Name]],Maine_Schools[School Name],Maine_Schools[Comparison Grade Span], "Error")</f>
        <v>09-12</v>
      </c>
      <c r="N588" t="str">
        <f>_xlfn.XLOOKUP(Per_Pupil_Spending_1[[#This Row],[School Name]],ELA_New[School Name],ELA_New[Percentage of Students at Achievement Level],"")</f>
        <v/>
      </c>
      <c r="O588" t="str">
        <f>_xlfn.XLOOKUP(Per_Pupil_Spending_1[[#This Row],[School Name]],Math_New[School Name],Math_New[Percentage of Students at Achievement Level],"")</f>
        <v/>
      </c>
      <c r="P588" t="str">
        <f>_xlfn.XLOOKUP(Per_Pupil_Spending_1[[#This Row],[School Name]],Science_New[School Name],Science_New[Percentage of Students at Achievement Level],"")</f>
        <v/>
      </c>
      <c r="Q588">
        <f>IFERROR((Per_Pupil_Spending_1[[#This Row],[ELA Score]]-MIN(Per_Pupil_Spending_1[ELA Score]))/(MAX(Per_Pupil_Spending_1[ELA Score])-MIN(Per_Pupil_Spending_1[ELA Score])),-1)</f>
        <v>-1</v>
      </c>
      <c r="R588">
        <f>IFERROR((Per_Pupil_Spending_1[[#This Row],[Math Score]]-MIN(Per_Pupil_Spending_1[Math Score]))/(MAX(Per_Pupil_Spending_1[Math Score])-MIN(Per_Pupil_Spending_1[Math Score])),-1)</f>
        <v>-1</v>
      </c>
      <c r="S588">
        <f>IFERROR((Per_Pupil_Spending_1[[#This Row],[Science Score]]-MIN(Per_Pupil_Spending_1[Science Score]))/(MAX(Per_Pupil_Spending_1[Science Score])-MIN(Per_Pupil_Spending_1[Science Score])),-1)</f>
        <v>-1</v>
      </c>
      <c r="T588" s="63" t="str">
        <f>IFERROR(Per_Pupil_Spending_1[[#This Row],[Amount]]/(1-Per_Pupil_Spending_1[[#This Row],[Percent Below Achievement ELA]]),"")</f>
        <v/>
      </c>
      <c r="U588" s="63" t="str">
        <f>IFERROR(Per_Pupil_Spending_1[[#This Row],[Amount]]/(1-Per_Pupil_Spending_1[[#This Row],[Percent Below Achievement Math]]),"")</f>
        <v/>
      </c>
      <c r="V588" s="63" t="str">
        <f>IFERROR(Per_Pupil_Spending_1[[#This Row],[Amount]]/(1-Per_Pupil_Spending_1[[#This Row],[Percent Below Achievement Science]]),"")</f>
        <v/>
      </c>
      <c r="W588" s="63" t="b">
        <f>Per_Pupil_Spending_1[[#This Row],[ELA Score Normalized]]=-1</f>
        <v>1</v>
      </c>
      <c r="X588" s="63" t="b">
        <f>Per_Pupil_Spending_1[[#This Row],[Math Score Normalized]]=-1</f>
        <v>1</v>
      </c>
      <c r="Y588" s="63" t="b">
        <f>Per_Pupil_Spending_1[[#This Row],[Science Score Normalized]]=-1</f>
        <v>1</v>
      </c>
    </row>
    <row r="589" spans="1:25" hidden="1">
      <c r="A589" t="s">
        <v>570</v>
      </c>
      <c r="B589">
        <v>774</v>
      </c>
      <c r="C589" t="s">
        <v>1040</v>
      </c>
      <c r="D589">
        <v>1960</v>
      </c>
      <c r="E589" t="s">
        <v>334</v>
      </c>
      <c r="F589" t="s">
        <v>1680</v>
      </c>
      <c r="G589" t="s">
        <v>1680</v>
      </c>
      <c r="H589" t="s">
        <v>596</v>
      </c>
      <c r="I589">
        <v>26233.3</v>
      </c>
      <c r="J589">
        <v>24552.82</v>
      </c>
      <c r="K589">
        <v>20134.14</v>
      </c>
      <c r="L589" t="str">
        <f>_xlfn.XLOOKUP(Per_Pupil_Spending_1[[#This Row],[School Name]],Maine_Schools[School Name],Maine_Schools[Comparison School Type], "Error")</f>
        <v>Non Charter</v>
      </c>
      <c r="M589" t="str">
        <f>_xlfn.XLOOKUP(Per_Pupil_Spending_1[[#This Row],[School Name]],Maine_Schools[School Name],Maine_Schools[Comparison Grade Span], "Error")</f>
        <v>PK-02</v>
      </c>
      <c r="N589" t="str">
        <f>_xlfn.XLOOKUP(Per_Pupil_Spending_1[[#This Row],[School Name]],ELA_New[School Name],ELA_New[Percentage of Students at Achievement Level],"")</f>
        <v/>
      </c>
      <c r="O589" t="str">
        <f>_xlfn.XLOOKUP(Per_Pupil_Spending_1[[#This Row],[School Name]],Math_New[School Name],Math_New[Percentage of Students at Achievement Level],"")</f>
        <v/>
      </c>
      <c r="P589" t="str">
        <f>_xlfn.XLOOKUP(Per_Pupil_Spending_1[[#This Row],[School Name]],Science_New[School Name],Science_New[Percentage of Students at Achievement Level],"")</f>
        <v/>
      </c>
      <c r="Q589">
        <f>IFERROR((Per_Pupil_Spending_1[[#This Row],[ELA Score]]-MIN(Per_Pupil_Spending_1[ELA Score]))/(MAX(Per_Pupil_Spending_1[ELA Score])-MIN(Per_Pupil_Spending_1[ELA Score])),-1)</f>
        <v>-1</v>
      </c>
      <c r="R589">
        <f>IFERROR((Per_Pupil_Spending_1[[#This Row],[Math Score]]-MIN(Per_Pupil_Spending_1[Math Score]))/(MAX(Per_Pupil_Spending_1[Math Score])-MIN(Per_Pupil_Spending_1[Math Score])),-1)</f>
        <v>-1</v>
      </c>
      <c r="S589">
        <f>IFERROR((Per_Pupil_Spending_1[[#This Row],[Science Score]]-MIN(Per_Pupil_Spending_1[Science Score]))/(MAX(Per_Pupil_Spending_1[Science Score])-MIN(Per_Pupil_Spending_1[Science Score])),-1)</f>
        <v>-1</v>
      </c>
      <c r="T589" s="63" t="str">
        <f>IFERROR(Per_Pupil_Spending_1[[#This Row],[Amount]]/(1-Per_Pupil_Spending_1[[#This Row],[Percent Below Achievement ELA]]),"")</f>
        <v/>
      </c>
      <c r="U589" s="63" t="str">
        <f>IFERROR(Per_Pupil_Spending_1[[#This Row],[Amount]]/(1-Per_Pupil_Spending_1[[#This Row],[Percent Below Achievement Math]]),"")</f>
        <v/>
      </c>
      <c r="V589" s="63" t="str">
        <f>IFERROR(Per_Pupil_Spending_1[[#This Row],[Amount]]/(1-Per_Pupil_Spending_1[[#This Row],[Percent Below Achievement Science]]),"")</f>
        <v/>
      </c>
      <c r="W589" s="63" t="b">
        <f>Per_Pupil_Spending_1[[#This Row],[ELA Score Normalized]]=-1</f>
        <v>1</v>
      </c>
      <c r="X589" s="63" t="b">
        <f>Per_Pupil_Spending_1[[#This Row],[Math Score Normalized]]=-1</f>
        <v>1</v>
      </c>
      <c r="Y589" s="63" t="b">
        <f>Per_Pupil_Spending_1[[#This Row],[Science Score Normalized]]=-1</f>
        <v>1</v>
      </c>
    </row>
    <row r="590" spans="1:25" hidden="1">
      <c r="A590" t="s">
        <v>570</v>
      </c>
      <c r="B590">
        <v>826</v>
      </c>
      <c r="C590" t="s">
        <v>1051</v>
      </c>
      <c r="D590">
        <v>832</v>
      </c>
      <c r="E590" t="s">
        <v>286</v>
      </c>
      <c r="F590" t="s">
        <v>1680</v>
      </c>
      <c r="G590" t="s">
        <v>1680</v>
      </c>
      <c r="H590" t="s">
        <v>596</v>
      </c>
      <c r="I590">
        <v>17532.55</v>
      </c>
      <c r="J590">
        <v>17793.650000000001</v>
      </c>
      <c r="K590">
        <v>20134.14</v>
      </c>
      <c r="L590" t="str">
        <f>_xlfn.XLOOKUP(Per_Pupil_Spending_1[[#This Row],[School Name]],Maine_Schools[School Name],Maine_Schools[Comparison School Type], "Error")</f>
        <v>Non Charter</v>
      </c>
      <c r="M590" t="str">
        <f>_xlfn.XLOOKUP(Per_Pupil_Spending_1[[#This Row],[School Name]],Maine_Schools[School Name],Maine_Schools[Comparison Grade Span], "Error")</f>
        <v>PK-KG</v>
      </c>
      <c r="N590" t="str">
        <f>_xlfn.XLOOKUP(Per_Pupil_Spending_1[[#This Row],[School Name]],ELA_New[School Name],ELA_New[Percentage of Students at Achievement Level],"")</f>
        <v/>
      </c>
      <c r="O590" t="str">
        <f>_xlfn.XLOOKUP(Per_Pupil_Spending_1[[#This Row],[School Name]],Math_New[School Name],Math_New[Percentage of Students at Achievement Level],"")</f>
        <v/>
      </c>
      <c r="P590" t="str">
        <f>_xlfn.XLOOKUP(Per_Pupil_Spending_1[[#This Row],[School Name]],Science_New[School Name],Science_New[Percentage of Students at Achievement Level],"")</f>
        <v/>
      </c>
      <c r="Q590">
        <f>IFERROR((Per_Pupil_Spending_1[[#This Row],[ELA Score]]-MIN(Per_Pupil_Spending_1[ELA Score]))/(MAX(Per_Pupil_Spending_1[ELA Score])-MIN(Per_Pupil_Spending_1[ELA Score])),-1)</f>
        <v>-1</v>
      </c>
      <c r="R590">
        <f>IFERROR((Per_Pupil_Spending_1[[#This Row],[Math Score]]-MIN(Per_Pupil_Spending_1[Math Score]))/(MAX(Per_Pupil_Spending_1[Math Score])-MIN(Per_Pupil_Spending_1[Math Score])),-1)</f>
        <v>-1</v>
      </c>
      <c r="S590">
        <f>IFERROR((Per_Pupil_Spending_1[[#This Row],[Science Score]]-MIN(Per_Pupil_Spending_1[Science Score]))/(MAX(Per_Pupil_Spending_1[Science Score])-MIN(Per_Pupil_Spending_1[Science Score])),-1)</f>
        <v>-1</v>
      </c>
      <c r="T590" s="63" t="str">
        <f>IFERROR(Per_Pupil_Spending_1[[#This Row],[Amount]]/(1-Per_Pupil_Spending_1[[#This Row],[Percent Below Achievement ELA]]),"")</f>
        <v/>
      </c>
      <c r="U590" s="63" t="str">
        <f>IFERROR(Per_Pupil_Spending_1[[#This Row],[Amount]]/(1-Per_Pupil_Spending_1[[#This Row],[Percent Below Achievement Math]]),"")</f>
        <v/>
      </c>
      <c r="V590" s="63" t="str">
        <f>IFERROR(Per_Pupil_Spending_1[[#This Row],[Amount]]/(1-Per_Pupil_Spending_1[[#This Row],[Percent Below Achievement Science]]),"")</f>
        <v/>
      </c>
      <c r="W590" s="63" t="b">
        <f>Per_Pupil_Spending_1[[#This Row],[ELA Score Normalized]]=-1</f>
        <v>1</v>
      </c>
      <c r="X590" s="63" t="b">
        <f>Per_Pupil_Spending_1[[#This Row],[Math Score Normalized]]=-1</f>
        <v>1</v>
      </c>
      <c r="Y590" s="63" t="b">
        <f>Per_Pupil_Spending_1[[#This Row],[Science Score Normalized]]=-1</f>
        <v>1</v>
      </c>
    </row>
    <row r="591" spans="1:25" hidden="1">
      <c r="A591" t="s">
        <v>570</v>
      </c>
      <c r="B591">
        <v>847</v>
      </c>
      <c r="C591" t="s">
        <v>1060</v>
      </c>
      <c r="D591">
        <v>853</v>
      </c>
      <c r="E591" t="s">
        <v>539</v>
      </c>
      <c r="F591" t="s">
        <v>1680</v>
      </c>
      <c r="G591" t="s">
        <v>1680</v>
      </c>
      <c r="H591" t="s">
        <v>596</v>
      </c>
      <c r="I591">
        <v>18981.93</v>
      </c>
      <c r="J591">
        <v>20046.759999999998</v>
      </c>
      <c r="K591">
        <v>20134.14</v>
      </c>
      <c r="L591" t="str">
        <f>_xlfn.XLOOKUP(Per_Pupil_Spending_1[[#This Row],[School Name]],Maine_Schools[School Name],Maine_Schools[Comparison School Type], "Error")</f>
        <v>Non Charter</v>
      </c>
      <c r="M591" t="str">
        <f>_xlfn.XLOOKUP(Per_Pupil_Spending_1[[#This Row],[School Name]],Maine_Schools[School Name],Maine_Schools[Comparison Grade Span], "Error")</f>
        <v>PK-02</v>
      </c>
      <c r="N591" t="str">
        <f>_xlfn.XLOOKUP(Per_Pupil_Spending_1[[#This Row],[School Name]],ELA_New[School Name],ELA_New[Percentage of Students at Achievement Level],"")</f>
        <v/>
      </c>
      <c r="O591" t="str">
        <f>_xlfn.XLOOKUP(Per_Pupil_Spending_1[[#This Row],[School Name]],Math_New[School Name],Math_New[Percentage of Students at Achievement Level],"")</f>
        <v/>
      </c>
      <c r="P591" t="str">
        <f>_xlfn.XLOOKUP(Per_Pupil_Spending_1[[#This Row],[School Name]],Science_New[School Name],Science_New[Percentage of Students at Achievement Level],"")</f>
        <v/>
      </c>
      <c r="Q591">
        <f>IFERROR((Per_Pupil_Spending_1[[#This Row],[ELA Score]]-MIN(Per_Pupil_Spending_1[ELA Score]))/(MAX(Per_Pupil_Spending_1[ELA Score])-MIN(Per_Pupil_Spending_1[ELA Score])),-1)</f>
        <v>-1</v>
      </c>
      <c r="R591">
        <f>IFERROR((Per_Pupil_Spending_1[[#This Row],[Math Score]]-MIN(Per_Pupil_Spending_1[Math Score]))/(MAX(Per_Pupil_Spending_1[Math Score])-MIN(Per_Pupil_Spending_1[Math Score])),-1)</f>
        <v>-1</v>
      </c>
      <c r="S591">
        <f>IFERROR((Per_Pupil_Spending_1[[#This Row],[Science Score]]-MIN(Per_Pupil_Spending_1[Science Score]))/(MAX(Per_Pupil_Spending_1[Science Score])-MIN(Per_Pupil_Spending_1[Science Score])),-1)</f>
        <v>-1</v>
      </c>
      <c r="T591" s="63" t="str">
        <f>IFERROR(Per_Pupil_Spending_1[[#This Row],[Amount]]/(1-Per_Pupil_Spending_1[[#This Row],[Percent Below Achievement ELA]]),"")</f>
        <v/>
      </c>
      <c r="U591" s="63" t="str">
        <f>IFERROR(Per_Pupil_Spending_1[[#This Row],[Amount]]/(1-Per_Pupil_Spending_1[[#This Row],[Percent Below Achievement Math]]),"")</f>
        <v/>
      </c>
      <c r="V591" s="63" t="str">
        <f>IFERROR(Per_Pupil_Spending_1[[#This Row],[Amount]]/(1-Per_Pupil_Spending_1[[#This Row],[Percent Below Achievement Science]]),"")</f>
        <v/>
      </c>
      <c r="W591" s="63" t="b">
        <f>Per_Pupil_Spending_1[[#This Row],[ELA Score Normalized]]=-1</f>
        <v>1</v>
      </c>
      <c r="X591" s="63" t="b">
        <f>Per_Pupil_Spending_1[[#This Row],[Math Score Normalized]]=-1</f>
        <v>1</v>
      </c>
      <c r="Y591" s="63" t="b">
        <f>Per_Pupil_Spending_1[[#This Row],[Science Score Normalized]]=-1</f>
        <v>1</v>
      </c>
    </row>
    <row r="592" spans="1:25" hidden="1">
      <c r="A592" t="s">
        <v>570</v>
      </c>
      <c r="B592">
        <v>854</v>
      </c>
      <c r="C592" t="s">
        <v>1064</v>
      </c>
      <c r="D592">
        <v>856</v>
      </c>
      <c r="E592" t="s">
        <v>350</v>
      </c>
      <c r="F592" t="s">
        <v>1680</v>
      </c>
      <c r="G592" t="s">
        <v>1680</v>
      </c>
      <c r="H592" t="s">
        <v>596</v>
      </c>
      <c r="I592">
        <v>21252.32</v>
      </c>
      <c r="J592">
        <v>23489.05</v>
      </c>
      <c r="K592">
        <v>20134.14</v>
      </c>
      <c r="L592" t="str">
        <f>_xlfn.XLOOKUP(Per_Pupil_Spending_1[[#This Row],[School Name]],Maine_Schools[School Name],Maine_Schools[Comparison School Type], "Error")</f>
        <v>Non Charter</v>
      </c>
      <c r="M592" t="str">
        <f>_xlfn.XLOOKUP(Per_Pupil_Spending_1[[#This Row],[School Name]],Maine_Schools[School Name],Maine_Schools[Comparison Grade Span], "Error")</f>
        <v>PK-KG</v>
      </c>
      <c r="N592" t="str">
        <f>_xlfn.XLOOKUP(Per_Pupil_Spending_1[[#This Row],[School Name]],ELA_New[School Name],ELA_New[Percentage of Students at Achievement Level],"")</f>
        <v/>
      </c>
      <c r="O592" t="str">
        <f>_xlfn.XLOOKUP(Per_Pupil_Spending_1[[#This Row],[School Name]],Math_New[School Name],Math_New[Percentage of Students at Achievement Level],"")</f>
        <v/>
      </c>
      <c r="P592" t="str">
        <f>_xlfn.XLOOKUP(Per_Pupil_Spending_1[[#This Row],[School Name]],Science_New[School Name],Science_New[Percentage of Students at Achievement Level],"")</f>
        <v/>
      </c>
      <c r="Q592">
        <f>IFERROR((Per_Pupil_Spending_1[[#This Row],[ELA Score]]-MIN(Per_Pupil_Spending_1[ELA Score]))/(MAX(Per_Pupil_Spending_1[ELA Score])-MIN(Per_Pupil_Spending_1[ELA Score])),-1)</f>
        <v>-1</v>
      </c>
      <c r="R592">
        <f>IFERROR((Per_Pupil_Spending_1[[#This Row],[Math Score]]-MIN(Per_Pupil_Spending_1[Math Score]))/(MAX(Per_Pupil_Spending_1[Math Score])-MIN(Per_Pupil_Spending_1[Math Score])),-1)</f>
        <v>-1</v>
      </c>
      <c r="S592">
        <f>IFERROR((Per_Pupil_Spending_1[[#This Row],[Science Score]]-MIN(Per_Pupil_Spending_1[Science Score]))/(MAX(Per_Pupil_Spending_1[Science Score])-MIN(Per_Pupil_Spending_1[Science Score])),-1)</f>
        <v>-1</v>
      </c>
      <c r="T592" s="63" t="str">
        <f>IFERROR(Per_Pupil_Spending_1[[#This Row],[Amount]]/(1-Per_Pupil_Spending_1[[#This Row],[Percent Below Achievement ELA]]),"")</f>
        <v/>
      </c>
      <c r="U592" s="63" t="str">
        <f>IFERROR(Per_Pupil_Spending_1[[#This Row],[Amount]]/(1-Per_Pupil_Spending_1[[#This Row],[Percent Below Achievement Math]]),"")</f>
        <v/>
      </c>
      <c r="V592" s="63" t="str">
        <f>IFERROR(Per_Pupil_Spending_1[[#This Row],[Amount]]/(1-Per_Pupil_Spending_1[[#This Row],[Percent Below Achievement Science]]),"")</f>
        <v/>
      </c>
      <c r="W592" s="63" t="b">
        <f>Per_Pupil_Spending_1[[#This Row],[ELA Score Normalized]]=-1</f>
        <v>1</v>
      </c>
      <c r="X592" s="63" t="b">
        <f>Per_Pupil_Spending_1[[#This Row],[Math Score Normalized]]=-1</f>
        <v>1</v>
      </c>
      <c r="Y592" s="63" t="b">
        <f>Per_Pupil_Spending_1[[#This Row],[Science Score Normalized]]=-1</f>
        <v>1</v>
      </c>
    </row>
    <row r="593" spans="1:25" hidden="1">
      <c r="A593" t="s">
        <v>570</v>
      </c>
      <c r="B593">
        <v>860</v>
      </c>
      <c r="C593" t="s">
        <v>1065</v>
      </c>
      <c r="D593">
        <v>865</v>
      </c>
      <c r="E593" t="s">
        <v>503</v>
      </c>
      <c r="F593" t="s">
        <v>1680</v>
      </c>
      <c r="G593" t="s">
        <v>1680</v>
      </c>
      <c r="H593" t="s">
        <v>596</v>
      </c>
      <c r="I593">
        <v>27086.5</v>
      </c>
      <c r="J593">
        <v>20807.2</v>
      </c>
      <c r="K593">
        <v>20134.14</v>
      </c>
      <c r="L593" t="str">
        <f>_xlfn.XLOOKUP(Per_Pupil_Spending_1[[#This Row],[School Name]],Maine_Schools[School Name],Maine_Schools[Comparison School Type], "Error")</f>
        <v>Non Charter</v>
      </c>
      <c r="M593" t="str">
        <f>_xlfn.XLOOKUP(Per_Pupil_Spending_1[[#This Row],[School Name]],Maine_Schools[School Name],Maine_Schools[Comparison Grade Span], "Error")</f>
        <v>PK-KG</v>
      </c>
      <c r="N593" t="str">
        <f>_xlfn.XLOOKUP(Per_Pupil_Spending_1[[#This Row],[School Name]],ELA_New[School Name],ELA_New[Percentage of Students at Achievement Level],"")</f>
        <v/>
      </c>
      <c r="O593" t="str">
        <f>_xlfn.XLOOKUP(Per_Pupil_Spending_1[[#This Row],[School Name]],Math_New[School Name],Math_New[Percentage of Students at Achievement Level],"")</f>
        <v/>
      </c>
      <c r="P593" t="str">
        <f>_xlfn.XLOOKUP(Per_Pupil_Spending_1[[#This Row],[School Name]],Science_New[School Name],Science_New[Percentage of Students at Achievement Level],"")</f>
        <v/>
      </c>
      <c r="Q593">
        <f>IFERROR((Per_Pupil_Spending_1[[#This Row],[ELA Score]]-MIN(Per_Pupil_Spending_1[ELA Score]))/(MAX(Per_Pupil_Spending_1[ELA Score])-MIN(Per_Pupil_Spending_1[ELA Score])),-1)</f>
        <v>-1</v>
      </c>
      <c r="R593">
        <f>IFERROR((Per_Pupil_Spending_1[[#This Row],[Math Score]]-MIN(Per_Pupil_Spending_1[Math Score]))/(MAX(Per_Pupil_Spending_1[Math Score])-MIN(Per_Pupil_Spending_1[Math Score])),-1)</f>
        <v>-1</v>
      </c>
      <c r="S593">
        <f>IFERROR((Per_Pupil_Spending_1[[#This Row],[Science Score]]-MIN(Per_Pupil_Spending_1[Science Score]))/(MAX(Per_Pupil_Spending_1[Science Score])-MIN(Per_Pupil_Spending_1[Science Score])),-1)</f>
        <v>-1</v>
      </c>
      <c r="T593" s="63" t="str">
        <f>IFERROR(Per_Pupil_Spending_1[[#This Row],[Amount]]/(1-Per_Pupil_Spending_1[[#This Row],[Percent Below Achievement ELA]]),"")</f>
        <v/>
      </c>
      <c r="U593" s="63" t="str">
        <f>IFERROR(Per_Pupil_Spending_1[[#This Row],[Amount]]/(1-Per_Pupil_Spending_1[[#This Row],[Percent Below Achievement Math]]),"")</f>
        <v/>
      </c>
      <c r="V593" s="63" t="str">
        <f>IFERROR(Per_Pupil_Spending_1[[#This Row],[Amount]]/(1-Per_Pupil_Spending_1[[#This Row],[Percent Below Achievement Science]]),"")</f>
        <v/>
      </c>
      <c r="W593" s="63" t="b">
        <f>Per_Pupil_Spending_1[[#This Row],[ELA Score Normalized]]=-1</f>
        <v>1</v>
      </c>
      <c r="X593" s="63" t="b">
        <f>Per_Pupil_Spending_1[[#This Row],[Math Score Normalized]]=-1</f>
        <v>1</v>
      </c>
      <c r="Y593" s="63" t="b">
        <f>Per_Pupil_Spending_1[[#This Row],[Science Score Normalized]]=-1</f>
        <v>1</v>
      </c>
    </row>
    <row r="594" spans="1:25" hidden="1">
      <c r="A594" t="s">
        <v>570</v>
      </c>
      <c r="B594">
        <v>860</v>
      </c>
      <c r="C594" t="s">
        <v>1065</v>
      </c>
      <c r="D594">
        <v>871</v>
      </c>
      <c r="E594" t="s">
        <v>628</v>
      </c>
      <c r="F594" t="s">
        <v>1680</v>
      </c>
      <c r="G594" t="s">
        <v>1680</v>
      </c>
      <c r="H594" t="s">
        <v>596</v>
      </c>
      <c r="I594">
        <v>12646.38</v>
      </c>
      <c r="J594">
        <v>20807.2</v>
      </c>
      <c r="K594">
        <v>20134.14</v>
      </c>
      <c r="L594" t="str">
        <f>_xlfn.XLOOKUP(Per_Pupil_Spending_1[[#This Row],[School Name]],Maine_Schools[School Name],Maine_Schools[Comparison School Type], "Error")</f>
        <v>Non Charter</v>
      </c>
      <c r="M594" t="str">
        <f>_xlfn.XLOOKUP(Per_Pupil_Spending_1[[#This Row],[School Name]],Maine_Schools[School Name],Maine_Schools[Comparison Grade Span], "Error")</f>
        <v>09-12</v>
      </c>
      <c r="N594" t="str">
        <f>_xlfn.XLOOKUP(Per_Pupil_Spending_1[[#This Row],[School Name]],ELA_New[School Name],ELA_New[Percentage of Students at Achievement Level],"")</f>
        <v/>
      </c>
      <c r="O594" t="str">
        <f>_xlfn.XLOOKUP(Per_Pupil_Spending_1[[#This Row],[School Name]],Math_New[School Name],Math_New[Percentage of Students at Achievement Level],"")</f>
        <v/>
      </c>
      <c r="P594" t="str">
        <f>_xlfn.XLOOKUP(Per_Pupil_Spending_1[[#This Row],[School Name]],Science_New[School Name],Science_New[Percentage of Students at Achievement Level],"")</f>
        <v/>
      </c>
      <c r="Q594">
        <f>IFERROR((Per_Pupil_Spending_1[[#This Row],[ELA Score]]-MIN(Per_Pupil_Spending_1[ELA Score]))/(MAX(Per_Pupil_Spending_1[ELA Score])-MIN(Per_Pupil_Spending_1[ELA Score])),-1)</f>
        <v>-1</v>
      </c>
      <c r="R594">
        <f>IFERROR((Per_Pupil_Spending_1[[#This Row],[Math Score]]-MIN(Per_Pupil_Spending_1[Math Score]))/(MAX(Per_Pupil_Spending_1[Math Score])-MIN(Per_Pupil_Spending_1[Math Score])),-1)</f>
        <v>-1</v>
      </c>
      <c r="S594">
        <f>IFERROR((Per_Pupil_Spending_1[[#This Row],[Science Score]]-MIN(Per_Pupil_Spending_1[Science Score]))/(MAX(Per_Pupil_Spending_1[Science Score])-MIN(Per_Pupil_Spending_1[Science Score])),-1)</f>
        <v>-1</v>
      </c>
      <c r="T594" s="63" t="str">
        <f>IFERROR(Per_Pupil_Spending_1[[#This Row],[Amount]]/(1-Per_Pupil_Spending_1[[#This Row],[Percent Below Achievement ELA]]),"")</f>
        <v/>
      </c>
      <c r="U594" s="63" t="str">
        <f>IFERROR(Per_Pupil_Spending_1[[#This Row],[Amount]]/(1-Per_Pupil_Spending_1[[#This Row],[Percent Below Achievement Math]]),"")</f>
        <v/>
      </c>
      <c r="V594" s="63" t="str">
        <f>IFERROR(Per_Pupil_Spending_1[[#This Row],[Amount]]/(1-Per_Pupil_Spending_1[[#This Row],[Percent Below Achievement Science]]),"")</f>
        <v/>
      </c>
      <c r="W594" s="63" t="b">
        <f>Per_Pupil_Spending_1[[#This Row],[ELA Score Normalized]]=-1</f>
        <v>1</v>
      </c>
      <c r="X594" s="63" t="b">
        <f>Per_Pupil_Spending_1[[#This Row],[Math Score Normalized]]=-1</f>
        <v>1</v>
      </c>
      <c r="Y594" s="63" t="b">
        <f>Per_Pupil_Spending_1[[#This Row],[Science Score Normalized]]=-1</f>
        <v>1</v>
      </c>
    </row>
    <row r="595" spans="1:25" hidden="1">
      <c r="A595" t="s">
        <v>570</v>
      </c>
      <c r="B595">
        <v>905</v>
      </c>
      <c r="C595" t="s">
        <v>1086</v>
      </c>
      <c r="D595">
        <v>2204</v>
      </c>
      <c r="E595" t="s">
        <v>373</v>
      </c>
      <c r="F595" t="s">
        <v>1680</v>
      </c>
      <c r="G595" t="s">
        <v>1680</v>
      </c>
      <c r="H595" t="s">
        <v>596</v>
      </c>
      <c r="I595">
        <v>27944.37</v>
      </c>
      <c r="J595">
        <v>25157.24</v>
      </c>
      <c r="K595">
        <v>20134.14</v>
      </c>
      <c r="L595" t="str">
        <f>_xlfn.XLOOKUP(Per_Pupil_Spending_1[[#This Row],[School Name]],Maine_Schools[School Name],Maine_Schools[Comparison School Type], "Error")</f>
        <v>Non Charter</v>
      </c>
      <c r="M595" t="str">
        <f>_xlfn.XLOOKUP(Per_Pupil_Spending_1[[#This Row],[School Name]],Maine_Schools[School Name],Maine_Schools[Comparison Grade Span], "Error")</f>
        <v>PK-02</v>
      </c>
      <c r="N595" t="str">
        <f>_xlfn.XLOOKUP(Per_Pupil_Spending_1[[#This Row],[School Name]],ELA_New[School Name],ELA_New[Percentage of Students at Achievement Level],"")</f>
        <v/>
      </c>
      <c r="O595" t="str">
        <f>_xlfn.XLOOKUP(Per_Pupil_Spending_1[[#This Row],[School Name]],Math_New[School Name],Math_New[Percentage of Students at Achievement Level],"")</f>
        <v/>
      </c>
      <c r="P595" t="str">
        <f>_xlfn.XLOOKUP(Per_Pupil_Spending_1[[#This Row],[School Name]],Science_New[School Name],Science_New[Percentage of Students at Achievement Level],"")</f>
        <v/>
      </c>
      <c r="Q595">
        <f>IFERROR((Per_Pupil_Spending_1[[#This Row],[ELA Score]]-MIN(Per_Pupil_Spending_1[ELA Score]))/(MAX(Per_Pupil_Spending_1[ELA Score])-MIN(Per_Pupil_Spending_1[ELA Score])),-1)</f>
        <v>-1</v>
      </c>
      <c r="R595">
        <f>IFERROR((Per_Pupil_Spending_1[[#This Row],[Math Score]]-MIN(Per_Pupil_Spending_1[Math Score]))/(MAX(Per_Pupil_Spending_1[Math Score])-MIN(Per_Pupil_Spending_1[Math Score])),-1)</f>
        <v>-1</v>
      </c>
      <c r="S595">
        <f>IFERROR((Per_Pupil_Spending_1[[#This Row],[Science Score]]-MIN(Per_Pupil_Spending_1[Science Score]))/(MAX(Per_Pupil_Spending_1[Science Score])-MIN(Per_Pupil_Spending_1[Science Score])),-1)</f>
        <v>-1</v>
      </c>
      <c r="T595" s="63" t="str">
        <f>IFERROR(Per_Pupil_Spending_1[[#This Row],[Amount]]/(1-Per_Pupil_Spending_1[[#This Row],[Percent Below Achievement ELA]]),"")</f>
        <v/>
      </c>
      <c r="U595" s="63" t="str">
        <f>IFERROR(Per_Pupil_Spending_1[[#This Row],[Amount]]/(1-Per_Pupil_Spending_1[[#This Row],[Percent Below Achievement Math]]),"")</f>
        <v/>
      </c>
      <c r="V595" s="63" t="str">
        <f>IFERROR(Per_Pupil_Spending_1[[#This Row],[Amount]]/(1-Per_Pupil_Spending_1[[#This Row],[Percent Below Achievement Science]]),"")</f>
        <v/>
      </c>
      <c r="W595" s="63" t="b">
        <f>Per_Pupil_Spending_1[[#This Row],[ELA Score Normalized]]=-1</f>
        <v>1</v>
      </c>
      <c r="X595" s="63" t="b">
        <f>Per_Pupil_Spending_1[[#This Row],[Math Score Normalized]]=-1</f>
        <v>1</v>
      </c>
      <c r="Y595" s="63" t="b">
        <f>Per_Pupil_Spending_1[[#This Row],[Science Score Normalized]]=-1</f>
        <v>1</v>
      </c>
    </row>
    <row r="596" spans="1:25" hidden="1">
      <c r="A596" t="s">
        <v>570</v>
      </c>
      <c r="B596">
        <v>922</v>
      </c>
      <c r="C596" t="s">
        <v>1093</v>
      </c>
      <c r="D596">
        <v>928</v>
      </c>
      <c r="E596" t="s">
        <v>614</v>
      </c>
      <c r="F596" t="s">
        <v>1680</v>
      </c>
      <c r="G596" t="s">
        <v>1680</v>
      </c>
      <c r="H596" t="s">
        <v>596</v>
      </c>
      <c r="I596">
        <v>16522.5</v>
      </c>
      <c r="J596">
        <v>25240.09</v>
      </c>
      <c r="K596">
        <v>20134.14</v>
      </c>
      <c r="L596" t="str">
        <f>_xlfn.XLOOKUP(Per_Pupil_Spending_1[[#This Row],[School Name]],Maine_Schools[School Name],Maine_Schools[Comparison School Type], "Error")</f>
        <v>Non Charter</v>
      </c>
      <c r="M596" t="str">
        <f>_xlfn.XLOOKUP(Per_Pupil_Spending_1[[#This Row],[School Name]],Maine_Schools[School Name],Maine_Schools[Comparison Grade Span], "Error")</f>
        <v>09-12</v>
      </c>
      <c r="N596" t="str">
        <f>_xlfn.XLOOKUP(Per_Pupil_Spending_1[[#This Row],[School Name]],ELA_New[School Name],ELA_New[Percentage of Students at Achievement Level],"")</f>
        <v/>
      </c>
      <c r="O596" t="str">
        <f>_xlfn.XLOOKUP(Per_Pupil_Spending_1[[#This Row],[School Name]],Math_New[School Name],Math_New[Percentage of Students at Achievement Level],"")</f>
        <v/>
      </c>
      <c r="P596" t="str">
        <f>_xlfn.XLOOKUP(Per_Pupil_Spending_1[[#This Row],[School Name]],Science_New[School Name],Science_New[Percentage of Students at Achievement Level],"")</f>
        <v/>
      </c>
      <c r="Q596">
        <f>IFERROR((Per_Pupil_Spending_1[[#This Row],[ELA Score]]-MIN(Per_Pupil_Spending_1[ELA Score]))/(MAX(Per_Pupil_Spending_1[ELA Score])-MIN(Per_Pupil_Spending_1[ELA Score])),-1)</f>
        <v>-1</v>
      </c>
      <c r="R596">
        <f>IFERROR((Per_Pupil_Spending_1[[#This Row],[Math Score]]-MIN(Per_Pupil_Spending_1[Math Score]))/(MAX(Per_Pupil_Spending_1[Math Score])-MIN(Per_Pupil_Spending_1[Math Score])),-1)</f>
        <v>-1</v>
      </c>
      <c r="S596">
        <f>IFERROR((Per_Pupil_Spending_1[[#This Row],[Science Score]]-MIN(Per_Pupil_Spending_1[Science Score]))/(MAX(Per_Pupil_Spending_1[Science Score])-MIN(Per_Pupil_Spending_1[Science Score])),-1)</f>
        <v>-1</v>
      </c>
      <c r="T596" s="63" t="str">
        <f>IFERROR(Per_Pupil_Spending_1[[#This Row],[Amount]]/(1-Per_Pupil_Spending_1[[#This Row],[Percent Below Achievement ELA]]),"")</f>
        <v/>
      </c>
      <c r="U596" s="63" t="str">
        <f>IFERROR(Per_Pupil_Spending_1[[#This Row],[Amount]]/(1-Per_Pupil_Spending_1[[#This Row],[Percent Below Achievement Math]]),"")</f>
        <v/>
      </c>
      <c r="V596" s="63" t="str">
        <f>IFERROR(Per_Pupil_Spending_1[[#This Row],[Amount]]/(1-Per_Pupil_Spending_1[[#This Row],[Percent Below Achievement Science]]),"")</f>
        <v/>
      </c>
      <c r="W596" s="63" t="b">
        <f>Per_Pupil_Spending_1[[#This Row],[ELA Score Normalized]]=-1</f>
        <v>1</v>
      </c>
      <c r="X596" s="63" t="b">
        <f>Per_Pupil_Spending_1[[#This Row],[Math Score Normalized]]=-1</f>
        <v>1</v>
      </c>
      <c r="Y596" s="63" t="b">
        <f>Per_Pupil_Spending_1[[#This Row],[Science Score Normalized]]=-1</f>
        <v>1</v>
      </c>
    </row>
    <row r="597" spans="1:25" hidden="1">
      <c r="A597" t="s">
        <v>570</v>
      </c>
      <c r="B597">
        <v>922</v>
      </c>
      <c r="C597" t="s">
        <v>1093</v>
      </c>
      <c r="D597">
        <v>927</v>
      </c>
      <c r="E597" t="s">
        <v>531</v>
      </c>
      <c r="F597" t="s">
        <v>1680</v>
      </c>
      <c r="G597" t="s">
        <v>1680</v>
      </c>
      <c r="H597" t="s">
        <v>596</v>
      </c>
      <c r="I597">
        <v>24349.82</v>
      </c>
      <c r="J597">
        <v>25240.09</v>
      </c>
      <c r="K597">
        <v>20134.14</v>
      </c>
      <c r="L597" t="str">
        <f>_xlfn.XLOOKUP(Per_Pupil_Spending_1[[#This Row],[School Name]],Maine_Schools[School Name],Maine_Schools[Comparison School Type], "Error")</f>
        <v>Non Charter</v>
      </c>
      <c r="M597" t="str">
        <f>_xlfn.XLOOKUP(Per_Pupil_Spending_1[[#This Row],[School Name]],Maine_Schools[School Name],Maine_Schools[Comparison Grade Span], "Error")</f>
        <v>PK-02</v>
      </c>
      <c r="N597" t="str">
        <f>_xlfn.XLOOKUP(Per_Pupil_Spending_1[[#This Row],[School Name]],ELA_New[School Name],ELA_New[Percentage of Students at Achievement Level],"")</f>
        <v/>
      </c>
      <c r="O597" t="str">
        <f>_xlfn.XLOOKUP(Per_Pupil_Spending_1[[#This Row],[School Name]],Math_New[School Name],Math_New[Percentage of Students at Achievement Level],"")</f>
        <v/>
      </c>
      <c r="P597" t="str">
        <f>_xlfn.XLOOKUP(Per_Pupil_Spending_1[[#This Row],[School Name]],Science_New[School Name],Science_New[Percentage of Students at Achievement Level],"")</f>
        <v/>
      </c>
      <c r="Q597">
        <f>IFERROR((Per_Pupil_Spending_1[[#This Row],[ELA Score]]-MIN(Per_Pupil_Spending_1[ELA Score]))/(MAX(Per_Pupil_Spending_1[ELA Score])-MIN(Per_Pupil_Spending_1[ELA Score])),-1)</f>
        <v>-1</v>
      </c>
      <c r="R597">
        <f>IFERROR((Per_Pupil_Spending_1[[#This Row],[Math Score]]-MIN(Per_Pupil_Spending_1[Math Score]))/(MAX(Per_Pupil_Spending_1[Math Score])-MIN(Per_Pupil_Spending_1[Math Score])),-1)</f>
        <v>-1</v>
      </c>
      <c r="S597">
        <f>IFERROR((Per_Pupil_Spending_1[[#This Row],[Science Score]]-MIN(Per_Pupil_Spending_1[Science Score]))/(MAX(Per_Pupil_Spending_1[Science Score])-MIN(Per_Pupil_Spending_1[Science Score])),-1)</f>
        <v>-1</v>
      </c>
      <c r="T597" s="63" t="str">
        <f>IFERROR(Per_Pupil_Spending_1[[#This Row],[Amount]]/(1-Per_Pupil_Spending_1[[#This Row],[Percent Below Achievement ELA]]),"")</f>
        <v/>
      </c>
      <c r="U597" s="63" t="str">
        <f>IFERROR(Per_Pupil_Spending_1[[#This Row],[Amount]]/(1-Per_Pupil_Spending_1[[#This Row],[Percent Below Achievement Math]]),"")</f>
        <v/>
      </c>
      <c r="V597" s="63" t="str">
        <f>IFERROR(Per_Pupil_Spending_1[[#This Row],[Amount]]/(1-Per_Pupil_Spending_1[[#This Row],[Percent Below Achievement Science]]),"")</f>
        <v/>
      </c>
      <c r="W597" s="63" t="b">
        <f>Per_Pupil_Spending_1[[#This Row],[ELA Score Normalized]]=-1</f>
        <v>1</v>
      </c>
      <c r="X597" s="63" t="b">
        <f>Per_Pupil_Spending_1[[#This Row],[Math Score Normalized]]=-1</f>
        <v>1</v>
      </c>
      <c r="Y597" s="63" t="b">
        <f>Per_Pupil_Spending_1[[#This Row],[Science Score Normalized]]=-1</f>
        <v>1</v>
      </c>
    </row>
    <row r="598" spans="1:25" hidden="1">
      <c r="A598" t="s">
        <v>570</v>
      </c>
      <c r="B598">
        <v>932</v>
      </c>
      <c r="C598" t="s">
        <v>1097</v>
      </c>
      <c r="D598">
        <v>933</v>
      </c>
      <c r="E598" t="s">
        <v>339</v>
      </c>
      <c r="F598" t="s">
        <v>1680</v>
      </c>
      <c r="G598" t="s">
        <v>1680</v>
      </c>
      <c r="H598" t="s">
        <v>596</v>
      </c>
      <c r="I598">
        <v>20042.650000000001</v>
      </c>
      <c r="J598">
        <v>23373.07</v>
      </c>
      <c r="K598">
        <v>20134.14</v>
      </c>
      <c r="L598" t="str">
        <f>_xlfn.XLOOKUP(Per_Pupil_Spending_1[[#This Row],[School Name]],Maine_Schools[School Name],Maine_Schools[Comparison School Type], "Error")</f>
        <v>Non Charter</v>
      </c>
      <c r="M598" t="str">
        <f>_xlfn.XLOOKUP(Per_Pupil_Spending_1[[#This Row],[School Name]],Maine_Schools[School Name],Maine_Schools[Comparison Grade Span], "Error")</f>
        <v>PK-01</v>
      </c>
      <c r="N598" t="str">
        <f>_xlfn.XLOOKUP(Per_Pupil_Spending_1[[#This Row],[School Name]],ELA_New[School Name],ELA_New[Percentage of Students at Achievement Level],"")</f>
        <v/>
      </c>
      <c r="O598" t="str">
        <f>_xlfn.XLOOKUP(Per_Pupil_Spending_1[[#This Row],[School Name]],Math_New[School Name],Math_New[Percentage of Students at Achievement Level],"")</f>
        <v/>
      </c>
      <c r="P598" t="str">
        <f>_xlfn.XLOOKUP(Per_Pupil_Spending_1[[#This Row],[School Name]],Science_New[School Name],Science_New[Percentage of Students at Achievement Level],"")</f>
        <v/>
      </c>
      <c r="Q598">
        <f>IFERROR((Per_Pupil_Spending_1[[#This Row],[ELA Score]]-MIN(Per_Pupil_Spending_1[ELA Score]))/(MAX(Per_Pupil_Spending_1[ELA Score])-MIN(Per_Pupil_Spending_1[ELA Score])),-1)</f>
        <v>-1</v>
      </c>
      <c r="R598">
        <f>IFERROR((Per_Pupil_Spending_1[[#This Row],[Math Score]]-MIN(Per_Pupil_Spending_1[Math Score]))/(MAX(Per_Pupil_Spending_1[Math Score])-MIN(Per_Pupil_Spending_1[Math Score])),-1)</f>
        <v>-1</v>
      </c>
      <c r="S598">
        <f>IFERROR((Per_Pupil_Spending_1[[#This Row],[Science Score]]-MIN(Per_Pupil_Spending_1[Science Score]))/(MAX(Per_Pupil_Spending_1[Science Score])-MIN(Per_Pupil_Spending_1[Science Score])),-1)</f>
        <v>-1</v>
      </c>
      <c r="T598" s="63" t="str">
        <f>IFERROR(Per_Pupil_Spending_1[[#This Row],[Amount]]/(1-Per_Pupil_Spending_1[[#This Row],[Percent Below Achievement ELA]]),"")</f>
        <v/>
      </c>
      <c r="U598" s="63" t="str">
        <f>IFERROR(Per_Pupil_Spending_1[[#This Row],[Amount]]/(1-Per_Pupil_Spending_1[[#This Row],[Percent Below Achievement Math]]),"")</f>
        <v/>
      </c>
      <c r="V598" s="63" t="str">
        <f>IFERROR(Per_Pupil_Spending_1[[#This Row],[Amount]]/(1-Per_Pupil_Spending_1[[#This Row],[Percent Below Achievement Science]]),"")</f>
        <v/>
      </c>
      <c r="W598" s="63" t="b">
        <f>Per_Pupil_Spending_1[[#This Row],[ELA Score Normalized]]=-1</f>
        <v>1</v>
      </c>
      <c r="X598" s="63" t="b">
        <f>Per_Pupil_Spending_1[[#This Row],[Math Score Normalized]]=-1</f>
        <v>1</v>
      </c>
      <c r="Y598" s="63" t="b">
        <f>Per_Pupil_Spending_1[[#This Row],[Science Score Normalized]]=-1</f>
        <v>1</v>
      </c>
    </row>
    <row r="599" spans="1:25" hidden="1">
      <c r="A599" t="s">
        <v>570</v>
      </c>
      <c r="B599">
        <v>944</v>
      </c>
      <c r="C599" t="s">
        <v>1103</v>
      </c>
      <c r="D599">
        <v>945</v>
      </c>
      <c r="E599" t="s">
        <v>1104</v>
      </c>
      <c r="F599" t="s">
        <v>1680</v>
      </c>
      <c r="G599" t="s">
        <v>1680</v>
      </c>
      <c r="H599" t="s">
        <v>596</v>
      </c>
      <c r="K599">
        <v>20134.14</v>
      </c>
      <c r="L599" t="str">
        <f>_xlfn.XLOOKUP(Per_Pupil_Spending_1[[#This Row],[School Name]],Maine_Schools[School Name],Maine_Schools[Comparison School Type], "Error")</f>
        <v>Non Charter</v>
      </c>
      <c r="M599" t="str">
        <f>_xlfn.XLOOKUP(Per_Pupil_Spending_1[[#This Row],[School Name]],Maine_Schools[School Name],Maine_Schools[Comparison Grade Span], "Error")</f>
        <v>03-08</v>
      </c>
      <c r="N599" t="str">
        <f>_xlfn.XLOOKUP(Per_Pupil_Spending_1[[#This Row],[School Name]],ELA_New[School Name],ELA_New[Percentage of Students at Achievement Level],"")</f>
        <v/>
      </c>
      <c r="O599" t="str">
        <f>_xlfn.XLOOKUP(Per_Pupil_Spending_1[[#This Row],[School Name]],Math_New[School Name],Math_New[Percentage of Students at Achievement Level],"")</f>
        <v/>
      </c>
      <c r="P599" t="str">
        <f>_xlfn.XLOOKUP(Per_Pupil_Spending_1[[#This Row],[School Name]],Science_New[School Name],Science_New[Percentage of Students at Achievement Level],"")</f>
        <v/>
      </c>
      <c r="Q599">
        <f>IFERROR((Per_Pupil_Spending_1[[#This Row],[ELA Score]]-MIN(Per_Pupil_Spending_1[ELA Score]))/(MAX(Per_Pupil_Spending_1[ELA Score])-MIN(Per_Pupil_Spending_1[ELA Score])),-1)</f>
        <v>-1</v>
      </c>
      <c r="R599">
        <f>IFERROR((Per_Pupil_Spending_1[[#This Row],[Math Score]]-MIN(Per_Pupil_Spending_1[Math Score]))/(MAX(Per_Pupil_Spending_1[Math Score])-MIN(Per_Pupil_Spending_1[Math Score])),-1)</f>
        <v>-1</v>
      </c>
      <c r="S599">
        <f>IFERROR((Per_Pupil_Spending_1[[#This Row],[Science Score]]-MIN(Per_Pupil_Spending_1[Science Score]))/(MAX(Per_Pupil_Spending_1[Science Score])-MIN(Per_Pupil_Spending_1[Science Score])),-1)</f>
        <v>-1</v>
      </c>
      <c r="T599" s="63" t="str">
        <f>IFERROR(Per_Pupil_Spending_1[[#This Row],[Amount]]/(1-Per_Pupil_Spending_1[[#This Row],[Percent Below Achievement ELA]]),"")</f>
        <v/>
      </c>
      <c r="U599" s="63" t="str">
        <f>IFERROR(Per_Pupil_Spending_1[[#This Row],[Amount]]/(1-Per_Pupil_Spending_1[[#This Row],[Percent Below Achievement Math]]),"")</f>
        <v/>
      </c>
      <c r="V599" s="63" t="str">
        <f>IFERROR(Per_Pupil_Spending_1[[#This Row],[Amount]]/(1-Per_Pupil_Spending_1[[#This Row],[Percent Below Achievement Science]]),"")</f>
        <v/>
      </c>
      <c r="W599" s="63" t="b">
        <f>Per_Pupil_Spending_1[[#This Row],[ELA Score Normalized]]=-1</f>
        <v>1</v>
      </c>
      <c r="X599" s="63" t="b">
        <f>Per_Pupil_Spending_1[[#This Row],[Math Score Normalized]]=-1</f>
        <v>1</v>
      </c>
      <c r="Y599" s="63" t="b">
        <f>Per_Pupil_Spending_1[[#This Row],[Science Score Normalized]]=-1</f>
        <v>1</v>
      </c>
    </row>
    <row r="600" spans="1:25" hidden="1">
      <c r="A600" t="s">
        <v>570</v>
      </c>
      <c r="B600">
        <v>1733</v>
      </c>
      <c r="C600" t="s">
        <v>1110</v>
      </c>
      <c r="D600">
        <v>2096</v>
      </c>
      <c r="E600" t="s">
        <v>329</v>
      </c>
      <c r="F600" t="s">
        <v>1680</v>
      </c>
      <c r="G600" t="s">
        <v>1680</v>
      </c>
      <c r="H600" t="s">
        <v>596</v>
      </c>
      <c r="I600">
        <v>28251.49</v>
      </c>
      <c r="J600">
        <v>24919.42</v>
      </c>
      <c r="K600">
        <v>20134.14</v>
      </c>
      <c r="L600" t="str">
        <f>_xlfn.XLOOKUP(Per_Pupil_Spending_1[[#This Row],[School Name]],Maine_Schools[School Name],Maine_Schools[Comparison School Type], "Error")</f>
        <v>Non Charter</v>
      </c>
      <c r="M600" t="str">
        <f>_xlfn.XLOOKUP(Per_Pupil_Spending_1[[#This Row],[School Name]],Maine_Schools[School Name],Maine_Schools[Comparison Grade Span], "Error")</f>
        <v>PK-02</v>
      </c>
      <c r="N600" t="str">
        <f>_xlfn.XLOOKUP(Per_Pupil_Spending_1[[#This Row],[School Name]],ELA_New[School Name],ELA_New[Percentage of Students at Achievement Level],"")</f>
        <v/>
      </c>
      <c r="O600" t="str">
        <f>_xlfn.XLOOKUP(Per_Pupil_Spending_1[[#This Row],[School Name]],Math_New[School Name],Math_New[Percentage of Students at Achievement Level],"")</f>
        <v/>
      </c>
      <c r="P600" t="str">
        <f>_xlfn.XLOOKUP(Per_Pupil_Spending_1[[#This Row],[School Name]],Science_New[School Name],Science_New[Percentage of Students at Achievement Level],"")</f>
        <v/>
      </c>
      <c r="Q600">
        <f>IFERROR((Per_Pupil_Spending_1[[#This Row],[ELA Score]]-MIN(Per_Pupil_Spending_1[ELA Score]))/(MAX(Per_Pupil_Spending_1[ELA Score])-MIN(Per_Pupil_Spending_1[ELA Score])),-1)</f>
        <v>-1</v>
      </c>
      <c r="R600">
        <f>IFERROR((Per_Pupil_Spending_1[[#This Row],[Math Score]]-MIN(Per_Pupil_Spending_1[Math Score]))/(MAX(Per_Pupil_Spending_1[Math Score])-MIN(Per_Pupil_Spending_1[Math Score])),-1)</f>
        <v>-1</v>
      </c>
      <c r="S600">
        <f>IFERROR((Per_Pupil_Spending_1[[#This Row],[Science Score]]-MIN(Per_Pupil_Spending_1[Science Score]))/(MAX(Per_Pupil_Spending_1[Science Score])-MIN(Per_Pupil_Spending_1[Science Score])),-1)</f>
        <v>-1</v>
      </c>
      <c r="T600" s="63" t="str">
        <f>IFERROR(Per_Pupil_Spending_1[[#This Row],[Amount]]/(1-Per_Pupil_Spending_1[[#This Row],[Percent Below Achievement ELA]]),"")</f>
        <v/>
      </c>
      <c r="U600" s="63" t="str">
        <f>IFERROR(Per_Pupil_Spending_1[[#This Row],[Amount]]/(1-Per_Pupil_Spending_1[[#This Row],[Percent Below Achievement Math]]),"")</f>
        <v/>
      </c>
      <c r="V600" s="63" t="str">
        <f>IFERROR(Per_Pupil_Spending_1[[#This Row],[Amount]]/(1-Per_Pupil_Spending_1[[#This Row],[Percent Below Achievement Science]]),"")</f>
        <v/>
      </c>
      <c r="W600" s="63" t="b">
        <f>Per_Pupil_Spending_1[[#This Row],[ELA Score Normalized]]=-1</f>
        <v>1</v>
      </c>
      <c r="X600" s="63" t="b">
        <f>Per_Pupil_Spending_1[[#This Row],[Math Score Normalized]]=-1</f>
        <v>1</v>
      </c>
      <c r="Y600" s="63" t="b">
        <f>Per_Pupil_Spending_1[[#This Row],[Science Score Normalized]]=-1</f>
        <v>1</v>
      </c>
    </row>
    <row r="601" spans="1:25" hidden="1">
      <c r="A601" t="s">
        <v>570</v>
      </c>
      <c r="B601">
        <v>1733</v>
      </c>
      <c r="C601" t="s">
        <v>1110</v>
      </c>
      <c r="D601">
        <v>737</v>
      </c>
      <c r="E601" t="s">
        <v>315</v>
      </c>
      <c r="F601" t="s">
        <v>1680</v>
      </c>
      <c r="G601" t="s">
        <v>1680</v>
      </c>
      <c r="H601" t="s">
        <v>596</v>
      </c>
      <c r="I601">
        <v>24777.52</v>
      </c>
      <c r="J601">
        <v>24919.42</v>
      </c>
      <c r="K601">
        <v>20134.14</v>
      </c>
      <c r="L601" t="str">
        <f>_xlfn.XLOOKUP(Per_Pupil_Spending_1[[#This Row],[School Name]],Maine_Schools[School Name],Maine_Schools[Comparison School Type], "Error")</f>
        <v>Non Charter</v>
      </c>
      <c r="M601" t="str">
        <f>_xlfn.XLOOKUP(Per_Pupil_Spending_1[[#This Row],[School Name]],Maine_Schools[School Name],Maine_Schools[Comparison Grade Span], "Error")</f>
        <v>PK-01</v>
      </c>
      <c r="N601" t="str">
        <f>_xlfn.XLOOKUP(Per_Pupil_Spending_1[[#This Row],[School Name]],ELA_New[School Name],ELA_New[Percentage of Students at Achievement Level],"")</f>
        <v/>
      </c>
      <c r="O601" t="str">
        <f>_xlfn.XLOOKUP(Per_Pupil_Spending_1[[#This Row],[School Name]],Math_New[School Name],Math_New[Percentage of Students at Achievement Level],"")</f>
        <v/>
      </c>
      <c r="P601" t="str">
        <f>_xlfn.XLOOKUP(Per_Pupil_Spending_1[[#This Row],[School Name]],Science_New[School Name],Science_New[Percentage of Students at Achievement Level],"")</f>
        <v/>
      </c>
      <c r="Q601">
        <f>IFERROR((Per_Pupil_Spending_1[[#This Row],[ELA Score]]-MIN(Per_Pupil_Spending_1[ELA Score]))/(MAX(Per_Pupil_Spending_1[ELA Score])-MIN(Per_Pupil_Spending_1[ELA Score])),-1)</f>
        <v>-1</v>
      </c>
      <c r="R601">
        <f>IFERROR((Per_Pupil_Spending_1[[#This Row],[Math Score]]-MIN(Per_Pupil_Spending_1[Math Score]))/(MAX(Per_Pupil_Spending_1[Math Score])-MIN(Per_Pupil_Spending_1[Math Score])),-1)</f>
        <v>-1</v>
      </c>
      <c r="S601">
        <f>IFERROR((Per_Pupil_Spending_1[[#This Row],[Science Score]]-MIN(Per_Pupil_Spending_1[Science Score]))/(MAX(Per_Pupil_Spending_1[Science Score])-MIN(Per_Pupil_Spending_1[Science Score])),-1)</f>
        <v>-1</v>
      </c>
      <c r="T601" s="63" t="str">
        <f>IFERROR(Per_Pupil_Spending_1[[#This Row],[Amount]]/(1-Per_Pupil_Spending_1[[#This Row],[Percent Below Achievement ELA]]),"")</f>
        <v/>
      </c>
      <c r="U601" s="63" t="str">
        <f>IFERROR(Per_Pupil_Spending_1[[#This Row],[Amount]]/(1-Per_Pupil_Spending_1[[#This Row],[Percent Below Achievement Math]]),"")</f>
        <v/>
      </c>
      <c r="V601" s="63" t="str">
        <f>IFERROR(Per_Pupil_Spending_1[[#This Row],[Amount]]/(1-Per_Pupil_Spending_1[[#This Row],[Percent Below Achievement Science]]),"")</f>
        <v/>
      </c>
      <c r="W601" s="63" t="b">
        <f>Per_Pupil_Spending_1[[#This Row],[ELA Score Normalized]]=-1</f>
        <v>1</v>
      </c>
      <c r="X601" s="63" t="b">
        <f>Per_Pupil_Spending_1[[#This Row],[Math Score Normalized]]=-1</f>
        <v>1</v>
      </c>
      <c r="Y601" s="63" t="b">
        <f>Per_Pupil_Spending_1[[#This Row],[Science Score Normalized]]=-1</f>
        <v>1</v>
      </c>
    </row>
    <row r="602" spans="1:25" hidden="1">
      <c r="A602" t="s">
        <v>570</v>
      </c>
      <c r="B602">
        <v>1498</v>
      </c>
      <c r="C602" t="s">
        <v>1118</v>
      </c>
      <c r="D602">
        <v>1760</v>
      </c>
      <c r="E602" t="s">
        <v>387</v>
      </c>
      <c r="F602" t="s">
        <v>1680</v>
      </c>
      <c r="G602" t="s">
        <v>1680</v>
      </c>
      <c r="H602" t="s">
        <v>596</v>
      </c>
      <c r="I602">
        <v>19794.400000000001</v>
      </c>
      <c r="J602">
        <v>20688.55</v>
      </c>
      <c r="K602">
        <v>20134.14</v>
      </c>
      <c r="L602" t="str">
        <f>_xlfn.XLOOKUP(Per_Pupil_Spending_1[[#This Row],[School Name]],Maine_Schools[School Name],Maine_Schools[Comparison School Type], "Error")</f>
        <v>Non Charter</v>
      </c>
      <c r="M602" t="str">
        <f>_xlfn.XLOOKUP(Per_Pupil_Spending_1[[#This Row],[School Name]],Maine_Schools[School Name],Maine_Schools[Comparison Grade Span], "Error")</f>
        <v>PK-02</v>
      </c>
      <c r="N602" t="str">
        <f>_xlfn.XLOOKUP(Per_Pupil_Spending_1[[#This Row],[School Name]],ELA_New[School Name],ELA_New[Percentage of Students at Achievement Level],"")</f>
        <v/>
      </c>
      <c r="O602" t="str">
        <f>_xlfn.XLOOKUP(Per_Pupil_Spending_1[[#This Row],[School Name]],Math_New[School Name],Math_New[Percentage of Students at Achievement Level],"")</f>
        <v/>
      </c>
      <c r="P602" t="str">
        <f>_xlfn.XLOOKUP(Per_Pupil_Spending_1[[#This Row],[School Name]],Science_New[School Name],Science_New[Percentage of Students at Achievement Level],"")</f>
        <v/>
      </c>
      <c r="Q602">
        <f>IFERROR((Per_Pupil_Spending_1[[#This Row],[ELA Score]]-MIN(Per_Pupil_Spending_1[ELA Score]))/(MAX(Per_Pupil_Spending_1[ELA Score])-MIN(Per_Pupil_Spending_1[ELA Score])),-1)</f>
        <v>-1</v>
      </c>
      <c r="R602">
        <f>IFERROR((Per_Pupil_Spending_1[[#This Row],[Math Score]]-MIN(Per_Pupil_Spending_1[Math Score]))/(MAX(Per_Pupil_Spending_1[Math Score])-MIN(Per_Pupil_Spending_1[Math Score])),-1)</f>
        <v>-1</v>
      </c>
      <c r="S602">
        <f>IFERROR((Per_Pupil_Spending_1[[#This Row],[Science Score]]-MIN(Per_Pupil_Spending_1[Science Score]))/(MAX(Per_Pupil_Spending_1[Science Score])-MIN(Per_Pupil_Spending_1[Science Score])),-1)</f>
        <v>-1</v>
      </c>
      <c r="T602" s="63" t="str">
        <f>IFERROR(Per_Pupil_Spending_1[[#This Row],[Amount]]/(1-Per_Pupil_Spending_1[[#This Row],[Percent Below Achievement ELA]]),"")</f>
        <v/>
      </c>
      <c r="U602" s="63" t="str">
        <f>IFERROR(Per_Pupil_Spending_1[[#This Row],[Amount]]/(1-Per_Pupil_Spending_1[[#This Row],[Percent Below Achievement Math]]),"")</f>
        <v/>
      </c>
      <c r="V602" s="63" t="str">
        <f>IFERROR(Per_Pupil_Spending_1[[#This Row],[Amount]]/(1-Per_Pupil_Spending_1[[#This Row],[Percent Below Achievement Science]]),"")</f>
        <v/>
      </c>
      <c r="W602" s="63" t="b">
        <f>Per_Pupil_Spending_1[[#This Row],[ELA Score Normalized]]=-1</f>
        <v>1</v>
      </c>
      <c r="X602" s="63" t="b">
        <f>Per_Pupil_Spending_1[[#This Row],[Math Score Normalized]]=-1</f>
        <v>1</v>
      </c>
      <c r="Y602" s="63" t="b">
        <f>Per_Pupil_Spending_1[[#This Row],[Science Score Normalized]]=-1</f>
        <v>1</v>
      </c>
    </row>
    <row r="603" spans="1:25" hidden="1">
      <c r="A603" t="s">
        <v>570</v>
      </c>
      <c r="B603">
        <v>551</v>
      </c>
      <c r="C603" t="s">
        <v>1132</v>
      </c>
      <c r="D603">
        <v>553</v>
      </c>
      <c r="E603" t="s">
        <v>395</v>
      </c>
      <c r="F603" t="s">
        <v>1680</v>
      </c>
      <c r="G603" t="s">
        <v>1680</v>
      </c>
      <c r="H603" t="s">
        <v>596</v>
      </c>
      <c r="I603">
        <v>16727.400000000001</v>
      </c>
      <c r="J603">
        <v>18390.009999999998</v>
      </c>
      <c r="K603">
        <v>20134.14</v>
      </c>
      <c r="L603" t="str">
        <f>_xlfn.XLOOKUP(Per_Pupil_Spending_1[[#This Row],[School Name]],Maine_Schools[School Name],Maine_Schools[Comparison School Type], "Error")</f>
        <v>Non Charter</v>
      </c>
      <c r="M603" t="str">
        <f>_xlfn.XLOOKUP(Per_Pupil_Spending_1[[#This Row],[School Name]],Maine_Schools[School Name],Maine_Schools[Comparison Grade Span], "Error")</f>
        <v>PK-02</v>
      </c>
      <c r="N603" t="str">
        <f>_xlfn.XLOOKUP(Per_Pupil_Spending_1[[#This Row],[School Name]],ELA_New[School Name],ELA_New[Percentage of Students at Achievement Level],"")</f>
        <v/>
      </c>
      <c r="O603" t="str">
        <f>_xlfn.XLOOKUP(Per_Pupil_Spending_1[[#This Row],[School Name]],Math_New[School Name],Math_New[Percentage of Students at Achievement Level],"")</f>
        <v/>
      </c>
      <c r="P603" t="str">
        <f>_xlfn.XLOOKUP(Per_Pupil_Spending_1[[#This Row],[School Name]],Science_New[School Name],Science_New[Percentage of Students at Achievement Level],"")</f>
        <v/>
      </c>
      <c r="Q603">
        <f>IFERROR((Per_Pupil_Spending_1[[#This Row],[ELA Score]]-MIN(Per_Pupil_Spending_1[ELA Score]))/(MAX(Per_Pupil_Spending_1[ELA Score])-MIN(Per_Pupil_Spending_1[ELA Score])),-1)</f>
        <v>-1</v>
      </c>
      <c r="R603">
        <f>IFERROR((Per_Pupil_Spending_1[[#This Row],[Math Score]]-MIN(Per_Pupil_Spending_1[Math Score]))/(MAX(Per_Pupil_Spending_1[Math Score])-MIN(Per_Pupil_Spending_1[Math Score])),-1)</f>
        <v>-1</v>
      </c>
      <c r="S603">
        <f>IFERROR((Per_Pupil_Spending_1[[#This Row],[Science Score]]-MIN(Per_Pupil_Spending_1[Science Score]))/(MAX(Per_Pupil_Spending_1[Science Score])-MIN(Per_Pupil_Spending_1[Science Score])),-1)</f>
        <v>-1</v>
      </c>
      <c r="T603" s="63" t="str">
        <f>IFERROR(Per_Pupil_Spending_1[[#This Row],[Amount]]/(1-Per_Pupil_Spending_1[[#This Row],[Percent Below Achievement ELA]]),"")</f>
        <v/>
      </c>
      <c r="U603" s="63" t="str">
        <f>IFERROR(Per_Pupil_Spending_1[[#This Row],[Amount]]/(1-Per_Pupil_Spending_1[[#This Row],[Percent Below Achievement Math]]),"")</f>
        <v/>
      </c>
      <c r="V603" s="63" t="str">
        <f>IFERROR(Per_Pupil_Spending_1[[#This Row],[Amount]]/(1-Per_Pupil_Spending_1[[#This Row],[Percent Below Achievement Science]]),"")</f>
        <v/>
      </c>
      <c r="W603" s="63" t="b">
        <f>Per_Pupil_Spending_1[[#This Row],[ELA Score Normalized]]=-1</f>
        <v>1</v>
      </c>
      <c r="X603" s="63" t="b">
        <f>Per_Pupil_Spending_1[[#This Row],[Math Score Normalized]]=-1</f>
        <v>1</v>
      </c>
      <c r="Y603" s="63" t="b">
        <f>Per_Pupil_Spending_1[[#This Row],[Science Score Normalized]]=-1</f>
        <v>1</v>
      </c>
    </row>
    <row r="604" spans="1:25" hidden="1">
      <c r="A604" t="s">
        <v>570</v>
      </c>
      <c r="B604">
        <v>551</v>
      </c>
      <c r="C604" t="s">
        <v>1132</v>
      </c>
      <c r="D604">
        <v>560</v>
      </c>
      <c r="E604" t="s">
        <v>608</v>
      </c>
      <c r="F604" t="s">
        <v>1680</v>
      </c>
      <c r="G604" t="s">
        <v>1680</v>
      </c>
      <c r="H604" t="s">
        <v>596</v>
      </c>
      <c r="I604">
        <v>21546.92</v>
      </c>
      <c r="J604">
        <v>18390.009999999998</v>
      </c>
      <c r="K604">
        <v>20134.14</v>
      </c>
      <c r="L604" t="str">
        <f>_xlfn.XLOOKUP(Per_Pupil_Spending_1[[#This Row],[School Name]],Maine_Schools[School Name],Maine_Schools[Comparison School Type], "Error")</f>
        <v>Non Charter</v>
      </c>
      <c r="M604" t="str">
        <f>_xlfn.XLOOKUP(Per_Pupil_Spending_1[[#This Row],[School Name]],Maine_Schools[School Name],Maine_Schools[Comparison Grade Span], "Error")</f>
        <v>09-12</v>
      </c>
      <c r="N604" t="str">
        <f>_xlfn.XLOOKUP(Per_Pupil_Spending_1[[#This Row],[School Name]],ELA_New[School Name],ELA_New[Percentage of Students at Achievement Level],"")</f>
        <v/>
      </c>
      <c r="O604" t="str">
        <f>_xlfn.XLOOKUP(Per_Pupil_Spending_1[[#This Row],[School Name]],Math_New[School Name],Math_New[Percentage of Students at Achievement Level],"")</f>
        <v/>
      </c>
      <c r="P604" t="str">
        <f>_xlfn.XLOOKUP(Per_Pupil_Spending_1[[#This Row],[School Name]],Science_New[School Name],Science_New[Percentage of Students at Achievement Level],"")</f>
        <v/>
      </c>
      <c r="Q604">
        <f>IFERROR((Per_Pupil_Spending_1[[#This Row],[ELA Score]]-MIN(Per_Pupil_Spending_1[ELA Score]))/(MAX(Per_Pupil_Spending_1[ELA Score])-MIN(Per_Pupil_Spending_1[ELA Score])),-1)</f>
        <v>-1</v>
      </c>
      <c r="R604">
        <f>IFERROR((Per_Pupil_Spending_1[[#This Row],[Math Score]]-MIN(Per_Pupil_Spending_1[Math Score]))/(MAX(Per_Pupil_Spending_1[Math Score])-MIN(Per_Pupil_Spending_1[Math Score])),-1)</f>
        <v>-1</v>
      </c>
      <c r="S604">
        <f>IFERROR((Per_Pupil_Spending_1[[#This Row],[Science Score]]-MIN(Per_Pupil_Spending_1[Science Score]))/(MAX(Per_Pupil_Spending_1[Science Score])-MIN(Per_Pupil_Spending_1[Science Score])),-1)</f>
        <v>-1</v>
      </c>
      <c r="T604" s="63" t="str">
        <f>IFERROR(Per_Pupil_Spending_1[[#This Row],[Amount]]/(1-Per_Pupil_Spending_1[[#This Row],[Percent Below Achievement ELA]]),"")</f>
        <v/>
      </c>
      <c r="U604" s="63" t="str">
        <f>IFERROR(Per_Pupil_Spending_1[[#This Row],[Amount]]/(1-Per_Pupil_Spending_1[[#This Row],[Percent Below Achievement Math]]),"")</f>
        <v/>
      </c>
      <c r="V604" s="63" t="str">
        <f>IFERROR(Per_Pupil_Spending_1[[#This Row],[Amount]]/(1-Per_Pupil_Spending_1[[#This Row],[Percent Below Achievement Science]]),"")</f>
        <v/>
      </c>
      <c r="W604" s="63" t="b">
        <f>Per_Pupil_Spending_1[[#This Row],[ELA Score Normalized]]=-1</f>
        <v>1</v>
      </c>
      <c r="X604" s="63" t="b">
        <f>Per_Pupil_Spending_1[[#This Row],[Math Score Normalized]]=-1</f>
        <v>1</v>
      </c>
      <c r="Y604" s="63" t="b">
        <f>Per_Pupil_Spending_1[[#This Row],[Science Score Normalized]]=-1</f>
        <v>1</v>
      </c>
    </row>
    <row r="605" spans="1:25" hidden="1">
      <c r="A605" t="s">
        <v>570</v>
      </c>
      <c r="B605">
        <v>685</v>
      </c>
      <c r="C605" t="s">
        <v>1150</v>
      </c>
      <c r="D605">
        <v>688</v>
      </c>
      <c r="E605" t="s">
        <v>600</v>
      </c>
      <c r="F605" t="s">
        <v>1680</v>
      </c>
      <c r="G605" t="s">
        <v>1680</v>
      </c>
      <c r="H605" t="s">
        <v>596</v>
      </c>
      <c r="I605">
        <v>34688.97</v>
      </c>
      <c r="J605">
        <v>23686.959999999999</v>
      </c>
      <c r="K605">
        <v>20134.14</v>
      </c>
      <c r="L605" t="str">
        <f>_xlfn.XLOOKUP(Per_Pupil_Spending_1[[#This Row],[School Name]],Maine_Schools[School Name],Maine_Schools[Comparison School Type], "Error")</f>
        <v>Non Charter</v>
      </c>
      <c r="M605" t="str">
        <f>_xlfn.XLOOKUP(Per_Pupil_Spending_1[[#This Row],[School Name]],Maine_Schools[School Name],Maine_Schools[Comparison Grade Span], "Error")</f>
        <v>09-12</v>
      </c>
      <c r="N605" t="str">
        <f>_xlfn.XLOOKUP(Per_Pupil_Spending_1[[#This Row],[School Name]],ELA_New[School Name],ELA_New[Percentage of Students at Achievement Level],"")</f>
        <v/>
      </c>
      <c r="O605" t="str">
        <f>_xlfn.XLOOKUP(Per_Pupil_Spending_1[[#This Row],[School Name]],Math_New[School Name],Math_New[Percentage of Students at Achievement Level],"")</f>
        <v/>
      </c>
      <c r="P605" t="str">
        <f>_xlfn.XLOOKUP(Per_Pupil_Spending_1[[#This Row],[School Name]],Science_New[School Name],Science_New[Percentage of Students at Achievement Level],"")</f>
        <v/>
      </c>
      <c r="Q605">
        <f>IFERROR((Per_Pupil_Spending_1[[#This Row],[ELA Score]]-MIN(Per_Pupil_Spending_1[ELA Score]))/(MAX(Per_Pupil_Spending_1[ELA Score])-MIN(Per_Pupil_Spending_1[ELA Score])),-1)</f>
        <v>-1</v>
      </c>
      <c r="R605">
        <f>IFERROR((Per_Pupil_Spending_1[[#This Row],[Math Score]]-MIN(Per_Pupil_Spending_1[Math Score]))/(MAX(Per_Pupil_Spending_1[Math Score])-MIN(Per_Pupil_Spending_1[Math Score])),-1)</f>
        <v>-1</v>
      </c>
      <c r="S605">
        <f>IFERROR((Per_Pupil_Spending_1[[#This Row],[Science Score]]-MIN(Per_Pupil_Spending_1[Science Score]))/(MAX(Per_Pupil_Spending_1[Science Score])-MIN(Per_Pupil_Spending_1[Science Score])),-1)</f>
        <v>-1</v>
      </c>
      <c r="T605" s="63" t="str">
        <f>IFERROR(Per_Pupil_Spending_1[[#This Row],[Amount]]/(1-Per_Pupil_Spending_1[[#This Row],[Percent Below Achievement ELA]]),"")</f>
        <v/>
      </c>
      <c r="U605" s="63" t="str">
        <f>IFERROR(Per_Pupil_Spending_1[[#This Row],[Amount]]/(1-Per_Pupil_Spending_1[[#This Row],[Percent Below Achievement Math]]),"")</f>
        <v/>
      </c>
      <c r="V605" s="63" t="str">
        <f>IFERROR(Per_Pupil_Spending_1[[#This Row],[Amount]]/(1-Per_Pupil_Spending_1[[#This Row],[Percent Below Achievement Science]]),"")</f>
        <v/>
      </c>
      <c r="W605" s="63" t="b">
        <f>Per_Pupil_Spending_1[[#This Row],[ELA Score Normalized]]=-1</f>
        <v>1</v>
      </c>
      <c r="X605" s="63" t="b">
        <f>Per_Pupil_Spending_1[[#This Row],[Math Score Normalized]]=-1</f>
        <v>1</v>
      </c>
      <c r="Y605" s="63" t="b">
        <f>Per_Pupil_Spending_1[[#This Row],[Science Score Normalized]]=-1</f>
        <v>1</v>
      </c>
    </row>
    <row r="606" spans="1:25" hidden="1">
      <c r="A606" t="s">
        <v>570</v>
      </c>
      <c r="B606">
        <v>2195</v>
      </c>
      <c r="C606" t="s">
        <v>891</v>
      </c>
      <c r="D606">
        <v>403</v>
      </c>
      <c r="E606" t="s">
        <v>405</v>
      </c>
      <c r="F606" t="s">
        <v>1680</v>
      </c>
      <c r="G606" t="s">
        <v>1680</v>
      </c>
      <c r="H606" t="s">
        <v>596</v>
      </c>
      <c r="I606">
        <v>22835.42</v>
      </c>
      <c r="J606">
        <v>23770.55</v>
      </c>
      <c r="K606">
        <v>20134.14</v>
      </c>
      <c r="L606" t="str">
        <f>_xlfn.XLOOKUP(Per_Pupil_Spending_1[[#This Row],[School Name]],Maine_Schools[School Name],Maine_Schools[Comparison School Type], "Error")</f>
        <v>Non Charter</v>
      </c>
      <c r="M606" t="str">
        <f>_xlfn.XLOOKUP(Per_Pupil_Spending_1[[#This Row],[School Name]],Maine_Schools[School Name],Maine_Schools[Comparison Grade Span], "Error")</f>
        <v>09-12</v>
      </c>
      <c r="N606" t="str">
        <f>_xlfn.XLOOKUP(Per_Pupil_Spending_1[[#This Row],[School Name]],ELA_New[School Name],ELA_New[Percentage of Students at Achievement Level],"")</f>
        <v/>
      </c>
      <c r="O606">
        <f>_xlfn.XLOOKUP(Per_Pupil_Spending_1[[#This Row],[School Name]],Math_New[School Name],Math_New[Percentage of Students at Achievement Level],"")</f>
        <v>0.65</v>
      </c>
      <c r="P606">
        <f>_xlfn.XLOOKUP(Per_Pupil_Spending_1[[#This Row],[School Name]],Science_New[School Name],Science_New[Percentage of Students at Achievement Level],"")</f>
        <v>0.66669999999999996</v>
      </c>
      <c r="Q606">
        <f>IFERROR((Per_Pupil_Spending_1[[#This Row],[ELA Score]]-MIN(Per_Pupil_Spending_1[ELA Score]))/(MAX(Per_Pupil_Spending_1[ELA Score])-MIN(Per_Pupil_Spending_1[ELA Score])),-1)</f>
        <v>-1</v>
      </c>
      <c r="R606">
        <f>IFERROR((Per_Pupil_Spending_1[[#This Row],[Math Score]]-MIN(Per_Pupil_Spending_1[Math Score]))/(MAX(Per_Pupil_Spending_1[Math Score])-MIN(Per_Pupil_Spending_1[Math Score])),-1)</f>
        <v>0.22461343211521062</v>
      </c>
      <c r="S606">
        <f>IFERROR((Per_Pupil_Spending_1[[#This Row],[Science Score]]-MIN(Per_Pupil_Spending_1[Science Score]))/(MAX(Per_Pupil_Spending_1[Science Score])-MIN(Per_Pupil_Spending_1[Science Score])),-1)</f>
        <v>0.22140564929828696</v>
      </c>
      <c r="T606" s="63" t="str">
        <f>IFERROR(Per_Pupil_Spending_1[[#This Row],[Amount]]/(1-Per_Pupil_Spending_1[[#This Row],[Percent Below Achievement ELA]]),"")</f>
        <v/>
      </c>
      <c r="U606" s="63">
        <f>IFERROR(Per_Pupil_Spending_1[[#This Row],[Amount]]/(1-Per_Pupil_Spending_1[[#This Row],[Percent Below Achievement Math]]),"")</f>
        <v>65244.057142857142</v>
      </c>
      <c r="V606" s="63">
        <f>IFERROR(Per_Pupil_Spending_1[[#This Row],[Amount]]/(1-Per_Pupil_Spending_1[[#This Row],[Percent Below Achievement Science]]),"")</f>
        <v>68513.111311131099</v>
      </c>
      <c r="W606" s="63" t="b">
        <f>Per_Pupil_Spending_1[[#This Row],[ELA Score Normalized]]=-1</f>
        <v>1</v>
      </c>
      <c r="X606" s="63" t="b">
        <f>Per_Pupil_Spending_1[[#This Row],[Math Score Normalized]]=-1</f>
        <v>0</v>
      </c>
      <c r="Y606" s="63" t="b">
        <f>Per_Pupil_Spending_1[[#This Row],[Science Score Normalized]]=-1</f>
        <v>0</v>
      </c>
    </row>
    <row r="607" spans="1:25" hidden="1">
      <c r="A607" t="s">
        <v>570</v>
      </c>
      <c r="B607">
        <v>1023</v>
      </c>
      <c r="C607" t="s">
        <v>1219</v>
      </c>
      <c r="D607">
        <v>1024</v>
      </c>
      <c r="E607" t="s">
        <v>634</v>
      </c>
      <c r="F607" t="s">
        <v>1680</v>
      </c>
      <c r="G607" t="s">
        <v>1680</v>
      </c>
      <c r="H607" t="s">
        <v>596</v>
      </c>
      <c r="I607">
        <v>10745.73</v>
      </c>
      <c r="J607">
        <v>10745.73</v>
      </c>
      <c r="K607">
        <v>20134.14</v>
      </c>
      <c r="L607" t="str">
        <f>_xlfn.XLOOKUP(Per_Pupil_Spending_1[[#This Row],[School Name]],Maine_Schools[School Name],Maine_Schools[Comparison School Type], "Error")</f>
        <v>Non Charter</v>
      </c>
      <c r="M607" t="str">
        <f>_xlfn.XLOOKUP(Per_Pupil_Spending_1[[#This Row],[School Name]],Maine_Schools[School Name],Maine_Schools[Comparison Grade Span], "Error")</f>
        <v>09-12</v>
      </c>
      <c r="N607" t="str">
        <f>_xlfn.XLOOKUP(Per_Pupil_Spending_1[[#This Row],[School Name]],ELA_New[School Name],ELA_New[Percentage of Students at Achievement Level],"")</f>
        <v/>
      </c>
      <c r="O607" t="str">
        <f>_xlfn.XLOOKUP(Per_Pupil_Spending_1[[#This Row],[School Name]],Math_New[School Name],Math_New[Percentage of Students at Achievement Level],"")</f>
        <v/>
      </c>
      <c r="P607" t="str">
        <f>_xlfn.XLOOKUP(Per_Pupil_Spending_1[[#This Row],[School Name]],Science_New[School Name],Science_New[Percentage of Students at Achievement Level],"")</f>
        <v/>
      </c>
      <c r="Q607">
        <f>IFERROR((Per_Pupil_Spending_1[[#This Row],[ELA Score]]-MIN(Per_Pupil_Spending_1[ELA Score]))/(MAX(Per_Pupil_Spending_1[ELA Score])-MIN(Per_Pupil_Spending_1[ELA Score])),-1)</f>
        <v>-1</v>
      </c>
      <c r="R607">
        <f>IFERROR((Per_Pupil_Spending_1[[#This Row],[Math Score]]-MIN(Per_Pupil_Spending_1[Math Score]))/(MAX(Per_Pupil_Spending_1[Math Score])-MIN(Per_Pupil_Spending_1[Math Score])),-1)</f>
        <v>-1</v>
      </c>
      <c r="S607">
        <f>IFERROR((Per_Pupil_Spending_1[[#This Row],[Science Score]]-MIN(Per_Pupil_Spending_1[Science Score]))/(MAX(Per_Pupil_Spending_1[Science Score])-MIN(Per_Pupil_Spending_1[Science Score])),-1)</f>
        <v>-1</v>
      </c>
      <c r="T607" s="63" t="str">
        <f>IFERROR(Per_Pupil_Spending_1[[#This Row],[Amount]]/(1-Per_Pupil_Spending_1[[#This Row],[Percent Below Achievement ELA]]),"")</f>
        <v/>
      </c>
      <c r="U607" s="63" t="str">
        <f>IFERROR(Per_Pupil_Spending_1[[#This Row],[Amount]]/(1-Per_Pupil_Spending_1[[#This Row],[Percent Below Achievement Math]]),"")</f>
        <v/>
      </c>
      <c r="V607" s="63" t="str">
        <f>IFERROR(Per_Pupil_Spending_1[[#This Row],[Amount]]/(1-Per_Pupil_Spending_1[[#This Row],[Percent Below Achievement Science]]),"")</f>
        <v/>
      </c>
      <c r="W607" s="63" t="b">
        <f>Per_Pupil_Spending_1[[#This Row],[ELA Score Normalized]]=-1</f>
        <v>1</v>
      </c>
      <c r="X607" s="63" t="b">
        <f>Per_Pupil_Spending_1[[#This Row],[Math Score Normalized]]=-1</f>
        <v>1</v>
      </c>
      <c r="Y607" s="63" t="b">
        <f>Per_Pupil_Spending_1[[#This Row],[Science Score Normalized]]=-1</f>
        <v>1</v>
      </c>
    </row>
    <row r="608" spans="1:25" hidden="1">
      <c r="A608" t="s">
        <v>570</v>
      </c>
      <c r="B608">
        <v>1025</v>
      </c>
      <c r="C608" t="s">
        <v>1220</v>
      </c>
      <c r="D608">
        <v>1026</v>
      </c>
      <c r="E608" t="s">
        <v>632</v>
      </c>
      <c r="F608" t="s">
        <v>1680</v>
      </c>
      <c r="G608" t="s">
        <v>1680</v>
      </c>
      <c r="H608" t="s">
        <v>596</v>
      </c>
      <c r="I608">
        <v>11019.94</v>
      </c>
      <c r="J608">
        <v>11019.94</v>
      </c>
      <c r="K608">
        <v>20134.14</v>
      </c>
      <c r="L608" t="str">
        <f>_xlfn.XLOOKUP(Per_Pupil_Spending_1[[#This Row],[School Name]],Maine_Schools[School Name],Maine_Schools[Comparison School Type], "Error")</f>
        <v>Non Charter</v>
      </c>
      <c r="M608" t="str">
        <f>_xlfn.XLOOKUP(Per_Pupil_Spending_1[[#This Row],[School Name]],Maine_Schools[School Name],Maine_Schools[Comparison Grade Span], "Error")</f>
        <v>09-12</v>
      </c>
      <c r="N608" t="str">
        <f>_xlfn.XLOOKUP(Per_Pupil_Spending_1[[#This Row],[School Name]],ELA_New[School Name],ELA_New[Percentage of Students at Achievement Level],"")</f>
        <v/>
      </c>
      <c r="O608" t="str">
        <f>_xlfn.XLOOKUP(Per_Pupil_Spending_1[[#This Row],[School Name]],Math_New[School Name],Math_New[Percentage of Students at Achievement Level],"")</f>
        <v/>
      </c>
      <c r="P608" t="str">
        <f>_xlfn.XLOOKUP(Per_Pupil_Spending_1[[#This Row],[School Name]],Science_New[School Name],Science_New[Percentage of Students at Achievement Level],"")</f>
        <v/>
      </c>
      <c r="Q608">
        <f>IFERROR((Per_Pupil_Spending_1[[#This Row],[ELA Score]]-MIN(Per_Pupil_Spending_1[ELA Score]))/(MAX(Per_Pupil_Spending_1[ELA Score])-MIN(Per_Pupil_Spending_1[ELA Score])),-1)</f>
        <v>-1</v>
      </c>
      <c r="R608">
        <f>IFERROR((Per_Pupil_Spending_1[[#This Row],[Math Score]]-MIN(Per_Pupil_Spending_1[Math Score]))/(MAX(Per_Pupil_Spending_1[Math Score])-MIN(Per_Pupil_Spending_1[Math Score])),-1)</f>
        <v>-1</v>
      </c>
      <c r="S608">
        <f>IFERROR((Per_Pupil_Spending_1[[#This Row],[Science Score]]-MIN(Per_Pupil_Spending_1[Science Score]))/(MAX(Per_Pupil_Spending_1[Science Score])-MIN(Per_Pupil_Spending_1[Science Score])),-1)</f>
        <v>-1</v>
      </c>
      <c r="T608" s="63" t="str">
        <f>IFERROR(Per_Pupil_Spending_1[[#This Row],[Amount]]/(1-Per_Pupil_Spending_1[[#This Row],[Percent Below Achievement ELA]]),"")</f>
        <v/>
      </c>
      <c r="U608" s="63" t="str">
        <f>IFERROR(Per_Pupil_Spending_1[[#This Row],[Amount]]/(1-Per_Pupil_Spending_1[[#This Row],[Percent Below Achievement Math]]),"")</f>
        <v/>
      </c>
      <c r="V608" s="63" t="str">
        <f>IFERROR(Per_Pupil_Spending_1[[#This Row],[Amount]]/(1-Per_Pupil_Spending_1[[#This Row],[Percent Below Achievement Science]]),"")</f>
        <v/>
      </c>
      <c r="W608" s="63" t="b">
        <f>Per_Pupil_Spending_1[[#This Row],[ELA Score Normalized]]=-1</f>
        <v>1</v>
      </c>
      <c r="X608" s="63" t="b">
        <f>Per_Pupil_Spending_1[[#This Row],[Math Score Normalized]]=-1</f>
        <v>1</v>
      </c>
      <c r="Y608" s="63" t="b">
        <f>Per_Pupil_Spending_1[[#This Row],[Science Score Normalized]]=-1</f>
        <v>1</v>
      </c>
    </row>
    <row r="609" spans="1:25" hidden="1">
      <c r="A609" t="s">
        <v>570</v>
      </c>
      <c r="B609">
        <v>1662</v>
      </c>
      <c r="C609" t="s">
        <v>1154</v>
      </c>
      <c r="D609">
        <v>411</v>
      </c>
      <c r="E609" t="s">
        <v>414</v>
      </c>
      <c r="F609" t="s">
        <v>1680</v>
      </c>
      <c r="G609" t="s">
        <v>1680</v>
      </c>
      <c r="H609" t="s">
        <v>596</v>
      </c>
      <c r="I609">
        <v>24052.22</v>
      </c>
      <c r="J609">
        <v>23836.15</v>
      </c>
      <c r="K609">
        <v>20134.14</v>
      </c>
      <c r="L609" t="str">
        <f>_xlfn.XLOOKUP(Per_Pupil_Spending_1[[#This Row],[School Name]],Maine_Schools[School Name],Maine_Schools[Comparison School Type], "Error")</f>
        <v>Non Charter</v>
      </c>
      <c r="M609" t="str">
        <f>_xlfn.XLOOKUP(Per_Pupil_Spending_1[[#This Row],[School Name]],Maine_Schools[School Name],Maine_Schools[Comparison Grade Span], "Error")</f>
        <v>KG-02</v>
      </c>
      <c r="N609" t="str">
        <f>_xlfn.XLOOKUP(Per_Pupil_Spending_1[[#This Row],[School Name]],ELA_New[School Name],ELA_New[Percentage of Students at Achievement Level],"")</f>
        <v/>
      </c>
      <c r="O609" t="str">
        <f>_xlfn.XLOOKUP(Per_Pupil_Spending_1[[#This Row],[School Name]],Math_New[School Name],Math_New[Percentage of Students at Achievement Level],"")</f>
        <v/>
      </c>
      <c r="P609" t="str">
        <f>_xlfn.XLOOKUP(Per_Pupil_Spending_1[[#This Row],[School Name]],Science_New[School Name],Science_New[Percentage of Students at Achievement Level],"")</f>
        <v/>
      </c>
      <c r="Q609">
        <f>IFERROR((Per_Pupil_Spending_1[[#This Row],[ELA Score]]-MIN(Per_Pupil_Spending_1[ELA Score]))/(MAX(Per_Pupil_Spending_1[ELA Score])-MIN(Per_Pupil_Spending_1[ELA Score])),-1)</f>
        <v>-1</v>
      </c>
      <c r="R609">
        <f>IFERROR((Per_Pupil_Spending_1[[#This Row],[Math Score]]-MIN(Per_Pupil_Spending_1[Math Score]))/(MAX(Per_Pupil_Spending_1[Math Score])-MIN(Per_Pupil_Spending_1[Math Score])),-1)</f>
        <v>-1</v>
      </c>
      <c r="S609">
        <f>IFERROR((Per_Pupil_Spending_1[[#This Row],[Science Score]]-MIN(Per_Pupil_Spending_1[Science Score]))/(MAX(Per_Pupil_Spending_1[Science Score])-MIN(Per_Pupil_Spending_1[Science Score])),-1)</f>
        <v>-1</v>
      </c>
      <c r="T609" s="63" t="str">
        <f>IFERROR(Per_Pupil_Spending_1[[#This Row],[Amount]]/(1-Per_Pupil_Spending_1[[#This Row],[Percent Below Achievement ELA]]),"")</f>
        <v/>
      </c>
      <c r="U609" s="63" t="str">
        <f>IFERROR(Per_Pupil_Spending_1[[#This Row],[Amount]]/(1-Per_Pupil_Spending_1[[#This Row],[Percent Below Achievement Math]]),"")</f>
        <v/>
      </c>
      <c r="V609" s="63" t="str">
        <f>IFERROR(Per_Pupil_Spending_1[[#This Row],[Amount]]/(1-Per_Pupil_Spending_1[[#This Row],[Percent Below Achievement Science]]),"")</f>
        <v/>
      </c>
      <c r="W609" s="63" t="b">
        <f>Per_Pupil_Spending_1[[#This Row],[ELA Score Normalized]]=-1</f>
        <v>1</v>
      </c>
      <c r="X609" s="63" t="b">
        <f>Per_Pupil_Spending_1[[#This Row],[Math Score Normalized]]=-1</f>
        <v>1</v>
      </c>
      <c r="Y609" s="63" t="b">
        <f>Per_Pupil_Spending_1[[#This Row],[Science Score Normalized]]=-1</f>
        <v>1</v>
      </c>
    </row>
    <row r="610" spans="1:25" hidden="1">
      <c r="A610" t="s">
        <v>570</v>
      </c>
      <c r="B610">
        <v>1662</v>
      </c>
      <c r="C610" t="s">
        <v>1154</v>
      </c>
      <c r="D610">
        <v>2063</v>
      </c>
      <c r="E610" t="s">
        <v>522</v>
      </c>
      <c r="F610" t="s">
        <v>1680</v>
      </c>
      <c r="G610" t="s">
        <v>1680</v>
      </c>
      <c r="H610" t="s">
        <v>596</v>
      </c>
      <c r="I610">
        <v>26098.44</v>
      </c>
      <c r="J610">
        <v>23836.15</v>
      </c>
      <c r="K610">
        <v>20134.14</v>
      </c>
      <c r="L610" t="str">
        <f>_xlfn.XLOOKUP(Per_Pupil_Spending_1[[#This Row],[School Name]],Maine_Schools[School Name],Maine_Schools[Comparison School Type], "Error")</f>
        <v>Non Charter</v>
      </c>
      <c r="M610" t="str">
        <f>_xlfn.XLOOKUP(Per_Pupil_Spending_1[[#This Row],[School Name]],Maine_Schools[School Name],Maine_Schools[Comparison Grade Span], "Error")</f>
        <v>PK-PK</v>
      </c>
      <c r="N610" t="str">
        <f>_xlfn.XLOOKUP(Per_Pupil_Spending_1[[#This Row],[School Name]],ELA_New[School Name],ELA_New[Percentage of Students at Achievement Level],"")</f>
        <v/>
      </c>
      <c r="O610" t="str">
        <f>_xlfn.XLOOKUP(Per_Pupil_Spending_1[[#This Row],[School Name]],Math_New[School Name],Math_New[Percentage of Students at Achievement Level],"")</f>
        <v/>
      </c>
      <c r="P610" t="str">
        <f>_xlfn.XLOOKUP(Per_Pupil_Spending_1[[#This Row],[School Name]],Science_New[School Name],Science_New[Percentage of Students at Achievement Level],"")</f>
        <v/>
      </c>
      <c r="Q610">
        <f>IFERROR((Per_Pupil_Spending_1[[#This Row],[ELA Score]]-MIN(Per_Pupil_Spending_1[ELA Score]))/(MAX(Per_Pupil_Spending_1[ELA Score])-MIN(Per_Pupil_Spending_1[ELA Score])),-1)</f>
        <v>-1</v>
      </c>
      <c r="R610">
        <f>IFERROR((Per_Pupil_Spending_1[[#This Row],[Math Score]]-MIN(Per_Pupil_Spending_1[Math Score]))/(MAX(Per_Pupil_Spending_1[Math Score])-MIN(Per_Pupil_Spending_1[Math Score])),-1)</f>
        <v>-1</v>
      </c>
      <c r="S610">
        <f>IFERROR((Per_Pupil_Spending_1[[#This Row],[Science Score]]-MIN(Per_Pupil_Spending_1[Science Score]))/(MAX(Per_Pupil_Spending_1[Science Score])-MIN(Per_Pupil_Spending_1[Science Score])),-1)</f>
        <v>-1</v>
      </c>
      <c r="T610" s="63" t="str">
        <f>IFERROR(Per_Pupil_Spending_1[[#This Row],[Amount]]/(1-Per_Pupil_Spending_1[[#This Row],[Percent Below Achievement ELA]]),"")</f>
        <v/>
      </c>
      <c r="U610" s="63" t="str">
        <f>IFERROR(Per_Pupil_Spending_1[[#This Row],[Amount]]/(1-Per_Pupil_Spending_1[[#This Row],[Percent Below Achievement Math]]),"")</f>
        <v/>
      </c>
      <c r="V610" s="63" t="str">
        <f>IFERROR(Per_Pupil_Spending_1[[#This Row],[Amount]]/(1-Per_Pupil_Spending_1[[#This Row],[Percent Below Achievement Science]]),"")</f>
        <v/>
      </c>
      <c r="W610" s="63" t="b">
        <f>Per_Pupil_Spending_1[[#This Row],[ELA Score Normalized]]=-1</f>
        <v>1</v>
      </c>
      <c r="X610" s="63" t="b">
        <f>Per_Pupil_Spending_1[[#This Row],[Math Score Normalized]]=-1</f>
        <v>1</v>
      </c>
      <c r="Y610" s="63" t="b">
        <f>Per_Pupil_Spending_1[[#This Row],[Science Score Normalized]]=-1</f>
        <v>1</v>
      </c>
    </row>
    <row r="611" spans="1:25" hidden="1">
      <c r="A611" t="s">
        <v>570</v>
      </c>
      <c r="B611">
        <v>1662</v>
      </c>
      <c r="C611" t="s">
        <v>1154</v>
      </c>
      <c r="D611">
        <v>410</v>
      </c>
      <c r="E611" t="s">
        <v>568</v>
      </c>
      <c r="F611" t="s">
        <v>1680</v>
      </c>
      <c r="G611" t="s">
        <v>1680</v>
      </c>
      <c r="H611" t="s">
        <v>596</v>
      </c>
      <c r="I611">
        <v>23295.45</v>
      </c>
      <c r="J611">
        <v>23836.15</v>
      </c>
      <c r="K611">
        <v>20134.14</v>
      </c>
      <c r="L611" t="str">
        <f>_xlfn.XLOOKUP(Per_Pupil_Spending_1[[#This Row],[School Name]],Maine_Schools[School Name],Maine_Schools[Comparison School Type], "Error")</f>
        <v>Non Charter</v>
      </c>
      <c r="M611" t="str">
        <f>_xlfn.XLOOKUP(Per_Pupil_Spending_1[[#This Row],[School Name]],Maine_Schools[School Name],Maine_Schools[Comparison Grade Span], "Error")</f>
        <v>KG-02</v>
      </c>
      <c r="N611" t="str">
        <f>_xlfn.XLOOKUP(Per_Pupil_Spending_1[[#This Row],[School Name]],ELA_New[School Name],ELA_New[Percentage of Students at Achievement Level],"")</f>
        <v/>
      </c>
      <c r="O611" t="str">
        <f>_xlfn.XLOOKUP(Per_Pupil_Spending_1[[#This Row],[School Name]],Math_New[School Name],Math_New[Percentage of Students at Achievement Level],"")</f>
        <v/>
      </c>
      <c r="P611" t="str">
        <f>_xlfn.XLOOKUP(Per_Pupil_Spending_1[[#This Row],[School Name]],Science_New[School Name],Science_New[Percentage of Students at Achievement Level],"")</f>
        <v/>
      </c>
      <c r="Q611">
        <f>IFERROR((Per_Pupil_Spending_1[[#This Row],[ELA Score]]-MIN(Per_Pupil_Spending_1[ELA Score]))/(MAX(Per_Pupil_Spending_1[ELA Score])-MIN(Per_Pupil_Spending_1[ELA Score])),-1)</f>
        <v>-1</v>
      </c>
      <c r="R611">
        <f>IFERROR((Per_Pupil_Spending_1[[#This Row],[Math Score]]-MIN(Per_Pupil_Spending_1[Math Score]))/(MAX(Per_Pupil_Spending_1[Math Score])-MIN(Per_Pupil_Spending_1[Math Score])),-1)</f>
        <v>-1</v>
      </c>
      <c r="S611">
        <f>IFERROR((Per_Pupil_Spending_1[[#This Row],[Science Score]]-MIN(Per_Pupil_Spending_1[Science Score]))/(MAX(Per_Pupil_Spending_1[Science Score])-MIN(Per_Pupil_Spending_1[Science Score])),-1)</f>
        <v>-1</v>
      </c>
      <c r="T611" s="63" t="str">
        <f>IFERROR(Per_Pupil_Spending_1[[#This Row],[Amount]]/(1-Per_Pupil_Spending_1[[#This Row],[Percent Below Achievement ELA]]),"")</f>
        <v/>
      </c>
      <c r="U611" s="63" t="str">
        <f>IFERROR(Per_Pupil_Spending_1[[#This Row],[Amount]]/(1-Per_Pupil_Spending_1[[#This Row],[Percent Below Achievement Math]]),"")</f>
        <v/>
      </c>
      <c r="V611" s="63" t="str">
        <f>IFERROR(Per_Pupil_Spending_1[[#This Row],[Amount]]/(1-Per_Pupil_Spending_1[[#This Row],[Percent Below Achievement Science]]),"")</f>
        <v/>
      </c>
      <c r="W611" s="63" t="b">
        <f>Per_Pupil_Spending_1[[#This Row],[ELA Score Normalized]]=-1</f>
        <v>1</v>
      </c>
      <c r="X611" s="63" t="b">
        <f>Per_Pupil_Spending_1[[#This Row],[Math Score Normalized]]=-1</f>
        <v>1</v>
      </c>
      <c r="Y611" s="63" t="b">
        <f>Per_Pupil_Spending_1[[#This Row],[Science Score Normalized]]=-1</f>
        <v>1</v>
      </c>
    </row>
    <row r="612" spans="1:25" hidden="1">
      <c r="A612" t="s">
        <v>570</v>
      </c>
      <c r="B612">
        <v>416</v>
      </c>
      <c r="C612" t="s">
        <v>1155</v>
      </c>
      <c r="D612">
        <v>426</v>
      </c>
      <c r="E612" t="s">
        <v>627</v>
      </c>
      <c r="F612" t="s">
        <v>1680</v>
      </c>
      <c r="G612" t="s">
        <v>1680</v>
      </c>
      <c r="H612" t="s">
        <v>596</v>
      </c>
      <c r="I612">
        <v>12759.22</v>
      </c>
      <c r="J612">
        <v>17798.41</v>
      </c>
      <c r="K612">
        <v>20134.14</v>
      </c>
      <c r="L612" t="str">
        <f>_xlfn.XLOOKUP(Per_Pupil_Spending_1[[#This Row],[School Name]],Maine_Schools[School Name],Maine_Schools[Comparison School Type], "Error")</f>
        <v>Non Charter</v>
      </c>
      <c r="M612" t="str">
        <f>_xlfn.XLOOKUP(Per_Pupil_Spending_1[[#This Row],[School Name]],Maine_Schools[School Name],Maine_Schools[Comparison Grade Span], "Error")</f>
        <v>09-12</v>
      </c>
      <c r="N612" t="str">
        <f>_xlfn.XLOOKUP(Per_Pupil_Spending_1[[#This Row],[School Name]],ELA_New[School Name],ELA_New[Percentage of Students at Achievement Level],"")</f>
        <v/>
      </c>
      <c r="O612" t="str">
        <f>_xlfn.XLOOKUP(Per_Pupil_Spending_1[[#This Row],[School Name]],Math_New[School Name],Math_New[Percentage of Students at Achievement Level],"")</f>
        <v/>
      </c>
      <c r="P612" t="str">
        <f>_xlfn.XLOOKUP(Per_Pupil_Spending_1[[#This Row],[School Name]],Science_New[School Name],Science_New[Percentage of Students at Achievement Level],"")</f>
        <v/>
      </c>
      <c r="Q612">
        <f>IFERROR((Per_Pupil_Spending_1[[#This Row],[ELA Score]]-MIN(Per_Pupil_Spending_1[ELA Score]))/(MAX(Per_Pupil_Spending_1[ELA Score])-MIN(Per_Pupil_Spending_1[ELA Score])),-1)</f>
        <v>-1</v>
      </c>
      <c r="R612">
        <f>IFERROR((Per_Pupil_Spending_1[[#This Row],[Math Score]]-MIN(Per_Pupil_Spending_1[Math Score]))/(MAX(Per_Pupil_Spending_1[Math Score])-MIN(Per_Pupil_Spending_1[Math Score])),-1)</f>
        <v>-1</v>
      </c>
      <c r="S612">
        <f>IFERROR((Per_Pupil_Spending_1[[#This Row],[Science Score]]-MIN(Per_Pupil_Spending_1[Science Score]))/(MAX(Per_Pupil_Spending_1[Science Score])-MIN(Per_Pupil_Spending_1[Science Score])),-1)</f>
        <v>-1</v>
      </c>
      <c r="T612" s="63" t="str">
        <f>IFERROR(Per_Pupil_Spending_1[[#This Row],[Amount]]/(1-Per_Pupil_Spending_1[[#This Row],[Percent Below Achievement ELA]]),"")</f>
        <v/>
      </c>
      <c r="U612" s="63" t="str">
        <f>IFERROR(Per_Pupil_Spending_1[[#This Row],[Amount]]/(1-Per_Pupil_Spending_1[[#This Row],[Percent Below Achievement Math]]),"")</f>
        <v/>
      </c>
      <c r="V612" s="63" t="str">
        <f>IFERROR(Per_Pupil_Spending_1[[#This Row],[Amount]]/(1-Per_Pupil_Spending_1[[#This Row],[Percent Below Achievement Science]]),"")</f>
        <v/>
      </c>
      <c r="W612" s="63" t="b">
        <f>Per_Pupil_Spending_1[[#This Row],[ELA Score Normalized]]=-1</f>
        <v>1</v>
      </c>
      <c r="X612" s="63" t="b">
        <f>Per_Pupil_Spending_1[[#This Row],[Math Score Normalized]]=-1</f>
        <v>1</v>
      </c>
      <c r="Y612" s="63" t="b">
        <f>Per_Pupil_Spending_1[[#This Row],[Science Score Normalized]]=-1</f>
        <v>1</v>
      </c>
    </row>
    <row r="613" spans="1:25" hidden="1">
      <c r="A613" t="s">
        <v>570</v>
      </c>
      <c r="B613">
        <v>427</v>
      </c>
      <c r="C613" t="s">
        <v>1158</v>
      </c>
      <c r="D613">
        <v>432</v>
      </c>
      <c r="E613" t="s">
        <v>179</v>
      </c>
      <c r="F613" t="s">
        <v>1680</v>
      </c>
      <c r="G613" t="s">
        <v>1680</v>
      </c>
      <c r="H613" t="s">
        <v>596</v>
      </c>
      <c r="I613">
        <v>27088.74</v>
      </c>
      <c r="J613">
        <v>26164.19</v>
      </c>
      <c r="K613">
        <v>20134.14</v>
      </c>
      <c r="L613" t="str">
        <f>_xlfn.XLOOKUP(Per_Pupil_Spending_1[[#This Row],[School Name]],Maine_Schools[School Name],Maine_Schools[Comparison School Type], "Error")</f>
        <v>Non Charter</v>
      </c>
      <c r="M613" t="str">
        <f>_xlfn.XLOOKUP(Per_Pupil_Spending_1[[#This Row],[School Name]],Maine_Schools[School Name],Maine_Schools[Comparison Grade Span], "Error")</f>
        <v>KG-02</v>
      </c>
      <c r="N613" t="str">
        <f>_xlfn.XLOOKUP(Per_Pupil_Spending_1[[#This Row],[School Name]],ELA_New[School Name],ELA_New[Percentage of Students at Achievement Level],"")</f>
        <v/>
      </c>
      <c r="O613" t="str">
        <f>_xlfn.XLOOKUP(Per_Pupil_Spending_1[[#This Row],[School Name]],Math_New[School Name],Math_New[Percentage of Students at Achievement Level],"")</f>
        <v/>
      </c>
      <c r="P613" t="str">
        <f>_xlfn.XLOOKUP(Per_Pupil_Spending_1[[#This Row],[School Name]],Science_New[School Name],Science_New[Percentage of Students at Achievement Level],"")</f>
        <v/>
      </c>
      <c r="Q613">
        <f>IFERROR((Per_Pupil_Spending_1[[#This Row],[ELA Score]]-MIN(Per_Pupil_Spending_1[ELA Score]))/(MAX(Per_Pupil_Spending_1[ELA Score])-MIN(Per_Pupil_Spending_1[ELA Score])),-1)</f>
        <v>-1</v>
      </c>
      <c r="R613">
        <f>IFERROR((Per_Pupil_Spending_1[[#This Row],[Math Score]]-MIN(Per_Pupil_Spending_1[Math Score]))/(MAX(Per_Pupil_Spending_1[Math Score])-MIN(Per_Pupil_Spending_1[Math Score])),-1)</f>
        <v>-1</v>
      </c>
      <c r="S613">
        <f>IFERROR((Per_Pupil_Spending_1[[#This Row],[Science Score]]-MIN(Per_Pupil_Spending_1[Science Score]))/(MAX(Per_Pupil_Spending_1[Science Score])-MIN(Per_Pupil_Spending_1[Science Score])),-1)</f>
        <v>-1</v>
      </c>
      <c r="T613" s="63" t="str">
        <f>IFERROR(Per_Pupil_Spending_1[[#This Row],[Amount]]/(1-Per_Pupil_Spending_1[[#This Row],[Percent Below Achievement ELA]]),"")</f>
        <v/>
      </c>
      <c r="U613" s="63" t="str">
        <f>IFERROR(Per_Pupil_Spending_1[[#This Row],[Amount]]/(1-Per_Pupil_Spending_1[[#This Row],[Percent Below Achievement Math]]),"")</f>
        <v/>
      </c>
      <c r="V613" s="63" t="str">
        <f>IFERROR(Per_Pupil_Spending_1[[#This Row],[Amount]]/(1-Per_Pupil_Spending_1[[#This Row],[Percent Below Achievement Science]]),"")</f>
        <v/>
      </c>
      <c r="W613" s="63" t="b">
        <f>Per_Pupil_Spending_1[[#This Row],[ELA Score Normalized]]=-1</f>
        <v>1</v>
      </c>
      <c r="X613" s="63" t="b">
        <f>Per_Pupil_Spending_1[[#This Row],[Math Score Normalized]]=-1</f>
        <v>1</v>
      </c>
      <c r="Y613" s="63" t="b">
        <f>Per_Pupil_Spending_1[[#This Row],[Science Score Normalized]]=-1</f>
        <v>1</v>
      </c>
    </row>
    <row r="614" spans="1:25" hidden="1">
      <c r="A614" t="s">
        <v>570</v>
      </c>
      <c r="B614">
        <v>427</v>
      </c>
      <c r="C614" t="s">
        <v>1158</v>
      </c>
      <c r="D614">
        <v>428</v>
      </c>
      <c r="E614" t="s">
        <v>347</v>
      </c>
      <c r="F614" t="s">
        <v>1680</v>
      </c>
      <c r="G614" t="s">
        <v>1680</v>
      </c>
      <c r="H614" t="s">
        <v>596</v>
      </c>
      <c r="I614">
        <v>27668.74</v>
      </c>
      <c r="J614">
        <v>26164.19</v>
      </c>
      <c r="K614">
        <v>20134.14</v>
      </c>
      <c r="L614" t="str">
        <f>_xlfn.XLOOKUP(Per_Pupil_Spending_1[[#This Row],[School Name]],Maine_Schools[School Name],Maine_Schools[Comparison School Type], "Error")</f>
        <v>Non Charter</v>
      </c>
      <c r="M614" t="str">
        <f>_xlfn.XLOOKUP(Per_Pupil_Spending_1[[#This Row],[School Name]],Maine_Schools[School Name],Maine_Schools[Comparison Grade Span], "Error")</f>
        <v>KG-02</v>
      </c>
      <c r="N614" t="str">
        <f>_xlfn.XLOOKUP(Per_Pupil_Spending_1[[#This Row],[School Name]],ELA_New[School Name],ELA_New[Percentage of Students at Achievement Level],"")</f>
        <v/>
      </c>
      <c r="O614" t="str">
        <f>_xlfn.XLOOKUP(Per_Pupil_Spending_1[[#This Row],[School Name]],Math_New[School Name],Math_New[Percentage of Students at Achievement Level],"")</f>
        <v/>
      </c>
      <c r="P614" t="str">
        <f>_xlfn.XLOOKUP(Per_Pupil_Spending_1[[#This Row],[School Name]],Science_New[School Name],Science_New[Percentage of Students at Achievement Level],"")</f>
        <v/>
      </c>
      <c r="Q614">
        <f>IFERROR((Per_Pupil_Spending_1[[#This Row],[ELA Score]]-MIN(Per_Pupil_Spending_1[ELA Score]))/(MAX(Per_Pupil_Spending_1[ELA Score])-MIN(Per_Pupil_Spending_1[ELA Score])),-1)</f>
        <v>-1</v>
      </c>
      <c r="R614">
        <f>IFERROR((Per_Pupil_Spending_1[[#This Row],[Math Score]]-MIN(Per_Pupil_Spending_1[Math Score]))/(MAX(Per_Pupil_Spending_1[Math Score])-MIN(Per_Pupil_Spending_1[Math Score])),-1)</f>
        <v>-1</v>
      </c>
      <c r="S614">
        <f>IFERROR((Per_Pupil_Spending_1[[#This Row],[Science Score]]-MIN(Per_Pupil_Spending_1[Science Score]))/(MAX(Per_Pupil_Spending_1[Science Score])-MIN(Per_Pupil_Spending_1[Science Score])),-1)</f>
        <v>-1</v>
      </c>
      <c r="T614" s="63" t="str">
        <f>IFERROR(Per_Pupil_Spending_1[[#This Row],[Amount]]/(1-Per_Pupil_Spending_1[[#This Row],[Percent Below Achievement ELA]]),"")</f>
        <v/>
      </c>
      <c r="U614" s="63" t="str">
        <f>IFERROR(Per_Pupil_Spending_1[[#This Row],[Amount]]/(1-Per_Pupil_Spending_1[[#This Row],[Percent Below Achievement Math]]),"")</f>
        <v/>
      </c>
      <c r="V614" s="63" t="str">
        <f>IFERROR(Per_Pupil_Spending_1[[#This Row],[Amount]]/(1-Per_Pupil_Spending_1[[#This Row],[Percent Below Achievement Science]]),"")</f>
        <v/>
      </c>
      <c r="W614" s="63" t="b">
        <f>Per_Pupil_Spending_1[[#This Row],[ELA Score Normalized]]=-1</f>
        <v>1</v>
      </c>
      <c r="X614" s="63" t="b">
        <f>Per_Pupil_Spending_1[[#This Row],[Math Score Normalized]]=-1</f>
        <v>1</v>
      </c>
      <c r="Y614" s="63" t="b">
        <f>Per_Pupil_Spending_1[[#This Row],[Science Score Normalized]]=-1</f>
        <v>1</v>
      </c>
    </row>
    <row r="615" spans="1:25" hidden="1">
      <c r="A615" t="s">
        <v>570</v>
      </c>
      <c r="B615">
        <v>427</v>
      </c>
      <c r="C615" t="s">
        <v>1158</v>
      </c>
      <c r="D615">
        <v>429</v>
      </c>
      <c r="E615" t="s">
        <v>512</v>
      </c>
      <c r="F615" t="s">
        <v>1680</v>
      </c>
      <c r="G615" t="s">
        <v>1680</v>
      </c>
      <c r="H615" t="s">
        <v>596</v>
      </c>
      <c r="I615">
        <v>27264.7</v>
      </c>
      <c r="J615">
        <v>26164.19</v>
      </c>
      <c r="K615">
        <v>20134.14</v>
      </c>
      <c r="L615" t="str">
        <f>_xlfn.XLOOKUP(Per_Pupil_Spending_1[[#This Row],[School Name]],Maine_Schools[School Name],Maine_Schools[Comparison School Type], "Error")</f>
        <v>Non Charter</v>
      </c>
      <c r="M615" t="str">
        <f>_xlfn.XLOOKUP(Per_Pupil_Spending_1[[#This Row],[School Name]],Maine_Schools[School Name],Maine_Schools[Comparison Grade Span], "Error")</f>
        <v>KG-02</v>
      </c>
      <c r="N615" t="str">
        <f>_xlfn.XLOOKUP(Per_Pupil_Spending_1[[#This Row],[School Name]],ELA_New[School Name],ELA_New[Percentage of Students at Achievement Level],"")</f>
        <v/>
      </c>
      <c r="O615" t="str">
        <f>_xlfn.XLOOKUP(Per_Pupil_Spending_1[[#This Row],[School Name]],Math_New[School Name],Math_New[Percentage of Students at Achievement Level],"")</f>
        <v/>
      </c>
      <c r="P615" t="str">
        <f>_xlfn.XLOOKUP(Per_Pupil_Spending_1[[#This Row],[School Name]],Science_New[School Name],Science_New[Percentage of Students at Achievement Level],"")</f>
        <v/>
      </c>
      <c r="Q615">
        <f>IFERROR((Per_Pupil_Spending_1[[#This Row],[ELA Score]]-MIN(Per_Pupil_Spending_1[ELA Score]))/(MAX(Per_Pupil_Spending_1[ELA Score])-MIN(Per_Pupil_Spending_1[ELA Score])),-1)</f>
        <v>-1</v>
      </c>
      <c r="R615">
        <f>IFERROR((Per_Pupil_Spending_1[[#This Row],[Math Score]]-MIN(Per_Pupil_Spending_1[Math Score]))/(MAX(Per_Pupil_Spending_1[Math Score])-MIN(Per_Pupil_Spending_1[Math Score])),-1)</f>
        <v>-1</v>
      </c>
      <c r="S615">
        <f>IFERROR((Per_Pupil_Spending_1[[#This Row],[Science Score]]-MIN(Per_Pupil_Spending_1[Science Score]))/(MAX(Per_Pupil_Spending_1[Science Score])-MIN(Per_Pupil_Spending_1[Science Score])),-1)</f>
        <v>-1</v>
      </c>
      <c r="T615" s="63" t="str">
        <f>IFERROR(Per_Pupil_Spending_1[[#This Row],[Amount]]/(1-Per_Pupil_Spending_1[[#This Row],[Percent Below Achievement ELA]]),"")</f>
        <v/>
      </c>
      <c r="U615" s="63" t="str">
        <f>IFERROR(Per_Pupil_Spending_1[[#This Row],[Amount]]/(1-Per_Pupil_Spending_1[[#This Row],[Percent Below Achievement Math]]),"")</f>
        <v/>
      </c>
      <c r="V615" s="63" t="str">
        <f>IFERROR(Per_Pupil_Spending_1[[#This Row],[Amount]]/(1-Per_Pupil_Spending_1[[#This Row],[Percent Below Achievement Science]]),"")</f>
        <v/>
      </c>
      <c r="W615" s="63" t="b">
        <f>Per_Pupil_Spending_1[[#This Row],[ELA Score Normalized]]=-1</f>
        <v>1</v>
      </c>
      <c r="X615" s="63" t="b">
        <f>Per_Pupil_Spending_1[[#This Row],[Math Score Normalized]]=-1</f>
        <v>1</v>
      </c>
      <c r="Y615" s="63" t="b">
        <f>Per_Pupil_Spending_1[[#This Row],[Science Score Normalized]]=-1</f>
        <v>1</v>
      </c>
    </row>
    <row r="616" spans="1:25" hidden="1">
      <c r="A616" t="s">
        <v>570</v>
      </c>
      <c r="B616">
        <v>442</v>
      </c>
      <c r="C616" t="s">
        <v>1167</v>
      </c>
      <c r="D616">
        <v>443</v>
      </c>
      <c r="E616" t="s">
        <v>409</v>
      </c>
      <c r="F616" t="s">
        <v>1680</v>
      </c>
      <c r="G616" t="s">
        <v>1680</v>
      </c>
      <c r="H616" t="s">
        <v>596</v>
      </c>
      <c r="I616">
        <v>56908.33</v>
      </c>
      <c r="J616">
        <v>56908.33</v>
      </c>
      <c r="K616">
        <v>20134.14</v>
      </c>
      <c r="L616" t="str">
        <f>_xlfn.XLOOKUP(Per_Pupil_Spending_1[[#This Row],[School Name]],Maine_Schools[School Name],Maine_Schools[Comparison School Type], "Error")</f>
        <v>Non Charter</v>
      </c>
      <c r="M616" t="str">
        <f>_xlfn.XLOOKUP(Per_Pupil_Spending_1[[#This Row],[School Name]],Maine_Schools[School Name],Maine_Schools[Comparison Grade Span], "Error")</f>
        <v>03-06</v>
      </c>
      <c r="N616" t="str">
        <f>_xlfn.XLOOKUP(Per_Pupil_Spending_1[[#This Row],[School Name]],ELA_New[School Name],ELA_New[Percentage of Students at Achievement Level],"")</f>
        <v/>
      </c>
      <c r="O616" t="str">
        <f>_xlfn.XLOOKUP(Per_Pupil_Spending_1[[#This Row],[School Name]],Math_New[School Name],Math_New[Percentage of Students at Achievement Level],"")</f>
        <v/>
      </c>
      <c r="P616" t="str">
        <f>_xlfn.XLOOKUP(Per_Pupil_Spending_1[[#This Row],[School Name]],Science_New[School Name],Science_New[Percentage of Students at Achievement Level],"")</f>
        <v/>
      </c>
      <c r="Q616">
        <f>IFERROR((Per_Pupil_Spending_1[[#This Row],[ELA Score]]-MIN(Per_Pupil_Spending_1[ELA Score]))/(MAX(Per_Pupil_Spending_1[ELA Score])-MIN(Per_Pupil_Spending_1[ELA Score])),-1)</f>
        <v>-1</v>
      </c>
      <c r="R616">
        <f>IFERROR((Per_Pupil_Spending_1[[#This Row],[Math Score]]-MIN(Per_Pupil_Spending_1[Math Score]))/(MAX(Per_Pupil_Spending_1[Math Score])-MIN(Per_Pupil_Spending_1[Math Score])),-1)</f>
        <v>-1</v>
      </c>
      <c r="S616">
        <f>IFERROR((Per_Pupil_Spending_1[[#This Row],[Science Score]]-MIN(Per_Pupil_Spending_1[Science Score]))/(MAX(Per_Pupil_Spending_1[Science Score])-MIN(Per_Pupil_Spending_1[Science Score])),-1)</f>
        <v>-1</v>
      </c>
      <c r="T616" s="63" t="str">
        <f>IFERROR(Per_Pupil_Spending_1[[#This Row],[Amount]]/(1-Per_Pupil_Spending_1[[#This Row],[Percent Below Achievement ELA]]),"")</f>
        <v/>
      </c>
      <c r="U616" s="63" t="str">
        <f>IFERROR(Per_Pupil_Spending_1[[#This Row],[Amount]]/(1-Per_Pupil_Spending_1[[#This Row],[Percent Below Achievement Math]]),"")</f>
        <v/>
      </c>
      <c r="V616" s="63" t="str">
        <f>IFERROR(Per_Pupil_Spending_1[[#This Row],[Amount]]/(1-Per_Pupil_Spending_1[[#This Row],[Percent Below Achievement Science]]),"")</f>
        <v/>
      </c>
      <c r="W616" s="63" t="b">
        <f>Per_Pupil_Spending_1[[#This Row],[ELA Score Normalized]]=-1</f>
        <v>1</v>
      </c>
      <c r="X616" s="63" t="b">
        <f>Per_Pupil_Spending_1[[#This Row],[Math Score Normalized]]=-1</f>
        <v>1</v>
      </c>
      <c r="Y616" s="63" t="b">
        <f>Per_Pupil_Spending_1[[#This Row],[Science Score Normalized]]=-1</f>
        <v>1</v>
      </c>
    </row>
    <row r="617" spans="1:25" hidden="1">
      <c r="A617" t="s">
        <v>570</v>
      </c>
      <c r="B617">
        <v>1019</v>
      </c>
      <c r="C617" t="s">
        <v>1221</v>
      </c>
      <c r="D617">
        <v>1020</v>
      </c>
      <c r="E617" t="s">
        <v>623</v>
      </c>
      <c r="F617" t="s">
        <v>1680</v>
      </c>
      <c r="G617" t="s">
        <v>1680</v>
      </c>
      <c r="H617" t="s">
        <v>596</v>
      </c>
      <c r="I617">
        <v>13850.96</v>
      </c>
      <c r="J617">
        <v>13850.96</v>
      </c>
      <c r="K617">
        <v>20134.14</v>
      </c>
      <c r="L617" t="str">
        <f>_xlfn.XLOOKUP(Per_Pupil_Spending_1[[#This Row],[School Name]],Maine_Schools[School Name],Maine_Schools[Comparison School Type], "Error")</f>
        <v>Non Charter</v>
      </c>
      <c r="M617" t="str">
        <f>_xlfn.XLOOKUP(Per_Pupil_Spending_1[[#This Row],[School Name]],Maine_Schools[School Name],Maine_Schools[Comparison Grade Span], "Error")</f>
        <v>09-12</v>
      </c>
      <c r="N617" t="str">
        <f>_xlfn.XLOOKUP(Per_Pupil_Spending_1[[#This Row],[School Name]],ELA_New[School Name],ELA_New[Percentage of Students at Achievement Level],"")</f>
        <v/>
      </c>
      <c r="O617" t="str">
        <f>_xlfn.XLOOKUP(Per_Pupil_Spending_1[[#This Row],[School Name]],Math_New[School Name],Math_New[Percentage of Students at Achievement Level],"")</f>
        <v/>
      </c>
      <c r="P617" t="str">
        <f>_xlfn.XLOOKUP(Per_Pupil_Spending_1[[#This Row],[School Name]],Science_New[School Name],Science_New[Percentage of Students at Achievement Level],"")</f>
        <v/>
      </c>
      <c r="Q617">
        <f>IFERROR((Per_Pupil_Spending_1[[#This Row],[ELA Score]]-MIN(Per_Pupil_Spending_1[ELA Score]))/(MAX(Per_Pupil_Spending_1[ELA Score])-MIN(Per_Pupil_Spending_1[ELA Score])),-1)</f>
        <v>-1</v>
      </c>
      <c r="R617">
        <f>IFERROR((Per_Pupil_Spending_1[[#This Row],[Math Score]]-MIN(Per_Pupil_Spending_1[Math Score]))/(MAX(Per_Pupil_Spending_1[Math Score])-MIN(Per_Pupil_Spending_1[Math Score])),-1)</f>
        <v>-1</v>
      </c>
      <c r="S617">
        <f>IFERROR((Per_Pupil_Spending_1[[#This Row],[Science Score]]-MIN(Per_Pupil_Spending_1[Science Score]))/(MAX(Per_Pupil_Spending_1[Science Score])-MIN(Per_Pupil_Spending_1[Science Score])),-1)</f>
        <v>-1</v>
      </c>
      <c r="T617" s="63" t="str">
        <f>IFERROR(Per_Pupil_Spending_1[[#This Row],[Amount]]/(1-Per_Pupil_Spending_1[[#This Row],[Percent Below Achievement ELA]]),"")</f>
        <v/>
      </c>
      <c r="U617" s="63" t="str">
        <f>IFERROR(Per_Pupil_Spending_1[[#This Row],[Amount]]/(1-Per_Pupil_Spending_1[[#This Row],[Percent Below Achievement Math]]),"")</f>
        <v/>
      </c>
      <c r="V617" s="63" t="str">
        <f>IFERROR(Per_Pupil_Spending_1[[#This Row],[Amount]]/(1-Per_Pupil_Spending_1[[#This Row],[Percent Below Achievement Science]]),"")</f>
        <v/>
      </c>
      <c r="W617" s="63" t="b">
        <f>Per_Pupil_Spending_1[[#This Row],[ELA Score Normalized]]=-1</f>
        <v>1</v>
      </c>
      <c r="X617" s="63" t="b">
        <f>Per_Pupil_Spending_1[[#This Row],[Math Score Normalized]]=-1</f>
        <v>1</v>
      </c>
      <c r="Y617" s="63" t="b">
        <f>Per_Pupil_Spending_1[[#This Row],[Science Score Normalized]]=-1</f>
        <v>1</v>
      </c>
    </row>
    <row r="618" spans="1:25" hidden="1">
      <c r="A618" t="s">
        <v>570</v>
      </c>
      <c r="B618">
        <v>480</v>
      </c>
      <c r="C618" t="s">
        <v>1183</v>
      </c>
      <c r="D618">
        <v>485</v>
      </c>
      <c r="E618" t="s">
        <v>630</v>
      </c>
      <c r="F618" t="s">
        <v>1680</v>
      </c>
      <c r="G618" t="s">
        <v>1680</v>
      </c>
      <c r="H618" t="s">
        <v>596</v>
      </c>
      <c r="I618">
        <v>12234.07</v>
      </c>
      <c r="J618">
        <v>20501.080000000002</v>
      </c>
      <c r="K618">
        <v>20134.14</v>
      </c>
      <c r="L618" t="str">
        <f>_xlfn.XLOOKUP(Per_Pupil_Spending_1[[#This Row],[School Name]],Maine_Schools[School Name],Maine_Schools[Comparison School Type], "Error")</f>
        <v>Non Charter</v>
      </c>
      <c r="M618" t="str">
        <f>_xlfn.XLOOKUP(Per_Pupil_Spending_1[[#This Row],[School Name]],Maine_Schools[School Name],Maine_Schools[Comparison Grade Span], "Error")</f>
        <v>09-12</v>
      </c>
      <c r="N618" t="str">
        <f>_xlfn.XLOOKUP(Per_Pupil_Spending_1[[#This Row],[School Name]],ELA_New[School Name],ELA_New[Percentage of Students at Achievement Level],"")</f>
        <v/>
      </c>
      <c r="O618" t="str">
        <f>_xlfn.XLOOKUP(Per_Pupil_Spending_1[[#This Row],[School Name]],Math_New[School Name],Math_New[Percentage of Students at Achievement Level],"")</f>
        <v/>
      </c>
      <c r="P618" t="str">
        <f>_xlfn.XLOOKUP(Per_Pupil_Spending_1[[#This Row],[School Name]],Science_New[School Name],Science_New[Percentage of Students at Achievement Level],"")</f>
        <v/>
      </c>
      <c r="Q618">
        <f>IFERROR((Per_Pupil_Spending_1[[#This Row],[ELA Score]]-MIN(Per_Pupil_Spending_1[ELA Score]))/(MAX(Per_Pupil_Spending_1[ELA Score])-MIN(Per_Pupil_Spending_1[ELA Score])),-1)</f>
        <v>-1</v>
      </c>
      <c r="R618">
        <f>IFERROR((Per_Pupil_Spending_1[[#This Row],[Math Score]]-MIN(Per_Pupil_Spending_1[Math Score]))/(MAX(Per_Pupil_Spending_1[Math Score])-MIN(Per_Pupil_Spending_1[Math Score])),-1)</f>
        <v>-1</v>
      </c>
      <c r="S618">
        <f>IFERROR((Per_Pupil_Spending_1[[#This Row],[Science Score]]-MIN(Per_Pupil_Spending_1[Science Score]))/(MAX(Per_Pupil_Spending_1[Science Score])-MIN(Per_Pupil_Spending_1[Science Score])),-1)</f>
        <v>-1</v>
      </c>
      <c r="T618" s="63" t="str">
        <f>IFERROR(Per_Pupil_Spending_1[[#This Row],[Amount]]/(1-Per_Pupil_Spending_1[[#This Row],[Percent Below Achievement ELA]]),"")</f>
        <v/>
      </c>
      <c r="U618" s="63" t="str">
        <f>IFERROR(Per_Pupil_Spending_1[[#This Row],[Amount]]/(1-Per_Pupil_Spending_1[[#This Row],[Percent Below Achievement Math]]),"")</f>
        <v/>
      </c>
      <c r="V618" s="63" t="str">
        <f>IFERROR(Per_Pupil_Spending_1[[#This Row],[Amount]]/(1-Per_Pupil_Spending_1[[#This Row],[Percent Below Achievement Science]]),"")</f>
        <v/>
      </c>
      <c r="W618" s="63" t="b">
        <f>Per_Pupil_Spending_1[[#This Row],[ELA Score Normalized]]=-1</f>
        <v>1</v>
      </c>
      <c r="X618" s="63" t="b">
        <f>Per_Pupil_Spending_1[[#This Row],[Math Score Normalized]]=-1</f>
        <v>1</v>
      </c>
      <c r="Y618" s="63" t="b">
        <f>Per_Pupil_Spending_1[[#This Row],[Science Score Normalized]]=-1</f>
        <v>1</v>
      </c>
    </row>
    <row r="619" spans="1:25" hidden="1">
      <c r="A619" t="s">
        <v>570</v>
      </c>
      <c r="B619">
        <v>491</v>
      </c>
      <c r="C619" t="s">
        <v>1187</v>
      </c>
      <c r="D619">
        <v>492</v>
      </c>
      <c r="E619" t="s">
        <v>1188</v>
      </c>
      <c r="F619" t="s">
        <v>1680</v>
      </c>
      <c r="G619" t="s">
        <v>1680</v>
      </c>
      <c r="H619" t="s">
        <v>596</v>
      </c>
      <c r="K619">
        <v>20134.14</v>
      </c>
      <c r="L619" t="str">
        <f>_xlfn.XLOOKUP(Per_Pupil_Spending_1[[#This Row],[School Name]],Maine_Schools[School Name],Maine_Schools[Comparison School Type], "Error")</f>
        <v>Non Charter</v>
      </c>
      <c r="M619" t="str">
        <f>_xlfn.XLOOKUP(Per_Pupil_Spending_1[[#This Row],[School Name]],Maine_Schools[School Name],Maine_Schools[Comparison Grade Span], "Error")</f>
        <v>03-08</v>
      </c>
      <c r="N619" t="str">
        <f>_xlfn.XLOOKUP(Per_Pupil_Spending_1[[#This Row],[School Name]],ELA_New[School Name],ELA_New[Percentage of Students at Achievement Level],"")</f>
        <v/>
      </c>
      <c r="O619" t="str">
        <f>_xlfn.XLOOKUP(Per_Pupil_Spending_1[[#This Row],[School Name]],Math_New[School Name],Math_New[Percentage of Students at Achievement Level],"")</f>
        <v/>
      </c>
      <c r="P619" t="str">
        <f>_xlfn.XLOOKUP(Per_Pupil_Spending_1[[#This Row],[School Name]],Science_New[School Name],Science_New[Percentage of Students at Achievement Level],"")</f>
        <v/>
      </c>
      <c r="Q619">
        <f>IFERROR((Per_Pupil_Spending_1[[#This Row],[ELA Score]]-MIN(Per_Pupil_Spending_1[ELA Score]))/(MAX(Per_Pupil_Spending_1[ELA Score])-MIN(Per_Pupil_Spending_1[ELA Score])),-1)</f>
        <v>-1</v>
      </c>
      <c r="R619">
        <f>IFERROR((Per_Pupil_Spending_1[[#This Row],[Math Score]]-MIN(Per_Pupil_Spending_1[Math Score]))/(MAX(Per_Pupil_Spending_1[Math Score])-MIN(Per_Pupil_Spending_1[Math Score])),-1)</f>
        <v>-1</v>
      </c>
      <c r="S619">
        <f>IFERROR((Per_Pupil_Spending_1[[#This Row],[Science Score]]-MIN(Per_Pupil_Spending_1[Science Score]))/(MAX(Per_Pupil_Spending_1[Science Score])-MIN(Per_Pupil_Spending_1[Science Score])),-1)</f>
        <v>-1</v>
      </c>
      <c r="T619" s="63" t="str">
        <f>IFERROR(Per_Pupil_Spending_1[[#This Row],[Amount]]/(1-Per_Pupil_Spending_1[[#This Row],[Percent Below Achievement ELA]]),"")</f>
        <v/>
      </c>
      <c r="U619" s="63" t="str">
        <f>IFERROR(Per_Pupil_Spending_1[[#This Row],[Amount]]/(1-Per_Pupil_Spending_1[[#This Row],[Percent Below Achievement Math]]),"")</f>
        <v/>
      </c>
      <c r="V619" s="63" t="str">
        <f>IFERROR(Per_Pupil_Spending_1[[#This Row],[Amount]]/(1-Per_Pupil_Spending_1[[#This Row],[Percent Below Achievement Science]]),"")</f>
        <v/>
      </c>
      <c r="W619" s="63" t="b">
        <f>Per_Pupil_Spending_1[[#This Row],[ELA Score Normalized]]=-1</f>
        <v>1</v>
      </c>
      <c r="X619" s="63" t="b">
        <f>Per_Pupil_Spending_1[[#This Row],[Math Score Normalized]]=-1</f>
        <v>1</v>
      </c>
      <c r="Y619" s="63" t="b">
        <f>Per_Pupil_Spending_1[[#This Row],[Science Score Normalized]]=-1</f>
        <v>1</v>
      </c>
    </row>
    <row r="620" spans="1:25" hidden="1">
      <c r="A620" t="s">
        <v>570</v>
      </c>
      <c r="B620">
        <v>495</v>
      </c>
      <c r="C620" t="s">
        <v>1192</v>
      </c>
      <c r="D620">
        <v>502</v>
      </c>
      <c r="E620" t="s">
        <v>610</v>
      </c>
      <c r="F620" t="s">
        <v>1680</v>
      </c>
      <c r="G620" t="s">
        <v>1680</v>
      </c>
      <c r="H620" t="s">
        <v>596</v>
      </c>
      <c r="I620">
        <v>19951.91</v>
      </c>
      <c r="J620">
        <v>23615.71</v>
      </c>
      <c r="K620">
        <v>20134.14</v>
      </c>
      <c r="L620" t="str">
        <f>_xlfn.XLOOKUP(Per_Pupil_Spending_1[[#This Row],[School Name]],Maine_Schools[School Name],Maine_Schools[Comparison School Type], "Error")</f>
        <v>Non Charter</v>
      </c>
      <c r="M620" t="str">
        <f>_xlfn.XLOOKUP(Per_Pupil_Spending_1[[#This Row],[School Name]],Maine_Schools[School Name],Maine_Schools[Comparison Grade Span], "Error")</f>
        <v>10-12</v>
      </c>
      <c r="N620" t="str">
        <f>_xlfn.XLOOKUP(Per_Pupil_Spending_1[[#This Row],[School Name]],ELA_New[School Name],ELA_New[Percentage of Students at Achievement Level],"")</f>
        <v/>
      </c>
      <c r="O620" t="str">
        <f>_xlfn.XLOOKUP(Per_Pupil_Spending_1[[#This Row],[School Name]],Math_New[School Name],Math_New[Percentage of Students at Achievement Level],"")</f>
        <v/>
      </c>
      <c r="P620" t="str">
        <f>_xlfn.XLOOKUP(Per_Pupil_Spending_1[[#This Row],[School Name]],Science_New[School Name],Science_New[Percentage of Students at Achievement Level],"")</f>
        <v/>
      </c>
      <c r="Q620">
        <f>IFERROR((Per_Pupil_Spending_1[[#This Row],[ELA Score]]-MIN(Per_Pupil_Spending_1[ELA Score]))/(MAX(Per_Pupil_Spending_1[ELA Score])-MIN(Per_Pupil_Spending_1[ELA Score])),-1)</f>
        <v>-1</v>
      </c>
      <c r="R620">
        <f>IFERROR((Per_Pupil_Spending_1[[#This Row],[Math Score]]-MIN(Per_Pupil_Spending_1[Math Score]))/(MAX(Per_Pupil_Spending_1[Math Score])-MIN(Per_Pupil_Spending_1[Math Score])),-1)</f>
        <v>-1</v>
      </c>
      <c r="S620">
        <f>IFERROR((Per_Pupil_Spending_1[[#This Row],[Science Score]]-MIN(Per_Pupil_Spending_1[Science Score]))/(MAX(Per_Pupil_Spending_1[Science Score])-MIN(Per_Pupil_Spending_1[Science Score])),-1)</f>
        <v>-1</v>
      </c>
      <c r="T620" s="63" t="str">
        <f>IFERROR(Per_Pupil_Spending_1[[#This Row],[Amount]]/(1-Per_Pupil_Spending_1[[#This Row],[Percent Below Achievement ELA]]),"")</f>
        <v/>
      </c>
      <c r="U620" s="63" t="str">
        <f>IFERROR(Per_Pupil_Spending_1[[#This Row],[Amount]]/(1-Per_Pupil_Spending_1[[#This Row],[Percent Below Achievement Math]]),"")</f>
        <v/>
      </c>
      <c r="V620" s="63" t="str">
        <f>IFERROR(Per_Pupil_Spending_1[[#This Row],[Amount]]/(1-Per_Pupil_Spending_1[[#This Row],[Percent Below Achievement Science]]),"")</f>
        <v/>
      </c>
      <c r="W620" s="63" t="b">
        <f>Per_Pupil_Spending_1[[#This Row],[ELA Score Normalized]]=-1</f>
        <v>1</v>
      </c>
      <c r="X620" s="63" t="b">
        <f>Per_Pupil_Spending_1[[#This Row],[Math Score Normalized]]=-1</f>
        <v>1</v>
      </c>
      <c r="Y620" s="63" t="b">
        <f>Per_Pupil_Spending_1[[#This Row],[Science Score Normalized]]=-1</f>
        <v>1</v>
      </c>
    </row>
    <row r="621" spans="1:25" hidden="1">
      <c r="A621" t="s">
        <v>570</v>
      </c>
      <c r="B621">
        <v>1413</v>
      </c>
      <c r="C621" t="s">
        <v>1194</v>
      </c>
      <c r="D621">
        <v>1001</v>
      </c>
      <c r="E621" t="s">
        <v>420</v>
      </c>
      <c r="F621" t="s">
        <v>1680</v>
      </c>
      <c r="G621" t="s">
        <v>1680</v>
      </c>
      <c r="H621" t="s">
        <v>596</v>
      </c>
      <c r="I621">
        <v>29464.98</v>
      </c>
      <c r="J621">
        <v>29464.98</v>
      </c>
      <c r="K621">
        <v>20134.14</v>
      </c>
      <c r="L621" t="str">
        <f>_xlfn.XLOOKUP(Per_Pupil_Spending_1[[#This Row],[School Name]],Maine_Schools[School Name],Maine_Schools[Comparison School Type], "Error")</f>
        <v>Non Charter</v>
      </c>
      <c r="M621" t="str">
        <f>_xlfn.XLOOKUP(Per_Pupil_Spending_1[[#This Row],[School Name]],Maine_Schools[School Name],Maine_Schools[Comparison Grade Span], "Error")</f>
        <v>03-08</v>
      </c>
      <c r="N621" t="str">
        <f>_xlfn.XLOOKUP(Per_Pupil_Spending_1[[#This Row],[School Name]],ELA_New[School Name],ELA_New[Percentage of Students at Achievement Level],"")</f>
        <v/>
      </c>
      <c r="O621">
        <f>_xlfn.XLOOKUP(Per_Pupil_Spending_1[[#This Row],[School Name]],Math_New[School Name],Math_New[Percentage of Students at Achievement Level],"")</f>
        <v>0.41670000000000001</v>
      </c>
      <c r="P621" t="str">
        <f>_xlfn.XLOOKUP(Per_Pupil_Spending_1[[#This Row],[School Name]],Science_New[School Name],Science_New[Percentage of Students at Achievement Level],"")</f>
        <v/>
      </c>
      <c r="Q621">
        <f>IFERROR((Per_Pupil_Spending_1[[#This Row],[ELA Score]]-MIN(Per_Pupil_Spending_1[ELA Score]))/(MAX(Per_Pupil_Spending_1[ELA Score])-MIN(Per_Pupil_Spending_1[ELA Score])),-1)</f>
        <v>-1</v>
      </c>
      <c r="R621">
        <f>IFERROR((Per_Pupil_Spending_1[[#This Row],[Math Score]]-MIN(Per_Pupil_Spending_1[Math Score]))/(MAX(Per_Pupil_Spending_1[Math Score])-MIN(Per_Pupil_Spending_1[Math Score])),-1)</f>
        <v>0.17390374666738434</v>
      </c>
      <c r="S621">
        <f>IFERROR((Per_Pupil_Spending_1[[#This Row],[Science Score]]-MIN(Per_Pupil_Spending_1[Science Score]))/(MAX(Per_Pupil_Spending_1[Science Score])-MIN(Per_Pupil_Spending_1[Science Score])),-1)</f>
        <v>-1</v>
      </c>
      <c r="T621" s="63" t="str">
        <f>IFERROR(Per_Pupil_Spending_1[[#This Row],[Amount]]/(1-Per_Pupil_Spending_1[[#This Row],[Percent Below Achievement ELA]]),"")</f>
        <v/>
      </c>
      <c r="U621" s="63">
        <f>IFERROR(Per_Pupil_Spending_1[[#This Row],[Amount]]/(1-Per_Pupil_Spending_1[[#This Row],[Percent Below Achievement Math]]),"")</f>
        <v>50514.280816046637</v>
      </c>
      <c r="V621" s="63" t="str">
        <f>IFERROR(Per_Pupil_Spending_1[[#This Row],[Amount]]/(1-Per_Pupil_Spending_1[[#This Row],[Percent Below Achievement Science]]),"")</f>
        <v/>
      </c>
      <c r="W621" s="63" t="b">
        <f>Per_Pupil_Spending_1[[#This Row],[ELA Score Normalized]]=-1</f>
        <v>1</v>
      </c>
      <c r="X621" s="63" t="b">
        <f>Per_Pupil_Spending_1[[#This Row],[Math Score Normalized]]=-1</f>
        <v>0</v>
      </c>
      <c r="Y621" s="63" t="b">
        <f>Per_Pupil_Spending_1[[#This Row],[Science Score Normalized]]=-1</f>
        <v>1</v>
      </c>
    </row>
    <row r="622" spans="1:25" hidden="1">
      <c r="A622" t="s">
        <v>570</v>
      </c>
      <c r="B622">
        <v>537</v>
      </c>
      <c r="C622" t="s">
        <v>1204</v>
      </c>
      <c r="D622">
        <v>538</v>
      </c>
      <c r="E622" t="s">
        <v>558</v>
      </c>
      <c r="F622" t="s">
        <v>1680</v>
      </c>
      <c r="G622" t="s">
        <v>1680</v>
      </c>
      <c r="H622" t="s">
        <v>596</v>
      </c>
      <c r="I622">
        <v>26469.73</v>
      </c>
      <c r="J622">
        <v>27269.81</v>
      </c>
      <c r="K622">
        <v>20134.14</v>
      </c>
      <c r="L622" t="str">
        <f>_xlfn.XLOOKUP(Per_Pupil_Spending_1[[#This Row],[School Name]],Maine_Schools[School Name],Maine_Schools[Comparison School Type], "Error")</f>
        <v>Non Charter</v>
      </c>
      <c r="M622" t="str">
        <f>_xlfn.XLOOKUP(Per_Pupil_Spending_1[[#This Row],[School Name]],Maine_Schools[School Name],Maine_Schools[Comparison Grade Span], "Error")</f>
        <v>PK-01</v>
      </c>
      <c r="N622" t="str">
        <f>_xlfn.XLOOKUP(Per_Pupil_Spending_1[[#This Row],[School Name]],ELA_New[School Name],ELA_New[Percentage of Students at Achievement Level],"")</f>
        <v/>
      </c>
      <c r="O622" t="str">
        <f>_xlfn.XLOOKUP(Per_Pupil_Spending_1[[#This Row],[School Name]],Math_New[School Name],Math_New[Percentage of Students at Achievement Level],"")</f>
        <v/>
      </c>
      <c r="P622" t="str">
        <f>_xlfn.XLOOKUP(Per_Pupil_Spending_1[[#This Row],[School Name]],Science_New[School Name],Science_New[Percentage of Students at Achievement Level],"")</f>
        <v/>
      </c>
      <c r="Q622">
        <f>IFERROR((Per_Pupil_Spending_1[[#This Row],[ELA Score]]-MIN(Per_Pupil_Spending_1[ELA Score]))/(MAX(Per_Pupil_Spending_1[ELA Score])-MIN(Per_Pupil_Spending_1[ELA Score])),-1)</f>
        <v>-1</v>
      </c>
      <c r="R622">
        <f>IFERROR((Per_Pupil_Spending_1[[#This Row],[Math Score]]-MIN(Per_Pupil_Spending_1[Math Score]))/(MAX(Per_Pupil_Spending_1[Math Score])-MIN(Per_Pupil_Spending_1[Math Score])),-1)</f>
        <v>-1</v>
      </c>
      <c r="S622">
        <f>IFERROR((Per_Pupil_Spending_1[[#This Row],[Science Score]]-MIN(Per_Pupil_Spending_1[Science Score]))/(MAX(Per_Pupil_Spending_1[Science Score])-MIN(Per_Pupil_Spending_1[Science Score])),-1)</f>
        <v>-1</v>
      </c>
      <c r="T622" s="63" t="str">
        <f>IFERROR(Per_Pupil_Spending_1[[#This Row],[Amount]]/(1-Per_Pupil_Spending_1[[#This Row],[Percent Below Achievement ELA]]),"")</f>
        <v/>
      </c>
      <c r="U622" s="63" t="str">
        <f>IFERROR(Per_Pupil_Spending_1[[#This Row],[Amount]]/(1-Per_Pupil_Spending_1[[#This Row],[Percent Below Achievement Math]]),"")</f>
        <v/>
      </c>
      <c r="V622" s="63" t="str">
        <f>IFERROR(Per_Pupil_Spending_1[[#This Row],[Amount]]/(1-Per_Pupil_Spending_1[[#This Row],[Percent Below Achievement Science]]),"")</f>
        <v/>
      </c>
      <c r="W622" s="63" t="b">
        <f>Per_Pupil_Spending_1[[#This Row],[ELA Score Normalized]]=-1</f>
        <v>1</v>
      </c>
      <c r="X622" s="63" t="b">
        <f>Per_Pupil_Spending_1[[#This Row],[Math Score Normalized]]=-1</f>
        <v>1</v>
      </c>
      <c r="Y622" s="63" t="b">
        <f>Per_Pupil_Spending_1[[#This Row],[Science Score Normalized]]=-1</f>
        <v>1</v>
      </c>
    </row>
    <row r="623" spans="1:25" hidden="1">
      <c r="A623" t="s">
        <v>570</v>
      </c>
      <c r="B623">
        <v>542</v>
      </c>
      <c r="C623" t="s">
        <v>1206</v>
      </c>
      <c r="D623">
        <v>543</v>
      </c>
      <c r="E623" t="s">
        <v>543</v>
      </c>
      <c r="F623" t="s">
        <v>1680</v>
      </c>
      <c r="G623" t="s">
        <v>1680</v>
      </c>
      <c r="H623" t="s">
        <v>596</v>
      </c>
      <c r="I623">
        <v>37119.449999999997</v>
      </c>
      <c r="J623">
        <v>32129.41</v>
      </c>
      <c r="K623">
        <v>20134.14</v>
      </c>
      <c r="L623" t="str">
        <f>_xlfn.XLOOKUP(Per_Pupil_Spending_1[[#This Row],[School Name]],Maine_Schools[School Name],Maine_Schools[Comparison School Type], "Error")</f>
        <v>Non Charter</v>
      </c>
      <c r="M623" t="str">
        <f>_xlfn.XLOOKUP(Per_Pupil_Spending_1[[#This Row],[School Name]],Maine_Schools[School Name],Maine_Schools[Comparison Grade Span], "Error")</f>
        <v>KG-01</v>
      </c>
      <c r="N623" t="str">
        <f>_xlfn.XLOOKUP(Per_Pupil_Spending_1[[#This Row],[School Name]],ELA_New[School Name],ELA_New[Percentage of Students at Achievement Level],"")</f>
        <v/>
      </c>
      <c r="O623" t="str">
        <f>_xlfn.XLOOKUP(Per_Pupil_Spending_1[[#This Row],[School Name]],Math_New[School Name],Math_New[Percentage of Students at Achievement Level],"")</f>
        <v/>
      </c>
      <c r="P623" t="str">
        <f>_xlfn.XLOOKUP(Per_Pupil_Spending_1[[#This Row],[School Name]],Science_New[School Name],Science_New[Percentage of Students at Achievement Level],"")</f>
        <v/>
      </c>
      <c r="Q623">
        <f>IFERROR((Per_Pupil_Spending_1[[#This Row],[ELA Score]]-MIN(Per_Pupil_Spending_1[ELA Score]))/(MAX(Per_Pupil_Spending_1[ELA Score])-MIN(Per_Pupil_Spending_1[ELA Score])),-1)</f>
        <v>-1</v>
      </c>
      <c r="R623">
        <f>IFERROR((Per_Pupil_Spending_1[[#This Row],[Math Score]]-MIN(Per_Pupil_Spending_1[Math Score]))/(MAX(Per_Pupil_Spending_1[Math Score])-MIN(Per_Pupil_Spending_1[Math Score])),-1)</f>
        <v>-1</v>
      </c>
      <c r="S623">
        <f>IFERROR((Per_Pupil_Spending_1[[#This Row],[Science Score]]-MIN(Per_Pupil_Spending_1[Science Score]))/(MAX(Per_Pupil_Spending_1[Science Score])-MIN(Per_Pupil_Spending_1[Science Score])),-1)</f>
        <v>-1</v>
      </c>
      <c r="T623" s="63" t="str">
        <f>IFERROR(Per_Pupil_Spending_1[[#This Row],[Amount]]/(1-Per_Pupil_Spending_1[[#This Row],[Percent Below Achievement ELA]]),"")</f>
        <v/>
      </c>
      <c r="U623" s="63" t="str">
        <f>IFERROR(Per_Pupil_Spending_1[[#This Row],[Amount]]/(1-Per_Pupil_Spending_1[[#This Row],[Percent Below Achievement Math]]),"")</f>
        <v/>
      </c>
      <c r="V623" s="63" t="str">
        <f>IFERROR(Per_Pupil_Spending_1[[#This Row],[Amount]]/(1-Per_Pupil_Spending_1[[#This Row],[Percent Below Achievement Science]]),"")</f>
        <v/>
      </c>
      <c r="W623" s="63" t="b">
        <f>Per_Pupil_Spending_1[[#This Row],[ELA Score Normalized]]=-1</f>
        <v>1</v>
      </c>
      <c r="X623" s="63" t="b">
        <f>Per_Pupil_Spending_1[[#This Row],[Math Score Normalized]]=-1</f>
        <v>1</v>
      </c>
      <c r="Y623" s="63" t="b">
        <f>Per_Pupil_Spending_1[[#This Row],[Science Score Normalized]]=-1</f>
        <v>1</v>
      </c>
    </row>
  </sheetData>
  <phoneticPr fontId="9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F97CC-D1CA-6F47-B24F-3A0B37909E55}">
  <dimension ref="A1:K127"/>
  <sheetViews>
    <sheetView topLeftCell="B1" workbookViewId="0">
      <selection activeCell="C18" sqref="C18"/>
    </sheetView>
  </sheetViews>
  <sheetFormatPr baseColWidth="10" defaultRowHeight="13"/>
  <cols>
    <col min="1" max="1" width="9.6640625" bestFit="1" customWidth="1"/>
    <col min="2" max="2" width="36.6640625" bestFit="1" customWidth="1"/>
    <col min="3" max="3" width="34.33203125" bestFit="1" customWidth="1"/>
    <col min="4" max="4" width="15.5" bestFit="1" customWidth="1"/>
    <col min="5" max="5" width="12.33203125" bestFit="1" customWidth="1"/>
    <col min="6" max="6" width="10" bestFit="1" customWidth="1"/>
    <col min="7" max="7" width="7.6640625" bestFit="1" customWidth="1"/>
    <col min="8" max="8" width="13" bestFit="1" customWidth="1"/>
    <col min="9" max="9" width="13.33203125" bestFit="1" customWidth="1"/>
    <col min="10" max="10" width="24.6640625" bestFit="1" customWidth="1"/>
    <col min="11" max="11" width="24.5" bestFit="1" customWidth="1"/>
  </cols>
  <sheetData>
    <row r="1" spans="1:11">
      <c r="A1" t="s">
        <v>569</v>
      </c>
      <c r="B1" t="s">
        <v>639</v>
      </c>
      <c r="C1" t="s">
        <v>0</v>
      </c>
      <c r="D1" t="s">
        <v>1238</v>
      </c>
      <c r="E1" t="s">
        <v>1239</v>
      </c>
      <c r="F1" t="s">
        <v>1679</v>
      </c>
      <c r="G1" t="s">
        <v>1680</v>
      </c>
      <c r="H1" s="41" t="s">
        <v>593</v>
      </c>
      <c r="I1" s="41" t="s">
        <v>640</v>
      </c>
      <c r="J1" s="41" t="s">
        <v>2291</v>
      </c>
      <c r="K1" s="41" t="s">
        <v>1227</v>
      </c>
    </row>
    <row r="2" spans="1:11">
      <c r="A2" t="s">
        <v>594</v>
      </c>
      <c r="B2" t="s">
        <v>717</v>
      </c>
      <c r="C2" t="s">
        <v>25</v>
      </c>
      <c r="D2" t="s">
        <v>1243</v>
      </c>
      <c r="E2" t="s">
        <v>1243</v>
      </c>
      <c r="F2">
        <v>110</v>
      </c>
      <c r="G2">
        <v>201</v>
      </c>
      <c r="H2">
        <v>0.54730000000000001</v>
      </c>
      <c r="I2" t="str">
        <f>_xlfn.XLOOKUP(Post_Secondary_Enrollment[[#This Row],[School Name]],Maine_Schools_2022[School Name],Maine_Schools_2022[Grade Span],"error")</f>
        <v>09-12</v>
      </c>
      <c r="J2" t="str">
        <f>_xlfn.XLOOKUP(Post_Secondary_Enrollment[[#This Row],[School Name]],Maine_Schools_2022[School Name],Maine_Schools_2022[School Type],"error")</f>
        <v>Public</v>
      </c>
      <c r="K2" t="str">
        <f>IF(Post_Secondary_Enrollment[[#This Row],[School Kind]]="Charter","Charter","Non Charter")</f>
        <v>Non Charter</v>
      </c>
    </row>
    <row r="3" spans="1:11">
      <c r="A3" t="s">
        <v>594</v>
      </c>
      <c r="B3" t="s">
        <v>720</v>
      </c>
      <c r="C3" t="s">
        <v>32</v>
      </c>
      <c r="D3" t="s">
        <v>1243</v>
      </c>
      <c r="E3" t="s">
        <v>1243</v>
      </c>
      <c r="F3">
        <v>64</v>
      </c>
      <c r="G3">
        <v>143</v>
      </c>
      <c r="H3">
        <v>0.4476</v>
      </c>
      <c r="I3" t="str">
        <f>_xlfn.XLOOKUP(Post_Secondary_Enrollment[[#This Row],[School Name]],Maine_Schools_2022[School Name],Maine_Schools_2022[Grade Span],"error")</f>
        <v>09-12</v>
      </c>
      <c r="J3" t="str">
        <f>_xlfn.XLOOKUP(Post_Secondary_Enrollment[[#This Row],[School Name]],Maine_Schools_2022[School Name],Maine_Schools_2022[School Type],"error")</f>
        <v>Public</v>
      </c>
      <c r="K3" t="str">
        <f>IF(Post_Secondary_Enrollment[[#This Row],[School Kind]]="Charter","Charter","Non Charter")</f>
        <v>Non Charter</v>
      </c>
    </row>
    <row r="4" spans="1:11">
      <c r="A4" t="s">
        <v>594</v>
      </c>
      <c r="B4" t="s">
        <v>721</v>
      </c>
      <c r="C4" t="s">
        <v>46</v>
      </c>
      <c r="D4" t="s">
        <v>1243</v>
      </c>
      <c r="E4" t="s">
        <v>1243</v>
      </c>
      <c r="F4">
        <v>17</v>
      </c>
      <c r="G4">
        <v>31</v>
      </c>
      <c r="H4">
        <v>0.5484</v>
      </c>
      <c r="I4" t="str">
        <f>_xlfn.XLOOKUP(Post_Secondary_Enrollment[[#This Row],[School Name]],Maine_Schools_2022[School Name],Maine_Schools_2022[Grade Span],"error")</f>
        <v>07-12</v>
      </c>
      <c r="J4" t="str">
        <f>_xlfn.XLOOKUP(Post_Secondary_Enrollment[[#This Row],[School Name]],Maine_Schools_2022[School Name],Maine_Schools_2022[School Type],"error")</f>
        <v>Public</v>
      </c>
      <c r="K4" t="str">
        <f>IF(Post_Secondary_Enrollment[[#This Row],[School Kind]]="Charter","Charter","Non Charter")</f>
        <v>Non Charter</v>
      </c>
    </row>
    <row r="5" spans="1:11">
      <c r="A5" t="s">
        <v>594</v>
      </c>
      <c r="B5" t="s">
        <v>723</v>
      </c>
      <c r="C5" t="s">
        <v>53</v>
      </c>
      <c r="D5" t="s">
        <v>1243</v>
      </c>
      <c r="E5" t="s">
        <v>1243</v>
      </c>
      <c r="F5">
        <v>164</v>
      </c>
      <c r="G5">
        <v>257</v>
      </c>
      <c r="H5">
        <v>0.6381</v>
      </c>
      <c r="I5" t="str">
        <f>_xlfn.XLOOKUP(Post_Secondary_Enrollment[[#This Row],[School Name]],Maine_Schools_2022[School Name],Maine_Schools_2022[Grade Span],"error")</f>
        <v>09-12</v>
      </c>
      <c r="J5" t="str">
        <f>_xlfn.XLOOKUP(Post_Secondary_Enrollment[[#This Row],[School Name]],Maine_Schools_2022[School Name],Maine_Schools_2022[School Type],"error")</f>
        <v>Public</v>
      </c>
      <c r="K5" t="str">
        <f>IF(Post_Secondary_Enrollment[[#This Row],[School Kind]]="Charter","Charter","Non Charter")</f>
        <v>Non Charter</v>
      </c>
    </row>
    <row r="6" spans="1:11">
      <c r="A6" t="s">
        <v>594</v>
      </c>
      <c r="B6" t="s">
        <v>583</v>
      </c>
      <c r="C6" t="s">
        <v>574</v>
      </c>
      <c r="D6" t="s">
        <v>1243</v>
      </c>
      <c r="E6" t="s">
        <v>1243</v>
      </c>
      <c r="F6">
        <v>57</v>
      </c>
      <c r="G6">
        <v>87</v>
      </c>
      <c r="H6">
        <v>0.6552</v>
      </c>
      <c r="I6" t="str">
        <f>_xlfn.XLOOKUP(Post_Secondary_Enrollment[[#This Row],[School Name]],Maine_Schools_2022[School Name],Maine_Schools_2022[Grade Span],"error")</f>
        <v>09-12</v>
      </c>
      <c r="J6" t="str">
        <f>_xlfn.XLOOKUP(Post_Secondary_Enrollment[[#This Row],[School Name]],Maine_Schools_2022[School Name],Maine_Schools_2022[School Type],"error")</f>
        <v>Charter</v>
      </c>
      <c r="K6" t="str">
        <f>IF(Post_Secondary_Enrollment[[#This Row],[School Kind]]="Charter","Charter","Non Charter")</f>
        <v>Charter</v>
      </c>
    </row>
    <row r="7" spans="1:11">
      <c r="A7" t="s">
        <v>594</v>
      </c>
      <c r="B7" t="s">
        <v>730</v>
      </c>
      <c r="C7" t="s">
        <v>17</v>
      </c>
      <c r="D7" t="s">
        <v>1243</v>
      </c>
      <c r="E7" t="s">
        <v>1243</v>
      </c>
      <c r="F7">
        <v>94</v>
      </c>
      <c r="G7">
        <v>190</v>
      </c>
      <c r="H7">
        <v>0.49469999999999997</v>
      </c>
      <c r="I7" t="str">
        <f>_xlfn.XLOOKUP(Post_Secondary_Enrollment[[#This Row],[School Name]],Maine_Schools_2022[School Name],Maine_Schools_2022[Grade Span],"error")</f>
        <v>09-12</v>
      </c>
      <c r="J7" t="str">
        <f>_xlfn.XLOOKUP(Post_Secondary_Enrollment[[#This Row],[School Name]],Maine_Schools_2022[School Name],Maine_Schools_2022[School Type],"error")</f>
        <v>Public</v>
      </c>
      <c r="K7" t="str">
        <f>IF(Post_Secondary_Enrollment[[#This Row],[School Kind]]="Charter","Charter","Non Charter")</f>
        <v>Non Charter</v>
      </c>
    </row>
    <row r="8" spans="1:11">
      <c r="A8" t="s">
        <v>594</v>
      </c>
      <c r="B8" t="s">
        <v>737</v>
      </c>
      <c r="C8" t="s">
        <v>98</v>
      </c>
      <c r="D8" t="s">
        <v>1243</v>
      </c>
      <c r="E8" t="s">
        <v>1243</v>
      </c>
      <c r="F8">
        <v>25</v>
      </c>
      <c r="G8">
        <v>38</v>
      </c>
      <c r="H8">
        <v>0.65790000000000004</v>
      </c>
      <c r="I8" t="str">
        <f>_xlfn.XLOOKUP(Post_Secondary_Enrollment[[#This Row],[School Name]],Maine_Schools_2022[School Name],Maine_Schools_2022[Grade Span],"error")</f>
        <v>09-12</v>
      </c>
      <c r="J8" t="str">
        <f>_xlfn.XLOOKUP(Post_Secondary_Enrollment[[#This Row],[School Name]],Maine_Schools_2022[School Name],Maine_Schools_2022[School Type],"error")</f>
        <v>Public</v>
      </c>
      <c r="K8" t="str">
        <f>IF(Post_Secondary_Enrollment[[#This Row],[School Kind]]="Charter","Charter","Non Charter")</f>
        <v>Non Charter</v>
      </c>
    </row>
    <row r="9" spans="1:11">
      <c r="A9" t="s">
        <v>594</v>
      </c>
      <c r="B9" t="s">
        <v>739</v>
      </c>
      <c r="C9" t="s">
        <v>19</v>
      </c>
      <c r="D9" t="s">
        <v>1243</v>
      </c>
      <c r="E9" t="s">
        <v>1243</v>
      </c>
      <c r="F9">
        <v>93</v>
      </c>
      <c r="G9">
        <v>154</v>
      </c>
      <c r="H9">
        <v>0.60389999999999999</v>
      </c>
      <c r="I9" t="str">
        <f>_xlfn.XLOOKUP(Post_Secondary_Enrollment[[#This Row],[School Name]],Maine_Schools_2022[School Name],Maine_Schools_2022[Grade Span],"error")</f>
        <v>09-12</v>
      </c>
      <c r="J9" t="str">
        <f>_xlfn.XLOOKUP(Post_Secondary_Enrollment[[#This Row],[School Name]],Maine_Schools_2022[School Name],Maine_Schools_2022[School Type],"error")</f>
        <v>Public</v>
      </c>
      <c r="K9" t="str">
        <f>IF(Post_Secondary_Enrollment[[#This Row],[School Kind]]="Charter","Charter","Non Charter")</f>
        <v>Non Charter</v>
      </c>
    </row>
    <row r="10" spans="1:11">
      <c r="A10" t="s">
        <v>594</v>
      </c>
      <c r="B10" t="s">
        <v>747</v>
      </c>
      <c r="C10" t="s">
        <v>116</v>
      </c>
      <c r="D10" t="s">
        <v>1243</v>
      </c>
      <c r="E10" t="s">
        <v>1243</v>
      </c>
      <c r="F10">
        <v>116</v>
      </c>
      <c r="G10">
        <v>190</v>
      </c>
      <c r="H10">
        <v>0.61050000000000004</v>
      </c>
      <c r="I10" t="str">
        <f>_xlfn.XLOOKUP(Post_Secondary_Enrollment[[#This Row],[School Name]],Maine_Schools_2022[School Name],Maine_Schools_2022[Grade Span],"error")</f>
        <v>09-12</v>
      </c>
      <c r="J10" t="str">
        <f>_xlfn.XLOOKUP(Post_Secondary_Enrollment[[#This Row],[School Name]],Maine_Schools_2022[School Name],Maine_Schools_2022[School Type],"error")</f>
        <v>Public</v>
      </c>
      <c r="K10" t="str">
        <f>IF(Post_Secondary_Enrollment[[#This Row],[School Kind]]="Charter","Charter","Non Charter")</f>
        <v>Non Charter</v>
      </c>
    </row>
    <row r="11" spans="1:11">
      <c r="A11" t="s">
        <v>594</v>
      </c>
      <c r="B11" t="s">
        <v>751</v>
      </c>
      <c r="C11" t="s">
        <v>10</v>
      </c>
      <c r="D11" t="s">
        <v>1243</v>
      </c>
      <c r="E11" t="s">
        <v>1243</v>
      </c>
      <c r="F11">
        <v>29</v>
      </c>
      <c r="G11">
        <v>59</v>
      </c>
      <c r="H11">
        <v>0.49149999999999999</v>
      </c>
      <c r="I11" t="str">
        <f>_xlfn.XLOOKUP(Post_Secondary_Enrollment[[#This Row],[School Name]],Maine_Schools_2022[School Name],Maine_Schools_2022[Grade Span],"error")</f>
        <v>07-12</v>
      </c>
      <c r="J11" t="str">
        <f>_xlfn.XLOOKUP(Post_Secondary_Enrollment[[#This Row],[School Name]],Maine_Schools_2022[School Name],Maine_Schools_2022[School Type],"error")</f>
        <v>Public</v>
      </c>
      <c r="K11" t="str">
        <f>IF(Post_Secondary_Enrollment[[#This Row],[School Kind]]="Charter","Charter","Non Charter")</f>
        <v>Non Charter</v>
      </c>
    </row>
    <row r="12" spans="1:11">
      <c r="A12" t="s">
        <v>594</v>
      </c>
      <c r="B12" t="s">
        <v>753</v>
      </c>
      <c r="C12" t="s">
        <v>243</v>
      </c>
      <c r="D12" t="s">
        <v>1243</v>
      </c>
      <c r="E12" t="s">
        <v>1243</v>
      </c>
      <c r="F12">
        <v>127</v>
      </c>
      <c r="G12">
        <v>142</v>
      </c>
      <c r="H12">
        <v>0.89439999999999997</v>
      </c>
      <c r="I12" t="str">
        <f>_xlfn.XLOOKUP(Post_Secondary_Enrollment[[#This Row],[School Name]],Maine_Schools_2022[School Name],Maine_Schools_2022[Grade Span],"error")</f>
        <v>09-12</v>
      </c>
      <c r="J12" t="str">
        <f>_xlfn.XLOOKUP(Post_Secondary_Enrollment[[#This Row],[School Name]],Maine_Schools_2022[School Name],Maine_Schools_2022[School Type],"error")</f>
        <v>Public</v>
      </c>
      <c r="K12" t="str">
        <f>IF(Post_Secondary_Enrollment[[#This Row],[School Kind]]="Charter","Charter","Non Charter")</f>
        <v>Non Charter</v>
      </c>
    </row>
    <row r="13" spans="1:11">
      <c r="A13" t="s">
        <v>594</v>
      </c>
      <c r="B13" t="s">
        <v>573</v>
      </c>
      <c r="C13" t="s">
        <v>645</v>
      </c>
      <c r="D13" t="s">
        <v>1243</v>
      </c>
      <c r="E13" t="s">
        <v>1243</v>
      </c>
      <c r="F13">
        <v>6</v>
      </c>
      <c r="G13">
        <v>22</v>
      </c>
      <c r="H13">
        <v>0.2727</v>
      </c>
      <c r="I13" t="str">
        <f>_xlfn.XLOOKUP(Post_Secondary_Enrollment[[#This Row],[School Name]],Maine_Schools_2022[School Name],Maine_Schools_2022[Grade Span],"error")</f>
        <v>06-12</v>
      </c>
      <c r="J13" t="str">
        <f>_xlfn.XLOOKUP(Post_Secondary_Enrollment[[#This Row],[School Name]],Maine_Schools_2022[School Name],Maine_Schools_2022[School Type],"error")</f>
        <v>Charter</v>
      </c>
      <c r="K13" t="str">
        <f>IF(Post_Secondary_Enrollment[[#This Row],[School Kind]]="Charter","Charter","Non Charter")</f>
        <v>Charter</v>
      </c>
    </row>
    <row r="14" spans="1:11">
      <c r="A14" t="s">
        <v>594</v>
      </c>
      <c r="B14" t="s">
        <v>775</v>
      </c>
      <c r="C14" t="s">
        <v>124</v>
      </c>
      <c r="D14" t="s">
        <v>1243</v>
      </c>
      <c r="E14" t="s">
        <v>1243</v>
      </c>
      <c r="F14">
        <v>11</v>
      </c>
      <c r="G14">
        <v>19</v>
      </c>
      <c r="H14">
        <v>0.57889999999999997</v>
      </c>
      <c r="I14" t="str">
        <f>_xlfn.XLOOKUP(Post_Secondary_Enrollment[[#This Row],[School Name]],Maine_Schools_2022[School Name],Maine_Schools_2022[Grade Span],"error")</f>
        <v>08-12</v>
      </c>
      <c r="J14" t="str">
        <f>_xlfn.XLOOKUP(Post_Secondary_Enrollment[[#This Row],[School Name]],Maine_Schools_2022[School Name],Maine_Schools_2022[School Type],"error")</f>
        <v>Public</v>
      </c>
      <c r="K14" t="str">
        <f>IF(Post_Secondary_Enrollment[[#This Row],[School Kind]]="Charter","Charter","Non Charter")</f>
        <v>Non Charter</v>
      </c>
    </row>
    <row r="15" spans="1:11">
      <c r="A15" t="s">
        <v>594</v>
      </c>
      <c r="B15" t="s">
        <v>778</v>
      </c>
      <c r="C15" t="s">
        <v>105</v>
      </c>
      <c r="D15" t="s">
        <v>1243</v>
      </c>
      <c r="E15" t="s">
        <v>1243</v>
      </c>
      <c r="F15">
        <v>13</v>
      </c>
      <c r="G15">
        <v>24</v>
      </c>
      <c r="H15">
        <v>0.54169999999999996</v>
      </c>
      <c r="I15" t="str">
        <f>_xlfn.XLOOKUP(Post_Secondary_Enrollment[[#This Row],[School Name]],Maine_Schools_2022[School Name],Maine_Schools_2022[Grade Span],"error")</f>
        <v>09-12</v>
      </c>
      <c r="J15" t="str">
        <f>_xlfn.XLOOKUP(Post_Secondary_Enrollment[[#This Row],[School Name]],Maine_Schools_2022[School Name],Maine_Schools_2022[School Type],"error")</f>
        <v>Public</v>
      </c>
      <c r="K15" t="str">
        <f>IF(Post_Secondary_Enrollment[[#This Row],[School Kind]]="Charter","Charter","Non Charter")</f>
        <v>Non Charter</v>
      </c>
    </row>
    <row r="16" spans="1:11">
      <c r="A16" t="s">
        <v>594</v>
      </c>
      <c r="B16" t="s">
        <v>782</v>
      </c>
      <c r="C16" t="s">
        <v>336</v>
      </c>
      <c r="D16" t="s">
        <v>1243</v>
      </c>
      <c r="E16" t="s">
        <v>1243</v>
      </c>
      <c r="F16">
        <v>11</v>
      </c>
      <c r="G16">
        <v>16</v>
      </c>
      <c r="H16">
        <v>0.6875</v>
      </c>
      <c r="I16" t="str">
        <f>_xlfn.XLOOKUP(Post_Secondary_Enrollment[[#This Row],[School Name]],Maine_Schools_2022[School Name],Maine_Schools_2022[Grade Span],"error")</f>
        <v>07-12</v>
      </c>
      <c r="J16" t="str">
        <f>_xlfn.XLOOKUP(Post_Secondary_Enrollment[[#This Row],[School Name]],Maine_Schools_2022[School Name],Maine_Schools_2022[School Type],"error")</f>
        <v>Public</v>
      </c>
      <c r="K16" t="str">
        <f>IF(Post_Secondary_Enrollment[[#This Row],[School Kind]]="Charter","Charter","Non Charter")</f>
        <v>Non Charter</v>
      </c>
    </row>
    <row r="17" spans="1:11">
      <c r="A17" t="s">
        <v>594</v>
      </c>
      <c r="B17" t="s">
        <v>784</v>
      </c>
      <c r="C17" t="s">
        <v>208</v>
      </c>
      <c r="D17" t="s">
        <v>1243</v>
      </c>
      <c r="E17" t="s">
        <v>1243</v>
      </c>
      <c r="F17">
        <v>7</v>
      </c>
      <c r="G17">
        <v>16</v>
      </c>
      <c r="H17">
        <v>0.4375</v>
      </c>
      <c r="I17" t="str">
        <f>_xlfn.XLOOKUP(Post_Secondary_Enrollment[[#This Row],[School Name]],Maine_Schools_2022[School Name],Maine_Schools_2022[Grade Span],"error")</f>
        <v>09-12</v>
      </c>
      <c r="J17" t="str">
        <f>_xlfn.XLOOKUP(Post_Secondary_Enrollment[[#This Row],[School Name]],Maine_Schools_2022[School Name],Maine_Schools_2022[School Type],"error")</f>
        <v>Public</v>
      </c>
      <c r="K17" t="str">
        <f>IF(Post_Secondary_Enrollment[[#This Row],[School Kind]]="Charter","Charter","Non Charter")</f>
        <v>Non Charter</v>
      </c>
    </row>
    <row r="18" spans="1:11">
      <c r="A18" t="s">
        <v>594</v>
      </c>
      <c r="B18" t="s">
        <v>788</v>
      </c>
      <c r="C18" t="s">
        <v>55</v>
      </c>
      <c r="D18" t="s">
        <v>1243</v>
      </c>
      <c r="E18" t="s">
        <v>1243</v>
      </c>
      <c r="F18">
        <v>62</v>
      </c>
      <c r="G18">
        <v>110</v>
      </c>
      <c r="H18">
        <v>0.56359999999999999</v>
      </c>
      <c r="I18" t="str">
        <f>_xlfn.XLOOKUP(Post_Secondary_Enrollment[[#This Row],[School Name]],Maine_Schools_2022[School Name],Maine_Schools_2022[Grade Span],"error")</f>
        <v>09-12</v>
      </c>
      <c r="J18" t="str">
        <f>_xlfn.XLOOKUP(Post_Secondary_Enrollment[[#This Row],[School Name]],Maine_Schools_2022[School Name],Maine_Schools_2022[School Type],"error")</f>
        <v>Public</v>
      </c>
      <c r="K18" t="str">
        <f>IF(Post_Secondary_Enrollment[[#This Row],[School Kind]]="Charter","Charter","Non Charter")</f>
        <v>Non Charter</v>
      </c>
    </row>
    <row r="19" spans="1:11">
      <c r="A19" t="s">
        <v>594</v>
      </c>
      <c r="B19" t="s">
        <v>363</v>
      </c>
      <c r="C19" t="s">
        <v>363</v>
      </c>
      <c r="D19" t="s">
        <v>1243</v>
      </c>
      <c r="E19" t="s">
        <v>1243</v>
      </c>
      <c r="F19">
        <v>59</v>
      </c>
      <c r="G19">
        <v>103</v>
      </c>
      <c r="H19">
        <v>0.57279999999999998</v>
      </c>
      <c r="I19" t="str">
        <f>_xlfn.XLOOKUP(Post_Secondary_Enrollment[[#This Row],[School Name]],Maine_Schools_2022[School Name],Maine_Schools_2022[Grade Span],"error")</f>
        <v>09-12</v>
      </c>
      <c r="J19" t="str">
        <f>_xlfn.XLOOKUP(Post_Secondary_Enrollment[[#This Row],[School Name]],Maine_Schools_2022[School Name],Maine_Schools_2022[School Type],"error")</f>
        <v>Private - 60% Publicly Funded</v>
      </c>
      <c r="K19" t="str">
        <f>IF(Post_Secondary_Enrollment[[#This Row],[School Kind]]="Charter","Charter","Non Charter")</f>
        <v>Non Charter</v>
      </c>
    </row>
    <row r="20" spans="1:11">
      <c r="A20" t="s">
        <v>594</v>
      </c>
      <c r="B20" t="s">
        <v>793</v>
      </c>
      <c r="C20" t="s">
        <v>259</v>
      </c>
      <c r="D20" t="s">
        <v>1243</v>
      </c>
      <c r="E20" t="s">
        <v>1243</v>
      </c>
      <c r="F20">
        <v>135</v>
      </c>
      <c r="G20">
        <v>152</v>
      </c>
      <c r="H20">
        <v>0.88819999999999999</v>
      </c>
      <c r="I20" t="str">
        <f>_xlfn.XLOOKUP(Post_Secondary_Enrollment[[#This Row],[School Name]],Maine_Schools_2022[School Name],Maine_Schools_2022[Grade Span],"error")</f>
        <v>09-12</v>
      </c>
      <c r="J20" t="str">
        <f>_xlfn.XLOOKUP(Post_Secondary_Enrollment[[#This Row],[School Name]],Maine_Schools_2022[School Name],Maine_Schools_2022[School Type],"error")</f>
        <v>Public</v>
      </c>
      <c r="K20" t="str">
        <f>IF(Post_Secondary_Enrollment[[#This Row],[School Kind]]="Charter","Charter","Non Charter")</f>
        <v>Non Charter</v>
      </c>
    </row>
    <row r="21" spans="1:11">
      <c r="A21" t="s">
        <v>594</v>
      </c>
      <c r="B21" t="s">
        <v>797</v>
      </c>
      <c r="C21" t="s">
        <v>139</v>
      </c>
      <c r="D21" t="s">
        <v>1243</v>
      </c>
      <c r="E21" t="s">
        <v>1243</v>
      </c>
      <c r="F21">
        <v>122</v>
      </c>
      <c r="G21">
        <v>172</v>
      </c>
      <c r="H21">
        <v>0.70930000000000004</v>
      </c>
      <c r="I21" t="str">
        <f>_xlfn.XLOOKUP(Post_Secondary_Enrollment[[#This Row],[School Name]],Maine_Schools_2022[School Name],Maine_Schools_2022[Grade Span],"error")</f>
        <v>09-12</v>
      </c>
      <c r="J21" t="str">
        <f>_xlfn.XLOOKUP(Post_Secondary_Enrollment[[#This Row],[School Name]],Maine_Schools_2022[School Name],Maine_Schools_2022[School Type],"error")</f>
        <v>Public</v>
      </c>
      <c r="K21" t="str">
        <f>IF(Post_Secondary_Enrollment[[#This Row],[School Kind]]="Charter","Charter","Non Charter")</f>
        <v>Non Charter</v>
      </c>
    </row>
    <row r="22" spans="1:11">
      <c r="A22" t="s">
        <v>594</v>
      </c>
      <c r="B22" t="s">
        <v>384</v>
      </c>
      <c r="C22" t="s">
        <v>384</v>
      </c>
      <c r="D22" t="s">
        <v>1243</v>
      </c>
      <c r="E22" t="s">
        <v>1243</v>
      </c>
      <c r="F22">
        <v>40</v>
      </c>
      <c r="G22">
        <v>61</v>
      </c>
      <c r="H22">
        <v>0.65569999999999995</v>
      </c>
      <c r="I22" t="str">
        <f>_xlfn.XLOOKUP(Post_Secondary_Enrollment[[#This Row],[School Name]],Maine_Schools_2022[School Name],Maine_Schools_2022[Grade Span],"error")</f>
        <v>09-12</v>
      </c>
      <c r="J22" t="str">
        <f>_xlfn.XLOOKUP(Post_Secondary_Enrollment[[#This Row],[School Name]],Maine_Schools_2022[School Name],Maine_Schools_2022[School Type],"error")</f>
        <v>Private - 60% Publicly Funded</v>
      </c>
      <c r="K22" t="str">
        <f>IF(Post_Secondary_Enrollment[[#This Row],[School Kind]]="Charter","Charter","Non Charter")</f>
        <v>Non Charter</v>
      </c>
    </row>
    <row r="23" spans="1:11">
      <c r="A23" t="s">
        <v>594</v>
      </c>
      <c r="B23" t="s">
        <v>394</v>
      </c>
      <c r="C23" t="s">
        <v>394</v>
      </c>
      <c r="D23" t="s">
        <v>1243</v>
      </c>
      <c r="E23" t="s">
        <v>1243</v>
      </c>
      <c r="F23">
        <v>75</v>
      </c>
      <c r="G23">
        <v>106</v>
      </c>
      <c r="H23">
        <v>0.70750000000000002</v>
      </c>
      <c r="I23" t="str">
        <f>_xlfn.XLOOKUP(Post_Secondary_Enrollment[[#This Row],[School Name]],Maine_Schools_2022[School Name],Maine_Schools_2022[Grade Span],"error")</f>
        <v>09-12</v>
      </c>
      <c r="J23" t="str">
        <f>_xlfn.XLOOKUP(Post_Secondary_Enrollment[[#This Row],[School Name]],Maine_Schools_2022[School Name],Maine_Schools_2022[School Type],"error")</f>
        <v>Private - 60% Publicly Funded</v>
      </c>
      <c r="K23" t="str">
        <f>IF(Post_Secondary_Enrollment[[#This Row],[School Kind]]="Charter","Charter","Non Charter")</f>
        <v>Non Charter</v>
      </c>
    </row>
    <row r="24" spans="1:11">
      <c r="A24" t="s">
        <v>594</v>
      </c>
      <c r="B24" t="s">
        <v>158</v>
      </c>
      <c r="C24" t="s">
        <v>158</v>
      </c>
      <c r="D24" t="s">
        <v>1243</v>
      </c>
      <c r="E24" t="s">
        <v>1243</v>
      </c>
      <c r="F24">
        <v>39</v>
      </c>
      <c r="G24">
        <v>59</v>
      </c>
      <c r="H24">
        <v>0.66100000000000003</v>
      </c>
      <c r="I24" t="str">
        <f>_xlfn.XLOOKUP(Post_Secondary_Enrollment[[#This Row],[School Name]],Maine_Schools_2022[School Name],Maine_Schools_2022[Grade Span],"error")</f>
        <v>09-12</v>
      </c>
      <c r="J24" t="str">
        <f>_xlfn.XLOOKUP(Post_Secondary_Enrollment[[#This Row],[School Name]],Maine_Schools_2022[School Name],Maine_Schools_2022[School Type],"error")</f>
        <v>Private - 60% Publicly Funded</v>
      </c>
      <c r="K24" t="str">
        <f>IF(Post_Secondary_Enrollment[[#This Row],[School Kind]]="Charter","Charter","Non Charter")</f>
        <v>Non Charter</v>
      </c>
    </row>
    <row r="25" spans="1:11">
      <c r="A25" t="s">
        <v>594</v>
      </c>
      <c r="B25" t="s">
        <v>806</v>
      </c>
      <c r="C25" t="s">
        <v>273</v>
      </c>
      <c r="D25" t="s">
        <v>1243</v>
      </c>
      <c r="E25" t="s">
        <v>1243</v>
      </c>
      <c r="F25">
        <v>170</v>
      </c>
      <c r="G25">
        <v>226</v>
      </c>
      <c r="H25">
        <v>0.75219999999999998</v>
      </c>
      <c r="I25" t="str">
        <f>_xlfn.XLOOKUP(Post_Secondary_Enrollment[[#This Row],[School Name]],Maine_Schools_2022[School Name],Maine_Schools_2022[Grade Span],"error")</f>
        <v>09-12</v>
      </c>
      <c r="J25" t="str">
        <f>_xlfn.XLOOKUP(Post_Secondary_Enrollment[[#This Row],[School Name]],Maine_Schools_2022[School Name],Maine_Schools_2022[School Type],"error")</f>
        <v>Public</v>
      </c>
      <c r="K25" t="str">
        <f>IF(Post_Secondary_Enrollment[[#This Row],[School Kind]]="Charter","Charter","Non Charter")</f>
        <v>Non Charter</v>
      </c>
    </row>
    <row r="26" spans="1:11">
      <c r="A26" t="s">
        <v>594</v>
      </c>
      <c r="B26" t="s">
        <v>813</v>
      </c>
      <c r="C26" t="s">
        <v>280</v>
      </c>
      <c r="D26" t="s">
        <v>1243</v>
      </c>
      <c r="E26" t="s">
        <v>1243</v>
      </c>
      <c r="F26">
        <v>9</v>
      </c>
      <c r="G26">
        <v>14</v>
      </c>
      <c r="H26">
        <v>0.64290000000000003</v>
      </c>
      <c r="I26" t="str">
        <f>_xlfn.XLOOKUP(Post_Secondary_Enrollment[[#This Row],[School Name]],Maine_Schools_2022[School Name],Maine_Schools_2022[Grade Span],"error")</f>
        <v>PK-12</v>
      </c>
      <c r="J26" t="str">
        <f>_xlfn.XLOOKUP(Post_Secondary_Enrollment[[#This Row],[School Name]],Maine_Schools_2022[School Name],Maine_Schools_2022[School Type],"error")</f>
        <v>Public</v>
      </c>
      <c r="K26" t="str">
        <f>IF(Post_Secondary_Enrollment[[#This Row],[School Kind]]="Charter","Charter","Non Charter")</f>
        <v>Non Charter</v>
      </c>
    </row>
    <row r="27" spans="1:11">
      <c r="A27" t="s">
        <v>594</v>
      </c>
      <c r="B27" t="s">
        <v>819</v>
      </c>
      <c r="C27" t="s">
        <v>298</v>
      </c>
      <c r="D27" t="s">
        <v>1243</v>
      </c>
      <c r="E27" t="s">
        <v>1243</v>
      </c>
      <c r="F27">
        <v>79</v>
      </c>
      <c r="G27">
        <v>130</v>
      </c>
      <c r="H27">
        <v>0.60770000000000002</v>
      </c>
      <c r="I27" t="str">
        <f>_xlfn.XLOOKUP(Post_Secondary_Enrollment[[#This Row],[School Name]],Maine_Schools_2022[School Name],Maine_Schools_2022[Grade Span],"error")</f>
        <v>09-12</v>
      </c>
      <c r="J27" t="str">
        <f>_xlfn.XLOOKUP(Post_Secondary_Enrollment[[#This Row],[School Name]],Maine_Schools_2022[School Name],Maine_Schools_2022[School Type],"error")</f>
        <v>Public</v>
      </c>
      <c r="K27" t="str">
        <f>IF(Post_Secondary_Enrollment[[#This Row],[School Kind]]="Charter","Charter","Non Charter")</f>
        <v>Non Charter</v>
      </c>
    </row>
    <row r="28" spans="1:11">
      <c r="A28" t="s">
        <v>594</v>
      </c>
      <c r="B28" t="s">
        <v>825</v>
      </c>
      <c r="C28" t="s">
        <v>171</v>
      </c>
      <c r="D28" t="s">
        <v>1243</v>
      </c>
      <c r="E28" t="s">
        <v>1243</v>
      </c>
      <c r="F28">
        <v>8</v>
      </c>
      <c r="G28">
        <v>10</v>
      </c>
      <c r="H28">
        <v>0.8</v>
      </c>
      <c r="I28" t="str">
        <f>_xlfn.XLOOKUP(Post_Secondary_Enrollment[[#This Row],[School Name]],Maine_Schools_2022[School Name],Maine_Schools_2022[Grade Span],"error")</f>
        <v>KG-12</v>
      </c>
      <c r="J28" t="str">
        <f>_xlfn.XLOOKUP(Post_Secondary_Enrollment[[#This Row],[School Name]],Maine_Schools_2022[School Name],Maine_Schools_2022[School Type],"error")</f>
        <v>Public</v>
      </c>
      <c r="K28" t="str">
        <f>IF(Post_Secondary_Enrollment[[#This Row],[School Kind]]="Charter","Charter","Non Charter")</f>
        <v>Non Charter</v>
      </c>
    </row>
    <row r="29" spans="1:11">
      <c r="A29" t="s">
        <v>594</v>
      </c>
      <c r="B29" t="s">
        <v>108</v>
      </c>
      <c r="C29" t="s">
        <v>108</v>
      </c>
      <c r="D29" t="s">
        <v>1243</v>
      </c>
      <c r="E29" t="s">
        <v>1243</v>
      </c>
      <c r="F29">
        <v>84</v>
      </c>
      <c r="G29">
        <v>103</v>
      </c>
      <c r="H29">
        <v>0.8155</v>
      </c>
      <c r="I29" t="str">
        <f>_xlfn.XLOOKUP(Post_Secondary_Enrollment[[#This Row],[School Name]],Maine_Schools_2022[School Name],Maine_Schools_2022[Grade Span],"error")</f>
        <v>09-12</v>
      </c>
      <c r="J29" t="str">
        <f>_xlfn.XLOOKUP(Post_Secondary_Enrollment[[#This Row],[School Name]],Maine_Schools_2022[School Name],Maine_Schools_2022[School Type],"error")</f>
        <v>Private - 60% Publicly Funded</v>
      </c>
      <c r="K29" t="str">
        <f>IF(Post_Secondary_Enrollment[[#This Row],[School Kind]]="Charter","Charter","Non Charter")</f>
        <v>Non Charter</v>
      </c>
    </row>
    <row r="30" spans="1:11">
      <c r="A30" t="s">
        <v>594</v>
      </c>
      <c r="B30" t="s">
        <v>834</v>
      </c>
      <c r="C30" t="s">
        <v>175</v>
      </c>
      <c r="D30" t="s">
        <v>1243</v>
      </c>
      <c r="E30" t="s">
        <v>1243</v>
      </c>
      <c r="F30">
        <v>41</v>
      </c>
      <c r="G30">
        <v>58</v>
      </c>
      <c r="H30">
        <v>0.70689999999999997</v>
      </c>
      <c r="I30" t="str">
        <f>_xlfn.XLOOKUP(Post_Secondary_Enrollment[[#This Row],[School Name]],Maine_Schools_2022[School Name],Maine_Schools_2022[Grade Span],"error")</f>
        <v>09-12</v>
      </c>
      <c r="J30" t="str">
        <f>_xlfn.XLOOKUP(Post_Secondary_Enrollment[[#This Row],[School Name]],Maine_Schools_2022[School Name],Maine_Schools_2022[School Type],"error")</f>
        <v>Public</v>
      </c>
      <c r="K30" t="str">
        <f>IF(Post_Secondary_Enrollment[[#This Row],[School Kind]]="Charter","Charter","Non Charter")</f>
        <v>Non Charter</v>
      </c>
    </row>
    <row r="31" spans="1:11">
      <c r="A31" t="s">
        <v>594</v>
      </c>
      <c r="B31" t="s">
        <v>63</v>
      </c>
      <c r="C31" t="s">
        <v>63</v>
      </c>
      <c r="D31" t="s">
        <v>1243</v>
      </c>
      <c r="E31" t="s">
        <v>1243</v>
      </c>
      <c r="F31">
        <v>12</v>
      </c>
      <c r="G31">
        <v>20</v>
      </c>
      <c r="H31">
        <v>0.6</v>
      </c>
      <c r="I31" t="str">
        <f>_xlfn.XLOOKUP(Post_Secondary_Enrollment[[#This Row],[School Name]],Maine_Schools_2022[School Name],Maine_Schools_2022[Grade Span],"error")</f>
        <v>09-12</v>
      </c>
      <c r="J31" t="str">
        <f>_xlfn.XLOOKUP(Post_Secondary_Enrollment[[#This Row],[School Name]],Maine_Schools_2022[School Name],Maine_Schools_2022[School Type],"error")</f>
        <v>Private - 60% Publicly Funded</v>
      </c>
      <c r="K31" t="str">
        <f>IF(Post_Secondary_Enrollment[[#This Row],[School Kind]]="Charter","Charter","Non Charter")</f>
        <v>Non Charter</v>
      </c>
    </row>
    <row r="32" spans="1:11">
      <c r="A32" t="s">
        <v>594</v>
      </c>
      <c r="B32" t="s">
        <v>841</v>
      </c>
      <c r="C32" t="s">
        <v>72</v>
      </c>
      <c r="D32" t="s">
        <v>1243</v>
      </c>
      <c r="E32" t="s">
        <v>1243</v>
      </c>
      <c r="F32">
        <v>177</v>
      </c>
      <c r="G32">
        <v>332</v>
      </c>
      <c r="H32">
        <v>0.53310000000000002</v>
      </c>
      <c r="I32" t="str">
        <f>_xlfn.XLOOKUP(Post_Secondary_Enrollment[[#This Row],[School Name]],Maine_Schools_2022[School Name],Maine_Schools_2022[Grade Span],"error")</f>
        <v>09-12</v>
      </c>
      <c r="J32" t="str">
        <f>_xlfn.XLOOKUP(Post_Secondary_Enrollment[[#This Row],[School Name]],Maine_Schools_2022[School Name],Maine_Schools_2022[School Type],"error")</f>
        <v>Public</v>
      </c>
      <c r="K32" t="str">
        <f>IF(Post_Secondary_Enrollment[[#This Row],[School Kind]]="Charter","Charter","Non Charter")</f>
        <v>Non Charter</v>
      </c>
    </row>
    <row r="33" spans="1:11">
      <c r="A33" t="s">
        <v>594</v>
      </c>
      <c r="B33" t="s">
        <v>199</v>
      </c>
      <c r="C33" t="s">
        <v>199</v>
      </c>
      <c r="D33" t="s">
        <v>1243</v>
      </c>
      <c r="E33" t="s">
        <v>1243</v>
      </c>
      <c r="F33">
        <v>75</v>
      </c>
      <c r="G33">
        <v>118</v>
      </c>
      <c r="H33">
        <v>0.63560000000000005</v>
      </c>
      <c r="I33" t="str">
        <f>_xlfn.XLOOKUP(Post_Secondary_Enrollment[[#This Row],[School Name]],Maine_Schools_2022[School Name],Maine_Schools_2022[Grade Span],"error")</f>
        <v>09-12</v>
      </c>
      <c r="J33" t="str">
        <f>_xlfn.XLOOKUP(Post_Secondary_Enrollment[[#This Row],[School Name]],Maine_Schools_2022[School Name],Maine_Schools_2022[School Type],"error")</f>
        <v>Private - 60% Publicly Funded</v>
      </c>
      <c r="K33" t="str">
        <f>IF(Post_Secondary_Enrollment[[#This Row],[School Kind]]="Charter","Charter","Non Charter")</f>
        <v>Non Charter</v>
      </c>
    </row>
    <row r="34" spans="1:11">
      <c r="A34" t="s">
        <v>594</v>
      </c>
      <c r="B34" t="s">
        <v>845</v>
      </c>
      <c r="C34" t="s">
        <v>112</v>
      </c>
      <c r="D34" t="s">
        <v>1243</v>
      </c>
      <c r="E34" t="s">
        <v>1243</v>
      </c>
      <c r="F34">
        <v>45</v>
      </c>
      <c r="G34">
        <v>70</v>
      </c>
      <c r="H34">
        <v>0.64290000000000003</v>
      </c>
      <c r="I34" t="str">
        <f>_xlfn.XLOOKUP(Post_Secondary_Enrollment[[#This Row],[School Name]],Maine_Schools_2022[School Name],Maine_Schools_2022[Grade Span],"error")</f>
        <v>09-12</v>
      </c>
      <c r="J34" t="str">
        <f>_xlfn.XLOOKUP(Post_Secondary_Enrollment[[#This Row],[School Name]],Maine_Schools_2022[School Name],Maine_Schools_2022[School Type],"error")</f>
        <v>Public</v>
      </c>
      <c r="K34" t="str">
        <f>IF(Post_Secondary_Enrollment[[#This Row],[School Kind]]="Charter","Charter","Non Charter")</f>
        <v>Non Charter</v>
      </c>
    </row>
    <row r="35" spans="1:11">
      <c r="A35" t="s">
        <v>594</v>
      </c>
      <c r="B35" t="s">
        <v>486</v>
      </c>
      <c r="C35" t="s">
        <v>486</v>
      </c>
      <c r="D35" t="s">
        <v>1243</v>
      </c>
      <c r="E35" t="s">
        <v>1243</v>
      </c>
      <c r="F35">
        <v>22</v>
      </c>
      <c r="G35">
        <v>25</v>
      </c>
      <c r="H35">
        <v>0.88</v>
      </c>
      <c r="I35" t="str">
        <f>_xlfn.XLOOKUP(Post_Secondary_Enrollment[[#This Row],[School Name]],Maine_Schools_2022[School Name],Maine_Schools_2022[Grade Span],"error")</f>
        <v>09-12</v>
      </c>
      <c r="J35" t="str">
        <f>_xlfn.XLOOKUP(Post_Secondary_Enrollment[[#This Row],[School Name]],Maine_Schools_2022[School Name],Maine_Schools_2022[School Type],"error")</f>
        <v>Magnet</v>
      </c>
      <c r="K35" t="str">
        <f>IF(Post_Secondary_Enrollment[[#This Row],[School Kind]]="Charter","Charter","Non Charter")</f>
        <v>Non Charter</v>
      </c>
    </row>
    <row r="36" spans="1:11">
      <c r="A36" t="s">
        <v>594</v>
      </c>
      <c r="B36" t="s">
        <v>867</v>
      </c>
      <c r="C36" t="s">
        <v>266</v>
      </c>
      <c r="D36" t="s">
        <v>1243</v>
      </c>
      <c r="E36" t="s">
        <v>1243</v>
      </c>
      <c r="F36">
        <v>42</v>
      </c>
      <c r="G36">
        <v>63</v>
      </c>
      <c r="H36">
        <v>0.66669999999999996</v>
      </c>
      <c r="I36" t="str">
        <f>_xlfn.XLOOKUP(Post_Secondary_Enrollment[[#This Row],[School Name]],Maine_Schools_2022[School Name],Maine_Schools_2022[Grade Span],"error")</f>
        <v>09-12</v>
      </c>
      <c r="J36" t="str">
        <f>_xlfn.XLOOKUP(Post_Secondary_Enrollment[[#This Row],[School Name]],Maine_Schools_2022[School Name],Maine_Schools_2022[School Type],"error")</f>
        <v>Public</v>
      </c>
      <c r="K36" t="str">
        <f>IF(Post_Secondary_Enrollment[[#This Row],[School Kind]]="Charter","Charter","Non Charter")</f>
        <v>Non Charter</v>
      </c>
    </row>
    <row r="37" spans="1:11">
      <c r="A37" t="s">
        <v>594</v>
      </c>
      <c r="B37" t="s">
        <v>869</v>
      </c>
      <c r="C37" t="s">
        <v>204</v>
      </c>
      <c r="D37" t="s">
        <v>1243</v>
      </c>
      <c r="E37" t="s">
        <v>1243</v>
      </c>
      <c r="F37">
        <v>20</v>
      </c>
      <c r="G37">
        <v>54</v>
      </c>
      <c r="H37">
        <v>0.37040000000000001</v>
      </c>
      <c r="I37" t="str">
        <f>_xlfn.XLOOKUP(Post_Secondary_Enrollment[[#This Row],[School Name]],Maine_Schools_2022[School Name],Maine_Schools_2022[Grade Span],"error")</f>
        <v>09-12</v>
      </c>
      <c r="J37" t="str">
        <f>_xlfn.XLOOKUP(Post_Secondary_Enrollment[[#This Row],[School Name]],Maine_Schools_2022[School Name],Maine_Schools_2022[School Type],"error")</f>
        <v>Public</v>
      </c>
      <c r="K37" t="str">
        <f>IF(Post_Secondary_Enrollment[[#This Row],[School Kind]]="Charter","Charter","Non Charter")</f>
        <v>Non Charter</v>
      </c>
    </row>
    <row r="38" spans="1:11">
      <c r="A38" t="s">
        <v>594</v>
      </c>
      <c r="B38" t="s">
        <v>850</v>
      </c>
      <c r="C38" t="s">
        <v>164</v>
      </c>
      <c r="D38" t="s">
        <v>1243</v>
      </c>
      <c r="E38" t="s">
        <v>1243</v>
      </c>
      <c r="F38">
        <v>14</v>
      </c>
      <c r="G38">
        <v>36</v>
      </c>
      <c r="H38">
        <v>0.38890000000000002</v>
      </c>
      <c r="I38" t="str">
        <f>_xlfn.XLOOKUP(Post_Secondary_Enrollment[[#This Row],[School Name]],Maine_Schools_2022[School Name],Maine_Schools_2022[Grade Span],"error")</f>
        <v>09-12</v>
      </c>
      <c r="J38" t="str">
        <f>_xlfn.XLOOKUP(Post_Secondary_Enrollment[[#This Row],[School Name]],Maine_Schools_2022[School Name],Maine_Schools_2022[School Type],"error")</f>
        <v>Public</v>
      </c>
      <c r="K38" t="str">
        <f>IF(Post_Secondary_Enrollment[[#This Row],[School Kind]]="Charter","Charter","Non Charter")</f>
        <v>Non Charter</v>
      </c>
    </row>
    <row r="39" spans="1:11">
      <c r="A39" t="s">
        <v>594</v>
      </c>
      <c r="B39" t="s">
        <v>854</v>
      </c>
      <c r="C39" t="s">
        <v>217</v>
      </c>
      <c r="D39" t="s">
        <v>1243</v>
      </c>
      <c r="E39" t="s">
        <v>1243</v>
      </c>
      <c r="F39">
        <v>17</v>
      </c>
      <c r="G39">
        <v>26</v>
      </c>
      <c r="H39">
        <v>0.65380000000000005</v>
      </c>
      <c r="I39" t="str">
        <f>_xlfn.XLOOKUP(Post_Secondary_Enrollment[[#This Row],[School Name]],Maine_Schools_2022[School Name],Maine_Schools_2022[Grade Span],"error")</f>
        <v>07-12</v>
      </c>
      <c r="J39" t="str">
        <f>_xlfn.XLOOKUP(Post_Secondary_Enrollment[[#This Row],[School Name]],Maine_Schools_2022[School Name],Maine_Schools_2022[School Type],"error")</f>
        <v>Public</v>
      </c>
      <c r="K39" t="str">
        <f>IF(Post_Secondary_Enrollment[[#This Row],[School Kind]]="Charter","Charter","Non Charter")</f>
        <v>Non Charter</v>
      </c>
    </row>
    <row r="40" spans="1:11">
      <c r="A40" t="s">
        <v>594</v>
      </c>
      <c r="B40" t="s">
        <v>572</v>
      </c>
      <c r="C40" t="s">
        <v>572</v>
      </c>
      <c r="D40" t="s">
        <v>1243</v>
      </c>
      <c r="E40" t="s">
        <v>1243</v>
      </c>
      <c r="F40">
        <v>10</v>
      </c>
      <c r="G40">
        <v>43</v>
      </c>
      <c r="H40">
        <v>0.2326</v>
      </c>
      <c r="I40" t="str">
        <f>_xlfn.XLOOKUP(Post_Secondary_Enrollment[[#This Row],[School Name]],Maine_Schools_2022[School Name],Maine_Schools_2022[Grade Span],"error")</f>
        <v>09-12</v>
      </c>
      <c r="J40" t="str">
        <f>_xlfn.XLOOKUP(Post_Secondary_Enrollment[[#This Row],[School Name]],Maine_Schools_2022[School Name],Maine_Schools_2022[School Type],"error")</f>
        <v>Charter</v>
      </c>
      <c r="K40" t="str">
        <f>IF(Post_Secondary_Enrollment[[#This Row],[School Kind]]="Charter","Charter","Non Charter")</f>
        <v>Charter</v>
      </c>
    </row>
    <row r="41" spans="1:11">
      <c r="A41" t="s">
        <v>594</v>
      </c>
      <c r="B41" t="s">
        <v>585</v>
      </c>
      <c r="C41" t="s">
        <v>576</v>
      </c>
      <c r="D41" t="s">
        <v>1243</v>
      </c>
      <c r="E41" t="s">
        <v>1243</v>
      </c>
      <c r="F41">
        <v>15</v>
      </c>
      <c r="G41">
        <v>38</v>
      </c>
      <c r="H41">
        <v>0.3947</v>
      </c>
      <c r="I41" t="str">
        <f>_xlfn.XLOOKUP(Post_Secondary_Enrollment[[#This Row],[School Name]],Maine_Schools_2022[School Name],Maine_Schools_2022[Grade Span],"error")</f>
        <v>09-12</v>
      </c>
      <c r="J41" t="str">
        <f>_xlfn.XLOOKUP(Post_Secondary_Enrollment[[#This Row],[School Name]],Maine_Schools_2022[School Name],Maine_Schools_2022[School Type],"error")</f>
        <v>Charter</v>
      </c>
      <c r="K41" t="str">
        <f>IF(Post_Secondary_Enrollment[[#This Row],[School Kind]]="Charter","Charter","Non Charter")</f>
        <v>Charter</v>
      </c>
    </row>
    <row r="42" spans="1:11">
      <c r="A42" t="s">
        <v>594</v>
      </c>
      <c r="B42" t="s">
        <v>76</v>
      </c>
      <c r="C42" t="s">
        <v>76</v>
      </c>
      <c r="D42" t="s">
        <v>1243</v>
      </c>
      <c r="E42" t="s">
        <v>1243</v>
      </c>
      <c r="F42">
        <v>46</v>
      </c>
      <c r="G42">
        <v>69</v>
      </c>
      <c r="H42">
        <v>0.66669999999999996</v>
      </c>
      <c r="I42" t="str">
        <f>_xlfn.XLOOKUP(Post_Secondary_Enrollment[[#This Row],[School Name]],Maine_Schools_2022[School Name],Maine_Schools_2022[Grade Span],"error")</f>
        <v>09-12</v>
      </c>
      <c r="J42" t="str">
        <f>_xlfn.XLOOKUP(Post_Secondary_Enrollment[[#This Row],[School Name]],Maine_Schools_2022[School Name],Maine_Schools_2022[School Type],"error")</f>
        <v>Private - 60% Publicly Funded</v>
      </c>
      <c r="K42" t="str">
        <f>IF(Post_Secondary_Enrollment[[#This Row],[School Kind]]="Charter","Charter","Non Charter")</f>
        <v>Non Charter</v>
      </c>
    </row>
    <row r="43" spans="1:11">
      <c r="A43" t="s">
        <v>594</v>
      </c>
      <c r="B43" t="s">
        <v>577</v>
      </c>
      <c r="C43" t="s">
        <v>577</v>
      </c>
      <c r="D43" t="s">
        <v>1243</v>
      </c>
      <c r="E43" t="s">
        <v>1243</v>
      </c>
      <c r="F43">
        <v>33</v>
      </c>
      <c r="G43">
        <v>81</v>
      </c>
      <c r="H43">
        <v>0.40739999999999998</v>
      </c>
      <c r="I43" t="str">
        <f>_xlfn.XLOOKUP(Post_Secondary_Enrollment[[#This Row],[School Name]],Maine_Schools_2022[School Name],Maine_Schools_2022[Grade Span],"error")</f>
        <v>07-12</v>
      </c>
      <c r="J43" t="str">
        <f>_xlfn.XLOOKUP(Post_Secondary_Enrollment[[#This Row],[School Name]],Maine_Schools_2022[School Name],Maine_Schools_2022[School Type],"error")</f>
        <v>Charter</v>
      </c>
      <c r="K43" t="str">
        <f>IF(Post_Secondary_Enrollment[[#This Row],[School Kind]]="Charter","Charter","Non Charter")</f>
        <v>Charter</v>
      </c>
    </row>
    <row r="44" spans="1:11">
      <c r="A44" t="s">
        <v>594</v>
      </c>
      <c r="B44" t="s">
        <v>578</v>
      </c>
      <c r="C44" t="s">
        <v>578</v>
      </c>
      <c r="D44" t="s">
        <v>1243</v>
      </c>
      <c r="E44" t="s">
        <v>1243</v>
      </c>
      <c r="F44">
        <v>45</v>
      </c>
      <c r="G44">
        <v>104</v>
      </c>
      <c r="H44">
        <v>0.43269999999999997</v>
      </c>
      <c r="I44" t="str">
        <f>_xlfn.XLOOKUP(Post_Secondary_Enrollment[[#This Row],[School Name]],Maine_Schools_2022[School Name],Maine_Schools_2022[Grade Span],"error")</f>
        <v>07-12</v>
      </c>
      <c r="J44" t="str">
        <f>_xlfn.XLOOKUP(Post_Secondary_Enrollment[[#This Row],[School Name]],Maine_Schools_2022[School Name],Maine_Schools_2022[School Type],"error")</f>
        <v>Charter</v>
      </c>
      <c r="K44" t="str">
        <f>IF(Post_Secondary_Enrollment[[#This Row],[School Kind]]="Charter","Charter","Non Charter")</f>
        <v>Charter</v>
      </c>
    </row>
    <row r="45" spans="1:11">
      <c r="A45" t="s">
        <v>594</v>
      </c>
      <c r="B45" t="s">
        <v>860</v>
      </c>
      <c r="C45" t="s">
        <v>119</v>
      </c>
      <c r="D45" t="s">
        <v>1243</v>
      </c>
      <c r="E45" t="s">
        <v>1243</v>
      </c>
      <c r="F45">
        <v>19</v>
      </c>
      <c r="G45">
        <v>26</v>
      </c>
      <c r="H45">
        <v>0.73080000000000001</v>
      </c>
      <c r="I45" t="str">
        <f>_xlfn.XLOOKUP(Post_Secondary_Enrollment[[#This Row],[School Name]],Maine_Schools_2022[School Name],Maine_Schools_2022[Grade Span],"error")</f>
        <v>06-12</v>
      </c>
      <c r="J45" t="str">
        <f>_xlfn.XLOOKUP(Post_Secondary_Enrollment[[#This Row],[School Name]],Maine_Schools_2022[School Name],Maine_Schools_2022[School Type],"error")</f>
        <v>Public</v>
      </c>
      <c r="K45" t="str">
        <f>IF(Post_Secondary_Enrollment[[#This Row],[School Kind]]="Charter","Charter","Non Charter")</f>
        <v>Non Charter</v>
      </c>
    </row>
    <row r="46" spans="1:11">
      <c r="A46" t="s">
        <v>594</v>
      </c>
      <c r="B46" t="s">
        <v>864</v>
      </c>
      <c r="C46" t="s">
        <v>224</v>
      </c>
      <c r="D46" t="s">
        <v>1243</v>
      </c>
      <c r="E46" t="s">
        <v>1243</v>
      </c>
      <c r="F46">
        <v>12</v>
      </c>
      <c r="G46">
        <v>17</v>
      </c>
      <c r="H46">
        <v>0.70589999999999997</v>
      </c>
      <c r="I46" t="str">
        <f>_xlfn.XLOOKUP(Post_Secondary_Enrollment[[#This Row],[School Name]],Maine_Schools_2022[School Name],Maine_Schools_2022[Grade Span],"error")</f>
        <v>09-12</v>
      </c>
      <c r="J46" t="str">
        <f>_xlfn.XLOOKUP(Post_Secondary_Enrollment[[#This Row],[School Name]],Maine_Schools_2022[School Name],Maine_Schools_2022[School Type],"error")</f>
        <v>Public</v>
      </c>
      <c r="K46" t="str">
        <f>IF(Post_Secondary_Enrollment[[#This Row],[School Kind]]="Charter","Charter","Non Charter")</f>
        <v>Non Charter</v>
      </c>
    </row>
    <row r="47" spans="1:11">
      <c r="A47" t="s">
        <v>594</v>
      </c>
      <c r="B47" t="s">
        <v>873</v>
      </c>
      <c r="C47" t="s">
        <v>229</v>
      </c>
      <c r="D47" t="s">
        <v>1243</v>
      </c>
      <c r="E47" t="s">
        <v>1243</v>
      </c>
      <c r="F47">
        <v>79</v>
      </c>
      <c r="G47">
        <v>113</v>
      </c>
      <c r="H47">
        <v>0.69910000000000005</v>
      </c>
      <c r="I47" t="str">
        <f>_xlfn.XLOOKUP(Post_Secondary_Enrollment[[#This Row],[School Name]],Maine_Schools_2022[School Name],Maine_Schools_2022[Grade Span],"error")</f>
        <v>09-12</v>
      </c>
      <c r="J47" t="str">
        <f>_xlfn.XLOOKUP(Post_Secondary_Enrollment[[#This Row],[School Name]],Maine_Schools_2022[School Name],Maine_Schools_2022[School Type],"error")</f>
        <v>Public</v>
      </c>
      <c r="K47" t="str">
        <f>IF(Post_Secondary_Enrollment[[#This Row],[School Kind]]="Charter","Charter","Non Charter")</f>
        <v>Non Charter</v>
      </c>
    </row>
    <row r="48" spans="1:11">
      <c r="A48" t="s">
        <v>594</v>
      </c>
      <c r="B48" t="s">
        <v>886</v>
      </c>
      <c r="C48" t="s">
        <v>163</v>
      </c>
      <c r="D48" t="s">
        <v>1243</v>
      </c>
      <c r="E48" t="s">
        <v>1243</v>
      </c>
      <c r="F48">
        <v>74</v>
      </c>
      <c r="G48">
        <v>90</v>
      </c>
      <c r="H48">
        <v>0.82220000000000004</v>
      </c>
      <c r="I48" t="str">
        <f>_xlfn.XLOOKUP(Post_Secondary_Enrollment[[#This Row],[School Name]],Maine_Schools_2022[School Name],Maine_Schools_2022[Grade Span],"error")</f>
        <v>09-12</v>
      </c>
      <c r="J48" t="str">
        <f>_xlfn.XLOOKUP(Post_Secondary_Enrollment[[#This Row],[School Name]],Maine_Schools_2022[School Name],Maine_Schools_2022[School Type],"error")</f>
        <v>Public</v>
      </c>
      <c r="K48" t="str">
        <f>IF(Post_Secondary_Enrollment[[#This Row],[School Kind]]="Charter","Charter","Non Charter")</f>
        <v>Non Charter</v>
      </c>
    </row>
    <row r="49" spans="1:11">
      <c r="A49" t="s">
        <v>594</v>
      </c>
      <c r="B49" t="s">
        <v>886</v>
      </c>
      <c r="C49" t="s">
        <v>41</v>
      </c>
      <c r="D49" t="s">
        <v>1243</v>
      </c>
      <c r="E49" t="s">
        <v>1243</v>
      </c>
      <c r="F49">
        <v>121</v>
      </c>
      <c r="G49">
        <v>171</v>
      </c>
      <c r="H49">
        <v>0.70760000000000001</v>
      </c>
      <c r="I49" t="str">
        <f>_xlfn.XLOOKUP(Post_Secondary_Enrollment[[#This Row],[School Name]],Maine_Schools_2022[School Name],Maine_Schools_2022[Grade Span],"error")</f>
        <v>09-12</v>
      </c>
      <c r="J49" t="str">
        <f>_xlfn.XLOOKUP(Post_Secondary_Enrollment[[#This Row],[School Name]],Maine_Schools_2022[School Name],Maine_Schools_2022[School Type],"error")</f>
        <v>Public</v>
      </c>
      <c r="K49" t="str">
        <f>IF(Post_Secondary_Enrollment[[#This Row],[School Kind]]="Charter","Charter","Non Charter")</f>
        <v>Non Charter</v>
      </c>
    </row>
    <row r="50" spans="1:11">
      <c r="A50" t="s">
        <v>594</v>
      </c>
      <c r="B50" t="s">
        <v>886</v>
      </c>
      <c r="C50" t="s">
        <v>101</v>
      </c>
      <c r="D50" t="s">
        <v>1243</v>
      </c>
      <c r="E50" t="s">
        <v>1243</v>
      </c>
      <c r="F50">
        <v>158</v>
      </c>
      <c r="G50">
        <v>198</v>
      </c>
      <c r="H50">
        <v>0.79800000000000004</v>
      </c>
      <c r="I50" t="str">
        <f>_xlfn.XLOOKUP(Post_Secondary_Enrollment[[#This Row],[School Name]],Maine_Schools_2022[School Name],Maine_Schools_2022[Grade Span],"error")</f>
        <v>09-12</v>
      </c>
      <c r="J50" t="str">
        <f>_xlfn.XLOOKUP(Post_Secondary_Enrollment[[#This Row],[School Name]],Maine_Schools_2022[School Name],Maine_Schools_2022[School Type],"error")</f>
        <v>Public</v>
      </c>
      <c r="K50" t="str">
        <f>IF(Post_Secondary_Enrollment[[#This Row],[School Kind]]="Charter","Charter","Non Charter")</f>
        <v>Non Charter</v>
      </c>
    </row>
    <row r="51" spans="1:11">
      <c r="A51" t="s">
        <v>594</v>
      </c>
      <c r="B51" t="s">
        <v>893</v>
      </c>
      <c r="C51" t="s">
        <v>121</v>
      </c>
      <c r="D51" t="s">
        <v>1243</v>
      </c>
      <c r="E51" t="s">
        <v>1243</v>
      </c>
      <c r="F51">
        <v>80</v>
      </c>
      <c r="G51">
        <v>130</v>
      </c>
      <c r="H51">
        <v>0.61539999999999995</v>
      </c>
      <c r="I51" t="str">
        <f>_xlfn.XLOOKUP(Post_Secondary_Enrollment[[#This Row],[School Name]],Maine_Schools_2022[School Name],Maine_Schools_2022[Grade Span],"error")</f>
        <v>09-12</v>
      </c>
      <c r="J51" t="str">
        <f>_xlfn.XLOOKUP(Post_Secondary_Enrollment[[#This Row],[School Name]],Maine_Schools_2022[School Name],Maine_Schools_2022[School Type],"error")</f>
        <v>Public</v>
      </c>
      <c r="K51" t="str">
        <f>IF(Post_Secondary_Enrollment[[#This Row],[School Kind]]="Charter","Charter","Non Charter")</f>
        <v>Non Charter</v>
      </c>
    </row>
    <row r="52" spans="1:11">
      <c r="A52" t="s">
        <v>594</v>
      </c>
      <c r="B52" t="s">
        <v>897</v>
      </c>
      <c r="C52" t="s">
        <v>52</v>
      </c>
      <c r="D52" t="s">
        <v>1243</v>
      </c>
      <c r="E52" t="s">
        <v>1243</v>
      </c>
      <c r="F52">
        <v>34</v>
      </c>
      <c r="G52">
        <v>71</v>
      </c>
      <c r="H52">
        <v>0.47889999999999999</v>
      </c>
      <c r="I52" t="str">
        <f>_xlfn.XLOOKUP(Post_Secondary_Enrollment[[#This Row],[School Name]],Maine_Schools_2022[School Name],Maine_Schools_2022[Grade Span],"error")</f>
        <v>05-12</v>
      </c>
      <c r="J52" t="str">
        <f>_xlfn.XLOOKUP(Post_Secondary_Enrollment[[#This Row],[School Name]],Maine_Schools_2022[School Name],Maine_Schools_2022[School Type],"error")</f>
        <v>Public</v>
      </c>
      <c r="K52" t="str">
        <f>IF(Post_Secondary_Enrollment[[#This Row],[School Kind]]="Charter","Charter","Non Charter")</f>
        <v>Non Charter</v>
      </c>
    </row>
    <row r="53" spans="1:11">
      <c r="A53" t="s">
        <v>594</v>
      </c>
      <c r="B53" t="s">
        <v>897</v>
      </c>
      <c r="C53" t="s">
        <v>153</v>
      </c>
      <c r="D53" t="s">
        <v>1243</v>
      </c>
      <c r="E53" t="s">
        <v>1243</v>
      </c>
      <c r="F53">
        <v>28</v>
      </c>
      <c r="G53">
        <v>49</v>
      </c>
      <c r="H53">
        <v>0.57140000000000002</v>
      </c>
      <c r="I53" t="str">
        <f>_xlfn.XLOOKUP(Post_Secondary_Enrollment[[#This Row],[School Name]],Maine_Schools_2022[School Name],Maine_Schools_2022[Grade Span],"error")</f>
        <v>09-12</v>
      </c>
      <c r="J53" t="str">
        <f>_xlfn.XLOOKUP(Post_Secondary_Enrollment[[#This Row],[School Name]],Maine_Schools_2022[School Name],Maine_Schools_2022[School Type],"error")</f>
        <v>Public</v>
      </c>
      <c r="K53" t="str">
        <f>IF(Post_Secondary_Enrollment[[#This Row],[School Kind]]="Charter","Charter","Non Charter")</f>
        <v>Non Charter</v>
      </c>
    </row>
    <row r="54" spans="1:11">
      <c r="A54" t="s">
        <v>594</v>
      </c>
      <c r="B54" t="s">
        <v>897</v>
      </c>
      <c r="C54" t="s">
        <v>405</v>
      </c>
      <c r="D54" t="s">
        <v>1243</v>
      </c>
      <c r="E54" t="s">
        <v>1243</v>
      </c>
      <c r="F54">
        <v>15</v>
      </c>
      <c r="G54">
        <v>30</v>
      </c>
      <c r="H54">
        <v>0.5</v>
      </c>
      <c r="I54" t="str">
        <f>_xlfn.XLOOKUP(Post_Secondary_Enrollment[[#This Row],[School Name]],Maine_Schools_2022[School Name],Maine_Schools_2022[Grade Span],"error")</f>
        <v>09-12</v>
      </c>
      <c r="J54" t="str">
        <f>_xlfn.XLOOKUP(Post_Secondary_Enrollment[[#This Row],[School Name]],Maine_Schools_2022[School Name],Maine_Schools_2022[School Type],"error")</f>
        <v>Public</v>
      </c>
      <c r="K54" t="str">
        <f>IF(Post_Secondary_Enrollment[[#This Row],[School Kind]]="Charter","Charter","Non Charter")</f>
        <v>Non Charter</v>
      </c>
    </row>
    <row r="55" spans="1:11">
      <c r="A55" t="s">
        <v>594</v>
      </c>
      <c r="B55" t="s">
        <v>902</v>
      </c>
      <c r="C55" t="s">
        <v>87</v>
      </c>
      <c r="D55" t="s">
        <v>1243</v>
      </c>
      <c r="E55" t="s">
        <v>1243</v>
      </c>
      <c r="F55">
        <v>38</v>
      </c>
      <c r="G55">
        <v>64</v>
      </c>
      <c r="H55">
        <v>0.59379999999999999</v>
      </c>
      <c r="I55" t="str">
        <f>_xlfn.XLOOKUP(Post_Secondary_Enrollment[[#This Row],[School Name]],Maine_Schools_2022[School Name],Maine_Schools_2022[Grade Span],"error")</f>
        <v>09-12</v>
      </c>
      <c r="J55" t="str">
        <f>_xlfn.XLOOKUP(Post_Secondary_Enrollment[[#This Row],[School Name]],Maine_Schools_2022[School Name],Maine_Schools_2022[School Type],"error")</f>
        <v>Public</v>
      </c>
      <c r="K55" t="str">
        <f>IF(Post_Secondary_Enrollment[[#This Row],[School Kind]]="Charter","Charter","Non Charter")</f>
        <v>Non Charter</v>
      </c>
    </row>
    <row r="56" spans="1:11">
      <c r="A56" t="s">
        <v>594</v>
      </c>
      <c r="B56" t="s">
        <v>909</v>
      </c>
      <c r="C56" t="s">
        <v>165</v>
      </c>
      <c r="D56" t="s">
        <v>1243</v>
      </c>
      <c r="E56" t="s">
        <v>1243</v>
      </c>
      <c r="F56">
        <v>51</v>
      </c>
      <c r="G56">
        <v>89</v>
      </c>
      <c r="H56">
        <v>0.57299999999999995</v>
      </c>
      <c r="I56" t="str">
        <f>_xlfn.XLOOKUP(Post_Secondary_Enrollment[[#This Row],[School Name]],Maine_Schools_2022[School Name],Maine_Schools_2022[Grade Span],"error")</f>
        <v>09-12</v>
      </c>
      <c r="J56" t="str">
        <f>_xlfn.XLOOKUP(Post_Secondary_Enrollment[[#This Row],[School Name]],Maine_Schools_2022[School Name],Maine_Schools_2022[School Type],"error")</f>
        <v>Public</v>
      </c>
      <c r="K56" t="str">
        <f>IF(Post_Secondary_Enrollment[[#This Row],[School Kind]]="Charter","Charter","Non Charter")</f>
        <v>Non Charter</v>
      </c>
    </row>
    <row r="57" spans="1:11">
      <c r="A57" t="s">
        <v>594</v>
      </c>
      <c r="B57" t="s">
        <v>913</v>
      </c>
      <c r="C57" t="s">
        <v>388</v>
      </c>
      <c r="D57" t="s">
        <v>1243</v>
      </c>
      <c r="E57" t="s">
        <v>1243</v>
      </c>
      <c r="F57">
        <v>117</v>
      </c>
      <c r="G57">
        <v>155</v>
      </c>
      <c r="H57">
        <v>0.75480000000000003</v>
      </c>
      <c r="I57" t="str">
        <f>_xlfn.XLOOKUP(Post_Secondary_Enrollment[[#This Row],[School Name]],Maine_Schools_2022[School Name],Maine_Schools_2022[Grade Span],"error")</f>
        <v>09-12</v>
      </c>
      <c r="J57" t="str">
        <f>_xlfn.XLOOKUP(Post_Secondary_Enrollment[[#This Row],[School Name]],Maine_Schools_2022[School Name],Maine_Schools_2022[School Type],"error")</f>
        <v>Public</v>
      </c>
      <c r="K57" t="str">
        <f>IF(Post_Secondary_Enrollment[[#This Row],[School Kind]]="Charter","Charter","Non Charter")</f>
        <v>Non Charter</v>
      </c>
    </row>
    <row r="58" spans="1:11">
      <c r="A58" t="s">
        <v>594</v>
      </c>
      <c r="B58" t="s">
        <v>917</v>
      </c>
      <c r="C58" t="s">
        <v>95</v>
      </c>
      <c r="D58" t="s">
        <v>1243</v>
      </c>
      <c r="E58" t="s">
        <v>1243</v>
      </c>
      <c r="F58">
        <v>156</v>
      </c>
      <c r="G58">
        <v>245</v>
      </c>
      <c r="H58">
        <v>0.63670000000000004</v>
      </c>
      <c r="I58" t="str">
        <f>_xlfn.XLOOKUP(Post_Secondary_Enrollment[[#This Row],[School Name]],Maine_Schools_2022[School Name],Maine_Schools_2022[Grade Span],"error")</f>
        <v>09-12</v>
      </c>
      <c r="J58" t="str">
        <f>_xlfn.XLOOKUP(Post_Secondary_Enrollment[[#This Row],[School Name]],Maine_Schools_2022[School Name],Maine_Schools_2022[School Type],"error")</f>
        <v>Public</v>
      </c>
      <c r="K58" t="str">
        <f>IF(Post_Secondary_Enrollment[[#This Row],[School Kind]]="Charter","Charter","Non Charter")</f>
        <v>Non Charter</v>
      </c>
    </row>
    <row r="59" spans="1:11">
      <c r="A59" t="s">
        <v>594</v>
      </c>
      <c r="B59" t="s">
        <v>928</v>
      </c>
      <c r="C59" t="s">
        <v>133</v>
      </c>
      <c r="D59" t="s">
        <v>1243</v>
      </c>
      <c r="E59" t="s">
        <v>1243</v>
      </c>
      <c r="F59">
        <v>75</v>
      </c>
      <c r="G59">
        <v>142</v>
      </c>
      <c r="H59">
        <v>0.5282</v>
      </c>
      <c r="I59" t="str">
        <f>_xlfn.XLOOKUP(Post_Secondary_Enrollment[[#This Row],[School Name]],Maine_Schools_2022[School Name],Maine_Schools_2022[Grade Span],"error")</f>
        <v>09-12</v>
      </c>
      <c r="J59" t="str">
        <f>_xlfn.XLOOKUP(Post_Secondary_Enrollment[[#This Row],[School Name]],Maine_Schools_2022[School Name],Maine_Schools_2022[School Type],"error")</f>
        <v>Public</v>
      </c>
      <c r="K59" t="str">
        <f>IF(Post_Secondary_Enrollment[[#This Row],[School Kind]]="Charter","Charter","Non Charter")</f>
        <v>Non Charter</v>
      </c>
    </row>
    <row r="60" spans="1:11">
      <c r="A60" t="s">
        <v>594</v>
      </c>
      <c r="B60" t="s">
        <v>934</v>
      </c>
      <c r="C60" t="s">
        <v>182</v>
      </c>
      <c r="D60" t="s">
        <v>1243</v>
      </c>
      <c r="E60" t="s">
        <v>1243</v>
      </c>
      <c r="F60">
        <v>16</v>
      </c>
      <c r="G60">
        <v>30</v>
      </c>
      <c r="H60">
        <v>0.5333</v>
      </c>
      <c r="I60" t="str">
        <f>_xlfn.XLOOKUP(Post_Secondary_Enrollment[[#This Row],[School Name]],Maine_Schools_2022[School Name],Maine_Schools_2022[Grade Span],"error")</f>
        <v>07-12</v>
      </c>
      <c r="J60" t="str">
        <f>_xlfn.XLOOKUP(Post_Secondary_Enrollment[[#This Row],[School Name]],Maine_Schools_2022[School Name],Maine_Schools_2022[School Type],"error")</f>
        <v>Public</v>
      </c>
      <c r="K60" t="str">
        <f>IF(Post_Secondary_Enrollment[[#This Row],[School Kind]]="Charter","Charter","Non Charter")</f>
        <v>Non Charter</v>
      </c>
    </row>
    <row r="61" spans="1:11">
      <c r="A61" t="s">
        <v>594</v>
      </c>
      <c r="B61" t="s">
        <v>934</v>
      </c>
      <c r="C61" t="s">
        <v>61</v>
      </c>
      <c r="D61" t="s">
        <v>1243</v>
      </c>
      <c r="E61" t="s">
        <v>1243</v>
      </c>
      <c r="F61">
        <v>27</v>
      </c>
      <c r="G61">
        <v>85</v>
      </c>
      <c r="H61">
        <v>0.31759999999999999</v>
      </c>
      <c r="I61" t="str">
        <f>_xlfn.XLOOKUP(Post_Secondary_Enrollment[[#This Row],[School Name]],Maine_Schools_2022[School Name],Maine_Schools_2022[Grade Span],"error")</f>
        <v>09-12</v>
      </c>
      <c r="J61" t="str">
        <f>_xlfn.XLOOKUP(Post_Secondary_Enrollment[[#This Row],[School Name]],Maine_Schools_2022[School Name],Maine_Schools_2022[School Type],"error")</f>
        <v>Public</v>
      </c>
      <c r="K61" t="str">
        <f>IF(Post_Secondary_Enrollment[[#This Row],[School Kind]]="Charter","Charter","Non Charter")</f>
        <v>Non Charter</v>
      </c>
    </row>
    <row r="62" spans="1:11">
      <c r="A62" t="s">
        <v>594</v>
      </c>
      <c r="B62" t="s">
        <v>939</v>
      </c>
      <c r="C62" t="s">
        <v>397</v>
      </c>
      <c r="D62" t="s">
        <v>1243</v>
      </c>
      <c r="E62" t="s">
        <v>1243</v>
      </c>
      <c r="F62">
        <v>61</v>
      </c>
      <c r="G62">
        <v>137</v>
      </c>
      <c r="H62">
        <v>0.44529999999999997</v>
      </c>
      <c r="I62" t="str">
        <f>_xlfn.XLOOKUP(Post_Secondary_Enrollment[[#This Row],[School Name]],Maine_Schools_2022[School Name],Maine_Schools_2022[Grade Span],"error")</f>
        <v>09-12</v>
      </c>
      <c r="J62" t="str">
        <f>_xlfn.XLOOKUP(Post_Secondary_Enrollment[[#This Row],[School Name]],Maine_Schools_2022[School Name],Maine_Schools_2022[School Type],"error")</f>
        <v>Public</v>
      </c>
      <c r="K62" t="str">
        <f>IF(Post_Secondary_Enrollment[[#This Row],[School Kind]]="Charter","Charter","Non Charter")</f>
        <v>Non Charter</v>
      </c>
    </row>
    <row r="63" spans="1:11">
      <c r="A63" t="s">
        <v>594</v>
      </c>
      <c r="B63" t="s">
        <v>950</v>
      </c>
      <c r="C63" t="s">
        <v>91</v>
      </c>
      <c r="D63" t="s">
        <v>1243</v>
      </c>
      <c r="E63" t="s">
        <v>1243</v>
      </c>
      <c r="F63">
        <v>56</v>
      </c>
      <c r="G63">
        <v>118</v>
      </c>
      <c r="H63">
        <v>0.47460000000000002</v>
      </c>
      <c r="I63" t="str">
        <f>_xlfn.XLOOKUP(Post_Secondary_Enrollment[[#This Row],[School Name]],Maine_Schools_2022[School Name],Maine_Schools_2022[Grade Span],"error")</f>
        <v>09-12</v>
      </c>
      <c r="J63" t="str">
        <f>_xlfn.XLOOKUP(Post_Secondary_Enrollment[[#This Row],[School Name]],Maine_Schools_2022[School Name],Maine_Schools_2022[School Type],"error")</f>
        <v>Public</v>
      </c>
      <c r="K63" t="str">
        <f>IF(Post_Secondary_Enrollment[[#This Row],[School Kind]]="Charter","Charter","Non Charter")</f>
        <v>Non Charter</v>
      </c>
    </row>
    <row r="64" spans="1:11">
      <c r="A64" t="s">
        <v>594</v>
      </c>
      <c r="B64" t="s">
        <v>955</v>
      </c>
      <c r="C64" t="s">
        <v>247</v>
      </c>
      <c r="D64" t="s">
        <v>1243</v>
      </c>
      <c r="E64" t="s">
        <v>1243</v>
      </c>
      <c r="F64">
        <v>137</v>
      </c>
      <c r="G64">
        <v>220</v>
      </c>
      <c r="H64">
        <v>0.62270000000000003</v>
      </c>
      <c r="I64" t="str">
        <f>_xlfn.XLOOKUP(Post_Secondary_Enrollment[[#This Row],[School Name]],Maine_Schools_2022[School Name],Maine_Schools_2022[Grade Span],"error")</f>
        <v>09-12</v>
      </c>
      <c r="J64" t="str">
        <f>_xlfn.XLOOKUP(Post_Secondary_Enrollment[[#This Row],[School Name]],Maine_Schools_2022[School Name],Maine_Schools_2022[School Type],"error")</f>
        <v>Public</v>
      </c>
      <c r="K64" t="str">
        <f>IF(Post_Secondary_Enrollment[[#This Row],[School Kind]]="Charter","Charter","Non Charter")</f>
        <v>Non Charter</v>
      </c>
    </row>
    <row r="65" spans="1:11">
      <c r="A65" t="s">
        <v>594</v>
      </c>
      <c r="B65" t="s">
        <v>958</v>
      </c>
      <c r="C65" t="s">
        <v>66</v>
      </c>
      <c r="D65" t="s">
        <v>1243</v>
      </c>
      <c r="E65" t="s">
        <v>1243</v>
      </c>
      <c r="F65">
        <v>90</v>
      </c>
      <c r="G65">
        <v>130</v>
      </c>
      <c r="H65">
        <v>0.69230000000000003</v>
      </c>
      <c r="I65" t="str">
        <f>_xlfn.XLOOKUP(Post_Secondary_Enrollment[[#This Row],[School Name]],Maine_Schools_2022[School Name],Maine_Schools_2022[Grade Span],"error")</f>
        <v>09-12</v>
      </c>
      <c r="J65" t="str">
        <f>_xlfn.XLOOKUP(Post_Secondary_Enrollment[[#This Row],[School Name]],Maine_Schools_2022[School Name],Maine_Schools_2022[School Type],"error")</f>
        <v>Public</v>
      </c>
      <c r="K65" t="str">
        <f>IF(Post_Secondary_Enrollment[[#This Row],[School Kind]]="Charter","Charter","Non Charter")</f>
        <v>Non Charter</v>
      </c>
    </row>
    <row r="66" spans="1:11">
      <c r="A66" t="s">
        <v>594</v>
      </c>
      <c r="B66" t="s">
        <v>961</v>
      </c>
      <c r="C66" t="s">
        <v>279</v>
      </c>
      <c r="D66" t="s">
        <v>1243</v>
      </c>
      <c r="E66" t="s">
        <v>1243</v>
      </c>
      <c r="F66">
        <v>50</v>
      </c>
      <c r="G66">
        <v>84</v>
      </c>
      <c r="H66">
        <v>0.59519999999999995</v>
      </c>
      <c r="I66" t="str">
        <f>_xlfn.XLOOKUP(Post_Secondary_Enrollment[[#This Row],[School Name]],Maine_Schools_2022[School Name],Maine_Schools_2022[Grade Span],"error")</f>
        <v>09-12</v>
      </c>
      <c r="J66" t="str">
        <f>_xlfn.XLOOKUP(Post_Secondary_Enrollment[[#This Row],[School Name]],Maine_Schools_2022[School Name],Maine_Schools_2022[School Type],"error")</f>
        <v>Public</v>
      </c>
      <c r="K66" t="str">
        <f>IF(Post_Secondary_Enrollment[[#This Row],[School Kind]]="Charter","Charter","Non Charter")</f>
        <v>Non Charter</v>
      </c>
    </row>
    <row r="67" spans="1:11">
      <c r="A67" t="s">
        <v>594</v>
      </c>
      <c r="B67" t="s">
        <v>965</v>
      </c>
      <c r="C67" t="s">
        <v>178</v>
      </c>
      <c r="D67" t="s">
        <v>1243</v>
      </c>
      <c r="E67" t="s">
        <v>1243</v>
      </c>
      <c r="F67">
        <v>99</v>
      </c>
      <c r="G67">
        <v>223</v>
      </c>
      <c r="H67">
        <v>0.44390000000000002</v>
      </c>
      <c r="I67" t="str">
        <f>_xlfn.XLOOKUP(Post_Secondary_Enrollment[[#This Row],[School Name]],Maine_Schools_2022[School Name],Maine_Schools_2022[Grade Span],"error")</f>
        <v>09-12</v>
      </c>
      <c r="J67" t="str">
        <f>_xlfn.XLOOKUP(Post_Secondary_Enrollment[[#This Row],[School Name]],Maine_Schools_2022[School Name],Maine_Schools_2022[School Type],"error")</f>
        <v>Public</v>
      </c>
      <c r="K67" t="str">
        <f>IF(Post_Secondary_Enrollment[[#This Row],[School Kind]]="Charter","Charter","Non Charter")</f>
        <v>Non Charter</v>
      </c>
    </row>
    <row r="68" spans="1:11">
      <c r="A68" t="s">
        <v>594</v>
      </c>
      <c r="B68" t="s">
        <v>973</v>
      </c>
      <c r="C68" t="s">
        <v>294</v>
      </c>
      <c r="D68" t="s">
        <v>1243</v>
      </c>
      <c r="E68" t="s">
        <v>1243</v>
      </c>
      <c r="F68">
        <v>95</v>
      </c>
      <c r="G68">
        <v>153</v>
      </c>
      <c r="H68">
        <v>0.62090000000000001</v>
      </c>
      <c r="I68" t="str">
        <f>_xlfn.XLOOKUP(Post_Secondary_Enrollment[[#This Row],[School Name]],Maine_Schools_2022[School Name],Maine_Schools_2022[Grade Span],"error")</f>
        <v>09-12</v>
      </c>
      <c r="J68" t="str">
        <f>_xlfn.XLOOKUP(Post_Secondary_Enrollment[[#This Row],[School Name]],Maine_Schools_2022[School Name],Maine_Schools_2022[School Type],"error")</f>
        <v>Public</v>
      </c>
      <c r="K68" t="str">
        <f>IF(Post_Secondary_Enrollment[[#This Row],[School Kind]]="Charter","Charter","Non Charter")</f>
        <v>Non Charter</v>
      </c>
    </row>
    <row r="69" spans="1:11">
      <c r="A69" t="s">
        <v>594</v>
      </c>
      <c r="B69" t="s">
        <v>978</v>
      </c>
      <c r="C69" t="s">
        <v>201</v>
      </c>
      <c r="D69" t="s">
        <v>1243</v>
      </c>
      <c r="E69" t="s">
        <v>1243</v>
      </c>
      <c r="F69">
        <v>80</v>
      </c>
      <c r="G69">
        <v>145</v>
      </c>
      <c r="H69">
        <v>0.55169999999999997</v>
      </c>
      <c r="I69" t="str">
        <f>_xlfn.XLOOKUP(Post_Secondary_Enrollment[[#This Row],[School Name]],Maine_Schools_2022[School Name],Maine_Schools_2022[Grade Span],"error")</f>
        <v>09-12</v>
      </c>
      <c r="J69" t="str">
        <f>_xlfn.XLOOKUP(Post_Secondary_Enrollment[[#This Row],[School Name]],Maine_Schools_2022[School Name],Maine_Schools_2022[School Type],"error")</f>
        <v>Public</v>
      </c>
      <c r="K69" t="str">
        <f>IF(Post_Secondary_Enrollment[[#This Row],[School Kind]]="Charter","Charter","Non Charter")</f>
        <v>Non Charter</v>
      </c>
    </row>
    <row r="70" spans="1:11">
      <c r="A70" t="s">
        <v>594</v>
      </c>
      <c r="B70" t="s">
        <v>982</v>
      </c>
      <c r="C70" t="s">
        <v>198</v>
      </c>
      <c r="D70" t="s">
        <v>1243</v>
      </c>
      <c r="E70" t="s">
        <v>1243</v>
      </c>
      <c r="F70">
        <v>14</v>
      </c>
      <c r="G70">
        <v>35</v>
      </c>
      <c r="H70">
        <v>0.4</v>
      </c>
      <c r="I70" t="str">
        <f>_xlfn.XLOOKUP(Post_Secondary_Enrollment[[#This Row],[School Name]],Maine_Schools_2022[School Name],Maine_Schools_2022[Grade Span],"error")</f>
        <v>09-12</v>
      </c>
      <c r="J70" t="str">
        <f>_xlfn.XLOOKUP(Post_Secondary_Enrollment[[#This Row],[School Name]],Maine_Schools_2022[School Name],Maine_Schools_2022[School Type],"error")</f>
        <v>Public</v>
      </c>
      <c r="K70" t="str">
        <f>IF(Post_Secondary_Enrollment[[#This Row],[School Kind]]="Charter","Charter","Non Charter")</f>
        <v>Non Charter</v>
      </c>
    </row>
    <row r="71" spans="1:11">
      <c r="A71" t="s">
        <v>594</v>
      </c>
      <c r="B71" t="s">
        <v>984</v>
      </c>
      <c r="C71" t="s">
        <v>305</v>
      </c>
      <c r="D71" t="s">
        <v>1243</v>
      </c>
      <c r="E71" t="s">
        <v>1243</v>
      </c>
      <c r="F71">
        <v>122</v>
      </c>
      <c r="G71">
        <v>172</v>
      </c>
      <c r="H71">
        <v>0.70930000000000004</v>
      </c>
      <c r="I71" t="str">
        <f>_xlfn.XLOOKUP(Post_Secondary_Enrollment[[#This Row],[School Name]],Maine_Schools_2022[School Name],Maine_Schools_2022[Grade Span],"error")</f>
        <v>09-12</v>
      </c>
      <c r="J71" t="str">
        <f>_xlfn.XLOOKUP(Post_Secondary_Enrollment[[#This Row],[School Name]],Maine_Schools_2022[School Name],Maine_Schools_2022[School Type],"error")</f>
        <v>Public</v>
      </c>
      <c r="K71" t="str">
        <f>IF(Post_Secondary_Enrollment[[#This Row],[School Kind]]="Charter","Charter","Non Charter")</f>
        <v>Non Charter</v>
      </c>
    </row>
    <row r="72" spans="1:11">
      <c r="A72" t="s">
        <v>594</v>
      </c>
      <c r="B72" t="s">
        <v>988</v>
      </c>
      <c r="C72" t="s">
        <v>427</v>
      </c>
      <c r="D72" t="s">
        <v>1243</v>
      </c>
      <c r="E72" t="s">
        <v>1243</v>
      </c>
      <c r="F72">
        <v>119</v>
      </c>
      <c r="G72">
        <v>184</v>
      </c>
      <c r="H72">
        <v>0.64670000000000005</v>
      </c>
      <c r="I72" t="str">
        <f>_xlfn.XLOOKUP(Post_Secondary_Enrollment[[#This Row],[School Name]],Maine_Schools_2022[School Name],Maine_Schools_2022[Grade Span],"error")</f>
        <v>09-12</v>
      </c>
      <c r="J72" t="str">
        <f>_xlfn.XLOOKUP(Post_Secondary_Enrollment[[#This Row],[School Name]],Maine_Schools_2022[School Name],Maine_Schools_2022[School Type],"error")</f>
        <v>Public</v>
      </c>
      <c r="K72" t="str">
        <f>IF(Post_Secondary_Enrollment[[#This Row],[School Kind]]="Charter","Charter","Non Charter")</f>
        <v>Non Charter</v>
      </c>
    </row>
    <row r="73" spans="1:11">
      <c r="A73" t="s">
        <v>594</v>
      </c>
      <c r="B73" t="s">
        <v>992</v>
      </c>
      <c r="C73" t="s">
        <v>97</v>
      </c>
      <c r="D73" t="s">
        <v>1243</v>
      </c>
      <c r="E73" t="s">
        <v>1243</v>
      </c>
      <c r="F73">
        <v>22</v>
      </c>
      <c r="G73">
        <v>40</v>
      </c>
      <c r="H73">
        <v>0.55000000000000004</v>
      </c>
      <c r="I73" t="str">
        <f>_xlfn.XLOOKUP(Post_Secondary_Enrollment[[#This Row],[School Name]],Maine_Schools_2022[School Name],Maine_Schools_2022[Grade Span],"error")</f>
        <v>09-12</v>
      </c>
      <c r="J73" t="str">
        <f>_xlfn.XLOOKUP(Post_Secondary_Enrollment[[#This Row],[School Name]],Maine_Schools_2022[School Name],Maine_Schools_2022[School Type],"error")</f>
        <v>Public</v>
      </c>
      <c r="K73" t="str">
        <f>IF(Post_Secondary_Enrollment[[#This Row],[School Kind]]="Charter","Charter","Non Charter")</f>
        <v>Non Charter</v>
      </c>
    </row>
    <row r="74" spans="1:11">
      <c r="A74" t="s">
        <v>594</v>
      </c>
      <c r="B74" t="s">
        <v>994</v>
      </c>
      <c r="C74" t="s">
        <v>123</v>
      </c>
      <c r="D74" t="s">
        <v>1243</v>
      </c>
      <c r="E74" t="s">
        <v>1243</v>
      </c>
      <c r="F74">
        <v>22</v>
      </c>
      <c r="G74">
        <v>46</v>
      </c>
      <c r="H74">
        <v>0.4783</v>
      </c>
      <c r="I74" t="str">
        <f>_xlfn.XLOOKUP(Post_Secondary_Enrollment[[#This Row],[School Name]],Maine_Schools_2022[School Name],Maine_Schools_2022[Grade Span],"error")</f>
        <v>09-12</v>
      </c>
      <c r="J74" t="str">
        <f>_xlfn.XLOOKUP(Post_Secondary_Enrollment[[#This Row],[School Name]],Maine_Schools_2022[School Name],Maine_Schools_2022[School Type],"error")</f>
        <v>Public</v>
      </c>
      <c r="K74" t="str">
        <f>IF(Post_Secondary_Enrollment[[#This Row],[School Kind]]="Charter","Charter","Non Charter")</f>
        <v>Non Charter</v>
      </c>
    </row>
    <row r="75" spans="1:11">
      <c r="A75" t="s">
        <v>594</v>
      </c>
      <c r="B75" t="s">
        <v>999</v>
      </c>
      <c r="C75" t="s">
        <v>128</v>
      </c>
      <c r="D75" t="s">
        <v>1243</v>
      </c>
      <c r="E75" t="s">
        <v>1243</v>
      </c>
      <c r="F75">
        <v>49</v>
      </c>
      <c r="G75">
        <v>91</v>
      </c>
      <c r="H75">
        <v>0.53849999999999998</v>
      </c>
      <c r="I75" t="str">
        <f>_xlfn.XLOOKUP(Post_Secondary_Enrollment[[#This Row],[School Name]],Maine_Schools_2022[School Name],Maine_Schools_2022[Grade Span],"error")</f>
        <v>09-12</v>
      </c>
      <c r="J75" t="str">
        <f>_xlfn.XLOOKUP(Post_Secondary_Enrollment[[#This Row],[School Name]],Maine_Schools_2022[School Name],Maine_Schools_2022[School Type],"error")</f>
        <v>Public</v>
      </c>
      <c r="K75" t="str">
        <f>IF(Post_Secondary_Enrollment[[#This Row],[School Kind]]="Charter","Charter","Non Charter")</f>
        <v>Non Charter</v>
      </c>
    </row>
    <row r="76" spans="1:11">
      <c r="A76" t="s">
        <v>594</v>
      </c>
      <c r="B76" t="s">
        <v>1002</v>
      </c>
      <c r="C76" t="s">
        <v>155</v>
      </c>
      <c r="D76" t="s">
        <v>1243</v>
      </c>
      <c r="E76" t="s">
        <v>1243</v>
      </c>
      <c r="F76">
        <v>64</v>
      </c>
      <c r="G76">
        <v>79</v>
      </c>
      <c r="H76">
        <v>0.81010000000000004</v>
      </c>
      <c r="I76" t="str">
        <f>_xlfn.XLOOKUP(Post_Secondary_Enrollment[[#This Row],[School Name]],Maine_Schools_2022[School Name],Maine_Schools_2022[Grade Span],"error")</f>
        <v>09-12</v>
      </c>
      <c r="J76" t="str">
        <f>_xlfn.XLOOKUP(Post_Secondary_Enrollment[[#This Row],[School Name]],Maine_Schools_2022[School Name],Maine_Schools_2022[School Type],"error")</f>
        <v>Public</v>
      </c>
      <c r="K76" t="str">
        <f>IF(Post_Secondary_Enrollment[[#This Row],[School Kind]]="Charter","Charter","Non Charter")</f>
        <v>Non Charter</v>
      </c>
    </row>
    <row r="77" spans="1:11">
      <c r="A77" t="s">
        <v>594</v>
      </c>
      <c r="B77" t="s">
        <v>1006</v>
      </c>
      <c r="C77" t="s">
        <v>316</v>
      </c>
      <c r="D77" t="s">
        <v>1243</v>
      </c>
      <c r="E77" t="s">
        <v>1243</v>
      </c>
      <c r="F77">
        <v>40</v>
      </c>
      <c r="G77">
        <v>77</v>
      </c>
      <c r="H77">
        <v>0.51949999999999996</v>
      </c>
      <c r="I77" t="str">
        <f>_xlfn.XLOOKUP(Post_Secondary_Enrollment[[#This Row],[School Name]],Maine_Schools_2022[School Name],Maine_Schools_2022[Grade Span],"error")</f>
        <v>09-12</v>
      </c>
      <c r="J77" t="str">
        <f>_xlfn.XLOOKUP(Post_Secondary_Enrollment[[#This Row],[School Name]],Maine_Schools_2022[School Name],Maine_Schools_2022[School Type],"error")</f>
        <v>Public</v>
      </c>
      <c r="K77" t="str">
        <f>IF(Post_Secondary_Enrollment[[#This Row],[School Kind]]="Charter","Charter","Non Charter")</f>
        <v>Non Charter</v>
      </c>
    </row>
    <row r="78" spans="1:11">
      <c r="A78" t="s">
        <v>594</v>
      </c>
      <c r="B78" t="s">
        <v>1010</v>
      </c>
      <c r="C78" t="s">
        <v>319</v>
      </c>
      <c r="D78" t="s">
        <v>1243</v>
      </c>
      <c r="E78" t="s">
        <v>1243</v>
      </c>
      <c r="F78">
        <v>14</v>
      </c>
      <c r="G78">
        <v>36</v>
      </c>
      <c r="H78">
        <v>0.38890000000000002</v>
      </c>
      <c r="I78" t="str">
        <f>_xlfn.XLOOKUP(Post_Secondary_Enrollment[[#This Row],[School Name]],Maine_Schools_2022[School Name],Maine_Schools_2022[Grade Span],"error")</f>
        <v>09-12</v>
      </c>
      <c r="J78" t="str">
        <f>_xlfn.XLOOKUP(Post_Secondary_Enrollment[[#This Row],[School Name]],Maine_Schools_2022[School Name],Maine_Schools_2022[School Type],"error")</f>
        <v>Public</v>
      </c>
      <c r="K78" t="str">
        <f>IF(Post_Secondary_Enrollment[[#This Row],[School Kind]]="Charter","Charter","Non Charter")</f>
        <v>Non Charter</v>
      </c>
    </row>
    <row r="79" spans="1:11">
      <c r="A79" t="s">
        <v>594</v>
      </c>
      <c r="B79" t="s">
        <v>1013</v>
      </c>
      <c r="C79" t="s">
        <v>59</v>
      </c>
      <c r="D79" t="s">
        <v>1243</v>
      </c>
      <c r="E79" t="s">
        <v>1243</v>
      </c>
      <c r="F79">
        <v>10</v>
      </c>
      <c r="G79">
        <v>14</v>
      </c>
      <c r="H79">
        <v>0.71430000000000005</v>
      </c>
      <c r="I79" t="str">
        <f>_xlfn.XLOOKUP(Post_Secondary_Enrollment[[#This Row],[School Name]],Maine_Schools_2022[School Name],Maine_Schools_2022[Grade Span],"error")</f>
        <v>PK-12</v>
      </c>
      <c r="J79" t="str">
        <f>_xlfn.XLOOKUP(Post_Secondary_Enrollment[[#This Row],[School Name]],Maine_Schools_2022[School Name],Maine_Schools_2022[School Type],"error")</f>
        <v>Public</v>
      </c>
      <c r="K79" t="str">
        <f>IF(Post_Secondary_Enrollment[[#This Row],[School Kind]]="Charter","Charter","Non Charter")</f>
        <v>Non Charter</v>
      </c>
    </row>
    <row r="80" spans="1:11">
      <c r="A80" t="s">
        <v>594</v>
      </c>
      <c r="B80" t="s">
        <v>1015</v>
      </c>
      <c r="C80" t="s">
        <v>320</v>
      </c>
      <c r="D80" t="s">
        <v>1243</v>
      </c>
      <c r="E80" t="s">
        <v>1243</v>
      </c>
      <c r="F80">
        <v>11</v>
      </c>
      <c r="G80">
        <v>17</v>
      </c>
      <c r="H80">
        <v>0.64710000000000001</v>
      </c>
      <c r="I80" t="str">
        <f>_xlfn.XLOOKUP(Post_Secondary_Enrollment[[#This Row],[School Name]],Maine_Schools_2022[School Name],Maine_Schools_2022[Grade Span],"error")</f>
        <v>07-12</v>
      </c>
      <c r="J80" t="str">
        <f>_xlfn.XLOOKUP(Post_Secondary_Enrollment[[#This Row],[School Name]],Maine_Schools_2022[School Name],Maine_Schools_2022[School Type],"error")</f>
        <v>Public</v>
      </c>
      <c r="K80" t="str">
        <f>IF(Post_Secondary_Enrollment[[#This Row],[School Kind]]="Charter","Charter","Non Charter")</f>
        <v>Non Charter</v>
      </c>
    </row>
    <row r="81" spans="1:11">
      <c r="A81" t="s">
        <v>594</v>
      </c>
      <c r="B81" t="s">
        <v>1017</v>
      </c>
      <c r="C81" t="s">
        <v>170</v>
      </c>
      <c r="D81" t="s">
        <v>1243</v>
      </c>
      <c r="E81" t="s">
        <v>1243</v>
      </c>
      <c r="F81">
        <v>76</v>
      </c>
      <c r="G81">
        <v>117</v>
      </c>
      <c r="H81">
        <v>0.64959999999999996</v>
      </c>
      <c r="I81" t="str">
        <f>_xlfn.XLOOKUP(Post_Secondary_Enrollment[[#This Row],[School Name]],Maine_Schools_2022[School Name],Maine_Schools_2022[Grade Span],"error")</f>
        <v>09-12</v>
      </c>
      <c r="J81" t="str">
        <f>_xlfn.XLOOKUP(Post_Secondary_Enrollment[[#This Row],[School Name]],Maine_Schools_2022[School Name],Maine_Schools_2022[School Type],"error")</f>
        <v>Public</v>
      </c>
      <c r="K81" t="str">
        <f>IF(Post_Secondary_Enrollment[[#This Row],[School Kind]]="Charter","Charter","Non Charter")</f>
        <v>Non Charter</v>
      </c>
    </row>
    <row r="82" spans="1:11">
      <c r="A82" t="s">
        <v>594</v>
      </c>
      <c r="B82" t="s">
        <v>1021</v>
      </c>
      <c r="C82" t="s">
        <v>483</v>
      </c>
      <c r="D82" t="s">
        <v>1243</v>
      </c>
      <c r="E82" t="s">
        <v>1243</v>
      </c>
      <c r="F82">
        <v>103</v>
      </c>
      <c r="G82">
        <v>152</v>
      </c>
      <c r="H82">
        <v>0.67759999999999998</v>
      </c>
      <c r="I82" t="str">
        <f>_xlfn.XLOOKUP(Post_Secondary_Enrollment[[#This Row],[School Name]],Maine_Schools_2022[School Name],Maine_Schools_2022[Grade Span],"error")</f>
        <v>09-12</v>
      </c>
      <c r="J82" t="str">
        <f>_xlfn.XLOOKUP(Post_Secondary_Enrollment[[#This Row],[School Name]],Maine_Schools_2022[School Name],Maine_Schools_2022[School Type],"error")</f>
        <v>Public</v>
      </c>
      <c r="K82" t="str">
        <f>IF(Post_Secondary_Enrollment[[#This Row],[School Kind]]="Charter","Charter","Non Charter")</f>
        <v>Non Charter</v>
      </c>
    </row>
    <row r="83" spans="1:11">
      <c r="A83" t="s">
        <v>594</v>
      </c>
      <c r="B83" t="s">
        <v>1028</v>
      </c>
      <c r="C83" t="s">
        <v>356</v>
      </c>
      <c r="D83" t="s">
        <v>1243</v>
      </c>
      <c r="E83" t="s">
        <v>1243</v>
      </c>
      <c r="F83">
        <v>47</v>
      </c>
      <c r="G83">
        <v>94</v>
      </c>
      <c r="H83">
        <v>0.5</v>
      </c>
      <c r="I83" t="str">
        <f>_xlfn.XLOOKUP(Post_Secondary_Enrollment[[#This Row],[School Name]],Maine_Schools_2022[School Name],Maine_Schools_2022[Grade Span],"error")</f>
        <v>09-12</v>
      </c>
      <c r="J83" t="str">
        <f>_xlfn.XLOOKUP(Post_Secondary_Enrollment[[#This Row],[School Name]],Maine_Schools_2022[School Name],Maine_Schools_2022[School Type],"error")</f>
        <v>Public</v>
      </c>
      <c r="K83" t="str">
        <f>IF(Post_Secondary_Enrollment[[#This Row],[School Kind]]="Charter","Charter","Non Charter")</f>
        <v>Non Charter</v>
      </c>
    </row>
    <row r="84" spans="1:11">
      <c r="A84" t="s">
        <v>594</v>
      </c>
      <c r="B84" t="s">
        <v>1033</v>
      </c>
      <c r="C84" t="s">
        <v>18</v>
      </c>
      <c r="D84" t="s">
        <v>1243</v>
      </c>
      <c r="E84" t="s">
        <v>1243</v>
      </c>
      <c r="F84">
        <v>45</v>
      </c>
      <c r="G84">
        <v>84</v>
      </c>
      <c r="H84">
        <v>0.53569999999999995</v>
      </c>
      <c r="I84" t="str">
        <f>_xlfn.XLOOKUP(Post_Secondary_Enrollment[[#This Row],[School Name]],Maine_Schools_2022[School Name],Maine_Schools_2022[Grade Span],"error")</f>
        <v>09-12</v>
      </c>
      <c r="J84" t="str">
        <f>_xlfn.XLOOKUP(Post_Secondary_Enrollment[[#This Row],[School Name]],Maine_Schools_2022[School Name],Maine_Schools_2022[School Type],"error")</f>
        <v>Public</v>
      </c>
      <c r="K84" t="str">
        <f>IF(Post_Secondary_Enrollment[[#This Row],[School Kind]]="Charter","Charter","Non Charter")</f>
        <v>Non Charter</v>
      </c>
    </row>
    <row r="85" spans="1:11">
      <c r="A85" t="s">
        <v>594</v>
      </c>
      <c r="B85" t="s">
        <v>1035</v>
      </c>
      <c r="C85" t="s">
        <v>81</v>
      </c>
      <c r="D85" t="s">
        <v>1243</v>
      </c>
      <c r="E85" t="s">
        <v>1243</v>
      </c>
      <c r="F85">
        <v>53</v>
      </c>
      <c r="G85">
        <v>115</v>
      </c>
      <c r="H85">
        <v>0.46089999999999998</v>
      </c>
      <c r="I85" t="str">
        <f>_xlfn.XLOOKUP(Post_Secondary_Enrollment[[#This Row],[School Name]],Maine_Schools_2022[School Name],Maine_Schools_2022[Grade Span],"error")</f>
        <v>09-12</v>
      </c>
      <c r="J85" t="str">
        <f>_xlfn.XLOOKUP(Post_Secondary_Enrollment[[#This Row],[School Name]],Maine_Schools_2022[School Name],Maine_Schools_2022[School Type],"error")</f>
        <v>Public</v>
      </c>
      <c r="K85" t="str">
        <f>IF(Post_Secondary_Enrollment[[#This Row],[School Kind]]="Charter","Charter","Non Charter")</f>
        <v>Non Charter</v>
      </c>
    </row>
    <row r="86" spans="1:11">
      <c r="A86" t="s">
        <v>594</v>
      </c>
      <c r="B86" t="s">
        <v>1040</v>
      </c>
      <c r="C86" t="s">
        <v>216</v>
      </c>
      <c r="D86" t="s">
        <v>1243</v>
      </c>
      <c r="E86" t="s">
        <v>1243</v>
      </c>
      <c r="F86">
        <v>10</v>
      </c>
      <c r="G86">
        <v>39</v>
      </c>
      <c r="H86">
        <v>0.25640000000000002</v>
      </c>
      <c r="I86" t="str">
        <f>_xlfn.XLOOKUP(Post_Secondary_Enrollment[[#This Row],[School Name]],Maine_Schools_2022[School Name],Maine_Schools_2022[Grade Span],"error")</f>
        <v>05-12</v>
      </c>
      <c r="J86" t="str">
        <f>_xlfn.XLOOKUP(Post_Secondary_Enrollment[[#This Row],[School Name]],Maine_Schools_2022[School Name],Maine_Schools_2022[School Type],"error")</f>
        <v>Public</v>
      </c>
      <c r="K86" t="str">
        <f>IF(Post_Secondary_Enrollment[[#This Row],[School Kind]]="Charter","Charter","Non Charter")</f>
        <v>Non Charter</v>
      </c>
    </row>
    <row r="87" spans="1:11">
      <c r="A87" t="s">
        <v>594</v>
      </c>
      <c r="B87" t="s">
        <v>1044</v>
      </c>
      <c r="C87" t="s">
        <v>31</v>
      </c>
      <c r="D87" t="s">
        <v>1243</v>
      </c>
      <c r="E87" t="s">
        <v>1243</v>
      </c>
      <c r="F87">
        <v>11</v>
      </c>
      <c r="G87">
        <v>23</v>
      </c>
      <c r="H87">
        <v>0.4783</v>
      </c>
      <c r="I87" t="str">
        <f>_xlfn.XLOOKUP(Post_Secondary_Enrollment[[#This Row],[School Name]],Maine_Schools_2022[School Name],Maine_Schools_2022[Grade Span],"error")</f>
        <v>07-12</v>
      </c>
      <c r="J87" t="str">
        <f>_xlfn.XLOOKUP(Post_Secondary_Enrollment[[#This Row],[School Name]],Maine_Schools_2022[School Name],Maine_Schools_2022[School Type],"error")</f>
        <v>Public</v>
      </c>
      <c r="K87" t="str">
        <f>IF(Post_Secondary_Enrollment[[#This Row],[School Kind]]="Charter","Charter","Non Charter")</f>
        <v>Non Charter</v>
      </c>
    </row>
    <row r="88" spans="1:11">
      <c r="A88" t="s">
        <v>594</v>
      </c>
      <c r="B88" t="s">
        <v>1046</v>
      </c>
      <c r="C88" t="s">
        <v>125</v>
      </c>
      <c r="D88" t="s">
        <v>1243</v>
      </c>
      <c r="E88" t="s">
        <v>1243</v>
      </c>
      <c r="F88">
        <v>15</v>
      </c>
      <c r="G88">
        <v>38</v>
      </c>
      <c r="H88">
        <v>0.3947</v>
      </c>
      <c r="I88" t="str">
        <f>_xlfn.XLOOKUP(Post_Secondary_Enrollment[[#This Row],[School Name]],Maine_Schools_2022[School Name],Maine_Schools_2022[Grade Span],"error")</f>
        <v>09-12</v>
      </c>
      <c r="J88" t="str">
        <f>_xlfn.XLOOKUP(Post_Secondary_Enrollment[[#This Row],[School Name]],Maine_Schools_2022[School Name],Maine_Schools_2022[School Type],"error")</f>
        <v>Public</v>
      </c>
      <c r="K88" t="str">
        <f>IF(Post_Secondary_Enrollment[[#This Row],[School Kind]]="Charter","Charter","Non Charter")</f>
        <v>Non Charter</v>
      </c>
    </row>
    <row r="89" spans="1:11">
      <c r="A89" t="s">
        <v>594</v>
      </c>
      <c r="B89" t="s">
        <v>1049</v>
      </c>
      <c r="C89" t="s">
        <v>342</v>
      </c>
      <c r="D89" t="s">
        <v>1243</v>
      </c>
      <c r="E89" t="s">
        <v>1243</v>
      </c>
      <c r="F89">
        <v>11</v>
      </c>
      <c r="G89">
        <v>26</v>
      </c>
      <c r="H89">
        <v>0.42309999999999998</v>
      </c>
      <c r="I89" t="str">
        <f>_xlfn.XLOOKUP(Post_Secondary_Enrollment[[#This Row],[School Name]],Maine_Schools_2022[School Name],Maine_Schools_2022[Grade Span],"error")</f>
        <v>09-12</v>
      </c>
      <c r="J89" t="str">
        <f>_xlfn.XLOOKUP(Post_Secondary_Enrollment[[#This Row],[School Name]],Maine_Schools_2022[School Name],Maine_Schools_2022[School Type],"error")</f>
        <v>Public</v>
      </c>
      <c r="K89" t="str">
        <f>IF(Post_Secondary_Enrollment[[#This Row],[School Kind]]="Charter","Charter","Non Charter")</f>
        <v>Non Charter</v>
      </c>
    </row>
    <row r="90" spans="1:11">
      <c r="A90" t="s">
        <v>594</v>
      </c>
      <c r="B90" t="s">
        <v>1051</v>
      </c>
      <c r="C90" t="s">
        <v>57</v>
      </c>
      <c r="D90" t="s">
        <v>1243</v>
      </c>
      <c r="E90" t="s">
        <v>1243</v>
      </c>
      <c r="F90">
        <v>53</v>
      </c>
      <c r="G90">
        <v>123</v>
      </c>
      <c r="H90">
        <v>0.43090000000000001</v>
      </c>
      <c r="I90" t="str">
        <f>_xlfn.XLOOKUP(Post_Secondary_Enrollment[[#This Row],[School Name]],Maine_Schools_2022[School Name],Maine_Schools_2022[Grade Span],"error")</f>
        <v>09-12</v>
      </c>
      <c r="J90" t="str">
        <f>_xlfn.XLOOKUP(Post_Secondary_Enrollment[[#This Row],[School Name]],Maine_Schools_2022[School Name],Maine_Schools_2022[School Type],"error")</f>
        <v>Public</v>
      </c>
      <c r="K90" t="str">
        <f>IF(Post_Secondary_Enrollment[[#This Row],[School Kind]]="Charter","Charter","Non Charter")</f>
        <v>Non Charter</v>
      </c>
    </row>
    <row r="91" spans="1:11">
      <c r="A91" t="s">
        <v>594</v>
      </c>
      <c r="B91" t="s">
        <v>1057</v>
      </c>
      <c r="C91" t="s">
        <v>444</v>
      </c>
      <c r="D91" t="s">
        <v>1243</v>
      </c>
      <c r="E91" t="s">
        <v>1243</v>
      </c>
      <c r="F91">
        <v>9</v>
      </c>
      <c r="G91">
        <v>26</v>
      </c>
      <c r="H91">
        <v>0.34620000000000001</v>
      </c>
      <c r="I91" t="str">
        <f>_xlfn.XLOOKUP(Post_Secondary_Enrollment[[#This Row],[School Name]],Maine_Schools_2022[School Name],Maine_Schools_2022[Grade Span],"error")</f>
        <v>PK-12</v>
      </c>
      <c r="J91" t="str">
        <f>_xlfn.XLOOKUP(Post_Secondary_Enrollment[[#This Row],[School Name]],Maine_Schools_2022[School Name],Maine_Schools_2022[School Type],"error")</f>
        <v>Public</v>
      </c>
      <c r="K91" t="str">
        <f>IF(Post_Secondary_Enrollment[[#This Row],[School Kind]]="Charter","Charter","Non Charter")</f>
        <v>Non Charter</v>
      </c>
    </row>
    <row r="92" spans="1:11">
      <c r="A92" t="s">
        <v>594</v>
      </c>
      <c r="B92" t="s">
        <v>1059</v>
      </c>
      <c r="C92" t="s">
        <v>419</v>
      </c>
      <c r="D92" t="s">
        <v>1243</v>
      </c>
      <c r="E92" t="s">
        <v>1243</v>
      </c>
      <c r="F92">
        <v>124</v>
      </c>
      <c r="G92">
        <v>153</v>
      </c>
      <c r="H92">
        <v>0.8105</v>
      </c>
      <c r="I92" t="str">
        <f>_xlfn.XLOOKUP(Post_Secondary_Enrollment[[#This Row],[School Name]],Maine_Schools_2022[School Name],Maine_Schools_2022[Grade Span],"error")</f>
        <v>09-12</v>
      </c>
      <c r="J92" t="str">
        <f>_xlfn.XLOOKUP(Post_Secondary_Enrollment[[#This Row],[School Name]],Maine_Schools_2022[School Name],Maine_Schools_2022[School Type],"error")</f>
        <v>Public</v>
      </c>
      <c r="K92" t="str">
        <f>IF(Post_Secondary_Enrollment[[#This Row],[School Kind]]="Charter","Charter","Non Charter")</f>
        <v>Non Charter</v>
      </c>
    </row>
    <row r="93" spans="1:11">
      <c r="A93" t="s">
        <v>594</v>
      </c>
      <c r="B93" t="s">
        <v>1060</v>
      </c>
      <c r="C93" t="s">
        <v>267</v>
      </c>
      <c r="D93" t="s">
        <v>1243</v>
      </c>
      <c r="E93" t="s">
        <v>1243</v>
      </c>
      <c r="F93">
        <v>83</v>
      </c>
      <c r="G93">
        <v>127</v>
      </c>
      <c r="H93">
        <v>0.65349999999999997</v>
      </c>
      <c r="I93" t="str">
        <f>_xlfn.XLOOKUP(Post_Secondary_Enrollment[[#This Row],[School Name]],Maine_Schools_2022[School Name],Maine_Schools_2022[Grade Span],"error")</f>
        <v>09-12</v>
      </c>
      <c r="J93" t="str">
        <f>_xlfn.XLOOKUP(Post_Secondary_Enrollment[[#This Row],[School Name]],Maine_Schools_2022[School Name],Maine_Schools_2022[School Type],"error")</f>
        <v>Public</v>
      </c>
      <c r="K93" t="str">
        <f>IF(Post_Secondary_Enrollment[[#This Row],[School Kind]]="Charter","Charter","Non Charter")</f>
        <v>Non Charter</v>
      </c>
    </row>
    <row r="94" spans="1:11">
      <c r="A94" t="s">
        <v>594</v>
      </c>
      <c r="B94" t="s">
        <v>1065</v>
      </c>
      <c r="C94" t="s">
        <v>109</v>
      </c>
      <c r="D94" t="s">
        <v>1243</v>
      </c>
      <c r="E94" t="s">
        <v>1243</v>
      </c>
      <c r="F94">
        <v>70</v>
      </c>
      <c r="G94">
        <v>134</v>
      </c>
      <c r="H94">
        <v>0.52239999999999998</v>
      </c>
      <c r="I94" t="str">
        <f>_xlfn.XLOOKUP(Post_Secondary_Enrollment[[#This Row],[School Name]],Maine_Schools_2022[School Name],Maine_Schools_2022[Grade Span],"error")</f>
        <v>09-12</v>
      </c>
      <c r="J94" t="str">
        <f>_xlfn.XLOOKUP(Post_Secondary_Enrollment[[#This Row],[School Name]],Maine_Schools_2022[School Name],Maine_Schools_2022[School Type],"error")</f>
        <v>Public</v>
      </c>
      <c r="K94" t="str">
        <f>IF(Post_Secondary_Enrollment[[#This Row],[School Kind]]="Charter","Charter","Non Charter")</f>
        <v>Non Charter</v>
      </c>
    </row>
    <row r="95" spans="1:11">
      <c r="A95" t="s">
        <v>594</v>
      </c>
      <c r="B95" t="s">
        <v>1069</v>
      </c>
      <c r="C95" t="s">
        <v>168</v>
      </c>
      <c r="D95" t="s">
        <v>1243</v>
      </c>
      <c r="E95" t="s">
        <v>1243</v>
      </c>
      <c r="F95">
        <v>36</v>
      </c>
      <c r="G95">
        <v>74</v>
      </c>
      <c r="H95">
        <v>0.48649999999999999</v>
      </c>
      <c r="I95" t="str">
        <f>_xlfn.XLOOKUP(Post_Secondary_Enrollment[[#This Row],[School Name]],Maine_Schools_2022[School Name],Maine_Schools_2022[Grade Span],"error")</f>
        <v>09-12</v>
      </c>
      <c r="J95" t="str">
        <f>_xlfn.XLOOKUP(Post_Secondary_Enrollment[[#This Row],[School Name]],Maine_Schools_2022[School Name],Maine_Schools_2022[School Type],"error")</f>
        <v>Public</v>
      </c>
      <c r="K95" t="str">
        <f>IF(Post_Secondary_Enrollment[[#This Row],[School Kind]]="Charter","Charter","Non Charter")</f>
        <v>Non Charter</v>
      </c>
    </row>
    <row r="96" spans="1:11">
      <c r="A96" t="s">
        <v>594</v>
      </c>
      <c r="B96" t="s">
        <v>1071</v>
      </c>
      <c r="C96" t="s">
        <v>71</v>
      </c>
      <c r="D96" t="s">
        <v>1243</v>
      </c>
      <c r="E96" t="s">
        <v>1243</v>
      </c>
      <c r="F96">
        <v>20</v>
      </c>
      <c r="G96">
        <v>35</v>
      </c>
      <c r="H96">
        <v>0.57140000000000002</v>
      </c>
      <c r="I96" t="str">
        <f>_xlfn.XLOOKUP(Post_Secondary_Enrollment[[#This Row],[School Name]],Maine_Schools_2022[School Name],Maine_Schools_2022[Grade Span],"error")</f>
        <v>09-12</v>
      </c>
      <c r="J96" t="str">
        <f>_xlfn.XLOOKUP(Post_Secondary_Enrollment[[#This Row],[School Name]],Maine_Schools_2022[School Name],Maine_Schools_2022[School Type],"error")</f>
        <v>Public</v>
      </c>
      <c r="K96" t="str">
        <f>IF(Post_Secondary_Enrollment[[#This Row],[School Kind]]="Charter","Charter","Non Charter")</f>
        <v>Non Charter</v>
      </c>
    </row>
    <row r="97" spans="1:11">
      <c r="A97" t="s">
        <v>594</v>
      </c>
      <c r="B97" t="s">
        <v>1074</v>
      </c>
      <c r="C97" t="s">
        <v>293</v>
      </c>
      <c r="D97" t="s">
        <v>1243</v>
      </c>
      <c r="E97" t="s">
        <v>1243</v>
      </c>
      <c r="F97">
        <v>95</v>
      </c>
      <c r="G97">
        <v>190</v>
      </c>
      <c r="H97">
        <v>0.5</v>
      </c>
      <c r="I97" t="str">
        <f>_xlfn.XLOOKUP(Post_Secondary_Enrollment[[#This Row],[School Name]],Maine_Schools_2022[School Name],Maine_Schools_2022[Grade Span],"error")</f>
        <v>09-12</v>
      </c>
      <c r="J97" t="str">
        <f>_xlfn.XLOOKUP(Post_Secondary_Enrollment[[#This Row],[School Name]],Maine_Schools_2022[School Name],Maine_Schools_2022[School Type],"error")</f>
        <v>Public</v>
      </c>
      <c r="K97" t="str">
        <f>IF(Post_Secondary_Enrollment[[#This Row],[School Kind]]="Charter","Charter","Non Charter")</f>
        <v>Non Charter</v>
      </c>
    </row>
    <row r="98" spans="1:11">
      <c r="A98" t="s">
        <v>594</v>
      </c>
      <c r="B98" t="s">
        <v>1081</v>
      </c>
      <c r="C98" t="s">
        <v>127</v>
      </c>
      <c r="D98" t="s">
        <v>1243</v>
      </c>
      <c r="E98" t="s">
        <v>1243</v>
      </c>
      <c r="F98">
        <v>21</v>
      </c>
      <c r="G98">
        <v>41</v>
      </c>
      <c r="H98">
        <v>0.51219999999999999</v>
      </c>
      <c r="I98" t="str">
        <f>_xlfn.XLOOKUP(Post_Secondary_Enrollment[[#This Row],[School Name]],Maine_Schools_2022[School Name],Maine_Schools_2022[Grade Span],"error")</f>
        <v>09-12</v>
      </c>
      <c r="J98" t="str">
        <f>_xlfn.XLOOKUP(Post_Secondary_Enrollment[[#This Row],[School Name]],Maine_Schools_2022[School Name],Maine_Schools_2022[School Type],"error")</f>
        <v>Public</v>
      </c>
      <c r="K98" t="str">
        <f>IF(Post_Secondary_Enrollment[[#This Row],[School Kind]]="Charter","Charter","Non Charter")</f>
        <v>Non Charter</v>
      </c>
    </row>
    <row r="99" spans="1:11">
      <c r="A99" t="s">
        <v>594</v>
      </c>
      <c r="B99" t="s">
        <v>1086</v>
      </c>
      <c r="C99" t="s">
        <v>595</v>
      </c>
      <c r="D99" t="s">
        <v>1243</v>
      </c>
      <c r="E99" t="s">
        <v>1243</v>
      </c>
      <c r="F99">
        <v>26</v>
      </c>
      <c r="G99">
        <v>39</v>
      </c>
      <c r="H99">
        <v>0.66669999999999996</v>
      </c>
      <c r="I99" t="str">
        <f>_xlfn.XLOOKUP(Post_Secondary_Enrollment[[#This Row],[School Name]],Maine_Schools_2022[School Name],Maine_Schools_2022[Grade Span],"error")</f>
        <v>09-12</v>
      </c>
      <c r="J99" t="str">
        <f>_xlfn.XLOOKUP(Post_Secondary_Enrollment[[#This Row],[School Name]],Maine_Schools_2022[School Name],Maine_Schools_2022[School Type],"error")</f>
        <v>Public</v>
      </c>
      <c r="K99" t="str">
        <f>IF(Post_Secondary_Enrollment[[#This Row],[School Kind]]="Charter","Charter","Non Charter")</f>
        <v>Non Charter</v>
      </c>
    </row>
    <row r="100" spans="1:11">
      <c r="A100" t="s">
        <v>594</v>
      </c>
      <c r="B100" t="s">
        <v>1088</v>
      </c>
      <c r="C100" t="s">
        <v>322</v>
      </c>
      <c r="D100" t="s">
        <v>1243</v>
      </c>
      <c r="E100" t="s">
        <v>1243</v>
      </c>
      <c r="F100">
        <v>120</v>
      </c>
      <c r="G100">
        <v>233</v>
      </c>
      <c r="H100">
        <v>0.51500000000000001</v>
      </c>
      <c r="I100" t="str">
        <f>_xlfn.XLOOKUP(Post_Secondary_Enrollment[[#This Row],[School Name]],Maine_Schools_2022[School Name],Maine_Schools_2022[Grade Span],"error")</f>
        <v>08-12</v>
      </c>
      <c r="J100" t="str">
        <f>_xlfn.XLOOKUP(Post_Secondary_Enrollment[[#This Row],[School Name]],Maine_Schools_2022[School Name],Maine_Schools_2022[School Type],"error")</f>
        <v>Public</v>
      </c>
      <c r="K100" t="str">
        <f>IF(Post_Secondary_Enrollment[[#This Row],[School Kind]]="Charter","Charter","Non Charter")</f>
        <v>Non Charter</v>
      </c>
    </row>
    <row r="101" spans="1:11">
      <c r="A101" t="s">
        <v>594</v>
      </c>
      <c r="B101" t="s">
        <v>1093</v>
      </c>
      <c r="C101" t="s">
        <v>83</v>
      </c>
      <c r="D101" t="s">
        <v>1243</v>
      </c>
      <c r="E101" t="s">
        <v>1243</v>
      </c>
      <c r="F101">
        <v>69</v>
      </c>
      <c r="G101">
        <v>134</v>
      </c>
      <c r="H101">
        <v>0.51490000000000002</v>
      </c>
      <c r="I101" t="str">
        <f>_xlfn.XLOOKUP(Post_Secondary_Enrollment[[#This Row],[School Name]],Maine_Schools_2022[School Name],Maine_Schools_2022[Grade Span],"error")</f>
        <v>09-12</v>
      </c>
      <c r="J101" t="str">
        <f>_xlfn.XLOOKUP(Post_Secondary_Enrollment[[#This Row],[School Name]],Maine_Schools_2022[School Name],Maine_Schools_2022[School Type],"error")</f>
        <v>Public</v>
      </c>
      <c r="K101" t="str">
        <f>IF(Post_Secondary_Enrollment[[#This Row],[School Kind]]="Charter","Charter","Non Charter")</f>
        <v>Non Charter</v>
      </c>
    </row>
    <row r="102" spans="1:11">
      <c r="A102" t="s">
        <v>594</v>
      </c>
      <c r="B102" t="s">
        <v>1101</v>
      </c>
      <c r="C102" t="s">
        <v>177</v>
      </c>
      <c r="D102" t="s">
        <v>1243</v>
      </c>
      <c r="E102" t="s">
        <v>1243</v>
      </c>
      <c r="F102">
        <v>22</v>
      </c>
      <c r="G102">
        <v>59</v>
      </c>
      <c r="H102">
        <v>0.37290000000000001</v>
      </c>
      <c r="I102" t="str">
        <f>_xlfn.XLOOKUP(Post_Secondary_Enrollment[[#This Row],[School Name]],Maine_Schools_2022[School Name],Maine_Schools_2022[Grade Span],"error")</f>
        <v>09-12</v>
      </c>
      <c r="J102" t="str">
        <f>_xlfn.XLOOKUP(Post_Secondary_Enrollment[[#This Row],[School Name]],Maine_Schools_2022[School Name],Maine_Schools_2022[School Type],"error")</f>
        <v>Public</v>
      </c>
      <c r="K102" t="str">
        <f>IF(Post_Secondary_Enrollment[[#This Row],[School Kind]]="Charter","Charter","Non Charter")</f>
        <v>Non Charter</v>
      </c>
    </row>
    <row r="103" spans="1:11">
      <c r="A103" t="s">
        <v>594</v>
      </c>
      <c r="B103" t="s">
        <v>1106</v>
      </c>
      <c r="C103" t="s">
        <v>364</v>
      </c>
      <c r="D103" t="s">
        <v>1243</v>
      </c>
      <c r="E103" t="s">
        <v>1243</v>
      </c>
      <c r="F103">
        <v>25</v>
      </c>
      <c r="G103">
        <v>51</v>
      </c>
      <c r="H103">
        <v>0.49020000000000002</v>
      </c>
      <c r="I103" t="str">
        <f>_xlfn.XLOOKUP(Post_Secondary_Enrollment[[#This Row],[School Name]],Maine_Schools_2022[School Name],Maine_Schools_2022[Grade Span],"error")</f>
        <v>09-12</v>
      </c>
      <c r="J103" t="str">
        <f>_xlfn.XLOOKUP(Post_Secondary_Enrollment[[#This Row],[School Name]],Maine_Schools_2022[School Name],Maine_Schools_2022[School Type],"error")</f>
        <v>Public</v>
      </c>
      <c r="K103" t="str">
        <f>IF(Post_Secondary_Enrollment[[#This Row],[School Kind]]="Charter","Charter","Non Charter")</f>
        <v>Non Charter</v>
      </c>
    </row>
    <row r="104" spans="1:11">
      <c r="A104" t="s">
        <v>594</v>
      </c>
      <c r="B104" t="s">
        <v>1108</v>
      </c>
      <c r="C104" t="s">
        <v>344</v>
      </c>
      <c r="D104" t="s">
        <v>1243</v>
      </c>
      <c r="E104" t="s">
        <v>1243</v>
      </c>
      <c r="F104">
        <v>14</v>
      </c>
      <c r="G104">
        <v>31</v>
      </c>
      <c r="H104">
        <v>0.4516</v>
      </c>
      <c r="I104" t="str">
        <f>_xlfn.XLOOKUP(Post_Secondary_Enrollment[[#This Row],[School Name]],Maine_Schools_2022[School Name],Maine_Schools_2022[Grade Span],"error")</f>
        <v>07-12</v>
      </c>
      <c r="J104" t="str">
        <f>_xlfn.XLOOKUP(Post_Secondary_Enrollment[[#This Row],[School Name]],Maine_Schools_2022[School Name],Maine_Schools_2022[School Type],"error")</f>
        <v>Public</v>
      </c>
      <c r="K104" t="str">
        <f>IF(Post_Secondary_Enrollment[[#This Row],[School Kind]]="Charter","Charter","Non Charter")</f>
        <v>Non Charter</v>
      </c>
    </row>
    <row r="105" spans="1:11">
      <c r="A105" t="s">
        <v>594</v>
      </c>
      <c r="B105" t="s">
        <v>1110</v>
      </c>
      <c r="C105" t="s">
        <v>9</v>
      </c>
      <c r="D105" t="s">
        <v>1243</v>
      </c>
      <c r="E105" t="s">
        <v>1243</v>
      </c>
      <c r="F105">
        <v>55</v>
      </c>
      <c r="G105">
        <v>92</v>
      </c>
      <c r="H105">
        <v>0.5978</v>
      </c>
      <c r="I105" t="str">
        <f>_xlfn.XLOOKUP(Post_Secondary_Enrollment[[#This Row],[School Name]],Maine_Schools_2022[School Name],Maine_Schools_2022[Grade Span],"error")</f>
        <v>09-12</v>
      </c>
      <c r="J105" t="str">
        <f>_xlfn.XLOOKUP(Post_Secondary_Enrollment[[#This Row],[School Name]],Maine_Schools_2022[School Name],Maine_Schools_2022[School Type],"error")</f>
        <v>Public</v>
      </c>
      <c r="K105" t="str">
        <f>IF(Post_Secondary_Enrollment[[#This Row],[School Kind]]="Charter","Charter","Non Charter")</f>
        <v>Non Charter</v>
      </c>
    </row>
    <row r="106" spans="1:11">
      <c r="A106" t="s">
        <v>594</v>
      </c>
      <c r="B106" t="s">
        <v>1118</v>
      </c>
      <c r="C106" t="s">
        <v>115</v>
      </c>
      <c r="D106" t="s">
        <v>1243</v>
      </c>
      <c r="E106" t="s">
        <v>1243</v>
      </c>
      <c r="F106">
        <v>27</v>
      </c>
      <c r="G106">
        <v>70</v>
      </c>
      <c r="H106">
        <v>0.38569999999999999</v>
      </c>
      <c r="I106" t="str">
        <f>_xlfn.XLOOKUP(Post_Secondary_Enrollment[[#This Row],[School Name]],Maine_Schools_2022[School Name],Maine_Schools_2022[Grade Span],"error")</f>
        <v>09-12</v>
      </c>
      <c r="J106" t="str">
        <f>_xlfn.XLOOKUP(Post_Secondary_Enrollment[[#This Row],[School Name]],Maine_Schools_2022[School Name],Maine_Schools_2022[School Type],"error")</f>
        <v>Public</v>
      </c>
      <c r="K106" t="str">
        <f>IF(Post_Secondary_Enrollment[[#This Row],[School Kind]]="Charter","Charter","Non Charter")</f>
        <v>Non Charter</v>
      </c>
    </row>
    <row r="107" spans="1:11">
      <c r="A107" t="s">
        <v>594</v>
      </c>
      <c r="B107" t="s">
        <v>1121</v>
      </c>
      <c r="C107" t="s">
        <v>24</v>
      </c>
      <c r="D107" t="s">
        <v>1243</v>
      </c>
      <c r="E107" t="s">
        <v>1243</v>
      </c>
      <c r="F107">
        <v>22</v>
      </c>
      <c r="G107">
        <v>50</v>
      </c>
      <c r="H107">
        <v>0.44</v>
      </c>
      <c r="I107" t="str">
        <f>_xlfn.XLOOKUP(Post_Secondary_Enrollment[[#This Row],[School Name]],Maine_Schools_2022[School Name],Maine_Schools_2022[Grade Span],"error")</f>
        <v>09-12</v>
      </c>
      <c r="J107" t="str">
        <f>_xlfn.XLOOKUP(Post_Secondary_Enrollment[[#This Row],[School Name]],Maine_Schools_2022[School Name],Maine_Schools_2022[School Type],"error")</f>
        <v>Public</v>
      </c>
      <c r="K107" t="str">
        <f>IF(Post_Secondary_Enrollment[[#This Row],[School Kind]]="Charter","Charter","Non Charter")</f>
        <v>Non Charter</v>
      </c>
    </row>
    <row r="108" spans="1:11">
      <c r="A108" t="s">
        <v>594</v>
      </c>
      <c r="B108" t="s">
        <v>1125</v>
      </c>
      <c r="C108" t="s">
        <v>381</v>
      </c>
      <c r="D108" t="s">
        <v>1243</v>
      </c>
      <c r="E108" t="s">
        <v>1243</v>
      </c>
      <c r="F108">
        <v>117</v>
      </c>
      <c r="G108">
        <v>179</v>
      </c>
      <c r="H108">
        <v>0.65359999999999996</v>
      </c>
      <c r="I108" t="str">
        <f>_xlfn.XLOOKUP(Post_Secondary_Enrollment[[#This Row],[School Name]],Maine_Schools_2022[School Name],Maine_Schools_2022[Grade Span],"error")</f>
        <v>09-12</v>
      </c>
      <c r="J108" t="str">
        <f>_xlfn.XLOOKUP(Post_Secondary_Enrollment[[#This Row],[School Name]],Maine_Schools_2022[School Name],Maine_Schools_2022[School Type],"error")</f>
        <v>Public</v>
      </c>
      <c r="K108" t="str">
        <f>IF(Post_Secondary_Enrollment[[#This Row],[School Kind]]="Charter","Charter","Non Charter")</f>
        <v>Non Charter</v>
      </c>
    </row>
    <row r="109" spans="1:11">
      <c r="A109" t="s">
        <v>594</v>
      </c>
      <c r="B109" t="s">
        <v>1130</v>
      </c>
      <c r="C109" t="s">
        <v>359</v>
      </c>
      <c r="D109" t="s">
        <v>1243</v>
      </c>
      <c r="E109" t="s">
        <v>1243</v>
      </c>
      <c r="F109">
        <v>12</v>
      </c>
      <c r="G109">
        <v>18</v>
      </c>
      <c r="H109">
        <v>0.66669999999999996</v>
      </c>
      <c r="I109" t="str">
        <f>_xlfn.XLOOKUP(Post_Secondary_Enrollment[[#This Row],[School Name]],Maine_Schools_2022[School Name],Maine_Schools_2022[Grade Span],"error")</f>
        <v>PK-12</v>
      </c>
      <c r="J109" t="str">
        <f>_xlfn.XLOOKUP(Post_Secondary_Enrollment[[#This Row],[School Name]],Maine_Schools_2022[School Name],Maine_Schools_2022[School Type],"error")</f>
        <v>Public</v>
      </c>
      <c r="K109" t="str">
        <f>IF(Post_Secondary_Enrollment[[#This Row],[School Kind]]="Charter","Charter","Non Charter")</f>
        <v>Non Charter</v>
      </c>
    </row>
    <row r="110" spans="1:11">
      <c r="A110" t="s">
        <v>594</v>
      </c>
      <c r="B110" t="s">
        <v>1132</v>
      </c>
      <c r="C110" t="s">
        <v>353</v>
      </c>
      <c r="D110" t="s">
        <v>1243</v>
      </c>
      <c r="E110" t="s">
        <v>1243</v>
      </c>
      <c r="F110">
        <v>72</v>
      </c>
      <c r="G110">
        <v>100</v>
      </c>
      <c r="H110">
        <v>0.72</v>
      </c>
      <c r="I110" t="str">
        <f>_xlfn.XLOOKUP(Post_Secondary_Enrollment[[#This Row],[School Name]],Maine_Schools_2022[School Name],Maine_Schools_2022[Grade Span],"error")</f>
        <v>09-12</v>
      </c>
      <c r="J110" t="str">
        <f>_xlfn.XLOOKUP(Post_Secondary_Enrollment[[#This Row],[School Name]],Maine_Schools_2022[School Name],Maine_Schools_2022[School Type],"error")</f>
        <v>Public</v>
      </c>
      <c r="K110" t="str">
        <f>IF(Post_Secondary_Enrollment[[#This Row],[School Kind]]="Charter","Charter","Non Charter")</f>
        <v>Non Charter</v>
      </c>
    </row>
    <row r="111" spans="1:11">
      <c r="A111" t="s">
        <v>594</v>
      </c>
      <c r="B111" t="s">
        <v>1135</v>
      </c>
      <c r="C111" t="s">
        <v>424</v>
      </c>
      <c r="D111" t="s">
        <v>1243</v>
      </c>
      <c r="E111" t="s">
        <v>1243</v>
      </c>
      <c r="F111">
        <v>27</v>
      </c>
      <c r="G111">
        <v>49</v>
      </c>
      <c r="H111">
        <v>0.55100000000000005</v>
      </c>
      <c r="I111" t="str">
        <f>_xlfn.XLOOKUP(Post_Secondary_Enrollment[[#This Row],[School Name]],Maine_Schools_2022[School Name],Maine_Schools_2022[Grade Span],"error")</f>
        <v>07-12</v>
      </c>
      <c r="J111" t="str">
        <f>_xlfn.XLOOKUP(Post_Secondary_Enrollment[[#This Row],[School Name]],Maine_Schools_2022[School Name],Maine_Schools_2022[School Type],"error")</f>
        <v>Public</v>
      </c>
      <c r="K111" t="str">
        <f>IF(Post_Secondary_Enrollment[[#This Row],[School Kind]]="Charter","Charter","Non Charter")</f>
        <v>Non Charter</v>
      </c>
    </row>
    <row r="112" spans="1:11">
      <c r="A112" t="s">
        <v>594</v>
      </c>
      <c r="B112" t="s">
        <v>1145</v>
      </c>
      <c r="C112" t="s">
        <v>45</v>
      </c>
      <c r="D112" t="s">
        <v>1243</v>
      </c>
      <c r="E112" t="s">
        <v>1243</v>
      </c>
      <c r="F112">
        <v>19</v>
      </c>
      <c r="G112">
        <v>24</v>
      </c>
      <c r="H112">
        <v>0.79169999999999996</v>
      </c>
      <c r="I112" t="str">
        <f>_xlfn.XLOOKUP(Post_Secondary_Enrollment[[#This Row],[School Name]],Maine_Schools_2022[School Name],Maine_Schools_2022[Grade Span],"error")</f>
        <v>06-12</v>
      </c>
      <c r="J112" t="str">
        <f>_xlfn.XLOOKUP(Post_Secondary_Enrollment[[#This Row],[School Name]],Maine_Schools_2022[School Name],Maine_Schools_2022[School Type],"error")</f>
        <v>Public</v>
      </c>
      <c r="K112" t="str">
        <f>IF(Post_Secondary_Enrollment[[#This Row],[School Kind]]="Charter","Charter","Non Charter")</f>
        <v>Non Charter</v>
      </c>
    </row>
    <row r="113" spans="1:11">
      <c r="A113" t="s">
        <v>594</v>
      </c>
      <c r="B113" t="s">
        <v>1150</v>
      </c>
      <c r="C113" t="s">
        <v>220</v>
      </c>
      <c r="D113" t="s">
        <v>1243</v>
      </c>
      <c r="E113" t="s">
        <v>1243</v>
      </c>
      <c r="F113">
        <v>10</v>
      </c>
      <c r="G113">
        <v>15</v>
      </c>
      <c r="H113">
        <v>0.66669999999999996</v>
      </c>
      <c r="I113" t="str">
        <f>_xlfn.XLOOKUP(Post_Secondary_Enrollment[[#This Row],[School Name]],Maine_Schools_2022[School Name],Maine_Schools_2022[Grade Span],"error")</f>
        <v>09-12</v>
      </c>
      <c r="J113" t="str">
        <f>_xlfn.XLOOKUP(Post_Secondary_Enrollment[[#This Row],[School Name]],Maine_Schools_2022[School Name],Maine_Schools_2022[School Type],"error")</f>
        <v>Public</v>
      </c>
      <c r="K113" t="str">
        <f>IF(Post_Secondary_Enrollment[[#This Row],[School Kind]]="Charter","Charter","Non Charter")</f>
        <v>Non Charter</v>
      </c>
    </row>
    <row r="114" spans="1:11">
      <c r="A114" t="s">
        <v>594</v>
      </c>
      <c r="B114" t="s">
        <v>1152</v>
      </c>
      <c r="C114" t="s">
        <v>78</v>
      </c>
      <c r="D114" t="s">
        <v>1243</v>
      </c>
      <c r="E114" t="s">
        <v>1243</v>
      </c>
      <c r="F114">
        <v>9</v>
      </c>
      <c r="G114">
        <v>16</v>
      </c>
      <c r="H114">
        <v>0.5625</v>
      </c>
      <c r="I114" t="str">
        <f>_xlfn.XLOOKUP(Post_Secondary_Enrollment[[#This Row],[School Name]],Maine_Schools_2022[School Name],Maine_Schools_2022[Grade Span],"error")</f>
        <v>06-12</v>
      </c>
      <c r="J114" t="str">
        <f>_xlfn.XLOOKUP(Post_Secondary_Enrollment[[#This Row],[School Name]],Maine_Schools_2022[School Name],Maine_Schools_2022[School Type],"error")</f>
        <v>Public</v>
      </c>
      <c r="K114" t="str">
        <f>IF(Post_Secondary_Enrollment[[#This Row],[School Kind]]="Charter","Charter","Non Charter")</f>
        <v>Non Charter</v>
      </c>
    </row>
    <row r="115" spans="1:11">
      <c r="A115" t="s">
        <v>594</v>
      </c>
      <c r="B115" t="s">
        <v>1155</v>
      </c>
      <c r="C115" t="s">
        <v>193</v>
      </c>
      <c r="D115" t="s">
        <v>1243</v>
      </c>
      <c r="E115" t="s">
        <v>1243</v>
      </c>
      <c r="F115">
        <v>131</v>
      </c>
      <c r="G115">
        <v>267</v>
      </c>
      <c r="H115">
        <v>0.49059999999999998</v>
      </c>
      <c r="I115" t="str">
        <f>_xlfn.XLOOKUP(Post_Secondary_Enrollment[[#This Row],[School Name]],Maine_Schools_2022[School Name],Maine_Schools_2022[Grade Span],"error")</f>
        <v>09-12</v>
      </c>
      <c r="J115" t="str">
        <f>_xlfn.XLOOKUP(Post_Secondary_Enrollment[[#This Row],[School Name]],Maine_Schools_2022[School Name],Maine_Schools_2022[School Type],"error")</f>
        <v>Public</v>
      </c>
      <c r="K115" t="str">
        <f>IF(Post_Secondary_Enrollment[[#This Row],[School Kind]]="Charter","Charter","Non Charter")</f>
        <v>Non Charter</v>
      </c>
    </row>
    <row r="116" spans="1:11">
      <c r="A116" t="s">
        <v>594</v>
      </c>
      <c r="B116" t="s">
        <v>1158</v>
      </c>
      <c r="C116" t="s">
        <v>524</v>
      </c>
      <c r="D116" t="s">
        <v>1243</v>
      </c>
      <c r="E116" t="s">
        <v>1243</v>
      </c>
      <c r="F116">
        <v>190</v>
      </c>
      <c r="G116">
        <v>231</v>
      </c>
      <c r="H116">
        <v>0.82250000000000001</v>
      </c>
      <c r="I116" t="str">
        <f>_xlfn.XLOOKUP(Post_Secondary_Enrollment[[#This Row],[School Name]],Maine_Schools_2022[School Name],Maine_Schools_2022[Grade Span],"error")</f>
        <v>09-12</v>
      </c>
      <c r="J116" t="str">
        <f>_xlfn.XLOOKUP(Post_Secondary_Enrollment[[#This Row],[School Name]],Maine_Schools_2022[School Name],Maine_Schools_2022[School Type],"error")</f>
        <v>Public</v>
      </c>
      <c r="K116" t="str">
        <f>IF(Post_Secondary_Enrollment[[#This Row],[School Kind]]="Charter","Charter","Non Charter")</f>
        <v>Non Charter</v>
      </c>
    </row>
    <row r="117" spans="1:11">
      <c r="A117" t="s">
        <v>594</v>
      </c>
      <c r="B117" t="s">
        <v>1166</v>
      </c>
      <c r="C117" t="s">
        <v>376</v>
      </c>
      <c r="D117" t="s">
        <v>1243</v>
      </c>
      <c r="E117" t="s">
        <v>1243</v>
      </c>
      <c r="F117">
        <v>157</v>
      </c>
      <c r="G117">
        <v>208</v>
      </c>
      <c r="H117">
        <v>0.75480000000000003</v>
      </c>
      <c r="I117" t="str">
        <f>_xlfn.XLOOKUP(Post_Secondary_Enrollment[[#This Row],[School Name]],Maine_Schools_2022[School Name],Maine_Schools_2022[Grade Span],"error")</f>
        <v>09-12</v>
      </c>
      <c r="J117" t="str">
        <f>_xlfn.XLOOKUP(Post_Secondary_Enrollment[[#This Row],[School Name]],Maine_Schools_2022[School Name],Maine_Schools_2022[School Type],"error")</f>
        <v>Public</v>
      </c>
      <c r="K117" t="str">
        <f>IF(Post_Secondary_Enrollment[[#This Row],[School Kind]]="Charter","Charter","Non Charter")</f>
        <v>Non Charter</v>
      </c>
    </row>
    <row r="118" spans="1:11">
      <c r="A118" t="s">
        <v>594</v>
      </c>
      <c r="B118" t="s">
        <v>538</v>
      </c>
      <c r="C118" t="s">
        <v>538</v>
      </c>
      <c r="D118" t="s">
        <v>1243</v>
      </c>
      <c r="E118" t="s">
        <v>1243</v>
      </c>
      <c r="F118">
        <v>199</v>
      </c>
      <c r="G118">
        <v>286</v>
      </c>
      <c r="H118">
        <v>0.69579999999999997</v>
      </c>
      <c r="I118" t="str">
        <f>_xlfn.XLOOKUP(Post_Secondary_Enrollment[[#This Row],[School Name]],Maine_Schools_2022[School Name],Maine_Schools_2022[Grade Span],"error")</f>
        <v>06-12</v>
      </c>
      <c r="J118" t="str">
        <f>_xlfn.XLOOKUP(Post_Secondary_Enrollment[[#This Row],[School Name]],Maine_Schools_2022[School Name],Maine_Schools_2022[School Type],"error")</f>
        <v>Private - 60% Publicly Funded</v>
      </c>
      <c r="K118" t="str">
        <f>IF(Post_Secondary_Enrollment[[#This Row],[School Kind]]="Charter","Charter","Non Charter")</f>
        <v>Non Charter</v>
      </c>
    </row>
    <row r="119" spans="1:11">
      <c r="A119" t="s">
        <v>594</v>
      </c>
      <c r="B119" t="s">
        <v>550</v>
      </c>
      <c r="C119" t="s">
        <v>550</v>
      </c>
      <c r="D119" t="s">
        <v>1243</v>
      </c>
      <c r="E119" t="s">
        <v>1243</v>
      </c>
      <c r="F119">
        <v>38</v>
      </c>
      <c r="G119">
        <v>73</v>
      </c>
      <c r="H119">
        <v>0.52049999999999996</v>
      </c>
      <c r="I119" t="str">
        <f>_xlfn.XLOOKUP(Post_Secondary_Enrollment[[#This Row],[School Name]],Maine_Schools_2022[School Name],Maine_Schools_2022[Grade Span],"error")</f>
        <v>09-12</v>
      </c>
      <c r="J119" t="str">
        <f>_xlfn.XLOOKUP(Post_Secondary_Enrollment[[#This Row],[School Name]],Maine_Schools_2022[School Name],Maine_Schools_2022[School Type],"error")</f>
        <v>Private - 60% Publicly Funded</v>
      </c>
      <c r="K119" t="str">
        <f>IF(Post_Secondary_Enrollment[[#This Row],[School Kind]]="Charter","Charter","Non Charter")</f>
        <v>Non Charter</v>
      </c>
    </row>
    <row r="120" spans="1:11">
      <c r="A120" t="s">
        <v>594</v>
      </c>
      <c r="B120" t="s">
        <v>1183</v>
      </c>
      <c r="C120" t="s">
        <v>134</v>
      </c>
      <c r="D120" t="s">
        <v>1243</v>
      </c>
      <c r="E120" t="s">
        <v>1243</v>
      </c>
      <c r="F120">
        <v>60</v>
      </c>
      <c r="G120">
        <v>106</v>
      </c>
      <c r="H120">
        <v>0.56599999999999995</v>
      </c>
      <c r="I120" t="str">
        <f>_xlfn.XLOOKUP(Post_Secondary_Enrollment[[#This Row],[School Name]],Maine_Schools_2022[School Name],Maine_Schools_2022[Grade Span],"error")</f>
        <v>09-12</v>
      </c>
      <c r="J120" t="str">
        <f>_xlfn.XLOOKUP(Post_Secondary_Enrollment[[#This Row],[School Name]],Maine_Schools_2022[School Name],Maine_Schools_2022[School Type],"error")</f>
        <v>Public</v>
      </c>
      <c r="K120" t="str">
        <f>IF(Post_Secondary_Enrollment[[#This Row],[School Kind]]="Charter","Charter","Non Charter")</f>
        <v>Non Charter</v>
      </c>
    </row>
    <row r="121" spans="1:11">
      <c r="A121" t="s">
        <v>594</v>
      </c>
      <c r="B121" t="s">
        <v>1185</v>
      </c>
      <c r="C121" t="s">
        <v>406</v>
      </c>
      <c r="D121" t="s">
        <v>1243</v>
      </c>
      <c r="E121" t="s">
        <v>1243</v>
      </c>
      <c r="F121">
        <v>80</v>
      </c>
      <c r="G121">
        <v>97</v>
      </c>
      <c r="H121">
        <v>0.82469999999999999</v>
      </c>
      <c r="I121" t="str">
        <f>_xlfn.XLOOKUP(Post_Secondary_Enrollment[[#This Row],[School Name]],Maine_Schools_2022[School Name],Maine_Schools_2022[Grade Span],"error")</f>
        <v>09-12</v>
      </c>
      <c r="J121" t="str">
        <f>_xlfn.XLOOKUP(Post_Secondary_Enrollment[[#This Row],[School Name]],Maine_Schools_2022[School Name],Maine_Schools_2022[School Type],"error")</f>
        <v>Public</v>
      </c>
      <c r="K121" t="str">
        <f>IF(Post_Secondary_Enrollment[[#This Row],[School Kind]]="Charter","Charter","Non Charter")</f>
        <v>Non Charter</v>
      </c>
    </row>
    <row r="122" spans="1:11">
      <c r="A122" t="s">
        <v>594</v>
      </c>
      <c r="B122" t="s">
        <v>1192</v>
      </c>
      <c r="C122" t="s">
        <v>137</v>
      </c>
      <c r="D122" t="s">
        <v>1243</v>
      </c>
      <c r="E122" t="s">
        <v>1243</v>
      </c>
      <c r="F122">
        <v>84</v>
      </c>
      <c r="G122">
        <v>149</v>
      </c>
      <c r="H122">
        <v>0.56379999999999997</v>
      </c>
      <c r="I122" t="str">
        <f>_xlfn.XLOOKUP(Post_Secondary_Enrollment[[#This Row],[School Name]],Maine_Schools_2022[School Name],Maine_Schools_2022[Grade Span],"error")</f>
        <v>09-12</v>
      </c>
      <c r="J122" t="str">
        <f>_xlfn.XLOOKUP(Post_Secondary_Enrollment[[#This Row],[School Name]],Maine_Schools_2022[School Name],Maine_Schools_2022[School Type],"error")</f>
        <v>Public</v>
      </c>
      <c r="K122" t="str">
        <f>IF(Post_Secondary_Enrollment[[#This Row],[School Kind]]="Charter","Charter","Non Charter")</f>
        <v>Non Charter</v>
      </c>
    </row>
    <row r="123" spans="1:11">
      <c r="A123" t="s">
        <v>594</v>
      </c>
      <c r="B123" t="s">
        <v>1196</v>
      </c>
      <c r="C123" t="s">
        <v>412</v>
      </c>
      <c r="D123" t="s">
        <v>1243</v>
      </c>
      <c r="E123" t="s">
        <v>1243</v>
      </c>
      <c r="F123">
        <v>66</v>
      </c>
      <c r="G123">
        <v>101</v>
      </c>
      <c r="H123">
        <v>0.65349999999999997</v>
      </c>
      <c r="I123" t="str">
        <f>_xlfn.XLOOKUP(Post_Secondary_Enrollment[[#This Row],[School Name]],Maine_Schools_2022[School Name],Maine_Schools_2022[Grade Span],"error")</f>
        <v>09-12</v>
      </c>
      <c r="J123" t="str">
        <f>_xlfn.XLOOKUP(Post_Secondary_Enrollment[[#This Row],[School Name]],Maine_Schools_2022[School Name],Maine_Schools_2022[School Type],"error")</f>
        <v>Public</v>
      </c>
      <c r="K123" t="str">
        <f>IF(Post_Secondary_Enrollment[[#This Row],[School Kind]]="Charter","Charter","Non Charter")</f>
        <v>Non Charter</v>
      </c>
    </row>
    <row r="124" spans="1:11">
      <c r="A124" t="s">
        <v>594</v>
      </c>
      <c r="B124" t="s">
        <v>1198</v>
      </c>
      <c r="C124" t="s">
        <v>142</v>
      </c>
      <c r="D124" t="s">
        <v>1243</v>
      </c>
      <c r="E124" t="s">
        <v>1243</v>
      </c>
      <c r="F124">
        <v>33</v>
      </c>
      <c r="G124">
        <v>45</v>
      </c>
      <c r="H124">
        <v>0.73329999999999995</v>
      </c>
      <c r="I124" t="str">
        <f>_xlfn.XLOOKUP(Post_Secondary_Enrollment[[#This Row],[School Name]],Maine_Schools_2022[School Name],Maine_Schools_2022[Grade Span],"error")</f>
        <v>09-12</v>
      </c>
      <c r="J124" t="str">
        <f>_xlfn.XLOOKUP(Post_Secondary_Enrollment[[#This Row],[School Name]],Maine_Schools_2022[School Name],Maine_Schools_2022[School Type],"error")</f>
        <v>Public</v>
      </c>
      <c r="K124" t="str">
        <f>IF(Post_Secondary_Enrollment[[#This Row],[School Kind]]="Charter","Charter","Non Charter")</f>
        <v>Non Charter</v>
      </c>
    </row>
    <row r="125" spans="1:11">
      <c r="A125" t="s">
        <v>594</v>
      </c>
      <c r="B125" t="s">
        <v>1200</v>
      </c>
      <c r="C125" t="s">
        <v>148</v>
      </c>
      <c r="D125" t="s">
        <v>1243</v>
      </c>
      <c r="E125" t="s">
        <v>1243</v>
      </c>
      <c r="F125">
        <v>18</v>
      </c>
      <c r="G125">
        <v>33</v>
      </c>
      <c r="H125">
        <v>0.54549999999999998</v>
      </c>
      <c r="I125" t="str">
        <f>_xlfn.XLOOKUP(Post_Secondary_Enrollment[[#This Row],[School Name]],Maine_Schools_2022[School Name],Maine_Schools_2022[Grade Span],"error")</f>
        <v>06-12</v>
      </c>
      <c r="J125" t="str">
        <f>_xlfn.XLOOKUP(Post_Secondary_Enrollment[[#This Row],[School Name]],Maine_Schools_2022[School Name],Maine_Schools_2022[School Type],"error")</f>
        <v>Public</v>
      </c>
      <c r="K125" t="str">
        <f>IF(Post_Secondary_Enrollment[[#This Row],[School Kind]]="Charter","Charter","Non Charter")</f>
        <v>Non Charter</v>
      </c>
    </row>
    <row r="126" spans="1:11">
      <c r="A126" t="s">
        <v>594</v>
      </c>
      <c r="B126" t="s">
        <v>1204</v>
      </c>
      <c r="C126" t="s">
        <v>566</v>
      </c>
      <c r="D126" t="s">
        <v>1243</v>
      </c>
      <c r="E126" t="s">
        <v>1243</v>
      </c>
      <c r="F126">
        <v>108</v>
      </c>
      <c r="G126">
        <v>127</v>
      </c>
      <c r="H126">
        <v>0.85040000000000004</v>
      </c>
      <c r="I126" t="str">
        <f>_xlfn.XLOOKUP(Post_Secondary_Enrollment[[#This Row],[School Name]],Maine_Schools_2022[School Name],Maine_Schools_2022[Grade Span],"error")</f>
        <v>09-12</v>
      </c>
      <c r="J126" t="str">
        <f>_xlfn.XLOOKUP(Post_Secondary_Enrollment[[#This Row],[School Name]],Maine_Schools_2022[School Name],Maine_Schools_2022[School Type],"error")</f>
        <v>Public</v>
      </c>
      <c r="K126" t="str">
        <f>IF(Post_Secondary_Enrollment[[#This Row],[School Kind]]="Charter","Charter","Non Charter")</f>
        <v>Non Charter</v>
      </c>
    </row>
    <row r="127" spans="1:11">
      <c r="A127" t="s">
        <v>594</v>
      </c>
      <c r="B127" t="s">
        <v>1206</v>
      </c>
      <c r="C127" t="s">
        <v>478</v>
      </c>
      <c r="D127" t="s">
        <v>1243</v>
      </c>
      <c r="E127" t="s">
        <v>1243</v>
      </c>
      <c r="F127">
        <v>107</v>
      </c>
      <c r="G127">
        <v>139</v>
      </c>
      <c r="H127">
        <v>0.76980000000000004</v>
      </c>
      <c r="I127" t="str">
        <f>_xlfn.XLOOKUP(Post_Secondary_Enrollment[[#This Row],[School Name]],Maine_Schools_2022[School Name],Maine_Schools_2022[Grade Span],"error")</f>
        <v>09-12</v>
      </c>
      <c r="J127" t="str">
        <f>_xlfn.XLOOKUP(Post_Secondary_Enrollment[[#This Row],[School Name]],Maine_Schools_2022[School Name],Maine_Schools_2022[School Type],"error")</f>
        <v>Public</v>
      </c>
      <c r="K127" t="str">
        <f>IF(Post_Secondary_Enrollment[[#This Row],[School Kind]]="Charter","Charter","Non Charter")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C5194-ED34-B940-BB56-7FDE7B93E7E2}">
  <sheetPr>
    <outlinePr summaryBelow="0" summaryRight="0"/>
  </sheetPr>
  <dimension ref="A1:Q609"/>
  <sheetViews>
    <sheetView topLeftCell="B1" workbookViewId="0">
      <pane ySplit="1" topLeftCell="A2" activePane="bottomLeft" state="frozen"/>
      <selection activeCell="C18" sqref="C18"/>
      <selection pane="bottomLeft" activeCell="C9" sqref="C9"/>
    </sheetView>
  </sheetViews>
  <sheetFormatPr baseColWidth="10" defaultColWidth="12.6640625" defaultRowHeight="15.75" customHeight="1"/>
  <cols>
    <col min="1" max="1" width="12.6640625" style="17"/>
    <col min="2" max="2" width="36.6640625" style="17" bestFit="1" customWidth="1"/>
    <col min="3" max="3" width="41.1640625" style="17" bestFit="1" customWidth="1"/>
    <col min="4" max="4" width="17.33203125" style="17" customWidth="1"/>
    <col min="5" max="5" width="13.1640625" style="17" customWidth="1"/>
    <col min="6" max="6" width="24.6640625" style="17" bestFit="1" customWidth="1"/>
    <col min="7" max="7" width="12.6640625" style="17"/>
    <col min="8" max="8" width="15.1640625" style="17" customWidth="1"/>
    <col min="9" max="9" width="46" style="17" customWidth="1"/>
    <col min="10" max="10" width="25.33203125" style="17" customWidth="1"/>
    <col min="11" max="11" width="48.33203125" style="17" customWidth="1"/>
    <col min="12" max="16384" width="12.6640625" style="17"/>
  </cols>
  <sheetData>
    <row r="1" spans="1:17" ht="15.75" customHeight="1">
      <c r="A1" s="38" t="s">
        <v>569</v>
      </c>
      <c r="B1" s="37" t="s">
        <v>639</v>
      </c>
      <c r="C1" s="37" t="s">
        <v>0</v>
      </c>
      <c r="D1" s="37" t="s">
        <v>640</v>
      </c>
      <c r="E1" s="37" t="s">
        <v>641</v>
      </c>
      <c r="F1" s="37" t="s">
        <v>590</v>
      </c>
      <c r="G1" s="37" t="s">
        <v>642</v>
      </c>
      <c r="H1" s="37" t="s">
        <v>643</v>
      </c>
      <c r="I1" s="36" t="s">
        <v>1237</v>
      </c>
      <c r="J1" s="35" t="s">
        <v>1227</v>
      </c>
    </row>
    <row r="2" spans="1:17" ht="15.75" customHeight="1">
      <c r="A2" s="28" t="s">
        <v>570</v>
      </c>
      <c r="B2" s="23" t="s">
        <v>573</v>
      </c>
      <c r="C2" s="23" t="s">
        <v>645</v>
      </c>
      <c r="D2" s="24" t="s">
        <v>646</v>
      </c>
      <c r="E2" s="23" t="s">
        <v>647</v>
      </c>
      <c r="F2" s="24" t="s">
        <v>580</v>
      </c>
      <c r="G2" s="23" t="s">
        <v>648</v>
      </c>
      <c r="H2" s="23" t="s">
        <v>649</v>
      </c>
      <c r="I2" s="19" t="s">
        <v>646</v>
      </c>
      <c r="J2" s="18" t="str">
        <f>IF(Maine_Schools[[#This Row],[School Type]]="Charter","Charter", "Non Charter")</f>
        <v>Charter</v>
      </c>
      <c r="L2" s="33"/>
      <c r="O2" s="32"/>
      <c r="P2" s="32" t="s">
        <v>650</v>
      </c>
      <c r="Q2" s="32" t="s">
        <v>651</v>
      </c>
    </row>
    <row r="3" spans="1:17" ht="15.75" customHeight="1">
      <c r="A3" s="28" t="s">
        <v>570</v>
      </c>
      <c r="B3" s="26" t="s">
        <v>577</v>
      </c>
      <c r="C3" s="26" t="s">
        <v>577</v>
      </c>
      <c r="D3" s="27" t="s">
        <v>652</v>
      </c>
      <c r="E3" s="26" t="s">
        <v>647</v>
      </c>
      <c r="F3" s="27" t="s">
        <v>580</v>
      </c>
      <c r="G3" s="26" t="s">
        <v>653</v>
      </c>
      <c r="H3" s="26" t="s">
        <v>654</v>
      </c>
      <c r="I3" s="19" t="s">
        <v>652</v>
      </c>
      <c r="J3" s="18" t="str">
        <f>IF(Maine_Schools[[#This Row],[School Type]]="Charter","Charter", "Non Charter")</f>
        <v>Charter</v>
      </c>
      <c r="L3" s="34"/>
      <c r="O3" s="32"/>
      <c r="P3" s="32" t="s">
        <v>655</v>
      </c>
      <c r="Q3" s="32" t="s">
        <v>656</v>
      </c>
    </row>
    <row r="4" spans="1:17" ht="15.75" customHeight="1">
      <c r="A4" s="25" t="s">
        <v>570</v>
      </c>
      <c r="B4" s="23" t="s">
        <v>578</v>
      </c>
      <c r="C4" s="23" t="s">
        <v>578</v>
      </c>
      <c r="D4" s="24" t="s">
        <v>652</v>
      </c>
      <c r="E4" s="23" t="s">
        <v>647</v>
      </c>
      <c r="F4" s="24" t="s">
        <v>580</v>
      </c>
      <c r="G4" s="23" t="s">
        <v>657</v>
      </c>
      <c r="H4" s="23" t="s">
        <v>658</v>
      </c>
      <c r="I4" s="19" t="s">
        <v>652</v>
      </c>
      <c r="J4" s="18" t="str">
        <f>IF(Maine_Schools[[#This Row],[School Type]]="Charter","Charter", "Non Charter")</f>
        <v>Charter</v>
      </c>
      <c r="L4" s="33"/>
      <c r="O4" s="32"/>
      <c r="P4" s="32" t="s">
        <v>659</v>
      </c>
      <c r="Q4" s="32" t="s">
        <v>651</v>
      </c>
    </row>
    <row r="5" spans="1:17" ht="15.75" customHeight="1">
      <c r="A5" s="28" t="s">
        <v>570</v>
      </c>
      <c r="B5" s="26" t="s">
        <v>583</v>
      </c>
      <c r="C5" s="26" t="s">
        <v>574</v>
      </c>
      <c r="D5" s="27" t="s">
        <v>660</v>
      </c>
      <c r="E5" s="26" t="s">
        <v>647</v>
      </c>
      <c r="F5" s="27" t="s">
        <v>580</v>
      </c>
      <c r="G5" s="26" t="s">
        <v>653</v>
      </c>
      <c r="H5" s="26" t="s">
        <v>661</v>
      </c>
      <c r="I5" s="19" t="s">
        <v>660</v>
      </c>
      <c r="J5" s="18" t="str">
        <f>IF(Maine_Schools[[#This Row],[School Type]]="Charter","Charter", "Non Charter")</f>
        <v>Charter</v>
      </c>
      <c r="L5" s="34"/>
      <c r="O5" s="32"/>
      <c r="P5" s="32" t="s">
        <v>662</v>
      </c>
      <c r="Q5" s="32" t="s">
        <v>656</v>
      </c>
    </row>
    <row r="6" spans="1:17" ht="15.75" customHeight="1">
      <c r="A6" s="25" t="s">
        <v>570</v>
      </c>
      <c r="B6" s="23" t="s">
        <v>584</v>
      </c>
      <c r="C6" s="23" t="s">
        <v>575</v>
      </c>
      <c r="D6" s="24" t="s">
        <v>660</v>
      </c>
      <c r="E6" s="23" t="s">
        <v>647</v>
      </c>
      <c r="F6" s="24" t="s">
        <v>580</v>
      </c>
      <c r="G6" s="23" t="s">
        <v>663</v>
      </c>
      <c r="H6" s="23" t="s">
        <v>664</v>
      </c>
      <c r="I6" s="19" t="s">
        <v>660</v>
      </c>
      <c r="J6" s="18" t="str">
        <f>IF(Maine_Schools[[#This Row],[School Type]]="Charter","Charter", "Non Charter")</f>
        <v>Charter</v>
      </c>
      <c r="L6" s="33"/>
      <c r="O6" s="32"/>
    </row>
    <row r="7" spans="1:17" ht="15.75" customHeight="1">
      <c r="A7" s="28" t="s">
        <v>570</v>
      </c>
      <c r="B7" s="26" t="s">
        <v>572</v>
      </c>
      <c r="C7" s="26" t="s">
        <v>572</v>
      </c>
      <c r="D7" s="27" t="s">
        <v>660</v>
      </c>
      <c r="E7" s="26" t="s">
        <v>647</v>
      </c>
      <c r="F7" s="27" t="s">
        <v>580</v>
      </c>
      <c r="G7" s="26" t="s">
        <v>648</v>
      </c>
      <c r="H7" s="26" t="s">
        <v>665</v>
      </c>
      <c r="I7" s="19" t="s">
        <v>660</v>
      </c>
      <c r="J7" s="18" t="str">
        <f>IF(Maine_Schools[[#This Row],[School Type]]="Charter","Charter", "Non Charter")</f>
        <v>Charter</v>
      </c>
      <c r="L7" s="34"/>
      <c r="O7" s="32"/>
    </row>
    <row r="8" spans="1:17" ht="15.75" customHeight="1">
      <c r="A8" s="25" t="s">
        <v>570</v>
      </c>
      <c r="B8" s="23" t="s">
        <v>585</v>
      </c>
      <c r="C8" s="23" t="s">
        <v>576</v>
      </c>
      <c r="D8" s="24" t="s">
        <v>660</v>
      </c>
      <c r="E8" s="23" t="s">
        <v>647</v>
      </c>
      <c r="F8" s="24" t="s">
        <v>580</v>
      </c>
      <c r="G8" s="23" t="s">
        <v>657</v>
      </c>
      <c r="H8" s="23" t="s">
        <v>658</v>
      </c>
      <c r="I8" s="19" t="s">
        <v>660</v>
      </c>
      <c r="J8" s="18" t="str">
        <f>IF(Maine_Schools[[#This Row],[School Type]]="Charter","Charter", "Non Charter")</f>
        <v>Charter</v>
      </c>
      <c r="L8" s="33"/>
      <c r="O8" s="32"/>
    </row>
    <row r="9" spans="1:17" ht="15.75" customHeight="1">
      <c r="A9" s="28" t="s">
        <v>570</v>
      </c>
      <c r="B9" s="26" t="s">
        <v>573</v>
      </c>
      <c r="C9" s="26" t="s">
        <v>666</v>
      </c>
      <c r="D9" s="26" t="s">
        <v>655</v>
      </c>
      <c r="E9" s="26" t="s">
        <v>647</v>
      </c>
      <c r="F9" s="27" t="s">
        <v>580</v>
      </c>
      <c r="G9" s="26" t="s">
        <v>648</v>
      </c>
      <c r="H9" s="26" t="s">
        <v>667</v>
      </c>
      <c r="I9" s="19" t="s">
        <v>656</v>
      </c>
      <c r="J9" s="18" t="str">
        <f>IF(Maine_Schools[[#This Row],[School Type]]="Charter","Charter", "Non Charter")</f>
        <v>Charter</v>
      </c>
      <c r="L9" s="31"/>
      <c r="O9" s="32"/>
    </row>
    <row r="10" spans="1:17" ht="15.75" customHeight="1">
      <c r="A10" s="25" t="s">
        <v>570</v>
      </c>
      <c r="B10" s="23" t="s">
        <v>582</v>
      </c>
      <c r="C10" s="23" t="s">
        <v>571</v>
      </c>
      <c r="D10" s="23" t="s">
        <v>659</v>
      </c>
      <c r="E10" s="23" t="s">
        <v>647</v>
      </c>
      <c r="F10" s="24" t="s">
        <v>580</v>
      </c>
      <c r="G10" s="23" t="s">
        <v>668</v>
      </c>
      <c r="H10" s="23" t="s">
        <v>669</v>
      </c>
      <c r="I10" s="19" t="s">
        <v>651</v>
      </c>
      <c r="J10" s="18" t="str">
        <f>IF(Maine_Schools[[#This Row],[School Type]]="Charter","Charter", "Non Charter")</f>
        <v>Charter</v>
      </c>
      <c r="L10" s="30"/>
      <c r="O10" s="29"/>
    </row>
    <row r="11" spans="1:17" ht="15.75" customHeight="1">
      <c r="A11" s="28" t="s">
        <v>570</v>
      </c>
      <c r="B11" s="26" t="s">
        <v>670</v>
      </c>
      <c r="C11" s="26" t="s">
        <v>581</v>
      </c>
      <c r="D11" s="26" t="s">
        <v>662</v>
      </c>
      <c r="E11" s="26" t="s">
        <v>647</v>
      </c>
      <c r="F11" s="27" t="s">
        <v>580</v>
      </c>
      <c r="G11" s="26" t="s">
        <v>653</v>
      </c>
      <c r="H11" s="26" t="s">
        <v>671</v>
      </c>
      <c r="I11" s="19" t="s">
        <v>656</v>
      </c>
      <c r="J11" s="18" t="str">
        <f>IF(Maine_Schools[[#This Row],[School Type]]="Charter","Charter", "Non Charter")</f>
        <v>Charter</v>
      </c>
      <c r="L11" s="31"/>
      <c r="O11" s="29"/>
    </row>
    <row r="12" spans="1:17" ht="15.75" customHeight="1">
      <c r="A12" s="25" t="s">
        <v>570</v>
      </c>
      <c r="B12" s="23" t="s">
        <v>573</v>
      </c>
      <c r="C12" s="23" t="s">
        <v>672</v>
      </c>
      <c r="D12" s="23" t="s">
        <v>673</v>
      </c>
      <c r="E12" s="23" t="s">
        <v>647</v>
      </c>
      <c r="F12" s="24" t="s">
        <v>580</v>
      </c>
      <c r="G12" s="23" t="s">
        <v>648</v>
      </c>
      <c r="H12" s="23" t="s">
        <v>649</v>
      </c>
      <c r="I12" s="19" t="s">
        <v>673</v>
      </c>
      <c r="J12" s="18" t="str">
        <f>IF(Maine_Schools[[#This Row],[School Type]]="Charter","Charter", "Non Charter")</f>
        <v>Charter</v>
      </c>
      <c r="L12" s="30"/>
    </row>
    <row r="13" spans="1:17" ht="15.75" customHeight="1">
      <c r="A13" s="28" t="s">
        <v>570</v>
      </c>
      <c r="B13" s="26" t="s">
        <v>674</v>
      </c>
      <c r="C13" s="26" t="s">
        <v>122</v>
      </c>
      <c r="D13" s="26" t="s">
        <v>662</v>
      </c>
      <c r="E13" s="26" t="s">
        <v>647</v>
      </c>
      <c r="F13" s="27" t="s">
        <v>675</v>
      </c>
      <c r="G13" s="26" t="s">
        <v>676</v>
      </c>
      <c r="H13" s="26" t="s">
        <v>674</v>
      </c>
      <c r="I13" s="19" t="s">
        <v>656</v>
      </c>
      <c r="J13" s="18" t="str">
        <f>IF(Maine_Schools[[#This Row],[School Type]]="Charter","Charter", "Non Charter")</f>
        <v>Non Charter</v>
      </c>
    </row>
    <row r="14" spans="1:17" ht="15.75" customHeight="1">
      <c r="A14" s="25" t="s">
        <v>570</v>
      </c>
      <c r="B14" s="23" t="s">
        <v>677</v>
      </c>
      <c r="C14" s="23" t="s">
        <v>166</v>
      </c>
      <c r="D14" s="23" t="s">
        <v>662</v>
      </c>
      <c r="E14" s="23" t="s">
        <v>647</v>
      </c>
      <c r="F14" s="24" t="s">
        <v>675</v>
      </c>
      <c r="G14" s="23" t="s">
        <v>676</v>
      </c>
      <c r="H14" s="23" t="s">
        <v>677</v>
      </c>
      <c r="I14" s="19" t="s">
        <v>656</v>
      </c>
      <c r="J14" s="18" t="str">
        <f>IF(Maine_Schools[[#This Row],[School Type]]="Charter","Charter", "Non Charter")</f>
        <v>Non Charter</v>
      </c>
    </row>
    <row r="15" spans="1:17" ht="15.75" customHeight="1">
      <c r="A15" s="28" t="s">
        <v>570</v>
      </c>
      <c r="B15" s="26" t="s">
        <v>678</v>
      </c>
      <c r="C15" s="26" t="s">
        <v>210</v>
      </c>
      <c r="D15" s="26" t="s">
        <v>662</v>
      </c>
      <c r="E15" s="26" t="s">
        <v>647</v>
      </c>
      <c r="F15" s="27" t="s">
        <v>675</v>
      </c>
      <c r="G15" s="26" t="s">
        <v>679</v>
      </c>
      <c r="H15" s="26" t="s">
        <v>680</v>
      </c>
      <c r="I15" s="19" t="s">
        <v>656</v>
      </c>
      <c r="J15" s="18" t="str">
        <f>IF(Maine_Schools[[#This Row],[School Type]]="Charter","Charter", "Non Charter")</f>
        <v>Non Charter</v>
      </c>
    </row>
    <row r="16" spans="1:17" ht="15.75" customHeight="1">
      <c r="A16" s="25" t="s">
        <v>570</v>
      </c>
      <c r="B16" s="23" t="s">
        <v>486</v>
      </c>
      <c r="C16" s="23" t="s">
        <v>486</v>
      </c>
      <c r="D16" s="24" t="s">
        <v>660</v>
      </c>
      <c r="E16" s="23" t="s">
        <v>647</v>
      </c>
      <c r="F16" s="24" t="s">
        <v>681</v>
      </c>
      <c r="G16" s="23" t="s">
        <v>682</v>
      </c>
      <c r="H16" s="23" t="s">
        <v>683</v>
      </c>
      <c r="I16" s="19" t="s">
        <v>660</v>
      </c>
      <c r="J16" s="18" t="str">
        <f>IF(Maine_Schools[[#This Row],[School Type]]="Charter","Charter", "Non Charter")</f>
        <v>Non Charter</v>
      </c>
    </row>
    <row r="17" spans="1:15" ht="15.75" customHeight="1">
      <c r="A17" s="28" t="s">
        <v>570</v>
      </c>
      <c r="B17" s="26" t="s">
        <v>2</v>
      </c>
      <c r="C17" s="26" t="s">
        <v>2</v>
      </c>
      <c r="D17" s="27" t="s">
        <v>660</v>
      </c>
      <c r="E17" s="26" t="s">
        <v>684</v>
      </c>
      <c r="F17" s="27" t="s">
        <v>685</v>
      </c>
      <c r="G17" s="26" t="s">
        <v>686</v>
      </c>
      <c r="H17" s="26" t="s">
        <v>687</v>
      </c>
      <c r="I17" s="19" t="s">
        <v>660</v>
      </c>
      <c r="J17" s="18" t="str">
        <f>IF(Maine_Schools[[#This Row],[School Type]]="Charter","Charter", "Non Charter")</f>
        <v>Non Charter</v>
      </c>
    </row>
    <row r="18" spans="1:15" ht="15.75" customHeight="1">
      <c r="A18" s="25" t="s">
        <v>570</v>
      </c>
      <c r="B18" s="23" t="s">
        <v>363</v>
      </c>
      <c r="C18" s="23" t="s">
        <v>363</v>
      </c>
      <c r="D18" s="24" t="s">
        <v>660</v>
      </c>
      <c r="E18" s="23" t="s">
        <v>684</v>
      </c>
      <c r="F18" s="24" t="s">
        <v>685</v>
      </c>
      <c r="G18" s="23" t="s">
        <v>657</v>
      </c>
      <c r="H18" s="23" t="s">
        <v>688</v>
      </c>
      <c r="I18" s="19" t="s">
        <v>660</v>
      </c>
      <c r="J18" s="18" t="str">
        <f>IF(Maine_Schools[[#This Row],[School Type]]="Charter","Charter", "Non Charter")</f>
        <v>Non Charter</v>
      </c>
    </row>
    <row r="19" spans="1:15" ht="15.75" customHeight="1">
      <c r="A19" s="28" t="s">
        <v>570</v>
      </c>
      <c r="B19" s="26" t="s">
        <v>384</v>
      </c>
      <c r="C19" s="26" t="s">
        <v>384</v>
      </c>
      <c r="D19" s="27" t="s">
        <v>660</v>
      </c>
      <c r="E19" s="26" t="s">
        <v>684</v>
      </c>
      <c r="F19" s="27" t="s">
        <v>685</v>
      </c>
      <c r="G19" s="26" t="s">
        <v>689</v>
      </c>
      <c r="H19" s="26" t="s">
        <v>690</v>
      </c>
      <c r="I19" s="19" t="s">
        <v>660</v>
      </c>
      <c r="J19" s="18" t="str">
        <f>IF(Maine_Schools[[#This Row],[School Type]]="Charter","Charter", "Non Charter")</f>
        <v>Non Charter</v>
      </c>
    </row>
    <row r="20" spans="1:15" ht="15.75" customHeight="1">
      <c r="A20" s="25" t="s">
        <v>570</v>
      </c>
      <c r="B20" s="23" t="s">
        <v>394</v>
      </c>
      <c r="C20" s="23" t="s">
        <v>394</v>
      </c>
      <c r="D20" s="24" t="s">
        <v>660</v>
      </c>
      <c r="E20" s="23" t="s">
        <v>684</v>
      </c>
      <c r="F20" s="24" t="s">
        <v>685</v>
      </c>
      <c r="G20" s="23" t="s">
        <v>691</v>
      </c>
      <c r="H20" s="23" t="s">
        <v>692</v>
      </c>
      <c r="I20" s="19" t="s">
        <v>660</v>
      </c>
      <c r="J20" s="18" t="str">
        <f>IF(Maine_Schools[[#This Row],[School Type]]="Charter","Charter", "Non Charter")</f>
        <v>Non Charter</v>
      </c>
    </row>
    <row r="21" spans="1:15" ht="15.75" customHeight="1">
      <c r="A21" s="28" t="s">
        <v>570</v>
      </c>
      <c r="B21" s="26" t="s">
        <v>158</v>
      </c>
      <c r="C21" s="26" t="s">
        <v>158</v>
      </c>
      <c r="D21" s="27" t="s">
        <v>660</v>
      </c>
      <c r="E21" s="26" t="s">
        <v>684</v>
      </c>
      <c r="F21" s="27" t="s">
        <v>685</v>
      </c>
      <c r="G21" s="26" t="s">
        <v>686</v>
      </c>
      <c r="H21" s="26" t="s">
        <v>687</v>
      </c>
      <c r="I21" s="19" t="s">
        <v>660</v>
      </c>
      <c r="J21" s="18" t="str">
        <f>IF(Maine_Schools[[#This Row],[School Type]]="Charter","Charter", "Non Charter")</f>
        <v>Non Charter</v>
      </c>
    </row>
    <row r="22" spans="1:15" ht="15.75" customHeight="1">
      <c r="A22" s="25" t="s">
        <v>570</v>
      </c>
      <c r="B22" s="23" t="s">
        <v>108</v>
      </c>
      <c r="C22" s="23" t="s">
        <v>108</v>
      </c>
      <c r="D22" s="24" t="s">
        <v>660</v>
      </c>
      <c r="E22" s="23" t="s">
        <v>684</v>
      </c>
      <c r="F22" s="24" t="s">
        <v>685</v>
      </c>
      <c r="G22" s="23" t="s">
        <v>676</v>
      </c>
      <c r="H22" s="23" t="s">
        <v>693</v>
      </c>
      <c r="I22" s="19" t="s">
        <v>660</v>
      </c>
      <c r="J22" s="18" t="str">
        <f>IF(Maine_Schools[[#This Row],[School Type]]="Charter","Charter", "Non Charter")</f>
        <v>Non Charter</v>
      </c>
    </row>
    <row r="23" spans="1:15" ht="15.75" customHeight="1">
      <c r="A23" s="28" t="s">
        <v>570</v>
      </c>
      <c r="B23" s="26" t="s">
        <v>63</v>
      </c>
      <c r="C23" s="26" t="s">
        <v>63</v>
      </c>
      <c r="D23" s="27" t="s">
        <v>660</v>
      </c>
      <c r="E23" s="26" t="s">
        <v>684</v>
      </c>
      <c r="F23" s="27" t="s">
        <v>685</v>
      </c>
      <c r="G23" s="26" t="s">
        <v>676</v>
      </c>
      <c r="H23" s="26" t="s">
        <v>694</v>
      </c>
      <c r="I23" s="19" t="s">
        <v>660</v>
      </c>
      <c r="J23" s="18" t="str">
        <f>IF(Maine_Schools[[#This Row],[School Type]]="Charter","Charter", "Non Charter")</f>
        <v>Non Charter</v>
      </c>
    </row>
    <row r="24" spans="1:15" ht="15.75" customHeight="1">
      <c r="A24" s="25" t="s">
        <v>570</v>
      </c>
      <c r="B24" s="23" t="s">
        <v>199</v>
      </c>
      <c r="C24" s="23" t="s">
        <v>199</v>
      </c>
      <c r="D24" s="24" t="s">
        <v>660</v>
      </c>
      <c r="E24" s="23" t="s">
        <v>684</v>
      </c>
      <c r="F24" s="24" t="s">
        <v>685</v>
      </c>
      <c r="G24" s="23" t="s">
        <v>695</v>
      </c>
      <c r="H24" s="23" t="s">
        <v>696</v>
      </c>
      <c r="I24" s="19" t="s">
        <v>660</v>
      </c>
      <c r="J24" s="18" t="str">
        <f>IF(Maine_Schools[[#This Row],[School Type]]="Charter","Charter", "Non Charter")</f>
        <v>Non Charter</v>
      </c>
    </row>
    <row r="25" spans="1:15" ht="15.75" customHeight="1">
      <c r="A25" s="28" t="s">
        <v>570</v>
      </c>
      <c r="B25" s="26" t="s">
        <v>76</v>
      </c>
      <c r="C25" s="26" t="s">
        <v>76</v>
      </c>
      <c r="D25" s="27" t="s">
        <v>660</v>
      </c>
      <c r="E25" s="26" t="s">
        <v>684</v>
      </c>
      <c r="F25" s="27" t="s">
        <v>685</v>
      </c>
      <c r="G25" s="26" t="s">
        <v>648</v>
      </c>
      <c r="H25" s="26" t="s">
        <v>697</v>
      </c>
      <c r="I25" s="19" t="s">
        <v>660</v>
      </c>
      <c r="J25" s="18" t="str">
        <f>IF(Maine_Schools[[#This Row],[School Type]]="Charter","Charter", "Non Charter")</f>
        <v>Non Charter</v>
      </c>
    </row>
    <row r="26" spans="1:15" ht="15.75" customHeight="1">
      <c r="A26" s="25" t="s">
        <v>570</v>
      </c>
      <c r="B26" s="23" t="s">
        <v>537</v>
      </c>
      <c r="C26" s="23" t="s">
        <v>537</v>
      </c>
      <c r="D26" s="24" t="s">
        <v>698</v>
      </c>
      <c r="E26" s="23" t="s">
        <v>684</v>
      </c>
      <c r="F26" s="24" t="s">
        <v>685</v>
      </c>
      <c r="G26" s="23" t="s">
        <v>691</v>
      </c>
      <c r="H26" s="23" t="s">
        <v>699</v>
      </c>
      <c r="I26" s="19" t="s">
        <v>698</v>
      </c>
      <c r="J26" s="18" t="str">
        <f>IF(Maine_Schools[[#This Row],[School Type]]="Charter","Charter", "Non Charter")</f>
        <v>Non Charter</v>
      </c>
    </row>
    <row r="27" spans="1:15" ht="15.75" customHeight="1">
      <c r="A27" s="28" t="s">
        <v>570</v>
      </c>
      <c r="B27" s="26" t="s">
        <v>538</v>
      </c>
      <c r="C27" s="26" t="s">
        <v>538</v>
      </c>
      <c r="D27" s="27" t="s">
        <v>646</v>
      </c>
      <c r="E27" s="26" t="s">
        <v>684</v>
      </c>
      <c r="F27" s="27" t="s">
        <v>685</v>
      </c>
      <c r="G27" s="26" t="s">
        <v>700</v>
      </c>
      <c r="H27" s="26" t="s">
        <v>701</v>
      </c>
      <c r="I27" s="19" t="s">
        <v>646</v>
      </c>
      <c r="J27" s="18" t="str">
        <f>IF(Maine_Schools[[#This Row],[School Type]]="Charter","Charter", "Non Charter")</f>
        <v>Non Charter</v>
      </c>
    </row>
    <row r="28" spans="1:15" ht="15.75" customHeight="1">
      <c r="A28" s="25" t="s">
        <v>570</v>
      </c>
      <c r="B28" s="23" t="s">
        <v>550</v>
      </c>
      <c r="C28" s="23" t="s">
        <v>550</v>
      </c>
      <c r="D28" s="24" t="s">
        <v>660</v>
      </c>
      <c r="E28" s="23" t="s">
        <v>684</v>
      </c>
      <c r="F28" s="24" t="s">
        <v>685</v>
      </c>
      <c r="G28" s="23" t="s">
        <v>679</v>
      </c>
      <c r="H28" s="23" t="s">
        <v>702</v>
      </c>
      <c r="I28" s="19" t="s">
        <v>660</v>
      </c>
      <c r="J28" s="18" t="str">
        <f>IF(Maine_Schools[[#This Row],[School Type]]="Charter","Charter", "Non Charter")</f>
        <v>Non Charter</v>
      </c>
    </row>
    <row r="29" spans="1:15" ht="15.75" customHeight="1">
      <c r="A29" s="28" t="s">
        <v>570</v>
      </c>
      <c r="B29" s="26" t="s">
        <v>703</v>
      </c>
      <c r="C29" s="26" t="s">
        <v>4</v>
      </c>
      <c r="D29" s="26" t="s">
        <v>662</v>
      </c>
      <c r="E29" s="26" t="s">
        <v>647</v>
      </c>
      <c r="F29" s="27" t="s">
        <v>579</v>
      </c>
      <c r="G29" s="26" t="s">
        <v>700</v>
      </c>
      <c r="H29" s="26" t="s">
        <v>704</v>
      </c>
      <c r="I29" s="19" t="s">
        <v>656</v>
      </c>
      <c r="J29" s="18" t="str">
        <f>IF(Maine_Schools[[#This Row],[School Type]]="Charter","Charter", "Non Charter")</f>
        <v>Non Charter</v>
      </c>
    </row>
    <row r="30" spans="1:15" ht="15.75" customHeight="1">
      <c r="A30" s="25" t="s">
        <v>570</v>
      </c>
      <c r="B30" s="23" t="s">
        <v>705</v>
      </c>
      <c r="C30" s="23" t="s">
        <v>40</v>
      </c>
      <c r="D30" s="23" t="s">
        <v>662</v>
      </c>
      <c r="E30" s="23" t="s">
        <v>647</v>
      </c>
      <c r="F30" s="24" t="s">
        <v>579</v>
      </c>
      <c r="G30" s="23" t="s">
        <v>686</v>
      </c>
      <c r="H30" s="23" t="s">
        <v>706</v>
      </c>
      <c r="I30" s="19" t="s">
        <v>656</v>
      </c>
      <c r="J30" s="18" t="str">
        <f>IF(Maine_Schools[[#This Row],[School Type]]="Charter","Charter", "Non Charter")</f>
        <v>Non Charter</v>
      </c>
      <c r="O30" s="29">
        <v>45722</v>
      </c>
    </row>
    <row r="31" spans="1:15" ht="15.75" customHeight="1">
      <c r="A31" s="28" t="s">
        <v>570</v>
      </c>
      <c r="B31" s="26" t="s">
        <v>707</v>
      </c>
      <c r="C31" s="26" t="s">
        <v>3</v>
      </c>
      <c r="D31" s="26" t="s">
        <v>662</v>
      </c>
      <c r="E31" s="26" t="s">
        <v>647</v>
      </c>
      <c r="F31" s="27" t="s">
        <v>579</v>
      </c>
      <c r="G31" s="26" t="s">
        <v>679</v>
      </c>
      <c r="H31" s="26" t="s">
        <v>708</v>
      </c>
      <c r="I31" s="19" t="s">
        <v>656</v>
      </c>
      <c r="J31" s="18" t="str">
        <f>IF(Maine_Schools[[#This Row],[School Type]]="Charter","Charter", "Non Charter")</f>
        <v>Non Charter</v>
      </c>
      <c r="O31" s="29">
        <v>45724</v>
      </c>
    </row>
    <row r="32" spans="1:15" ht="15.75" customHeight="1">
      <c r="A32" s="25" t="s">
        <v>570</v>
      </c>
      <c r="B32" s="23" t="s">
        <v>709</v>
      </c>
      <c r="C32" s="23" t="s">
        <v>11</v>
      </c>
      <c r="D32" s="23" t="s">
        <v>710</v>
      </c>
      <c r="E32" s="23" t="s">
        <v>647</v>
      </c>
      <c r="F32" s="24" t="s">
        <v>579</v>
      </c>
      <c r="G32" s="23" t="s">
        <v>691</v>
      </c>
      <c r="H32" s="23" t="s">
        <v>711</v>
      </c>
      <c r="I32" s="19" t="s">
        <v>710</v>
      </c>
      <c r="J32" s="18" t="str">
        <f>IF(Maine_Schools[[#This Row],[School Type]]="Charter","Charter", "Non Charter")</f>
        <v>Non Charter</v>
      </c>
    </row>
    <row r="33" spans="1:15" ht="15.75" customHeight="1">
      <c r="A33" s="28" t="s">
        <v>570</v>
      </c>
      <c r="B33" s="26" t="s">
        <v>712</v>
      </c>
      <c r="C33" s="26" t="s">
        <v>47</v>
      </c>
      <c r="D33" s="26" t="s">
        <v>662</v>
      </c>
      <c r="E33" s="26" t="s">
        <v>647</v>
      </c>
      <c r="F33" s="27" t="s">
        <v>579</v>
      </c>
      <c r="G33" s="26" t="s">
        <v>713</v>
      </c>
      <c r="H33" s="26" t="s">
        <v>714</v>
      </c>
      <c r="I33" s="19" t="s">
        <v>656</v>
      </c>
      <c r="J33" s="18" t="str">
        <f>IF(Maine_Schools[[#This Row],[School Type]]="Charter","Charter", "Non Charter")</f>
        <v>Non Charter</v>
      </c>
    </row>
    <row r="34" spans="1:15" ht="15.75" customHeight="1">
      <c r="A34" s="25" t="s">
        <v>570</v>
      </c>
      <c r="B34" s="23" t="s">
        <v>715</v>
      </c>
      <c r="C34" s="23" t="s">
        <v>65</v>
      </c>
      <c r="D34" s="23" t="s">
        <v>662</v>
      </c>
      <c r="E34" s="23" t="s">
        <v>647</v>
      </c>
      <c r="F34" s="24" t="s">
        <v>579</v>
      </c>
      <c r="G34" s="23" t="s">
        <v>648</v>
      </c>
      <c r="H34" s="23" t="s">
        <v>716</v>
      </c>
      <c r="I34" s="19" t="s">
        <v>656</v>
      </c>
      <c r="J34" s="18" t="str">
        <f>IF(Maine_Schools[[#This Row],[School Type]]="Charter","Charter", "Non Charter")</f>
        <v>Non Charter</v>
      </c>
    </row>
    <row r="35" spans="1:15" ht="15.75" customHeight="1">
      <c r="A35" s="28" t="s">
        <v>570</v>
      </c>
      <c r="B35" s="26" t="s">
        <v>717</v>
      </c>
      <c r="C35" s="26" t="s">
        <v>8</v>
      </c>
      <c r="D35" s="27" t="s">
        <v>718</v>
      </c>
      <c r="E35" s="26" t="s">
        <v>647</v>
      </c>
      <c r="F35" s="27" t="s">
        <v>579</v>
      </c>
      <c r="G35" s="26" t="s">
        <v>668</v>
      </c>
      <c r="H35" s="26" t="s">
        <v>719</v>
      </c>
      <c r="I35" s="19" t="s">
        <v>718</v>
      </c>
      <c r="J35" s="18" t="str">
        <f>IF(Maine_Schools[[#This Row],[School Type]]="Charter","Charter", "Non Charter")</f>
        <v>Non Charter</v>
      </c>
    </row>
    <row r="36" spans="1:15" ht="15.75" customHeight="1">
      <c r="A36" s="25" t="s">
        <v>570</v>
      </c>
      <c r="B36" s="23" t="s">
        <v>717</v>
      </c>
      <c r="C36" s="23" t="s">
        <v>328</v>
      </c>
      <c r="D36" s="23" t="s">
        <v>659</v>
      </c>
      <c r="E36" s="23" t="s">
        <v>647</v>
      </c>
      <c r="F36" s="24" t="s">
        <v>579</v>
      </c>
      <c r="G36" s="23" t="s">
        <v>668</v>
      </c>
      <c r="H36" s="23" t="s">
        <v>719</v>
      </c>
      <c r="I36" s="19" t="s">
        <v>651</v>
      </c>
      <c r="J36" s="18" t="str">
        <f>IF(Maine_Schools[[#This Row],[School Type]]="Charter","Charter", "Non Charter")</f>
        <v>Non Charter</v>
      </c>
    </row>
    <row r="37" spans="1:15" ht="15.75" customHeight="1">
      <c r="A37" s="28" t="s">
        <v>570</v>
      </c>
      <c r="B37" s="26" t="s">
        <v>717</v>
      </c>
      <c r="C37" s="26" t="s">
        <v>25</v>
      </c>
      <c r="D37" s="27" t="s">
        <v>660</v>
      </c>
      <c r="E37" s="26" t="s">
        <v>647</v>
      </c>
      <c r="F37" s="27" t="s">
        <v>579</v>
      </c>
      <c r="G37" s="26" t="s">
        <v>668</v>
      </c>
      <c r="H37" s="26" t="s">
        <v>719</v>
      </c>
      <c r="I37" s="19" t="s">
        <v>660</v>
      </c>
      <c r="J37" s="18" t="str">
        <f>IF(Maine_Schools[[#This Row],[School Type]]="Charter","Charter", "Non Charter")</f>
        <v>Non Charter</v>
      </c>
    </row>
    <row r="38" spans="1:15" ht="15.75" customHeight="1">
      <c r="A38" s="25" t="s">
        <v>570</v>
      </c>
      <c r="B38" s="23" t="s">
        <v>717</v>
      </c>
      <c r="C38" s="23" t="s">
        <v>367</v>
      </c>
      <c r="D38" s="23" t="s">
        <v>659</v>
      </c>
      <c r="E38" s="23" t="s">
        <v>647</v>
      </c>
      <c r="F38" s="24" t="s">
        <v>579</v>
      </c>
      <c r="G38" s="23" t="s">
        <v>668</v>
      </c>
      <c r="H38" s="23" t="s">
        <v>719</v>
      </c>
      <c r="I38" s="19" t="s">
        <v>651</v>
      </c>
      <c r="J38" s="18" t="str">
        <f>IF(Maine_Schools[[#This Row],[School Type]]="Charter","Charter", "Non Charter")</f>
        <v>Non Charter</v>
      </c>
      <c r="O38" s="29">
        <v>45722</v>
      </c>
    </row>
    <row r="39" spans="1:15" ht="15.75" customHeight="1">
      <c r="A39" s="28" t="s">
        <v>570</v>
      </c>
      <c r="B39" s="26" t="s">
        <v>717</v>
      </c>
      <c r="C39" s="26" t="s">
        <v>415</v>
      </c>
      <c r="D39" s="26" t="s">
        <v>659</v>
      </c>
      <c r="E39" s="26" t="s">
        <v>647</v>
      </c>
      <c r="F39" s="27" t="s">
        <v>579</v>
      </c>
      <c r="G39" s="26" t="s">
        <v>668</v>
      </c>
      <c r="H39" s="26" t="s">
        <v>719</v>
      </c>
      <c r="I39" s="19" t="s">
        <v>651</v>
      </c>
      <c r="J39" s="18" t="str">
        <f>IF(Maine_Schools[[#This Row],[School Type]]="Charter","Charter", "Non Charter")</f>
        <v>Non Charter</v>
      </c>
      <c r="O39" s="29">
        <v>45724</v>
      </c>
    </row>
    <row r="40" spans="1:15" ht="15.75" customHeight="1">
      <c r="A40" s="25" t="s">
        <v>570</v>
      </c>
      <c r="B40" s="23" t="s">
        <v>717</v>
      </c>
      <c r="C40" s="23" t="s">
        <v>528</v>
      </c>
      <c r="D40" s="23" t="s">
        <v>659</v>
      </c>
      <c r="E40" s="23" t="s">
        <v>647</v>
      </c>
      <c r="F40" s="24" t="s">
        <v>579</v>
      </c>
      <c r="G40" s="23" t="s">
        <v>668</v>
      </c>
      <c r="H40" s="23" t="s">
        <v>719</v>
      </c>
      <c r="I40" s="19" t="s">
        <v>651</v>
      </c>
      <c r="J40" s="18" t="str">
        <f>IF(Maine_Schools[[#This Row],[School Type]]="Charter","Charter", "Non Charter")</f>
        <v>Non Charter</v>
      </c>
    </row>
    <row r="41" spans="1:15" ht="15.75" customHeight="1">
      <c r="A41" s="28" t="s">
        <v>570</v>
      </c>
      <c r="B41" s="26" t="s">
        <v>717</v>
      </c>
      <c r="C41" s="26" t="s">
        <v>549</v>
      </c>
      <c r="D41" s="26" t="s">
        <v>659</v>
      </c>
      <c r="E41" s="26" t="s">
        <v>647</v>
      </c>
      <c r="F41" s="27" t="s">
        <v>579</v>
      </c>
      <c r="G41" s="26" t="s">
        <v>668</v>
      </c>
      <c r="H41" s="26" t="s">
        <v>719</v>
      </c>
      <c r="I41" s="19" t="s">
        <v>651</v>
      </c>
      <c r="J41" s="18" t="str">
        <f>IF(Maine_Schools[[#This Row],[School Type]]="Charter","Charter", "Non Charter")</f>
        <v>Non Charter</v>
      </c>
    </row>
    <row r="42" spans="1:15" ht="15.75" customHeight="1">
      <c r="A42" s="25" t="s">
        <v>570</v>
      </c>
      <c r="B42" s="23" t="s">
        <v>717</v>
      </c>
      <c r="C42" s="23" t="s">
        <v>223</v>
      </c>
      <c r="D42" s="23" t="s">
        <v>659</v>
      </c>
      <c r="E42" s="23" t="s">
        <v>647</v>
      </c>
      <c r="F42" s="24" t="s">
        <v>579</v>
      </c>
      <c r="G42" s="23" t="s">
        <v>668</v>
      </c>
      <c r="H42" s="23" t="s">
        <v>719</v>
      </c>
      <c r="I42" s="19" t="s">
        <v>651</v>
      </c>
      <c r="J42" s="18" t="str">
        <f>IF(Maine_Schools[[#This Row],[School Type]]="Charter","Charter", "Non Charter")</f>
        <v>Non Charter</v>
      </c>
    </row>
    <row r="43" spans="1:15" ht="15.75" customHeight="1">
      <c r="A43" s="28" t="s">
        <v>570</v>
      </c>
      <c r="B43" s="26" t="s">
        <v>720</v>
      </c>
      <c r="C43" s="26" t="s">
        <v>32</v>
      </c>
      <c r="D43" s="27" t="s">
        <v>660</v>
      </c>
      <c r="E43" s="26" t="s">
        <v>647</v>
      </c>
      <c r="F43" s="27" t="s">
        <v>579</v>
      </c>
      <c r="G43" s="26" t="s">
        <v>657</v>
      </c>
      <c r="H43" s="26" t="s">
        <v>658</v>
      </c>
      <c r="I43" s="19" t="s">
        <v>660</v>
      </c>
      <c r="J43" s="18" t="str">
        <f>IF(Maine_Schools[[#This Row],[School Type]]="Charter","Charter", "Non Charter")</f>
        <v>Non Charter</v>
      </c>
    </row>
    <row r="44" spans="1:15" ht="15.75" customHeight="1">
      <c r="A44" s="25" t="s">
        <v>570</v>
      </c>
      <c r="B44" s="23" t="s">
        <v>720</v>
      </c>
      <c r="C44" s="23" t="s">
        <v>35</v>
      </c>
      <c r="D44" s="24" t="s">
        <v>718</v>
      </c>
      <c r="E44" s="23" t="s">
        <v>647</v>
      </c>
      <c r="F44" s="24" t="s">
        <v>579</v>
      </c>
      <c r="G44" s="23" t="s">
        <v>657</v>
      </c>
      <c r="H44" s="23" t="s">
        <v>658</v>
      </c>
      <c r="I44" s="19" t="s">
        <v>718</v>
      </c>
      <c r="J44" s="18" t="str">
        <f>IF(Maine_Schools[[#This Row],[School Type]]="Charter","Charter", "Non Charter")</f>
        <v>Non Charter</v>
      </c>
    </row>
    <row r="45" spans="1:15" ht="15.75" customHeight="1">
      <c r="A45" s="28" t="s">
        <v>570</v>
      </c>
      <c r="B45" s="26" t="s">
        <v>720</v>
      </c>
      <c r="C45" s="26" t="s">
        <v>260</v>
      </c>
      <c r="D45" s="26" t="s">
        <v>650</v>
      </c>
      <c r="E45" s="26" t="s">
        <v>647</v>
      </c>
      <c r="F45" s="27" t="s">
        <v>579</v>
      </c>
      <c r="G45" s="26" t="s">
        <v>657</v>
      </c>
      <c r="H45" s="26" t="s">
        <v>658</v>
      </c>
      <c r="I45" s="19" t="s">
        <v>651</v>
      </c>
      <c r="J45" s="18" t="str">
        <f>IF(Maine_Schools[[#This Row],[School Type]]="Charter","Charter", "Non Charter")</f>
        <v>Non Charter</v>
      </c>
    </row>
    <row r="46" spans="1:15" ht="15.75" customHeight="1">
      <c r="A46" s="25" t="s">
        <v>570</v>
      </c>
      <c r="B46" s="23" t="s">
        <v>720</v>
      </c>
      <c r="C46" s="23" t="s">
        <v>330</v>
      </c>
      <c r="D46" s="23" t="s">
        <v>650</v>
      </c>
      <c r="E46" s="23" t="s">
        <v>647</v>
      </c>
      <c r="F46" s="24" t="s">
        <v>579</v>
      </c>
      <c r="G46" s="23" t="s">
        <v>657</v>
      </c>
      <c r="H46" s="23" t="s">
        <v>658</v>
      </c>
      <c r="I46" s="19" t="s">
        <v>651</v>
      </c>
      <c r="J46" s="18" t="str">
        <f>IF(Maine_Schools[[#This Row],[School Type]]="Charter","Charter", "Non Charter")</f>
        <v>Non Charter</v>
      </c>
    </row>
    <row r="47" spans="1:15" ht="15.75" customHeight="1">
      <c r="A47" s="28" t="s">
        <v>570</v>
      </c>
      <c r="B47" s="26" t="s">
        <v>720</v>
      </c>
      <c r="C47" s="26" t="s">
        <v>335</v>
      </c>
      <c r="D47" s="26" t="s">
        <v>650</v>
      </c>
      <c r="E47" s="26" t="s">
        <v>647</v>
      </c>
      <c r="F47" s="27" t="s">
        <v>579</v>
      </c>
      <c r="G47" s="26" t="s">
        <v>657</v>
      </c>
      <c r="H47" s="26" t="s">
        <v>658</v>
      </c>
      <c r="I47" s="19" t="s">
        <v>651</v>
      </c>
      <c r="J47" s="18" t="str">
        <f>IF(Maine_Schools[[#This Row],[School Type]]="Charter","Charter", "Non Charter")</f>
        <v>Non Charter</v>
      </c>
    </row>
    <row r="48" spans="1:15" ht="15.75" customHeight="1">
      <c r="A48" s="25" t="s">
        <v>570</v>
      </c>
      <c r="B48" s="23" t="s">
        <v>720</v>
      </c>
      <c r="C48" s="23" t="s">
        <v>42</v>
      </c>
      <c r="D48" s="23" t="s">
        <v>659</v>
      </c>
      <c r="E48" s="23" t="s">
        <v>647</v>
      </c>
      <c r="F48" s="24" t="s">
        <v>579</v>
      </c>
      <c r="G48" s="23" t="s">
        <v>657</v>
      </c>
      <c r="H48" s="23" t="s">
        <v>658</v>
      </c>
      <c r="I48" s="19" t="s">
        <v>651</v>
      </c>
      <c r="J48" s="18" t="str">
        <f>IF(Maine_Schools[[#This Row],[School Type]]="Charter","Charter", "Non Charter")</f>
        <v>Non Charter</v>
      </c>
    </row>
    <row r="49" spans="1:10" ht="15.75" customHeight="1">
      <c r="A49" s="28" t="s">
        <v>570</v>
      </c>
      <c r="B49" s="26" t="s">
        <v>721</v>
      </c>
      <c r="C49" s="26" t="s">
        <v>85</v>
      </c>
      <c r="D49" s="26" t="s">
        <v>659</v>
      </c>
      <c r="E49" s="26" t="s">
        <v>647</v>
      </c>
      <c r="F49" s="27" t="s">
        <v>579</v>
      </c>
      <c r="G49" s="26" t="s">
        <v>679</v>
      </c>
      <c r="H49" s="26" t="s">
        <v>722</v>
      </c>
      <c r="I49" s="19" t="s">
        <v>651</v>
      </c>
      <c r="J49" s="18" t="str">
        <f>IF(Maine_Schools[[#This Row],[School Type]]="Charter","Charter", "Non Charter")</f>
        <v>Non Charter</v>
      </c>
    </row>
    <row r="50" spans="1:10" ht="15.75" customHeight="1">
      <c r="A50" s="25" t="s">
        <v>570</v>
      </c>
      <c r="B50" s="23" t="s">
        <v>721</v>
      </c>
      <c r="C50" s="23" t="s">
        <v>46</v>
      </c>
      <c r="D50" s="24" t="s">
        <v>652</v>
      </c>
      <c r="E50" s="23" t="s">
        <v>647</v>
      </c>
      <c r="F50" s="24" t="s">
        <v>579</v>
      </c>
      <c r="G50" s="23" t="s">
        <v>679</v>
      </c>
      <c r="H50" s="23" t="s">
        <v>722</v>
      </c>
      <c r="I50" s="19" t="s">
        <v>652</v>
      </c>
      <c r="J50" s="18" t="str">
        <f>IF(Maine_Schools[[#This Row],[School Type]]="Charter","Charter", "Non Charter")</f>
        <v>Non Charter</v>
      </c>
    </row>
    <row r="51" spans="1:10" ht="15.75" customHeight="1">
      <c r="A51" s="28" t="s">
        <v>570</v>
      </c>
      <c r="B51" s="26" t="s">
        <v>723</v>
      </c>
      <c r="C51" s="26" t="s">
        <v>7</v>
      </c>
      <c r="D51" s="26" t="s">
        <v>724</v>
      </c>
      <c r="E51" s="26" t="s">
        <v>647</v>
      </c>
      <c r="F51" s="27" t="s">
        <v>579</v>
      </c>
      <c r="G51" s="26" t="s">
        <v>676</v>
      </c>
      <c r="H51" s="26" t="s">
        <v>693</v>
      </c>
      <c r="I51" s="19" t="s">
        <v>724</v>
      </c>
      <c r="J51" s="18" t="str">
        <f>IF(Maine_Schools[[#This Row],[School Type]]="Charter","Charter", "Non Charter")</f>
        <v>Non Charter</v>
      </c>
    </row>
    <row r="52" spans="1:10" ht="15.75" customHeight="1">
      <c r="A52" s="25" t="s">
        <v>570</v>
      </c>
      <c r="B52" s="23" t="s">
        <v>723</v>
      </c>
      <c r="C52" s="23" t="s">
        <v>53</v>
      </c>
      <c r="D52" s="24" t="s">
        <v>660</v>
      </c>
      <c r="E52" s="23" t="s">
        <v>647</v>
      </c>
      <c r="F52" s="24" t="s">
        <v>579</v>
      </c>
      <c r="G52" s="23" t="s">
        <v>676</v>
      </c>
      <c r="H52" s="23" t="s">
        <v>693</v>
      </c>
      <c r="I52" s="19" t="s">
        <v>660</v>
      </c>
      <c r="J52" s="18" t="str">
        <f>IF(Maine_Schools[[#This Row],[School Type]]="Charter","Charter", "Non Charter")</f>
        <v>Non Charter</v>
      </c>
    </row>
    <row r="53" spans="1:10" ht="15.75" customHeight="1">
      <c r="A53" s="28" t="s">
        <v>570</v>
      </c>
      <c r="B53" s="26" t="s">
        <v>723</v>
      </c>
      <c r="C53" s="26" t="s">
        <v>58</v>
      </c>
      <c r="D53" s="26" t="s">
        <v>724</v>
      </c>
      <c r="E53" s="26" t="s">
        <v>647</v>
      </c>
      <c r="F53" s="27" t="s">
        <v>579</v>
      </c>
      <c r="G53" s="26" t="s">
        <v>676</v>
      </c>
      <c r="H53" s="26" t="s">
        <v>693</v>
      </c>
      <c r="I53" s="19" t="s">
        <v>724</v>
      </c>
      <c r="J53" s="18" t="str">
        <f>IF(Maine_Schools[[#This Row],[School Type]]="Charter","Charter", "Non Charter")</f>
        <v>Non Charter</v>
      </c>
    </row>
    <row r="54" spans="1:10" ht="13">
      <c r="A54" s="25" t="s">
        <v>570</v>
      </c>
      <c r="B54" s="23" t="s">
        <v>723</v>
      </c>
      <c r="C54" s="23" t="s">
        <v>27</v>
      </c>
      <c r="D54" s="24" t="s">
        <v>725</v>
      </c>
      <c r="E54" s="23" t="s">
        <v>647</v>
      </c>
      <c r="F54" s="24" t="s">
        <v>579</v>
      </c>
      <c r="G54" s="23" t="s">
        <v>676</v>
      </c>
      <c r="H54" s="23" t="s">
        <v>693</v>
      </c>
      <c r="I54" s="19" t="s">
        <v>725</v>
      </c>
      <c r="J54" s="18" t="str">
        <f>IF(Maine_Schools[[#This Row],[School Type]]="Charter","Charter", "Non Charter")</f>
        <v>Non Charter</v>
      </c>
    </row>
    <row r="55" spans="1:10" ht="13">
      <c r="A55" s="28" t="s">
        <v>570</v>
      </c>
      <c r="B55" s="26" t="s">
        <v>723</v>
      </c>
      <c r="C55" s="26" t="s">
        <v>383</v>
      </c>
      <c r="D55" s="26" t="s">
        <v>724</v>
      </c>
      <c r="E55" s="26" t="s">
        <v>647</v>
      </c>
      <c r="F55" s="27" t="s">
        <v>579</v>
      </c>
      <c r="G55" s="26" t="s">
        <v>676</v>
      </c>
      <c r="H55" s="26" t="s">
        <v>693</v>
      </c>
      <c r="I55" s="19" t="s">
        <v>724</v>
      </c>
      <c r="J55" s="18" t="str">
        <f>IF(Maine_Schools[[#This Row],[School Type]]="Charter","Charter", "Non Charter")</f>
        <v>Non Charter</v>
      </c>
    </row>
    <row r="56" spans="1:10" ht="13">
      <c r="A56" s="25" t="s">
        <v>570</v>
      </c>
      <c r="B56" s="23" t="s">
        <v>723</v>
      </c>
      <c r="C56" s="23" t="s">
        <v>392</v>
      </c>
      <c r="D56" s="23" t="s">
        <v>724</v>
      </c>
      <c r="E56" s="23" t="s">
        <v>647</v>
      </c>
      <c r="F56" s="24" t="s">
        <v>579</v>
      </c>
      <c r="G56" s="23" t="s">
        <v>676</v>
      </c>
      <c r="H56" s="23" t="s">
        <v>693</v>
      </c>
      <c r="I56" s="19" t="s">
        <v>724</v>
      </c>
      <c r="J56" s="18" t="str">
        <f>IF(Maine_Schools[[#This Row],[School Type]]="Charter","Charter", "Non Charter")</f>
        <v>Non Charter</v>
      </c>
    </row>
    <row r="57" spans="1:10" ht="13">
      <c r="A57" s="28" t="s">
        <v>570</v>
      </c>
      <c r="B57" s="26" t="s">
        <v>723</v>
      </c>
      <c r="C57" s="26" t="s">
        <v>64</v>
      </c>
      <c r="D57" s="27" t="s">
        <v>698</v>
      </c>
      <c r="E57" s="26" t="s">
        <v>647</v>
      </c>
      <c r="F57" s="27" t="s">
        <v>579</v>
      </c>
      <c r="G57" s="26" t="s">
        <v>676</v>
      </c>
      <c r="H57" s="26" t="s">
        <v>693</v>
      </c>
      <c r="I57" s="19" t="s">
        <v>698</v>
      </c>
      <c r="J57" s="18" t="str">
        <f>IF(Maine_Schools[[#This Row],[School Type]]="Charter","Charter", "Non Charter")</f>
        <v>Non Charter</v>
      </c>
    </row>
    <row r="58" spans="1:10" ht="13">
      <c r="A58" s="25" t="s">
        <v>570</v>
      </c>
      <c r="B58" s="23" t="s">
        <v>723</v>
      </c>
      <c r="C58" s="23" t="s">
        <v>362</v>
      </c>
      <c r="D58" s="24" t="s">
        <v>725</v>
      </c>
      <c r="E58" s="23" t="s">
        <v>647</v>
      </c>
      <c r="F58" s="24" t="s">
        <v>579</v>
      </c>
      <c r="G58" s="23" t="s">
        <v>676</v>
      </c>
      <c r="H58" s="23" t="s">
        <v>693</v>
      </c>
      <c r="I58" s="19" t="s">
        <v>725</v>
      </c>
      <c r="J58" s="18" t="str">
        <f>IF(Maine_Schools[[#This Row],[School Type]]="Charter","Charter", "Non Charter")</f>
        <v>Non Charter</v>
      </c>
    </row>
    <row r="59" spans="1:10" ht="13">
      <c r="A59" s="28" t="s">
        <v>570</v>
      </c>
      <c r="B59" s="26" t="s">
        <v>723</v>
      </c>
      <c r="C59" s="26" t="s">
        <v>544</v>
      </c>
      <c r="D59" s="26" t="s">
        <v>724</v>
      </c>
      <c r="E59" s="26" t="s">
        <v>647</v>
      </c>
      <c r="F59" s="27" t="s">
        <v>579</v>
      </c>
      <c r="G59" s="26" t="s">
        <v>676</v>
      </c>
      <c r="H59" s="26" t="s">
        <v>693</v>
      </c>
      <c r="I59" s="19" t="s">
        <v>724</v>
      </c>
      <c r="J59" s="18" t="str">
        <f>IF(Maine_Schools[[#This Row],[School Type]]="Charter","Charter", "Non Charter")</f>
        <v>Non Charter</v>
      </c>
    </row>
    <row r="60" spans="1:10" ht="13">
      <c r="A60" s="25" t="s">
        <v>570</v>
      </c>
      <c r="B60" s="23" t="s">
        <v>723</v>
      </c>
      <c r="C60" s="23" t="s">
        <v>559</v>
      </c>
      <c r="D60" s="24" t="s">
        <v>698</v>
      </c>
      <c r="E60" s="23" t="s">
        <v>647</v>
      </c>
      <c r="F60" s="24" t="s">
        <v>579</v>
      </c>
      <c r="G60" s="23" t="s">
        <v>676</v>
      </c>
      <c r="H60" s="23" t="s">
        <v>693</v>
      </c>
      <c r="I60" s="19" t="s">
        <v>698</v>
      </c>
      <c r="J60" s="18" t="str">
        <f>IF(Maine_Schools[[#This Row],[School Type]]="Charter","Charter", "Non Charter")</f>
        <v>Non Charter</v>
      </c>
    </row>
    <row r="61" spans="1:10" ht="13">
      <c r="A61" s="28" t="s">
        <v>570</v>
      </c>
      <c r="B61" s="26" t="s">
        <v>726</v>
      </c>
      <c r="C61" s="26" t="s">
        <v>288</v>
      </c>
      <c r="D61" s="26" t="s">
        <v>655</v>
      </c>
      <c r="E61" s="26" t="s">
        <v>647</v>
      </c>
      <c r="F61" s="27" t="s">
        <v>579</v>
      </c>
      <c r="G61" s="26" t="s">
        <v>686</v>
      </c>
      <c r="H61" s="26" t="s">
        <v>727</v>
      </c>
      <c r="I61" s="19" t="s">
        <v>656</v>
      </c>
      <c r="J61" s="18" t="str">
        <f>IF(Maine_Schools[[#This Row],[School Type]]="Charter","Charter", "Non Charter")</f>
        <v>Non Charter</v>
      </c>
    </row>
    <row r="62" spans="1:10" ht="13">
      <c r="A62" s="25" t="s">
        <v>570</v>
      </c>
      <c r="B62" s="23" t="s">
        <v>728</v>
      </c>
      <c r="C62" s="23" t="s">
        <v>22</v>
      </c>
      <c r="D62" s="23" t="s">
        <v>662</v>
      </c>
      <c r="E62" s="23" t="s">
        <v>647</v>
      </c>
      <c r="F62" s="24" t="s">
        <v>579</v>
      </c>
      <c r="G62" s="23" t="s">
        <v>679</v>
      </c>
      <c r="H62" s="23" t="s">
        <v>729</v>
      </c>
      <c r="I62" s="19" t="s">
        <v>656</v>
      </c>
      <c r="J62" s="18" t="str">
        <f>IF(Maine_Schools[[#This Row],[School Type]]="Charter","Charter", "Non Charter")</f>
        <v>Non Charter</v>
      </c>
    </row>
    <row r="63" spans="1:10" ht="13">
      <c r="A63" s="28" t="s">
        <v>570</v>
      </c>
      <c r="B63" s="26" t="s">
        <v>730</v>
      </c>
      <c r="C63" s="26" t="s">
        <v>17</v>
      </c>
      <c r="D63" s="27" t="s">
        <v>731</v>
      </c>
      <c r="E63" s="26" t="s">
        <v>647</v>
      </c>
      <c r="F63" s="27" t="s">
        <v>579</v>
      </c>
      <c r="G63" s="26" t="s">
        <v>700</v>
      </c>
      <c r="H63" s="26" t="s">
        <v>732</v>
      </c>
      <c r="I63" s="19" t="s">
        <v>731</v>
      </c>
      <c r="J63" s="18" t="str">
        <f>IF(Maine_Schools[[#This Row],[School Type]]="Charter","Charter", "Non Charter")</f>
        <v>Non Charter</v>
      </c>
    </row>
    <row r="64" spans="1:10" ht="13">
      <c r="A64" s="25" t="s">
        <v>570</v>
      </c>
      <c r="B64" s="23" t="s">
        <v>730</v>
      </c>
      <c r="C64" s="23" t="s">
        <v>156</v>
      </c>
      <c r="D64" s="24" t="s">
        <v>733</v>
      </c>
      <c r="E64" s="23" t="s">
        <v>647</v>
      </c>
      <c r="F64" s="24" t="s">
        <v>579</v>
      </c>
      <c r="G64" s="23" t="s">
        <v>700</v>
      </c>
      <c r="H64" s="23" t="s">
        <v>732</v>
      </c>
      <c r="I64" s="19" t="s">
        <v>733</v>
      </c>
      <c r="J64" s="18" t="str">
        <f>IF(Maine_Schools[[#This Row],[School Type]]="Charter","Charter", "Non Charter")</f>
        <v>Non Charter</v>
      </c>
    </row>
    <row r="65" spans="1:10" ht="13">
      <c r="A65" s="28" t="s">
        <v>570</v>
      </c>
      <c r="B65" s="26" t="s">
        <v>730</v>
      </c>
      <c r="C65" s="26" t="s">
        <v>111</v>
      </c>
      <c r="D65" s="27" t="s">
        <v>734</v>
      </c>
      <c r="E65" s="26" t="s">
        <v>647</v>
      </c>
      <c r="F65" s="27" t="s">
        <v>579</v>
      </c>
      <c r="G65" s="26" t="s">
        <v>700</v>
      </c>
      <c r="H65" s="26" t="s">
        <v>732</v>
      </c>
      <c r="I65" s="19" t="s">
        <v>734</v>
      </c>
      <c r="J65" s="18" t="str">
        <f>IF(Maine_Schools[[#This Row],[School Type]]="Charter","Charter", "Non Charter")</f>
        <v>Non Charter</v>
      </c>
    </row>
    <row r="66" spans="1:10" ht="13">
      <c r="A66" s="25" t="s">
        <v>570</v>
      </c>
      <c r="B66" s="23" t="s">
        <v>730</v>
      </c>
      <c r="C66" s="23" t="s">
        <v>77</v>
      </c>
      <c r="D66" s="24" t="s">
        <v>735</v>
      </c>
      <c r="E66" s="23" t="s">
        <v>647</v>
      </c>
      <c r="F66" s="24" t="s">
        <v>579</v>
      </c>
      <c r="G66" s="23" t="s">
        <v>700</v>
      </c>
      <c r="H66" s="23" t="s">
        <v>732</v>
      </c>
      <c r="I66" s="19" t="s">
        <v>735</v>
      </c>
      <c r="J66" s="18" t="str">
        <f>IF(Maine_Schools[[#This Row],[School Type]]="Charter","Charter", "Non Charter")</f>
        <v>Non Charter</v>
      </c>
    </row>
    <row r="67" spans="1:10" ht="13">
      <c r="A67" s="28" t="s">
        <v>570</v>
      </c>
      <c r="B67" s="26" t="s">
        <v>730</v>
      </c>
      <c r="C67" s="26" t="s">
        <v>82</v>
      </c>
      <c r="D67" s="26" t="s">
        <v>673</v>
      </c>
      <c r="E67" s="26" t="s">
        <v>647</v>
      </c>
      <c r="F67" s="27" t="s">
        <v>579</v>
      </c>
      <c r="G67" s="26" t="s">
        <v>700</v>
      </c>
      <c r="H67" s="26" t="s">
        <v>732</v>
      </c>
      <c r="I67" s="19" t="s">
        <v>673</v>
      </c>
      <c r="J67" s="18" t="str">
        <f>IF(Maine_Schools[[#This Row],[School Type]]="Charter","Charter", "Non Charter")</f>
        <v>Non Charter</v>
      </c>
    </row>
    <row r="68" spans="1:10" ht="13">
      <c r="A68" s="25" t="s">
        <v>570</v>
      </c>
      <c r="B68" s="23" t="s">
        <v>736</v>
      </c>
      <c r="C68" s="23" t="s">
        <v>172</v>
      </c>
      <c r="D68" s="23" t="s">
        <v>662</v>
      </c>
      <c r="E68" s="23" t="s">
        <v>647</v>
      </c>
      <c r="F68" s="24" t="s">
        <v>579</v>
      </c>
      <c r="G68" s="23" t="s">
        <v>686</v>
      </c>
      <c r="H68" s="23" t="s">
        <v>687</v>
      </c>
      <c r="I68" s="19" t="s">
        <v>656</v>
      </c>
      <c r="J68" s="18" t="str">
        <f>IF(Maine_Schools[[#This Row],[School Type]]="Charter","Charter", "Non Charter")</f>
        <v>Non Charter</v>
      </c>
    </row>
    <row r="69" spans="1:10" ht="13">
      <c r="A69" s="28" t="s">
        <v>570</v>
      </c>
      <c r="B69" s="26" t="s">
        <v>737</v>
      </c>
      <c r="C69" s="26" t="s">
        <v>92</v>
      </c>
      <c r="D69" s="26" t="s">
        <v>662</v>
      </c>
      <c r="E69" s="26" t="s">
        <v>647</v>
      </c>
      <c r="F69" s="27" t="s">
        <v>579</v>
      </c>
      <c r="G69" s="26" t="s">
        <v>695</v>
      </c>
      <c r="H69" s="26" t="s">
        <v>738</v>
      </c>
      <c r="I69" s="19" t="s">
        <v>656</v>
      </c>
      <c r="J69" s="18" t="str">
        <f>IF(Maine_Schools[[#This Row],[School Type]]="Charter","Charter", "Non Charter")</f>
        <v>Non Charter</v>
      </c>
    </row>
    <row r="70" spans="1:10" ht="13">
      <c r="A70" s="25" t="s">
        <v>570</v>
      </c>
      <c r="B70" s="23" t="s">
        <v>737</v>
      </c>
      <c r="C70" s="23" t="s">
        <v>98</v>
      </c>
      <c r="D70" s="24" t="s">
        <v>660</v>
      </c>
      <c r="E70" s="23" t="s">
        <v>647</v>
      </c>
      <c r="F70" s="24" t="s">
        <v>579</v>
      </c>
      <c r="G70" s="23" t="s">
        <v>695</v>
      </c>
      <c r="H70" s="23" t="s">
        <v>738</v>
      </c>
      <c r="I70" s="19" t="s">
        <v>660</v>
      </c>
      <c r="J70" s="18" t="str">
        <f>IF(Maine_Schools[[#This Row],[School Type]]="Charter","Charter", "Non Charter")</f>
        <v>Non Charter</v>
      </c>
    </row>
    <row r="71" spans="1:10" ht="13">
      <c r="A71" s="28" t="s">
        <v>570</v>
      </c>
      <c r="B71" s="26" t="s">
        <v>739</v>
      </c>
      <c r="C71" s="26" t="s">
        <v>200</v>
      </c>
      <c r="D71" s="26" t="s">
        <v>662</v>
      </c>
      <c r="E71" s="26" t="s">
        <v>647</v>
      </c>
      <c r="F71" s="27" t="s">
        <v>579</v>
      </c>
      <c r="G71" s="26" t="s">
        <v>676</v>
      </c>
      <c r="H71" s="26" t="s">
        <v>740</v>
      </c>
      <c r="I71" s="19" t="s">
        <v>656</v>
      </c>
      <c r="J71" s="18" t="str">
        <f>IF(Maine_Schools[[#This Row],[School Type]]="Charter","Charter", "Non Charter")</f>
        <v>Non Charter</v>
      </c>
    </row>
    <row r="72" spans="1:10" ht="13">
      <c r="A72" s="25" t="s">
        <v>570</v>
      </c>
      <c r="B72" s="23" t="s">
        <v>739</v>
      </c>
      <c r="C72" s="23" t="s">
        <v>19</v>
      </c>
      <c r="D72" s="24" t="s">
        <v>660</v>
      </c>
      <c r="E72" s="23" t="s">
        <v>647</v>
      </c>
      <c r="F72" s="24" t="s">
        <v>579</v>
      </c>
      <c r="G72" s="23" t="s">
        <v>676</v>
      </c>
      <c r="H72" s="23" t="s">
        <v>740</v>
      </c>
      <c r="I72" s="19" t="s">
        <v>660</v>
      </c>
      <c r="J72" s="18" t="str">
        <f>IF(Maine_Schools[[#This Row],[School Type]]="Charter","Charter", "Non Charter")</f>
        <v>Non Charter</v>
      </c>
    </row>
    <row r="73" spans="1:10" ht="13">
      <c r="A73" s="28" t="s">
        <v>570</v>
      </c>
      <c r="B73" s="26" t="s">
        <v>741</v>
      </c>
      <c r="C73" s="26" t="s">
        <v>106</v>
      </c>
      <c r="D73" s="26" t="s">
        <v>662</v>
      </c>
      <c r="E73" s="26" t="s">
        <v>647</v>
      </c>
      <c r="F73" s="27" t="s">
        <v>579</v>
      </c>
      <c r="G73" s="26" t="s">
        <v>695</v>
      </c>
      <c r="H73" s="26" t="s">
        <v>742</v>
      </c>
      <c r="I73" s="19" t="s">
        <v>656</v>
      </c>
      <c r="J73" s="18" t="str">
        <f>IF(Maine_Schools[[#This Row],[School Type]]="Charter","Charter", "Non Charter")</f>
        <v>Non Charter</v>
      </c>
    </row>
    <row r="74" spans="1:10" ht="13">
      <c r="A74" s="25" t="s">
        <v>570</v>
      </c>
      <c r="B74" s="23" t="s">
        <v>743</v>
      </c>
      <c r="C74" s="23" t="s">
        <v>110</v>
      </c>
      <c r="D74" s="23" t="s">
        <v>662</v>
      </c>
      <c r="E74" s="23" t="s">
        <v>647</v>
      </c>
      <c r="F74" s="24" t="s">
        <v>579</v>
      </c>
      <c r="G74" s="23" t="s">
        <v>686</v>
      </c>
      <c r="H74" s="23" t="s">
        <v>744</v>
      </c>
      <c r="I74" s="19" t="s">
        <v>656</v>
      </c>
      <c r="J74" s="18" t="str">
        <f>IF(Maine_Schools[[#This Row],[School Type]]="Charter","Charter", "Non Charter")</f>
        <v>Non Charter</v>
      </c>
    </row>
    <row r="75" spans="1:10" ht="13">
      <c r="A75" s="28" t="s">
        <v>570</v>
      </c>
      <c r="B75" s="26" t="s">
        <v>745</v>
      </c>
      <c r="C75" s="26" t="s">
        <v>138</v>
      </c>
      <c r="D75" s="26" t="s">
        <v>662</v>
      </c>
      <c r="E75" s="26" t="s">
        <v>647</v>
      </c>
      <c r="F75" s="27" t="s">
        <v>579</v>
      </c>
      <c r="G75" s="26" t="s">
        <v>686</v>
      </c>
      <c r="H75" s="26" t="s">
        <v>746</v>
      </c>
      <c r="I75" s="19" t="s">
        <v>656</v>
      </c>
      <c r="J75" s="18" t="str">
        <f>IF(Maine_Schools[[#This Row],[School Type]]="Charter","Charter", "Non Charter")</f>
        <v>Non Charter</v>
      </c>
    </row>
    <row r="76" spans="1:10" ht="13">
      <c r="A76" s="25" t="s">
        <v>570</v>
      </c>
      <c r="B76" s="23" t="s">
        <v>747</v>
      </c>
      <c r="C76" s="23" t="s">
        <v>116</v>
      </c>
      <c r="D76" s="24" t="s">
        <v>660</v>
      </c>
      <c r="E76" s="23" t="s">
        <v>647</v>
      </c>
      <c r="F76" s="24" t="s">
        <v>579</v>
      </c>
      <c r="G76" s="23" t="s">
        <v>653</v>
      </c>
      <c r="H76" s="23" t="s">
        <v>748</v>
      </c>
      <c r="I76" s="19" t="s">
        <v>660</v>
      </c>
      <c r="J76" s="18" t="str">
        <f>IF(Maine_Schools[[#This Row],[School Type]]="Charter","Charter", "Non Charter")</f>
        <v>Non Charter</v>
      </c>
    </row>
    <row r="77" spans="1:10" ht="13">
      <c r="A77" s="28" t="s">
        <v>570</v>
      </c>
      <c r="B77" s="26" t="s">
        <v>747</v>
      </c>
      <c r="C77" s="26" t="s">
        <v>26</v>
      </c>
      <c r="D77" s="27" t="s">
        <v>698</v>
      </c>
      <c r="E77" s="26" t="s">
        <v>647</v>
      </c>
      <c r="F77" s="27" t="s">
        <v>579</v>
      </c>
      <c r="G77" s="26" t="s">
        <v>653</v>
      </c>
      <c r="H77" s="26" t="s">
        <v>748</v>
      </c>
      <c r="I77" s="19" t="s">
        <v>698</v>
      </c>
      <c r="J77" s="18" t="str">
        <f>IF(Maine_Schools[[#This Row],[School Type]]="Charter","Charter", "Non Charter")</f>
        <v>Non Charter</v>
      </c>
    </row>
    <row r="78" spans="1:10" ht="13">
      <c r="A78" s="25" t="s">
        <v>570</v>
      </c>
      <c r="B78" s="23" t="s">
        <v>747</v>
      </c>
      <c r="C78" s="23" t="s">
        <v>292</v>
      </c>
      <c r="D78" s="24" t="s">
        <v>749</v>
      </c>
      <c r="E78" s="23" t="s">
        <v>647</v>
      </c>
      <c r="F78" s="24" t="s">
        <v>579</v>
      </c>
      <c r="G78" s="23" t="s">
        <v>653</v>
      </c>
      <c r="H78" s="23" t="s">
        <v>748</v>
      </c>
      <c r="I78" s="19" t="s">
        <v>749</v>
      </c>
      <c r="J78" s="18" t="str">
        <f>IF(Maine_Schools[[#This Row],[School Type]]="Charter","Charter", "Non Charter")</f>
        <v>Non Charter</v>
      </c>
    </row>
    <row r="79" spans="1:10" ht="13">
      <c r="A79" s="28" t="s">
        <v>570</v>
      </c>
      <c r="B79" s="26" t="s">
        <v>747</v>
      </c>
      <c r="C79" s="26" t="s">
        <v>457</v>
      </c>
      <c r="D79" s="26" t="s">
        <v>750</v>
      </c>
      <c r="E79" s="26" t="s">
        <v>647</v>
      </c>
      <c r="F79" s="27" t="s">
        <v>579</v>
      </c>
      <c r="G79" s="26" t="s">
        <v>653</v>
      </c>
      <c r="H79" s="26" t="s">
        <v>748</v>
      </c>
      <c r="I79" s="19" t="s">
        <v>750</v>
      </c>
      <c r="J79" s="18" t="str">
        <f>IF(Maine_Schools[[#This Row],[School Type]]="Charter","Charter", "Non Charter")</f>
        <v>Non Charter</v>
      </c>
    </row>
    <row r="80" spans="1:10" ht="13">
      <c r="A80" s="25" t="s">
        <v>570</v>
      </c>
      <c r="B80" s="23" t="s">
        <v>751</v>
      </c>
      <c r="C80" s="23" t="s">
        <v>120</v>
      </c>
      <c r="D80" s="23" t="s">
        <v>659</v>
      </c>
      <c r="E80" s="23" t="s">
        <v>647</v>
      </c>
      <c r="F80" s="24" t="s">
        <v>579</v>
      </c>
      <c r="G80" s="23" t="s">
        <v>679</v>
      </c>
      <c r="H80" s="23" t="s">
        <v>752</v>
      </c>
      <c r="I80" s="19" t="s">
        <v>651</v>
      </c>
      <c r="J80" s="18" t="str">
        <f>IF(Maine_Schools[[#This Row],[School Type]]="Charter","Charter", "Non Charter")</f>
        <v>Non Charter</v>
      </c>
    </row>
    <row r="81" spans="1:10" ht="13">
      <c r="A81" s="28" t="s">
        <v>570</v>
      </c>
      <c r="B81" s="26" t="s">
        <v>751</v>
      </c>
      <c r="C81" s="26" t="s">
        <v>10</v>
      </c>
      <c r="D81" s="27" t="s">
        <v>652</v>
      </c>
      <c r="E81" s="26" t="s">
        <v>647</v>
      </c>
      <c r="F81" s="27" t="s">
        <v>579</v>
      </c>
      <c r="G81" s="26" t="s">
        <v>679</v>
      </c>
      <c r="H81" s="26" t="s">
        <v>752</v>
      </c>
      <c r="I81" s="19" t="s">
        <v>652</v>
      </c>
      <c r="J81" s="18" t="str">
        <f>IF(Maine_Schools[[#This Row],[School Type]]="Charter","Charter", "Non Charter")</f>
        <v>Non Charter</v>
      </c>
    </row>
    <row r="82" spans="1:10" ht="13">
      <c r="A82" s="25" t="s">
        <v>570</v>
      </c>
      <c r="B82" s="23" t="s">
        <v>753</v>
      </c>
      <c r="C82" s="23" t="s">
        <v>243</v>
      </c>
      <c r="D82" s="24" t="s">
        <v>660</v>
      </c>
      <c r="E82" s="23" t="s">
        <v>647</v>
      </c>
      <c r="F82" s="24" t="s">
        <v>579</v>
      </c>
      <c r="G82" s="23" t="s">
        <v>653</v>
      </c>
      <c r="H82" s="23" t="s">
        <v>754</v>
      </c>
      <c r="I82" s="19" t="s">
        <v>660</v>
      </c>
      <c r="J82" s="18" t="str">
        <f>IF(Maine_Schools[[#This Row],[School Type]]="Charter","Charter", "Non Charter")</f>
        <v>Non Charter</v>
      </c>
    </row>
    <row r="83" spans="1:10" ht="13">
      <c r="A83" s="28" t="s">
        <v>570</v>
      </c>
      <c r="B83" s="26" t="s">
        <v>753</v>
      </c>
      <c r="C83" s="26" t="s">
        <v>246</v>
      </c>
      <c r="D83" s="27" t="s">
        <v>755</v>
      </c>
      <c r="E83" s="26" t="s">
        <v>647</v>
      </c>
      <c r="F83" s="27" t="s">
        <v>579</v>
      </c>
      <c r="G83" s="26" t="s">
        <v>653</v>
      </c>
      <c r="H83" s="26" t="s">
        <v>754</v>
      </c>
      <c r="I83" s="19" t="s">
        <v>755</v>
      </c>
      <c r="J83" s="18" t="str">
        <f>IF(Maine_Schools[[#This Row],[School Type]]="Charter","Charter", "Non Charter")</f>
        <v>Non Charter</v>
      </c>
    </row>
    <row r="84" spans="1:10" ht="13">
      <c r="A84" s="25" t="s">
        <v>570</v>
      </c>
      <c r="B84" s="23" t="s">
        <v>753</v>
      </c>
      <c r="C84" s="23" t="s">
        <v>513</v>
      </c>
      <c r="D84" s="23" t="s">
        <v>756</v>
      </c>
      <c r="E84" s="23" t="s">
        <v>647</v>
      </c>
      <c r="F84" s="24" t="s">
        <v>579</v>
      </c>
      <c r="G84" s="23" t="s">
        <v>653</v>
      </c>
      <c r="H84" s="23" t="s">
        <v>754</v>
      </c>
      <c r="I84" s="19" t="s">
        <v>756</v>
      </c>
      <c r="J84" s="18" t="str">
        <f>IF(Maine_Schools[[#This Row],[School Type]]="Charter","Charter", "Non Charter")</f>
        <v>Non Charter</v>
      </c>
    </row>
    <row r="85" spans="1:10" ht="13">
      <c r="A85" s="28" t="s">
        <v>570</v>
      </c>
      <c r="B85" s="26" t="s">
        <v>757</v>
      </c>
      <c r="C85" s="26" t="s">
        <v>29</v>
      </c>
      <c r="D85" s="26" t="s">
        <v>662</v>
      </c>
      <c r="E85" s="26" t="s">
        <v>647</v>
      </c>
      <c r="F85" s="27" t="s">
        <v>579</v>
      </c>
      <c r="G85" s="26" t="s">
        <v>686</v>
      </c>
      <c r="H85" s="26" t="s">
        <v>758</v>
      </c>
      <c r="I85" s="19" t="s">
        <v>656</v>
      </c>
      <c r="J85" s="18" t="str">
        <f>IF(Maine_Schools[[#This Row],[School Type]]="Charter","Charter", "Non Charter")</f>
        <v>Non Charter</v>
      </c>
    </row>
    <row r="86" spans="1:10" ht="13">
      <c r="A86" s="25" t="s">
        <v>570</v>
      </c>
      <c r="B86" s="23" t="s">
        <v>759</v>
      </c>
      <c r="C86" s="23" t="s">
        <v>44</v>
      </c>
      <c r="D86" s="23" t="s">
        <v>662</v>
      </c>
      <c r="E86" s="23" t="s">
        <v>647</v>
      </c>
      <c r="F86" s="24" t="s">
        <v>579</v>
      </c>
      <c r="G86" s="23" t="s">
        <v>682</v>
      </c>
      <c r="H86" s="23" t="s">
        <v>760</v>
      </c>
      <c r="I86" s="19" t="s">
        <v>656</v>
      </c>
      <c r="J86" s="18" t="str">
        <f>IF(Maine_Schools[[#This Row],[School Type]]="Charter","Charter", "Non Charter")</f>
        <v>Non Charter</v>
      </c>
    </row>
    <row r="87" spans="1:10" ht="13">
      <c r="A87" s="28" t="s">
        <v>570</v>
      </c>
      <c r="B87" s="26" t="s">
        <v>761</v>
      </c>
      <c r="C87" s="26" t="s">
        <v>272</v>
      </c>
      <c r="D87" s="26" t="s">
        <v>662</v>
      </c>
      <c r="E87" s="26" t="s">
        <v>647</v>
      </c>
      <c r="F87" s="27" t="s">
        <v>579</v>
      </c>
      <c r="G87" s="26" t="s">
        <v>679</v>
      </c>
      <c r="H87" s="26" t="s">
        <v>762</v>
      </c>
      <c r="I87" s="19" t="s">
        <v>656</v>
      </c>
      <c r="J87" s="18" t="str">
        <f>IF(Maine_Schools[[#This Row],[School Type]]="Charter","Charter", "Non Charter")</f>
        <v>Non Charter</v>
      </c>
    </row>
    <row r="88" spans="1:10" ht="13">
      <c r="A88" s="25" t="s">
        <v>570</v>
      </c>
      <c r="B88" s="23" t="s">
        <v>763</v>
      </c>
      <c r="C88" s="23" t="s">
        <v>274</v>
      </c>
      <c r="D88" s="23" t="s">
        <v>710</v>
      </c>
      <c r="E88" s="23" t="s">
        <v>647</v>
      </c>
      <c r="F88" s="24" t="s">
        <v>579</v>
      </c>
      <c r="G88" s="23" t="s">
        <v>653</v>
      </c>
      <c r="H88" s="23" t="s">
        <v>764</v>
      </c>
      <c r="I88" s="19" t="s">
        <v>710</v>
      </c>
      <c r="J88" s="18" t="str">
        <f>IF(Maine_Schools[[#This Row],[School Type]]="Charter","Charter", "Non Charter")</f>
        <v>Non Charter</v>
      </c>
    </row>
    <row r="89" spans="1:10" ht="13">
      <c r="A89" s="28" t="s">
        <v>570</v>
      </c>
      <c r="B89" s="26" t="s">
        <v>765</v>
      </c>
      <c r="C89" s="26" t="s">
        <v>275</v>
      </c>
      <c r="D89" s="26" t="s">
        <v>662</v>
      </c>
      <c r="E89" s="26" t="s">
        <v>647</v>
      </c>
      <c r="F89" s="27" t="s">
        <v>579</v>
      </c>
      <c r="G89" s="26" t="s">
        <v>679</v>
      </c>
      <c r="H89" s="26" t="s">
        <v>766</v>
      </c>
      <c r="I89" s="19" t="s">
        <v>656</v>
      </c>
      <c r="J89" s="18" t="str">
        <f>IF(Maine_Schools[[#This Row],[School Type]]="Charter","Charter", "Non Charter")</f>
        <v>Non Charter</v>
      </c>
    </row>
    <row r="90" spans="1:10" ht="13">
      <c r="A90" s="25" t="s">
        <v>570</v>
      </c>
      <c r="B90" s="23" t="s">
        <v>767</v>
      </c>
      <c r="C90" s="23" t="s">
        <v>296</v>
      </c>
      <c r="D90" s="23" t="s">
        <v>655</v>
      </c>
      <c r="E90" s="23" t="s">
        <v>647</v>
      </c>
      <c r="F90" s="24" t="s">
        <v>579</v>
      </c>
      <c r="G90" s="23" t="s">
        <v>686</v>
      </c>
      <c r="H90" s="23" t="s">
        <v>768</v>
      </c>
      <c r="I90" s="19" t="s">
        <v>656</v>
      </c>
      <c r="J90" s="18" t="str">
        <f>IF(Maine_Schools[[#This Row],[School Type]]="Charter","Charter", "Non Charter")</f>
        <v>Non Charter</v>
      </c>
    </row>
    <row r="91" spans="1:10" ht="13">
      <c r="A91" s="28" t="s">
        <v>570</v>
      </c>
      <c r="B91" s="26" t="s">
        <v>769</v>
      </c>
      <c r="C91" s="26" t="s">
        <v>88</v>
      </c>
      <c r="D91" s="26" t="s">
        <v>662</v>
      </c>
      <c r="E91" s="26" t="s">
        <v>647</v>
      </c>
      <c r="F91" s="27" t="s">
        <v>579</v>
      </c>
      <c r="G91" s="26" t="s">
        <v>679</v>
      </c>
      <c r="H91" s="26" t="s">
        <v>770</v>
      </c>
      <c r="I91" s="19" t="s">
        <v>656</v>
      </c>
      <c r="J91" s="18" t="str">
        <f>IF(Maine_Schools[[#This Row],[School Type]]="Charter","Charter", "Non Charter")</f>
        <v>Non Charter</v>
      </c>
    </row>
    <row r="92" spans="1:10" ht="13">
      <c r="A92" s="25" t="s">
        <v>570</v>
      </c>
      <c r="B92" s="23" t="s">
        <v>771</v>
      </c>
      <c r="C92" s="23" t="s">
        <v>307</v>
      </c>
      <c r="D92" s="23" t="s">
        <v>710</v>
      </c>
      <c r="E92" s="23" t="s">
        <v>647</v>
      </c>
      <c r="F92" s="24" t="s">
        <v>579</v>
      </c>
      <c r="G92" s="23" t="s">
        <v>700</v>
      </c>
      <c r="H92" s="23" t="s">
        <v>772</v>
      </c>
      <c r="I92" s="19" t="s">
        <v>710</v>
      </c>
      <c r="J92" s="18" t="str">
        <f>IF(Maine_Schools[[#This Row],[School Type]]="Charter","Charter", "Non Charter")</f>
        <v>Non Charter</v>
      </c>
    </row>
    <row r="93" spans="1:10" ht="13">
      <c r="A93" s="28" t="s">
        <v>570</v>
      </c>
      <c r="B93" s="26" t="s">
        <v>773</v>
      </c>
      <c r="C93" s="26" t="s">
        <v>308</v>
      </c>
      <c r="D93" s="26" t="s">
        <v>662</v>
      </c>
      <c r="E93" s="26" t="s">
        <v>647</v>
      </c>
      <c r="F93" s="27" t="s">
        <v>579</v>
      </c>
      <c r="G93" s="26" t="s">
        <v>686</v>
      </c>
      <c r="H93" s="26" t="s">
        <v>774</v>
      </c>
      <c r="I93" s="19" t="s">
        <v>656</v>
      </c>
      <c r="J93" s="18" t="str">
        <f>IF(Maine_Schools[[#This Row],[School Type]]="Charter","Charter", "Non Charter")</f>
        <v>Non Charter</v>
      </c>
    </row>
    <row r="94" spans="1:10" ht="13">
      <c r="A94" s="25" t="s">
        <v>570</v>
      </c>
      <c r="B94" s="23" t="s">
        <v>775</v>
      </c>
      <c r="C94" s="23" t="s">
        <v>51</v>
      </c>
      <c r="D94" s="23" t="s">
        <v>655</v>
      </c>
      <c r="E94" s="23" t="s">
        <v>647</v>
      </c>
      <c r="F94" s="24" t="s">
        <v>579</v>
      </c>
      <c r="G94" s="23" t="s">
        <v>686</v>
      </c>
      <c r="H94" s="23" t="s">
        <v>776</v>
      </c>
      <c r="I94" s="19" t="s">
        <v>656</v>
      </c>
      <c r="J94" s="18" t="str">
        <f>IF(Maine_Schools[[#This Row],[School Type]]="Charter","Charter", "Non Charter")</f>
        <v>Non Charter</v>
      </c>
    </row>
    <row r="95" spans="1:10" ht="13">
      <c r="A95" s="28" t="s">
        <v>570</v>
      </c>
      <c r="B95" s="26" t="s">
        <v>775</v>
      </c>
      <c r="C95" s="26" t="s">
        <v>124</v>
      </c>
      <c r="D95" s="27" t="s">
        <v>660</v>
      </c>
      <c r="E95" s="26" t="s">
        <v>647</v>
      </c>
      <c r="F95" s="27" t="s">
        <v>579</v>
      </c>
      <c r="G95" s="26" t="s">
        <v>686</v>
      </c>
      <c r="H95" s="26" t="s">
        <v>776</v>
      </c>
      <c r="I95" s="19" t="s">
        <v>660</v>
      </c>
      <c r="J95" s="18" t="str">
        <f>IF(Maine_Schools[[#This Row],[School Type]]="Charter","Charter", "Non Charter")</f>
        <v>Non Charter</v>
      </c>
    </row>
    <row r="96" spans="1:10" ht="13">
      <c r="A96" s="25" t="s">
        <v>570</v>
      </c>
      <c r="B96" s="23" t="s">
        <v>777</v>
      </c>
      <c r="C96" s="23" t="s">
        <v>358</v>
      </c>
      <c r="D96" s="23" t="s">
        <v>662</v>
      </c>
      <c r="E96" s="23" t="s">
        <v>647</v>
      </c>
      <c r="F96" s="24" t="s">
        <v>579</v>
      </c>
      <c r="G96" s="23" t="s">
        <v>679</v>
      </c>
      <c r="H96" s="23" t="s">
        <v>702</v>
      </c>
      <c r="I96" s="19" t="s">
        <v>656</v>
      </c>
      <c r="J96" s="18" t="str">
        <f>IF(Maine_Schools[[#This Row],[School Type]]="Charter","Charter", "Non Charter")</f>
        <v>Non Charter</v>
      </c>
    </row>
    <row r="97" spans="1:10" ht="13">
      <c r="A97" s="28" t="s">
        <v>570</v>
      </c>
      <c r="B97" s="26" t="s">
        <v>778</v>
      </c>
      <c r="C97" s="26" t="s">
        <v>126</v>
      </c>
      <c r="D97" s="26" t="s">
        <v>756</v>
      </c>
      <c r="E97" s="26" t="s">
        <v>647</v>
      </c>
      <c r="F97" s="27" t="s">
        <v>579</v>
      </c>
      <c r="G97" s="26" t="s">
        <v>676</v>
      </c>
      <c r="H97" s="26" t="s">
        <v>779</v>
      </c>
      <c r="I97" s="19" t="s">
        <v>756</v>
      </c>
      <c r="J97" s="18" t="str">
        <f>IF(Maine_Schools[[#This Row],[School Type]]="Charter","Charter", "Non Charter")</f>
        <v>Non Charter</v>
      </c>
    </row>
    <row r="98" spans="1:10" ht="13">
      <c r="A98" s="25" t="s">
        <v>570</v>
      </c>
      <c r="B98" s="23" t="s">
        <v>778</v>
      </c>
      <c r="C98" s="23" t="s">
        <v>105</v>
      </c>
      <c r="D98" s="24" t="s">
        <v>660</v>
      </c>
      <c r="E98" s="23" t="s">
        <v>647</v>
      </c>
      <c r="F98" s="24" t="s">
        <v>579</v>
      </c>
      <c r="G98" s="23" t="s">
        <v>676</v>
      </c>
      <c r="H98" s="23" t="s">
        <v>779</v>
      </c>
      <c r="I98" s="19" t="s">
        <v>660</v>
      </c>
      <c r="J98" s="18" t="str">
        <f>IF(Maine_Schools[[#This Row],[School Type]]="Charter","Charter", "Non Charter")</f>
        <v>Non Charter</v>
      </c>
    </row>
    <row r="99" spans="1:10" ht="13">
      <c r="A99" s="28" t="s">
        <v>570</v>
      </c>
      <c r="B99" s="26" t="s">
        <v>780</v>
      </c>
      <c r="C99" s="26" t="s">
        <v>135</v>
      </c>
      <c r="D99" s="26" t="s">
        <v>662</v>
      </c>
      <c r="E99" s="26" t="s">
        <v>647</v>
      </c>
      <c r="F99" s="27" t="s">
        <v>579</v>
      </c>
      <c r="G99" s="26" t="s">
        <v>679</v>
      </c>
      <c r="H99" s="26" t="s">
        <v>781</v>
      </c>
      <c r="I99" s="19" t="s">
        <v>656</v>
      </c>
      <c r="J99" s="18" t="str">
        <f>IF(Maine_Schools[[#This Row],[School Type]]="Charter","Charter", "Non Charter")</f>
        <v>Non Charter</v>
      </c>
    </row>
    <row r="100" spans="1:10" ht="13">
      <c r="A100" s="25" t="s">
        <v>570</v>
      </c>
      <c r="B100" s="23" t="s">
        <v>782</v>
      </c>
      <c r="C100" s="23" t="s">
        <v>333</v>
      </c>
      <c r="D100" s="23" t="s">
        <v>659</v>
      </c>
      <c r="E100" s="23" t="s">
        <v>647</v>
      </c>
      <c r="F100" s="24" t="s">
        <v>579</v>
      </c>
      <c r="G100" s="23" t="s">
        <v>682</v>
      </c>
      <c r="H100" s="23" t="s">
        <v>783</v>
      </c>
      <c r="I100" s="19" t="s">
        <v>651</v>
      </c>
      <c r="J100" s="18" t="str">
        <f>IF(Maine_Schools[[#This Row],[School Type]]="Charter","Charter", "Non Charter")</f>
        <v>Non Charter</v>
      </c>
    </row>
    <row r="101" spans="1:10" ht="13">
      <c r="A101" s="28" t="s">
        <v>570</v>
      </c>
      <c r="B101" s="26" t="s">
        <v>782</v>
      </c>
      <c r="C101" s="26" t="s">
        <v>336</v>
      </c>
      <c r="D101" s="27" t="s">
        <v>652</v>
      </c>
      <c r="E101" s="26" t="s">
        <v>647</v>
      </c>
      <c r="F101" s="27" t="s">
        <v>579</v>
      </c>
      <c r="G101" s="26" t="s">
        <v>682</v>
      </c>
      <c r="H101" s="26" t="s">
        <v>783</v>
      </c>
      <c r="I101" s="19" t="s">
        <v>652</v>
      </c>
      <c r="J101" s="18" t="str">
        <f>IF(Maine_Schools[[#This Row],[School Type]]="Charter","Charter", "Non Charter")</f>
        <v>Non Charter</v>
      </c>
    </row>
    <row r="102" spans="1:10" ht="13">
      <c r="A102" s="25" t="s">
        <v>570</v>
      </c>
      <c r="B102" s="23" t="s">
        <v>784</v>
      </c>
      <c r="C102" s="23" t="s">
        <v>20</v>
      </c>
      <c r="D102" s="23" t="s">
        <v>662</v>
      </c>
      <c r="E102" s="23" t="s">
        <v>647</v>
      </c>
      <c r="F102" s="24" t="s">
        <v>579</v>
      </c>
      <c r="G102" s="23" t="s">
        <v>679</v>
      </c>
      <c r="H102" s="23" t="s">
        <v>785</v>
      </c>
      <c r="I102" s="19" t="s">
        <v>656</v>
      </c>
      <c r="J102" s="18" t="str">
        <f>IF(Maine_Schools[[#This Row],[School Type]]="Charter","Charter", "Non Charter")</f>
        <v>Non Charter</v>
      </c>
    </row>
    <row r="103" spans="1:10" ht="13">
      <c r="A103" s="28" t="s">
        <v>570</v>
      </c>
      <c r="B103" s="26" t="s">
        <v>784</v>
      </c>
      <c r="C103" s="26" t="s">
        <v>208</v>
      </c>
      <c r="D103" s="27" t="s">
        <v>660</v>
      </c>
      <c r="E103" s="26" t="s">
        <v>647</v>
      </c>
      <c r="F103" s="27" t="s">
        <v>579</v>
      </c>
      <c r="G103" s="26" t="s">
        <v>679</v>
      </c>
      <c r="H103" s="26" t="s">
        <v>785</v>
      </c>
      <c r="I103" s="19" t="s">
        <v>660</v>
      </c>
      <c r="J103" s="18" t="str">
        <f>IF(Maine_Schools[[#This Row],[School Type]]="Charter","Charter", "Non Charter")</f>
        <v>Non Charter</v>
      </c>
    </row>
    <row r="104" spans="1:10" ht="13">
      <c r="A104" s="25" t="s">
        <v>570</v>
      </c>
      <c r="B104" s="23" t="s">
        <v>786</v>
      </c>
      <c r="C104" s="23" t="s">
        <v>143</v>
      </c>
      <c r="D104" s="23" t="s">
        <v>659</v>
      </c>
      <c r="E104" s="23" t="s">
        <v>647</v>
      </c>
      <c r="F104" s="24" t="s">
        <v>579</v>
      </c>
      <c r="G104" s="23" t="s">
        <v>695</v>
      </c>
      <c r="H104" s="23" t="s">
        <v>787</v>
      </c>
      <c r="I104" s="19" t="s">
        <v>651</v>
      </c>
      <c r="J104" s="18" t="str">
        <f>IF(Maine_Schools[[#This Row],[School Type]]="Charter","Charter", "Non Charter")</f>
        <v>Non Charter</v>
      </c>
    </row>
    <row r="105" spans="1:10" ht="13">
      <c r="A105" s="28" t="s">
        <v>570</v>
      </c>
      <c r="B105" s="26" t="s">
        <v>788</v>
      </c>
      <c r="C105" s="26" t="s">
        <v>250</v>
      </c>
      <c r="D105" s="26" t="s">
        <v>655</v>
      </c>
      <c r="E105" s="26" t="s">
        <v>647</v>
      </c>
      <c r="F105" s="27" t="s">
        <v>579</v>
      </c>
      <c r="G105" s="26" t="s">
        <v>686</v>
      </c>
      <c r="H105" s="26" t="s">
        <v>789</v>
      </c>
      <c r="I105" s="19" t="s">
        <v>656</v>
      </c>
      <c r="J105" s="18" t="str">
        <f>IF(Maine_Schools[[#This Row],[School Type]]="Charter","Charter", "Non Charter")</f>
        <v>Non Charter</v>
      </c>
    </row>
    <row r="106" spans="1:10" ht="13">
      <c r="A106" s="25" t="s">
        <v>570</v>
      </c>
      <c r="B106" s="23" t="s">
        <v>788</v>
      </c>
      <c r="C106" s="23" t="s">
        <v>55</v>
      </c>
      <c r="D106" s="24" t="s">
        <v>660</v>
      </c>
      <c r="E106" s="23" t="s">
        <v>647</v>
      </c>
      <c r="F106" s="24" t="s">
        <v>579</v>
      </c>
      <c r="G106" s="23" t="s">
        <v>686</v>
      </c>
      <c r="H106" s="23" t="s">
        <v>789</v>
      </c>
      <c r="I106" s="19" t="s">
        <v>660</v>
      </c>
      <c r="J106" s="18" t="str">
        <f>IF(Maine_Schools[[#This Row],[School Type]]="Charter","Charter", "Non Charter")</f>
        <v>Non Charter</v>
      </c>
    </row>
    <row r="107" spans="1:10" ht="13">
      <c r="A107" s="28" t="s">
        <v>570</v>
      </c>
      <c r="B107" s="26" t="s">
        <v>790</v>
      </c>
      <c r="C107" s="26" t="s">
        <v>451</v>
      </c>
      <c r="D107" s="26" t="s">
        <v>662</v>
      </c>
      <c r="E107" s="26" t="s">
        <v>647</v>
      </c>
      <c r="F107" s="27" t="s">
        <v>579</v>
      </c>
      <c r="G107" s="26" t="s">
        <v>791</v>
      </c>
      <c r="H107" s="26" t="s">
        <v>792</v>
      </c>
      <c r="I107" s="19" t="s">
        <v>656</v>
      </c>
      <c r="J107" s="18" t="str">
        <f>IF(Maine_Schools[[#This Row],[School Type]]="Charter","Charter", "Non Charter")</f>
        <v>Non Charter</v>
      </c>
    </row>
    <row r="108" spans="1:10" ht="13">
      <c r="A108" s="25" t="s">
        <v>570</v>
      </c>
      <c r="B108" s="23" t="s">
        <v>793</v>
      </c>
      <c r="C108" s="23" t="s">
        <v>370</v>
      </c>
      <c r="D108" s="23" t="s">
        <v>710</v>
      </c>
      <c r="E108" s="23" t="s">
        <v>647</v>
      </c>
      <c r="F108" s="24" t="s">
        <v>579</v>
      </c>
      <c r="G108" s="23" t="s">
        <v>653</v>
      </c>
      <c r="H108" s="23" t="s">
        <v>794</v>
      </c>
      <c r="I108" s="19" t="s">
        <v>710</v>
      </c>
      <c r="J108" s="18" t="str">
        <f>IF(Maine_Schools[[#This Row],[School Type]]="Charter","Charter", "Non Charter")</f>
        <v>Non Charter</v>
      </c>
    </row>
    <row r="109" spans="1:10" ht="13">
      <c r="A109" s="28" t="s">
        <v>570</v>
      </c>
      <c r="B109" s="26" t="s">
        <v>793</v>
      </c>
      <c r="C109" s="26" t="s">
        <v>259</v>
      </c>
      <c r="D109" s="27" t="s">
        <v>660</v>
      </c>
      <c r="E109" s="26" t="s">
        <v>647</v>
      </c>
      <c r="F109" s="27" t="s">
        <v>579</v>
      </c>
      <c r="G109" s="26" t="s">
        <v>653</v>
      </c>
      <c r="H109" s="26" t="s">
        <v>794</v>
      </c>
      <c r="I109" s="19" t="s">
        <v>660</v>
      </c>
      <c r="J109" s="18" t="str">
        <f>IF(Maine_Schools[[#This Row],[School Type]]="Charter","Charter", "Non Charter")</f>
        <v>Non Charter</v>
      </c>
    </row>
    <row r="110" spans="1:10" ht="13">
      <c r="A110" s="25" t="s">
        <v>570</v>
      </c>
      <c r="B110" s="23" t="s">
        <v>793</v>
      </c>
      <c r="C110" s="23" t="s">
        <v>374</v>
      </c>
      <c r="D110" s="24" t="s">
        <v>698</v>
      </c>
      <c r="E110" s="23" t="s">
        <v>647</v>
      </c>
      <c r="F110" s="24" t="s">
        <v>579</v>
      </c>
      <c r="G110" s="23" t="s">
        <v>653</v>
      </c>
      <c r="H110" s="23" t="s">
        <v>794</v>
      </c>
      <c r="I110" s="19" t="s">
        <v>698</v>
      </c>
      <c r="J110" s="18" t="str">
        <f>IF(Maine_Schools[[#This Row],[School Type]]="Charter","Charter", "Non Charter")</f>
        <v>Non Charter</v>
      </c>
    </row>
    <row r="111" spans="1:10" ht="13">
      <c r="A111" s="28" t="s">
        <v>570</v>
      </c>
      <c r="B111" s="26" t="s">
        <v>795</v>
      </c>
      <c r="C111" s="26" t="s">
        <v>90</v>
      </c>
      <c r="D111" s="26" t="s">
        <v>710</v>
      </c>
      <c r="E111" s="26" t="s">
        <v>647</v>
      </c>
      <c r="F111" s="27" t="s">
        <v>579</v>
      </c>
      <c r="G111" s="26" t="s">
        <v>657</v>
      </c>
      <c r="H111" s="26" t="s">
        <v>796</v>
      </c>
      <c r="I111" s="19" t="s">
        <v>710</v>
      </c>
      <c r="J111" s="18" t="str">
        <f>IF(Maine_Schools[[#This Row],[School Type]]="Charter","Charter", "Non Charter")</f>
        <v>Non Charter</v>
      </c>
    </row>
    <row r="112" spans="1:10" ht="13">
      <c r="A112" s="25" t="s">
        <v>570</v>
      </c>
      <c r="B112" s="23" t="s">
        <v>797</v>
      </c>
      <c r="C112" s="23" t="s">
        <v>139</v>
      </c>
      <c r="D112" s="24" t="s">
        <v>660</v>
      </c>
      <c r="E112" s="23" t="s">
        <v>647</v>
      </c>
      <c r="F112" s="24" t="s">
        <v>579</v>
      </c>
      <c r="G112" s="23" t="s">
        <v>713</v>
      </c>
      <c r="H112" s="23" t="s">
        <v>798</v>
      </c>
      <c r="I112" s="19" t="s">
        <v>660</v>
      </c>
      <c r="J112" s="18" t="str">
        <f>IF(Maine_Schools[[#This Row],[School Type]]="Charter","Charter", "Non Charter")</f>
        <v>Non Charter</v>
      </c>
    </row>
    <row r="113" spans="1:10" ht="13">
      <c r="A113" s="28" t="s">
        <v>570</v>
      </c>
      <c r="B113" s="26" t="s">
        <v>799</v>
      </c>
      <c r="C113" s="26" t="s">
        <v>391</v>
      </c>
      <c r="D113" s="26" t="s">
        <v>655</v>
      </c>
      <c r="E113" s="26" t="s">
        <v>647</v>
      </c>
      <c r="F113" s="27" t="s">
        <v>579</v>
      </c>
      <c r="G113" s="26" t="s">
        <v>686</v>
      </c>
      <c r="H113" s="26" t="s">
        <v>800</v>
      </c>
      <c r="I113" s="19" t="s">
        <v>656</v>
      </c>
      <c r="J113" s="18" t="str">
        <f>IF(Maine_Schools[[#This Row],[School Type]]="Charter","Charter", "Non Charter")</f>
        <v>Non Charter</v>
      </c>
    </row>
    <row r="114" spans="1:10" ht="13">
      <c r="A114" s="25" t="s">
        <v>570</v>
      </c>
      <c r="B114" s="23" t="s">
        <v>801</v>
      </c>
      <c r="C114" s="23" t="s">
        <v>269</v>
      </c>
      <c r="D114" s="23" t="s">
        <v>659</v>
      </c>
      <c r="E114" s="23" t="s">
        <v>647</v>
      </c>
      <c r="F114" s="24" t="s">
        <v>579</v>
      </c>
      <c r="G114" s="23" t="s">
        <v>802</v>
      </c>
      <c r="H114" s="23" t="s">
        <v>803</v>
      </c>
      <c r="I114" s="19" t="s">
        <v>651</v>
      </c>
      <c r="J114" s="18" t="str">
        <f>IF(Maine_Schools[[#This Row],[School Type]]="Charter","Charter", "Non Charter")</f>
        <v>Non Charter</v>
      </c>
    </row>
    <row r="115" spans="1:10" ht="13">
      <c r="A115" s="28" t="s">
        <v>570</v>
      </c>
      <c r="B115" s="26" t="s">
        <v>804</v>
      </c>
      <c r="C115" s="26" t="s">
        <v>408</v>
      </c>
      <c r="D115" s="26" t="s">
        <v>662</v>
      </c>
      <c r="E115" s="26" t="s">
        <v>647</v>
      </c>
      <c r="F115" s="27" t="s">
        <v>579</v>
      </c>
      <c r="G115" s="26" t="s">
        <v>676</v>
      </c>
      <c r="H115" s="26" t="s">
        <v>805</v>
      </c>
      <c r="I115" s="19" t="s">
        <v>656</v>
      </c>
      <c r="J115" s="18" t="str">
        <f>IF(Maine_Schools[[#This Row],[School Type]]="Charter","Charter", "Non Charter")</f>
        <v>Non Charter</v>
      </c>
    </row>
    <row r="116" spans="1:10" ht="13">
      <c r="A116" s="25" t="s">
        <v>570</v>
      </c>
      <c r="B116" s="23" t="s">
        <v>806</v>
      </c>
      <c r="C116" s="23" t="s">
        <v>273</v>
      </c>
      <c r="D116" s="24" t="s">
        <v>660</v>
      </c>
      <c r="E116" s="23" t="s">
        <v>647</v>
      </c>
      <c r="F116" s="24" t="s">
        <v>579</v>
      </c>
      <c r="G116" s="23" t="s">
        <v>653</v>
      </c>
      <c r="H116" s="23" t="s">
        <v>807</v>
      </c>
      <c r="I116" s="19" t="s">
        <v>660</v>
      </c>
      <c r="J116" s="18" t="str">
        <f>IF(Maine_Schools[[#This Row],[School Type]]="Charter","Charter", "Non Charter")</f>
        <v>Non Charter</v>
      </c>
    </row>
    <row r="117" spans="1:10" ht="13">
      <c r="A117" s="28" t="s">
        <v>570</v>
      </c>
      <c r="B117" s="26" t="s">
        <v>806</v>
      </c>
      <c r="C117" s="26" t="s">
        <v>411</v>
      </c>
      <c r="D117" s="27" t="s">
        <v>698</v>
      </c>
      <c r="E117" s="26" t="s">
        <v>647</v>
      </c>
      <c r="F117" s="27" t="s">
        <v>579</v>
      </c>
      <c r="G117" s="26" t="s">
        <v>653</v>
      </c>
      <c r="H117" s="26" t="s">
        <v>807</v>
      </c>
      <c r="I117" s="19" t="s">
        <v>698</v>
      </c>
      <c r="J117" s="18" t="str">
        <f>IF(Maine_Schools[[#This Row],[School Type]]="Charter","Charter", "Non Charter")</f>
        <v>Non Charter</v>
      </c>
    </row>
    <row r="118" spans="1:10" ht="13">
      <c r="A118" s="25" t="s">
        <v>570</v>
      </c>
      <c r="B118" s="23" t="s">
        <v>806</v>
      </c>
      <c r="C118" s="23" t="s">
        <v>276</v>
      </c>
      <c r="D118" s="23" t="s">
        <v>808</v>
      </c>
      <c r="E118" s="23" t="s">
        <v>647</v>
      </c>
      <c r="F118" s="24" t="s">
        <v>579</v>
      </c>
      <c r="G118" s="23" t="s">
        <v>653</v>
      </c>
      <c r="H118" s="23" t="s">
        <v>807</v>
      </c>
      <c r="I118" s="19" t="s">
        <v>808</v>
      </c>
      <c r="J118" s="18" t="str">
        <f>IF(Maine_Schools[[#This Row],[School Type]]="Charter","Charter", "Non Charter")</f>
        <v>Non Charter</v>
      </c>
    </row>
    <row r="119" spans="1:10" ht="13">
      <c r="A119" s="28" t="s">
        <v>570</v>
      </c>
      <c r="B119" s="26" t="s">
        <v>806</v>
      </c>
      <c r="C119" s="26" t="s">
        <v>390</v>
      </c>
      <c r="D119" s="26" t="s">
        <v>710</v>
      </c>
      <c r="E119" s="26" t="s">
        <v>647</v>
      </c>
      <c r="F119" s="27" t="s">
        <v>579</v>
      </c>
      <c r="G119" s="26" t="s">
        <v>653</v>
      </c>
      <c r="H119" s="26" t="s">
        <v>807</v>
      </c>
      <c r="I119" s="19" t="s">
        <v>710</v>
      </c>
      <c r="J119" s="18" t="str">
        <f>IF(Maine_Schools[[#This Row],[School Type]]="Charter","Charter", "Non Charter")</f>
        <v>Non Charter</v>
      </c>
    </row>
    <row r="120" spans="1:10" ht="13">
      <c r="A120" s="25" t="s">
        <v>570</v>
      </c>
      <c r="B120" s="23" t="s">
        <v>806</v>
      </c>
      <c r="C120" s="23" t="s">
        <v>464</v>
      </c>
      <c r="D120" s="23" t="s">
        <v>808</v>
      </c>
      <c r="E120" s="23" t="s">
        <v>647</v>
      </c>
      <c r="F120" s="24" t="s">
        <v>579</v>
      </c>
      <c r="G120" s="23" t="s">
        <v>653</v>
      </c>
      <c r="H120" s="23" t="s">
        <v>807</v>
      </c>
      <c r="I120" s="19" t="s">
        <v>808</v>
      </c>
      <c r="J120" s="18" t="str">
        <f>IF(Maine_Schools[[#This Row],[School Type]]="Charter","Charter", "Non Charter")</f>
        <v>Non Charter</v>
      </c>
    </row>
    <row r="121" spans="1:10" ht="13">
      <c r="A121" s="28" t="s">
        <v>570</v>
      </c>
      <c r="B121" s="26" t="s">
        <v>809</v>
      </c>
      <c r="C121" s="26" t="s">
        <v>277</v>
      </c>
      <c r="D121" s="26" t="s">
        <v>655</v>
      </c>
      <c r="E121" s="26" t="s">
        <v>647</v>
      </c>
      <c r="F121" s="27" t="s">
        <v>579</v>
      </c>
      <c r="G121" s="26" t="s">
        <v>695</v>
      </c>
      <c r="H121" s="26" t="s">
        <v>810</v>
      </c>
      <c r="I121" s="19" t="s">
        <v>656</v>
      </c>
      <c r="J121" s="18" t="str">
        <f>IF(Maine_Schools[[#This Row],[School Type]]="Charter","Charter", "Non Charter")</f>
        <v>Non Charter</v>
      </c>
    </row>
    <row r="122" spans="1:10" ht="13">
      <c r="A122" s="25" t="s">
        <v>570</v>
      </c>
      <c r="B122" s="23" t="s">
        <v>811</v>
      </c>
      <c r="C122" s="23" t="s">
        <v>113</v>
      </c>
      <c r="D122" s="23" t="s">
        <v>662</v>
      </c>
      <c r="E122" s="23" t="s">
        <v>647</v>
      </c>
      <c r="F122" s="24" t="s">
        <v>579</v>
      </c>
      <c r="G122" s="23" t="s">
        <v>676</v>
      </c>
      <c r="H122" s="23" t="s">
        <v>812</v>
      </c>
      <c r="I122" s="19" t="s">
        <v>656</v>
      </c>
      <c r="J122" s="18" t="str">
        <f>IF(Maine_Schools[[#This Row],[School Type]]="Charter","Charter", "Non Charter")</f>
        <v>Non Charter</v>
      </c>
    </row>
    <row r="123" spans="1:10" ht="13">
      <c r="A123" s="28" t="s">
        <v>570</v>
      </c>
      <c r="B123" s="26" t="s">
        <v>813</v>
      </c>
      <c r="C123" s="26" t="s">
        <v>280</v>
      </c>
      <c r="D123" s="26" t="s">
        <v>814</v>
      </c>
      <c r="E123" s="26" t="s">
        <v>647</v>
      </c>
      <c r="F123" s="27" t="s">
        <v>579</v>
      </c>
      <c r="G123" s="26" t="s">
        <v>689</v>
      </c>
      <c r="H123" s="26" t="s">
        <v>815</v>
      </c>
      <c r="I123" s="19" t="s">
        <v>814</v>
      </c>
      <c r="J123" s="18" t="str">
        <f>IF(Maine_Schools[[#This Row],[School Type]]="Charter","Charter", "Non Charter")</f>
        <v>Non Charter</v>
      </c>
    </row>
    <row r="124" spans="1:10" ht="13">
      <c r="A124" s="25" t="s">
        <v>570</v>
      </c>
      <c r="B124" s="23" t="s">
        <v>816</v>
      </c>
      <c r="C124" s="23" t="s">
        <v>287</v>
      </c>
      <c r="D124" s="23" t="s">
        <v>655</v>
      </c>
      <c r="E124" s="23" t="s">
        <v>647</v>
      </c>
      <c r="F124" s="24" t="s">
        <v>579</v>
      </c>
      <c r="G124" s="23" t="s">
        <v>686</v>
      </c>
      <c r="H124" s="23" t="s">
        <v>686</v>
      </c>
      <c r="I124" s="19" t="s">
        <v>656</v>
      </c>
      <c r="J124" s="18" t="str">
        <f>IF(Maine_Schools[[#This Row],[School Type]]="Charter","Charter", "Non Charter")</f>
        <v>Non Charter</v>
      </c>
    </row>
    <row r="125" spans="1:10" ht="13">
      <c r="A125" s="28" t="s">
        <v>570</v>
      </c>
      <c r="B125" s="26" t="s">
        <v>817</v>
      </c>
      <c r="C125" s="26" t="s">
        <v>289</v>
      </c>
      <c r="D125" s="26" t="s">
        <v>662</v>
      </c>
      <c r="E125" s="26" t="s">
        <v>647</v>
      </c>
      <c r="F125" s="27" t="s">
        <v>579</v>
      </c>
      <c r="G125" s="26" t="s">
        <v>648</v>
      </c>
      <c r="H125" s="26" t="s">
        <v>818</v>
      </c>
      <c r="I125" s="19" t="s">
        <v>656</v>
      </c>
      <c r="J125" s="18" t="str">
        <f>IF(Maine_Schools[[#This Row],[School Type]]="Charter","Charter", "Non Charter")</f>
        <v>Non Charter</v>
      </c>
    </row>
    <row r="126" spans="1:10" ht="13">
      <c r="A126" s="25" t="s">
        <v>570</v>
      </c>
      <c r="B126" s="23" t="s">
        <v>819</v>
      </c>
      <c r="C126" s="23" t="s">
        <v>298</v>
      </c>
      <c r="D126" s="24" t="s">
        <v>660</v>
      </c>
      <c r="E126" s="23" t="s">
        <v>647</v>
      </c>
      <c r="F126" s="24" t="s">
        <v>579</v>
      </c>
      <c r="G126" s="23" t="s">
        <v>676</v>
      </c>
      <c r="H126" s="23" t="s">
        <v>820</v>
      </c>
      <c r="I126" s="19" t="s">
        <v>660</v>
      </c>
      <c r="J126" s="18" t="str">
        <f>IF(Maine_Schools[[#This Row],[School Type]]="Charter","Charter", "Non Charter")</f>
        <v>Non Charter</v>
      </c>
    </row>
    <row r="127" spans="1:10" ht="13">
      <c r="A127" s="28" t="s">
        <v>570</v>
      </c>
      <c r="B127" s="26" t="s">
        <v>819</v>
      </c>
      <c r="C127" s="26" t="s">
        <v>438</v>
      </c>
      <c r="D127" s="27" t="s">
        <v>755</v>
      </c>
      <c r="E127" s="26" t="s">
        <v>647</v>
      </c>
      <c r="F127" s="27" t="s">
        <v>579</v>
      </c>
      <c r="G127" s="26" t="s">
        <v>676</v>
      </c>
      <c r="H127" s="26" t="s">
        <v>820</v>
      </c>
      <c r="I127" s="19" t="s">
        <v>755</v>
      </c>
      <c r="J127" s="18" t="str">
        <f>IF(Maine_Schools[[#This Row],[School Type]]="Charter","Charter", "Non Charter")</f>
        <v>Non Charter</v>
      </c>
    </row>
    <row r="128" spans="1:10" ht="13">
      <c r="A128" s="25" t="s">
        <v>570</v>
      </c>
      <c r="B128" s="23" t="s">
        <v>819</v>
      </c>
      <c r="C128" s="23" t="s">
        <v>506</v>
      </c>
      <c r="D128" s="23" t="s">
        <v>756</v>
      </c>
      <c r="E128" s="23" t="s">
        <v>647</v>
      </c>
      <c r="F128" s="24" t="s">
        <v>579</v>
      </c>
      <c r="G128" s="23" t="s">
        <v>676</v>
      </c>
      <c r="H128" s="23" t="s">
        <v>820</v>
      </c>
      <c r="I128" s="19" t="s">
        <v>756</v>
      </c>
      <c r="J128" s="18" t="str">
        <f>IF(Maine_Schools[[#This Row],[School Type]]="Charter","Charter", "Non Charter")</f>
        <v>Non Charter</v>
      </c>
    </row>
    <row r="129" spans="1:10" ht="13">
      <c r="A129" s="28" t="s">
        <v>570</v>
      </c>
      <c r="B129" s="26" t="s">
        <v>821</v>
      </c>
      <c r="C129" s="26" t="s">
        <v>304</v>
      </c>
      <c r="D129" s="26" t="s">
        <v>662</v>
      </c>
      <c r="E129" s="26" t="s">
        <v>647</v>
      </c>
      <c r="F129" s="27" t="s">
        <v>579</v>
      </c>
      <c r="G129" s="26" t="s">
        <v>713</v>
      </c>
      <c r="H129" s="26" t="s">
        <v>822</v>
      </c>
      <c r="I129" s="19" t="s">
        <v>656</v>
      </c>
      <c r="J129" s="18" t="str">
        <f>IF(Maine_Schools[[#This Row],[School Type]]="Charter","Charter", "Non Charter")</f>
        <v>Non Charter</v>
      </c>
    </row>
    <row r="130" spans="1:10" ht="13">
      <c r="A130" s="25" t="s">
        <v>570</v>
      </c>
      <c r="B130" s="23" t="s">
        <v>823</v>
      </c>
      <c r="C130" s="23" t="s">
        <v>448</v>
      </c>
      <c r="D130" s="23" t="s">
        <v>662</v>
      </c>
      <c r="E130" s="23" t="s">
        <v>647</v>
      </c>
      <c r="F130" s="24" t="s">
        <v>579</v>
      </c>
      <c r="G130" s="23" t="s">
        <v>713</v>
      </c>
      <c r="H130" s="23" t="s">
        <v>824</v>
      </c>
      <c r="I130" s="19" t="s">
        <v>656</v>
      </c>
      <c r="J130" s="18" t="str">
        <f>IF(Maine_Schools[[#This Row],[School Type]]="Charter","Charter", "Non Charter")</f>
        <v>Non Charter</v>
      </c>
    </row>
    <row r="131" spans="1:10" ht="13">
      <c r="A131" s="28" t="s">
        <v>570</v>
      </c>
      <c r="B131" s="26" t="s">
        <v>825</v>
      </c>
      <c r="C131" s="26" t="s">
        <v>171</v>
      </c>
      <c r="D131" s="26" t="s">
        <v>826</v>
      </c>
      <c r="E131" s="26" t="s">
        <v>647</v>
      </c>
      <c r="F131" s="27" t="s">
        <v>579</v>
      </c>
      <c r="G131" s="26" t="s">
        <v>663</v>
      </c>
      <c r="H131" s="26" t="s">
        <v>827</v>
      </c>
      <c r="I131" s="19" t="s">
        <v>826</v>
      </c>
      <c r="J131" s="18" t="str">
        <f>IF(Maine_Schools[[#This Row],[School Type]]="Charter","Charter", "Non Charter")</f>
        <v>Non Charter</v>
      </c>
    </row>
    <row r="132" spans="1:10" ht="13">
      <c r="A132" s="25" t="s">
        <v>570</v>
      </c>
      <c r="B132" s="23" t="s">
        <v>828</v>
      </c>
      <c r="C132" s="23" t="s">
        <v>311</v>
      </c>
      <c r="D132" s="23" t="s">
        <v>655</v>
      </c>
      <c r="E132" s="23" t="s">
        <v>647</v>
      </c>
      <c r="F132" s="24" t="s">
        <v>579</v>
      </c>
      <c r="G132" s="23" t="s">
        <v>695</v>
      </c>
      <c r="H132" s="23" t="s">
        <v>829</v>
      </c>
      <c r="I132" s="19" t="s">
        <v>656</v>
      </c>
      <c r="J132" s="18" t="str">
        <f>IF(Maine_Schools[[#This Row],[School Type]]="Charter","Charter", "Non Charter")</f>
        <v>Non Charter</v>
      </c>
    </row>
    <row r="133" spans="1:10" ht="13">
      <c r="A133" s="28" t="s">
        <v>570</v>
      </c>
      <c r="B133" s="26" t="s">
        <v>830</v>
      </c>
      <c r="C133" s="26" t="s">
        <v>114</v>
      </c>
      <c r="D133" s="26" t="s">
        <v>662</v>
      </c>
      <c r="E133" s="26" t="s">
        <v>647</v>
      </c>
      <c r="F133" s="27" t="s">
        <v>579</v>
      </c>
      <c r="G133" s="26" t="s">
        <v>679</v>
      </c>
      <c r="H133" s="26" t="s">
        <v>831</v>
      </c>
      <c r="I133" s="19" t="s">
        <v>656</v>
      </c>
      <c r="J133" s="18" t="str">
        <f>IF(Maine_Schools[[#This Row],[School Type]]="Charter","Charter", "Non Charter")</f>
        <v>Non Charter</v>
      </c>
    </row>
    <row r="134" spans="1:10" ht="13">
      <c r="A134" s="25" t="s">
        <v>570</v>
      </c>
      <c r="B134" s="23" t="s">
        <v>832</v>
      </c>
      <c r="C134" s="23" t="s">
        <v>43</v>
      </c>
      <c r="D134" s="23" t="s">
        <v>662</v>
      </c>
      <c r="E134" s="23" t="s">
        <v>647</v>
      </c>
      <c r="F134" s="24" t="s">
        <v>579</v>
      </c>
      <c r="G134" s="23" t="s">
        <v>679</v>
      </c>
      <c r="H134" s="23" t="s">
        <v>833</v>
      </c>
      <c r="I134" s="19" t="s">
        <v>656</v>
      </c>
      <c r="J134" s="18" t="str">
        <f>IF(Maine_Schools[[#This Row],[School Type]]="Charter","Charter", "Non Charter")</f>
        <v>Non Charter</v>
      </c>
    </row>
    <row r="135" spans="1:10" ht="13">
      <c r="A135" s="28" t="s">
        <v>570</v>
      </c>
      <c r="B135" s="26" t="s">
        <v>834</v>
      </c>
      <c r="C135" s="26" t="s">
        <v>443</v>
      </c>
      <c r="D135" s="26" t="s">
        <v>835</v>
      </c>
      <c r="E135" s="26" t="s">
        <v>647</v>
      </c>
      <c r="F135" s="27" t="s">
        <v>579</v>
      </c>
      <c r="G135" s="26" t="s">
        <v>700</v>
      </c>
      <c r="H135" s="26" t="s">
        <v>836</v>
      </c>
      <c r="I135" s="19" t="s">
        <v>835</v>
      </c>
      <c r="J135" s="18" t="str">
        <f>IF(Maine_Schools[[#This Row],[School Type]]="Charter","Charter", "Non Charter")</f>
        <v>Non Charter</v>
      </c>
    </row>
    <row r="136" spans="1:10" ht="13">
      <c r="A136" s="25" t="s">
        <v>570</v>
      </c>
      <c r="B136" s="23" t="s">
        <v>834</v>
      </c>
      <c r="C136" s="23" t="s">
        <v>175</v>
      </c>
      <c r="D136" s="24" t="s">
        <v>660</v>
      </c>
      <c r="E136" s="23" t="s">
        <v>647</v>
      </c>
      <c r="F136" s="24" t="s">
        <v>579</v>
      </c>
      <c r="G136" s="23" t="s">
        <v>700</v>
      </c>
      <c r="H136" s="23" t="s">
        <v>837</v>
      </c>
      <c r="I136" s="19" t="s">
        <v>660</v>
      </c>
      <c r="J136" s="18" t="str">
        <f>IF(Maine_Schools[[#This Row],[School Type]]="Charter","Charter", "Non Charter")</f>
        <v>Non Charter</v>
      </c>
    </row>
    <row r="137" spans="1:10" ht="13">
      <c r="A137" s="28" t="s">
        <v>570</v>
      </c>
      <c r="B137" s="26" t="s">
        <v>834</v>
      </c>
      <c r="C137" s="26" t="s">
        <v>442</v>
      </c>
      <c r="D137" s="27" t="s">
        <v>838</v>
      </c>
      <c r="E137" s="26" t="s">
        <v>647</v>
      </c>
      <c r="F137" s="27" t="s">
        <v>579</v>
      </c>
      <c r="G137" s="26" t="s">
        <v>700</v>
      </c>
      <c r="H137" s="26" t="s">
        <v>837</v>
      </c>
      <c r="I137" s="19" t="s">
        <v>838</v>
      </c>
      <c r="J137" s="18" t="str">
        <f>IF(Maine_Schools[[#This Row],[School Type]]="Charter","Charter", "Non Charter")</f>
        <v>Non Charter</v>
      </c>
    </row>
    <row r="138" spans="1:10" ht="13">
      <c r="A138" s="25" t="s">
        <v>570</v>
      </c>
      <c r="B138" s="23" t="s">
        <v>839</v>
      </c>
      <c r="C138" s="23" t="s">
        <v>465</v>
      </c>
      <c r="D138" s="23" t="s">
        <v>655</v>
      </c>
      <c r="E138" s="23" t="s">
        <v>647</v>
      </c>
      <c r="F138" s="24" t="s">
        <v>579</v>
      </c>
      <c r="G138" s="23" t="s">
        <v>686</v>
      </c>
      <c r="H138" s="23" t="s">
        <v>840</v>
      </c>
      <c r="I138" s="19" t="s">
        <v>656</v>
      </c>
      <c r="J138" s="18" t="str">
        <f>IF(Maine_Schools[[#This Row],[School Type]]="Charter","Charter", "Non Charter")</f>
        <v>Non Charter</v>
      </c>
    </row>
    <row r="139" spans="1:10" ht="13">
      <c r="A139" s="28" t="s">
        <v>570</v>
      </c>
      <c r="B139" s="26" t="s">
        <v>841</v>
      </c>
      <c r="C139" s="26" t="s">
        <v>261</v>
      </c>
      <c r="D139" s="26" t="s">
        <v>659</v>
      </c>
      <c r="E139" s="26" t="s">
        <v>647</v>
      </c>
      <c r="F139" s="27" t="s">
        <v>579</v>
      </c>
      <c r="G139" s="26" t="s">
        <v>668</v>
      </c>
      <c r="H139" s="26" t="s">
        <v>669</v>
      </c>
      <c r="I139" s="19" t="s">
        <v>651</v>
      </c>
      <c r="J139" s="18" t="str">
        <f>IF(Maine_Schools[[#This Row],[School Type]]="Charter","Charter", "Non Charter")</f>
        <v>Non Charter</v>
      </c>
    </row>
    <row r="140" spans="1:10" ht="13">
      <c r="A140" s="25" t="s">
        <v>570</v>
      </c>
      <c r="B140" s="23" t="s">
        <v>841</v>
      </c>
      <c r="C140" s="23" t="s">
        <v>72</v>
      </c>
      <c r="D140" s="24" t="s">
        <v>660</v>
      </c>
      <c r="E140" s="23" t="s">
        <v>647</v>
      </c>
      <c r="F140" s="24" t="s">
        <v>579</v>
      </c>
      <c r="G140" s="23" t="s">
        <v>668</v>
      </c>
      <c r="H140" s="23" t="s">
        <v>669</v>
      </c>
      <c r="I140" s="19" t="s">
        <v>660</v>
      </c>
      <c r="J140" s="18" t="str">
        <f>IF(Maine_Schools[[#This Row],[School Type]]="Charter","Charter", "Non Charter")</f>
        <v>Non Charter</v>
      </c>
    </row>
    <row r="141" spans="1:10" ht="13">
      <c r="A141" s="28" t="s">
        <v>570</v>
      </c>
      <c r="B141" s="26" t="s">
        <v>841</v>
      </c>
      <c r="C141" s="26" t="s">
        <v>102</v>
      </c>
      <c r="D141" s="27" t="s">
        <v>718</v>
      </c>
      <c r="E141" s="26" t="s">
        <v>647</v>
      </c>
      <c r="F141" s="27" t="s">
        <v>579</v>
      </c>
      <c r="G141" s="26" t="s">
        <v>668</v>
      </c>
      <c r="H141" s="26" t="s">
        <v>669</v>
      </c>
      <c r="I141" s="19" t="s">
        <v>718</v>
      </c>
      <c r="J141" s="18" t="str">
        <f>IF(Maine_Schools[[#This Row],[School Type]]="Charter","Charter", "Non Charter")</f>
        <v>Non Charter</v>
      </c>
    </row>
    <row r="142" spans="1:10" ht="13">
      <c r="A142" s="25" t="s">
        <v>570</v>
      </c>
      <c r="B142" s="23" t="s">
        <v>841</v>
      </c>
      <c r="C142" s="23" t="s">
        <v>154</v>
      </c>
      <c r="D142" s="23" t="s">
        <v>659</v>
      </c>
      <c r="E142" s="23" t="s">
        <v>647</v>
      </c>
      <c r="F142" s="24" t="s">
        <v>579</v>
      </c>
      <c r="G142" s="23" t="s">
        <v>668</v>
      </c>
      <c r="H142" s="23" t="s">
        <v>669</v>
      </c>
      <c r="I142" s="19" t="s">
        <v>651</v>
      </c>
      <c r="J142" s="18" t="str">
        <f>IF(Maine_Schools[[#This Row],[School Type]]="Charter","Charter", "Non Charter")</f>
        <v>Non Charter</v>
      </c>
    </row>
    <row r="143" spans="1:10" ht="13">
      <c r="A143" s="28" t="s">
        <v>570</v>
      </c>
      <c r="B143" s="26" t="s">
        <v>841</v>
      </c>
      <c r="C143" s="26" t="s">
        <v>162</v>
      </c>
      <c r="D143" s="26" t="s">
        <v>659</v>
      </c>
      <c r="E143" s="26" t="s">
        <v>647</v>
      </c>
      <c r="F143" s="27" t="s">
        <v>579</v>
      </c>
      <c r="G143" s="26" t="s">
        <v>668</v>
      </c>
      <c r="H143" s="26" t="s">
        <v>669</v>
      </c>
      <c r="I143" s="19" t="s">
        <v>651</v>
      </c>
      <c r="J143" s="18" t="str">
        <f>IF(Maine_Schools[[#This Row],[School Type]]="Charter","Charter", "Non Charter")</f>
        <v>Non Charter</v>
      </c>
    </row>
    <row r="144" spans="1:10" ht="13">
      <c r="A144" s="25" t="s">
        <v>570</v>
      </c>
      <c r="B144" s="23" t="s">
        <v>841</v>
      </c>
      <c r="C144" s="23" t="s">
        <v>180</v>
      </c>
      <c r="D144" s="23" t="s">
        <v>659</v>
      </c>
      <c r="E144" s="23" t="s">
        <v>647</v>
      </c>
      <c r="F144" s="24" t="s">
        <v>579</v>
      </c>
      <c r="G144" s="23" t="s">
        <v>668</v>
      </c>
      <c r="H144" s="23" t="s">
        <v>669</v>
      </c>
      <c r="I144" s="19" t="s">
        <v>651</v>
      </c>
      <c r="J144" s="18" t="str">
        <f>IF(Maine_Schools[[#This Row],[School Type]]="Charter","Charter", "Non Charter")</f>
        <v>Non Charter</v>
      </c>
    </row>
    <row r="145" spans="1:10" ht="13">
      <c r="A145" s="28" t="s">
        <v>570</v>
      </c>
      <c r="B145" s="26" t="s">
        <v>841</v>
      </c>
      <c r="C145" s="26" t="s">
        <v>194</v>
      </c>
      <c r="D145" s="26" t="s">
        <v>659</v>
      </c>
      <c r="E145" s="26" t="s">
        <v>647</v>
      </c>
      <c r="F145" s="27" t="s">
        <v>579</v>
      </c>
      <c r="G145" s="26" t="s">
        <v>668</v>
      </c>
      <c r="H145" s="26" t="s">
        <v>669</v>
      </c>
      <c r="I145" s="19" t="s">
        <v>651</v>
      </c>
      <c r="J145" s="18" t="str">
        <f>IF(Maine_Schools[[#This Row],[School Type]]="Charter","Charter", "Non Charter")</f>
        <v>Non Charter</v>
      </c>
    </row>
    <row r="146" spans="1:10" ht="13">
      <c r="A146" s="25" t="s">
        <v>570</v>
      </c>
      <c r="B146" s="23" t="s">
        <v>842</v>
      </c>
      <c r="C146" s="23" t="s">
        <v>48</v>
      </c>
      <c r="D146" s="23" t="s">
        <v>662</v>
      </c>
      <c r="E146" s="23" t="s">
        <v>647</v>
      </c>
      <c r="F146" s="24" t="s">
        <v>579</v>
      </c>
      <c r="G146" s="23" t="s">
        <v>682</v>
      </c>
      <c r="H146" s="23" t="s">
        <v>683</v>
      </c>
      <c r="I146" s="19" t="s">
        <v>656</v>
      </c>
      <c r="J146" s="18" t="str">
        <f>IF(Maine_Schools[[#This Row],[School Type]]="Charter","Charter", "Non Charter")</f>
        <v>Non Charter</v>
      </c>
    </row>
    <row r="147" spans="1:10" ht="13">
      <c r="A147" s="28" t="s">
        <v>570</v>
      </c>
      <c r="B147" s="26" t="s">
        <v>843</v>
      </c>
      <c r="C147" s="26" t="s">
        <v>474</v>
      </c>
      <c r="D147" s="26" t="s">
        <v>662</v>
      </c>
      <c r="E147" s="26" t="s">
        <v>647</v>
      </c>
      <c r="F147" s="27" t="s">
        <v>579</v>
      </c>
      <c r="G147" s="26" t="s">
        <v>663</v>
      </c>
      <c r="H147" s="26" t="s">
        <v>844</v>
      </c>
      <c r="I147" s="19" t="s">
        <v>656</v>
      </c>
      <c r="J147" s="18" t="str">
        <f>IF(Maine_Schools[[#This Row],[School Type]]="Charter","Charter", "Non Charter")</f>
        <v>Non Charter</v>
      </c>
    </row>
    <row r="148" spans="1:10" ht="13">
      <c r="A148" s="25" t="s">
        <v>570</v>
      </c>
      <c r="B148" s="23" t="s">
        <v>845</v>
      </c>
      <c r="C148" s="23" t="s">
        <v>338</v>
      </c>
      <c r="D148" s="23" t="s">
        <v>710</v>
      </c>
      <c r="E148" s="23" t="s">
        <v>647</v>
      </c>
      <c r="F148" s="24" t="s">
        <v>579</v>
      </c>
      <c r="G148" s="23" t="s">
        <v>668</v>
      </c>
      <c r="H148" s="23" t="s">
        <v>846</v>
      </c>
      <c r="I148" s="19" t="s">
        <v>710</v>
      </c>
      <c r="J148" s="18" t="str">
        <f>IF(Maine_Schools[[#This Row],[School Type]]="Charter","Charter", "Non Charter")</f>
        <v>Non Charter</v>
      </c>
    </row>
    <row r="149" spans="1:10" ht="13">
      <c r="A149" s="28" t="s">
        <v>570</v>
      </c>
      <c r="B149" s="26" t="s">
        <v>845</v>
      </c>
      <c r="C149" s="26" t="s">
        <v>112</v>
      </c>
      <c r="D149" s="27" t="s">
        <v>660</v>
      </c>
      <c r="E149" s="26" t="s">
        <v>647</v>
      </c>
      <c r="F149" s="27" t="s">
        <v>579</v>
      </c>
      <c r="G149" s="26" t="s">
        <v>668</v>
      </c>
      <c r="H149" s="26" t="s">
        <v>847</v>
      </c>
      <c r="I149" s="19" t="s">
        <v>660</v>
      </c>
      <c r="J149" s="18" t="str">
        <f>IF(Maine_Schools[[#This Row],[School Type]]="Charter","Charter", "Non Charter")</f>
        <v>Non Charter</v>
      </c>
    </row>
    <row r="150" spans="1:10" ht="13">
      <c r="A150" s="25" t="s">
        <v>570</v>
      </c>
      <c r="B150" s="23" t="s">
        <v>845</v>
      </c>
      <c r="C150" s="23" t="s">
        <v>206</v>
      </c>
      <c r="D150" s="24" t="s">
        <v>698</v>
      </c>
      <c r="E150" s="23" t="s">
        <v>647</v>
      </c>
      <c r="F150" s="24" t="s">
        <v>579</v>
      </c>
      <c r="G150" s="23" t="s">
        <v>668</v>
      </c>
      <c r="H150" s="23" t="s">
        <v>847</v>
      </c>
      <c r="I150" s="19" t="s">
        <v>698</v>
      </c>
      <c r="J150" s="18" t="str">
        <f>IF(Maine_Schools[[#This Row],[School Type]]="Charter","Charter", "Non Charter")</f>
        <v>Non Charter</v>
      </c>
    </row>
    <row r="151" spans="1:10" ht="13">
      <c r="A151" s="28" t="s">
        <v>570</v>
      </c>
      <c r="B151" s="26" t="s">
        <v>848</v>
      </c>
      <c r="C151" s="26" t="s">
        <v>209</v>
      </c>
      <c r="D151" s="26" t="s">
        <v>808</v>
      </c>
      <c r="E151" s="26" t="s">
        <v>647</v>
      </c>
      <c r="F151" s="27" t="s">
        <v>579</v>
      </c>
      <c r="G151" s="26" t="s">
        <v>653</v>
      </c>
      <c r="H151" s="26" t="s">
        <v>849</v>
      </c>
      <c r="I151" s="19" t="s">
        <v>808</v>
      </c>
      <c r="J151" s="18" t="str">
        <f>IF(Maine_Schools[[#This Row],[School Type]]="Charter","Charter", "Non Charter")</f>
        <v>Non Charter</v>
      </c>
    </row>
    <row r="152" spans="1:10" ht="13">
      <c r="A152" s="25" t="s">
        <v>570</v>
      </c>
      <c r="B152" s="23" t="s">
        <v>850</v>
      </c>
      <c r="C152" s="23" t="s">
        <v>164</v>
      </c>
      <c r="D152" s="24" t="s">
        <v>660</v>
      </c>
      <c r="E152" s="23" t="s">
        <v>647</v>
      </c>
      <c r="F152" s="24" t="s">
        <v>579</v>
      </c>
      <c r="G152" s="23" t="s">
        <v>679</v>
      </c>
      <c r="H152" s="23" t="s">
        <v>851</v>
      </c>
      <c r="I152" s="19" t="s">
        <v>660</v>
      </c>
      <c r="J152" s="18" t="str">
        <f>IF(Maine_Schools[[#This Row],[School Type]]="Charter","Charter", "Non Charter")</f>
        <v>Non Charter</v>
      </c>
    </row>
    <row r="153" spans="1:10" ht="13">
      <c r="A153" s="28" t="s">
        <v>570</v>
      </c>
      <c r="B153" s="26" t="s">
        <v>850</v>
      </c>
      <c r="C153" s="26" t="s">
        <v>520</v>
      </c>
      <c r="D153" s="26" t="s">
        <v>662</v>
      </c>
      <c r="E153" s="26" t="s">
        <v>647</v>
      </c>
      <c r="F153" s="27" t="s">
        <v>579</v>
      </c>
      <c r="G153" s="26" t="s">
        <v>679</v>
      </c>
      <c r="H153" s="26" t="s">
        <v>851</v>
      </c>
      <c r="I153" s="19" t="s">
        <v>656</v>
      </c>
      <c r="J153" s="18" t="str">
        <f>IF(Maine_Schools[[#This Row],[School Type]]="Charter","Charter", "Non Charter")</f>
        <v>Non Charter</v>
      </c>
    </row>
    <row r="154" spans="1:10" ht="13">
      <c r="A154" s="25" t="s">
        <v>570</v>
      </c>
      <c r="B154" s="23" t="s">
        <v>852</v>
      </c>
      <c r="C154" s="23" t="s">
        <v>96</v>
      </c>
      <c r="D154" s="23" t="s">
        <v>662</v>
      </c>
      <c r="E154" s="23" t="s">
        <v>647</v>
      </c>
      <c r="F154" s="24" t="s">
        <v>579</v>
      </c>
      <c r="G154" s="23" t="s">
        <v>679</v>
      </c>
      <c r="H154" s="23" t="s">
        <v>853</v>
      </c>
      <c r="I154" s="19" t="s">
        <v>656</v>
      </c>
      <c r="J154" s="18" t="str">
        <f>IF(Maine_Schools[[#This Row],[School Type]]="Charter","Charter", "Non Charter")</f>
        <v>Non Charter</v>
      </c>
    </row>
    <row r="155" spans="1:10" ht="13">
      <c r="A155" s="28" t="s">
        <v>570</v>
      </c>
      <c r="B155" s="26" t="s">
        <v>854</v>
      </c>
      <c r="C155" s="26" t="s">
        <v>56</v>
      </c>
      <c r="D155" s="26" t="s">
        <v>710</v>
      </c>
      <c r="E155" s="26" t="s">
        <v>647</v>
      </c>
      <c r="F155" s="27" t="s">
        <v>579</v>
      </c>
      <c r="G155" s="26" t="s">
        <v>682</v>
      </c>
      <c r="H155" s="26" t="s">
        <v>855</v>
      </c>
      <c r="I155" s="19" t="s">
        <v>710</v>
      </c>
      <c r="J155" s="18" t="str">
        <f>IF(Maine_Schools[[#This Row],[School Type]]="Charter","Charter", "Non Charter")</f>
        <v>Non Charter</v>
      </c>
    </row>
    <row r="156" spans="1:10" ht="13">
      <c r="A156" s="25" t="s">
        <v>570</v>
      </c>
      <c r="B156" s="23" t="s">
        <v>854</v>
      </c>
      <c r="C156" s="23" t="s">
        <v>217</v>
      </c>
      <c r="D156" s="24" t="s">
        <v>646</v>
      </c>
      <c r="E156" s="23" t="s">
        <v>647</v>
      </c>
      <c r="F156" s="24" t="s">
        <v>579</v>
      </c>
      <c r="G156" s="23" t="s">
        <v>682</v>
      </c>
      <c r="H156" s="23" t="s">
        <v>855</v>
      </c>
      <c r="I156" s="19" t="s">
        <v>646</v>
      </c>
      <c r="J156" s="18" t="str">
        <f>IF(Maine_Schools[[#This Row],[School Type]]="Charter","Charter", "Non Charter")</f>
        <v>Non Charter</v>
      </c>
    </row>
    <row r="157" spans="1:10" ht="13">
      <c r="A157" s="28" t="s">
        <v>570</v>
      </c>
      <c r="B157" s="26" t="s">
        <v>856</v>
      </c>
      <c r="C157" s="26" t="s">
        <v>173</v>
      </c>
      <c r="D157" s="27" t="s">
        <v>755</v>
      </c>
      <c r="E157" s="26" t="s">
        <v>647</v>
      </c>
      <c r="F157" s="27" t="s">
        <v>579</v>
      </c>
      <c r="G157" s="26" t="s">
        <v>676</v>
      </c>
      <c r="H157" s="26" t="s">
        <v>857</v>
      </c>
      <c r="I157" s="19" t="s">
        <v>755</v>
      </c>
      <c r="J157" s="18" t="str">
        <f>IF(Maine_Schools[[#This Row],[School Type]]="Charter","Charter", "Non Charter")</f>
        <v>Non Charter</v>
      </c>
    </row>
    <row r="158" spans="1:10" ht="13">
      <c r="A158" s="25" t="s">
        <v>570</v>
      </c>
      <c r="B158" s="23" t="s">
        <v>858</v>
      </c>
      <c r="C158" s="23" t="s">
        <v>240</v>
      </c>
      <c r="D158" s="23" t="s">
        <v>662</v>
      </c>
      <c r="E158" s="23" t="s">
        <v>647</v>
      </c>
      <c r="F158" s="24" t="s">
        <v>579</v>
      </c>
      <c r="G158" s="23" t="s">
        <v>676</v>
      </c>
      <c r="H158" s="23" t="s">
        <v>859</v>
      </c>
      <c r="I158" s="19" t="s">
        <v>656</v>
      </c>
      <c r="J158" s="18" t="str">
        <f>IF(Maine_Schools[[#This Row],[School Type]]="Charter","Charter", "Non Charter")</f>
        <v>Non Charter</v>
      </c>
    </row>
    <row r="159" spans="1:10" ht="13">
      <c r="A159" s="28" t="s">
        <v>570</v>
      </c>
      <c r="B159" s="26" t="s">
        <v>860</v>
      </c>
      <c r="C159" s="26" t="s">
        <v>39</v>
      </c>
      <c r="D159" s="26" t="s">
        <v>710</v>
      </c>
      <c r="E159" s="26" t="s">
        <v>647</v>
      </c>
      <c r="F159" s="27" t="s">
        <v>579</v>
      </c>
      <c r="G159" s="26" t="s">
        <v>676</v>
      </c>
      <c r="H159" s="26" t="s">
        <v>861</v>
      </c>
      <c r="I159" s="19" t="s">
        <v>710</v>
      </c>
      <c r="J159" s="18" t="str">
        <f>IF(Maine_Schools[[#This Row],[School Type]]="Charter","Charter", "Non Charter")</f>
        <v>Non Charter</v>
      </c>
    </row>
    <row r="160" spans="1:10" ht="13">
      <c r="A160" s="25" t="s">
        <v>570</v>
      </c>
      <c r="B160" s="23" t="s">
        <v>860</v>
      </c>
      <c r="C160" s="23" t="s">
        <v>119</v>
      </c>
      <c r="D160" s="24" t="s">
        <v>646</v>
      </c>
      <c r="E160" s="23" t="s">
        <v>647</v>
      </c>
      <c r="F160" s="24" t="s">
        <v>579</v>
      </c>
      <c r="G160" s="23" t="s">
        <v>676</v>
      </c>
      <c r="H160" s="23" t="s">
        <v>861</v>
      </c>
      <c r="I160" s="19" t="s">
        <v>646</v>
      </c>
      <c r="J160" s="18" t="str">
        <f>IF(Maine_Schools[[#This Row],[School Type]]="Charter","Charter", "Non Charter")</f>
        <v>Non Charter</v>
      </c>
    </row>
    <row r="161" spans="1:10" ht="13">
      <c r="A161" s="28" t="s">
        <v>570</v>
      </c>
      <c r="B161" s="26" t="s">
        <v>862</v>
      </c>
      <c r="C161" s="26" t="s">
        <v>493</v>
      </c>
      <c r="D161" s="26" t="s">
        <v>662</v>
      </c>
      <c r="E161" s="26" t="s">
        <v>647</v>
      </c>
      <c r="F161" s="27" t="s">
        <v>579</v>
      </c>
      <c r="G161" s="26" t="s">
        <v>695</v>
      </c>
      <c r="H161" s="26" t="s">
        <v>863</v>
      </c>
      <c r="I161" s="19" t="s">
        <v>656</v>
      </c>
      <c r="J161" s="18" t="str">
        <f>IF(Maine_Schools[[#This Row],[School Type]]="Charter","Charter", "Non Charter")</f>
        <v>Non Charter</v>
      </c>
    </row>
    <row r="162" spans="1:10" ht="13">
      <c r="A162" s="25" t="s">
        <v>570</v>
      </c>
      <c r="B162" s="23" t="s">
        <v>864</v>
      </c>
      <c r="C162" s="23" t="s">
        <v>224</v>
      </c>
      <c r="D162" s="24" t="s">
        <v>660</v>
      </c>
      <c r="E162" s="23" t="s">
        <v>647</v>
      </c>
      <c r="F162" s="24" t="s">
        <v>579</v>
      </c>
      <c r="G162" s="23" t="s">
        <v>679</v>
      </c>
      <c r="H162" s="23" t="s">
        <v>833</v>
      </c>
      <c r="I162" s="19" t="s">
        <v>660</v>
      </c>
      <c r="J162" s="18" t="str">
        <f>IF(Maine_Schools[[#This Row],[School Type]]="Charter","Charter", "Non Charter")</f>
        <v>Non Charter</v>
      </c>
    </row>
    <row r="163" spans="1:10" ht="13">
      <c r="A163" s="28" t="s">
        <v>570</v>
      </c>
      <c r="B163" s="26" t="s">
        <v>865</v>
      </c>
      <c r="C163" s="26" t="s">
        <v>227</v>
      </c>
      <c r="D163" s="26" t="s">
        <v>662</v>
      </c>
      <c r="E163" s="26" t="s">
        <v>647</v>
      </c>
      <c r="F163" s="27" t="s">
        <v>579</v>
      </c>
      <c r="G163" s="26" t="s">
        <v>686</v>
      </c>
      <c r="H163" s="26" t="s">
        <v>866</v>
      </c>
      <c r="I163" s="19" t="s">
        <v>656</v>
      </c>
      <c r="J163" s="18" t="str">
        <f>IF(Maine_Schools[[#This Row],[School Type]]="Charter","Charter", "Non Charter")</f>
        <v>Non Charter</v>
      </c>
    </row>
    <row r="164" spans="1:10" ht="13">
      <c r="A164" s="25" t="s">
        <v>570</v>
      </c>
      <c r="B164" s="23" t="s">
        <v>867</v>
      </c>
      <c r="C164" s="23" t="s">
        <v>266</v>
      </c>
      <c r="D164" s="24" t="s">
        <v>660</v>
      </c>
      <c r="E164" s="23" t="s">
        <v>647</v>
      </c>
      <c r="F164" s="24" t="s">
        <v>579</v>
      </c>
      <c r="G164" s="23" t="s">
        <v>682</v>
      </c>
      <c r="H164" s="23" t="s">
        <v>868</v>
      </c>
      <c r="I164" s="19" t="s">
        <v>660</v>
      </c>
      <c r="J164" s="18" t="str">
        <f>IF(Maine_Schools[[#This Row],[School Type]]="Charter","Charter", "Non Charter")</f>
        <v>Non Charter</v>
      </c>
    </row>
    <row r="165" spans="1:10" ht="13">
      <c r="A165" s="28" t="s">
        <v>570</v>
      </c>
      <c r="B165" s="26" t="s">
        <v>867</v>
      </c>
      <c r="C165" s="26" t="s">
        <v>379</v>
      </c>
      <c r="D165" s="26" t="s">
        <v>659</v>
      </c>
      <c r="E165" s="26" t="s">
        <v>647</v>
      </c>
      <c r="F165" s="27" t="s">
        <v>579</v>
      </c>
      <c r="G165" s="26" t="s">
        <v>682</v>
      </c>
      <c r="H165" s="26" t="s">
        <v>868</v>
      </c>
      <c r="I165" s="19" t="s">
        <v>651</v>
      </c>
      <c r="J165" s="18" t="str">
        <f>IF(Maine_Schools[[#This Row],[School Type]]="Charter","Charter", "Non Charter")</f>
        <v>Non Charter</v>
      </c>
    </row>
    <row r="166" spans="1:10" ht="13">
      <c r="A166" s="25" t="s">
        <v>570</v>
      </c>
      <c r="B166" s="23" t="s">
        <v>867</v>
      </c>
      <c r="C166" s="23" t="s">
        <v>461</v>
      </c>
      <c r="D166" s="24" t="s">
        <v>718</v>
      </c>
      <c r="E166" s="23" t="s">
        <v>647</v>
      </c>
      <c r="F166" s="24" t="s">
        <v>579</v>
      </c>
      <c r="G166" s="23" t="s">
        <v>682</v>
      </c>
      <c r="H166" s="23" t="s">
        <v>868</v>
      </c>
      <c r="I166" s="19" t="s">
        <v>718</v>
      </c>
      <c r="J166" s="18" t="str">
        <f>IF(Maine_Schools[[#This Row],[School Type]]="Charter","Charter", "Non Charter")</f>
        <v>Non Charter</v>
      </c>
    </row>
    <row r="167" spans="1:10" ht="13">
      <c r="A167" s="28" t="s">
        <v>570</v>
      </c>
      <c r="B167" s="26" t="s">
        <v>869</v>
      </c>
      <c r="C167" s="26" t="s">
        <v>204</v>
      </c>
      <c r="D167" s="27" t="s">
        <v>660</v>
      </c>
      <c r="E167" s="26" t="s">
        <v>647</v>
      </c>
      <c r="F167" s="27" t="s">
        <v>579</v>
      </c>
      <c r="G167" s="26" t="s">
        <v>676</v>
      </c>
      <c r="H167" s="26" t="s">
        <v>870</v>
      </c>
      <c r="I167" s="19" t="s">
        <v>660</v>
      </c>
      <c r="J167" s="18" t="str">
        <f>IF(Maine_Schools[[#This Row],[School Type]]="Charter","Charter", "Non Charter")</f>
        <v>Non Charter</v>
      </c>
    </row>
    <row r="168" spans="1:10" ht="13">
      <c r="A168" s="25" t="s">
        <v>570</v>
      </c>
      <c r="B168" s="23" t="s">
        <v>869</v>
      </c>
      <c r="C168" s="23" t="s">
        <v>213</v>
      </c>
      <c r="D168" s="23" t="s">
        <v>662</v>
      </c>
      <c r="E168" s="23" t="s">
        <v>647</v>
      </c>
      <c r="F168" s="24" t="s">
        <v>579</v>
      </c>
      <c r="G168" s="23" t="s">
        <v>676</v>
      </c>
      <c r="H168" s="23" t="s">
        <v>870</v>
      </c>
      <c r="I168" s="19" t="s">
        <v>656</v>
      </c>
      <c r="J168" s="18" t="str">
        <f>IF(Maine_Schools[[#This Row],[School Type]]="Charter","Charter", "Non Charter")</f>
        <v>Non Charter</v>
      </c>
    </row>
    <row r="169" spans="1:10" ht="13">
      <c r="A169" s="28" t="s">
        <v>570</v>
      </c>
      <c r="B169" s="26" t="s">
        <v>871</v>
      </c>
      <c r="C169" s="26" t="s">
        <v>536</v>
      </c>
      <c r="D169" s="26" t="s">
        <v>655</v>
      </c>
      <c r="E169" s="26" t="s">
        <v>647</v>
      </c>
      <c r="F169" s="27" t="s">
        <v>579</v>
      </c>
      <c r="G169" s="26" t="s">
        <v>686</v>
      </c>
      <c r="H169" s="26" t="s">
        <v>872</v>
      </c>
      <c r="I169" s="19" t="s">
        <v>656</v>
      </c>
      <c r="J169" s="18" t="str">
        <f>IF(Maine_Schools[[#This Row],[School Type]]="Charter","Charter", "Non Charter")</f>
        <v>Non Charter</v>
      </c>
    </row>
    <row r="170" spans="1:10" ht="13">
      <c r="A170" s="25" t="s">
        <v>570</v>
      </c>
      <c r="B170" s="23" t="s">
        <v>873</v>
      </c>
      <c r="C170" s="23" t="s">
        <v>229</v>
      </c>
      <c r="D170" s="24" t="s">
        <v>660</v>
      </c>
      <c r="E170" s="23" t="s">
        <v>647</v>
      </c>
      <c r="F170" s="24" t="s">
        <v>579</v>
      </c>
      <c r="G170" s="23" t="s">
        <v>686</v>
      </c>
      <c r="H170" s="23" t="s">
        <v>727</v>
      </c>
      <c r="I170" s="19" t="s">
        <v>660</v>
      </c>
      <c r="J170" s="18" t="str">
        <f>IF(Maine_Schools[[#This Row],[School Type]]="Charter","Charter", "Non Charter")</f>
        <v>Non Charter</v>
      </c>
    </row>
    <row r="171" spans="1:10" ht="13">
      <c r="A171" s="28" t="s">
        <v>570</v>
      </c>
      <c r="B171" s="26" t="s">
        <v>874</v>
      </c>
      <c r="C171" s="26" t="s">
        <v>501</v>
      </c>
      <c r="D171" s="26" t="s">
        <v>655</v>
      </c>
      <c r="E171" s="26" t="s">
        <v>647</v>
      </c>
      <c r="F171" s="27" t="s">
        <v>579</v>
      </c>
      <c r="G171" s="26" t="s">
        <v>695</v>
      </c>
      <c r="H171" s="26" t="s">
        <v>875</v>
      </c>
      <c r="I171" s="19" t="s">
        <v>656</v>
      </c>
      <c r="J171" s="18" t="str">
        <f>IF(Maine_Schools[[#This Row],[School Type]]="Charter","Charter", "Non Charter")</f>
        <v>Non Charter</v>
      </c>
    </row>
    <row r="172" spans="1:10" ht="13">
      <c r="A172" s="25" t="s">
        <v>570</v>
      </c>
      <c r="B172" s="23" t="s">
        <v>876</v>
      </c>
      <c r="C172" s="23" t="s">
        <v>343</v>
      </c>
      <c r="D172" s="23" t="s">
        <v>655</v>
      </c>
      <c r="E172" s="23" t="s">
        <v>647</v>
      </c>
      <c r="F172" s="24" t="s">
        <v>579</v>
      </c>
      <c r="G172" s="23" t="s">
        <v>663</v>
      </c>
      <c r="H172" s="23" t="s">
        <v>877</v>
      </c>
      <c r="I172" s="19" t="s">
        <v>656</v>
      </c>
      <c r="J172" s="18" t="str">
        <f>IF(Maine_Schools[[#This Row],[School Type]]="Charter","Charter", "Non Charter")</f>
        <v>Non Charter</v>
      </c>
    </row>
    <row r="173" spans="1:10" ht="13">
      <c r="A173" s="28" t="s">
        <v>570</v>
      </c>
      <c r="B173" s="26" t="s">
        <v>878</v>
      </c>
      <c r="C173" s="26" t="s">
        <v>264</v>
      </c>
      <c r="D173" s="26" t="s">
        <v>662</v>
      </c>
      <c r="E173" s="26" t="s">
        <v>647</v>
      </c>
      <c r="F173" s="27" t="s">
        <v>579</v>
      </c>
      <c r="G173" s="26" t="s">
        <v>676</v>
      </c>
      <c r="H173" s="26" t="s">
        <v>879</v>
      </c>
      <c r="I173" s="19" t="s">
        <v>656</v>
      </c>
      <c r="J173" s="18" t="str">
        <f>IF(Maine_Schools[[#This Row],[School Type]]="Charter","Charter", "Non Charter")</f>
        <v>Non Charter</v>
      </c>
    </row>
    <row r="174" spans="1:10" ht="13">
      <c r="A174" s="25" t="s">
        <v>570</v>
      </c>
      <c r="B174" s="23" t="s">
        <v>880</v>
      </c>
      <c r="C174" s="23" t="s">
        <v>30</v>
      </c>
      <c r="D174" s="23" t="s">
        <v>662</v>
      </c>
      <c r="E174" s="23" t="s">
        <v>647</v>
      </c>
      <c r="F174" s="24" t="s">
        <v>579</v>
      </c>
      <c r="G174" s="23" t="s">
        <v>686</v>
      </c>
      <c r="H174" s="23" t="s">
        <v>881</v>
      </c>
      <c r="I174" s="19" t="s">
        <v>656</v>
      </c>
      <c r="J174" s="18" t="str">
        <f>IF(Maine_Schools[[#This Row],[School Type]]="Charter","Charter", "Non Charter")</f>
        <v>Non Charter</v>
      </c>
    </row>
    <row r="175" spans="1:10" ht="13">
      <c r="A175" s="28" t="s">
        <v>570</v>
      </c>
      <c r="B175" s="26" t="s">
        <v>882</v>
      </c>
      <c r="C175" s="26" t="s">
        <v>231</v>
      </c>
      <c r="D175" s="26" t="s">
        <v>662</v>
      </c>
      <c r="E175" s="26" t="s">
        <v>647</v>
      </c>
      <c r="F175" s="27" t="s">
        <v>579</v>
      </c>
      <c r="G175" s="26" t="s">
        <v>679</v>
      </c>
      <c r="H175" s="26" t="s">
        <v>883</v>
      </c>
      <c r="I175" s="19" t="s">
        <v>656</v>
      </c>
      <c r="J175" s="18" t="str">
        <f>IF(Maine_Schools[[#This Row],[School Type]]="Charter","Charter", "Non Charter")</f>
        <v>Non Charter</v>
      </c>
    </row>
    <row r="176" spans="1:10" ht="13">
      <c r="A176" s="25" t="s">
        <v>570</v>
      </c>
      <c r="B176" s="23" t="s">
        <v>884</v>
      </c>
      <c r="C176" s="23" t="s">
        <v>508</v>
      </c>
      <c r="D176" s="23" t="s">
        <v>662</v>
      </c>
      <c r="E176" s="23" t="s">
        <v>647</v>
      </c>
      <c r="F176" s="24" t="s">
        <v>579</v>
      </c>
      <c r="G176" s="23" t="s">
        <v>686</v>
      </c>
      <c r="H176" s="23" t="s">
        <v>676</v>
      </c>
      <c r="I176" s="19" t="s">
        <v>656</v>
      </c>
      <c r="J176" s="18" t="str">
        <f>IF(Maine_Schools[[#This Row],[School Type]]="Charter","Charter", "Non Charter")</f>
        <v>Non Charter</v>
      </c>
    </row>
    <row r="177" spans="1:10" ht="13">
      <c r="A177" s="28" t="s">
        <v>570</v>
      </c>
      <c r="B177" s="26" t="s">
        <v>885</v>
      </c>
      <c r="C177" s="26" t="s">
        <v>509</v>
      </c>
      <c r="D177" s="26" t="s">
        <v>662</v>
      </c>
      <c r="E177" s="26" t="s">
        <v>647</v>
      </c>
      <c r="F177" s="27" t="s">
        <v>579</v>
      </c>
      <c r="G177" s="26" t="s">
        <v>679</v>
      </c>
      <c r="H177" s="26" t="s">
        <v>680</v>
      </c>
      <c r="I177" s="19" t="s">
        <v>656</v>
      </c>
      <c r="J177" s="18" t="str">
        <f>IF(Maine_Schools[[#This Row],[School Type]]="Charter","Charter", "Non Charter")</f>
        <v>Non Charter</v>
      </c>
    </row>
    <row r="178" spans="1:10" ht="13">
      <c r="A178" s="25" t="s">
        <v>570</v>
      </c>
      <c r="B178" s="23" t="s">
        <v>886</v>
      </c>
      <c r="C178" s="23" t="s">
        <v>28</v>
      </c>
      <c r="D178" s="23" t="s">
        <v>710</v>
      </c>
      <c r="E178" s="23" t="s">
        <v>647</v>
      </c>
      <c r="F178" s="24" t="s">
        <v>579</v>
      </c>
      <c r="G178" s="23" t="s">
        <v>653</v>
      </c>
      <c r="H178" s="23" t="s">
        <v>661</v>
      </c>
      <c r="I178" s="19" t="s">
        <v>710</v>
      </c>
      <c r="J178" s="18" t="str">
        <f>IF(Maine_Schools[[#This Row],[School Type]]="Charter","Charter", "Non Charter")</f>
        <v>Non Charter</v>
      </c>
    </row>
    <row r="179" spans="1:10" ht="13">
      <c r="A179" s="28" t="s">
        <v>570</v>
      </c>
      <c r="B179" s="26" t="s">
        <v>886</v>
      </c>
      <c r="C179" s="26" t="s">
        <v>163</v>
      </c>
      <c r="D179" s="27" t="s">
        <v>660</v>
      </c>
      <c r="E179" s="26" t="s">
        <v>647</v>
      </c>
      <c r="F179" s="27" t="s">
        <v>579</v>
      </c>
      <c r="G179" s="26" t="s">
        <v>653</v>
      </c>
      <c r="H179" s="26" t="s">
        <v>661</v>
      </c>
      <c r="I179" s="19" t="s">
        <v>660</v>
      </c>
      <c r="J179" s="18" t="str">
        <f>IF(Maine_Schools[[#This Row],[School Type]]="Charter","Charter", "Non Charter")</f>
        <v>Non Charter</v>
      </c>
    </row>
    <row r="180" spans="1:10" ht="13">
      <c r="A180" s="25" t="s">
        <v>570</v>
      </c>
      <c r="B180" s="23" t="s">
        <v>886</v>
      </c>
      <c r="C180" s="23" t="s">
        <v>281</v>
      </c>
      <c r="D180" s="23" t="s">
        <v>808</v>
      </c>
      <c r="E180" s="23" t="s">
        <v>647</v>
      </c>
      <c r="F180" s="24" t="s">
        <v>579</v>
      </c>
      <c r="G180" s="23" t="s">
        <v>653</v>
      </c>
      <c r="H180" s="23" t="s">
        <v>887</v>
      </c>
      <c r="I180" s="19" t="s">
        <v>808</v>
      </c>
      <c r="J180" s="18" t="str">
        <f>IF(Maine_Schools[[#This Row],[School Type]]="Charter","Charter", "Non Charter")</f>
        <v>Non Charter</v>
      </c>
    </row>
    <row r="181" spans="1:10" ht="13">
      <c r="A181" s="28" t="s">
        <v>570</v>
      </c>
      <c r="B181" s="26" t="s">
        <v>886</v>
      </c>
      <c r="C181" s="26" t="s">
        <v>41</v>
      </c>
      <c r="D181" s="27" t="s">
        <v>660</v>
      </c>
      <c r="E181" s="26" t="s">
        <v>647</v>
      </c>
      <c r="F181" s="27" t="s">
        <v>579</v>
      </c>
      <c r="G181" s="26" t="s">
        <v>653</v>
      </c>
      <c r="H181" s="26" t="s">
        <v>661</v>
      </c>
      <c r="I181" s="19" t="s">
        <v>660</v>
      </c>
      <c r="J181" s="18" t="str">
        <f>IF(Maine_Schools[[#This Row],[School Type]]="Charter","Charter", "Non Charter")</f>
        <v>Non Charter</v>
      </c>
    </row>
    <row r="182" spans="1:10" ht="13">
      <c r="A182" s="25" t="s">
        <v>570</v>
      </c>
      <c r="B182" s="23" t="s">
        <v>886</v>
      </c>
      <c r="C182" s="23" t="s">
        <v>242</v>
      </c>
      <c r="D182" s="23" t="s">
        <v>710</v>
      </c>
      <c r="E182" s="23" t="s">
        <v>647</v>
      </c>
      <c r="F182" s="24" t="s">
        <v>579</v>
      </c>
      <c r="G182" s="23" t="s">
        <v>653</v>
      </c>
      <c r="H182" s="23" t="s">
        <v>661</v>
      </c>
      <c r="I182" s="19" t="s">
        <v>710</v>
      </c>
      <c r="J182" s="18" t="str">
        <f>IF(Maine_Schools[[#This Row],[School Type]]="Charter","Charter", "Non Charter")</f>
        <v>Non Charter</v>
      </c>
    </row>
    <row r="183" spans="1:10" ht="13">
      <c r="A183" s="28" t="s">
        <v>570</v>
      </c>
      <c r="B183" s="26" t="s">
        <v>886</v>
      </c>
      <c r="C183" s="26" t="s">
        <v>271</v>
      </c>
      <c r="D183" s="26" t="s">
        <v>710</v>
      </c>
      <c r="E183" s="26" t="s">
        <v>647</v>
      </c>
      <c r="F183" s="27" t="s">
        <v>579</v>
      </c>
      <c r="G183" s="26" t="s">
        <v>653</v>
      </c>
      <c r="H183" s="26" t="s">
        <v>661</v>
      </c>
      <c r="I183" s="19" t="s">
        <v>710</v>
      </c>
      <c r="J183" s="18" t="str">
        <f>IF(Maine_Schools[[#This Row],[School Type]]="Charter","Charter", "Non Charter")</f>
        <v>Non Charter</v>
      </c>
    </row>
    <row r="184" spans="1:10" ht="13">
      <c r="A184" s="25" t="s">
        <v>570</v>
      </c>
      <c r="B184" s="23" t="s">
        <v>886</v>
      </c>
      <c r="C184" s="23" t="s">
        <v>295</v>
      </c>
      <c r="D184" s="23" t="s">
        <v>710</v>
      </c>
      <c r="E184" s="23" t="s">
        <v>647</v>
      </c>
      <c r="F184" s="24" t="s">
        <v>579</v>
      </c>
      <c r="G184" s="23" t="s">
        <v>653</v>
      </c>
      <c r="H184" s="23" t="s">
        <v>661</v>
      </c>
      <c r="I184" s="19" t="s">
        <v>710</v>
      </c>
      <c r="J184" s="18" t="str">
        <f>IF(Maine_Schools[[#This Row],[School Type]]="Charter","Charter", "Non Charter")</f>
        <v>Non Charter</v>
      </c>
    </row>
    <row r="185" spans="1:10" ht="13">
      <c r="A185" s="28" t="s">
        <v>570</v>
      </c>
      <c r="B185" s="26" t="s">
        <v>886</v>
      </c>
      <c r="C185" s="26" t="s">
        <v>104</v>
      </c>
      <c r="D185" s="26" t="s">
        <v>710</v>
      </c>
      <c r="E185" s="26" t="s">
        <v>647</v>
      </c>
      <c r="F185" s="27" t="s">
        <v>579</v>
      </c>
      <c r="G185" s="26" t="s">
        <v>653</v>
      </c>
      <c r="H185" s="26" t="s">
        <v>661</v>
      </c>
      <c r="I185" s="19" t="s">
        <v>710</v>
      </c>
      <c r="J185" s="18" t="str">
        <f>IF(Maine_Schools[[#This Row],[School Type]]="Charter","Charter", "Non Charter")</f>
        <v>Non Charter</v>
      </c>
    </row>
    <row r="186" spans="1:10" ht="13">
      <c r="A186" s="25" t="s">
        <v>570</v>
      </c>
      <c r="B186" s="23" t="s">
        <v>886</v>
      </c>
      <c r="C186" s="23" t="s">
        <v>129</v>
      </c>
      <c r="D186" s="24" t="s">
        <v>698</v>
      </c>
      <c r="E186" s="23" t="s">
        <v>647</v>
      </c>
      <c r="F186" s="24" t="s">
        <v>579</v>
      </c>
      <c r="G186" s="23" t="s">
        <v>653</v>
      </c>
      <c r="H186" s="23" t="s">
        <v>661</v>
      </c>
      <c r="I186" s="19" t="s">
        <v>698</v>
      </c>
      <c r="J186" s="18" t="str">
        <f>IF(Maine_Schools[[#This Row],[School Type]]="Charter","Charter", "Non Charter")</f>
        <v>Non Charter</v>
      </c>
    </row>
    <row r="187" spans="1:10" ht="13">
      <c r="A187" s="28" t="s">
        <v>570</v>
      </c>
      <c r="B187" s="26" t="s">
        <v>886</v>
      </c>
      <c r="C187" s="26" t="s">
        <v>107</v>
      </c>
      <c r="D187" s="27" t="s">
        <v>698</v>
      </c>
      <c r="E187" s="26" t="s">
        <v>647</v>
      </c>
      <c r="F187" s="27" t="s">
        <v>579</v>
      </c>
      <c r="G187" s="26" t="s">
        <v>653</v>
      </c>
      <c r="H187" s="26" t="s">
        <v>661</v>
      </c>
      <c r="I187" s="19" t="s">
        <v>698</v>
      </c>
      <c r="J187" s="18" t="str">
        <f>IF(Maine_Schools[[#This Row],[School Type]]="Charter","Charter", "Non Charter")</f>
        <v>Non Charter</v>
      </c>
    </row>
    <row r="188" spans="1:10" ht="13">
      <c r="A188" s="25" t="s">
        <v>570</v>
      </c>
      <c r="B188" s="23" t="s">
        <v>886</v>
      </c>
      <c r="C188" s="23" t="s">
        <v>476</v>
      </c>
      <c r="D188" s="23" t="s">
        <v>710</v>
      </c>
      <c r="E188" s="23" t="s">
        <v>647</v>
      </c>
      <c r="F188" s="24" t="s">
        <v>579</v>
      </c>
      <c r="G188" s="23" t="s">
        <v>653</v>
      </c>
      <c r="H188" s="23" t="s">
        <v>661</v>
      </c>
      <c r="I188" s="19" t="s">
        <v>710</v>
      </c>
      <c r="J188" s="18" t="str">
        <f>IF(Maine_Schools[[#This Row],[School Type]]="Charter","Charter", "Non Charter")</f>
        <v>Non Charter</v>
      </c>
    </row>
    <row r="189" spans="1:10" ht="13">
      <c r="A189" s="28" t="s">
        <v>570</v>
      </c>
      <c r="B189" s="26" t="s">
        <v>886</v>
      </c>
      <c r="C189" s="26" t="s">
        <v>346</v>
      </c>
      <c r="D189" s="27" t="s">
        <v>698</v>
      </c>
      <c r="E189" s="26" t="s">
        <v>647</v>
      </c>
      <c r="F189" s="27" t="s">
        <v>579</v>
      </c>
      <c r="G189" s="26" t="s">
        <v>653</v>
      </c>
      <c r="H189" s="26" t="s">
        <v>661</v>
      </c>
      <c r="I189" s="19" t="s">
        <v>698</v>
      </c>
      <c r="J189" s="18" t="str">
        <f>IF(Maine_Schools[[#This Row],[School Type]]="Charter","Charter", "Non Charter")</f>
        <v>Non Charter</v>
      </c>
    </row>
    <row r="190" spans="1:10" ht="13">
      <c r="A190" s="25" t="s">
        <v>570</v>
      </c>
      <c r="B190" s="23" t="s">
        <v>886</v>
      </c>
      <c r="C190" s="23" t="s">
        <v>400</v>
      </c>
      <c r="D190" s="23" t="s">
        <v>808</v>
      </c>
      <c r="E190" s="23" t="s">
        <v>647</v>
      </c>
      <c r="F190" s="24" t="s">
        <v>579</v>
      </c>
      <c r="G190" s="23" t="s">
        <v>653</v>
      </c>
      <c r="H190" s="23" t="s">
        <v>661</v>
      </c>
      <c r="I190" s="19" t="s">
        <v>808</v>
      </c>
      <c r="J190" s="18" t="str">
        <f>IF(Maine_Schools[[#This Row],[School Type]]="Charter","Charter", "Non Charter")</f>
        <v>Non Charter</v>
      </c>
    </row>
    <row r="191" spans="1:10" ht="13">
      <c r="A191" s="28" t="s">
        <v>570</v>
      </c>
      <c r="B191" s="26" t="s">
        <v>886</v>
      </c>
      <c r="C191" s="26" t="s">
        <v>507</v>
      </c>
      <c r="D191" s="26" t="s">
        <v>710</v>
      </c>
      <c r="E191" s="26" t="s">
        <v>647</v>
      </c>
      <c r="F191" s="27" t="s">
        <v>579</v>
      </c>
      <c r="G191" s="26" t="s">
        <v>653</v>
      </c>
      <c r="H191" s="26" t="s">
        <v>888</v>
      </c>
      <c r="I191" s="19" t="s">
        <v>710</v>
      </c>
      <c r="J191" s="18" t="str">
        <f>IF(Maine_Schools[[#This Row],[School Type]]="Charter","Charter", "Non Charter")</f>
        <v>Non Charter</v>
      </c>
    </row>
    <row r="192" spans="1:10" ht="13">
      <c r="A192" s="25" t="s">
        <v>570</v>
      </c>
      <c r="B192" s="23" t="s">
        <v>886</v>
      </c>
      <c r="C192" s="23" t="s">
        <v>101</v>
      </c>
      <c r="D192" s="24" t="s">
        <v>660</v>
      </c>
      <c r="E192" s="23" t="s">
        <v>647</v>
      </c>
      <c r="F192" s="24" t="s">
        <v>579</v>
      </c>
      <c r="G192" s="23" t="s">
        <v>653</v>
      </c>
      <c r="H192" s="23" t="s">
        <v>661</v>
      </c>
      <c r="I192" s="19" t="s">
        <v>660</v>
      </c>
      <c r="J192" s="18" t="str">
        <f>IF(Maine_Schools[[#This Row],[School Type]]="Charter","Charter", "Non Charter")</f>
        <v>Non Charter</v>
      </c>
    </row>
    <row r="193" spans="1:10" ht="13">
      <c r="A193" s="28" t="s">
        <v>570</v>
      </c>
      <c r="B193" s="26" t="s">
        <v>886</v>
      </c>
      <c r="C193" s="26" t="s">
        <v>516</v>
      </c>
      <c r="D193" s="26" t="s">
        <v>710</v>
      </c>
      <c r="E193" s="26" t="s">
        <v>647</v>
      </c>
      <c r="F193" s="27" t="s">
        <v>579</v>
      </c>
      <c r="G193" s="26" t="s">
        <v>653</v>
      </c>
      <c r="H193" s="26" t="s">
        <v>661</v>
      </c>
      <c r="I193" s="19" t="s">
        <v>710</v>
      </c>
      <c r="J193" s="18" t="str">
        <f>IF(Maine_Schools[[#This Row],[School Type]]="Charter","Charter", "Non Charter")</f>
        <v>Non Charter</v>
      </c>
    </row>
    <row r="194" spans="1:10" ht="13">
      <c r="A194" s="25" t="s">
        <v>570</v>
      </c>
      <c r="B194" s="23" t="s">
        <v>889</v>
      </c>
      <c r="C194" s="23" t="s">
        <v>234</v>
      </c>
      <c r="D194" s="23" t="s">
        <v>662</v>
      </c>
      <c r="E194" s="23" t="s">
        <v>647</v>
      </c>
      <c r="F194" s="24" t="s">
        <v>579</v>
      </c>
      <c r="G194" s="23" t="s">
        <v>679</v>
      </c>
      <c r="H194" s="23" t="s">
        <v>890</v>
      </c>
      <c r="I194" s="19" t="s">
        <v>656</v>
      </c>
      <c r="J194" s="18" t="str">
        <f>IF(Maine_Schools[[#This Row],[School Type]]="Charter","Charter", "Non Charter")</f>
        <v>Non Charter</v>
      </c>
    </row>
    <row r="195" spans="1:10" ht="13">
      <c r="A195" s="28" t="s">
        <v>570</v>
      </c>
      <c r="B195" s="26" t="s">
        <v>891</v>
      </c>
      <c r="C195" s="26" t="s">
        <v>360</v>
      </c>
      <c r="D195" s="26" t="s">
        <v>710</v>
      </c>
      <c r="E195" s="26" t="s">
        <v>647</v>
      </c>
      <c r="F195" s="27" t="s">
        <v>579</v>
      </c>
      <c r="G195" s="26" t="s">
        <v>802</v>
      </c>
      <c r="H195" s="26" t="s">
        <v>892</v>
      </c>
      <c r="I195" s="19" t="s">
        <v>710</v>
      </c>
      <c r="J195" s="18" t="str">
        <f>IF(Maine_Schools[[#This Row],[School Type]]="Charter","Charter", "Non Charter")</f>
        <v>Non Charter</v>
      </c>
    </row>
    <row r="196" spans="1:10" ht="13">
      <c r="A196" s="25" t="s">
        <v>570</v>
      </c>
      <c r="B196" s="23" t="s">
        <v>891</v>
      </c>
      <c r="C196" s="23" t="s">
        <v>405</v>
      </c>
      <c r="D196" s="24" t="s">
        <v>660</v>
      </c>
      <c r="E196" s="23" t="s">
        <v>647</v>
      </c>
      <c r="F196" s="24" t="s">
        <v>579</v>
      </c>
      <c r="G196" s="23" t="s">
        <v>802</v>
      </c>
      <c r="H196" s="23" t="s">
        <v>892</v>
      </c>
      <c r="I196" s="19" t="s">
        <v>660</v>
      </c>
      <c r="J196" s="18" t="str">
        <f>IF(Maine_Schools[[#This Row],[School Type]]="Charter","Charter", "Non Charter")</f>
        <v>Non Charter</v>
      </c>
    </row>
    <row r="197" spans="1:10" ht="13">
      <c r="A197" s="28" t="s">
        <v>570</v>
      </c>
      <c r="B197" s="26" t="s">
        <v>891</v>
      </c>
      <c r="C197" s="26" t="s">
        <v>519</v>
      </c>
      <c r="D197" s="27" t="s">
        <v>698</v>
      </c>
      <c r="E197" s="26" t="s">
        <v>647</v>
      </c>
      <c r="F197" s="27" t="s">
        <v>579</v>
      </c>
      <c r="G197" s="26" t="s">
        <v>802</v>
      </c>
      <c r="H197" s="26" t="s">
        <v>892</v>
      </c>
      <c r="I197" s="19" t="s">
        <v>698</v>
      </c>
      <c r="J197" s="18" t="str">
        <f>IF(Maine_Schools[[#This Row],[School Type]]="Charter","Charter", "Non Charter")</f>
        <v>Non Charter</v>
      </c>
    </row>
    <row r="198" spans="1:10" ht="13">
      <c r="A198" s="25" t="s">
        <v>570</v>
      </c>
      <c r="B198" s="23" t="s">
        <v>893</v>
      </c>
      <c r="C198" s="23" t="s">
        <v>5</v>
      </c>
      <c r="D198" s="24" t="s">
        <v>698</v>
      </c>
      <c r="E198" s="23" t="s">
        <v>647</v>
      </c>
      <c r="F198" s="24" t="s">
        <v>579</v>
      </c>
      <c r="G198" s="23" t="s">
        <v>802</v>
      </c>
      <c r="H198" s="23" t="s">
        <v>894</v>
      </c>
      <c r="I198" s="19" t="s">
        <v>698</v>
      </c>
      <c r="J198" s="18" t="str">
        <f>IF(Maine_Schools[[#This Row],[School Type]]="Charter","Charter", "Non Charter")</f>
        <v>Non Charter</v>
      </c>
    </row>
    <row r="199" spans="1:10" ht="13">
      <c r="A199" s="28" t="s">
        <v>570</v>
      </c>
      <c r="B199" s="26" t="s">
        <v>893</v>
      </c>
      <c r="C199" s="26" t="s">
        <v>313</v>
      </c>
      <c r="D199" s="26" t="s">
        <v>750</v>
      </c>
      <c r="E199" s="26" t="s">
        <v>647</v>
      </c>
      <c r="F199" s="27" t="s">
        <v>579</v>
      </c>
      <c r="G199" s="26" t="s">
        <v>802</v>
      </c>
      <c r="H199" s="26" t="s">
        <v>894</v>
      </c>
      <c r="I199" s="19" t="s">
        <v>750</v>
      </c>
      <c r="J199" s="18" t="str">
        <f>IF(Maine_Schools[[#This Row],[School Type]]="Charter","Charter", "Non Charter")</f>
        <v>Non Charter</v>
      </c>
    </row>
    <row r="200" spans="1:10" ht="13">
      <c r="A200" s="25" t="s">
        <v>570</v>
      </c>
      <c r="B200" s="23" t="s">
        <v>893</v>
      </c>
      <c r="C200" s="23" t="s">
        <v>232</v>
      </c>
      <c r="D200" s="24" t="s">
        <v>749</v>
      </c>
      <c r="E200" s="23" t="s">
        <v>647</v>
      </c>
      <c r="F200" s="24" t="s">
        <v>579</v>
      </c>
      <c r="G200" s="23" t="s">
        <v>802</v>
      </c>
      <c r="H200" s="23" t="s">
        <v>894</v>
      </c>
      <c r="I200" s="19" t="s">
        <v>749</v>
      </c>
      <c r="J200" s="18" t="str">
        <f>IF(Maine_Schools[[#This Row],[School Type]]="Charter","Charter", "Non Charter")</f>
        <v>Non Charter</v>
      </c>
    </row>
    <row r="201" spans="1:10" ht="13">
      <c r="A201" s="28" t="s">
        <v>570</v>
      </c>
      <c r="B201" s="26" t="s">
        <v>893</v>
      </c>
      <c r="C201" s="26" t="s">
        <v>121</v>
      </c>
      <c r="D201" s="27" t="s">
        <v>660</v>
      </c>
      <c r="E201" s="26" t="s">
        <v>647</v>
      </c>
      <c r="F201" s="27" t="s">
        <v>579</v>
      </c>
      <c r="G201" s="26" t="s">
        <v>802</v>
      </c>
      <c r="H201" s="26" t="s">
        <v>894</v>
      </c>
      <c r="I201" s="19" t="s">
        <v>660</v>
      </c>
      <c r="J201" s="18" t="str">
        <f>IF(Maine_Schools[[#This Row],[School Type]]="Charter","Charter", "Non Charter")</f>
        <v>Non Charter</v>
      </c>
    </row>
    <row r="202" spans="1:10" ht="13">
      <c r="A202" s="25" t="s">
        <v>570</v>
      </c>
      <c r="B202" s="23" t="s">
        <v>893</v>
      </c>
      <c r="C202" s="23" t="s">
        <v>421</v>
      </c>
      <c r="D202" s="23" t="s">
        <v>710</v>
      </c>
      <c r="E202" s="23" t="s">
        <v>647</v>
      </c>
      <c r="F202" s="24" t="s">
        <v>579</v>
      </c>
      <c r="G202" s="23" t="s">
        <v>802</v>
      </c>
      <c r="H202" s="23" t="s">
        <v>895</v>
      </c>
      <c r="I202" s="19" t="s">
        <v>710</v>
      </c>
      <c r="J202" s="18" t="str">
        <f>IF(Maine_Schools[[#This Row],[School Type]]="Charter","Charter", "Non Charter")</f>
        <v>Non Charter</v>
      </c>
    </row>
    <row r="203" spans="1:10" ht="13">
      <c r="A203" s="28" t="s">
        <v>570</v>
      </c>
      <c r="B203" s="26" t="s">
        <v>893</v>
      </c>
      <c r="C203" s="26" t="s">
        <v>477</v>
      </c>
      <c r="D203" s="26" t="s">
        <v>662</v>
      </c>
      <c r="E203" s="26" t="s">
        <v>647</v>
      </c>
      <c r="F203" s="27" t="s">
        <v>579</v>
      </c>
      <c r="G203" s="26" t="s">
        <v>802</v>
      </c>
      <c r="H203" s="26" t="s">
        <v>896</v>
      </c>
      <c r="I203" s="19" t="s">
        <v>656</v>
      </c>
      <c r="J203" s="18" t="str">
        <f>IF(Maine_Schools[[#This Row],[School Type]]="Charter","Charter", "Non Charter")</f>
        <v>Non Charter</v>
      </c>
    </row>
    <row r="204" spans="1:10" ht="13">
      <c r="A204" s="25" t="s">
        <v>570</v>
      </c>
      <c r="B204" s="23" t="s">
        <v>897</v>
      </c>
      <c r="C204" s="23" t="s">
        <v>241</v>
      </c>
      <c r="D204" s="23" t="s">
        <v>710</v>
      </c>
      <c r="E204" s="23" t="s">
        <v>647</v>
      </c>
      <c r="F204" s="24" t="s">
        <v>579</v>
      </c>
      <c r="G204" s="23" t="s">
        <v>695</v>
      </c>
      <c r="H204" s="23" t="s">
        <v>898</v>
      </c>
      <c r="I204" s="19" t="s">
        <v>710</v>
      </c>
      <c r="J204" s="18" t="str">
        <f>IF(Maine_Schools[[#This Row],[School Type]]="Charter","Charter", "Non Charter")</f>
        <v>Non Charter</v>
      </c>
    </row>
    <row r="205" spans="1:10" ht="13">
      <c r="A205" s="28" t="s">
        <v>570</v>
      </c>
      <c r="B205" s="26" t="s">
        <v>897</v>
      </c>
      <c r="C205" s="26" t="s">
        <v>239</v>
      </c>
      <c r="D205" s="26" t="s">
        <v>710</v>
      </c>
      <c r="E205" s="26" t="s">
        <v>647</v>
      </c>
      <c r="F205" s="27" t="s">
        <v>579</v>
      </c>
      <c r="G205" s="26" t="s">
        <v>657</v>
      </c>
      <c r="H205" s="26" t="s">
        <v>899</v>
      </c>
      <c r="I205" s="19" t="s">
        <v>710</v>
      </c>
      <c r="J205" s="18" t="str">
        <f>IF(Maine_Schools[[#This Row],[School Type]]="Charter","Charter", "Non Charter")</f>
        <v>Non Charter</v>
      </c>
    </row>
    <row r="206" spans="1:10" ht="13">
      <c r="A206" s="25" t="s">
        <v>570</v>
      </c>
      <c r="B206" s="23" t="s">
        <v>897</v>
      </c>
      <c r="C206" s="23" t="s">
        <v>52</v>
      </c>
      <c r="D206" s="24" t="s">
        <v>646</v>
      </c>
      <c r="E206" s="23" t="s">
        <v>647</v>
      </c>
      <c r="F206" s="24" t="s">
        <v>579</v>
      </c>
      <c r="G206" s="23" t="s">
        <v>657</v>
      </c>
      <c r="H206" s="23" t="s">
        <v>900</v>
      </c>
      <c r="I206" s="19" t="s">
        <v>646</v>
      </c>
      <c r="J206" s="18" t="str">
        <f>IF(Maine_Schools[[#This Row],[School Type]]="Charter","Charter", "Non Charter")</f>
        <v>Non Charter</v>
      </c>
    </row>
    <row r="207" spans="1:10" ht="13">
      <c r="A207" s="28" t="s">
        <v>570</v>
      </c>
      <c r="B207" s="26" t="s">
        <v>897</v>
      </c>
      <c r="C207" s="26" t="s">
        <v>153</v>
      </c>
      <c r="D207" s="27" t="s">
        <v>660</v>
      </c>
      <c r="E207" s="26" t="s">
        <v>647</v>
      </c>
      <c r="F207" s="27" t="s">
        <v>579</v>
      </c>
      <c r="G207" s="26" t="s">
        <v>657</v>
      </c>
      <c r="H207" s="26" t="s">
        <v>901</v>
      </c>
      <c r="I207" s="19" t="s">
        <v>660</v>
      </c>
      <c r="J207" s="18" t="str">
        <f>IF(Maine_Schools[[#This Row],[School Type]]="Charter","Charter", "Non Charter")</f>
        <v>Non Charter</v>
      </c>
    </row>
    <row r="208" spans="1:10" ht="13">
      <c r="A208" s="25" t="s">
        <v>570</v>
      </c>
      <c r="B208" s="23" t="s">
        <v>897</v>
      </c>
      <c r="C208" s="23" t="s">
        <v>494</v>
      </c>
      <c r="D208" s="23" t="s">
        <v>662</v>
      </c>
      <c r="E208" s="23" t="s">
        <v>647</v>
      </c>
      <c r="F208" s="24" t="s">
        <v>579</v>
      </c>
      <c r="G208" s="23" t="s">
        <v>657</v>
      </c>
      <c r="H208" s="23" t="s">
        <v>901</v>
      </c>
      <c r="I208" s="19" t="s">
        <v>656</v>
      </c>
      <c r="J208" s="18" t="str">
        <f>IF(Maine_Schools[[#This Row],[School Type]]="Charter","Charter", "Non Charter")</f>
        <v>Non Charter</v>
      </c>
    </row>
    <row r="209" spans="1:10" ht="13">
      <c r="A209" s="28" t="s">
        <v>570</v>
      </c>
      <c r="B209" s="26" t="s">
        <v>902</v>
      </c>
      <c r="C209" s="26" t="s">
        <v>495</v>
      </c>
      <c r="D209" s="26" t="s">
        <v>710</v>
      </c>
      <c r="E209" s="26" t="s">
        <v>647</v>
      </c>
      <c r="F209" s="27" t="s">
        <v>579</v>
      </c>
      <c r="G209" s="26" t="s">
        <v>663</v>
      </c>
      <c r="H209" s="26" t="s">
        <v>903</v>
      </c>
      <c r="I209" s="19" t="s">
        <v>710</v>
      </c>
      <c r="J209" s="18" t="str">
        <f>IF(Maine_Schools[[#This Row],[School Type]]="Charter","Charter", "Non Charter")</f>
        <v>Non Charter</v>
      </c>
    </row>
    <row r="210" spans="1:10" ht="13">
      <c r="A210" s="25" t="s">
        <v>570</v>
      </c>
      <c r="B210" s="23" t="s">
        <v>902</v>
      </c>
      <c r="C210" s="23" t="s">
        <v>157</v>
      </c>
      <c r="D210" s="23" t="s">
        <v>710</v>
      </c>
      <c r="E210" s="23" t="s">
        <v>647</v>
      </c>
      <c r="F210" s="24" t="s">
        <v>579</v>
      </c>
      <c r="G210" s="23" t="s">
        <v>663</v>
      </c>
      <c r="H210" s="23" t="s">
        <v>904</v>
      </c>
      <c r="I210" s="19" t="s">
        <v>710</v>
      </c>
      <c r="J210" s="18" t="str">
        <f>IF(Maine_Schools[[#This Row],[School Type]]="Charter","Charter", "Non Charter")</f>
        <v>Non Charter</v>
      </c>
    </row>
    <row r="211" spans="1:10" ht="13">
      <c r="A211" s="28" t="s">
        <v>570</v>
      </c>
      <c r="B211" s="26" t="s">
        <v>902</v>
      </c>
      <c r="C211" s="26" t="s">
        <v>160</v>
      </c>
      <c r="D211" s="26" t="s">
        <v>808</v>
      </c>
      <c r="E211" s="26" t="s">
        <v>647</v>
      </c>
      <c r="F211" s="27" t="s">
        <v>579</v>
      </c>
      <c r="G211" s="26" t="s">
        <v>663</v>
      </c>
      <c r="H211" s="26" t="s">
        <v>905</v>
      </c>
      <c r="I211" s="19" t="s">
        <v>808</v>
      </c>
      <c r="J211" s="18" t="str">
        <f>IF(Maine_Schools[[#This Row],[School Type]]="Charter","Charter", "Non Charter")</f>
        <v>Non Charter</v>
      </c>
    </row>
    <row r="212" spans="1:10" ht="13">
      <c r="A212" s="25" t="s">
        <v>570</v>
      </c>
      <c r="B212" s="23" t="s">
        <v>902</v>
      </c>
      <c r="C212" s="23" t="s">
        <v>87</v>
      </c>
      <c r="D212" s="24" t="s">
        <v>660</v>
      </c>
      <c r="E212" s="23" t="s">
        <v>647</v>
      </c>
      <c r="F212" s="24" t="s">
        <v>579</v>
      </c>
      <c r="G212" s="23" t="s">
        <v>663</v>
      </c>
      <c r="H212" s="23" t="s">
        <v>905</v>
      </c>
      <c r="I212" s="19" t="s">
        <v>660</v>
      </c>
      <c r="J212" s="18" t="str">
        <f>IF(Maine_Schools[[#This Row],[School Type]]="Charter","Charter", "Non Charter")</f>
        <v>Non Charter</v>
      </c>
    </row>
    <row r="213" spans="1:10" ht="13">
      <c r="A213" s="28" t="s">
        <v>570</v>
      </c>
      <c r="B213" s="26" t="s">
        <v>902</v>
      </c>
      <c r="C213" s="26" t="s">
        <v>192</v>
      </c>
      <c r="D213" s="27" t="s">
        <v>698</v>
      </c>
      <c r="E213" s="26" t="s">
        <v>647</v>
      </c>
      <c r="F213" s="27" t="s">
        <v>579</v>
      </c>
      <c r="G213" s="26" t="s">
        <v>663</v>
      </c>
      <c r="H213" s="26" t="s">
        <v>905</v>
      </c>
      <c r="I213" s="19" t="s">
        <v>698</v>
      </c>
      <c r="J213" s="18" t="str">
        <f>IF(Maine_Schools[[#This Row],[School Type]]="Charter","Charter", "Non Charter")</f>
        <v>Non Charter</v>
      </c>
    </row>
    <row r="214" spans="1:10" ht="13">
      <c r="A214" s="25" t="s">
        <v>570</v>
      </c>
      <c r="B214" s="23" t="s">
        <v>902</v>
      </c>
      <c r="C214" s="23" t="s">
        <v>459</v>
      </c>
      <c r="D214" s="23" t="s">
        <v>808</v>
      </c>
      <c r="E214" s="23" t="s">
        <v>647</v>
      </c>
      <c r="F214" s="24" t="s">
        <v>579</v>
      </c>
      <c r="G214" s="23" t="s">
        <v>663</v>
      </c>
      <c r="H214" s="23" t="s">
        <v>906</v>
      </c>
      <c r="I214" s="19" t="s">
        <v>808</v>
      </c>
      <c r="J214" s="18" t="str">
        <f>IF(Maine_Schools[[#This Row],[School Type]]="Charter","Charter", "Non Charter")</f>
        <v>Non Charter</v>
      </c>
    </row>
    <row r="215" spans="1:10" ht="13">
      <c r="A215" s="28" t="s">
        <v>570</v>
      </c>
      <c r="B215" s="26" t="s">
        <v>902</v>
      </c>
      <c r="C215" s="26" t="s">
        <v>540</v>
      </c>
      <c r="D215" s="26" t="s">
        <v>907</v>
      </c>
      <c r="E215" s="26" t="s">
        <v>647</v>
      </c>
      <c r="F215" s="27" t="s">
        <v>579</v>
      </c>
      <c r="G215" s="26" t="s">
        <v>663</v>
      </c>
      <c r="H215" s="26" t="s">
        <v>664</v>
      </c>
      <c r="I215" s="19" t="s">
        <v>907</v>
      </c>
      <c r="J215" s="18" t="str">
        <f>IF(Maine_Schools[[#This Row],[School Type]]="Charter","Charter", "Non Charter")</f>
        <v>Non Charter</v>
      </c>
    </row>
    <row r="216" spans="1:10" ht="13">
      <c r="A216" s="25" t="s">
        <v>570</v>
      </c>
      <c r="B216" s="23" t="s">
        <v>902</v>
      </c>
      <c r="C216" s="23" t="s">
        <v>222</v>
      </c>
      <c r="D216" s="23" t="s">
        <v>710</v>
      </c>
      <c r="E216" s="23" t="s">
        <v>647</v>
      </c>
      <c r="F216" s="24" t="s">
        <v>579</v>
      </c>
      <c r="G216" s="23" t="s">
        <v>663</v>
      </c>
      <c r="H216" s="23" t="s">
        <v>908</v>
      </c>
      <c r="I216" s="19" t="s">
        <v>710</v>
      </c>
      <c r="J216" s="18" t="str">
        <f>IF(Maine_Schools[[#This Row],[School Type]]="Charter","Charter", "Non Charter")</f>
        <v>Non Charter</v>
      </c>
    </row>
    <row r="217" spans="1:10" ht="13">
      <c r="A217" s="28" t="s">
        <v>570</v>
      </c>
      <c r="B217" s="26" t="s">
        <v>909</v>
      </c>
      <c r="C217" s="26" t="s">
        <v>257</v>
      </c>
      <c r="D217" s="27" t="s">
        <v>733</v>
      </c>
      <c r="E217" s="26" t="s">
        <v>647</v>
      </c>
      <c r="F217" s="27" t="s">
        <v>579</v>
      </c>
      <c r="G217" s="26" t="s">
        <v>657</v>
      </c>
      <c r="H217" s="26" t="s">
        <v>910</v>
      </c>
      <c r="I217" s="19" t="s">
        <v>733</v>
      </c>
      <c r="J217" s="18" t="str">
        <f>IF(Maine_Schools[[#This Row],[School Type]]="Charter","Charter", "Non Charter")</f>
        <v>Non Charter</v>
      </c>
    </row>
    <row r="218" spans="1:10" ht="13">
      <c r="A218" s="25" t="s">
        <v>570</v>
      </c>
      <c r="B218" s="23" t="s">
        <v>909</v>
      </c>
      <c r="C218" s="23" t="s">
        <v>254</v>
      </c>
      <c r="D218" s="23" t="s">
        <v>673</v>
      </c>
      <c r="E218" s="23" t="s">
        <v>647</v>
      </c>
      <c r="F218" s="24" t="s">
        <v>579</v>
      </c>
      <c r="G218" s="23" t="s">
        <v>657</v>
      </c>
      <c r="H218" s="23" t="s">
        <v>910</v>
      </c>
      <c r="I218" s="19" t="s">
        <v>673</v>
      </c>
      <c r="J218" s="18" t="str">
        <f>IF(Maine_Schools[[#This Row],[School Type]]="Charter","Charter", "Non Charter")</f>
        <v>Non Charter</v>
      </c>
    </row>
    <row r="219" spans="1:10" ht="13">
      <c r="A219" s="28" t="s">
        <v>570</v>
      </c>
      <c r="B219" s="26" t="s">
        <v>909</v>
      </c>
      <c r="C219" s="26" t="s">
        <v>165</v>
      </c>
      <c r="D219" s="27" t="s">
        <v>660</v>
      </c>
      <c r="E219" s="26" t="s">
        <v>647</v>
      </c>
      <c r="F219" s="27" t="s">
        <v>579</v>
      </c>
      <c r="G219" s="26" t="s">
        <v>668</v>
      </c>
      <c r="H219" s="26" t="s">
        <v>911</v>
      </c>
      <c r="I219" s="19" t="s">
        <v>660</v>
      </c>
      <c r="J219" s="18" t="str">
        <f>IF(Maine_Schools[[#This Row],[School Type]]="Charter","Charter", "Non Charter")</f>
        <v>Non Charter</v>
      </c>
    </row>
    <row r="220" spans="1:10" ht="13">
      <c r="A220" s="25" t="s">
        <v>570</v>
      </c>
      <c r="B220" s="23" t="s">
        <v>909</v>
      </c>
      <c r="C220" s="23" t="s">
        <v>256</v>
      </c>
      <c r="D220" s="24" t="s">
        <v>755</v>
      </c>
      <c r="E220" s="23" t="s">
        <v>647</v>
      </c>
      <c r="F220" s="24" t="s">
        <v>579</v>
      </c>
      <c r="G220" s="23" t="s">
        <v>668</v>
      </c>
      <c r="H220" s="23" t="s">
        <v>912</v>
      </c>
      <c r="I220" s="19" t="s">
        <v>755</v>
      </c>
      <c r="J220" s="18" t="str">
        <f>IF(Maine_Schools[[#This Row],[School Type]]="Charter","Charter", "Non Charter")</f>
        <v>Non Charter</v>
      </c>
    </row>
    <row r="221" spans="1:10" ht="13">
      <c r="A221" s="28" t="s">
        <v>570</v>
      </c>
      <c r="B221" s="26" t="s">
        <v>909</v>
      </c>
      <c r="C221" s="26" t="s">
        <v>258</v>
      </c>
      <c r="D221" s="27" t="s">
        <v>735</v>
      </c>
      <c r="E221" s="26" t="s">
        <v>647</v>
      </c>
      <c r="F221" s="27" t="s">
        <v>579</v>
      </c>
      <c r="G221" s="26" t="s">
        <v>668</v>
      </c>
      <c r="H221" s="26" t="s">
        <v>912</v>
      </c>
      <c r="I221" s="19" t="s">
        <v>735</v>
      </c>
      <c r="J221" s="18" t="str">
        <f>IF(Maine_Schools[[#This Row],[School Type]]="Charter","Charter", "Non Charter")</f>
        <v>Non Charter</v>
      </c>
    </row>
    <row r="222" spans="1:10" ht="13">
      <c r="A222" s="25" t="s">
        <v>570</v>
      </c>
      <c r="B222" s="23" t="s">
        <v>913</v>
      </c>
      <c r="C222" s="23" t="s">
        <v>324</v>
      </c>
      <c r="D222" s="23" t="s">
        <v>662</v>
      </c>
      <c r="E222" s="23" t="s">
        <v>647</v>
      </c>
      <c r="F222" s="24" t="s">
        <v>579</v>
      </c>
      <c r="G222" s="23" t="s">
        <v>668</v>
      </c>
      <c r="H222" s="23" t="s">
        <v>914</v>
      </c>
      <c r="I222" s="19" t="s">
        <v>656</v>
      </c>
      <c r="J222" s="18" t="str">
        <f>IF(Maine_Schools[[#This Row],[School Type]]="Charter","Charter", "Non Charter")</f>
        <v>Non Charter</v>
      </c>
    </row>
    <row r="223" spans="1:10" ht="13">
      <c r="A223" s="28" t="s">
        <v>570</v>
      </c>
      <c r="B223" s="26" t="s">
        <v>913</v>
      </c>
      <c r="C223" s="26" t="s">
        <v>388</v>
      </c>
      <c r="D223" s="27" t="s">
        <v>660</v>
      </c>
      <c r="E223" s="26" t="s">
        <v>647</v>
      </c>
      <c r="F223" s="27" t="s">
        <v>579</v>
      </c>
      <c r="G223" s="26" t="s">
        <v>653</v>
      </c>
      <c r="H223" s="26" t="s">
        <v>915</v>
      </c>
      <c r="I223" s="19" t="s">
        <v>660</v>
      </c>
      <c r="J223" s="18" t="str">
        <f>IF(Maine_Schools[[#This Row],[School Type]]="Charter","Charter", "Non Charter")</f>
        <v>Non Charter</v>
      </c>
    </row>
    <row r="224" spans="1:10" ht="13">
      <c r="A224" s="25" t="s">
        <v>570</v>
      </c>
      <c r="B224" s="23" t="s">
        <v>913</v>
      </c>
      <c r="C224" s="23" t="s">
        <v>389</v>
      </c>
      <c r="D224" s="24" t="s">
        <v>698</v>
      </c>
      <c r="E224" s="23" t="s">
        <v>647</v>
      </c>
      <c r="F224" s="24" t="s">
        <v>579</v>
      </c>
      <c r="G224" s="23" t="s">
        <v>653</v>
      </c>
      <c r="H224" s="23" t="s">
        <v>915</v>
      </c>
      <c r="I224" s="19" t="s">
        <v>698</v>
      </c>
      <c r="J224" s="18" t="str">
        <f>IF(Maine_Schools[[#This Row],[School Type]]="Charter","Charter", "Non Charter")</f>
        <v>Non Charter</v>
      </c>
    </row>
    <row r="225" spans="1:10" ht="13">
      <c r="A225" s="28" t="s">
        <v>570</v>
      </c>
      <c r="B225" s="26" t="s">
        <v>913</v>
      </c>
      <c r="C225" s="26" t="s">
        <v>485</v>
      </c>
      <c r="D225" s="27" t="s">
        <v>749</v>
      </c>
      <c r="E225" s="26" t="s">
        <v>647</v>
      </c>
      <c r="F225" s="27" t="s">
        <v>579</v>
      </c>
      <c r="G225" s="26" t="s">
        <v>653</v>
      </c>
      <c r="H225" s="26" t="s">
        <v>915</v>
      </c>
      <c r="I225" s="19" t="s">
        <v>749</v>
      </c>
      <c r="J225" s="18" t="str">
        <f>IF(Maine_Schools[[#This Row],[School Type]]="Charter","Charter", "Non Charter")</f>
        <v>Non Charter</v>
      </c>
    </row>
    <row r="226" spans="1:10" ht="13">
      <c r="A226" s="25" t="s">
        <v>570</v>
      </c>
      <c r="B226" s="23" t="s">
        <v>913</v>
      </c>
      <c r="C226" s="23" t="s">
        <v>496</v>
      </c>
      <c r="D226" s="23" t="s">
        <v>750</v>
      </c>
      <c r="E226" s="23" t="s">
        <v>647</v>
      </c>
      <c r="F226" s="24" t="s">
        <v>579</v>
      </c>
      <c r="G226" s="23" t="s">
        <v>653</v>
      </c>
      <c r="H226" s="23" t="s">
        <v>915</v>
      </c>
      <c r="I226" s="19" t="s">
        <v>750</v>
      </c>
      <c r="J226" s="18" t="str">
        <f>IF(Maine_Schools[[#This Row],[School Type]]="Charter","Charter", "Non Charter")</f>
        <v>Non Charter</v>
      </c>
    </row>
    <row r="227" spans="1:10" ht="13">
      <c r="A227" s="28" t="s">
        <v>570</v>
      </c>
      <c r="B227" s="26" t="s">
        <v>913</v>
      </c>
      <c r="C227" s="26" t="s">
        <v>514</v>
      </c>
      <c r="D227" s="26" t="s">
        <v>710</v>
      </c>
      <c r="E227" s="26" t="s">
        <v>647</v>
      </c>
      <c r="F227" s="27" t="s">
        <v>579</v>
      </c>
      <c r="G227" s="26" t="s">
        <v>653</v>
      </c>
      <c r="H227" s="26" t="s">
        <v>916</v>
      </c>
      <c r="I227" s="19" t="s">
        <v>710</v>
      </c>
      <c r="J227" s="18" t="str">
        <f>IF(Maine_Schools[[#This Row],[School Type]]="Charter","Charter", "Non Charter")</f>
        <v>Non Charter</v>
      </c>
    </row>
    <row r="228" spans="1:10" ht="13">
      <c r="A228" s="25" t="s">
        <v>570</v>
      </c>
      <c r="B228" s="23" t="s">
        <v>917</v>
      </c>
      <c r="C228" s="23" t="s">
        <v>95</v>
      </c>
      <c r="D228" s="24" t="s">
        <v>660</v>
      </c>
      <c r="E228" s="23" t="s">
        <v>647</v>
      </c>
      <c r="F228" s="24" t="s">
        <v>579</v>
      </c>
      <c r="G228" s="23" t="s">
        <v>653</v>
      </c>
      <c r="H228" s="23" t="s">
        <v>918</v>
      </c>
      <c r="I228" s="19" t="s">
        <v>660</v>
      </c>
      <c r="J228" s="18" t="str">
        <f>IF(Maine_Schools[[#This Row],[School Type]]="Charter","Charter", "Non Charter")</f>
        <v>Non Charter</v>
      </c>
    </row>
    <row r="229" spans="1:10" ht="13">
      <c r="A229" s="28" t="s">
        <v>570</v>
      </c>
      <c r="B229" s="26" t="s">
        <v>917</v>
      </c>
      <c r="C229" s="26" t="s">
        <v>12</v>
      </c>
      <c r="D229" s="27" t="s">
        <v>698</v>
      </c>
      <c r="E229" s="26" t="s">
        <v>647</v>
      </c>
      <c r="F229" s="27" t="s">
        <v>579</v>
      </c>
      <c r="G229" s="26" t="s">
        <v>700</v>
      </c>
      <c r="H229" s="26" t="s">
        <v>919</v>
      </c>
      <c r="I229" s="19" t="s">
        <v>698</v>
      </c>
      <c r="J229" s="18" t="str">
        <f>IF(Maine_Schools[[#This Row],[School Type]]="Charter","Charter", "Non Charter")</f>
        <v>Non Charter</v>
      </c>
    </row>
    <row r="230" spans="1:10" ht="13">
      <c r="A230" s="25" t="s">
        <v>570</v>
      </c>
      <c r="B230" s="23" t="s">
        <v>917</v>
      </c>
      <c r="C230" s="23" t="s">
        <v>161</v>
      </c>
      <c r="D230" s="23" t="s">
        <v>710</v>
      </c>
      <c r="E230" s="23" t="s">
        <v>647</v>
      </c>
      <c r="F230" s="24" t="s">
        <v>579</v>
      </c>
      <c r="G230" s="23" t="s">
        <v>700</v>
      </c>
      <c r="H230" s="23" t="s">
        <v>919</v>
      </c>
      <c r="I230" s="19" t="s">
        <v>710</v>
      </c>
      <c r="J230" s="18" t="str">
        <f>IF(Maine_Schools[[#This Row],[School Type]]="Charter","Charter", "Non Charter")</f>
        <v>Non Charter</v>
      </c>
    </row>
    <row r="231" spans="1:10" ht="13">
      <c r="A231" s="28" t="s">
        <v>570</v>
      </c>
      <c r="B231" s="26" t="s">
        <v>917</v>
      </c>
      <c r="C231" s="26" t="s">
        <v>86</v>
      </c>
      <c r="D231" s="26" t="s">
        <v>724</v>
      </c>
      <c r="E231" s="26" t="s">
        <v>647</v>
      </c>
      <c r="F231" s="27" t="s">
        <v>579</v>
      </c>
      <c r="G231" s="26" t="s">
        <v>653</v>
      </c>
      <c r="H231" s="26" t="s">
        <v>918</v>
      </c>
      <c r="I231" s="19" t="s">
        <v>724</v>
      </c>
      <c r="J231" s="18" t="str">
        <f>IF(Maine_Schools[[#This Row],[School Type]]="Charter","Charter", "Non Charter")</f>
        <v>Non Charter</v>
      </c>
    </row>
    <row r="232" spans="1:10" ht="13">
      <c r="A232" s="25" t="s">
        <v>570</v>
      </c>
      <c r="B232" s="23" t="s">
        <v>917</v>
      </c>
      <c r="C232" s="23" t="s">
        <v>402</v>
      </c>
      <c r="D232" s="24" t="s">
        <v>725</v>
      </c>
      <c r="E232" s="23" t="s">
        <v>647</v>
      </c>
      <c r="F232" s="24" t="s">
        <v>579</v>
      </c>
      <c r="G232" s="23" t="s">
        <v>653</v>
      </c>
      <c r="H232" s="23" t="s">
        <v>918</v>
      </c>
      <c r="I232" s="19" t="s">
        <v>725</v>
      </c>
      <c r="J232" s="18" t="str">
        <f>IF(Maine_Schools[[#This Row],[School Type]]="Charter","Charter", "Non Charter")</f>
        <v>Non Charter</v>
      </c>
    </row>
    <row r="233" spans="1:10" ht="13">
      <c r="A233" s="28" t="s">
        <v>570</v>
      </c>
      <c r="B233" s="26" t="s">
        <v>917</v>
      </c>
      <c r="C233" s="26" t="s">
        <v>283</v>
      </c>
      <c r="D233" s="26" t="s">
        <v>710</v>
      </c>
      <c r="E233" s="26" t="s">
        <v>647</v>
      </c>
      <c r="F233" s="27" t="s">
        <v>579</v>
      </c>
      <c r="G233" s="26" t="s">
        <v>700</v>
      </c>
      <c r="H233" s="26" t="s">
        <v>920</v>
      </c>
      <c r="I233" s="19" t="s">
        <v>710</v>
      </c>
      <c r="J233" s="18" t="str">
        <f>IF(Maine_Schools[[#This Row],[School Type]]="Charter","Charter", "Non Charter")</f>
        <v>Non Charter</v>
      </c>
    </row>
    <row r="234" spans="1:10" ht="13">
      <c r="A234" s="25" t="s">
        <v>570</v>
      </c>
      <c r="B234" s="23" t="s">
        <v>917</v>
      </c>
      <c r="C234" s="23" t="s">
        <v>303</v>
      </c>
      <c r="D234" s="23" t="s">
        <v>710</v>
      </c>
      <c r="E234" s="23" t="s">
        <v>647</v>
      </c>
      <c r="F234" s="24" t="s">
        <v>579</v>
      </c>
      <c r="G234" s="23" t="s">
        <v>700</v>
      </c>
      <c r="H234" s="23" t="s">
        <v>921</v>
      </c>
      <c r="I234" s="19" t="s">
        <v>710</v>
      </c>
      <c r="J234" s="18" t="str">
        <f>IF(Maine_Schools[[#This Row],[School Type]]="Charter","Charter", "Non Charter")</f>
        <v>Non Charter</v>
      </c>
    </row>
    <row r="235" spans="1:10" ht="13">
      <c r="A235" s="28" t="s">
        <v>570</v>
      </c>
      <c r="B235" s="26" t="s">
        <v>917</v>
      </c>
      <c r="C235" s="26" t="s">
        <v>533</v>
      </c>
      <c r="D235" s="26" t="s">
        <v>922</v>
      </c>
      <c r="E235" s="26" t="s">
        <v>647</v>
      </c>
      <c r="F235" s="27" t="s">
        <v>579</v>
      </c>
      <c r="G235" s="26" t="s">
        <v>653</v>
      </c>
      <c r="H235" s="26" t="s">
        <v>923</v>
      </c>
      <c r="I235" s="19" t="s">
        <v>922</v>
      </c>
      <c r="J235" s="18" t="str">
        <f>IF(Maine_Schools[[#This Row],[School Type]]="Charter","Charter", "Non Charter")</f>
        <v>Non Charter</v>
      </c>
    </row>
    <row r="236" spans="1:10" ht="13">
      <c r="A236" s="25" t="s">
        <v>570</v>
      </c>
      <c r="B236" s="23" t="s">
        <v>924</v>
      </c>
      <c r="C236" s="23" t="s">
        <v>504</v>
      </c>
      <c r="D236" s="23" t="s">
        <v>826</v>
      </c>
      <c r="E236" s="23" t="s">
        <v>647</v>
      </c>
      <c r="F236" s="24" t="s">
        <v>579</v>
      </c>
      <c r="G236" s="23" t="s">
        <v>713</v>
      </c>
      <c r="H236" s="23" t="s">
        <v>925</v>
      </c>
      <c r="I236" s="19" t="s">
        <v>826</v>
      </c>
      <c r="J236" s="18" t="str">
        <f>IF(Maine_Schools[[#This Row],[School Type]]="Charter","Charter", "Non Charter")</f>
        <v>Non Charter</v>
      </c>
    </row>
    <row r="237" spans="1:10" ht="13">
      <c r="A237" s="28" t="s">
        <v>570</v>
      </c>
      <c r="B237" s="26" t="s">
        <v>926</v>
      </c>
      <c r="C237" s="26" t="s">
        <v>263</v>
      </c>
      <c r="D237" s="26" t="s">
        <v>814</v>
      </c>
      <c r="E237" s="26" t="s">
        <v>647</v>
      </c>
      <c r="F237" s="27" t="s">
        <v>579</v>
      </c>
      <c r="G237" s="26" t="s">
        <v>713</v>
      </c>
      <c r="H237" s="26" t="s">
        <v>927</v>
      </c>
      <c r="I237" s="19" t="s">
        <v>814</v>
      </c>
      <c r="J237" s="18" t="str">
        <f>IF(Maine_Schools[[#This Row],[School Type]]="Charter","Charter", "Non Charter")</f>
        <v>Non Charter</v>
      </c>
    </row>
    <row r="238" spans="1:10" ht="13">
      <c r="A238" s="25" t="s">
        <v>570</v>
      </c>
      <c r="B238" s="23" t="s">
        <v>928</v>
      </c>
      <c r="C238" s="23" t="s">
        <v>15</v>
      </c>
      <c r="D238" s="24" t="s">
        <v>929</v>
      </c>
      <c r="E238" s="23" t="s">
        <v>647</v>
      </c>
      <c r="F238" s="24" t="s">
        <v>579</v>
      </c>
      <c r="G238" s="23" t="s">
        <v>791</v>
      </c>
      <c r="H238" s="23" t="s">
        <v>930</v>
      </c>
      <c r="I238" s="19" t="s">
        <v>929</v>
      </c>
      <c r="J238" s="18" t="str">
        <f>IF(Maine_Schools[[#This Row],[School Type]]="Charter","Charter", "Non Charter")</f>
        <v>Non Charter</v>
      </c>
    </row>
    <row r="239" spans="1:10" ht="13">
      <c r="A239" s="28" t="s">
        <v>570</v>
      </c>
      <c r="B239" s="26" t="s">
        <v>928</v>
      </c>
      <c r="C239" s="26" t="s">
        <v>181</v>
      </c>
      <c r="D239" s="26" t="s">
        <v>710</v>
      </c>
      <c r="E239" s="26" t="s">
        <v>647</v>
      </c>
      <c r="F239" s="27" t="s">
        <v>579</v>
      </c>
      <c r="G239" s="26" t="s">
        <v>791</v>
      </c>
      <c r="H239" s="26" t="s">
        <v>931</v>
      </c>
      <c r="I239" s="19" t="s">
        <v>710</v>
      </c>
      <c r="J239" s="18" t="str">
        <f>IF(Maine_Schools[[#This Row],[School Type]]="Charter","Charter", "Non Charter")</f>
        <v>Non Charter</v>
      </c>
    </row>
    <row r="240" spans="1:10" ht="13">
      <c r="A240" s="25" t="s">
        <v>570</v>
      </c>
      <c r="B240" s="23" t="s">
        <v>928</v>
      </c>
      <c r="C240" s="23" t="s">
        <v>203</v>
      </c>
      <c r="D240" s="24" t="s">
        <v>749</v>
      </c>
      <c r="E240" s="23" t="s">
        <v>647</v>
      </c>
      <c r="F240" s="24" t="s">
        <v>579</v>
      </c>
      <c r="G240" s="23" t="s">
        <v>791</v>
      </c>
      <c r="H240" s="23" t="s">
        <v>932</v>
      </c>
      <c r="I240" s="19" t="s">
        <v>749</v>
      </c>
      <c r="J240" s="18" t="str">
        <f>IF(Maine_Schools[[#This Row],[School Type]]="Charter","Charter", "Non Charter")</f>
        <v>Non Charter</v>
      </c>
    </row>
    <row r="241" spans="1:10" ht="13">
      <c r="A241" s="28" t="s">
        <v>570</v>
      </c>
      <c r="B241" s="26" t="s">
        <v>928</v>
      </c>
      <c r="C241" s="26" t="s">
        <v>404</v>
      </c>
      <c r="D241" s="26" t="s">
        <v>933</v>
      </c>
      <c r="E241" s="26" t="s">
        <v>647</v>
      </c>
      <c r="F241" s="27" t="s">
        <v>579</v>
      </c>
      <c r="G241" s="26" t="s">
        <v>791</v>
      </c>
      <c r="H241" s="26" t="s">
        <v>930</v>
      </c>
      <c r="I241" s="19" t="s">
        <v>933</v>
      </c>
      <c r="J241" s="18" t="str">
        <f>IF(Maine_Schools[[#This Row],[School Type]]="Charter","Charter", "Non Charter")</f>
        <v>Non Charter</v>
      </c>
    </row>
    <row r="242" spans="1:10" ht="13">
      <c r="A242" s="25" t="s">
        <v>570</v>
      </c>
      <c r="B242" s="23" t="s">
        <v>928</v>
      </c>
      <c r="C242" s="23" t="s">
        <v>133</v>
      </c>
      <c r="D242" s="24" t="s">
        <v>660</v>
      </c>
      <c r="E242" s="23" t="s">
        <v>647</v>
      </c>
      <c r="F242" s="24" t="s">
        <v>579</v>
      </c>
      <c r="G242" s="23" t="s">
        <v>791</v>
      </c>
      <c r="H242" s="23" t="s">
        <v>932</v>
      </c>
      <c r="I242" s="19" t="s">
        <v>660</v>
      </c>
      <c r="J242" s="18" t="str">
        <f>IF(Maine_Schools[[#This Row],[School Type]]="Charter","Charter", "Non Charter")</f>
        <v>Non Charter</v>
      </c>
    </row>
    <row r="243" spans="1:10" ht="13">
      <c r="A243" s="28" t="s">
        <v>570</v>
      </c>
      <c r="B243" s="26" t="s">
        <v>928</v>
      </c>
      <c r="C243" s="26" t="s">
        <v>136</v>
      </c>
      <c r="D243" s="27" t="s">
        <v>698</v>
      </c>
      <c r="E243" s="26" t="s">
        <v>647</v>
      </c>
      <c r="F243" s="27" t="s">
        <v>579</v>
      </c>
      <c r="G243" s="26" t="s">
        <v>791</v>
      </c>
      <c r="H243" s="26" t="s">
        <v>932</v>
      </c>
      <c r="I243" s="19" t="s">
        <v>698</v>
      </c>
      <c r="J243" s="18" t="str">
        <f>IF(Maine_Schools[[#This Row],[School Type]]="Charter","Charter", "Non Charter")</f>
        <v>Non Charter</v>
      </c>
    </row>
    <row r="244" spans="1:10" ht="13">
      <c r="A244" s="25" t="s">
        <v>570</v>
      </c>
      <c r="B244" s="23" t="s">
        <v>928</v>
      </c>
      <c r="C244" s="23" t="s">
        <v>547</v>
      </c>
      <c r="D244" s="23" t="s">
        <v>750</v>
      </c>
      <c r="E244" s="23" t="s">
        <v>647</v>
      </c>
      <c r="F244" s="24" t="s">
        <v>579</v>
      </c>
      <c r="G244" s="23" t="s">
        <v>791</v>
      </c>
      <c r="H244" s="23" t="s">
        <v>932</v>
      </c>
      <c r="I244" s="19" t="s">
        <v>750</v>
      </c>
      <c r="J244" s="18" t="str">
        <f>IF(Maine_Schools[[#This Row],[School Type]]="Charter","Charter", "Non Charter")</f>
        <v>Non Charter</v>
      </c>
    </row>
    <row r="245" spans="1:10" ht="13">
      <c r="A245" s="28" t="s">
        <v>570</v>
      </c>
      <c r="B245" s="26" t="s">
        <v>934</v>
      </c>
      <c r="C245" s="26" t="s">
        <v>182</v>
      </c>
      <c r="D245" s="27" t="s">
        <v>652</v>
      </c>
      <c r="E245" s="26" t="s">
        <v>647</v>
      </c>
      <c r="F245" s="27" t="s">
        <v>579</v>
      </c>
      <c r="G245" s="26" t="s">
        <v>691</v>
      </c>
      <c r="H245" s="26" t="s">
        <v>935</v>
      </c>
      <c r="I245" s="19" t="s">
        <v>652</v>
      </c>
      <c r="J245" s="18" t="str">
        <f>IF(Maine_Schools[[#This Row],[School Type]]="Charter","Charter", "Non Charter")</f>
        <v>Non Charter</v>
      </c>
    </row>
    <row r="246" spans="1:10" ht="13">
      <c r="A246" s="25" t="s">
        <v>570</v>
      </c>
      <c r="B246" s="23" t="s">
        <v>934</v>
      </c>
      <c r="C246" s="23" t="s">
        <v>433</v>
      </c>
      <c r="D246" s="23" t="s">
        <v>659</v>
      </c>
      <c r="E246" s="23" t="s">
        <v>647</v>
      </c>
      <c r="F246" s="24" t="s">
        <v>579</v>
      </c>
      <c r="G246" s="23" t="s">
        <v>691</v>
      </c>
      <c r="H246" s="23" t="s">
        <v>936</v>
      </c>
      <c r="I246" s="19" t="s">
        <v>651</v>
      </c>
      <c r="J246" s="18" t="str">
        <f>IF(Maine_Schools[[#This Row],[School Type]]="Charter","Charter", "Non Charter")</f>
        <v>Non Charter</v>
      </c>
    </row>
    <row r="247" spans="1:10" ht="13">
      <c r="A247" s="28" t="s">
        <v>570</v>
      </c>
      <c r="B247" s="26" t="s">
        <v>934</v>
      </c>
      <c r="C247" s="26" t="s">
        <v>60</v>
      </c>
      <c r="D247" s="26" t="s">
        <v>756</v>
      </c>
      <c r="E247" s="26" t="s">
        <v>647</v>
      </c>
      <c r="F247" s="27" t="s">
        <v>579</v>
      </c>
      <c r="G247" s="26" t="s">
        <v>691</v>
      </c>
      <c r="H247" s="26" t="s">
        <v>937</v>
      </c>
      <c r="I247" s="19" t="s">
        <v>756</v>
      </c>
      <c r="J247" s="18" t="str">
        <f>IF(Maine_Schools[[#This Row],[School Type]]="Charter","Charter", "Non Charter")</f>
        <v>Non Charter</v>
      </c>
    </row>
    <row r="248" spans="1:10" ht="13">
      <c r="A248" s="25" t="s">
        <v>570</v>
      </c>
      <c r="B248" s="23" t="s">
        <v>934</v>
      </c>
      <c r="C248" s="23" t="s">
        <v>61</v>
      </c>
      <c r="D248" s="24" t="s">
        <v>660</v>
      </c>
      <c r="E248" s="23" t="s">
        <v>647</v>
      </c>
      <c r="F248" s="24" t="s">
        <v>579</v>
      </c>
      <c r="G248" s="23" t="s">
        <v>691</v>
      </c>
      <c r="H248" s="23" t="s">
        <v>938</v>
      </c>
      <c r="I248" s="19" t="s">
        <v>660</v>
      </c>
      <c r="J248" s="18" t="str">
        <f>IF(Maine_Schools[[#This Row],[School Type]]="Charter","Charter", "Non Charter")</f>
        <v>Non Charter</v>
      </c>
    </row>
    <row r="249" spans="1:10" ht="13">
      <c r="A249" s="28" t="s">
        <v>570</v>
      </c>
      <c r="B249" s="26" t="s">
        <v>934</v>
      </c>
      <c r="C249" s="26" t="s">
        <v>184</v>
      </c>
      <c r="D249" s="27" t="s">
        <v>755</v>
      </c>
      <c r="E249" s="26" t="s">
        <v>647</v>
      </c>
      <c r="F249" s="27" t="s">
        <v>579</v>
      </c>
      <c r="G249" s="26" t="s">
        <v>691</v>
      </c>
      <c r="H249" s="26" t="s">
        <v>937</v>
      </c>
      <c r="I249" s="19" t="s">
        <v>755</v>
      </c>
      <c r="J249" s="18" t="str">
        <f>IF(Maine_Schools[[#This Row],[School Type]]="Charter","Charter", "Non Charter")</f>
        <v>Non Charter</v>
      </c>
    </row>
    <row r="250" spans="1:10" ht="13">
      <c r="A250" s="25" t="s">
        <v>570</v>
      </c>
      <c r="B250" s="23" t="s">
        <v>934</v>
      </c>
      <c r="C250" s="23" t="s">
        <v>185</v>
      </c>
      <c r="D250" s="23" t="s">
        <v>756</v>
      </c>
      <c r="E250" s="23" t="s">
        <v>647</v>
      </c>
      <c r="F250" s="24" t="s">
        <v>579</v>
      </c>
      <c r="G250" s="23" t="s">
        <v>691</v>
      </c>
      <c r="H250" s="23" t="s">
        <v>938</v>
      </c>
      <c r="I250" s="19" t="s">
        <v>756</v>
      </c>
      <c r="J250" s="18" t="str">
        <f>IF(Maine_Schools[[#This Row],[School Type]]="Charter","Charter", "Non Charter")</f>
        <v>Non Charter</v>
      </c>
    </row>
    <row r="251" spans="1:10" ht="13">
      <c r="A251" s="28" t="s">
        <v>570</v>
      </c>
      <c r="B251" s="26" t="s">
        <v>939</v>
      </c>
      <c r="C251" s="26" t="s">
        <v>397</v>
      </c>
      <c r="D251" s="27" t="s">
        <v>660</v>
      </c>
      <c r="E251" s="26" t="s">
        <v>647</v>
      </c>
      <c r="F251" s="27" t="s">
        <v>579</v>
      </c>
      <c r="G251" s="26" t="s">
        <v>657</v>
      </c>
      <c r="H251" s="26" t="s">
        <v>940</v>
      </c>
      <c r="I251" s="19" t="s">
        <v>660</v>
      </c>
      <c r="J251" s="18" t="str">
        <f>IF(Maine_Schools[[#This Row],[School Type]]="Charter","Charter", "Non Charter")</f>
        <v>Non Charter</v>
      </c>
    </row>
    <row r="252" spans="1:10" ht="13">
      <c r="A252" s="25" t="s">
        <v>570</v>
      </c>
      <c r="B252" s="23" t="s">
        <v>939</v>
      </c>
      <c r="C252" s="23" t="s">
        <v>398</v>
      </c>
      <c r="D252" s="24" t="s">
        <v>698</v>
      </c>
      <c r="E252" s="23" t="s">
        <v>647</v>
      </c>
      <c r="F252" s="24" t="s">
        <v>579</v>
      </c>
      <c r="G252" s="23" t="s">
        <v>657</v>
      </c>
      <c r="H252" s="23" t="s">
        <v>940</v>
      </c>
      <c r="I252" s="19" t="s">
        <v>698</v>
      </c>
      <c r="J252" s="18" t="str">
        <f>IF(Maine_Schools[[#This Row],[School Type]]="Charter","Charter", "Non Charter")</f>
        <v>Non Charter</v>
      </c>
    </row>
    <row r="253" spans="1:10" ht="13">
      <c r="A253" s="28" t="s">
        <v>570</v>
      </c>
      <c r="B253" s="26" t="s">
        <v>939</v>
      </c>
      <c r="C253" s="26" t="s">
        <v>38</v>
      </c>
      <c r="D253" s="26" t="s">
        <v>710</v>
      </c>
      <c r="E253" s="26" t="s">
        <v>647</v>
      </c>
      <c r="F253" s="27" t="s">
        <v>579</v>
      </c>
      <c r="G253" s="26" t="s">
        <v>657</v>
      </c>
      <c r="H253" s="26" t="s">
        <v>941</v>
      </c>
      <c r="I253" s="19" t="s">
        <v>710</v>
      </c>
      <c r="J253" s="18" t="str">
        <f>IF(Maine_Schools[[#This Row],[School Type]]="Charter","Charter", "Non Charter")</f>
        <v>Non Charter</v>
      </c>
    </row>
    <row r="254" spans="1:10" ht="13">
      <c r="A254" s="25" t="s">
        <v>570</v>
      </c>
      <c r="B254" s="23" t="s">
        <v>939</v>
      </c>
      <c r="C254" s="23" t="s">
        <v>466</v>
      </c>
      <c r="D254" s="23" t="s">
        <v>750</v>
      </c>
      <c r="E254" s="23" t="s">
        <v>647</v>
      </c>
      <c r="F254" s="24" t="s">
        <v>579</v>
      </c>
      <c r="G254" s="23" t="s">
        <v>657</v>
      </c>
      <c r="H254" s="23" t="s">
        <v>940</v>
      </c>
      <c r="I254" s="19" t="s">
        <v>750</v>
      </c>
      <c r="J254" s="18" t="str">
        <f>IF(Maine_Schools[[#This Row],[School Type]]="Charter","Charter", "Non Charter")</f>
        <v>Non Charter</v>
      </c>
    </row>
    <row r="255" spans="1:10" ht="13">
      <c r="A255" s="28" t="s">
        <v>570</v>
      </c>
      <c r="B255" s="26" t="s">
        <v>939</v>
      </c>
      <c r="C255" s="26" t="s">
        <v>511</v>
      </c>
      <c r="D255" s="26" t="s">
        <v>808</v>
      </c>
      <c r="E255" s="26" t="s">
        <v>647</v>
      </c>
      <c r="F255" s="27" t="s">
        <v>579</v>
      </c>
      <c r="G255" s="26" t="s">
        <v>657</v>
      </c>
      <c r="H255" s="26" t="s">
        <v>942</v>
      </c>
      <c r="I255" s="19" t="s">
        <v>808</v>
      </c>
      <c r="J255" s="18" t="str">
        <f>IF(Maine_Schools[[#This Row],[School Type]]="Charter","Charter", "Non Charter")</f>
        <v>Non Charter</v>
      </c>
    </row>
    <row r="256" spans="1:10" ht="13">
      <c r="A256" s="25" t="s">
        <v>570</v>
      </c>
      <c r="B256" s="23" t="s">
        <v>939</v>
      </c>
      <c r="C256" s="23" t="s">
        <v>432</v>
      </c>
      <c r="D256" s="24" t="s">
        <v>749</v>
      </c>
      <c r="E256" s="23" t="s">
        <v>647</v>
      </c>
      <c r="F256" s="24" t="s">
        <v>579</v>
      </c>
      <c r="G256" s="23" t="s">
        <v>657</v>
      </c>
      <c r="H256" s="23" t="s">
        <v>943</v>
      </c>
      <c r="I256" s="19" t="s">
        <v>749</v>
      </c>
      <c r="J256" s="18" t="str">
        <f>IF(Maine_Schools[[#This Row],[School Type]]="Charter","Charter", "Non Charter")</f>
        <v>Non Charter</v>
      </c>
    </row>
    <row r="257" spans="1:10" ht="13">
      <c r="A257" s="28" t="s">
        <v>570</v>
      </c>
      <c r="B257" s="26" t="s">
        <v>944</v>
      </c>
      <c r="C257" s="26" t="s">
        <v>218</v>
      </c>
      <c r="D257" s="26" t="s">
        <v>662</v>
      </c>
      <c r="E257" s="26" t="s">
        <v>647</v>
      </c>
      <c r="F257" s="27" t="s">
        <v>579</v>
      </c>
      <c r="G257" s="26" t="s">
        <v>657</v>
      </c>
      <c r="H257" s="26" t="s">
        <v>945</v>
      </c>
      <c r="I257" s="19" t="s">
        <v>656</v>
      </c>
      <c r="J257" s="18" t="str">
        <f>IF(Maine_Schools[[#This Row],[School Type]]="Charter","Charter", "Non Charter")</f>
        <v>Non Charter</v>
      </c>
    </row>
    <row r="258" spans="1:10" ht="13">
      <c r="A258" s="25" t="s">
        <v>570</v>
      </c>
      <c r="B258" s="23" t="s">
        <v>944</v>
      </c>
      <c r="C258" s="23" t="s">
        <v>413</v>
      </c>
      <c r="D258" s="23" t="s">
        <v>655</v>
      </c>
      <c r="E258" s="23" t="s">
        <v>647</v>
      </c>
      <c r="F258" s="24" t="s">
        <v>579</v>
      </c>
      <c r="G258" s="23" t="s">
        <v>663</v>
      </c>
      <c r="H258" s="23" t="s">
        <v>946</v>
      </c>
      <c r="I258" s="19" t="s">
        <v>656</v>
      </c>
      <c r="J258" s="18" t="str">
        <f>IF(Maine_Schools[[#This Row],[School Type]]="Charter","Charter", "Non Charter")</f>
        <v>Non Charter</v>
      </c>
    </row>
    <row r="259" spans="1:10" ht="13">
      <c r="A259" s="28" t="s">
        <v>570</v>
      </c>
      <c r="B259" s="26" t="s">
        <v>944</v>
      </c>
      <c r="C259" s="26" t="s">
        <v>530</v>
      </c>
      <c r="D259" s="26" t="s">
        <v>907</v>
      </c>
      <c r="E259" s="26" t="s">
        <v>647</v>
      </c>
      <c r="F259" s="27" t="s">
        <v>579</v>
      </c>
      <c r="G259" s="26" t="s">
        <v>695</v>
      </c>
      <c r="H259" s="26" t="s">
        <v>947</v>
      </c>
      <c r="I259" s="19" t="s">
        <v>907</v>
      </c>
      <c r="J259" s="18" t="str">
        <f>IF(Maine_Schools[[#This Row],[School Type]]="Charter","Charter", "Non Charter")</f>
        <v>Non Charter</v>
      </c>
    </row>
    <row r="260" spans="1:10" ht="13">
      <c r="A260" s="25" t="s">
        <v>570</v>
      </c>
      <c r="B260" s="23" t="s">
        <v>944</v>
      </c>
      <c r="C260" s="23" t="s">
        <v>469</v>
      </c>
      <c r="D260" s="23" t="s">
        <v>662</v>
      </c>
      <c r="E260" s="23" t="s">
        <v>647</v>
      </c>
      <c r="F260" s="24" t="s">
        <v>579</v>
      </c>
      <c r="G260" s="23" t="s">
        <v>695</v>
      </c>
      <c r="H260" s="23" t="s">
        <v>948</v>
      </c>
      <c r="I260" s="19" t="s">
        <v>656</v>
      </c>
      <c r="J260" s="18" t="str">
        <f>IF(Maine_Schools[[#This Row],[School Type]]="Charter","Charter", "Non Charter")</f>
        <v>Non Charter</v>
      </c>
    </row>
    <row r="261" spans="1:10" ht="13">
      <c r="A261" s="28" t="s">
        <v>570</v>
      </c>
      <c r="B261" s="26" t="s">
        <v>944</v>
      </c>
      <c r="C261" s="26" t="s">
        <v>471</v>
      </c>
      <c r="D261" s="26" t="s">
        <v>655</v>
      </c>
      <c r="E261" s="26" t="s">
        <v>647</v>
      </c>
      <c r="F261" s="27" t="s">
        <v>579</v>
      </c>
      <c r="G261" s="26" t="s">
        <v>657</v>
      </c>
      <c r="H261" s="26" t="s">
        <v>949</v>
      </c>
      <c r="I261" s="19" t="s">
        <v>656</v>
      </c>
      <c r="J261" s="18" t="str">
        <f>IF(Maine_Schools[[#This Row],[School Type]]="Charter","Charter", "Non Charter")</f>
        <v>Non Charter</v>
      </c>
    </row>
    <row r="262" spans="1:10" ht="13">
      <c r="A262" s="25" t="s">
        <v>570</v>
      </c>
      <c r="B262" s="23" t="s">
        <v>950</v>
      </c>
      <c r="C262" s="23" t="s">
        <v>54</v>
      </c>
      <c r="D262" s="23" t="s">
        <v>710</v>
      </c>
      <c r="E262" s="23" t="s">
        <v>647</v>
      </c>
      <c r="F262" s="24" t="s">
        <v>579</v>
      </c>
      <c r="G262" s="23" t="s">
        <v>713</v>
      </c>
      <c r="H262" s="23" t="s">
        <v>951</v>
      </c>
      <c r="I262" s="19" t="s">
        <v>710</v>
      </c>
      <c r="J262" s="18" t="str">
        <f>IF(Maine_Schools[[#This Row],[School Type]]="Charter","Charter", "Non Charter")</f>
        <v>Non Charter</v>
      </c>
    </row>
    <row r="263" spans="1:10" ht="13">
      <c r="A263" s="28" t="s">
        <v>570</v>
      </c>
      <c r="B263" s="26" t="s">
        <v>950</v>
      </c>
      <c r="C263" s="26" t="s">
        <v>248</v>
      </c>
      <c r="D263" s="26" t="s">
        <v>808</v>
      </c>
      <c r="E263" s="26" t="s">
        <v>647</v>
      </c>
      <c r="F263" s="27" t="s">
        <v>579</v>
      </c>
      <c r="G263" s="26" t="s">
        <v>713</v>
      </c>
      <c r="H263" s="26" t="s">
        <v>952</v>
      </c>
      <c r="I263" s="19" t="s">
        <v>808</v>
      </c>
      <c r="J263" s="18" t="str">
        <f>IF(Maine_Schools[[#This Row],[School Type]]="Charter","Charter", "Non Charter")</f>
        <v>Non Charter</v>
      </c>
    </row>
    <row r="264" spans="1:10" ht="13">
      <c r="A264" s="25" t="s">
        <v>570</v>
      </c>
      <c r="B264" s="23" t="s">
        <v>950</v>
      </c>
      <c r="C264" s="23" t="s">
        <v>91</v>
      </c>
      <c r="D264" s="24" t="s">
        <v>660</v>
      </c>
      <c r="E264" s="23" t="s">
        <v>647</v>
      </c>
      <c r="F264" s="24" t="s">
        <v>579</v>
      </c>
      <c r="G264" s="23" t="s">
        <v>713</v>
      </c>
      <c r="H264" s="23" t="s">
        <v>953</v>
      </c>
      <c r="I264" s="19" t="s">
        <v>660</v>
      </c>
      <c r="J264" s="18" t="str">
        <f>IF(Maine_Schools[[#This Row],[School Type]]="Charter","Charter", "Non Charter")</f>
        <v>Non Charter</v>
      </c>
    </row>
    <row r="265" spans="1:10" ht="13">
      <c r="A265" s="28" t="s">
        <v>570</v>
      </c>
      <c r="B265" s="26" t="s">
        <v>950</v>
      </c>
      <c r="C265" s="26" t="s">
        <v>150</v>
      </c>
      <c r="D265" s="27" t="s">
        <v>698</v>
      </c>
      <c r="E265" s="26" t="s">
        <v>647</v>
      </c>
      <c r="F265" s="27" t="s">
        <v>579</v>
      </c>
      <c r="G265" s="26" t="s">
        <v>713</v>
      </c>
      <c r="H265" s="26" t="s">
        <v>954</v>
      </c>
      <c r="I265" s="19" t="s">
        <v>698</v>
      </c>
      <c r="J265" s="18" t="str">
        <f>IF(Maine_Schools[[#This Row],[School Type]]="Charter","Charter", "Non Charter")</f>
        <v>Non Charter</v>
      </c>
    </row>
    <row r="266" spans="1:10" ht="13">
      <c r="A266" s="25" t="s">
        <v>570</v>
      </c>
      <c r="B266" s="23" t="s">
        <v>950</v>
      </c>
      <c r="C266" s="23" t="s">
        <v>447</v>
      </c>
      <c r="D266" s="23" t="s">
        <v>710</v>
      </c>
      <c r="E266" s="23" t="s">
        <v>647</v>
      </c>
      <c r="F266" s="24" t="s">
        <v>579</v>
      </c>
      <c r="G266" s="23" t="s">
        <v>713</v>
      </c>
      <c r="H266" s="23" t="s">
        <v>953</v>
      </c>
      <c r="I266" s="19" t="s">
        <v>710</v>
      </c>
      <c r="J266" s="18" t="str">
        <f>IF(Maine_Schools[[#This Row],[School Type]]="Charter","Charter", "Non Charter")</f>
        <v>Non Charter</v>
      </c>
    </row>
    <row r="267" spans="1:10" ht="13">
      <c r="A267" s="28" t="s">
        <v>570</v>
      </c>
      <c r="B267" s="26" t="s">
        <v>950</v>
      </c>
      <c r="C267" s="26" t="s">
        <v>454</v>
      </c>
      <c r="D267" s="26" t="s">
        <v>808</v>
      </c>
      <c r="E267" s="26" t="s">
        <v>647</v>
      </c>
      <c r="F267" s="27" t="s">
        <v>579</v>
      </c>
      <c r="G267" s="26" t="s">
        <v>713</v>
      </c>
      <c r="H267" s="26" t="s">
        <v>954</v>
      </c>
      <c r="I267" s="19" t="s">
        <v>808</v>
      </c>
      <c r="J267" s="18" t="str">
        <f>IF(Maine_Schools[[#This Row],[School Type]]="Charter","Charter", "Non Charter")</f>
        <v>Non Charter</v>
      </c>
    </row>
    <row r="268" spans="1:10" ht="13">
      <c r="A268" s="25" t="s">
        <v>570</v>
      </c>
      <c r="B268" s="23" t="s">
        <v>955</v>
      </c>
      <c r="C268" s="23" t="s">
        <v>312</v>
      </c>
      <c r="D268" s="24" t="s">
        <v>755</v>
      </c>
      <c r="E268" s="23" t="s">
        <v>647</v>
      </c>
      <c r="F268" s="24" t="s">
        <v>579</v>
      </c>
      <c r="G268" s="23" t="s">
        <v>653</v>
      </c>
      <c r="H268" s="23" t="s">
        <v>956</v>
      </c>
      <c r="I268" s="19" t="s">
        <v>755</v>
      </c>
      <c r="J268" s="18" t="str">
        <f>IF(Maine_Schools[[#This Row],[School Type]]="Charter","Charter", "Non Charter")</f>
        <v>Non Charter</v>
      </c>
    </row>
    <row r="269" spans="1:10" ht="13">
      <c r="A269" s="28" t="s">
        <v>570</v>
      </c>
      <c r="B269" s="26" t="s">
        <v>955</v>
      </c>
      <c r="C269" s="26" t="s">
        <v>480</v>
      </c>
      <c r="D269" s="27" t="s">
        <v>725</v>
      </c>
      <c r="E269" s="26" t="s">
        <v>647</v>
      </c>
      <c r="F269" s="27" t="s">
        <v>579</v>
      </c>
      <c r="G269" s="26" t="s">
        <v>653</v>
      </c>
      <c r="H269" s="26" t="s">
        <v>957</v>
      </c>
      <c r="I269" s="19" t="s">
        <v>725</v>
      </c>
      <c r="J269" s="18" t="str">
        <f>IF(Maine_Schools[[#This Row],[School Type]]="Charter","Charter", "Non Charter")</f>
        <v>Non Charter</v>
      </c>
    </row>
    <row r="270" spans="1:10" ht="13">
      <c r="A270" s="25" t="s">
        <v>570</v>
      </c>
      <c r="B270" s="23" t="s">
        <v>955</v>
      </c>
      <c r="C270" s="23" t="s">
        <v>428</v>
      </c>
      <c r="D270" s="23" t="s">
        <v>756</v>
      </c>
      <c r="E270" s="23" t="s">
        <v>647</v>
      </c>
      <c r="F270" s="24" t="s">
        <v>579</v>
      </c>
      <c r="G270" s="23" t="s">
        <v>653</v>
      </c>
      <c r="H270" s="23" t="s">
        <v>956</v>
      </c>
      <c r="I270" s="19" t="s">
        <v>756</v>
      </c>
      <c r="J270" s="18" t="str">
        <f>IF(Maine_Schools[[#This Row],[School Type]]="Charter","Charter", "Non Charter")</f>
        <v>Non Charter</v>
      </c>
    </row>
    <row r="271" spans="1:10" ht="13">
      <c r="A271" s="28" t="s">
        <v>570</v>
      </c>
      <c r="B271" s="26" t="s">
        <v>955</v>
      </c>
      <c r="C271" s="26" t="s">
        <v>247</v>
      </c>
      <c r="D271" s="27" t="s">
        <v>660</v>
      </c>
      <c r="E271" s="26" t="s">
        <v>647</v>
      </c>
      <c r="F271" s="27" t="s">
        <v>579</v>
      </c>
      <c r="G271" s="26" t="s">
        <v>653</v>
      </c>
      <c r="H271" s="26" t="s">
        <v>957</v>
      </c>
      <c r="I271" s="19" t="s">
        <v>660</v>
      </c>
      <c r="J271" s="18" t="str">
        <f>IF(Maine_Schools[[#This Row],[School Type]]="Charter","Charter", "Non Charter")</f>
        <v>Non Charter</v>
      </c>
    </row>
    <row r="272" spans="1:10" ht="13">
      <c r="A272" s="25" t="s">
        <v>570</v>
      </c>
      <c r="B272" s="23" t="s">
        <v>955</v>
      </c>
      <c r="C272" s="23" t="s">
        <v>470</v>
      </c>
      <c r="D272" s="24" t="s">
        <v>698</v>
      </c>
      <c r="E272" s="23" t="s">
        <v>647</v>
      </c>
      <c r="F272" s="24" t="s">
        <v>579</v>
      </c>
      <c r="G272" s="23" t="s">
        <v>653</v>
      </c>
      <c r="H272" s="23" t="s">
        <v>957</v>
      </c>
      <c r="I272" s="19" t="s">
        <v>698</v>
      </c>
      <c r="J272" s="18" t="str">
        <f>IF(Maine_Schools[[#This Row],[School Type]]="Charter","Charter", "Non Charter")</f>
        <v>Non Charter</v>
      </c>
    </row>
    <row r="273" spans="1:10" ht="13">
      <c r="A273" s="28" t="s">
        <v>570</v>
      </c>
      <c r="B273" s="26" t="s">
        <v>955</v>
      </c>
      <c r="C273" s="26" t="s">
        <v>562</v>
      </c>
      <c r="D273" s="26" t="s">
        <v>835</v>
      </c>
      <c r="E273" s="26" t="s">
        <v>647</v>
      </c>
      <c r="F273" s="27" t="s">
        <v>579</v>
      </c>
      <c r="G273" s="26" t="s">
        <v>653</v>
      </c>
      <c r="H273" s="26" t="s">
        <v>957</v>
      </c>
      <c r="I273" s="19" t="s">
        <v>835</v>
      </c>
      <c r="J273" s="18" t="str">
        <f>IF(Maine_Schools[[#This Row],[School Type]]="Charter","Charter", "Non Charter")</f>
        <v>Non Charter</v>
      </c>
    </row>
    <row r="274" spans="1:10" ht="13">
      <c r="A274" s="25" t="s">
        <v>570</v>
      </c>
      <c r="B274" s="23" t="s">
        <v>958</v>
      </c>
      <c r="C274" s="23" t="s">
        <v>6</v>
      </c>
      <c r="D274" s="23" t="s">
        <v>756</v>
      </c>
      <c r="E274" s="23" t="s">
        <v>647</v>
      </c>
      <c r="F274" s="24" t="s">
        <v>579</v>
      </c>
      <c r="G274" s="23" t="s">
        <v>653</v>
      </c>
      <c r="H274" s="23" t="s">
        <v>959</v>
      </c>
      <c r="I274" s="19" t="s">
        <v>756</v>
      </c>
      <c r="J274" s="18" t="str">
        <f>IF(Maine_Schools[[#This Row],[School Type]]="Charter","Charter", "Non Charter")</f>
        <v>Non Charter</v>
      </c>
    </row>
    <row r="275" spans="1:10" ht="13">
      <c r="A275" s="28" t="s">
        <v>570</v>
      </c>
      <c r="B275" s="26" t="s">
        <v>958</v>
      </c>
      <c r="C275" s="26" t="s">
        <v>66</v>
      </c>
      <c r="D275" s="27" t="s">
        <v>660</v>
      </c>
      <c r="E275" s="26" t="s">
        <v>647</v>
      </c>
      <c r="F275" s="27" t="s">
        <v>579</v>
      </c>
      <c r="G275" s="26" t="s">
        <v>653</v>
      </c>
      <c r="H275" s="26" t="s">
        <v>671</v>
      </c>
      <c r="I275" s="19" t="s">
        <v>660</v>
      </c>
      <c r="J275" s="18" t="str">
        <f>IF(Maine_Schools[[#This Row],[School Type]]="Charter","Charter", "Non Charter")</f>
        <v>Non Charter</v>
      </c>
    </row>
    <row r="276" spans="1:10" ht="13">
      <c r="A276" s="25" t="s">
        <v>570</v>
      </c>
      <c r="B276" s="23" t="s">
        <v>958</v>
      </c>
      <c r="C276" s="23" t="s">
        <v>417</v>
      </c>
      <c r="D276" s="24" t="s">
        <v>755</v>
      </c>
      <c r="E276" s="23" t="s">
        <v>647</v>
      </c>
      <c r="F276" s="24" t="s">
        <v>579</v>
      </c>
      <c r="G276" s="23" t="s">
        <v>653</v>
      </c>
      <c r="H276" s="23" t="s">
        <v>671</v>
      </c>
      <c r="I276" s="19" t="s">
        <v>755</v>
      </c>
      <c r="J276" s="18" t="str">
        <f>IF(Maine_Schools[[#This Row],[School Type]]="Charter","Charter", "Non Charter")</f>
        <v>Non Charter</v>
      </c>
    </row>
    <row r="277" spans="1:10" ht="13">
      <c r="A277" s="28" t="s">
        <v>570</v>
      </c>
      <c r="B277" s="26" t="s">
        <v>958</v>
      </c>
      <c r="C277" s="26" t="s">
        <v>487</v>
      </c>
      <c r="D277" s="26" t="s">
        <v>960</v>
      </c>
      <c r="E277" s="26" t="s">
        <v>647</v>
      </c>
      <c r="F277" s="27" t="s">
        <v>579</v>
      </c>
      <c r="G277" s="26" t="s">
        <v>653</v>
      </c>
      <c r="H277" s="26" t="s">
        <v>959</v>
      </c>
      <c r="I277" s="19" t="s">
        <v>960</v>
      </c>
      <c r="J277" s="18" t="str">
        <f>IF(Maine_Schools[[#This Row],[School Type]]="Charter","Charter", "Non Charter")</f>
        <v>Non Charter</v>
      </c>
    </row>
    <row r="278" spans="1:10" ht="13">
      <c r="A278" s="25" t="s">
        <v>570</v>
      </c>
      <c r="B278" s="23" t="s">
        <v>958</v>
      </c>
      <c r="C278" s="23" t="s">
        <v>521</v>
      </c>
      <c r="D278" s="23" t="s">
        <v>960</v>
      </c>
      <c r="E278" s="23" t="s">
        <v>647</v>
      </c>
      <c r="F278" s="24" t="s">
        <v>579</v>
      </c>
      <c r="G278" s="23" t="s">
        <v>653</v>
      </c>
      <c r="H278" s="23" t="s">
        <v>671</v>
      </c>
      <c r="I278" s="19" t="s">
        <v>960</v>
      </c>
      <c r="J278" s="18" t="str">
        <f>IF(Maine_Schools[[#This Row],[School Type]]="Charter","Charter", "Non Charter")</f>
        <v>Non Charter</v>
      </c>
    </row>
    <row r="279" spans="1:10" ht="13">
      <c r="A279" s="28" t="s">
        <v>570</v>
      </c>
      <c r="B279" s="26" t="s">
        <v>961</v>
      </c>
      <c r="C279" s="26" t="s">
        <v>219</v>
      </c>
      <c r="D279" s="27" t="s">
        <v>718</v>
      </c>
      <c r="E279" s="26" t="s">
        <v>647</v>
      </c>
      <c r="F279" s="27" t="s">
        <v>579</v>
      </c>
      <c r="G279" s="26" t="s">
        <v>668</v>
      </c>
      <c r="H279" s="26" t="s">
        <v>962</v>
      </c>
      <c r="I279" s="19" t="s">
        <v>718</v>
      </c>
      <c r="J279" s="18" t="str">
        <f>IF(Maine_Schools[[#This Row],[School Type]]="Charter","Charter", "Non Charter")</f>
        <v>Non Charter</v>
      </c>
    </row>
    <row r="280" spans="1:10" ht="13">
      <c r="A280" s="25" t="s">
        <v>570</v>
      </c>
      <c r="B280" s="23" t="s">
        <v>961</v>
      </c>
      <c r="C280" s="23" t="s">
        <v>103</v>
      </c>
      <c r="D280" s="23" t="s">
        <v>659</v>
      </c>
      <c r="E280" s="23" t="s">
        <v>647</v>
      </c>
      <c r="F280" s="24" t="s">
        <v>579</v>
      </c>
      <c r="G280" s="23" t="s">
        <v>668</v>
      </c>
      <c r="H280" s="23" t="s">
        <v>963</v>
      </c>
      <c r="I280" s="19" t="s">
        <v>651</v>
      </c>
      <c r="J280" s="18" t="str">
        <f>IF(Maine_Schools[[#This Row],[School Type]]="Charter","Charter", "Non Charter")</f>
        <v>Non Charter</v>
      </c>
    </row>
    <row r="281" spans="1:10" ht="13">
      <c r="A281" s="28" t="s">
        <v>570</v>
      </c>
      <c r="B281" s="26" t="s">
        <v>961</v>
      </c>
      <c r="C281" s="26" t="s">
        <v>492</v>
      </c>
      <c r="D281" s="26" t="s">
        <v>659</v>
      </c>
      <c r="E281" s="26" t="s">
        <v>647</v>
      </c>
      <c r="F281" s="27" t="s">
        <v>579</v>
      </c>
      <c r="G281" s="26" t="s">
        <v>668</v>
      </c>
      <c r="H281" s="26" t="s">
        <v>964</v>
      </c>
      <c r="I281" s="19" t="s">
        <v>651</v>
      </c>
      <c r="J281" s="18" t="str">
        <f>IF(Maine_Schools[[#This Row],[School Type]]="Charter","Charter", "Non Charter")</f>
        <v>Non Charter</v>
      </c>
    </row>
    <row r="282" spans="1:10" ht="13">
      <c r="A282" s="25" t="s">
        <v>570</v>
      </c>
      <c r="B282" s="23" t="s">
        <v>961</v>
      </c>
      <c r="C282" s="23" t="s">
        <v>426</v>
      </c>
      <c r="D282" s="23" t="s">
        <v>659</v>
      </c>
      <c r="E282" s="23" t="s">
        <v>647</v>
      </c>
      <c r="F282" s="24" t="s">
        <v>579</v>
      </c>
      <c r="G282" s="23" t="s">
        <v>668</v>
      </c>
      <c r="H282" s="23" t="s">
        <v>962</v>
      </c>
      <c r="I282" s="19" t="s">
        <v>651</v>
      </c>
      <c r="J282" s="18" t="str">
        <f>IF(Maine_Schools[[#This Row],[School Type]]="Charter","Charter", "Non Charter")</f>
        <v>Non Charter</v>
      </c>
    </row>
    <row r="283" spans="1:10" ht="13">
      <c r="A283" s="28" t="s">
        <v>570</v>
      </c>
      <c r="B283" s="26" t="s">
        <v>961</v>
      </c>
      <c r="C283" s="26" t="s">
        <v>279</v>
      </c>
      <c r="D283" s="27" t="s">
        <v>660</v>
      </c>
      <c r="E283" s="26" t="s">
        <v>647</v>
      </c>
      <c r="F283" s="27" t="s">
        <v>579</v>
      </c>
      <c r="G283" s="26" t="s">
        <v>668</v>
      </c>
      <c r="H283" s="26" t="s">
        <v>962</v>
      </c>
      <c r="I283" s="19" t="s">
        <v>660</v>
      </c>
      <c r="J283" s="18" t="str">
        <f>IF(Maine_Schools[[#This Row],[School Type]]="Charter","Charter", "Non Charter")</f>
        <v>Non Charter</v>
      </c>
    </row>
    <row r="284" spans="1:10" ht="13">
      <c r="A284" s="25" t="s">
        <v>570</v>
      </c>
      <c r="B284" s="23" t="s">
        <v>965</v>
      </c>
      <c r="C284" s="23" t="s">
        <v>1</v>
      </c>
      <c r="D284" s="23" t="s">
        <v>659</v>
      </c>
      <c r="E284" s="23" t="s">
        <v>647</v>
      </c>
      <c r="F284" s="24" t="s">
        <v>579</v>
      </c>
      <c r="G284" s="23" t="s">
        <v>691</v>
      </c>
      <c r="H284" s="23" t="s">
        <v>966</v>
      </c>
      <c r="I284" s="19" t="s">
        <v>651</v>
      </c>
      <c r="J284" s="18" t="str">
        <f>IF(Maine_Schools[[#This Row],[School Type]]="Charter","Charter", "Non Charter")</f>
        <v>Non Charter</v>
      </c>
    </row>
    <row r="285" spans="1:10" ht="13">
      <c r="A285" s="28" t="s">
        <v>570</v>
      </c>
      <c r="B285" s="26" t="s">
        <v>965</v>
      </c>
      <c r="C285" s="26" t="s">
        <v>238</v>
      </c>
      <c r="D285" s="26" t="s">
        <v>659</v>
      </c>
      <c r="E285" s="26" t="s">
        <v>647</v>
      </c>
      <c r="F285" s="27" t="s">
        <v>579</v>
      </c>
      <c r="G285" s="26" t="s">
        <v>691</v>
      </c>
      <c r="H285" s="26" t="s">
        <v>967</v>
      </c>
      <c r="I285" s="19" t="s">
        <v>651</v>
      </c>
      <c r="J285" s="18" t="str">
        <f>IF(Maine_Schools[[#This Row],[School Type]]="Charter","Charter", "Non Charter")</f>
        <v>Non Charter</v>
      </c>
    </row>
    <row r="286" spans="1:10" ht="13">
      <c r="A286" s="25" t="s">
        <v>570</v>
      </c>
      <c r="B286" s="23" t="s">
        <v>965</v>
      </c>
      <c r="C286" s="23" t="s">
        <v>244</v>
      </c>
      <c r="D286" s="24" t="s">
        <v>651</v>
      </c>
      <c r="E286" s="23" t="s">
        <v>647</v>
      </c>
      <c r="F286" s="24" t="s">
        <v>579</v>
      </c>
      <c r="G286" s="23" t="s">
        <v>653</v>
      </c>
      <c r="H286" s="23" t="s">
        <v>968</v>
      </c>
      <c r="I286" s="19" t="s">
        <v>651</v>
      </c>
      <c r="J286" s="18" t="str">
        <f>IF(Maine_Schools[[#This Row],[School Type]]="Charter","Charter", "Non Charter")</f>
        <v>Non Charter</v>
      </c>
    </row>
    <row r="287" spans="1:10" ht="13">
      <c r="A287" s="28" t="s">
        <v>570</v>
      </c>
      <c r="B287" s="26" t="s">
        <v>965</v>
      </c>
      <c r="C287" s="26" t="s">
        <v>435</v>
      </c>
      <c r="D287" s="26" t="s">
        <v>659</v>
      </c>
      <c r="E287" s="26" t="s">
        <v>647</v>
      </c>
      <c r="F287" s="27" t="s">
        <v>579</v>
      </c>
      <c r="G287" s="26" t="s">
        <v>691</v>
      </c>
      <c r="H287" s="26" t="s">
        <v>969</v>
      </c>
      <c r="I287" s="19" t="s">
        <v>651</v>
      </c>
      <c r="J287" s="18" t="str">
        <f>IF(Maine_Schools[[#This Row],[School Type]]="Charter","Charter", "Non Charter")</f>
        <v>Non Charter</v>
      </c>
    </row>
    <row r="288" spans="1:10" ht="13">
      <c r="A288" s="25" t="s">
        <v>570</v>
      </c>
      <c r="B288" s="23" t="s">
        <v>965</v>
      </c>
      <c r="C288" s="23" t="s">
        <v>174</v>
      </c>
      <c r="D288" s="23" t="s">
        <v>659</v>
      </c>
      <c r="E288" s="23" t="s">
        <v>647</v>
      </c>
      <c r="F288" s="24" t="s">
        <v>579</v>
      </c>
      <c r="G288" s="23" t="s">
        <v>691</v>
      </c>
      <c r="H288" s="23" t="s">
        <v>970</v>
      </c>
      <c r="I288" s="19" t="s">
        <v>651</v>
      </c>
      <c r="J288" s="18" t="str">
        <f>IF(Maine_Schools[[#This Row],[School Type]]="Charter","Charter", "Non Charter")</f>
        <v>Non Charter</v>
      </c>
    </row>
    <row r="289" spans="1:10" ht="13">
      <c r="A289" s="28" t="s">
        <v>570</v>
      </c>
      <c r="B289" s="26" t="s">
        <v>965</v>
      </c>
      <c r="C289" s="26" t="s">
        <v>207</v>
      </c>
      <c r="D289" s="26" t="s">
        <v>659</v>
      </c>
      <c r="E289" s="26" t="s">
        <v>647</v>
      </c>
      <c r="F289" s="27" t="s">
        <v>579</v>
      </c>
      <c r="G289" s="26" t="s">
        <v>691</v>
      </c>
      <c r="H289" s="26" t="s">
        <v>691</v>
      </c>
      <c r="I289" s="19" t="s">
        <v>651</v>
      </c>
      <c r="J289" s="18" t="str">
        <f>IF(Maine_Schools[[#This Row],[School Type]]="Charter","Charter", "Non Charter")</f>
        <v>Non Charter</v>
      </c>
    </row>
    <row r="290" spans="1:10" ht="13">
      <c r="A290" s="25" t="s">
        <v>570</v>
      </c>
      <c r="B290" s="23" t="s">
        <v>965</v>
      </c>
      <c r="C290" s="23" t="s">
        <v>178</v>
      </c>
      <c r="D290" s="24" t="s">
        <v>660</v>
      </c>
      <c r="E290" s="23" t="s">
        <v>647</v>
      </c>
      <c r="F290" s="24" t="s">
        <v>579</v>
      </c>
      <c r="G290" s="23" t="s">
        <v>691</v>
      </c>
      <c r="H290" s="23" t="s">
        <v>971</v>
      </c>
      <c r="I290" s="19" t="s">
        <v>660</v>
      </c>
      <c r="J290" s="18" t="str">
        <f>IF(Maine_Schools[[#This Row],[School Type]]="Charter","Charter", "Non Charter")</f>
        <v>Non Charter</v>
      </c>
    </row>
    <row r="291" spans="1:10" ht="13">
      <c r="A291" s="28" t="s">
        <v>570</v>
      </c>
      <c r="B291" s="26" t="s">
        <v>965</v>
      </c>
      <c r="C291" s="26" t="s">
        <v>211</v>
      </c>
      <c r="D291" s="27" t="s">
        <v>718</v>
      </c>
      <c r="E291" s="26" t="s">
        <v>647</v>
      </c>
      <c r="F291" s="27" t="s">
        <v>579</v>
      </c>
      <c r="G291" s="26" t="s">
        <v>691</v>
      </c>
      <c r="H291" s="26" t="s">
        <v>971</v>
      </c>
      <c r="I291" s="19" t="s">
        <v>718</v>
      </c>
      <c r="J291" s="18" t="str">
        <f>IF(Maine_Schools[[#This Row],[School Type]]="Charter","Charter", "Non Charter")</f>
        <v>Non Charter</v>
      </c>
    </row>
    <row r="292" spans="1:10" ht="13">
      <c r="A292" s="25" t="s">
        <v>570</v>
      </c>
      <c r="B292" s="23" t="s">
        <v>965</v>
      </c>
      <c r="C292" s="23" t="s">
        <v>291</v>
      </c>
      <c r="D292" s="23" t="s">
        <v>659</v>
      </c>
      <c r="E292" s="23" t="s">
        <v>647</v>
      </c>
      <c r="F292" s="24" t="s">
        <v>579</v>
      </c>
      <c r="G292" s="23" t="s">
        <v>691</v>
      </c>
      <c r="H292" s="23" t="s">
        <v>971</v>
      </c>
      <c r="I292" s="19" t="s">
        <v>651</v>
      </c>
      <c r="J292" s="18" t="str">
        <f>IF(Maine_Schools[[#This Row],[School Type]]="Charter","Charter", "Non Charter")</f>
        <v>Non Charter</v>
      </c>
    </row>
    <row r="293" spans="1:10" ht="13">
      <c r="A293" s="28" t="s">
        <v>570</v>
      </c>
      <c r="B293" s="26" t="s">
        <v>965</v>
      </c>
      <c r="C293" s="26" t="s">
        <v>552</v>
      </c>
      <c r="D293" s="26" t="s">
        <v>750</v>
      </c>
      <c r="E293" s="26" t="s">
        <v>647</v>
      </c>
      <c r="F293" s="27" t="s">
        <v>579</v>
      </c>
      <c r="G293" s="26" t="s">
        <v>691</v>
      </c>
      <c r="H293" s="26" t="s">
        <v>972</v>
      </c>
      <c r="I293" s="19" t="s">
        <v>750</v>
      </c>
      <c r="J293" s="18" t="str">
        <f>IF(Maine_Schools[[#This Row],[School Type]]="Charter","Charter", "Non Charter")</f>
        <v>Non Charter</v>
      </c>
    </row>
    <row r="294" spans="1:10" ht="13">
      <c r="A294" s="25" t="s">
        <v>570</v>
      </c>
      <c r="B294" s="23" t="s">
        <v>973</v>
      </c>
      <c r="C294" s="23" t="s">
        <v>146</v>
      </c>
      <c r="D294" s="23" t="s">
        <v>710</v>
      </c>
      <c r="E294" s="23" t="s">
        <v>647</v>
      </c>
      <c r="F294" s="24" t="s">
        <v>579</v>
      </c>
      <c r="G294" s="23" t="s">
        <v>657</v>
      </c>
      <c r="H294" s="23" t="s">
        <v>974</v>
      </c>
      <c r="I294" s="19" t="s">
        <v>710</v>
      </c>
      <c r="J294" s="18" t="str">
        <f>IF(Maine_Schools[[#This Row],[School Type]]="Charter","Charter", "Non Charter")</f>
        <v>Non Charter</v>
      </c>
    </row>
    <row r="295" spans="1:10" ht="13">
      <c r="A295" s="28" t="s">
        <v>570</v>
      </c>
      <c r="B295" s="26" t="s">
        <v>973</v>
      </c>
      <c r="C295" s="26" t="s">
        <v>221</v>
      </c>
      <c r="D295" s="27" t="s">
        <v>755</v>
      </c>
      <c r="E295" s="26" t="s">
        <v>647</v>
      </c>
      <c r="F295" s="27" t="s">
        <v>579</v>
      </c>
      <c r="G295" s="26" t="s">
        <v>657</v>
      </c>
      <c r="H295" s="26" t="s">
        <v>975</v>
      </c>
      <c r="I295" s="19" t="s">
        <v>755</v>
      </c>
      <c r="J295" s="18" t="str">
        <f>IF(Maine_Schools[[#This Row],[School Type]]="Charter","Charter", "Non Charter")</f>
        <v>Non Charter</v>
      </c>
    </row>
    <row r="296" spans="1:10" ht="13">
      <c r="A296" s="25" t="s">
        <v>570</v>
      </c>
      <c r="B296" s="23" t="s">
        <v>973</v>
      </c>
      <c r="C296" s="23" t="s">
        <v>278</v>
      </c>
      <c r="D296" s="23" t="s">
        <v>756</v>
      </c>
      <c r="E296" s="23" t="s">
        <v>647</v>
      </c>
      <c r="F296" s="24" t="s">
        <v>579</v>
      </c>
      <c r="G296" s="23" t="s">
        <v>657</v>
      </c>
      <c r="H296" s="23" t="s">
        <v>975</v>
      </c>
      <c r="I296" s="19" t="s">
        <v>756</v>
      </c>
      <c r="J296" s="18" t="str">
        <f>IF(Maine_Schools[[#This Row],[School Type]]="Charter","Charter", "Non Charter")</f>
        <v>Non Charter</v>
      </c>
    </row>
    <row r="297" spans="1:10" ht="13">
      <c r="A297" s="28" t="s">
        <v>570</v>
      </c>
      <c r="B297" s="26" t="s">
        <v>973</v>
      </c>
      <c r="C297" s="26" t="s">
        <v>450</v>
      </c>
      <c r="D297" s="26" t="s">
        <v>710</v>
      </c>
      <c r="E297" s="26" t="s">
        <v>647</v>
      </c>
      <c r="F297" s="27" t="s">
        <v>579</v>
      </c>
      <c r="G297" s="26" t="s">
        <v>657</v>
      </c>
      <c r="H297" s="26" t="s">
        <v>976</v>
      </c>
      <c r="I297" s="19" t="s">
        <v>710</v>
      </c>
      <c r="J297" s="18" t="str">
        <f>IF(Maine_Schools[[#This Row],[School Type]]="Charter","Charter", "Non Charter")</f>
        <v>Non Charter</v>
      </c>
    </row>
    <row r="298" spans="1:10" ht="13">
      <c r="A298" s="25" t="s">
        <v>570</v>
      </c>
      <c r="B298" s="23" t="s">
        <v>973</v>
      </c>
      <c r="C298" s="23" t="s">
        <v>294</v>
      </c>
      <c r="D298" s="24" t="s">
        <v>660</v>
      </c>
      <c r="E298" s="23" t="s">
        <v>647</v>
      </c>
      <c r="F298" s="24" t="s">
        <v>579</v>
      </c>
      <c r="G298" s="23" t="s">
        <v>657</v>
      </c>
      <c r="H298" s="23" t="s">
        <v>977</v>
      </c>
      <c r="I298" s="19" t="s">
        <v>660</v>
      </c>
      <c r="J298" s="18" t="str">
        <f>IF(Maine_Schools[[#This Row],[School Type]]="Charter","Charter", "Non Charter")</f>
        <v>Non Charter</v>
      </c>
    </row>
    <row r="299" spans="1:10" ht="13">
      <c r="A299" s="28" t="s">
        <v>570</v>
      </c>
      <c r="B299" s="26" t="s">
        <v>973</v>
      </c>
      <c r="C299" s="26" t="s">
        <v>488</v>
      </c>
      <c r="D299" s="27" t="s">
        <v>698</v>
      </c>
      <c r="E299" s="26" t="s">
        <v>647</v>
      </c>
      <c r="F299" s="27" t="s">
        <v>579</v>
      </c>
      <c r="G299" s="26" t="s">
        <v>657</v>
      </c>
      <c r="H299" s="26" t="s">
        <v>977</v>
      </c>
      <c r="I299" s="19" t="s">
        <v>698</v>
      </c>
      <c r="J299" s="18" t="str">
        <f>IF(Maine_Schools[[#This Row],[School Type]]="Charter","Charter", "Non Charter")</f>
        <v>Non Charter</v>
      </c>
    </row>
    <row r="300" spans="1:10" ht="13">
      <c r="A300" s="25" t="s">
        <v>570</v>
      </c>
      <c r="B300" s="23" t="s">
        <v>973</v>
      </c>
      <c r="C300" s="23" t="s">
        <v>517</v>
      </c>
      <c r="D300" s="23" t="s">
        <v>750</v>
      </c>
      <c r="E300" s="23" t="s">
        <v>647</v>
      </c>
      <c r="F300" s="24" t="s">
        <v>579</v>
      </c>
      <c r="G300" s="23" t="s">
        <v>657</v>
      </c>
      <c r="H300" s="23" t="s">
        <v>977</v>
      </c>
      <c r="I300" s="19" t="s">
        <v>750</v>
      </c>
      <c r="J300" s="18" t="str">
        <f>IF(Maine_Schools[[#This Row],[School Type]]="Charter","Charter", "Non Charter")</f>
        <v>Non Charter</v>
      </c>
    </row>
    <row r="301" spans="1:10" ht="13">
      <c r="A301" s="28" t="s">
        <v>570</v>
      </c>
      <c r="B301" s="26" t="s">
        <v>973</v>
      </c>
      <c r="C301" s="26" t="s">
        <v>560</v>
      </c>
      <c r="D301" s="27" t="s">
        <v>749</v>
      </c>
      <c r="E301" s="26" t="s">
        <v>647</v>
      </c>
      <c r="F301" s="27" t="s">
        <v>579</v>
      </c>
      <c r="G301" s="26" t="s">
        <v>657</v>
      </c>
      <c r="H301" s="26" t="s">
        <v>977</v>
      </c>
      <c r="I301" s="19" t="s">
        <v>749</v>
      </c>
      <c r="J301" s="18" t="str">
        <f>IF(Maine_Schools[[#This Row],[School Type]]="Charter","Charter", "Non Charter")</f>
        <v>Non Charter</v>
      </c>
    </row>
    <row r="302" spans="1:10" ht="13">
      <c r="A302" s="25" t="s">
        <v>570</v>
      </c>
      <c r="B302" s="23" t="s">
        <v>978</v>
      </c>
      <c r="C302" s="23" t="s">
        <v>282</v>
      </c>
      <c r="D302" s="23" t="s">
        <v>756</v>
      </c>
      <c r="E302" s="23" t="s">
        <v>647</v>
      </c>
      <c r="F302" s="24" t="s">
        <v>579</v>
      </c>
      <c r="G302" s="23" t="s">
        <v>676</v>
      </c>
      <c r="H302" s="23" t="s">
        <v>979</v>
      </c>
      <c r="I302" s="19" t="s">
        <v>756</v>
      </c>
      <c r="J302" s="18" t="str">
        <f>IF(Maine_Schools[[#This Row],[School Type]]="Charter","Charter", "Non Charter")</f>
        <v>Non Charter</v>
      </c>
    </row>
    <row r="303" spans="1:10" ht="13">
      <c r="A303" s="28" t="s">
        <v>570</v>
      </c>
      <c r="B303" s="26" t="s">
        <v>978</v>
      </c>
      <c r="C303" s="26" t="s">
        <v>201</v>
      </c>
      <c r="D303" s="27" t="s">
        <v>660</v>
      </c>
      <c r="E303" s="26" t="s">
        <v>647</v>
      </c>
      <c r="F303" s="27" t="s">
        <v>579</v>
      </c>
      <c r="G303" s="26" t="s">
        <v>676</v>
      </c>
      <c r="H303" s="26" t="s">
        <v>980</v>
      </c>
      <c r="I303" s="19" t="s">
        <v>660</v>
      </c>
      <c r="J303" s="18" t="str">
        <f>IF(Maine_Schools[[#This Row],[School Type]]="Charter","Charter", "Non Charter")</f>
        <v>Non Charter</v>
      </c>
    </row>
    <row r="304" spans="1:10" ht="13">
      <c r="A304" s="25" t="s">
        <v>570</v>
      </c>
      <c r="B304" s="23" t="s">
        <v>978</v>
      </c>
      <c r="C304" s="23" t="s">
        <v>297</v>
      </c>
      <c r="D304" s="24" t="s">
        <v>755</v>
      </c>
      <c r="E304" s="23" t="s">
        <v>647</v>
      </c>
      <c r="F304" s="24" t="s">
        <v>579</v>
      </c>
      <c r="G304" s="23" t="s">
        <v>676</v>
      </c>
      <c r="H304" s="23" t="s">
        <v>980</v>
      </c>
      <c r="I304" s="19" t="s">
        <v>755</v>
      </c>
      <c r="J304" s="18" t="str">
        <f>IF(Maine_Schools[[#This Row],[School Type]]="Charter","Charter", "Non Charter")</f>
        <v>Non Charter</v>
      </c>
    </row>
    <row r="305" spans="1:10" ht="13">
      <c r="A305" s="28" t="s">
        <v>570</v>
      </c>
      <c r="B305" s="26" t="s">
        <v>978</v>
      </c>
      <c r="C305" s="26" t="s">
        <v>299</v>
      </c>
      <c r="D305" s="26" t="s">
        <v>756</v>
      </c>
      <c r="E305" s="26" t="s">
        <v>647</v>
      </c>
      <c r="F305" s="27" t="s">
        <v>579</v>
      </c>
      <c r="G305" s="26" t="s">
        <v>676</v>
      </c>
      <c r="H305" s="26" t="s">
        <v>980</v>
      </c>
      <c r="I305" s="19" t="s">
        <v>756</v>
      </c>
      <c r="J305" s="18" t="str">
        <f>IF(Maine_Schools[[#This Row],[School Type]]="Charter","Charter", "Non Charter")</f>
        <v>Non Charter</v>
      </c>
    </row>
    <row r="306" spans="1:10" ht="13">
      <c r="A306" s="25" t="s">
        <v>570</v>
      </c>
      <c r="B306" s="23" t="s">
        <v>978</v>
      </c>
      <c r="C306" s="23" t="s">
        <v>212</v>
      </c>
      <c r="D306" s="23" t="s">
        <v>756</v>
      </c>
      <c r="E306" s="23" t="s">
        <v>647</v>
      </c>
      <c r="F306" s="24" t="s">
        <v>579</v>
      </c>
      <c r="G306" s="23" t="s">
        <v>648</v>
      </c>
      <c r="H306" s="23" t="s">
        <v>981</v>
      </c>
      <c r="I306" s="19" t="s">
        <v>756</v>
      </c>
      <c r="J306" s="18" t="str">
        <f>IF(Maine_Schools[[#This Row],[School Type]]="Charter","Charter", "Non Charter")</f>
        <v>Non Charter</v>
      </c>
    </row>
    <row r="307" spans="1:10" ht="13">
      <c r="A307" s="28" t="s">
        <v>570</v>
      </c>
      <c r="B307" s="26" t="s">
        <v>982</v>
      </c>
      <c r="C307" s="26" t="s">
        <v>198</v>
      </c>
      <c r="D307" s="27" t="s">
        <v>660</v>
      </c>
      <c r="E307" s="26" t="s">
        <v>647</v>
      </c>
      <c r="F307" s="27" t="s">
        <v>579</v>
      </c>
      <c r="G307" s="26" t="s">
        <v>663</v>
      </c>
      <c r="H307" s="26" t="s">
        <v>983</v>
      </c>
      <c r="I307" s="19" t="s">
        <v>660</v>
      </c>
      <c r="J307" s="18" t="str">
        <f>IF(Maine_Schools[[#This Row],[School Type]]="Charter","Charter", "Non Charter")</f>
        <v>Non Charter</v>
      </c>
    </row>
    <row r="308" spans="1:10" ht="13">
      <c r="A308" s="25" t="s">
        <v>570</v>
      </c>
      <c r="B308" s="23" t="s">
        <v>982</v>
      </c>
      <c r="C308" s="23" t="s">
        <v>202</v>
      </c>
      <c r="D308" s="24" t="s">
        <v>698</v>
      </c>
      <c r="E308" s="23" t="s">
        <v>647</v>
      </c>
      <c r="F308" s="24" t="s">
        <v>579</v>
      </c>
      <c r="G308" s="23" t="s">
        <v>663</v>
      </c>
      <c r="H308" s="23" t="s">
        <v>983</v>
      </c>
      <c r="I308" s="19" t="s">
        <v>698</v>
      </c>
      <c r="J308" s="18" t="str">
        <f>IF(Maine_Schools[[#This Row],[School Type]]="Charter","Charter", "Non Charter")</f>
        <v>Non Charter</v>
      </c>
    </row>
    <row r="309" spans="1:10" ht="13">
      <c r="A309" s="28" t="s">
        <v>570</v>
      </c>
      <c r="B309" s="26" t="s">
        <v>982</v>
      </c>
      <c r="C309" s="26" t="s">
        <v>439</v>
      </c>
      <c r="D309" s="26" t="s">
        <v>710</v>
      </c>
      <c r="E309" s="26" t="s">
        <v>647</v>
      </c>
      <c r="F309" s="27" t="s">
        <v>579</v>
      </c>
      <c r="G309" s="26" t="s">
        <v>663</v>
      </c>
      <c r="H309" s="26" t="s">
        <v>983</v>
      </c>
      <c r="I309" s="19" t="s">
        <v>710</v>
      </c>
      <c r="J309" s="18" t="str">
        <f>IF(Maine_Schools[[#This Row],[School Type]]="Charter","Charter", "Non Charter")</f>
        <v>Non Charter</v>
      </c>
    </row>
    <row r="310" spans="1:10" ht="13">
      <c r="A310" s="25" t="s">
        <v>570</v>
      </c>
      <c r="B310" s="23" t="s">
        <v>984</v>
      </c>
      <c r="C310" s="23" t="s">
        <v>458</v>
      </c>
      <c r="D310" s="23" t="s">
        <v>750</v>
      </c>
      <c r="E310" s="23" t="s">
        <v>647</v>
      </c>
      <c r="F310" s="24" t="s">
        <v>579</v>
      </c>
      <c r="G310" s="23" t="s">
        <v>700</v>
      </c>
      <c r="H310" s="23" t="s">
        <v>985</v>
      </c>
      <c r="I310" s="19" t="s">
        <v>750</v>
      </c>
      <c r="J310" s="18" t="str">
        <f>IF(Maine_Schools[[#This Row],[School Type]]="Charter","Charter", "Non Charter")</f>
        <v>Non Charter</v>
      </c>
    </row>
    <row r="311" spans="1:10" ht="13">
      <c r="A311" s="28" t="s">
        <v>570</v>
      </c>
      <c r="B311" s="26" t="s">
        <v>984</v>
      </c>
      <c r="C311" s="26" t="s">
        <v>305</v>
      </c>
      <c r="D311" s="27" t="s">
        <v>660</v>
      </c>
      <c r="E311" s="26" t="s">
        <v>647</v>
      </c>
      <c r="F311" s="27" t="s">
        <v>579</v>
      </c>
      <c r="G311" s="26" t="s">
        <v>700</v>
      </c>
      <c r="H311" s="26" t="s">
        <v>985</v>
      </c>
      <c r="I311" s="19" t="s">
        <v>660</v>
      </c>
      <c r="J311" s="18" t="str">
        <f>IF(Maine_Schools[[#This Row],[School Type]]="Charter","Charter", "Non Charter")</f>
        <v>Non Charter</v>
      </c>
    </row>
    <row r="312" spans="1:10" ht="13">
      <c r="A312" s="25" t="s">
        <v>570</v>
      </c>
      <c r="B312" s="23" t="s">
        <v>984</v>
      </c>
      <c r="C312" s="23" t="s">
        <v>306</v>
      </c>
      <c r="D312" s="23" t="s">
        <v>808</v>
      </c>
      <c r="E312" s="23" t="s">
        <v>647</v>
      </c>
      <c r="F312" s="24" t="s">
        <v>579</v>
      </c>
      <c r="G312" s="23" t="s">
        <v>700</v>
      </c>
      <c r="H312" s="23" t="s">
        <v>986</v>
      </c>
      <c r="I312" s="19" t="s">
        <v>808</v>
      </c>
      <c r="J312" s="18" t="str">
        <f>IF(Maine_Schools[[#This Row],[School Type]]="Charter","Charter", "Non Charter")</f>
        <v>Non Charter</v>
      </c>
    </row>
    <row r="313" spans="1:10" ht="13">
      <c r="A313" s="28" t="s">
        <v>570</v>
      </c>
      <c r="B313" s="26" t="s">
        <v>984</v>
      </c>
      <c r="C313" s="26" t="s">
        <v>489</v>
      </c>
      <c r="D313" s="27" t="s">
        <v>698</v>
      </c>
      <c r="E313" s="26" t="s">
        <v>647</v>
      </c>
      <c r="F313" s="27" t="s">
        <v>579</v>
      </c>
      <c r="G313" s="26" t="s">
        <v>700</v>
      </c>
      <c r="H313" s="26" t="s">
        <v>985</v>
      </c>
      <c r="I313" s="19" t="s">
        <v>698</v>
      </c>
      <c r="J313" s="18" t="str">
        <f>IF(Maine_Schools[[#This Row],[School Type]]="Charter","Charter", "Non Charter")</f>
        <v>Non Charter</v>
      </c>
    </row>
    <row r="314" spans="1:10" ht="13">
      <c r="A314" s="25" t="s">
        <v>570</v>
      </c>
      <c r="B314" s="23" t="s">
        <v>984</v>
      </c>
      <c r="C314" s="23" t="s">
        <v>369</v>
      </c>
      <c r="D314" s="23" t="s">
        <v>808</v>
      </c>
      <c r="E314" s="23" t="s">
        <v>647</v>
      </c>
      <c r="F314" s="24" t="s">
        <v>579</v>
      </c>
      <c r="G314" s="23" t="s">
        <v>700</v>
      </c>
      <c r="H314" s="23" t="s">
        <v>987</v>
      </c>
      <c r="I314" s="19" t="s">
        <v>808</v>
      </c>
      <c r="J314" s="18" t="str">
        <f>IF(Maine_Schools[[#This Row],[School Type]]="Charter","Charter", "Non Charter")</f>
        <v>Non Charter</v>
      </c>
    </row>
    <row r="315" spans="1:10" ht="13">
      <c r="A315" s="28" t="s">
        <v>570</v>
      </c>
      <c r="B315" s="26" t="s">
        <v>984</v>
      </c>
      <c r="C315" s="26" t="s">
        <v>74</v>
      </c>
      <c r="D315" s="27" t="s">
        <v>749</v>
      </c>
      <c r="E315" s="26" t="s">
        <v>647</v>
      </c>
      <c r="F315" s="27" t="s">
        <v>579</v>
      </c>
      <c r="G315" s="26" t="s">
        <v>700</v>
      </c>
      <c r="H315" s="26" t="s">
        <v>985</v>
      </c>
      <c r="I315" s="19" t="s">
        <v>749</v>
      </c>
      <c r="J315" s="18" t="str">
        <f>IF(Maine_Schools[[#This Row],[School Type]]="Charter","Charter", "Non Charter")</f>
        <v>Non Charter</v>
      </c>
    </row>
    <row r="316" spans="1:10" ht="13">
      <c r="A316" s="25" t="s">
        <v>570</v>
      </c>
      <c r="B316" s="23" t="s">
        <v>988</v>
      </c>
      <c r="C316" s="23" t="s">
        <v>327</v>
      </c>
      <c r="D316" s="23" t="s">
        <v>960</v>
      </c>
      <c r="E316" s="23" t="s">
        <v>647</v>
      </c>
      <c r="F316" s="24" t="s">
        <v>579</v>
      </c>
      <c r="G316" s="23" t="s">
        <v>676</v>
      </c>
      <c r="H316" s="23" t="s">
        <v>989</v>
      </c>
      <c r="I316" s="19" t="s">
        <v>960</v>
      </c>
      <c r="J316" s="18" t="str">
        <f>IF(Maine_Schools[[#This Row],[School Type]]="Charter","Charter", "Non Charter")</f>
        <v>Non Charter</v>
      </c>
    </row>
    <row r="317" spans="1:10" ht="13">
      <c r="A317" s="28" t="s">
        <v>570</v>
      </c>
      <c r="B317" s="26" t="s">
        <v>988</v>
      </c>
      <c r="C317" s="26" t="s">
        <v>401</v>
      </c>
      <c r="D317" s="27" t="s">
        <v>749</v>
      </c>
      <c r="E317" s="26" t="s">
        <v>647</v>
      </c>
      <c r="F317" s="27" t="s">
        <v>579</v>
      </c>
      <c r="G317" s="26" t="s">
        <v>676</v>
      </c>
      <c r="H317" s="26" t="s">
        <v>989</v>
      </c>
      <c r="I317" s="19" t="s">
        <v>749</v>
      </c>
      <c r="J317" s="18" t="str">
        <f>IF(Maine_Schools[[#This Row],[School Type]]="Charter","Charter", "Non Charter")</f>
        <v>Non Charter</v>
      </c>
    </row>
    <row r="318" spans="1:10" ht="13">
      <c r="A318" s="25" t="s">
        <v>570</v>
      </c>
      <c r="B318" s="23" t="s">
        <v>988</v>
      </c>
      <c r="C318" s="23" t="s">
        <v>427</v>
      </c>
      <c r="D318" s="24" t="s">
        <v>660</v>
      </c>
      <c r="E318" s="23" t="s">
        <v>647</v>
      </c>
      <c r="F318" s="24" t="s">
        <v>579</v>
      </c>
      <c r="G318" s="23" t="s">
        <v>676</v>
      </c>
      <c r="H318" s="23" t="s">
        <v>989</v>
      </c>
      <c r="I318" s="19" t="s">
        <v>660</v>
      </c>
      <c r="J318" s="18" t="str">
        <f>IF(Maine_Schools[[#This Row],[School Type]]="Charter","Charter", "Non Charter")</f>
        <v>Non Charter</v>
      </c>
    </row>
    <row r="319" spans="1:10" ht="13">
      <c r="A319" s="28" t="s">
        <v>570</v>
      </c>
      <c r="B319" s="26" t="s">
        <v>988</v>
      </c>
      <c r="C319" s="26" t="s">
        <v>468</v>
      </c>
      <c r="D319" s="26" t="s">
        <v>756</v>
      </c>
      <c r="E319" s="26" t="s">
        <v>647</v>
      </c>
      <c r="F319" s="27" t="s">
        <v>579</v>
      </c>
      <c r="G319" s="26" t="s">
        <v>663</v>
      </c>
      <c r="H319" s="26" t="s">
        <v>990</v>
      </c>
      <c r="I319" s="19" t="s">
        <v>756</v>
      </c>
      <c r="J319" s="18" t="str">
        <f>IF(Maine_Schools[[#This Row],[School Type]]="Charter","Charter", "Non Charter")</f>
        <v>Non Charter</v>
      </c>
    </row>
    <row r="320" spans="1:10" ht="13">
      <c r="A320" s="25" t="s">
        <v>570</v>
      </c>
      <c r="B320" s="23" t="s">
        <v>988</v>
      </c>
      <c r="C320" s="23" t="s">
        <v>500</v>
      </c>
      <c r="D320" s="23" t="s">
        <v>907</v>
      </c>
      <c r="E320" s="23" t="s">
        <v>647</v>
      </c>
      <c r="F320" s="24" t="s">
        <v>579</v>
      </c>
      <c r="G320" s="23" t="s">
        <v>676</v>
      </c>
      <c r="H320" s="23" t="s">
        <v>991</v>
      </c>
      <c r="I320" s="19" t="s">
        <v>907</v>
      </c>
      <c r="J320" s="18" t="str">
        <f>IF(Maine_Schools[[#This Row],[School Type]]="Charter","Charter", "Non Charter")</f>
        <v>Non Charter</v>
      </c>
    </row>
    <row r="321" spans="1:10" ht="13">
      <c r="A321" s="28" t="s">
        <v>570</v>
      </c>
      <c r="B321" s="26" t="s">
        <v>988</v>
      </c>
      <c r="C321" s="26" t="s">
        <v>518</v>
      </c>
      <c r="D321" s="27" t="s">
        <v>698</v>
      </c>
      <c r="E321" s="26" t="s">
        <v>647</v>
      </c>
      <c r="F321" s="27" t="s">
        <v>579</v>
      </c>
      <c r="G321" s="26" t="s">
        <v>676</v>
      </c>
      <c r="H321" s="26" t="s">
        <v>989</v>
      </c>
      <c r="I321" s="19" t="s">
        <v>698</v>
      </c>
      <c r="J321" s="18" t="str">
        <f>IF(Maine_Schools[[#This Row],[School Type]]="Charter","Charter", "Non Charter")</f>
        <v>Non Charter</v>
      </c>
    </row>
    <row r="322" spans="1:10" ht="13">
      <c r="A322" s="25" t="s">
        <v>570</v>
      </c>
      <c r="B322" s="23" t="s">
        <v>988</v>
      </c>
      <c r="C322" s="23" t="s">
        <v>437</v>
      </c>
      <c r="D322" s="24" t="s">
        <v>755</v>
      </c>
      <c r="E322" s="23" t="s">
        <v>647</v>
      </c>
      <c r="F322" s="24" t="s">
        <v>579</v>
      </c>
      <c r="G322" s="23" t="s">
        <v>663</v>
      </c>
      <c r="H322" s="23" t="s">
        <v>990</v>
      </c>
      <c r="I322" s="19" t="s">
        <v>755</v>
      </c>
      <c r="J322" s="18" t="str">
        <f>IF(Maine_Schools[[#This Row],[School Type]]="Charter","Charter", "Non Charter")</f>
        <v>Non Charter</v>
      </c>
    </row>
    <row r="323" spans="1:10" ht="13">
      <c r="A323" s="28" t="s">
        <v>570</v>
      </c>
      <c r="B323" s="26" t="s">
        <v>992</v>
      </c>
      <c r="C323" s="26" t="s">
        <v>453</v>
      </c>
      <c r="D323" s="26" t="s">
        <v>750</v>
      </c>
      <c r="E323" s="26" t="s">
        <v>647</v>
      </c>
      <c r="F323" s="27" t="s">
        <v>579</v>
      </c>
      <c r="G323" s="26" t="s">
        <v>700</v>
      </c>
      <c r="H323" s="26" t="s">
        <v>993</v>
      </c>
      <c r="I323" s="19" t="s">
        <v>750</v>
      </c>
      <c r="J323" s="18" t="str">
        <f>IF(Maine_Schools[[#This Row],[School Type]]="Charter","Charter", "Non Charter")</f>
        <v>Non Charter</v>
      </c>
    </row>
    <row r="324" spans="1:10" ht="13">
      <c r="A324" s="25" t="s">
        <v>570</v>
      </c>
      <c r="B324" s="23" t="s">
        <v>992</v>
      </c>
      <c r="C324" s="23" t="s">
        <v>340</v>
      </c>
      <c r="D324" s="24" t="s">
        <v>656</v>
      </c>
      <c r="E324" s="23" t="s">
        <v>647</v>
      </c>
      <c r="F324" s="24" t="s">
        <v>579</v>
      </c>
      <c r="G324" s="23" t="s">
        <v>700</v>
      </c>
      <c r="H324" s="23" t="s">
        <v>993</v>
      </c>
      <c r="I324" s="19" t="s">
        <v>656</v>
      </c>
      <c r="J324" s="18" t="str">
        <f>IF(Maine_Schools[[#This Row],[School Type]]="Charter","Charter", "Non Charter")</f>
        <v>Non Charter</v>
      </c>
    </row>
    <row r="325" spans="1:10" ht="13">
      <c r="A325" s="28" t="s">
        <v>570</v>
      </c>
      <c r="B325" s="26" t="s">
        <v>992</v>
      </c>
      <c r="C325" s="26" t="s">
        <v>97</v>
      </c>
      <c r="D325" s="27" t="s">
        <v>660</v>
      </c>
      <c r="E325" s="26" t="s">
        <v>647</v>
      </c>
      <c r="F325" s="27" t="s">
        <v>579</v>
      </c>
      <c r="G325" s="26" t="s">
        <v>700</v>
      </c>
      <c r="H325" s="26" t="s">
        <v>993</v>
      </c>
      <c r="I325" s="19" t="s">
        <v>660</v>
      </c>
      <c r="J325" s="18" t="str">
        <f>IF(Maine_Schools[[#This Row],[School Type]]="Charter","Charter", "Non Charter")</f>
        <v>Non Charter</v>
      </c>
    </row>
    <row r="326" spans="1:10" ht="13">
      <c r="A326" s="25" t="s">
        <v>570</v>
      </c>
      <c r="B326" s="23" t="s">
        <v>994</v>
      </c>
      <c r="C326" s="23" t="s">
        <v>262</v>
      </c>
      <c r="D326" s="23" t="s">
        <v>710</v>
      </c>
      <c r="E326" s="23" t="s">
        <v>647</v>
      </c>
      <c r="F326" s="24" t="s">
        <v>579</v>
      </c>
      <c r="G326" s="23" t="s">
        <v>686</v>
      </c>
      <c r="H326" s="23" t="s">
        <v>995</v>
      </c>
      <c r="I326" s="19" t="s">
        <v>710</v>
      </c>
      <c r="J326" s="18" t="str">
        <f>IF(Maine_Schools[[#This Row],[School Type]]="Charter","Charter", "Non Charter")</f>
        <v>Non Charter</v>
      </c>
    </row>
    <row r="327" spans="1:10" ht="13">
      <c r="A327" s="28" t="s">
        <v>570</v>
      </c>
      <c r="B327" s="26" t="s">
        <v>994</v>
      </c>
      <c r="C327" s="26" t="s">
        <v>349</v>
      </c>
      <c r="D327" s="26" t="s">
        <v>710</v>
      </c>
      <c r="E327" s="26" t="s">
        <v>647</v>
      </c>
      <c r="F327" s="27" t="s">
        <v>579</v>
      </c>
      <c r="G327" s="26" t="s">
        <v>679</v>
      </c>
      <c r="H327" s="26" t="s">
        <v>996</v>
      </c>
      <c r="I327" s="19" t="s">
        <v>710</v>
      </c>
      <c r="J327" s="18" t="str">
        <f>IF(Maine_Schools[[#This Row],[School Type]]="Charter","Charter", "Non Charter")</f>
        <v>Non Charter</v>
      </c>
    </row>
    <row r="328" spans="1:10" ht="13">
      <c r="A328" s="25" t="s">
        <v>570</v>
      </c>
      <c r="B328" s="23" t="s">
        <v>994</v>
      </c>
      <c r="C328" s="23" t="s">
        <v>497</v>
      </c>
      <c r="D328" s="23" t="s">
        <v>710</v>
      </c>
      <c r="E328" s="23" t="s">
        <v>647</v>
      </c>
      <c r="F328" s="24" t="s">
        <v>579</v>
      </c>
      <c r="G328" s="23" t="s">
        <v>686</v>
      </c>
      <c r="H328" s="23" t="s">
        <v>997</v>
      </c>
      <c r="I328" s="19" t="s">
        <v>710</v>
      </c>
      <c r="J328" s="18" t="str">
        <f>IF(Maine_Schools[[#This Row],[School Type]]="Charter","Charter", "Non Charter")</f>
        <v>Non Charter</v>
      </c>
    </row>
    <row r="329" spans="1:10" ht="13">
      <c r="A329" s="28" t="s">
        <v>570</v>
      </c>
      <c r="B329" s="26" t="s">
        <v>994</v>
      </c>
      <c r="C329" s="26" t="s">
        <v>309</v>
      </c>
      <c r="D329" s="26" t="s">
        <v>710</v>
      </c>
      <c r="E329" s="26" t="s">
        <v>647</v>
      </c>
      <c r="F329" s="27" t="s">
        <v>579</v>
      </c>
      <c r="G329" s="26" t="s">
        <v>686</v>
      </c>
      <c r="H329" s="26" t="s">
        <v>998</v>
      </c>
      <c r="I329" s="19" t="s">
        <v>710</v>
      </c>
      <c r="J329" s="18" t="str">
        <f>IF(Maine_Schools[[#This Row],[School Type]]="Charter","Charter", "Non Charter")</f>
        <v>Non Charter</v>
      </c>
    </row>
    <row r="330" spans="1:10" ht="13">
      <c r="A330" s="25" t="s">
        <v>570</v>
      </c>
      <c r="B330" s="23" t="s">
        <v>994</v>
      </c>
      <c r="C330" s="23" t="s">
        <v>123</v>
      </c>
      <c r="D330" s="24" t="s">
        <v>660</v>
      </c>
      <c r="E330" s="23" t="s">
        <v>647</v>
      </c>
      <c r="F330" s="24" t="s">
        <v>579</v>
      </c>
      <c r="G330" s="23" t="s">
        <v>686</v>
      </c>
      <c r="H330" s="23" t="s">
        <v>997</v>
      </c>
      <c r="I330" s="19" t="s">
        <v>660</v>
      </c>
      <c r="J330" s="18" t="str">
        <f>IF(Maine_Schools[[#This Row],[School Type]]="Charter","Charter", "Non Charter")</f>
        <v>Non Charter</v>
      </c>
    </row>
    <row r="331" spans="1:10" ht="13">
      <c r="A331" s="28" t="s">
        <v>570</v>
      </c>
      <c r="B331" s="26" t="s">
        <v>994</v>
      </c>
      <c r="C331" s="26" t="s">
        <v>183</v>
      </c>
      <c r="D331" s="27" t="s">
        <v>698</v>
      </c>
      <c r="E331" s="26" t="s">
        <v>647</v>
      </c>
      <c r="F331" s="27" t="s">
        <v>579</v>
      </c>
      <c r="G331" s="26" t="s">
        <v>686</v>
      </c>
      <c r="H331" s="26" t="s">
        <v>997</v>
      </c>
      <c r="I331" s="19" t="s">
        <v>698</v>
      </c>
      <c r="J331" s="18" t="str">
        <f>IF(Maine_Schools[[#This Row],[School Type]]="Charter","Charter", "Non Charter")</f>
        <v>Non Charter</v>
      </c>
    </row>
    <row r="332" spans="1:10" ht="13">
      <c r="A332" s="25" t="s">
        <v>570</v>
      </c>
      <c r="B332" s="23" t="s">
        <v>999</v>
      </c>
      <c r="C332" s="23" t="s">
        <v>128</v>
      </c>
      <c r="D332" s="24" t="s">
        <v>660</v>
      </c>
      <c r="E332" s="23" t="s">
        <v>647</v>
      </c>
      <c r="F332" s="24" t="s">
        <v>579</v>
      </c>
      <c r="G332" s="23" t="s">
        <v>686</v>
      </c>
      <c r="H332" s="23" t="s">
        <v>1000</v>
      </c>
      <c r="I332" s="19" t="s">
        <v>660</v>
      </c>
      <c r="J332" s="18" t="str">
        <f>IF(Maine_Schools[[#This Row],[School Type]]="Charter","Charter", "Non Charter")</f>
        <v>Non Charter</v>
      </c>
    </row>
    <row r="333" spans="1:10" ht="13">
      <c r="A333" s="28" t="s">
        <v>570</v>
      </c>
      <c r="B333" s="26" t="s">
        <v>999</v>
      </c>
      <c r="C333" s="26" t="s">
        <v>50</v>
      </c>
      <c r="D333" s="27" t="s">
        <v>755</v>
      </c>
      <c r="E333" s="26" t="s">
        <v>647</v>
      </c>
      <c r="F333" s="27" t="s">
        <v>579</v>
      </c>
      <c r="G333" s="26" t="s">
        <v>686</v>
      </c>
      <c r="H333" s="26" t="s">
        <v>1000</v>
      </c>
      <c r="I333" s="19" t="s">
        <v>755</v>
      </c>
      <c r="J333" s="18" t="str">
        <f>IF(Maine_Schools[[#This Row],[School Type]]="Charter","Charter", "Non Charter")</f>
        <v>Non Charter</v>
      </c>
    </row>
    <row r="334" spans="1:10" ht="13">
      <c r="A334" s="25" t="s">
        <v>570</v>
      </c>
      <c r="B334" s="23" t="s">
        <v>999</v>
      </c>
      <c r="C334" s="23" t="s">
        <v>396</v>
      </c>
      <c r="D334" s="23" t="s">
        <v>673</v>
      </c>
      <c r="E334" s="23" t="s">
        <v>647</v>
      </c>
      <c r="F334" s="24" t="s">
        <v>579</v>
      </c>
      <c r="G334" s="23" t="s">
        <v>686</v>
      </c>
      <c r="H334" s="23" t="s">
        <v>1000</v>
      </c>
      <c r="I334" s="19" t="s">
        <v>673</v>
      </c>
      <c r="J334" s="18" t="str">
        <f>IF(Maine_Schools[[#This Row],[School Type]]="Charter","Charter", "Non Charter")</f>
        <v>Non Charter</v>
      </c>
    </row>
    <row r="335" spans="1:10" ht="13">
      <c r="A335" s="28" t="s">
        <v>570</v>
      </c>
      <c r="B335" s="26" t="s">
        <v>999</v>
      </c>
      <c r="C335" s="26" t="s">
        <v>491</v>
      </c>
      <c r="D335" s="27" t="s">
        <v>1001</v>
      </c>
      <c r="E335" s="26" t="s">
        <v>647</v>
      </c>
      <c r="F335" s="27" t="s">
        <v>579</v>
      </c>
      <c r="G335" s="26" t="s">
        <v>686</v>
      </c>
      <c r="H335" s="26" t="s">
        <v>1000</v>
      </c>
      <c r="I335" s="19" t="s">
        <v>1001</v>
      </c>
      <c r="J335" s="18" t="str">
        <f>IF(Maine_Schools[[#This Row],[School Type]]="Charter","Charter", "Non Charter")</f>
        <v>Non Charter</v>
      </c>
    </row>
    <row r="336" spans="1:10" ht="13">
      <c r="A336" s="25" t="s">
        <v>570</v>
      </c>
      <c r="B336" s="23" t="s">
        <v>1002</v>
      </c>
      <c r="C336" s="23" t="s">
        <v>99</v>
      </c>
      <c r="D336" s="23" t="s">
        <v>710</v>
      </c>
      <c r="E336" s="23" t="s">
        <v>647</v>
      </c>
      <c r="F336" s="24" t="s">
        <v>579</v>
      </c>
      <c r="G336" s="23" t="s">
        <v>676</v>
      </c>
      <c r="H336" s="23" t="s">
        <v>1003</v>
      </c>
      <c r="I336" s="19" t="s">
        <v>710</v>
      </c>
      <c r="J336" s="18" t="str">
        <f>IF(Maine_Schools[[#This Row],[School Type]]="Charter","Charter", "Non Charter")</f>
        <v>Non Charter</v>
      </c>
    </row>
    <row r="337" spans="1:10" ht="13">
      <c r="A337" s="28" t="s">
        <v>570</v>
      </c>
      <c r="B337" s="26" t="s">
        <v>1002</v>
      </c>
      <c r="C337" s="26" t="s">
        <v>155</v>
      </c>
      <c r="D337" s="27" t="s">
        <v>660</v>
      </c>
      <c r="E337" s="26" t="s">
        <v>647</v>
      </c>
      <c r="F337" s="27" t="s">
        <v>579</v>
      </c>
      <c r="G337" s="26" t="s">
        <v>676</v>
      </c>
      <c r="H337" s="26" t="s">
        <v>1003</v>
      </c>
      <c r="I337" s="19" t="s">
        <v>660</v>
      </c>
      <c r="J337" s="18" t="str">
        <f>IF(Maine_Schools[[#This Row],[School Type]]="Charter","Charter", "Non Charter")</f>
        <v>Non Charter</v>
      </c>
    </row>
    <row r="338" spans="1:10" ht="13">
      <c r="A338" s="25" t="s">
        <v>570</v>
      </c>
      <c r="B338" s="23" t="s">
        <v>1002</v>
      </c>
      <c r="C338" s="23" t="s">
        <v>505</v>
      </c>
      <c r="D338" s="24" t="s">
        <v>698</v>
      </c>
      <c r="E338" s="23" t="s">
        <v>647</v>
      </c>
      <c r="F338" s="24" t="s">
        <v>579</v>
      </c>
      <c r="G338" s="23" t="s">
        <v>676</v>
      </c>
      <c r="H338" s="23" t="s">
        <v>1003</v>
      </c>
      <c r="I338" s="19" t="s">
        <v>698</v>
      </c>
      <c r="J338" s="18" t="str">
        <f>IF(Maine_Schools[[#This Row],[School Type]]="Charter","Charter", "Non Charter")</f>
        <v>Non Charter</v>
      </c>
    </row>
    <row r="339" spans="1:10" ht="13">
      <c r="A339" s="28" t="s">
        <v>570</v>
      </c>
      <c r="B339" s="26" t="s">
        <v>1004</v>
      </c>
      <c r="C339" s="26" t="s">
        <v>235</v>
      </c>
      <c r="D339" s="26" t="s">
        <v>756</v>
      </c>
      <c r="E339" s="26" t="s">
        <v>647</v>
      </c>
      <c r="F339" s="27" t="s">
        <v>579</v>
      </c>
      <c r="G339" s="26" t="s">
        <v>713</v>
      </c>
      <c r="H339" s="26" t="s">
        <v>798</v>
      </c>
      <c r="I339" s="19" t="s">
        <v>756</v>
      </c>
      <c r="J339" s="18" t="str">
        <f>IF(Maine_Schools[[#This Row],[School Type]]="Charter","Charter", "Non Charter")</f>
        <v>Non Charter</v>
      </c>
    </row>
    <row r="340" spans="1:10" ht="13">
      <c r="A340" s="25" t="s">
        <v>570</v>
      </c>
      <c r="B340" s="23" t="s">
        <v>1004</v>
      </c>
      <c r="C340" s="23" t="s">
        <v>237</v>
      </c>
      <c r="D340" s="24" t="s">
        <v>755</v>
      </c>
      <c r="E340" s="23" t="s">
        <v>647</v>
      </c>
      <c r="F340" s="24" t="s">
        <v>579</v>
      </c>
      <c r="G340" s="23" t="s">
        <v>713</v>
      </c>
      <c r="H340" s="23" t="s">
        <v>1005</v>
      </c>
      <c r="I340" s="19" t="s">
        <v>755</v>
      </c>
      <c r="J340" s="18" t="str">
        <f>IF(Maine_Schools[[#This Row],[School Type]]="Charter","Charter", "Non Charter")</f>
        <v>Non Charter</v>
      </c>
    </row>
    <row r="341" spans="1:10" ht="13">
      <c r="A341" s="28" t="s">
        <v>570</v>
      </c>
      <c r="B341" s="26" t="s">
        <v>1006</v>
      </c>
      <c r="C341" s="26" t="s">
        <v>314</v>
      </c>
      <c r="D341" s="26" t="s">
        <v>750</v>
      </c>
      <c r="E341" s="26" t="s">
        <v>647</v>
      </c>
      <c r="F341" s="27" t="s">
        <v>579</v>
      </c>
      <c r="G341" s="26" t="s">
        <v>682</v>
      </c>
      <c r="H341" s="26" t="s">
        <v>1007</v>
      </c>
      <c r="I341" s="19" t="s">
        <v>750</v>
      </c>
      <c r="J341" s="18" t="str">
        <f>IF(Maine_Schools[[#This Row],[School Type]]="Charter","Charter", "Non Charter")</f>
        <v>Non Charter</v>
      </c>
    </row>
    <row r="342" spans="1:10" ht="13">
      <c r="A342" s="25" t="s">
        <v>570</v>
      </c>
      <c r="B342" s="23" t="s">
        <v>1006</v>
      </c>
      <c r="C342" s="23" t="s">
        <v>316</v>
      </c>
      <c r="D342" s="24" t="s">
        <v>660</v>
      </c>
      <c r="E342" s="23" t="s">
        <v>647</v>
      </c>
      <c r="F342" s="24" t="s">
        <v>579</v>
      </c>
      <c r="G342" s="23" t="s">
        <v>682</v>
      </c>
      <c r="H342" s="23" t="s">
        <v>1007</v>
      </c>
      <c r="I342" s="19" t="s">
        <v>660</v>
      </c>
      <c r="J342" s="18" t="str">
        <f>IF(Maine_Schools[[#This Row],[School Type]]="Charter","Charter", "Non Charter")</f>
        <v>Non Charter</v>
      </c>
    </row>
    <row r="343" spans="1:10" ht="13">
      <c r="A343" s="28" t="s">
        <v>570</v>
      </c>
      <c r="B343" s="26" t="s">
        <v>1006</v>
      </c>
      <c r="C343" s="26" t="s">
        <v>118</v>
      </c>
      <c r="D343" s="27" t="s">
        <v>698</v>
      </c>
      <c r="E343" s="26" t="s">
        <v>647</v>
      </c>
      <c r="F343" s="27" t="s">
        <v>579</v>
      </c>
      <c r="G343" s="26" t="s">
        <v>682</v>
      </c>
      <c r="H343" s="26" t="s">
        <v>1007</v>
      </c>
      <c r="I343" s="19" t="s">
        <v>698</v>
      </c>
      <c r="J343" s="18" t="str">
        <f>IF(Maine_Schools[[#This Row],[School Type]]="Charter","Charter", "Non Charter")</f>
        <v>Non Charter</v>
      </c>
    </row>
    <row r="344" spans="1:10" ht="13">
      <c r="A344" s="25" t="s">
        <v>570</v>
      </c>
      <c r="B344" s="23" t="s">
        <v>1006</v>
      </c>
      <c r="C344" s="23" t="s">
        <v>446</v>
      </c>
      <c r="D344" s="24" t="s">
        <v>749</v>
      </c>
      <c r="E344" s="23" t="s">
        <v>647</v>
      </c>
      <c r="F344" s="24" t="s">
        <v>579</v>
      </c>
      <c r="G344" s="23" t="s">
        <v>682</v>
      </c>
      <c r="H344" s="23" t="s">
        <v>1007</v>
      </c>
      <c r="I344" s="19" t="s">
        <v>749</v>
      </c>
      <c r="J344" s="18" t="str">
        <f>IF(Maine_Schools[[#This Row],[School Type]]="Charter","Charter", "Non Charter")</f>
        <v>Non Charter</v>
      </c>
    </row>
    <row r="345" spans="1:10" ht="13">
      <c r="A345" s="28" t="s">
        <v>570</v>
      </c>
      <c r="B345" s="26" t="s">
        <v>1008</v>
      </c>
      <c r="C345" s="26" t="s">
        <v>130</v>
      </c>
      <c r="D345" s="26" t="s">
        <v>756</v>
      </c>
      <c r="E345" s="26" t="s">
        <v>647</v>
      </c>
      <c r="F345" s="27" t="s">
        <v>579</v>
      </c>
      <c r="G345" s="26" t="s">
        <v>676</v>
      </c>
      <c r="H345" s="26" t="s">
        <v>1009</v>
      </c>
      <c r="I345" s="19" t="s">
        <v>756</v>
      </c>
      <c r="J345" s="18" t="str">
        <f>IF(Maine_Schools[[#This Row],[School Type]]="Charter","Charter", "Non Charter")</f>
        <v>Non Charter</v>
      </c>
    </row>
    <row r="346" spans="1:10" ht="13">
      <c r="A346" s="25" t="s">
        <v>570</v>
      </c>
      <c r="B346" s="23" t="s">
        <v>1008</v>
      </c>
      <c r="C346" s="23" t="s">
        <v>187</v>
      </c>
      <c r="D346" s="24" t="s">
        <v>755</v>
      </c>
      <c r="E346" s="23" t="s">
        <v>647</v>
      </c>
      <c r="F346" s="24" t="s">
        <v>579</v>
      </c>
      <c r="G346" s="23" t="s">
        <v>676</v>
      </c>
      <c r="H346" s="23" t="s">
        <v>694</v>
      </c>
      <c r="I346" s="19" t="s">
        <v>755</v>
      </c>
      <c r="J346" s="18" t="str">
        <f>IF(Maine_Schools[[#This Row],[School Type]]="Charter","Charter", "Non Charter")</f>
        <v>Non Charter</v>
      </c>
    </row>
    <row r="347" spans="1:10" ht="13">
      <c r="A347" s="28" t="s">
        <v>570</v>
      </c>
      <c r="B347" s="26" t="s">
        <v>1010</v>
      </c>
      <c r="C347" s="26" t="s">
        <v>252</v>
      </c>
      <c r="D347" s="26" t="s">
        <v>710</v>
      </c>
      <c r="E347" s="26" t="s">
        <v>647</v>
      </c>
      <c r="F347" s="27" t="s">
        <v>579</v>
      </c>
      <c r="G347" s="26" t="s">
        <v>676</v>
      </c>
      <c r="H347" s="26" t="s">
        <v>1011</v>
      </c>
      <c r="I347" s="19" t="s">
        <v>710</v>
      </c>
      <c r="J347" s="18" t="str">
        <f>IF(Maine_Schools[[#This Row],[School Type]]="Charter","Charter", "Non Charter")</f>
        <v>Non Charter</v>
      </c>
    </row>
    <row r="348" spans="1:10" ht="13">
      <c r="A348" s="25" t="s">
        <v>570</v>
      </c>
      <c r="B348" s="23" t="s">
        <v>1010</v>
      </c>
      <c r="C348" s="23" t="s">
        <v>317</v>
      </c>
      <c r="D348" s="24" t="s">
        <v>698</v>
      </c>
      <c r="E348" s="23" t="s">
        <v>647</v>
      </c>
      <c r="F348" s="24" t="s">
        <v>579</v>
      </c>
      <c r="G348" s="23" t="s">
        <v>676</v>
      </c>
      <c r="H348" s="23" t="s">
        <v>1012</v>
      </c>
      <c r="I348" s="19" t="s">
        <v>698</v>
      </c>
      <c r="J348" s="18" t="str">
        <f>IF(Maine_Schools[[#This Row],[School Type]]="Charter","Charter", "Non Charter")</f>
        <v>Non Charter</v>
      </c>
    </row>
    <row r="349" spans="1:10" ht="13">
      <c r="A349" s="28" t="s">
        <v>570</v>
      </c>
      <c r="B349" s="26" t="s">
        <v>1010</v>
      </c>
      <c r="C349" s="26" t="s">
        <v>319</v>
      </c>
      <c r="D349" s="27" t="s">
        <v>660</v>
      </c>
      <c r="E349" s="26" t="s">
        <v>647</v>
      </c>
      <c r="F349" s="27" t="s">
        <v>579</v>
      </c>
      <c r="G349" s="26" t="s">
        <v>676</v>
      </c>
      <c r="H349" s="26" t="s">
        <v>1012</v>
      </c>
      <c r="I349" s="19" t="s">
        <v>660</v>
      </c>
      <c r="J349" s="18" t="str">
        <f>IF(Maine_Schools[[#This Row],[School Type]]="Charter","Charter", "Non Charter")</f>
        <v>Non Charter</v>
      </c>
    </row>
    <row r="350" spans="1:10" ht="13">
      <c r="A350" s="25" t="s">
        <v>570</v>
      </c>
      <c r="B350" s="23" t="s">
        <v>1013</v>
      </c>
      <c r="C350" s="23" t="s">
        <v>59</v>
      </c>
      <c r="D350" s="23" t="s">
        <v>814</v>
      </c>
      <c r="E350" s="23" t="s">
        <v>647</v>
      </c>
      <c r="F350" s="24" t="s">
        <v>579</v>
      </c>
      <c r="G350" s="23" t="s">
        <v>682</v>
      </c>
      <c r="H350" s="23" t="s">
        <v>1014</v>
      </c>
      <c r="I350" s="19" t="s">
        <v>814</v>
      </c>
      <c r="J350" s="18" t="str">
        <f>IF(Maine_Schools[[#This Row],[School Type]]="Charter","Charter", "Non Charter")</f>
        <v>Non Charter</v>
      </c>
    </row>
    <row r="351" spans="1:10" ht="13">
      <c r="A351" s="28" t="s">
        <v>570</v>
      </c>
      <c r="B351" s="26" t="s">
        <v>1015</v>
      </c>
      <c r="C351" s="26" t="s">
        <v>321</v>
      </c>
      <c r="D351" s="26" t="s">
        <v>710</v>
      </c>
      <c r="E351" s="26" t="s">
        <v>647</v>
      </c>
      <c r="F351" s="27" t="s">
        <v>579</v>
      </c>
      <c r="G351" s="26" t="s">
        <v>682</v>
      </c>
      <c r="H351" s="26" t="s">
        <v>1016</v>
      </c>
      <c r="I351" s="19" t="s">
        <v>710</v>
      </c>
      <c r="J351" s="18" t="str">
        <f>IF(Maine_Schools[[#This Row],[School Type]]="Charter","Charter", "Non Charter")</f>
        <v>Non Charter</v>
      </c>
    </row>
    <row r="352" spans="1:10" ht="13">
      <c r="A352" s="25" t="s">
        <v>570</v>
      </c>
      <c r="B352" s="23" t="s">
        <v>1015</v>
      </c>
      <c r="C352" s="23" t="s">
        <v>320</v>
      </c>
      <c r="D352" s="24" t="s">
        <v>646</v>
      </c>
      <c r="E352" s="23" t="s">
        <v>647</v>
      </c>
      <c r="F352" s="24" t="s">
        <v>579</v>
      </c>
      <c r="G352" s="23" t="s">
        <v>682</v>
      </c>
      <c r="H352" s="23" t="s">
        <v>1016</v>
      </c>
      <c r="I352" s="19" t="s">
        <v>646</v>
      </c>
      <c r="J352" s="18" t="str">
        <f>IF(Maine_Schools[[#This Row],[School Type]]="Charter","Charter", "Non Charter")</f>
        <v>Non Charter</v>
      </c>
    </row>
    <row r="353" spans="1:10" ht="13">
      <c r="A353" s="28" t="s">
        <v>570</v>
      </c>
      <c r="B353" s="26" t="s">
        <v>1017</v>
      </c>
      <c r="C353" s="26" t="s">
        <v>69</v>
      </c>
      <c r="D353" s="26" t="s">
        <v>724</v>
      </c>
      <c r="E353" s="26" t="s">
        <v>647</v>
      </c>
      <c r="F353" s="27" t="s">
        <v>579</v>
      </c>
      <c r="G353" s="26" t="s">
        <v>676</v>
      </c>
      <c r="H353" s="26" t="s">
        <v>1018</v>
      </c>
      <c r="I353" s="19" t="s">
        <v>724</v>
      </c>
      <c r="J353" s="18" t="str">
        <f>IF(Maine_Schools[[#This Row],[School Type]]="Charter","Charter", "Non Charter")</f>
        <v>Non Charter</v>
      </c>
    </row>
    <row r="354" spans="1:10" ht="13">
      <c r="A354" s="25" t="s">
        <v>570</v>
      </c>
      <c r="B354" s="23" t="s">
        <v>1017</v>
      </c>
      <c r="C354" s="23" t="s">
        <v>93</v>
      </c>
      <c r="D354" s="24" t="s">
        <v>698</v>
      </c>
      <c r="E354" s="23" t="s">
        <v>647</v>
      </c>
      <c r="F354" s="24" t="s">
        <v>579</v>
      </c>
      <c r="G354" s="23" t="s">
        <v>676</v>
      </c>
      <c r="H354" s="23" t="s">
        <v>1019</v>
      </c>
      <c r="I354" s="19" t="s">
        <v>698</v>
      </c>
      <c r="J354" s="18" t="str">
        <f>IF(Maine_Schools[[#This Row],[School Type]]="Charter","Charter", "Non Charter")</f>
        <v>Non Charter</v>
      </c>
    </row>
    <row r="355" spans="1:10" ht="13">
      <c r="A355" s="28" t="s">
        <v>570</v>
      </c>
      <c r="B355" s="26" t="s">
        <v>1017</v>
      </c>
      <c r="C355" s="26" t="s">
        <v>403</v>
      </c>
      <c r="D355" s="26" t="s">
        <v>710</v>
      </c>
      <c r="E355" s="26" t="s">
        <v>647</v>
      </c>
      <c r="F355" s="27" t="s">
        <v>579</v>
      </c>
      <c r="G355" s="26" t="s">
        <v>676</v>
      </c>
      <c r="H355" s="26" t="s">
        <v>1019</v>
      </c>
      <c r="I355" s="19" t="s">
        <v>710</v>
      </c>
      <c r="J355" s="18" t="str">
        <f>IF(Maine_Schools[[#This Row],[School Type]]="Charter","Charter", "Non Charter")</f>
        <v>Non Charter</v>
      </c>
    </row>
    <row r="356" spans="1:10" ht="13">
      <c r="A356" s="25" t="s">
        <v>570</v>
      </c>
      <c r="B356" s="23" t="s">
        <v>1017</v>
      </c>
      <c r="C356" s="23" t="s">
        <v>170</v>
      </c>
      <c r="D356" s="24" t="s">
        <v>660</v>
      </c>
      <c r="E356" s="23" t="s">
        <v>647</v>
      </c>
      <c r="F356" s="24" t="s">
        <v>579</v>
      </c>
      <c r="G356" s="23" t="s">
        <v>676</v>
      </c>
      <c r="H356" s="23" t="s">
        <v>1019</v>
      </c>
      <c r="I356" s="19" t="s">
        <v>660</v>
      </c>
      <c r="J356" s="18" t="str">
        <f>IF(Maine_Schools[[#This Row],[School Type]]="Charter","Charter", "Non Charter")</f>
        <v>Non Charter</v>
      </c>
    </row>
    <row r="357" spans="1:10" ht="13">
      <c r="A357" s="28" t="s">
        <v>570</v>
      </c>
      <c r="B357" s="26" t="s">
        <v>1017</v>
      </c>
      <c r="C357" s="26" t="s">
        <v>545</v>
      </c>
      <c r="D357" s="26" t="s">
        <v>933</v>
      </c>
      <c r="E357" s="26" t="s">
        <v>647</v>
      </c>
      <c r="F357" s="27" t="s">
        <v>579</v>
      </c>
      <c r="G357" s="26" t="s">
        <v>676</v>
      </c>
      <c r="H357" s="26" t="s">
        <v>1020</v>
      </c>
      <c r="I357" s="19" t="s">
        <v>933</v>
      </c>
      <c r="J357" s="18" t="str">
        <f>IF(Maine_Schools[[#This Row],[School Type]]="Charter","Charter", "Non Charter")</f>
        <v>Non Charter</v>
      </c>
    </row>
    <row r="358" spans="1:10" ht="13">
      <c r="A358" s="25" t="s">
        <v>570</v>
      </c>
      <c r="B358" s="23" t="s">
        <v>1021</v>
      </c>
      <c r="C358" s="23" t="s">
        <v>270</v>
      </c>
      <c r="D358" s="23" t="s">
        <v>724</v>
      </c>
      <c r="E358" s="23" t="s">
        <v>647</v>
      </c>
      <c r="F358" s="24" t="s">
        <v>579</v>
      </c>
      <c r="G358" s="23" t="s">
        <v>700</v>
      </c>
      <c r="H358" s="23" t="s">
        <v>1022</v>
      </c>
      <c r="I358" s="19" t="s">
        <v>724</v>
      </c>
      <c r="J358" s="18" t="str">
        <f>IF(Maine_Schools[[#This Row],[School Type]]="Charter","Charter", "Non Charter")</f>
        <v>Non Charter</v>
      </c>
    </row>
    <row r="359" spans="1:10" ht="13">
      <c r="A359" s="28" t="s">
        <v>570</v>
      </c>
      <c r="B359" s="26" t="s">
        <v>1021</v>
      </c>
      <c r="C359" s="26" t="s">
        <v>348</v>
      </c>
      <c r="D359" s="26" t="s">
        <v>724</v>
      </c>
      <c r="E359" s="26" t="s">
        <v>647</v>
      </c>
      <c r="F359" s="27" t="s">
        <v>579</v>
      </c>
      <c r="G359" s="26" t="s">
        <v>700</v>
      </c>
      <c r="H359" s="26" t="s">
        <v>1023</v>
      </c>
      <c r="I359" s="19" t="s">
        <v>724</v>
      </c>
      <c r="J359" s="18" t="str">
        <f>IF(Maine_Schools[[#This Row],[School Type]]="Charter","Charter", "Non Charter")</f>
        <v>Non Charter</v>
      </c>
    </row>
    <row r="360" spans="1:10" ht="13">
      <c r="A360" s="25" t="s">
        <v>570</v>
      </c>
      <c r="B360" s="23" t="s">
        <v>1021</v>
      </c>
      <c r="C360" s="23" t="s">
        <v>482</v>
      </c>
      <c r="D360" s="24" t="s">
        <v>725</v>
      </c>
      <c r="E360" s="23" t="s">
        <v>647</v>
      </c>
      <c r="F360" s="24" t="s">
        <v>579</v>
      </c>
      <c r="G360" s="23" t="s">
        <v>700</v>
      </c>
      <c r="H360" s="23" t="s">
        <v>1022</v>
      </c>
      <c r="I360" s="19" t="s">
        <v>725</v>
      </c>
      <c r="J360" s="18" t="str">
        <f>IF(Maine_Schools[[#This Row],[School Type]]="Charter","Charter", "Non Charter")</f>
        <v>Non Charter</v>
      </c>
    </row>
    <row r="361" spans="1:10" ht="13">
      <c r="A361" s="28" t="s">
        <v>570</v>
      </c>
      <c r="B361" s="26" t="s">
        <v>1021</v>
      </c>
      <c r="C361" s="26" t="s">
        <v>483</v>
      </c>
      <c r="D361" s="27" t="s">
        <v>660</v>
      </c>
      <c r="E361" s="26" t="s">
        <v>647</v>
      </c>
      <c r="F361" s="27" t="s">
        <v>579</v>
      </c>
      <c r="G361" s="26" t="s">
        <v>700</v>
      </c>
      <c r="H361" s="26" t="s">
        <v>1022</v>
      </c>
      <c r="I361" s="19" t="s">
        <v>660</v>
      </c>
      <c r="J361" s="18" t="str">
        <f>IF(Maine_Schools[[#This Row],[School Type]]="Charter","Charter", "Non Charter")</f>
        <v>Non Charter</v>
      </c>
    </row>
    <row r="362" spans="1:10" ht="13">
      <c r="A362" s="25" t="s">
        <v>570</v>
      </c>
      <c r="B362" s="23" t="s">
        <v>1021</v>
      </c>
      <c r="C362" s="23" t="s">
        <v>484</v>
      </c>
      <c r="D362" s="24" t="s">
        <v>698</v>
      </c>
      <c r="E362" s="23" t="s">
        <v>647</v>
      </c>
      <c r="F362" s="24" t="s">
        <v>579</v>
      </c>
      <c r="G362" s="23" t="s">
        <v>700</v>
      </c>
      <c r="H362" s="23" t="s">
        <v>1023</v>
      </c>
      <c r="I362" s="19" t="s">
        <v>698</v>
      </c>
      <c r="J362" s="18" t="str">
        <f>IF(Maine_Schools[[#This Row],[School Type]]="Charter","Charter", "Non Charter")</f>
        <v>Non Charter</v>
      </c>
    </row>
    <row r="363" spans="1:10" ht="13">
      <c r="A363" s="28" t="s">
        <v>570</v>
      </c>
      <c r="B363" s="26" t="s">
        <v>1024</v>
      </c>
      <c r="C363" s="26" t="s">
        <v>249</v>
      </c>
      <c r="D363" s="26" t="s">
        <v>659</v>
      </c>
      <c r="E363" s="26" t="s">
        <v>647</v>
      </c>
      <c r="F363" s="27" t="s">
        <v>579</v>
      </c>
      <c r="G363" s="26" t="s">
        <v>679</v>
      </c>
      <c r="H363" s="26" t="s">
        <v>1025</v>
      </c>
      <c r="I363" s="19" t="s">
        <v>651</v>
      </c>
      <c r="J363" s="18" t="str">
        <f>IF(Maine_Schools[[#This Row],[School Type]]="Charter","Charter", "Non Charter")</f>
        <v>Non Charter</v>
      </c>
    </row>
    <row r="364" spans="1:10" ht="13">
      <c r="A364" s="25" t="s">
        <v>570</v>
      </c>
      <c r="B364" s="23" t="s">
        <v>1024</v>
      </c>
      <c r="C364" s="23" t="s">
        <v>323</v>
      </c>
      <c r="D364" s="23" t="s">
        <v>659</v>
      </c>
      <c r="E364" s="23" t="s">
        <v>647</v>
      </c>
      <c r="F364" s="24" t="s">
        <v>579</v>
      </c>
      <c r="G364" s="23" t="s">
        <v>679</v>
      </c>
      <c r="H364" s="23" t="s">
        <v>1026</v>
      </c>
      <c r="I364" s="19" t="s">
        <v>651</v>
      </c>
      <c r="J364" s="18" t="str">
        <f>IF(Maine_Schools[[#This Row],[School Type]]="Charter","Charter", "Non Charter")</f>
        <v>Non Charter</v>
      </c>
    </row>
    <row r="365" spans="1:10" ht="13">
      <c r="A365" s="28" t="s">
        <v>570</v>
      </c>
      <c r="B365" s="26" t="s">
        <v>1024</v>
      </c>
      <c r="C365" s="26" t="s">
        <v>490</v>
      </c>
      <c r="D365" s="26" t="s">
        <v>659</v>
      </c>
      <c r="E365" s="26" t="s">
        <v>647</v>
      </c>
      <c r="F365" s="27" t="s">
        <v>579</v>
      </c>
      <c r="G365" s="26" t="s">
        <v>679</v>
      </c>
      <c r="H365" s="26" t="s">
        <v>1027</v>
      </c>
      <c r="I365" s="19" t="s">
        <v>651</v>
      </c>
      <c r="J365" s="18" t="str">
        <f>IF(Maine_Schools[[#This Row],[School Type]]="Charter","Charter", "Non Charter")</f>
        <v>Non Charter</v>
      </c>
    </row>
    <row r="366" spans="1:10" ht="13">
      <c r="A366" s="25" t="s">
        <v>570</v>
      </c>
      <c r="B366" s="23" t="s">
        <v>1024</v>
      </c>
      <c r="C366" s="23" t="s">
        <v>145</v>
      </c>
      <c r="D366" s="24" t="s">
        <v>652</v>
      </c>
      <c r="E366" s="23" t="s">
        <v>647</v>
      </c>
      <c r="F366" s="24" t="s">
        <v>579</v>
      </c>
      <c r="G366" s="23" t="s">
        <v>679</v>
      </c>
      <c r="H366" s="23" t="s">
        <v>1026</v>
      </c>
      <c r="I366" s="19" t="s">
        <v>652</v>
      </c>
      <c r="J366" s="18" t="str">
        <f>IF(Maine_Schools[[#This Row],[School Type]]="Charter","Charter", "Non Charter")</f>
        <v>Non Charter</v>
      </c>
    </row>
    <row r="367" spans="1:10" ht="13">
      <c r="A367" s="28" t="s">
        <v>570</v>
      </c>
      <c r="B367" s="26" t="s">
        <v>1028</v>
      </c>
      <c r="C367" s="26" t="s">
        <v>355</v>
      </c>
      <c r="D367" s="26" t="s">
        <v>710</v>
      </c>
      <c r="E367" s="26" t="s">
        <v>647</v>
      </c>
      <c r="F367" s="27" t="s">
        <v>579</v>
      </c>
      <c r="G367" s="26" t="s">
        <v>657</v>
      </c>
      <c r="H367" s="26" t="s">
        <v>1029</v>
      </c>
      <c r="I367" s="19" t="s">
        <v>710</v>
      </c>
      <c r="J367" s="18" t="str">
        <f>IF(Maine_Schools[[#This Row],[School Type]]="Charter","Charter", "Non Charter")</f>
        <v>Non Charter</v>
      </c>
    </row>
    <row r="368" spans="1:10" ht="13">
      <c r="A368" s="25" t="s">
        <v>570</v>
      </c>
      <c r="B368" s="23" t="s">
        <v>1028</v>
      </c>
      <c r="C368" s="23" t="s">
        <v>356</v>
      </c>
      <c r="D368" s="24" t="s">
        <v>660</v>
      </c>
      <c r="E368" s="23" t="s">
        <v>647</v>
      </c>
      <c r="F368" s="24" t="s">
        <v>579</v>
      </c>
      <c r="G368" s="23" t="s">
        <v>657</v>
      </c>
      <c r="H368" s="23" t="s">
        <v>1030</v>
      </c>
      <c r="I368" s="19" t="s">
        <v>660</v>
      </c>
      <c r="J368" s="18" t="str">
        <f>IF(Maine_Schools[[#This Row],[School Type]]="Charter","Charter", "Non Charter")</f>
        <v>Non Charter</v>
      </c>
    </row>
    <row r="369" spans="1:10" ht="13">
      <c r="A369" s="28" t="s">
        <v>570</v>
      </c>
      <c r="B369" s="26" t="s">
        <v>1028</v>
      </c>
      <c r="C369" s="26" t="s">
        <v>357</v>
      </c>
      <c r="D369" s="27" t="s">
        <v>698</v>
      </c>
      <c r="E369" s="26" t="s">
        <v>647</v>
      </c>
      <c r="F369" s="27" t="s">
        <v>579</v>
      </c>
      <c r="G369" s="26" t="s">
        <v>657</v>
      </c>
      <c r="H369" s="26" t="s">
        <v>1030</v>
      </c>
      <c r="I369" s="19" t="s">
        <v>698</v>
      </c>
      <c r="J369" s="18" t="str">
        <f>IF(Maine_Schools[[#This Row],[School Type]]="Charter","Charter", "Non Charter")</f>
        <v>Non Charter</v>
      </c>
    </row>
    <row r="370" spans="1:10" ht="13">
      <c r="A370" s="25" t="s">
        <v>570</v>
      </c>
      <c r="B370" s="23" t="s">
        <v>1028</v>
      </c>
      <c r="C370" s="23" t="s">
        <v>498</v>
      </c>
      <c r="D370" s="23" t="s">
        <v>710</v>
      </c>
      <c r="E370" s="23" t="s">
        <v>647</v>
      </c>
      <c r="F370" s="24" t="s">
        <v>579</v>
      </c>
      <c r="G370" s="23" t="s">
        <v>657</v>
      </c>
      <c r="H370" s="23" t="s">
        <v>1031</v>
      </c>
      <c r="I370" s="19" t="s">
        <v>710</v>
      </c>
      <c r="J370" s="18" t="str">
        <f>IF(Maine_Schools[[#This Row],[School Type]]="Charter","Charter", "Non Charter")</f>
        <v>Non Charter</v>
      </c>
    </row>
    <row r="371" spans="1:10" ht="13">
      <c r="A371" s="28" t="s">
        <v>570</v>
      </c>
      <c r="B371" s="26" t="s">
        <v>1028</v>
      </c>
      <c r="C371" s="26" t="s">
        <v>430</v>
      </c>
      <c r="D371" s="26" t="s">
        <v>710</v>
      </c>
      <c r="E371" s="26" t="s">
        <v>647</v>
      </c>
      <c r="F371" s="27" t="s">
        <v>579</v>
      </c>
      <c r="G371" s="26" t="s">
        <v>657</v>
      </c>
      <c r="H371" s="26" t="s">
        <v>1030</v>
      </c>
      <c r="I371" s="19" t="s">
        <v>710</v>
      </c>
      <c r="J371" s="18" t="str">
        <f>IF(Maine_Schools[[#This Row],[School Type]]="Charter","Charter", "Non Charter")</f>
        <v>Non Charter</v>
      </c>
    </row>
    <row r="372" spans="1:10" ht="13">
      <c r="A372" s="25" t="s">
        <v>570</v>
      </c>
      <c r="B372" s="23" t="s">
        <v>1028</v>
      </c>
      <c r="C372" s="23" t="s">
        <v>553</v>
      </c>
      <c r="D372" s="23" t="s">
        <v>808</v>
      </c>
      <c r="E372" s="23" t="s">
        <v>647</v>
      </c>
      <c r="F372" s="24" t="s">
        <v>579</v>
      </c>
      <c r="G372" s="23" t="s">
        <v>657</v>
      </c>
      <c r="H372" s="23" t="s">
        <v>1032</v>
      </c>
      <c r="I372" s="19" t="s">
        <v>808</v>
      </c>
      <c r="J372" s="18" t="str">
        <f>IF(Maine_Schools[[#This Row],[School Type]]="Charter","Charter", "Non Charter")</f>
        <v>Non Charter</v>
      </c>
    </row>
    <row r="373" spans="1:10" ht="13">
      <c r="A373" s="28" t="s">
        <v>570</v>
      </c>
      <c r="B373" s="26" t="s">
        <v>1033</v>
      </c>
      <c r="C373" s="26" t="s">
        <v>189</v>
      </c>
      <c r="D373" s="26" t="s">
        <v>662</v>
      </c>
      <c r="E373" s="26" t="s">
        <v>647</v>
      </c>
      <c r="F373" s="27" t="s">
        <v>579</v>
      </c>
      <c r="G373" s="26" t="s">
        <v>682</v>
      </c>
      <c r="H373" s="26" t="s">
        <v>1034</v>
      </c>
      <c r="I373" s="19" t="s">
        <v>656</v>
      </c>
      <c r="J373" s="18" t="str">
        <f>IF(Maine_Schools[[#This Row],[School Type]]="Charter","Charter", "Non Charter")</f>
        <v>Non Charter</v>
      </c>
    </row>
    <row r="374" spans="1:10" ht="13">
      <c r="A374" s="25" t="s">
        <v>570</v>
      </c>
      <c r="B374" s="23" t="s">
        <v>1033</v>
      </c>
      <c r="C374" s="23" t="s">
        <v>18</v>
      </c>
      <c r="D374" s="24" t="s">
        <v>660</v>
      </c>
      <c r="E374" s="23" t="s">
        <v>647</v>
      </c>
      <c r="F374" s="24" t="s">
        <v>579</v>
      </c>
      <c r="G374" s="23" t="s">
        <v>682</v>
      </c>
      <c r="H374" s="23" t="s">
        <v>1034</v>
      </c>
      <c r="I374" s="19" t="s">
        <v>660</v>
      </c>
      <c r="J374" s="18" t="str">
        <f>IF(Maine_Schools[[#This Row],[School Type]]="Charter","Charter", "Non Charter")</f>
        <v>Non Charter</v>
      </c>
    </row>
    <row r="375" spans="1:10" ht="13">
      <c r="A375" s="28" t="s">
        <v>570</v>
      </c>
      <c r="B375" s="26" t="s">
        <v>1035</v>
      </c>
      <c r="C375" s="26" t="s">
        <v>310</v>
      </c>
      <c r="D375" s="26" t="s">
        <v>650</v>
      </c>
      <c r="E375" s="26" t="s">
        <v>647</v>
      </c>
      <c r="F375" s="27" t="s">
        <v>579</v>
      </c>
      <c r="G375" s="26" t="s">
        <v>713</v>
      </c>
      <c r="H375" s="26" t="s">
        <v>1036</v>
      </c>
      <c r="I375" s="19" t="s">
        <v>651</v>
      </c>
      <c r="J375" s="18" t="str">
        <f>IF(Maine_Schools[[#This Row],[School Type]]="Charter","Charter", "Non Charter")</f>
        <v>Non Charter</v>
      </c>
    </row>
    <row r="376" spans="1:10" ht="13">
      <c r="A376" s="25" t="s">
        <v>570</v>
      </c>
      <c r="B376" s="23" t="s">
        <v>1035</v>
      </c>
      <c r="C376" s="23" t="s">
        <v>117</v>
      </c>
      <c r="D376" s="24" t="s">
        <v>718</v>
      </c>
      <c r="E376" s="23" t="s">
        <v>647</v>
      </c>
      <c r="F376" s="24" t="s">
        <v>579</v>
      </c>
      <c r="G376" s="23" t="s">
        <v>695</v>
      </c>
      <c r="H376" s="23" t="s">
        <v>1037</v>
      </c>
      <c r="I376" s="19" t="s">
        <v>718</v>
      </c>
      <c r="J376" s="18" t="str">
        <f>IF(Maine_Schools[[#This Row],[School Type]]="Charter","Charter", "Non Charter")</f>
        <v>Non Charter</v>
      </c>
    </row>
    <row r="377" spans="1:10" ht="13">
      <c r="A377" s="28" t="s">
        <v>570</v>
      </c>
      <c r="B377" s="26" t="s">
        <v>1035</v>
      </c>
      <c r="C377" s="26" t="s">
        <v>81</v>
      </c>
      <c r="D377" s="27" t="s">
        <v>660</v>
      </c>
      <c r="E377" s="26" t="s">
        <v>647</v>
      </c>
      <c r="F377" s="27" t="s">
        <v>579</v>
      </c>
      <c r="G377" s="26" t="s">
        <v>695</v>
      </c>
      <c r="H377" s="26" t="s">
        <v>1037</v>
      </c>
      <c r="I377" s="19" t="s">
        <v>660</v>
      </c>
      <c r="J377" s="18" t="str">
        <f>IF(Maine_Schools[[#This Row],[School Type]]="Charter","Charter", "Non Charter")</f>
        <v>Non Charter</v>
      </c>
    </row>
    <row r="378" spans="1:10" ht="13">
      <c r="A378" s="25" t="s">
        <v>570</v>
      </c>
      <c r="B378" s="23" t="s">
        <v>1035</v>
      </c>
      <c r="C378" s="23" t="s">
        <v>302</v>
      </c>
      <c r="D378" s="23" t="s">
        <v>659</v>
      </c>
      <c r="E378" s="23" t="s">
        <v>647</v>
      </c>
      <c r="F378" s="24" t="s">
        <v>579</v>
      </c>
      <c r="G378" s="23" t="s">
        <v>695</v>
      </c>
      <c r="H378" s="23" t="s">
        <v>1037</v>
      </c>
      <c r="I378" s="19" t="s">
        <v>651</v>
      </c>
      <c r="J378" s="18" t="str">
        <f>IF(Maine_Schools[[#This Row],[School Type]]="Charter","Charter", "Non Charter")</f>
        <v>Non Charter</v>
      </c>
    </row>
    <row r="379" spans="1:10" ht="13">
      <c r="A379" s="28" t="s">
        <v>570</v>
      </c>
      <c r="B379" s="26" t="s">
        <v>1035</v>
      </c>
      <c r="C379" s="26" t="s">
        <v>515</v>
      </c>
      <c r="D379" s="26" t="s">
        <v>659</v>
      </c>
      <c r="E379" s="26" t="s">
        <v>647</v>
      </c>
      <c r="F379" s="27" t="s">
        <v>579</v>
      </c>
      <c r="G379" s="26" t="s">
        <v>713</v>
      </c>
      <c r="H379" s="26" t="s">
        <v>679</v>
      </c>
      <c r="I379" s="19" t="s">
        <v>651</v>
      </c>
      <c r="J379" s="18" t="str">
        <f>IF(Maine_Schools[[#This Row],[School Type]]="Charter","Charter", "Non Charter")</f>
        <v>Non Charter</v>
      </c>
    </row>
    <row r="380" spans="1:10" ht="13">
      <c r="A380" s="25" t="s">
        <v>570</v>
      </c>
      <c r="B380" s="23" t="s">
        <v>1035</v>
      </c>
      <c r="C380" s="23" t="s">
        <v>331</v>
      </c>
      <c r="D380" s="23" t="s">
        <v>659</v>
      </c>
      <c r="E380" s="23" t="s">
        <v>647</v>
      </c>
      <c r="F380" s="24" t="s">
        <v>579</v>
      </c>
      <c r="G380" s="23" t="s">
        <v>713</v>
      </c>
      <c r="H380" s="23" t="s">
        <v>1038</v>
      </c>
      <c r="I380" s="19" t="s">
        <v>651</v>
      </c>
      <c r="J380" s="18" t="str">
        <f>IF(Maine_Schools[[#This Row],[School Type]]="Charter","Charter", "Non Charter")</f>
        <v>Non Charter</v>
      </c>
    </row>
    <row r="381" spans="1:10" ht="13">
      <c r="A381" s="28" t="s">
        <v>570</v>
      </c>
      <c r="B381" s="26" t="s">
        <v>1035</v>
      </c>
      <c r="C381" s="26" t="s">
        <v>332</v>
      </c>
      <c r="D381" s="26" t="s">
        <v>659</v>
      </c>
      <c r="E381" s="26" t="s">
        <v>647</v>
      </c>
      <c r="F381" s="27" t="s">
        <v>579</v>
      </c>
      <c r="G381" s="26" t="s">
        <v>713</v>
      </c>
      <c r="H381" s="26" t="s">
        <v>1039</v>
      </c>
      <c r="I381" s="19" t="s">
        <v>651</v>
      </c>
      <c r="J381" s="18" t="str">
        <f>IF(Maine_Schools[[#This Row],[School Type]]="Charter","Charter", "Non Charter")</f>
        <v>Non Charter</v>
      </c>
    </row>
    <row r="382" spans="1:10" ht="13">
      <c r="A382" s="25" t="s">
        <v>570</v>
      </c>
      <c r="B382" s="23" t="s">
        <v>1040</v>
      </c>
      <c r="C382" s="23" t="s">
        <v>144</v>
      </c>
      <c r="D382" s="24" t="s">
        <v>733</v>
      </c>
      <c r="E382" s="23" t="s">
        <v>647</v>
      </c>
      <c r="F382" s="24" t="s">
        <v>579</v>
      </c>
      <c r="G382" s="23" t="s">
        <v>689</v>
      </c>
      <c r="H382" s="23" t="s">
        <v>1041</v>
      </c>
      <c r="I382" s="19" t="s">
        <v>733</v>
      </c>
      <c r="J382" s="18" t="str">
        <f>IF(Maine_Schools[[#This Row],[School Type]]="Charter","Charter", "Non Charter")</f>
        <v>Non Charter</v>
      </c>
    </row>
    <row r="383" spans="1:10" ht="13">
      <c r="A383" s="28" t="s">
        <v>570</v>
      </c>
      <c r="B383" s="26" t="s">
        <v>1040</v>
      </c>
      <c r="C383" s="26" t="s">
        <v>334</v>
      </c>
      <c r="D383" s="26" t="s">
        <v>750</v>
      </c>
      <c r="E383" s="26" t="s">
        <v>647</v>
      </c>
      <c r="F383" s="27" t="s">
        <v>579</v>
      </c>
      <c r="G383" s="26" t="s">
        <v>689</v>
      </c>
      <c r="H383" s="26" t="s">
        <v>1042</v>
      </c>
      <c r="I383" s="19" t="s">
        <v>750</v>
      </c>
      <c r="J383" s="18" t="str">
        <f>IF(Maine_Schools[[#This Row],[School Type]]="Charter","Charter", "Non Charter")</f>
        <v>Non Charter</v>
      </c>
    </row>
    <row r="384" spans="1:10" ht="13">
      <c r="A384" s="25" t="s">
        <v>570</v>
      </c>
      <c r="B384" s="23" t="s">
        <v>1040</v>
      </c>
      <c r="C384" s="23" t="s">
        <v>216</v>
      </c>
      <c r="D384" s="24" t="s">
        <v>1043</v>
      </c>
      <c r="E384" s="23" t="s">
        <v>647</v>
      </c>
      <c r="F384" s="24" t="s">
        <v>579</v>
      </c>
      <c r="G384" s="23" t="s">
        <v>689</v>
      </c>
      <c r="H384" s="23" t="s">
        <v>1042</v>
      </c>
      <c r="I384" s="19" t="s">
        <v>1043</v>
      </c>
      <c r="J384" s="18" t="str">
        <f>IF(Maine_Schools[[#This Row],[School Type]]="Charter","Charter", "Non Charter")</f>
        <v>Non Charter</v>
      </c>
    </row>
    <row r="385" spans="1:10" ht="13">
      <c r="A385" s="28" t="s">
        <v>570</v>
      </c>
      <c r="B385" s="26" t="s">
        <v>1044</v>
      </c>
      <c r="C385" s="26" t="s">
        <v>31</v>
      </c>
      <c r="D385" s="27" t="s">
        <v>652</v>
      </c>
      <c r="E385" s="26" t="s">
        <v>647</v>
      </c>
      <c r="F385" s="27" t="s">
        <v>579</v>
      </c>
      <c r="G385" s="26" t="s">
        <v>682</v>
      </c>
      <c r="H385" s="26" t="s">
        <v>1045</v>
      </c>
      <c r="I385" s="19" t="s">
        <v>652</v>
      </c>
      <c r="J385" s="18" t="str">
        <f>IF(Maine_Schools[[#This Row],[School Type]]="Charter","Charter", "Non Charter")</f>
        <v>Non Charter</v>
      </c>
    </row>
    <row r="386" spans="1:10" ht="13">
      <c r="A386" s="25" t="s">
        <v>570</v>
      </c>
      <c r="B386" s="23" t="s">
        <v>1044</v>
      </c>
      <c r="C386" s="23" t="s">
        <v>268</v>
      </c>
      <c r="D386" s="23" t="s">
        <v>659</v>
      </c>
      <c r="E386" s="23" t="s">
        <v>647</v>
      </c>
      <c r="F386" s="24" t="s">
        <v>579</v>
      </c>
      <c r="G386" s="23" t="s">
        <v>682</v>
      </c>
      <c r="H386" s="23" t="s">
        <v>1045</v>
      </c>
      <c r="I386" s="19" t="s">
        <v>651</v>
      </c>
      <c r="J386" s="18" t="str">
        <f>IF(Maine_Schools[[#This Row],[School Type]]="Charter","Charter", "Non Charter")</f>
        <v>Non Charter</v>
      </c>
    </row>
    <row r="387" spans="1:10" ht="13">
      <c r="A387" s="28" t="s">
        <v>570</v>
      </c>
      <c r="B387" s="26" t="s">
        <v>1046</v>
      </c>
      <c r="C387" s="26" t="s">
        <v>225</v>
      </c>
      <c r="D387" s="26" t="s">
        <v>710</v>
      </c>
      <c r="E387" s="26" t="s">
        <v>647</v>
      </c>
      <c r="F387" s="27" t="s">
        <v>579</v>
      </c>
      <c r="G387" s="26" t="s">
        <v>691</v>
      </c>
      <c r="H387" s="26" t="s">
        <v>1047</v>
      </c>
      <c r="I387" s="19" t="s">
        <v>710</v>
      </c>
      <c r="J387" s="18" t="str">
        <f>IF(Maine_Schools[[#This Row],[School Type]]="Charter","Charter", "Non Charter")</f>
        <v>Non Charter</v>
      </c>
    </row>
    <row r="388" spans="1:10" ht="13">
      <c r="A388" s="25" t="s">
        <v>570</v>
      </c>
      <c r="B388" s="23" t="s">
        <v>1046</v>
      </c>
      <c r="C388" s="23" t="s">
        <v>125</v>
      </c>
      <c r="D388" s="24" t="s">
        <v>660</v>
      </c>
      <c r="E388" s="23" t="s">
        <v>647</v>
      </c>
      <c r="F388" s="24" t="s">
        <v>579</v>
      </c>
      <c r="G388" s="23" t="s">
        <v>691</v>
      </c>
      <c r="H388" s="23" t="s">
        <v>1047</v>
      </c>
      <c r="I388" s="19" t="s">
        <v>660</v>
      </c>
      <c r="J388" s="18" t="str">
        <f>IF(Maine_Schools[[#This Row],[School Type]]="Charter","Charter", "Non Charter")</f>
        <v>Non Charter</v>
      </c>
    </row>
    <row r="389" spans="1:10" ht="13">
      <c r="A389" s="28" t="s">
        <v>570</v>
      </c>
      <c r="B389" s="26" t="s">
        <v>1046</v>
      </c>
      <c r="C389" s="26" t="s">
        <v>190</v>
      </c>
      <c r="D389" s="27" t="s">
        <v>698</v>
      </c>
      <c r="E389" s="26" t="s">
        <v>647</v>
      </c>
      <c r="F389" s="27" t="s">
        <v>579</v>
      </c>
      <c r="G389" s="26" t="s">
        <v>691</v>
      </c>
      <c r="H389" s="26" t="s">
        <v>1047</v>
      </c>
      <c r="I389" s="19" t="s">
        <v>698</v>
      </c>
      <c r="J389" s="18" t="str">
        <f>IF(Maine_Schools[[#This Row],[School Type]]="Charter","Charter", "Non Charter")</f>
        <v>Non Charter</v>
      </c>
    </row>
    <row r="390" spans="1:10" ht="13">
      <c r="A390" s="25" t="s">
        <v>570</v>
      </c>
      <c r="B390" s="23" t="s">
        <v>1046</v>
      </c>
      <c r="C390" s="23" t="s">
        <v>564</v>
      </c>
      <c r="D390" s="23" t="s">
        <v>808</v>
      </c>
      <c r="E390" s="23" t="s">
        <v>647</v>
      </c>
      <c r="F390" s="24" t="s">
        <v>579</v>
      </c>
      <c r="G390" s="23" t="s">
        <v>691</v>
      </c>
      <c r="H390" s="23" t="s">
        <v>1048</v>
      </c>
      <c r="I390" s="19" t="s">
        <v>808</v>
      </c>
      <c r="J390" s="18" t="str">
        <f>IF(Maine_Schools[[#This Row],[School Type]]="Charter","Charter", "Non Charter")</f>
        <v>Non Charter</v>
      </c>
    </row>
    <row r="391" spans="1:10" ht="13">
      <c r="A391" s="28" t="s">
        <v>570</v>
      </c>
      <c r="B391" s="26" t="s">
        <v>1049</v>
      </c>
      <c r="C391" s="26" t="s">
        <v>75</v>
      </c>
      <c r="D391" s="26" t="s">
        <v>662</v>
      </c>
      <c r="E391" s="26" t="s">
        <v>647</v>
      </c>
      <c r="F391" s="27" t="s">
        <v>579</v>
      </c>
      <c r="G391" s="26" t="s">
        <v>682</v>
      </c>
      <c r="H391" s="26" t="s">
        <v>1050</v>
      </c>
      <c r="I391" s="19" t="s">
        <v>656</v>
      </c>
      <c r="J391" s="18" t="str">
        <f>IF(Maine_Schools[[#This Row],[School Type]]="Charter","Charter", "Non Charter")</f>
        <v>Non Charter</v>
      </c>
    </row>
    <row r="392" spans="1:10" ht="13">
      <c r="A392" s="25" t="s">
        <v>570</v>
      </c>
      <c r="B392" s="23" t="s">
        <v>1049</v>
      </c>
      <c r="C392" s="23" t="s">
        <v>342</v>
      </c>
      <c r="D392" s="24" t="s">
        <v>660</v>
      </c>
      <c r="E392" s="23" t="s">
        <v>647</v>
      </c>
      <c r="F392" s="24" t="s">
        <v>579</v>
      </c>
      <c r="G392" s="23" t="s">
        <v>682</v>
      </c>
      <c r="H392" s="23" t="s">
        <v>1050</v>
      </c>
      <c r="I392" s="19" t="s">
        <v>660</v>
      </c>
      <c r="J392" s="18" t="str">
        <f>IF(Maine_Schools[[#This Row],[School Type]]="Charter","Charter", "Non Charter")</f>
        <v>Non Charter</v>
      </c>
    </row>
    <row r="393" spans="1:10" ht="13">
      <c r="A393" s="28" t="s">
        <v>570</v>
      </c>
      <c r="B393" s="26" t="s">
        <v>1051</v>
      </c>
      <c r="C393" s="26" t="s">
        <v>14</v>
      </c>
      <c r="D393" s="26" t="s">
        <v>659</v>
      </c>
      <c r="E393" s="26" t="s">
        <v>647</v>
      </c>
      <c r="F393" s="27" t="s">
        <v>579</v>
      </c>
      <c r="G393" s="26" t="s">
        <v>657</v>
      </c>
      <c r="H393" s="26" t="s">
        <v>1052</v>
      </c>
      <c r="I393" s="19" t="s">
        <v>651</v>
      </c>
      <c r="J393" s="18" t="str">
        <f>IF(Maine_Schools[[#This Row],[School Type]]="Charter","Charter", "Non Charter")</f>
        <v>Non Charter</v>
      </c>
    </row>
    <row r="394" spans="1:10" ht="13">
      <c r="A394" s="25" t="s">
        <v>570</v>
      </c>
      <c r="B394" s="23" t="s">
        <v>1051</v>
      </c>
      <c r="C394" s="23" t="s">
        <v>151</v>
      </c>
      <c r="D394" s="24" t="s">
        <v>1053</v>
      </c>
      <c r="E394" s="23" t="s">
        <v>647</v>
      </c>
      <c r="F394" s="24" t="s">
        <v>579</v>
      </c>
      <c r="G394" s="23" t="s">
        <v>657</v>
      </c>
      <c r="H394" s="23" t="s">
        <v>1054</v>
      </c>
      <c r="I394" s="19" t="s">
        <v>1053</v>
      </c>
      <c r="J394" s="18" t="str">
        <f>IF(Maine_Schools[[#This Row],[School Type]]="Charter","Charter", "Non Charter")</f>
        <v>Non Charter</v>
      </c>
    </row>
    <row r="395" spans="1:10" ht="13">
      <c r="A395" s="28" t="s">
        <v>570</v>
      </c>
      <c r="B395" s="26" t="s">
        <v>1051</v>
      </c>
      <c r="C395" s="26" t="s">
        <v>34</v>
      </c>
      <c r="D395" s="26" t="s">
        <v>659</v>
      </c>
      <c r="E395" s="26" t="s">
        <v>647</v>
      </c>
      <c r="F395" s="27" t="s">
        <v>579</v>
      </c>
      <c r="G395" s="26" t="s">
        <v>657</v>
      </c>
      <c r="H395" s="26" t="s">
        <v>1055</v>
      </c>
      <c r="I395" s="19" t="s">
        <v>651</v>
      </c>
      <c r="J395" s="18" t="str">
        <f>IF(Maine_Schools[[#This Row],[School Type]]="Charter","Charter", "Non Charter")</f>
        <v>Non Charter</v>
      </c>
    </row>
    <row r="396" spans="1:10" ht="13">
      <c r="A396" s="25" t="s">
        <v>570</v>
      </c>
      <c r="B396" s="23" t="s">
        <v>1051</v>
      </c>
      <c r="C396" s="23" t="s">
        <v>286</v>
      </c>
      <c r="D396" s="23" t="s">
        <v>673</v>
      </c>
      <c r="E396" s="23" t="s">
        <v>647</v>
      </c>
      <c r="F396" s="24" t="s">
        <v>579</v>
      </c>
      <c r="G396" s="23" t="s">
        <v>648</v>
      </c>
      <c r="H396" s="23" t="s">
        <v>1056</v>
      </c>
      <c r="I396" s="19" t="s">
        <v>673</v>
      </c>
      <c r="J396" s="18" t="str">
        <f>IF(Maine_Schools[[#This Row],[School Type]]="Charter","Charter", "Non Charter")</f>
        <v>Non Charter</v>
      </c>
    </row>
    <row r="397" spans="1:10" ht="13">
      <c r="A397" s="28" t="s">
        <v>570</v>
      </c>
      <c r="B397" s="26" t="s">
        <v>1051</v>
      </c>
      <c r="C397" s="26" t="s">
        <v>57</v>
      </c>
      <c r="D397" s="27" t="s">
        <v>660</v>
      </c>
      <c r="E397" s="26" t="s">
        <v>647</v>
      </c>
      <c r="F397" s="27" t="s">
        <v>579</v>
      </c>
      <c r="G397" s="26" t="s">
        <v>648</v>
      </c>
      <c r="H397" s="26" t="s">
        <v>1056</v>
      </c>
      <c r="I397" s="19" t="s">
        <v>660</v>
      </c>
      <c r="J397" s="18" t="str">
        <f>IF(Maine_Schools[[#This Row],[School Type]]="Charter","Charter", "Non Charter")</f>
        <v>Non Charter</v>
      </c>
    </row>
    <row r="398" spans="1:10" ht="13">
      <c r="A398" s="25" t="s">
        <v>570</v>
      </c>
      <c r="B398" s="23" t="s">
        <v>1051</v>
      </c>
      <c r="C398" s="23" t="s">
        <v>140</v>
      </c>
      <c r="D398" s="24" t="s">
        <v>718</v>
      </c>
      <c r="E398" s="23" t="s">
        <v>647</v>
      </c>
      <c r="F398" s="24" t="s">
        <v>579</v>
      </c>
      <c r="G398" s="23" t="s">
        <v>648</v>
      </c>
      <c r="H398" s="23" t="s">
        <v>1056</v>
      </c>
      <c r="I398" s="19" t="s">
        <v>718</v>
      </c>
      <c r="J398" s="18" t="str">
        <f>IF(Maine_Schools[[#This Row],[School Type]]="Charter","Charter", "Non Charter")</f>
        <v>Non Charter</v>
      </c>
    </row>
    <row r="399" spans="1:10" ht="13">
      <c r="A399" s="28" t="s">
        <v>570</v>
      </c>
      <c r="B399" s="26" t="s">
        <v>1057</v>
      </c>
      <c r="C399" s="26" t="s">
        <v>444</v>
      </c>
      <c r="D399" s="26" t="s">
        <v>814</v>
      </c>
      <c r="E399" s="26" t="s">
        <v>647</v>
      </c>
      <c r="F399" s="27" t="s">
        <v>579</v>
      </c>
      <c r="G399" s="26" t="s">
        <v>682</v>
      </c>
      <c r="H399" s="26" t="s">
        <v>1058</v>
      </c>
      <c r="I399" s="19" t="s">
        <v>814</v>
      </c>
      <c r="J399" s="18" t="str">
        <f>IF(Maine_Schools[[#This Row],[School Type]]="Charter","Charter", "Non Charter")</f>
        <v>Non Charter</v>
      </c>
    </row>
    <row r="400" spans="1:10" ht="13">
      <c r="A400" s="25" t="s">
        <v>570</v>
      </c>
      <c r="B400" s="23" t="s">
        <v>1059</v>
      </c>
      <c r="C400" s="23" t="s">
        <v>419</v>
      </c>
      <c r="D400" s="24" t="s">
        <v>660</v>
      </c>
      <c r="E400" s="23" t="s">
        <v>647</v>
      </c>
      <c r="F400" s="24" t="s">
        <v>579</v>
      </c>
      <c r="G400" s="23" t="s">
        <v>653</v>
      </c>
      <c r="H400" s="23" t="s">
        <v>653</v>
      </c>
      <c r="I400" s="19" t="s">
        <v>660</v>
      </c>
      <c r="J400" s="18" t="str">
        <f>IF(Maine_Schools[[#This Row],[School Type]]="Charter","Charter", "Non Charter")</f>
        <v>Non Charter</v>
      </c>
    </row>
    <row r="401" spans="1:10" ht="13">
      <c r="A401" s="28" t="s">
        <v>570</v>
      </c>
      <c r="B401" s="26" t="s">
        <v>1059</v>
      </c>
      <c r="C401" s="26" t="s">
        <v>422</v>
      </c>
      <c r="D401" s="27" t="s">
        <v>698</v>
      </c>
      <c r="E401" s="26" t="s">
        <v>647</v>
      </c>
      <c r="F401" s="27" t="s">
        <v>579</v>
      </c>
      <c r="G401" s="26" t="s">
        <v>653</v>
      </c>
      <c r="H401" s="26" t="s">
        <v>653</v>
      </c>
      <c r="I401" s="19" t="s">
        <v>698</v>
      </c>
      <c r="J401" s="18" t="str">
        <f>IF(Maine_Schools[[#This Row],[School Type]]="Charter","Charter", "Non Charter")</f>
        <v>Non Charter</v>
      </c>
    </row>
    <row r="402" spans="1:10" ht="13">
      <c r="A402" s="25" t="s">
        <v>570</v>
      </c>
      <c r="B402" s="23" t="s">
        <v>1059</v>
      </c>
      <c r="C402" s="23" t="s">
        <v>423</v>
      </c>
      <c r="D402" s="24" t="s">
        <v>725</v>
      </c>
      <c r="E402" s="23" t="s">
        <v>647</v>
      </c>
      <c r="F402" s="24" t="s">
        <v>579</v>
      </c>
      <c r="G402" s="23" t="s">
        <v>653</v>
      </c>
      <c r="H402" s="23" t="s">
        <v>653</v>
      </c>
      <c r="I402" s="19" t="s">
        <v>725</v>
      </c>
      <c r="J402" s="18" t="str">
        <f>IF(Maine_Schools[[#This Row],[School Type]]="Charter","Charter", "Non Charter")</f>
        <v>Non Charter</v>
      </c>
    </row>
    <row r="403" spans="1:10" ht="13">
      <c r="A403" s="28" t="s">
        <v>570</v>
      </c>
      <c r="B403" s="26" t="s">
        <v>1059</v>
      </c>
      <c r="C403" s="26" t="s">
        <v>479</v>
      </c>
      <c r="D403" s="26" t="s">
        <v>724</v>
      </c>
      <c r="E403" s="26" t="s">
        <v>647</v>
      </c>
      <c r="F403" s="27" t="s">
        <v>579</v>
      </c>
      <c r="G403" s="26" t="s">
        <v>653</v>
      </c>
      <c r="H403" s="26" t="s">
        <v>653</v>
      </c>
      <c r="I403" s="19" t="s">
        <v>724</v>
      </c>
      <c r="J403" s="18" t="str">
        <f>IF(Maine_Schools[[#This Row],[School Type]]="Charter","Charter", "Non Charter")</f>
        <v>Non Charter</v>
      </c>
    </row>
    <row r="404" spans="1:10" ht="13">
      <c r="A404" s="25" t="s">
        <v>570</v>
      </c>
      <c r="B404" s="23" t="s">
        <v>1060</v>
      </c>
      <c r="C404" s="23" t="s">
        <v>425</v>
      </c>
      <c r="D404" s="23" t="s">
        <v>659</v>
      </c>
      <c r="E404" s="23" t="s">
        <v>647</v>
      </c>
      <c r="F404" s="24" t="s">
        <v>579</v>
      </c>
      <c r="G404" s="23" t="s">
        <v>668</v>
      </c>
      <c r="H404" s="23" t="s">
        <v>1061</v>
      </c>
      <c r="I404" s="19" t="s">
        <v>651</v>
      </c>
      <c r="J404" s="18" t="str">
        <f>IF(Maine_Schools[[#This Row],[School Type]]="Charter","Charter", "Non Charter")</f>
        <v>Non Charter</v>
      </c>
    </row>
    <row r="405" spans="1:10" ht="13">
      <c r="A405" s="28" t="s">
        <v>570</v>
      </c>
      <c r="B405" s="26" t="s">
        <v>1060</v>
      </c>
      <c r="C405" s="26" t="s">
        <v>267</v>
      </c>
      <c r="D405" s="27" t="s">
        <v>660</v>
      </c>
      <c r="E405" s="26" t="s">
        <v>647</v>
      </c>
      <c r="F405" s="27" t="s">
        <v>579</v>
      </c>
      <c r="G405" s="26" t="s">
        <v>668</v>
      </c>
      <c r="H405" s="26" t="s">
        <v>1062</v>
      </c>
      <c r="I405" s="19" t="s">
        <v>660</v>
      </c>
      <c r="J405" s="18" t="str">
        <f>IF(Maine_Schools[[#This Row],[School Type]]="Charter","Charter", "Non Charter")</f>
        <v>Non Charter</v>
      </c>
    </row>
    <row r="406" spans="1:10" ht="13">
      <c r="A406" s="25" t="s">
        <v>570</v>
      </c>
      <c r="B406" s="23" t="s">
        <v>1060</v>
      </c>
      <c r="C406" s="23" t="s">
        <v>326</v>
      </c>
      <c r="D406" s="23" t="s">
        <v>659</v>
      </c>
      <c r="E406" s="23" t="s">
        <v>647</v>
      </c>
      <c r="F406" s="24" t="s">
        <v>579</v>
      </c>
      <c r="G406" s="23" t="s">
        <v>668</v>
      </c>
      <c r="H406" s="23" t="s">
        <v>1063</v>
      </c>
      <c r="I406" s="19" t="s">
        <v>651</v>
      </c>
      <c r="J406" s="18" t="str">
        <f>IF(Maine_Schools[[#This Row],[School Type]]="Charter","Charter", "Non Charter")</f>
        <v>Non Charter</v>
      </c>
    </row>
    <row r="407" spans="1:10" ht="13">
      <c r="A407" s="28" t="s">
        <v>570</v>
      </c>
      <c r="B407" s="26" t="s">
        <v>1060</v>
      </c>
      <c r="C407" s="26" t="s">
        <v>456</v>
      </c>
      <c r="D407" s="27" t="s">
        <v>718</v>
      </c>
      <c r="E407" s="26" t="s">
        <v>647</v>
      </c>
      <c r="F407" s="27" t="s">
        <v>579</v>
      </c>
      <c r="G407" s="26" t="s">
        <v>668</v>
      </c>
      <c r="H407" s="26" t="s">
        <v>1062</v>
      </c>
      <c r="I407" s="19" t="s">
        <v>718</v>
      </c>
      <c r="J407" s="18" t="str">
        <f>IF(Maine_Schools[[#This Row],[School Type]]="Charter","Charter", "Non Charter")</f>
        <v>Non Charter</v>
      </c>
    </row>
    <row r="408" spans="1:10" ht="13">
      <c r="A408" s="25" t="s">
        <v>570</v>
      </c>
      <c r="B408" s="23" t="s">
        <v>1060</v>
      </c>
      <c r="C408" s="23" t="s">
        <v>460</v>
      </c>
      <c r="D408" s="24" t="s">
        <v>651</v>
      </c>
      <c r="E408" s="23" t="s">
        <v>647</v>
      </c>
      <c r="F408" s="24" t="s">
        <v>579</v>
      </c>
      <c r="G408" s="23" t="s">
        <v>668</v>
      </c>
      <c r="H408" s="23" t="s">
        <v>1062</v>
      </c>
      <c r="I408" s="19" t="s">
        <v>651</v>
      </c>
      <c r="J408" s="18" t="str">
        <f>IF(Maine_Schools[[#This Row],[School Type]]="Charter","Charter", "Non Charter")</f>
        <v>Non Charter</v>
      </c>
    </row>
    <row r="409" spans="1:10" ht="13">
      <c r="A409" s="28" t="s">
        <v>570</v>
      </c>
      <c r="B409" s="26" t="s">
        <v>1060</v>
      </c>
      <c r="C409" s="26" t="s">
        <v>539</v>
      </c>
      <c r="D409" s="26" t="s">
        <v>750</v>
      </c>
      <c r="E409" s="26" t="s">
        <v>647</v>
      </c>
      <c r="F409" s="27" t="s">
        <v>579</v>
      </c>
      <c r="G409" s="26" t="s">
        <v>668</v>
      </c>
      <c r="H409" s="26" t="s">
        <v>1062</v>
      </c>
      <c r="I409" s="19" t="s">
        <v>750</v>
      </c>
      <c r="J409" s="18" t="str">
        <f>IF(Maine_Schools[[#This Row],[School Type]]="Charter","Charter", "Non Charter")</f>
        <v>Non Charter</v>
      </c>
    </row>
    <row r="410" spans="1:10" ht="13">
      <c r="A410" s="25" t="s">
        <v>570</v>
      </c>
      <c r="B410" s="23" t="s">
        <v>1064</v>
      </c>
      <c r="C410" s="23" t="s">
        <v>350</v>
      </c>
      <c r="D410" s="23" t="s">
        <v>673</v>
      </c>
      <c r="E410" s="23" t="s">
        <v>647</v>
      </c>
      <c r="F410" s="24" t="s">
        <v>579</v>
      </c>
      <c r="G410" s="23" t="s">
        <v>648</v>
      </c>
      <c r="H410" s="23" t="s">
        <v>697</v>
      </c>
      <c r="I410" s="19" t="s">
        <v>673</v>
      </c>
      <c r="J410" s="18" t="str">
        <f>IF(Maine_Schools[[#This Row],[School Type]]="Charter","Charter", "Non Charter")</f>
        <v>Non Charter</v>
      </c>
    </row>
    <row r="411" spans="1:10" ht="13">
      <c r="A411" s="28" t="s">
        <v>570</v>
      </c>
      <c r="B411" s="26" t="s">
        <v>1064</v>
      </c>
      <c r="C411" s="26" t="s">
        <v>542</v>
      </c>
      <c r="D411" s="27" t="s">
        <v>1001</v>
      </c>
      <c r="E411" s="26" t="s">
        <v>647</v>
      </c>
      <c r="F411" s="27" t="s">
        <v>579</v>
      </c>
      <c r="G411" s="26" t="s">
        <v>648</v>
      </c>
      <c r="H411" s="26" t="s">
        <v>697</v>
      </c>
      <c r="I411" s="19" t="s">
        <v>1001</v>
      </c>
      <c r="J411" s="18" t="str">
        <f>IF(Maine_Schools[[#This Row],[School Type]]="Charter","Charter", "Non Charter")</f>
        <v>Non Charter</v>
      </c>
    </row>
    <row r="412" spans="1:10" ht="13">
      <c r="A412" s="25" t="s">
        <v>570</v>
      </c>
      <c r="B412" s="23" t="s">
        <v>1064</v>
      </c>
      <c r="C412" s="23" t="s">
        <v>354</v>
      </c>
      <c r="D412" s="24" t="s">
        <v>755</v>
      </c>
      <c r="E412" s="23" t="s">
        <v>647</v>
      </c>
      <c r="F412" s="24" t="s">
        <v>579</v>
      </c>
      <c r="G412" s="23" t="s">
        <v>648</v>
      </c>
      <c r="H412" s="23" t="s">
        <v>697</v>
      </c>
      <c r="I412" s="19" t="s">
        <v>755</v>
      </c>
      <c r="J412" s="18" t="str">
        <f>IF(Maine_Schools[[#This Row],[School Type]]="Charter","Charter", "Non Charter")</f>
        <v>Non Charter</v>
      </c>
    </row>
    <row r="413" spans="1:10" ht="13">
      <c r="A413" s="28" t="s">
        <v>570</v>
      </c>
      <c r="B413" s="26" t="s">
        <v>1065</v>
      </c>
      <c r="C413" s="26" t="s">
        <v>23</v>
      </c>
      <c r="D413" s="27" t="s">
        <v>1066</v>
      </c>
      <c r="E413" s="26" t="s">
        <v>647</v>
      </c>
      <c r="F413" s="27" t="s">
        <v>579</v>
      </c>
      <c r="G413" s="26" t="s">
        <v>648</v>
      </c>
      <c r="H413" s="26" t="s">
        <v>649</v>
      </c>
      <c r="I413" s="19" t="s">
        <v>1066</v>
      </c>
      <c r="J413" s="18" t="str">
        <f>IF(Maine_Schools[[#This Row],[School Type]]="Charter","Charter", "Non Charter")</f>
        <v>Non Charter</v>
      </c>
    </row>
    <row r="414" spans="1:10" ht="13">
      <c r="A414" s="25" t="s">
        <v>570</v>
      </c>
      <c r="B414" s="23" t="s">
        <v>1065</v>
      </c>
      <c r="C414" s="23" t="s">
        <v>147</v>
      </c>
      <c r="D414" s="23" t="s">
        <v>710</v>
      </c>
      <c r="E414" s="23" t="s">
        <v>647</v>
      </c>
      <c r="F414" s="24" t="s">
        <v>579</v>
      </c>
      <c r="G414" s="23" t="s">
        <v>648</v>
      </c>
      <c r="H414" s="23" t="s">
        <v>1067</v>
      </c>
      <c r="I414" s="19" t="s">
        <v>710</v>
      </c>
      <c r="J414" s="18" t="str">
        <f>IF(Maine_Schools[[#This Row],[School Type]]="Charter","Charter", "Non Charter")</f>
        <v>Non Charter</v>
      </c>
    </row>
    <row r="415" spans="1:10" ht="13">
      <c r="A415" s="28" t="s">
        <v>570</v>
      </c>
      <c r="B415" s="26" t="s">
        <v>1065</v>
      </c>
      <c r="C415" s="26" t="s">
        <v>290</v>
      </c>
      <c r="D415" s="27" t="s">
        <v>725</v>
      </c>
      <c r="E415" s="26" t="s">
        <v>647</v>
      </c>
      <c r="F415" s="27" t="s">
        <v>579</v>
      </c>
      <c r="G415" s="26" t="s">
        <v>648</v>
      </c>
      <c r="H415" s="26" t="s">
        <v>649</v>
      </c>
      <c r="I415" s="19" t="s">
        <v>725</v>
      </c>
      <c r="J415" s="18" t="str">
        <f>IF(Maine_Schools[[#This Row],[School Type]]="Charter","Charter", "Non Charter")</f>
        <v>Non Charter</v>
      </c>
    </row>
    <row r="416" spans="1:10" ht="13">
      <c r="A416" s="25" t="s">
        <v>570</v>
      </c>
      <c r="B416" s="23" t="s">
        <v>1065</v>
      </c>
      <c r="C416" s="23" t="s">
        <v>372</v>
      </c>
      <c r="D416" s="23" t="s">
        <v>710</v>
      </c>
      <c r="E416" s="23" t="s">
        <v>647</v>
      </c>
      <c r="F416" s="24" t="s">
        <v>579</v>
      </c>
      <c r="G416" s="23" t="s">
        <v>648</v>
      </c>
      <c r="H416" s="23" t="s">
        <v>1068</v>
      </c>
      <c r="I416" s="19" t="s">
        <v>710</v>
      </c>
      <c r="J416" s="18" t="str">
        <f>IF(Maine_Schools[[#This Row],[School Type]]="Charter","Charter", "Non Charter")</f>
        <v>Non Charter</v>
      </c>
    </row>
    <row r="417" spans="1:10" ht="13">
      <c r="A417" s="28" t="s">
        <v>570</v>
      </c>
      <c r="B417" s="26" t="s">
        <v>1065</v>
      </c>
      <c r="C417" s="26" t="s">
        <v>503</v>
      </c>
      <c r="D417" s="26" t="s">
        <v>673</v>
      </c>
      <c r="E417" s="26" t="s">
        <v>647</v>
      </c>
      <c r="F417" s="27" t="s">
        <v>579</v>
      </c>
      <c r="G417" s="26" t="s">
        <v>648</v>
      </c>
      <c r="H417" s="26" t="s">
        <v>649</v>
      </c>
      <c r="I417" s="19" t="s">
        <v>673</v>
      </c>
      <c r="J417" s="18" t="str">
        <f>IF(Maine_Schools[[#This Row],[School Type]]="Charter","Charter", "Non Charter")</f>
        <v>Non Charter</v>
      </c>
    </row>
    <row r="418" spans="1:10" ht="13">
      <c r="A418" s="25" t="s">
        <v>570</v>
      </c>
      <c r="B418" s="23" t="s">
        <v>1065</v>
      </c>
      <c r="C418" s="23" t="s">
        <v>109</v>
      </c>
      <c r="D418" s="24" t="s">
        <v>660</v>
      </c>
      <c r="E418" s="23" t="s">
        <v>647</v>
      </c>
      <c r="F418" s="24" t="s">
        <v>579</v>
      </c>
      <c r="G418" s="23" t="s">
        <v>648</v>
      </c>
      <c r="H418" s="23" t="s">
        <v>649</v>
      </c>
      <c r="I418" s="19" t="s">
        <v>660</v>
      </c>
      <c r="J418" s="18" t="str">
        <f>IF(Maine_Schools[[#This Row],[School Type]]="Charter","Charter", "Non Charter")</f>
        <v>Non Charter</v>
      </c>
    </row>
    <row r="419" spans="1:10" ht="13">
      <c r="A419" s="28" t="s">
        <v>570</v>
      </c>
      <c r="B419" s="26" t="s">
        <v>1065</v>
      </c>
      <c r="C419" s="26" t="s">
        <v>176</v>
      </c>
      <c r="D419" s="27" t="s">
        <v>698</v>
      </c>
      <c r="E419" s="26" t="s">
        <v>647</v>
      </c>
      <c r="F419" s="27" t="s">
        <v>579</v>
      </c>
      <c r="G419" s="26" t="s">
        <v>648</v>
      </c>
      <c r="H419" s="26" t="s">
        <v>649</v>
      </c>
      <c r="I419" s="19" t="s">
        <v>698</v>
      </c>
      <c r="J419" s="18" t="str">
        <f>IF(Maine_Schools[[#This Row],[School Type]]="Charter","Charter", "Non Charter")</f>
        <v>Non Charter</v>
      </c>
    </row>
    <row r="420" spans="1:10" ht="13">
      <c r="A420" s="25" t="s">
        <v>570</v>
      </c>
      <c r="B420" s="23" t="s">
        <v>1069</v>
      </c>
      <c r="C420" s="23" t="s">
        <v>361</v>
      </c>
      <c r="D420" s="23" t="s">
        <v>724</v>
      </c>
      <c r="E420" s="23" t="s">
        <v>647</v>
      </c>
      <c r="F420" s="24" t="s">
        <v>579</v>
      </c>
      <c r="G420" s="23" t="s">
        <v>691</v>
      </c>
      <c r="H420" s="23" t="s">
        <v>1070</v>
      </c>
      <c r="I420" s="19" t="s">
        <v>724</v>
      </c>
      <c r="J420" s="18" t="str">
        <f>IF(Maine_Schools[[#This Row],[School Type]]="Charter","Charter", "Non Charter")</f>
        <v>Non Charter</v>
      </c>
    </row>
    <row r="421" spans="1:10" ht="13">
      <c r="A421" s="28" t="s">
        <v>570</v>
      </c>
      <c r="B421" s="26" t="s">
        <v>1069</v>
      </c>
      <c r="C421" s="26" t="s">
        <v>168</v>
      </c>
      <c r="D421" s="27" t="s">
        <v>660</v>
      </c>
      <c r="E421" s="26" t="s">
        <v>647</v>
      </c>
      <c r="F421" s="27" t="s">
        <v>579</v>
      </c>
      <c r="G421" s="26" t="s">
        <v>691</v>
      </c>
      <c r="H421" s="26" t="s">
        <v>1070</v>
      </c>
      <c r="I421" s="19" t="s">
        <v>660</v>
      </c>
      <c r="J421" s="18" t="str">
        <f>IF(Maine_Schools[[#This Row],[School Type]]="Charter","Charter", "Non Charter")</f>
        <v>Non Charter</v>
      </c>
    </row>
    <row r="422" spans="1:10" ht="13">
      <c r="A422" s="25" t="s">
        <v>570</v>
      </c>
      <c r="B422" s="23" t="s">
        <v>1069</v>
      </c>
      <c r="C422" s="23" t="s">
        <v>436</v>
      </c>
      <c r="D422" s="24" t="s">
        <v>838</v>
      </c>
      <c r="E422" s="23" t="s">
        <v>647</v>
      </c>
      <c r="F422" s="24" t="s">
        <v>579</v>
      </c>
      <c r="G422" s="23" t="s">
        <v>691</v>
      </c>
      <c r="H422" s="23" t="s">
        <v>1070</v>
      </c>
      <c r="I422" s="19" t="s">
        <v>838</v>
      </c>
      <c r="J422" s="18" t="str">
        <f>IF(Maine_Schools[[#This Row],[School Type]]="Charter","Charter", "Non Charter")</f>
        <v>Non Charter</v>
      </c>
    </row>
    <row r="423" spans="1:10" ht="13">
      <c r="A423" s="28" t="s">
        <v>570</v>
      </c>
      <c r="B423" s="26" t="s">
        <v>1071</v>
      </c>
      <c r="C423" s="26" t="s">
        <v>62</v>
      </c>
      <c r="D423" s="26" t="s">
        <v>710</v>
      </c>
      <c r="E423" s="26" t="s">
        <v>647</v>
      </c>
      <c r="F423" s="27" t="s">
        <v>579</v>
      </c>
      <c r="G423" s="26" t="s">
        <v>691</v>
      </c>
      <c r="H423" s="26" t="s">
        <v>1072</v>
      </c>
      <c r="I423" s="19" t="s">
        <v>710</v>
      </c>
      <c r="J423" s="18" t="str">
        <f>IF(Maine_Schools[[#This Row],[School Type]]="Charter","Charter", "Non Charter")</f>
        <v>Non Charter</v>
      </c>
    </row>
    <row r="424" spans="1:10" ht="13">
      <c r="A424" s="25" t="s">
        <v>570</v>
      </c>
      <c r="B424" s="23" t="s">
        <v>1071</v>
      </c>
      <c r="C424" s="23" t="s">
        <v>71</v>
      </c>
      <c r="D424" s="24" t="s">
        <v>660</v>
      </c>
      <c r="E424" s="23" t="s">
        <v>647</v>
      </c>
      <c r="F424" s="24" t="s">
        <v>579</v>
      </c>
      <c r="G424" s="23" t="s">
        <v>691</v>
      </c>
      <c r="H424" s="23" t="s">
        <v>1073</v>
      </c>
      <c r="I424" s="19" t="s">
        <v>660</v>
      </c>
      <c r="J424" s="18" t="str">
        <f>IF(Maine_Schools[[#This Row],[School Type]]="Charter","Charter", "Non Charter")</f>
        <v>Non Charter</v>
      </c>
    </row>
    <row r="425" spans="1:10" ht="13">
      <c r="A425" s="28" t="s">
        <v>570</v>
      </c>
      <c r="B425" s="26" t="s">
        <v>1071</v>
      </c>
      <c r="C425" s="26" t="s">
        <v>68</v>
      </c>
      <c r="D425" s="27" t="s">
        <v>698</v>
      </c>
      <c r="E425" s="26" t="s">
        <v>647</v>
      </c>
      <c r="F425" s="27" t="s">
        <v>579</v>
      </c>
      <c r="G425" s="26" t="s">
        <v>691</v>
      </c>
      <c r="H425" s="26" t="s">
        <v>1073</v>
      </c>
      <c r="I425" s="19" t="s">
        <v>698</v>
      </c>
      <c r="J425" s="18" t="str">
        <f>IF(Maine_Schools[[#This Row],[School Type]]="Charter","Charter", "Non Charter")</f>
        <v>Non Charter</v>
      </c>
    </row>
    <row r="426" spans="1:10" ht="13">
      <c r="A426" s="25" t="s">
        <v>570</v>
      </c>
      <c r="B426" s="23" t="s">
        <v>1074</v>
      </c>
      <c r="C426" s="23" t="s">
        <v>21</v>
      </c>
      <c r="D426" s="23" t="s">
        <v>710</v>
      </c>
      <c r="E426" s="23" t="s">
        <v>647</v>
      </c>
      <c r="F426" s="24" t="s">
        <v>579</v>
      </c>
      <c r="G426" s="23" t="s">
        <v>700</v>
      </c>
      <c r="H426" s="23" t="s">
        <v>1075</v>
      </c>
      <c r="I426" s="19" t="s">
        <v>710</v>
      </c>
      <c r="J426" s="18" t="str">
        <f>IF(Maine_Schools[[#This Row],[School Type]]="Charter","Charter", "Non Charter")</f>
        <v>Non Charter</v>
      </c>
    </row>
    <row r="427" spans="1:10" ht="13">
      <c r="A427" s="28" t="s">
        <v>570</v>
      </c>
      <c r="B427" s="26" t="s">
        <v>1074</v>
      </c>
      <c r="C427" s="26" t="s">
        <v>337</v>
      </c>
      <c r="D427" s="26" t="s">
        <v>710</v>
      </c>
      <c r="E427" s="26" t="s">
        <v>647</v>
      </c>
      <c r="F427" s="27" t="s">
        <v>579</v>
      </c>
      <c r="G427" s="26" t="s">
        <v>700</v>
      </c>
      <c r="H427" s="26" t="s">
        <v>1076</v>
      </c>
      <c r="I427" s="19" t="s">
        <v>710</v>
      </c>
      <c r="J427" s="18" t="str">
        <f>IF(Maine_Schools[[#This Row],[School Type]]="Charter","Charter", "Non Charter")</f>
        <v>Non Charter</v>
      </c>
    </row>
    <row r="428" spans="1:10" ht="13">
      <c r="A428" s="25" t="s">
        <v>570</v>
      </c>
      <c r="B428" s="23" t="s">
        <v>1074</v>
      </c>
      <c r="C428" s="23" t="s">
        <v>345</v>
      </c>
      <c r="D428" s="23" t="s">
        <v>710</v>
      </c>
      <c r="E428" s="23" t="s">
        <v>647</v>
      </c>
      <c r="F428" s="24" t="s">
        <v>579</v>
      </c>
      <c r="G428" s="23" t="s">
        <v>700</v>
      </c>
      <c r="H428" s="23" t="s">
        <v>1077</v>
      </c>
      <c r="I428" s="19" t="s">
        <v>710</v>
      </c>
      <c r="J428" s="18" t="str">
        <f>IF(Maine_Schools[[#This Row],[School Type]]="Charter","Charter", "Non Charter")</f>
        <v>Non Charter</v>
      </c>
    </row>
    <row r="429" spans="1:10" ht="13">
      <c r="A429" s="28" t="s">
        <v>570</v>
      </c>
      <c r="B429" s="26" t="s">
        <v>1074</v>
      </c>
      <c r="C429" s="26" t="s">
        <v>293</v>
      </c>
      <c r="D429" s="27" t="s">
        <v>660</v>
      </c>
      <c r="E429" s="26" t="s">
        <v>647</v>
      </c>
      <c r="F429" s="27" t="s">
        <v>579</v>
      </c>
      <c r="G429" s="26" t="s">
        <v>700</v>
      </c>
      <c r="H429" s="26" t="s">
        <v>1078</v>
      </c>
      <c r="I429" s="19" t="s">
        <v>660</v>
      </c>
      <c r="J429" s="18" t="str">
        <f>IF(Maine_Schools[[#This Row],[School Type]]="Charter","Charter", "Non Charter")</f>
        <v>Non Charter</v>
      </c>
    </row>
    <row r="430" spans="1:10" ht="13">
      <c r="A430" s="25" t="s">
        <v>570</v>
      </c>
      <c r="B430" s="23" t="s">
        <v>1074</v>
      </c>
      <c r="C430" s="23" t="s">
        <v>366</v>
      </c>
      <c r="D430" s="24" t="s">
        <v>698</v>
      </c>
      <c r="E430" s="23" t="s">
        <v>647</v>
      </c>
      <c r="F430" s="24" t="s">
        <v>579</v>
      </c>
      <c r="G430" s="23" t="s">
        <v>700</v>
      </c>
      <c r="H430" s="23" t="s">
        <v>1079</v>
      </c>
      <c r="I430" s="19" t="s">
        <v>698</v>
      </c>
      <c r="J430" s="18" t="str">
        <f>IF(Maine_Schools[[#This Row],[School Type]]="Charter","Charter", "Non Charter")</f>
        <v>Non Charter</v>
      </c>
    </row>
    <row r="431" spans="1:10" ht="13">
      <c r="A431" s="28" t="s">
        <v>570</v>
      </c>
      <c r="B431" s="26" t="s">
        <v>1074</v>
      </c>
      <c r="C431" s="26" t="s">
        <v>205</v>
      </c>
      <c r="D431" s="26" t="s">
        <v>710</v>
      </c>
      <c r="E431" s="26" t="s">
        <v>647</v>
      </c>
      <c r="F431" s="27" t="s">
        <v>579</v>
      </c>
      <c r="G431" s="26" t="s">
        <v>700</v>
      </c>
      <c r="H431" s="26" t="s">
        <v>1080</v>
      </c>
      <c r="I431" s="19" t="s">
        <v>710</v>
      </c>
      <c r="J431" s="18" t="str">
        <f>IF(Maine_Schools[[#This Row],[School Type]]="Charter","Charter", "Non Charter")</f>
        <v>Non Charter</v>
      </c>
    </row>
    <row r="432" spans="1:10" ht="13">
      <c r="A432" s="25" t="s">
        <v>570</v>
      </c>
      <c r="B432" s="23" t="s">
        <v>1074</v>
      </c>
      <c r="C432" s="23" t="s">
        <v>551</v>
      </c>
      <c r="D432" s="23" t="s">
        <v>710</v>
      </c>
      <c r="E432" s="23" t="s">
        <v>647</v>
      </c>
      <c r="F432" s="24" t="s">
        <v>579</v>
      </c>
      <c r="G432" s="23" t="s">
        <v>700</v>
      </c>
      <c r="H432" s="23" t="s">
        <v>1079</v>
      </c>
      <c r="I432" s="19" t="s">
        <v>710</v>
      </c>
      <c r="J432" s="18" t="str">
        <f>IF(Maine_Schools[[#This Row],[School Type]]="Charter","Charter", "Non Charter")</f>
        <v>Non Charter</v>
      </c>
    </row>
    <row r="433" spans="1:10" ht="13">
      <c r="A433" s="28" t="s">
        <v>570</v>
      </c>
      <c r="B433" s="26" t="s">
        <v>1081</v>
      </c>
      <c r="C433" s="26" t="s">
        <v>191</v>
      </c>
      <c r="D433" s="27" t="s">
        <v>755</v>
      </c>
      <c r="E433" s="26" t="s">
        <v>647</v>
      </c>
      <c r="F433" s="27" t="s">
        <v>579</v>
      </c>
      <c r="G433" s="26" t="s">
        <v>791</v>
      </c>
      <c r="H433" s="26" t="s">
        <v>1082</v>
      </c>
      <c r="I433" s="19" t="s">
        <v>755</v>
      </c>
      <c r="J433" s="18" t="str">
        <f>IF(Maine_Schools[[#This Row],[School Type]]="Charter","Charter", "Non Charter")</f>
        <v>Non Charter</v>
      </c>
    </row>
    <row r="434" spans="1:10" ht="13">
      <c r="A434" s="25" t="s">
        <v>570</v>
      </c>
      <c r="B434" s="23" t="s">
        <v>1081</v>
      </c>
      <c r="C434" s="23" t="s">
        <v>368</v>
      </c>
      <c r="D434" s="23" t="s">
        <v>756</v>
      </c>
      <c r="E434" s="23" t="s">
        <v>647</v>
      </c>
      <c r="F434" s="24" t="s">
        <v>579</v>
      </c>
      <c r="G434" s="23" t="s">
        <v>791</v>
      </c>
      <c r="H434" s="23" t="s">
        <v>1083</v>
      </c>
      <c r="I434" s="19" t="s">
        <v>756</v>
      </c>
      <c r="J434" s="18" t="str">
        <f>IF(Maine_Schools[[#This Row],[School Type]]="Charter","Charter", "Non Charter")</f>
        <v>Non Charter</v>
      </c>
    </row>
    <row r="435" spans="1:10" ht="13">
      <c r="A435" s="28" t="s">
        <v>570</v>
      </c>
      <c r="B435" s="26" t="s">
        <v>1081</v>
      </c>
      <c r="C435" s="26" t="s">
        <v>127</v>
      </c>
      <c r="D435" s="27" t="s">
        <v>660</v>
      </c>
      <c r="E435" s="26" t="s">
        <v>647</v>
      </c>
      <c r="F435" s="27" t="s">
        <v>579</v>
      </c>
      <c r="G435" s="26" t="s">
        <v>791</v>
      </c>
      <c r="H435" s="26" t="s">
        <v>1084</v>
      </c>
      <c r="I435" s="19" t="s">
        <v>660</v>
      </c>
      <c r="J435" s="18" t="str">
        <f>IF(Maine_Schools[[#This Row],[School Type]]="Charter","Charter", "Non Charter")</f>
        <v>Non Charter</v>
      </c>
    </row>
    <row r="436" spans="1:10" ht="13">
      <c r="A436" s="25" t="s">
        <v>570</v>
      </c>
      <c r="B436" s="23" t="s">
        <v>1081</v>
      </c>
      <c r="C436" s="23" t="s">
        <v>510</v>
      </c>
      <c r="D436" s="23" t="s">
        <v>756</v>
      </c>
      <c r="E436" s="23" t="s">
        <v>647</v>
      </c>
      <c r="F436" s="24" t="s">
        <v>579</v>
      </c>
      <c r="G436" s="23" t="s">
        <v>791</v>
      </c>
      <c r="H436" s="23" t="s">
        <v>1085</v>
      </c>
      <c r="I436" s="19" t="s">
        <v>756</v>
      </c>
      <c r="J436" s="18" t="str">
        <f>IF(Maine_Schools[[#This Row],[School Type]]="Charter","Charter", "Non Charter")</f>
        <v>Non Charter</v>
      </c>
    </row>
    <row r="437" spans="1:10" ht="13">
      <c r="A437" s="28" t="s">
        <v>570</v>
      </c>
      <c r="B437" s="26" t="s">
        <v>1086</v>
      </c>
      <c r="C437" s="26" t="s">
        <v>373</v>
      </c>
      <c r="D437" s="26" t="s">
        <v>750</v>
      </c>
      <c r="E437" s="26" t="s">
        <v>647</v>
      </c>
      <c r="F437" s="27" t="s">
        <v>579</v>
      </c>
      <c r="G437" s="26" t="s">
        <v>648</v>
      </c>
      <c r="H437" s="26" t="s">
        <v>1087</v>
      </c>
      <c r="I437" s="19" t="s">
        <v>750</v>
      </c>
      <c r="J437" s="18" t="str">
        <f>IF(Maine_Schools[[#This Row],[School Type]]="Charter","Charter", "Non Charter")</f>
        <v>Non Charter</v>
      </c>
    </row>
    <row r="438" spans="1:10" ht="13">
      <c r="A438" s="25" t="s">
        <v>570</v>
      </c>
      <c r="B438" s="23" t="s">
        <v>1086</v>
      </c>
      <c r="C438" s="23" t="s">
        <v>169</v>
      </c>
      <c r="D438" s="24" t="s">
        <v>652</v>
      </c>
      <c r="E438" s="23" t="s">
        <v>647</v>
      </c>
      <c r="F438" s="24" t="s">
        <v>579</v>
      </c>
      <c r="G438" s="23" t="s">
        <v>648</v>
      </c>
      <c r="H438" s="23" t="s">
        <v>1087</v>
      </c>
      <c r="I438" s="19" t="s">
        <v>652</v>
      </c>
      <c r="J438" s="18" t="str">
        <f>IF(Maine_Schools[[#This Row],[School Type]]="Charter","Charter", "Non Charter")</f>
        <v>Non Charter</v>
      </c>
    </row>
    <row r="439" spans="1:10" ht="13">
      <c r="A439" s="28" t="s">
        <v>570</v>
      </c>
      <c r="B439" s="26" t="s">
        <v>1086</v>
      </c>
      <c r="C439" s="26" t="s">
        <v>351</v>
      </c>
      <c r="D439" s="27" t="s">
        <v>651</v>
      </c>
      <c r="E439" s="26" t="s">
        <v>647</v>
      </c>
      <c r="F439" s="27" t="s">
        <v>579</v>
      </c>
      <c r="G439" s="26" t="s">
        <v>648</v>
      </c>
      <c r="H439" s="26" t="s">
        <v>1087</v>
      </c>
      <c r="I439" s="19" t="s">
        <v>651</v>
      </c>
      <c r="J439" s="18" t="str">
        <f>IF(Maine_Schools[[#This Row],[School Type]]="Charter","Charter", "Non Charter")</f>
        <v>Non Charter</v>
      </c>
    </row>
    <row r="440" spans="1:10" ht="13">
      <c r="A440" s="25" t="s">
        <v>570</v>
      </c>
      <c r="B440" s="23" t="s">
        <v>1088</v>
      </c>
      <c r="C440" s="23" t="s">
        <v>255</v>
      </c>
      <c r="D440" s="24" t="s">
        <v>725</v>
      </c>
      <c r="E440" s="23" t="s">
        <v>647</v>
      </c>
      <c r="F440" s="24" t="s">
        <v>579</v>
      </c>
      <c r="G440" s="23" t="s">
        <v>700</v>
      </c>
      <c r="H440" s="23" t="s">
        <v>1089</v>
      </c>
      <c r="I440" s="19" t="s">
        <v>725</v>
      </c>
      <c r="J440" s="18" t="str">
        <f>IF(Maine_Schools[[#This Row],[School Type]]="Charter","Charter", "Non Charter")</f>
        <v>Non Charter</v>
      </c>
    </row>
    <row r="441" spans="1:10" ht="13">
      <c r="A441" s="28" t="s">
        <v>570</v>
      </c>
      <c r="B441" s="26" t="s">
        <v>1088</v>
      </c>
      <c r="C441" s="26" t="s">
        <v>429</v>
      </c>
      <c r="D441" s="26" t="s">
        <v>835</v>
      </c>
      <c r="E441" s="26" t="s">
        <v>647</v>
      </c>
      <c r="F441" s="27" t="s">
        <v>579</v>
      </c>
      <c r="G441" s="26" t="s">
        <v>700</v>
      </c>
      <c r="H441" s="26" t="s">
        <v>1090</v>
      </c>
      <c r="I441" s="19" t="s">
        <v>835</v>
      </c>
      <c r="J441" s="18" t="str">
        <f>IF(Maine_Schools[[#This Row],[School Type]]="Charter","Charter", "Non Charter")</f>
        <v>Non Charter</v>
      </c>
    </row>
    <row r="442" spans="1:10" ht="13">
      <c r="A442" s="25" t="s">
        <v>570</v>
      </c>
      <c r="B442" s="23" t="s">
        <v>1088</v>
      </c>
      <c r="C442" s="23" t="s">
        <v>467</v>
      </c>
      <c r="D442" s="24" t="s">
        <v>725</v>
      </c>
      <c r="E442" s="23" t="s">
        <v>647</v>
      </c>
      <c r="F442" s="24" t="s">
        <v>579</v>
      </c>
      <c r="G442" s="23" t="s">
        <v>700</v>
      </c>
      <c r="H442" s="23" t="s">
        <v>1090</v>
      </c>
      <c r="I442" s="19" t="s">
        <v>725</v>
      </c>
      <c r="J442" s="18" t="str">
        <f>IF(Maine_Schools[[#This Row],[School Type]]="Charter","Charter", "Non Charter")</f>
        <v>Non Charter</v>
      </c>
    </row>
    <row r="443" spans="1:10" ht="13">
      <c r="A443" s="28" t="s">
        <v>570</v>
      </c>
      <c r="B443" s="26" t="s">
        <v>1088</v>
      </c>
      <c r="C443" s="26" t="s">
        <v>322</v>
      </c>
      <c r="D443" s="27" t="s">
        <v>731</v>
      </c>
      <c r="E443" s="26" t="s">
        <v>647</v>
      </c>
      <c r="F443" s="27" t="s">
        <v>579</v>
      </c>
      <c r="G443" s="26" t="s">
        <v>700</v>
      </c>
      <c r="H443" s="26" t="s">
        <v>1091</v>
      </c>
      <c r="I443" s="19" t="s">
        <v>731</v>
      </c>
      <c r="J443" s="18" t="str">
        <f>IF(Maine_Schools[[#This Row],[School Type]]="Charter","Charter", "Non Charter")</f>
        <v>Non Charter</v>
      </c>
    </row>
    <row r="444" spans="1:10" ht="13">
      <c r="A444" s="25" t="s">
        <v>570</v>
      </c>
      <c r="B444" s="23" t="s">
        <v>1088</v>
      </c>
      <c r="C444" s="23" t="s">
        <v>197</v>
      </c>
      <c r="D444" s="24" t="s">
        <v>1092</v>
      </c>
      <c r="E444" s="23" t="s">
        <v>647</v>
      </c>
      <c r="F444" s="24" t="s">
        <v>579</v>
      </c>
      <c r="G444" s="23" t="s">
        <v>700</v>
      </c>
      <c r="H444" s="23" t="s">
        <v>1089</v>
      </c>
      <c r="I444" s="19" t="s">
        <v>1092</v>
      </c>
      <c r="J444" s="18" t="str">
        <f>IF(Maine_Schools[[#This Row],[School Type]]="Charter","Charter", "Non Charter")</f>
        <v>Non Charter</v>
      </c>
    </row>
    <row r="445" spans="1:10" ht="13">
      <c r="A445" s="28" t="s">
        <v>570</v>
      </c>
      <c r="B445" s="26" t="s">
        <v>1088</v>
      </c>
      <c r="C445" s="26" t="s">
        <v>502</v>
      </c>
      <c r="D445" s="26" t="s">
        <v>922</v>
      </c>
      <c r="E445" s="26" t="s">
        <v>647</v>
      </c>
      <c r="F445" s="27" t="s">
        <v>579</v>
      </c>
      <c r="G445" s="26" t="s">
        <v>700</v>
      </c>
      <c r="H445" s="26" t="s">
        <v>1091</v>
      </c>
      <c r="I445" s="19" t="s">
        <v>922</v>
      </c>
      <c r="J445" s="18" t="str">
        <f>IF(Maine_Schools[[#This Row],[School Type]]="Charter","Charter", "Non Charter")</f>
        <v>Non Charter</v>
      </c>
    </row>
    <row r="446" spans="1:10" ht="13">
      <c r="A446" s="25" t="s">
        <v>570</v>
      </c>
      <c r="B446" s="23" t="s">
        <v>1088</v>
      </c>
      <c r="C446" s="23" t="s">
        <v>546</v>
      </c>
      <c r="D446" s="23" t="s">
        <v>835</v>
      </c>
      <c r="E446" s="23" t="s">
        <v>647</v>
      </c>
      <c r="F446" s="24" t="s">
        <v>579</v>
      </c>
      <c r="G446" s="23" t="s">
        <v>700</v>
      </c>
      <c r="H446" s="23" t="s">
        <v>1089</v>
      </c>
      <c r="I446" s="19" t="s">
        <v>835</v>
      </c>
      <c r="J446" s="18" t="str">
        <f>IF(Maine_Schools[[#This Row],[School Type]]="Charter","Charter", "Non Charter")</f>
        <v>Non Charter</v>
      </c>
    </row>
    <row r="447" spans="1:10" ht="13">
      <c r="A447" s="28" t="s">
        <v>570</v>
      </c>
      <c r="B447" s="26" t="s">
        <v>1093</v>
      </c>
      <c r="C447" s="26" t="s">
        <v>228</v>
      </c>
      <c r="D447" s="27" t="s">
        <v>749</v>
      </c>
      <c r="E447" s="26" t="s">
        <v>647</v>
      </c>
      <c r="F447" s="27" t="s">
        <v>579</v>
      </c>
      <c r="G447" s="26" t="s">
        <v>653</v>
      </c>
      <c r="H447" s="26" t="s">
        <v>1094</v>
      </c>
      <c r="I447" s="19" t="s">
        <v>749</v>
      </c>
      <c r="J447" s="18" t="str">
        <f>IF(Maine_Schools[[#This Row],[School Type]]="Charter","Charter", "Non Charter")</f>
        <v>Non Charter</v>
      </c>
    </row>
    <row r="448" spans="1:10" ht="13">
      <c r="A448" s="25" t="s">
        <v>570</v>
      </c>
      <c r="B448" s="23" t="s">
        <v>1093</v>
      </c>
      <c r="C448" s="23" t="s">
        <v>83</v>
      </c>
      <c r="D448" s="24" t="s">
        <v>660</v>
      </c>
      <c r="E448" s="23" t="s">
        <v>647</v>
      </c>
      <c r="F448" s="24" t="s">
        <v>579</v>
      </c>
      <c r="G448" s="23" t="s">
        <v>653</v>
      </c>
      <c r="H448" s="23" t="s">
        <v>1095</v>
      </c>
      <c r="I448" s="19" t="s">
        <v>660</v>
      </c>
      <c r="J448" s="18" t="str">
        <f>IF(Maine_Schools[[#This Row],[School Type]]="Charter","Charter", "Non Charter")</f>
        <v>Non Charter</v>
      </c>
    </row>
    <row r="449" spans="1:10" ht="13">
      <c r="A449" s="28" t="s">
        <v>570</v>
      </c>
      <c r="B449" s="26" t="s">
        <v>1093</v>
      </c>
      <c r="C449" s="26" t="s">
        <v>89</v>
      </c>
      <c r="D449" s="27" t="s">
        <v>698</v>
      </c>
      <c r="E449" s="26" t="s">
        <v>647</v>
      </c>
      <c r="F449" s="27" t="s">
        <v>579</v>
      </c>
      <c r="G449" s="26" t="s">
        <v>653</v>
      </c>
      <c r="H449" s="26" t="s">
        <v>1095</v>
      </c>
      <c r="I449" s="19" t="s">
        <v>698</v>
      </c>
      <c r="J449" s="18" t="str">
        <f>IF(Maine_Schools[[#This Row],[School Type]]="Charter","Charter", "Non Charter")</f>
        <v>Non Charter</v>
      </c>
    </row>
    <row r="450" spans="1:10" ht="13">
      <c r="A450" s="25" t="s">
        <v>570</v>
      </c>
      <c r="B450" s="23" t="s">
        <v>1093</v>
      </c>
      <c r="C450" s="23" t="s">
        <v>531</v>
      </c>
      <c r="D450" s="23" t="s">
        <v>750</v>
      </c>
      <c r="E450" s="23" t="s">
        <v>647</v>
      </c>
      <c r="F450" s="24" t="s">
        <v>579</v>
      </c>
      <c r="G450" s="23" t="s">
        <v>653</v>
      </c>
      <c r="H450" s="23" t="s">
        <v>1095</v>
      </c>
      <c r="I450" s="19" t="s">
        <v>750</v>
      </c>
      <c r="J450" s="18" t="str">
        <f>IF(Maine_Schools[[#This Row],[School Type]]="Charter","Charter", "Non Charter")</f>
        <v>Non Charter</v>
      </c>
    </row>
    <row r="451" spans="1:10" ht="13">
      <c r="A451" s="28" t="s">
        <v>570</v>
      </c>
      <c r="B451" s="26" t="s">
        <v>1093</v>
      </c>
      <c r="C451" s="26" t="s">
        <v>449</v>
      </c>
      <c r="D451" s="26" t="s">
        <v>710</v>
      </c>
      <c r="E451" s="26" t="s">
        <v>647</v>
      </c>
      <c r="F451" s="27" t="s">
        <v>579</v>
      </c>
      <c r="G451" s="26" t="s">
        <v>653</v>
      </c>
      <c r="H451" s="26" t="s">
        <v>1096</v>
      </c>
      <c r="I451" s="19" t="s">
        <v>710</v>
      </c>
      <c r="J451" s="18" t="str">
        <f>IF(Maine_Schools[[#This Row],[School Type]]="Charter","Charter", "Non Charter")</f>
        <v>Non Charter</v>
      </c>
    </row>
    <row r="452" spans="1:10" ht="13">
      <c r="A452" s="25" t="s">
        <v>570</v>
      </c>
      <c r="B452" s="23" t="s">
        <v>1097</v>
      </c>
      <c r="C452" s="23" t="s">
        <v>339</v>
      </c>
      <c r="D452" s="23" t="s">
        <v>933</v>
      </c>
      <c r="E452" s="23" t="s">
        <v>647</v>
      </c>
      <c r="F452" s="24" t="s">
        <v>579</v>
      </c>
      <c r="G452" s="23" t="s">
        <v>676</v>
      </c>
      <c r="H452" s="23" t="s">
        <v>1098</v>
      </c>
      <c r="I452" s="19" t="s">
        <v>933</v>
      </c>
      <c r="J452" s="18" t="str">
        <f>IF(Maine_Schools[[#This Row],[School Type]]="Charter","Charter", "Non Charter")</f>
        <v>Non Charter</v>
      </c>
    </row>
    <row r="453" spans="1:10" ht="13">
      <c r="A453" s="28" t="s">
        <v>570</v>
      </c>
      <c r="B453" s="26" t="s">
        <v>1097</v>
      </c>
      <c r="C453" s="26" t="s">
        <v>300</v>
      </c>
      <c r="D453" s="27" t="s">
        <v>755</v>
      </c>
      <c r="E453" s="26" t="s">
        <v>647</v>
      </c>
      <c r="F453" s="27" t="s">
        <v>579</v>
      </c>
      <c r="G453" s="26" t="s">
        <v>676</v>
      </c>
      <c r="H453" s="26" t="s">
        <v>1099</v>
      </c>
      <c r="I453" s="19" t="s">
        <v>755</v>
      </c>
      <c r="J453" s="18" t="str">
        <f>IF(Maine_Schools[[#This Row],[School Type]]="Charter","Charter", "Non Charter")</f>
        <v>Non Charter</v>
      </c>
    </row>
    <row r="454" spans="1:10" ht="13">
      <c r="A454" s="25" t="s">
        <v>570</v>
      </c>
      <c r="B454" s="23" t="s">
        <v>1097</v>
      </c>
      <c r="C454" s="23" t="s">
        <v>440</v>
      </c>
      <c r="D454" s="24" t="s">
        <v>1100</v>
      </c>
      <c r="E454" s="23" t="s">
        <v>647</v>
      </c>
      <c r="F454" s="24" t="s">
        <v>579</v>
      </c>
      <c r="G454" s="23" t="s">
        <v>676</v>
      </c>
      <c r="H454" s="23" t="s">
        <v>1099</v>
      </c>
      <c r="I454" s="19" t="s">
        <v>1100</v>
      </c>
      <c r="J454" s="18" t="str">
        <f>IF(Maine_Schools[[#This Row],[School Type]]="Charter","Charter", "Non Charter")</f>
        <v>Non Charter</v>
      </c>
    </row>
    <row r="455" spans="1:10" ht="13">
      <c r="A455" s="28" t="s">
        <v>570</v>
      </c>
      <c r="B455" s="26" t="s">
        <v>1101</v>
      </c>
      <c r="C455" s="26" t="s">
        <v>13</v>
      </c>
      <c r="D455" s="26" t="s">
        <v>710</v>
      </c>
      <c r="E455" s="26" t="s">
        <v>647</v>
      </c>
      <c r="F455" s="27" t="s">
        <v>579</v>
      </c>
      <c r="G455" s="26" t="s">
        <v>676</v>
      </c>
      <c r="H455" s="26" t="s">
        <v>1102</v>
      </c>
      <c r="I455" s="19" t="s">
        <v>710</v>
      </c>
      <c r="J455" s="18" t="str">
        <f>IF(Maine_Schools[[#This Row],[School Type]]="Charter","Charter", "Non Charter")</f>
        <v>Non Charter</v>
      </c>
    </row>
    <row r="456" spans="1:10" ht="13">
      <c r="A456" s="25" t="s">
        <v>570</v>
      </c>
      <c r="B456" s="23" t="s">
        <v>1101</v>
      </c>
      <c r="C456" s="23" t="s">
        <v>177</v>
      </c>
      <c r="D456" s="24" t="s">
        <v>660</v>
      </c>
      <c r="E456" s="23" t="s">
        <v>647</v>
      </c>
      <c r="F456" s="24" t="s">
        <v>579</v>
      </c>
      <c r="G456" s="23" t="s">
        <v>676</v>
      </c>
      <c r="H456" s="23" t="s">
        <v>1102</v>
      </c>
      <c r="I456" s="19" t="s">
        <v>660</v>
      </c>
      <c r="J456" s="18" t="str">
        <f>IF(Maine_Schools[[#This Row],[School Type]]="Charter","Charter", "Non Charter")</f>
        <v>Non Charter</v>
      </c>
    </row>
    <row r="457" spans="1:10" ht="13">
      <c r="A457" s="28" t="s">
        <v>570</v>
      </c>
      <c r="B457" s="26" t="s">
        <v>1101</v>
      </c>
      <c r="C457" s="26" t="s">
        <v>70</v>
      </c>
      <c r="D457" s="27" t="s">
        <v>698</v>
      </c>
      <c r="E457" s="26" t="s">
        <v>647</v>
      </c>
      <c r="F457" s="27" t="s">
        <v>579</v>
      </c>
      <c r="G457" s="26" t="s">
        <v>676</v>
      </c>
      <c r="H457" s="26" t="s">
        <v>1102</v>
      </c>
      <c r="I457" s="19" t="s">
        <v>698</v>
      </c>
      <c r="J457" s="18" t="str">
        <f>IF(Maine_Schools[[#This Row],[School Type]]="Charter","Charter", "Non Charter")</f>
        <v>Non Charter</v>
      </c>
    </row>
    <row r="458" spans="1:10" ht="13">
      <c r="A458" s="25" t="s">
        <v>570</v>
      </c>
      <c r="B458" s="23" t="s">
        <v>1103</v>
      </c>
      <c r="C458" s="23" t="s">
        <v>1104</v>
      </c>
      <c r="D458" s="23" t="s">
        <v>655</v>
      </c>
      <c r="E458" s="23" t="s">
        <v>647</v>
      </c>
      <c r="F458" s="24" t="s">
        <v>579</v>
      </c>
      <c r="G458" s="23" t="s">
        <v>713</v>
      </c>
      <c r="H458" s="23" t="s">
        <v>1105</v>
      </c>
      <c r="I458" s="19" t="s">
        <v>656</v>
      </c>
      <c r="J458" s="18" t="str">
        <f>IF(Maine_Schools[[#This Row],[School Type]]="Charter","Charter", "Non Charter")</f>
        <v>Non Charter</v>
      </c>
    </row>
    <row r="459" spans="1:10" ht="13">
      <c r="A459" s="28" t="s">
        <v>570</v>
      </c>
      <c r="B459" s="26" t="s">
        <v>1106</v>
      </c>
      <c r="C459" s="26" t="s">
        <v>352</v>
      </c>
      <c r="D459" s="26" t="s">
        <v>724</v>
      </c>
      <c r="E459" s="26" t="s">
        <v>647</v>
      </c>
      <c r="F459" s="27" t="s">
        <v>579</v>
      </c>
      <c r="G459" s="26" t="s">
        <v>676</v>
      </c>
      <c r="H459" s="26" t="s">
        <v>695</v>
      </c>
      <c r="I459" s="19" t="s">
        <v>724</v>
      </c>
      <c r="J459" s="18" t="str">
        <f>IF(Maine_Schools[[#This Row],[School Type]]="Charter","Charter", "Non Charter")</f>
        <v>Non Charter</v>
      </c>
    </row>
    <row r="460" spans="1:10" ht="13">
      <c r="A460" s="25" t="s">
        <v>570</v>
      </c>
      <c r="B460" s="23" t="s">
        <v>1106</v>
      </c>
      <c r="C460" s="23" t="s">
        <v>364</v>
      </c>
      <c r="D460" s="24" t="s">
        <v>660</v>
      </c>
      <c r="E460" s="23" t="s">
        <v>647</v>
      </c>
      <c r="F460" s="24" t="s">
        <v>579</v>
      </c>
      <c r="G460" s="23" t="s">
        <v>676</v>
      </c>
      <c r="H460" s="23" t="s">
        <v>695</v>
      </c>
      <c r="I460" s="19" t="s">
        <v>660</v>
      </c>
      <c r="J460" s="18" t="str">
        <f>IF(Maine_Schools[[#This Row],[School Type]]="Charter","Charter", "Non Charter")</f>
        <v>Non Charter</v>
      </c>
    </row>
    <row r="461" spans="1:10" ht="13">
      <c r="A461" s="28" t="s">
        <v>570</v>
      </c>
      <c r="B461" s="26" t="s">
        <v>1106</v>
      </c>
      <c r="C461" s="26" t="s">
        <v>365</v>
      </c>
      <c r="D461" s="27" t="s">
        <v>838</v>
      </c>
      <c r="E461" s="26" t="s">
        <v>647</v>
      </c>
      <c r="F461" s="27" t="s">
        <v>579</v>
      </c>
      <c r="G461" s="26" t="s">
        <v>676</v>
      </c>
      <c r="H461" s="26" t="s">
        <v>695</v>
      </c>
      <c r="I461" s="19" t="s">
        <v>838</v>
      </c>
      <c r="J461" s="18" t="str">
        <f>IF(Maine_Schools[[#This Row],[School Type]]="Charter","Charter", "Non Charter")</f>
        <v>Non Charter</v>
      </c>
    </row>
    <row r="462" spans="1:10" ht="13">
      <c r="A462" s="25" t="s">
        <v>570</v>
      </c>
      <c r="B462" s="23" t="s">
        <v>1107</v>
      </c>
      <c r="C462" s="23" t="s">
        <v>526</v>
      </c>
      <c r="D462" s="23" t="s">
        <v>756</v>
      </c>
      <c r="E462" s="23" t="s">
        <v>647</v>
      </c>
      <c r="F462" s="24" t="s">
        <v>579</v>
      </c>
      <c r="G462" s="23" t="s">
        <v>689</v>
      </c>
      <c r="H462" s="23" t="s">
        <v>690</v>
      </c>
      <c r="I462" s="19" t="s">
        <v>756</v>
      </c>
      <c r="J462" s="18" t="str">
        <f>IF(Maine_Schools[[#This Row],[School Type]]="Charter","Charter", "Non Charter")</f>
        <v>Non Charter</v>
      </c>
    </row>
    <row r="463" spans="1:10" ht="13">
      <c r="A463" s="28" t="s">
        <v>570</v>
      </c>
      <c r="B463" s="26" t="s">
        <v>1107</v>
      </c>
      <c r="C463" s="26" t="s">
        <v>371</v>
      </c>
      <c r="D463" s="27" t="s">
        <v>755</v>
      </c>
      <c r="E463" s="26" t="s">
        <v>647</v>
      </c>
      <c r="F463" s="27" t="s">
        <v>579</v>
      </c>
      <c r="G463" s="26" t="s">
        <v>689</v>
      </c>
      <c r="H463" s="26" t="s">
        <v>690</v>
      </c>
      <c r="I463" s="19" t="s">
        <v>755</v>
      </c>
      <c r="J463" s="18" t="str">
        <f>IF(Maine_Schools[[#This Row],[School Type]]="Charter","Charter", "Non Charter")</f>
        <v>Non Charter</v>
      </c>
    </row>
    <row r="464" spans="1:10" ht="13">
      <c r="A464" s="25" t="s">
        <v>570</v>
      </c>
      <c r="B464" s="23" t="s">
        <v>1108</v>
      </c>
      <c r="C464" s="23" t="s">
        <v>344</v>
      </c>
      <c r="D464" s="24" t="s">
        <v>652</v>
      </c>
      <c r="E464" s="23" t="s">
        <v>647</v>
      </c>
      <c r="F464" s="24" t="s">
        <v>579</v>
      </c>
      <c r="G464" s="23" t="s">
        <v>682</v>
      </c>
      <c r="H464" s="23" t="s">
        <v>1109</v>
      </c>
      <c r="I464" s="19" t="s">
        <v>652</v>
      </c>
      <c r="J464" s="18" t="str">
        <f>IF(Maine_Schools[[#This Row],[School Type]]="Charter","Charter", "Non Charter")</f>
        <v>Non Charter</v>
      </c>
    </row>
    <row r="465" spans="1:10" ht="13">
      <c r="A465" s="28" t="s">
        <v>570</v>
      </c>
      <c r="B465" s="26" t="s">
        <v>1108</v>
      </c>
      <c r="C465" s="26" t="s">
        <v>378</v>
      </c>
      <c r="D465" s="26" t="s">
        <v>659</v>
      </c>
      <c r="E465" s="26" t="s">
        <v>647</v>
      </c>
      <c r="F465" s="27" t="s">
        <v>579</v>
      </c>
      <c r="G465" s="26" t="s">
        <v>682</v>
      </c>
      <c r="H465" s="26" t="s">
        <v>1109</v>
      </c>
      <c r="I465" s="19" t="s">
        <v>651</v>
      </c>
      <c r="J465" s="18" t="str">
        <f>IF(Maine_Schools[[#This Row],[School Type]]="Charter","Charter", "Non Charter")</f>
        <v>Non Charter</v>
      </c>
    </row>
    <row r="466" spans="1:10" ht="13">
      <c r="A466" s="25" t="s">
        <v>570</v>
      </c>
      <c r="B466" s="23" t="s">
        <v>1110</v>
      </c>
      <c r="C466" s="23" t="s">
        <v>36</v>
      </c>
      <c r="D466" s="24" t="s">
        <v>929</v>
      </c>
      <c r="E466" s="23" t="s">
        <v>647</v>
      </c>
      <c r="F466" s="24" t="s">
        <v>579</v>
      </c>
      <c r="G466" s="23" t="s">
        <v>663</v>
      </c>
      <c r="H466" s="23" t="s">
        <v>1111</v>
      </c>
      <c r="I466" s="19" t="s">
        <v>929</v>
      </c>
      <c r="J466" s="18" t="str">
        <f>IF(Maine_Schools[[#This Row],[School Type]]="Charter","Charter", "Non Charter")</f>
        <v>Non Charter</v>
      </c>
    </row>
    <row r="467" spans="1:10" ht="13">
      <c r="A467" s="28" t="s">
        <v>570</v>
      </c>
      <c r="B467" s="26" t="s">
        <v>1110</v>
      </c>
      <c r="C467" s="26" t="s">
        <v>9</v>
      </c>
      <c r="D467" s="27" t="s">
        <v>660</v>
      </c>
      <c r="E467" s="26" t="s">
        <v>647</v>
      </c>
      <c r="F467" s="27" t="s">
        <v>579</v>
      </c>
      <c r="G467" s="26" t="s">
        <v>663</v>
      </c>
      <c r="H467" s="26" t="s">
        <v>1112</v>
      </c>
      <c r="I467" s="19" t="s">
        <v>660</v>
      </c>
      <c r="J467" s="18" t="str">
        <f>IF(Maine_Schools[[#This Row],[School Type]]="Charter","Charter", "Non Charter")</f>
        <v>Non Charter</v>
      </c>
    </row>
    <row r="468" spans="1:10" ht="13">
      <c r="A468" s="25" t="s">
        <v>570</v>
      </c>
      <c r="B468" s="23" t="s">
        <v>1110</v>
      </c>
      <c r="C468" s="23" t="s">
        <v>152</v>
      </c>
      <c r="D468" s="23" t="s">
        <v>710</v>
      </c>
      <c r="E468" s="23" t="s">
        <v>647</v>
      </c>
      <c r="F468" s="24" t="s">
        <v>579</v>
      </c>
      <c r="G468" s="23" t="s">
        <v>663</v>
      </c>
      <c r="H468" s="23" t="s">
        <v>1112</v>
      </c>
      <c r="I468" s="19" t="s">
        <v>710</v>
      </c>
      <c r="J468" s="18" t="str">
        <f>IF(Maine_Schools[[#This Row],[School Type]]="Charter","Charter", "Non Charter")</f>
        <v>Non Charter</v>
      </c>
    </row>
    <row r="469" spans="1:10" ht="13">
      <c r="A469" s="28" t="s">
        <v>570</v>
      </c>
      <c r="B469" s="26" t="s">
        <v>1110</v>
      </c>
      <c r="C469" s="26" t="s">
        <v>329</v>
      </c>
      <c r="D469" s="26" t="s">
        <v>750</v>
      </c>
      <c r="E469" s="26" t="s">
        <v>647</v>
      </c>
      <c r="F469" s="27" t="s">
        <v>579</v>
      </c>
      <c r="G469" s="26" t="s">
        <v>663</v>
      </c>
      <c r="H469" s="26" t="s">
        <v>1112</v>
      </c>
      <c r="I469" s="19" t="s">
        <v>750</v>
      </c>
      <c r="J469" s="18" t="str">
        <f>IF(Maine_Schools[[#This Row],[School Type]]="Charter","Charter", "Non Charter")</f>
        <v>Non Charter</v>
      </c>
    </row>
    <row r="470" spans="1:10" ht="13">
      <c r="A470" s="25" t="s">
        <v>570</v>
      </c>
      <c r="B470" s="23" t="s">
        <v>1110</v>
      </c>
      <c r="C470" s="23" t="s">
        <v>315</v>
      </c>
      <c r="D470" s="23" t="s">
        <v>933</v>
      </c>
      <c r="E470" s="23" t="s">
        <v>647</v>
      </c>
      <c r="F470" s="24" t="s">
        <v>579</v>
      </c>
      <c r="G470" s="23" t="s">
        <v>663</v>
      </c>
      <c r="H470" s="23" t="s">
        <v>1113</v>
      </c>
      <c r="I470" s="19" t="s">
        <v>933</v>
      </c>
      <c r="J470" s="18" t="str">
        <f>IF(Maine_Schools[[#This Row],[School Type]]="Charter","Charter", "Non Charter")</f>
        <v>Non Charter</v>
      </c>
    </row>
    <row r="471" spans="1:10" ht="13">
      <c r="A471" s="28" t="s">
        <v>570</v>
      </c>
      <c r="B471" s="26" t="s">
        <v>1110</v>
      </c>
      <c r="C471" s="26" t="s">
        <v>49</v>
      </c>
      <c r="D471" s="27" t="s">
        <v>749</v>
      </c>
      <c r="E471" s="26" t="s">
        <v>647</v>
      </c>
      <c r="F471" s="27" t="s">
        <v>579</v>
      </c>
      <c r="G471" s="26" t="s">
        <v>663</v>
      </c>
      <c r="H471" s="26" t="s">
        <v>1114</v>
      </c>
      <c r="I471" s="19" t="s">
        <v>749</v>
      </c>
      <c r="J471" s="18" t="str">
        <f>IF(Maine_Schools[[#This Row],[School Type]]="Charter","Charter", "Non Charter")</f>
        <v>Non Charter</v>
      </c>
    </row>
    <row r="472" spans="1:10" ht="13">
      <c r="A472" s="25" t="s">
        <v>570</v>
      </c>
      <c r="B472" s="23" t="s">
        <v>1110</v>
      </c>
      <c r="C472" s="23" t="s">
        <v>385</v>
      </c>
      <c r="D472" s="24" t="s">
        <v>698</v>
      </c>
      <c r="E472" s="23" t="s">
        <v>647</v>
      </c>
      <c r="F472" s="24" t="s">
        <v>579</v>
      </c>
      <c r="G472" s="23" t="s">
        <v>663</v>
      </c>
      <c r="H472" s="23" t="s">
        <v>1112</v>
      </c>
      <c r="I472" s="19" t="s">
        <v>698</v>
      </c>
      <c r="J472" s="18" t="str">
        <f>IF(Maine_Schools[[#This Row],[School Type]]="Charter","Charter", "Non Charter")</f>
        <v>Non Charter</v>
      </c>
    </row>
    <row r="473" spans="1:10" ht="13">
      <c r="A473" s="28" t="s">
        <v>570</v>
      </c>
      <c r="B473" s="26" t="s">
        <v>1115</v>
      </c>
      <c r="C473" s="26" t="s">
        <v>214</v>
      </c>
      <c r="D473" s="26" t="s">
        <v>922</v>
      </c>
      <c r="E473" s="26" t="s">
        <v>647</v>
      </c>
      <c r="F473" s="27" t="s">
        <v>579</v>
      </c>
      <c r="G473" s="26" t="s">
        <v>691</v>
      </c>
      <c r="H473" s="26" t="s">
        <v>1116</v>
      </c>
      <c r="I473" s="19" t="s">
        <v>922</v>
      </c>
      <c r="J473" s="18" t="str">
        <f>IF(Maine_Schools[[#This Row],[School Type]]="Charter","Charter", "Non Charter")</f>
        <v>Non Charter</v>
      </c>
    </row>
    <row r="474" spans="1:10" ht="13">
      <c r="A474" s="25" t="s">
        <v>570</v>
      </c>
      <c r="B474" s="23" t="s">
        <v>1115</v>
      </c>
      <c r="C474" s="23" t="s">
        <v>375</v>
      </c>
      <c r="D474" s="23" t="s">
        <v>662</v>
      </c>
      <c r="E474" s="23" t="s">
        <v>647</v>
      </c>
      <c r="F474" s="24" t="s">
        <v>579</v>
      </c>
      <c r="G474" s="23" t="s">
        <v>691</v>
      </c>
      <c r="H474" s="23" t="s">
        <v>692</v>
      </c>
      <c r="I474" s="19" t="s">
        <v>656</v>
      </c>
      <c r="J474" s="18" t="str">
        <f>IF(Maine_Schools[[#This Row],[School Type]]="Charter","Charter", "Non Charter")</f>
        <v>Non Charter</v>
      </c>
    </row>
    <row r="475" spans="1:10" ht="13">
      <c r="A475" s="28" t="s">
        <v>570</v>
      </c>
      <c r="B475" s="26" t="s">
        <v>1115</v>
      </c>
      <c r="C475" s="26" t="s">
        <v>499</v>
      </c>
      <c r="D475" s="26" t="s">
        <v>756</v>
      </c>
      <c r="E475" s="26" t="s">
        <v>647</v>
      </c>
      <c r="F475" s="27" t="s">
        <v>579</v>
      </c>
      <c r="G475" s="26" t="s">
        <v>691</v>
      </c>
      <c r="H475" s="26" t="s">
        <v>1117</v>
      </c>
      <c r="I475" s="19" t="s">
        <v>756</v>
      </c>
      <c r="J475" s="18" t="str">
        <f>IF(Maine_Schools[[#This Row],[School Type]]="Charter","Charter", "Non Charter")</f>
        <v>Non Charter</v>
      </c>
    </row>
    <row r="476" spans="1:10" ht="13">
      <c r="A476" s="25" t="s">
        <v>570</v>
      </c>
      <c r="B476" s="23" t="s">
        <v>1118</v>
      </c>
      <c r="C476" s="23" t="s">
        <v>230</v>
      </c>
      <c r="D476" s="24" t="s">
        <v>749</v>
      </c>
      <c r="E476" s="23" t="s">
        <v>647</v>
      </c>
      <c r="F476" s="24" t="s">
        <v>579</v>
      </c>
      <c r="G476" s="23" t="s">
        <v>791</v>
      </c>
      <c r="H476" s="23" t="s">
        <v>1119</v>
      </c>
      <c r="I476" s="19" t="s">
        <v>749</v>
      </c>
      <c r="J476" s="18" t="str">
        <f>IF(Maine_Schools[[#This Row],[School Type]]="Charter","Charter", "Non Charter")</f>
        <v>Non Charter</v>
      </c>
    </row>
    <row r="477" spans="1:10" ht="13">
      <c r="A477" s="28" t="s">
        <v>570</v>
      </c>
      <c r="B477" s="26" t="s">
        <v>1118</v>
      </c>
      <c r="C477" s="26" t="s">
        <v>115</v>
      </c>
      <c r="D477" s="27" t="s">
        <v>660</v>
      </c>
      <c r="E477" s="26" t="s">
        <v>647</v>
      </c>
      <c r="F477" s="27" t="s">
        <v>579</v>
      </c>
      <c r="G477" s="26" t="s">
        <v>791</v>
      </c>
      <c r="H477" s="26" t="s">
        <v>1119</v>
      </c>
      <c r="I477" s="19" t="s">
        <v>660</v>
      </c>
      <c r="J477" s="18" t="str">
        <f>IF(Maine_Schools[[#This Row],[School Type]]="Charter","Charter", "Non Charter")</f>
        <v>Non Charter</v>
      </c>
    </row>
    <row r="478" spans="1:10" ht="13">
      <c r="A478" s="25" t="s">
        <v>570</v>
      </c>
      <c r="B478" s="23" t="s">
        <v>1118</v>
      </c>
      <c r="C478" s="23" t="s">
        <v>233</v>
      </c>
      <c r="D478" s="24" t="s">
        <v>698</v>
      </c>
      <c r="E478" s="23" t="s">
        <v>647</v>
      </c>
      <c r="F478" s="24" t="s">
        <v>579</v>
      </c>
      <c r="G478" s="23" t="s">
        <v>791</v>
      </c>
      <c r="H478" s="23" t="s">
        <v>1119</v>
      </c>
      <c r="I478" s="19" t="s">
        <v>698</v>
      </c>
      <c r="J478" s="18" t="str">
        <f>IF(Maine_Schools[[#This Row],[School Type]]="Charter","Charter", "Non Charter")</f>
        <v>Non Charter</v>
      </c>
    </row>
    <row r="479" spans="1:10" ht="13">
      <c r="A479" s="28" t="s">
        <v>570</v>
      </c>
      <c r="B479" s="26" t="s">
        <v>1118</v>
      </c>
      <c r="C479" s="26" t="s">
        <v>387</v>
      </c>
      <c r="D479" s="26" t="s">
        <v>750</v>
      </c>
      <c r="E479" s="26" t="s">
        <v>647</v>
      </c>
      <c r="F479" s="27" t="s">
        <v>579</v>
      </c>
      <c r="G479" s="26" t="s">
        <v>668</v>
      </c>
      <c r="H479" s="26" t="s">
        <v>1120</v>
      </c>
      <c r="I479" s="19" t="s">
        <v>750</v>
      </c>
      <c r="J479" s="18" t="str">
        <f>IF(Maine_Schools[[#This Row],[School Type]]="Charter","Charter", "Non Charter")</f>
        <v>Non Charter</v>
      </c>
    </row>
    <row r="480" spans="1:10" ht="13">
      <c r="A480" s="25" t="s">
        <v>570</v>
      </c>
      <c r="B480" s="23" t="s">
        <v>1121</v>
      </c>
      <c r="C480" s="23" t="s">
        <v>37</v>
      </c>
      <c r="D480" s="23" t="s">
        <v>655</v>
      </c>
      <c r="E480" s="23" t="s">
        <v>647</v>
      </c>
      <c r="F480" s="24" t="s">
        <v>579</v>
      </c>
      <c r="G480" s="23" t="s">
        <v>648</v>
      </c>
      <c r="H480" s="23" t="s">
        <v>1122</v>
      </c>
      <c r="I480" s="19" t="s">
        <v>656</v>
      </c>
      <c r="J480" s="18" t="str">
        <f>IF(Maine_Schools[[#This Row],[School Type]]="Charter","Charter", "Non Charter")</f>
        <v>Non Charter</v>
      </c>
    </row>
    <row r="481" spans="1:10" ht="13">
      <c r="A481" s="28" t="s">
        <v>570</v>
      </c>
      <c r="B481" s="26" t="s">
        <v>1121</v>
      </c>
      <c r="C481" s="26" t="s">
        <v>24</v>
      </c>
      <c r="D481" s="27" t="s">
        <v>660</v>
      </c>
      <c r="E481" s="26" t="s">
        <v>647</v>
      </c>
      <c r="F481" s="27" t="s">
        <v>579</v>
      </c>
      <c r="G481" s="26" t="s">
        <v>648</v>
      </c>
      <c r="H481" s="26" t="s">
        <v>1122</v>
      </c>
      <c r="I481" s="19" t="s">
        <v>660</v>
      </c>
      <c r="J481" s="18" t="str">
        <f>IF(Maine_Schools[[#This Row],[School Type]]="Charter","Charter", "Non Charter")</f>
        <v>Non Charter</v>
      </c>
    </row>
    <row r="482" spans="1:10" ht="13">
      <c r="A482" s="25" t="s">
        <v>570</v>
      </c>
      <c r="B482" s="23" t="s">
        <v>1121</v>
      </c>
      <c r="C482" s="23" t="s">
        <v>399</v>
      </c>
      <c r="D482" s="23" t="s">
        <v>710</v>
      </c>
      <c r="E482" s="23" t="s">
        <v>647</v>
      </c>
      <c r="F482" s="24" t="s">
        <v>579</v>
      </c>
      <c r="G482" s="23" t="s">
        <v>648</v>
      </c>
      <c r="H482" s="23" t="s">
        <v>1123</v>
      </c>
      <c r="I482" s="19" t="s">
        <v>710</v>
      </c>
      <c r="J482" s="18" t="str">
        <f>IF(Maine_Schools[[#This Row],[School Type]]="Charter","Charter", "Non Charter")</f>
        <v>Non Charter</v>
      </c>
    </row>
    <row r="483" spans="1:10" ht="13">
      <c r="A483" s="28" t="s">
        <v>570</v>
      </c>
      <c r="B483" s="26" t="s">
        <v>1121</v>
      </c>
      <c r="C483" s="26" t="s">
        <v>529</v>
      </c>
      <c r="D483" s="26" t="s">
        <v>710</v>
      </c>
      <c r="E483" s="26" t="s">
        <v>647</v>
      </c>
      <c r="F483" s="27" t="s">
        <v>579</v>
      </c>
      <c r="G483" s="26" t="s">
        <v>648</v>
      </c>
      <c r="H483" s="26" t="s">
        <v>1124</v>
      </c>
      <c r="I483" s="19" t="s">
        <v>710</v>
      </c>
      <c r="J483" s="18" t="str">
        <f>IF(Maine_Schools[[#This Row],[School Type]]="Charter","Charter", "Non Charter")</f>
        <v>Non Charter</v>
      </c>
    </row>
    <row r="484" spans="1:10" ht="13">
      <c r="A484" s="25" t="s">
        <v>570</v>
      </c>
      <c r="B484" s="23" t="s">
        <v>1125</v>
      </c>
      <c r="C484" s="23" t="s">
        <v>132</v>
      </c>
      <c r="D484" s="23" t="s">
        <v>710</v>
      </c>
      <c r="E484" s="23" t="s">
        <v>647</v>
      </c>
      <c r="F484" s="24" t="s">
        <v>579</v>
      </c>
      <c r="G484" s="23" t="s">
        <v>802</v>
      </c>
      <c r="H484" s="23" t="s">
        <v>1126</v>
      </c>
      <c r="I484" s="19" t="s">
        <v>710</v>
      </c>
      <c r="J484" s="18" t="str">
        <f>IF(Maine_Schools[[#This Row],[School Type]]="Charter","Charter", "Non Charter")</f>
        <v>Non Charter</v>
      </c>
    </row>
    <row r="485" spans="1:10" ht="13">
      <c r="A485" s="28" t="s">
        <v>570</v>
      </c>
      <c r="B485" s="26" t="s">
        <v>1125</v>
      </c>
      <c r="C485" s="26" t="s">
        <v>196</v>
      </c>
      <c r="D485" s="26" t="s">
        <v>808</v>
      </c>
      <c r="E485" s="26" t="s">
        <v>647</v>
      </c>
      <c r="F485" s="27" t="s">
        <v>579</v>
      </c>
      <c r="G485" s="26" t="s">
        <v>802</v>
      </c>
      <c r="H485" s="26" t="s">
        <v>1127</v>
      </c>
      <c r="I485" s="19" t="s">
        <v>808</v>
      </c>
      <c r="J485" s="18" t="str">
        <f>IF(Maine_Schools[[#This Row],[School Type]]="Charter","Charter", "Non Charter")</f>
        <v>Non Charter</v>
      </c>
    </row>
    <row r="486" spans="1:10" ht="13">
      <c r="A486" s="25" t="s">
        <v>570</v>
      </c>
      <c r="B486" s="23" t="s">
        <v>1125</v>
      </c>
      <c r="C486" s="23" t="s">
        <v>431</v>
      </c>
      <c r="D486" s="23" t="s">
        <v>808</v>
      </c>
      <c r="E486" s="23" t="s">
        <v>647</v>
      </c>
      <c r="F486" s="24" t="s">
        <v>579</v>
      </c>
      <c r="G486" s="23" t="s">
        <v>653</v>
      </c>
      <c r="H486" s="23" t="s">
        <v>1128</v>
      </c>
      <c r="I486" s="19" t="s">
        <v>808</v>
      </c>
      <c r="J486" s="18" t="str">
        <f>IF(Maine_Schools[[#This Row],[School Type]]="Charter","Charter", "Non Charter")</f>
        <v>Non Charter</v>
      </c>
    </row>
    <row r="487" spans="1:10" ht="13">
      <c r="A487" s="28" t="s">
        <v>570</v>
      </c>
      <c r="B487" s="26" t="s">
        <v>1125</v>
      </c>
      <c r="C487" s="26" t="s">
        <v>381</v>
      </c>
      <c r="D487" s="27" t="s">
        <v>660</v>
      </c>
      <c r="E487" s="26" t="s">
        <v>647</v>
      </c>
      <c r="F487" s="27" t="s">
        <v>579</v>
      </c>
      <c r="G487" s="26" t="s">
        <v>802</v>
      </c>
      <c r="H487" s="26" t="s">
        <v>1129</v>
      </c>
      <c r="I487" s="19" t="s">
        <v>660</v>
      </c>
      <c r="J487" s="18" t="str">
        <f>IF(Maine_Schools[[#This Row],[School Type]]="Charter","Charter", "Non Charter")</f>
        <v>Non Charter</v>
      </c>
    </row>
    <row r="488" spans="1:10" ht="13">
      <c r="A488" s="25" t="s">
        <v>570</v>
      </c>
      <c r="B488" s="23" t="s">
        <v>1125</v>
      </c>
      <c r="C488" s="23" t="s">
        <v>382</v>
      </c>
      <c r="D488" s="24" t="s">
        <v>698</v>
      </c>
      <c r="E488" s="23" t="s">
        <v>647</v>
      </c>
      <c r="F488" s="24" t="s">
        <v>579</v>
      </c>
      <c r="G488" s="23" t="s">
        <v>802</v>
      </c>
      <c r="H488" s="23" t="s">
        <v>1129</v>
      </c>
      <c r="I488" s="19" t="s">
        <v>698</v>
      </c>
      <c r="J488" s="18" t="str">
        <f>IF(Maine_Schools[[#This Row],[School Type]]="Charter","Charter", "Non Charter")</f>
        <v>Non Charter</v>
      </c>
    </row>
    <row r="489" spans="1:10" ht="13">
      <c r="A489" s="28" t="s">
        <v>570</v>
      </c>
      <c r="B489" s="26" t="s">
        <v>1125</v>
      </c>
      <c r="C489" s="26" t="s">
        <v>561</v>
      </c>
      <c r="D489" s="26" t="s">
        <v>710</v>
      </c>
      <c r="E489" s="26" t="s">
        <v>647</v>
      </c>
      <c r="F489" s="27" t="s">
        <v>579</v>
      </c>
      <c r="G489" s="26" t="s">
        <v>802</v>
      </c>
      <c r="H489" s="26" t="s">
        <v>1129</v>
      </c>
      <c r="I489" s="19" t="s">
        <v>710</v>
      </c>
      <c r="J489" s="18" t="str">
        <f>IF(Maine_Schools[[#This Row],[School Type]]="Charter","Charter", "Non Charter")</f>
        <v>Non Charter</v>
      </c>
    </row>
    <row r="490" spans="1:10" ht="13">
      <c r="A490" s="25" t="s">
        <v>570</v>
      </c>
      <c r="B490" s="23" t="s">
        <v>1125</v>
      </c>
      <c r="C490" s="23" t="s">
        <v>563</v>
      </c>
      <c r="D490" s="23" t="s">
        <v>808</v>
      </c>
      <c r="E490" s="23" t="s">
        <v>647</v>
      </c>
      <c r="F490" s="24" t="s">
        <v>579</v>
      </c>
      <c r="G490" s="23" t="s">
        <v>802</v>
      </c>
      <c r="H490" s="23" t="s">
        <v>1129</v>
      </c>
      <c r="I490" s="19" t="s">
        <v>808</v>
      </c>
      <c r="J490" s="18" t="str">
        <f>IF(Maine_Schools[[#This Row],[School Type]]="Charter","Charter", "Non Charter")</f>
        <v>Non Charter</v>
      </c>
    </row>
    <row r="491" spans="1:10" ht="13">
      <c r="A491" s="28" t="s">
        <v>570</v>
      </c>
      <c r="B491" s="26" t="s">
        <v>1130</v>
      </c>
      <c r="C491" s="26" t="s">
        <v>359</v>
      </c>
      <c r="D491" s="26" t="s">
        <v>814</v>
      </c>
      <c r="E491" s="26" t="s">
        <v>647</v>
      </c>
      <c r="F491" s="27" t="s">
        <v>579</v>
      </c>
      <c r="G491" s="26" t="s">
        <v>791</v>
      </c>
      <c r="H491" s="26" t="s">
        <v>1131</v>
      </c>
      <c r="I491" s="19" t="s">
        <v>814</v>
      </c>
      <c r="J491" s="18" t="str">
        <f>IF(Maine_Schools[[#This Row],[School Type]]="Charter","Charter", "Non Charter")</f>
        <v>Non Charter</v>
      </c>
    </row>
    <row r="492" spans="1:10" ht="13">
      <c r="A492" s="25" t="s">
        <v>570</v>
      </c>
      <c r="B492" s="23" t="s">
        <v>1132</v>
      </c>
      <c r="C492" s="23" t="s">
        <v>226</v>
      </c>
      <c r="D492" s="24" t="s">
        <v>749</v>
      </c>
      <c r="E492" s="23" t="s">
        <v>647</v>
      </c>
      <c r="F492" s="24" t="s">
        <v>579</v>
      </c>
      <c r="G492" s="23" t="s">
        <v>682</v>
      </c>
      <c r="H492" s="23" t="s">
        <v>1133</v>
      </c>
      <c r="I492" s="19" t="s">
        <v>749</v>
      </c>
      <c r="J492" s="18" t="str">
        <f>IF(Maine_Schools[[#This Row],[School Type]]="Charter","Charter", "Non Charter")</f>
        <v>Non Charter</v>
      </c>
    </row>
    <row r="493" spans="1:10" ht="13">
      <c r="A493" s="28" t="s">
        <v>570</v>
      </c>
      <c r="B493" s="26" t="s">
        <v>1132</v>
      </c>
      <c r="C493" s="26" t="s">
        <v>393</v>
      </c>
      <c r="D493" s="26" t="s">
        <v>710</v>
      </c>
      <c r="E493" s="26" t="s">
        <v>647</v>
      </c>
      <c r="F493" s="27" t="s">
        <v>579</v>
      </c>
      <c r="G493" s="26" t="s">
        <v>682</v>
      </c>
      <c r="H493" s="26" t="s">
        <v>1134</v>
      </c>
      <c r="I493" s="19" t="s">
        <v>710</v>
      </c>
      <c r="J493" s="18" t="str">
        <f>IF(Maine_Schools[[#This Row],[School Type]]="Charter","Charter", "Non Charter")</f>
        <v>Non Charter</v>
      </c>
    </row>
    <row r="494" spans="1:10" ht="13">
      <c r="A494" s="25" t="s">
        <v>570</v>
      </c>
      <c r="B494" s="23" t="s">
        <v>1132</v>
      </c>
      <c r="C494" s="23" t="s">
        <v>395</v>
      </c>
      <c r="D494" s="23" t="s">
        <v>750</v>
      </c>
      <c r="E494" s="23" t="s">
        <v>647</v>
      </c>
      <c r="F494" s="24" t="s">
        <v>579</v>
      </c>
      <c r="G494" s="23" t="s">
        <v>682</v>
      </c>
      <c r="H494" s="23" t="s">
        <v>1133</v>
      </c>
      <c r="I494" s="19" t="s">
        <v>750</v>
      </c>
      <c r="J494" s="18" t="str">
        <f>IF(Maine_Schools[[#This Row],[School Type]]="Charter","Charter", "Non Charter")</f>
        <v>Non Charter</v>
      </c>
    </row>
    <row r="495" spans="1:10" ht="13">
      <c r="A495" s="28" t="s">
        <v>570</v>
      </c>
      <c r="B495" s="26" t="s">
        <v>1132</v>
      </c>
      <c r="C495" s="26" t="s">
        <v>353</v>
      </c>
      <c r="D495" s="27" t="s">
        <v>660</v>
      </c>
      <c r="E495" s="26" t="s">
        <v>647</v>
      </c>
      <c r="F495" s="27" t="s">
        <v>579</v>
      </c>
      <c r="G495" s="26" t="s">
        <v>682</v>
      </c>
      <c r="H495" s="26" t="s">
        <v>1133</v>
      </c>
      <c r="I495" s="19" t="s">
        <v>660</v>
      </c>
      <c r="J495" s="18" t="str">
        <f>IF(Maine_Schools[[#This Row],[School Type]]="Charter","Charter", "Non Charter")</f>
        <v>Non Charter</v>
      </c>
    </row>
    <row r="496" spans="1:10" ht="13">
      <c r="A496" s="25" t="s">
        <v>570</v>
      </c>
      <c r="B496" s="23" t="s">
        <v>1132</v>
      </c>
      <c r="C496" s="23" t="s">
        <v>159</v>
      </c>
      <c r="D496" s="24" t="s">
        <v>698</v>
      </c>
      <c r="E496" s="23" t="s">
        <v>647</v>
      </c>
      <c r="F496" s="24" t="s">
        <v>579</v>
      </c>
      <c r="G496" s="23" t="s">
        <v>682</v>
      </c>
      <c r="H496" s="23" t="s">
        <v>1133</v>
      </c>
      <c r="I496" s="19" t="s">
        <v>698</v>
      </c>
      <c r="J496" s="18" t="str">
        <f>IF(Maine_Schools[[#This Row],[School Type]]="Charter","Charter", "Non Charter")</f>
        <v>Non Charter</v>
      </c>
    </row>
    <row r="497" spans="1:10" ht="13">
      <c r="A497" s="28" t="s">
        <v>570</v>
      </c>
      <c r="B497" s="26" t="s">
        <v>1135</v>
      </c>
      <c r="C497" s="26" t="s">
        <v>67</v>
      </c>
      <c r="D497" s="26" t="s">
        <v>659</v>
      </c>
      <c r="E497" s="26" t="s">
        <v>647</v>
      </c>
      <c r="F497" s="27" t="s">
        <v>579</v>
      </c>
      <c r="G497" s="26" t="s">
        <v>689</v>
      </c>
      <c r="H497" s="26" t="s">
        <v>1136</v>
      </c>
      <c r="I497" s="19" t="s">
        <v>651</v>
      </c>
      <c r="J497" s="18" t="str">
        <f>IF(Maine_Schools[[#This Row],[School Type]]="Charter","Charter", "Non Charter")</f>
        <v>Non Charter</v>
      </c>
    </row>
    <row r="498" spans="1:10" ht="13">
      <c r="A498" s="25" t="s">
        <v>570</v>
      </c>
      <c r="B498" s="23" t="s">
        <v>1135</v>
      </c>
      <c r="C498" s="23" t="s">
        <v>424</v>
      </c>
      <c r="D498" s="24" t="s">
        <v>652</v>
      </c>
      <c r="E498" s="23" t="s">
        <v>647</v>
      </c>
      <c r="F498" s="24" t="s">
        <v>579</v>
      </c>
      <c r="G498" s="23" t="s">
        <v>689</v>
      </c>
      <c r="H498" s="23" t="s">
        <v>1136</v>
      </c>
      <c r="I498" s="19" t="s">
        <v>652</v>
      </c>
      <c r="J498" s="18" t="str">
        <f>IF(Maine_Schools[[#This Row],[School Type]]="Charter","Charter", "Non Charter")</f>
        <v>Non Charter</v>
      </c>
    </row>
    <row r="499" spans="1:10" ht="13">
      <c r="A499" s="28" t="s">
        <v>570</v>
      </c>
      <c r="B499" s="26" t="s">
        <v>1137</v>
      </c>
      <c r="C499" s="26" t="s">
        <v>265</v>
      </c>
      <c r="D499" s="26" t="s">
        <v>826</v>
      </c>
      <c r="E499" s="26" t="s">
        <v>647</v>
      </c>
      <c r="F499" s="27" t="s">
        <v>579</v>
      </c>
      <c r="G499" s="26" t="s">
        <v>648</v>
      </c>
      <c r="H499" s="26" t="s">
        <v>1138</v>
      </c>
      <c r="I499" s="19" t="s">
        <v>826</v>
      </c>
      <c r="J499" s="18" t="str">
        <f>IF(Maine_Schools[[#This Row],[School Type]]="Charter","Charter", "Non Charter")</f>
        <v>Non Charter</v>
      </c>
    </row>
    <row r="500" spans="1:10" ht="13">
      <c r="A500" s="25" t="s">
        <v>570</v>
      </c>
      <c r="B500" s="23" t="s">
        <v>1139</v>
      </c>
      <c r="C500" s="23" t="s">
        <v>377</v>
      </c>
      <c r="D500" s="23" t="s">
        <v>756</v>
      </c>
      <c r="E500" s="23" t="s">
        <v>647</v>
      </c>
      <c r="F500" s="24" t="s">
        <v>579</v>
      </c>
      <c r="G500" s="23" t="s">
        <v>648</v>
      </c>
      <c r="H500" s="23" t="s">
        <v>1140</v>
      </c>
      <c r="I500" s="19" t="s">
        <v>756</v>
      </c>
      <c r="J500" s="18" t="str">
        <f>IF(Maine_Schools[[#This Row],[School Type]]="Charter","Charter", "Non Charter")</f>
        <v>Non Charter</v>
      </c>
    </row>
    <row r="501" spans="1:10" ht="13">
      <c r="A501" s="28" t="s">
        <v>570</v>
      </c>
      <c r="B501" s="26" t="s">
        <v>1139</v>
      </c>
      <c r="C501" s="26" t="s">
        <v>131</v>
      </c>
      <c r="D501" s="27" t="s">
        <v>1043</v>
      </c>
      <c r="E501" s="26" t="s">
        <v>647</v>
      </c>
      <c r="F501" s="27" t="s">
        <v>579</v>
      </c>
      <c r="G501" s="26" t="s">
        <v>648</v>
      </c>
      <c r="H501" s="26" t="s">
        <v>1140</v>
      </c>
      <c r="I501" s="19" t="s">
        <v>1043</v>
      </c>
      <c r="J501" s="18" t="str">
        <f>IF(Maine_Schools[[#This Row],[School Type]]="Charter","Charter", "Non Charter")</f>
        <v>Non Charter</v>
      </c>
    </row>
    <row r="502" spans="1:10" ht="13">
      <c r="A502" s="25" t="s">
        <v>570</v>
      </c>
      <c r="B502" s="23" t="s">
        <v>1141</v>
      </c>
      <c r="C502" s="23" t="s">
        <v>215</v>
      </c>
      <c r="D502" s="23" t="s">
        <v>814</v>
      </c>
      <c r="E502" s="23" t="s">
        <v>647</v>
      </c>
      <c r="F502" s="24" t="s">
        <v>579</v>
      </c>
      <c r="G502" s="23" t="s">
        <v>679</v>
      </c>
      <c r="H502" s="23" t="s">
        <v>1142</v>
      </c>
      <c r="I502" s="19" t="s">
        <v>814</v>
      </c>
      <c r="J502" s="18" t="str">
        <f>IF(Maine_Schools[[#This Row],[School Type]]="Charter","Charter", "Non Charter")</f>
        <v>Non Charter</v>
      </c>
    </row>
    <row r="503" spans="1:10" ht="13">
      <c r="A503" s="28" t="s">
        <v>570</v>
      </c>
      <c r="B503" s="26" t="s">
        <v>1143</v>
      </c>
      <c r="C503" s="26" t="s">
        <v>141</v>
      </c>
      <c r="D503" s="26" t="s">
        <v>662</v>
      </c>
      <c r="E503" s="26" t="s">
        <v>647</v>
      </c>
      <c r="F503" s="27" t="s">
        <v>579</v>
      </c>
      <c r="G503" s="26" t="s">
        <v>679</v>
      </c>
      <c r="H503" s="26" t="s">
        <v>1144</v>
      </c>
      <c r="I503" s="19" t="s">
        <v>656</v>
      </c>
      <c r="J503" s="18" t="str">
        <f>IF(Maine_Schools[[#This Row],[School Type]]="Charter","Charter", "Non Charter")</f>
        <v>Non Charter</v>
      </c>
    </row>
    <row r="504" spans="1:10" ht="13">
      <c r="A504" s="25" t="s">
        <v>570</v>
      </c>
      <c r="B504" s="23" t="s">
        <v>1145</v>
      </c>
      <c r="C504" s="23" t="s">
        <v>301</v>
      </c>
      <c r="D504" s="23" t="s">
        <v>710</v>
      </c>
      <c r="E504" s="23" t="s">
        <v>647</v>
      </c>
      <c r="F504" s="24" t="s">
        <v>579</v>
      </c>
      <c r="G504" s="23" t="s">
        <v>682</v>
      </c>
      <c r="H504" s="23" t="s">
        <v>1146</v>
      </c>
      <c r="I504" s="19" t="s">
        <v>710</v>
      </c>
      <c r="J504" s="18" t="str">
        <f>IF(Maine_Schools[[#This Row],[School Type]]="Charter","Charter", "Non Charter")</f>
        <v>Non Charter</v>
      </c>
    </row>
    <row r="505" spans="1:10" ht="13">
      <c r="A505" s="28" t="s">
        <v>570</v>
      </c>
      <c r="B505" s="26" t="s">
        <v>1145</v>
      </c>
      <c r="C505" s="26" t="s">
        <v>45</v>
      </c>
      <c r="D505" s="27" t="s">
        <v>646</v>
      </c>
      <c r="E505" s="26" t="s">
        <v>647</v>
      </c>
      <c r="F505" s="27" t="s">
        <v>579</v>
      </c>
      <c r="G505" s="26" t="s">
        <v>682</v>
      </c>
      <c r="H505" s="26" t="s">
        <v>1146</v>
      </c>
      <c r="I505" s="19" t="s">
        <v>646</v>
      </c>
      <c r="J505" s="18" t="str">
        <f>IF(Maine_Schools[[#This Row],[School Type]]="Charter","Charter", "Non Charter")</f>
        <v>Non Charter</v>
      </c>
    </row>
    <row r="506" spans="1:10" ht="13">
      <c r="A506" s="25" t="s">
        <v>570</v>
      </c>
      <c r="B506" s="23" t="s">
        <v>1147</v>
      </c>
      <c r="C506" s="23" t="s">
        <v>186</v>
      </c>
      <c r="D506" s="24" t="s">
        <v>755</v>
      </c>
      <c r="E506" s="23" t="s">
        <v>647</v>
      </c>
      <c r="F506" s="24" t="s">
        <v>579</v>
      </c>
      <c r="G506" s="23" t="s">
        <v>676</v>
      </c>
      <c r="H506" s="23" t="s">
        <v>1148</v>
      </c>
      <c r="I506" s="19" t="s">
        <v>755</v>
      </c>
      <c r="J506" s="18" t="str">
        <f>IF(Maine_Schools[[#This Row],[School Type]]="Charter","Charter", "Non Charter")</f>
        <v>Non Charter</v>
      </c>
    </row>
    <row r="507" spans="1:10" ht="13">
      <c r="A507" s="28" t="s">
        <v>570</v>
      </c>
      <c r="B507" s="26" t="s">
        <v>1147</v>
      </c>
      <c r="C507" s="26" t="s">
        <v>253</v>
      </c>
      <c r="D507" s="26" t="s">
        <v>756</v>
      </c>
      <c r="E507" s="26" t="s">
        <v>647</v>
      </c>
      <c r="F507" s="27" t="s">
        <v>579</v>
      </c>
      <c r="G507" s="26" t="s">
        <v>676</v>
      </c>
      <c r="H507" s="26" t="s">
        <v>1148</v>
      </c>
      <c r="I507" s="19" t="s">
        <v>756</v>
      </c>
      <c r="J507" s="18" t="str">
        <f>IF(Maine_Schools[[#This Row],[School Type]]="Charter","Charter", "Non Charter")</f>
        <v>Non Charter</v>
      </c>
    </row>
    <row r="508" spans="1:10" ht="13">
      <c r="A508" s="25" t="s">
        <v>570</v>
      </c>
      <c r="B508" s="23" t="s">
        <v>1147</v>
      </c>
      <c r="C508" s="23" t="s">
        <v>535</v>
      </c>
      <c r="D508" s="23" t="s">
        <v>710</v>
      </c>
      <c r="E508" s="23" t="s">
        <v>647</v>
      </c>
      <c r="F508" s="24" t="s">
        <v>579</v>
      </c>
      <c r="G508" s="23" t="s">
        <v>676</v>
      </c>
      <c r="H508" s="23" t="s">
        <v>1149</v>
      </c>
      <c r="I508" s="19" t="s">
        <v>710</v>
      </c>
      <c r="J508" s="18" t="str">
        <f>IF(Maine_Schools[[#This Row],[School Type]]="Charter","Charter", "Non Charter")</f>
        <v>Non Charter</v>
      </c>
    </row>
    <row r="509" spans="1:10" ht="13">
      <c r="A509" s="28" t="s">
        <v>570</v>
      </c>
      <c r="B509" s="26" t="s">
        <v>1150</v>
      </c>
      <c r="C509" s="26" t="s">
        <v>220</v>
      </c>
      <c r="D509" s="27" t="s">
        <v>660</v>
      </c>
      <c r="E509" s="26" t="s">
        <v>647</v>
      </c>
      <c r="F509" s="27" t="s">
        <v>579</v>
      </c>
      <c r="G509" s="26" t="s">
        <v>682</v>
      </c>
      <c r="H509" s="26" t="s">
        <v>1151</v>
      </c>
      <c r="I509" s="19" t="s">
        <v>660</v>
      </c>
      <c r="J509" s="18" t="str">
        <f>IF(Maine_Schools[[#This Row],[School Type]]="Charter","Charter", "Non Charter")</f>
        <v>Non Charter</v>
      </c>
    </row>
    <row r="510" spans="1:10" ht="13">
      <c r="A510" s="25" t="s">
        <v>570</v>
      </c>
      <c r="B510" s="23" t="s">
        <v>1150</v>
      </c>
      <c r="C510" s="23" t="s">
        <v>79</v>
      </c>
      <c r="D510" s="23" t="s">
        <v>662</v>
      </c>
      <c r="E510" s="23" t="s">
        <v>647</v>
      </c>
      <c r="F510" s="24" t="s">
        <v>579</v>
      </c>
      <c r="G510" s="23" t="s">
        <v>682</v>
      </c>
      <c r="H510" s="23" t="s">
        <v>1151</v>
      </c>
      <c r="I510" s="19" t="s">
        <v>656</v>
      </c>
      <c r="J510" s="18" t="str">
        <f>IF(Maine_Schools[[#This Row],[School Type]]="Charter","Charter", "Non Charter")</f>
        <v>Non Charter</v>
      </c>
    </row>
    <row r="511" spans="1:10" ht="13">
      <c r="A511" s="28" t="s">
        <v>570</v>
      </c>
      <c r="B511" s="26" t="s">
        <v>1152</v>
      </c>
      <c r="C511" s="26" t="s">
        <v>73</v>
      </c>
      <c r="D511" s="26" t="s">
        <v>710</v>
      </c>
      <c r="E511" s="26" t="s">
        <v>647</v>
      </c>
      <c r="F511" s="27" t="s">
        <v>579</v>
      </c>
      <c r="G511" s="26" t="s">
        <v>676</v>
      </c>
      <c r="H511" s="26" t="s">
        <v>1153</v>
      </c>
      <c r="I511" s="19" t="s">
        <v>710</v>
      </c>
      <c r="J511" s="18" t="str">
        <f>IF(Maine_Schools[[#This Row],[School Type]]="Charter","Charter", "Non Charter")</f>
        <v>Non Charter</v>
      </c>
    </row>
    <row r="512" spans="1:10" ht="13">
      <c r="A512" s="25" t="s">
        <v>570</v>
      </c>
      <c r="B512" s="23" t="s">
        <v>1152</v>
      </c>
      <c r="C512" s="23" t="s">
        <v>78</v>
      </c>
      <c r="D512" s="24" t="s">
        <v>646</v>
      </c>
      <c r="E512" s="23" t="s">
        <v>647</v>
      </c>
      <c r="F512" s="24" t="s">
        <v>579</v>
      </c>
      <c r="G512" s="23" t="s">
        <v>676</v>
      </c>
      <c r="H512" s="23" t="s">
        <v>1153</v>
      </c>
      <c r="I512" s="19" t="s">
        <v>646</v>
      </c>
      <c r="J512" s="18" t="str">
        <f>IF(Maine_Schools[[#This Row],[School Type]]="Charter","Charter", "Non Charter")</f>
        <v>Non Charter</v>
      </c>
    </row>
    <row r="513" spans="1:10" ht="13">
      <c r="A513" s="28" t="s">
        <v>570</v>
      </c>
      <c r="B513" s="26" t="s">
        <v>1154</v>
      </c>
      <c r="C513" s="26" t="s">
        <v>167</v>
      </c>
      <c r="D513" s="27" t="s">
        <v>749</v>
      </c>
      <c r="E513" s="26" t="s">
        <v>647</v>
      </c>
      <c r="F513" s="27" t="s">
        <v>579</v>
      </c>
      <c r="G513" s="26" t="s">
        <v>700</v>
      </c>
      <c r="H513" s="26" t="s">
        <v>701</v>
      </c>
      <c r="I513" s="19" t="s">
        <v>749</v>
      </c>
      <c r="J513" s="18" t="str">
        <f>IF(Maine_Schools[[#This Row],[School Type]]="Charter","Charter", "Non Charter")</f>
        <v>Non Charter</v>
      </c>
    </row>
    <row r="514" spans="1:10" ht="13">
      <c r="A514" s="25" t="s">
        <v>570</v>
      </c>
      <c r="B514" s="23" t="s">
        <v>1154</v>
      </c>
      <c r="C514" s="23" t="s">
        <v>414</v>
      </c>
      <c r="D514" s="23" t="s">
        <v>960</v>
      </c>
      <c r="E514" s="23" t="s">
        <v>647</v>
      </c>
      <c r="F514" s="24" t="s">
        <v>579</v>
      </c>
      <c r="G514" s="23" t="s">
        <v>700</v>
      </c>
      <c r="H514" s="23" t="s">
        <v>701</v>
      </c>
      <c r="I514" s="19" t="s">
        <v>960</v>
      </c>
      <c r="J514" s="18" t="str">
        <f>IF(Maine_Schools[[#This Row],[School Type]]="Charter","Charter", "Non Charter")</f>
        <v>Non Charter</v>
      </c>
    </row>
    <row r="515" spans="1:10" ht="13">
      <c r="A515" s="28" t="s">
        <v>570</v>
      </c>
      <c r="B515" s="26" t="s">
        <v>1154</v>
      </c>
      <c r="C515" s="26" t="s">
        <v>434</v>
      </c>
      <c r="D515" s="27" t="s">
        <v>698</v>
      </c>
      <c r="E515" s="26" t="s">
        <v>647</v>
      </c>
      <c r="F515" s="27" t="s">
        <v>579</v>
      </c>
      <c r="G515" s="26" t="s">
        <v>700</v>
      </c>
      <c r="H515" s="26" t="s">
        <v>701</v>
      </c>
      <c r="I515" s="19" t="s">
        <v>698</v>
      </c>
      <c r="J515" s="18" t="str">
        <f>IF(Maine_Schools[[#This Row],[School Type]]="Charter","Charter", "Non Charter")</f>
        <v>Non Charter</v>
      </c>
    </row>
    <row r="516" spans="1:10" ht="13">
      <c r="A516" s="25" t="s">
        <v>570</v>
      </c>
      <c r="B516" s="23" t="s">
        <v>1154</v>
      </c>
      <c r="C516" s="23" t="s">
        <v>522</v>
      </c>
      <c r="D516" s="23" t="s">
        <v>907</v>
      </c>
      <c r="E516" s="23" t="s">
        <v>647</v>
      </c>
      <c r="F516" s="24" t="s">
        <v>579</v>
      </c>
      <c r="G516" s="23" t="s">
        <v>700</v>
      </c>
      <c r="H516" s="23" t="s">
        <v>701</v>
      </c>
      <c r="I516" s="19" t="s">
        <v>907</v>
      </c>
      <c r="J516" s="18" t="str">
        <f>IF(Maine_Schools[[#This Row],[School Type]]="Charter","Charter", "Non Charter")</f>
        <v>Non Charter</v>
      </c>
    </row>
    <row r="517" spans="1:10" ht="13">
      <c r="A517" s="28" t="s">
        <v>570</v>
      </c>
      <c r="B517" s="26" t="s">
        <v>1154</v>
      </c>
      <c r="C517" s="26" t="s">
        <v>568</v>
      </c>
      <c r="D517" s="26" t="s">
        <v>960</v>
      </c>
      <c r="E517" s="26" t="s">
        <v>647</v>
      </c>
      <c r="F517" s="27" t="s">
        <v>579</v>
      </c>
      <c r="G517" s="26" t="s">
        <v>700</v>
      </c>
      <c r="H517" s="26" t="s">
        <v>701</v>
      </c>
      <c r="I517" s="19" t="s">
        <v>960</v>
      </c>
      <c r="J517" s="18" t="str">
        <f>IF(Maine_Schools[[#This Row],[School Type]]="Charter","Charter", "Non Charter")</f>
        <v>Non Charter</v>
      </c>
    </row>
    <row r="518" spans="1:10" ht="13">
      <c r="A518" s="25" t="s">
        <v>570</v>
      </c>
      <c r="B518" s="23" t="s">
        <v>1155</v>
      </c>
      <c r="C518" s="23" t="s">
        <v>251</v>
      </c>
      <c r="D518" s="23" t="s">
        <v>756</v>
      </c>
      <c r="E518" s="23" t="s">
        <v>647</v>
      </c>
      <c r="F518" s="24" t="s">
        <v>579</v>
      </c>
      <c r="G518" s="23" t="s">
        <v>700</v>
      </c>
      <c r="H518" s="23" t="s">
        <v>1156</v>
      </c>
      <c r="I518" s="19" t="s">
        <v>756</v>
      </c>
      <c r="J518" s="18" t="str">
        <f>IF(Maine_Schools[[#This Row],[School Type]]="Charter","Charter", "Non Charter")</f>
        <v>Non Charter</v>
      </c>
    </row>
    <row r="519" spans="1:10" ht="13">
      <c r="A519" s="28" t="s">
        <v>570</v>
      </c>
      <c r="B519" s="26" t="s">
        <v>1155</v>
      </c>
      <c r="C519" s="26" t="s">
        <v>481</v>
      </c>
      <c r="D519" s="26" t="s">
        <v>756</v>
      </c>
      <c r="E519" s="26" t="s">
        <v>647</v>
      </c>
      <c r="F519" s="27" t="s">
        <v>579</v>
      </c>
      <c r="G519" s="26" t="s">
        <v>700</v>
      </c>
      <c r="H519" s="26" t="s">
        <v>1157</v>
      </c>
      <c r="I519" s="19" t="s">
        <v>756</v>
      </c>
      <c r="J519" s="18" t="str">
        <f>IF(Maine_Schools[[#This Row],[School Type]]="Charter","Charter", "Non Charter")</f>
        <v>Non Charter</v>
      </c>
    </row>
    <row r="520" spans="1:10" ht="13">
      <c r="A520" s="25" t="s">
        <v>570</v>
      </c>
      <c r="B520" s="23" t="s">
        <v>1155</v>
      </c>
      <c r="C520" s="23" t="s">
        <v>193</v>
      </c>
      <c r="D520" s="24" t="s">
        <v>660</v>
      </c>
      <c r="E520" s="23" t="s">
        <v>647</v>
      </c>
      <c r="F520" s="24" t="s">
        <v>579</v>
      </c>
      <c r="G520" s="23" t="s">
        <v>700</v>
      </c>
      <c r="H520" s="23" t="s">
        <v>1157</v>
      </c>
      <c r="I520" s="19" t="s">
        <v>660</v>
      </c>
      <c r="J520" s="18" t="str">
        <f>IF(Maine_Schools[[#This Row],[School Type]]="Charter","Charter", "Non Charter")</f>
        <v>Non Charter</v>
      </c>
    </row>
    <row r="521" spans="1:10" ht="13">
      <c r="A521" s="28" t="s">
        <v>570</v>
      </c>
      <c r="B521" s="26" t="s">
        <v>1155</v>
      </c>
      <c r="C521" s="26" t="s">
        <v>407</v>
      </c>
      <c r="D521" s="27" t="s">
        <v>755</v>
      </c>
      <c r="E521" s="26" t="s">
        <v>647</v>
      </c>
      <c r="F521" s="27" t="s">
        <v>579</v>
      </c>
      <c r="G521" s="26" t="s">
        <v>700</v>
      </c>
      <c r="H521" s="26" t="s">
        <v>1157</v>
      </c>
      <c r="I521" s="19" t="s">
        <v>755</v>
      </c>
      <c r="J521" s="18" t="str">
        <f>IF(Maine_Schools[[#This Row],[School Type]]="Charter","Charter", "Non Charter")</f>
        <v>Non Charter</v>
      </c>
    </row>
    <row r="522" spans="1:10" ht="13">
      <c r="A522" s="25" t="s">
        <v>570</v>
      </c>
      <c r="B522" s="23" t="s">
        <v>1155</v>
      </c>
      <c r="C522" s="23" t="s">
        <v>523</v>
      </c>
      <c r="D522" s="23" t="s">
        <v>756</v>
      </c>
      <c r="E522" s="23" t="s">
        <v>647</v>
      </c>
      <c r="F522" s="24" t="s">
        <v>579</v>
      </c>
      <c r="G522" s="23" t="s">
        <v>700</v>
      </c>
      <c r="H522" s="23" t="s">
        <v>1157</v>
      </c>
      <c r="I522" s="19" t="s">
        <v>756</v>
      </c>
      <c r="J522" s="18" t="str">
        <f>IF(Maine_Schools[[#This Row],[School Type]]="Charter","Charter", "Non Charter")</f>
        <v>Non Charter</v>
      </c>
    </row>
    <row r="523" spans="1:10" ht="13">
      <c r="A523" s="28" t="s">
        <v>570</v>
      </c>
      <c r="B523" s="26" t="s">
        <v>1158</v>
      </c>
      <c r="C523" s="26" t="s">
        <v>179</v>
      </c>
      <c r="D523" s="26" t="s">
        <v>960</v>
      </c>
      <c r="E523" s="26" t="s">
        <v>647</v>
      </c>
      <c r="F523" s="27" t="s">
        <v>579</v>
      </c>
      <c r="G523" s="26" t="s">
        <v>653</v>
      </c>
      <c r="H523" s="26" t="s">
        <v>1159</v>
      </c>
      <c r="I523" s="19" t="s">
        <v>960</v>
      </c>
      <c r="J523" s="18" t="str">
        <f>IF(Maine_Schools[[#This Row],[School Type]]="Charter","Charter", "Non Charter")</f>
        <v>Non Charter</v>
      </c>
    </row>
    <row r="524" spans="1:10" ht="13">
      <c r="A524" s="25" t="s">
        <v>570</v>
      </c>
      <c r="B524" s="23" t="s">
        <v>1158</v>
      </c>
      <c r="C524" s="23" t="s">
        <v>347</v>
      </c>
      <c r="D524" s="23" t="s">
        <v>960</v>
      </c>
      <c r="E524" s="23" t="s">
        <v>647</v>
      </c>
      <c r="F524" s="24" t="s">
        <v>579</v>
      </c>
      <c r="G524" s="23" t="s">
        <v>653</v>
      </c>
      <c r="H524" s="23" t="s">
        <v>1159</v>
      </c>
      <c r="I524" s="19" t="s">
        <v>960</v>
      </c>
      <c r="J524" s="18" t="str">
        <f>IF(Maine_Schools[[#This Row],[School Type]]="Charter","Charter", "Non Charter")</f>
        <v>Non Charter</v>
      </c>
    </row>
    <row r="525" spans="1:10" ht="13">
      <c r="A525" s="28" t="s">
        <v>570</v>
      </c>
      <c r="B525" s="26" t="s">
        <v>1158</v>
      </c>
      <c r="C525" s="26" t="s">
        <v>512</v>
      </c>
      <c r="D525" s="26" t="s">
        <v>960</v>
      </c>
      <c r="E525" s="26" t="s">
        <v>647</v>
      </c>
      <c r="F525" s="27" t="s">
        <v>579</v>
      </c>
      <c r="G525" s="26" t="s">
        <v>653</v>
      </c>
      <c r="H525" s="26" t="s">
        <v>1159</v>
      </c>
      <c r="I525" s="19" t="s">
        <v>960</v>
      </c>
      <c r="J525" s="18" t="str">
        <f>IF(Maine_Schools[[#This Row],[School Type]]="Charter","Charter", "Non Charter")</f>
        <v>Non Charter</v>
      </c>
    </row>
    <row r="526" spans="1:10" ht="13">
      <c r="A526" s="25" t="s">
        <v>570</v>
      </c>
      <c r="B526" s="23" t="s">
        <v>1158</v>
      </c>
      <c r="C526" s="23" t="s">
        <v>524</v>
      </c>
      <c r="D526" s="24" t="s">
        <v>660</v>
      </c>
      <c r="E526" s="23" t="s">
        <v>647</v>
      </c>
      <c r="F526" s="24" t="s">
        <v>579</v>
      </c>
      <c r="G526" s="23" t="s">
        <v>653</v>
      </c>
      <c r="H526" s="23" t="s">
        <v>1159</v>
      </c>
      <c r="I526" s="19" t="s">
        <v>660</v>
      </c>
      <c r="J526" s="18" t="str">
        <f>IF(Maine_Schools[[#This Row],[School Type]]="Charter","Charter", "Non Charter")</f>
        <v>Non Charter</v>
      </c>
    </row>
    <row r="527" spans="1:10" ht="13">
      <c r="A527" s="28" t="s">
        <v>570</v>
      </c>
      <c r="B527" s="26" t="s">
        <v>1158</v>
      </c>
      <c r="C527" s="26" t="s">
        <v>525</v>
      </c>
      <c r="D527" s="27" t="s">
        <v>698</v>
      </c>
      <c r="E527" s="26" t="s">
        <v>647</v>
      </c>
      <c r="F527" s="27" t="s">
        <v>579</v>
      </c>
      <c r="G527" s="26" t="s">
        <v>653</v>
      </c>
      <c r="H527" s="26" t="s">
        <v>1159</v>
      </c>
      <c r="I527" s="19" t="s">
        <v>698</v>
      </c>
      <c r="J527" s="18" t="str">
        <f>IF(Maine_Schools[[#This Row],[School Type]]="Charter","Charter", "Non Charter")</f>
        <v>Non Charter</v>
      </c>
    </row>
    <row r="528" spans="1:10" ht="13">
      <c r="A528" s="25" t="s">
        <v>570</v>
      </c>
      <c r="B528" s="23" t="s">
        <v>1158</v>
      </c>
      <c r="C528" s="23" t="s">
        <v>556</v>
      </c>
      <c r="D528" s="24" t="s">
        <v>749</v>
      </c>
      <c r="E528" s="23" t="s">
        <v>647</v>
      </c>
      <c r="F528" s="24" t="s">
        <v>579</v>
      </c>
      <c r="G528" s="23" t="s">
        <v>653</v>
      </c>
      <c r="H528" s="23" t="s">
        <v>1159</v>
      </c>
      <c r="I528" s="19" t="s">
        <v>749</v>
      </c>
      <c r="J528" s="18" t="str">
        <f>IF(Maine_Schools[[#This Row],[School Type]]="Charter","Charter", "Non Charter")</f>
        <v>Non Charter</v>
      </c>
    </row>
    <row r="529" spans="1:10" ht="13">
      <c r="A529" s="28" t="s">
        <v>570</v>
      </c>
      <c r="B529" s="26" t="s">
        <v>1160</v>
      </c>
      <c r="C529" s="26" t="s">
        <v>527</v>
      </c>
      <c r="D529" s="26" t="s">
        <v>710</v>
      </c>
      <c r="E529" s="26" t="s">
        <v>647</v>
      </c>
      <c r="F529" s="27" t="s">
        <v>579</v>
      </c>
      <c r="G529" s="26" t="s">
        <v>653</v>
      </c>
      <c r="H529" s="26" t="s">
        <v>1161</v>
      </c>
      <c r="I529" s="19" t="s">
        <v>710</v>
      </c>
      <c r="J529" s="18" t="str">
        <f>IF(Maine_Schools[[#This Row],[School Type]]="Charter","Charter", "Non Charter")</f>
        <v>Non Charter</v>
      </c>
    </row>
    <row r="530" spans="1:10" ht="13">
      <c r="A530" s="25" t="s">
        <v>570</v>
      </c>
      <c r="B530" s="23" t="s">
        <v>1162</v>
      </c>
      <c r="C530" s="23" t="s">
        <v>441</v>
      </c>
      <c r="D530" s="23" t="s">
        <v>662</v>
      </c>
      <c r="E530" s="23" t="s">
        <v>647</v>
      </c>
      <c r="F530" s="24" t="s">
        <v>579</v>
      </c>
      <c r="G530" s="23" t="s">
        <v>686</v>
      </c>
      <c r="H530" s="23" t="s">
        <v>1163</v>
      </c>
      <c r="I530" s="19" t="s">
        <v>656</v>
      </c>
      <c r="J530" s="18" t="str">
        <f>IF(Maine_Schools[[#This Row],[School Type]]="Charter","Charter", "Non Charter")</f>
        <v>Non Charter</v>
      </c>
    </row>
    <row r="531" spans="1:10" ht="13">
      <c r="A531" s="28" t="s">
        <v>570</v>
      </c>
      <c r="B531" s="26" t="s">
        <v>1164</v>
      </c>
      <c r="C531" s="26" t="s">
        <v>532</v>
      </c>
      <c r="D531" s="26" t="s">
        <v>662</v>
      </c>
      <c r="E531" s="26" t="s">
        <v>647</v>
      </c>
      <c r="F531" s="27" t="s">
        <v>579</v>
      </c>
      <c r="G531" s="26" t="s">
        <v>695</v>
      </c>
      <c r="H531" s="26" t="s">
        <v>1165</v>
      </c>
      <c r="I531" s="19" t="s">
        <v>656</v>
      </c>
      <c r="J531" s="18" t="str">
        <f>IF(Maine_Schools[[#This Row],[School Type]]="Charter","Charter", "Non Charter")</f>
        <v>Non Charter</v>
      </c>
    </row>
    <row r="532" spans="1:10" ht="13">
      <c r="A532" s="25" t="s">
        <v>570</v>
      </c>
      <c r="B532" s="23" t="s">
        <v>1166</v>
      </c>
      <c r="C532" s="23" t="s">
        <v>318</v>
      </c>
      <c r="D532" s="23" t="s">
        <v>922</v>
      </c>
      <c r="E532" s="23" t="s">
        <v>647</v>
      </c>
      <c r="F532" s="24" t="s">
        <v>579</v>
      </c>
      <c r="G532" s="23" t="s">
        <v>653</v>
      </c>
      <c r="H532" s="23" t="s">
        <v>654</v>
      </c>
      <c r="I532" s="19" t="s">
        <v>922</v>
      </c>
      <c r="J532" s="18" t="str">
        <f>IF(Maine_Schools[[#This Row],[School Type]]="Charter","Charter", "Non Charter")</f>
        <v>Non Charter</v>
      </c>
    </row>
    <row r="533" spans="1:10" ht="13">
      <c r="A533" s="28" t="s">
        <v>570</v>
      </c>
      <c r="B533" s="26" t="s">
        <v>1166</v>
      </c>
      <c r="C533" s="26" t="s">
        <v>325</v>
      </c>
      <c r="D533" s="26" t="s">
        <v>756</v>
      </c>
      <c r="E533" s="26" t="s">
        <v>647</v>
      </c>
      <c r="F533" s="27" t="s">
        <v>579</v>
      </c>
      <c r="G533" s="26" t="s">
        <v>653</v>
      </c>
      <c r="H533" s="26" t="s">
        <v>654</v>
      </c>
      <c r="I533" s="19" t="s">
        <v>756</v>
      </c>
      <c r="J533" s="18" t="str">
        <f>IF(Maine_Schools[[#This Row],[School Type]]="Charter","Charter", "Non Charter")</f>
        <v>Non Charter</v>
      </c>
    </row>
    <row r="534" spans="1:10" ht="13">
      <c r="A534" s="25" t="s">
        <v>570</v>
      </c>
      <c r="B534" s="23" t="s">
        <v>1166</v>
      </c>
      <c r="C534" s="23" t="s">
        <v>33</v>
      </c>
      <c r="D534" s="23" t="s">
        <v>922</v>
      </c>
      <c r="E534" s="23" t="s">
        <v>647</v>
      </c>
      <c r="F534" s="24" t="s">
        <v>579</v>
      </c>
      <c r="G534" s="23" t="s">
        <v>653</v>
      </c>
      <c r="H534" s="23" t="s">
        <v>654</v>
      </c>
      <c r="I534" s="19" t="s">
        <v>922</v>
      </c>
      <c r="J534" s="18" t="str">
        <f>IF(Maine_Schools[[#This Row],[School Type]]="Charter","Charter", "Non Charter")</f>
        <v>Non Charter</v>
      </c>
    </row>
    <row r="535" spans="1:10" ht="13">
      <c r="A535" s="28" t="s">
        <v>570</v>
      </c>
      <c r="B535" s="26" t="s">
        <v>1166</v>
      </c>
      <c r="C535" s="26" t="s">
        <v>452</v>
      </c>
      <c r="D535" s="26" t="s">
        <v>756</v>
      </c>
      <c r="E535" s="26" t="s">
        <v>647</v>
      </c>
      <c r="F535" s="27" t="s">
        <v>579</v>
      </c>
      <c r="G535" s="26" t="s">
        <v>653</v>
      </c>
      <c r="H535" s="26" t="s">
        <v>654</v>
      </c>
      <c r="I535" s="19" t="s">
        <v>756</v>
      </c>
      <c r="J535" s="18" t="str">
        <f>IF(Maine_Schools[[#This Row],[School Type]]="Charter","Charter", "Non Charter")</f>
        <v>Non Charter</v>
      </c>
    </row>
    <row r="536" spans="1:10" ht="13">
      <c r="A536" s="25" t="s">
        <v>570</v>
      </c>
      <c r="B536" s="23" t="s">
        <v>1166</v>
      </c>
      <c r="C536" s="23" t="s">
        <v>376</v>
      </c>
      <c r="D536" s="24" t="s">
        <v>660</v>
      </c>
      <c r="E536" s="23" t="s">
        <v>647</v>
      </c>
      <c r="F536" s="24" t="s">
        <v>579</v>
      </c>
      <c r="G536" s="23" t="s">
        <v>653</v>
      </c>
      <c r="H536" s="23" t="s">
        <v>654</v>
      </c>
      <c r="I536" s="19" t="s">
        <v>660</v>
      </c>
      <c r="J536" s="18" t="str">
        <f>IF(Maine_Schools[[#This Row],[School Type]]="Charter","Charter", "Non Charter")</f>
        <v>Non Charter</v>
      </c>
    </row>
    <row r="537" spans="1:10" ht="13">
      <c r="A537" s="28" t="s">
        <v>570</v>
      </c>
      <c r="B537" s="26" t="s">
        <v>1166</v>
      </c>
      <c r="C537" s="26" t="s">
        <v>445</v>
      </c>
      <c r="D537" s="27" t="s">
        <v>755</v>
      </c>
      <c r="E537" s="26" t="s">
        <v>647</v>
      </c>
      <c r="F537" s="27" t="s">
        <v>579</v>
      </c>
      <c r="G537" s="26" t="s">
        <v>653</v>
      </c>
      <c r="H537" s="26" t="s">
        <v>654</v>
      </c>
      <c r="I537" s="19" t="s">
        <v>755</v>
      </c>
      <c r="J537" s="18" t="str">
        <f>IF(Maine_Schools[[#This Row],[School Type]]="Charter","Charter", "Non Charter")</f>
        <v>Non Charter</v>
      </c>
    </row>
    <row r="538" spans="1:10" ht="13">
      <c r="A538" s="25" t="s">
        <v>570</v>
      </c>
      <c r="B538" s="23" t="s">
        <v>1166</v>
      </c>
      <c r="C538" s="23" t="s">
        <v>548</v>
      </c>
      <c r="D538" s="23" t="s">
        <v>922</v>
      </c>
      <c r="E538" s="23" t="s">
        <v>647</v>
      </c>
      <c r="F538" s="24" t="s">
        <v>579</v>
      </c>
      <c r="G538" s="23" t="s">
        <v>653</v>
      </c>
      <c r="H538" s="23" t="s">
        <v>654</v>
      </c>
      <c r="I538" s="19" t="s">
        <v>922</v>
      </c>
      <c r="J538" s="18" t="str">
        <f>IF(Maine_Schools[[#This Row],[School Type]]="Charter","Charter", "Non Charter")</f>
        <v>Non Charter</v>
      </c>
    </row>
    <row r="539" spans="1:10" ht="13">
      <c r="A539" s="28" t="s">
        <v>570</v>
      </c>
      <c r="B539" s="26" t="s">
        <v>1167</v>
      </c>
      <c r="C539" s="26" t="s">
        <v>409</v>
      </c>
      <c r="D539" s="26" t="s">
        <v>650</v>
      </c>
      <c r="E539" s="26" t="s">
        <v>647</v>
      </c>
      <c r="F539" s="27" t="s">
        <v>579</v>
      </c>
      <c r="G539" s="26" t="s">
        <v>695</v>
      </c>
      <c r="H539" s="26" t="s">
        <v>1168</v>
      </c>
      <c r="I539" s="19" t="s">
        <v>651</v>
      </c>
      <c r="J539" s="18" t="str">
        <f>IF(Maine_Schools[[#This Row],[School Type]]="Charter","Charter", "Non Charter")</f>
        <v>Non Charter</v>
      </c>
    </row>
    <row r="540" spans="1:10" ht="13">
      <c r="A540" s="25" t="s">
        <v>570</v>
      </c>
      <c r="B540" s="23" t="s">
        <v>1169</v>
      </c>
      <c r="C540" s="23" t="s">
        <v>418</v>
      </c>
      <c r="D540" s="23" t="s">
        <v>662</v>
      </c>
      <c r="E540" s="23" t="s">
        <v>647</v>
      </c>
      <c r="F540" s="24" t="s">
        <v>579</v>
      </c>
      <c r="G540" s="23" t="s">
        <v>686</v>
      </c>
      <c r="H540" s="23" t="s">
        <v>1170</v>
      </c>
      <c r="I540" s="19" t="s">
        <v>656</v>
      </c>
      <c r="J540" s="18" t="str">
        <f>IF(Maine_Schools[[#This Row],[School Type]]="Charter","Charter", "Non Charter")</f>
        <v>Non Charter</v>
      </c>
    </row>
    <row r="541" spans="1:10" ht="13">
      <c r="A541" s="28" t="s">
        <v>570</v>
      </c>
      <c r="B541" s="26" t="s">
        <v>1171</v>
      </c>
      <c r="C541" s="26" t="s">
        <v>380</v>
      </c>
      <c r="D541" s="26" t="s">
        <v>662</v>
      </c>
      <c r="E541" s="26" t="s">
        <v>647</v>
      </c>
      <c r="F541" s="27" t="s">
        <v>579</v>
      </c>
      <c r="G541" s="26" t="s">
        <v>713</v>
      </c>
      <c r="H541" s="26" t="s">
        <v>1172</v>
      </c>
      <c r="I541" s="19" t="s">
        <v>656</v>
      </c>
      <c r="J541" s="18" t="str">
        <f>IF(Maine_Schools[[#This Row],[School Type]]="Charter","Charter", "Non Charter")</f>
        <v>Non Charter</v>
      </c>
    </row>
    <row r="542" spans="1:10" ht="13">
      <c r="A542" s="25" t="s">
        <v>570</v>
      </c>
      <c r="B542" s="23" t="s">
        <v>1173</v>
      </c>
      <c r="C542" s="23" t="s">
        <v>534</v>
      </c>
      <c r="D542" s="23" t="s">
        <v>662</v>
      </c>
      <c r="E542" s="23" t="s">
        <v>647</v>
      </c>
      <c r="F542" s="24" t="s">
        <v>579</v>
      </c>
      <c r="G542" s="23" t="s">
        <v>686</v>
      </c>
      <c r="H542" s="23" t="s">
        <v>1174</v>
      </c>
      <c r="I542" s="19" t="s">
        <v>656</v>
      </c>
      <c r="J542" s="18" t="str">
        <f>IF(Maine_Schools[[#This Row],[School Type]]="Charter","Charter", "Non Charter")</f>
        <v>Non Charter</v>
      </c>
    </row>
    <row r="543" spans="1:10" ht="13">
      <c r="A543" s="28" t="s">
        <v>570</v>
      </c>
      <c r="B543" s="26" t="s">
        <v>1175</v>
      </c>
      <c r="C543" s="26" t="s">
        <v>236</v>
      </c>
      <c r="D543" s="26" t="s">
        <v>662</v>
      </c>
      <c r="E543" s="26" t="s">
        <v>647</v>
      </c>
      <c r="F543" s="27" t="s">
        <v>579</v>
      </c>
      <c r="G543" s="26" t="s">
        <v>686</v>
      </c>
      <c r="H543" s="26" t="s">
        <v>1176</v>
      </c>
      <c r="I543" s="19" t="s">
        <v>656</v>
      </c>
      <c r="J543" s="18" t="str">
        <f>IF(Maine_Schools[[#This Row],[School Type]]="Charter","Charter", "Non Charter")</f>
        <v>Non Charter</v>
      </c>
    </row>
    <row r="544" spans="1:10" ht="13">
      <c r="A544" s="25" t="s">
        <v>570</v>
      </c>
      <c r="B544" s="23" t="s">
        <v>1177</v>
      </c>
      <c r="C544" s="23" t="s">
        <v>455</v>
      </c>
      <c r="D544" s="23" t="s">
        <v>662</v>
      </c>
      <c r="E544" s="23" t="s">
        <v>647</v>
      </c>
      <c r="F544" s="24" t="s">
        <v>579</v>
      </c>
      <c r="G544" s="23" t="s">
        <v>686</v>
      </c>
      <c r="H544" s="23" t="s">
        <v>1178</v>
      </c>
      <c r="I544" s="19" t="s">
        <v>656</v>
      </c>
      <c r="J544" s="18" t="str">
        <f>IF(Maine_Schools[[#This Row],[School Type]]="Charter","Charter", "Non Charter")</f>
        <v>Non Charter</v>
      </c>
    </row>
    <row r="545" spans="1:10" ht="13">
      <c r="A545" s="28" t="s">
        <v>570</v>
      </c>
      <c r="B545" s="26" t="s">
        <v>1179</v>
      </c>
      <c r="C545" s="26" t="s">
        <v>462</v>
      </c>
      <c r="D545" s="26" t="s">
        <v>662</v>
      </c>
      <c r="E545" s="26" t="s">
        <v>647</v>
      </c>
      <c r="F545" s="27" t="s">
        <v>579</v>
      </c>
      <c r="G545" s="26" t="s">
        <v>657</v>
      </c>
      <c r="H545" s="26" t="s">
        <v>1180</v>
      </c>
      <c r="I545" s="19" t="s">
        <v>656</v>
      </c>
      <c r="J545" s="18" t="str">
        <f>IF(Maine_Schools[[#This Row],[School Type]]="Charter","Charter", "Non Charter")</f>
        <v>Non Charter</v>
      </c>
    </row>
    <row r="546" spans="1:10" ht="13">
      <c r="A546" s="25" t="s">
        <v>570</v>
      </c>
      <c r="B546" s="23" t="s">
        <v>1181</v>
      </c>
      <c r="C546" s="23" t="s">
        <v>541</v>
      </c>
      <c r="D546" s="23" t="s">
        <v>662</v>
      </c>
      <c r="E546" s="23" t="s">
        <v>647</v>
      </c>
      <c r="F546" s="24" t="s">
        <v>579</v>
      </c>
      <c r="G546" s="23" t="s">
        <v>676</v>
      </c>
      <c r="H546" s="23" t="s">
        <v>1182</v>
      </c>
      <c r="I546" s="19" t="s">
        <v>656</v>
      </c>
      <c r="J546" s="18" t="str">
        <f>IF(Maine_Schools[[#This Row],[School Type]]="Charter","Charter", "Non Charter")</f>
        <v>Non Charter</v>
      </c>
    </row>
    <row r="547" spans="1:10" ht="13">
      <c r="A547" s="28" t="s">
        <v>570</v>
      </c>
      <c r="B547" s="26" t="s">
        <v>1183</v>
      </c>
      <c r="C547" s="26" t="s">
        <v>16</v>
      </c>
      <c r="D547" s="27" t="s">
        <v>725</v>
      </c>
      <c r="E547" s="26" t="s">
        <v>647</v>
      </c>
      <c r="F547" s="27" t="s">
        <v>579</v>
      </c>
      <c r="G547" s="26" t="s">
        <v>657</v>
      </c>
      <c r="H547" s="26" t="s">
        <v>1184</v>
      </c>
      <c r="I547" s="19" t="s">
        <v>725</v>
      </c>
      <c r="J547" s="18" t="str">
        <f>IF(Maine_Schools[[#This Row],[School Type]]="Charter","Charter", "Non Charter")</f>
        <v>Non Charter</v>
      </c>
    </row>
    <row r="548" spans="1:10" ht="13">
      <c r="A548" s="25" t="s">
        <v>570</v>
      </c>
      <c r="B548" s="23" t="s">
        <v>1183</v>
      </c>
      <c r="C548" s="23" t="s">
        <v>100</v>
      </c>
      <c r="D548" s="23" t="s">
        <v>724</v>
      </c>
      <c r="E548" s="23" t="s">
        <v>647</v>
      </c>
      <c r="F548" s="24" t="s">
        <v>579</v>
      </c>
      <c r="G548" s="23" t="s">
        <v>657</v>
      </c>
      <c r="H548" s="23" t="s">
        <v>1184</v>
      </c>
      <c r="I548" s="19" t="s">
        <v>724</v>
      </c>
      <c r="J548" s="18" t="str">
        <f>IF(Maine_Schools[[#This Row],[School Type]]="Charter","Charter", "Non Charter")</f>
        <v>Non Charter</v>
      </c>
    </row>
    <row r="549" spans="1:10" ht="13">
      <c r="A549" s="28" t="s">
        <v>570</v>
      </c>
      <c r="B549" s="26" t="s">
        <v>1183</v>
      </c>
      <c r="C549" s="26" t="s">
        <v>195</v>
      </c>
      <c r="D549" s="27" t="s">
        <v>698</v>
      </c>
      <c r="E549" s="26" t="s">
        <v>647</v>
      </c>
      <c r="F549" s="27" t="s">
        <v>579</v>
      </c>
      <c r="G549" s="26" t="s">
        <v>657</v>
      </c>
      <c r="H549" s="26" t="s">
        <v>1184</v>
      </c>
      <c r="I549" s="19" t="s">
        <v>698</v>
      </c>
      <c r="J549" s="18" t="str">
        <f>IF(Maine_Schools[[#This Row],[School Type]]="Charter","Charter", "Non Charter")</f>
        <v>Non Charter</v>
      </c>
    </row>
    <row r="550" spans="1:10" ht="13">
      <c r="A550" s="25" t="s">
        <v>570</v>
      </c>
      <c r="B550" s="23" t="s">
        <v>1183</v>
      </c>
      <c r="C550" s="23" t="s">
        <v>134</v>
      </c>
      <c r="D550" s="24" t="s">
        <v>660</v>
      </c>
      <c r="E550" s="23" t="s">
        <v>647</v>
      </c>
      <c r="F550" s="24" t="s">
        <v>579</v>
      </c>
      <c r="G550" s="23" t="s">
        <v>657</v>
      </c>
      <c r="H550" s="23" t="s">
        <v>1184</v>
      </c>
      <c r="I550" s="19" t="s">
        <v>660</v>
      </c>
      <c r="J550" s="18" t="str">
        <f>IF(Maine_Schools[[#This Row],[School Type]]="Charter","Charter", "Non Charter")</f>
        <v>Non Charter</v>
      </c>
    </row>
    <row r="551" spans="1:10" ht="13">
      <c r="A551" s="28" t="s">
        <v>570</v>
      </c>
      <c r="B551" s="26" t="s">
        <v>1185</v>
      </c>
      <c r="C551" s="26" t="s">
        <v>554</v>
      </c>
      <c r="D551" s="26" t="s">
        <v>922</v>
      </c>
      <c r="E551" s="26" t="s">
        <v>647</v>
      </c>
      <c r="F551" s="27" t="s">
        <v>579</v>
      </c>
      <c r="G551" s="26" t="s">
        <v>700</v>
      </c>
      <c r="H551" s="26" t="s">
        <v>1186</v>
      </c>
      <c r="I551" s="19" t="s">
        <v>922</v>
      </c>
      <c r="J551" s="18" t="str">
        <f>IF(Maine_Schools[[#This Row],[School Type]]="Charter","Charter", "Non Charter")</f>
        <v>Non Charter</v>
      </c>
    </row>
    <row r="552" spans="1:10" ht="13">
      <c r="A552" s="25" t="s">
        <v>570</v>
      </c>
      <c r="B552" s="23" t="s">
        <v>1185</v>
      </c>
      <c r="C552" s="23" t="s">
        <v>406</v>
      </c>
      <c r="D552" s="24" t="s">
        <v>660</v>
      </c>
      <c r="E552" s="23" t="s">
        <v>647</v>
      </c>
      <c r="F552" s="24" t="s">
        <v>579</v>
      </c>
      <c r="G552" s="23" t="s">
        <v>700</v>
      </c>
      <c r="H552" s="23" t="s">
        <v>1186</v>
      </c>
      <c r="I552" s="19" t="s">
        <v>660</v>
      </c>
      <c r="J552" s="18" t="str">
        <f>IF(Maine_Schools[[#This Row],[School Type]]="Charter","Charter", "Non Charter")</f>
        <v>Non Charter</v>
      </c>
    </row>
    <row r="553" spans="1:10" ht="13">
      <c r="A553" s="28" t="s">
        <v>570</v>
      </c>
      <c r="B553" s="26" t="s">
        <v>1185</v>
      </c>
      <c r="C553" s="26" t="s">
        <v>555</v>
      </c>
      <c r="D553" s="27" t="s">
        <v>755</v>
      </c>
      <c r="E553" s="26" t="s">
        <v>647</v>
      </c>
      <c r="F553" s="27" t="s">
        <v>579</v>
      </c>
      <c r="G553" s="26" t="s">
        <v>700</v>
      </c>
      <c r="H553" s="26" t="s">
        <v>1186</v>
      </c>
      <c r="I553" s="19" t="s">
        <v>755</v>
      </c>
      <c r="J553" s="18" t="str">
        <f>IF(Maine_Schools[[#This Row],[School Type]]="Charter","Charter", "Non Charter")</f>
        <v>Non Charter</v>
      </c>
    </row>
    <row r="554" spans="1:10" ht="13">
      <c r="A554" s="25" t="s">
        <v>570</v>
      </c>
      <c r="B554" s="23" t="s">
        <v>1187</v>
      </c>
      <c r="C554" s="23" t="s">
        <v>1188</v>
      </c>
      <c r="D554" s="23" t="s">
        <v>655</v>
      </c>
      <c r="E554" s="23" t="s">
        <v>647</v>
      </c>
      <c r="F554" s="24" t="s">
        <v>579</v>
      </c>
      <c r="G554" s="23" t="s">
        <v>679</v>
      </c>
      <c r="H554" s="23" t="s">
        <v>1189</v>
      </c>
      <c r="I554" s="19" t="s">
        <v>656</v>
      </c>
      <c r="J554" s="18" t="str">
        <f>IF(Maine_Schools[[#This Row],[School Type]]="Charter","Charter", "Non Charter")</f>
        <v>Non Charter</v>
      </c>
    </row>
    <row r="555" spans="1:10" ht="13">
      <c r="A555" s="28" t="s">
        <v>570</v>
      </c>
      <c r="B555" s="26" t="s">
        <v>1190</v>
      </c>
      <c r="C555" s="26" t="s">
        <v>557</v>
      </c>
      <c r="D555" s="26" t="s">
        <v>710</v>
      </c>
      <c r="E555" s="26" t="s">
        <v>647</v>
      </c>
      <c r="F555" s="27" t="s">
        <v>579</v>
      </c>
      <c r="G555" s="26" t="s">
        <v>802</v>
      </c>
      <c r="H555" s="26" t="s">
        <v>1191</v>
      </c>
      <c r="I555" s="19" t="s">
        <v>710</v>
      </c>
      <c r="J555" s="18" t="str">
        <f>IF(Maine_Schools[[#This Row],[School Type]]="Charter","Charter", "Non Charter")</f>
        <v>Non Charter</v>
      </c>
    </row>
    <row r="556" spans="1:10" ht="13">
      <c r="A556" s="25" t="s">
        <v>570</v>
      </c>
      <c r="B556" s="23" t="s">
        <v>1192</v>
      </c>
      <c r="C556" s="23" t="s">
        <v>285</v>
      </c>
      <c r="D556" s="23" t="s">
        <v>756</v>
      </c>
      <c r="E556" s="23" t="s">
        <v>647</v>
      </c>
      <c r="F556" s="24" t="s">
        <v>579</v>
      </c>
      <c r="G556" s="23" t="s">
        <v>653</v>
      </c>
      <c r="H556" s="23" t="s">
        <v>1193</v>
      </c>
      <c r="I556" s="19" t="s">
        <v>756</v>
      </c>
      <c r="J556" s="18" t="str">
        <f>IF(Maine_Schools[[#This Row],[School Type]]="Charter","Charter", "Non Charter")</f>
        <v>Non Charter</v>
      </c>
    </row>
    <row r="557" spans="1:10" ht="13">
      <c r="A557" s="28" t="s">
        <v>570</v>
      </c>
      <c r="B557" s="26" t="s">
        <v>1192</v>
      </c>
      <c r="C557" s="26" t="s">
        <v>410</v>
      </c>
      <c r="D557" s="26" t="s">
        <v>922</v>
      </c>
      <c r="E557" s="26" t="s">
        <v>647</v>
      </c>
      <c r="F557" s="27" t="s">
        <v>579</v>
      </c>
      <c r="G557" s="26" t="s">
        <v>653</v>
      </c>
      <c r="H557" s="26" t="s">
        <v>1193</v>
      </c>
      <c r="I557" s="19" t="s">
        <v>922</v>
      </c>
      <c r="J557" s="18" t="str">
        <f>IF(Maine_Schools[[#This Row],[School Type]]="Charter","Charter", "Non Charter")</f>
        <v>Non Charter</v>
      </c>
    </row>
    <row r="558" spans="1:10" ht="13">
      <c r="A558" s="25" t="s">
        <v>570</v>
      </c>
      <c r="B558" s="23" t="s">
        <v>1192</v>
      </c>
      <c r="C558" s="23" t="s">
        <v>188</v>
      </c>
      <c r="D558" s="23" t="s">
        <v>922</v>
      </c>
      <c r="E558" s="23" t="s">
        <v>647</v>
      </c>
      <c r="F558" s="24" t="s">
        <v>579</v>
      </c>
      <c r="G558" s="23" t="s">
        <v>653</v>
      </c>
      <c r="H558" s="23" t="s">
        <v>1193</v>
      </c>
      <c r="I558" s="19" t="s">
        <v>922</v>
      </c>
      <c r="J558" s="18" t="str">
        <f>IF(Maine_Schools[[#This Row],[School Type]]="Charter","Charter", "Non Charter")</f>
        <v>Non Charter</v>
      </c>
    </row>
    <row r="559" spans="1:10" ht="13">
      <c r="A559" s="28" t="s">
        <v>570</v>
      </c>
      <c r="B559" s="26" t="s">
        <v>1192</v>
      </c>
      <c r="C559" s="26" t="s">
        <v>137</v>
      </c>
      <c r="D559" s="27" t="s">
        <v>660</v>
      </c>
      <c r="E559" s="26" t="s">
        <v>647</v>
      </c>
      <c r="F559" s="27" t="s">
        <v>579</v>
      </c>
      <c r="G559" s="26" t="s">
        <v>653</v>
      </c>
      <c r="H559" s="26" t="s">
        <v>1193</v>
      </c>
      <c r="I559" s="19" t="s">
        <v>660</v>
      </c>
      <c r="J559" s="18" t="str">
        <f>IF(Maine_Schools[[#This Row],[School Type]]="Charter","Charter", "Non Charter")</f>
        <v>Non Charter</v>
      </c>
    </row>
    <row r="560" spans="1:10" ht="13">
      <c r="A560" s="25" t="s">
        <v>570</v>
      </c>
      <c r="B560" s="23" t="s">
        <v>1192</v>
      </c>
      <c r="C560" s="23" t="s">
        <v>245</v>
      </c>
      <c r="D560" s="24" t="s">
        <v>755</v>
      </c>
      <c r="E560" s="23" t="s">
        <v>647</v>
      </c>
      <c r="F560" s="24" t="s">
        <v>579</v>
      </c>
      <c r="G560" s="23" t="s">
        <v>653</v>
      </c>
      <c r="H560" s="23" t="s">
        <v>1193</v>
      </c>
      <c r="I560" s="19" t="s">
        <v>755</v>
      </c>
      <c r="J560" s="18" t="str">
        <f>IF(Maine_Schools[[#This Row],[School Type]]="Charter","Charter", "Non Charter")</f>
        <v>Non Charter</v>
      </c>
    </row>
    <row r="561" spans="1:10" ht="13">
      <c r="A561" s="28" t="s">
        <v>570</v>
      </c>
      <c r="B561" s="26" t="s">
        <v>1194</v>
      </c>
      <c r="C561" s="26" t="s">
        <v>420</v>
      </c>
      <c r="D561" s="26" t="s">
        <v>662</v>
      </c>
      <c r="E561" s="26" t="s">
        <v>647</v>
      </c>
      <c r="F561" s="27" t="s">
        <v>579</v>
      </c>
      <c r="G561" s="26" t="s">
        <v>679</v>
      </c>
      <c r="H561" s="26" t="s">
        <v>1195</v>
      </c>
      <c r="I561" s="19" t="s">
        <v>656</v>
      </c>
      <c r="J561" s="18" t="str">
        <f>IF(Maine_Schools[[#This Row],[School Type]]="Charter","Charter", "Non Charter")</f>
        <v>Non Charter</v>
      </c>
    </row>
    <row r="562" spans="1:10" ht="13">
      <c r="A562" s="25" t="s">
        <v>570</v>
      </c>
      <c r="B562" s="23" t="s">
        <v>1196</v>
      </c>
      <c r="C562" s="23" t="s">
        <v>472</v>
      </c>
      <c r="D562" s="23" t="s">
        <v>659</v>
      </c>
      <c r="E562" s="23" t="s">
        <v>647</v>
      </c>
      <c r="F562" s="24" t="s">
        <v>579</v>
      </c>
      <c r="G562" s="23" t="s">
        <v>657</v>
      </c>
      <c r="H562" s="23" t="s">
        <v>1197</v>
      </c>
      <c r="I562" s="19" t="s">
        <v>651</v>
      </c>
      <c r="J562" s="18" t="str">
        <f>IF(Maine_Schools[[#This Row],[School Type]]="Charter","Charter", "Non Charter")</f>
        <v>Non Charter</v>
      </c>
    </row>
    <row r="563" spans="1:10" ht="13">
      <c r="A563" s="28" t="s">
        <v>570</v>
      </c>
      <c r="B563" s="26" t="s">
        <v>1196</v>
      </c>
      <c r="C563" s="26" t="s">
        <v>412</v>
      </c>
      <c r="D563" s="27" t="s">
        <v>660</v>
      </c>
      <c r="E563" s="26" t="s">
        <v>647</v>
      </c>
      <c r="F563" s="27" t="s">
        <v>579</v>
      </c>
      <c r="G563" s="26" t="s">
        <v>657</v>
      </c>
      <c r="H563" s="26" t="s">
        <v>1197</v>
      </c>
      <c r="I563" s="19" t="s">
        <v>660</v>
      </c>
      <c r="J563" s="18" t="str">
        <f>IF(Maine_Schools[[#This Row],[School Type]]="Charter","Charter", "Non Charter")</f>
        <v>Non Charter</v>
      </c>
    </row>
    <row r="564" spans="1:10" ht="13">
      <c r="A564" s="25" t="s">
        <v>570</v>
      </c>
      <c r="B564" s="23" t="s">
        <v>1196</v>
      </c>
      <c r="C564" s="23" t="s">
        <v>84</v>
      </c>
      <c r="D564" s="24" t="s">
        <v>718</v>
      </c>
      <c r="E564" s="23" t="s">
        <v>647</v>
      </c>
      <c r="F564" s="24" t="s">
        <v>579</v>
      </c>
      <c r="G564" s="23" t="s">
        <v>657</v>
      </c>
      <c r="H564" s="23" t="s">
        <v>1197</v>
      </c>
      <c r="I564" s="19" t="s">
        <v>718</v>
      </c>
      <c r="J564" s="18" t="str">
        <f>IF(Maine_Schools[[#This Row],[School Type]]="Charter","Charter", "Non Charter")</f>
        <v>Non Charter</v>
      </c>
    </row>
    <row r="565" spans="1:10" ht="13">
      <c r="A565" s="28" t="s">
        <v>570</v>
      </c>
      <c r="B565" s="26" t="s">
        <v>1198</v>
      </c>
      <c r="C565" s="26" t="s">
        <v>473</v>
      </c>
      <c r="D565" s="26" t="s">
        <v>710</v>
      </c>
      <c r="E565" s="26" t="s">
        <v>647</v>
      </c>
      <c r="F565" s="27" t="s">
        <v>579</v>
      </c>
      <c r="G565" s="26" t="s">
        <v>657</v>
      </c>
      <c r="H565" s="26" t="s">
        <v>1199</v>
      </c>
      <c r="I565" s="19" t="s">
        <v>710</v>
      </c>
      <c r="J565" s="18" t="str">
        <f>IF(Maine_Schools[[#This Row],[School Type]]="Charter","Charter", "Non Charter")</f>
        <v>Non Charter</v>
      </c>
    </row>
    <row r="566" spans="1:10" ht="13">
      <c r="A566" s="25" t="s">
        <v>570</v>
      </c>
      <c r="B566" s="23" t="s">
        <v>1198</v>
      </c>
      <c r="C566" s="23" t="s">
        <v>142</v>
      </c>
      <c r="D566" s="24" t="s">
        <v>660</v>
      </c>
      <c r="E566" s="23" t="s">
        <v>647</v>
      </c>
      <c r="F566" s="24" t="s">
        <v>579</v>
      </c>
      <c r="G566" s="23" t="s">
        <v>657</v>
      </c>
      <c r="H566" s="23" t="s">
        <v>1199</v>
      </c>
      <c r="I566" s="19" t="s">
        <v>660</v>
      </c>
      <c r="J566" s="18" t="str">
        <f>IF(Maine_Schools[[#This Row],[School Type]]="Charter","Charter", "Non Charter")</f>
        <v>Non Charter</v>
      </c>
    </row>
    <row r="567" spans="1:10" ht="13">
      <c r="A567" s="28" t="s">
        <v>570</v>
      </c>
      <c r="B567" s="26" t="s">
        <v>1198</v>
      </c>
      <c r="C567" s="26" t="s">
        <v>475</v>
      </c>
      <c r="D567" s="27" t="s">
        <v>698</v>
      </c>
      <c r="E567" s="26" t="s">
        <v>647</v>
      </c>
      <c r="F567" s="27" t="s">
        <v>579</v>
      </c>
      <c r="G567" s="26" t="s">
        <v>657</v>
      </c>
      <c r="H567" s="26" t="s">
        <v>1199</v>
      </c>
      <c r="I567" s="19" t="s">
        <v>698</v>
      </c>
      <c r="J567" s="18" t="str">
        <f>IF(Maine_Schools[[#This Row],[School Type]]="Charter","Charter", "Non Charter")</f>
        <v>Non Charter</v>
      </c>
    </row>
    <row r="568" spans="1:10" ht="13">
      <c r="A568" s="25" t="s">
        <v>570</v>
      </c>
      <c r="B568" s="23" t="s">
        <v>1200</v>
      </c>
      <c r="C568" s="23" t="s">
        <v>416</v>
      </c>
      <c r="D568" s="23" t="s">
        <v>710</v>
      </c>
      <c r="E568" s="23" t="s">
        <v>647</v>
      </c>
      <c r="F568" s="24" t="s">
        <v>579</v>
      </c>
      <c r="G568" s="23" t="s">
        <v>695</v>
      </c>
      <c r="H568" s="23" t="s">
        <v>1201</v>
      </c>
      <c r="I568" s="19" t="s">
        <v>710</v>
      </c>
      <c r="J568" s="18" t="str">
        <f>IF(Maine_Schools[[#This Row],[School Type]]="Charter","Charter", "Non Charter")</f>
        <v>Non Charter</v>
      </c>
    </row>
    <row r="569" spans="1:10" ht="13">
      <c r="A569" s="28" t="s">
        <v>570</v>
      </c>
      <c r="B569" s="26" t="s">
        <v>1200</v>
      </c>
      <c r="C569" s="26" t="s">
        <v>148</v>
      </c>
      <c r="D569" s="27" t="s">
        <v>646</v>
      </c>
      <c r="E569" s="26" t="s">
        <v>647</v>
      </c>
      <c r="F569" s="27" t="s">
        <v>579</v>
      </c>
      <c r="G569" s="26" t="s">
        <v>695</v>
      </c>
      <c r="H569" s="26" t="s">
        <v>1201</v>
      </c>
      <c r="I569" s="19" t="s">
        <v>646</v>
      </c>
      <c r="J569" s="18" t="str">
        <f>IF(Maine_Schools[[#This Row],[School Type]]="Charter","Charter", "Non Charter")</f>
        <v>Non Charter</v>
      </c>
    </row>
    <row r="570" spans="1:10" ht="13">
      <c r="A570" s="25" t="s">
        <v>570</v>
      </c>
      <c r="B570" s="23" t="s">
        <v>1202</v>
      </c>
      <c r="C570" s="23" t="s">
        <v>80</v>
      </c>
      <c r="D570" s="23" t="s">
        <v>662</v>
      </c>
      <c r="E570" s="23" t="s">
        <v>647</v>
      </c>
      <c r="F570" s="24" t="s">
        <v>579</v>
      </c>
      <c r="G570" s="23" t="s">
        <v>682</v>
      </c>
      <c r="H570" s="23" t="s">
        <v>1203</v>
      </c>
      <c r="I570" s="19" t="s">
        <v>656</v>
      </c>
      <c r="J570" s="18" t="str">
        <f>IF(Maine_Schools[[#This Row],[School Type]]="Charter","Charter", "Non Charter")</f>
        <v>Non Charter</v>
      </c>
    </row>
    <row r="571" spans="1:10" ht="13">
      <c r="A571" s="28" t="s">
        <v>570</v>
      </c>
      <c r="B571" s="26" t="s">
        <v>1204</v>
      </c>
      <c r="C571" s="26" t="s">
        <v>386</v>
      </c>
      <c r="D571" s="27" t="s">
        <v>698</v>
      </c>
      <c r="E571" s="26" t="s">
        <v>647</v>
      </c>
      <c r="F571" s="27" t="s">
        <v>579</v>
      </c>
      <c r="G571" s="26" t="s">
        <v>653</v>
      </c>
      <c r="H571" s="26" t="s">
        <v>1205</v>
      </c>
      <c r="I571" s="19" t="s">
        <v>698</v>
      </c>
      <c r="J571" s="18" t="str">
        <f>IF(Maine_Schools[[#This Row],[School Type]]="Charter","Charter", "Non Charter")</f>
        <v>Non Charter</v>
      </c>
    </row>
    <row r="572" spans="1:10" ht="13">
      <c r="A572" s="25" t="s">
        <v>570</v>
      </c>
      <c r="B572" s="23" t="s">
        <v>1204</v>
      </c>
      <c r="C572" s="23" t="s">
        <v>558</v>
      </c>
      <c r="D572" s="23" t="s">
        <v>933</v>
      </c>
      <c r="E572" s="23" t="s">
        <v>647</v>
      </c>
      <c r="F572" s="24" t="s">
        <v>579</v>
      </c>
      <c r="G572" s="23" t="s">
        <v>653</v>
      </c>
      <c r="H572" s="23" t="s">
        <v>1205</v>
      </c>
      <c r="I572" s="19" t="s">
        <v>933</v>
      </c>
      <c r="J572" s="18" t="str">
        <f>IF(Maine_Schools[[#This Row],[School Type]]="Charter","Charter", "Non Charter")</f>
        <v>Non Charter</v>
      </c>
    </row>
    <row r="573" spans="1:10" ht="13">
      <c r="A573" s="28" t="s">
        <v>570</v>
      </c>
      <c r="B573" s="26" t="s">
        <v>1204</v>
      </c>
      <c r="C573" s="26" t="s">
        <v>565</v>
      </c>
      <c r="D573" s="27" t="s">
        <v>929</v>
      </c>
      <c r="E573" s="26" t="s">
        <v>647</v>
      </c>
      <c r="F573" s="27" t="s">
        <v>579</v>
      </c>
      <c r="G573" s="26" t="s">
        <v>653</v>
      </c>
      <c r="H573" s="26" t="s">
        <v>1205</v>
      </c>
      <c r="I573" s="19" t="s">
        <v>929</v>
      </c>
      <c r="J573" s="18" t="str">
        <f>IF(Maine_Schools[[#This Row],[School Type]]="Charter","Charter", "Non Charter")</f>
        <v>Non Charter</v>
      </c>
    </row>
    <row r="574" spans="1:10" ht="13">
      <c r="A574" s="25" t="s">
        <v>570</v>
      </c>
      <c r="B574" s="23" t="s">
        <v>1204</v>
      </c>
      <c r="C574" s="23" t="s">
        <v>566</v>
      </c>
      <c r="D574" s="24" t="s">
        <v>660</v>
      </c>
      <c r="E574" s="23" t="s">
        <v>647</v>
      </c>
      <c r="F574" s="24" t="s">
        <v>579</v>
      </c>
      <c r="G574" s="23" t="s">
        <v>653</v>
      </c>
      <c r="H574" s="23" t="s">
        <v>1205</v>
      </c>
      <c r="I574" s="19" t="s">
        <v>660</v>
      </c>
      <c r="J574" s="18" t="str">
        <f>IF(Maine_Schools[[#This Row],[School Type]]="Charter","Charter", "Non Charter")</f>
        <v>Non Charter</v>
      </c>
    </row>
    <row r="575" spans="1:10" ht="13">
      <c r="A575" s="28" t="s">
        <v>570</v>
      </c>
      <c r="B575" s="26" t="s">
        <v>1206</v>
      </c>
      <c r="C575" s="26" t="s">
        <v>284</v>
      </c>
      <c r="D575" s="27" t="s">
        <v>1100</v>
      </c>
      <c r="E575" s="26" t="s">
        <v>647</v>
      </c>
      <c r="F575" s="27" t="s">
        <v>579</v>
      </c>
      <c r="G575" s="26" t="s">
        <v>700</v>
      </c>
      <c r="H575" s="26" t="s">
        <v>700</v>
      </c>
      <c r="I575" s="19" t="s">
        <v>1100</v>
      </c>
      <c r="J575" s="18" t="str">
        <f>IF(Maine_Schools[[#This Row],[School Type]]="Charter","Charter", "Non Charter")</f>
        <v>Non Charter</v>
      </c>
    </row>
    <row r="576" spans="1:10" ht="13">
      <c r="A576" s="25" t="s">
        <v>570</v>
      </c>
      <c r="B576" s="23" t="s">
        <v>1206</v>
      </c>
      <c r="C576" s="23" t="s">
        <v>543</v>
      </c>
      <c r="D576" s="23" t="s">
        <v>1207</v>
      </c>
      <c r="E576" s="23" t="s">
        <v>647</v>
      </c>
      <c r="F576" s="24" t="s">
        <v>579</v>
      </c>
      <c r="G576" s="23" t="s">
        <v>700</v>
      </c>
      <c r="H576" s="23" t="s">
        <v>700</v>
      </c>
      <c r="I576" s="19" t="s">
        <v>1207</v>
      </c>
      <c r="J576" s="18" t="str">
        <f>IF(Maine_Schools[[#This Row],[School Type]]="Charter","Charter", "Non Charter")</f>
        <v>Non Charter</v>
      </c>
    </row>
    <row r="577" spans="1:10" ht="13">
      <c r="A577" s="28" t="s">
        <v>570</v>
      </c>
      <c r="B577" s="26" t="s">
        <v>1206</v>
      </c>
      <c r="C577" s="26" t="s">
        <v>478</v>
      </c>
      <c r="D577" s="27" t="s">
        <v>660</v>
      </c>
      <c r="E577" s="26" t="s">
        <v>647</v>
      </c>
      <c r="F577" s="27" t="s">
        <v>579</v>
      </c>
      <c r="G577" s="26" t="s">
        <v>700</v>
      </c>
      <c r="H577" s="26" t="s">
        <v>700</v>
      </c>
      <c r="I577" s="19" t="s">
        <v>660</v>
      </c>
      <c r="J577" s="18" t="str">
        <f>IF(Maine_Schools[[#This Row],[School Type]]="Charter","Charter", "Non Charter")</f>
        <v>Non Charter</v>
      </c>
    </row>
    <row r="578" spans="1:10" ht="13">
      <c r="A578" s="25" t="s">
        <v>570</v>
      </c>
      <c r="B578" s="23" t="s">
        <v>1206</v>
      </c>
      <c r="C578" s="23" t="s">
        <v>567</v>
      </c>
      <c r="D578" s="24" t="s">
        <v>755</v>
      </c>
      <c r="E578" s="23" t="s">
        <v>647</v>
      </c>
      <c r="F578" s="24" t="s">
        <v>579</v>
      </c>
      <c r="G578" s="23" t="s">
        <v>700</v>
      </c>
      <c r="H578" s="23" t="s">
        <v>700</v>
      </c>
      <c r="I578" s="19" t="s">
        <v>755</v>
      </c>
      <c r="J578" s="18" t="str">
        <f>IF(Maine_Schools[[#This Row],[School Type]]="Charter","Charter", "Non Charter")</f>
        <v>Non Charter</v>
      </c>
    </row>
    <row r="579" spans="1:10" ht="13">
      <c r="A579" s="28" t="s">
        <v>570</v>
      </c>
      <c r="B579" s="26" t="s">
        <v>94</v>
      </c>
      <c r="C579" s="26" t="s">
        <v>94</v>
      </c>
      <c r="D579" s="27" t="s">
        <v>652</v>
      </c>
      <c r="E579" s="26" t="s">
        <v>647</v>
      </c>
      <c r="F579" s="27" t="s">
        <v>1208</v>
      </c>
      <c r="G579" s="26" t="s">
        <v>653</v>
      </c>
      <c r="H579" s="26" t="s">
        <v>654</v>
      </c>
      <c r="I579" s="19" t="s">
        <v>652</v>
      </c>
      <c r="J579" s="18" t="str">
        <f>IF(Maine_Schools[[#This Row],[School Type]]="Charter","Charter", "Non Charter")</f>
        <v>Non Charter</v>
      </c>
    </row>
    <row r="580" spans="1:10" ht="13">
      <c r="A580" s="25" t="s">
        <v>570</v>
      </c>
      <c r="B580" s="23" t="s">
        <v>720</v>
      </c>
      <c r="C580" s="23" t="s">
        <v>616</v>
      </c>
      <c r="D580" s="24" t="s">
        <v>660</v>
      </c>
      <c r="E580" s="23" t="s">
        <v>647</v>
      </c>
      <c r="F580" s="24" t="s">
        <v>1209</v>
      </c>
      <c r="G580" s="23" t="s">
        <v>657</v>
      </c>
      <c r="H580" s="23" t="s">
        <v>658</v>
      </c>
      <c r="I580" s="19" t="s">
        <v>660</v>
      </c>
      <c r="J580" s="18" t="str">
        <f>IF(Maine_Schools[[#This Row],[School Type]]="Charter","Charter", "Non Charter")</f>
        <v>Non Charter</v>
      </c>
    </row>
    <row r="581" spans="1:10" ht="13">
      <c r="A581" s="28" t="s">
        <v>570</v>
      </c>
      <c r="B581" s="26" t="s">
        <v>730</v>
      </c>
      <c r="C581" s="26" t="s">
        <v>620</v>
      </c>
      <c r="D581" s="27" t="s">
        <v>660</v>
      </c>
      <c r="E581" s="26" t="s">
        <v>647</v>
      </c>
      <c r="F581" s="27" t="s">
        <v>1209</v>
      </c>
      <c r="G581" s="26" t="s">
        <v>700</v>
      </c>
      <c r="H581" s="26" t="s">
        <v>732</v>
      </c>
      <c r="I581" s="19" t="s">
        <v>660</v>
      </c>
      <c r="J581" s="18" t="str">
        <f>IF(Maine_Schools[[#This Row],[School Type]]="Charter","Charter", "Non Charter")</f>
        <v>Non Charter</v>
      </c>
    </row>
    <row r="582" spans="1:10" ht="13">
      <c r="A582" s="25" t="s">
        <v>570</v>
      </c>
      <c r="B582" s="23" t="s">
        <v>751</v>
      </c>
      <c r="C582" s="23" t="s">
        <v>615</v>
      </c>
      <c r="D582" s="24" t="s">
        <v>660</v>
      </c>
      <c r="E582" s="23" t="s">
        <v>647</v>
      </c>
      <c r="F582" s="24" t="s">
        <v>1209</v>
      </c>
      <c r="G582" s="23" t="s">
        <v>679</v>
      </c>
      <c r="H582" s="23" t="s">
        <v>752</v>
      </c>
      <c r="I582" s="19" t="s">
        <v>660</v>
      </c>
      <c r="J582" s="18" t="str">
        <f>IF(Maine_Schools[[#This Row],[School Type]]="Charter","Charter", "Non Charter")</f>
        <v>Non Charter</v>
      </c>
    </row>
    <row r="583" spans="1:10" ht="13">
      <c r="A583" s="28" t="s">
        <v>570</v>
      </c>
      <c r="B583" s="26" t="s">
        <v>788</v>
      </c>
      <c r="C583" s="26" t="s">
        <v>619</v>
      </c>
      <c r="D583" s="27" t="s">
        <v>1210</v>
      </c>
      <c r="E583" s="26" t="s">
        <v>647</v>
      </c>
      <c r="F583" s="27" t="s">
        <v>1209</v>
      </c>
      <c r="G583" s="26" t="s">
        <v>686</v>
      </c>
      <c r="H583" s="26" t="s">
        <v>789</v>
      </c>
      <c r="I583" s="19" t="s">
        <v>1210</v>
      </c>
      <c r="J583" s="18" t="str">
        <f>IF(Maine_Schools[[#This Row],[School Type]]="Charter","Charter", "Non Charter")</f>
        <v>Non Charter</v>
      </c>
    </row>
    <row r="584" spans="1:10" ht="13">
      <c r="A584" s="25" t="s">
        <v>570</v>
      </c>
      <c r="B584" s="23" t="s">
        <v>841</v>
      </c>
      <c r="C584" s="23" t="s">
        <v>624</v>
      </c>
      <c r="D584" s="24" t="s">
        <v>660</v>
      </c>
      <c r="E584" s="23" t="s">
        <v>647</v>
      </c>
      <c r="F584" s="24" t="s">
        <v>1209</v>
      </c>
      <c r="G584" s="23" t="s">
        <v>668</v>
      </c>
      <c r="H584" s="23" t="s">
        <v>669</v>
      </c>
      <c r="I584" s="19" t="s">
        <v>660</v>
      </c>
      <c r="J584" s="18" t="str">
        <f>IF(Maine_Schools[[#This Row],[School Type]]="Charter","Charter", "Non Charter")</f>
        <v>Non Charter</v>
      </c>
    </row>
    <row r="585" spans="1:10" ht="13">
      <c r="A585" s="28" t="s">
        <v>570</v>
      </c>
      <c r="B585" s="26" t="s">
        <v>850</v>
      </c>
      <c r="C585" s="26" t="s">
        <v>626</v>
      </c>
      <c r="D585" s="27" t="s">
        <v>1210</v>
      </c>
      <c r="E585" s="26" t="s">
        <v>647</v>
      </c>
      <c r="F585" s="27" t="s">
        <v>1209</v>
      </c>
      <c r="G585" s="26" t="s">
        <v>679</v>
      </c>
      <c r="H585" s="26" t="s">
        <v>851</v>
      </c>
      <c r="I585" s="19" t="s">
        <v>1210</v>
      </c>
      <c r="J585" s="18" t="str">
        <f>IF(Maine_Schools[[#This Row],[School Type]]="Charter","Charter", "Non Charter")</f>
        <v>Non Charter</v>
      </c>
    </row>
    <row r="586" spans="1:10" ht="13">
      <c r="A586" s="25" t="s">
        <v>570</v>
      </c>
      <c r="B586" s="23" t="s">
        <v>869</v>
      </c>
      <c r="C586" s="23" t="s">
        <v>612</v>
      </c>
      <c r="D586" s="24" t="s">
        <v>660</v>
      </c>
      <c r="E586" s="23" t="s">
        <v>647</v>
      </c>
      <c r="F586" s="24" t="s">
        <v>1209</v>
      </c>
      <c r="G586" s="23" t="s">
        <v>676</v>
      </c>
      <c r="H586" s="23" t="s">
        <v>870</v>
      </c>
      <c r="I586" s="19" t="s">
        <v>660</v>
      </c>
      <c r="J586" s="18" t="str">
        <f>IF(Maine_Schools[[#This Row],[School Type]]="Charter","Charter", "Non Charter")</f>
        <v>Non Charter</v>
      </c>
    </row>
    <row r="587" spans="1:10" ht="13">
      <c r="A587" s="28" t="s">
        <v>570</v>
      </c>
      <c r="B587" s="26" t="s">
        <v>886</v>
      </c>
      <c r="C587" s="26" t="s">
        <v>611</v>
      </c>
      <c r="D587" s="27" t="s">
        <v>660</v>
      </c>
      <c r="E587" s="26" t="s">
        <v>647</v>
      </c>
      <c r="F587" s="27" t="s">
        <v>1209</v>
      </c>
      <c r="G587" s="26" t="s">
        <v>653</v>
      </c>
      <c r="H587" s="26" t="s">
        <v>661</v>
      </c>
      <c r="I587" s="19" t="s">
        <v>660</v>
      </c>
      <c r="J587" s="18" t="str">
        <f>IF(Maine_Schools[[#This Row],[School Type]]="Charter","Charter", "Non Charter")</f>
        <v>Non Charter</v>
      </c>
    </row>
    <row r="588" spans="1:10" ht="13">
      <c r="A588" s="25" t="s">
        <v>570</v>
      </c>
      <c r="B588" s="23" t="s">
        <v>893</v>
      </c>
      <c r="C588" s="23" t="s">
        <v>613</v>
      </c>
      <c r="D588" s="24" t="s">
        <v>660</v>
      </c>
      <c r="E588" s="23" t="s">
        <v>647</v>
      </c>
      <c r="F588" s="24" t="s">
        <v>1209</v>
      </c>
      <c r="G588" s="23" t="s">
        <v>802</v>
      </c>
      <c r="H588" s="23" t="s">
        <v>894</v>
      </c>
      <c r="I588" s="19" t="s">
        <v>660</v>
      </c>
      <c r="J588" s="18" t="str">
        <f>IF(Maine_Schools[[#This Row],[School Type]]="Charter","Charter", "Non Charter")</f>
        <v>Non Charter</v>
      </c>
    </row>
    <row r="589" spans="1:10" ht="13">
      <c r="A589" s="28" t="s">
        <v>570</v>
      </c>
      <c r="B589" s="26" t="s">
        <v>928</v>
      </c>
      <c r="C589" s="26" t="s">
        <v>621</v>
      </c>
      <c r="D589" s="27" t="s">
        <v>660</v>
      </c>
      <c r="E589" s="26" t="s">
        <v>647</v>
      </c>
      <c r="F589" s="27" t="s">
        <v>1209</v>
      </c>
      <c r="G589" s="26" t="s">
        <v>791</v>
      </c>
      <c r="H589" s="26" t="s">
        <v>932</v>
      </c>
      <c r="I589" s="19" t="s">
        <v>660</v>
      </c>
      <c r="J589" s="18" t="str">
        <f>IF(Maine_Schools[[#This Row],[School Type]]="Charter","Charter", "Non Charter")</f>
        <v>Non Charter</v>
      </c>
    </row>
    <row r="590" spans="1:10" ht="13">
      <c r="A590" s="25" t="s">
        <v>570</v>
      </c>
      <c r="B590" s="23" t="s">
        <v>1015</v>
      </c>
      <c r="C590" s="23" t="s">
        <v>609</v>
      </c>
      <c r="D590" s="24" t="s">
        <v>660</v>
      </c>
      <c r="E590" s="23" t="s">
        <v>647</v>
      </c>
      <c r="F590" s="24" t="s">
        <v>1209</v>
      </c>
      <c r="G590" s="23" t="s">
        <v>682</v>
      </c>
      <c r="H590" s="23" t="s">
        <v>1211</v>
      </c>
      <c r="I590" s="19" t="s">
        <v>660</v>
      </c>
      <c r="J590" s="18" t="str">
        <f>IF(Maine_Schools[[#This Row],[School Type]]="Charter","Charter", "Non Charter")</f>
        <v>Non Charter</v>
      </c>
    </row>
    <row r="591" spans="1:10" ht="13">
      <c r="A591" s="28" t="s">
        <v>570</v>
      </c>
      <c r="B591" s="26" t="s">
        <v>1033</v>
      </c>
      <c r="C591" s="26" t="s">
        <v>618</v>
      </c>
      <c r="D591" s="27" t="s">
        <v>660</v>
      </c>
      <c r="E591" s="26" t="s">
        <v>647</v>
      </c>
      <c r="F591" s="27" t="s">
        <v>1209</v>
      </c>
      <c r="G591" s="26" t="s">
        <v>682</v>
      </c>
      <c r="H591" s="26" t="s">
        <v>1034</v>
      </c>
      <c r="I591" s="19" t="s">
        <v>660</v>
      </c>
      <c r="J591" s="18" t="str">
        <f>IF(Maine_Schools[[#This Row],[School Type]]="Charter","Charter", "Non Charter")</f>
        <v>Non Charter</v>
      </c>
    </row>
    <row r="592" spans="1:10" ht="13">
      <c r="A592" s="25" t="s">
        <v>570</v>
      </c>
      <c r="B592" s="23" t="s">
        <v>1065</v>
      </c>
      <c r="C592" s="23" t="s">
        <v>628</v>
      </c>
      <c r="D592" s="24" t="s">
        <v>660</v>
      </c>
      <c r="E592" s="23" t="s">
        <v>647</v>
      </c>
      <c r="F592" s="24" t="s">
        <v>1209</v>
      </c>
      <c r="G592" s="23" t="s">
        <v>648</v>
      </c>
      <c r="H592" s="23" t="s">
        <v>649</v>
      </c>
      <c r="I592" s="19" t="s">
        <v>660</v>
      </c>
      <c r="J592" s="18" t="str">
        <f>IF(Maine_Schools[[#This Row],[School Type]]="Charter","Charter", "Non Charter")</f>
        <v>Non Charter</v>
      </c>
    </row>
    <row r="593" spans="1:10" ht="13">
      <c r="A593" s="28" t="s">
        <v>570</v>
      </c>
      <c r="B593" s="26" t="s">
        <v>1093</v>
      </c>
      <c r="C593" s="26" t="s">
        <v>614</v>
      </c>
      <c r="D593" s="27" t="s">
        <v>660</v>
      </c>
      <c r="E593" s="26" t="s">
        <v>647</v>
      </c>
      <c r="F593" s="27" t="s">
        <v>1209</v>
      </c>
      <c r="G593" s="26" t="s">
        <v>653</v>
      </c>
      <c r="H593" s="26" t="s">
        <v>1095</v>
      </c>
      <c r="I593" s="19" t="s">
        <v>660</v>
      </c>
      <c r="J593" s="18" t="str">
        <f>IF(Maine_Schools[[#This Row],[School Type]]="Charter","Charter", "Non Charter")</f>
        <v>Non Charter</v>
      </c>
    </row>
    <row r="594" spans="1:10" ht="13">
      <c r="A594" s="25" t="s">
        <v>570</v>
      </c>
      <c r="B594" s="23" t="s">
        <v>1132</v>
      </c>
      <c r="C594" s="23" t="s">
        <v>608</v>
      </c>
      <c r="D594" s="24" t="s">
        <v>660</v>
      </c>
      <c r="E594" s="23" t="s">
        <v>647</v>
      </c>
      <c r="F594" s="24" t="s">
        <v>1209</v>
      </c>
      <c r="G594" s="23" t="s">
        <v>682</v>
      </c>
      <c r="H594" s="23" t="s">
        <v>1133</v>
      </c>
      <c r="I594" s="19" t="s">
        <v>660</v>
      </c>
      <c r="J594" s="18" t="str">
        <f>IF(Maine_Schools[[#This Row],[School Type]]="Charter","Charter", "Non Charter")</f>
        <v>Non Charter</v>
      </c>
    </row>
    <row r="595" spans="1:10" ht="13">
      <c r="A595" s="28" t="s">
        <v>570</v>
      </c>
      <c r="B595" s="26" t="s">
        <v>1150</v>
      </c>
      <c r="C595" s="26" t="s">
        <v>600</v>
      </c>
      <c r="D595" s="27" t="s">
        <v>660</v>
      </c>
      <c r="E595" s="26" t="s">
        <v>647</v>
      </c>
      <c r="F595" s="27" t="s">
        <v>1209</v>
      </c>
      <c r="G595" s="26" t="s">
        <v>682</v>
      </c>
      <c r="H595" s="26" t="s">
        <v>1151</v>
      </c>
      <c r="I595" s="19" t="s">
        <v>660</v>
      </c>
      <c r="J595" s="18" t="str">
        <f>IF(Maine_Schools[[#This Row],[School Type]]="Charter","Charter", "Non Charter")</f>
        <v>Non Charter</v>
      </c>
    </row>
    <row r="596" spans="1:10" ht="13">
      <c r="A596" s="25" t="s">
        <v>570</v>
      </c>
      <c r="B596" s="23" t="s">
        <v>1155</v>
      </c>
      <c r="C596" s="23" t="s">
        <v>627</v>
      </c>
      <c r="D596" s="24" t="s">
        <v>660</v>
      </c>
      <c r="E596" s="23" t="s">
        <v>647</v>
      </c>
      <c r="F596" s="24" t="s">
        <v>1209</v>
      </c>
      <c r="G596" s="23" t="s">
        <v>700</v>
      </c>
      <c r="H596" s="23" t="s">
        <v>1157</v>
      </c>
      <c r="I596" s="19" t="s">
        <v>660</v>
      </c>
      <c r="J596" s="18" t="str">
        <f>IF(Maine_Schools[[#This Row],[School Type]]="Charter","Charter", "Non Charter")</f>
        <v>Non Charter</v>
      </c>
    </row>
    <row r="597" spans="1:10" ht="13">
      <c r="A597" s="28" t="s">
        <v>570</v>
      </c>
      <c r="B597" s="26" t="s">
        <v>1183</v>
      </c>
      <c r="C597" s="26" t="s">
        <v>630</v>
      </c>
      <c r="D597" s="27" t="s">
        <v>660</v>
      </c>
      <c r="E597" s="26" t="s">
        <v>647</v>
      </c>
      <c r="F597" s="27" t="s">
        <v>1209</v>
      </c>
      <c r="G597" s="26" t="s">
        <v>657</v>
      </c>
      <c r="H597" s="26" t="s">
        <v>1184</v>
      </c>
      <c r="I597" s="19" t="s">
        <v>660</v>
      </c>
      <c r="J597" s="18" t="str">
        <f>IF(Maine_Schools[[#This Row],[School Type]]="Charter","Charter", "Non Charter")</f>
        <v>Non Charter</v>
      </c>
    </row>
    <row r="598" spans="1:10" ht="13">
      <c r="A598" s="25" t="s">
        <v>570</v>
      </c>
      <c r="B598" s="23" t="s">
        <v>1192</v>
      </c>
      <c r="C598" s="23" t="s">
        <v>610</v>
      </c>
      <c r="D598" s="24" t="s">
        <v>1210</v>
      </c>
      <c r="E598" s="23" t="s">
        <v>647</v>
      </c>
      <c r="F598" s="24" t="s">
        <v>1209</v>
      </c>
      <c r="G598" s="23" t="s">
        <v>653</v>
      </c>
      <c r="H598" s="23" t="s">
        <v>1193</v>
      </c>
      <c r="I598" s="19" t="s">
        <v>1210</v>
      </c>
      <c r="J598" s="18" t="str">
        <f>IF(Maine_Schools[[#This Row],[School Type]]="Charter","Charter", "Non Charter")</f>
        <v>Non Charter</v>
      </c>
    </row>
    <row r="599" spans="1:10" ht="13">
      <c r="A599" s="28" t="s">
        <v>570</v>
      </c>
      <c r="B599" s="26" t="s">
        <v>1212</v>
      </c>
      <c r="C599" s="26" t="s">
        <v>635</v>
      </c>
      <c r="D599" s="27" t="s">
        <v>660</v>
      </c>
      <c r="E599" s="26" t="s">
        <v>647</v>
      </c>
      <c r="F599" s="27" t="s">
        <v>1213</v>
      </c>
      <c r="G599" s="26" t="s">
        <v>676</v>
      </c>
      <c r="H599" s="26" t="s">
        <v>693</v>
      </c>
      <c r="I599" s="19" t="s">
        <v>660</v>
      </c>
      <c r="J599" s="18" t="str">
        <f>IF(Maine_Schools[[#This Row],[School Type]]="Charter","Charter", "Non Charter")</f>
        <v>Non Charter</v>
      </c>
    </row>
    <row r="600" spans="1:10" ht="13">
      <c r="A600" s="25" t="s">
        <v>570</v>
      </c>
      <c r="B600" s="23" t="s">
        <v>1214</v>
      </c>
      <c r="C600" s="23" t="s">
        <v>622</v>
      </c>
      <c r="D600" s="24" t="s">
        <v>660</v>
      </c>
      <c r="E600" s="23" t="s">
        <v>647</v>
      </c>
      <c r="F600" s="24" t="s">
        <v>1213</v>
      </c>
      <c r="G600" s="23" t="s">
        <v>653</v>
      </c>
      <c r="H600" s="23" t="s">
        <v>748</v>
      </c>
      <c r="I600" s="19" t="s">
        <v>660</v>
      </c>
      <c r="J600" s="18" t="str">
        <f>IF(Maine_Schools[[#This Row],[School Type]]="Charter","Charter", "Non Charter")</f>
        <v>Non Charter</v>
      </c>
    </row>
    <row r="601" spans="1:10" ht="13">
      <c r="A601" s="28" t="s">
        <v>570</v>
      </c>
      <c r="B601" s="26" t="s">
        <v>1215</v>
      </c>
      <c r="C601" s="26" t="s">
        <v>617</v>
      </c>
      <c r="D601" s="27" t="s">
        <v>660</v>
      </c>
      <c r="E601" s="26" t="s">
        <v>647</v>
      </c>
      <c r="F601" s="27" t="s">
        <v>1213</v>
      </c>
      <c r="G601" s="26" t="s">
        <v>682</v>
      </c>
      <c r="H601" s="26" t="s">
        <v>1007</v>
      </c>
      <c r="I601" s="19" t="s">
        <v>660</v>
      </c>
      <c r="J601" s="18" t="str">
        <f>IF(Maine_Schools[[#This Row],[School Type]]="Charter","Charter", "Non Charter")</f>
        <v>Non Charter</v>
      </c>
    </row>
    <row r="602" spans="1:10" ht="13">
      <c r="A602" s="25" t="s">
        <v>570</v>
      </c>
      <c r="B602" s="23" t="s">
        <v>1216</v>
      </c>
      <c r="C602" s="23" t="s">
        <v>631</v>
      </c>
      <c r="D602" s="24" t="s">
        <v>660</v>
      </c>
      <c r="E602" s="23" t="s">
        <v>647</v>
      </c>
      <c r="F602" s="24" t="s">
        <v>1213</v>
      </c>
      <c r="G602" s="23" t="s">
        <v>676</v>
      </c>
      <c r="H602" s="23" t="s">
        <v>695</v>
      </c>
      <c r="I602" s="19" t="s">
        <v>660</v>
      </c>
      <c r="J602" s="18" t="str">
        <f>IF(Maine_Schools[[#This Row],[School Type]]="Charter","Charter", "Non Charter")</f>
        <v>Non Charter</v>
      </c>
    </row>
    <row r="603" spans="1:10" ht="13">
      <c r="A603" s="28" t="s">
        <v>570</v>
      </c>
      <c r="B603" s="26" t="s">
        <v>1217</v>
      </c>
      <c r="C603" s="26" t="s">
        <v>633</v>
      </c>
      <c r="D603" s="27" t="s">
        <v>660</v>
      </c>
      <c r="E603" s="26" t="s">
        <v>647</v>
      </c>
      <c r="F603" s="27" t="s">
        <v>1213</v>
      </c>
      <c r="G603" s="26" t="s">
        <v>691</v>
      </c>
      <c r="H603" s="26" t="s">
        <v>1218</v>
      </c>
      <c r="I603" s="19" t="s">
        <v>660</v>
      </c>
      <c r="J603" s="18" t="str">
        <f>IF(Maine_Schools[[#This Row],[School Type]]="Charter","Charter", "Non Charter")</f>
        <v>Non Charter</v>
      </c>
    </row>
    <row r="604" spans="1:10" ht="13">
      <c r="A604" s="25" t="s">
        <v>570</v>
      </c>
      <c r="B604" s="23" t="s">
        <v>1219</v>
      </c>
      <c r="C604" s="23" t="s">
        <v>634</v>
      </c>
      <c r="D604" s="24" t="s">
        <v>660</v>
      </c>
      <c r="E604" s="23" t="s">
        <v>647</v>
      </c>
      <c r="F604" s="24" t="s">
        <v>1213</v>
      </c>
      <c r="G604" s="23" t="s">
        <v>713</v>
      </c>
      <c r="H604" s="23" t="s">
        <v>953</v>
      </c>
      <c r="I604" s="19" t="s">
        <v>660</v>
      </c>
      <c r="J604" s="18" t="str">
        <f>IF(Maine_Schools[[#This Row],[School Type]]="Charter","Charter", "Non Charter")</f>
        <v>Non Charter</v>
      </c>
    </row>
    <row r="605" spans="1:10" ht="13">
      <c r="A605" s="28" t="s">
        <v>570</v>
      </c>
      <c r="B605" s="26" t="s">
        <v>1220</v>
      </c>
      <c r="C605" s="26" t="s">
        <v>632</v>
      </c>
      <c r="D605" s="27" t="s">
        <v>660</v>
      </c>
      <c r="E605" s="26" t="s">
        <v>647</v>
      </c>
      <c r="F605" s="27" t="s">
        <v>1213</v>
      </c>
      <c r="G605" s="26" t="s">
        <v>691</v>
      </c>
      <c r="H605" s="26" t="s">
        <v>937</v>
      </c>
      <c r="I605" s="19" t="s">
        <v>660</v>
      </c>
      <c r="J605" s="18" t="str">
        <f>IF(Maine_Schools[[#This Row],[School Type]]="Charter","Charter", "Non Charter")</f>
        <v>Non Charter</v>
      </c>
    </row>
    <row r="606" spans="1:10" ht="13">
      <c r="A606" s="25" t="s">
        <v>570</v>
      </c>
      <c r="B606" s="23" t="s">
        <v>1221</v>
      </c>
      <c r="C606" s="23" t="s">
        <v>623</v>
      </c>
      <c r="D606" s="24" t="s">
        <v>660</v>
      </c>
      <c r="E606" s="23" t="s">
        <v>647</v>
      </c>
      <c r="F606" s="24" t="s">
        <v>1213</v>
      </c>
      <c r="G606" s="23" t="s">
        <v>663</v>
      </c>
      <c r="H606" s="23" t="s">
        <v>663</v>
      </c>
      <c r="I606" s="19" t="s">
        <v>660</v>
      </c>
      <c r="J606" s="18" t="str">
        <f>IF(Maine_Schools[[#This Row],[School Type]]="Charter","Charter", "Non Charter")</f>
        <v>Non Charter</v>
      </c>
    </row>
    <row r="607" spans="1:10" ht="13">
      <c r="A607" s="28" t="s">
        <v>570</v>
      </c>
      <c r="B607" s="26" t="s">
        <v>1222</v>
      </c>
      <c r="C607" s="26" t="s">
        <v>149</v>
      </c>
      <c r="D607" s="26" t="s">
        <v>659</v>
      </c>
      <c r="E607" s="26" t="s">
        <v>647</v>
      </c>
      <c r="F607" s="27" t="s">
        <v>1223</v>
      </c>
      <c r="G607" s="26" t="s">
        <v>682</v>
      </c>
      <c r="H607" s="26" t="s">
        <v>1224</v>
      </c>
      <c r="I607" s="19" t="s">
        <v>651</v>
      </c>
      <c r="J607" s="18" t="str">
        <f>IF(Maine_Schools[[#This Row],[School Type]]="Charter","Charter", "Non Charter")</f>
        <v>Non Charter</v>
      </c>
    </row>
    <row r="608" spans="1:10" ht="13">
      <c r="A608" s="25" t="s">
        <v>570</v>
      </c>
      <c r="B608" s="23" t="s">
        <v>1222</v>
      </c>
      <c r="C608" s="23" t="s">
        <v>341</v>
      </c>
      <c r="D608" s="23" t="s">
        <v>662</v>
      </c>
      <c r="E608" s="23" t="s">
        <v>647</v>
      </c>
      <c r="F608" s="24" t="s">
        <v>1223</v>
      </c>
      <c r="G608" s="23" t="s">
        <v>679</v>
      </c>
      <c r="H608" s="23" t="s">
        <v>1225</v>
      </c>
      <c r="I608" s="19" t="s">
        <v>656</v>
      </c>
      <c r="J608" s="18" t="str">
        <f>IF(Maine_Schools[[#This Row],[School Type]]="Charter","Charter", "Non Charter")</f>
        <v>Non Charter</v>
      </c>
    </row>
    <row r="609" spans="1:10" ht="13">
      <c r="A609" s="22" t="s">
        <v>570</v>
      </c>
      <c r="B609" s="20" t="s">
        <v>1222</v>
      </c>
      <c r="C609" s="20" t="s">
        <v>463</v>
      </c>
      <c r="D609" s="20" t="s">
        <v>659</v>
      </c>
      <c r="E609" s="20" t="s">
        <v>647</v>
      </c>
      <c r="F609" s="21" t="s">
        <v>1223</v>
      </c>
      <c r="G609" s="20" t="s">
        <v>676</v>
      </c>
      <c r="H609" s="20" t="s">
        <v>1226</v>
      </c>
      <c r="I609" s="19" t="s">
        <v>651</v>
      </c>
      <c r="J609" s="18" t="str">
        <f>IF(Maine_Schools[[#This Row],[School Type]]="Charter","Charter", "Non Charter")</f>
        <v>Non Charter</v>
      </c>
    </row>
  </sheetData>
  <dataValidations count="1">
    <dataValidation allowBlank="1" showDropDown="1" sqref="D2:D609 I2:I609" xr:uid="{03C8318F-D4A4-DF4D-A16D-3C792BD88AC5}"/>
  </dataValidations>
  <pageMargins left="0.7" right="0.7" top="0.75" bottom="0.75" header="0.3" footer="0.3"/>
  <pageSetup orientation="portrait" horizontalDpi="0" verticalDpi="0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3D6E8-B4D6-484E-B100-BBE4DCCFD080}">
  <dimension ref="A1:O589"/>
  <sheetViews>
    <sheetView topLeftCell="C1" workbookViewId="0">
      <selection activeCell="P13" sqref="P13"/>
    </sheetView>
  </sheetViews>
  <sheetFormatPr baseColWidth="10" defaultRowHeight="13"/>
  <cols>
    <col min="1" max="1" width="41.1640625" bestFit="1" customWidth="1"/>
    <col min="2" max="2" width="18.5" customWidth="1"/>
    <col min="3" max="3" width="32.1640625" customWidth="1"/>
    <col min="4" max="4" width="21.5" customWidth="1"/>
    <col min="5" max="5" width="29" customWidth="1"/>
    <col min="6" max="6" width="29.5" customWidth="1"/>
    <col min="7" max="7" width="31.83203125" customWidth="1"/>
    <col min="8" max="8" width="25.6640625" customWidth="1"/>
    <col min="9" max="9" width="17.6640625" customWidth="1"/>
    <col min="10" max="10" width="15.33203125" customWidth="1"/>
    <col min="11" max="11" width="14.83203125" customWidth="1"/>
    <col min="12" max="12" width="20.5" customWidth="1"/>
    <col min="13" max="13" width="18.1640625" customWidth="1"/>
    <col min="14" max="14" width="22.83203125" bestFit="1" customWidth="1"/>
    <col min="15" max="15" width="23.1640625" bestFit="1" customWidth="1"/>
    <col min="17" max="17" width="26.6640625" bestFit="1" customWidth="1"/>
  </cols>
  <sheetData>
    <row r="1" spans="1:15">
      <c r="A1" t="s">
        <v>0</v>
      </c>
      <c r="B1" t="s">
        <v>2301</v>
      </c>
      <c r="C1" t="s">
        <v>2541</v>
      </c>
      <c r="D1" t="s">
        <v>2542</v>
      </c>
      <c r="E1" t="s">
        <v>2307</v>
      </c>
      <c r="F1" t="s">
        <v>2308</v>
      </c>
      <c r="G1" t="s">
        <v>2309</v>
      </c>
      <c r="H1" t="s">
        <v>2543</v>
      </c>
      <c r="I1" t="s">
        <v>3213</v>
      </c>
      <c r="J1" t="s">
        <v>3214</v>
      </c>
      <c r="K1" t="s">
        <v>3215</v>
      </c>
      <c r="L1" s="41" t="s">
        <v>3216</v>
      </c>
      <c r="M1" s="41" t="s">
        <v>3217</v>
      </c>
      <c r="N1" s="41" t="s">
        <v>3218</v>
      </c>
      <c r="O1" s="41" t="s">
        <v>1227</v>
      </c>
    </row>
    <row r="2" spans="1:15">
      <c r="A2" t="s">
        <v>259</v>
      </c>
      <c r="B2">
        <v>29066.74</v>
      </c>
      <c r="C2">
        <v>2.5999999999999999E-2</v>
      </c>
      <c r="D2">
        <v>0.13150000000000001</v>
      </c>
      <c r="E2">
        <v>0.22159999999999999</v>
      </c>
      <c r="F2">
        <v>0.71260000000000001</v>
      </c>
      <c r="G2">
        <v>0.41210000000000002</v>
      </c>
      <c r="H2">
        <v>0.4487666666666667</v>
      </c>
      <c r="I2">
        <v>-0.1056442913852671</v>
      </c>
      <c r="J2">
        <v>4.6751782709146039E-2</v>
      </c>
      <c r="K2">
        <v>1.2392339909654826E-3</v>
      </c>
      <c r="L2">
        <v>-0.86415484551652655</v>
      </c>
      <c r="M2">
        <v>0.33652434430196987</v>
      </c>
      <c r="N2">
        <v>1.2817194619162791E-2</v>
      </c>
      <c r="O2" t="str">
        <f>_xlfn.XLOOKUP(Table5[[#This Row],[School Name]],Maine_Schools[School Name], Maine_Schools[Comparison School Type], "Error")</f>
        <v>Non Charter</v>
      </c>
    </row>
    <row r="3" spans="1:15">
      <c r="A3" t="s">
        <v>422</v>
      </c>
      <c r="B3">
        <v>30719.93</v>
      </c>
      <c r="C3">
        <v>2.8899999999999999E-2</v>
      </c>
      <c r="D3">
        <v>0.16739999999999999</v>
      </c>
      <c r="E3">
        <v>0.14860000000000001</v>
      </c>
      <c r="F3">
        <v>0.70279999999999998</v>
      </c>
      <c r="G3">
        <v>0.21129999999999999</v>
      </c>
      <c r="H3">
        <v>0.35423333333333334</v>
      </c>
      <c r="I3">
        <v>-0.30687636883937547</v>
      </c>
      <c r="J3">
        <v>3.4015596607389065E-2</v>
      </c>
      <c r="K3">
        <v>-7.2295890856292372E-2</v>
      </c>
      <c r="L3">
        <v>-2.510203794542615</v>
      </c>
      <c r="M3">
        <v>0.24484791126697622</v>
      </c>
      <c r="N3">
        <v>-0.747744582561778</v>
      </c>
      <c r="O3" t="str">
        <f>_xlfn.XLOOKUP(Table5[[#This Row],[School Name]],Maine_Schools[School Name], Maine_Schools[Comparison School Type], "Error")</f>
        <v>Non Charter</v>
      </c>
    </row>
    <row r="4" spans="1:15">
      <c r="A4" t="s">
        <v>374</v>
      </c>
      <c r="B4">
        <v>33222.01</v>
      </c>
      <c r="C4">
        <v>3.3300000000000003E-2</v>
      </c>
      <c r="D4">
        <v>0.15</v>
      </c>
      <c r="E4">
        <v>0.12470000000000001</v>
      </c>
      <c r="F4">
        <v>0.61219999999999997</v>
      </c>
      <c r="G4">
        <v>0.21640000000000001</v>
      </c>
      <c r="H4">
        <v>0.3177666666666667</v>
      </c>
      <c r="I4">
        <v>-0.29275473296094567</v>
      </c>
      <c r="J4">
        <v>-6.2834228784458435E-2</v>
      </c>
      <c r="K4">
        <v>-9.3493782380470597E-2</v>
      </c>
      <c r="L4">
        <v>-2.3946908793538348</v>
      </c>
      <c r="M4">
        <v>-0.45228751538651479</v>
      </c>
      <c r="N4">
        <v>-0.9669909098591879</v>
      </c>
      <c r="O4" t="str">
        <f>_xlfn.XLOOKUP(Table5[[#This Row],[School Name]],Maine_Schools[School Name], Maine_Schools[Comparison School Type], "Error")</f>
        <v>Non Charter</v>
      </c>
    </row>
    <row r="5" spans="1:15">
      <c r="A5" t="s">
        <v>419</v>
      </c>
      <c r="B5">
        <v>31326.54</v>
      </c>
      <c r="C5">
        <v>3.4500000000000003E-2</v>
      </c>
      <c r="D5">
        <v>0.13789999999999999</v>
      </c>
      <c r="E5">
        <v>0.1133</v>
      </c>
      <c r="F5">
        <v>0.75839999999999996</v>
      </c>
      <c r="G5">
        <v>0.3931</v>
      </c>
      <c r="H5">
        <v>0.42159999999999997</v>
      </c>
      <c r="I5">
        <v>-0.12093755402756201</v>
      </c>
      <c r="J5">
        <v>8.9374040213727302E-2</v>
      </c>
      <c r="K5">
        <v>-0.10718920909103526</v>
      </c>
      <c r="L5">
        <v>-0.98925149619971786</v>
      </c>
      <c r="M5">
        <v>0.64332392344599665</v>
      </c>
      <c r="N5">
        <v>-1.1086404698466665</v>
      </c>
      <c r="O5" t="str">
        <f>_xlfn.XLOOKUP(Table5[[#This Row],[School Name]],Maine_Schools[School Name], Maine_Schools[Comparison School Type], "Error")</f>
        <v>Non Charter</v>
      </c>
    </row>
    <row r="6" spans="1:15">
      <c r="A6" t="s">
        <v>423</v>
      </c>
      <c r="B6">
        <v>24623.439999999999</v>
      </c>
      <c r="C6">
        <v>3.8399999999999997E-2</v>
      </c>
      <c r="D6">
        <v>0.13420000000000001</v>
      </c>
      <c r="E6">
        <v>0.1401</v>
      </c>
      <c r="F6">
        <v>0.78300000000000003</v>
      </c>
      <c r="G6">
        <v>0.497</v>
      </c>
      <c r="H6">
        <v>0.47336666666666671</v>
      </c>
      <c r="I6">
        <v>-3.9468844053104357E-2</v>
      </c>
      <c r="J6">
        <v>0.13606325048718604</v>
      </c>
      <c r="K6">
        <v>-9.0309701743512438E-2</v>
      </c>
      <c r="L6">
        <v>-0.32284936921998969</v>
      </c>
      <c r="M6">
        <v>0.97939786464736156</v>
      </c>
      <c r="N6">
        <v>-0.93405848426036708</v>
      </c>
      <c r="O6" t="str">
        <f>_xlfn.XLOOKUP(Table5[[#This Row],[School Name]],Maine_Schools[School Name], Maine_Schools[Comparison School Type], "Error")</f>
        <v>Non Charter</v>
      </c>
    </row>
    <row r="7" spans="1:15">
      <c r="A7" t="s">
        <v>370</v>
      </c>
      <c r="B7">
        <v>29972.5</v>
      </c>
      <c r="C7">
        <v>0.04</v>
      </c>
      <c r="D7">
        <v>0.17369999999999999</v>
      </c>
      <c r="E7">
        <v>0.16589999999999999</v>
      </c>
      <c r="F7">
        <v>0.74229999999999996</v>
      </c>
      <c r="G7">
        <v>0.59060000000000001</v>
      </c>
      <c r="H7">
        <v>0.49959999999999999</v>
      </c>
      <c r="I7">
        <v>6.5582680057511888E-2</v>
      </c>
      <c r="J7">
        <v>8.0645770520539117E-2</v>
      </c>
      <c r="K7">
        <v>-5.9930449657693369E-2</v>
      </c>
      <c r="L7">
        <v>0.5364567267243987</v>
      </c>
      <c r="M7">
        <v>0.58049690241742102</v>
      </c>
      <c r="N7">
        <v>-0.61985084534208001</v>
      </c>
      <c r="O7" t="str">
        <f>_xlfn.XLOOKUP(Table5[[#This Row],[School Name]],Maine_Schools[School Name], Maine_Schools[Comparison School Type], "Error")</f>
        <v>Non Charter</v>
      </c>
    </row>
    <row r="8" spans="1:15">
      <c r="A8" t="s">
        <v>386</v>
      </c>
      <c r="B8">
        <v>29113.11</v>
      </c>
      <c r="C8">
        <v>4.99E-2</v>
      </c>
      <c r="D8">
        <v>9.4200000000000006E-2</v>
      </c>
      <c r="E8">
        <v>8.1000000000000003E-2</v>
      </c>
      <c r="F8">
        <v>0.77929999999999999</v>
      </c>
      <c r="G8">
        <v>0.19489999999999999</v>
      </c>
      <c r="H8">
        <v>0.35173333333333329</v>
      </c>
      <c r="I8">
        <v>-0.32535692563058394</v>
      </c>
      <c r="J8">
        <v>0.12244736201974293</v>
      </c>
      <c r="K8">
        <v>-0.14531369092464119</v>
      </c>
      <c r="L8">
        <v>-2.6613720449947476</v>
      </c>
      <c r="M8">
        <v>0.88138923966933125</v>
      </c>
      <c r="N8">
        <v>-1.5029557541097773</v>
      </c>
      <c r="O8" t="str">
        <f>_xlfn.XLOOKUP(Table5[[#This Row],[School Name]],Maine_Schools[School Name], Maine_Schools[Comparison School Type], "Error")</f>
        <v>Non Charter</v>
      </c>
    </row>
    <row r="9" spans="1:15">
      <c r="A9" t="s">
        <v>566</v>
      </c>
      <c r="B9">
        <v>27350.84</v>
      </c>
      <c r="C9">
        <v>5.1799999999999999E-2</v>
      </c>
      <c r="D9">
        <v>8.2100000000000006E-2</v>
      </c>
      <c r="E9">
        <v>0.30370000000000003</v>
      </c>
      <c r="F9">
        <v>0.62960000000000005</v>
      </c>
      <c r="G9">
        <v>0.36620000000000003</v>
      </c>
      <c r="H9">
        <v>0.4331666666666667</v>
      </c>
      <c r="I9">
        <v>-0.15873442836810242</v>
      </c>
      <c r="J9">
        <v>-2.1357282184478743E-2</v>
      </c>
      <c r="K9">
        <v>7.5036510092041681E-2</v>
      </c>
      <c r="L9">
        <v>-1.2984243978157941</v>
      </c>
      <c r="M9">
        <v>-0.1537320069251141</v>
      </c>
      <c r="N9">
        <v>0.77609035937044413</v>
      </c>
      <c r="O9" t="str">
        <f>_xlfn.XLOOKUP(Table5[[#This Row],[School Name]],Maine_Schools[School Name], Maine_Schools[Comparison School Type], "Error")</f>
        <v>Non Charter</v>
      </c>
    </row>
    <row r="10" spans="1:15">
      <c r="A10" t="s">
        <v>243</v>
      </c>
      <c r="B10">
        <v>29346.05</v>
      </c>
      <c r="C10">
        <v>5.6800000000000003E-2</v>
      </c>
      <c r="D10">
        <v>0.12130000000000001</v>
      </c>
      <c r="E10">
        <v>0.1583</v>
      </c>
      <c r="F10">
        <v>0.69110000000000005</v>
      </c>
      <c r="G10">
        <v>0.35189999999999999</v>
      </c>
      <c r="H10">
        <v>0.40043333333333336</v>
      </c>
      <c r="I10">
        <v>-0.17348200730540364</v>
      </c>
      <c r="J10">
        <v>3.7127504419648183E-2</v>
      </c>
      <c r="K10">
        <v>-7.1299242694418091E-2</v>
      </c>
      <c r="L10">
        <v>-1.4190574356373113</v>
      </c>
      <c r="M10">
        <v>0.26724775733410405</v>
      </c>
      <c r="N10">
        <v>-0.73743641352291789</v>
      </c>
      <c r="O10" t="str">
        <f>_xlfn.XLOOKUP(Table5[[#This Row],[School Name]],Maine_Schools[School Name], Maine_Schools[Comparison School Type], "Error")</f>
        <v>Non Charter</v>
      </c>
    </row>
    <row r="11" spans="1:15">
      <c r="A11" t="s">
        <v>565</v>
      </c>
      <c r="B11">
        <v>26161.439999999999</v>
      </c>
      <c r="C11">
        <v>5.7799999999999997E-2</v>
      </c>
      <c r="D11">
        <v>0.13489999999999999</v>
      </c>
      <c r="E11">
        <v>0.16520000000000001</v>
      </c>
      <c r="F11">
        <v>0.86709999999999998</v>
      </c>
      <c r="G11">
        <v>0.5</v>
      </c>
      <c r="H11">
        <v>0.5107666666666667</v>
      </c>
      <c r="I11">
        <v>-3.7836625351721276E-2</v>
      </c>
      <c r="J11">
        <v>0.2236499340500786</v>
      </c>
      <c r="K11">
        <v>-6.9585245474124702E-2</v>
      </c>
      <c r="L11">
        <v>-0.30949805907111416</v>
      </c>
      <c r="M11">
        <v>1.6098562032942088</v>
      </c>
      <c r="N11">
        <v>-0.71970882042156281</v>
      </c>
      <c r="O11" t="str">
        <f>_xlfn.XLOOKUP(Table5[[#This Row],[School Name]],Maine_Schools[School Name], Maine_Schools[Comparison School Type], "Error")</f>
        <v>Non Charter</v>
      </c>
    </row>
    <row r="12" spans="1:15">
      <c r="A12" t="s">
        <v>246</v>
      </c>
      <c r="B12">
        <v>30521.78</v>
      </c>
      <c r="C12">
        <v>6.0400000000000002E-2</v>
      </c>
      <c r="D12">
        <v>0.123</v>
      </c>
      <c r="E12">
        <v>0.1222</v>
      </c>
      <c r="F12">
        <v>0.69820000000000004</v>
      </c>
      <c r="G12">
        <v>0.4279</v>
      </c>
      <c r="H12">
        <v>0.41609999999999997</v>
      </c>
      <c r="I12">
        <v>-9.5068759465345043E-2</v>
      </c>
      <c r="J12">
        <v>4.2186235882945788E-2</v>
      </c>
      <c r="K12">
        <v>-0.10711635764513255</v>
      </c>
      <c r="L12">
        <v>-0.77764854183763399</v>
      </c>
      <c r="M12">
        <v>0.30366104876465599</v>
      </c>
      <c r="N12">
        <v>-1.1078869792490638</v>
      </c>
      <c r="O12" t="str">
        <f>_xlfn.XLOOKUP(Table5[[#This Row],[School Name]],Maine_Schools[School Name], Maine_Schools[Comparison School Type], "Error")</f>
        <v>Non Charter</v>
      </c>
    </row>
    <row r="13" spans="1:15">
      <c r="A13" t="s">
        <v>306</v>
      </c>
      <c r="B13">
        <v>31109.62</v>
      </c>
      <c r="C13">
        <v>6.7400000000000002E-2</v>
      </c>
      <c r="D13">
        <v>0.2021</v>
      </c>
      <c r="E13">
        <v>0.1585</v>
      </c>
      <c r="F13">
        <v>0.89290000000000003</v>
      </c>
      <c r="G13">
        <v>0.40910000000000002</v>
      </c>
      <c r="H13">
        <v>0.4868333333333334</v>
      </c>
      <c r="I13">
        <v>-0.12489481179661277</v>
      </c>
      <c r="J13">
        <v>0.2400336174854012</v>
      </c>
      <c r="K13">
        <v>-7.621606937112807E-2</v>
      </c>
      <c r="L13">
        <v>-1.0216212857192681</v>
      </c>
      <c r="M13">
        <v>1.7277877131924269</v>
      </c>
      <c r="N13">
        <v>-0.78829034819830923</v>
      </c>
      <c r="O13" t="str">
        <f>_xlfn.XLOOKUP(Table5[[#This Row],[School Name]],Maine_Schools[School Name], Maine_Schools[Comparison School Type], "Error")</f>
        <v>Non Charter</v>
      </c>
    </row>
    <row r="14" spans="1:15">
      <c r="A14" t="s">
        <v>464</v>
      </c>
      <c r="B14">
        <v>21649</v>
      </c>
      <c r="C14">
        <v>7.7299999999999994E-2</v>
      </c>
      <c r="D14">
        <v>0.185</v>
      </c>
      <c r="E14">
        <v>0.33169999999999999</v>
      </c>
      <c r="F14">
        <v>0.52129999999999999</v>
      </c>
      <c r="G14">
        <v>0.83699999999999997</v>
      </c>
      <c r="H14">
        <v>0.56333333333333335</v>
      </c>
      <c r="I14">
        <v>0.27153347526149518</v>
      </c>
      <c r="J14">
        <v>-9.8836193197036737E-2</v>
      </c>
      <c r="K14">
        <v>8.2122193002866245E-2</v>
      </c>
      <c r="L14">
        <v>2.221104096495329</v>
      </c>
      <c r="M14">
        <v>-0.71143351507810804</v>
      </c>
      <c r="N14">
        <v>0.8493764195816863</v>
      </c>
      <c r="O14" t="str">
        <f>_xlfn.XLOOKUP(Table5[[#This Row],[School Name]],Maine_Schools[School Name], Maine_Schools[Comparison School Type], "Error")</f>
        <v>Non Charter</v>
      </c>
    </row>
    <row r="15" spans="1:15">
      <c r="A15" t="s">
        <v>273</v>
      </c>
      <c r="B15">
        <v>22359.31</v>
      </c>
      <c r="C15">
        <v>7.9600000000000004E-2</v>
      </c>
      <c r="D15">
        <v>0.12189999999999999</v>
      </c>
      <c r="E15">
        <v>0.29670000000000002</v>
      </c>
      <c r="F15">
        <v>0.52429999999999999</v>
      </c>
      <c r="G15">
        <v>0.69769999999999999</v>
      </c>
      <c r="H15">
        <v>0.50623333333333331</v>
      </c>
      <c r="I15">
        <v>0.14230380862597325</v>
      </c>
      <c r="J15">
        <v>-9.8635204440772783E-2</v>
      </c>
      <c r="K15">
        <v>5.0394827473066839E-2</v>
      </c>
      <c r="L15">
        <v>1.1640243324755808</v>
      </c>
      <c r="M15">
        <v>-0.70998677646207309</v>
      </c>
      <c r="N15">
        <v>0.52122546365775146</v>
      </c>
      <c r="O15" t="str">
        <f>_xlfn.XLOOKUP(Table5[[#This Row],[School Name]],Maine_Schools[School Name], Maine_Schools[Comparison School Type], "Error")</f>
        <v>Non Charter</v>
      </c>
    </row>
    <row r="16" spans="1:15">
      <c r="A16" t="s">
        <v>411</v>
      </c>
      <c r="B16">
        <v>20147.3</v>
      </c>
      <c r="C16">
        <v>8.5999999999999993E-2</v>
      </c>
      <c r="D16">
        <v>0.14630000000000001</v>
      </c>
      <c r="E16">
        <v>0.28860000000000002</v>
      </c>
      <c r="F16">
        <v>0.55900000000000005</v>
      </c>
      <c r="G16">
        <v>0.48499999999999999</v>
      </c>
      <c r="H16">
        <v>0.44420000000000009</v>
      </c>
      <c r="I16">
        <v>-8.2901828990290749E-2</v>
      </c>
      <c r="J16">
        <v>-5.3842890228456786E-2</v>
      </c>
      <c r="K16">
        <v>3.608777711867206E-2</v>
      </c>
      <c r="L16">
        <v>-0.67812483083333885</v>
      </c>
      <c r="M16">
        <v>-0.38756689647921599</v>
      </c>
      <c r="N16">
        <v>0.37324998029034312</v>
      </c>
      <c r="O16" t="str">
        <f>_xlfn.XLOOKUP(Table5[[#This Row],[School Name]],Maine_Schools[School Name], Maine_Schools[Comparison School Type], "Error")</f>
        <v>Non Charter</v>
      </c>
    </row>
    <row r="17" spans="1:15">
      <c r="A17" t="s">
        <v>276</v>
      </c>
      <c r="B17">
        <v>21698.53</v>
      </c>
      <c r="C17">
        <v>8.6300000000000002E-2</v>
      </c>
      <c r="D17">
        <v>0.20080000000000001</v>
      </c>
      <c r="E17">
        <v>0.30349999999999999</v>
      </c>
      <c r="F17">
        <v>0.71040000000000003</v>
      </c>
      <c r="G17">
        <v>0.6905</v>
      </c>
      <c r="H17">
        <v>0.56813333333333338</v>
      </c>
      <c r="I17">
        <v>0.12016386708912541</v>
      </c>
      <c r="J17">
        <v>9.430630933858164E-2</v>
      </c>
      <c r="K17">
        <v>5.026000213573284E-2</v>
      </c>
      <c r="L17">
        <v>0.98292285025022097</v>
      </c>
      <c r="M17">
        <v>0.67882692540612832</v>
      </c>
      <c r="N17">
        <v>0.51983098723053711</v>
      </c>
      <c r="O17" t="str">
        <f>_xlfn.XLOOKUP(Table5[[#This Row],[School Name]],Maine_Schools[School Name], Maine_Schools[Comparison School Type], "Error")</f>
        <v>Non Charter</v>
      </c>
    </row>
    <row r="18" spans="1:15">
      <c r="A18" t="s">
        <v>390</v>
      </c>
      <c r="B18">
        <v>22492.22</v>
      </c>
      <c r="C18">
        <v>8.7599999999999997E-2</v>
      </c>
      <c r="D18">
        <v>0.15670000000000001</v>
      </c>
      <c r="E18">
        <v>0.37019999999999997</v>
      </c>
      <c r="F18">
        <v>0.60770000000000002</v>
      </c>
      <c r="G18">
        <v>0.8</v>
      </c>
      <c r="H18">
        <v>0.59263333333333335</v>
      </c>
      <c r="I18">
        <v>0.23776213021111636</v>
      </c>
      <c r="J18">
        <v>-1.1390340019882261E-2</v>
      </c>
      <c r="K18">
        <v>0.1197393295589923</v>
      </c>
      <c r="L18">
        <v>1.9448594354519091</v>
      </c>
      <c r="M18">
        <v>-8.198888864654004E-2</v>
      </c>
      <c r="N18">
        <v>1.2384443145640154</v>
      </c>
      <c r="O18" t="str">
        <f>_xlfn.XLOOKUP(Table5[[#This Row],[School Name]],Maine_Schools[School Name], Maine_Schools[Comparison School Type], "Error")</f>
        <v>Non Charter</v>
      </c>
    </row>
    <row r="19" spans="1:15">
      <c r="A19" t="s">
        <v>483</v>
      </c>
      <c r="B19">
        <v>23426.560000000001</v>
      </c>
      <c r="C19">
        <v>9.1499999999999998E-2</v>
      </c>
      <c r="D19">
        <v>5.1799999999999999E-2</v>
      </c>
      <c r="E19">
        <v>0.19750000000000001</v>
      </c>
      <c r="F19">
        <v>0.57520000000000004</v>
      </c>
      <c r="G19">
        <v>0.39879999999999999</v>
      </c>
      <c r="H19">
        <v>0.39050000000000001</v>
      </c>
      <c r="I19">
        <v>-0.14751823010138893</v>
      </c>
      <c r="J19">
        <v>-4.7756030083889511E-2</v>
      </c>
      <c r="K19">
        <v>-4.7869611372697463E-2</v>
      </c>
      <c r="L19">
        <v>-1.2066775371633098</v>
      </c>
      <c r="M19">
        <v>-0.34375302457294582</v>
      </c>
      <c r="N19">
        <v>-0.49510756627126901</v>
      </c>
      <c r="O19" t="str">
        <f>_xlfn.XLOOKUP(Table5[[#This Row],[School Name]],Maine_Schools[School Name], Maine_Schools[Comparison School Type], "Error")</f>
        <v>Non Charter</v>
      </c>
    </row>
    <row r="20" spans="1:15">
      <c r="A20" t="s">
        <v>305</v>
      </c>
      <c r="B20">
        <v>27394</v>
      </c>
      <c r="C20">
        <v>9.3700000000000006E-2</v>
      </c>
      <c r="D20">
        <v>0.1527</v>
      </c>
      <c r="E20">
        <v>0.19769999999999999</v>
      </c>
      <c r="F20">
        <v>0.67049999999999998</v>
      </c>
      <c r="G20">
        <v>0.54969999999999997</v>
      </c>
      <c r="H20">
        <v>0.47263333333333329</v>
      </c>
      <c r="I20">
        <v>1.8878705200781054E-3</v>
      </c>
      <c r="J20">
        <v>3.886243293981928E-2</v>
      </c>
      <c r="K20">
        <v>-4.8114748968761556E-2</v>
      </c>
      <c r="L20">
        <v>1.5442504618482516E-2</v>
      </c>
      <c r="M20">
        <v>0.27973595882780128</v>
      </c>
      <c r="N20">
        <v>-0.49764298436029292</v>
      </c>
      <c r="O20" t="str">
        <f>_xlfn.XLOOKUP(Table5[[#This Row],[School Name]],Maine_Schools[School Name], Maine_Schools[Comparison School Type], "Error")</f>
        <v>Non Charter</v>
      </c>
    </row>
    <row r="21" spans="1:15">
      <c r="A21" t="s">
        <v>406</v>
      </c>
      <c r="B21">
        <v>28035.07</v>
      </c>
      <c r="C21">
        <v>9.5500000000000002E-2</v>
      </c>
      <c r="D21">
        <v>9.2999999999999999E-2</v>
      </c>
      <c r="E21">
        <v>0.37780000000000002</v>
      </c>
      <c r="F21">
        <v>0.5393</v>
      </c>
      <c r="G21">
        <v>0.70369999999999999</v>
      </c>
      <c r="H21">
        <v>0.54026666666666667</v>
      </c>
      <c r="I21">
        <v>0.16543654417712583</v>
      </c>
      <c r="J21">
        <v>-9.5049476149977941E-2</v>
      </c>
      <c r="K21">
        <v>0.13516418541649486</v>
      </c>
      <c r="L21">
        <v>1.3532467244709965</v>
      </c>
      <c r="M21">
        <v>-0.6841763197911086</v>
      </c>
      <c r="N21">
        <v>1.3979810775478272</v>
      </c>
      <c r="O21" t="str">
        <f>_xlfn.XLOOKUP(Table5[[#This Row],[School Name]],Maine_Schools[School Name], Maine_Schools[Comparison School Type], "Error")</f>
        <v>Non Charter</v>
      </c>
    </row>
    <row r="22" spans="1:15">
      <c r="A22" t="s">
        <v>98</v>
      </c>
      <c r="B22">
        <v>32266.67</v>
      </c>
      <c r="C22">
        <v>9.6799999999999997E-2</v>
      </c>
      <c r="D22">
        <v>0.25159999999999999</v>
      </c>
      <c r="E22">
        <v>0.40910000000000002</v>
      </c>
      <c r="F22">
        <v>0.52270000000000005</v>
      </c>
      <c r="G22">
        <v>0.63160000000000005</v>
      </c>
      <c r="H22">
        <v>0.52113333333333334</v>
      </c>
      <c r="I22">
        <v>8.5201147194123528E-2</v>
      </c>
      <c r="J22">
        <v>-0.12006360564075191</v>
      </c>
      <c r="K22">
        <v>0.16383422928106806</v>
      </c>
      <c r="L22">
        <v>0.69693291730135554</v>
      </c>
      <c r="M22">
        <v>-0.86423070568558524</v>
      </c>
      <c r="N22">
        <v>1.6945106551991589</v>
      </c>
      <c r="O22" t="str">
        <f>_xlfn.XLOOKUP(Table5[[#This Row],[School Name]],Maine_Schools[School Name], Maine_Schools[Comparison School Type], "Error")</f>
        <v>Non Charter</v>
      </c>
    </row>
    <row r="23" spans="1:15">
      <c r="A23" t="s">
        <v>227</v>
      </c>
      <c r="B23">
        <v>36321.06</v>
      </c>
      <c r="C23">
        <v>9.6799999999999997E-2</v>
      </c>
      <c r="D23">
        <v>0.19350000000000001</v>
      </c>
      <c r="E23">
        <v>0.21210000000000001</v>
      </c>
      <c r="F23">
        <v>0.68369999999999997</v>
      </c>
      <c r="G23">
        <v>0.51349999999999996</v>
      </c>
      <c r="H23">
        <v>0.46976666666666667</v>
      </c>
      <c r="I23">
        <v>-1.1949363347518061E-2</v>
      </c>
      <c r="J23">
        <v>2.7047568597050931E-2</v>
      </c>
      <c r="K23">
        <v>-2.4982257731379909E-2</v>
      </c>
      <c r="L23">
        <v>-9.774404373576373E-2</v>
      </c>
      <c r="M23">
        <v>0.19469129859094084</v>
      </c>
      <c r="N23">
        <v>-0.25838740843423125</v>
      </c>
      <c r="O23" t="str">
        <f>_xlfn.XLOOKUP(Table5[[#This Row],[School Name]],Maine_Schools[School Name], Maine_Schools[Comparison School Type], "Error")</f>
        <v>Non Charter</v>
      </c>
    </row>
    <row r="24" spans="1:15">
      <c r="A24" t="s">
        <v>524</v>
      </c>
      <c r="B24">
        <v>25576.87</v>
      </c>
      <c r="C24">
        <v>0.10009999999999999</v>
      </c>
      <c r="D24">
        <v>0.13969999999999999</v>
      </c>
      <c r="E24">
        <v>0.20549999999999999</v>
      </c>
      <c r="F24">
        <v>0.58640000000000003</v>
      </c>
      <c r="G24">
        <v>0.33850000000000002</v>
      </c>
      <c r="H24">
        <v>0.37680000000000002</v>
      </c>
      <c r="I24">
        <v>-0.21549452383014212</v>
      </c>
      <c r="J24">
        <v>-3.7299102331801226E-2</v>
      </c>
      <c r="K24">
        <v>-4.4169165346588074E-2</v>
      </c>
      <c r="L24">
        <v>-1.7627136734816871</v>
      </c>
      <c r="M24">
        <v>-0.26848293750317154</v>
      </c>
      <c r="N24">
        <v>-0.45683445785096205</v>
      </c>
      <c r="O24" t="str">
        <f>_xlfn.XLOOKUP(Table5[[#This Row],[School Name]],Maine_Schools[School Name], Maine_Schools[Comparison School Type], "Error")</f>
        <v>Non Charter</v>
      </c>
    </row>
    <row r="25" spans="1:15">
      <c r="A25" t="s">
        <v>482</v>
      </c>
      <c r="B25">
        <v>22271.11</v>
      </c>
      <c r="C25">
        <v>0.10100000000000001</v>
      </c>
      <c r="D25">
        <v>0.19189999999999999</v>
      </c>
      <c r="E25">
        <v>0.26440000000000002</v>
      </c>
      <c r="F25">
        <v>0.57240000000000002</v>
      </c>
      <c r="G25">
        <v>0.79730000000000001</v>
      </c>
      <c r="H25">
        <v>0.54470000000000007</v>
      </c>
      <c r="I25">
        <v>0.22528301619989766</v>
      </c>
      <c r="J25">
        <v>-3.9473399729278102E-2</v>
      </c>
      <c r="K25">
        <v>7.5264643668540021E-3</v>
      </c>
      <c r="L25">
        <v>1.8427821088009044</v>
      </c>
      <c r="M25">
        <v>-0.28413376328142032</v>
      </c>
      <c r="N25">
        <v>7.7844990766435973E-2</v>
      </c>
      <c r="O25" t="str">
        <f>_xlfn.XLOOKUP(Table5[[#This Row],[School Name]],Maine_Schools[School Name], Maine_Schools[Comparison School Type], "Error")</f>
        <v>Non Charter</v>
      </c>
    </row>
    <row r="26" spans="1:15">
      <c r="A26" t="s">
        <v>556</v>
      </c>
      <c r="B26">
        <v>25294.97</v>
      </c>
      <c r="C26">
        <v>0.1019</v>
      </c>
      <c r="D26">
        <v>0.18609999999999999</v>
      </c>
      <c r="E26">
        <v>0.18140000000000001</v>
      </c>
      <c r="F26">
        <v>0.78810000000000002</v>
      </c>
      <c r="G26">
        <v>0.62439999999999996</v>
      </c>
      <c r="H26">
        <v>0.53129999999999999</v>
      </c>
      <c r="I26">
        <v>6.2653614902305477E-2</v>
      </c>
      <c r="J26">
        <v>0.16719483445844618</v>
      </c>
      <c r="K26">
        <v>-7.1504788256820717E-2</v>
      </c>
      <c r="L26">
        <v>0.51249740233956753</v>
      </c>
      <c r="M26">
        <v>1.2034863437581393</v>
      </c>
      <c r="N26">
        <v>-0.73956233767899038</v>
      </c>
      <c r="O26" t="str">
        <f>_xlfn.XLOOKUP(Table5[[#This Row],[School Name]],Maine_Schools[School Name], Maine_Schools[Comparison School Type], "Error")</f>
        <v>Non Charter</v>
      </c>
    </row>
    <row r="27" spans="1:15">
      <c r="A27" t="s">
        <v>74</v>
      </c>
      <c r="B27">
        <v>26249.79</v>
      </c>
      <c r="C27">
        <v>0.10199999999999999</v>
      </c>
      <c r="D27">
        <v>0.23469999999999999</v>
      </c>
      <c r="E27">
        <v>0.19589999999999999</v>
      </c>
      <c r="F27">
        <v>0.81789999999999996</v>
      </c>
      <c r="G27">
        <v>0.67349999999999999</v>
      </c>
      <c r="H27">
        <v>0.56243333333333334</v>
      </c>
      <c r="I27">
        <v>0.10825127537006807</v>
      </c>
      <c r="J27">
        <v>0.19533814054784282</v>
      </c>
      <c r="K27">
        <v>-5.8162744608976219E-2</v>
      </c>
      <c r="L27">
        <v>0.88547959305479174</v>
      </c>
      <c r="M27">
        <v>1.4060648782954124</v>
      </c>
      <c r="N27">
        <v>-0.60156776094973508</v>
      </c>
      <c r="O27" t="str">
        <f>_xlfn.XLOOKUP(Table5[[#This Row],[School Name]],Maine_Schools[School Name], Maine_Schools[Comparison School Type], "Error")</f>
        <v>Non Charter</v>
      </c>
    </row>
    <row r="28" spans="1:15">
      <c r="A28" t="s">
        <v>525</v>
      </c>
      <c r="B28">
        <v>26786.89</v>
      </c>
      <c r="C28">
        <v>0.1048</v>
      </c>
      <c r="D28">
        <v>0.1525</v>
      </c>
      <c r="E28">
        <v>0.17510000000000001</v>
      </c>
      <c r="F28">
        <v>0.54630000000000001</v>
      </c>
      <c r="G28">
        <v>0.28639999999999999</v>
      </c>
      <c r="H28">
        <v>0.33593333333333336</v>
      </c>
      <c r="I28">
        <v>-0.26692230460552979</v>
      </c>
      <c r="J28">
        <v>-7.8801382525774399E-2</v>
      </c>
      <c r="K28">
        <v>-7.5146072473137843E-2</v>
      </c>
      <c r="L28">
        <v>-2.1833853952422313</v>
      </c>
      <c r="M28">
        <v>-0.56722079989020768</v>
      </c>
      <c r="N28">
        <v>-0.77722354517045134</v>
      </c>
      <c r="O28" t="str">
        <f>_xlfn.XLOOKUP(Table5[[#This Row],[School Name]],Maine_Schools[School Name], Maine_Schools[Comparison School Type], "Error")</f>
        <v>Non Charter</v>
      </c>
    </row>
    <row r="29" spans="1:15">
      <c r="A29" t="s">
        <v>489</v>
      </c>
      <c r="B29">
        <v>28187.54</v>
      </c>
      <c r="C29">
        <v>0.109</v>
      </c>
      <c r="D29">
        <v>0.22220000000000001</v>
      </c>
      <c r="E29">
        <v>0.13550000000000001</v>
      </c>
      <c r="F29">
        <v>0.69399999999999995</v>
      </c>
      <c r="G29">
        <v>0.3775</v>
      </c>
      <c r="H29">
        <v>0.40233333333333327</v>
      </c>
      <c r="I29">
        <v>-0.18205019603027622</v>
      </c>
      <c r="J29">
        <v>6.8137532261802192E-2</v>
      </c>
      <c r="K29">
        <v>-0.11769661297720446</v>
      </c>
      <c r="L29">
        <v>-1.4891439656978582</v>
      </c>
      <c r="M29">
        <v>0.49046126239527493</v>
      </c>
      <c r="N29">
        <v>-1.2173168308350002</v>
      </c>
      <c r="O29" t="str">
        <f>_xlfn.XLOOKUP(Table5[[#This Row],[School Name]],Maine_Schools[School Name], Maine_Schools[Comparison School Type], "Error")</f>
        <v>Non Charter</v>
      </c>
    </row>
    <row r="30" spans="1:15">
      <c r="A30" t="s">
        <v>229</v>
      </c>
      <c r="B30">
        <v>33356.370000000003</v>
      </c>
      <c r="C30">
        <v>0.11020000000000001</v>
      </c>
      <c r="D30">
        <v>0.19919999999999999</v>
      </c>
      <c r="E30">
        <v>0.1636</v>
      </c>
      <c r="F30">
        <v>0.69369999999999998</v>
      </c>
      <c r="G30">
        <v>0.56340000000000001</v>
      </c>
      <c r="H30">
        <v>0.47356666666666669</v>
      </c>
      <c r="I30">
        <v>2.3280462614505559E-2</v>
      </c>
      <c r="J30">
        <v>5.192610319794988E-2</v>
      </c>
      <c r="K30">
        <v>-8.2060287511292018E-2</v>
      </c>
      <c r="L30">
        <v>0.19043077775802017</v>
      </c>
      <c r="M30">
        <v>0.37376965793067035</v>
      </c>
      <c r="N30">
        <v>-0.84873614120061669</v>
      </c>
      <c r="O30" t="str">
        <f>_xlfn.XLOOKUP(Table5[[#This Row],[School Name]],Maine_Schools[School Name], Maine_Schools[Comparison School Type], "Error")</f>
        <v>Non Charter</v>
      </c>
    </row>
    <row r="31" spans="1:15">
      <c r="A31" t="s">
        <v>247</v>
      </c>
      <c r="B31">
        <v>21609.06</v>
      </c>
      <c r="C31">
        <v>0.11169999999999999</v>
      </c>
      <c r="D31">
        <v>0.1139</v>
      </c>
      <c r="E31">
        <v>0.44440000000000002</v>
      </c>
      <c r="F31">
        <v>0.30220000000000002</v>
      </c>
      <c r="G31">
        <v>0.67569999999999997</v>
      </c>
      <c r="H31">
        <v>0.47409999999999997</v>
      </c>
      <c r="I31">
        <v>0.1086215350014732</v>
      </c>
      <c r="J31">
        <v>-0.30510121116509326</v>
      </c>
      <c r="K31">
        <v>0.18696694319670348</v>
      </c>
      <c r="L31">
        <v>0.88850826266279792</v>
      </c>
      <c r="M31">
        <v>-2.1961512285387998</v>
      </c>
      <c r="N31">
        <v>1.9337685342500033</v>
      </c>
      <c r="O31" t="str">
        <f>_xlfn.XLOOKUP(Table5[[#This Row],[School Name]],Maine_Schools[School Name], Maine_Schools[Comparison School Type], "Error")</f>
        <v>Non Charter</v>
      </c>
    </row>
    <row r="32" spans="1:15">
      <c r="A32" t="s">
        <v>470</v>
      </c>
      <c r="B32">
        <v>20702.03</v>
      </c>
      <c r="C32">
        <v>0.11409999999999999</v>
      </c>
      <c r="D32">
        <v>0.16300000000000001</v>
      </c>
      <c r="E32">
        <v>0.37009999999999998</v>
      </c>
      <c r="F32">
        <v>0.34820000000000001</v>
      </c>
      <c r="G32">
        <v>0.61960000000000004</v>
      </c>
      <c r="H32">
        <v>0.44596666666666662</v>
      </c>
      <c r="I32">
        <v>4.2190784375598422E-2</v>
      </c>
      <c r="J32">
        <v>-0.25407073549171016</v>
      </c>
      <c r="K32">
        <v>0.10827937334140253</v>
      </c>
      <c r="L32">
        <v>0.34511444278001829</v>
      </c>
      <c r="M32">
        <v>-1.8288283935521605</v>
      </c>
      <c r="N32">
        <v>1.1199158605038619</v>
      </c>
      <c r="O32" t="str">
        <f>_xlfn.XLOOKUP(Table5[[#This Row],[School Name]],Maine_Schools[School Name], Maine_Schools[Comparison School Type], "Error")</f>
        <v>Non Charter</v>
      </c>
    </row>
    <row r="33" spans="1:15">
      <c r="A33" t="s">
        <v>574</v>
      </c>
      <c r="B33">
        <v>13103.26</v>
      </c>
      <c r="C33">
        <v>0.11849999999999999</v>
      </c>
      <c r="D33">
        <v>0.21490000000000001</v>
      </c>
      <c r="E33">
        <v>0.31879999999999997</v>
      </c>
      <c r="F33">
        <v>0.61760000000000004</v>
      </c>
      <c r="G33">
        <v>0.35139999999999999</v>
      </c>
      <c r="H33">
        <v>0.42926666666666669</v>
      </c>
      <c r="I33">
        <v>-0.2589997948408585</v>
      </c>
      <c r="J33">
        <v>4.1776934844621194E-2</v>
      </c>
      <c r="K33">
        <v>4.2991127013369157E-2</v>
      </c>
      <c r="L33">
        <v>-2.1185804245995161</v>
      </c>
      <c r="M33">
        <v>0.30071485600873027</v>
      </c>
      <c r="N33">
        <v>0.44465019991760979</v>
      </c>
      <c r="O33" t="str">
        <f>_xlfn.XLOOKUP(Table5[[#This Row],[School Name]],Maine_Schools[School Name], Maine_Schools[Comparison School Type], "Error")</f>
        <v>Charter</v>
      </c>
    </row>
    <row r="34" spans="1:15">
      <c r="A34" t="s">
        <v>508</v>
      </c>
      <c r="B34">
        <v>26552.46</v>
      </c>
      <c r="C34">
        <v>0.1212</v>
      </c>
      <c r="D34">
        <v>0.2273</v>
      </c>
      <c r="E34">
        <v>0.18179999999999999</v>
      </c>
      <c r="F34">
        <v>0.70450000000000002</v>
      </c>
      <c r="G34">
        <v>0.5</v>
      </c>
      <c r="H34">
        <v>0.46209999999999996</v>
      </c>
      <c r="I34">
        <v>-6.9453673222779289E-2</v>
      </c>
      <c r="J34">
        <v>8.8921015604969678E-2</v>
      </c>
      <c r="K34">
        <v>-7.7801554689138824E-2</v>
      </c>
      <c r="L34">
        <v>-0.56812088440735409</v>
      </c>
      <c r="M34">
        <v>0.64006300374239378</v>
      </c>
      <c r="N34">
        <v>-0.80468876369927256</v>
      </c>
      <c r="O34" t="str">
        <f>_xlfn.XLOOKUP(Table5[[#This Row],[School Name]],Maine_Schools[School Name], Maine_Schools[Comparison School Type], "Error")</f>
        <v>Non Charter</v>
      </c>
    </row>
    <row r="35" spans="1:15">
      <c r="A35" t="s">
        <v>388</v>
      </c>
      <c r="B35">
        <v>21478.09</v>
      </c>
      <c r="C35">
        <v>0.1308</v>
      </c>
      <c r="D35">
        <v>7.6600000000000001E-2</v>
      </c>
      <c r="E35">
        <v>0.25640000000000002</v>
      </c>
      <c r="F35">
        <v>0.62890000000000001</v>
      </c>
      <c r="G35">
        <v>0.45519999999999999</v>
      </c>
      <c r="H35">
        <v>0.44683333333333336</v>
      </c>
      <c r="I35">
        <v>-0.11341900444110481</v>
      </c>
      <c r="J35">
        <v>2.9113474485056745E-2</v>
      </c>
      <c r="K35">
        <v>-5.6444279461946301E-3</v>
      </c>
      <c r="L35">
        <v>-0.92775086070679669</v>
      </c>
      <c r="M35">
        <v>0.20956191066312455</v>
      </c>
      <c r="N35">
        <v>-5.8379395681241446E-2</v>
      </c>
      <c r="O35" t="str">
        <f>_xlfn.XLOOKUP(Table5[[#This Row],[School Name]],Maine_Schools[School Name], Maine_Schools[Comparison School Type], "Error")</f>
        <v>Non Charter</v>
      </c>
    </row>
    <row r="36" spans="1:15">
      <c r="A36" t="s">
        <v>484</v>
      </c>
      <c r="B36">
        <v>22447.81</v>
      </c>
      <c r="C36">
        <v>0.13150000000000001</v>
      </c>
      <c r="D36">
        <v>0.16589999999999999</v>
      </c>
      <c r="E36">
        <v>0.21740000000000001</v>
      </c>
      <c r="F36">
        <v>0.55649999999999999</v>
      </c>
      <c r="G36">
        <v>0.4118</v>
      </c>
      <c r="H36">
        <v>0.39523333333333333</v>
      </c>
      <c r="I36">
        <v>-0.16595800486960616</v>
      </c>
      <c r="J36">
        <v>-4.3708588717628727E-2</v>
      </c>
      <c r="K36">
        <v>-4.7974291029187904E-2</v>
      </c>
      <c r="L36">
        <v>-1.3575121966346548</v>
      </c>
      <c r="M36">
        <v>-0.31461910768350154</v>
      </c>
      <c r="N36">
        <v>-0.49619025084874724</v>
      </c>
      <c r="O36" t="str">
        <f>_xlfn.XLOOKUP(Table5[[#This Row],[School Name]],Maine_Schools[School Name], Maine_Schools[Comparison School Type], "Error")</f>
        <v>Non Charter</v>
      </c>
    </row>
    <row r="37" spans="1:15">
      <c r="A37" t="s">
        <v>555</v>
      </c>
      <c r="B37">
        <v>25000.560000000001</v>
      </c>
      <c r="C37">
        <v>0.13150000000000001</v>
      </c>
      <c r="D37">
        <v>9.5200000000000007E-2</v>
      </c>
      <c r="E37">
        <v>0.2145</v>
      </c>
      <c r="F37">
        <v>0.629</v>
      </c>
      <c r="G37">
        <v>0.62729999999999997</v>
      </c>
      <c r="H37">
        <v>0.49026666666666668</v>
      </c>
      <c r="I37">
        <v>6.7335979143214986E-2</v>
      </c>
      <c r="J37">
        <v>1.9185500338749328E-2</v>
      </c>
      <c r="K37">
        <v>-4.4049628576981997E-2</v>
      </c>
      <c r="L37">
        <v>0.55079845670036709</v>
      </c>
      <c r="M37">
        <v>0.13809928835804222</v>
      </c>
      <c r="N37">
        <v>-0.45559810858088318</v>
      </c>
      <c r="O37" t="str">
        <f>_xlfn.XLOOKUP(Table5[[#This Row],[School Name]],Maine_Schools[School Name], Maine_Schools[Comparison School Type], "Error")</f>
        <v>Non Charter</v>
      </c>
    </row>
    <row r="38" spans="1:15">
      <c r="A38" t="s">
        <v>171</v>
      </c>
      <c r="B38">
        <v>47259</v>
      </c>
      <c r="C38">
        <v>0.13159999999999999</v>
      </c>
      <c r="D38">
        <v>0.13159999999999999</v>
      </c>
      <c r="E38">
        <v>0.2424</v>
      </c>
      <c r="F38">
        <v>0.45450000000000002</v>
      </c>
      <c r="G38">
        <v>0.56520000000000004</v>
      </c>
      <c r="H38">
        <v>0.42070000000000007</v>
      </c>
      <c r="I38">
        <v>7.2266032907128797E-2</v>
      </c>
      <c r="J38">
        <v>-0.22255211526610563</v>
      </c>
      <c r="K38">
        <v>1.1328718821203954E-2</v>
      </c>
      <c r="L38">
        <v>0.59112557511707731</v>
      </c>
      <c r="M38">
        <v>-1.6019539859876029</v>
      </c>
      <c r="N38">
        <v>0.117171087119727</v>
      </c>
      <c r="O38" t="str">
        <f>_xlfn.XLOOKUP(Table5[[#This Row],[School Name]],Maine_Schools[School Name], Maine_Schools[Comparison School Type], "Error")</f>
        <v>Non Charter</v>
      </c>
    </row>
    <row r="39" spans="1:15">
      <c r="A39" t="s">
        <v>288</v>
      </c>
      <c r="B39">
        <v>30425.39</v>
      </c>
      <c r="C39">
        <v>0.13389999999999999</v>
      </c>
      <c r="D39">
        <v>0.2051</v>
      </c>
      <c r="E39">
        <v>0.17799999999999999</v>
      </c>
      <c r="F39">
        <v>0.78480000000000005</v>
      </c>
      <c r="G39">
        <v>0.4667</v>
      </c>
      <c r="H39">
        <v>0.47649999999999998</v>
      </c>
      <c r="I39">
        <v>-9.1324148546358064E-2</v>
      </c>
      <c r="J39">
        <v>0.1621501091495775</v>
      </c>
      <c r="K39">
        <v>-7.9583346990280912E-2</v>
      </c>
      <c r="L39">
        <v>-0.747018172436832</v>
      </c>
      <c r="M39">
        <v>1.1671738701287966</v>
      </c>
      <c r="N39">
        <v>-0.82311755024092592</v>
      </c>
      <c r="O39" t="str">
        <f>_xlfn.XLOOKUP(Table5[[#This Row],[School Name]],Maine_Schools[School Name], Maine_Schools[Comparison School Type], "Error")</f>
        <v>Non Charter</v>
      </c>
    </row>
    <row r="40" spans="1:15">
      <c r="A40" t="s">
        <v>308</v>
      </c>
      <c r="B40">
        <v>24666.02</v>
      </c>
      <c r="C40">
        <v>0.13420000000000001</v>
      </c>
      <c r="D40">
        <v>0.1477</v>
      </c>
      <c r="E40">
        <v>0.20830000000000001</v>
      </c>
      <c r="F40">
        <v>0.57289999999999996</v>
      </c>
      <c r="G40">
        <v>0.52780000000000005</v>
      </c>
      <c r="H40">
        <v>0.43633333333333341</v>
      </c>
      <c r="I40">
        <v>-4.119895599559098E-2</v>
      </c>
      <c r="J40">
        <v>-3.3425768158081515E-2</v>
      </c>
      <c r="K40">
        <v>-5.4148789221421217E-2</v>
      </c>
      <c r="L40">
        <v>-0.33700143175722136</v>
      </c>
      <c r="M40">
        <v>-0.24060226285205405</v>
      </c>
      <c r="N40">
        <v>-0.56005207644624044</v>
      </c>
      <c r="O40" t="str">
        <f>_xlfn.XLOOKUP(Table5[[#This Row],[School Name]],Maine_Schools[School Name], Maine_Schools[Comparison School Type], "Error")</f>
        <v>Non Charter</v>
      </c>
    </row>
    <row r="41" spans="1:15">
      <c r="A41" t="s">
        <v>312</v>
      </c>
      <c r="B41">
        <v>25194.41</v>
      </c>
      <c r="C41">
        <v>0.13589999999999999</v>
      </c>
      <c r="D41">
        <v>0.15759999999999999</v>
      </c>
      <c r="E41">
        <v>0.21790000000000001</v>
      </c>
      <c r="F41">
        <v>0.4556</v>
      </c>
      <c r="G41">
        <v>0.58819999999999995</v>
      </c>
      <c r="H41">
        <v>0.42056666666666659</v>
      </c>
      <c r="I41">
        <v>1.9026435213352455E-2</v>
      </c>
      <c r="J41">
        <v>-0.1513779281643437</v>
      </c>
      <c r="K41">
        <v>-4.4896339385248091E-2</v>
      </c>
      <c r="L41">
        <v>0.15563345607160489</v>
      </c>
      <c r="M41">
        <v>-1.0896345564878478</v>
      </c>
      <c r="N41">
        <v>-0.46435550007822263</v>
      </c>
      <c r="O41" t="str">
        <f>_xlfn.XLOOKUP(Table5[[#This Row],[School Name]],Maine_Schools[School Name], Maine_Schools[Comparison School Type], "Error")</f>
        <v>Non Charter</v>
      </c>
    </row>
    <row r="42" spans="1:15">
      <c r="A42" t="s">
        <v>478</v>
      </c>
      <c r="B42">
        <v>32917</v>
      </c>
      <c r="C42">
        <v>0.13880000000000001</v>
      </c>
      <c r="D42">
        <v>0.161</v>
      </c>
      <c r="E42">
        <v>0.29849999999999999</v>
      </c>
      <c r="F42">
        <v>0.45519999999999999</v>
      </c>
      <c r="G42">
        <v>0.4667</v>
      </c>
      <c r="H42">
        <v>0.40680000000000005</v>
      </c>
      <c r="I42">
        <v>-7.8894730963338322E-2</v>
      </c>
      <c r="J42">
        <v>-0.17413067453273762</v>
      </c>
      <c r="K42">
        <v>4.474945154467691E-2</v>
      </c>
      <c r="L42">
        <v>-0.64534735529684661</v>
      </c>
      <c r="M42">
        <v>-1.2534112642195703</v>
      </c>
      <c r="N42">
        <v>0.46283626315160914</v>
      </c>
      <c r="O42" t="str">
        <f>_xlfn.XLOOKUP(Table5[[#This Row],[School Name]],Maine_Schools[School Name], Maine_Schools[Comparison School Type], "Error")</f>
        <v>Non Charter</v>
      </c>
    </row>
    <row r="43" spans="1:15">
      <c r="A43" t="s">
        <v>196</v>
      </c>
      <c r="B43">
        <v>23223.95</v>
      </c>
      <c r="C43">
        <v>0.1421</v>
      </c>
      <c r="D43">
        <v>0.2</v>
      </c>
      <c r="E43">
        <v>0.21049999999999999</v>
      </c>
      <c r="F43">
        <v>0.69469999999999998</v>
      </c>
      <c r="G43">
        <v>0.80559999999999998</v>
      </c>
      <c r="H43">
        <v>0.57026666666666659</v>
      </c>
      <c r="I43">
        <v>0.22233751871657725</v>
      </c>
      <c r="J43">
        <v>9.7444260494359836E-2</v>
      </c>
      <c r="K43">
        <v>-5.9002008277650703E-2</v>
      </c>
      <c r="L43">
        <v>1.8186883703765011</v>
      </c>
      <c r="M43">
        <v>0.70141423425207061</v>
      </c>
      <c r="N43">
        <v>-0.61024812789949301</v>
      </c>
      <c r="O43" t="str">
        <f>_xlfn.XLOOKUP(Table5[[#This Row],[School Name]],Maine_Schools[School Name], Maine_Schools[Comparison School Type], "Error")</f>
        <v>Non Charter</v>
      </c>
    </row>
    <row r="44" spans="1:15">
      <c r="A44" t="s">
        <v>369</v>
      </c>
      <c r="B44">
        <v>27518.69</v>
      </c>
      <c r="C44">
        <v>0.14219999999999999</v>
      </c>
      <c r="D44">
        <v>0.218</v>
      </c>
      <c r="E44">
        <v>0.23300000000000001</v>
      </c>
      <c r="F44">
        <v>0.73080000000000001</v>
      </c>
      <c r="G44">
        <v>0.71789999999999998</v>
      </c>
      <c r="H44">
        <v>0.56056666666666666</v>
      </c>
      <c r="I44">
        <v>0.14606382279508179</v>
      </c>
      <c r="J44">
        <v>0.12088192260159658</v>
      </c>
      <c r="K44">
        <v>-3.1764524068586625E-2</v>
      </c>
      <c r="L44">
        <v>1.1947806982085527</v>
      </c>
      <c r="M44">
        <v>0.87012103890330783</v>
      </c>
      <c r="N44">
        <v>-0.32853528061714993</v>
      </c>
      <c r="O44" t="str">
        <f>_xlfn.XLOOKUP(Table5[[#This Row],[School Name]],Maine_Schools[School Name], Maine_Schools[Comparison School Type], "Error")</f>
        <v>Non Charter</v>
      </c>
    </row>
    <row r="45" spans="1:15">
      <c r="A45" t="s">
        <v>480</v>
      </c>
      <c r="B45">
        <v>21484.97</v>
      </c>
      <c r="C45">
        <v>0.14460000000000001</v>
      </c>
      <c r="D45">
        <v>0.14710000000000001</v>
      </c>
      <c r="E45">
        <v>0.26519999999999999</v>
      </c>
      <c r="F45">
        <v>0.54769999999999996</v>
      </c>
      <c r="G45">
        <v>0.70240000000000002</v>
      </c>
      <c r="H45">
        <v>0.50509999999999999</v>
      </c>
      <c r="I45">
        <v>0.11984727602652812</v>
      </c>
      <c r="J45">
        <v>-4.4508487055921142E-2</v>
      </c>
      <c r="K45">
        <v>-4.8184757574125103E-3</v>
      </c>
      <c r="L45">
        <v>0.98033318168220573</v>
      </c>
      <c r="M45">
        <v>-0.32037686168139273</v>
      </c>
      <c r="N45">
        <v>-4.9836707192285376E-2</v>
      </c>
      <c r="O45" t="str">
        <f>_xlfn.XLOOKUP(Table5[[#This Row],[School Name]],Maine_Schools[School Name], Maine_Schools[Comparison School Type], "Error")</f>
        <v>Non Charter</v>
      </c>
    </row>
    <row r="46" spans="1:15">
      <c r="A46" t="s">
        <v>581</v>
      </c>
      <c r="B46">
        <v>12416.14</v>
      </c>
      <c r="C46">
        <v>0.14749999999999999</v>
      </c>
      <c r="D46">
        <v>0.30599999999999999</v>
      </c>
      <c r="E46">
        <v>0.33329999999999999</v>
      </c>
      <c r="F46">
        <v>0.43690000000000001</v>
      </c>
      <c r="G46">
        <v>0.64859999999999995</v>
      </c>
      <c r="H46">
        <v>0.47293333333333337</v>
      </c>
      <c r="I46">
        <v>1.4348662655898181E-2</v>
      </c>
      <c r="J46">
        <v>-0.1222885836007836</v>
      </c>
      <c r="K46">
        <v>4.2606743678585302E-2</v>
      </c>
      <c r="L46">
        <v>0.11736996100960782</v>
      </c>
      <c r="M46">
        <v>-0.88024633558667809</v>
      </c>
      <c r="N46">
        <v>0.44067458591234099</v>
      </c>
      <c r="O46" t="str">
        <f>_xlfn.XLOOKUP(Table5[[#This Row],[School Name]],Maine_Schools[School Name], Maine_Schools[Comparison School Type], "Error")</f>
        <v>Charter</v>
      </c>
    </row>
    <row r="47" spans="1:15">
      <c r="A47" t="s">
        <v>324</v>
      </c>
      <c r="B47">
        <v>22761.45</v>
      </c>
      <c r="C47">
        <v>0.14849999999999999</v>
      </c>
      <c r="D47">
        <v>0.1883</v>
      </c>
      <c r="E47">
        <v>0.22539999999999999</v>
      </c>
      <c r="F47">
        <v>0.64339999999999997</v>
      </c>
      <c r="G47">
        <v>0.62749999999999995</v>
      </c>
      <c r="H47">
        <v>0.49876666666666664</v>
      </c>
      <c r="I47">
        <v>4.2259974640623477E-2</v>
      </c>
      <c r="J47">
        <v>4.9965032612431903E-2</v>
      </c>
      <c r="K47">
        <v>-4.6237262364553389E-2</v>
      </c>
      <c r="L47">
        <v>0.34568040902391045</v>
      </c>
      <c r="M47">
        <v>0.35965366160541767</v>
      </c>
      <c r="N47">
        <v>-0.47822444728299818</v>
      </c>
      <c r="O47" t="str">
        <f>_xlfn.XLOOKUP(Table5[[#This Row],[School Name]],Maine_Schools[School Name], Maine_Schools[Comparison School Type], "Error")</f>
        <v>Non Charter</v>
      </c>
    </row>
    <row r="48" spans="1:15">
      <c r="A48" t="s">
        <v>567</v>
      </c>
      <c r="B48">
        <v>31632.35</v>
      </c>
      <c r="C48">
        <v>0.15129999999999999</v>
      </c>
      <c r="D48">
        <v>0.1933</v>
      </c>
      <c r="E48">
        <v>0.1741</v>
      </c>
      <c r="F48">
        <v>0.64139999999999997</v>
      </c>
      <c r="G48">
        <v>0.46189999999999998</v>
      </c>
      <c r="H48">
        <v>0.42580000000000001</v>
      </c>
      <c r="I48">
        <v>-9.6231766999079538E-2</v>
      </c>
      <c r="J48">
        <v>2.2092145540461905E-2</v>
      </c>
      <c r="K48">
        <v>-8.7025744687491996E-2</v>
      </c>
      <c r="L48">
        <v>-0.78716177329075387</v>
      </c>
      <c r="M48">
        <v>0.15902163214779971</v>
      </c>
      <c r="N48">
        <v>-0.90009305318371158</v>
      </c>
      <c r="O48" t="str">
        <f>_xlfn.XLOOKUP(Table5[[#This Row],[School Name]],Maine_Schools[School Name], Maine_Schools[Comparison School Type], "Error")</f>
        <v>Non Charter</v>
      </c>
    </row>
    <row r="49" spans="1:15">
      <c r="A49" t="s">
        <v>534</v>
      </c>
      <c r="B49">
        <v>19277.34</v>
      </c>
      <c r="C49">
        <v>0.1527</v>
      </c>
      <c r="D49">
        <v>0.16789999999999999</v>
      </c>
      <c r="E49">
        <v>0.32219999999999999</v>
      </c>
      <c r="F49">
        <v>0.5</v>
      </c>
      <c r="G49">
        <v>0.81479999999999997</v>
      </c>
      <c r="H49">
        <v>0.54566666666666663</v>
      </c>
      <c r="I49">
        <v>0.21969417328841279</v>
      </c>
      <c r="J49">
        <v>-8.1503532651100552E-2</v>
      </c>
      <c r="K49">
        <v>4.5598872083009778E-2</v>
      </c>
      <c r="L49">
        <v>1.7970661915519779</v>
      </c>
      <c r="M49">
        <v>-0.58667116619576842</v>
      </c>
      <c r="N49">
        <v>0.47162168094413132</v>
      </c>
      <c r="O49" t="str">
        <f>_xlfn.XLOOKUP(Table5[[#This Row],[School Name]],Maine_Schools[School Name], Maine_Schools[Comparison School Type], "Error")</f>
        <v>Non Charter</v>
      </c>
    </row>
    <row r="50" spans="1:15">
      <c r="A50" t="s">
        <v>175</v>
      </c>
      <c r="B50">
        <v>29336.89</v>
      </c>
      <c r="C50">
        <v>0.16309999999999999</v>
      </c>
      <c r="D50">
        <v>0.19500000000000001</v>
      </c>
      <c r="E50">
        <v>0.5</v>
      </c>
      <c r="F50">
        <v>0.4</v>
      </c>
      <c r="G50">
        <v>0.5625</v>
      </c>
      <c r="H50">
        <v>0.48749999999999999</v>
      </c>
      <c r="I50">
        <v>-7.0830575061144874E-3</v>
      </c>
      <c r="J50">
        <v>-0.20725550925143665</v>
      </c>
      <c r="K50">
        <v>0.2318980410513059</v>
      </c>
      <c r="L50">
        <v>-5.7938373997505364E-2</v>
      </c>
      <c r="M50">
        <v>-1.4918473759112127</v>
      </c>
      <c r="N50">
        <v>2.3984835354955814</v>
      </c>
      <c r="O50" t="str">
        <f>_xlfn.XLOOKUP(Table5[[#This Row],[School Name]],Maine_Schools[School Name], Maine_Schools[Comparison School Type], "Error")</f>
        <v>Non Charter</v>
      </c>
    </row>
    <row r="51" spans="1:15">
      <c r="A51" t="s">
        <v>518</v>
      </c>
      <c r="B51">
        <v>19166.05</v>
      </c>
      <c r="C51">
        <v>0.16669999999999999</v>
      </c>
      <c r="D51">
        <v>0.2024</v>
      </c>
      <c r="E51">
        <v>0.1303</v>
      </c>
      <c r="F51">
        <v>0.67669999999999997</v>
      </c>
      <c r="G51">
        <v>0.34129999999999999</v>
      </c>
      <c r="H51">
        <v>0.38276666666666664</v>
      </c>
      <c r="I51">
        <v>-0.26332857316076724</v>
      </c>
      <c r="J51">
        <v>0.10231228968584705</v>
      </c>
      <c r="K51">
        <v>-0.15273201899668773</v>
      </c>
      <c r="L51">
        <v>-2.1539891978636976</v>
      </c>
      <c r="M51">
        <v>0.73645483028452108</v>
      </c>
      <c r="N51">
        <v>-1.5796823088536003</v>
      </c>
      <c r="O51" t="str">
        <f>_xlfn.XLOOKUP(Table5[[#This Row],[School Name]],Maine_Schools[School Name], Maine_Schools[Comparison School Type], "Error")</f>
        <v>Non Charter</v>
      </c>
    </row>
    <row r="52" spans="1:15">
      <c r="A52" t="s">
        <v>465</v>
      </c>
      <c r="B52">
        <v>25861.32</v>
      </c>
      <c r="C52">
        <v>0.16789999999999999</v>
      </c>
      <c r="D52">
        <v>0.22140000000000001</v>
      </c>
      <c r="E52">
        <v>0.17199999999999999</v>
      </c>
      <c r="F52">
        <v>0.76339999999999997</v>
      </c>
      <c r="G52">
        <v>0.68969999999999998</v>
      </c>
      <c r="H52">
        <v>0.54169999999999996</v>
      </c>
      <c r="I52">
        <v>0.10377084215196708</v>
      </c>
      <c r="J52">
        <v>0.16948400442210809</v>
      </c>
      <c r="K52">
        <v>-0.10354505392262175</v>
      </c>
      <c r="L52">
        <v>0.84883030491374678</v>
      </c>
      <c r="M52">
        <v>1.2199640345835279</v>
      </c>
      <c r="N52">
        <v>-1.0709495685669221</v>
      </c>
      <c r="O52" t="str">
        <f>_xlfn.XLOOKUP(Table5[[#This Row],[School Name]],Maine_Schools[School Name], Maine_Schools[Comparison School Type], "Error")</f>
        <v>Non Charter</v>
      </c>
    </row>
    <row r="53" spans="1:15">
      <c r="A53" t="s">
        <v>355</v>
      </c>
      <c r="B53">
        <v>22841.99</v>
      </c>
      <c r="C53">
        <v>0.17280000000000001</v>
      </c>
      <c r="D53">
        <v>9.2600000000000002E-2</v>
      </c>
      <c r="E53">
        <v>0.28000000000000003</v>
      </c>
      <c r="F53">
        <v>0.70669999999999999</v>
      </c>
      <c r="G53">
        <v>0.68179999999999996</v>
      </c>
      <c r="H53">
        <v>0.55616666666666659</v>
      </c>
      <c r="I53">
        <v>0.10190894583602672</v>
      </c>
      <c r="J53">
        <v>0.12085061205283565</v>
      </c>
      <c r="K53">
        <v>5.1856372277599982E-3</v>
      </c>
      <c r="L53">
        <v>0.83360026548453048</v>
      </c>
      <c r="M53">
        <v>0.86989566221645376</v>
      </c>
      <c r="N53">
        <v>5.3634198268555248E-2</v>
      </c>
      <c r="O53" t="str">
        <f>_xlfn.XLOOKUP(Table5[[#This Row],[School Name]],Maine_Schools[School Name], Maine_Schools[Comparison School Type], "Error")</f>
        <v>Non Charter</v>
      </c>
    </row>
    <row r="54" spans="1:15">
      <c r="A54" t="s">
        <v>485</v>
      </c>
      <c r="B54">
        <v>21721.17</v>
      </c>
      <c r="C54">
        <v>0.1736</v>
      </c>
      <c r="D54">
        <v>0.20380000000000001</v>
      </c>
      <c r="E54">
        <v>0.28739999999999999</v>
      </c>
      <c r="F54">
        <v>0.68440000000000001</v>
      </c>
      <c r="G54">
        <v>0.6552</v>
      </c>
      <c r="H54">
        <v>0.54233333333333333</v>
      </c>
      <c r="I54">
        <v>5.6422922279033227E-2</v>
      </c>
      <c r="J54">
        <v>0.10512875573868719</v>
      </c>
      <c r="K54">
        <v>5.3982466483376568E-3</v>
      </c>
      <c r="L54">
        <v>0.46153124836453435</v>
      </c>
      <c r="M54">
        <v>0.75672805489238892</v>
      </c>
      <c r="N54">
        <v>5.5833182755163954E-2</v>
      </c>
      <c r="O54" t="str">
        <f>_xlfn.XLOOKUP(Table5[[#This Row],[School Name]],Maine_Schools[School Name], Maine_Schools[Comparison School Type], "Error")</f>
        <v>Non Charter</v>
      </c>
    </row>
    <row r="55" spans="1:15">
      <c r="A55" t="s">
        <v>427</v>
      </c>
      <c r="B55">
        <v>19343.099999999999</v>
      </c>
      <c r="C55">
        <v>0.1739</v>
      </c>
      <c r="D55">
        <v>0.19570000000000001</v>
      </c>
      <c r="E55">
        <v>0.32179999999999997</v>
      </c>
      <c r="F55">
        <v>0.54600000000000004</v>
      </c>
      <c r="G55">
        <v>0.56769999999999998</v>
      </c>
      <c r="H55">
        <v>0.47849999999999998</v>
      </c>
      <c r="I55">
        <v>-3.7770340958319326E-2</v>
      </c>
      <c r="J55">
        <v>-2.6062907120090517E-2</v>
      </c>
      <c r="K55">
        <v>3.6966924350163244E-2</v>
      </c>
      <c r="L55">
        <v>-0.30895586243190792</v>
      </c>
      <c r="M55">
        <v>-0.18760359971205534</v>
      </c>
      <c r="N55">
        <v>0.38234285641145538</v>
      </c>
      <c r="O55" t="str">
        <f>_xlfn.XLOOKUP(Table5[[#This Row],[School Name]],Maine_Schools[School Name], Maine_Schools[Comparison School Type], "Error")</f>
        <v>Non Charter</v>
      </c>
    </row>
    <row r="56" spans="1:15">
      <c r="A56" t="s">
        <v>356</v>
      </c>
      <c r="B56">
        <v>22155.040000000001</v>
      </c>
      <c r="C56">
        <v>0.17730000000000001</v>
      </c>
      <c r="D56">
        <v>0.1191</v>
      </c>
      <c r="E56">
        <v>0.31030000000000002</v>
      </c>
      <c r="F56">
        <v>0.33329999999999999</v>
      </c>
      <c r="G56">
        <v>0.58140000000000003</v>
      </c>
      <c r="H56">
        <v>0.40833333333333338</v>
      </c>
      <c r="I56">
        <v>-5.7369190604537046E-3</v>
      </c>
      <c r="J56">
        <v>-0.24787802851428425</v>
      </c>
      <c r="K56">
        <v>3.180627130611513E-2</v>
      </c>
      <c r="L56">
        <v>-4.6927158480790009E-2</v>
      </c>
      <c r="M56">
        <v>-1.7842526247949011</v>
      </c>
      <c r="N56">
        <v>0.32896706547143589</v>
      </c>
      <c r="O56" t="str">
        <f>_xlfn.XLOOKUP(Table5[[#This Row],[School Name]],Maine_Schools[School Name], Maine_Schools[Comparison School Type], "Error")</f>
        <v>Non Charter</v>
      </c>
    </row>
    <row r="57" spans="1:15">
      <c r="A57" t="s">
        <v>476</v>
      </c>
      <c r="B57">
        <v>24255.06</v>
      </c>
      <c r="C57">
        <v>0.18049999999999999</v>
      </c>
      <c r="D57">
        <v>0.15409999999999999</v>
      </c>
      <c r="E57">
        <v>0.112</v>
      </c>
      <c r="F57">
        <v>0.85160000000000002</v>
      </c>
      <c r="G57">
        <v>0.54349999999999998</v>
      </c>
      <c r="H57">
        <v>0.50236666666666663</v>
      </c>
      <c r="I57">
        <v>-4.2599309677392894E-2</v>
      </c>
      <c r="J57">
        <v>0.2662205255354213</v>
      </c>
      <c r="K57">
        <v>-0.16649509290149805</v>
      </c>
      <c r="L57">
        <v>-0.34845611997272485</v>
      </c>
      <c r="M57">
        <v>1.9162838848925288</v>
      </c>
      <c r="N57">
        <v>-1.7220315327144136</v>
      </c>
      <c r="O57" t="str">
        <f>_xlfn.XLOOKUP(Table5[[#This Row],[School Name]],Maine_Schools[School Name], Maine_Schools[Comparison School Type], "Error")</f>
        <v>Non Charter</v>
      </c>
    </row>
    <row r="58" spans="1:15">
      <c r="A58" t="s">
        <v>237</v>
      </c>
      <c r="B58">
        <v>27729.99</v>
      </c>
      <c r="C58">
        <v>0.18410000000000001</v>
      </c>
      <c r="D58">
        <v>0.1676</v>
      </c>
      <c r="E58">
        <v>0.1704</v>
      </c>
      <c r="F58">
        <v>0.59050000000000002</v>
      </c>
      <c r="G58">
        <v>0.59260000000000002</v>
      </c>
      <c r="H58">
        <v>0.45116666666666666</v>
      </c>
      <c r="I58">
        <v>1.4756334992656273E-2</v>
      </c>
      <c r="J58">
        <v>-3.6675249297182244E-3</v>
      </c>
      <c r="K58">
        <v>-0.10536445536530153</v>
      </c>
      <c r="L58">
        <v>0.12070466107312379</v>
      </c>
      <c r="M58">
        <v>-2.63992376475327E-2</v>
      </c>
      <c r="N58">
        <v>-1.0897673403123889</v>
      </c>
      <c r="O58" t="str">
        <f>_xlfn.XLOOKUP(Table5[[#This Row],[School Name]],Maine_Schools[School Name], Maine_Schools[Comparison School Type], "Error")</f>
        <v>Non Charter</v>
      </c>
    </row>
    <row r="59" spans="1:15">
      <c r="A59" t="s">
        <v>519</v>
      </c>
      <c r="B59">
        <v>23990.33</v>
      </c>
      <c r="C59">
        <v>0.18559999999999999</v>
      </c>
      <c r="D59">
        <v>0.23710000000000001</v>
      </c>
      <c r="E59">
        <v>0.26040000000000002</v>
      </c>
      <c r="F59">
        <v>0.32290000000000002</v>
      </c>
      <c r="G59">
        <v>0.375</v>
      </c>
      <c r="H59">
        <v>0.31943333333333335</v>
      </c>
      <c r="I59">
        <v>-0.2247966405919023</v>
      </c>
      <c r="J59">
        <v>-0.25742270235992976</v>
      </c>
      <c r="K59">
        <v>-2.4184613123151455E-2</v>
      </c>
      <c r="L59">
        <v>-1.8388036274946362</v>
      </c>
      <c r="M59">
        <v>-1.8529562104413508</v>
      </c>
      <c r="N59">
        <v>-0.25013750062414541</v>
      </c>
      <c r="O59" t="str">
        <f>_xlfn.XLOOKUP(Table5[[#This Row],[School Name]],Maine_Schools[School Name], Maine_Schools[Comparison School Type], "Error")</f>
        <v>Non Charter</v>
      </c>
    </row>
    <row r="60" spans="1:15">
      <c r="A60" t="s">
        <v>389</v>
      </c>
      <c r="B60">
        <v>28042.69</v>
      </c>
      <c r="C60">
        <v>0.1875</v>
      </c>
      <c r="D60">
        <v>0.13969999999999999</v>
      </c>
      <c r="E60">
        <v>0.19850000000000001</v>
      </c>
      <c r="F60">
        <v>0.7127</v>
      </c>
      <c r="G60">
        <v>0.29759999999999998</v>
      </c>
      <c r="H60">
        <v>0.40293333333333337</v>
      </c>
      <c r="I60">
        <v>-0.27656274099229639</v>
      </c>
      <c r="J60">
        <v>0.11830404197291733</v>
      </c>
      <c r="K60">
        <v>-7.6601156734730114E-2</v>
      </c>
      <c r="L60">
        <v>-2.2622427542843497</v>
      </c>
      <c r="M60">
        <v>0.85156517775781859</v>
      </c>
      <c r="N60">
        <v>-0.7922732438585729</v>
      </c>
      <c r="O60" t="str">
        <f>_xlfn.XLOOKUP(Table5[[#This Row],[School Name]],Maine_Schools[School Name], Maine_Schools[Comparison School Type], "Error")</f>
        <v>Non Charter</v>
      </c>
    </row>
    <row r="61" spans="1:15">
      <c r="A61" t="s">
        <v>172</v>
      </c>
      <c r="B61">
        <v>23309.88</v>
      </c>
      <c r="C61">
        <v>0.18920000000000001</v>
      </c>
      <c r="D61">
        <v>0.17369999999999999</v>
      </c>
      <c r="E61">
        <v>0.22620000000000001</v>
      </c>
      <c r="F61">
        <v>0.6845</v>
      </c>
      <c r="G61">
        <v>0.61539999999999995</v>
      </c>
      <c r="H61">
        <v>0.50870000000000004</v>
      </c>
      <c r="I61">
        <v>2.0798502931893892E-2</v>
      </c>
      <c r="J61">
        <v>0.10618015383032775</v>
      </c>
      <c r="K61">
        <v>-5.7354252176260223E-2</v>
      </c>
      <c r="L61">
        <v>0.17012871071793928</v>
      </c>
      <c r="M61">
        <v>0.76429613107872307</v>
      </c>
      <c r="N61">
        <v>-0.59320565586402174</v>
      </c>
      <c r="O61" t="str">
        <f>_xlfn.XLOOKUP(Table5[[#This Row],[School Name]],Maine_Schools[School Name], Maine_Schools[Comparison School Type], "Error")</f>
        <v>Non Charter</v>
      </c>
    </row>
    <row r="62" spans="1:15">
      <c r="A62" t="s">
        <v>563</v>
      </c>
      <c r="B62">
        <v>25631.54</v>
      </c>
      <c r="C62">
        <v>0.18990000000000001</v>
      </c>
      <c r="D62">
        <v>0.30380000000000001</v>
      </c>
      <c r="E62">
        <v>0.2339</v>
      </c>
      <c r="F62">
        <v>0.64910000000000001</v>
      </c>
      <c r="G62">
        <v>0.5</v>
      </c>
      <c r="H62">
        <v>0.46100000000000002</v>
      </c>
      <c r="I62">
        <v>-0.10487407876045574</v>
      </c>
      <c r="J62">
        <v>6.7245604312560214E-2</v>
      </c>
      <c r="K62">
        <v>-5.3204330632230457E-2</v>
      </c>
      <c r="L62">
        <v>-0.85785461894411796</v>
      </c>
      <c r="M62">
        <v>0.48404106939107239</v>
      </c>
      <c r="N62">
        <v>-0.55028369562740365</v>
      </c>
      <c r="O62" t="str">
        <f>_xlfn.XLOOKUP(Table5[[#This Row],[School Name]],Maine_Schools[School Name], Maine_Schools[Comparison School Type], "Error")</f>
        <v>Non Charter</v>
      </c>
    </row>
    <row r="63" spans="1:15">
      <c r="A63" t="s">
        <v>382</v>
      </c>
      <c r="B63">
        <v>24591.71</v>
      </c>
      <c r="C63">
        <v>0.19170000000000001</v>
      </c>
      <c r="D63">
        <v>0.2505</v>
      </c>
      <c r="E63">
        <v>0.34870000000000001</v>
      </c>
      <c r="F63">
        <v>0.44729999999999998</v>
      </c>
      <c r="G63">
        <v>0.64100000000000001</v>
      </c>
      <c r="H63">
        <v>0.47900000000000004</v>
      </c>
      <c r="I63">
        <v>3.9375774707981148E-2</v>
      </c>
      <c r="J63">
        <v>-0.13195459575241425</v>
      </c>
      <c r="K63">
        <v>6.224866096776932E-2</v>
      </c>
      <c r="L63">
        <v>0.32208807559491376</v>
      </c>
      <c r="M63">
        <v>-0.94982332736855579</v>
      </c>
      <c r="N63">
        <v>0.64382772601692217</v>
      </c>
      <c r="O63" t="str">
        <f>_xlfn.XLOOKUP(Table5[[#This Row],[School Name]],Maine_Schools[School Name], Maine_Schools[Comparison School Type], "Error")</f>
        <v>Non Charter</v>
      </c>
    </row>
    <row r="64" spans="1:15">
      <c r="A64" t="s">
        <v>381</v>
      </c>
      <c r="B64">
        <v>22396.12</v>
      </c>
      <c r="C64">
        <v>0.19309999999999999</v>
      </c>
      <c r="D64">
        <v>0.26479999999999998</v>
      </c>
      <c r="E64">
        <v>0.45669999999999999</v>
      </c>
      <c r="F64">
        <v>0.4632</v>
      </c>
      <c r="G64">
        <v>0.64100000000000001</v>
      </c>
      <c r="H64">
        <v>0.52029999999999998</v>
      </c>
      <c r="I64">
        <v>2.9895953611429826E-2</v>
      </c>
      <c r="J64">
        <v>-0.10837610792510372</v>
      </c>
      <c r="K64">
        <v>0.1661987877752481</v>
      </c>
      <c r="L64">
        <v>0.24454452612531072</v>
      </c>
      <c r="M64">
        <v>-0.78010284408599206</v>
      </c>
      <c r="N64">
        <v>1.7189668972238696</v>
      </c>
      <c r="O64" t="str">
        <f>_xlfn.XLOOKUP(Table5[[#This Row],[School Name]],Maine_Schools[School Name], Maine_Schools[Comparison School Type], "Error")</f>
        <v>Non Charter</v>
      </c>
    </row>
    <row r="65" spans="1:15">
      <c r="A65" t="s">
        <v>401</v>
      </c>
      <c r="B65">
        <v>18222.689999999999</v>
      </c>
      <c r="C65">
        <v>0.1978</v>
      </c>
      <c r="D65">
        <v>0.27610000000000001</v>
      </c>
      <c r="E65">
        <v>0.26490000000000002</v>
      </c>
      <c r="F65">
        <v>0.69030000000000002</v>
      </c>
      <c r="G65">
        <v>0.75580000000000003</v>
      </c>
      <c r="H65">
        <v>0.57033333333333336</v>
      </c>
      <c r="I65">
        <v>0.12816293137736101</v>
      </c>
      <c r="J65">
        <v>0.13377831650013983</v>
      </c>
      <c r="K65">
        <v>-3.3189943318922888E-2</v>
      </c>
      <c r="L65">
        <v>1.0483540256941313</v>
      </c>
      <c r="M65">
        <v>0.96295066483580039</v>
      </c>
      <c r="N65">
        <v>-0.34327815894251523</v>
      </c>
      <c r="O65" t="str">
        <f>_xlfn.XLOOKUP(Table5[[#This Row],[School Name]],Maine_Schools[School Name], Maine_Schools[Comparison School Type], "Error")</f>
        <v>Non Charter</v>
      </c>
    </row>
    <row r="66" spans="1:15">
      <c r="A66" t="s">
        <v>139</v>
      </c>
      <c r="B66">
        <v>25986.55</v>
      </c>
      <c r="C66">
        <v>0.20469999999999999</v>
      </c>
      <c r="D66">
        <v>0.16739999999999999</v>
      </c>
      <c r="E66">
        <v>0.32119999999999999</v>
      </c>
      <c r="F66">
        <v>0.5897</v>
      </c>
      <c r="G66">
        <v>0.44219999999999998</v>
      </c>
      <c r="H66">
        <v>0.45103333333333334</v>
      </c>
      <c r="I66">
        <v>-0.14788708145832291</v>
      </c>
      <c r="J66">
        <v>9.5566391304938714E-3</v>
      </c>
      <c r="K66">
        <v>3.6391557561325449E-2</v>
      </c>
      <c r="L66">
        <v>-1.2096946872922028</v>
      </c>
      <c r="M66">
        <v>6.8789713049612788E-2</v>
      </c>
      <c r="N66">
        <v>0.37639193175662788</v>
      </c>
      <c r="O66" t="str">
        <f>_xlfn.XLOOKUP(Table5[[#This Row],[School Name]],Maine_Schools[School Name], Maine_Schools[Comparison School Type], "Error")</f>
        <v>Non Charter</v>
      </c>
    </row>
    <row r="67" spans="1:15">
      <c r="A67" t="s">
        <v>303</v>
      </c>
      <c r="B67">
        <v>21924.87</v>
      </c>
      <c r="C67">
        <v>0.2107</v>
      </c>
      <c r="D67">
        <v>0.15</v>
      </c>
      <c r="E67">
        <v>0.37319999999999998</v>
      </c>
      <c r="F67">
        <v>0.42959999999999998</v>
      </c>
      <c r="G67">
        <v>0.86</v>
      </c>
      <c r="H67">
        <v>0.55426666666666657</v>
      </c>
      <c r="I67">
        <v>0.25719515333114251</v>
      </c>
      <c r="J67">
        <v>-0.13600747315828465</v>
      </c>
      <c r="K67">
        <v>8.1929898588400774E-2</v>
      </c>
      <c r="L67">
        <v>2.1038187211076149</v>
      </c>
      <c r="M67">
        <v>-0.9789963734539191</v>
      </c>
      <c r="N67">
        <v>0.84738754988286402</v>
      </c>
      <c r="O67" t="str">
        <f>_xlfn.XLOOKUP(Table5[[#This Row],[School Name]],Maine_Schools[School Name], Maine_Schools[Comparison School Type], "Error")</f>
        <v>Non Charter</v>
      </c>
    </row>
    <row r="68" spans="1:15">
      <c r="A68" t="s">
        <v>360</v>
      </c>
      <c r="B68">
        <v>24282.6</v>
      </c>
      <c r="C68">
        <v>0.2132</v>
      </c>
      <c r="D68">
        <v>0.25380000000000003</v>
      </c>
      <c r="E68">
        <v>0.39760000000000001</v>
      </c>
      <c r="F68">
        <v>0.43369999999999997</v>
      </c>
      <c r="G68">
        <v>0.63639999999999997</v>
      </c>
      <c r="H68">
        <v>0.48923333333333324</v>
      </c>
      <c r="I68">
        <v>2.6408289047769706E-2</v>
      </c>
      <c r="J68">
        <v>-0.13545724576623619</v>
      </c>
      <c r="K68">
        <v>0.10352560880616696</v>
      </c>
      <c r="L68">
        <v>0.21601594031434579</v>
      </c>
      <c r="M68">
        <v>-0.97503577769486438</v>
      </c>
      <c r="N68">
        <v>1.070748450905681</v>
      </c>
      <c r="O68" t="str">
        <f>_xlfn.XLOOKUP(Table5[[#This Row],[School Name]],Maine_Schools[School Name], Maine_Schools[Comparison School Type], "Error")</f>
        <v>Non Charter</v>
      </c>
    </row>
    <row r="69" spans="1:15">
      <c r="A69" t="s">
        <v>116</v>
      </c>
      <c r="B69">
        <v>28470.6</v>
      </c>
      <c r="C69">
        <v>0.21329999999999999</v>
      </c>
      <c r="D69">
        <v>0.1525</v>
      </c>
      <c r="E69">
        <v>0.31879999999999997</v>
      </c>
      <c r="F69">
        <v>0.55559999999999998</v>
      </c>
      <c r="G69">
        <v>0.49390000000000001</v>
      </c>
      <c r="H69">
        <v>0.45610000000000001</v>
      </c>
      <c r="I69">
        <v>-8.8913411777940876E-2</v>
      </c>
      <c r="J69">
        <v>-2.890362335567187E-2</v>
      </c>
      <c r="K69">
        <v>3.5169327595612698E-2</v>
      </c>
      <c r="L69">
        <v>-0.7272986984134292</v>
      </c>
      <c r="M69">
        <v>-0.20805137973521071</v>
      </c>
      <c r="N69">
        <v>0.36375060699139283</v>
      </c>
      <c r="O69" t="str">
        <f>_xlfn.XLOOKUP(Table5[[#This Row],[School Name]],Maine_Schools[School Name], Maine_Schools[Comparison School Type], "Error")</f>
        <v>Non Charter</v>
      </c>
    </row>
    <row r="70" spans="1:15">
      <c r="A70" t="s">
        <v>357</v>
      </c>
      <c r="B70">
        <v>23801.31</v>
      </c>
      <c r="C70">
        <v>0.2215</v>
      </c>
      <c r="D70">
        <v>0.151</v>
      </c>
      <c r="E70">
        <v>0.3014</v>
      </c>
      <c r="F70">
        <v>0.34589999999999999</v>
      </c>
      <c r="G70">
        <v>0.55100000000000005</v>
      </c>
      <c r="H70">
        <v>0.39943333333333336</v>
      </c>
      <c r="I70">
        <v>-4.9349667360067961E-2</v>
      </c>
      <c r="J70">
        <v>-0.22087696333964102</v>
      </c>
      <c r="K70">
        <v>9.0068820171240738E-3</v>
      </c>
      <c r="L70">
        <v>-0.40367305809558185</v>
      </c>
      <c r="M70">
        <v>-1.5898960628241852</v>
      </c>
      <c r="N70">
        <v>9.315670855297925E-2</v>
      </c>
      <c r="O70" t="str">
        <f>_xlfn.XLOOKUP(Table5[[#This Row],[School Name]],Maine_Schools[School Name], Maine_Schools[Comparison School Type], "Error")</f>
        <v>Non Charter</v>
      </c>
    </row>
    <row r="71" spans="1:15">
      <c r="A71" t="s">
        <v>501</v>
      </c>
      <c r="B71">
        <v>23925.86</v>
      </c>
      <c r="C71">
        <v>0.223</v>
      </c>
      <c r="D71">
        <v>0.19589999999999999</v>
      </c>
      <c r="E71">
        <v>0.26319999999999999</v>
      </c>
      <c r="F71">
        <v>0.69469999999999998</v>
      </c>
      <c r="G71">
        <v>0.58620000000000005</v>
      </c>
      <c r="H71">
        <v>0.51470000000000005</v>
      </c>
      <c r="I71">
        <v>-2.0288262933249479E-2</v>
      </c>
      <c r="J71">
        <v>0.12930726012751259</v>
      </c>
      <c r="K71">
        <v>-3.1721850983062072E-2</v>
      </c>
      <c r="L71">
        <v>-0.1659550221880316</v>
      </c>
      <c r="M71">
        <v>0.93076752171383381</v>
      </c>
      <c r="N71">
        <v>-0.32809391986836811</v>
      </c>
      <c r="O71" t="str">
        <f>_xlfn.XLOOKUP(Table5[[#This Row],[School Name]],Maine_Schools[School Name], Maine_Schools[Comparison School Type], "Error")</f>
        <v>Non Charter</v>
      </c>
    </row>
    <row r="72" spans="1:15">
      <c r="A72" t="s">
        <v>132</v>
      </c>
      <c r="B72">
        <v>24899.18</v>
      </c>
      <c r="C72">
        <v>0.22339999999999999</v>
      </c>
      <c r="D72">
        <v>0.22339999999999999</v>
      </c>
      <c r="E72">
        <v>0.29459999999999997</v>
      </c>
      <c r="F72">
        <v>0.69640000000000002</v>
      </c>
      <c r="G72">
        <v>0.76190000000000002</v>
      </c>
      <c r="H72">
        <v>0.58429999999999993</v>
      </c>
      <c r="I72">
        <v>0.15471964448996178</v>
      </c>
      <c r="J72">
        <v>0.12888784351823435</v>
      </c>
      <c r="K72">
        <v>-5.1981351412799803E-4</v>
      </c>
      <c r="L72">
        <v>1.2655840531411864</v>
      </c>
      <c r="M72">
        <v>0.92774851599367192</v>
      </c>
      <c r="N72">
        <v>-5.3763462145342781E-3</v>
      </c>
      <c r="O72" t="str">
        <f>_xlfn.XLOOKUP(Table5[[#This Row],[School Name]],Maine_Schools[School Name], Maine_Schools[Comparison School Type], "Error")</f>
        <v>Non Charter</v>
      </c>
    </row>
    <row r="73" spans="1:15">
      <c r="A73" t="s">
        <v>430</v>
      </c>
      <c r="B73">
        <v>21993.66</v>
      </c>
      <c r="C73">
        <v>0.2238</v>
      </c>
      <c r="D73">
        <v>0.14760000000000001</v>
      </c>
      <c r="E73">
        <v>0.42159999999999997</v>
      </c>
      <c r="F73">
        <v>0.59799999999999998</v>
      </c>
      <c r="G73">
        <v>0.78949999999999998</v>
      </c>
      <c r="H73">
        <v>0.60303333333333331</v>
      </c>
      <c r="I73">
        <v>0.18302340660344718</v>
      </c>
      <c r="J73">
        <v>3.7645706284575531E-2</v>
      </c>
      <c r="K73">
        <v>0.12623973622804663</v>
      </c>
      <c r="L73">
        <v>1.4971046857849153</v>
      </c>
      <c r="M73">
        <v>0.27097782991541453</v>
      </c>
      <c r="N73">
        <v>1.3056769582684227</v>
      </c>
      <c r="O73" t="str">
        <f>_xlfn.XLOOKUP(Table5[[#This Row],[School Name]],Maine_Schools[School Name], Maine_Schools[Comparison School Type], "Error")</f>
        <v>Non Charter</v>
      </c>
    </row>
    <row r="74" spans="1:15">
      <c r="A74" t="s">
        <v>322</v>
      </c>
      <c r="B74">
        <v>21199.54</v>
      </c>
      <c r="C74">
        <v>0.2258</v>
      </c>
      <c r="D74">
        <v>0.1351</v>
      </c>
      <c r="E74">
        <v>0.3881</v>
      </c>
      <c r="F74">
        <v>0.33329999999999999</v>
      </c>
      <c r="G74">
        <v>0.6401</v>
      </c>
      <c r="H74">
        <v>0.45383333333333331</v>
      </c>
      <c r="I74">
        <v>3.2098235398138719E-2</v>
      </c>
      <c r="J74">
        <v>-0.22409321466331594</v>
      </c>
      <c r="K74">
        <v>9.1650943327303613E-2</v>
      </c>
      <c r="L74">
        <v>0.26255886889975322</v>
      </c>
      <c r="M74">
        <v>-1.6130469846733806</v>
      </c>
      <c r="N74">
        <v>0.94793072673926504</v>
      </c>
      <c r="O74" t="str">
        <f>_xlfn.XLOOKUP(Table5[[#This Row],[School Name]],Maine_Schools[School Name], Maine_Schools[Comparison School Type], "Error")</f>
        <v>Non Charter</v>
      </c>
    </row>
    <row r="75" spans="1:15">
      <c r="A75" t="s">
        <v>408</v>
      </c>
      <c r="B75">
        <v>19778.88</v>
      </c>
      <c r="C75">
        <v>0.23200000000000001</v>
      </c>
      <c r="D75">
        <v>0.21390000000000001</v>
      </c>
      <c r="E75">
        <v>0.28460000000000002</v>
      </c>
      <c r="F75">
        <v>0.50790000000000002</v>
      </c>
      <c r="G75">
        <v>0.73560000000000003</v>
      </c>
      <c r="H75">
        <v>0.50936666666666663</v>
      </c>
      <c r="I75">
        <v>0.11037567238558721</v>
      </c>
      <c r="J75">
        <v>-4.0536858300808221E-2</v>
      </c>
      <c r="K75">
        <v>-1.9615026379717015E-2</v>
      </c>
      <c r="L75">
        <v>0.90285684979710668</v>
      </c>
      <c r="M75">
        <v>-0.29178865209502769</v>
      </c>
      <c r="N75">
        <v>-0.2028750118232093</v>
      </c>
      <c r="O75" t="str">
        <f>_xlfn.XLOOKUP(Table5[[#This Row],[School Name]],Maine_Schools[School Name], Maine_Schools[Comparison School Type], "Error")</f>
        <v>Non Charter</v>
      </c>
    </row>
    <row r="76" spans="1:15">
      <c r="A76" t="s">
        <v>311</v>
      </c>
      <c r="B76">
        <v>22013.919999999998</v>
      </c>
      <c r="C76">
        <v>0.23230000000000001</v>
      </c>
      <c r="D76">
        <v>0.2828</v>
      </c>
      <c r="E76">
        <v>0.31780000000000003</v>
      </c>
      <c r="F76">
        <v>0.4385</v>
      </c>
      <c r="G76">
        <v>0.67390000000000005</v>
      </c>
      <c r="H76">
        <v>0.4767333333333334</v>
      </c>
      <c r="I76">
        <v>4.650950857978664E-2</v>
      </c>
      <c r="J76">
        <v>-0.11491936079038378</v>
      </c>
      <c r="K76">
        <v>1.3051460664669279E-2</v>
      </c>
      <c r="L76">
        <v>0.38044097484873746</v>
      </c>
      <c r="M76">
        <v>-0.82720187972682113</v>
      </c>
      <c r="N76">
        <v>0.13498912442926478</v>
      </c>
      <c r="O76" t="str">
        <f>_xlfn.XLOOKUP(Table5[[#This Row],[School Name]],Maine_Schools[School Name], Maine_Schools[Comparison School Type], "Error")</f>
        <v>Non Charter</v>
      </c>
    </row>
    <row r="77" spans="1:15">
      <c r="A77" t="s">
        <v>300</v>
      </c>
      <c r="B77">
        <v>26295.19</v>
      </c>
      <c r="C77">
        <v>0.23530000000000001</v>
      </c>
      <c r="D77">
        <v>0.17649999999999999</v>
      </c>
      <c r="E77">
        <v>0.24709999999999999</v>
      </c>
      <c r="F77">
        <v>0.55289999999999995</v>
      </c>
      <c r="G77">
        <v>0.60470000000000002</v>
      </c>
      <c r="H77">
        <v>0.46823333333333333</v>
      </c>
      <c r="I77">
        <v>4.5302915395599719E-3</v>
      </c>
      <c r="J77">
        <v>-1.5054724031192679E-2</v>
      </c>
      <c r="K77">
        <v>-4.7788558529934078E-2</v>
      </c>
      <c r="L77">
        <v>3.7057121915242776E-2</v>
      </c>
      <c r="M77">
        <v>-0.10836551762662697</v>
      </c>
      <c r="N77">
        <v>-0.4942692499664319</v>
      </c>
      <c r="O77" t="str">
        <f>_xlfn.XLOOKUP(Table5[[#This Row],[School Name]],Maine_Schools[School Name], Maine_Schools[Comparison School Type], "Error")</f>
        <v>Non Charter</v>
      </c>
    </row>
    <row r="78" spans="1:15">
      <c r="A78" t="s">
        <v>298</v>
      </c>
      <c r="B78">
        <v>18489.689999999999</v>
      </c>
      <c r="C78">
        <v>0.23619999999999999</v>
      </c>
      <c r="D78">
        <v>0.15679999999999999</v>
      </c>
      <c r="E78">
        <v>0.3871</v>
      </c>
      <c r="F78">
        <v>0.4919</v>
      </c>
      <c r="G78">
        <v>0.6331</v>
      </c>
      <c r="H78">
        <v>0.50403333333333333</v>
      </c>
      <c r="I78">
        <v>1.0059176534821912E-2</v>
      </c>
      <c r="J78">
        <v>-5.225681862355902E-2</v>
      </c>
      <c r="K78">
        <v>8.2608528305577911E-2</v>
      </c>
      <c r="L78">
        <v>8.2282592182588682E-2</v>
      </c>
      <c r="M78">
        <v>-0.37615018302093373</v>
      </c>
      <c r="N78">
        <v>0.85440650612746316</v>
      </c>
      <c r="O78" t="str">
        <f>_xlfn.XLOOKUP(Table5[[#This Row],[School Name]],Maine_Schools[School Name], Maine_Schools[Comparison School Type], "Error")</f>
        <v>Non Charter</v>
      </c>
    </row>
    <row r="79" spans="1:15">
      <c r="A79" t="s">
        <v>442</v>
      </c>
      <c r="B79">
        <v>27715.84</v>
      </c>
      <c r="C79">
        <v>0.23730000000000001</v>
      </c>
      <c r="D79">
        <v>0.23200000000000001</v>
      </c>
      <c r="E79">
        <v>0.33960000000000001</v>
      </c>
      <c r="F79">
        <v>0.43580000000000002</v>
      </c>
      <c r="G79">
        <v>0.59289999999999998</v>
      </c>
      <c r="H79">
        <v>0.45610000000000001</v>
      </c>
      <c r="I79">
        <v>-1.0808554752531729E-2</v>
      </c>
      <c r="J79">
        <v>-0.13426327285229028</v>
      </c>
      <c r="K79">
        <v>4.3205000081286915E-2</v>
      </c>
      <c r="L79">
        <v>-8.8412396353425182E-2</v>
      </c>
      <c r="M79">
        <v>-0.96644143265181659</v>
      </c>
      <c r="N79">
        <v>0.44686225410211744</v>
      </c>
      <c r="O79" t="str">
        <f>_xlfn.XLOOKUP(Table5[[#This Row],[School Name]],Maine_Schools[School Name], Maine_Schools[Comparison School Type], "Error")</f>
        <v>Non Charter</v>
      </c>
    </row>
    <row r="80" spans="1:15">
      <c r="A80" t="s">
        <v>561</v>
      </c>
      <c r="B80">
        <v>24272.18</v>
      </c>
      <c r="C80">
        <v>0.2374</v>
      </c>
      <c r="D80">
        <v>0.2283</v>
      </c>
      <c r="E80">
        <v>0.20949999999999999</v>
      </c>
      <c r="F80">
        <v>0.63460000000000005</v>
      </c>
      <c r="G80">
        <v>0.7742</v>
      </c>
      <c r="H80">
        <v>0.53943333333333332</v>
      </c>
      <c r="I80">
        <v>0.15982325245287654</v>
      </c>
      <c r="J80">
        <v>7.5036677757609693E-2</v>
      </c>
      <c r="K80">
        <v>-9.1278794862543117E-2</v>
      </c>
      <c r="L80">
        <v>1.3073308195110402</v>
      </c>
      <c r="M80">
        <v>0.54012205134667279</v>
      </c>
      <c r="N80">
        <v>-0.94408165599489202</v>
      </c>
      <c r="O80" t="str">
        <f>_xlfn.XLOOKUP(Table5[[#This Row],[School Name]],Maine_Schools[School Name], Maine_Schools[Comparison School Type], "Error")</f>
        <v>Non Charter</v>
      </c>
    </row>
    <row r="81" spans="1:15">
      <c r="A81" t="s">
        <v>280</v>
      </c>
      <c r="B81">
        <v>27481.95</v>
      </c>
      <c r="C81">
        <v>0.2402</v>
      </c>
      <c r="D81">
        <v>0.15079999999999999</v>
      </c>
      <c r="E81">
        <v>0.33329999999999999</v>
      </c>
      <c r="F81">
        <v>0.61460000000000004</v>
      </c>
      <c r="G81">
        <v>0.77780000000000005</v>
      </c>
      <c r="H81">
        <v>0.57523333333333337</v>
      </c>
      <c r="I81">
        <v>0.18335770464655354</v>
      </c>
      <c r="J81">
        <v>4.4426882167590609E-2</v>
      </c>
      <c r="K81">
        <v>3.9625126614166561E-2</v>
      </c>
      <c r="L81">
        <v>1.4998391948625855</v>
      </c>
      <c r="M81">
        <v>0.31978946094615068</v>
      </c>
      <c r="N81">
        <v>0.4098362079521804</v>
      </c>
      <c r="O81" t="str">
        <f>_xlfn.XLOOKUP(Table5[[#This Row],[School Name]],Maine_Schools[School Name], Maine_Schools[Comparison School Type], "Error")</f>
        <v>Non Charter</v>
      </c>
    </row>
    <row r="82" spans="1:15">
      <c r="A82" t="s">
        <v>95</v>
      </c>
      <c r="B82">
        <v>20424.12</v>
      </c>
      <c r="C82">
        <v>0.2404</v>
      </c>
      <c r="D82">
        <v>0.16520000000000001</v>
      </c>
      <c r="E82">
        <v>0.45150000000000001</v>
      </c>
      <c r="F82">
        <v>0.4118</v>
      </c>
      <c r="G82">
        <v>0.69850000000000001</v>
      </c>
      <c r="H82">
        <v>0.52059999999999995</v>
      </c>
      <c r="I82">
        <v>7.9228493967628988E-2</v>
      </c>
      <c r="J82">
        <v>-0.13630056098825122</v>
      </c>
      <c r="K82">
        <v>0.14776473673383056</v>
      </c>
      <c r="L82">
        <v>0.64807748783529207</v>
      </c>
      <c r="M82">
        <v>-0.98110605107660986</v>
      </c>
      <c r="N82">
        <v>1.5283065202975155</v>
      </c>
      <c r="O82" t="str">
        <f>_xlfn.XLOOKUP(Table5[[#This Row],[School Name]],Maine_Schools[School Name], Maine_Schools[Comparison School Type], "Error")</f>
        <v>Non Charter</v>
      </c>
    </row>
    <row r="83" spans="1:15">
      <c r="A83" t="s">
        <v>294</v>
      </c>
      <c r="B83">
        <v>17165.16</v>
      </c>
      <c r="C83">
        <v>0.24160000000000001</v>
      </c>
      <c r="D83">
        <v>0.14849999999999999</v>
      </c>
      <c r="E83">
        <v>0.36899999999999999</v>
      </c>
      <c r="F83">
        <v>0.40239999999999998</v>
      </c>
      <c r="G83">
        <v>0.57930000000000004</v>
      </c>
      <c r="H83">
        <v>0.45023333333333332</v>
      </c>
      <c r="I83">
        <v>-4.864255773825843E-2</v>
      </c>
      <c r="J83">
        <v>-0.13563074356579263</v>
      </c>
      <c r="K83">
        <v>6.1400214969653477E-2</v>
      </c>
      <c r="L83">
        <v>-0.39788900485441187</v>
      </c>
      <c r="M83">
        <v>-0.97628463345715266</v>
      </c>
      <c r="N83">
        <v>0.63505238773457884</v>
      </c>
      <c r="O83" t="str">
        <f>_xlfn.XLOOKUP(Table5[[#This Row],[School Name]],Maine_Schools[School Name], Maine_Schools[Comparison School Type], "Error")</f>
        <v>Non Charter</v>
      </c>
    </row>
    <row r="84" spans="1:15">
      <c r="A84" t="s">
        <v>418</v>
      </c>
      <c r="B84">
        <v>44692.31</v>
      </c>
      <c r="C84">
        <v>0.24390000000000001</v>
      </c>
      <c r="D84">
        <v>0.30080000000000001</v>
      </c>
      <c r="E84">
        <v>0.31509999999999999</v>
      </c>
      <c r="F84">
        <v>0.47949999999999998</v>
      </c>
      <c r="G84">
        <v>0.59260000000000002</v>
      </c>
      <c r="H84">
        <v>0.46239999999999998</v>
      </c>
      <c r="I84">
        <v>3.2377364465694169E-2</v>
      </c>
      <c r="J84">
        <v>-0.13805831440204791</v>
      </c>
      <c r="K84">
        <v>3.5510941224358716E-2</v>
      </c>
      <c r="L84">
        <v>0.26484210382981582</v>
      </c>
      <c r="M84">
        <v>-0.99375854860173052</v>
      </c>
      <c r="N84">
        <v>0.36728386091770326</v>
      </c>
      <c r="O84" t="str">
        <f>_xlfn.XLOOKUP(Table5[[#This Row],[School Name]],Maine_Schools[School Name], Maine_Schools[Comparison School Type], "Error")</f>
        <v>Non Charter</v>
      </c>
    </row>
    <row r="85" spans="1:15">
      <c r="A85" t="s">
        <v>477</v>
      </c>
      <c r="B85">
        <v>25976.58</v>
      </c>
      <c r="C85">
        <v>0.2492</v>
      </c>
      <c r="D85">
        <v>0.24590000000000001</v>
      </c>
      <c r="E85">
        <v>0.31790000000000002</v>
      </c>
      <c r="F85">
        <v>0.48449999999999999</v>
      </c>
      <c r="G85">
        <v>0.73209999999999997</v>
      </c>
      <c r="H85">
        <v>0.51149999999999995</v>
      </c>
      <c r="I85">
        <v>0.1170603092975635</v>
      </c>
      <c r="J85">
        <v>-7.4864995601924889E-2</v>
      </c>
      <c r="K85">
        <v>1.4630103285672325E-2</v>
      </c>
      <c r="L85">
        <v>0.95753620163199937</v>
      </c>
      <c r="M85">
        <v>-0.53888626478363177</v>
      </c>
      <c r="N85">
        <v>0.15131676703349742</v>
      </c>
      <c r="O85" t="str">
        <f>_xlfn.XLOOKUP(Table5[[#This Row],[School Name]],Maine_Schools[School Name], Maine_Schools[Comparison School Type], "Error")</f>
        <v>Non Charter</v>
      </c>
    </row>
    <row r="86" spans="1:15">
      <c r="A86" t="s">
        <v>12</v>
      </c>
      <c r="B86">
        <v>21944.55</v>
      </c>
      <c r="C86">
        <v>0.2525</v>
      </c>
      <c r="D86">
        <v>0.183</v>
      </c>
      <c r="E86">
        <v>0.37590000000000001</v>
      </c>
      <c r="F86">
        <v>0.2722</v>
      </c>
      <c r="G86">
        <v>0.62109999999999999</v>
      </c>
      <c r="H86">
        <v>0.4230666666666667</v>
      </c>
      <c r="I86">
        <v>4.4709350743565857E-4</v>
      </c>
      <c r="J86">
        <v>-0.27500699772333048</v>
      </c>
      <c r="K86">
        <v>6.9323269365545948E-2</v>
      </c>
      <c r="L86">
        <v>3.6571594714996983E-3</v>
      </c>
      <c r="M86">
        <v>-1.979529853718123</v>
      </c>
      <c r="N86">
        <v>0.71699924434980833</v>
      </c>
      <c r="O86" t="str">
        <f>_xlfn.XLOOKUP(Table5[[#This Row],[School Name]],Maine_Schools[School Name], Maine_Schools[Comparison School Type], "Error")</f>
        <v>Non Charter</v>
      </c>
    </row>
    <row r="87" spans="1:15">
      <c r="A87" t="s">
        <v>438</v>
      </c>
      <c r="B87">
        <v>17751.669999999998</v>
      </c>
      <c r="C87">
        <v>0.25319999999999998</v>
      </c>
      <c r="D87">
        <v>0.1867</v>
      </c>
      <c r="E87">
        <v>0.30480000000000002</v>
      </c>
      <c r="F87">
        <v>0.47299999999999998</v>
      </c>
      <c r="G87">
        <v>0.65059999999999996</v>
      </c>
      <c r="H87">
        <v>0.4761333333333333</v>
      </c>
      <c r="I87">
        <v>1.5664589760615577E-2</v>
      </c>
      <c r="J87">
        <v>-6.0971677870874319E-2</v>
      </c>
      <c r="K87">
        <v>-7.7061316109731659E-3</v>
      </c>
      <c r="L87">
        <v>0.12813405217797036</v>
      </c>
      <c r="M87">
        <v>-0.43888067422235288</v>
      </c>
      <c r="N87">
        <v>-7.9703259706242757E-2</v>
      </c>
      <c r="O87" t="str">
        <f>_xlfn.XLOOKUP(Table5[[#This Row],[School Name]],Maine_Schools[School Name], Maine_Schools[Comparison School Type], "Error")</f>
        <v>Non Charter</v>
      </c>
    </row>
    <row r="88" spans="1:15">
      <c r="A88" t="s">
        <v>336</v>
      </c>
      <c r="B88">
        <v>21752.67</v>
      </c>
      <c r="C88">
        <v>0.25490000000000002</v>
      </c>
      <c r="D88">
        <v>0.16669999999999999</v>
      </c>
      <c r="E88">
        <v>0.2195</v>
      </c>
      <c r="F88">
        <v>0.58540000000000003</v>
      </c>
      <c r="G88">
        <v>0.58819999999999995</v>
      </c>
      <c r="H88">
        <v>0.46436666666666665</v>
      </c>
      <c r="I88">
        <v>-3.1646767092404771E-2</v>
      </c>
      <c r="J88">
        <v>3.9381631756772673E-2</v>
      </c>
      <c r="K88">
        <v>-8.7317909488468154E-2</v>
      </c>
      <c r="L88">
        <v>-0.25886592421829985</v>
      </c>
      <c r="M88">
        <v>0.28347320757667988</v>
      </c>
      <c r="N88">
        <v>-0.90311486596667345</v>
      </c>
      <c r="O88" t="str">
        <f>_xlfn.XLOOKUP(Table5[[#This Row],[School Name]],Maine_Schools[School Name], Maine_Schools[Comparison School Type], "Error")</f>
        <v>Non Charter</v>
      </c>
    </row>
    <row r="89" spans="1:15">
      <c r="A89" t="s">
        <v>146</v>
      </c>
      <c r="B89">
        <v>19926.990000000002</v>
      </c>
      <c r="C89">
        <v>0.25509999999999999</v>
      </c>
      <c r="D89">
        <v>0.1903</v>
      </c>
      <c r="E89">
        <v>0.24590000000000001</v>
      </c>
      <c r="F89">
        <v>0.63109999999999999</v>
      </c>
      <c r="G89">
        <v>0.73170000000000002</v>
      </c>
      <c r="H89">
        <v>0.53623333333333334</v>
      </c>
      <c r="I89">
        <v>0.10270106741999341</v>
      </c>
      <c r="J89">
        <v>9.1355402936961316E-2</v>
      </c>
      <c r="K89">
        <v>-6.4542972085774086E-2</v>
      </c>
      <c r="L89">
        <v>0.84007970413708133</v>
      </c>
      <c r="M89">
        <v>0.65758598475409491</v>
      </c>
      <c r="N89">
        <v>-0.66755741091159282</v>
      </c>
      <c r="O89" t="str">
        <f>_xlfn.XLOOKUP(Table5[[#This Row],[School Name]],Maine_Schools[School Name], Maine_Schools[Comparison School Type], "Error")</f>
        <v>Non Charter</v>
      </c>
    </row>
    <row r="90" spans="1:15">
      <c r="A90" t="s">
        <v>304</v>
      </c>
      <c r="B90">
        <v>33535.43</v>
      </c>
      <c r="C90">
        <v>0.25530000000000003</v>
      </c>
      <c r="D90">
        <v>0.1915</v>
      </c>
      <c r="E90">
        <v>0.26319999999999999</v>
      </c>
      <c r="F90">
        <v>0.63160000000000005</v>
      </c>
      <c r="G90">
        <v>0.625</v>
      </c>
      <c r="H90">
        <v>0.50660000000000005</v>
      </c>
      <c r="I90">
        <v>3.9778279074503708E-2</v>
      </c>
      <c r="J90">
        <v>5.0274600197036556E-2</v>
      </c>
      <c r="K90">
        <v>-2.9456887113175567E-2</v>
      </c>
      <c r="L90">
        <v>0.32538050241808747</v>
      </c>
      <c r="M90">
        <v>0.36188196226882413</v>
      </c>
      <c r="N90">
        <v>-0.3046677687642575</v>
      </c>
      <c r="O90" t="str">
        <f>_xlfn.XLOOKUP(Table5[[#This Row],[School Name]],Maine_Schools[School Name], Maine_Schools[Comparison School Type], "Error")</f>
        <v>Non Charter</v>
      </c>
    </row>
    <row r="91" spans="1:15">
      <c r="A91" t="s">
        <v>142</v>
      </c>
      <c r="B91">
        <v>24448.13</v>
      </c>
      <c r="C91">
        <v>0.26129999999999998</v>
      </c>
      <c r="D91">
        <v>0.1396</v>
      </c>
      <c r="E91">
        <v>0.375</v>
      </c>
      <c r="F91">
        <v>0.375</v>
      </c>
      <c r="G91">
        <v>0.46429999999999999</v>
      </c>
      <c r="H91">
        <v>0.40476666666666666</v>
      </c>
      <c r="I91">
        <v>-0.14523497904024213</v>
      </c>
      <c r="J91">
        <v>-0.17726208375443486</v>
      </c>
      <c r="K91">
        <v>7.0957863622376993E-2</v>
      </c>
      <c r="L91">
        <v>-1.1880008775714985</v>
      </c>
      <c r="M91">
        <v>-1.275951483522622</v>
      </c>
      <c r="N91">
        <v>0.73390558557826879</v>
      </c>
      <c r="O91" t="str">
        <f>_xlfn.XLOOKUP(Table5[[#This Row],[School Name]],Maine_Schools[School Name], Maine_Schools[Comparison School Type], "Error")</f>
        <v>Non Charter</v>
      </c>
    </row>
    <row r="92" spans="1:15">
      <c r="A92" t="s">
        <v>255</v>
      </c>
      <c r="B92">
        <v>23221.06</v>
      </c>
      <c r="C92">
        <v>0.26219999999999999</v>
      </c>
      <c r="D92">
        <v>0.17780000000000001</v>
      </c>
      <c r="E92">
        <v>0.3649</v>
      </c>
      <c r="F92">
        <v>0.53849999999999998</v>
      </c>
      <c r="G92">
        <v>0.84670000000000001</v>
      </c>
      <c r="H92">
        <v>0.5833666666666667</v>
      </c>
      <c r="I92">
        <v>0.2277531213492332</v>
      </c>
      <c r="J92">
        <v>-8.6587155697148699E-3</v>
      </c>
      <c r="K92">
        <v>5.7075445601387664E-2</v>
      </c>
      <c r="L92">
        <v>1.8629872074933578</v>
      </c>
      <c r="M92">
        <v>-6.2326362990764016E-2</v>
      </c>
      <c r="N92">
        <v>0.59032200503028398</v>
      </c>
      <c r="O92" t="str">
        <f>_xlfn.XLOOKUP(Table5[[#This Row],[School Name]],Maine_Schools[School Name], Maine_Schools[Comparison School Type], "Error")</f>
        <v>Non Charter</v>
      </c>
    </row>
    <row r="93" spans="1:15">
      <c r="A93" t="s">
        <v>265</v>
      </c>
      <c r="B93">
        <v>25616.05</v>
      </c>
      <c r="C93">
        <v>0.26390000000000002</v>
      </c>
      <c r="D93">
        <v>0.25690000000000002</v>
      </c>
      <c r="E93">
        <v>0.31879999999999997</v>
      </c>
      <c r="F93">
        <v>0.62319999999999998</v>
      </c>
      <c r="G93">
        <v>0.79310000000000003</v>
      </c>
      <c r="H93">
        <v>0.5783666666666667</v>
      </c>
      <c r="I93">
        <v>0.17067709760660033</v>
      </c>
      <c r="J93">
        <v>7.1416555819785121E-2</v>
      </c>
      <c r="K93">
        <v>9.693198639589895E-3</v>
      </c>
      <c r="L93">
        <v>1.3961136847192639</v>
      </c>
      <c r="M93">
        <v>0.51406402551696972</v>
      </c>
      <c r="N93">
        <v>0.10025516920257575</v>
      </c>
      <c r="O93" t="str">
        <f>_xlfn.XLOOKUP(Table5[[#This Row],[School Name]],Maine_Schools[School Name], Maine_Schools[Comparison School Type], "Error")</f>
        <v>Non Charter</v>
      </c>
    </row>
    <row r="94" spans="1:15">
      <c r="A94" t="s">
        <v>19</v>
      </c>
      <c r="B94">
        <v>19572.77</v>
      </c>
      <c r="C94">
        <v>0.26700000000000002</v>
      </c>
      <c r="D94">
        <v>0.25659999999999999</v>
      </c>
      <c r="E94">
        <v>0.31819999999999998</v>
      </c>
      <c r="F94">
        <v>0.4405</v>
      </c>
      <c r="G94">
        <v>0.77159999999999995</v>
      </c>
      <c r="H94">
        <v>0.5101</v>
      </c>
      <c r="I94">
        <v>0.12867819309828532</v>
      </c>
      <c r="J94">
        <v>-9.1467443129646053E-2</v>
      </c>
      <c r="K94">
        <v>1.3698070631901205E-4</v>
      </c>
      <c r="L94">
        <v>1.0525687911775035</v>
      </c>
      <c r="M94">
        <v>-0.65839246207311375</v>
      </c>
      <c r="N94">
        <v>1.4167690563372086E-3</v>
      </c>
      <c r="O94" t="str">
        <f>_xlfn.XLOOKUP(Table5[[#This Row],[School Name]],Maine_Schools[School Name], Maine_Schools[Comparison School Type], "Error")</f>
        <v>Non Charter</v>
      </c>
    </row>
    <row r="95" spans="1:15">
      <c r="A95" t="s">
        <v>571</v>
      </c>
      <c r="B95">
        <v>16055.72</v>
      </c>
      <c r="C95">
        <v>0.26779999999999998</v>
      </c>
      <c r="D95">
        <v>0.159</v>
      </c>
      <c r="E95">
        <v>0.30359999999999998</v>
      </c>
      <c r="F95">
        <v>0.35709999999999997</v>
      </c>
      <c r="G95">
        <v>0.44</v>
      </c>
      <c r="H95">
        <v>0.3669</v>
      </c>
      <c r="I95">
        <v>-0.2013827768039233</v>
      </c>
      <c r="J95">
        <v>-0.16621742517640647</v>
      </c>
      <c r="K95">
        <v>-1.4571184695365946E-2</v>
      </c>
      <c r="L95">
        <v>-1.6472816476570427</v>
      </c>
      <c r="M95">
        <v>-1.1964508469558153</v>
      </c>
      <c r="N95">
        <v>-0.15070738168404035</v>
      </c>
      <c r="O95" t="str">
        <f>_xlfn.XLOOKUP(Table5[[#This Row],[School Name]],Maine_Schools[School Name], Maine_Schools[Comparison School Type], "Error")</f>
        <v>Charter</v>
      </c>
    </row>
    <row r="96" spans="1:15">
      <c r="A96" t="s">
        <v>488</v>
      </c>
      <c r="B96">
        <v>20076.78</v>
      </c>
      <c r="C96">
        <v>0.27429999999999999</v>
      </c>
      <c r="D96">
        <v>0.17280000000000001</v>
      </c>
      <c r="E96">
        <v>0.23250000000000001</v>
      </c>
      <c r="F96">
        <v>0.35160000000000002</v>
      </c>
      <c r="G96">
        <v>0.63759999999999994</v>
      </c>
      <c r="H96">
        <v>0.40723333333333334</v>
      </c>
      <c r="I96">
        <v>5.2645667891005887E-3</v>
      </c>
      <c r="J96">
        <v>-0.18094822695096224</v>
      </c>
      <c r="K96">
        <v>-8.3188006357748284E-2</v>
      </c>
      <c r="L96">
        <v>4.3063386016341861E-2</v>
      </c>
      <c r="M96">
        <v>-1.3024847374507531</v>
      </c>
      <c r="N96">
        <v>-0.8603999529069648</v>
      </c>
      <c r="O96" t="str">
        <f>_xlfn.XLOOKUP(Table5[[#This Row],[School Name]],Maine_Schools[School Name], Maine_Schools[Comparison School Type], "Error")</f>
        <v>Non Charter</v>
      </c>
    </row>
    <row r="97" spans="1:15">
      <c r="A97" t="s">
        <v>455</v>
      </c>
      <c r="B97">
        <v>35343.26</v>
      </c>
      <c r="C97">
        <v>0.27660000000000001</v>
      </c>
      <c r="D97">
        <v>0.21990000000000001</v>
      </c>
      <c r="E97">
        <v>0.32100000000000001</v>
      </c>
      <c r="F97">
        <v>0.55559999999999998</v>
      </c>
      <c r="G97">
        <v>0.75</v>
      </c>
      <c r="H97">
        <v>0.54220000000000002</v>
      </c>
      <c r="I97">
        <v>0.15993367278059867</v>
      </c>
      <c r="J97">
        <v>-2.1565055315951098E-2</v>
      </c>
      <c r="K97">
        <v>2.2341744432389565E-2</v>
      </c>
      <c r="L97">
        <v>1.3082340416349563</v>
      </c>
      <c r="M97">
        <v>-0.1552275802012669</v>
      </c>
      <c r="N97">
        <v>0.23107701096742267</v>
      </c>
      <c r="O97" t="str">
        <f>_xlfn.XLOOKUP(Table5[[#This Row],[School Name]],Maine_Schools[School Name], Maine_Schools[Comparison School Type], "Error")</f>
        <v>Non Charter</v>
      </c>
    </row>
    <row r="98" spans="1:15">
      <c r="A98" t="s">
        <v>165</v>
      </c>
      <c r="B98">
        <v>22301.19</v>
      </c>
      <c r="C98">
        <v>0.27750000000000002</v>
      </c>
      <c r="D98">
        <v>0.15709999999999999</v>
      </c>
      <c r="E98">
        <v>0.56000000000000005</v>
      </c>
      <c r="F98">
        <v>0.27</v>
      </c>
      <c r="G98">
        <v>0.86360000000000003</v>
      </c>
      <c r="H98">
        <v>0.56453333333333333</v>
      </c>
      <c r="I98">
        <v>0.23954534584771947</v>
      </c>
      <c r="J98">
        <v>-0.26841044415718673</v>
      </c>
      <c r="K98">
        <v>0.24695907612747675</v>
      </c>
      <c r="L98">
        <v>1.9594458784368096</v>
      </c>
      <c r="M98">
        <v>-1.9320471539179915</v>
      </c>
      <c r="N98">
        <v>2.5542573596035871</v>
      </c>
      <c r="O98" t="str">
        <f>_xlfn.XLOOKUP(Table5[[#This Row],[School Name]],Maine_Schools[School Name], Maine_Schools[Comparison School Type], "Error")</f>
        <v>Non Charter</v>
      </c>
    </row>
    <row r="99" spans="1:15">
      <c r="A99" t="s">
        <v>264</v>
      </c>
      <c r="B99">
        <v>18873.86</v>
      </c>
      <c r="C99">
        <v>0.28210000000000002</v>
      </c>
      <c r="D99">
        <v>0.2137</v>
      </c>
      <c r="E99">
        <v>0.29909999999999998</v>
      </c>
      <c r="F99">
        <v>0.52680000000000005</v>
      </c>
      <c r="G99">
        <v>0.65280000000000005</v>
      </c>
      <c r="H99">
        <v>0.49290000000000006</v>
      </c>
      <c r="I99">
        <v>8.544744259576631E-3</v>
      </c>
      <c r="J99">
        <v>2.2591572191955622E-3</v>
      </c>
      <c r="K99">
        <v>-2.2734963243568274E-2</v>
      </c>
      <c r="L99">
        <v>6.9894757764851864E-2</v>
      </c>
      <c r="M99">
        <v>1.6261655872988137E-2</v>
      </c>
      <c r="N99">
        <v>-0.23514400886090903</v>
      </c>
      <c r="O99" t="str">
        <f>_xlfn.XLOOKUP(Table5[[#This Row],[School Name]],Maine_Schools[School Name], Maine_Schools[Comparison School Type], "Error")</f>
        <v>Non Charter</v>
      </c>
    </row>
    <row r="100" spans="1:15">
      <c r="A100" t="s">
        <v>279</v>
      </c>
      <c r="B100">
        <v>20246.310000000001</v>
      </c>
      <c r="C100">
        <v>0.28270000000000001</v>
      </c>
      <c r="D100">
        <v>0.14549999999999999</v>
      </c>
      <c r="E100">
        <v>0.38829999999999998</v>
      </c>
      <c r="F100">
        <v>0.39419999999999999</v>
      </c>
      <c r="G100">
        <v>0.62039999999999995</v>
      </c>
      <c r="H100">
        <v>0.46763333333333329</v>
      </c>
      <c r="I100">
        <v>-1.0408343155337008E-2</v>
      </c>
      <c r="J100">
        <v>-0.13601425558077651</v>
      </c>
      <c r="K100">
        <v>7.1416876354199854E-2</v>
      </c>
      <c r="L100">
        <v>-8.5138724047872122E-2</v>
      </c>
      <c r="M100">
        <v>-0.97904519405817403</v>
      </c>
      <c r="N100">
        <v>0.73865307923914192</v>
      </c>
      <c r="O100" t="str">
        <f>_xlfn.XLOOKUP(Table5[[#This Row],[School Name]],Maine_Schools[School Name], Maine_Schools[Comparison School Type], "Error")</f>
        <v>Non Charter</v>
      </c>
    </row>
    <row r="101" spans="1:15">
      <c r="A101" t="s">
        <v>460</v>
      </c>
      <c r="B101">
        <v>20357.03</v>
      </c>
      <c r="C101">
        <v>0.28360000000000002</v>
      </c>
      <c r="D101">
        <v>0.19639999999999999</v>
      </c>
      <c r="E101">
        <v>0.41449999999999998</v>
      </c>
      <c r="F101">
        <v>0.46179999999999999</v>
      </c>
      <c r="G101">
        <v>0.84719999999999995</v>
      </c>
      <c r="H101">
        <v>0.57450000000000001</v>
      </c>
      <c r="I101">
        <v>0.2095919530750886</v>
      </c>
      <c r="J101">
        <v>-6.7089251800126704E-2</v>
      </c>
      <c r="K101">
        <v>9.4972759605127799E-2</v>
      </c>
      <c r="L101">
        <v>1.7144315083774497</v>
      </c>
      <c r="M101">
        <v>-0.48291562724367892</v>
      </c>
      <c r="N101">
        <v>0.98228772955905086</v>
      </c>
      <c r="O101" t="str">
        <f>_xlfn.XLOOKUP(Table5[[#This Row],[School Name]],Maine_Schools[School Name], Maine_Schools[Comparison School Type], "Error")</f>
        <v>Non Charter</v>
      </c>
    </row>
    <row r="102" spans="1:15">
      <c r="A102" t="s">
        <v>292</v>
      </c>
      <c r="B102">
        <v>24049.33</v>
      </c>
      <c r="C102">
        <v>0.2843</v>
      </c>
      <c r="D102">
        <v>0.22159999999999999</v>
      </c>
      <c r="E102">
        <v>0.27779999999999999</v>
      </c>
      <c r="F102">
        <v>0.66469999999999996</v>
      </c>
      <c r="G102">
        <v>0.65449999999999997</v>
      </c>
      <c r="H102">
        <v>0.53233333333333333</v>
      </c>
      <c r="I102">
        <v>2.5205552161338129E-2</v>
      </c>
      <c r="J102">
        <v>0.12542900661875778</v>
      </c>
      <c r="K102">
        <v>-3.833237849336818E-2</v>
      </c>
      <c r="L102">
        <v>0.2061777285694161</v>
      </c>
      <c r="M102">
        <v>0.90285143716172178</v>
      </c>
      <c r="N102">
        <v>-0.3964655254348935</v>
      </c>
      <c r="O102" t="str">
        <f>_xlfn.XLOOKUP(Table5[[#This Row],[School Name]],Maine_Schools[School Name], Maine_Schools[Comparison School Type], "Error")</f>
        <v>Non Charter</v>
      </c>
    </row>
    <row r="103" spans="1:15">
      <c r="A103" t="s">
        <v>4</v>
      </c>
      <c r="B103">
        <v>24592.799999999999</v>
      </c>
      <c r="C103">
        <v>0.28460000000000002</v>
      </c>
      <c r="D103">
        <v>0.22359999999999999</v>
      </c>
      <c r="E103">
        <v>0.30769999999999997</v>
      </c>
      <c r="F103">
        <v>0.46850000000000003</v>
      </c>
      <c r="G103">
        <v>0.68420000000000003</v>
      </c>
      <c r="H103">
        <v>0.48679999999999995</v>
      </c>
      <c r="I103">
        <v>5.6296432066011426E-2</v>
      </c>
      <c r="J103">
        <v>-7.2259157476470048E-2</v>
      </c>
      <c r="K103">
        <v>-7.9135515115472677E-3</v>
      </c>
      <c r="L103">
        <v>0.46049657693023432</v>
      </c>
      <c r="M103">
        <v>-0.52012916257896546</v>
      </c>
      <c r="N103">
        <v>-8.1848569835667462E-2</v>
      </c>
      <c r="O103" t="str">
        <f>_xlfn.XLOOKUP(Table5[[#This Row],[School Name]],Maine_Schools[School Name], Maine_Schools[Comparison School Type], "Error")</f>
        <v>Non Charter</v>
      </c>
    </row>
    <row r="104" spans="1:15">
      <c r="A104" t="s">
        <v>450</v>
      </c>
      <c r="B104">
        <v>18046.96</v>
      </c>
      <c r="C104">
        <v>0.28470000000000001</v>
      </c>
      <c r="D104">
        <v>0.16270000000000001</v>
      </c>
      <c r="E104">
        <v>0.25190000000000001</v>
      </c>
      <c r="F104">
        <v>0.71850000000000003</v>
      </c>
      <c r="G104">
        <v>0.73329999999999995</v>
      </c>
      <c r="H104">
        <v>0.56789999999999996</v>
      </c>
      <c r="I104">
        <v>9.2415189243509999E-2</v>
      </c>
      <c r="J104">
        <v>0.19630197908751501</v>
      </c>
      <c r="K104">
        <v>-6.9376939862332843E-2</v>
      </c>
      <c r="L104">
        <v>0.75594272569699095</v>
      </c>
      <c r="M104">
        <v>1.4130026914392251</v>
      </c>
      <c r="N104">
        <v>-0.7175543495257799</v>
      </c>
      <c r="O104" t="str">
        <f>_xlfn.XLOOKUP(Table5[[#This Row],[School Name]],Maine_Schools[School Name], Maine_Schools[Comparison School Type], "Error")</f>
        <v>Non Charter</v>
      </c>
    </row>
    <row r="105" spans="1:15">
      <c r="A105" t="s">
        <v>167</v>
      </c>
      <c r="B105">
        <v>22185.65</v>
      </c>
      <c r="C105">
        <v>0.28499999999999998</v>
      </c>
      <c r="D105">
        <v>0.21249999999999999</v>
      </c>
      <c r="E105">
        <v>0.30740000000000001</v>
      </c>
      <c r="F105">
        <v>0.65949999999999998</v>
      </c>
      <c r="G105">
        <v>0.80100000000000005</v>
      </c>
      <c r="H105">
        <v>0.58930000000000005</v>
      </c>
      <c r="I105">
        <v>0.1666817285821186</v>
      </c>
      <c r="J105">
        <v>0.12600473214243624</v>
      </c>
      <c r="K105">
        <v>-1.0968932945720766E-2</v>
      </c>
      <c r="L105">
        <v>1.3634321507067786</v>
      </c>
      <c r="M105">
        <v>0.90699557120595919</v>
      </c>
      <c r="N105">
        <v>-0.11344988061561787</v>
      </c>
      <c r="O105" t="str">
        <f>_xlfn.XLOOKUP(Table5[[#This Row],[School Name]],Maine_Schools[School Name], Maine_Schools[Comparison School Type], "Error")</f>
        <v>Non Charter</v>
      </c>
    </row>
    <row r="106" spans="1:15">
      <c r="A106" t="s">
        <v>263</v>
      </c>
      <c r="B106">
        <v>34873.97</v>
      </c>
      <c r="C106">
        <v>0.2908</v>
      </c>
      <c r="D106">
        <v>0.26950000000000002</v>
      </c>
      <c r="E106">
        <v>0.36840000000000001</v>
      </c>
      <c r="F106">
        <v>0.46050000000000002</v>
      </c>
      <c r="G106">
        <v>0.6522</v>
      </c>
      <c r="H106">
        <v>0.49370000000000003</v>
      </c>
      <c r="I106">
        <v>4.9351477137847932E-2</v>
      </c>
      <c r="J106">
        <v>-0.10798688085139319</v>
      </c>
      <c r="K106">
        <v>6.2034025570145201E-2</v>
      </c>
      <c r="L106">
        <v>0.40368786181301292</v>
      </c>
      <c r="M106">
        <v>-0.77730114587953147</v>
      </c>
      <c r="N106">
        <v>0.64160778718086231</v>
      </c>
      <c r="O106" t="str">
        <f>_xlfn.XLOOKUP(Table5[[#This Row],[School Name]],Maine_Schools[School Name], Maine_Schools[Comparison School Type], "Error")</f>
        <v>Non Charter</v>
      </c>
    </row>
    <row r="107" spans="1:15">
      <c r="A107" t="s">
        <v>236</v>
      </c>
      <c r="B107">
        <v>37319.19</v>
      </c>
      <c r="C107">
        <v>0.29630000000000001</v>
      </c>
      <c r="D107">
        <v>0.32590000000000002</v>
      </c>
      <c r="E107">
        <v>0.29870000000000002</v>
      </c>
      <c r="F107">
        <v>0.31169999999999998</v>
      </c>
      <c r="G107">
        <v>0.8387</v>
      </c>
      <c r="H107">
        <v>0.48303333333333337</v>
      </c>
      <c r="I107">
        <v>0.2343772383310786</v>
      </c>
      <c r="J107">
        <v>-0.2605359167569764</v>
      </c>
      <c r="K107">
        <v>-9.0164590187371552E-3</v>
      </c>
      <c r="L107">
        <v>1.9171715151551376</v>
      </c>
      <c r="M107">
        <v>-1.875365461445861</v>
      </c>
      <c r="N107">
        <v>-9.3255761915328736E-2</v>
      </c>
      <c r="O107" t="str">
        <f>_xlfn.XLOOKUP(Table5[[#This Row],[School Name]],Maine_Schools[School Name], Maine_Schools[Comparison School Type], "Error")</f>
        <v>Non Charter</v>
      </c>
    </row>
    <row r="108" spans="1:15">
      <c r="A108" t="s">
        <v>559</v>
      </c>
      <c r="B108">
        <v>20607.36</v>
      </c>
      <c r="C108">
        <v>0.29780000000000001</v>
      </c>
      <c r="D108">
        <v>0.19400000000000001</v>
      </c>
      <c r="E108">
        <v>0.22159999999999999</v>
      </c>
      <c r="F108">
        <v>0.60499999999999998</v>
      </c>
      <c r="G108">
        <v>0.315</v>
      </c>
      <c r="H108">
        <v>0.38053333333333333</v>
      </c>
      <c r="I108">
        <v>-0.32604696001090722</v>
      </c>
      <c r="J108">
        <v>8.1271591335899895E-2</v>
      </c>
      <c r="K108">
        <v>-0.10213939955507653</v>
      </c>
      <c r="L108">
        <v>-2.6670164252590323</v>
      </c>
      <c r="M108">
        <v>0.58500162774201592</v>
      </c>
      <c r="N108">
        <v>-1.0564111151937485</v>
      </c>
      <c r="O108" t="str">
        <f>_xlfn.XLOOKUP(Table5[[#This Row],[School Name]],Maine_Schools[School Name], Maine_Schools[Comparison School Type], "Error")</f>
        <v>Non Charter</v>
      </c>
    </row>
    <row r="109" spans="1:15">
      <c r="A109" t="s">
        <v>25</v>
      </c>
      <c r="B109">
        <v>18426.419999999998</v>
      </c>
      <c r="C109">
        <v>0.29980000000000001</v>
      </c>
      <c r="D109">
        <v>0.17480000000000001</v>
      </c>
      <c r="E109">
        <v>0.47389999999999999</v>
      </c>
      <c r="F109">
        <v>0.3417</v>
      </c>
      <c r="G109">
        <v>0.66879999999999995</v>
      </c>
      <c r="H109">
        <v>0.49479999999999996</v>
      </c>
      <c r="I109">
        <v>2.2647552412053296E-2</v>
      </c>
      <c r="J109">
        <v>-0.1749873026490939</v>
      </c>
      <c r="K109">
        <v>0.14757492503576952</v>
      </c>
      <c r="L109">
        <v>0.18525366491023365</v>
      </c>
      <c r="M109">
        <v>-1.259577365242089</v>
      </c>
      <c r="N109">
        <v>1.526343328928671</v>
      </c>
      <c r="O109" t="str">
        <f>_xlfn.XLOOKUP(Table5[[#This Row],[School Name]],Maine_Schools[School Name], Maine_Schools[Comparison School Type], "Error")</f>
        <v>Non Charter</v>
      </c>
    </row>
    <row r="110" spans="1:15">
      <c r="A110" t="s">
        <v>239</v>
      </c>
      <c r="B110">
        <v>21322.42</v>
      </c>
      <c r="C110">
        <v>0.30070000000000002</v>
      </c>
      <c r="D110">
        <v>0.22969999999999999</v>
      </c>
      <c r="E110">
        <v>0.3</v>
      </c>
      <c r="F110">
        <v>0.51060000000000005</v>
      </c>
      <c r="G110">
        <v>0.66669999999999996</v>
      </c>
      <c r="H110">
        <v>0.49243333333333333</v>
      </c>
      <c r="I110">
        <v>2.221446146317374E-2</v>
      </c>
      <c r="J110">
        <v>-1.3195269311130353E-2</v>
      </c>
      <c r="K110">
        <v>-2.5499426646382495E-2</v>
      </c>
      <c r="L110">
        <v>0.18171104431884966</v>
      </c>
      <c r="M110">
        <v>-9.4980963195384654E-2</v>
      </c>
      <c r="N110">
        <v>-0.26373640199226384</v>
      </c>
      <c r="O110" t="str">
        <f>_xlfn.XLOOKUP(Table5[[#This Row],[School Name]],Maine_Schools[School Name], Maine_Schools[Comparison School Type], "Error")</f>
        <v>Non Charter</v>
      </c>
    </row>
    <row r="111" spans="1:15">
      <c r="A111" t="s">
        <v>434</v>
      </c>
      <c r="B111">
        <v>25243.38</v>
      </c>
      <c r="C111">
        <v>0.30099999999999999</v>
      </c>
      <c r="D111">
        <v>0.19900000000000001</v>
      </c>
      <c r="E111">
        <v>0.31730000000000003</v>
      </c>
      <c r="F111">
        <v>0.4965</v>
      </c>
      <c r="G111">
        <v>0.51229999999999998</v>
      </c>
      <c r="H111">
        <v>0.44203333333333333</v>
      </c>
      <c r="I111">
        <v>-0.11546117776649356</v>
      </c>
      <c r="J111">
        <v>-3.9957192753244886E-2</v>
      </c>
      <c r="K111">
        <v>-1.6327940519206274E-3</v>
      </c>
      <c r="L111">
        <v>-0.94445553969492602</v>
      </c>
      <c r="M111">
        <v>-0.28761615733644824</v>
      </c>
      <c r="N111">
        <v>-1.6887722003310509E-2</v>
      </c>
      <c r="O111" t="str">
        <f>_xlfn.XLOOKUP(Table5[[#This Row],[School Name]],Maine_Schools[School Name], Maine_Schools[Comparison School Type], "Error")</f>
        <v>Non Charter</v>
      </c>
    </row>
    <row r="112" spans="1:15">
      <c r="A112" t="s">
        <v>153</v>
      </c>
      <c r="B112">
        <v>23478.78</v>
      </c>
      <c r="C112">
        <v>0.30109999999999998</v>
      </c>
      <c r="D112">
        <v>0.17199999999999999</v>
      </c>
      <c r="E112">
        <v>0.57140000000000002</v>
      </c>
      <c r="F112">
        <v>0.38100000000000001</v>
      </c>
      <c r="G112">
        <v>0.68420000000000003</v>
      </c>
      <c r="H112">
        <v>0.54553333333333331</v>
      </c>
      <c r="I112">
        <v>5.4343816173509585E-2</v>
      </c>
      <c r="J112">
        <v>-0.15068986280200325</v>
      </c>
      <c r="K112">
        <v>0.25143517640313945</v>
      </c>
      <c r="L112">
        <v>0.44452446463895567</v>
      </c>
      <c r="M112">
        <v>-1.0846817882407191</v>
      </c>
      <c r="N112">
        <v>2.6005529331484665</v>
      </c>
      <c r="O112" t="str">
        <f>_xlfn.XLOOKUP(Table5[[#This Row],[School Name]],Maine_Schools[School Name], Maine_Schools[Comparison School Type], "Error")</f>
        <v>Non Charter</v>
      </c>
    </row>
    <row r="113" spans="1:15">
      <c r="A113" t="s">
        <v>99</v>
      </c>
      <c r="B113">
        <v>21865.200000000001</v>
      </c>
      <c r="C113">
        <v>0.30220000000000002</v>
      </c>
      <c r="D113">
        <v>0.25230000000000002</v>
      </c>
      <c r="E113">
        <v>0.1867</v>
      </c>
      <c r="F113">
        <v>0.69079999999999997</v>
      </c>
      <c r="G113">
        <v>0.57450000000000001</v>
      </c>
      <c r="H113">
        <v>0.48399999999999999</v>
      </c>
      <c r="I113">
        <v>-7.1762829880349988E-2</v>
      </c>
      <c r="J113">
        <v>0.16654467968709663</v>
      </c>
      <c r="K113">
        <v>-0.13968482289142461</v>
      </c>
      <c r="L113">
        <v>-0.58700944798737109</v>
      </c>
      <c r="M113">
        <v>1.1988064600094404</v>
      </c>
      <c r="N113">
        <v>-1.4447372920652428</v>
      </c>
      <c r="O113" t="str">
        <f>_xlfn.XLOOKUP(Table5[[#This Row],[School Name]],Maine_Schools[School Name], Maine_Schools[Comparison School Type], "Error")</f>
        <v>Non Charter</v>
      </c>
    </row>
    <row r="114" spans="1:15">
      <c r="A114" t="s">
        <v>359</v>
      </c>
      <c r="B114">
        <v>31372.02</v>
      </c>
      <c r="C114">
        <v>0.30270000000000002</v>
      </c>
      <c r="D114">
        <v>0.1351</v>
      </c>
      <c r="E114">
        <v>0.36259999999999998</v>
      </c>
      <c r="F114">
        <v>0.42859999999999998</v>
      </c>
      <c r="G114">
        <v>0.6341</v>
      </c>
      <c r="H114">
        <v>0.47510000000000002</v>
      </c>
      <c r="I114">
        <v>3.4230713557028225E-2</v>
      </c>
      <c r="J114">
        <v>-0.12753086148668902</v>
      </c>
      <c r="K114">
        <v>5.4307160349178762E-2</v>
      </c>
      <c r="L114">
        <v>0.2800022282123939</v>
      </c>
      <c r="M114">
        <v>-0.91798081384557639</v>
      </c>
      <c r="N114">
        <v>0.56169008313531077</v>
      </c>
      <c r="O114" t="str">
        <f>_xlfn.XLOOKUP(Table5[[#This Row],[School Name]],Maine_Schools[School Name], Maine_Schools[Comparison School Type], "Error")</f>
        <v>Non Charter</v>
      </c>
    </row>
    <row r="115" spans="1:15">
      <c r="A115" t="s">
        <v>26</v>
      </c>
      <c r="B115">
        <v>26229.35</v>
      </c>
      <c r="C115">
        <v>0.30270000000000002</v>
      </c>
      <c r="D115">
        <v>0.2162</v>
      </c>
      <c r="E115">
        <v>0.29809999999999998</v>
      </c>
      <c r="F115">
        <v>0.52239999999999998</v>
      </c>
      <c r="G115">
        <v>0.47020000000000001</v>
      </c>
      <c r="H115">
        <v>0.4302333333333333</v>
      </c>
      <c r="I115">
        <v>-0.15724116899396262</v>
      </c>
      <c r="J115">
        <v>-1.592710100605732E-2</v>
      </c>
      <c r="K115">
        <v>-2.0935870358763653E-2</v>
      </c>
      <c r="L115">
        <v>-1.2862097546310527</v>
      </c>
      <c r="M115">
        <v>-0.11464498062115847</v>
      </c>
      <c r="N115">
        <v>-0.21653628521016699</v>
      </c>
      <c r="O115" t="str">
        <f>_xlfn.XLOOKUP(Table5[[#This Row],[School Name]],Maine_Schools[School Name], Maine_Schools[Comparison School Type], "Error")</f>
        <v>Non Charter</v>
      </c>
    </row>
    <row r="116" spans="1:15">
      <c r="A116" t="s">
        <v>505</v>
      </c>
      <c r="B116">
        <v>25388.55</v>
      </c>
      <c r="C116">
        <v>0.30280000000000001</v>
      </c>
      <c r="D116">
        <v>0.28870000000000001</v>
      </c>
      <c r="E116">
        <v>0.21010000000000001</v>
      </c>
      <c r="F116">
        <v>0.46379999999999999</v>
      </c>
      <c r="G116">
        <v>0.40910000000000002</v>
      </c>
      <c r="H116">
        <v>0.36099999999999999</v>
      </c>
      <c r="I116">
        <v>-0.23087455542555757</v>
      </c>
      <c r="J116">
        <v>-7.0078897731733369E-2</v>
      </c>
      <c r="K116">
        <v>-0.1136284057077932</v>
      </c>
      <c r="L116">
        <v>-1.8885200815052543</v>
      </c>
      <c r="M116">
        <v>-0.50443541918590507</v>
      </c>
      <c r="N116">
        <v>-1.1752400279847874</v>
      </c>
      <c r="O116" t="str">
        <f>_xlfn.XLOOKUP(Table5[[#This Row],[School Name]],Maine_Schools[School Name], Maine_Schools[Comparison School Type], "Error")</f>
        <v>Non Charter</v>
      </c>
    </row>
    <row r="117" spans="1:15">
      <c r="A117" t="s">
        <v>266</v>
      </c>
      <c r="B117">
        <v>22420.51</v>
      </c>
      <c r="C117">
        <v>0.308</v>
      </c>
      <c r="D117">
        <v>0.2</v>
      </c>
      <c r="E117">
        <v>0.43419999999999997</v>
      </c>
      <c r="F117">
        <v>0.4133</v>
      </c>
      <c r="G117">
        <v>0.72729999999999995</v>
      </c>
      <c r="H117">
        <v>0.52493333333333325</v>
      </c>
      <c r="I117">
        <v>8.8022109844015928E-2</v>
      </c>
      <c r="J117">
        <v>-0.11153081569669099</v>
      </c>
      <c r="K117">
        <v>0.10920611271966152</v>
      </c>
      <c r="L117">
        <v>0.72000797901042224</v>
      </c>
      <c r="M117">
        <v>-0.80281076884904179</v>
      </c>
      <c r="N117">
        <v>1.1295009744201878</v>
      </c>
      <c r="O117" t="str">
        <f>_xlfn.XLOOKUP(Table5[[#This Row],[School Name]],Maine_Schools[School Name], Maine_Schools[Comparison School Type], "Error")</f>
        <v>Non Charter</v>
      </c>
    </row>
    <row r="118" spans="1:15">
      <c r="A118" t="s">
        <v>267</v>
      </c>
      <c r="B118">
        <v>20525.86</v>
      </c>
      <c r="C118">
        <v>0.30869999999999997</v>
      </c>
      <c r="D118">
        <v>0.19220000000000001</v>
      </c>
      <c r="E118">
        <v>0.44350000000000001</v>
      </c>
      <c r="F118">
        <v>0.3871</v>
      </c>
      <c r="G118">
        <v>0.65439999999999998</v>
      </c>
      <c r="H118">
        <v>0.49499999999999994</v>
      </c>
      <c r="I118">
        <v>9.8227343829028202E-3</v>
      </c>
      <c r="J118">
        <v>-0.1318273884896588</v>
      </c>
      <c r="K118">
        <v>0.11616508652509494</v>
      </c>
      <c r="L118">
        <v>8.0348529976424526E-2</v>
      </c>
      <c r="M118">
        <v>-0.94890767585307145</v>
      </c>
      <c r="N118">
        <v>1.2014765030646248</v>
      </c>
      <c r="O118" t="str">
        <f>_xlfn.XLOOKUP(Table5[[#This Row],[School Name]],Maine_Schools[School Name], Maine_Schools[Comparison School Type], "Error")</f>
        <v>Non Charter</v>
      </c>
    </row>
    <row r="119" spans="1:15">
      <c r="A119" t="s">
        <v>123</v>
      </c>
      <c r="B119">
        <v>27233.99</v>
      </c>
      <c r="C119">
        <v>0.31030000000000002</v>
      </c>
      <c r="D119">
        <v>0.10780000000000001</v>
      </c>
      <c r="E119">
        <v>0.25419999999999998</v>
      </c>
      <c r="F119">
        <v>0.4138</v>
      </c>
      <c r="G119">
        <v>0.70209999999999995</v>
      </c>
      <c r="H119">
        <v>0.45669999999999994</v>
      </c>
      <c r="I119">
        <v>9.0086696319276571E-2</v>
      </c>
      <c r="J119">
        <v>-0.12713616318934001</v>
      </c>
      <c r="K119">
        <v>-6.0694786462520911E-2</v>
      </c>
      <c r="L119">
        <v>0.73689599428498143</v>
      </c>
      <c r="M119">
        <v>-0.9151397331847857</v>
      </c>
      <c r="N119">
        <v>-0.62775625598565921</v>
      </c>
      <c r="O119" t="str">
        <f>_xlfn.XLOOKUP(Table5[[#This Row],[School Name]],Maine_Schools[School Name], Maine_Schools[Comparison School Type], "Error")</f>
        <v>Non Charter</v>
      </c>
    </row>
    <row r="120" spans="1:15">
      <c r="A120" t="s">
        <v>467</v>
      </c>
      <c r="B120">
        <v>23878.080000000002</v>
      </c>
      <c r="C120">
        <v>0.31080000000000002</v>
      </c>
      <c r="D120">
        <v>0.19589999999999999</v>
      </c>
      <c r="E120">
        <v>0.223</v>
      </c>
      <c r="F120">
        <v>0.55410000000000004</v>
      </c>
      <c r="G120">
        <v>0.83950000000000002</v>
      </c>
      <c r="H120">
        <v>0.53886666666666672</v>
      </c>
      <c r="I120">
        <v>0.20458688286446047</v>
      </c>
      <c r="J120">
        <v>2.5880609977272706E-2</v>
      </c>
      <c r="K120">
        <v>-0.10079332095059493</v>
      </c>
      <c r="L120">
        <v>1.6734907664031238</v>
      </c>
      <c r="M120">
        <v>0.18629140533357477</v>
      </c>
      <c r="N120">
        <v>-1.0424888442004472</v>
      </c>
      <c r="O120" t="str">
        <f>_xlfn.XLOOKUP(Table5[[#This Row],[School Name]],Maine_Schools[School Name], Maine_Schools[Comparison School Type], "Error")</f>
        <v>Non Charter</v>
      </c>
    </row>
    <row r="121" spans="1:15">
      <c r="A121" t="s">
        <v>31</v>
      </c>
      <c r="B121">
        <v>22145.279999999999</v>
      </c>
      <c r="C121">
        <v>0.31900000000000001</v>
      </c>
      <c r="D121">
        <v>0.1963</v>
      </c>
      <c r="E121">
        <v>0.36</v>
      </c>
      <c r="F121">
        <v>0.45329999999999998</v>
      </c>
      <c r="G121">
        <v>0.66669999999999996</v>
      </c>
      <c r="H121">
        <v>0.49333333333333335</v>
      </c>
      <c r="I121">
        <v>2.3489537592519927E-2</v>
      </c>
      <c r="J121">
        <v>-6.6142001876127454E-2</v>
      </c>
      <c r="K121">
        <v>3.1215928955543648E-2</v>
      </c>
      <c r="L121">
        <v>0.19214098048604542</v>
      </c>
      <c r="M121">
        <v>-0.47609722073398281</v>
      </c>
      <c r="N121">
        <v>0.32286125102931135</v>
      </c>
      <c r="O121" t="str">
        <f>_xlfn.XLOOKUP(Table5[[#This Row],[School Name]],Maine_Schools[School Name], Maine_Schools[Comparison School Type], "Error")</f>
        <v>Non Charter</v>
      </c>
    </row>
    <row r="122" spans="1:15">
      <c r="A122" t="s">
        <v>417</v>
      </c>
      <c r="B122">
        <v>21223.87</v>
      </c>
      <c r="C122">
        <v>0.31919999999999998</v>
      </c>
      <c r="D122">
        <v>0.18379999999999999</v>
      </c>
      <c r="E122">
        <v>0.2419</v>
      </c>
      <c r="F122">
        <v>0.47870000000000001</v>
      </c>
      <c r="G122">
        <v>0.54620000000000002</v>
      </c>
      <c r="H122">
        <v>0.42226666666666662</v>
      </c>
      <c r="I122">
        <v>-9.8367657275147402E-2</v>
      </c>
      <c r="J122">
        <v>-3.8150008736506091E-2</v>
      </c>
      <c r="K122">
        <v>-8.754978572167893E-2</v>
      </c>
      <c r="L122">
        <v>-0.80463304322264795</v>
      </c>
      <c r="M122">
        <v>-0.27460785303178586</v>
      </c>
      <c r="N122">
        <v>-0.90551312394723882</v>
      </c>
      <c r="O122" t="str">
        <f>_xlfn.XLOOKUP(Table5[[#This Row],[School Name]],Maine_Schools[School Name], Maine_Schools[Comparison School Type], "Error")</f>
        <v>Non Charter</v>
      </c>
    </row>
    <row r="123" spans="1:15">
      <c r="A123" t="s">
        <v>293</v>
      </c>
      <c r="B123">
        <v>19446.740000000002</v>
      </c>
      <c r="C123">
        <v>0.32029999999999997</v>
      </c>
      <c r="D123">
        <v>0.1489</v>
      </c>
      <c r="E123">
        <v>0.47870000000000001</v>
      </c>
      <c r="F123">
        <v>0.32379999999999998</v>
      </c>
      <c r="G123">
        <v>0.89539999999999997</v>
      </c>
      <c r="H123">
        <v>0.56596666666666662</v>
      </c>
      <c r="I123">
        <v>0.24944078116164226</v>
      </c>
      <c r="J123">
        <v>-0.18802196118223791</v>
      </c>
      <c r="K123">
        <v>0.14826074503498626</v>
      </c>
      <c r="L123">
        <v>2.0403890913912792</v>
      </c>
      <c r="M123">
        <v>-1.3534022348380936</v>
      </c>
      <c r="N123">
        <v>1.533436653085174</v>
      </c>
      <c r="O123" t="str">
        <f>_xlfn.XLOOKUP(Table5[[#This Row],[School Name]],Maine_Schools[School Name], Maine_Schools[Comparison School Type], "Error")</f>
        <v>Non Charter</v>
      </c>
    </row>
    <row r="124" spans="1:15">
      <c r="A124" t="s">
        <v>575</v>
      </c>
      <c r="B124">
        <v>23951.05</v>
      </c>
      <c r="C124">
        <v>0.32040000000000002</v>
      </c>
      <c r="D124">
        <v>0.25240000000000001</v>
      </c>
      <c r="E124">
        <v>0.20830000000000001</v>
      </c>
      <c r="F124">
        <v>0.44</v>
      </c>
      <c r="G124">
        <v>0.43480000000000002</v>
      </c>
      <c r="H124">
        <v>0.36103333333333332</v>
      </c>
      <c r="I124">
        <v>-0.2105917717162879</v>
      </c>
      <c r="J124">
        <v>-8.296842282081035E-2</v>
      </c>
      <c r="K124">
        <v>-0.12131617877183185</v>
      </c>
      <c r="L124">
        <v>-1.7226098785676502</v>
      </c>
      <c r="M124">
        <v>-0.59721560269143925</v>
      </c>
      <c r="N124">
        <v>-1.2547534082407406</v>
      </c>
      <c r="O124" t="str">
        <f>_xlfn.XLOOKUP(Table5[[#This Row],[School Name]],Maine_Schools[School Name], Maine_Schools[Comparison School Type], "Error")</f>
        <v>Charter</v>
      </c>
    </row>
    <row r="125" spans="1:15">
      <c r="A125" t="s">
        <v>32</v>
      </c>
      <c r="B125">
        <v>18932.03</v>
      </c>
      <c r="C125">
        <v>0.32390000000000002</v>
      </c>
      <c r="D125">
        <v>0.1525</v>
      </c>
      <c r="E125">
        <v>0.61960000000000004</v>
      </c>
      <c r="F125">
        <v>0.378</v>
      </c>
      <c r="G125">
        <v>0.67810000000000004</v>
      </c>
      <c r="H125">
        <v>0.55856666666666666</v>
      </c>
      <c r="I125">
        <v>2.8831545584691032E-2</v>
      </c>
      <c r="J125">
        <v>-0.13063586892442092</v>
      </c>
      <c r="K125">
        <v>0.28712566981186471</v>
      </c>
      <c r="L125">
        <v>0.23583782421220301</v>
      </c>
      <c r="M125">
        <v>-0.94033099027705369</v>
      </c>
      <c r="N125">
        <v>2.9696938729617615</v>
      </c>
      <c r="O125" t="str">
        <f>_xlfn.XLOOKUP(Table5[[#This Row],[School Name]],Maine_Schools[School Name], Maine_Schools[Comparison School Type], "Error")</f>
        <v>Non Charter</v>
      </c>
    </row>
    <row r="126" spans="1:15">
      <c r="A126" t="s">
        <v>376</v>
      </c>
      <c r="B126">
        <v>23415.9</v>
      </c>
      <c r="C126">
        <v>0.32479999999999998</v>
      </c>
      <c r="D126">
        <v>0.19320000000000001</v>
      </c>
      <c r="E126">
        <v>0.33850000000000002</v>
      </c>
      <c r="F126">
        <v>0.505</v>
      </c>
      <c r="G126">
        <v>0.70809999999999995</v>
      </c>
      <c r="H126">
        <v>0.51719999999999999</v>
      </c>
      <c r="I126">
        <v>6.7548911648950161E-2</v>
      </c>
      <c r="J126">
        <v>-1.596737523768188E-2</v>
      </c>
      <c r="K126">
        <v>9.6370876513509063E-3</v>
      </c>
      <c r="L126">
        <v>0.55254021344070992</v>
      </c>
      <c r="M126">
        <v>-0.11493487885828188</v>
      </c>
      <c r="N126">
        <v>9.9674822422406856E-2</v>
      </c>
      <c r="O126" t="str">
        <f>_xlfn.XLOOKUP(Table5[[#This Row],[School Name]],Maine_Schools[School Name], Maine_Schools[Comparison School Type], "Error")</f>
        <v>Non Charter</v>
      </c>
    </row>
    <row r="127" spans="1:15">
      <c r="A127" t="s">
        <v>112</v>
      </c>
      <c r="B127">
        <v>21546.32</v>
      </c>
      <c r="C127">
        <v>0.32490000000000002</v>
      </c>
      <c r="D127">
        <v>0.15820000000000001</v>
      </c>
      <c r="E127">
        <v>0.60240000000000005</v>
      </c>
      <c r="F127">
        <v>0.29409999999999997</v>
      </c>
      <c r="G127">
        <v>0.60440000000000005</v>
      </c>
      <c r="H127">
        <v>0.50030000000000008</v>
      </c>
      <c r="I127">
        <v>-3.7506112476897169E-2</v>
      </c>
      <c r="J127">
        <v>-0.22198030975870925</v>
      </c>
      <c r="K127">
        <v>0.2727589587598383</v>
      </c>
      <c r="L127">
        <v>-0.30679451211614184</v>
      </c>
      <c r="M127">
        <v>-1.5978380686408367</v>
      </c>
      <c r="N127">
        <v>2.8211013287501263</v>
      </c>
      <c r="O127" t="str">
        <f>_xlfn.XLOOKUP(Table5[[#This Row],[School Name]],Maine_Schools[School Name], Maine_Schools[Comparison School Type], "Error")</f>
        <v>Non Charter</v>
      </c>
    </row>
    <row r="128" spans="1:15">
      <c r="A128" t="s">
        <v>155</v>
      </c>
      <c r="B128">
        <v>22747.46</v>
      </c>
      <c r="C128">
        <v>0.32500000000000001</v>
      </c>
      <c r="D128">
        <v>0.27500000000000002</v>
      </c>
      <c r="E128">
        <v>0.38240000000000002</v>
      </c>
      <c r="F128">
        <v>0.51429999999999998</v>
      </c>
      <c r="G128">
        <v>0.40279999999999999</v>
      </c>
      <c r="H128">
        <v>0.4331666666666667</v>
      </c>
      <c r="I128">
        <v>-0.25101418787388546</v>
      </c>
      <c r="J128">
        <v>-2.470372307530333E-3</v>
      </c>
      <c r="K128">
        <v>4.8582809997385679E-2</v>
      </c>
      <c r="L128">
        <v>-2.0532593280744402</v>
      </c>
      <c r="M128">
        <v>-1.778200472365558E-2</v>
      </c>
      <c r="N128">
        <v>0.5024840630760623</v>
      </c>
      <c r="O128" t="str">
        <f>_xlfn.XLOOKUP(Table5[[#This Row],[School Name]],Maine_Schools[School Name], Maine_Schools[Comparison School Type], "Error")</f>
        <v>Non Charter</v>
      </c>
    </row>
    <row r="129" spans="1:15">
      <c r="A129" t="s">
        <v>474</v>
      </c>
      <c r="B129">
        <v>24699.77</v>
      </c>
      <c r="C129">
        <v>0.32550000000000001</v>
      </c>
      <c r="D129">
        <v>0.15090000000000001</v>
      </c>
      <c r="E129">
        <v>0.14599999999999999</v>
      </c>
      <c r="F129">
        <v>0.66420000000000001</v>
      </c>
      <c r="G129">
        <v>0.36730000000000002</v>
      </c>
      <c r="H129">
        <v>0.39250000000000002</v>
      </c>
      <c r="I129">
        <v>-0.26361748778923683</v>
      </c>
      <c r="J129">
        <v>0.13852649334043554</v>
      </c>
      <c r="K129">
        <v>-0.17932978856580964</v>
      </c>
      <c r="L129">
        <v>-2.1563524772502012</v>
      </c>
      <c r="M129">
        <v>0.99712855079474005</v>
      </c>
      <c r="N129">
        <v>-1.854778692174623</v>
      </c>
      <c r="O129" t="str">
        <f>_xlfn.XLOOKUP(Table5[[#This Row],[School Name]],Maine_Schools[School Name], Maine_Schools[Comparison School Type], "Error")</f>
        <v>Non Charter</v>
      </c>
    </row>
    <row r="130" spans="1:15">
      <c r="A130" t="s">
        <v>75</v>
      </c>
      <c r="B130">
        <v>22864.799999999999</v>
      </c>
      <c r="C130">
        <v>0.3256</v>
      </c>
      <c r="D130">
        <v>0.1512</v>
      </c>
      <c r="E130">
        <v>0.40870000000000001</v>
      </c>
      <c r="F130">
        <v>0.43480000000000002</v>
      </c>
      <c r="G130">
        <v>0.81079999999999997</v>
      </c>
      <c r="H130">
        <v>0.55143333333333333</v>
      </c>
      <c r="I130">
        <v>0.17387637365364128</v>
      </c>
      <c r="J130">
        <v>-8.5201526151719664E-2</v>
      </c>
      <c r="K130">
        <v>8.0907632504848392E-2</v>
      </c>
      <c r="L130">
        <v>1.4222832946616801</v>
      </c>
      <c r="M130">
        <v>-0.61328971988324832</v>
      </c>
      <c r="N130">
        <v>0.83681441886726615</v>
      </c>
      <c r="O130" t="str">
        <f>_xlfn.XLOOKUP(Table5[[#This Row],[School Name]],Maine_Schools[School Name], Maine_Schools[Comparison School Type], "Error")</f>
        <v>Non Charter</v>
      </c>
    </row>
    <row r="131" spans="1:15">
      <c r="A131" t="s">
        <v>456</v>
      </c>
      <c r="B131">
        <v>20078.12</v>
      </c>
      <c r="C131">
        <v>0.32800000000000001</v>
      </c>
      <c r="D131">
        <v>0.2283</v>
      </c>
      <c r="E131">
        <v>0.34310000000000002</v>
      </c>
      <c r="F131">
        <v>0.3947</v>
      </c>
      <c r="G131">
        <v>0.6522</v>
      </c>
      <c r="H131">
        <v>0.46333333333333337</v>
      </c>
      <c r="I131">
        <v>-4.9103516149274773E-3</v>
      </c>
      <c r="J131">
        <v>-0.11380520810383082</v>
      </c>
      <c r="K131">
        <v>7.0739539803467699E-3</v>
      </c>
      <c r="L131">
        <v>-4.0165957720847016E-2</v>
      </c>
      <c r="M131">
        <v>-0.81918208923825087</v>
      </c>
      <c r="N131">
        <v>7.3164749800371867E-2</v>
      </c>
      <c r="O131" t="str">
        <f>_xlfn.XLOOKUP(Table5[[#This Row],[School Name]],Maine_Schools[School Name], Maine_Schools[Comparison School Type], "Error")</f>
        <v>Non Charter</v>
      </c>
    </row>
    <row r="132" spans="1:15">
      <c r="A132" t="s">
        <v>121</v>
      </c>
      <c r="B132">
        <v>19803.36</v>
      </c>
      <c r="C132">
        <v>0.32850000000000001</v>
      </c>
      <c r="D132">
        <v>0.23300000000000001</v>
      </c>
      <c r="E132">
        <v>0.45710000000000001</v>
      </c>
      <c r="F132">
        <v>0.35709999999999997</v>
      </c>
      <c r="G132">
        <v>0.57889999999999997</v>
      </c>
      <c r="H132">
        <v>0.46436666666666665</v>
      </c>
      <c r="I132">
        <v>-7.9893964585657673E-2</v>
      </c>
      <c r="J132">
        <v>-0.15023387435847291</v>
      </c>
      <c r="K132">
        <v>0.12031793511561972</v>
      </c>
      <c r="L132">
        <v>-0.65352094011820983</v>
      </c>
      <c r="M132">
        <v>-1.0813995345366629</v>
      </c>
      <c r="N132">
        <v>1.2444287372647231</v>
      </c>
      <c r="O132" t="str">
        <f>_xlfn.XLOOKUP(Table5[[#This Row],[School Name]],Maine_Schools[School Name], Maine_Schools[Comparison School Type], "Error")</f>
        <v>Non Charter</v>
      </c>
    </row>
    <row r="133" spans="1:15">
      <c r="A133" t="s">
        <v>66</v>
      </c>
      <c r="B133">
        <v>20304.7</v>
      </c>
      <c r="C133">
        <v>0.32869999999999999</v>
      </c>
      <c r="D133">
        <v>0.1739</v>
      </c>
      <c r="E133">
        <v>0.37309999999999999</v>
      </c>
      <c r="F133">
        <v>0.37590000000000001</v>
      </c>
      <c r="G133">
        <v>0.56299999999999994</v>
      </c>
      <c r="H133">
        <v>0.4373333333333333</v>
      </c>
      <c r="I133">
        <v>-8.6262895049499466E-2</v>
      </c>
      <c r="J133">
        <v>-0.13437726633371228</v>
      </c>
      <c r="K133">
        <v>3.9808546704772907E-2</v>
      </c>
      <c r="L133">
        <v>-0.70561785940195498</v>
      </c>
      <c r="M133">
        <v>-0.96726196995258418</v>
      </c>
      <c r="N133">
        <v>0.41173329196981162</v>
      </c>
      <c r="O133" t="str">
        <f>_xlfn.XLOOKUP(Table5[[#This Row],[School Name]],Maine_Schools[School Name], Maine_Schools[Comparison School Type], "Error")</f>
        <v>Non Charter</v>
      </c>
    </row>
    <row r="134" spans="1:15">
      <c r="A134" t="s">
        <v>473</v>
      </c>
      <c r="B134">
        <v>23562.98</v>
      </c>
      <c r="C134">
        <v>0.32990000000000003</v>
      </c>
      <c r="D134">
        <v>0.1263</v>
      </c>
      <c r="E134">
        <v>0.3412</v>
      </c>
      <c r="F134">
        <v>0.55289999999999995</v>
      </c>
      <c r="G134">
        <v>0.85919999999999996</v>
      </c>
      <c r="H134">
        <v>0.58443333333333325</v>
      </c>
      <c r="I134">
        <v>0.22650918809618814</v>
      </c>
      <c r="J134">
        <v>3.1944219610122837E-2</v>
      </c>
      <c r="K134">
        <v>1.4135944107041887E-2</v>
      </c>
      <c r="L134">
        <v>1.8528120154974377</v>
      </c>
      <c r="M134">
        <v>0.22993791756376716</v>
      </c>
      <c r="N134">
        <v>0.14620575941788372</v>
      </c>
      <c r="O134" t="str">
        <f>_xlfn.XLOOKUP(Table5[[#This Row],[School Name]],Maine_Schools[School Name], Maine_Schools[Comparison School Type], "Error")</f>
        <v>Non Charter</v>
      </c>
    </row>
    <row r="135" spans="1:15">
      <c r="A135" t="s">
        <v>52</v>
      </c>
      <c r="B135">
        <v>21408.68</v>
      </c>
      <c r="C135">
        <v>0.33260000000000001</v>
      </c>
      <c r="D135">
        <v>0.2132</v>
      </c>
      <c r="E135">
        <v>0.27210000000000001</v>
      </c>
      <c r="F135">
        <v>0.37730000000000002</v>
      </c>
      <c r="G135">
        <v>0.52310000000000001</v>
      </c>
      <c r="H135">
        <v>0.39083333333333331</v>
      </c>
      <c r="I135">
        <v>-0.12915161630418914</v>
      </c>
      <c r="J135">
        <v>-0.13372317238089965</v>
      </c>
      <c r="K135">
        <v>-6.2944156640421356E-2</v>
      </c>
      <c r="L135">
        <v>-1.0564413237298758</v>
      </c>
      <c r="M135">
        <v>-0.96255373155338719</v>
      </c>
      <c r="N135">
        <v>-0.65102112408230417</v>
      </c>
      <c r="O135" t="str">
        <f>_xlfn.XLOOKUP(Table5[[#This Row],[School Name]],Maine_Schools[School Name], Maine_Schools[Comparison School Type], "Error")</f>
        <v>Non Charter</v>
      </c>
    </row>
    <row r="136" spans="1:15">
      <c r="A136" t="s">
        <v>366</v>
      </c>
      <c r="B136">
        <v>19187.43</v>
      </c>
      <c r="C136">
        <v>0.33389999999999997</v>
      </c>
      <c r="D136">
        <v>0.18479999999999999</v>
      </c>
      <c r="E136">
        <v>0.31030000000000002</v>
      </c>
      <c r="F136">
        <v>0.4304</v>
      </c>
      <c r="G136">
        <v>0.6119</v>
      </c>
      <c r="H136">
        <v>0.45086666666666669</v>
      </c>
      <c r="I136">
        <v>-4.412070246397537E-2</v>
      </c>
      <c r="J136">
        <v>-7.3985966827978866E-2</v>
      </c>
      <c r="K136">
        <v>-2.6702325619451128E-2</v>
      </c>
      <c r="L136">
        <v>-0.3609008903547285</v>
      </c>
      <c r="M136">
        <v>-0.53255892142615846</v>
      </c>
      <c r="N136">
        <v>-0.27617778946017846</v>
      </c>
      <c r="O136" t="str">
        <f>_xlfn.XLOOKUP(Table5[[#This Row],[School Name]],Maine_Schools[School Name], Maine_Schools[Comparison School Type], "Error")</f>
        <v>Non Charter</v>
      </c>
    </row>
    <row r="137" spans="1:15">
      <c r="A137" t="s">
        <v>92</v>
      </c>
      <c r="B137">
        <v>31095.96</v>
      </c>
      <c r="C137">
        <v>0.33439999999999998</v>
      </c>
      <c r="D137">
        <v>0.19500000000000001</v>
      </c>
      <c r="E137">
        <v>0.34010000000000001</v>
      </c>
      <c r="F137">
        <v>0.45179999999999998</v>
      </c>
      <c r="G137">
        <v>0.51390000000000002</v>
      </c>
      <c r="H137">
        <v>0.43526666666666669</v>
      </c>
      <c r="I137">
        <v>-0.10515119435391851</v>
      </c>
      <c r="J137">
        <v>-8.8604676299518625E-2</v>
      </c>
      <c r="K137">
        <v>1.810693987662898E-2</v>
      </c>
      <c r="L137">
        <v>-0.86012138395071669</v>
      </c>
      <c r="M137">
        <v>-0.63778595950632377</v>
      </c>
      <c r="N137">
        <v>0.18727711961436785</v>
      </c>
      <c r="O137" t="str">
        <f>_xlfn.XLOOKUP(Table5[[#This Row],[School Name]],Maine_Schools[School Name], Maine_Schools[Comparison School Type], "Error")</f>
        <v>Non Charter</v>
      </c>
    </row>
    <row r="138" spans="1:15">
      <c r="A138" t="s">
        <v>345</v>
      </c>
      <c r="B138">
        <v>21067.62</v>
      </c>
      <c r="C138">
        <v>0.3347</v>
      </c>
      <c r="D138">
        <v>0.21490000000000001</v>
      </c>
      <c r="E138">
        <v>0.34</v>
      </c>
      <c r="F138">
        <v>0.55559999999999998</v>
      </c>
      <c r="G138">
        <v>0.75680000000000003</v>
      </c>
      <c r="H138">
        <v>0.55080000000000007</v>
      </c>
      <c r="I138">
        <v>0.10253999913844969</v>
      </c>
      <c r="J138">
        <v>4.655033261783148E-2</v>
      </c>
      <c r="K138">
        <v>3.7346048790097286E-3</v>
      </c>
      <c r="L138">
        <v>0.83876218916178147</v>
      </c>
      <c r="M138">
        <v>0.33507428494678071</v>
      </c>
      <c r="N138">
        <v>3.8626407852684445E-2</v>
      </c>
      <c r="O138" t="str">
        <f>_xlfn.XLOOKUP(Table5[[#This Row],[School Name]],Maine_Schools[School Name], Maine_Schools[Comparison School Type], "Error")</f>
        <v>Non Charter</v>
      </c>
    </row>
    <row r="139" spans="1:15">
      <c r="A139" t="s">
        <v>148</v>
      </c>
      <c r="B139">
        <v>28362.75</v>
      </c>
      <c r="C139">
        <v>0.33489999999999998</v>
      </c>
      <c r="D139">
        <v>0.24529999999999999</v>
      </c>
      <c r="E139">
        <v>0.43690000000000001</v>
      </c>
      <c r="F139">
        <v>0.25240000000000001</v>
      </c>
      <c r="G139">
        <v>0.76790000000000003</v>
      </c>
      <c r="H139">
        <v>0.48573333333333335</v>
      </c>
      <c r="I139">
        <v>0.133062874024379</v>
      </c>
      <c r="J139">
        <v>-0.278149875109097</v>
      </c>
      <c r="K139">
        <v>0.10868048422492321</v>
      </c>
      <c r="L139">
        <v>1.088434839580533</v>
      </c>
      <c r="M139">
        <v>-2.0021526220956725</v>
      </c>
      <c r="N139">
        <v>1.1240644848116437</v>
      </c>
      <c r="O139" t="str">
        <f>_xlfn.XLOOKUP(Table5[[#This Row],[School Name]],Maine_Schools[School Name], Maine_Schools[Comparison School Type], "Error")</f>
        <v>Non Charter</v>
      </c>
    </row>
    <row r="140" spans="1:15">
      <c r="A140" t="s">
        <v>201</v>
      </c>
      <c r="B140">
        <v>19607.82</v>
      </c>
      <c r="C140">
        <v>0.3372</v>
      </c>
      <c r="D140">
        <v>0.1661</v>
      </c>
      <c r="E140">
        <v>0.47649999999999998</v>
      </c>
      <c r="F140">
        <v>0.29049999999999998</v>
      </c>
      <c r="G140">
        <v>0.68640000000000001</v>
      </c>
      <c r="H140">
        <v>0.4844666666666666</v>
      </c>
      <c r="I140">
        <v>3.3199285162295089E-2</v>
      </c>
      <c r="J140">
        <v>-0.21425432313591419</v>
      </c>
      <c r="K140">
        <v>0.13988464043273535</v>
      </c>
      <c r="L140">
        <v>0.27156529486346831</v>
      </c>
      <c r="M140">
        <v>-1.542225588609925</v>
      </c>
      <c r="N140">
        <v>1.4468039722353914</v>
      </c>
      <c r="O140" t="str">
        <f>_xlfn.XLOOKUP(Table5[[#This Row],[School Name]],Maine_Schools[School Name], Maine_Schools[Comparison School Type], "Error")</f>
        <v>Non Charter</v>
      </c>
    </row>
    <row r="141" spans="1:15">
      <c r="A141" t="s">
        <v>55</v>
      </c>
      <c r="B141">
        <v>19820.080000000002</v>
      </c>
      <c r="C141">
        <v>0.33729999999999999</v>
      </c>
      <c r="D141">
        <v>0.1381</v>
      </c>
      <c r="E141">
        <v>0.30559999999999998</v>
      </c>
      <c r="F141">
        <v>0.4259</v>
      </c>
      <c r="G141">
        <v>0.64959999999999996</v>
      </c>
      <c r="H141">
        <v>0.46036666666666665</v>
      </c>
      <c r="I141">
        <v>8.3147797261873269E-4</v>
      </c>
      <c r="J141">
        <v>-8.0169211831166931E-2</v>
      </c>
      <c r="K141">
        <v>-2.9396569679812468E-2</v>
      </c>
      <c r="L141">
        <v>6.8013681530447517E-3</v>
      </c>
      <c r="M141">
        <v>-0.57706658187841386</v>
      </c>
      <c r="N141">
        <v>-0.30404391540970183</v>
      </c>
      <c r="O141" t="str">
        <f>_xlfn.XLOOKUP(Table5[[#This Row],[School Name]],Maine_Schools[School Name], Maine_Schools[Comparison School Type], "Error")</f>
        <v>Non Charter</v>
      </c>
    </row>
    <row r="142" spans="1:15">
      <c r="A142" t="s">
        <v>445</v>
      </c>
      <c r="B142">
        <v>26627.360000000001</v>
      </c>
      <c r="C142">
        <v>0.33910000000000001</v>
      </c>
      <c r="D142">
        <v>0.2228</v>
      </c>
      <c r="E142">
        <v>0.31990000000000002</v>
      </c>
      <c r="F142">
        <v>0.46610000000000001</v>
      </c>
      <c r="G142">
        <v>0.68340000000000001</v>
      </c>
      <c r="H142">
        <v>0.48980000000000001</v>
      </c>
      <c r="I142">
        <v>4.4634993175868831E-2</v>
      </c>
      <c r="J142">
        <v>-5.7929415470033885E-2</v>
      </c>
      <c r="K142">
        <v>-1.0878915109952092E-2</v>
      </c>
      <c r="L142">
        <v>0.36510771312630758</v>
      </c>
      <c r="M142">
        <v>-0.41698214329345462</v>
      </c>
      <c r="N142">
        <v>-0.11251884085343056</v>
      </c>
      <c r="O142" t="str">
        <f>_xlfn.XLOOKUP(Table5[[#This Row],[School Name]],Maine_Schools[School Name], Maine_Schools[Comparison School Type], "Error")</f>
        <v>Non Charter</v>
      </c>
    </row>
    <row r="143" spans="1:15">
      <c r="A143" t="s">
        <v>268</v>
      </c>
      <c r="B143">
        <v>21558.3</v>
      </c>
      <c r="C143">
        <v>0.3392</v>
      </c>
      <c r="D143">
        <v>0.37430000000000002</v>
      </c>
      <c r="E143">
        <v>0.3125</v>
      </c>
      <c r="F143">
        <v>0.59489999999999998</v>
      </c>
      <c r="G143">
        <v>0.72729999999999995</v>
      </c>
      <c r="H143">
        <v>0.54490000000000005</v>
      </c>
      <c r="I143">
        <v>5.1669864440844537E-2</v>
      </c>
      <c r="J143">
        <v>9.0267848384647853E-2</v>
      </c>
      <c r="K143">
        <v>-3.2408077961911308E-2</v>
      </c>
      <c r="L143">
        <v>0.42265193072197343</v>
      </c>
      <c r="M143">
        <v>0.64975765048742429</v>
      </c>
      <c r="N143">
        <v>-0.33519145334869027</v>
      </c>
      <c r="O143" t="str">
        <f>_xlfn.XLOOKUP(Table5[[#This Row],[School Name]],Maine_Schools[School Name], Maine_Schools[Comparison School Type], "Error")</f>
        <v>Non Charter</v>
      </c>
    </row>
    <row r="144" spans="1:15">
      <c r="A144" t="s">
        <v>494</v>
      </c>
      <c r="B144">
        <v>14819.33</v>
      </c>
      <c r="C144">
        <v>0.3412</v>
      </c>
      <c r="D144">
        <v>0.20469999999999999</v>
      </c>
      <c r="E144">
        <v>0.32219999999999999</v>
      </c>
      <c r="F144">
        <v>0.44209999999999999</v>
      </c>
      <c r="G144">
        <v>0.57950000000000002</v>
      </c>
      <c r="H144">
        <v>0.44793333333333329</v>
      </c>
      <c r="I144">
        <v>-9.5680759984629216E-2</v>
      </c>
      <c r="J144">
        <v>-4.5321554569227485E-2</v>
      </c>
      <c r="K144">
        <v>-2.392184338530795E-2</v>
      </c>
      <c r="L144">
        <v>-0.78265461653663848</v>
      </c>
      <c r="M144">
        <v>-0.32622940881292928</v>
      </c>
      <c r="N144">
        <v>-0.24741971617462222</v>
      </c>
      <c r="O144" t="str">
        <f>_xlfn.XLOOKUP(Table5[[#This Row],[School Name]],Maine_Schools[School Name], Maine_Schools[Comparison School Type], "Error")</f>
        <v>Non Charter</v>
      </c>
    </row>
    <row r="145" spans="1:15">
      <c r="A145" t="s">
        <v>54</v>
      </c>
      <c r="B145">
        <v>27206.67</v>
      </c>
      <c r="C145">
        <v>0.34339999999999998</v>
      </c>
      <c r="D145">
        <v>0.1386</v>
      </c>
      <c r="E145">
        <v>0.28089999999999998</v>
      </c>
      <c r="F145">
        <v>0.70789999999999997</v>
      </c>
      <c r="G145">
        <v>0.71430000000000005</v>
      </c>
      <c r="H145">
        <v>0.56769999999999998</v>
      </c>
      <c r="I145">
        <v>8.738478237969638E-2</v>
      </c>
      <c r="J145">
        <v>0.1817838323284755</v>
      </c>
      <c r="K145">
        <v>-4.6400845924511547E-2</v>
      </c>
      <c r="L145">
        <v>0.71479473360690104</v>
      </c>
      <c r="M145">
        <v>1.3084995145451856</v>
      </c>
      <c r="N145">
        <v>-0.47991636530636173</v>
      </c>
      <c r="O145" t="str">
        <f>_xlfn.XLOOKUP(Table5[[#This Row],[School Name]],Maine_Schools[School Name], Maine_Schools[Comparison School Type], "Error")</f>
        <v>Non Charter</v>
      </c>
    </row>
    <row r="146" spans="1:15">
      <c r="A146" t="s">
        <v>541</v>
      </c>
      <c r="B146">
        <v>25900.19</v>
      </c>
      <c r="C146">
        <v>0.34389999999999998</v>
      </c>
      <c r="D146">
        <v>0.30570000000000003</v>
      </c>
      <c r="E146">
        <v>0.22989999999999999</v>
      </c>
      <c r="F146">
        <v>0.71589999999999998</v>
      </c>
      <c r="G146">
        <v>0.83330000000000004</v>
      </c>
      <c r="H146">
        <v>0.59303333333333341</v>
      </c>
      <c r="I146">
        <v>0.17945242971881437</v>
      </c>
      <c r="J146">
        <v>0.19821520497312684</v>
      </c>
      <c r="K146">
        <v>-0.10747373227067569</v>
      </c>
      <c r="L146">
        <v>1.4678946173787648</v>
      </c>
      <c r="M146">
        <v>1.426774296485017</v>
      </c>
      <c r="N146">
        <v>-1.1115832465891551</v>
      </c>
      <c r="O146" t="str">
        <f>_xlfn.XLOOKUP(Table5[[#This Row],[School Name]],Maine_Schools[School Name], Maine_Schools[Comparison School Type], "Error")</f>
        <v>Non Charter</v>
      </c>
    </row>
    <row r="147" spans="1:15">
      <c r="A147" t="s">
        <v>283</v>
      </c>
      <c r="B147">
        <v>21805.56</v>
      </c>
      <c r="C147">
        <v>0.34470000000000001</v>
      </c>
      <c r="D147">
        <v>0.19420000000000001</v>
      </c>
      <c r="E147">
        <v>0.34</v>
      </c>
      <c r="F147">
        <v>0.61</v>
      </c>
      <c r="G147">
        <v>0.83330000000000004</v>
      </c>
      <c r="H147">
        <v>0.59443333333333337</v>
      </c>
      <c r="I147">
        <v>0.1809993543777062</v>
      </c>
      <c r="J147">
        <v>0.10238406251242083</v>
      </c>
      <c r="K147">
        <v>2.4391488510886461E-3</v>
      </c>
      <c r="L147">
        <v>1.4805482347404011</v>
      </c>
      <c r="M147">
        <v>0.73697145878512182</v>
      </c>
      <c r="N147">
        <v>2.5227717894627452E-2</v>
      </c>
      <c r="O147" t="str">
        <f>_xlfn.XLOOKUP(Table5[[#This Row],[School Name]],Maine_Schools[School Name], Maine_Schools[Comparison School Type], "Error")</f>
        <v>Non Charter</v>
      </c>
    </row>
    <row r="148" spans="1:15">
      <c r="A148" t="s">
        <v>462</v>
      </c>
      <c r="B148">
        <v>24434.54</v>
      </c>
      <c r="C148">
        <v>0.34549999999999997</v>
      </c>
      <c r="D148">
        <v>0.253</v>
      </c>
      <c r="E148">
        <v>0.3458</v>
      </c>
      <c r="F148">
        <v>0.48330000000000001</v>
      </c>
      <c r="G148">
        <v>0.74029999999999996</v>
      </c>
      <c r="H148">
        <v>0.52313333333333334</v>
      </c>
      <c r="I148">
        <v>8.8308813568626743E-2</v>
      </c>
      <c r="J148">
        <v>-3.0549508558414595E-2</v>
      </c>
      <c r="K148">
        <v>8.5550416073980617E-3</v>
      </c>
      <c r="L148">
        <v>0.72235317352686368</v>
      </c>
      <c r="M148">
        <v>-0.21989863788352845</v>
      </c>
      <c r="N148">
        <v>8.8483397047257439E-2</v>
      </c>
      <c r="O148" t="str">
        <f>_xlfn.XLOOKUP(Table5[[#This Row],[School Name]],Maine_Schools[School Name], Maine_Schools[Comparison School Type], "Error")</f>
        <v>Non Charter</v>
      </c>
    </row>
    <row r="149" spans="1:15">
      <c r="A149" t="s">
        <v>432</v>
      </c>
      <c r="B149">
        <v>18191.7</v>
      </c>
      <c r="C149">
        <v>0.34810000000000002</v>
      </c>
      <c r="D149">
        <v>0.17130000000000001</v>
      </c>
      <c r="E149">
        <v>0.41439999999999999</v>
      </c>
      <c r="F149">
        <v>0.48620000000000002</v>
      </c>
      <c r="G149">
        <v>0.68630000000000002</v>
      </c>
      <c r="H149">
        <v>0.5289666666666667</v>
      </c>
      <c r="I149">
        <v>2.4308913906799678E-2</v>
      </c>
      <c r="J149">
        <v>-9.4874310758531477E-3</v>
      </c>
      <c r="K149">
        <v>7.208952917693634E-2</v>
      </c>
      <c r="L149">
        <v>0.19884335884460824</v>
      </c>
      <c r="M149">
        <v>-6.829154605236018E-2</v>
      </c>
      <c r="N149">
        <v>0.74561021744144851</v>
      </c>
      <c r="O149" t="str">
        <f>_xlfn.XLOOKUP(Table5[[#This Row],[School Name]],Maine_Schools[School Name], Maine_Schools[Comparison School Type], "Error")</f>
        <v>Non Charter</v>
      </c>
    </row>
    <row r="150" spans="1:15">
      <c r="A150" t="s">
        <v>426</v>
      </c>
      <c r="B150">
        <v>19351.78</v>
      </c>
      <c r="C150">
        <v>0.34839999999999999</v>
      </c>
      <c r="D150">
        <v>0.15509999999999999</v>
      </c>
      <c r="E150">
        <v>0.36280000000000001</v>
      </c>
      <c r="F150">
        <v>0.43809999999999999</v>
      </c>
      <c r="G150">
        <v>0.86150000000000004</v>
      </c>
      <c r="H150">
        <v>0.55413333333333326</v>
      </c>
      <c r="I150">
        <v>0.20534935619049166</v>
      </c>
      <c r="J150">
        <v>-6.1424211548056662E-2</v>
      </c>
      <c r="K150">
        <v>2.2711852392338583E-2</v>
      </c>
      <c r="L150">
        <v>1.6797276866439352</v>
      </c>
      <c r="M150">
        <v>-0.44213806014784307</v>
      </c>
      <c r="N150">
        <v>0.23490497710404551</v>
      </c>
      <c r="O150" t="str">
        <f>_xlfn.XLOOKUP(Table5[[#This Row],[School Name]],Maine_Schools[School Name], Maine_Schools[Comparison School Type], "Error")</f>
        <v>Non Charter</v>
      </c>
    </row>
    <row r="151" spans="1:15">
      <c r="A151" t="s">
        <v>53</v>
      </c>
      <c r="B151">
        <v>22018.43</v>
      </c>
      <c r="C151">
        <v>0.35</v>
      </c>
      <c r="D151">
        <v>0.1668</v>
      </c>
      <c r="E151">
        <v>0.35539999999999999</v>
      </c>
      <c r="F151">
        <v>0.53600000000000003</v>
      </c>
      <c r="G151">
        <v>0.54949999999999999</v>
      </c>
      <c r="H151">
        <v>0.4803</v>
      </c>
      <c r="I151">
        <v>-0.10012176460743316</v>
      </c>
      <c r="J151">
        <v>2.9275388952868187E-2</v>
      </c>
      <c r="K151">
        <v>1.772313323730379E-2</v>
      </c>
      <c r="L151">
        <v>-0.81898138453739888</v>
      </c>
      <c r="M151">
        <v>0.21072738836163782</v>
      </c>
      <c r="N151">
        <v>0.18330747027596878</v>
      </c>
      <c r="O151" t="str">
        <f>_xlfn.XLOOKUP(Table5[[#This Row],[School Name]],Maine_Schools[School Name], Maine_Schools[Comparison School Type], "Error")</f>
        <v>Non Charter</v>
      </c>
    </row>
    <row r="152" spans="1:15">
      <c r="A152" t="s">
        <v>206</v>
      </c>
      <c r="B152">
        <v>20238.79</v>
      </c>
      <c r="C152">
        <v>0.35049999999999998</v>
      </c>
      <c r="D152">
        <v>0.20269999999999999</v>
      </c>
      <c r="E152">
        <v>0.25619999999999998</v>
      </c>
      <c r="F152">
        <v>0.37230000000000002</v>
      </c>
      <c r="G152">
        <v>0.49490000000000001</v>
      </c>
      <c r="H152">
        <v>0.37446666666666673</v>
      </c>
      <c r="I152">
        <v>-0.16548129182713622</v>
      </c>
      <c r="J152">
        <v>-0.12785494073063525</v>
      </c>
      <c r="K152">
        <v>-8.5742574414894857E-2</v>
      </c>
      <c r="L152">
        <v>-1.3536127537005449</v>
      </c>
      <c r="M152">
        <v>-0.92031357098875122</v>
      </c>
      <c r="N152">
        <v>-0.88682143278489711</v>
      </c>
      <c r="O152" t="str">
        <f>_xlfn.XLOOKUP(Table5[[#This Row],[School Name]],Maine_Schools[School Name], Maine_Schools[Comparison School Type], "Error")</f>
        <v>Non Charter</v>
      </c>
    </row>
    <row r="153" spans="1:15">
      <c r="A153" t="s">
        <v>106</v>
      </c>
      <c r="B153">
        <v>24782</v>
      </c>
      <c r="C153">
        <v>0.3533</v>
      </c>
      <c r="D153">
        <v>0.20649999999999999</v>
      </c>
      <c r="E153">
        <v>0.2</v>
      </c>
      <c r="F153">
        <v>0.78180000000000005</v>
      </c>
      <c r="G153">
        <v>0.38890000000000002</v>
      </c>
      <c r="H153">
        <v>0.45690000000000003</v>
      </c>
      <c r="I153">
        <v>-0.25820490476392866</v>
      </c>
      <c r="J153">
        <v>0.26900166414231108</v>
      </c>
      <c r="K153">
        <v>-0.13706806257786114</v>
      </c>
      <c r="L153">
        <v>-2.1120783400796164</v>
      </c>
      <c r="M153">
        <v>1.9363028187569127</v>
      </c>
      <c r="N153">
        <v>-1.417672567844344</v>
      </c>
      <c r="O153" t="str">
        <f>_xlfn.XLOOKUP(Table5[[#This Row],[School Name]],Maine_Schools[School Name], Maine_Schools[Comparison School Type], "Error")</f>
        <v>Non Charter</v>
      </c>
    </row>
    <row r="154" spans="1:15">
      <c r="A154" t="s">
        <v>295</v>
      </c>
      <c r="B154">
        <v>22562.99</v>
      </c>
      <c r="C154">
        <v>0.35339999999999999</v>
      </c>
      <c r="D154">
        <v>0.12470000000000001</v>
      </c>
      <c r="E154">
        <v>0.28570000000000001</v>
      </c>
      <c r="F154">
        <v>0.66669999999999996</v>
      </c>
      <c r="G154">
        <v>0.88</v>
      </c>
      <c r="H154">
        <v>0.6107999999999999</v>
      </c>
      <c r="I154">
        <v>0.23672489490821336</v>
      </c>
      <c r="J154">
        <v>0.15867814853406237</v>
      </c>
      <c r="K154">
        <v>-5.0312488264986743E-2</v>
      </c>
      <c r="L154">
        <v>1.9363750024438284</v>
      </c>
      <c r="M154">
        <v>1.1421823253817791</v>
      </c>
      <c r="N154">
        <v>-0.52037384268669651</v>
      </c>
      <c r="O154" t="str">
        <f>_xlfn.XLOOKUP(Table5[[#This Row],[School Name]],Maine_Schools[School Name], Maine_Schools[Comparison School Type], "Error")</f>
        <v>Non Charter</v>
      </c>
    </row>
    <row r="155" spans="1:15">
      <c r="A155" t="s">
        <v>472</v>
      </c>
      <c r="B155">
        <v>21415.66</v>
      </c>
      <c r="C155">
        <v>0.35730000000000001</v>
      </c>
      <c r="D155">
        <v>0.28360000000000002</v>
      </c>
      <c r="E155">
        <v>0.33989999999999998</v>
      </c>
      <c r="F155">
        <v>0.60070000000000001</v>
      </c>
      <c r="G155">
        <v>0.75609999999999999</v>
      </c>
      <c r="H155">
        <v>0.56556666666666666</v>
      </c>
      <c r="I155">
        <v>8.641883503231973E-2</v>
      </c>
      <c r="J155">
        <v>0.1018487761299478</v>
      </c>
      <c r="K155">
        <v>-6.6896364251707308E-3</v>
      </c>
      <c r="L155">
        <v>0.70689342564407642</v>
      </c>
      <c r="M155">
        <v>0.73311841001484968</v>
      </c>
      <c r="N155">
        <v>-6.9189816142835245E-2</v>
      </c>
      <c r="O155" t="str">
        <f>_xlfn.XLOOKUP(Table5[[#This Row],[School Name]],Maine_Schools[School Name], Maine_Schools[Comparison School Type], "Error")</f>
        <v>Non Charter</v>
      </c>
    </row>
    <row r="156" spans="1:15">
      <c r="A156" t="s">
        <v>551</v>
      </c>
      <c r="B156">
        <v>19300.36</v>
      </c>
      <c r="C156">
        <v>0.35849999999999999</v>
      </c>
      <c r="D156">
        <v>0.193</v>
      </c>
      <c r="E156">
        <v>0.32379999999999998</v>
      </c>
      <c r="F156">
        <v>0.622</v>
      </c>
      <c r="G156">
        <v>0.75</v>
      </c>
      <c r="H156">
        <v>0.5652666666666667</v>
      </c>
      <c r="I156">
        <v>8.5317185035775234E-2</v>
      </c>
      <c r="J156">
        <v>0.12784928210861485</v>
      </c>
      <c r="K156">
        <v>-2.1527218414161997E-2</v>
      </c>
      <c r="L156">
        <v>0.69788208986725331</v>
      </c>
      <c r="M156">
        <v>0.92027283962077544</v>
      </c>
      <c r="N156">
        <v>-0.22265250149293611</v>
      </c>
      <c r="O156" t="str">
        <f>_xlfn.XLOOKUP(Table5[[#This Row],[School Name]],Maine_Schools[School Name], Maine_Schools[Comparison School Type], "Error")</f>
        <v>Non Charter</v>
      </c>
    </row>
    <row r="157" spans="1:15">
      <c r="A157" t="s">
        <v>475</v>
      </c>
      <c r="B157">
        <v>25151.74</v>
      </c>
      <c r="C157">
        <v>0.35899999999999999</v>
      </c>
      <c r="D157">
        <v>0.1026</v>
      </c>
      <c r="E157">
        <v>0.38740000000000002</v>
      </c>
      <c r="F157">
        <v>0.38740000000000002</v>
      </c>
      <c r="G157">
        <v>0.56940000000000002</v>
      </c>
      <c r="H157">
        <v>0.44806666666666667</v>
      </c>
      <c r="I157">
        <v>-6.4325429921663457E-2</v>
      </c>
      <c r="J157">
        <v>-0.12674979144464721</v>
      </c>
      <c r="K157">
        <v>5.4040290393111257E-2</v>
      </c>
      <c r="L157">
        <v>-0.52617260457569115</v>
      </c>
      <c r="M157">
        <v>-0.91235858794272162</v>
      </c>
      <c r="N157">
        <v>0.55892989079886612</v>
      </c>
      <c r="O157" t="str">
        <f>_xlfn.XLOOKUP(Table5[[#This Row],[School Name]],Maine_Schools[School Name], Maine_Schools[Comparison School Type], "Error")</f>
        <v>Non Charter</v>
      </c>
    </row>
    <row r="158" spans="1:15">
      <c r="A158" t="s">
        <v>217</v>
      </c>
      <c r="B158">
        <v>19827.14</v>
      </c>
      <c r="C158">
        <v>0.35920000000000002</v>
      </c>
      <c r="D158">
        <v>0.29609999999999997</v>
      </c>
      <c r="E158">
        <v>0.33050000000000002</v>
      </c>
      <c r="F158">
        <v>0.32200000000000001</v>
      </c>
      <c r="G158">
        <v>0.64149999999999996</v>
      </c>
      <c r="H158">
        <v>0.43133333333333335</v>
      </c>
      <c r="I158">
        <v>-3.5616115924940961E-2</v>
      </c>
      <c r="J158">
        <v>-0.17086733330624654</v>
      </c>
      <c r="K158">
        <v>-1.9416367325180595E-2</v>
      </c>
      <c r="L158">
        <v>-0.29133461686798029</v>
      </c>
      <c r="M158">
        <v>-1.2299213842012904</v>
      </c>
      <c r="N158">
        <v>-0.2008203136924161</v>
      </c>
      <c r="O158" t="str">
        <f>_xlfn.XLOOKUP(Table5[[#This Row],[School Name]],Maine_Schools[School Name], Maine_Schools[Comparison School Type], "Error")</f>
        <v>Non Charter</v>
      </c>
    </row>
    <row r="159" spans="1:15">
      <c r="A159" t="s">
        <v>362</v>
      </c>
      <c r="B159">
        <v>21155.040000000001</v>
      </c>
      <c r="C159">
        <v>0.36080000000000001</v>
      </c>
      <c r="D159">
        <v>0.27060000000000001</v>
      </c>
      <c r="E159">
        <v>0.32379999999999998</v>
      </c>
      <c r="F159">
        <v>0.66669999999999996</v>
      </c>
      <c r="G159">
        <v>0.6532</v>
      </c>
      <c r="H159">
        <v>0.54789999999999994</v>
      </c>
      <c r="I159">
        <v>-1.6696752824346572E-2</v>
      </c>
      <c r="J159">
        <v>0.16979520271937543</v>
      </c>
      <c r="K159">
        <v>-2.364394204970921E-2</v>
      </c>
      <c r="L159">
        <v>-0.13657699501180068</v>
      </c>
      <c r="M159">
        <v>1.2222040732915134</v>
      </c>
      <c r="N159">
        <v>-0.24454542808273472</v>
      </c>
      <c r="O159" t="str">
        <f>_xlfn.XLOOKUP(Table5[[#This Row],[School Name]],Maine_Schools[School Name], Maine_Schools[Comparison School Type], "Error")</f>
        <v>Non Charter</v>
      </c>
    </row>
    <row r="160" spans="1:15">
      <c r="A160" t="s">
        <v>84</v>
      </c>
      <c r="B160">
        <v>23574.36</v>
      </c>
      <c r="C160">
        <v>0.36159999999999998</v>
      </c>
      <c r="D160">
        <v>0.27679999999999999</v>
      </c>
      <c r="E160">
        <v>0.33529999999999999</v>
      </c>
      <c r="F160">
        <v>0.35260000000000002</v>
      </c>
      <c r="G160">
        <v>0.46429999999999999</v>
      </c>
      <c r="H160">
        <v>0.38406666666666661</v>
      </c>
      <c r="I160">
        <v>-0.19886792327839092</v>
      </c>
      <c r="J160">
        <v>-0.15122358592906437</v>
      </c>
      <c r="K160">
        <v>-9.526140642059977E-3</v>
      </c>
      <c r="L160">
        <v>-1.6267105137949418</v>
      </c>
      <c r="M160">
        <v>-1.0885235845309364</v>
      </c>
      <c r="N160">
        <v>-9.8527315639294802E-2</v>
      </c>
      <c r="O160" t="str">
        <f>_xlfn.XLOOKUP(Table5[[#This Row],[School Name]],Maine_Schools[School Name], Maine_Schools[Comparison School Type], "Error")</f>
        <v>Non Charter</v>
      </c>
    </row>
    <row r="161" spans="1:15">
      <c r="A161" t="s">
        <v>221</v>
      </c>
      <c r="B161">
        <v>20447.29</v>
      </c>
      <c r="C161">
        <v>0.36159999999999998</v>
      </c>
      <c r="D161">
        <v>0.16950000000000001</v>
      </c>
      <c r="E161">
        <v>0.34089999999999998</v>
      </c>
      <c r="F161">
        <v>0.4148</v>
      </c>
      <c r="G161">
        <v>0.6744</v>
      </c>
      <c r="H161">
        <v>0.47669999999999996</v>
      </c>
      <c r="I161">
        <v>1.5598534560044786E-2</v>
      </c>
      <c r="J161">
        <v>-8.2150642610754165E-2</v>
      </c>
      <c r="K161">
        <v>-2.7831648294243116E-3</v>
      </c>
      <c r="L161">
        <v>0.12759373030258717</v>
      </c>
      <c r="M161">
        <v>-0.59132913306343837</v>
      </c>
      <c r="N161">
        <v>-2.8785818930086162E-2</v>
      </c>
      <c r="O161" t="str">
        <f>_xlfn.XLOOKUP(Table5[[#This Row],[School Name]],Maine_Schools[School Name], Maine_Schools[Comparison School Type], "Error")</f>
        <v>Non Charter</v>
      </c>
    </row>
    <row r="162" spans="1:15">
      <c r="A162" t="s">
        <v>320</v>
      </c>
      <c r="B162">
        <v>24087.46</v>
      </c>
      <c r="C162">
        <v>0.36209999999999998</v>
      </c>
      <c r="D162">
        <v>8.6199999999999999E-2</v>
      </c>
      <c r="E162">
        <v>0.23080000000000001</v>
      </c>
      <c r="F162">
        <v>0.58460000000000001</v>
      </c>
      <c r="G162">
        <v>0.74070000000000003</v>
      </c>
      <c r="H162">
        <v>0.51870000000000005</v>
      </c>
      <c r="I162">
        <v>0.10474786635161382</v>
      </c>
      <c r="J162">
        <v>7.4604498232574978E-2</v>
      </c>
      <c r="K162">
        <v>-0.10417386333227407</v>
      </c>
      <c r="L162">
        <v>0.85682221990736063</v>
      </c>
      <c r="M162">
        <v>0.53701117679055554</v>
      </c>
      <c r="N162">
        <v>-1.0774532415137845</v>
      </c>
      <c r="O162" t="str">
        <f>_xlfn.XLOOKUP(Table5[[#This Row],[School Name]],Maine_Schools[School Name], Maine_Schools[Comparison School Type], "Error")</f>
        <v>Non Charter</v>
      </c>
    </row>
    <row r="163" spans="1:15">
      <c r="A163" t="s">
        <v>5</v>
      </c>
      <c r="B163">
        <v>25720.33</v>
      </c>
      <c r="C163">
        <v>0.3634</v>
      </c>
      <c r="D163">
        <v>0.25230000000000002</v>
      </c>
      <c r="E163">
        <v>0.48249999999999998</v>
      </c>
      <c r="F163">
        <v>0.26579999999999998</v>
      </c>
      <c r="G163">
        <v>0.70189999999999997</v>
      </c>
      <c r="H163">
        <v>0.4834</v>
      </c>
      <c r="I163">
        <v>4.8397380160004611E-2</v>
      </c>
      <c r="J163">
        <v>-0.2444579832631914</v>
      </c>
      <c r="K163">
        <v>0.14110834190517918</v>
      </c>
      <c r="L163">
        <v>0.39588348813900898</v>
      </c>
      <c r="M163">
        <v>-1.759634772406955</v>
      </c>
      <c r="N163">
        <v>1.4594605165542323</v>
      </c>
      <c r="O163" t="str">
        <f>_xlfn.XLOOKUP(Table5[[#This Row],[School Name]],Maine_Schools[School Name], Maine_Schools[Comparison School Type], "Error")</f>
        <v>Non Charter</v>
      </c>
    </row>
    <row r="164" spans="1:15">
      <c r="A164" t="s">
        <v>379</v>
      </c>
      <c r="B164">
        <v>19661.89</v>
      </c>
      <c r="C164">
        <v>0.36420000000000002</v>
      </c>
      <c r="D164">
        <v>0.18529999999999999</v>
      </c>
      <c r="E164">
        <v>0.2596</v>
      </c>
      <c r="F164">
        <v>0.64259999999999995</v>
      </c>
      <c r="G164">
        <v>0.79369999999999996</v>
      </c>
      <c r="H164">
        <v>0.56530000000000002</v>
      </c>
      <c r="I164">
        <v>0.12938985060617547</v>
      </c>
      <c r="J164">
        <v>0.14955103122322022</v>
      </c>
      <c r="K164">
        <v>-8.6744292287747271E-2</v>
      </c>
      <c r="L164">
        <v>1.0583900454613602</v>
      </c>
      <c r="M164">
        <v>1.0764843564399988</v>
      </c>
      <c r="N164">
        <v>-0.89718203701577381</v>
      </c>
      <c r="O164" t="str">
        <f>_xlfn.XLOOKUP(Table5[[#This Row],[School Name]],Maine_Schools[School Name], Maine_Schools[Comparison School Type], "Error")</f>
        <v>Non Charter</v>
      </c>
    </row>
    <row r="165" spans="1:15">
      <c r="A165" t="s">
        <v>425</v>
      </c>
      <c r="B165">
        <v>19242.97</v>
      </c>
      <c r="C165">
        <v>0.36470000000000002</v>
      </c>
      <c r="D165">
        <v>0.13070000000000001</v>
      </c>
      <c r="E165">
        <v>0.2747</v>
      </c>
      <c r="F165">
        <v>0.59019999999999995</v>
      </c>
      <c r="G165">
        <v>0.78180000000000005</v>
      </c>
      <c r="H165">
        <v>0.54890000000000005</v>
      </c>
      <c r="I165">
        <v>0.12334143600344538</v>
      </c>
      <c r="J165">
        <v>9.7267354030134312E-2</v>
      </c>
      <c r="K165">
        <v>-6.9683838575504697E-2</v>
      </c>
      <c r="L165">
        <v>1.0089148990231964</v>
      </c>
      <c r="M165">
        <v>0.70014084255604392</v>
      </c>
      <c r="N165">
        <v>-0.72072855275436432</v>
      </c>
      <c r="O165" t="str">
        <f>_xlfn.XLOOKUP(Table5[[#This Row],[School Name]],Maine_Schools[School Name], Maine_Schools[Comparison School Type], "Error")</f>
        <v>Non Charter</v>
      </c>
    </row>
    <row r="166" spans="1:15">
      <c r="A166" t="s">
        <v>412</v>
      </c>
      <c r="B166">
        <v>22943.89</v>
      </c>
      <c r="C166">
        <v>0.36570000000000003</v>
      </c>
      <c r="D166">
        <v>0.28810000000000002</v>
      </c>
      <c r="E166">
        <v>0.38540000000000002</v>
      </c>
      <c r="F166">
        <v>0.5</v>
      </c>
      <c r="G166">
        <v>0.59040000000000004</v>
      </c>
      <c r="H166">
        <v>0.49193333333333333</v>
      </c>
      <c r="I166">
        <v>-7.7651427788859029E-2</v>
      </c>
      <c r="J166">
        <v>1.2239253294016317E-4</v>
      </c>
      <c r="K166">
        <v>3.7845004818986228E-2</v>
      </c>
      <c r="L166">
        <v>-0.63517731725140048</v>
      </c>
      <c r="M166">
        <v>8.8099457407696897E-4</v>
      </c>
      <c r="N166">
        <v>0.39142469918064982</v>
      </c>
      <c r="O166" t="str">
        <f>_xlfn.XLOOKUP(Table5[[#This Row],[School Name]],Maine_Schools[School Name], Maine_Schools[Comparison School Type], "Error")</f>
        <v>Non Charter</v>
      </c>
    </row>
    <row r="167" spans="1:15">
      <c r="A167" t="s">
        <v>393</v>
      </c>
      <c r="B167">
        <v>16970.27</v>
      </c>
      <c r="C167">
        <v>0.36709999999999998</v>
      </c>
      <c r="D167">
        <v>0.1013</v>
      </c>
      <c r="E167">
        <v>0.14849999999999999</v>
      </c>
      <c r="F167">
        <v>0.81189999999999996</v>
      </c>
      <c r="G167">
        <v>0.72970000000000002</v>
      </c>
      <c r="H167">
        <v>0.56336666666666668</v>
      </c>
      <c r="I167">
        <v>6.7086729422083047E-2</v>
      </c>
      <c r="J167">
        <v>0.32620085089116424</v>
      </c>
      <c r="K167">
        <v>-0.19822164166862213</v>
      </c>
      <c r="L167">
        <v>0.54875963045206266</v>
      </c>
      <c r="M167">
        <v>2.3480286974258804</v>
      </c>
      <c r="N167">
        <v>-2.0501740409954952</v>
      </c>
      <c r="O167" t="str">
        <f>_xlfn.XLOOKUP(Table5[[#This Row],[School Name]],Maine_Schools[School Name], Maine_Schools[Comparison School Type], "Error")</f>
        <v>Non Charter</v>
      </c>
    </row>
    <row r="168" spans="1:15">
      <c r="A168" t="s">
        <v>57</v>
      </c>
      <c r="B168">
        <v>17471.96</v>
      </c>
      <c r="C168">
        <v>0.36940000000000001</v>
      </c>
      <c r="D168">
        <v>0.15279999999999999</v>
      </c>
      <c r="E168">
        <v>0.45129999999999998</v>
      </c>
      <c r="F168">
        <v>0.42109999999999997</v>
      </c>
      <c r="G168">
        <v>0.71209999999999996</v>
      </c>
      <c r="H168">
        <v>0.52816666666666656</v>
      </c>
      <c r="I168">
        <v>4.3419507235371468E-2</v>
      </c>
      <c r="J168">
        <v>-6.38665028900679E-2</v>
      </c>
      <c r="K168">
        <v>0.10196004261492142</v>
      </c>
      <c r="L168">
        <v>0.35516521598457856</v>
      </c>
      <c r="M168">
        <v>-0.4597179350710705</v>
      </c>
      <c r="N168">
        <v>1.0545560556771236</v>
      </c>
      <c r="O168" t="str">
        <f>_xlfn.XLOOKUP(Table5[[#This Row],[School Name]],Maine_Schools[School Name], Maine_Schools[Comparison School Type], "Error")</f>
        <v>Non Charter</v>
      </c>
    </row>
    <row r="169" spans="1:15">
      <c r="A169" t="s">
        <v>177</v>
      </c>
      <c r="B169">
        <v>18564.53</v>
      </c>
      <c r="C169">
        <v>0.37330000000000002</v>
      </c>
      <c r="D169">
        <v>0.16669999999999999</v>
      </c>
      <c r="E169">
        <v>0.41249999999999998</v>
      </c>
      <c r="F169">
        <v>0.46250000000000002</v>
      </c>
      <c r="G169">
        <v>0.64629999999999999</v>
      </c>
      <c r="H169">
        <v>0.5071</v>
      </c>
      <c r="I169">
        <v>-2.1978887880507059E-2</v>
      </c>
      <c r="J169">
        <v>-2.381853529319089E-2</v>
      </c>
      <c r="K169">
        <v>6.2637139065720104E-2</v>
      </c>
      <c r="L169">
        <v>-0.17978408688208</v>
      </c>
      <c r="M169">
        <v>-0.17144837067798741</v>
      </c>
      <c r="N169">
        <v>0.6478456914883487</v>
      </c>
      <c r="O169" t="str">
        <f>_xlfn.XLOOKUP(Table5[[#This Row],[School Name]],Maine_Schools[School Name], Maine_Schools[Comparison School Type], "Error")</f>
        <v>Non Charter</v>
      </c>
    </row>
    <row r="170" spans="1:15">
      <c r="A170" t="s">
        <v>400</v>
      </c>
      <c r="B170">
        <v>27010.27</v>
      </c>
      <c r="C170">
        <v>0.37359999999999999</v>
      </c>
      <c r="D170">
        <v>0.1782</v>
      </c>
      <c r="E170">
        <v>0.24340000000000001</v>
      </c>
      <c r="F170">
        <v>0.60229999999999995</v>
      </c>
      <c r="G170">
        <v>0.66069999999999995</v>
      </c>
      <c r="H170">
        <v>0.50213333333333321</v>
      </c>
      <c r="I170">
        <v>1.8082515651343556E-2</v>
      </c>
      <c r="J170">
        <v>9.0521001225450926E-2</v>
      </c>
      <c r="K170">
        <v>-9.6009175899126997E-2</v>
      </c>
      <c r="L170">
        <v>0.14791233216995331</v>
      </c>
      <c r="M170">
        <v>0.65157987177659893</v>
      </c>
      <c r="N170">
        <v>-0.99300721388848712</v>
      </c>
      <c r="O170" t="str">
        <f>_xlfn.XLOOKUP(Table5[[#This Row],[School Name]],Maine_Schools[School Name], Maine_Schools[Comparison School Type], "Error")</f>
        <v>Non Charter</v>
      </c>
    </row>
    <row r="171" spans="1:15">
      <c r="A171" t="s">
        <v>51</v>
      </c>
      <c r="B171">
        <v>23651.08</v>
      </c>
      <c r="C171">
        <v>0.37390000000000001</v>
      </c>
      <c r="D171">
        <v>0.23039999999999999</v>
      </c>
      <c r="E171">
        <v>0.50980000000000003</v>
      </c>
      <c r="F171">
        <v>0.26619999999999999</v>
      </c>
      <c r="G171">
        <v>0.72729999999999995</v>
      </c>
      <c r="H171">
        <v>0.50109999999999999</v>
      </c>
      <c r="I171">
        <v>6.6680478781432018E-2</v>
      </c>
      <c r="J171">
        <v>-0.23384262147722479</v>
      </c>
      <c r="K171">
        <v>0.1633130024246443</v>
      </c>
      <c r="L171">
        <v>0.54543655965467797</v>
      </c>
      <c r="M171">
        <v>-1.6832242601752629</v>
      </c>
      <c r="N171">
        <v>1.6891196910162665</v>
      </c>
      <c r="O171" t="str">
        <f>_xlfn.XLOOKUP(Table5[[#This Row],[School Name]],Maine_Schools[School Name], Maine_Schools[Comparison School Type], "Error")</f>
        <v>Non Charter</v>
      </c>
    </row>
    <row r="172" spans="1:15">
      <c r="A172" t="s">
        <v>193</v>
      </c>
      <c r="B172">
        <v>17881.53</v>
      </c>
      <c r="C172">
        <v>0.37540000000000001</v>
      </c>
      <c r="D172">
        <v>0.1646</v>
      </c>
      <c r="E172">
        <v>0.55649999999999999</v>
      </c>
      <c r="F172">
        <v>0.33329999999999999</v>
      </c>
      <c r="G172">
        <v>0.65980000000000005</v>
      </c>
      <c r="H172">
        <v>0.51653333333333329</v>
      </c>
      <c r="I172">
        <v>-1.1080217522870806E-2</v>
      </c>
      <c r="J172">
        <v>-0.15009325737979778</v>
      </c>
      <c r="K172">
        <v>0.20515209447635208</v>
      </c>
      <c r="L172">
        <v>-9.0634558064736498E-2</v>
      </c>
      <c r="M172">
        <v>-1.0803873584483032</v>
      </c>
      <c r="N172">
        <v>2.121854581622364</v>
      </c>
      <c r="O172" t="str">
        <f>_xlfn.XLOOKUP(Table5[[#This Row],[School Name]],Maine_Schools[School Name], Maine_Schools[Comparison School Type], "Error")</f>
        <v>Non Charter</v>
      </c>
    </row>
    <row r="173" spans="1:15">
      <c r="A173" t="s">
        <v>353</v>
      </c>
      <c r="B173">
        <v>20148.53</v>
      </c>
      <c r="C173">
        <v>0.37669999999999998</v>
      </c>
      <c r="D173">
        <v>0.1454</v>
      </c>
      <c r="E173">
        <v>0.32769999999999999</v>
      </c>
      <c r="F173">
        <v>0.52939999999999998</v>
      </c>
      <c r="G173">
        <v>0.66969999999999996</v>
      </c>
      <c r="H173">
        <v>0.50893333333333335</v>
      </c>
      <c r="I173">
        <v>8.3223061997972358E-3</v>
      </c>
      <c r="J173">
        <v>3.912442695419871E-2</v>
      </c>
      <c r="K173">
        <v>-2.0149818637987205E-2</v>
      </c>
      <c r="L173">
        <v>6.8075246983292828E-2</v>
      </c>
      <c r="M173">
        <v>0.28162181983225981</v>
      </c>
      <c r="N173">
        <v>-0.20840628074017165</v>
      </c>
      <c r="O173" t="str">
        <f>_xlfn.XLOOKUP(Table5[[#This Row],[School Name]],Maine_Schools[School Name], Maine_Schools[Comparison School Type], "Error")</f>
        <v>Non Charter</v>
      </c>
    </row>
    <row r="174" spans="1:15">
      <c r="A174" t="s">
        <v>471</v>
      </c>
      <c r="B174">
        <v>22929.82</v>
      </c>
      <c r="C174">
        <v>0.37859999999999999</v>
      </c>
      <c r="D174">
        <v>0.16789999999999999</v>
      </c>
      <c r="E174">
        <v>0.29409999999999997</v>
      </c>
      <c r="F174">
        <v>0.63100000000000001</v>
      </c>
      <c r="G174">
        <v>0.65569999999999995</v>
      </c>
      <c r="H174">
        <v>0.52693333333333336</v>
      </c>
      <c r="I174">
        <v>-3.3196009874358889E-4</v>
      </c>
      <c r="J174">
        <v>0.13357188095173139</v>
      </c>
      <c r="K174">
        <v>-5.1815383309206986E-2</v>
      </c>
      <c r="L174">
        <v>-2.7153850348739478E-3</v>
      </c>
      <c r="M174">
        <v>0.96146471962594726</v>
      </c>
      <c r="N174">
        <v>-0.53591804048499814</v>
      </c>
      <c r="O174" t="str">
        <f>_xlfn.XLOOKUP(Table5[[#This Row],[School Name]],Maine_Schools[School Name], Maine_Schools[Comparison School Type], "Error")</f>
        <v>Non Charter</v>
      </c>
    </row>
    <row r="175" spans="1:15">
      <c r="A175" t="s">
        <v>277</v>
      </c>
      <c r="B175">
        <v>22751.13</v>
      </c>
      <c r="C175">
        <v>0.38059999999999999</v>
      </c>
      <c r="D175">
        <v>0.17849999999999999</v>
      </c>
      <c r="E175">
        <v>0.30709999999999998</v>
      </c>
      <c r="F175">
        <v>0.54259999999999997</v>
      </c>
      <c r="G175">
        <v>0.5</v>
      </c>
      <c r="H175">
        <v>0.44989999999999997</v>
      </c>
      <c r="I175">
        <v>-0.15868399173022696</v>
      </c>
      <c r="J175">
        <v>4.683035465823604E-2</v>
      </c>
      <c r="K175">
        <v>-4.0226285648354232E-2</v>
      </c>
      <c r="L175">
        <v>-1.2980118334979296</v>
      </c>
      <c r="M175">
        <v>0.33708991361539287</v>
      </c>
      <c r="N175">
        <v>-0.41605389758498995</v>
      </c>
      <c r="O175" t="str">
        <f>_xlfn.XLOOKUP(Table5[[#This Row],[School Name]],Maine_Schools[School Name], Maine_Schools[Comparison School Type], "Error")</f>
        <v>Non Charter</v>
      </c>
    </row>
    <row r="176" spans="1:15">
      <c r="A176" t="s">
        <v>47</v>
      </c>
      <c r="B176">
        <v>32392.22</v>
      </c>
      <c r="C176">
        <v>0.38129999999999997</v>
      </c>
      <c r="D176">
        <v>0.26619999999999999</v>
      </c>
      <c r="E176">
        <v>0.30230000000000001</v>
      </c>
      <c r="F176">
        <v>0.54649999999999999</v>
      </c>
      <c r="G176">
        <v>0.75</v>
      </c>
      <c r="H176">
        <v>0.53293333333333337</v>
      </c>
      <c r="I176">
        <v>0.11043217467306088</v>
      </c>
      <c r="J176">
        <v>2.3699356766340829E-2</v>
      </c>
      <c r="K176">
        <v>-3.6865057929407252E-2</v>
      </c>
      <c r="L176">
        <v>0.90331903024115057</v>
      </c>
      <c r="M176">
        <v>0.17059051086432883</v>
      </c>
      <c r="N176">
        <v>-0.38128926867136292</v>
      </c>
      <c r="O176" t="str">
        <f>_xlfn.XLOOKUP(Table5[[#This Row],[School Name]],Maine_Schools[School Name], Maine_Schools[Comparison School Type], "Error")</f>
        <v>Non Charter</v>
      </c>
    </row>
    <row r="177" spans="1:15">
      <c r="A177" t="s">
        <v>297</v>
      </c>
      <c r="B177">
        <v>18838.86</v>
      </c>
      <c r="C177">
        <v>0.38279999999999997</v>
      </c>
      <c r="D177">
        <v>0.1953</v>
      </c>
      <c r="E177">
        <v>0.41670000000000001</v>
      </c>
      <c r="F177">
        <v>0.34899999999999998</v>
      </c>
      <c r="G177">
        <v>0.70899999999999996</v>
      </c>
      <c r="H177">
        <v>0.49156666666666665</v>
      </c>
      <c r="I177">
        <v>3.4690308860335972E-2</v>
      </c>
      <c r="J177">
        <v>-0.1334308797485711</v>
      </c>
      <c r="K177">
        <v>6.2679447627977225E-2</v>
      </c>
      <c r="L177">
        <v>0.2837616505448477</v>
      </c>
      <c r="M177">
        <v>-0.96044977784854935</v>
      </c>
      <c r="N177">
        <v>0.64828328203255581</v>
      </c>
      <c r="O177" t="str">
        <f>_xlfn.XLOOKUP(Table5[[#This Row],[School Name]],Maine_Schools[School Name], Maine_Schools[Comparison School Type], "Error")</f>
        <v>Non Charter</v>
      </c>
    </row>
    <row r="178" spans="1:15">
      <c r="A178" t="s">
        <v>219</v>
      </c>
      <c r="B178">
        <v>19805.86</v>
      </c>
      <c r="C178">
        <v>0.38350000000000001</v>
      </c>
      <c r="D178">
        <v>0.16489999999999999</v>
      </c>
      <c r="E178">
        <v>0.35510000000000003</v>
      </c>
      <c r="F178">
        <v>0.37090000000000001</v>
      </c>
      <c r="G178">
        <v>0.46510000000000001</v>
      </c>
      <c r="H178">
        <v>0.39703333333333335</v>
      </c>
      <c r="I178">
        <v>-0.20220637097324706</v>
      </c>
      <c r="J178">
        <v>-0.11496578945488106</v>
      </c>
      <c r="K178">
        <v>3.6123267065120146E-3</v>
      </c>
      <c r="L178">
        <v>-1.6540185274527033</v>
      </c>
      <c r="M178">
        <v>-0.82753607823159192</v>
      </c>
      <c r="N178">
        <v>3.7361704700572138E-2</v>
      </c>
      <c r="O178" t="str">
        <f>_xlfn.XLOOKUP(Table5[[#This Row],[School Name]],Maine_Schools[School Name], Maine_Schools[Comparison School Type], "Error")</f>
        <v>Non Charter</v>
      </c>
    </row>
    <row r="179" spans="1:15">
      <c r="A179" t="s">
        <v>560</v>
      </c>
      <c r="B179">
        <v>21013.89</v>
      </c>
      <c r="C179">
        <v>0.38390000000000002</v>
      </c>
      <c r="D179">
        <v>0.20849999999999999</v>
      </c>
      <c r="E179">
        <v>0.26700000000000002</v>
      </c>
      <c r="F179">
        <v>0.61650000000000005</v>
      </c>
      <c r="G179">
        <v>0.75</v>
      </c>
      <c r="H179">
        <v>0.5445000000000001</v>
      </c>
      <c r="I179">
        <v>8.0588109864095814E-2</v>
      </c>
      <c r="J179">
        <v>0.12820201434296052</v>
      </c>
      <c r="K179">
        <v>-8.5165763690846497E-2</v>
      </c>
      <c r="L179">
        <v>0.65919894692756209</v>
      </c>
      <c r="M179">
        <v>0.92281184406079497</v>
      </c>
      <c r="N179">
        <v>-0.88085557374419399</v>
      </c>
      <c r="O179" t="str">
        <f>_xlfn.XLOOKUP(Table5[[#This Row],[School Name]],Maine_Schools[School Name], Maine_Schools[Comparison School Type], "Error")</f>
        <v>Non Charter</v>
      </c>
    </row>
    <row r="180" spans="1:15">
      <c r="A180" t="s">
        <v>97</v>
      </c>
      <c r="B180">
        <v>34445.919999999998</v>
      </c>
      <c r="C180">
        <v>0.38419999999999999</v>
      </c>
      <c r="D180">
        <v>0.18720000000000001</v>
      </c>
      <c r="E180">
        <v>0.21740000000000001</v>
      </c>
      <c r="F180">
        <v>0.44</v>
      </c>
      <c r="G180">
        <v>0.70209999999999995</v>
      </c>
      <c r="H180">
        <v>0.45316666666666666</v>
      </c>
      <c r="I180">
        <v>7.8898617012515215E-2</v>
      </c>
      <c r="J180">
        <v>-8.9863997990887234E-2</v>
      </c>
      <c r="K180">
        <v>-0.11614197724658229</v>
      </c>
      <c r="L180">
        <v>0.64537914261050167</v>
      </c>
      <c r="M180">
        <v>-0.64685069205544565</v>
      </c>
      <c r="N180">
        <v>-1.2012374875741165</v>
      </c>
      <c r="O180" t="str">
        <f>_xlfn.XLOOKUP(Table5[[#This Row],[School Name]],Maine_Schools[School Name], Maine_Schools[Comparison School Type], "Error")</f>
        <v>Non Charter</v>
      </c>
    </row>
    <row r="181" spans="1:15">
      <c r="A181" t="s">
        <v>330</v>
      </c>
      <c r="B181">
        <v>21264.67</v>
      </c>
      <c r="C181">
        <v>0.38519999999999999</v>
      </c>
      <c r="D181">
        <v>0.21310000000000001</v>
      </c>
      <c r="E181">
        <v>0.31790000000000002</v>
      </c>
      <c r="F181">
        <v>0.61180000000000001</v>
      </c>
      <c r="G181">
        <v>0.67500000000000004</v>
      </c>
      <c r="H181">
        <v>0.53490000000000004</v>
      </c>
      <c r="I181">
        <v>5.3597593051748493E-3</v>
      </c>
      <c r="J181">
        <v>0.1233979769111484</v>
      </c>
      <c r="K181">
        <v>-3.4587693911639017E-2</v>
      </c>
      <c r="L181">
        <v>4.3842046869132185E-2</v>
      </c>
      <c r="M181">
        <v>0.88823186757518324</v>
      </c>
      <c r="N181">
        <v>-0.35773486486448169</v>
      </c>
      <c r="O181" t="str">
        <f>_xlfn.XLOOKUP(Table5[[#This Row],[School Name]],Maine_Schools[School Name], Maine_Schools[Comparison School Type], "Error")</f>
        <v>Non Charter</v>
      </c>
    </row>
    <row r="182" spans="1:15">
      <c r="A182" t="s">
        <v>413</v>
      </c>
      <c r="B182">
        <v>26962.55</v>
      </c>
      <c r="C182">
        <v>0.38529999999999998</v>
      </c>
      <c r="D182">
        <v>0.22020000000000001</v>
      </c>
      <c r="E182">
        <v>0.24</v>
      </c>
      <c r="F182">
        <v>0.46050000000000002</v>
      </c>
      <c r="G182">
        <v>0.55559999999999998</v>
      </c>
      <c r="H182">
        <v>0.41870000000000002</v>
      </c>
      <c r="I182">
        <v>-9.6606081522683018E-2</v>
      </c>
      <c r="J182">
        <v>-4.5138608437776062E-2</v>
      </c>
      <c r="K182">
        <v>-0.10536929762644348</v>
      </c>
      <c r="L182">
        <v>-0.79022361132362529</v>
      </c>
      <c r="M182">
        <v>-0.32491254294468491</v>
      </c>
      <c r="N182">
        <v>-1.0898174230279256</v>
      </c>
      <c r="O182" t="str">
        <f>_xlfn.XLOOKUP(Table5[[#This Row],[School Name]],Maine_Schools[School Name], Maine_Schools[Comparison School Type], "Error")</f>
        <v>Non Charter</v>
      </c>
    </row>
    <row r="183" spans="1:15">
      <c r="A183" t="s">
        <v>225</v>
      </c>
      <c r="B183">
        <v>24843.41</v>
      </c>
      <c r="C183">
        <v>0.38769999999999999</v>
      </c>
      <c r="D183">
        <v>0.1739</v>
      </c>
      <c r="E183">
        <v>0.27779999999999999</v>
      </c>
      <c r="F183">
        <v>0.57940000000000003</v>
      </c>
      <c r="G183">
        <v>0.57889999999999997</v>
      </c>
      <c r="H183">
        <v>0.47869999999999996</v>
      </c>
      <c r="I183">
        <v>-7.4683928417856982E-2</v>
      </c>
      <c r="J183">
        <v>8.0097840622245287E-2</v>
      </c>
      <c r="K183">
        <v>-6.8876751021090754E-2</v>
      </c>
      <c r="L183">
        <v>-0.61090360660510723</v>
      </c>
      <c r="M183">
        <v>0.5765528442647323</v>
      </c>
      <c r="N183">
        <v>-0.71238097809530565</v>
      </c>
      <c r="O183" t="str">
        <f>_xlfn.XLOOKUP(Table5[[#This Row],[School Name]],Maine_Schools[School Name], Maine_Schools[Comparison School Type], "Error")</f>
        <v>Non Charter</v>
      </c>
    </row>
    <row r="184" spans="1:15">
      <c r="A184" t="s">
        <v>461</v>
      </c>
      <c r="B184">
        <v>22825.73</v>
      </c>
      <c r="C184">
        <v>0.38779999999999998</v>
      </c>
      <c r="D184">
        <v>0.2041</v>
      </c>
      <c r="E184">
        <v>0.29899999999999999</v>
      </c>
      <c r="F184">
        <v>0.42270000000000002</v>
      </c>
      <c r="G184">
        <v>0.57499999999999996</v>
      </c>
      <c r="H184">
        <v>0.4322333333333333</v>
      </c>
      <c r="I184">
        <v>-8.9215273984065813E-2</v>
      </c>
      <c r="J184">
        <v>-6.9615702405894486E-2</v>
      </c>
      <c r="K184">
        <v>-5.1845155927858488E-2</v>
      </c>
      <c r="L184">
        <v>-0.72976788709064677</v>
      </c>
      <c r="M184">
        <v>-0.50110128957032585</v>
      </c>
      <c r="N184">
        <v>-0.53622597381345782</v>
      </c>
      <c r="O184" t="str">
        <f>_xlfn.XLOOKUP(Table5[[#This Row],[School Name]],Maine_Schools[School Name], Maine_Schools[Comparison School Type], "Error")</f>
        <v>Non Charter</v>
      </c>
    </row>
    <row r="185" spans="1:15">
      <c r="A185" t="s">
        <v>256</v>
      </c>
      <c r="B185">
        <v>20658.91</v>
      </c>
      <c r="C185">
        <v>0.3881</v>
      </c>
      <c r="D185">
        <v>0.20150000000000001</v>
      </c>
      <c r="E185">
        <v>0.32740000000000002</v>
      </c>
      <c r="F185">
        <v>0.36180000000000001</v>
      </c>
      <c r="G185">
        <v>0.65169999999999995</v>
      </c>
      <c r="H185">
        <v>0.44696666666666668</v>
      </c>
      <c r="I185">
        <v>-1.9267565267102715E-2</v>
      </c>
      <c r="J185">
        <v>-0.12381580462801678</v>
      </c>
      <c r="K185">
        <v>-2.6267992068233825E-2</v>
      </c>
      <c r="L185">
        <v>-0.15760586462880788</v>
      </c>
      <c r="M185">
        <v>-0.8912394362774303</v>
      </c>
      <c r="N185">
        <v>-0.27168554853056426</v>
      </c>
      <c r="O185" t="str">
        <f>_xlfn.XLOOKUP(Table5[[#This Row],[School Name]],Maine_Schools[School Name], Maine_Schools[Comparison School Type], "Error")</f>
        <v>Non Charter</v>
      </c>
    </row>
    <row r="186" spans="1:15">
      <c r="A186" t="s">
        <v>125</v>
      </c>
      <c r="B186">
        <v>31235.08</v>
      </c>
      <c r="C186">
        <v>0.38850000000000001</v>
      </c>
      <c r="D186">
        <v>0.14649999999999999</v>
      </c>
      <c r="E186">
        <v>0.41670000000000001</v>
      </c>
      <c r="F186">
        <v>0.45710000000000001</v>
      </c>
      <c r="G186">
        <v>0.52270000000000005</v>
      </c>
      <c r="H186">
        <v>0.46550000000000002</v>
      </c>
      <c r="I186">
        <v>-0.10677667352004538</v>
      </c>
      <c r="J186">
        <v>-6.2140037947143678E-2</v>
      </c>
      <c r="K186">
        <v>7.9515878623801217E-2</v>
      </c>
      <c r="L186">
        <v>-0.87341756568733431</v>
      </c>
      <c r="M186">
        <v>-0.44729065531379542</v>
      </c>
      <c r="N186">
        <v>0.82241973595394569</v>
      </c>
      <c r="O186" t="str">
        <f>_xlfn.XLOOKUP(Table5[[#This Row],[School Name]],Maine_Schools[School Name], Maine_Schools[Comparison School Type], "Error")</f>
        <v>Non Charter</v>
      </c>
    </row>
    <row r="187" spans="1:15">
      <c r="A187" t="s">
        <v>80</v>
      </c>
      <c r="B187">
        <v>18102.91</v>
      </c>
      <c r="C187">
        <v>0.38890000000000002</v>
      </c>
      <c r="D187">
        <v>0.12959999999999999</v>
      </c>
      <c r="E187">
        <v>0.26040000000000002</v>
      </c>
      <c r="F187">
        <v>0.69789999999999996</v>
      </c>
      <c r="G187">
        <v>0.59260000000000002</v>
      </c>
      <c r="H187">
        <v>0.51696666666666669</v>
      </c>
      <c r="I187">
        <v>-7.7188635110742476E-2</v>
      </c>
      <c r="J187">
        <v>0.21863827224534177</v>
      </c>
      <c r="K187">
        <v>-9.3370807183639104E-2</v>
      </c>
      <c r="L187">
        <v>-0.63139174086085492</v>
      </c>
      <c r="M187">
        <v>1.5737817243124193</v>
      </c>
      <c r="N187">
        <v>-0.96571899749831802</v>
      </c>
      <c r="O187" t="str">
        <f>_xlfn.XLOOKUP(Table5[[#This Row],[School Name]],Maine_Schools[School Name], Maine_Schools[Comparison School Type], "Error")</f>
        <v>Non Charter</v>
      </c>
    </row>
    <row r="188" spans="1:15">
      <c r="A188" t="s">
        <v>45</v>
      </c>
      <c r="B188">
        <v>19189.18</v>
      </c>
      <c r="C188">
        <v>0.39090000000000003</v>
      </c>
      <c r="D188">
        <v>0.19750000000000001</v>
      </c>
      <c r="E188">
        <v>0.33579999999999999</v>
      </c>
      <c r="F188">
        <v>0.4526</v>
      </c>
      <c r="G188">
        <v>0.4194</v>
      </c>
      <c r="H188">
        <v>0.40260000000000001</v>
      </c>
      <c r="I188">
        <v>-0.25668184617748746</v>
      </c>
      <c r="J188">
        <v>-2.7432785481798616E-2</v>
      </c>
      <c r="K188">
        <v>-2.0525043036615287E-2</v>
      </c>
      <c r="L188">
        <v>-2.0996199436985101</v>
      </c>
      <c r="M188">
        <v>-0.19746413102730445</v>
      </c>
      <c r="N188">
        <v>-0.21228716536578424</v>
      </c>
      <c r="O188" t="str">
        <f>_xlfn.XLOOKUP(Table5[[#This Row],[School Name]],Maine_Schools[School Name], Maine_Schools[Comparison School Type], "Error")</f>
        <v>Non Charter</v>
      </c>
    </row>
    <row r="189" spans="1:15">
      <c r="A189" t="s">
        <v>515</v>
      </c>
      <c r="B189">
        <v>24278.39</v>
      </c>
      <c r="C189">
        <v>0.39090000000000003</v>
      </c>
      <c r="D189">
        <v>0.14549999999999999</v>
      </c>
      <c r="E189">
        <v>0.1404</v>
      </c>
      <c r="F189">
        <v>0.78949999999999998</v>
      </c>
      <c r="G189">
        <v>0.5625</v>
      </c>
      <c r="H189">
        <v>0.49746666666666667</v>
      </c>
      <c r="I189">
        <v>-9.0109290773202733E-2</v>
      </c>
      <c r="J189">
        <v>0.29256172466510394</v>
      </c>
      <c r="K189">
        <v>-0.20667852127131095</v>
      </c>
      <c r="L189">
        <v>-0.73708081361204647</v>
      </c>
      <c r="M189">
        <v>2.1058906603259273</v>
      </c>
      <c r="N189">
        <v>-2.1376421644723549</v>
      </c>
      <c r="O189" t="str">
        <f>_xlfn.XLOOKUP(Table5[[#This Row],[School Name]],Maine_Schools[School Name], Maine_Schools[Comparison School Type], "Error")</f>
        <v>Non Charter</v>
      </c>
    </row>
    <row r="190" spans="1:15">
      <c r="A190" t="s">
        <v>367</v>
      </c>
      <c r="B190">
        <v>18166.84</v>
      </c>
      <c r="C190">
        <v>0.39179999999999998</v>
      </c>
      <c r="D190">
        <v>0.1918</v>
      </c>
      <c r="E190">
        <v>0.2155</v>
      </c>
      <c r="F190">
        <v>0.68530000000000002</v>
      </c>
      <c r="G190">
        <v>0.84</v>
      </c>
      <c r="H190">
        <v>0.58026666666666671</v>
      </c>
      <c r="I190">
        <v>0.16109168331368695</v>
      </c>
      <c r="J190">
        <v>0.20863528386061192</v>
      </c>
      <c r="K190">
        <v>-0.14218653429190073</v>
      </c>
      <c r="L190">
        <v>1.3177063983539579</v>
      </c>
      <c r="M190">
        <v>1.5017791414767299</v>
      </c>
      <c r="N190">
        <v>-1.4706120841825079</v>
      </c>
      <c r="O190" t="str">
        <f>_xlfn.XLOOKUP(Table5[[#This Row],[School Name]],Maine_Schools[School Name], Maine_Schools[Comparison School Type], "Error")</f>
        <v>Non Charter</v>
      </c>
    </row>
    <row r="191" spans="1:15">
      <c r="A191" t="s">
        <v>437</v>
      </c>
      <c r="B191">
        <v>21170.27</v>
      </c>
      <c r="C191">
        <v>0.39290000000000003</v>
      </c>
      <c r="D191">
        <v>0.2959</v>
      </c>
      <c r="E191">
        <v>0.31280000000000002</v>
      </c>
      <c r="F191">
        <v>0.42049999999999998</v>
      </c>
      <c r="G191">
        <v>0.65910000000000002</v>
      </c>
      <c r="H191">
        <v>0.46413333333333334</v>
      </c>
      <c r="I191">
        <v>-2.4496978769518729E-2</v>
      </c>
      <c r="J191">
        <v>-6.2275709497030596E-2</v>
      </c>
      <c r="K191">
        <v>-4.6396337083195738E-2</v>
      </c>
      <c r="L191">
        <v>-0.20038170190374616</v>
      </c>
      <c r="M191">
        <v>-0.44826723367552695</v>
      </c>
      <c r="N191">
        <v>-0.47986973109759001</v>
      </c>
      <c r="O191" t="str">
        <f>_xlfn.XLOOKUP(Table5[[#This Row],[School Name]],Maine_Schools[School Name], Maine_Schools[Comparison School Type], "Error")</f>
        <v>Non Charter</v>
      </c>
    </row>
    <row r="192" spans="1:15">
      <c r="A192" t="s">
        <v>397</v>
      </c>
      <c r="B192">
        <v>20301.18</v>
      </c>
      <c r="C192">
        <v>0.39400000000000002</v>
      </c>
      <c r="D192">
        <v>0.1961</v>
      </c>
      <c r="E192">
        <v>0.29170000000000001</v>
      </c>
      <c r="F192">
        <v>0.40560000000000002</v>
      </c>
      <c r="G192">
        <v>0.62690000000000001</v>
      </c>
      <c r="H192">
        <v>0.44140000000000001</v>
      </c>
      <c r="I192">
        <v>-4.6395396483255413E-2</v>
      </c>
      <c r="J192">
        <v>-7.6567891586314052E-2</v>
      </c>
      <c r="K192">
        <v>-6.4110050679411557E-2</v>
      </c>
      <c r="L192">
        <v>-0.37950755459614766</v>
      </c>
      <c r="M192">
        <v>-0.55114389265049157</v>
      </c>
      <c r="N192">
        <v>-0.66307977556540043</v>
      </c>
      <c r="O192" t="str">
        <f>_xlfn.XLOOKUP(Table5[[#This Row],[School Name]],Maine_Schools[School Name], Maine_Schools[Comparison School Type], "Error")</f>
        <v>Non Charter</v>
      </c>
    </row>
    <row r="193" spans="1:15">
      <c r="A193" t="s">
        <v>183</v>
      </c>
      <c r="B193">
        <v>26114.49</v>
      </c>
      <c r="C193">
        <v>0.39510000000000001</v>
      </c>
      <c r="D193">
        <v>0.20369999999999999</v>
      </c>
      <c r="E193">
        <v>0.43130000000000002</v>
      </c>
      <c r="F193">
        <v>0.1835</v>
      </c>
      <c r="G193">
        <v>0.68520000000000003</v>
      </c>
      <c r="H193">
        <v>0.43333333333333335</v>
      </c>
      <c r="I193">
        <v>2.9322560169417144E-2</v>
      </c>
      <c r="J193">
        <v>-0.31582380834405255</v>
      </c>
      <c r="K193">
        <v>8.2407646577411675E-2</v>
      </c>
      <c r="L193">
        <v>0.23985425166934746</v>
      </c>
      <c r="M193">
        <v>-2.2733336326261955</v>
      </c>
      <c r="N193">
        <v>0.85232881924660675</v>
      </c>
      <c r="O193" t="str">
        <f>_xlfn.XLOOKUP(Table5[[#This Row],[School Name]],Maine_Schools[School Name], Maine_Schools[Comparison School Type], "Error")</f>
        <v>Non Charter</v>
      </c>
    </row>
    <row r="194" spans="1:15">
      <c r="A194" t="s">
        <v>576</v>
      </c>
      <c r="B194">
        <v>11847.21</v>
      </c>
      <c r="C194">
        <v>0.39550000000000002</v>
      </c>
      <c r="D194">
        <v>0.19089999999999999</v>
      </c>
      <c r="E194">
        <v>0.20930000000000001</v>
      </c>
      <c r="F194">
        <v>0.3488</v>
      </c>
      <c r="G194">
        <v>0.66149999999999998</v>
      </c>
      <c r="H194">
        <v>0.40653333333333336</v>
      </c>
      <c r="I194">
        <v>-3.8913045315234873E-2</v>
      </c>
      <c r="J194">
        <v>-0.10696410764286224</v>
      </c>
      <c r="K194">
        <v>-0.15787393008852049</v>
      </c>
      <c r="L194">
        <v>-0.31830301686943702</v>
      </c>
      <c r="M194">
        <v>-0.76993911467075904</v>
      </c>
      <c r="N194">
        <v>-1.6328642548451768</v>
      </c>
      <c r="O194" t="str">
        <f>_xlfn.XLOOKUP(Table5[[#This Row],[School Name]],Maine_Schools[School Name], Maine_Schools[Comparison School Type], "Error")</f>
        <v>Charter</v>
      </c>
    </row>
    <row r="195" spans="1:15">
      <c r="A195" t="s">
        <v>421</v>
      </c>
      <c r="B195">
        <v>26990</v>
      </c>
      <c r="C195">
        <v>0.39600000000000002</v>
      </c>
      <c r="D195">
        <v>0.1089</v>
      </c>
      <c r="E195">
        <v>0.25</v>
      </c>
      <c r="F195">
        <v>0.77270000000000005</v>
      </c>
      <c r="G195">
        <v>0.52939999999999998</v>
      </c>
      <c r="H195">
        <v>0.51736666666666664</v>
      </c>
      <c r="I195">
        <v>-0.11114486478180774</v>
      </c>
      <c r="J195">
        <v>0.26868051521622027</v>
      </c>
      <c r="K195">
        <v>-9.3389360691365275E-2</v>
      </c>
      <c r="L195">
        <v>-0.90914873104892358</v>
      </c>
      <c r="M195">
        <v>1.9339911543558277</v>
      </c>
      <c r="N195">
        <v>-0.96591089339620995</v>
      </c>
      <c r="O195" t="str">
        <f>_xlfn.XLOOKUP(Table5[[#This Row],[School Name]],Maine_Schools[School Name], Maine_Schools[Comparison School Type], "Error")</f>
        <v>Non Charter</v>
      </c>
    </row>
    <row r="196" spans="1:15">
      <c r="A196" t="s">
        <v>28</v>
      </c>
      <c r="B196">
        <v>23819.24</v>
      </c>
      <c r="C196">
        <v>0.39700000000000002</v>
      </c>
      <c r="D196">
        <v>0.21229999999999999</v>
      </c>
      <c r="E196">
        <v>0.34179999999999999</v>
      </c>
      <c r="F196">
        <v>0.50239999999999996</v>
      </c>
      <c r="G196">
        <v>0.75409999999999999</v>
      </c>
      <c r="H196">
        <v>0.53276666666666672</v>
      </c>
      <c r="I196">
        <v>8.9028591662000167E-2</v>
      </c>
      <c r="J196">
        <v>1.1127025591302075E-2</v>
      </c>
      <c r="K196">
        <v>-1.1158101773683038E-2</v>
      </c>
      <c r="L196">
        <v>0.72824085301175856</v>
      </c>
      <c r="M196">
        <v>8.0093523159099955E-2</v>
      </c>
      <c r="N196">
        <v>-0.11540642288410612</v>
      </c>
      <c r="O196" t="str">
        <f>_xlfn.XLOOKUP(Table5[[#This Row],[School Name]],Maine_Schools[School Name], Maine_Schools[Comparison School Type], "Error")</f>
        <v>Non Charter</v>
      </c>
    </row>
    <row r="197" spans="1:15">
      <c r="A197" t="s">
        <v>200</v>
      </c>
      <c r="B197">
        <v>21232.799999999999</v>
      </c>
      <c r="C197">
        <v>0.39810000000000001</v>
      </c>
      <c r="D197">
        <v>0.28239999999999998</v>
      </c>
      <c r="E197">
        <v>0.25990000000000002</v>
      </c>
      <c r="F197">
        <v>0.47839999999999999</v>
      </c>
      <c r="G197">
        <v>0.54190000000000005</v>
      </c>
      <c r="H197">
        <v>0.42673333333333335</v>
      </c>
      <c r="I197">
        <v>-0.1413475569677074</v>
      </c>
      <c r="J197">
        <v>-2.7150918779317301E-3</v>
      </c>
      <c r="K197">
        <v>-0.10025862723134549</v>
      </c>
      <c r="L197">
        <v>-1.1562023338309964</v>
      </c>
      <c r="M197">
        <v>-1.9543522428329473E-2</v>
      </c>
      <c r="N197">
        <v>-1.0369585944564705</v>
      </c>
      <c r="O197" t="str">
        <f>_xlfn.XLOOKUP(Table5[[#This Row],[School Name]],Maine_Schools[School Name], Maine_Schools[Comparison School Type], "Error")</f>
        <v>Non Charter</v>
      </c>
    </row>
    <row r="198" spans="1:15">
      <c r="A198" t="s">
        <v>9</v>
      </c>
      <c r="B198">
        <v>24036.26</v>
      </c>
      <c r="C198">
        <v>0.4</v>
      </c>
      <c r="D198">
        <v>0.23039999999999999</v>
      </c>
      <c r="E198">
        <v>0.57140000000000002</v>
      </c>
      <c r="F198">
        <v>0.31130000000000002</v>
      </c>
      <c r="G198">
        <v>0.62919999999999998</v>
      </c>
      <c r="H198">
        <v>0.50396666666666667</v>
      </c>
      <c r="I198">
        <v>-3.8577853748835933E-2</v>
      </c>
      <c r="J198">
        <v>-0.17891591580046906</v>
      </c>
      <c r="K198">
        <v>0.21685612287741279</v>
      </c>
      <c r="L198">
        <v>-0.31556119890197498</v>
      </c>
      <c r="M198">
        <v>-1.2878559439009507</v>
      </c>
      <c r="N198">
        <v>2.2429074343832291</v>
      </c>
      <c r="O198" t="str">
        <f>_xlfn.XLOOKUP(Table5[[#This Row],[School Name]],Maine_Schools[School Name], Maine_Schools[Comparison School Type], "Error")</f>
        <v>Non Charter</v>
      </c>
    </row>
    <row r="199" spans="1:15">
      <c r="A199" t="s">
        <v>343</v>
      </c>
      <c r="B199">
        <v>30830.03</v>
      </c>
      <c r="C199">
        <v>0.40450000000000003</v>
      </c>
      <c r="D199">
        <v>0.1236</v>
      </c>
      <c r="E199">
        <v>0.2034</v>
      </c>
      <c r="F199">
        <v>0.67800000000000005</v>
      </c>
      <c r="G199">
        <v>0.3125</v>
      </c>
      <c r="H199">
        <v>0.39796666666666675</v>
      </c>
      <c r="I199">
        <v>-0.32034829873730164</v>
      </c>
      <c r="J199">
        <v>0.16617053262193959</v>
      </c>
      <c r="K199">
        <v>-0.13844478162212057</v>
      </c>
      <c r="L199">
        <v>-2.6204022098767292</v>
      </c>
      <c r="M199">
        <v>1.1961133093213103</v>
      </c>
      <c r="N199">
        <v>-1.4319117478981718</v>
      </c>
      <c r="O199" t="str">
        <f>_xlfn.XLOOKUP(Table5[[#This Row],[School Name]],Maine_Schools[School Name], Maine_Schools[Comparison School Type], "Error")</f>
        <v>Non Charter</v>
      </c>
    </row>
    <row r="200" spans="1:15">
      <c r="A200" t="s">
        <v>161</v>
      </c>
      <c r="B200">
        <v>21276.02</v>
      </c>
      <c r="C200">
        <v>0.40539999999999998</v>
      </c>
      <c r="D200">
        <v>0.29730000000000001</v>
      </c>
      <c r="E200">
        <v>0.39360000000000001</v>
      </c>
      <c r="F200">
        <v>0.432</v>
      </c>
      <c r="G200">
        <v>0.86419999999999997</v>
      </c>
      <c r="H200">
        <v>0.56326666666666669</v>
      </c>
      <c r="I200">
        <v>0.17673124404293072</v>
      </c>
      <c r="J200">
        <v>-4.5792894343192281E-2</v>
      </c>
      <c r="K200">
        <v>3.0372781992498266E-2</v>
      </c>
      <c r="L200">
        <v>1.4456357167175886</v>
      </c>
      <c r="M200">
        <v>-0.32962216303930258</v>
      </c>
      <c r="N200">
        <v>0.314140719800589</v>
      </c>
      <c r="O200" t="str">
        <f>_xlfn.XLOOKUP(Table5[[#This Row],[School Name]],Maine_Schools[School Name], Maine_Schools[Comparison School Type], "Error")</f>
        <v>Non Charter</v>
      </c>
    </row>
    <row r="201" spans="1:15">
      <c r="A201" t="s">
        <v>398</v>
      </c>
      <c r="B201">
        <v>19803.98</v>
      </c>
      <c r="C201">
        <v>0.41</v>
      </c>
      <c r="D201">
        <v>0.1777</v>
      </c>
      <c r="E201">
        <v>0.3241</v>
      </c>
      <c r="F201">
        <v>0.43519999999999998</v>
      </c>
      <c r="G201">
        <v>0.44969999999999999</v>
      </c>
      <c r="H201">
        <v>0.40300000000000002</v>
      </c>
      <c r="I201">
        <v>-0.2278721778249273</v>
      </c>
      <c r="J201">
        <v>-3.9161400799541002E-2</v>
      </c>
      <c r="K201">
        <v>-3.6712531013839533E-2</v>
      </c>
      <c r="L201">
        <v>-1.8639610720440318</v>
      </c>
      <c r="M201">
        <v>-0.28188796153508017</v>
      </c>
      <c r="N201">
        <v>-0.37971170771375151</v>
      </c>
      <c r="O201" t="str">
        <f>_xlfn.XLOOKUP(Table5[[#This Row],[School Name]],Maine_Schools[School Name], Maine_Schools[Comparison School Type], "Error")</f>
        <v>Non Charter</v>
      </c>
    </row>
    <row r="202" spans="1:15">
      <c r="A202" t="s">
        <v>338</v>
      </c>
      <c r="B202">
        <v>18586.13</v>
      </c>
      <c r="C202">
        <v>0.41599999999999998</v>
      </c>
      <c r="D202">
        <v>0.19109999999999999</v>
      </c>
      <c r="E202">
        <v>0.43930000000000002</v>
      </c>
      <c r="F202">
        <v>0.52139999999999997</v>
      </c>
      <c r="G202">
        <v>0.86250000000000004</v>
      </c>
      <c r="H202">
        <v>0.60773333333333335</v>
      </c>
      <c r="I202">
        <v>0.17724987109304213</v>
      </c>
      <c r="J202">
        <v>5.3638544169833158E-2</v>
      </c>
      <c r="K202">
        <v>7.4259205845103593E-2</v>
      </c>
      <c r="L202">
        <v>1.4498780101012916</v>
      </c>
      <c r="M202">
        <v>0.38609599164085273</v>
      </c>
      <c r="N202">
        <v>0.76805082859260831</v>
      </c>
      <c r="O202" t="str">
        <f>_xlfn.XLOOKUP(Table5[[#This Row],[School Name]],Maine_Schools[School Name], Maine_Schools[Comparison School Type], "Error")</f>
        <v>Non Charter</v>
      </c>
    </row>
    <row r="203" spans="1:15">
      <c r="A203" t="s">
        <v>91</v>
      </c>
      <c r="B203">
        <v>28680.52</v>
      </c>
      <c r="C203">
        <v>0.42270000000000002</v>
      </c>
      <c r="D203">
        <v>0.1835</v>
      </c>
      <c r="E203">
        <v>0.31069999999999998</v>
      </c>
      <c r="F203">
        <v>0.35920000000000002</v>
      </c>
      <c r="G203">
        <v>0.80730000000000002</v>
      </c>
      <c r="H203">
        <v>0.49239999999999995</v>
      </c>
      <c r="I203">
        <v>0.15355871411513144</v>
      </c>
      <c r="J203">
        <v>-0.13685635570446442</v>
      </c>
      <c r="K203">
        <v>-4.2881145613702709E-2</v>
      </c>
      <c r="L203">
        <v>1.2560878125439696</v>
      </c>
      <c r="M203">
        <v>-0.98510672103188746</v>
      </c>
      <c r="N203">
        <v>-0.44351268027701751</v>
      </c>
      <c r="O203" t="str">
        <f>_xlfn.XLOOKUP(Table5[[#This Row],[School Name]],Maine_Schools[School Name], Maine_Schools[Comparison School Type], "Error")</f>
        <v>Non Charter</v>
      </c>
    </row>
    <row r="204" spans="1:15">
      <c r="A204" t="s">
        <v>577</v>
      </c>
      <c r="B204">
        <v>11466.98</v>
      </c>
      <c r="C204">
        <v>0.42549999999999999</v>
      </c>
      <c r="D204">
        <v>0.2064</v>
      </c>
      <c r="E204">
        <v>0.26229999999999998</v>
      </c>
      <c r="F204">
        <v>0.2787</v>
      </c>
      <c r="G204">
        <v>0.55410000000000004</v>
      </c>
      <c r="H204">
        <v>0.36503333333333332</v>
      </c>
      <c r="I204">
        <v>-0.15929352578713551</v>
      </c>
      <c r="J204">
        <v>-0.16285631306518683</v>
      </c>
      <c r="K204">
        <v>-0.11597747583660389</v>
      </c>
      <c r="L204">
        <v>-1.3029977328955975</v>
      </c>
      <c r="M204">
        <v>-1.172257201627029</v>
      </c>
      <c r="N204">
        <v>-1.1995360763780138</v>
      </c>
      <c r="O204" t="str">
        <f>_xlfn.XLOOKUP(Table5[[#This Row],[School Name]],Maine_Schools[School Name], Maine_Schools[Comparison School Type], "Error")</f>
        <v>Charter</v>
      </c>
    </row>
    <row r="205" spans="1:15">
      <c r="A205" t="s">
        <v>186</v>
      </c>
      <c r="B205">
        <v>17693.93</v>
      </c>
      <c r="C205">
        <v>0.42720000000000002</v>
      </c>
      <c r="D205">
        <v>0.20660000000000001</v>
      </c>
      <c r="E205">
        <v>0.40479999999999999</v>
      </c>
      <c r="F205">
        <v>0.4</v>
      </c>
      <c r="G205">
        <v>0.6804</v>
      </c>
      <c r="H205">
        <v>0.4950666666666666</v>
      </c>
      <c r="I205">
        <v>-1.3432754735949071E-2</v>
      </c>
      <c r="J205">
        <v>-5.9913339151325185E-2</v>
      </c>
      <c r="K205">
        <v>3.4150420300363638E-2</v>
      </c>
      <c r="L205">
        <v>-0.10987796824130415</v>
      </c>
      <c r="M205">
        <v>-0.43126263865221404</v>
      </c>
      <c r="N205">
        <v>0.35321221537423153</v>
      </c>
      <c r="O205" t="str">
        <f>_xlfn.XLOOKUP(Table5[[#This Row],[School Name]],Maine_Schools[School Name], Maine_Schools[Comparison School Type], "Error")</f>
        <v>Non Charter</v>
      </c>
    </row>
    <row r="206" spans="1:15">
      <c r="A206" t="s">
        <v>328</v>
      </c>
      <c r="B206">
        <v>19851.47</v>
      </c>
      <c r="C206">
        <v>0.42759999999999998</v>
      </c>
      <c r="D206">
        <v>0.17760000000000001</v>
      </c>
      <c r="E206">
        <v>0.18679999999999999</v>
      </c>
      <c r="F206">
        <v>0.54949999999999999</v>
      </c>
      <c r="G206">
        <v>0.63160000000000005</v>
      </c>
      <c r="H206">
        <v>0.45596666666666669</v>
      </c>
      <c r="I206">
        <v>-5.1472074203837481E-2</v>
      </c>
      <c r="J206">
        <v>8.2412828501003177E-2</v>
      </c>
      <c r="K206">
        <v>-0.17971996866443266</v>
      </c>
      <c r="L206">
        <v>-0.4210340355241895</v>
      </c>
      <c r="M206">
        <v>0.59321637521097759</v>
      </c>
      <c r="N206">
        <v>-1.8588142611608149</v>
      </c>
      <c r="O206" t="str">
        <f>_xlfn.XLOOKUP(Table5[[#This Row],[School Name]],Maine_Schools[School Name], Maine_Schools[Comparison School Type], "Error")</f>
        <v>Non Charter</v>
      </c>
    </row>
    <row r="207" spans="1:15">
      <c r="A207" t="s">
        <v>182</v>
      </c>
      <c r="B207">
        <v>13545.38</v>
      </c>
      <c r="C207">
        <v>0.42980000000000002</v>
      </c>
      <c r="D207">
        <v>0.27189999999999998</v>
      </c>
      <c r="E207">
        <v>0.46899999999999997</v>
      </c>
      <c r="F207">
        <v>0.38940000000000002</v>
      </c>
      <c r="G207">
        <v>0.78669999999999995</v>
      </c>
      <c r="H207">
        <v>0.54836666666666667</v>
      </c>
      <c r="I207">
        <v>6.9804626226613431E-2</v>
      </c>
      <c r="J207">
        <v>-5.5057817538124276E-2</v>
      </c>
      <c r="K207">
        <v>8.8837017133442164E-2</v>
      </c>
      <c r="L207">
        <v>0.57099162862680131</v>
      </c>
      <c r="M207">
        <v>-0.39631207350923342</v>
      </c>
      <c r="N207">
        <v>0.91882674804466613</v>
      </c>
      <c r="O207" t="str">
        <f>_xlfn.XLOOKUP(Table5[[#This Row],[School Name]],Maine_Schools[School Name], Maine_Schools[Comparison School Type], "Error")</f>
        <v>Non Charter</v>
      </c>
    </row>
    <row r="208" spans="1:15">
      <c r="A208" t="s">
        <v>163</v>
      </c>
      <c r="B208">
        <v>21803.35</v>
      </c>
      <c r="C208">
        <v>0.43009999999999998</v>
      </c>
      <c r="D208">
        <v>0.15040000000000001</v>
      </c>
      <c r="E208">
        <v>0.44590000000000002</v>
      </c>
      <c r="F208">
        <v>0.45779999999999998</v>
      </c>
      <c r="G208">
        <v>0.73170000000000002</v>
      </c>
      <c r="H208">
        <v>0.54513333333333336</v>
      </c>
      <c r="I208">
        <v>5.7804550983611258E-2</v>
      </c>
      <c r="J208">
        <v>-1.489983226886693E-2</v>
      </c>
      <c r="K208">
        <v>8.2461707459060007E-2</v>
      </c>
      <c r="L208">
        <v>0.47283276900621035</v>
      </c>
      <c r="M208">
        <v>-0.10725059011511984</v>
      </c>
      <c r="N208">
        <v>0.85288796210939277</v>
      </c>
      <c r="O208" t="str">
        <f>_xlfn.XLOOKUP(Table5[[#This Row],[School Name]],Maine_Schools[School Name], Maine_Schools[Comparison School Type], "Error")</f>
        <v>Non Charter</v>
      </c>
    </row>
    <row r="209" spans="1:15">
      <c r="A209" t="s">
        <v>145</v>
      </c>
      <c r="B209">
        <v>19911.240000000002</v>
      </c>
      <c r="C209">
        <v>0.43090000000000001</v>
      </c>
      <c r="D209">
        <v>0.2039</v>
      </c>
      <c r="E209">
        <v>0.49340000000000001</v>
      </c>
      <c r="F209">
        <v>0.27629999999999999</v>
      </c>
      <c r="G209">
        <v>0.69469999999999998</v>
      </c>
      <c r="H209">
        <v>0.48813333333333331</v>
      </c>
      <c r="I209">
        <v>7.2099837901034025E-3</v>
      </c>
      <c r="J209">
        <v>-0.18891482790444963</v>
      </c>
      <c r="K209">
        <v>0.12458698923977757</v>
      </c>
      <c r="L209">
        <v>5.897661242850992E-2</v>
      </c>
      <c r="M209">
        <v>-1.3598291852307798</v>
      </c>
      <c r="N209">
        <v>1.2885828663057128</v>
      </c>
      <c r="O209" t="str">
        <f>_xlfn.XLOOKUP(Table5[[#This Row],[School Name]],Maine_Schools[School Name], Maine_Schools[Comparison School Type], "Error")</f>
        <v>Non Charter</v>
      </c>
    </row>
    <row r="210" spans="1:15">
      <c r="A210" t="s">
        <v>140</v>
      </c>
      <c r="B210">
        <v>19244.29</v>
      </c>
      <c r="C210">
        <v>0.43380000000000002</v>
      </c>
      <c r="D210">
        <v>0.21690000000000001</v>
      </c>
      <c r="E210">
        <v>0.45700000000000002</v>
      </c>
      <c r="F210">
        <v>0.26950000000000002</v>
      </c>
      <c r="G210">
        <v>0.66390000000000005</v>
      </c>
      <c r="H210">
        <v>0.46346666666666669</v>
      </c>
      <c r="I210">
        <v>-2.8434478437949773E-2</v>
      </c>
      <c r="J210">
        <v>-0.19212023277651624</v>
      </c>
      <c r="K210">
        <v>8.5720546854318014E-2</v>
      </c>
      <c r="L210">
        <v>-0.23258987305125903</v>
      </c>
      <c r="M210">
        <v>-1.3829020331584276</v>
      </c>
      <c r="N210">
        <v>0.88659360532619513</v>
      </c>
      <c r="O210" t="str">
        <f>_xlfn.XLOOKUP(Table5[[#This Row],[School Name]],Maine_Schools[School Name], Maine_Schools[Comparison School Type], "Error")</f>
        <v>Non Charter</v>
      </c>
    </row>
    <row r="211" spans="1:15">
      <c r="A211" t="s">
        <v>178</v>
      </c>
      <c r="B211">
        <v>18169.93</v>
      </c>
      <c r="C211">
        <v>0.43380000000000002</v>
      </c>
      <c r="D211">
        <v>0.18509999999999999</v>
      </c>
      <c r="E211">
        <v>0.5202</v>
      </c>
      <c r="F211">
        <v>0.32</v>
      </c>
      <c r="G211">
        <v>0.79259999999999997</v>
      </c>
      <c r="H211">
        <v>0.54426666666666668</v>
      </c>
      <c r="I211">
        <v>0.1010823010764087</v>
      </c>
      <c r="J211">
        <v>-0.13913107830979909</v>
      </c>
      <c r="K211">
        <v>0.14906501760976987</v>
      </c>
      <c r="L211">
        <v>0.82683843230662935</v>
      </c>
      <c r="M211">
        <v>-1.0014804182231039</v>
      </c>
      <c r="N211">
        <v>1.5417551128700169</v>
      </c>
      <c r="O211" t="str">
        <f>_xlfn.XLOOKUP(Table5[[#This Row],[School Name]],Maine_Schools[School Name], Maine_Schools[Comparison School Type], "Error")</f>
        <v>Non Charter</v>
      </c>
    </row>
    <row r="212" spans="1:15">
      <c r="A212" t="s">
        <v>511</v>
      </c>
      <c r="B212">
        <v>19100.34</v>
      </c>
      <c r="C212">
        <v>0.43409999999999999</v>
      </c>
      <c r="D212">
        <v>0.18540000000000001</v>
      </c>
      <c r="E212">
        <v>0.29289999999999999</v>
      </c>
      <c r="F212">
        <v>0.68689999999999996</v>
      </c>
      <c r="G212">
        <v>0.75</v>
      </c>
      <c r="H212">
        <v>0.5766</v>
      </c>
      <c r="I212">
        <v>6.1353750425651832E-2</v>
      </c>
      <c r="J212">
        <v>0.22505228959810819</v>
      </c>
      <c r="K212">
        <v>-7.7123576348725797E-2</v>
      </c>
      <c r="L212">
        <v>0.50186470111846115</v>
      </c>
      <c r="M212">
        <v>1.6199505088785513</v>
      </c>
      <c r="N212">
        <v>-0.79767654453807879</v>
      </c>
      <c r="O212" t="str">
        <f>_xlfn.XLOOKUP(Table5[[#This Row],[School Name]],Maine_Schools[School Name], Maine_Schools[Comparison School Type], "Error")</f>
        <v>Non Charter</v>
      </c>
    </row>
    <row r="213" spans="1:15">
      <c r="A213" t="s">
        <v>287</v>
      </c>
      <c r="B213">
        <v>29810.07</v>
      </c>
      <c r="C213">
        <v>0.43680000000000002</v>
      </c>
      <c r="D213">
        <v>0.28160000000000002</v>
      </c>
      <c r="E213">
        <v>0.35959999999999998</v>
      </c>
      <c r="F213">
        <v>0.3947</v>
      </c>
      <c r="G213">
        <v>0.55559999999999998</v>
      </c>
      <c r="H213">
        <v>0.43663333333333326</v>
      </c>
      <c r="I213">
        <v>-0.11226546222398581</v>
      </c>
      <c r="J213">
        <v>-9.6394981159211357E-2</v>
      </c>
      <c r="K213">
        <v>-1.9286807299119246E-3</v>
      </c>
      <c r="L213">
        <v>-0.91831505415861359</v>
      </c>
      <c r="M213">
        <v>-0.69386140910212424</v>
      </c>
      <c r="N213">
        <v>-1.994802955190941E-2</v>
      </c>
      <c r="O213" t="str">
        <f>_xlfn.XLOOKUP(Table5[[#This Row],[School Name]],Maine_Schools[School Name], Maine_Schools[Comparison School Type], "Error")</f>
        <v>Non Charter</v>
      </c>
    </row>
    <row r="214" spans="1:15">
      <c r="A214" t="s">
        <v>190</v>
      </c>
      <c r="B214">
        <v>23191.48</v>
      </c>
      <c r="C214">
        <v>0.4375</v>
      </c>
      <c r="D214">
        <v>0.23130000000000001</v>
      </c>
      <c r="E214">
        <v>0.36480000000000001</v>
      </c>
      <c r="F214">
        <v>0.21379999999999999</v>
      </c>
      <c r="G214">
        <v>0.7</v>
      </c>
      <c r="H214">
        <v>0.42619999999999997</v>
      </c>
      <c r="I214">
        <v>1.7294605401438568E-2</v>
      </c>
      <c r="J214">
        <v>-0.25799037164275607</v>
      </c>
      <c r="K214">
        <v>-3.2041778732582737E-3</v>
      </c>
      <c r="L214">
        <v>0.14146734161381916</v>
      </c>
      <c r="M214">
        <v>-1.8570423548002075</v>
      </c>
      <c r="N214">
        <v>-3.3140288029034813E-2</v>
      </c>
      <c r="O214" t="str">
        <f>_xlfn.XLOOKUP(Table5[[#This Row],[School Name]],Maine_Schools[School Name], Maine_Schools[Comparison School Type], "Error")</f>
        <v>Non Charter</v>
      </c>
    </row>
    <row r="215" spans="1:15">
      <c r="A215" t="s">
        <v>36</v>
      </c>
      <c r="B215">
        <v>23435.07</v>
      </c>
      <c r="C215">
        <v>0.44090000000000001</v>
      </c>
      <c r="D215">
        <v>0.2205</v>
      </c>
      <c r="E215">
        <v>0.30209999999999998</v>
      </c>
      <c r="F215">
        <v>0.72919999999999996</v>
      </c>
      <c r="G215">
        <v>0.6875</v>
      </c>
      <c r="H215">
        <v>0.57293333333333329</v>
      </c>
      <c r="I215">
        <v>5.9447567485062525E-3</v>
      </c>
      <c r="J215">
        <v>0.2578245413075273</v>
      </c>
      <c r="K215">
        <v>-6.6169883207941149E-2</v>
      </c>
      <c r="L215">
        <v>4.8627240357969496E-2</v>
      </c>
      <c r="M215">
        <v>1.8558486902681961</v>
      </c>
      <c r="N215">
        <v>-0.68438428673401097</v>
      </c>
      <c r="O215" t="str">
        <f>_xlfn.XLOOKUP(Table5[[#This Row],[School Name]],Maine_Schools[School Name], Maine_Schools[Comparison School Type], "Error")</f>
        <v>Non Charter</v>
      </c>
    </row>
    <row r="216" spans="1:15">
      <c r="A216" t="s">
        <v>152</v>
      </c>
      <c r="B216">
        <v>27226.2</v>
      </c>
      <c r="C216">
        <v>0.44130000000000003</v>
      </c>
      <c r="D216">
        <v>0.27939999999999998</v>
      </c>
      <c r="E216">
        <v>0.30080000000000001</v>
      </c>
      <c r="F216">
        <v>0.6532</v>
      </c>
      <c r="G216">
        <v>0.75</v>
      </c>
      <c r="H216">
        <v>0.56799999999999995</v>
      </c>
      <c r="I216">
        <v>7.2627383443786164E-2</v>
      </c>
      <c r="J216">
        <v>0.17186404941847638</v>
      </c>
      <c r="K216">
        <v>-6.5498100813610405E-2</v>
      </c>
      <c r="L216">
        <v>0.59408136963363756</v>
      </c>
      <c r="M216">
        <v>1.2370958536372501</v>
      </c>
      <c r="N216">
        <v>-0.67743615123043588</v>
      </c>
      <c r="O216" t="str">
        <f>_xlfn.XLOOKUP(Table5[[#This Row],[School Name]],Maine_Schools[School Name], Maine_Schools[Comparison School Type], "Error")</f>
        <v>Non Charter</v>
      </c>
    </row>
    <row r="217" spans="1:15">
      <c r="A217" t="s">
        <v>78</v>
      </c>
      <c r="B217">
        <v>37431.72</v>
      </c>
      <c r="C217">
        <v>0.44269999999999998</v>
      </c>
      <c r="D217">
        <v>0.22900000000000001</v>
      </c>
      <c r="E217">
        <v>0.3649</v>
      </c>
      <c r="F217">
        <v>0.32429999999999998</v>
      </c>
      <c r="G217">
        <v>0.71789999999999998</v>
      </c>
      <c r="H217">
        <v>0.46903333333333336</v>
      </c>
      <c r="I217">
        <v>7.9877097521221407E-2</v>
      </c>
      <c r="J217">
        <v>-0.18898671332444267</v>
      </c>
      <c r="K217">
        <v>1.4044389862033435E-2</v>
      </c>
      <c r="L217">
        <v>0.65338296999913281</v>
      </c>
      <c r="M217">
        <v>-1.360346624190885</v>
      </c>
      <c r="N217">
        <v>0.14525882882605126</v>
      </c>
      <c r="O217" t="str">
        <f>_xlfn.XLOOKUP(Table5[[#This Row],[School Name]],Maine_Schools[School Name], Maine_Schools[Comparison School Type], "Error")</f>
        <v>Non Charter</v>
      </c>
    </row>
    <row r="218" spans="1:15">
      <c r="A218" t="s">
        <v>71</v>
      </c>
      <c r="B218">
        <v>24195.47</v>
      </c>
      <c r="C218">
        <v>0.44340000000000002</v>
      </c>
      <c r="D218">
        <v>0.12670000000000001</v>
      </c>
      <c r="E218">
        <v>0.80769999999999997</v>
      </c>
      <c r="F218">
        <v>0.15090000000000001</v>
      </c>
      <c r="G218">
        <v>0.84619999999999995</v>
      </c>
      <c r="H218">
        <v>0.60160000000000002</v>
      </c>
      <c r="I218">
        <v>0.17895501097393141</v>
      </c>
      <c r="J218">
        <v>-0.32411845459163258</v>
      </c>
      <c r="K218">
        <v>0.4442076152969815</v>
      </c>
      <c r="L218">
        <v>1.4638258048286026</v>
      </c>
      <c r="M218">
        <v>-2.3330393856035596</v>
      </c>
      <c r="N218">
        <v>4.5943667605016429</v>
      </c>
      <c r="O218" t="str">
        <f>_xlfn.XLOOKUP(Table5[[#This Row],[School Name]],Maine_Schools[School Name], Maine_Schools[Comparison School Type], "Error")</f>
        <v>Non Charter</v>
      </c>
    </row>
    <row r="219" spans="1:15">
      <c r="A219" t="s">
        <v>128</v>
      </c>
      <c r="B219">
        <v>21549.22</v>
      </c>
      <c r="C219">
        <v>0.44440000000000002</v>
      </c>
      <c r="D219">
        <v>0.2336</v>
      </c>
      <c r="E219">
        <v>0.33329999999999999</v>
      </c>
      <c r="F219">
        <v>0.42309999999999998</v>
      </c>
      <c r="G219">
        <v>0.56820000000000004</v>
      </c>
      <c r="H219">
        <v>0.44153333333333333</v>
      </c>
      <c r="I219">
        <v>-0.12234775990911073</v>
      </c>
      <c r="J219">
        <v>-4.0690672409906481E-2</v>
      </c>
      <c r="K219">
        <v>-3.9242330693669059E-2</v>
      </c>
      <c r="L219">
        <v>-1.0007867739675631</v>
      </c>
      <c r="M219">
        <v>-0.29289582254306701</v>
      </c>
      <c r="N219">
        <v>-0.40587701231341683</v>
      </c>
      <c r="O219" t="str">
        <f>_xlfn.XLOOKUP(Table5[[#This Row],[School Name]],Maine_Schools[School Name], Maine_Schools[Comparison School Type], "Error")</f>
        <v>Non Charter</v>
      </c>
    </row>
    <row r="220" spans="1:15">
      <c r="A220" t="s">
        <v>83</v>
      </c>
      <c r="B220">
        <v>26518.54</v>
      </c>
      <c r="C220">
        <v>0.44490000000000002</v>
      </c>
      <c r="D220">
        <v>0.2</v>
      </c>
      <c r="E220">
        <v>0.5242</v>
      </c>
      <c r="F220">
        <v>0.2903</v>
      </c>
      <c r="G220">
        <v>0.65769999999999995</v>
      </c>
      <c r="H220">
        <v>0.4907333333333333</v>
      </c>
      <c r="I220">
        <v>-1.2406578524656653E-2</v>
      </c>
      <c r="J220">
        <v>-0.18935355824282379</v>
      </c>
      <c r="K220">
        <v>0.15968058476545011</v>
      </c>
      <c r="L220">
        <v>-0.1014839969844171</v>
      </c>
      <c r="M220">
        <v>-1.3629872132436425</v>
      </c>
      <c r="N220">
        <v>1.6515501888759136</v>
      </c>
      <c r="O220" t="str">
        <f>_xlfn.XLOOKUP(Table5[[#This Row],[School Name]],Maine_Schools[School Name], Maine_Schools[Comparison School Type], "Error")</f>
        <v>Non Charter</v>
      </c>
    </row>
    <row r="221" spans="1:15">
      <c r="A221" t="s">
        <v>134</v>
      </c>
      <c r="B221">
        <v>21432.77</v>
      </c>
      <c r="C221">
        <v>0.4451</v>
      </c>
      <c r="D221">
        <v>0.27850000000000003</v>
      </c>
      <c r="E221">
        <v>0.3281</v>
      </c>
      <c r="F221">
        <v>0.40460000000000002</v>
      </c>
      <c r="G221">
        <v>0.61170000000000002</v>
      </c>
      <c r="H221">
        <v>0.44813333333333333</v>
      </c>
      <c r="I221">
        <v>-8.5508051551475228E-2</v>
      </c>
      <c r="J221">
        <v>-5.7405415014168348E-2</v>
      </c>
      <c r="K221">
        <v>-4.7025758969670206E-2</v>
      </c>
      <c r="L221">
        <v>-0.69944335003783364</v>
      </c>
      <c r="M221">
        <v>-0.41321033183289213</v>
      </c>
      <c r="N221">
        <v>-0.48637973879211638</v>
      </c>
      <c r="O221" t="str">
        <f>_xlfn.XLOOKUP(Table5[[#This Row],[School Name]],Maine_Schools[School Name], Maine_Schools[Comparison School Type], "Error")</f>
        <v>Non Charter</v>
      </c>
    </row>
    <row r="222" spans="1:15">
      <c r="A222" t="s">
        <v>520</v>
      </c>
      <c r="B222">
        <v>16225.19</v>
      </c>
      <c r="C222">
        <v>0.4451</v>
      </c>
      <c r="D222">
        <v>0.185</v>
      </c>
      <c r="E222">
        <v>0.37440000000000001</v>
      </c>
      <c r="F222">
        <v>0.4118</v>
      </c>
      <c r="G222">
        <v>0.63770000000000004</v>
      </c>
      <c r="H222">
        <v>0.47463333333333341</v>
      </c>
      <c r="I222">
        <v>-6.3731053135889115E-2</v>
      </c>
      <c r="J222">
        <v>-3.6609608829028251E-2</v>
      </c>
      <c r="K222">
        <v>-2.9973290771828087E-3</v>
      </c>
      <c r="L222">
        <v>-0.52131068943806869</v>
      </c>
      <c r="M222">
        <v>-0.26351988934809506</v>
      </c>
      <c r="N222">
        <v>-3.1000884740094044E-2</v>
      </c>
      <c r="O222" t="str">
        <f>_xlfn.XLOOKUP(Table5[[#This Row],[School Name]],Maine_Schools[School Name], Maine_Schools[Comparison School Type], "Error")</f>
        <v>Non Charter</v>
      </c>
    </row>
    <row r="223" spans="1:15">
      <c r="A223" t="s">
        <v>337</v>
      </c>
      <c r="B223">
        <v>20463.189999999999</v>
      </c>
      <c r="C223">
        <v>0.44529999999999997</v>
      </c>
      <c r="D223">
        <v>0.2044</v>
      </c>
      <c r="E223">
        <v>0.4375</v>
      </c>
      <c r="F223">
        <v>0.39290000000000003</v>
      </c>
      <c r="G223">
        <v>0.84089999999999998</v>
      </c>
      <c r="H223">
        <v>0.55710000000000004</v>
      </c>
      <c r="I223">
        <v>0.15049067898698842</v>
      </c>
      <c r="J223">
        <v>-6.7920591432104716E-2</v>
      </c>
      <c r="K223">
        <v>6.4664054185287534E-2</v>
      </c>
      <c r="L223">
        <v>1.2309917341147907</v>
      </c>
      <c r="M223">
        <v>-0.48889969904440822</v>
      </c>
      <c r="N223">
        <v>0.6688097432763237</v>
      </c>
      <c r="O223" t="str">
        <f>_xlfn.XLOOKUP(Table5[[#This Row],[School Name]],Maine_Schools[School Name], Maine_Schools[Comparison School Type], "Error")</f>
        <v>Non Charter</v>
      </c>
    </row>
    <row r="224" spans="1:15">
      <c r="A224" t="s">
        <v>150</v>
      </c>
      <c r="B224">
        <v>31622</v>
      </c>
      <c r="C224">
        <v>0.44969999999999999</v>
      </c>
      <c r="D224">
        <v>0.23150000000000001</v>
      </c>
      <c r="E224">
        <v>0.38569999999999999</v>
      </c>
      <c r="F224">
        <v>0.34389999999999998</v>
      </c>
      <c r="G224">
        <v>0.57289999999999996</v>
      </c>
      <c r="H224">
        <v>0.43416666666666665</v>
      </c>
      <c r="I224">
        <v>-8.6500128438246948E-2</v>
      </c>
      <c r="J224">
        <v>-0.14857094976684582</v>
      </c>
      <c r="K224">
        <v>2.4778691655239438E-2</v>
      </c>
      <c r="L224">
        <v>-0.70755839380960051</v>
      </c>
      <c r="M224">
        <v>-1.0694296250403248</v>
      </c>
      <c r="N224">
        <v>0.25628195778102658</v>
      </c>
      <c r="O224" t="str">
        <f>_xlfn.XLOOKUP(Table5[[#This Row],[School Name]],Maine_Schools[School Name], Maine_Schools[Comparison School Type], "Error")</f>
        <v>Non Charter</v>
      </c>
    </row>
    <row r="225" spans="1:15">
      <c r="A225" t="s">
        <v>50</v>
      </c>
      <c r="B225">
        <v>22658.04</v>
      </c>
      <c r="C225">
        <v>0.45700000000000002</v>
      </c>
      <c r="D225">
        <v>0.24399999999999999</v>
      </c>
      <c r="E225">
        <v>0.35709999999999997</v>
      </c>
      <c r="F225">
        <v>0.32140000000000002</v>
      </c>
      <c r="G225">
        <v>0.66190000000000004</v>
      </c>
      <c r="H225">
        <v>0.44680000000000003</v>
      </c>
      <c r="I225">
        <v>-3.0522631712417647E-2</v>
      </c>
      <c r="J225">
        <v>-0.14021187449664041</v>
      </c>
      <c r="K225">
        <v>-1.8626926428034707E-2</v>
      </c>
      <c r="L225">
        <v>-0.24967066129500756</v>
      </c>
      <c r="M225">
        <v>-1.0092601050505263</v>
      </c>
      <c r="N225">
        <v>-0.1926552555251832</v>
      </c>
      <c r="O225" t="str">
        <f>_xlfn.XLOOKUP(Table5[[#This Row],[School Name]],Maine_Schools[School Name], Maine_Schools[Comparison School Type], "Error")</f>
        <v>Non Charter</v>
      </c>
    </row>
    <row r="226" spans="1:15">
      <c r="A226" t="s">
        <v>170</v>
      </c>
      <c r="B226">
        <v>18404.580000000002</v>
      </c>
      <c r="C226">
        <v>0.45750000000000002</v>
      </c>
      <c r="D226">
        <v>0.25480000000000003</v>
      </c>
      <c r="E226">
        <v>0.50780000000000003</v>
      </c>
      <c r="F226">
        <v>0.33850000000000002</v>
      </c>
      <c r="G226">
        <v>0.69640000000000002</v>
      </c>
      <c r="H226">
        <v>0.51423333333333332</v>
      </c>
      <c r="I226">
        <v>-1.1394629240940812E-2</v>
      </c>
      <c r="J226">
        <v>-0.10959608388436254</v>
      </c>
      <c r="K226">
        <v>0.12578160383009929</v>
      </c>
      <c r="L226">
        <v>-9.3206399913403223E-2</v>
      </c>
      <c r="M226">
        <v>-0.7888843618370448</v>
      </c>
      <c r="N226">
        <v>1.3009385697569358</v>
      </c>
      <c r="O226" t="str">
        <f>_xlfn.XLOOKUP(Table5[[#This Row],[School Name]],Maine_Schools[School Name], Maine_Schools[Comparison School Type], "Error")</f>
        <v>Non Charter</v>
      </c>
    </row>
    <row r="227" spans="1:15">
      <c r="A227" t="s">
        <v>250</v>
      </c>
      <c r="B227">
        <v>22473.03</v>
      </c>
      <c r="C227">
        <v>0.45750000000000002</v>
      </c>
      <c r="D227">
        <v>0.27400000000000002</v>
      </c>
      <c r="E227">
        <v>0.36940000000000001</v>
      </c>
      <c r="F227">
        <v>0.42159999999999997</v>
      </c>
      <c r="G227">
        <v>0.64480000000000004</v>
      </c>
      <c r="H227">
        <v>0.47859999999999997</v>
      </c>
      <c r="I227">
        <v>-5.2429761786348172E-2</v>
      </c>
      <c r="J227">
        <v>-3.8476967360334902E-2</v>
      </c>
      <c r="K227">
        <v>-8.2047383673102825E-3</v>
      </c>
      <c r="L227">
        <v>-0.42886777981899044</v>
      </c>
      <c r="M227">
        <v>-0.27696133626005903</v>
      </c>
      <c r="N227">
        <v>-8.4860267891132282E-2</v>
      </c>
      <c r="O227" t="str">
        <f>_xlfn.XLOOKUP(Table5[[#This Row],[School Name]],Maine_Schools[School Name], Maine_Schools[Comparison School Type], "Error")</f>
        <v>Non Charter</v>
      </c>
    </row>
    <row r="228" spans="1:15">
      <c r="A228" t="s">
        <v>371</v>
      </c>
      <c r="B228">
        <v>17682.12</v>
      </c>
      <c r="C228">
        <v>0.46</v>
      </c>
      <c r="D228">
        <v>0.15329999999999999</v>
      </c>
      <c r="E228">
        <v>0.40410000000000001</v>
      </c>
      <c r="F228">
        <v>0.3322</v>
      </c>
      <c r="G228">
        <v>0.65190000000000003</v>
      </c>
      <c r="H228">
        <v>0.46273333333333327</v>
      </c>
      <c r="I228">
        <v>-4.5340311244917553E-2</v>
      </c>
      <c r="J228">
        <v>-0.11519003169277586</v>
      </c>
      <c r="K228">
        <v>2.5284826941385119E-2</v>
      </c>
      <c r="L228">
        <v>-0.37087711172803661</v>
      </c>
      <c r="M228">
        <v>-0.8291501979014626</v>
      </c>
      <c r="N228">
        <v>0.26151683231920853</v>
      </c>
      <c r="O228" t="str">
        <f>_xlfn.XLOOKUP(Table5[[#This Row],[School Name]],Maine_Schools[School Name], Maine_Schools[Comparison School Type], "Error")</f>
        <v>Non Charter</v>
      </c>
    </row>
    <row r="229" spans="1:15">
      <c r="A229" t="s">
        <v>232</v>
      </c>
      <c r="B229">
        <v>24328.240000000002</v>
      </c>
      <c r="C229">
        <v>0.46029999999999999</v>
      </c>
      <c r="D229">
        <v>0.22220000000000001</v>
      </c>
      <c r="E229">
        <v>0.40329999999999999</v>
      </c>
      <c r="F229">
        <v>0.57609999999999995</v>
      </c>
      <c r="G229">
        <v>0.79310000000000003</v>
      </c>
      <c r="H229">
        <v>0.59083333333333332</v>
      </c>
      <c r="I229">
        <v>0.10795695764486213</v>
      </c>
      <c r="J229">
        <v>0.11021218445153791</v>
      </c>
      <c r="K229">
        <v>2.9756882411647367E-2</v>
      </c>
      <c r="L229">
        <v>0.88307211712757305</v>
      </c>
      <c r="M229">
        <v>0.79331911977307146</v>
      </c>
      <c r="N229">
        <v>0.30777057110294354</v>
      </c>
      <c r="O229" t="str">
        <f>_xlfn.XLOOKUP(Table5[[#This Row],[School Name]],Maine_Schools[School Name], Maine_Schools[Comparison School Type], "Error")</f>
        <v>Non Charter</v>
      </c>
    </row>
    <row r="230" spans="1:15">
      <c r="A230" t="s">
        <v>81</v>
      </c>
      <c r="B230">
        <v>21959.56</v>
      </c>
      <c r="C230">
        <v>0.46210000000000001</v>
      </c>
      <c r="D230">
        <v>0.2329</v>
      </c>
      <c r="E230">
        <v>0.32029999999999997</v>
      </c>
      <c r="F230">
        <v>0.43080000000000002</v>
      </c>
      <c r="G230">
        <v>0.56759999999999999</v>
      </c>
      <c r="H230">
        <v>0.43956666666666666</v>
      </c>
      <c r="I230">
        <v>-0.12722560451581821</v>
      </c>
      <c r="J230">
        <v>-2.6801165315423592E-2</v>
      </c>
      <c r="K230">
        <v>-5.7475615923714363E-2</v>
      </c>
      <c r="L230">
        <v>-1.0406868291176397</v>
      </c>
      <c r="M230">
        <v>-0.19291766135234942</v>
      </c>
      <c r="N230">
        <v>-0.59446090126736861</v>
      </c>
      <c r="O230" t="str">
        <f>_xlfn.XLOOKUP(Table5[[#This Row],[School Name]],Maine_Schools[School Name], Maine_Schools[Comparison School Type], "Error")</f>
        <v>Non Charter</v>
      </c>
    </row>
    <row r="231" spans="1:15">
      <c r="A231" t="s">
        <v>380</v>
      </c>
      <c r="B231">
        <v>36170.410000000003</v>
      </c>
      <c r="C231">
        <v>0.46310000000000001</v>
      </c>
      <c r="D231">
        <v>0.22170000000000001</v>
      </c>
      <c r="E231">
        <v>0.2969</v>
      </c>
      <c r="F231">
        <v>0.57809999999999995</v>
      </c>
      <c r="G231">
        <v>0.68089999999999995</v>
      </c>
      <c r="H231">
        <v>0.51863333333333328</v>
      </c>
      <c r="I231">
        <v>3.3215070746876574E-2</v>
      </c>
      <c r="J231">
        <v>7.7096688642838807E-2</v>
      </c>
      <c r="K231">
        <v>-6.195146613321989E-2</v>
      </c>
      <c r="L231">
        <v>0.27169441863557686</v>
      </c>
      <c r="M231">
        <v>0.55495023055685277</v>
      </c>
      <c r="N231">
        <v>-0.64075388841885716</v>
      </c>
      <c r="O231" t="str">
        <f>_xlfn.XLOOKUP(Table5[[#This Row],[School Name]],Maine_Schools[School Name], Maine_Schools[Comparison School Type], "Error")</f>
        <v>Non Charter</v>
      </c>
    </row>
    <row r="232" spans="1:15">
      <c r="A232" t="s">
        <v>101</v>
      </c>
      <c r="B232">
        <v>21862.58</v>
      </c>
      <c r="C232">
        <v>0.4637</v>
      </c>
      <c r="D232">
        <v>0.123</v>
      </c>
      <c r="E232">
        <v>0.46450000000000002</v>
      </c>
      <c r="F232">
        <v>0.3805</v>
      </c>
      <c r="G232">
        <v>0.75229999999999997</v>
      </c>
      <c r="H232">
        <v>0.53243333333333331</v>
      </c>
      <c r="I232">
        <v>7.147443108139484E-2</v>
      </c>
      <c r="J232">
        <v>-7.8903105910933469E-2</v>
      </c>
      <c r="K232">
        <v>9.1457798249088673E-2</v>
      </c>
      <c r="L232">
        <v>0.58465038801081859</v>
      </c>
      <c r="M232">
        <v>-0.56795301572257029</v>
      </c>
      <c r="N232">
        <v>0.94593305876432066</v>
      </c>
      <c r="O232" t="str">
        <f>_xlfn.XLOOKUP(Table5[[#This Row],[School Name]],Maine_Schools[School Name], Maine_Schools[Comparison School Type], "Error")</f>
        <v>Non Charter</v>
      </c>
    </row>
    <row r="233" spans="1:15">
      <c r="A233" t="s">
        <v>35</v>
      </c>
      <c r="B233">
        <v>19259.96</v>
      </c>
      <c r="C233">
        <v>0.46650000000000003</v>
      </c>
      <c r="D233">
        <v>0.15340000000000001</v>
      </c>
      <c r="E233">
        <v>0.44629999999999997</v>
      </c>
      <c r="F233">
        <v>0.30520000000000003</v>
      </c>
      <c r="G233">
        <v>0.73329999999999995</v>
      </c>
      <c r="H233">
        <v>0.49493333333333328</v>
      </c>
      <c r="I233">
        <v>3.90553070562355E-2</v>
      </c>
      <c r="J233">
        <v>-0.14428073824569071</v>
      </c>
      <c r="K233">
        <v>6.742381952492732E-2</v>
      </c>
      <c r="L233">
        <v>0.31946669709489262</v>
      </c>
      <c r="M233">
        <v>-1.0385482225480291</v>
      </c>
      <c r="N233">
        <v>0.69735354510815095</v>
      </c>
      <c r="O233" t="str">
        <f>_xlfn.XLOOKUP(Table5[[#This Row],[School Name]],Maine_Schools[School Name], Maine_Schools[Comparison School Type], "Error")</f>
        <v>Non Charter</v>
      </c>
    </row>
    <row r="234" spans="1:15">
      <c r="A234" t="s">
        <v>469</v>
      </c>
      <c r="B234">
        <v>24912.59</v>
      </c>
      <c r="C234">
        <v>0.46889999999999998</v>
      </c>
      <c r="D234">
        <v>0.2203</v>
      </c>
      <c r="E234">
        <v>0.29630000000000001</v>
      </c>
      <c r="F234">
        <v>0.52780000000000005</v>
      </c>
      <c r="G234">
        <v>0.57579999999999998</v>
      </c>
      <c r="H234">
        <v>0.4666333333333334</v>
      </c>
      <c r="I234">
        <v>-0.10996623057300481</v>
      </c>
      <c r="J234">
        <v>6.3700602285428731E-2</v>
      </c>
      <c r="K234">
        <v>-7.9202716616426028E-2</v>
      </c>
      <c r="L234">
        <v>-0.89950767568025991</v>
      </c>
      <c r="M234">
        <v>0.45852376473230916</v>
      </c>
      <c r="N234">
        <v>-0.8191807524971344</v>
      </c>
      <c r="O234" t="str">
        <f>_xlfn.XLOOKUP(Table5[[#This Row],[School Name]],Maine_Schools[School Name], Maine_Schools[Comparison School Type], "Error")</f>
        <v>Non Charter</v>
      </c>
    </row>
    <row r="235" spans="1:15">
      <c r="A235" t="s">
        <v>151</v>
      </c>
      <c r="B235">
        <v>17500.669999999998</v>
      </c>
      <c r="C235">
        <v>0.46910000000000002</v>
      </c>
      <c r="D235">
        <v>0.222</v>
      </c>
      <c r="E235">
        <v>0.33139999999999997</v>
      </c>
      <c r="F235">
        <v>0.53080000000000005</v>
      </c>
      <c r="G235">
        <v>0.87009999999999998</v>
      </c>
      <c r="H235">
        <v>0.57743333333333335</v>
      </c>
      <c r="I235">
        <v>0.16007320268845338</v>
      </c>
      <c r="J235">
        <v>8.953752644454438E-2</v>
      </c>
      <c r="K235">
        <v>-5.4006727631267626E-2</v>
      </c>
      <c r="L235">
        <v>1.3093753758650037</v>
      </c>
      <c r="M235">
        <v>0.64450071486313665</v>
      </c>
      <c r="N235">
        <v>-0.5585827566388587</v>
      </c>
      <c r="O235" t="str">
        <f>_xlfn.XLOOKUP(Table5[[#This Row],[School Name]],Maine_Schools[School Name], Maine_Schools[Comparison School Type], "Error")</f>
        <v>Non Charter</v>
      </c>
    </row>
    <row r="236" spans="1:15">
      <c r="A236" t="s">
        <v>107</v>
      </c>
      <c r="B236">
        <v>26219.06</v>
      </c>
      <c r="C236">
        <v>0.47039999999999998</v>
      </c>
      <c r="D236">
        <v>0.16550000000000001</v>
      </c>
      <c r="E236">
        <v>0.33250000000000002</v>
      </c>
      <c r="F236">
        <v>0.3145</v>
      </c>
      <c r="G236">
        <v>0.58940000000000003</v>
      </c>
      <c r="H236">
        <v>0.41213333333333341</v>
      </c>
      <c r="I236">
        <v>-8.5230516056106653E-2</v>
      </c>
      <c r="J236">
        <v>-0.15435289375315836</v>
      </c>
      <c r="K236">
        <v>-3.9089734298655643E-2</v>
      </c>
      <c r="L236">
        <v>-0.69717315029508609</v>
      </c>
      <c r="M236">
        <v>-1.1110486777487449</v>
      </c>
      <c r="N236">
        <v>-0.40429873274125488</v>
      </c>
      <c r="O236" t="str">
        <f>_xlfn.XLOOKUP(Table5[[#This Row],[School Name]],Maine_Schools[School Name], Maine_Schools[Comparison School Type], "Error")</f>
        <v>Non Charter</v>
      </c>
    </row>
    <row r="237" spans="1:15">
      <c r="A237" t="s">
        <v>385</v>
      </c>
      <c r="B237">
        <v>24384.02</v>
      </c>
      <c r="C237">
        <v>0.47089999999999999</v>
      </c>
      <c r="D237">
        <v>0.25869999999999999</v>
      </c>
      <c r="E237">
        <v>0.44009999999999999</v>
      </c>
      <c r="F237">
        <v>0.41439999999999999</v>
      </c>
      <c r="G237">
        <v>0.64149999999999996</v>
      </c>
      <c r="H237">
        <v>0.49866666666666665</v>
      </c>
      <c r="I237">
        <v>-5.1800668287650509E-2</v>
      </c>
      <c r="J237">
        <v>-4.6267251976558066E-2</v>
      </c>
      <c r="K237">
        <v>6.1363455026083369E-2</v>
      </c>
      <c r="L237">
        <v>-0.4237218870494513</v>
      </c>
      <c r="M237">
        <v>-0.33303664014119561</v>
      </c>
      <c r="N237">
        <v>0.63467218564654504</v>
      </c>
      <c r="O237" t="str">
        <f>_xlfn.XLOOKUP(Table5[[#This Row],[School Name]],Maine_Schools[School Name], Maine_Schools[Comparison School Type], "Error")</f>
        <v>Non Charter</v>
      </c>
    </row>
    <row r="238" spans="1:15">
      <c r="A238" t="s">
        <v>407</v>
      </c>
      <c r="B238">
        <v>17377.73</v>
      </c>
      <c r="C238">
        <v>0.47170000000000001</v>
      </c>
      <c r="D238">
        <v>0.2175</v>
      </c>
      <c r="E238">
        <v>0.36299999999999999</v>
      </c>
      <c r="F238">
        <v>0.37359999999999999</v>
      </c>
      <c r="G238">
        <v>0.71909999999999996</v>
      </c>
      <c r="H238">
        <v>0.48523333333333324</v>
      </c>
      <c r="I238">
        <v>8.4456921342920266E-3</v>
      </c>
      <c r="J238">
        <v>-6.6302900880585103E-2</v>
      </c>
      <c r="K238">
        <v>-2.3201096222461637E-2</v>
      </c>
      <c r="L238">
        <v>6.9084525873464142E-2</v>
      </c>
      <c r="M238">
        <v>-0.47725538901840503</v>
      </c>
      <c r="N238">
        <v>-0.23996514607344757</v>
      </c>
      <c r="O238" t="str">
        <f>_xlfn.XLOOKUP(Table5[[#This Row],[School Name]],Maine_Schools[School Name], Maine_Schools[Comparison School Type], "Error")</f>
        <v>Non Charter</v>
      </c>
    </row>
    <row r="239" spans="1:15">
      <c r="A239" t="s">
        <v>454</v>
      </c>
      <c r="B239">
        <v>33028.959999999999</v>
      </c>
      <c r="C239">
        <v>0.47470000000000001</v>
      </c>
      <c r="D239">
        <v>0.29110000000000003</v>
      </c>
      <c r="E239">
        <v>0.27160000000000001</v>
      </c>
      <c r="F239">
        <v>0.78049999999999997</v>
      </c>
      <c r="G239">
        <v>0.67859999999999998</v>
      </c>
      <c r="H239">
        <v>0.57690000000000008</v>
      </c>
      <c r="I239">
        <v>7.6578712417856298E-3</v>
      </c>
      <c r="J239">
        <v>0.29576547308726786</v>
      </c>
      <c r="K239">
        <v>-9.8593370688953907E-2</v>
      </c>
      <c r="L239">
        <v>6.2640266247775564E-2</v>
      </c>
      <c r="M239">
        <v>2.1289515849495828</v>
      </c>
      <c r="N239">
        <v>-1.019735118220124</v>
      </c>
      <c r="O239" t="str">
        <f>_xlfn.XLOOKUP(Table5[[#This Row],[School Name]],Maine_Schools[School Name], Maine_Schools[Comparison School Type], "Error")</f>
        <v>Non Charter</v>
      </c>
    </row>
    <row r="240" spans="1:15">
      <c r="A240" t="s">
        <v>59</v>
      </c>
      <c r="B240">
        <v>25597.82</v>
      </c>
      <c r="C240">
        <v>0.4783</v>
      </c>
      <c r="D240">
        <v>0.26960000000000001</v>
      </c>
      <c r="E240">
        <v>0.2893</v>
      </c>
      <c r="F240">
        <v>0.44259999999999999</v>
      </c>
      <c r="G240">
        <v>0.58699999999999997</v>
      </c>
      <c r="H240">
        <v>0.43963333333333332</v>
      </c>
      <c r="I240">
        <v>-0.10622922106357258</v>
      </c>
      <c r="J240">
        <v>-1.8390426986903907E-2</v>
      </c>
      <c r="K240">
        <v>-9.0801274104484464E-2</v>
      </c>
      <c r="L240">
        <v>-0.86893948469736737</v>
      </c>
      <c r="M240">
        <v>-0.13237626512989345</v>
      </c>
      <c r="N240">
        <v>-0.93914273684374805</v>
      </c>
      <c r="O240" t="str">
        <f>_xlfn.XLOOKUP(Table5[[#This Row],[School Name]],Maine_Schools[School Name], Maine_Schools[Comparison School Type], "Error")</f>
        <v>Non Charter</v>
      </c>
    </row>
    <row r="241" spans="1:15">
      <c r="A241" t="s">
        <v>240</v>
      </c>
      <c r="B241">
        <v>18544.41</v>
      </c>
      <c r="C241">
        <v>0.48</v>
      </c>
      <c r="D241">
        <v>0.2727</v>
      </c>
      <c r="E241">
        <v>0.37280000000000002</v>
      </c>
      <c r="F241">
        <v>0.50590000000000002</v>
      </c>
      <c r="G241">
        <v>0.79310000000000003</v>
      </c>
      <c r="H241">
        <v>0.55726666666666669</v>
      </c>
      <c r="I241">
        <v>7.6097590310489127E-2</v>
      </c>
      <c r="J241">
        <v>6.731595869232343E-2</v>
      </c>
      <c r="K241">
        <v>-1.7294224198439234E-2</v>
      </c>
      <c r="L241">
        <v>0.62246715403792663</v>
      </c>
      <c r="M241">
        <v>0.48454748775945594</v>
      </c>
      <c r="N241">
        <v>-0.17887133419099738</v>
      </c>
      <c r="O241" t="str">
        <f>_xlfn.XLOOKUP(Table5[[#This Row],[School Name]],Maine_Schools[School Name], Maine_Schools[Comparison School Type], "Error")</f>
        <v>Non Charter</v>
      </c>
    </row>
    <row r="242" spans="1:15">
      <c r="A242" t="s">
        <v>137</v>
      </c>
      <c r="B242">
        <v>22417.13</v>
      </c>
      <c r="C242">
        <v>0.4824</v>
      </c>
      <c r="D242">
        <v>0.19209999999999999</v>
      </c>
      <c r="E242">
        <v>0.49320000000000003</v>
      </c>
      <c r="F242">
        <v>0.33550000000000002</v>
      </c>
      <c r="G242">
        <v>0.74260000000000004</v>
      </c>
      <c r="H242">
        <v>0.5237666666666666</v>
      </c>
      <c r="I242">
        <v>4.8222799412515838E-2</v>
      </c>
      <c r="J242">
        <v>-0.11597200594548251</v>
      </c>
      <c r="K242">
        <v>0.11136540059205147</v>
      </c>
      <c r="L242">
        <v>0.39445544316944081</v>
      </c>
      <c r="M242">
        <v>-0.83477893240962608</v>
      </c>
      <c r="N242">
        <v>1.1518341359546431</v>
      </c>
      <c r="O242" t="str">
        <f>_xlfn.XLOOKUP(Table5[[#This Row],[School Name]],Maine_Schools[School Name], Maine_Schools[Comparison School Type], "Error")</f>
        <v>Non Charter</v>
      </c>
    </row>
    <row r="243" spans="1:15">
      <c r="A243" t="s">
        <v>319</v>
      </c>
      <c r="B243">
        <v>24229.32</v>
      </c>
      <c r="C243">
        <v>0.48359999999999997</v>
      </c>
      <c r="D243">
        <v>0.26229999999999998</v>
      </c>
      <c r="E243">
        <v>0.23530000000000001</v>
      </c>
      <c r="F243">
        <v>0.4118</v>
      </c>
      <c r="G243">
        <v>0.6552</v>
      </c>
      <c r="H243">
        <v>0.43409999999999999</v>
      </c>
      <c r="I243">
        <v>-4.317586575475596E-2</v>
      </c>
      <c r="J243">
        <v>-4.2946562845966096E-2</v>
      </c>
      <c r="K243">
        <v>-0.14798365475112862</v>
      </c>
      <c r="L243">
        <v>-0.35317226432309318</v>
      </c>
      <c r="M243">
        <v>-0.30913396376080315</v>
      </c>
      <c r="N243">
        <v>-1.5305707535688804</v>
      </c>
      <c r="O243" t="str">
        <f>_xlfn.XLOOKUP(Table5[[#This Row],[School Name]],Maine_Schools[School Name], Maine_Schools[Comparison School Type], "Error")</f>
        <v>Non Charter</v>
      </c>
    </row>
    <row r="244" spans="1:15">
      <c r="A244" t="s">
        <v>346</v>
      </c>
      <c r="B244">
        <v>26795.24</v>
      </c>
      <c r="C244">
        <v>0.4839</v>
      </c>
      <c r="D244">
        <v>0.1787</v>
      </c>
      <c r="E244">
        <v>0.37090000000000001</v>
      </c>
      <c r="F244">
        <v>0.36420000000000002</v>
      </c>
      <c r="G244">
        <v>0.61399999999999999</v>
      </c>
      <c r="H244">
        <v>0.44969999999999999</v>
      </c>
      <c r="I244">
        <v>-6.4895295236443773E-2</v>
      </c>
      <c r="J244">
        <v>-0.10039190095134559</v>
      </c>
      <c r="K244">
        <v>-5.0078834819750062E-3</v>
      </c>
      <c r="L244">
        <v>-0.53083401946713404</v>
      </c>
      <c r="M244">
        <v>-0.72263166628447562</v>
      </c>
      <c r="N244">
        <v>-5.1795720329262759E-2</v>
      </c>
      <c r="O244" t="str">
        <f>_xlfn.XLOOKUP(Table5[[#This Row],[School Name]],Maine_Schools[School Name], Maine_Schools[Comparison School Type], "Error")</f>
        <v>Non Charter</v>
      </c>
    </row>
    <row r="245" spans="1:15">
      <c r="A245" t="s">
        <v>326</v>
      </c>
      <c r="B245">
        <v>21207.74</v>
      </c>
      <c r="C245">
        <v>0.48470000000000002</v>
      </c>
      <c r="D245">
        <v>0.24490000000000001</v>
      </c>
      <c r="E245">
        <v>0.39219999999999999</v>
      </c>
      <c r="F245">
        <v>0.42159999999999997</v>
      </c>
      <c r="G245">
        <v>0.66669999999999996</v>
      </c>
      <c r="H245">
        <v>0.49349999999999999</v>
      </c>
      <c r="I245">
        <v>-3.9452688618695109E-2</v>
      </c>
      <c r="J245">
        <v>-2.3863902986546004E-2</v>
      </c>
      <c r="K245">
        <v>5.4313647388837261E-3</v>
      </c>
      <c r="L245">
        <v>-0.32271722013040699</v>
      </c>
      <c r="M245">
        <v>-0.17177493219872778</v>
      </c>
      <c r="N245">
        <v>5.6175717752620979E-2</v>
      </c>
      <c r="O245" t="str">
        <f>_xlfn.XLOOKUP(Table5[[#This Row],[School Name]],Maine_Schools[School Name], Maine_Schools[Comparison School Type], "Error")</f>
        <v>Non Charter</v>
      </c>
    </row>
    <row r="246" spans="1:15">
      <c r="A246" t="s">
        <v>143</v>
      </c>
      <c r="B246">
        <v>31502.43</v>
      </c>
      <c r="C246">
        <v>0.4854</v>
      </c>
      <c r="D246">
        <v>0.16500000000000001</v>
      </c>
      <c r="E246">
        <v>0.30359999999999998</v>
      </c>
      <c r="F246">
        <v>0.66069999999999995</v>
      </c>
      <c r="G246">
        <v>0.61539999999999995</v>
      </c>
      <c r="H246">
        <v>0.52656666666666663</v>
      </c>
      <c r="I246">
        <v>-4.6908815386243696E-2</v>
      </c>
      <c r="J246">
        <v>0.18197235101729875</v>
      </c>
      <c r="K246">
        <v>-6.5933351911618587E-2</v>
      </c>
      <c r="L246">
        <v>-0.38370724609844664</v>
      </c>
      <c r="M246">
        <v>1.3098564922788394</v>
      </c>
      <c r="N246">
        <v>-0.68193788219653761</v>
      </c>
      <c r="O246" t="str">
        <f>_xlfn.XLOOKUP(Table5[[#This Row],[School Name]],Maine_Schools[School Name], Maine_Schools[Comparison School Type], "Error")</f>
        <v>Non Charter</v>
      </c>
    </row>
    <row r="247" spans="1:15">
      <c r="A247" t="s">
        <v>70</v>
      </c>
      <c r="B247">
        <v>17807.490000000002</v>
      </c>
      <c r="C247">
        <v>0.48649999999999999</v>
      </c>
      <c r="D247">
        <v>0.1396</v>
      </c>
      <c r="E247">
        <v>0.3871</v>
      </c>
      <c r="F247">
        <v>0.26729999999999998</v>
      </c>
      <c r="G247">
        <v>0.64059999999999995</v>
      </c>
      <c r="H247">
        <v>0.43166666666666664</v>
      </c>
      <c r="I247">
        <v>-6.2919005434915132E-2</v>
      </c>
      <c r="J247">
        <v>-0.1696443787794108</v>
      </c>
      <c r="K247">
        <v>4.2617342586431795E-4</v>
      </c>
      <c r="L247">
        <v>-0.51466825806401439</v>
      </c>
      <c r="M247">
        <v>-1.2211184264014803</v>
      </c>
      <c r="N247">
        <v>4.4078420868383485E-3</v>
      </c>
      <c r="O247" t="str">
        <f>_xlfn.XLOOKUP(Table5[[#This Row],[School Name]],Maine_Schools[School Name], Maine_Schools[Comparison School Type], "Error")</f>
        <v>Non Charter</v>
      </c>
    </row>
    <row r="248" spans="1:15">
      <c r="A248" t="s">
        <v>62</v>
      </c>
      <c r="B248">
        <v>21953.97</v>
      </c>
      <c r="C248">
        <v>0.48699999999999999</v>
      </c>
      <c r="D248">
        <v>0.121</v>
      </c>
      <c r="E248">
        <v>0.50880000000000003</v>
      </c>
      <c r="F248">
        <v>0.38069999999999998</v>
      </c>
      <c r="G248">
        <v>0.92059999999999997</v>
      </c>
      <c r="H248">
        <v>0.60336666666666661</v>
      </c>
      <c r="I248">
        <v>0.23283753511920646</v>
      </c>
      <c r="J248">
        <v>-6.9207538761556275E-2</v>
      </c>
      <c r="K248">
        <v>0.12833099384353647</v>
      </c>
      <c r="L248">
        <v>1.9045769681734706</v>
      </c>
      <c r="M248">
        <v>-0.49816328389825665</v>
      </c>
      <c r="N248">
        <v>1.3273064939751189</v>
      </c>
      <c r="O248" t="str">
        <f>_xlfn.XLOOKUP(Table5[[#This Row],[School Name]],Maine_Schools[School Name], Maine_Schools[Comparison School Type], "Error")</f>
        <v>Non Charter</v>
      </c>
    </row>
    <row r="249" spans="1:15">
      <c r="A249" t="s">
        <v>449</v>
      </c>
      <c r="B249">
        <v>25812.17</v>
      </c>
      <c r="C249">
        <v>0.48720000000000002</v>
      </c>
      <c r="D249">
        <v>0.1731</v>
      </c>
      <c r="E249">
        <v>0.3669</v>
      </c>
      <c r="F249">
        <v>0.52170000000000005</v>
      </c>
      <c r="G249">
        <v>0.77780000000000005</v>
      </c>
      <c r="H249">
        <v>0.55546666666666666</v>
      </c>
      <c r="I249">
        <v>9.5418956656087128E-2</v>
      </c>
      <c r="J249">
        <v>6.1370497782943012E-2</v>
      </c>
      <c r="K249">
        <v>-1.1110069452941018E-2</v>
      </c>
      <c r="L249">
        <v>0.78051310361657977</v>
      </c>
      <c r="M249">
        <v>0.44175142270778445</v>
      </c>
      <c r="N249">
        <v>-0.11490963244142235</v>
      </c>
      <c r="O249" t="str">
        <f>_xlfn.XLOOKUP(Table5[[#This Row],[School Name]],Maine_Schools[School Name], Maine_Schools[Comparison School Type], "Error")</f>
        <v>Non Charter</v>
      </c>
    </row>
    <row r="250" spans="1:15">
      <c r="A250" t="s">
        <v>18</v>
      </c>
      <c r="B250">
        <v>19258.2</v>
      </c>
      <c r="C250">
        <v>0.49030000000000001</v>
      </c>
      <c r="D250">
        <v>0.2039</v>
      </c>
      <c r="E250">
        <v>0.41510000000000002</v>
      </c>
      <c r="F250">
        <v>0.34289999999999998</v>
      </c>
      <c r="G250">
        <v>0.6381</v>
      </c>
      <c r="H250">
        <v>0.46536666666666671</v>
      </c>
      <c r="I250">
        <v>-7.0627609420440329E-2</v>
      </c>
      <c r="J250">
        <v>-9.5263826367965321E-2</v>
      </c>
      <c r="K250">
        <v>2.5937411053858994E-2</v>
      </c>
      <c r="L250">
        <v>-0.57772351073229633</v>
      </c>
      <c r="M250">
        <v>-0.68571923564114012</v>
      </c>
      <c r="N250">
        <v>0.26826640313144451</v>
      </c>
      <c r="O250" t="str">
        <f>_xlfn.XLOOKUP(Table5[[#This Row],[School Name]],Maine_Schools[School Name], Maine_Schools[Comparison School Type], "Error")</f>
        <v>Non Charter</v>
      </c>
    </row>
    <row r="251" spans="1:15">
      <c r="A251" t="s">
        <v>89</v>
      </c>
      <c r="B251">
        <v>28195.59</v>
      </c>
      <c r="C251">
        <v>0.49070000000000003</v>
      </c>
      <c r="D251">
        <v>0.21490000000000001</v>
      </c>
      <c r="E251">
        <v>0.30620000000000003</v>
      </c>
      <c r="F251">
        <v>0.2903</v>
      </c>
      <c r="G251">
        <v>0.61240000000000006</v>
      </c>
      <c r="H251">
        <v>0.4029666666666667</v>
      </c>
      <c r="I251">
        <v>-6.9041166311187063E-2</v>
      </c>
      <c r="J251">
        <v>-0.17480112347693633</v>
      </c>
      <c r="K251">
        <v>-7.1870134400089047E-2</v>
      </c>
      <c r="L251">
        <v>-0.56474663822909632</v>
      </c>
      <c r="M251">
        <v>-1.2582372276002194</v>
      </c>
      <c r="N251">
        <v>-0.74334105312399079</v>
      </c>
      <c r="O251" t="str">
        <f>_xlfn.XLOOKUP(Table5[[#This Row],[School Name]],Maine_Schools[School Name], Maine_Schools[Comparison School Type], "Error")</f>
        <v>Non Charter</v>
      </c>
    </row>
    <row r="252" spans="1:15">
      <c r="A252" t="s">
        <v>189</v>
      </c>
      <c r="B252">
        <v>17764.25</v>
      </c>
      <c r="C252">
        <v>0.49280000000000002</v>
      </c>
      <c r="D252">
        <v>0.22090000000000001</v>
      </c>
      <c r="E252">
        <v>0.38229999999999997</v>
      </c>
      <c r="F252">
        <v>0.40560000000000002</v>
      </c>
      <c r="G252">
        <v>0.75629999999999997</v>
      </c>
      <c r="H252">
        <v>0.51473333333333338</v>
      </c>
      <c r="I252">
        <v>3.9642859822917487E-2</v>
      </c>
      <c r="J252">
        <v>-2.650308275052754E-2</v>
      </c>
      <c r="K252">
        <v>-1.0482261163146878E-2</v>
      </c>
      <c r="L252">
        <v>0.32427279275483939</v>
      </c>
      <c r="M252">
        <v>-0.19077203109213892</v>
      </c>
      <c r="N252">
        <v>-0.10841631391362272</v>
      </c>
      <c r="O252" t="str">
        <f>_xlfn.XLOOKUP(Table5[[#This Row],[School Name]],Maine_Schools[School Name], Maine_Schools[Comparison School Type], "Error")</f>
        <v>Non Charter</v>
      </c>
    </row>
    <row r="253" spans="1:15">
      <c r="A253" t="s">
        <v>291</v>
      </c>
      <c r="B253">
        <v>21892.5</v>
      </c>
      <c r="C253">
        <v>0.49340000000000001</v>
      </c>
      <c r="D253">
        <v>0.2414</v>
      </c>
      <c r="E253">
        <v>0.44900000000000001</v>
      </c>
      <c r="F253">
        <v>0.44850000000000001</v>
      </c>
      <c r="G253">
        <v>0.9</v>
      </c>
      <c r="H253">
        <v>0.59916666666666663</v>
      </c>
      <c r="I253">
        <v>0.19373249292526706</v>
      </c>
      <c r="J253">
        <v>4.5186532686022352E-3</v>
      </c>
      <c r="K253">
        <v>6.0449520697117898E-2</v>
      </c>
      <c r="L253">
        <v>1.5847034449294723</v>
      </c>
      <c r="M253">
        <v>3.2525750682162985E-2</v>
      </c>
      <c r="N253">
        <v>0.62521951226211181</v>
      </c>
      <c r="O253" t="str">
        <f>_xlfn.XLOOKUP(Table5[[#This Row],[School Name]],Maine_Schools[School Name], Maine_Schools[Comparison School Type], "Error")</f>
        <v>Non Charter</v>
      </c>
    </row>
    <row r="254" spans="1:15">
      <c r="A254" t="s">
        <v>244</v>
      </c>
      <c r="B254">
        <v>25229.26</v>
      </c>
      <c r="C254">
        <v>0.49509999999999998</v>
      </c>
      <c r="D254">
        <v>0.13589999999999999</v>
      </c>
      <c r="E254">
        <v>0.40200000000000002</v>
      </c>
      <c r="F254">
        <v>0.40200000000000002</v>
      </c>
      <c r="G254">
        <v>0.78569999999999995</v>
      </c>
      <c r="H254">
        <v>0.52990000000000004</v>
      </c>
      <c r="I254">
        <v>0.10390979640025932</v>
      </c>
      <c r="J254">
        <v>-5.4150832076547972E-2</v>
      </c>
      <c r="K254">
        <v>2.2453744595719582E-2</v>
      </c>
      <c r="L254">
        <v>0.84996693033280457</v>
      </c>
      <c r="M254">
        <v>-0.38978349491689973</v>
      </c>
      <c r="N254">
        <v>0.23223541035062586</v>
      </c>
      <c r="O254" t="str">
        <f>_xlfn.XLOOKUP(Table5[[#This Row],[School Name]],Maine_Schools[School Name], Maine_Schools[Comparison School Type], "Error")</f>
        <v>Non Charter</v>
      </c>
    </row>
    <row r="255" spans="1:15">
      <c r="A255" t="s">
        <v>42</v>
      </c>
      <c r="B255">
        <v>21403.74</v>
      </c>
      <c r="C255">
        <v>0.49519999999999997</v>
      </c>
      <c r="D255">
        <v>0.17460000000000001</v>
      </c>
      <c r="E255">
        <v>0.39460000000000001</v>
      </c>
      <c r="F255">
        <v>0.54420000000000002</v>
      </c>
      <c r="G255">
        <v>0.78049999999999997</v>
      </c>
      <c r="H255">
        <v>0.57310000000000005</v>
      </c>
      <c r="I255">
        <v>8.1085811331705893E-2</v>
      </c>
      <c r="J255">
        <v>0.10078927354007572</v>
      </c>
      <c r="K255">
        <v>8.0894090364962978E-3</v>
      </c>
      <c r="L255">
        <v>0.66327007210826372</v>
      </c>
      <c r="M255">
        <v>0.7254919967813459</v>
      </c>
      <c r="N255">
        <v>8.3667435472785698E-2</v>
      </c>
      <c r="O255" t="str">
        <f>_xlfn.XLOOKUP(Table5[[#This Row],[School Name]],Maine_Schools[School Name], Maine_Schools[Comparison School Type], "Error")</f>
        <v>Non Charter</v>
      </c>
    </row>
    <row r="256" spans="1:15">
      <c r="A256" t="s">
        <v>211</v>
      </c>
      <c r="B256">
        <v>20496.099999999999</v>
      </c>
      <c r="C256">
        <v>0.49690000000000001</v>
      </c>
      <c r="D256">
        <v>0.20530000000000001</v>
      </c>
      <c r="E256">
        <v>0.38030000000000003</v>
      </c>
      <c r="F256">
        <v>0.24890000000000001</v>
      </c>
      <c r="G256">
        <v>0.71860000000000002</v>
      </c>
      <c r="H256">
        <v>0.44926666666666665</v>
      </c>
      <c r="I256">
        <v>1.1561189526272608E-2</v>
      </c>
      <c r="J256">
        <v>-0.19023799398176844</v>
      </c>
      <c r="K256">
        <v>-9.4675253512733204E-3</v>
      </c>
      <c r="L256">
        <v>9.4568838676092101E-2</v>
      </c>
      <c r="M256">
        <v>-1.3693534765148685</v>
      </c>
      <c r="N256">
        <v>-9.7921067267196751E-2</v>
      </c>
      <c r="O256" t="str">
        <f>_xlfn.XLOOKUP(Table5[[#This Row],[School Name]],Maine_Schools[School Name], Maine_Schools[Comparison School Type], "Error")</f>
        <v>Non Charter</v>
      </c>
    </row>
    <row r="257" spans="1:15">
      <c r="A257" t="s">
        <v>358</v>
      </c>
      <c r="B257">
        <v>15638.66</v>
      </c>
      <c r="C257">
        <v>0.4975</v>
      </c>
      <c r="D257">
        <v>0.1726</v>
      </c>
      <c r="E257">
        <v>0.30769999999999997</v>
      </c>
      <c r="F257">
        <v>0.43590000000000001</v>
      </c>
      <c r="G257">
        <v>0.69569999999999999</v>
      </c>
      <c r="H257">
        <v>0.47976666666666667</v>
      </c>
      <c r="I257">
        <v>-2.282655092912822E-2</v>
      </c>
      <c r="J257">
        <v>1.1072603910586509E-2</v>
      </c>
      <c r="K257">
        <v>-8.7054853348166983E-2</v>
      </c>
      <c r="L257">
        <v>-0.18671784658860252</v>
      </c>
      <c r="M257">
        <v>7.9701790066641118E-2</v>
      </c>
      <c r="N257">
        <v>-0.90039411930334223</v>
      </c>
      <c r="O257" t="str">
        <f>_xlfn.XLOOKUP(Table5[[#This Row],[School Name]],Maine_Schools[School Name], Maine_Schools[Comparison School Type], "Error")</f>
        <v>Non Charter</v>
      </c>
    </row>
    <row r="258" spans="1:15">
      <c r="A258" t="s">
        <v>117</v>
      </c>
      <c r="B258">
        <v>24930.43</v>
      </c>
      <c r="C258">
        <v>0.50190000000000001</v>
      </c>
      <c r="D258">
        <v>0.25840000000000002</v>
      </c>
      <c r="E258">
        <v>0.4476</v>
      </c>
      <c r="F258">
        <v>0.37340000000000001</v>
      </c>
      <c r="G258">
        <v>0.69420000000000004</v>
      </c>
      <c r="H258">
        <v>0.50506666666666666</v>
      </c>
      <c r="I258">
        <v>-7.2749076515613575E-3</v>
      </c>
      <c r="J258">
        <v>-7.587569252765497E-2</v>
      </c>
      <c r="K258">
        <v>5.9425709762928103E-2</v>
      </c>
      <c r="L258">
        <v>-5.9507680115489167E-2</v>
      </c>
      <c r="M258">
        <v>-0.54616136961407868</v>
      </c>
      <c r="N258">
        <v>0.61463040310887285</v>
      </c>
      <c r="O258" t="str">
        <f>_xlfn.XLOOKUP(Table5[[#This Row],[School Name]],Maine_Schools[School Name], Maine_Schools[Comparison School Type], "Error")</f>
        <v>Non Charter</v>
      </c>
    </row>
    <row r="259" spans="1:15">
      <c r="A259" t="s">
        <v>204</v>
      </c>
      <c r="B259">
        <v>19512.439999999999</v>
      </c>
      <c r="C259">
        <v>0.50190000000000001</v>
      </c>
      <c r="D259">
        <v>0.1673</v>
      </c>
      <c r="E259">
        <v>0.35189999999999999</v>
      </c>
      <c r="F259">
        <v>0.4259</v>
      </c>
      <c r="G259">
        <v>0.74629999999999996</v>
      </c>
      <c r="H259">
        <v>0.50803333333333334</v>
      </c>
      <c r="I259">
        <v>3.9597888329288011E-2</v>
      </c>
      <c r="J259">
        <v>-9.0746278284801196E-3</v>
      </c>
      <c r="K259">
        <v>-3.8940408403742188E-2</v>
      </c>
      <c r="L259">
        <v>0.32390493251723979</v>
      </c>
      <c r="M259">
        <v>-6.532014402022468E-2</v>
      </c>
      <c r="N259">
        <v>-0.40275427941707254</v>
      </c>
      <c r="O259" t="str">
        <f>_xlfn.XLOOKUP(Table5[[#This Row],[School Name]],Maine_Schools[School Name], Maine_Schools[Comparison School Type], "Error")</f>
        <v>Non Charter</v>
      </c>
    </row>
    <row r="260" spans="1:15">
      <c r="A260" t="s">
        <v>375</v>
      </c>
      <c r="B260">
        <v>26078.34</v>
      </c>
      <c r="C260">
        <v>0.50280000000000002</v>
      </c>
      <c r="D260">
        <v>0.2392</v>
      </c>
      <c r="E260">
        <v>0.3342</v>
      </c>
      <c r="F260">
        <v>0.40260000000000001</v>
      </c>
      <c r="G260">
        <v>0.77849999999999997</v>
      </c>
      <c r="H260">
        <v>0.50509999999999999</v>
      </c>
      <c r="I260">
        <v>8.3037780746445855E-2</v>
      </c>
      <c r="J260">
        <v>-5.0297872084080875E-2</v>
      </c>
      <c r="K260">
        <v>-5.1817828348694472E-2</v>
      </c>
      <c r="L260">
        <v>0.67923689630604367</v>
      </c>
      <c r="M260">
        <v>-0.36204947580679936</v>
      </c>
      <c r="N260">
        <v>-0.53594332912878218</v>
      </c>
      <c r="O260" t="str">
        <f>_xlfn.XLOOKUP(Table5[[#This Row],[School Name]],Maine_Schools[School Name], Maine_Schools[Comparison School Type], "Error")</f>
        <v>Non Charter</v>
      </c>
    </row>
    <row r="261" spans="1:15">
      <c r="A261" t="s">
        <v>133</v>
      </c>
      <c r="B261">
        <v>19635.310000000001</v>
      </c>
      <c r="C261">
        <v>0.50290000000000001</v>
      </c>
      <c r="D261">
        <v>0.1608</v>
      </c>
      <c r="E261">
        <v>0.48809999999999998</v>
      </c>
      <c r="F261">
        <v>0.38819999999999999</v>
      </c>
      <c r="G261">
        <v>0.68159999999999998</v>
      </c>
      <c r="H261">
        <v>0.51929999999999998</v>
      </c>
      <c r="I261">
        <v>-2.4149746905204439E-2</v>
      </c>
      <c r="J261">
        <v>-4.6893432163141069E-2</v>
      </c>
      <c r="K261">
        <v>9.7411744366832309E-2</v>
      </c>
      <c r="L261">
        <v>-0.19754139606108917</v>
      </c>
      <c r="M261">
        <v>-0.33754395225837625</v>
      </c>
      <c r="N261">
        <v>1.0075137503039981</v>
      </c>
      <c r="O261" t="str">
        <f>_xlfn.XLOOKUP(Table5[[#This Row],[School Name]],Maine_Schools[School Name], Maine_Schools[Comparison School Type], "Error")</f>
        <v>Non Charter</v>
      </c>
    </row>
    <row r="262" spans="1:15">
      <c r="A262" t="s">
        <v>127</v>
      </c>
      <c r="B262">
        <v>21999.69</v>
      </c>
      <c r="C262">
        <v>0.50470000000000004</v>
      </c>
      <c r="D262">
        <v>0.2311</v>
      </c>
      <c r="E262">
        <v>0.3</v>
      </c>
      <c r="F262">
        <v>0.44900000000000001</v>
      </c>
      <c r="G262">
        <v>0.58179999999999998</v>
      </c>
      <c r="H262">
        <v>0.44359999999999999</v>
      </c>
      <c r="I262">
        <v>-0.12636956447060677</v>
      </c>
      <c r="J262">
        <v>9.1956898367066553E-3</v>
      </c>
      <c r="K262">
        <v>-9.1612325892038937E-2</v>
      </c>
      <c r="L262">
        <v>-1.0336845468047422</v>
      </c>
      <c r="M262">
        <v>6.6191561334764476E-2</v>
      </c>
      <c r="N262">
        <v>-0.94753131291823622</v>
      </c>
      <c r="O262" t="str">
        <f>_xlfn.XLOOKUP(Table5[[#This Row],[School Name]],Maine_Schools[School Name], Maine_Schools[Comparison School Type], "Error")</f>
        <v>Non Charter</v>
      </c>
    </row>
    <row r="263" spans="1:15">
      <c r="A263" t="s">
        <v>226</v>
      </c>
      <c r="B263">
        <v>16921.599999999999</v>
      </c>
      <c r="C263">
        <v>0.50539999999999996</v>
      </c>
      <c r="D263">
        <v>0.18049999999999999</v>
      </c>
      <c r="E263">
        <v>0.39410000000000001</v>
      </c>
      <c r="F263">
        <v>0.47960000000000003</v>
      </c>
      <c r="G263">
        <v>0.78569999999999995</v>
      </c>
      <c r="H263">
        <v>0.55313333333333337</v>
      </c>
      <c r="I263">
        <v>6.7712260664958834E-2</v>
      </c>
      <c r="J263">
        <v>5.4372728981229412E-2</v>
      </c>
      <c r="K263">
        <v>-1.9456174224515843E-3</v>
      </c>
      <c r="L263">
        <v>0.55387638449021293</v>
      </c>
      <c r="M263">
        <v>0.39138073262685236</v>
      </c>
      <c r="N263">
        <v>-2.0123202994591218E-2</v>
      </c>
      <c r="O263" t="str">
        <f>_xlfn.XLOOKUP(Table5[[#This Row],[School Name]],Maine_Schools[School Name], Maine_Schools[Comparison School Type], "Error")</f>
        <v>Non Charter</v>
      </c>
    </row>
    <row r="264" spans="1:15">
      <c r="A264" t="s">
        <v>159</v>
      </c>
      <c r="B264">
        <v>18754.47</v>
      </c>
      <c r="C264">
        <v>0.50870000000000004</v>
      </c>
      <c r="D264">
        <v>0.2006</v>
      </c>
      <c r="E264">
        <v>0.32740000000000002</v>
      </c>
      <c r="F264">
        <v>0.36870000000000003</v>
      </c>
      <c r="G264">
        <v>0.56759999999999999</v>
      </c>
      <c r="H264">
        <v>0.42123333333333335</v>
      </c>
      <c r="I264">
        <v>-0.14823571414820236</v>
      </c>
      <c r="J264">
        <v>-6.0244083731979592E-2</v>
      </c>
      <c r="K264">
        <v>-6.8301170968189218E-2</v>
      </c>
      <c r="L264">
        <v>-1.212546451683012</v>
      </c>
      <c r="M264">
        <v>-0.43364337360361899</v>
      </c>
      <c r="N264">
        <v>-0.70642784768512434</v>
      </c>
      <c r="O264" t="str">
        <f>_xlfn.XLOOKUP(Table5[[#This Row],[School Name]],Maine_Schools[School Name], Maine_Schools[Comparison School Type], "Error")</f>
        <v>Non Charter</v>
      </c>
    </row>
    <row r="265" spans="1:15">
      <c r="A265" t="s">
        <v>93</v>
      </c>
      <c r="B265">
        <v>20928.27</v>
      </c>
      <c r="C265">
        <v>0.50890000000000002</v>
      </c>
      <c r="D265">
        <v>0.23130000000000001</v>
      </c>
      <c r="E265">
        <v>0.41949999999999998</v>
      </c>
      <c r="F265">
        <v>0.26019999999999999</v>
      </c>
      <c r="G265">
        <v>0.76090000000000002</v>
      </c>
      <c r="H265">
        <v>0.48019999999999996</v>
      </c>
      <c r="I265">
        <v>4.7886622588986016E-2</v>
      </c>
      <c r="J265">
        <v>-0.17454527532443914</v>
      </c>
      <c r="K265">
        <v>2.5089653851048332E-2</v>
      </c>
      <c r="L265">
        <v>0.39170556594281236</v>
      </c>
      <c r="M265">
        <v>-1.256395605168501</v>
      </c>
      <c r="N265">
        <v>0.2594981889463609</v>
      </c>
      <c r="O265" t="str">
        <f>_xlfn.XLOOKUP(Table5[[#This Row],[School Name]],Maine_Schools[School Name], Maine_Schools[Comparison School Type], "Error")</f>
        <v>Non Charter</v>
      </c>
    </row>
    <row r="266" spans="1:15">
      <c r="A266" t="s">
        <v>364</v>
      </c>
      <c r="B266">
        <v>23700.36</v>
      </c>
      <c r="C266">
        <v>0.50900000000000001</v>
      </c>
      <c r="D266">
        <v>0.1552</v>
      </c>
      <c r="E266">
        <v>0.44929999999999998</v>
      </c>
      <c r="F266">
        <v>0.35820000000000002</v>
      </c>
      <c r="G266">
        <v>0.67859999999999998</v>
      </c>
      <c r="H266">
        <v>0.49536666666666668</v>
      </c>
      <c r="I266">
        <v>-1.5213724104081616E-2</v>
      </c>
      <c r="J266">
        <v>-8.6917352637193634E-2</v>
      </c>
      <c r="K266">
        <v>6.2234831445812044E-2</v>
      </c>
      <c r="L266">
        <v>-0.12444603707879248</v>
      </c>
      <c r="M266">
        <v>-0.62564042288322397</v>
      </c>
      <c r="N266">
        <v>0.64368468953171554</v>
      </c>
      <c r="O266" t="str">
        <f>_xlfn.XLOOKUP(Table5[[#This Row],[School Name]],Maine_Schools[School Name], Maine_Schools[Comparison School Type], "Error")</f>
        <v>Non Charter</v>
      </c>
    </row>
    <row r="267" spans="1:15">
      <c r="A267" t="s">
        <v>433</v>
      </c>
      <c r="B267">
        <v>21514.83</v>
      </c>
      <c r="C267">
        <v>0.50900000000000001</v>
      </c>
      <c r="D267">
        <v>0.2581</v>
      </c>
      <c r="E267">
        <v>0.28570000000000001</v>
      </c>
      <c r="F267">
        <v>0.47620000000000001</v>
      </c>
      <c r="G267">
        <v>0.73170000000000002</v>
      </c>
      <c r="H267">
        <v>0.49786666666666668</v>
      </c>
      <c r="I267">
        <v>1.6934970249784631E-2</v>
      </c>
      <c r="J267">
        <v>4.0376133717097029E-2</v>
      </c>
      <c r="K267">
        <v>-0.10928459554252012</v>
      </c>
      <c r="L267">
        <v>0.13852557869558957</v>
      </c>
      <c r="M267">
        <v>0.29063173930983893</v>
      </c>
      <c r="N267">
        <v>-1.1303127094292125</v>
      </c>
      <c r="O267" t="str">
        <f>_xlfn.XLOOKUP(Table5[[#This Row],[School Name]],Maine_Schools[School Name], Maine_Schools[Comparison School Type], "Error")</f>
        <v>Non Charter</v>
      </c>
    </row>
    <row r="268" spans="1:15">
      <c r="A268" t="s">
        <v>340</v>
      </c>
      <c r="B268">
        <v>32494.41</v>
      </c>
      <c r="C268">
        <v>0.50949999999999995</v>
      </c>
      <c r="D268">
        <v>0.21290000000000001</v>
      </c>
      <c r="E268">
        <v>0.3992</v>
      </c>
      <c r="F268">
        <v>0.38080000000000003</v>
      </c>
      <c r="G268">
        <v>0.77649999999999997</v>
      </c>
      <c r="H268">
        <v>0.51883333333333337</v>
      </c>
      <c r="I268">
        <v>0.10317579486694373</v>
      </c>
      <c r="J268">
        <v>-8.9594603320150568E-2</v>
      </c>
      <c r="K268">
        <v>2.0717121129777027E-2</v>
      </c>
      <c r="L268">
        <v>0.84396290519037565</v>
      </c>
      <c r="M268">
        <v>-0.64491156033308705</v>
      </c>
      <c r="N268">
        <v>0.21427379768871918</v>
      </c>
      <c r="O268" t="str">
        <f>_xlfn.XLOOKUP(Table5[[#This Row],[School Name]],Maine_Schools[School Name], Maine_Schools[Comparison School Type], "Error")</f>
        <v>Non Charter</v>
      </c>
    </row>
    <row r="269" spans="1:15">
      <c r="A269" t="s">
        <v>46</v>
      </c>
      <c r="B269">
        <v>21647.64</v>
      </c>
      <c r="C269">
        <v>0.51449999999999996</v>
      </c>
      <c r="D269">
        <v>0.30640000000000001</v>
      </c>
      <c r="E269">
        <v>0.40910000000000002</v>
      </c>
      <c r="F269">
        <v>0.30769999999999997</v>
      </c>
      <c r="G269">
        <v>0.70369999999999999</v>
      </c>
      <c r="H269">
        <v>0.47350000000000003</v>
      </c>
      <c r="I269">
        <v>-1.8923621377991195E-2</v>
      </c>
      <c r="J269">
        <v>-0.12499225909267292</v>
      </c>
      <c r="K269">
        <v>1.0118449671352059E-2</v>
      </c>
      <c r="L269">
        <v>-0.15479245394220859</v>
      </c>
      <c r="M269">
        <v>-0.89970768164429804</v>
      </c>
      <c r="N269">
        <v>0.10465347111797831</v>
      </c>
      <c r="O269" t="str">
        <f>_xlfn.XLOOKUP(Table5[[#This Row],[School Name]],Maine_Schools[School Name], Maine_Schools[Comparison School Type], "Error")</f>
        <v>Non Charter</v>
      </c>
    </row>
    <row r="270" spans="1:15">
      <c r="A270" t="s">
        <v>10</v>
      </c>
      <c r="B270">
        <v>18354.57</v>
      </c>
      <c r="C270">
        <v>0.51659999999999995</v>
      </c>
      <c r="D270">
        <v>0.255</v>
      </c>
      <c r="E270">
        <v>0.50429999999999997</v>
      </c>
      <c r="F270">
        <v>0.2155</v>
      </c>
      <c r="G270">
        <v>0.83120000000000005</v>
      </c>
      <c r="H270">
        <v>0.51700000000000002</v>
      </c>
      <c r="I270">
        <v>0.10418731290495831</v>
      </c>
      <c r="J270">
        <v>-0.20751419753426711</v>
      </c>
      <c r="K270">
        <v>0.10281432648517347</v>
      </c>
      <c r="L270">
        <v>0.85223697473465365</v>
      </c>
      <c r="M270">
        <v>-1.4937094419055663</v>
      </c>
      <c r="N270">
        <v>1.0633917741167878</v>
      </c>
      <c r="O270" t="str">
        <f>_xlfn.XLOOKUP(Table5[[#This Row],[School Name]],Maine_Schools[School Name], Maine_Schools[Comparison School Type], "Error")</f>
        <v>Non Charter</v>
      </c>
    </row>
    <row r="271" spans="1:15">
      <c r="A271" t="s">
        <v>252</v>
      </c>
      <c r="B271">
        <v>21838.47</v>
      </c>
      <c r="C271">
        <v>0.51719999999999999</v>
      </c>
      <c r="D271">
        <v>0.1527</v>
      </c>
      <c r="E271">
        <v>0.37630000000000002</v>
      </c>
      <c r="F271">
        <v>0.64129999999999998</v>
      </c>
      <c r="G271">
        <v>0.66669999999999996</v>
      </c>
      <c r="H271">
        <v>0.56143333333333334</v>
      </c>
      <c r="I271">
        <v>-3.5437191030396331E-2</v>
      </c>
      <c r="J271">
        <v>0.205282364586372</v>
      </c>
      <c r="K271">
        <v>-1.5783693509549612E-2</v>
      </c>
      <c r="L271">
        <v>-0.28987103741113668</v>
      </c>
      <c r="M271">
        <v>1.4776444690668948</v>
      </c>
      <c r="N271">
        <v>-0.16324816216790558</v>
      </c>
      <c r="O271" t="str">
        <f>_xlfn.XLOOKUP(Table5[[#This Row],[School Name]],Maine_Schools[School Name], Maine_Schools[Comparison School Type], "Error")</f>
        <v>Non Charter</v>
      </c>
    </row>
    <row r="272" spans="1:15">
      <c r="A272" t="s">
        <v>136</v>
      </c>
      <c r="B272">
        <v>18430.95</v>
      </c>
      <c r="C272">
        <v>0.52090000000000003</v>
      </c>
      <c r="D272">
        <v>0.16500000000000001</v>
      </c>
      <c r="E272">
        <v>0.32800000000000001</v>
      </c>
      <c r="F272">
        <v>0.39439999999999997</v>
      </c>
      <c r="G272">
        <v>0.67110000000000003</v>
      </c>
      <c r="H272">
        <v>0.46449999999999997</v>
      </c>
      <c r="I272">
        <v>-4.4906551728051802E-2</v>
      </c>
      <c r="J272">
        <v>-2.9306392438225359E-2</v>
      </c>
      <c r="K272">
        <v>-7.0385277630338527E-2</v>
      </c>
      <c r="L272">
        <v>-0.3673290223483513</v>
      </c>
      <c r="M272">
        <v>-0.21095055477319027</v>
      </c>
      <c r="N272">
        <v>-0.72798342225022317</v>
      </c>
      <c r="O272" t="str">
        <f>_xlfn.XLOOKUP(Table5[[#This Row],[School Name]],Maine_Schools[School Name], Maine_Schools[Comparison School Type], "Error")</f>
        <v>Non Charter</v>
      </c>
    </row>
    <row r="273" spans="1:15">
      <c r="A273" t="s">
        <v>173</v>
      </c>
      <c r="B273">
        <v>25656.63</v>
      </c>
      <c r="C273">
        <v>0.52139999999999997</v>
      </c>
      <c r="D273">
        <v>0.1709</v>
      </c>
      <c r="E273">
        <v>0.45300000000000001</v>
      </c>
      <c r="F273">
        <v>0.17949999999999999</v>
      </c>
      <c r="G273">
        <v>0.9123</v>
      </c>
      <c r="H273">
        <v>0.51493333333333335</v>
      </c>
      <c r="I273">
        <v>0.2187009415441491</v>
      </c>
      <c r="J273">
        <v>-0.26598566405089935</v>
      </c>
      <c r="K273">
        <v>6.3671470660376595E-2</v>
      </c>
      <c r="L273">
        <v>1.7889417012149071</v>
      </c>
      <c r="M273">
        <v>-1.9145933267469217</v>
      </c>
      <c r="N273">
        <v>0.65854361411322171</v>
      </c>
      <c r="O273" t="str">
        <f>_xlfn.XLOOKUP(Table5[[#This Row],[School Name]],Maine_Schools[School Name], Maine_Schools[Comparison School Type], "Error")</f>
        <v>Non Charter</v>
      </c>
    </row>
    <row r="274" spans="1:15">
      <c r="A274" t="s">
        <v>332</v>
      </c>
      <c r="B274">
        <v>24668.3</v>
      </c>
      <c r="C274">
        <v>0.52259999999999995</v>
      </c>
      <c r="D274">
        <v>0.2452</v>
      </c>
      <c r="E274">
        <v>0.45450000000000002</v>
      </c>
      <c r="F274">
        <v>0.35370000000000001</v>
      </c>
      <c r="G274">
        <v>0.78129999999999999</v>
      </c>
      <c r="H274">
        <v>0.52983333333333338</v>
      </c>
      <c r="I274">
        <v>7.4093451655200759E-2</v>
      </c>
      <c r="J274">
        <v>-8.6376115293568534E-2</v>
      </c>
      <c r="K274">
        <v>5.9835623220881207E-2</v>
      </c>
      <c r="L274">
        <v>0.60607359308593434</v>
      </c>
      <c r="M274">
        <v>-0.62174453845656352</v>
      </c>
      <c r="N274">
        <v>0.6188700710052526</v>
      </c>
      <c r="O274" t="str">
        <f>_xlfn.XLOOKUP(Table5[[#This Row],[School Name]],Maine_Schools[School Name], Maine_Schools[Comparison School Type], "Error")</f>
        <v>Non Charter</v>
      </c>
    </row>
    <row r="275" spans="1:15">
      <c r="A275" t="s">
        <v>115</v>
      </c>
      <c r="B275">
        <v>20944.919999999998</v>
      </c>
      <c r="C275">
        <v>0.52270000000000005</v>
      </c>
      <c r="D275">
        <v>0.23480000000000001</v>
      </c>
      <c r="E275">
        <v>0.60470000000000002</v>
      </c>
      <c r="F275">
        <v>0.33329999999999999</v>
      </c>
      <c r="G275">
        <v>0.74029999999999996</v>
      </c>
      <c r="H275">
        <v>0.55943333333333334</v>
      </c>
      <c r="I275">
        <v>2.2424801919510906E-2</v>
      </c>
      <c r="J275">
        <v>-9.5588224919466391E-2</v>
      </c>
      <c r="K275">
        <v>0.20561203673146278</v>
      </c>
      <c r="L275">
        <v>0.18343159847438889</v>
      </c>
      <c r="M275">
        <v>-0.68805429119432759</v>
      </c>
      <c r="N275">
        <v>2.1266116891906752</v>
      </c>
      <c r="O275" t="str">
        <f>_xlfn.XLOOKUP(Table5[[#This Row],[School Name]],Maine_Schools[School Name], Maine_Schools[Comparison School Type], "Error")</f>
        <v>Non Charter</v>
      </c>
    </row>
    <row r="276" spans="1:15">
      <c r="A276" t="s">
        <v>424</v>
      </c>
      <c r="B276">
        <v>22651.69</v>
      </c>
      <c r="C276">
        <v>0.52310000000000001</v>
      </c>
      <c r="D276">
        <v>0.1898</v>
      </c>
      <c r="E276">
        <v>0.34820000000000001</v>
      </c>
      <c r="F276">
        <v>0.33929999999999999</v>
      </c>
      <c r="G276">
        <v>0.55740000000000001</v>
      </c>
      <c r="H276">
        <v>0.41496666666666665</v>
      </c>
      <c r="I276">
        <v>-0.14901322403459993</v>
      </c>
      <c r="J276">
        <v>-9.578475898891553E-2</v>
      </c>
      <c r="K276">
        <v>-4.6567488939989188E-2</v>
      </c>
      <c r="L276">
        <v>-1.2189063687874506</v>
      </c>
      <c r="M276">
        <v>-0.68946896449707273</v>
      </c>
      <c r="N276">
        <v>-0.48163992677810363</v>
      </c>
      <c r="O276" t="str">
        <f>_xlfn.XLOOKUP(Table5[[#This Row],[School Name]],Maine_Schools[School Name], Maine_Schools[Comparison School Type], "Error")</f>
        <v>Non Charter</v>
      </c>
    </row>
    <row r="277" spans="1:15">
      <c r="A277" t="s">
        <v>8</v>
      </c>
      <c r="B277">
        <v>19450.189999999999</v>
      </c>
      <c r="C277">
        <v>0.52690000000000003</v>
      </c>
      <c r="D277">
        <v>0.188</v>
      </c>
      <c r="E277">
        <v>0.4768</v>
      </c>
      <c r="F277">
        <v>0.30430000000000001</v>
      </c>
      <c r="G277">
        <v>0.59240000000000004</v>
      </c>
      <c r="H277">
        <v>0.45783333333333331</v>
      </c>
      <c r="I277">
        <v>-0.12534609565365096</v>
      </c>
      <c r="J277">
        <v>-0.11941845525287026</v>
      </c>
      <c r="K277">
        <v>7.6660285472662903E-2</v>
      </c>
      <c r="L277">
        <v>-1.025312721637379</v>
      </c>
      <c r="M277">
        <v>-0.85958684402561947</v>
      </c>
      <c r="N277">
        <v>0.79288480273058193</v>
      </c>
      <c r="O277" t="str">
        <f>_xlfn.XLOOKUP(Table5[[#This Row],[School Name]],Maine_Schools[School Name], Maine_Schools[Comparison School Type], "Error")</f>
        <v>Non Charter</v>
      </c>
    </row>
    <row r="278" spans="1:15">
      <c r="A278" t="s">
        <v>195</v>
      </c>
      <c r="B278">
        <v>21919.77</v>
      </c>
      <c r="C278">
        <v>0.52729999999999999</v>
      </c>
      <c r="D278">
        <v>0.31519999999999998</v>
      </c>
      <c r="E278">
        <v>0.25629999999999997</v>
      </c>
      <c r="F278">
        <v>0.38009999999999999</v>
      </c>
      <c r="G278">
        <v>0.53129999999999999</v>
      </c>
      <c r="H278">
        <v>0.38923333333333332</v>
      </c>
      <c r="I278">
        <v>-0.19575247851207123</v>
      </c>
      <c r="J278">
        <v>-4.7805933310072435E-2</v>
      </c>
      <c r="K278">
        <v>-0.14695455101170213</v>
      </c>
      <c r="L278">
        <v>-1.6012266314625194</v>
      </c>
      <c r="M278">
        <v>-0.34411223334524482</v>
      </c>
      <c r="N278">
        <v>-1.5199269017961727</v>
      </c>
      <c r="O278" t="str">
        <f>_xlfn.XLOOKUP(Table5[[#This Row],[School Name]],Maine_Schools[School Name], Maine_Schools[Comparison School Type], "Error")</f>
        <v>Non Charter</v>
      </c>
    </row>
    <row r="279" spans="1:15">
      <c r="A279" t="s">
        <v>87</v>
      </c>
      <c r="B279">
        <v>24239.05</v>
      </c>
      <c r="C279">
        <v>0.52880000000000005</v>
      </c>
      <c r="D279">
        <v>0.16189999999999999</v>
      </c>
      <c r="E279">
        <v>0.32890000000000003</v>
      </c>
      <c r="F279">
        <v>0.37659999999999999</v>
      </c>
      <c r="G279">
        <v>0.72550000000000003</v>
      </c>
      <c r="H279">
        <v>0.47700000000000004</v>
      </c>
      <c r="I279">
        <v>2.6148805082655491E-2</v>
      </c>
      <c r="J279">
        <v>-6.1648718556435389E-2</v>
      </c>
      <c r="K279">
        <v>-6.4281234891760575E-2</v>
      </c>
      <c r="L279">
        <v>0.21389339944775465</v>
      </c>
      <c r="M279">
        <v>-0.44375408566404334</v>
      </c>
      <c r="N279">
        <v>-0.66485030589413685</v>
      </c>
      <c r="O279" t="str">
        <f>_xlfn.XLOOKUP(Table5[[#This Row],[School Name]],Maine_Schools[School Name], Maine_Schools[Comparison School Type], "Error")</f>
        <v>Non Charter</v>
      </c>
    </row>
    <row r="280" spans="1:15">
      <c r="A280" t="s">
        <v>218</v>
      </c>
      <c r="B280">
        <v>24768.21</v>
      </c>
      <c r="C280">
        <v>0.53010000000000002</v>
      </c>
      <c r="D280">
        <v>0.312</v>
      </c>
      <c r="E280">
        <v>0.3377</v>
      </c>
      <c r="F280">
        <v>0.42109999999999997</v>
      </c>
      <c r="G280">
        <v>0.73680000000000001</v>
      </c>
      <c r="H280">
        <v>0.49853333333333333</v>
      </c>
      <c r="I280">
        <v>1.8488300493851528E-2</v>
      </c>
      <c r="J280">
        <v>-1.443333324763485E-2</v>
      </c>
      <c r="K280">
        <v>-6.2567522311884727E-2</v>
      </c>
      <c r="L280">
        <v>0.15123159280668402</v>
      </c>
      <c r="M280">
        <v>-0.10389268014590476</v>
      </c>
      <c r="N280">
        <v>-0.64712565678209666</v>
      </c>
      <c r="O280" t="str">
        <f>_xlfn.XLOOKUP(Table5[[#This Row],[School Name]],Maine_Schools[School Name], Maine_Schools[Comparison School Type], "Error")</f>
        <v>Non Charter</v>
      </c>
    </row>
    <row r="281" spans="1:15">
      <c r="A281" t="s">
        <v>15</v>
      </c>
      <c r="B281">
        <v>19644.53</v>
      </c>
      <c r="C281">
        <v>0.53180000000000005</v>
      </c>
      <c r="D281">
        <v>0.185</v>
      </c>
      <c r="E281">
        <v>0.3</v>
      </c>
      <c r="F281">
        <v>0.51539999999999997</v>
      </c>
      <c r="G281">
        <v>0.89580000000000004</v>
      </c>
      <c r="H281">
        <v>0.57039999999999991</v>
      </c>
      <c r="I281">
        <v>0.17750937112397247</v>
      </c>
      <c r="J281">
        <v>9.3076804562330417E-2</v>
      </c>
      <c r="K281">
        <v>-0.10134468002247166</v>
      </c>
      <c r="L281">
        <v>1.4520006823839078</v>
      </c>
      <c r="M281">
        <v>0.66997681820875887</v>
      </c>
      <c r="N281">
        <v>-1.0481914609627418</v>
      </c>
      <c r="O281" t="str">
        <f>_xlfn.XLOOKUP(Table5[[#This Row],[School Name]],Maine_Schools[School Name], Maine_Schools[Comparison School Type], "Error")</f>
        <v>Non Charter</v>
      </c>
    </row>
    <row r="282" spans="1:15">
      <c r="A282" t="s">
        <v>578</v>
      </c>
      <c r="B282">
        <v>12103.6</v>
      </c>
      <c r="C282">
        <v>0.53410000000000002</v>
      </c>
      <c r="D282">
        <v>0.2366</v>
      </c>
      <c r="E282">
        <v>0.37569999999999998</v>
      </c>
      <c r="F282">
        <v>0.24279999999999999</v>
      </c>
      <c r="G282">
        <v>0.69140000000000001</v>
      </c>
      <c r="H282">
        <v>0.43663333333333326</v>
      </c>
      <c r="I282">
        <v>-5.8977530540227363E-2</v>
      </c>
      <c r="J282">
        <v>-0.15414592576811767</v>
      </c>
      <c r="K282">
        <v>-3.885305504224279E-2</v>
      </c>
      <c r="L282">
        <v>-0.48242757014738202</v>
      </c>
      <c r="M282">
        <v>-1.1095589000029287</v>
      </c>
      <c r="N282">
        <v>-0.40185079787675132</v>
      </c>
      <c r="O282" t="str">
        <f>_xlfn.XLOOKUP(Table5[[#This Row],[School Name]],Maine_Schools[School Name], Maine_Schools[Comparison School Type], "Error")</f>
        <v>Charter</v>
      </c>
    </row>
    <row r="283" spans="1:15">
      <c r="A283" t="s">
        <v>68</v>
      </c>
      <c r="B283">
        <v>24295.47</v>
      </c>
      <c r="C283">
        <v>0.53500000000000003</v>
      </c>
      <c r="D283">
        <v>0.22289999999999999</v>
      </c>
      <c r="E283">
        <v>0.48049999999999998</v>
      </c>
      <c r="F283">
        <v>0.23680000000000001</v>
      </c>
      <c r="G283">
        <v>0.7</v>
      </c>
      <c r="H283">
        <v>0.47243333333333332</v>
      </c>
      <c r="I283">
        <v>-9.39579769868637E-3</v>
      </c>
      <c r="J283">
        <v>-0.19746731057911654</v>
      </c>
      <c r="K283">
        <v>8.2369181274078773E-2</v>
      </c>
      <c r="L283">
        <v>-7.6856250369484444E-2</v>
      </c>
      <c r="M283">
        <v>-1.421390872453526</v>
      </c>
      <c r="N283">
        <v>0.85193097890128278</v>
      </c>
      <c r="O283" t="str">
        <f>_xlfn.XLOOKUP(Table5[[#This Row],[School Name]],Maine_Schools[School Name], Maine_Schools[Comparison School Type], "Error")</f>
        <v>Non Charter</v>
      </c>
    </row>
    <row r="284" spans="1:15">
      <c r="A284" t="s">
        <v>260</v>
      </c>
      <c r="B284">
        <v>23240.06</v>
      </c>
      <c r="C284">
        <v>0.53769999999999996</v>
      </c>
      <c r="D284">
        <v>0.22620000000000001</v>
      </c>
      <c r="E284">
        <v>0.4733</v>
      </c>
      <c r="F284">
        <v>0.43130000000000002</v>
      </c>
      <c r="G284">
        <v>0.88890000000000002</v>
      </c>
      <c r="H284">
        <v>0.59783333333333333</v>
      </c>
      <c r="I284">
        <v>0.17477685431139867</v>
      </c>
      <c r="J284">
        <v>1.4883344043257751E-3</v>
      </c>
      <c r="K284">
        <v>7.2732479844843378E-2</v>
      </c>
      <c r="L284">
        <v>1.4296490946825933</v>
      </c>
      <c r="M284">
        <v>1.071319060994504E-2</v>
      </c>
      <c r="N284">
        <v>0.75226015111108968</v>
      </c>
      <c r="O284" t="str">
        <f>_xlfn.XLOOKUP(Table5[[#This Row],[School Name]],Maine_Schools[School Name], Maine_Schools[Comparison School Type], "Error")</f>
        <v>Non Charter</v>
      </c>
    </row>
    <row r="285" spans="1:15">
      <c r="A285" t="s">
        <v>13</v>
      </c>
      <c r="B285">
        <v>18827.060000000001</v>
      </c>
      <c r="C285">
        <v>0.54449999999999998</v>
      </c>
      <c r="D285">
        <v>0.18629999999999999</v>
      </c>
      <c r="E285">
        <v>0.4123</v>
      </c>
      <c r="F285">
        <v>0.4929</v>
      </c>
      <c r="G285">
        <v>0.83099999999999996</v>
      </c>
      <c r="H285">
        <v>0.57873333333333332</v>
      </c>
      <c r="I285">
        <v>0.10580141488379102</v>
      </c>
      <c r="J285">
        <v>7.8470129656847021E-2</v>
      </c>
      <c r="K285">
        <v>5.6486362992166361E-3</v>
      </c>
      <c r="L285">
        <v>0.86544009274393041</v>
      </c>
      <c r="M285">
        <v>0.56483640622531917</v>
      </c>
      <c r="N285">
        <v>5.8422921988704309E-2</v>
      </c>
      <c r="O285" t="str">
        <f>_xlfn.XLOOKUP(Table5[[#This Row],[School Name]],Maine_Schools[School Name], Maine_Schools[Comparison School Type], "Error")</f>
        <v>Non Charter</v>
      </c>
    </row>
    <row r="286" spans="1:15">
      <c r="A286" t="s">
        <v>317</v>
      </c>
      <c r="B286">
        <v>26174.57</v>
      </c>
      <c r="C286">
        <v>0.55789999999999995</v>
      </c>
      <c r="D286">
        <v>0.25259999999999999</v>
      </c>
      <c r="E286">
        <v>0.2366</v>
      </c>
      <c r="F286">
        <v>0.48909999999999998</v>
      </c>
      <c r="G286">
        <v>0.5</v>
      </c>
      <c r="H286">
        <v>0.40856666666666669</v>
      </c>
      <c r="I286">
        <v>-0.21470053538942713</v>
      </c>
      <c r="J286">
        <v>5.9482229322533331E-2</v>
      </c>
      <c r="K286">
        <v>-0.16802708307967593</v>
      </c>
      <c r="L286">
        <v>-1.7562189642140962</v>
      </c>
      <c r="M286">
        <v>0.42815946388433734</v>
      </c>
      <c r="N286">
        <v>-1.7378766567277193</v>
      </c>
      <c r="O286" t="str">
        <f>_xlfn.XLOOKUP(Table5[[#This Row],[School Name]],Maine_Schools[School Name], Maine_Schools[Comparison School Type], "Error")</f>
        <v>Non Charter</v>
      </c>
    </row>
    <row r="287" spans="1:15">
      <c r="A287" t="s">
        <v>168</v>
      </c>
      <c r="B287">
        <v>21696.94</v>
      </c>
      <c r="C287">
        <v>0.55879999999999996</v>
      </c>
      <c r="D287">
        <v>0.18010000000000001</v>
      </c>
      <c r="E287">
        <v>0.4098</v>
      </c>
      <c r="F287">
        <v>0.34429999999999999</v>
      </c>
      <c r="G287">
        <v>0.63380000000000003</v>
      </c>
      <c r="H287">
        <v>0.4626333333333334</v>
      </c>
      <c r="I287">
        <v>-8.5886525976528905E-2</v>
      </c>
      <c r="J287">
        <v>-7.3048907958795983E-2</v>
      </c>
      <c r="K287">
        <v>2.5375744650575904E-3</v>
      </c>
      <c r="L287">
        <v>-0.70253921545588527</v>
      </c>
      <c r="M287">
        <v>-0.52581387122163559</v>
      </c>
      <c r="N287">
        <v>2.6245717932511892E-2</v>
      </c>
      <c r="O287" t="str">
        <f>_xlfn.XLOOKUP(Table5[[#This Row],[School Name]],Maine_Schools[School Name], Maine_Schools[Comparison School Type], "Error")</f>
        <v>Non Charter</v>
      </c>
    </row>
    <row r="288" spans="1:15">
      <c r="A288" t="s">
        <v>207</v>
      </c>
      <c r="B288">
        <v>21242.5</v>
      </c>
      <c r="C288">
        <v>0.56130000000000002</v>
      </c>
      <c r="D288">
        <v>0.19350000000000001</v>
      </c>
      <c r="E288">
        <v>0.3952</v>
      </c>
      <c r="F288">
        <v>0.29339999999999999</v>
      </c>
      <c r="G288">
        <v>0.87229999999999996</v>
      </c>
      <c r="H288">
        <v>0.52029999999999998</v>
      </c>
      <c r="I288">
        <v>0.14853099512825385</v>
      </c>
      <c r="J288">
        <v>-0.12116402245176511</v>
      </c>
      <c r="K288">
        <v>-1.4137533487678822E-2</v>
      </c>
      <c r="L288">
        <v>1.2149618068939225</v>
      </c>
      <c r="M288">
        <v>-0.87215162386936596</v>
      </c>
      <c r="N288">
        <v>-0.14622219812203163</v>
      </c>
      <c r="O288" t="str">
        <f>_xlfn.XLOOKUP(Table5[[#This Row],[School Name]],Maine_Schools[School Name], Maine_Schools[Comparison School Type], "Error")</f>
        <v>Non Charter</v>
      </c>
    </row>
    <row r="289" spans="1:15">
      <c r="A289" t="s">
        <v>245</v>
      </c>
      <c r="B289">
        <v>23664.95</v>
      </c>
      <c r="C289">
        <v>0.5645</v>
      </c>
      <c r="D289">
        <v>0.26240000000000002</v>
      </c>
      <c r="E289">
        <v>0.41339999999999999</v>
      </c>
      <c r="F289">
        <v>0.28570000000000001</v>
      </c>
      <c r="G289">
        <v>0.78869999999999996</v>
      </c>
      <c r="H289">
        <v>0.49593333333333334</v>
      </c>
      <c r="I289">
        <v>6.2437071399461641E-2</v>
      </c>
      <c r="J289">
        <v>-0.13319775182591792</v>
      </c>
      <c r="K289">
        <v>2.8240736514779097E-3</v>
      </c>
      <c r="L289">
        <v>0.51072610817124187</v>
      </c>
      <c r="M289">
        <v>-0.95877169806713403</v>
      </c>
      <c r="N289">
        <v>2.9208932190151887E-2</v>
      </c>
      <c r="O289" t="str">
        <f>_xlfn.XLOOKUP(Table5[[#This Row],[School Name]],Maine_Schools[School Name], Maine_Schools[Comparison School Type], "Error")</f>
        <v>Non Charter</v>
      </c>
    </row>
    <row r="290" spans="1:15">
      <c r="A290" t="s">
        <v>24</v>
      </c>
      <c r="B290">
        <v>23739.38</v>
      </c>
      <c r="C290">
        <v>0.56479999999999997</v>
      </c>
      <c r="D290">
        <v>0.2228</v>
      </c>
      <c r="E290">
        <v>0.37780000000000002</v>
      </c>
      <c r="F290">
        <v>0.31109999999999999</v>
      </c>
      <c r="G290">
        <v>0.47370000000000001</v>
      </c>
      <c r="H290">
        <v>0.38753333333333334</v>
      </c>
      <c r="I290">
        <v>-0.24707562518150783</v>
      </c>
      <c r="J290">
        <v>-0.10889877329576192</v>
      </c>
      <c r="K290">
        <v>-3.0835663242803069E-2</v>
      </c>
      <c r="L290">
        <v>-2.0210424615465872</v>
      </c>
      <c r="M290">
        <v>-0.78386504546009428</v>
      </c>
      <c r="N290">
        <v>-0.31892822491582212</v>
      </c>
      <c r="O290" t="str">
        <f>_xlfn.XLOOKUP(Table5[[#This Row],[School Name]],Maine_Schools[School Name], Maine_Schools[Comparison School Type], "Error")</f>
        <v>Non Charter</v>
      </c>
    </row>
    <row r="291" spans="1:15">
      <c r="A291" t="s">
        <v>192</v>
      </c>
      <c r="B291">
        <v>23343.61</v>
      </c>
      <c r="C291">
        <v>0.56520000000000004</v>
      </c>
      <c r="D291">
        <v>0.23910000000000001</v>
      </c>
      <c r="E291">
        <v>0.4083</v>
      </c>
      <c r="F291">
        <v>0.28770000000000001</v>
      </c>
      <c r="G291">
        <v>0.59740000000000004</v>
      </c>
      <c r="H291">
        <v>0.43113333333333337</v>
      </c>
      <c r="I291">
        <v>-0.12698351854289658</v>
      </c>
      <c r="J291">
        <v>-0.13050606479714866</v>
      </c>
      <c r="K291">
        <v>-1.7866348196008963E-3</v>
      </c>
      <c r="L291">
        <v>-1.0387066012814863</v>
      </c>
      <c r="M291">
        <v>-0.93939664625236097</v>
      </c>
      <c r="N291">
        <v>-1.8478871918576459E-2</v>
      </c>
      <c r="O291" t="str">
        <f>_xlfn.XLOOKUP(Table5[[#This Row],[School Name]],Maine_Schools[School Name], Maine_Schools[Comparison School Type], "Error")</f>
        <v>Non Charter</v>
      </c>
    </row>
    <row r="292" spans="1:15">
      <c r="A292" t="s">
        <v>403</v>
      </c>
      <c r="B292">
        <v>21126.49</v>
      </c>
      <c r="C292">
        <v>0.56599999999999995</v>
      </c>
      <c r="D292">
        <v>0.36809999999999998</v>
      </c>
      <c r="E292">
        <v>0.41339999999999999</v>
      </c>
      <c r="F292">
        <v>0.64059999999999995</v>
      </c>
      <c r="G292">
        <v>0.82930000000000004</v>
      </c>
      <c r="H292">
        <v>0.62776666666666658</v>
      </c>
      <c r="I292">
        <v>8.0083767539730788E-2</v>
      </c>
      <c r="J292">
        <v>0.23278034046735269</v>
      </c>
      <c r="K292">
        <v>-6.1892541073781393E-3</v>
      </c>
      <c r="L292">
        <v>0.65507350051030411</v>
      </c>
      <c r="M292">
        <v>1.6755778475767185</v>
      </c>
      <c r="N292">
        <v>-6.401444361602239E-2</v>
      </c>
      <c r="O292" t="str">
        <f>_xlfn.XLOOKUP(Table5[[#This Row],[School Name]],Maine_Schools[School Name], Maine_Schools[Comparison School Type], "Error")</f>
        <v>Non Charter</v>
      </c>
    </row>
    <row r="293" spans="1:15">
      <c r="A293" t="s">
        <v>354</v>
      </c>
      <c r="B293">
        <v>25244.57</v>
      </c>
      <c r="C293">
        <v>0.56820000000000004</v>
      </c>
      <c r="D293">
        <v>0.21210000000000001</v>
      </c>
      <c r="E293">
        <v>0.39689999999999998</v>
      </c>
      <c r="F293">
        <v>0.35880000000000001</v>
      </c>
      <c r="G293">
        <v>0.6532</v>
      </c>
      <c r="H293">
        <v>0.46963333333333335</v>
      </c>
      <c r="I293">
        <v>-6.2359524451224724E-2</v>
      </c>
      <c r="J293">
        <v>-6.464680220572766E-2</v>
      </c>
      <c r="K293">
        <v>-1.0345835903460721E-2</v>
      </c>
      <c r="L293">
        <v>-0.51009178548143774</v>
      </c>
      <c r="M293">
        <v>-0.46533461320279673</v>
      </c>
      <c r="N293">
        <v>-0.1070052897510229</v>
      </c>
      <c r="O293" t="str">
        <f>_xlfn.XLOOKUP(Table5[[#This Row],[School Name]],Maine_Schools[School Name], Maine_Schools[Comparison School Type], "Error")</f>
        <v>Non Charter</v>
      </c>
    </row>
    <row r="294" spans="1:15">
      <c r="A294" t="s">
        <v>49</v>
      </c>
      <c r="B294">
        <v>24003.94</v>
      </c>
      <c r="C294">
        <v>0.57140000000000002</v>
      </c>
      <c r="D294">
        <v>0.26790000000000003</v>
      </c>
      <c r="E294">
        <v>0.41070000000000001</v>
      </c>
      <c r="F294">
        <v>0.60709999999999997</v>
      </c>
      <c r="G294">
        <v>0.7</v>
      </c>
      <c r="H294">
        <v>0.5726</v>
      </c>
      <c r="I294">
        <v>-2.8130605590238722E-2</v>
      </c>
      <c r="J294">
        <v>0.19021228439738608</v>
      </c>
      <c r="K294">
        <v>-1.963317773379103E-3</v>
      </c>
      <c r="L294">
        <v>-0.23010423762006685</v>
      </c>
      <c r="M294">
        <v>1.3691684161701039</v>
      </c>
      <c r="N294">
        <v>-2.0306274831160785E-2</v>
      </c>
      <c r="O294" t="str">
        <f>_xlfn.XLOOKUP(Table5[[#This Row],[School Name]],Maine_Schools[School Name], Maine_Schools[Comparison School Type], "Error")</f>
        <v>Non Charter</v>
      </c>
    </row>
    <row r="295" spans="1:15">
      <c r="A295" t="s">
        <v>72</v>
      </c>
      <c r="B295">
        <v>19905.41</v>
      </c>
      <c r="C295">
        <v>0.57310000000000005</v>
      </c>
      <c r="D295">
        <v>0.15179999999999999</v>
      </c>
      <c r="E295">
        <v>0.47370000000000001</v>
      </c>
      <c r="F295">
        <v>0.25559999999999999</v>
      </c>
      <c r="G295">
        <v>0.90480000000000005</v>
      </c>
      <c r="H295">
        <v>0.54470000000000007</v>
      </c>
      <c r="I295">
        <v>0.17853459879712708</v>
      </c>
      <c r="J295">
        <v>-0.15094346349855026</v>
      </c>
      <c r="K295">
        <v>6.0774565302437411E-2</v>
      </c>
      <c r="L295">
        <v>1.4603868947376188</v>
      </c>
      <c r="M295">
        <v>-1.086507233243553</v>
      </c>
      <c r="N295">
        <v>0.62858139548728331</v>
      </c>
      <c r="O295" t="str">
        <f>_xlfn.XLOOKUP(Table5[[#This Row],[School Name]],Maine_Schools[School Name], Maine_Schools[Comparison School Type], "Error")</f>
        <v>Non Charter</v>
      </c>
    </row>
    <row r="296" spans="1:15">
      <c r="A296" t="s">
        <v>365</v>
      </c>
      <c r="B296">
        <v>21372.86</v>
      </c>
      <c r="C296">
        <v>0.57450000000000001</v>
      </c>
      <c r="D296">
        <v>0.20810000000000001</v>
      </c>
      <c r="E296">
        <v>0.38200000000000001</v>
      </c>
      <c r="F296">
        <v>0.45340000000000003</v>
      </c>
      <c r="G296">
        <v>0.625</v>
      </c>
      <c r="H296">
        <v>0.48679999999999995</v>
      </c>
      <c r="I296">
        <v>-0.10456766998564881</v>
      </c>
      <c r="J296">
        <v>4.4371755421139414E-2</v>
      </c>
      <c r="K296">
        <v>-3.221261828539268E-2</v>
      </c>
      <c r="L296">
        <v>-0.85534824000034182</v>
      </c>
      <c r="M296">
        <v>0.31939265271493511</v>
      </c>
      <c r="N296">
        <v>-0.33316984586180554</v>
      </c>
      <c r="O296" t="str">
        <f>_xlfn.XLOOKUP(Table5[[#This Row],[School Name]],Maine_Schools[School Name], Maine_Schools[Comparison School Type], "Error")</f>
        <v>Non Charter</v>
      </c>
    </row>
    <row r="297" spans="1:15">
      <c r="A297" t="s">
        <v>48</v>
      </c>
      <c r="B297">
        <v>51052.92</v>
      </c>
      <c r="C297">
        <v>0.57789999999999997</v>
      </c>
      <c r="D297">
        <v>0.2208</v>
      </c>
      <c r="E297">
        <v>0.44869999999999999</v>
      </c>
      <c r="F297">
        <v>0.32929999999999998</v>
      </c>
      <c r="G297">
        <v>0.82140000000000002</v>
      </c>
      <c r="H297">
        <v>0.53313333333333335</v>
      </c>
      <c r="I297">
        <v>0.18499582458670905</v>
      </c>
      <c r="J297">
        <v>-0.168911758247343</v>
      </c>
      <c r="K297">
        <v>7.1812288449977835E-2</v>
      </c>
      <c r="L297">
        <v>1.5132387762811423</v>
      </c>
      <c r="M297">
        <v>-1.2158449452657962</v>
      </c>
      <c r="N297">
        <v>0.74274276191675226</v>
      </c>
      <c r="O297" t="str">
        <f>_xlfn.XLOOKUP(Table5[[#This Row],[School Name]],Maine_Schools[School Name], Maine_Schools[Comparison School Type], "Error")</f>
        <v>Non Charter</v>
      </c>
    </row>
    <row r="298" spans="1:15">
      <c r="A298" t="s">
        <v>436</v>
      </c>
      <c r="B298">
        <v>20594.55</v>
      </c>
      <c r="C298">
        <v>0.57799999999999996</v>
      </c>
      <c r="D298">
        <v>0.24460000000000001</v>
      </c>
      <c r="E298">
        <v>0.32100000000000001</v>
      </c>
      <c r="F298">
        <v>0.39379999999999998</v>
      </c>
      <c r="G298">
        <v>0.78510000000000002</v>
      </c>
      <c r="H298">
        <v>0.49996666666666667</v>
      </c>
      <c r="I298">
        <v>4.6963734556267345E-2</v>
      </c>
      <c r="J298">
        <v>-1.0446286929924387E-2</v>
      </c>
      <c r="K298">
        <v>-9.7174195507723826E-2</v>
      </c>
      <c r="L298">
        <v>0.38415647687339316</v>
      </c>
      <c r="M298">
        <v>-7.5193493291012173E-2</v>
      </c>
      <c r="N298">
        <v>-1.0050568212809479</v>
      </c>
      <c r="O298" t="str">
        <f>_xlfn.XLOOKUP(Table5[[#This Row],[School Name]],Maine_Schools[School Name], Maine_Schools[Comparison School Type], "Error")</f>
        <v>Non Charter</v>
      </c>
    </row>
    <row r="299" spans="1:15">
      <c r="A299" t="s">
        <v>169</v>
      </c>
      <c r="B299">
        <v>23934.799999999999</v>
      </c>
      <c r="C299">
        <v>0.58050000000000002</v>
      </c>
      <c r="D299">
        <v>0.12709999999999999</v>
      </c>
      <c r="E299">
        <v>0.4466</v>
      </c>
      <c r="F299">
        <v>0.28160000000000002</v>
      </c>
      <c r="G299">
        <v>0.76139999999999997</v>
      </c>
      <c r="H299">
        <v>0.49653333333333327</v>
      </c>
      <c r="I299">
        <v>4.9113893932542507E-2</v>
      </c>
      <c r="J299">
        <v>-0.13479196521051484</v>
      </c>
      <c r="K299">
        <v>3.7760231352944928E-2</v>
      </c>
      <c r="L299">
        <v>0.401744465957109</v>
      </c>
      <c r="M299">
        <v>-0.97024701692858928</v>
      </c>
      <c r="N299">
        <v>0.39054790107737491</v>
      </c>
      <c r="O299" t="str">
        <f>_xlfn.XLOOKUP(Table5[[#This Row],[School Name]],Maine_Schools[School Name], Maine_Schools[Comparison School Type], "Error")</f>
        <v>Non Charter</v>
      </c>
    </row>
    <row r="300" spans="1:15">
      <c r="A300" t="s">
        <v>234</v>
      </c>
      <c r="B300">
        <v>24319.06</v>
      </c>
      <c r="C300">
        <v>0.58330000000000004</v>
      </c>
      <c r="D300">
        <v>0.19439999999999999</v>
      </c>
      <c r="E300">
        <v>0.375</v>
      </c>
      <c r="F300">
        <v>0.375</v>
      </c>
      <c r="G300">
        <v>0.5</v>
      </c>
      <c r="H300">
        <v>0.41666666666666669</v>
      </c>
      <c r="I300">
        <v>-0.22102592986143077</v>
      </c>
      <c r="J300">
        <v>-3.96898752287283E-2</v>
      </c>
      <c r="K300">
        <v>-3.7551030782476458E-2</v>
      </c>
      <c r="L300">
        <v>-1.8079597654548503</v>
      </c>
      <c r="M300">
        <v>-0.28569197713527683</v>
      </c>
      <c r="N300">
        <v>-0.3883841737702784</v>
      </c>
      <c r="O300" t="str">
        <f>_xlfn.XLOOKUP(Table5[[#This Row],[School Name]],Maine_Schools[School Name], Maine_Schools[Comparison School Type], "Error")</f>
        <v>Non Charter</v>
      </c>
    </row>
    <row r="301" spans="1:15">
      <c r="A301" t="s">
        <v>335</v>
      </c>
      <c r="B301">
        <v>22542.81</v>
      </c>
      <c r="C301">
        <v>0.5867</v>
      </c>
      <c r="D301">
        <v>0.24</v>
      </c>
      <c r="E301">
        <v>0.43109999999999998</v>
      </c>
      <c r="F301">
        <v>0.51480000000000004</v>
      </c>
      <c r="G301">
        <v>0.85109999999999997</v>
      </c>
      <c r="H301">
        <v>0.59899999999999998</v>
      </c>
      <c r="I301">
        <v>0.11708292517025443</v>
      </c>
      <c r="J301">
        <v>0.10813721845731245</v>
      </c>
      <c r="K301">
        <v>1.2860804023489936E-2</v>
      </c>
      <c r="L301">
        <v>0.95772119616142615</v>
      </c>
      <c r="M301">
        <v>0.77838329208496515</v>
      </c>
      <c r="N301">
        <v>0.13301719395185133</v>
      </c>
      <c r="O301" t="str">
        <f>_xlfn.XLOOKUP(Table5[[#This Row],[School Name]],Maine_Schools[School Name], Maine_Schools[Comparison School Type], "Error")</f>
        <v>Non Charter</v>
      </c>
    </row>
    <row r="302" spans="1:15">
      <c r="A302" t="s">
        <v>181</v>
      </c>
      <c r="B302">
        <v>19997</v>
      </c>
      <c r="C302">
        <v>0.58720000000000006</v>
      </c>
      <c r="D302">
        <v>0.20349999999999999</v>
      </c>
      <c r="E302">
        <v>0.44440000000000002</v>
      </c>
      <c r="F302">
        <v>0.47249999999999998</v>
      </c>
      <c r="G302">
        <v>0.64290000000000003</v>
      </c>
      <c r="H302">
        <v>0.51993333333333336</v>
      </c>
      <c r="I302">
        <v>-9.4585119560900544E-2</v>
      </c>
      <c r="J302">
        <v>7.292703992650007E-2</v>
      </c>
      <c r="K302">
        <v>2.4434932847063107E-2</v>
      </c>
      <c r="L302">
        <v>-0.77369243818611999</v>
      </c>
      <c r="M302">
        <v>0.52493665205943074</v>
      </c>
      <c r="N302">
        <v>0.25272651661449208</v>
      </c>
      <c r="O302" t="str">
        <f>_xlfn.XLOOKUP(Table5[[#This Row],[School Name]],Maine_Schools[School Name], Maine_Schools[Comparison School Type], "Error")</f>
        <v>Non Charter</v>
      </c>
    </row>
    <row r="303" spans="1:15">
      <c r="A303" t="s">
        <v>17</v>
      </c>
      <c r="B303">
        <v>19049.310000000001</v>
      </c>
      <c r="C303">
        <v>0.58950000000000002</v>
      </c>
      <c r="D303">
        <v>0.20580000000000001</v>
      </c>
      <c r="E303">
        <v>0.52280000000000004</v>
      </c>
      <c r="F303">
        <v>0.2316</v>
      </c>
      <c r="G303">
        <v>0.73929999999999996</v>
      </c>
      <c r="H303">
        <v>0.49790000000000001</v>
      </c>
      <c r="I303">
        <v>-2.300425625557323E-3</v>
      </c>
      <c r="J303">
        <v>-0.16404128995523606</v>
      </c>
      <c r="K303">
        <v>0.10072026021598846</v>
      </c>
      <c r="L303">
        <v>-1.8817145015684007E-2</v>
      </c>
      <c r="M303">
        <v>-1.1807867923255833</v>
      </c>
      <c r="N303">
        <v>1.0417331889639889</v>
      </c>
      <c r="O303" t="str">
        <f>_xlfn.XLOOKUP(Table5[[#This Row],[School Name]],Maine_Schools[School Name], Maine_Schools[Comparison School Type], "Error")</f>
        <v>Non Charter</v>
      </c>
    </row>
    <row r="304" spans="1:15">
      <c r="A304" t="s">
        <v>109</v>
      </c>
      <c r="B304">
        <v>21428.400000000001</v>
      </c>
      <c r="C304">
        <v>0.59109999999999996</v>
      </c>
      <c r="D304">
        <v>0.22370000000000001</v>
      </c>
      <c r="E304">
        <v>0.36749999999999999</v>
      </c>
      <c r="F304">
        <v>0.43369999999999997</v>
      </c>
      <c r="G304">
        <v>0.77270000000000005</v>
      </c>
      <c r="H304">
        <v>0.5246333333333334</v>
      </c>
      <c r="I304">
        <v>3.5862049186061284E-2</v>
      </c>
      <c r="J304">
        <v>3.1895862466172042E-2</v>
      </c>
      <c r="K304">
        <v>-5.2850779113241431E-2</v>
      </c>
      <c r="L304">
        <v>0.29334631495865865</v>
      </c>
      <c r="M304">
        <v>0.22958983765713312</v>
      </c>
      <c r="N304">
        <v>-0.54662697005352512</v>
      </c>
      <c r="O304" t="str">
        <f>_xlfn.XLOOKUP(Table5[[#This Row],[School Name]],Maine_Schools[School Name], Maine_Schools[Comparison School Type], "Error")</f>
        <v>Non Charter</v>
      </c>
    </row>
    <row r="305" spans="1:15">
      <c r="A305" t="s">
        <v>64</v>
      </c>
      <c r="B305">
        <v>21187.23</v>
      </c>
      <c r="C305">
        <v>0.59179999999999999</v>
      </c>
      <c r="D305">
        <v>0.22159999999999999</v>
      </c>
      <c r="E305">
        <v>0.28439999999999999</v>
      </c>
      <c r="F305">
        <v>0.40839999999999999</v>
      </c>
      <c r="G305">
        <v>0.5726</v>
      </c>
      <c r="H305">
        <v>0.42180000000000001</v>
      </c>
      <c r="I305">
        <v>-0.16495982241252238</v>
      </c>
      <c r="J305">
        <v>7.5769930541551567E-3</v>
      </c>
      <c r="K305">
        <v>-0.13639495420669367</v>
      </c>
      <c r="L305">
        <v>-1.3493472101911106</v>
      </c>
      <c r="M305">
        <v>5.4540008349913946E-2</v>
      </c>
      <c r="N305">
        <v>-1.4107107179790741</v>
      </c>
      <c r="O305" t="str">
        <f>_xlfn.XLOOKUP(Table5[[#This Row],[School Name]],Maine_Schools[School Name], Maine_Schools[Comparison School Type], "Error")</f>
        <v>Non Charter</v>
      </c>
    </row>
    <row r="306" spans="1:15">
      <c r="A306" t="s">
        <v>203</v>
      </c>
      <c r="B306">
        <v>21895.79</v>
      </c>
      <c r="C306">
        <v>0.59619999999999995</v>
      </c>
      <c r="D306">
        <v>0.22639999999999999</v>
      </c>
      <c r="E306">
        <v>0.47149999999999997</v>
      </c>
      <c r="F306">
        <v>0.53790000000000004</v>
      </c>
      <c r="G306">
        <v>0.82930000000000004</v>
      </c>
      <c r="H306">
        <v>0.61290000000000011</v>
      </c>
      <c r="I306">
        <v>9.1966937941130644E-2</v>
      </c>
      <c r="J306">
        <v>0.13688272325046613</v>
      </c>
      <c r="K306">
        <v>4.9958653667017572E-2</v>
      </c>
      <c r="L306">
        <v>0.75227609563226194</v>
      </c>
      <c r="M306">
        <v>0.9852965174549313</v>
      </c>
      <c r="N306">
        <v>0.5167141892731949</v>
      </c>
      <c r="O306" t="str">
        <f>_xlfn.XLOOKUP(Table5[[#This Row],[School Name]],Maine_Schools[School Name], Maine_Schools[Comparison School Type], "Error")</f>
        <v>Non Charter</v>
      </c>
    </row>
    <row r="307" spans="1:15">
      <c r="A307" t="s">
        <v>446</v>
      </c>
      <c r="B307">
        <v>17844.96</v>
      </c>
      <c r="C307">
        <v>0.59650000000000003</v>
      </c>
      <c r="D307">
        <v>0.2175</v>
      </c>
      <c r="E307">
        <v>0.32750000000000001</v>
      </c>
      <c r="F307">
        <v>0.57540000000000002</v>
      </c>
      <c r="G307">
        <v>0.80200000000000005</v>
      </c>
      <c r="H307">
        <v>0.56830000000000003</v>
      </c>
      <c r="I307">
        <v>5.2672671274139105E-2</v>
      </c>
      <c r="J307">
        <v>0.18669610381265594</v>
      </c>
      <c r="K307">
        <v>-9.9035036616616556E-2</v>
      </c>
      <c r="L307">
        <v>0.43085474388627693</v>
      </c>
      <c r="M307">
        <v>1.3438585713437563</v>
      </c>
      <c r="N307">
        <v>-1.0243031967208556</v>
      </c>
      <c r="O307" t="str">
        <f>_xlfn.XLOOKUP(Table5[[#This Row],[School Name]],Maine_Schools[School Name], Maine_Schools[Comparison School Type], "Error")</f>
        <v>Non Charter</v>
      </c>
    </row>
    <row r="308" spans="1:15">
      <c r="A308" t="s">
        <v>129</v>
      </c>
      <c r="B308">
        <v>26149.09</v>
      </c>
      <c r="C308">
        <v>0.59909999999999997</v>
      </c>
      <c r="D308">
        <v>0.17280000000000001</v>
      </c>
      <c r="E308">
        <v>0.41049999999999998</v>
      </c>
      <c r="F308">
        <v>0.27710000000000001</v>
      </c>
      <c r="G308">
        <v>0.626</v>
      </c>
      <c r="H308">
        <v>0.43786666666666668</v>
      </c>
      <c r="I308">
        <v>-9.1281331543785704E-2</v>
      </c>
      <c r="J308">
        <v>-0.13707898648703187</v>
      </c>
      <c r="K308">
        <v>-3.7681161426197374E-3</v>
      </c>
      <c r="L308">
        <v>-0.74666793562083156</v>
      </c>
      <c r="M308">
        <v>-0.98670924127354387</v>
      </c>
      <c r="N308">
        <v>-3.8973009374878742E-2</v>
      </c>
      <c r="O308" t="str">
        <f>_xlfn.XLOOKUP(Table5[[#This Row],[School Name]],Maine_Schools[School Name], Maine_Schools[Comparison School Type], "Error")</f>
        <v>Non Charter</v>
      </c>
    </row>
    <row r="309" spans="1:15">
      <c r="A309" t="s">
        <v>215</v>
      </c>
      <c r="B309">
        <v>29599.22</v>
      </c>
      <c r="C309">
        <v>0.6</v>
      </c>
      <c r="D309">
        <v>0.32140000000000002</v>
      </c>
      <c r="E309">
        <v>0.30259999999999998</v>
      </c>
      <c r="F309">
        <v>0.59740000000000004</v>
      </c>
      <c r="G309">
        <v>0.6</v>
      </c>
      <c r="H309">
        <v>0.5</v>
      </c>
      <c r="I309">
        <v>-0.12646555428241602</v>
      </c>
      <c r="J309">
        <v>0.17678017692046855</v>
      </c>
      <c r="K309">
        <v>-0.11470525903196771</v>
      </c>
      <c r="L309">
        <v>-1.0344697294199832</v>
      </c>
      <c r="M309">
        <v>1.2724826664654412</v>
      </c>
      <c r="N309">
        <v>-1.1863777459080054</v>
      </c>
      <c r="O309" t="str">
        <f>_xlfn.XLOOKUP(Table5[[#This Row],[School Name]],Maine_Schools[School Name], Maine_Schools[Comparison School Type], "Error")</f>
        <v>Non Charter</v>
      </c>
    </row>
    <row r="310" spans="1:15">
      <c r="A310" t="s">
        <v>124</v>
      </c>
      <c r="B310">
        <v>32923.120000000003</v>
      </c>
      <c r="C310">
        <v>0.60229999999999995</v>
      </c>
      <c r="D310">
        <v>0.21590000000000001</v>
      </c>
      <c r="E310">
        <v>0.43480000000000002</v>
      </c>
      <c r="F310">
        <v>0.45829999999999999</v>
      </c>
      <c r="G310">
        <v>0.57889999999999997</v>
      </c>
      <c r="H310">
        <v>0.49066666666666664</v>
      </c>
      <c r="I310">
        <v>-0.12332302571097375</v>
      </c>
      <c r="J310">
        <v>2.5803125416694161E-2</v>
      </c>
      <c r="K310">
        <v>2.6285169792637952E-2</v>
      </c>
      <c r="L310">
        <v>-1.0087643055245974</v>
      </c>
      <c r="M310">
        <v>0.1857336631592405</v>
      </c>
      <c r="N310">
        <v>0.27186321492642423</v>
      </c>
      <c r="O310" t="str">
        <f>_xlfn.XLOOKUP(Table5[[#This Row],[School Name]],Maine_Schools[School Name], Maine_Schools[Comparison School Type], "Error")</f>
        <v>Non Charter</v>
      </c>
    </row>
    <row r="311" spans="1:15">
      <c r="A311" t="s">
        <v>447</v>
      </c>
      <c r="B311">
        <v>31698.67</v>
      </c>
      <c r="C311">
        <v>0.60289999999999999</v>
      </c>
      <c r="D311">
        <v>0.26840000000000003</v>
      </c>
      <c r="E311">
        <v>0.3387</v>
      </c>
      <c r="F311">
        <v>0.55559999999999998</v>
      </c>
      <c r="G311">
        <v>0.8</v>
      </c>
      <c r="H311">
        <v>0.56476666666666675</v>
      </c>
      <c r="I311">
        <v>8.6540643934010397E-2</v>
      </c>
      <c r="J311">
        <v>0.12843287660512076</v>
      </c>
      <c r="K311">
        <v>-7.419618725726479E-2</v>
      </c>
      <c r="L311">
        <v>0.70788980463666362</v>
      </c>
      <c r="M311">
        <v>0.92447361537507566</v>
      </c>
      <c r="N311">
        <v>-0.76739903763880679</v>
      </c>
      <c r="O311" t="str">
        <f>_xlfn.XLOOKUP(Table5[[#This Row],[School Name]],Maine_Schools[School Name], Maine_Schools[Comparison School Type], "Error")</f>
        <v>Non Charter</v>
      </c>
    </row>
    <row r="312" spans="1:15">
      <c r="A312" t="s">
        <v>238</v>
      </c>
      <c r="B312">
        <v>20744.25</v>
      </c>
      <c r="C312">
        <v>0.60299999999999998</v>
      </c>
      <c r="D312">
        <v>0.2109</v>
      </c>
      <c r="E312">
        <v>0.42059999999999997</v>
      </c>
      <c r="F312">
        <v>0.33639999999999998</v>
      </c>
      <c r="G312">
        <v>0.8367</v>
      </c>
      <c r="H312">
        <v>0.53123333333333334</v>
      </c>
      <c r="I312">
        <v>9.5545290428925345E-2</v>
      </c>
      <c r="J312">
        <v>-5.861255066455362E-2</v>
      </c>
      <c r="K312">
        <v>-3.9284827316364845E-3</v>
      </c>
      <c r="L312">
        <v>0.78154649539306864</v>
      </c>
      <c r="M312">
        <v>-0.42189942366403527</v>
      </c>
      <c r="N312">
        <v>-4.0631654793600307E-2</v>
      </c>
      <c r="O312" t="str">
        <f>_xlfn.XLOOKUP(Table5[[#This Row],[School Name]],Maine_Schools[School Name], Maine_Schools[Comparison School Type], "Error")</f>
        <v>Non Charter</v>
      </c>
    </row>
    <row r="313" spans="1:15">
      <c r="A313" t="s">
        <v>41</v>
      </c>
      <c r="B313">
        <v>24782.46</v>
      </c>
      <c r="C313">
        <v>0.60329999999999995</v>
      </c>
      <c r="D313">
        <v>0.19350000000000001</v>
      </c>
      <c r="E313">
        <v>0.59760000000000002</v>
      </c>
      <c r="F313">
        <v>0.2402</v>
      </c>
      <c r="G313">
        <v>0.79249999999999998</v>
      </c>
      <c r="H313">
        <v>0.54343333333333332</v>
      </c>
      <c r="I313">
        <v>6.6654216110175524E-2</v>
      </c>
      <c r="J313">
        <v>-0.16749803427638879</v>
      </c>
      <c r="K313">
        <v>0.17914065290923009</v>
      </c>
      <c r="L313">
        <v>0.5452217348465892</v>
      </c>
      <c r="M313">
        <v>-1.2056688085544089</v>
      </c>
      <c r="N313">
        <v>1.8528224929923245</v>
      </c>
      <c r="O313" t="str">
        <f>_xlfn.XLOOKUP(Table5[[#This Row],[School Name]],Maine_Schools[School Name], Maine_Schools[Comparison School Type], "Error")</f>
        <v>Non Charter</v>
      </c>
    </row>
    <row r="314" spans="1:15">
      <c r="A314" t="s">
        <v>160</v>
      </c>
      <c r="B314">
        <v>21857.72</v>
      </c>
      <c r="C314">
        <v>0.60470000000000002</v>
      </c>
      <c r="D314">
        <v>0.2233</v>
      </c>
      <c r="E314">
        <v>0.625</v>
      </c>
      <c r="F314">
        <v>0.34289999999999998</v>
      </c>
      <c r="G314">
        <v>0.8286</v>
      </c>
      <c r="H314">
        <v>0.59883333333333333</v>
      </c>
      <c r="I314">
        <v>8.8825240184927212E-2</v>
      </c>
      <c r="J314">
        <v>-5.4494261270048305E-2</v>
      </c>
      <c r="K314">
        <v>0.20077148891687402</v>
      </c>
      <c r="L314">
        <v>0.7265774676839637</v>
      </c>
      <c r="M314">
        <v>-0.39225553507151456</v>
      </c>
      <c r="N314">
        <v>2.0765466943186328</v>
      </c>
      <c r="O314" t="str">
        <f>_xlfn.XLOOKUP(Table5[[#This Row],[School Name]],Maine_Schools[School Name], Maine_Schools[Comparison School Type], "Error")</f>
        <v>Non Charter</v>
      </c>
    </row>
    <row r="315" spans="1:15">
      <c r="A315" t="s">
        <v>344</v>
      </c>
      <c r="B315">
        <v>17905.96</v>
      </c>
      <c r="C315">
        <v>0.60509999999999997</v>
      </c>
      <c r="D315">
        <v>0.15379999999999999</v>
      </c>
      <c r="E315">
        <v>0.33700000000000002</v>
      </c>
      <c r="F315">
        <v>0.38040000000000002</v>
      </c>
      <c r="G315">
        <v>0.64180000000000004</v>
      </c>
      <c r="H315">
        <v>0.45306666666666667</v>
      </c>
      <c r="I315">
        <v>-0.1015041222152141</v>
      </c>
      <c r="J315">
        <v>-6.4717731550796298E-3</v>
      </c>
      <c r="K315">
        <v>-8.9154706234645775E-2</v>
      </c>
      <c r="L315">
        <v>-0.83028886750062048</v>
      </c>
      <c r="M315">
        <v>-4.6584517023309242E-2</v>
      </c>
      <c r="N315">
        <v>-0.92211255449300378</v>
      </c>
      <c r="O315" t="str">
        <f>_xlfn.XLOOKUP(Table5[[#This Row],[School Name]],Maine_Schools[School Name], Maine_Schools[Comparison School Type], "Error")</f>
        <v>Non Charter</v>
      </c>
    </row>
    <row r="316" spans="1:15">
      <c r="A316" t="s">
        <v>191</v>
      </c>
      <c r="B316">
        <v>28474.95</v>
      </c>
      <c r="C316">
        <v>0.60540000000000005</v>
      </c>
      <c r="D316">
        <v>0.36730000000000002</v>
      </c>
      <c r="E316">
        <v>0.2069</v>
      </c>
      <c r="F316">
        <v>0.37409999999999999</v>
      </c>
      <c r="G316">
        <v>0.60489999999999999</v>
      </c>
      <c r="H316">
        <v>0.39529999999999998</v>
      </c>
      <c r="I316">
        <v>-0.13313294217953431</v>
      </c>
      <c r="J316">
        <v>-3.9639346050753033E-2</v>
      </c>
      <c r="K316">
        <v>-0.21590626633183949</v>
      </c>
      <c r="L316">
        <v>-1.0890079868372367</v>
      </c>
      <c r="M316">
        <v>-0.28532826269486689</v>
      </c>
      <c r="N316">
        <v>-2.2330832233838085</v>
      </c>
      <c r="O316" t="str">
        <f>_xlfn.XLOOKUP(Table5[[#This Row],[School Name]],Maine_Schools[School Name], Maine_Schools[Comparison School Type], "Error")</f>
        <v>Non Charter</v>
      </c>
    </row>
    <row r="317" spans="1:15">
      <c r="A317" t="s">
        <v>119</v>
      </c>
      <c r="B317">
        <v>24378.03</v>
      </c>
      <c r="C317">
        <v>0.60619999999999996</v>
      </c>
      <c r="D317">
        <v>0.24779999999999999</v>
      </c>
      <c r="E317">
        <v>0.28029999999999999</v>
      </c>
      <c r="F317">
        <v>0.38640000000000002</v>
      </c>
      <c r="G317">
        <v>0.66100000000000003</v>
      </c>
      <c r="H317">
        <v>0.44256666666666672</v>
      </c>
      <c r="I317">
        <v>-7.4413982687087432E-2</v>
      </c>
      <c r="J317">
        <v>-1.7465388910414104E-2</v>
      </c>
      <c r="K317">
        <v>-0.14230433084788413</v>
      </c>
      <c r="L317">
        <v>-0.60869549002623513</v>
      </c>
      <c r="M317">
        <v>-0.12571774187995141</v>
      </c>
      <c r="N317">
        <v>-1.4718304347075206</v>
      </c>
      <c r="O317" t="str">
        <f>_xlfn.XLOOKUP(Table5[[#This Row],[School Name]],Maine_Schools[School Name], Maine_Schools[Comparison School Type], "Error")</f>
        <v>Non Charter</v>
      </c>
    </row>
    <row r="318" spans="1:15">
      <c r="A318" t="s">
        <v>176</v>
      </c>
      <c r="B318">
        <v>20391.189999999999</v>
      </c>
      <c r="C318">
        <v>0.60719999999999996</v>
      </c>
      <c r="D318">
        <v>0.25690000000000002</v>
      </c>
      <c r="E318">
        <v>0.30570000000000003</v>
      </c>
      <c r="F318">
        <v>0.42609999999999998</v>
      </c>
      <c r="G318">
        <v>0.55000000000000004</v>
      </c>
      <c r="H318">
        <v>0.42726666666666668</v>
      </c>
      <c r="I318">
        <v>-0.19985546400883536</v>
      </c>
      <c r="J318">
        <v>3.5101446533190417E-2</v>
      </c>
      <c r="K318">
        <v>-0.12292563666737388</v>
      </c>
      <c r="L318">
        <v>-1.6347884524716878</v>
      </c>
      <c r="M318">
        <v>0.25266397544925556</v>
      </c>
      <c r="N318">
        <v>-1.2713997681928579</v>
      </c>
      <c r="O318" t="str">
        <f>_xlfn.XLOOKUP(Table5[[#This Row],[School Name]],Maine_Schools[School Name], Maine_Schools[Comparison School Type], "Error")</f>
        <v>Non Charter</v>
      </c>
    </row>
    <row r="319" spans="1:15">
      <c r="A319" t="s">
        <v>111</v>
      </c>
      <c r="B319">
        <v>24745.81</v>
      </c>
      <c r="C319">
        <v>0.61119999999999997</v>
      </c>
      <c r="D319">
        <v>0.17030000000000001</v>
      </c>
      <c r="E319">
        <v>0.35410000000000003</v>
      </c>
      <c r="F319">
        <v>0.33400000000000002</v>
      </c>
      <c r="G319">
        <v>0.87849999999999995</v>
      </c>
      <c r="H319">
        <v>0.5222</v>
      </c>
      <c r="I319">
        <v>0.15312239361833413</v>
      </c>
      <c r="J319">
        <v>-7.0839717182818118E-2</v>
      </c>
      <c r="K319">
        <v>-6.5862701708309324E-2</v>
      </c>
      <c r="L319">
        <v>1.2525187747231701</v>
      </c>
      <c r="M319">
        <v>-0.50991187916394043</v>
      </c>
      <c r="N319">
        <v>-0.68120715869129167</v>
      </c>
      <c r="O319" t="str">
        <f>_xlfn.XLOOKUP(Table5[[#This Row],[School Name]],Maine_Schools[School Name], Maine_Schools[Comparison School Type], "Error")</f>
        <v>Non Charter</v>
      </c>
    </row>
    <row r="320" spans="1:15">
      <c r="A320" t="s">
        <v>351</v>
      </c>
      <c r="B320">
        <v>24676.68</v>
      </c>
      <c r="C320">
        <v>0.61850000000000005</v>
      </c>
      <c r="D320">
        <v>0.23119999999999999</v>
      </c>
      <c r="E320">
        <v>0.38690000000000002</v>
      </c>
      <c r="F320">
        <v>0.4405</v>
      </c>
      <c r="G320">
        <v>0.69230000000000003</v>
      </c>
      <c r="H320">
        <v>0.50656666666666672</v>
      </c>
      <c r="I320">
        <v>-4.3868872348174492E-2</v>
      </c>
      <c r="J320">
        <v>4.0487735646961731E-2</v>
      </c>
      <c r="K320">
        <v>-3.8533552804328575E-2</v>
      </c>
      <c r="L320">
        <v>-0.35884095685559897</v>
      </c>
      <c r="M320">
        <v>0.29143506196609442</v>
      </c>
      <c r="N320">
        <v>-0.39854623845176812</v>
      </c>
      <c r="O320" t="str">
        <f>_xlfn.XLOOKUP(Table5[[#This Row],[School Name]],Maine_Schools[School Name], Maine_Schools[Comparison School Type], "Error")</f>
        <v>Non Charter</v>
      </c>
    </row>
    <row r="321" spans="1:15">
      <c r="A321" t="s">
        <v>415</v>
      </c>
      <c r="B321">
        <v>18341.22</v>
      </c>
      <c r="C321">
        <v>0.62050000000000005</v>
      </c>
      <c r="D321">
        <v>0.1154</v>
      </c>
      <c r="E321">
        <v>0.37930000000000003</v>
      </c>
      <c r="F321">
        <v>0.3271</v>
      </c>
      <c r="G321">
        <v>0.82140000000000002</v>
      </c>
      <c r="H321">
        <v>0.50926666666666665</v>
      </c>
      <c r="I321">
        <v>7.9726039929648773E-2</v>
      </c>
      <c r="J321">
        <v>-5.558010683956266E-2</v>
      </c>
      <c r="K321">
        <v>-4.9452904722313007E-2</v>
      </c>
      <c r="L321">
        <v>0.65214734100301885</v>
      </c>
      <c r="M321">
        <v>-0.40007156789677262</v>
      </c>
      <c r="N321">
        <v>-0.51148331060139196</v>
      </c>
      <c r="O321" t="str">
        <f>_xlfn.XLOOKUP(Table5[[#This Row],[School Name]],Maine_Schools[School Name], Maine_Schools[Comparison School Type], "Error")</f>
        <v>Non Charter</v>
      </c>
    </row>
    <row r="322" spans="1:15">
      <c r="A322" t="s">
        <v>228</v>
      </c>
      <c r="B322">
        <v>31314.66</v>
      </c>
      <c r="C322">
        <v>0.62150000000000005</v>
      </c>
      <c r="D322">
        <v>0.23730000000000001</v>
      </c>
      <c r="E322">
        <v>0.35799999999999998</v>
      </c>
      <c r="F322">
        <v>0.53410000000000002</v>
      </c>
      <c r="G322">
        <v>0.875</v>
      </c>
      <c r="H322">
        <v>0.58903333333333341</v>
      </c>
      <c r="I322">
        <v>0.15850631504128287</v>
      </c>
      <c r="J322">
        <v>0.11516848733947682</v>
      </c>
      <c r="K322">
        <v>-5.9980387657636247E-2</v>
      </c>
      <c r="L322">
        <v>1.2965584641802592</v>
      </c>
      <c r="M322">
        <v>0.82899511933659897</v>
      </c>
      <c r="N322">
        <v>-0.62036734591326026</v>
      </c>
      <c r="O322" t="str">
        <f>_xlfn.XLOOKUP(Table5[[#This Row],[School Name]],Maine_Schools[School Name], Maine_Schools[Comparison School Type], "Error")</f>
        <v>Non Charter</v>
      </c>
    </row>
    <row r="323" spans="1:15">
      <c r="A323" t="s">
        <v>645</v>
      </c>
      <c r="B323">
        <v>12330.21</v>
      </c>
      <c r="C323">
        <v>0.625</v>
      </c>
      <c r="D323">
        <v>0.24379999999999999</v>
      </c>
      <c r="E323">
        <v>0.49249999999999999</v>
      </c>
      <c r="F323">
        <v>0.1343</v>
      </c>
      <c r="G323">
        <v>0.76359999999999995</v>
      </c>
      <c r="H323">
        <v>0.46346666666666669</v>
      </c>
      <c r="I323">
        <v>-1.6284783637565248E-2</v>
      </c>
      <c r="J323">
        <v>-0.22482423524460557</v>
      </c>
      <c r="K323">
        <v>4.8066587665594684E-2</v>
      </c>
      <c r="L323">
        <v>-0.13320714734381553</v>
      </c>
      <c r="M323">
        <v>-1.6183089491918294</v>
      </c>
      <c r="N323">
        <v>0.49714485987347073</v>
      </c>
      <c r="O323" t="str">
        <f>_xlfn.XLOOKUP(Table5[[#This Row],[School Name]],Maine_Schools[School Name], Maine_Schools[Comparison School Type], "Error")</f>
        <v>Charter</v>
      </c>
    </row>
    <row r="324" spans="1:15">
      <c r="A324" t="s">
        <v>43</v>
      </c>
      <c r="B324">
        <v>22647.59</v>
      </c>
      <c r="C324">
        <v>0.62749999999999995</v>
      </c>
      <c r="D324">
        <v>0.17649999999999999</v>
      </c>
      <c r="E324">
        <v>0.33900000000000002</v>
      </c>
      <c r="F324">
        <v>0.47460000000000002</v>
      </c>
      <c r="G324">
        <v>0.66669999999999996</v>
      </c>
      <c r="H324">
        <v>0.49343333333333339</v>
      </c>
      <c r="I324">
        <v>-7.1547233173163582E-2</v>
      </c>
      <c r="J324">
        <v>8.3219611713897745E-2</v>
      </c>
      <c r="K324">
        <v>-8.9376382314960812E-2</v>
      </c>
      <c r="L324">
        <v>-0.58524589846898678</v>
      </c>
      <c r="M324">
        <v>0.59902368727439725</v>
      </c>
      <c r="N324">
        <v>-0.92440531395935555</v>
      </c>
      <c r="O324" t="str">
        <f>_xlfn.XLOOKUP(Table5[[#This Row],[School Name]],Maine_Schools[School Name], Maine_Schools[Comparison School Type], "Error")</f>
        <v>Non Charter</v>
      </c>
    </row>
    <row r="325" spans="1:15">
      <c r="A325" t="s">
        <v>39</v>
      </c>
      <c r="B325">
        <v>21250.7</v>
      </c>
      <c r="C325">
        <v>0.62870000000000004</v>
      </c>
      <c r="D325">
        <v>0.23269999999999999</v>
      </c>
      <c r="E325">
        <v>0.30120000000000002</v>
      </c>
      <c r="F325">
        <v>0.59040000000000004</v>
      </c>
      <c r="G325">
        <v>0.68</v>
      </c>
      <c r="H325">
        <v>0.5238666666666667</v>
      </c>
      <c r="I325">
        <v>-7.0733588637235556E-2</v>
      </c>
      <c r="J325">
        <v>0.20522412670637363</v>
      </c>
      <c r="K325">
        <v>-0.13216289455207397</v>
      </c>
      <c r="L325">
        <v>-0.57859040521865956</v>
      </c>
      <c r="M325">
        <v>1.4772252665628554</v>
      </c>
      <c r="N325">
        <v>-1.3669392166898728</v>
      </c>
      <c r="O325" t="str">
        <f>_xlfn.XLOOKUP(Table5[[#This Row],[School Name]],Maine_Schools[School Name], Maine_Schools[Comparison School Type], "Error")</f>
        <v>Non Charter</v>
      </c>
    </row>
    <row r="326" spans="1:15">
      <c r="A326" t="s">
        <v>131</v>
      </c>
      <c r="B326">
        <v>31803.05</v>
      </c>
      <c r="C326">
        <v>0.63249999999999995</v>
      </c>
      <c r="D326">
        <v>0.23080000000000001</v>
      </c>
      <c r="E326">
        <v>0.42649999999999999</v>
      </c>
      <c r="F326">
        <v>0.3</v>
      </c>
      <c r="G326">
        <v>0.73680000000000001</v>
      </c>
      <c r="H326">
        <v>0.48776666666666663</v>
      </c>
      <c r="I326">
        <v>1.9220747516761505E-2</v>
      </c>
      <c r="J326">
        <v>-0.11595305505497772</v>
      </c>
      <c r="K326">
        <v>5.8716780489087017E-3</v>
      </c>
      <c r="L326">
        <v>0.15722290228145305</v>
      </c>
      <c r="M326">
        <v>-0.83464252186800536</v>
      </c>
      <c r="N326">
        <v>6.072980635020777E-2</v>
      </c>
      <c r="O326" t="str">
        <f>_xlfn.XLOOKUP(Table5[[#This Row],[School Name]],Maine_Schools[School Name], Maine_Schools[Comparison School Type], "Error")</f>
        <v>Non Charter</v>
      </c>
    </row>
    <row r="327" spans="1:15">
      <c r="A327" t="s">
        <v>372</v>
      </c>
      <c r="B327">
        <v>22480.89</v>
      </c>
      <c r="C327">
        <v>0.63519999999999999</v>
      </c>
      <c r="D327">
        <v>0.33650000000000002</v>
      </c>
      <c r="E327">
        <v>0.4</v>
      </c>
      <c r="F327">
        <v>0.50680000000000003</v>
      </c>
      <c r="G327">
        <v>0.74</v>
      </c>
      <c r="H327">
        <v>0.54893333333333338</v>
      </c>
      <c r="I327">
        <v>-2.2854349339510582E-2</v>
      </c>
      <c r="J327">
        <v>0.123215945429616</v>
      </c>
      <c r="K327">
        <v>-3.8963641072766952E-2</v>
      </c>
      <c r="L327">
        <v>-0.18694523351802941</v>
      </c>
      <c r="M327">
        <v>0.88692158545511723</v>
      </c>
      <c r="N327">
        <v>-0.40299457111547971</v>
      </c>
      <c r="O327" t="str">
        <f>_xlfn.XLOOKUP(Table5[[#This Row],[School Name]],Maine_Schools[School Name], Maine_Schools[Comparison School Type], "Error")</f>
        <v>Non Charter</v>
      </c>
    </row>
    <row r="328" spans="1:15">
      <c r="A328" t="s">
        <v>65</v>
      </c>
      <c r="B328">
        <v>22546.03</v>
      </c>
      <c r="C328">
        <v>0.63549999999999995</v>
      </c>
      <c r="D328">
        <v>0.15890000000000001</v>
      </c>
      <c r="E328">
        <v>0.32890000000000003</v>
      </c>
      <c r="F328">
        <v>0.72370000000000001</v>
      </c>
      <c r="G328">
        <v>0.57140000000000002</v>
      </c>
      <c r="H328">
        <v>0.54133333333333333</v>
      </c>
      <c r="I328">
        <v>-0.16737675151528375</v>
      </c>
      <c r="J328">
        <v>0.335560322811708</v>
      </c>
      <c r="K328">
        <v>-0.10137242654775674</v>
      </c>
      <c r="L328">
        <v>-1.3691173366033782</v>
      </c>
      <c r="M328">
        <v>2.4153991797595418</v>
      </c>
      <c r="N328">
        <v>-1.0484784387386721</v>
      </c>
      <c r="O328" t="str">
        <f>_xlfn.XLOOKUP(Table5[[#This Row],[School Name]],Maine_Schools[School Name], Maine_Schools[Comparison School Type], "Error")</f>
        <v>Non Charter</v>
      </c>
    </row>
    <row r="329" spans="1:15">
      <c r="A329" t="s">
        <v>162</v>
      </c>
      <c r="B329">
        <v>24105.85</v>
      </c>
      <c r="C329">
        <v>0.63839999999999997</v>
      </c>
      <c r="D329">
        <v>0.1956</v>
      </c>
      <c r="E329">
        <v>0.46850000000000003</v>
      </c>
      <c r="F329">
        <v>0.30330000000000001</v>
      </c>
      <c r="G329">
        <v>0.92210000000000003</v>
      </c>
      <c r="H329">
        <v>0.56463333333333343</v>
      </c>
      <c r="I329">
        <v>0.18248131081990371</v>
      </c>
      <c r="J329">
        <v>-8.746959159564105E-2</v>
      </c>
      <c r="K329">
        <v>3.7530354426078882E-2</v>
      </c>
      <c r="L329">
        <v>1.4926704215957147</v>
      </c>
      <c r="M329">
        <v>-0.62961549811288242</v>
      </c>
      <c r="N329">
        <v>0.38817032159555193</v>
      </c>
      <c r="O329" t="str">
        <f>_xlfn.XLOOKUP(Table5[[#This Row],[School Name]],Maine_Schools[School Name], Maine_Schools[Comparison School Type], "Error")</f>
        <v>Non Charter</v>
      </c>
    </row>
    <row r="330" spans="1:15">
      <c r="A330" t="s">
        <v>67</v>
      </c>
      <c r="B330">
        <v>16851.28</v>
      </c>
      <c r="C330">
        <v>0.64259999999999995</v>
      </c>
      <c r="D330">
        <v>0.20530000000000001</v>
      </c>
      <c r="E330">
        <v>0.4</v>
      </c>
      <c r="F330">
        <v>0.4</v>
      </c>
      <c r="G330">
        <v>0.88370000000000004</v>
      </c>
      <c r="H330">
        <v>0.56123333333333336</v>
      </c>
      <c r="I330">
        <v>0.11796215968621704</v>
      </c>
      <c r="J330">
        <v>3.3474015747831209E-2</v>
      </c>
      <c r="K330">
        <v>-4.2371095366301792E-2</v>
      </c>
      <c r="L330">
        <v>0.9649132058512222</v>
      </c>
      <c r="M330">
        <v>0.24094955417580305</v>
      </c>
      <c r="N330">
        <v>-0.43823731393446225</v>
      </c>
      <c r="O330" t="str">
        <f>_xlfn.XLOOKUP(Table5[[#This Row],[School Name]],Maine_Schools[School Name], Maine_Schools[Comparison School Type], "Error")</f>
        <v>Non Charter</v>
      </c>
    </row>
    <row r="331" spans="1:15">
      <c r="A331" t="s">
        <v>27</v>
      </c>
      <c r="B331">
        <v>22388.14</v>
      </c>
      <c r="C331">
        <v>0.64900000000000002</v>
      </c>
      <c r="D331">
        <v>0.28160000000000002</v>
      </c>
      <c r="E331">
        <v>0.30580000000000002</v>
      </c>
      <c r="F331">
        <v>0.62960000000000005</v>
      </c>
      <c r="G331">
        <v>0.62960000000000005</v>
      </c>
      <c r="H331">
        <v>0.52166666666666661</v>
      </c>
      <c r="I331">
        <v>-0.13059001052270591</v>
      </c>
      <c r="J331">
        <v>0.25073419800833197</v>
      </c>
      <c r="K331">
        <v>-0.13512314451311974</v>
      </c>
      <c r="L331">
        <v>-1.0682071779695643</v>
      </c>
      <c r="M331">
        <v>1.8048116390292759</v>
      </c>
      <c r="N331">
        <v>-1.3975565981922413</v>
      </c>
      <c r="O331" t="str">
        <f>_xlfn.XLOOKUP(Table5[[#This Row],[School Name]],Maine_Schools[School Name], Maine_Schools[Comparison School Type], "Error")</f>
        <v>Non Charter</v>
      </c>
    </row>
    <row r="332" spans="1:15">
      <c r="A332" t="s">
        <v>102</v>
      </c>
      <c r="B332">
        <v>23543.61</v>
      </c>
      <c r="C332">
        <v>0.65210000000000001</v>
      </c>
      <c r="D332">
        <v>0.18590000000000001</v>
      </c>
      <c r="E332">
        <v>0.57499999999999996</v>
      </c>
      <c r="F332">
        <v>0.14480000000000001</v>
      </c>
      <c r="G332">
        <v>0.83430000000000004</v>
      </c>
      <c r="H332">
        <v>0.51803333333333335</v>
      </c>
      <c r="I332">
        <v>8.9760896378060062E-2</v>
      </c>
      <c r="J332">
        <v>-0.23871419205271607</v>
      </c>
      <c r="K332">
        <v>0.13927056531908244</v>
      </c>
      <c r="L332">
        <v>0.73423099843731643</v>
      </c>
      <c r="M332">
        <v>-1.7182903474694533</v>
      </c>
      <c r="N332">
        <v>1.4404526937037705</v>
      </c>
      <c r="O332" t="str">
        <f>_xlfn.XLOOKUP(Table5[[#This Row],[School Name]],Maine_Schools[School Name], Maine_Schools[Comparison School Type], "Error")</f>
        <v>Non Charter</v>
      </c>
    </row>
    <row r="333" spans="1:15">
      <c r="A333" t="s">
        <v>444</v>
      </c>
      <c r="B333">
        <v>22929.06</v>
      </c>
      <c r="C333">
        <v>0.65410000000000001</v>
      </c>
      <c r="D333">
        <v>0.22009999999999999</v>
      </c>
      <c r="E333">
        <v>0.45029999999999998</v>
      </c>
      <c r="F333">
        <v>0.45610000000000001</v>
      </c>
      <c r="G333">
        <v>0.70420000000000005</v>
      </c>
      <c r="H333">
        <v>0.53686666666666671</v>
      </c>
      <c r="I333">
        <v>-4.7584855853454178E-2</v>
      </c>
      <c r="J333">
        <v>7.6175384855810935E-2</v>
      </c>
      <c r="K333">
        <v>1.1429411698225367E-2</v>
      </c>
      <c r="L333">
        <v>-0.38923715820107696</v>
      </c>
      <c r="M333">
        <v>0.54831858712282033</v>
      </c>
      <c r="N333">
        <v>0.11821253708878521</v>
      </c>
      <c r="O333" t="str">
        <f>_xlfn.XLOOKUP(Table5[[#This Row],[School Name]],Maine_Schools[School Name], Maine_Schools[Comparison School Type], "Error")</f>
        <v>Non Charter</v>
      </c>
    </row>
    <row r="334" spans="1:15">
      <c r="A334" t="s">
        <v>378</v>
      </c>
      <c r="B334">
        <v>22450.38</v>
      </c>
      <c r="C334">
        <v>0.65659999999999996</v>
      </c>
      <c r="D334">
        <v>0.16839999999999999</v>
      </c>
      <c r="E334">
        <v>0.23930000000000001</v>
      </c>
      <c r="F334">
        <v>0.72219999999999995</v>
      </c>
      <c r="G334">
        <v>0.86960000000000004</v>
      </c>
      <c r="H334">
        <v>0.61036666666666672</v>
      </c>
      <c r="I334">
        <v>0.12243822427654749</v>
      </c>
      <c r="J334">
        <v>0.34349144212911359</v>
      </c>
      <c r="K334">
        <v>-0.19848714347276369</v>
      </c>
      <c r="L334">
        <v>1.0015267592563277</v>
      </c>
      <c r="M334">
        <v>2.472488226918987</v>
      </c>
      <c r="N334">
        <v>-2.0529200827601906</v>
      </c>
      <c r="O334" t="str">
        <f>_xlfn.XLOOKUP(Table5[[#This Row],[School Name]],Maine_Schools[School Name], Maine_Schools[Comparison School Type], "Error")</f>
        <v>Non Charter</v>
      </c>
    </row>
    <row r="335" spans="1:15">
      <c r="A335" t="s">
        <v>213</v>
      </c>
      <c r="B335">
        <v>19929.310000000001</v>
      </c>
      <c r="C335">
        <v>0.66120000000000001</v>
      </c>
      <c r="D335">
        <v>0.1575</v>
      </c>
      <c r="E335">
        <v>0.4078</v>
      </c>
      <c r="F335">
        <v>0.28770000000000001</v>
      </c>
      <c r="G335">
        <v>0.65290000000000004</v>
      </c>
      <c r="H335">
        <v>0.44946666666666668</v>
      </c>
      <c r="I335">
        <v>-0.10242417128709758</v>
      </c>
      <c r="J335">
        <v>-8.1619355292586293E-2</v>
      </c>
      <c r="K335">
        <v>-3.4280347713843085E-2</v>
      </c>
      <c r="L335">
        <v>-0.83781473428580833</v>
      </c>
      <c r="M335">
        <v>-0.58750486998678275</v>
      </c>
      <c r="N335">
        <v>-0.35455603337557046</v>
      </c>
      <c r="O335" t="str">
        <f>_xlfn.XLOOKUP(Table5[[#This Row],[School Name]],Maine_Schools[School Name], Maine_Schools[Comparison School Type], "Error")</f>
        <v>Non Charter</v>
      </c>
    </row>
    <row r="336" spans="1:15">
      <c r="A336" t="s">
        <v>187</v>
      </c>
      <c r="B336">
        <v>29518.14</v>
      </c>
      <c r="C336">
        <v>0.66220000000000001</v>
      </c>
      <c r="D336">
        <v>0.27029999999999998</v>
      </c>
      <c r="E336">
        <v>0.32390000000000002</v>
      </c>
      <c r="F336">
        <v>0.2676</v>
      </c>
      <c r="G336">
        <v>0.83330000000000004</v>
      </c>
      <c r="H336">
        <v>0.47493333333333337</v>
      </c>
      <c r="I336">
        <v>9.3439672305820509E-2</v>
      </c>
      <c r="J336">
        <v>-0.12783020190309152</v>
      </c>
      <c r="K336">
        <v>-0.11141645022542235</v>
      </c>
      <c r="L336">
        <v>0.76432284724294985</v>
      </c>
      <c r="M336">
        <v>-0.92013549825578655</v>
      </c>
      <c r="N336">
        <v>-1.1523621339686758</v>
      </c>
      <c r="O336" t="str">
        <f>_xlfn.XLOOKUP(Table5[[#This Row],[School Name]],Maine_Schools[School Name], Maine_Schools[Comparison School Type], "Error")</f>
        <v>Non Charter</v>
      </c>
    </row>
    <row r="337" spans="1:15">
      <c r="A337" t="s">
        <v>16</v>
      </c>
      <c r="B337">
        <v>28984.799999999999</v>
      </c>
      <c r="C337">
        <v>0.66379999999999995</v>
      </c>
      <c r="D337">
        <v>0.39660000000000001</v>
      </c>
      <c r="E337">
        <v>0.47960000000000003</v>
      </c>
      <c r="F337">
        <v>0.4148</v>
      </c>
      <c r="G337">
        <v>0.80730000000000002</v>
      </c>
      <c r="H337">
        <v>0.56723333333333337</v>
      </c>
      <c r="I337">
        <v>4.8158261691497173E-2</v>
      </c>
      <c r="J337">
        <v>2.4866432163273944E-2</v>
      </c>
      <c r="K337">
        <v>3.6866839340429391E-2</v>
      </c>
      <c r="L337">
        <v>0.39392753405475439</v>
      </c>
      <c r="M337">
        <v>0.17899124469617617</v>
      </c>
      <c r="N337">
        <v>0.38130769351439814</v>
      </c>
      <c r="O337" t="str">
        <f>_xlfn.XLOOKUP(Table5[[#This Row],[School Name]],Maine_Schools[School Name], Maine_Schools[Comparison School Type], "Error")</f>
        <v>Non Charter</v>
      </c>
    </row>
    <row r="338" spans="1:15">
      <c r="A338" t="s">
        <v>147</v>
      </c>
      <c r="B338">
        <v>31209.16</v>
      </c>
      <c r="C338">
        <v>0.66459999999999997</v>
      </c>
      <c r="D338">
        <v>0.18290000000000001</v>
      </c>
      <c r="E338">
        <v>0.2923</v>
      </c>
      <c r="F338">
        <v>0.7077</v>
      </c>
      <c r="G338">
        <v>0.78569999999999995</v>
      </c>
      <c r="H338">
        <v>0.59523333333333328</v>
      </c>
      <c r="I338">
        <v>6.2327776517741462E-2</v>
      </c>
      <c r="J338">
        <v>0.30589480053229451</v>
      </c>
      <c r="K338">
        <v>-0.13729497497364213</v>
      </c>
      <c r="L338">
        <v>0.50983209203094504</v>
      </c>
      <c r="M338">
        <v>2.201863569886378</v>
      </c>
      <c r="N338">
        <v>-1.4200194856656989</v>
      </c>
      <c r="O338" t="str">
        <f>_xlfn.XLOOKUP(Table5[[#This Row],[School Name]],Maine_Schools[School Name], Maine_Schools[Comparison School Type], "Error")</f>
        <v>Non Charter</v>
      </c>
    </row>
    <row r="339" spans="1:15">
      <c r="A339" t="s">
        <v>316</v>
      </c>
      <c r="B339">
        <v>16258.37</v>
      </c>
      <c r="C339">
        <v>0.66669999999999996</v>
      </c>
      <c r="D339">
        <v>9.64E-2</v>
      </c>
      <c r="E339">
        <v>0.3377</v>
      </c>
      <c r="F339">
        <v>0.35060000000000002</v>
      </c>
      <c r="G339">
        <v>0.62860000000000005</v>
      </c>
      <c r="H339">
        <v>0.43896666666666667</v>
      </c>
      <c r="I339">
        <v>-0.13212102847397211</v>
      </c>
      <c r="J339">
        <v>-6.6945015039637235E-3</v>
      </c>
      <c r="K339">
        <v>-0.10802200970762932</v>
      </c>
      <c r="L339">
        <v>-1.0807306807903136</v>
      </c>
      <c r="M339">
        <v>-4.8187739557773113E-2</v>
      </c>
      <c r="N339">
        <v>-1.1172539905051249</v>
      </c>
      <c r="O339" t="str">
        <f>_xlfn.XLOOKUP(Table5[[#This Row],[School Name]],Maine_Schools[School Name], Maine_Schools[Comparison School Type], "Error")</f>
        <v>Non Charter</v>
      </c>
    </row>
    <row r="340" spans="1:15">
      <c r="A340" t="s">
        <v>230</v>
      </c>
      <c r="B340">
        <v>20989.66</v>
      </c>
      <c r="C340">
        <v>0.66790000000000005</v>
      </c>
      <c r="D340">
        <v>0.2455</v>
      </c>
      <c r="E340">
        <v>0.42180000000000001</v>
      </c>
      <c r="F340">
        <v>0.29449999999999998</v>
      </c>
      <c r="G340">
        <v>0.91669999999999996</v>
      </c>
      <c r="H340">
        <v>0.54433333333333334</v>
      </c>
      <c r="I340">
        <v>0.15077337861196904</v>
      </c>
      <c r="J340">
        <v>-7.3021598977426161E-2</v>
      </c>
      <c r="K340">
        <v>-2.5395914575847944E-2</v>
      </c>
      <c r="L340">
        <v>1.2333041756821423</v>
      </c>
      <c r="M340">
        <v>-0.52561729824587955</v>
      </c>
      <c r="N340">
        <v>-0.26266579356548869</v>
      </c>
      <c r="O340" t="str">
        <f>_xlfn.XLOOKUP(Table5[[#This Row],[School Name]],Maine_Schools[School Name], Maine_Schools[Comparison School Type], "Error")</f>
        <v>Non Charter</v>
      </c>
    </row>
    <row r="341" spans="1:15">
      <c r="A341" t="s">
        <v>61</v>
      </c>
      <c r="B341">
        <v>20208.91</v>
      </c>
      <c r="C341">
        <v>0.67169999999999996</v>
      </c>
      <c r="D341">
        <v>0.26069999999999999</v>
      </c>
      <c r="E341">
        <v>0.30680000000000002</v>
      </c>
      <c r="F341">
        <v>0.2727</v>
      </c>
      <c r="G341">
        <v>0.7</v>
      </c>
      <c r="H341">
        <v>0.42650000000000005</v>
      </c>
      <c r="I341">
        <v>-7.1725694364895509E-2</v>
      </c>
      <c r="J341">
        <v>-9.0443253058727857E-2</v>
      </c>
      <c r="K341">
        <v>-0.1434152560966761</v>
      </c>
      <c r="L341">
        <v>-0.58670568490467212</v>
      </c>
      <c r="M341">
        <v>-0.65102023213697258</v>
      </c>
      <c r="N341">
        <v>-1.4833205529780944</v>
      </c>
      <c r="O341" t="str">
        <f>_xlfn.XLOOKUP(Table5[[#This Row],[School Name]],Maine_Schools[School Name], Maine_Schools[Comparison School Type], "Error")</f>
        <v>Non Charter</v>
      </c>
    </row>
    <row r="342" spans="1:15">
      <c r="A342" t="s">
        <v>290</v>
      </c>
      <c r="B342">
        <v>18758.16</v>
      </c>
      <c r="C342">
        <v>0.67820000000000003</v>
      </c>
      <c r="D342">
        <v>0.28739999999999999</v>
      </c>
      <c r="E342">
        <v>0.36899999999999999</v>
      </c>
      <c r="F342">
        <v>0.47339999999999999</v>
      </c>
      <c r="G342">
        <v>0.89739999999999998</v>
      </c>
      <c r="H342">
        <v>0.5799333333333333</v>
      </c>
      <c r="I342">
        <v>0.11528770021324164</v>
      </c>
      <c r="J342">
        <v>0.11811682973836657</v>
      </c>
      <c r="K342">
        <v>-8.656591820063031E-2</v>
      </c>
      <c r="L342">
        <v>0.94303651869279448</v>
      </c>
      <c r="M342">
        <v>0.85021760402208646</v>
      </c>
      <c r="N342">
        <v>-0.8953371429874778</v>
      </c>
      <c r="O342" t="str">
        <f>_xlfn.XLOOKUP(Table5[[#This Row],[School Name]],Maine_Schools[School Name], Maine_Schools[Comparison School Type], "Error")</f>
        <v>Non Charter</v>
      </c>
    </row>
    <row r="343" spans="1:15">
      <c r="A343" t="s">
        <v>572</v>
      </c>
      <c r="B343">
        <v>16065.59</v>
      </c>
      <c r="C343">
        <v>0.69099999999999995</v>
      </c>
      <c r="D343">
        <v>0.2472</v>
      </c>
      <c r="E343">
        <v>0.30769999999999997</v>
      </c>
      <c r="F343">
        <v>0.33329999999999999</v>
      </c>
      <c r="G343">
        <v>0.70209999999999995</v>
      </c>
      <c r="H343">
        <v>0.44769999999999999</v>
      </c>
      <c r="I343">
        <v>-8.7416084610079214E-2</v>
      </c>
      <c r="J343">
        <v>-9.3499241594202642E-3</v>
      </c>
      <c r="K343">
        <v>-0.15363944032576315</v>
      </c>
      <c r="L343">
        <v>-0.7150507812712481</v>
      </c>
      <c r="M343">
        <v>-6.7301756525457487E-2</v>
      </c>
      <c r="N343">
        <v>-1.5890676193447026</v>
      </c>
      <c r="O343" t="str">
        <f>_xlfn.XLOOKUP(Table5[[#This Row],[School Name]],Maine_Schools[School Name], Maine_Schools[Comparison School Type], "Error")</f>
        <v>Charter</v>
      </c>
    </row>
    <row r="344" spans="1:15">
      <c r="A344" t="s">
        <v>104</v>
      </c>
      <c r="B344">
        <v>24645.42</v>
      </c>
      <c r="C344">
        <v>0.69499999999999995</v>
      </c>
      <c r="D344">
        <v>0.12640000000000001</v>
      </c>
      <c r="E344">
        <v>0.61009999999999998</v>
      </c>
      <c r="F344">
        <v>0.37709999999999999</v>
      </c>
      <c r="G344">
        <v>0.8</v>
      </c>
      <c r="H344">
        <v>0.59573333333333334</v>
      </c>
      <c r="I344">
        <v>5.3238790934030278E-2</v>
      </c>
      <c r="J344">
        <v>6.7999307508040396E-3</v>
      </c>
      <c r="K344">
        <v>0.16466052541102011</v>
      </c>
      <c r="L344">
        <v>0.43548551986879586</v>
      </c>
      <c r="M344">
        <v>4.8946630579832541E-2</v>
      </c>
      <c r="N344">
        <v>1.7030569010154193</v>
      </c>
      <c r="O344" t="str">
        <f>_xlfn.XLOOKUP(Table5[[#This Row],[School Name]],Maine_Schools[School Name], Maine_Schools[Comparison School Type], "Error")</f>
        <v>Non Charter</v>
      </c>
    </row>
    <row r="345" spans="1:15">
      <c r="A345" t="s">
        <v>231</v>
      </c>
      <c r="B345">
        <v>32500.720000000001</v>
      </c>
      <c r="C345">
        <v>0.69840000000000002</v>
      </c>
      <c r="D345">
        <v>0.3175</v>
      </c>
      <c r="E345">
        <v>0.27779999999999999</v>
      </c>
      <c r="F345">
        <v>0.55559999999999998</v>
      </c>
      <c r="G345">
        <v>0.58330000000000004</v>
      </c>
      <c r="H345">
        <v>0.47223333333333334</v>
      </c>
      <c r="I345">
        <v>-0.16494059709784603</v>
      </c>
      <c r="J345">
        <v>0.16748890203770389</v>
      </c>
      <c r="K345">
        <v>-0.16778198028941482</v>
      </c>
      <c r="L345">
        <v>-1.3491899499301321</v>
      </c>
      <c r="M345">
        <v>1.2056030737212688</v>
      </c>
      <c r="N345">
        <v>-1.7353415986294267</v>
      </c>
      <c r="O345" t="str">
        <f>_xlfn.XLOOKUP(Table5[[#This Row],[School Name]],Maine_Schools[School Name], Maine_Schools[Comparison School Type], "Error")</f>
        <v>Non Charter</v>
      </c>
    </row>
    <row r="346" spans="1:15">
      <c r="A346" t="s">
        <v>118</v>
      </c>
      <c r="B346">
        <v>16571.22</v>
      </c>
      <c r="C346">
        <v>0.72140000000000004</v>
      </c>
      <c r="D346">
        <v>0.15</v>
      </c>
      <c r="E346">
        <v>0.38269999999999998</v>
      </c>
      <c r="F346">
        <v>0.31519999999999998</v>
      </c>
      <c r="G346">
        <v>0.62370000000000003</v>
      </c>
      <c r="H346">
        <v>0.44053333333333339</v>
      </c>
      <c r="I346">
        <v>-0.16085428368537924</v>
      </c>
      <c r="J346">
        <v>-1.8632166329516364E-2</v>
      </c>
      <c r="K346">
        <v>-8.3185060526173138E-2</v>
      </c>
      <c r="L346">
        <v>-1.3157645041310342</v>
      </c>
      <c r="M346">
        <v>-0.13411633083542457</v>
      </c>
      <c r="N346">
        <v>-0.86036948465247121</v>
      </c>
      <c r="O346" t="str">
        <f>_xlfn.XLOOKUP(Table5[[#This Row],[School Name]],Maine_Schools[School Name], Maine_Schools[Comparison School Type], "Error")</f>
        <v>Non Charter</v>
      </c>
    </row>
    <row r="347" spans="1:15">
      <c r="A347" t="s">
        <v>37</v>
      </c>
      <c r="B347">
        <v>27362.25</v>
      </c>
      <c r="C347">
        <v>0.72550000000000003</v>
      </c>
      <c r="D347">
        <v>0.25</v>
      </c>
      <c r="E347">
        <v>0.34320000000000001</v>
      </c>
      <c r="F347">
        <v>0.39639999999999997</v>
      </c>
      <c r="G347">
        <v>0.74070000000000003</v>
      </c>
      <c r="H347">
        <v>0.49343333333333339</v>
      </c>
      <c r="I347">
        <v>-2.377412298701409E-2</v>
      </c>
      <c r="J347">
        <v>3.3757782162199823E-2</v>
      </c>
      <c r="K347">
        <v>-0.11472875813680833</v>
      </c>
      <c r="L347">
        <v>-0.19446884737208958</v>
      </c>
      <c r="M347">
        <v>0.24299213524965027</v>
      </c>
      <c r="N347">
        <v>-1.1866207933085076</v>
      </c>
      <c r="O347" t="str">
        <f>_xlfn.XLOOKUP(Table5[[#This Row],[School Name]],Maine_Schools[School Name], Maine_Schools[Comparison School Type], "Error")</f>
        <v>Non Charter</v>
      </c>
    </row>
    <row r="348" spans="1:15">
      <c r="A348" t="s">
        <v>184</v>
      </c>
      <c r="B348">
        <v>20234.689999999999</v>
      </c>
      <c r="C348">
        <v>0.73299999999999998</v>
      </c>
      <c r="D348">
        <v>0.34089999999999998</v>
      </c>
      <c r="E348">
        <v>0.4506</v>
      </c>
      <c r="F348">
        <v>0.17730000000000001</v>
      </c>
      <c r="G348">
        <v>0.75290000000000001</v>
      </c>
      <c r="H348">
        <v>0.46026666666666666</v>
      </c>
      <c r="I348">
        <v>-4.9301447088134998E-2</v>
      </c>
      <c r="J348">
        <v>-0.15804663200137736</v>
      </c>
      <c r="K348">
        <v>-2.3625321991689874E-2</v>
      </c>
      <c r="L348">
        <v>-0.40327862332682535</v>
      </c>
      <c r="M348">
        <v>-1.1376366016732333</v>
      </c>
      <c r="N348">
        <v>-0.24435284386603806</v>
      </c>
      <c r="O348" t="str">
        <f>_xlfn.XLOOKUP(Table5[[#This Row],[School Name]],Maine_Schools[School Name], Maine_Schools[Comparison School Type], "Error")</f>
        <v>Non Charter</v>
      </c>
    </row>
    <row r="349" spans="1:15">
      <c r="A349" t="s">
        <v>202</v>
      </c>
      <c r="B349">
        <v>31921.08</v>
      </c>
      <c r="C349">
        <v>0.73829999999999996</v>
      </c>
      <c r="D349">
        <v>0.41120000000000001</v>
      </c>
      <c r="E349">
        <v>0.51490000000000002</v>
      </c>
      <c r="F349">
        <v>0.19</v>
      </c>
      <c r="G349">
        <v>0.81479999999999997</v>
      </c>
      <c r="H349">
        <v>0.50656666666666672</v>
      </c>
      <c r="I349">
        <v>3.9194938617056474E-2</v>
      </c>
      <c r="J349">
        <v>-0.17714356523114344</v>
      </c>
      <c r="K349">
        <v>5.087120772169107E-2</v>
      </c>
      <c r="L349">
        <v>0.32060886283133022</v>
      </c>
      <c r="M349">
        <v>-1.275098374485339</v>
      </c>
      <c r="N349">
        <v>0.52615258670622822</v>
      </c>
      <c r="O349" t="str">
        <f>_xlfn.XLOOKUP(Table5[[#This Row],[School Name]],Maine_Schools[School Name], Maine_Schools[Comparison School Type], "Error")</f>
        <v>Non Charter</v>
      </c>
    </row>
    <row r="350" spans="1:15">
      <c r="A350" t="s">
        <v>79</v>
      </c>
      <c r="B350">
        <v>19376.28</v>
      </c>
      <c r="C350">
        <v>0.7409</v>
      </c>
      <c r="D350">
        <v>0.1658</v>
      </c>
      <c r="E350">
        <v>0.32200000000000001</v>
      </c>
      <c r="F350">
        <v>0.2797</v>
      </c>
      <c r="G350">
        <v>0.64859999999999995</v>
      </c>
      <c r="H350">
        <v>0.41676666666666667</v>
      </c>
      <c r="I350">
        <v>-0.13529460837238372</v>
      </c>
      <c r="J350">
        <v>-5.4104387767710427E-2</v>
      </c>
      <c r="K350">
        <v>-0.1473658251720053</v>
      </c>
      <c r="L350">
        <v>-1.106690099996837</v>
      </c>
      <c r="M350">
        <v>-0.38944918380249011</v>
      </c>
      <c r="N350">
        <v>-1.5241806432145564</v>
      </c>
      <c r="O350" t="str">
        <f>_xlfn.XLOOKUP(Table5[[#This Row],[School Name]],Maine_Schools[School Name], Maine_Schools[Comparison School Type], "Error")</f>
        <v>Non Charter</v>
      </c>
    </row>
    <row r="351" spans="1:15">
      <c r="A351" t="s">
        <v>439</v>
      </c>
      <c r="B351">
        <v>30881.99</v>
      </c>
      <c r="C351">
        <v>0.74729999999999996</v>
      </c>
      <c r="D351">
        <v>0.2903</v>
      </c>
      <c r="E351">
        <v>0.33329999999999999</v>
      </c>
      <c r="F351">
        <v>0.40860000000000002</v>
      </c>
      <c r="G351">
        <v>0.8286</v>
      </c>
      <c r="H351">
        <v>0.52349999999999997</v>
      </c>
      <c r="I351">
        <v>6.3050152064097698E-2</v>
      </c>
      <c r="J351">
        <v>4.5384149243995642E-2</v>
      </c>
      <c r="K351">
        <v>-0.12912428477247928</v>
      </c>
      <c r="L351">
        <v>0.51574101830117647</v>
      </c>
      <c r="M351">
        <v>0.32667997199282456</v>
      </c>
      <c r="N351">
        <v>-1.3355113723919503</v>
      </c>
      <c r="O351" t="str">
        <f>_xlfn.XLOOKUP(Table5[[#This Row],[School Name]],Maine_Schools[School Name], Maine_Schools[Comparison School Type], "Error")</f>
        <v>Non Charter</v>
      </c>
    </row>
    <row r="352" spans="1:15">
      <c r="A352" t="s">
        <v>113</v>
      </c>
      <c r="B352">
        <v>24292.25</v>
      </c>
      <c r="C352">
        <v>0.7681</v>
      </c>
      <c r="D352">
        <v>0.27539999999999998</v>
      </c>
      <c r="E352">
        <v>0.41670000000000001</v>
      </c>
      <c r="F352">
        <v>0.3095</v>
      </c>
      <c r="G352">
        <v>0.6452</v>
      </c>
      <c r="H352">
        <v>0.45713333333333334</v>
      </c>
      <c r="I352">
        <v>-0.14634492802797316</v>
      </c>
      <c r="J352">
        <v>-2.512959596366704E-2</v>
      </c>
      <c r="K352">
        <v>-6.049184540920427E-2</v>
      </c>
      <c r="L352">
        <v>-1.1970800978819081</v>
      </c>
      <c r="M352">
        <v>-0.1808855259457752</v>
      </c>
      <c r="N352">
        <v>-0.62565726984136316</v>
      </c>
      <c r="O352" t="str">
        <f>_xlfn.XLOOKUP(Table5[[#This Row],[School Name]],Maine_Schools[School Name], Maine_Schools[Comparison School Type], "Error")</f>
        <v>Non Charter</v>
      </c>
    </row>
    <row r="353" spans="1:15">
      <c r="A353" t="s">
        <v>216</v>
      </c>
      <c r="B353">
        <v>22056.54</v>
      </c>
      <c r="C353">
        <v>0.79169999999999996</v>
      </c>
      <c r="D353">
        <v>0.30359999999999998</v>
      </c>
      <c r="E353">
        <v>0.44440000000000002</v>
      </c>
      <c r="F353">
        <v>0.25640000000000002</v>
      </c>
      <c r="G353">
        <v>0.748</v>
      </c>
      <c r="H353">
        <v>0.48293333333333338</v>
      </c>
      <c r="I353">
        <v>-6.2178090707281863E-2</v>
      </c>
      <c r="J353">
        <v>-6.0715183883656543E-2</v>
      </c>
      <c r="K353">
        <v>-4.4859915828256158E-2</v>
      </c>
      <c r="L353">
        <v>-0.50860768400361489</v>
      </c>
      <c r="M353">
        <v>-0.43703440300307356</v>
      </c>
      <c r="N353">
        <v>-0.46397877718158548</v>
      </c>
      <c r="O353" t="str">
        <f>_xlfn.XLOOKUP(Table5[[#This Row],[School Name]],Maine_Schools[School Name], Maine_Schools[Comparison School Type], "Error")</f>
        <v>Non Charter</v>
      </c>
    </row>
    <row r="354" spans="1:15">
      <c r="A354" t="s">
        <v>479</v>
      </c>
      <c r="B354">
        <v>25705.63</v>
      </c>
      <c r="C354">
        <v>2.0199999999999999E-2</v>
      </c>
      <c r="D354">
        <v>0.1036</v>
      </c>
      <c r="E354">
        <v>0.2384</v>
      </c>
      <c r="F354">
        <v>0.84</v>
      </c>
      <c r="G354" t="s">
        <v>1687</v>
      </c>
      <c r="H354">
        <v>0.53920000000000001</v>
      </c>
      <c r="J354">
        <v>0.18129986286001454</v>
      </c>
      <c r="K354">
        <v>1.6885976885835874E-2</v>
      </c>
      <c r="M354">
        <v>0.64991809253110133</v>
      </c>
      <c r="N354">
        <v>0.17464889896364313</v>
      </c>
      <c r="O354" t="str">
        <f>_xlfn.XLOOKUP(Table5[[#This Row],[School Name]],Maine_Schools[School Name], Maine_Schools[Comparison School Type], "Error")</f>
        <v>Non Charter</v>
      </c>
    </row>
    <row r="355" spans="1:15">
      <c r="A355" t="s">
        <v>513</v>
      </c>
      <c r="B355">
        <v>24230.68</v>
      </c>
      <c r="C355">
        <v>4.36E-2</v>
      </c>
      <c r="D355">
        <v>0.14810000000000001</v>
      </c>
      <c r="E355">
        <v>0.13550000000000001</v>
      </c>
      <c r="F355">
        <v>0.8972</v>
      </c>
      <c r="G355" t="s">
        <v>1687</v>
      </c>
      <c r="H355">
        <v>0.51634999999999998</v>
      </c>
      <c r="J355">
        <v>0.25401041413837711</v>
      </c>
      <c r="K355">
        <v>-9.781404808547009E-2</v>
      </c>
      <c r="M355">
        <v>1.3050158504237714</v>
      </c>
      <c r="N355">
        <v>-1.0116747119104306</v>
      </c>
      <c r="O355" t="str">
        <f>_xlfn.XLOOKUP(Table5[[#This Row],[School Name]],Maine_Schools[School Name], Maine_Schools[Comparison School Type], "Error")</f>
        <v>Non Charter</v>
      </c>
    </row>
    <row r="356" spans="1:15">
      <c r="A356" t="s">
        <v>451</v>
      </c>
      <c r="B356">
        <v>29235.200000000001</v>
      </c>
      <c r="C356">
        <v>7.8399999999999997E-2</v>
      </c>
      <c r="D356">
        <v>0.13730000000000001</v>
      </c>
      <c r="E356">
        <v>0.35139999999999999</v>
      </c>
      <c r="F356">
        <v>0.47299999999999998</v>
      </c>
      <c r="G356" t="s">
        <v>1687</v>
      </c>
      <c r="H356">
        <v>0.41220000000000001</v>
      </c>
      <c r="J356">
        <v>-0.17111988731772909</v>
      </c>
      <c r="K356">
        <v>0.11378342165603925</v>
      </c>
      <c r="M356">
        <v>1.8283941939836832</v>
      </c>
      <c r="N356">
        <v>1.1768433326005652</v>
      </c>
      <c r="O356" t="str">
        <f>_xlfn.XLOOKUP(Table5[[#This Row],[School Name]],Maine_Schools[School Name], Maine_Schools[Comparison School Type], "Error")</f>
        <v>Non Charter</v>
      </c>
    </row>
    <row r="357" spans="1:15">
      <c r="A357" t="s">
        <v>29</v>
      </c>
      <c r="B357">
        <v>29084.73</v>
      </c>
      <c r="C357">
        <v>0.1</v>
      </c>
      <c r="D357">
        <v>0.22</v>
      </c>
      <c r="E357">
        <v>0.22220000000000001</v>
      </c>
      <c r="F357">
        <v>0.8</v>
      </c>
      <c r="G357" t="s">
        <v>1687</v>
      </c>
      <c r="H357">
        <v>0.5111</v>
      </c>
      <c r="J357">
        <v>0.16753759570629112</v>
      </c>
      <c r="K357">
        <v>-2.6754928696868685E-2</v>
      </c>
      <c r="M357">
        <v>-1.2317392950528141</v>
      </c>
      <c r="N357">
        <v>-0.27672185449207964</v>
      </c>
      <c r="O357" t="str">
        <f>_xlfn.XLOOKUP(Table5[[#This Row],[School Name]],Maine_Schools[School Name], Maine_Schools[Comparison School Type], "Error")</f>
        <v>Non Charter</v>
      </c>
    </row>
    <row r="358" spans="1:15">
      <c r="A358" t="s">
        <v>514</v>
      </c>
      <c r="B358">
        <v>30187.49</v>
      </c>
      <c r="C358">
        <v>0.1222</v>
      </c>
      <c r="D358">
        <v>0.15559999999999999</v>
      </c>
      <c r="E358">
        <v>0.125</v>
      </c>
      <c r="F358">
        <v>0.82499999999999996</v>
      </c>
      <c r="G358" t="s">
        <v>1687</v>
      </c>
      <c r="H358">
        <v>0.47499999999999998</v>
      </c>
      <c r="J358">
        <v>0.19689554413688015</v>
      </c>
      <c r="K358">
        <v>-0.1266315751631838</v>
      </c>
      <c r="M358">
        <v>1.2059535759683144</v>
      </c>
      <c r="N358">
        <v>-1.3097296843295483</v>
      </c>
      <c r="O358" t="str">
        <f>_xlfn.XLOOKUP(Table5[[#This Row],[School Name]],Maine_Schools[School Name], Maine_Schools[Comparison School Type], "Error")</f>
        <v>Non Charter</v>
      </c>
    </row>
    <row r="359" spans="1:15">
      <c r="A359" t="s">
        <v>270</v>
      </c>
      <c r="B359">
        <v>20060.88</v>
      </c>
      <c r="C359">
        <v>0.12570000000000001</v>
      </c>
      <c r="D359">
        <v>0.13869999999999999</v>
      </c>
      <c r="E359">
        <v>0.2278</v>
      </c>
      <c r="F359">
        <v>0.72150000000000003</v>
      </c>
      <c r="G359" t="s">
        <v>1687</v>
      </c>
      <c r="H359">
        <v>0.47465000000000002</v>
      </c>
      <c r="J359">
        <v>0.12547233076800612</v>
      </c>
      <c r="K359">
        <v>-3.7479703560948041E-2</v>
      </c>
      <c r="M359">
        <v>1.4172752363019701</v>
      </c>
      <c r="N359">
        <v>-0.38764644797624848</v>
      </c>
      <c r="O359" t="str">
        <f>_xlfn.XLOOKUP(Table5[[#This Row],[School Name]],Maine_Schools[School Name], Maine_Schools[Comparison School Type], "Error")</f>
        <v>Non Charter</v>
      </c>
    </row>
    <row r="360" spans="1:15">
      <c r="A360" t="s">
        <v>562</v>
      </c>
      <c r="B360">
        <v>20715.66</v>
      </c>
      <c r="C360">
        <v>0.12640000000000001</v>
      </c>
      <c r="D360">
        <v>0.15690000000000001</v>
      </c>
      <c r="E360">
        <v>0.41880000000000001</v>
      </c>
      <c r="F360">
        <v>0.58750000000000002</v>
      </c>
      <c r="G360" t="s">
        <v>1687</v>
      </c>
      <c r="H360">
        <v>0.50314999999999999</v>
      </c>
      <c r="J360">
        <v>-9.7793111289485868E-3</v>
      </c>
      <c r="K360">
        <v>0.15326043747383922</v>
      </c>
      <c r="M360">
        <v>0.90316328903288801</v>
      </c>
      <c r="N360">
        <v>1.5851476547942289</v>
      </c>
      <c r="O360" t="str">
        <f>_xlfn.XLOOKUP(Table5[[#This Row],[School Name]],Maine_Schools[School Name], Maine_Schools[Comparison School Type], "Error")</f>
        <v>Non Charter</v>
      </c>
    </row>
    <row r="361" spans="1:15">
      <c r="A361" t="s">
        <v>428</v>
      </c>
      <c r="B361">
        <v>25085.48</v>
      </c>
      <c r="C361">
        <v>0.1273</v>
      </c>
      <c r="D361">
        <v>0.17449999999999999</v>
      </c>
      <c r="E361">
        <v>0.36249999999999999</v>
      </c>
      <c r="F361">
        <v>0.46250000000000002</v>
      </c>
      <c r="G361" t="s">
        <v>1687</v>
      </c>
      <c r="H361">
        <v>0.41249999999999998</v>
      </c>
      <c r="J361">
        <v>-0.14734440998268816</v>
      </c>
      <c r="K361">
        <v>0.10155384756894575</v>
      </c>
      <c r="M361">
        <v>-7.0392529967644946E-2</v>
      </c>
      <c r="N361">
        <v>1.0503548467080623</v>
      </c>
      <c r="O361" t="str">
        <f>_xlfn.XLOOKUP(Table5[[#This Row],[School Name]],Maine_Schools[School Name], Maine_Schools[Comparison School Type], "Error")</f>
        <v>Non Charter</v>
      </c>
    </row>
    <row r="362" spans="1:15">
      <c r="A362" t="s">
        <v>443</v>
      </c>
      <c r="B362">
        <v>31083.200000000001</v>
      </c>
      <c r="C362">
        <v>0.13780000000000001</v>
      </c>
      <c r="D362">
        <v>0.185</v>
      </c>
      <c r="E362">
        <v>0.37880000000000003</v>
      </c>
      <c r="F362">
        <v>0.72729999999999995</v>
      </c>
      <c r="G362" t="s">
        <v>1687</v>
      </c>
      <c r="H362">
        <v>0.55305000000000004</v>
      </c>
      <c r="J362">
        <v>0.10377200851159851</v>
      </c>
      <c r="K362">
        <v>0.12178783773566987</v>
      </c>
      <c r="M362">
        <v>-1.0606008601739283</v>
      </c>
      <c r="N362">
        <v>1.2596316998123547</v>
      </c>
      <c r="O362" t="str">
        <f>_xlfn.XLOOKUP(Table5[[#This Row],[School Name]],Maine_Schools[School Name], Maine_Schools[Comparison School Type], "Error")</f>
        <v>Non Charter</v>
      </c>
    </row>
    <row r="363" spans="1:15">
      <c r="A363" t="s">
        <v>554</v>
      </c>
      <c r="B363">
        <v>22903.45</v>
      </c>
      <c r="C363">
        <v>0.14230000000000001</v>
      </c>
      <c r="D363">
        <v>9.3700000000000006E-2</v>
      </c>
      <c r="E363">
        <v>0.313</v>
      </c>
      <c r="F363">
        <v>0.60780000000000001</v>
      </c>
      <c r="G363" t="s">
        <v>1687</v>
      </c>
      <c r="H363">
        <v>0.46040000000000003</v>
      </c>
      <c r="J363">
        <v>8.9276271554721287E-3</v>
      </c>
      <c r="K363">
        <v>4.8220155490135141E-2</v>
      </c>
      <c r="M363">
        <v>0.74696204289194867</v>
      </c>
      <c r="N363">
        <v>0.49873318678245343</v>
      </c>
      <c r="O363" t="str">
        <f>_xlfn.XLOOKUP(Table5[[#This Row],[School Name]],Maine_Schools[School Name], Maine_Schools[Comparison School Type], "Error")</f>
        <v>Non Charter</v>
      </c>
    </row>
    <row r="364" spans="1:15">
      <c r="A364" t="s">
        <v>348</v>
      </c>
      <c r="B364">
        <v>23885.71</v>
      </c>
      <c r="C364">
        <v>0.14530000000000001</v>
      </c>
      <c r="D364">
        <v>0.12839999999999999</v>
      </c>
      <c r="E364">
        <v>0.13950000000000001</v>
      </c>
      <c r="F364">
        <v>0.72089999999999999</v>
      </c>
      <c r="G364" t="s">
        <v>1687</v>
      </c>
      <c r="H364">
        <v>0.43020000000000003</v>
      </c>
      <c r="J364">
        <v>0.12115901425539888</v>
      </c>
      <c r="K364">
        <v>-0.12667200389696259</v>
      </c>
      <c r="M364">
        <v>6.4262017415647826E-2</v>
      </c>
      <c r="N364">
        <v>-1.3101478321150568</v>
      </c>
      <c r="O364" t="str">
        <f>_xlfn.XLOOKUP(Table5[[#This Row],[School Name]],Maine_Schools[School Name], Maine_Schools[Comparison School Type], "Error")</f>
        <v>Non Charter</v>
      </c>
    </row>
    <row r="365" spans="1:15">
      <c r="A365" t="s">
        <v>284</v>
      </c>
      <c r="B365">
        <v>28898.26</v>
      </c>
      <c r="C365">
        <v>0.15359999999999999</v>
      </c>
      <c r="D365">
        <v>0.22289999999999999</v>
      </c>
      <c r="E365">
        <v>0.21820000000000001</v>
      </c>
      <c r="F365">
        <v>0.82730000000000004</v>
      </c>
      <c r="G365" t="s">
        <v>1687</v>
      </c>
      <c r="H365">
        <v>0.52275000000000005</v>
      </c>
      <c r="J365">
        <v>0.21808627797178926</v>
      </c>
      <c r="K365">
        <v>-4.8729490598671377E-2</v>
      </c>
      <c r="M365">
        <v>0.87211557433498288</v>
      </c>
      <c r="N365">
        <v>-0.50400115656061872</v>
      </c>
      <c r="O365" t="str">
        <f>_xlfn.XLOOKUP(Table5[[#This Row],[School Name]],Maine_Schools[School Name], Maine_Schools[Comparison School Type], "Error")</f>
        <v>Non Charter</v>
      </c>
    </row>
    <row r="366" spans="1:15">
      <c r="A366" t="s">
        <v>502</v>
      </c>
      <c r="B366">
        <v>21259.94</v>
      </c>
      <c r="C366">
        <v>0.1542</v>
      </c>
      <c r="D366">
        <v>9.8799999999999999E-2</v>
      </c>
      <c r="E366">
        <v>0.2135</v>
      </c>
      <c r="F366">
        <v>0.68540000000000001</v>
      </c>
      <c r="G366" t="s">
        <v>1687</v>
      </c>
      <c r="H366">
        <v>0.44945000000000002</v>
      </c>
      <c r="J366">
        <v>9.6710423715945071E-2</v>
      </c>
      <c r="K366">
        <v>-5.7597446422772064E-2</v>
      </c>
      <c r="M366">
        <v>1.5698084103508667</v>
      </c>
      <c r="N366">
        <v>-0.59572097420626191</v>
      </c>
      <c r="O366" t="str">
        <f>_xlfn.XLOOKUP(Table5[[#This Row],[School Name]],Maine_Schools[School Name], Maine_Schools[Comparison School Type], "Error")</f>
        <v>Non Charter</v>
      </c>
    </row>
    <row r="367" spans="1:15">
      <c r="A367" t="s">
        <v>431</v>
      </c>
      <c r="B367">
        <v>24104.66</v>
      </c>
      <c r="C367">
        <v>0.16539999999999999</v>
      </c>
      <c r="D367">
        <v>0.14960000000000001</v>
      </c>
      <c r="E367">
        <v>0.19639999999999999</v>
      </c>
      <c r="F367">
        <v>0.83930000000000005</v>
      </c>
      <c r="G367" t="s">
        <v>1687</v>
      </c>
      <c r="H367">
        <v>0.51785000000000003</v>
      </c>
      <c r="J367">
        <v>0.24789980231499509</v>
      </c>
      <c r="K367">
        <v>-7.711794924175383E-2</v>
      </c>
      <c r="M367">
        <v>0.69613199844478557</v>
      </c>
      <c r="N367">
        <v>-0.79761834429040301</v>
      </c>
      <c r="O367" t="str">
        <f>_xlfn.XLOOKUP(Table5[[#This Row],[School Name]],Maine_Schools[School Name], Maine_Schools[Comparison School Type], "Error")</f>
        <v>Non Charter</v>
      </c>
    </row>
    <row r="368" spans="1:15">
      <c r="A368" t="s">
        <v>235</v>
      </c>
      <c r="B368">
        <v>28397.5</v>
      </c>
      <c r="C368">
        <v>0.17660000000000001</v>
      </c>
      <c r="D368">
        <v>0.17380000000000001</v>
      </c>
      <c r="E368">
        <v>0.2482</v>
      </c>
      <c r="F368">
        <v>0.79449999999999998</v>
      </c>
      <c r="G368" t="s">
        <v>1687</v>
      </c>
      <c r="H368">
        <v>0.52134999999999998</v>
      </c>
      <c r="J368">
        <v>0.19528085570902887</v>
      </c>
      <c r="K368">
        <v>-2.4528906264949163E-2</v>
      </c>
      <c r="M368">
        <v>1.7844093549468347</v>
      </c>
      <c r="N368">
        <v>-0.25369846831599047</v>
      </c>
      <c r="O368" t="str">
        <f>_xlfn.XLOOKUP(Table5[[#This Row],[School Name]],Maine_Schools[School Name], Maine_Schools[Comparison School Type], "Error")</f>
        <v>Non Charter</v>
      </c>
    </row>
    <row r="369" spans="1:15">
      <c r="A369" t="s">
        <v>138</v>
      </c>
      <c r="B369">
        <v>42497.45</v>
      </c>
      <c r="C369">
        <v>0.1905</v>
      </c>
      <c r="D369">
        <v>0.33329999999999999</v>
      </c>
      <c r="E369">
        <v>0.28570000000000001</v>
      </c>
      <c r="F369">
        <v>0.42859999999999998</v>
      </c>
      <c r="G369" t="s">
        <v>1687</v>
      </c>
      <c r="H369">
        <v>0.35714999999999997</v>
      </c>
      <c r="J369">
        <v>-0.20393292030605226</v>
      </c>
      <c r="K369">
        <v>1.9150830415085363E-2</v>
      </c>
      <c r="M369">
        <v>1.405652535883996</v>
      </c>
      <c r="N369">
        <v>0.19807390883257997</v>
      </c>
      <c r="O369" t="str">
        <f>_xlfn.XLOOKUP(Table5[[#This Row],[School Name]],Maine_Schools[School Name], Maine_Schools[Comparison School Type], "Error")</f>
        <v>Non Charter</v>
      </c>
    </row>
    <row r="370" spans="1:15">
      <c r="A370" t="s">
        <v>318</v>
      </c>
      <c r="B370">
        <v>31373.49</v>
      </c>
      <c r="C370">
        <v>0.19500000000000001</v>
      </c>
      <c r="D370">
        <v>0.28999999999999998</v>
      </c>
      <c r="E370">
        <v>0.2432</v>
      </c>
      <c r="F370">
        <v>0.81579999999999997</v>
      </c>
      <c r="G370" t="s">
        <v>1687</v>
      </c>
      <c r="H370">
        <v>0.52949999999999997</v>
      </c>
      <c r="J370">
        <v>0.21815507998309147</v>
      </c>
      <c r="K370">
        <v>-3.7344233927613796E-2</v>
      </c>
      <c r="M370">
        <v>-1.4679310244602612</v>
      </c>
      <c r="N370">
        <v>-0.386245307700812</v>
      </c>
      <c r="O370" t="str">
        <f>_xlfn.XLOOKUP(Table5[[#This Row],[School Name]],Maine_Schools[School Name], Maine_Schools[Comparison School Type], "Error")</f>
        <v>Non Charter</v>
      </c>
    </row>
    <row r="371" spans="1:15">
      <c r="A371" t="s">
        <v>557</v>
      </c>
      <c r="B371">
        <v>38060.769999999997</v>
      </c>
      <c r="C371">
        <v>0.21049999999999999</v>
      </c>
      <c r="D371">
        <v>0.25259999999999999</v>
      </c>
      <c r="E371">
        <v>0.15379999999999999</v>
      </c>
      <c r="F371">
        <v>0.71789999999999998</v>
      </c>
      <c r="G371" t="s">
        <v>1687</v>
      </c>
      <c r="H371">
        <v>0.43584999999999996</v>
      </c>
      <c r="J371">
        <v>0.10535834805093669</v>
      </c>
      <c r="K371">
        <v>-0.12119576204604887</v>
      </c>
      <c r="M371">
        <v>1.5703036546046352</v>
      </c>
      <c r="N371">
        <v>-1.2535079577277504</v>
      </c>
      <c r="O371" t="str">
        <f>_xlfn.XLOOKUP(Table5[[#This Row],[School Name]],Maine_Schools[School Name], Maine_Schools[Comparison School Type], "Error")</f>
        <v>Non Charter</v>
      </c>
    </row>
    <row r="372" spans="1:15">
      <c r="A372" t="s">
        <v>325</v>
      </c>
      <c r="B372">
        <v>28409.5</v>
      </c>
      <c r="C372">
        <v>0.2157</v>
      </c>
      <c r="D372">
        <v>0.24510000000000001</v>
      </c>
      <c r="E372">
        <v>0.34329999999999999</v>
      </c>
      <c r="F372">
        <v>0.73129999999999995</v>
      </c>
      <c r="G372" t="s">
        <v>1687</v>
      </c>
      <c r="H372">
        <v>0.5373</v>
      </c>
      <c r="J372">
        <v>0.15033289685440243</v>
      </c>
      <c r="K372">
        <v>5.4263242800218603E-2</v>
      </c>
      <c r="M372">
        <v>0.75838068497105882</v>
      </c>
      <c r="N372">
        <v>0.5612358511046186</v>
      </c>
      <c r="O372" t="str">
        <f>_xlfn.XLOOKUP(Table5[[#This Row],[School Name]],Maine_Schools[School Name], Maine_Schools[Comparison School Type], "Error")</f>
        <v>Non Charter</v>
      </c>
    </row>
    <row r="373" spans="1:15">
      <c r="A373" t="s">
        <v>506</v>
      </c>
      <c r="B373">
        <v>18410.939999999999</v>
      </c>
      <c r="C373">
        <v>0.2205</v>
      </c>
      <c r="D373">
        <v>0.19869999999999999</v>
      </c>
      <c r="E373">
        <v>0.37930000000000003</v>
      </c>
      <c r="F373">
        <v>0.6069</v>
      </c>
      <c r="G373" t="s">
        <v>1687</v>
      </c>
      <c r="H373">
        <v>0.49309999999999998</v>
      </c>
      <c r="J373">
        <v>5.7421012878926203E-2</v>
      </c>
      <c r="K373">
        <v>7.7802846324046437E-2</v>
      </c>
      <c r="M373">
        <v>1.0821123090787834</v>
      </c>
      <c r="N373">
        <v>0.8047021228680078</v>
      </c>
      <c r="O373" t="str">
        <f>_xlfn.XLOOKUP(Table5[[#This Row],[School Name]],Maine_Schools[School Name], Maine_Schools[Comparison School Type], "Error")</f>
        <v>Non Charter</v>
      </c>
    </row>
    <row r="374" spans="1:15">
      <c r="A374" t="s">
        <v>527</v>
      </c>
      <c r="B374">
        <v>29345.53</v>
      </c>
      <c r="C374">
        <v>0.23150000000000001</v>
      </c>
      <c r="D374">
        <v>0.19439999999999999</v>
      </c>
      <c r="E374">
        <v>0.21279999999999999</v>
      </c>
      <c r="F374">
        <v>0.65959999999999996</v>
      </c>
      <c r="G374" t="s">
        <v>1687</v>
      </c>
      <c r="H374">
        <v>0.43619999999999998</v>
      </c>
      <c r="J374">
        <v>8.1148474897456135E-2</v>
      </c>
      <c r="K374">
        <v>-7.7704317090898811E-2</v>
      </c>
      <c r="M374">
        <v>0.41332260693570139</v>
      </c>
      <c r="N374">
        <v>-0.8036830511138946</v>
      </c>
      <c r="O374" t="str">
        <f>_xlfn.XLOOKUP(Table5[[#This Row],[School Name]],Maine_Schools[School Name], Maine_Schools[Comparison School Type], "Error")</f>
        <v>Non Charter</v>
      </c>
    </row>
    <row r="375" spans="1:15">
      <c r="A375" t="s">
        <v>197</v>
      </c>
      <c r="B375">
        <v>23115.51</v>
      </c>
      <c r="C375">
        <v>0.2384</v>
      </c>
      <c r="D375">
        <v>0.1898</v>
      </c>
      <c r="E375">
        <v>0.36070000000000002</v>
      </c>
      <c r="F375">
        <v>0.30280000000000001</v>
      </c>
      <c r="G375" t="s">
        <v>1687</v>
      </c>
      <c r="H375">
        <v>0.33174999999999999</v>
      </c>
      <c r="J375">
        <v>-0.25376936096532104</v>
      </c>
      <c r="K375">
        <v>5.9957586180252487E-2</v>
      </c>
      <c r="M375">
        <v>0.58411542241851255</v>
      </c>
      <c r="N375">
        <v>0.62013151395951893</v>
      </c>
      <c r="O375" t="str">
        <f>_xlfn.XLOOKUP(Table5[[#This Row],[School Name]],Maine_Schools[School Name], Maine_Schools[Comparison School Type], "Error")</f>
        <v>Non Charter</v>
      </c>
    </row>
    <row r="376" spans="1:15">
      <c r="A376" t="s">
        <v>553</v>
      </c>
      <c r="B376">
        <v>31209.47</v>
      </c>
      <c r="C376">
        <v>0.24590000000000001</v>
      </c>
      <c r="D376">
        <v>0.16389999999999999</v>
      </c>
      <c r="E376">
        <v>0.42859999999999998</v>
      </c>
      <c r="F376">
        <v>0.7429</v>
      </c>
      <c r="G376" t="s">
        <v>1687</v>
      </c>
      <c r="H376">
        <v>0.58574999999999999</v>
      </c>
      <c r="J376">
        <v>0.16404042597067969</v>
      </c>
      <c r="K376">
        <v>0.13731876601938742</v>
      </c>
      <c r="M376">
        <v>-1.8266590674001844</v>
      </c>
      <c r="N376">
        <v>1.4202655525632613</v>
      </c>
      <c r="O376" t="str">
        <f>_xlfn.XLOOKUP(Table5[[#This Row],[School Name]],Maine_Schools[School Name], Maine_Schools[Comparison School Type], "Error")</f>
        <v>Non Charter</v>
      </c>
    </row>
    <row r="377" spans="1:15">
      <c r="A377" t="s">
        <v>429</v>
      </c>
      <c r="B377">
        <v>22202.7</v>
      </c>
      <c r="C377">
        <v>0.24610000000000001</v>
      </c>
      <c r="D377">
        <v>0.19919999999999999</v>
      </c>
      <c r="E377">
        <v>0.28789999999999999</v>
      </c>
      <c r="F377">
        <v>0.77270000000000005</v>
      </c>
      <c r="G377" t="s">
        <v>1687</v>
      </c>
      <c r="H377">
        <v>0.53029999999999999</v>
      </c>
      <c r="J377">
        <v>0.22241192436571344</v>
      </c>
      <c r="K377">
        <v>-1.7030966770669398E-2</v>
      </c>
      <c r="M377">
        <v>1.1807805732721177</v>
      </c>
      <c r="N377">
        <v>-0.1761485056442777</v>
      </c>
      <c r="O377" t="str">
        <f>_xlfn.XLOOKUP(Table5[[#This Row],[School Name]],Maine_Schools[School Name], Maine_Schools[Comparison School Type], "Error")</f>
        <v>Non Charter</v>
      </c>
    </row>
    <row r="378" spans="1:15">
      <c r="A378" t="s">
        <v>546</v>
      </c>
      <c r="B378">
        <v>22472.080000000002</v>
      </c>
      <c r="C378">
        <v>0.25850000000000001</v>
      </c>
      <c r="D378">
        <v>0.17050000000000001</v>
      </c>
      <c r="E378">
        <v>0.40260000000000001</v>
      </c>
      <c r="F378">
        <v>0.57140000000000002</v>
      </c>
      <c r="G378" t="s">
        <v>1687</v>
      </c>
      <c r="H378">
        <v>0.48699999999999999</v>
      </c>
      <c r="J378">
        <v>2.4791503166545437E-2</v>
      </c>
      <c r="K378">
        <v>9.536147977081616E-2</v>
      </c>
      <c r="M378">
        <v>1.600944876856405</v>
      </c>
      <c r="N378">
        <v>0.98630819869752184</v>
      </c>
      <c r="O378" t="str">
        <f>_xlfn.XLOOKUP(Table5[[#This Row],[School Name]],Maine_Schools[School Name], Maine_Schools[Comparison School Type], "Error")</f>
        <v>Non Charter</v>
      </c>
    </row>
    <row r="379" spans="1:15">
      <c r="A379" t="s">
        <v>33</v>
      </c>
      <c r="B379">
        <v>26403.14</v>
      </c>
      <c r="C379">
        <v>0.26269999999999999</v>
      </c>
      <c r="D379">
        <v>0.2949</v>
      </c>
      <c r="E379">
        <v>0.26600000000000001</v>
      </c>
      <c r="F379">
        <v>0.67010000000000003</v>
      </c>
      <c r="G379" t="s">
        <v>1687</v>
      </c>
      <c r="H379">
        <v>0.46805000000000002</v>
      </c>
      <c r="J379">
        <v>0.11635800156719034</v>
      </c>
      <c r="K379">
        <v>-4.3539471406977392E-2</v>
      </c>
      <c r="M379">
        <v>0.17845189774442127</v>
      </c>
      <c r="N379">
        <v>-0.45032163635531425</v>
      </c>
      <c r="O379" t="str">
        <f>_xlfn.XLOOKUP(Table5[[#This Row],[School Name]],Maine_Schools[School Name], Maine_Schools[Comparison School Type], "Error")</f>
        <v>Non Charter</v>
      </c>
    </row>
    <row r="380" spans="1:15">
      <c r="A380" t="s">
        <v>402</v>
      </c>
      <c r="B380">
        <v>23220.91</v>
      </c>
      <c r="C380">
        <v>0.27860000000000001</v>
      </c>
      <c r="D380">
        <v>0.12139999999999999</v>
      </c>
      <c r="E380">
        <v>0.4</v>
      </c>
      <c r="F380">
        <v>0.45319999999999999</v>
      </c>
      <c r="G380" t="s">
        <v>1687</v>
      </c>
      <c r="H380">
        <v>0.42659999999999998</v>
      </c>
      <c r="J380">
        <v>-8.8465572985303498E-2</v>
      </c>
      <c r="K380">
        <v>8.9558227284608549E-2</v>
      </c>
      <c r="M380">
        <v>0.83755737027811927</v>
      </c>
      <c r="N380">
        <v>0.92628610675836109</v>
      </c>
      <c r="O380" t="str">
        <f>_xlfn.XLOOKUP(Table5[[#This Row],[School Name]],Maine_Schools[School Name], Maine_Schools[Comparison School Type], "Error")</f>
        <v>Non Charter</v>
      </c>
    </row>
    <row r="381" spans="1:15">
      <c r="A381" t="s">
        <v>269</v>
      </c>
      <c r="B381">
        <v>45674.94</v>
      </c>
      <c r="C381">
        <v>0.28070000000000001</v>
      </c>
      <c r="D381">
        <v>0.1404</v>
      </c>
      <c r="E381">
        <v>0.24</v>
      </c>
      <c r="F381">
        <v>0.68</v>
      </c>
      <c r="G381" t="s">
        <v>1687</v>
      </c>
      <c r="H381">
        <v>0.46</v>
      </c>
      <c r="J381">
        <v>7.0901805045426203E-2</v>
      </c>
      <c r="K381">
        <v>-4.2509486282522047E-2</v>
      </c>
      <c r="M381">
        <v>-0.63678467893703072</v>
      </c>
      <c r="N381">
        <v>-0.43966866856131309</v>
      </c>
      <c r="O381" t="str">
        <f>_xlfn.XLOOKUP(Table5[[#This Row],[School Name]],Maine_Schools[School Name], Maine_Schools[Comparison School Type], "Error")</f>
        <v>Non Charter</v>
      </c>
    </row>
    <row r="382" spans="1:15">
      <c r="A382" t="s">
        <v>307</v>
      </c>
      <c r="B382">
        <v>29063.29</v>
      </c>
      <c r="C382">
        <v>0.28460000000000002</v>
      </c>
      <c r="D382">
        <v>0.23080000000000001</v>
      </c>
      <c r="E382">
        <v>0.4259</v>
      </c>
      <c r="F382">
        <v>0.55559999999999998</v>
      </c>
      <c r="G382" t="s">
        <v>1687</v>
      </c>
      <c r="H382">
        <v>0.49075000000000002</v>
      </c>
      <c r="J382">
        <v>1.3252576615804257E-3</v>
      </c>
      <c r="K382">
        <v>0.11581734690591355</v>
      </c>
      <c r="M382">
        <v>0.51035879425557062</v>
      </c>
      <c r="N382">
        <v>1.1978798890205176</v>
      </c>
      <c r="O382" t="str">
        <f>_xlfn.XLOOKUP(Table5[[#This Row],[School Name]],Maine_Schools[School Name], Maine_Schools[Comparison School Type], "Error")</f>
        <v>Non Charter</v>
      </c>
    </row>
    <row r="383" spans="1:15">
      <c r="A383" t="s">
        <v>278</v>
      </c>
      <c r="B383">
        <v>20123.599999999999</v>
      </c>
      <c r="C383">
        <v>0.2868</v>
      </c>
      <c r="D383">
        <v>0.2132</v>
      </c>
      <c r="E383">
        <v>0.4239</v>
      </c>
      <c r="F383">
        <v>0.63039999999999996</v>
      </c>
      <c r="G383" t="s">
        <v>1687</v>
      </c>
      <c r="H383">
        <v>0.52715000000000001</v>
      </c>
      <c r="J383">
        <v>0.10399949064306935</v>
      </c>
      <c r="K383">
        <v>0.10219221999729194</v>
      </c>
      <c r="M383">
        <v>9.5393467318478486E-3</v>
      </c>
      <c r="N383">
        <v>1.0569574283942265</v>
      </c>
      <c r="O383" t="str">
        <f>_xlfn.XLOOKUP(Table5[[#This Row],[School Name]],Maine_Schools[School Name], Maine_Schools[Comparison School Type], "Error")</f>
        <v>Non Charter</v>
      </c>
    </row>
    <row r="384" spans="1:15">
      <c r="A384" t="s">
        <v>498</v>
      </c>
      <c r="B384">
        <v>28668.48</v>
      </c>
      <c r="C384">
        <v>0.28749999999999998</v>
      </c>
      <c r="D384">
        <v>0.1</v>
      </c>
      <c r="E384">
        <v>0.35289999999999999</v>
      </c>
      <c r="F384">
        <v>0.61760000000000004</v>
      </c>
      <c r="G384" t="s">
        <v>1687</v>
      </c>
      <c r="H384">
        <v>0.48525000000000001</v>
      </c>
      <c r="J384">
        <v>6.2456577509871325E-2</v>
      </c>
      <c r="K384">
        <v>4.7756504802643707E-2</v>
      </c>
      <c r="M384">
        <v>0.74859948366313656</v>
      </c>
      <c r="N384">
        <v>0.49393772350416132</v>
      </c>
      <c r="O384" t="str">
        <f>_xlfn.XLOOKUP(Table5[[#This Row],[School Name]],Maine_Schools[School Name], Maine_Schools[Comparison School Type], "Error")</f>
        <v>Non Charter</v>
      </c>
    </row>
    <row r="385" spans="1:15">
      <c r="A385" t="s">
        <v>440</v>
      </c>
      <c r="B385">
        <v>22778.82</v>
      </c>
      <c r="C385">
        <v>0.29370000000000002</v>
      </c>
      <c r="D385">
        <v>0.25869999999999999</v>
      </c>
      <c r="E385">
        <v>0.24440000000000001</v>
      </c>
      <c r="F385">
        <v>0.68889999999999996</v>
      </c>
      <c r="G385" t="s">
        <v>1687</v>
      </c>
      <c r="H385">
        <v>0.46665000000000001</v>
      </c>
      <c r="J385">
        <v>0.15842232284199054</v>
      </c>
      <c r="K385">
        <v>-7.8307045976037493E-2</v>
      </c>
      <c r="M385">
        <v>0.44956914102321233</v>
      </c>
      <c r="N385">
        <v>-0.80991697745850266</v>
      </c>
      <c r="O385" t="str">
        <f>_xlfn.XLOOKUP(Table5[[#This Row],[School Name]],Maine_Schools[School Name], Maine_Schools[Comparison School Type], "Error")</f>
        <v>Non Charter</v>
      </c>
    </row>
    <row r="386" spans="1:15">
      <c r="A386" t="s">
        <v>492</v>
      </c>
      <c r="B386">
        <v>21584.81</v>
      </c>
      <c r="C386">
        <v>0.29630000000000001</v>
      </c>
      <c r="D386">
        <v>0.1389</v>
      </c>
      <c r="E386">
        <v>0.24390000000000001</v>
      </c>
      <c r="F386">
        <v>0.59350000000000003</v>
      </c>
      <c r="G386" t="s">
        <v>1687</v>
      </c>
      <c r="H386">
        <v>0.41870000000000002</v>
      </c>
      <c r="J386">
        <v>6.4753462815041796E-2</v>
      </c>
      <c r="K386">
        <v>-7.5360400779481029E-2</v>
      </c>
      <c r="M386">
        <v>1.1403408646226105</v>
      </c>
      <c r="N386">
        <v>-0.7794403078115858</v>
      </c>
      <c r="O386" t="str">
        <f>_xlfn.XLOOKUP(Table5[[#This Row],[School Name]],Maine_Schools[School Name], Maine_Schools[Comparison School Type], "Error")</f>
        <v>Non Charter</v>
      </c>
    </row>
    <row r="387" spans="1:15">
      <c r="A387" t="s">
        <v>435</v>
      </c>
      <c r="B387">
        <v>20829.7</v>
      </c>
      <c r="C387">
        <v>0.3</v>
      </c>
      <c r="D387">
        <v>0.11</v>
      </c>
      <c r="E387">
        <v>0.41070000000000001</v>
      </c>
      <c r="F387">
        <v>0.41070000000000001</v>
      </c>
      <c r="G387" t="s">
        <v>1687</v>
      </c>
      <c r="H387">
        <v>0.41070000000000001</v>
      </c>
      <c r="J387">
        <v>-0.11490198907021537</v>
      </c>
      <c r="K387">
        <v>9.0648091495300287E-2</v>
      </c>
      <c r="M387">
        <v>0.46610236770395896</v>
      </c>
      <c r="N387">
        <v>0.93755839415423303</v>
      </c>
      <c r="O387" t="str">
        <f>_xlfn.XLOOKUP(Table5[[#This Row],[School Name]],Maine_Schools[School Name], Maine_Schools[Comparison School Type], "Error")</f>
        <v>Non Charter</v>
      </c>
    </row>
    <row r="388" spans="1:15">
      <c r="A388" t="s">
        <v>110</v>
      </c>
      <c r="B388">
        <v>39830.47</v>
      </c>
      <c r="C388">
        <v>0.30769999999999997</v>
      </c>
      <c r="D388">
        <v>0.21149999999999999</v>
      </c>
      <c r="E388">
        <v>0.37040000000000001</v>
      </c>
      <c r="F388">
        <v>0.63329999999999997</v>
      </c>
      <c r="G388" t="s">
        <v>1687</v>
      </c>
      <c r="H388">
        <v>0.50185000000000002</v>
      </c>
      <c r="J388">
        <v>5.5289863290832852E-2</v>
      </c>
      <c r="K388">
        <v>6.7854774077994284E-2</v>
      </c>
      <c r="M388">
        <v>-0.82707683622258854</v>
      </c>
      <c r="N388">
        <v>0.7018108376121841</v>
      </c>
      <c r="O388" t="str">
        <f>_xlfn.XLOOKUP(Table5[[#This Row],[School Name]],Maine_Schools[School Name], Maine_Schools[Comparison School Type], "Error")</f>
        <v>Non Charter</v>
      </c>
    </row>
    <row r="389" spans="1:15">
      <c r="A389" t="s">
        <v>86</v>
      </c>
      <c r="B389">
        <v>20319.11</v>
      </c>
      <c r="C389">
        <v>0.30790000000000001</v>
      </c>
      <c r="D389">
        <v>0.1656</v>
      </c>
      <c r="E389">
        <v>0.52939999999999998</v>
      </c>
      <c r="F389">
        <v>0.52939999999999998</v>
      </c>
      <c r="G389" t="s">
        <v>1687</v>
      </c>
      <c r="H389">
        <v>0.52939999999999998</v>
      </c>
      <c r="J389">
        <v>1.0097332091573263E-2</v>
      </c>
      <c r="K389">
        <v>0.20335909592899198</v>
      </c>
      <c r="M389">
        <v>0.39798236371536611</v>
      </c>
      <c r="N389">
        <v>2.1033098907077079</v>
      </c>
      <c r="O389" t="str">
        <f>_xlfn.XLOOKUP(Table5[[#This Row],[School Name]],Maine_Schools[School Name], Maine_Schools[Comparison School Type], "Error")</f>
        <v>Non Charter</v>
      </c>
    </row>
    <row r="390" spans="1:15">
      <c r="A390" t="s">
        <v>533</v>
      </c>
      <c r="B390">
        <v>24941.33</v>
      </c>
      <c r="C390">
        <v>0.30859999999999999</v>
      </c>
      <c r="D390">
        <v>0.1235</v>
      </c>
      <c r="E390">
        <v>0.23330000000000001</v>
      </c>
      <c r="F390">
        <v>0.6</v>
      </c>
      <c r="G390" t="s">
        <v>1687</v>
      </c>
      <c r="H390">
        <v>0.41664999999999996</v>
      </c>
      <c r="J390">
        <v>6.5767746829043516E-2</v>
      </c>
      <c r="K390">
        <v>-8.4823869037900679E-2</v>
      </c>
      <c r="M390">
        <v>7.2681678952344828E-2</v>
      </c>
      <c r="N390">
        <v>-0.87731941323051765</v>
      </c>
      <c r="O390" t="str">
        <f>_xlfn.XLOOKUP(Table5[[#This Row],[School Name]],Maine_Schools[School Name], Maine_Schools[Comparison School Type], "Error")</f>
        <v>Non Charter</v>
      </c>
    </row>
    <row r="391" spans="1:15">
      <c r="A391" t="s">
        <v>205</v>
      </c>
      <c r="B391">
        <v>19761.91</v>
      </c>
      <c r="C391">
        <v>0.31009999999999999</v>
      </c>
      <c r="D391">
        <v>0.1835</v>
      </c>
      <c r="E391">
        <v>0.52110000000000001</v>
      </c>
      <c r="F391">
        <v>0.45069999999999999</v>
      </c>
      <c r="G391" t="s">
        <v>1687</v>
      </c>
      <c r="H391">
        <v>0.4859</v>
      </c>
      <c r="J391">
        <v>-6.5515869578727348E-2</v>
      </c>
      <c r="K391">
        <v>0.19272663851660315</v>
      </c>
      <c r="M391">
        <v>0.47340329278036603</v>
      </c>
      <c r="N391">
        <v>1.9933401215373401</v>
      </c>
      <c r="O391" t="str">
        <f>_xlfn.XLOOKUP(Table5[[#This Row],[School Name]],Maine_Schools[School Name], Maine_Schools[Comparison School Type], "Error")</f>
        <v>Non Charter</v>
      </c>
    </row>
    <row r="392" spans="1:15">
      <c r="A392" t="s">
        <v>392</v>
      </c>
      <c r="B392">
        <v>19901.86</v>
      </c>
      <c r="C392">
        <v>0.31059999999999999</v>
      </c>
      <c r="D392">
        <v>0.20499999999999999</v>
      </c>
      <c r="E392">
        <v>0.1923</v>
      </c>
      <c r="F392">
        <v>0.83330000000000004</v>
      </c>
      <c r="G392" t="s">
        <v>1687</v>
      </c>
      <c r="H392">
        <v>0.51280000000000003</v>
      </c>
      <c r="J392">
        <v>0.3174088432215505</v>
      </c>
      <c r="K392">
        <v>-0.13710691023200935</v>
      </c>
      <c r="M392">
        <v>-0.47159025332827498</v>
      </c>
      <c r="N392">
        <v>-1.4180743627816568</v>
      </c>
      <c r="O392" t="str">
        <f>_xlfn.XLOOKUP(Table5[[#This Row],[School Name]],Maine_Schools[School Name], Maine_Schools[Comparison School Type], "Error")</f>
        <v>Non Charter</v>
      </c>
    </row>
    <row r="393" spans="1:15">
      <c r="A393" t="s">
        <v>6</v>
      </c>
      <c r="B393">
        <v>20786.71</v>
      </c>
      <c r="C393">
        <v>0.32469999999999999</v>
      </c>
      <c r="D393">
        <v>0.26440000000000002</v>
      </c>
      <c r="E393">
        <v>0.34089999999999998</v>
      </c>
      <c r="F393">
        <v>0.61739999999999995</v>
      </c>
      <c r="G393" t="s">
        <v>1687</v>
      </c>
      <c r="H393">
        <v>0.47914999999999996</v>
      </c>
      <c r="J393">
        <v>0.10624319109692548</v>
      </c>
      <c r="K393">
        <v>5.1201273156268323E-3</v>
      </c>
      <c r="M393">
        <v>2.2847428836095052</v>
      </c>
      <c r="N393">
        <v>5.2956639954777181E-2</v>
      </c>
      <c r="O393" t="str">
        <f>_xlfn.XLOOKUP(Table5[[#This Row],[School Name]],Maine_Schools[School Name], Maine_Schools[Comparison School Type], "Error")</f>
        <v>Non Charter</v>
      </c>
    </row>
    <row r="394" spans="1:15">
      <c r="A394" t="s">
        <v>532</v>
      </c>
      <c r="B394">
        <v>38246.94</v>
      </c>
      <c r="C394">
        <v>0.32790000000000002</v>
      </c>
      <c r="D394">
        <v>0.14749999999999999</v>
      </c>
      <c r="E394">
        <v>0.15</v>
      </c>
      <c r="F394">
        <v>0.82499999999999996</v>
      </c>
      <c r="G394" t="s">
        <v>1687</v>
      </c>
      <c r="H394">
        <v>0.48749999999999999</v>
      </c>
      <c r="J394">
        <v>0.25874509845719806</v>
      </c>
      <c r="K394">
        <v>-0.15812075900036257</v>
      </c>
      <c r="M394">
        <v>0.76474988008205769</v>
      </c>
      <c r="N394">
        <v>-1.6354171659368517</v>
      </c>
      <c r="O394" t="str">
        <f>_xlfn.XLOOKUP(Table5[[#This Row],[School Name]],Maine_Schools[School Name], Maine_Schools[Comparison School Type], "Error")</f>
        <v>Non Charter</v>
      </c>
    </row>
    <row r="395" spans="1:15">
      <c r="A395" t="s">
        <v>282</v>
      </c>
      <c r="B395">
        <v>25627.78</v>
      </c>
      <c r="C395">
        <v>0.32800000000000001</v>
      </c>
      <c r="D395">
        <v>0.19350000000000001</v>
      </c>
      <c r="E395">
        <v>0.37930000000000003</v>
      </c>
      <c r="F395">
        <v>0.48280000000000001</v>
      </c>
      <c r="G395" t="s">
        <v>1687</v>
      </c>
      <c r="H395">
        <v>0.43105000000000004</v>
      </c>
      <c r="J395">
        <v>-4.3587367644578823E-2</v>
      </c>
      <c r="K395">
        <v>5.2283542374732206E-2</v>
      </c>
      <c r="M395">
        <v>1.8624749593264853</v>
      </c>
      <c r="N395">
        <v>0.54076013318041161</v>
      </c>
      <c r="O395" t="str">
        <f>_xlfn.XLOOKUP(Table5[[#This Row],[School Name]],Maine_Schools[School Name], Maine_Schools[Comparison School Type], "Error")</f>
        <v>Non Charter</v>
      </c>
    </row>
    <row r="396" spans="1:15">
      <c r="A396" t="s">
        <v>38</v>
      </c>
      <c r="B396">
        <v>19307.82</v>
      </c>
      <c r="C396">
        <v>0.3281</v>
      </c>
      <c r="D396">
        <v>0.2031</v>
      </c>
      <c r="E396">
        <v>0.37930000000000003</v>
      </c>
      <c r="F396">
        <v>0.5</v>
      </c>
      <c r="G396" t="s">
        <v>1687</v>
      </c>
      <c r="H396">
        <v>0.43964999999999999</v>
      </c>
      <c r="J396">
        <v>-6.7389217137896473E-3</v>
      </c>
      <c r="K396">
        <v>4.3462340214677042E-2</v>
      </c>
      <c r="M396">
        <v>-0.31374654540331104</v>
      </c>
      <c r="N396">
        <v>0.44952388104023333</v>
      </c>
      <c r="O396" t="str">
        <f>_xlfn.XLOOKUP(Table5[[#This Row],[School Name]],Maine_Schools[School Name], Maine_Schools[Comparison School Type], "Error")</f>
        <v>Non Charter</v>
      </c>
    </row>
    <row r="397" spans="1:15">
      <c r="A397" t="s">
        <v>253</v>
      </c>
      <c r="B397">
        <v>21047.14</v>
      </c>
      <c r="C397">
        <v>0.34389999999999998</v>
      </c>
      <c r="D397">
        <v>0.14649999999999999</v>
      </c>
      <c r="E397">
        <v>0.375</v>
      </c>
      <c r="F397">
        <v>0.71430000000000005</v>
      </c>
      <c r="G397" t="s">
        <v>1687</v>
      </c>
      <c r="H397">
        <v>0.54465000000000008</v>
      </c>
      <c r="J397">
        <v>0.20746651087449597</v>
      </c>
      <c r="K397">
        <v>3.9041167263544396E-2</v>
      </c>
      <c r="M397">
        <v>-4.8507480990488988E-2</v>
      </c>
      <c r="N397">
        <v>0.40379641183524778</v>
      </c>
      <c r="O397" t="str">
        <f>_xlfn.XLOOKUP(Table5[[#This Row],[School Name]],Maine_Schools[School Name], Maine_Schools[Comparison School Type], "Error")</f>
        <v>Non Charter</v>
      </c>
    </row>
    <row r="398" spans="1:15">
      <c r="A398" t="s">
        <v>333</v>
      </c>
      <c r="B398">
        <v>24628.86</v>
      </c>
      <c r="C398">
        <v>0.34510000000000002</v>
      </c>
      <c r="D398">
        <v>0.2301</v>
      </c>
      <c r="E398">
        <v>0.3654</v>
      </c>
      <c r="F398">
        <v>0.62749999999999995</v>
      </c>
      <c r="G398" t="s">
        <v>1687</v>
      </c>
      <c r="H398">
        <v>0.49644999999999995</v>
      </c>
      <c r="J398">
        <v>0.11230843213843644</v>
      </c>
      <c r="K398">
        <v>2.9664334523059221E-2</v>
      </c>
      <c r="M398">
        <v>1.4933661882159421</v>
      </c>
      <c r="N398">
        <v>0.3068133634179746</v>
      </c>
      <c r="O398" t="str">
        <f>_xlfn.XLOOKUP(Table5[[#This Row],[School Name]],Maine_Schools[School Name], Maine_Schools[Comparison School Type], "Error")</f>
        <v>Non Charter</v>
      </c>
    </row>
    <row r="399" spans="1:15">
      <c r="A399" t="s">
        <v>342</v>
      </c>
      <c r="B399">
        <v>24765.18</v>
      </c>
      <c r="C399">
        <v>0.35439999999999999</v>
      </c>
      <c r="D399">
        <v>0.20250000000000001</v>
      </c>
      <c r="E399">
        <v>0.3478</v>
      </c>
      <c r="F399">
        <v>0.36359999999999998</v>
      </c>
      <c r="G399" t="s">
        <v>1687</v>
      </c>
      <c r="H399">
        <v>0.35570000000000002</v>
      </c>
      <c r="J399">
        <v>-0.14878386757501011</v>
      </c>
      <c r="K399">
        <v>1.0544906612675875E-2</v>
      </c>
      <c r="M399">
        <v>0.80840813536669609</v>
      </c>
      <c r="N399">
        <v>0.10906424555887442</v>
      </c>
      <c r="O399" t="str">
        <f>_xlfn.XLOOKUP(Table5[[#This Row],[School Name]],Maine_Schools[School Name], Maine_Schools[Comparison School Type], "Error")</f>
        <v>Non Charter</v>
      </c>
    </row>
    <row r="400" spans="1:15">
      <c r="A400" t="s">
        <v>468</v>
      </c>
      <c r="B400">
        <v>20565.73</v>
      </c>
      <c r="C400">
        <v>0.37219999999999998</v>
      </c>
      <c r="D400">
        <v>0.24060000000000001</v>
      </c>
      <c r="E400">
        <v>0.40479999999999999</v>
      </c>
      <c r="F400">
        <v>0.53569999999999995</v>
      </c>
      <c r="G400" t="s">
        <v>1687</v>
      </c>
      <c r="H400">
        <v>0.47024999999999995</v>
      </c>
      <c r="J400">
        <v>4.4651224770919817E-2</v>
      </c>
      <c r="K400">
        <v>5.431018125769832E-2</v>
      </c>
      <c r="M400">
        <v>-1.0709622302508786</v>
      </c>
      <c r="N400">
        <v>0.56172132789836937</v>
      </c>
      <c r="O400" t="str">
        <f>_xlfn.XLOOKUP(Table5[[#This Row],[School Name]],Maine_Schools[School Name], Maine_Schools[Comparison School Type], "Error")</f>
        <v>Non Charter</v>
      </c>
    </row>
    <row r="401" spans="1:15">
      <c r="A401" t="s">
        <v>3</v>
      </c>
      <c r="B401">
        <v>31568.49</v>
      </c>
      <c r="C401">
        <v>0.375</v>
      </c>
      <c r="D401">
        <v>0.22500000000000001</v>
      </c>
      <c r="E401">
        <v>0.43480000000000002</v>
      </c>
      <c r="F401">
        <v>0.3478</v>
      </c>
      <c r="G401" t="s">
        <v>1687</v>
      </c>
      <c r="H401">
        <v>0.39129999999999998</v>
      </c>
      <c r="J401">
        <v>-0.176173487747878</v>
      </c>
      <c r="K401">
        <v>9.8637086350910563E-2</v>
      </c>
      <c r="M401">
        <v>0.32140430305717788</v>
      </c>
      <c r="N401">
        <v>1.0201872621665367</v>
      </c>
      <c r="O401" t="str">
        <f>_xlfn.XLOOKUP(Table5[[#This Row],[School Name]],Maine_Schools[School Name], Maine_Schools[Comparison School Type], "Error")</f>
        <v>Non Charter</v>
      </c>
    </row>
    <row r="402" spans="1:15">
      <c r="A402" t="s">
        <v>257</v>
      </c>
      <c r="B402">
        <v>24728.13</v>
      </c>
      <c r="C402">
        <v>0.3836</v>
      </c>
      <c r="D402">
        <v>0.26419999999999999</v>
      </c>
      <c r="E402">
        <v>0.48720000000000002</v>
      </c>
      <c r="F402">
        <v>0.54190000000000005</v>
      </c>
      <c r="G402" t="s">
        <v>1687</v>
      </c>
      <c r="H402">
        <v>0.51455000000000006</v>
      </c>
      <c r="J402">
        <v>4.3501138506370662E-2</v>
      </c>
      <c r="K402">
        <v>0.13729132975429759</v>
      </c>
      <c r="M402">
        <v>-1.2681156527566524</v>
      </c>
      <c r="N402">
        <v>1.4199817837578192</v>
      </c>
      <c r="O402" t="str">
        <f>_xlfn.XLOOKUP(Table5[[#This Row],[School Name]],Maine_Schools[School Name], Maine_Schools[Comparison School Type], "Error")</f>
        <v>Non Charter</v>
      </c>
    </row>
    <row r="403" spans="1:15">
      <c r="A403" t="s">
        <v>21</v>
      </c>
      <c r="B403">
        <v>21235.38</v>
      </c>
      <c r="C403">
        <v>0.38419999999999999</v>
      </c>
      <c r="D403">
        <v>0.1789</v>
      </c>
      <c r="E403">
        <v>0.26829999999999998</v>
      </c>
      <c r="F403">
        <v>0.58540000000000003</v>
      </c>
      <c r="G403" t="s">
        <v>1687</v>
      </c>
      <c r="H403">
        <v>0.42685000000000001</v>
      </c>
      <c r="J403">
        <v>9.5802805984641914E-2</v>
      </c>
      <c r="K403">
        <v>-8.22220354341614E-2</v>
      </c>
      <c r="M403">
        <v>0.31312585882167299</v>
      </c>
      <c r="N403">
        <v>-0.85040907352960082</v>
      </c>
      <c r="O403" t="str">
        <f>_xlfn.XLOOKUP(Table5[[#This Row],[School Name]],Maine_Schools[School Name], Maine_Schools[Comparison School Type], "Error")</f>
        <v>Non Charter</v>
      </c>
    </row>
    <row r="404" spans="1:15">
      <c r="A404" t="s">
        <v>262</v>
      </c>
      <c r="B404">
        <v>34430.199999999997</v>
      </c>
      <c r="C404">
        <v>0.38600000000000001</v>
      </c>
      <c r="D404">
        <v>0.1053</v>
      </c>
      <c r="E404">
        <v>0.31819999999999998</v>
      </c>
      <c r="F404">
        <v>0.72729999999999995</v>
      </c>
      <c r="G404" t="s">
        <v>1687</v>
      </c>
      <c r="H404">
        <v>0.52274999999999994</v>
      </c>
      <c r="J404">
        <v>0.19617613843659942</v>
      </c>
      <c r="K404">
        <v>-1.193947637276771E-2</v>
      </c>
      <c r="M404">
        <v>0.68959886870717013</v>
      </c>
      <c r="N404">
        <v>-0.12348805264890612</v>
      </c>
      <c r="O404" t="str">
        <f>_xlfn.XLOOKUP(Table5[[#This Row],[School Name]],Maine_Schools[School Name], Maine_Schools[Comparison School Type], "Error")</f>
        <v>Non Charter</v>
      </c>
    </row>
    <row r="405" spans="1:15">
      <c r="A405" t="s">
        <v>497</v>
      </c>
      <c r="B405">
        <v>31182.43</v>
      </c>
      <c r="C405">
        <v>0.40970000000000001</v>
      </c>
      <c r="D405">
        <v>0.20830000000000001</v>
      </c>
      <c r="E405">
        <v>0.4</v>
      </c>
      <c r="F405">
        <v>0.61670000000000003</v>
      </c>
      <c r="G405" t="s">
        <v>1687</v>
      </c>
      <c r="H405">
        <v>0.50835000000000008</v>
      </c>
      <c r="J405">
        <v>0.10812153512113609</v>
      </c>
      <c r="K405">
        <v>5.2761797264971932E-2</v>
      </c>
      <c r="M405">
        <v>1.4120968769422808</v>
      </c>
      <c r="N405">
        <v>0.54570664534071245</v>
      </c>
      <c r="O405" t="str">
        <f>_xlfn.XLOOKUP(Table5[[#This Row],[School Name]],Maine_Schools[School Name], Maine_Schools[Comparison School Type], "Error")</f>
        <v>Non Charter</v>
      </c>
    </row>
    <row r="406" spans="1:15">
      <c r="A406" t="s">
        <v>416</v>
      </c>
      <c r="B406">
        <v>30452.16</v>
      </c>
      <c r="C406">
        <v>0.41570000000000001</v>
      </c>
      <c r="D406">
        <v>0.2697</v>
      </c>
      <c r="E406">
        <v>0.3286</v>
      </c>
      <c r="F406">
        <v>0.54930000000000001</v>
      </c>
      <c r="G406" t="s">
        <v>1687</v>
      </c>
      <c r="H406">
        <v>0.43895000000000001</v>
      </c>
      <c r="J406">
        <v>4.7039065486470966E-2</v>
      </c>
      <c r="K406">
        <v>-2.4577155537783058E-2</v>
      </c>
      <c r="M406">
        <v>0.7782704017497224</v>
      </c>
      <c r="N406">
        <v>-0.25419750265870028</v>
      </c>
      <c r="O406" t="str">
        <f>_xlfn.XLOOKUP(Table5[[#This Row],[School Name]],Maine_Schools[School Name], Maine_Schools[Comparison School Type], "Error")</f>
        <v>Non Charter</v>
      </c>
    </row>
    <row r="407" spans="1:15">
      <c r="A407" t="s">
        <v>164</v>
      </c>
      <c r="B407">
        <v>17900.22</v>
      </c>
      <c r="C407">
        <v>0.41620000000000001</v>
      </c>
      <c r="D407">
        <v>0.23699999999999999</v>
      </c>
      <c r="E407">
        <v>0.48570000000000002</v>
      </c>
      <c r="F407">
        <v>0.26469999999999999</v>
      </c>
      <c r="G407" t="s">
        <v>1687</v>
      </c>
      <c r="H407">
        <v>0.37519999999999998</v>
      </c>
      <c r="J407">
        <v>-0.19971702760998045</v>
      </c>
      <c r="K407">
        <v>0.11744134187344812</v>
      </c>
      <c r="M407">
        <v>0.33859223653337439</v>
      </c>
      <c r="N407">
        <v>1.2146766035322094</v>
      </c>
      <c r="O407" t="str">
        <f>_xlfn.XLOOKUP(Table5[[#This Row],[School Name]],Maine_Schools[School Name], Maine_Schools[Comparison School Type], "Error")</f>
        <v>Non Charter</v>
      </c>
    </row>
    <row r="408" spans="1:15">
      <c r="A408" t="s">
        <v>310</v>
      </c>
      <c r="B408">
        <v>29611.279999999999</v>
      </c>
      <c r="C408">
        <v>0.43059999999999998</v>
      </c>
      <c r="D408">
        <v>0.15279999999999999</v>
      </c>
      <c r="E408">
        <v>0.15379999999999999</v>
      </c>
      <c r="F408">
        <v>0.63890000000000002</v>
      </c>
      <c r="G408" t="s">
        <v>1687</v>
      </c>
      <c r="H408">
        <v>0.39634999999999998</v>
      </c>
      <c r="J408">
        <v>0.14254857885248146</v>
      </c>
      <c r="K408">
        <v>-0.19964369586432595</v>
      </c>
      <c r="M408">
        <v>-1.4375845768388</v>
      </c>
      <c r="N408">
        <v>-2.0648821151108061</v>
      </c>
      <c r="O408" t="str">
        <f>_xlfn.XLOOKUP(Table5[[#This Row],[School Name]],Maine_Schools[School Name], Maine_Schools[Comparison School Type], "Error")</f>
        <v>Non Charter</v>
      </c>
    </row>
    <row r="409" spans="1:15">
      <c r="A409" t="s">
        <v>452</v>
      </c>
      <c r="B409">
        <v>29110.61</v>
      </c>
      <c r="C409">
        <v>0.436</v>
      </c>
      <c r="D409">
        <v>0.20930000000000001</v>
      </c>
      <c r="E409">
        <v>0.30359999999999998</v>
      </c>
      <c r="F409">
        <v>0.61399999999999999</v>
      </c>
      <c r="G409" t="s">
        <v>1687</v>
      </c>
      <c r="H409">
        <v>0.45879999999999999</v>
      </c>
      <c r="J409">
        <v>0.1228859231204037</v>
      </c>
      <c r="K409">
        <v>-5.5043453065420245E-2</v>
      </c>
      <c r="M409">
        <v>1.0260799535270879</v>
      </c>
      <c r="N409">
        <v>-0.56930543835437364</v>
      </c>
      <c r="O409" t="str">
        <f>_xlfn.XLOOKUP(Table5[[#This Row],[School Name]],Maine_Schools[School Name], Maine_Schools[Comparison School Type], "Error")</f>
        <v>Non Charter</v>
      </c>
    </row>
    <row r="410" spans="1:15">
      <c r="A410" t="s">
        <v>321</v>
      </c>
      <c r="B410">
        <v>19674.2</v>
      </c>
      <c r="C410">
        <v>0.4385</v>
      </c>
      <c r="D410">
        <v>0.1923</v>
      </c>
      <c r="E410">
        <v>0.33929999999999999</v>
      </c>
      <c r="F410">
        <v>0.5</v>
      </c>
      <c r="G410" t="s">
        <v>1687</v>
      </c>
      <c r="H410">
        <v>0.41964999999999997</v>
      </c>
      <c r="J410">
        <v>3.8423735583325791E-2</v>
      </c>
      <c r="K410">
        <v>-3.1750169535124162E-2</v>
      </c>
      <c r="M410">
        <v>0.88454604949098881</v>
      </c>
      <c r="N410">
        <v>-0.32838681402375675</v>
      </c>
      <c r="O410" t="str">
        <f>_xlfn.XLOOKUP(Table5[[#This Row],[School Name]],Maine_Schools[School Name], Maine_Schools[Comparison School Type], "Error")</f>
        <v>Non Charter</v>
      </c>
    </row>
    <row r="411" spans="1:15">
      <c r="A411" t="s">
        <v>309</v>
      </c>
      <c r="B411">
        <v>37426.959999999999</v>
      </c>
      <c r="C411">
        <v>0.443</v>
      </c>
      <c r="D411">
        <v>0.1772</v>
      </c>
      <c r="E411">
        <v>0.4103</v>
      </c>
      <c r="F411">
        <v>0.51280000000000003</v>
      </c>
      <c r="G411" t="s">
        <v>1687</v>
      </c>
      <c r="H411">
        <v>0.46155000000000002</v>
      </c>
      <c r="J411">
        <v>-1.65302459156913E-3</v>
      </c>
      <c r="K411">
        <v>6.1878332555188931E-2</v>
      </c>
      <c r="M411">
        <v>0.27657816822205228</v>
      </c>
      <c r="N411">
        <v>0.6399974797747654</v>
      </c>
      <c r="O411" t="str">
        <f>_xlfn.XLOOKUP(Table5[[#This Row],[School Name]],Maine_Schools[School Name], Maine_Schools[Comparison School Type], "Error")</f>
        <v>Non Charter</v>
      </c>
    </row>
    <row r="412" spans="1:15">
      <c r="A412" t="s">
        <v>526</v>
      </c>
      <c r="B412">
        <v>18097.349999999999</v>
      </c>
      <c r="C412">
        <v>0.4516</v>
      </c>
      <c r="D412">
        <v>0.1232</v>
      </c>
      <c r="E412">
        <v>0.33650000000000002</v>
      </c>
      <c r="F412">
        <v>0.66349999999999998</v>
      </c>
      <c r="G412" t="s">
        <v>1687</v>
      </c>
      <c r="H412">
        <v>0.5</v>
      </c>
      <c r="J412">
        <v>0.21053557460899741</v>
      </c>
      <c r="K412">
        <v>-3.7537343672111589E-2</v>
      </c>
      <c r="M412">
        <v>-1.1898648234519809E-2</v>
      </c>
      <c r="N412">
        <v>-0.38824261022489515</v>
      </c>
      <c r="O412" t="str">
        <f>_xlfn.XLOOKUP(Table5[[#This Row],[School Name]],Maine_Schools[School Name], Maine_Schools[Comparison School Type], "Error")</f>
        <v>Non Charter</v>
      </c>
    </row>
    <row r="413" spans="1:15">
      <c r="A413" t="s">
        <v>441</v>
      </c>
      <c r="B413">
        <v>33452.870000000003</v>
      </c>
      <c r="C413">
        <v>0.45329999999999998</v>
      </c>
      <c r="D413">
        <v>0.30669999999999997</v>
      </c>
      <c r="E413">
        <v>0.44190000000000002</v>
      </c>
      <c r="F413">
        <v>0.51160000000000005</v>
      </c>
      <c r="G413" t="s">
        <v>1687</v>
      </c>
      <c r="H413">
        <v>0.47675000000000001</v>
      </c>
      <c r="J413">
        <v>1.6935583286949552E-2</v>
      </c>
      <c r="K413">
        <v>7.8521700577663334E-2</v>
      </c>
      <c r="M413">
        <v>1.5154576380179627</v>
      </c>
      <c r="N413">
        <v>0.81213711491841345</v>
      </c>
      <c r="O413" t="str">
        <f>_xlfn.XLOOKUP(Table5[[#This Row],[School Name]],Maine_Schools[School Name], Maine_Schools[Comparison School Type], "Error")</f>
        <v>Non Charter</v>
      </c>
    </row>
    <row r="414" spans="1:15">
      <c r="A414" t="s">
        <v>249</v>
      </c>
      <c r="B414">
        <v>26220.58</v>
      </c>
      <c r="C414">
        <v>0.45450000000000002</v>
      </c>
      <c r="D414">
        <v>0.32950000000000002</v>
      </c>
      <c r="E414">
        <v>0.31909999999999999</v>
      </c>
      <c r="F414">
        <v>0.51060000000000005</v>
      </c>
      <c r="G414" t="s">
        <v>1687</v>
      </c>
      <c r="H414">
        <v>0.41485000000000005</v>
      </c>
      <c r="J414">
        <v>3.9176406945584941E-2</v>
      </c>
      <c r="K414">
        <v>-5.5308089610618394E-2</v>
      </c>
      <c r="M414">
        <v>0.12190414420062642</v>
      </c>
      <c r="N414">
        <v>-0.57204253088724144</v>
      </c>
      <c r="O414" t="str">
        <f>_xlfn.XLOOKUP(Table5[[#This Row],[School Name]],Maine_Schools[School Name], Maine_Schools[Comparison School Type], "Error")</f>
        <v>Non Charter</v>
      </c>
    </row>
    <row r="415" spans="1:15">
      <c r="A415" t="s">
        <v>241</v>
      </c>
      <c r="B415">
        <v>27364.55</v>
      </c>
      <c r="C415">
        <v>0.45829999999999999</v>
      </c>
      <c r="D415">
        <v>0.15279999999999999</v>
      </c>
      <c r="E415">
        <v>0.17860000000000001</v>
      </c>
      <c r="F415">
        <v>0.71430000000000005</v>
      </c>
      <c r="G415" t="s">
        <v>1687</v>
      </c>
      <c r="H415">
        <v>0.44645000000000001</v>
      </c>
      <c r="J415">
        <v>0.23651404789678981</v>
      </c>
      <c r="K415">
        <v>-0.18688950490332265</v>
      </c>
      <c r="M415">
        <v>0.28199597738314719</v>
      </c>
      <c r="N415">
        <v>-1.9329676026386418</v>
      </c>
      <c r="O415" t="str">
        <f>_xlfn.XLOOKUP(Table5[[#This Row],[School Name]],Maine_Schools[School Name], Maine_Schools[Comparison School Type], "Error")</f>
        <v>Non Charter</v>
      </c>
    </row>
    <row r="416" spans="1:15">
      <c r="A416" t="s">
        <v>114</v>
      </c>
      <c r="B416">
        <v>26296.82</v>
      </c>
      <c r="C416">
        <v>0.46510000000000001</v>
      </c>
      <c r="D416">
        <v>0.37209999999999999</v>
      </c>
      <c r="E416">
        <v>0.51849999999999996</v>
      </c>
      <c r="F416">
        <v>0.48149999999999998</v>
      </c>
      <c r="G416" t="s">
        <v>1687</v>
      </c>
      <c r="H416">
        <v>0.5</v>
      </c>
      <c r="J416">
        <v>1.5388243894630005E-2</v>
      </c>
      <c r="K416">
        <v>0.13862645900309573</v>
      </c>
      <c r="M416">
        <v>1.7024534739527992</v>
      </c>
      <c r="N416">
        <v>1.4337908073549288</v>
      </c>
      <c r="O416" t="str">
        <f>_xlfn.XLOOKUP(Table5[[#This Row],[School Name]],Maine_Schools[School Name], Maine_Schools[Comparison School Type], "Error")</f>
        <v>Non Charter</v>
      </c>
    </row>
    <row r="417" spans="1:15">
      <c r="A417" t="s">
        <v>30</v>
      </c>
      <c r="B417">
        <v>26899.32</v>
      </c>
      <c r="C417">
        <v>0.46750000000000003</v>
      </c>
      <c r="D417">
        <v>0.2208</v>
      </c>
      <c r="E417">
        <v>0.35420000000000001</v>
      </c>
      <c r="F417">
        <v>0.1875</v>
      </c>
      <c r="G417" t="s">
        <v>1687</v>
      </c>
      <c r="H417">
        <v>0.27085000000000004</v>
      </c>
      <c r="J417">
        <v>-0.28326440506283729</v>
      </c>
      <c r="K417">
        <v>-1.8253057352606072E-2</v>
      </c>
      <c r="M417">
        <v>0.11076622936104877</v>
      </c>
      <c r="N417">
        <v>-0.18878838878589868</v>
      </c>
      <c r="O417" t="str">
        <f>_xlfn.XLOOKUP(Table5[[#This Row],[School Name]],Maine_Schools[School Name], Maine_Schools[Comparison School Type], "Error")</f>
        <v>Non Charter</v>
      </c>
    </row>
    <row r="418" spans="1:15">
      <c r="A418" t="s">
        <v>368</v>
      </c>
      <c r="B418">
        <v>25197.57</v>
      </c>
      <c r="C418">
        <v>0.47420000000000001</v>
      </c>
      <c r="D418">
        <v>0.17530000000000001</v>
      </c>
      <c r="E418">
        <v>0.31580000000000003</v>
      </c>
      <c r="F418">
        <v>0.47370000000000001</v>
      </c>
      <c r="G418" t="s">
        <v>1687</v>
      </c>
      <c r="H418">
        <v>0.39475000000000005</v>
      </c>
      <c r="J418">
        <v>9.826771059082251E-3</v>
      </c>
      <c r="K418">
        <v>-5.8861275596447549E-2</v>
      </c>
      <c r="M418">
        <v>-2.0389675570427106</v>
      </c>
      <c r="N418">
        <v>-0.60879255278017919</v>
      </c>
      <c r="O418" t="str">
        <f>_xlfn.XLOOKUP(Table5[[#This Row],[School Name]],Maine_Schools[School Name], Maine_Schools[Comparison School Type], "Error")</f>
        <v>Non Charter</v>
      </c>
    </row>
    <row r="419" spans="1:15">
      <c r="A419" t="s">
        <v>105</v>
      </c>
      <c r="B419">
        <v>25310.67</v>
      </c>
      <c r="C419">
        <v>0.47520000000000001</v>
      </c>
      <c r="D419">
        <v>7.9200000000000007E-2</v>
      </c>
      <c r="E419">
        <v>0.52170000000000005</v>
      </c>
      <c r="F419">
        <v>0.3478</v>
      </c>
      <c r="G419" t="s">
        <v>1687</v>
      </c>
      <c r="H419">
        <v>0.43475000000000003</v>
      </c>
      <c r="J419">
        <v>-0.11842356697207412</v>
      </c>
      <c r="K419">
        <v>0.15156918359213972</v>
      </c>
      <c r="M419">
        <v>7.0734151633031039E-2</v>
      </c>
      <c r="N419">
        <v>1.5676552923266143</v>
      </c>
      <c r="O419" t="str">
        <f>_xlfn.XLOOKUP(Table5[[#This Row],[School Name]],Maine_Schools[School Name], Maine_Schools[Comparison School Type], "Error")</f>
        <v>Non Charter</v>
      </c>
    </row>
    <row r="420" spans="1:15">
      <c r="A420" t="s">
        <v>174</v>
      </c>
      <c r="B420">
        <v>20811.14</v>
      </c>
      <c r="C420">
        <v>0.4773</v>
      </c>
      <c r="D420">
        <v>9.0899999999999995E-2</v>
      </c>
      <c r="E420">
        <v>0.52239999999999998</v>
      </c>
      <c r="F420">
        <v>0.34329999999999999</v>
      </c>
      <c r="G420" t="s">
        <v>1687</v>
      </c>
      <c r="H420">
        <v>0.43284999999999996</v>
      </c>
      <c r="J420">
        <v>-0.10795636628879007</v>
      </c>
      <c r="K420">
        <v>0.14508475968611056</v>
      </c>
      <c r="M420">
        <v>-0.85242553151628619</v>
      </c>
      <c r="N420">
        <v>1.5005879557278374</v>
      </c>
      <c r="O420" t="str">
        <f>_xlfn.XLOOKUP(Table5[[#This Row],[School Name]],Maine_Schools[School Name], Maine_Schools[Comparison School Type], "Error")</f>
        <v>Non Charter</v>
      </c>
    </row>
    <row r="421" spans="1:15">
      <c r="A421" t="s">
        <v>285</v>
      </c>
      <c r="B421">
        <v>21948.7</v>
      </c>
      <c r="C421">
        <v>0.47989999999999999</v>
      </c>
      <c r="D421">
        <v>0.17649999999999999</v>
      </c>
      <c r="E421">
        <v>0.45760000000000001</v>
      </c>
      <c r="F421">
        <v>0.52939999999999998</v>
      </c>
      <c r="G421" t="s">
        <v>1687</v>
      </c>
      <c r="H421">
        <v>0.49349999999999999</v>
      </c>
      <c r="J421">
        <v>7.791519908351191E-2</v>
      </c>
      <c r="K421">
        <v>7.6733707568705012E-2</v>
      </c>
      <c r="M421">
        <v>-0.77708149878638122</v>
      </c>
      <c r="N421">
        <v>0.79364419546930542</v>
      </c>
      <c r="O421" t="str">
        <f>_xlfn.XLOOKUP(Table5[[#This Row],[School Name]],Maine_Schools[School Name], Maine_Schools[Comparison School Type], "Error")</f>
        <v>Non Charter</v>
      </c>
    </row>
    <row r="422" spans="1:15">
      <c r="A422" t="s">
        <v>535</v>
      </c>
      <c r="B422">
        <v>19337.900000000001</v>
      </c>
      <c r="C422">
        <v>0.48609999999999998</v>
      </c>
      <c r="D422">
        <v>0.14810000000000001</v>
      </c>
      <c r="E422">
        <v>0.33679999999999999</v>
      </c>
      <c r="F422">
        <v>0.66320000000000001</v>
      </c>
      <c r="G422" t="s">
        <v>1687</v>
      </c>
      <c r="H422">
        <v>0.5</v>
      </c>
      <c r="J422">
        <v>0.22161238677681583</v>
      </c>
      <c r="K422">
        <v>-4.8144929480466059E-2</v>
      </c>
      <c r="M422">
        <v>0.56084195646312507</v>
      </c>
      <c r="N422">
        <v>-0.49795513645993084</v>
      </c>
      <c r="O422" t="str">
        <f>_xlfn.XLOOKUP(Table5[[#This Row],[School Name]],Maine_Schools[School Name], Maine_Schools[Comparison School Type], "Error")</f>
        <v>Non Charter</v>
      </c>
    </row>
    <row r="423" spans="1:15">
      <c r="A423" t="s">
        <v>331</v>
      </c>
      <c r="B423">
        <v>24919.58</v>
      </c>
      <c r="C423">
        <v>0.48620000000000002</v>
      </c>
      <c r="D423">
        <v>0.14680000000000001</v>
      </c>
      <c r="E423">
        <v>0.3654</v>
      </c>
      <c r="F423">
        <v>0.48080000000000001</v>
      </c>
      <c r="G423" t="s">
        <v>1687</v>
      </c>
      <c r="H423">
        <v>0.42310000000000003</v>
      </c>
      <c r="J423">
        <v>2.2119818513567424E-2</v>
      </c>
      <c r="K423">
        <v>-1.2167796139954001E-2</v>
      </c>
      <c r="M423">
        <v>1.5951897195713354</v>
      </c>
      <c r="N423">
        <v>-0.12584952668267491</v>
      </c>
      <c r="O423" t="str">
        <f>_xlfn.XLOOKUP(Table5[[#This Row],[School Name]],Maine_Schools[School Name], Maine_Schools[Comparison School Type], "Error")</f>
        <v>Non Charter</v>
      </c>
    </row>
    <row r="424" spans="1:15">
      <c r="A424" t="s">
        <v>14</v>
      </c>
      <c r="B424">
        <v>18451.29</v>
      </c>
      <c r="C424">
        <v>0.48649999999999999</v>
      </c>
      <c r="D424">
        <v>0.2162</v>
      </c>
      <c r="E424">
        <v>0.38640000000000002</v>
      </c>
      <c r="F424">
        <v>0.52270000000000005</v>
      </c>
      <c r="G424" t="s">
        <v>1687</v>
      </c>
      <c r="H424">
        <v>0.45455000000000001</v>
      </c>
      <c r="J424">
        <v>8.5716410650476693E-2</v>
      </c>
      <c r="K424">
        <v>-3.1805541193961617E-3</v>
      </c>
      <c r="M424">
        <v>0.1592208251750932</v>
      </c>
      <c r="N424">
        <v>-3.2895951404076695E-2</v>
      </c>
      <c r="O424" t="str">
        <f>_xlfn.XLOOKUP(Table5[[#This Row],[School Name]],Maine_Schools[School Name], Maine_Schools[Comparison School Type], "Error")</f>
        <v>Non Charter</v>
      </c>
    </row>
    <row r="425" spans="1:15">
      <c r="A425" t="s">
        <v>85</v>
      </c>
      <c r="B425">
        <v>24680.98</v>
      </c>
      <c r="C425">
        <v>0.4874</v>
      </c>
      <c r="D425">
        <v>0.26889999999999997</v>
      </c>
      <c r="E425">
        <v>0.56720000000000004</v>
      </c>
      <c r="F425">
        <v>0.31340000000000001</v>
      </c>
      <c r="G425" t="s">
        <v>1687</v>
      </c>
      <c r="H425">
        <v>0.44030000000000002</v>
      </c>
      <c r="J425">
        <v>-0.14096130694105574</v>
      </c>
      <c r="K425">
        <v>0.18294049276054264</v>
      </c>
      <c r="M425">
        <v>0.6169959137072023</v>
      </c>
      <c r="N425">
        <v>1.8921236155010597</v>
      </c>
      <c r="O425" t="str">
        <f>_xlfn.XLOOKUP(Table5[[#This Row],[School Name]],Maine_Schools[School Name], Maine_Schools[Comparison School Type], "Error")</f>
        <v>Non Charter</v>
      </c>
    </row>
    <row r="426" spans="1:15">
      <c r="A426" t="s">
        <v>481</v>
      </c>
      <c r="B426">
        <v>19285.71</v>
      </c>
      <c r="C426">
        <v>0.48849999999999999</v>
      </c>
      <c r="D426">
        <v>0.2064</v>
      </c>
      <c r="E426">
        <v>0.37040000000000001</v>
      </c>
      <c r="F426">
        <v>0.50890000000000002</v>
      </c>
      <c r="G426" t="s">
        <v>1687</v>
      </c>
      <c r="H426">
        <v>0.43964999999999999</v>
      </c>
      <c r="J426">
        <v>6.9955888922189069E-2</v>
      </c>
      <c r="K426">
        <v>-1.8258294663587527E-2</v>
      </c>
      <c r="M426">
        <v>-1.0146546001337295</v>
      </c>
      <c r="N426">
        <v>-0.18884255743735576</v>
      </c>
      <c r="O426" t="str">
        <f>_xlfn.XLOOKUP(Table5[[#This Row],[School Name]],Maine_Schools[School Name], Maine_Schools[Comparison School Type], "Error")</f>
        <v>Non Charter</v>
      </c>
    </row>
    <row r="427" spans="1:15">
      <c r="A427" t="s">
        <v>509</v>
      </c>
      <c r="B427">
        <v>23680.03</v>
      </c>
      <c r="C427">
        <v>0.49299999999999999</v>
      </c>
      <c r="D427">
        <v>0.2394</v>
      </c>
      <c r="E427">
        <v>0.43180000000000002</v>
      </c>
      <c r="F427">
        <v>0.56820000000000004</v>
      </c>
      <c r="G427" t="s">
        <v>1687</v>
      </c>
      <c r="H427">
        <v>0.5</v>
      </c>
      <c r="J427">
        <v>0.11852260292590455</v>
      </c>
      <c r="K427">
        <v>4.5831411588219517E-2</v>
      </c>
      <c r="M427">
        <v>0.50354998858676037</v>
      </c>
      <c r="N427">
        <v>0.47402679903857198</v>
      </c>
      <c r="O427" t="str">
        <f>_xlfn.XLOOKUP(Table5[[#This Row],[School Name]],Maine_Schools[School Name], Maine_Schools[Comparison School Type], "Error")</f>
        <v>Non Charter</v>
      </c>
    </row>
    <row r="428" spans="1:15">
      <c r="A428" t="s">
        <v>491</v>
      </c>
      <c r="B428">
        <v>21640.23</v>
      </c>
      <c r="C428">
        <v>0.495</v>
      </c>
      <c r="D428">
        <v>0.2525</v>
      </c>
      <c r="E428">
        <v>0.46100000000000002</v>
      </c>
      <c r="F428">
        <v>0.53190000000000004</v>
      </c>
      <c r="G428" t="s">
        <v>1687</v>
      </c>
      <c r="H428">
        <v>0.49645000000000006</v>
      </c>
      <c r="J428">
        <v>8.9646503708704361E-2</v>
      </c>
      <c r="K428">
        <v>7.1048519416258338E-2</v>
      </c>
      <c r="M428">
        <v>0.85313840292982113</v>
      </c>
      <c r="N428">
        <v>0.73484322363694288</v>
      </c>
      <c r="O428" t="str">
        <f>_xlfn.XLOOKUP(Table5[[#This Row],[School Name]],Maine_Schools[School Name], Maine_Schools[Comparison School Type], "Error")</f>
        <v>Non Charter</v>
      </c>
    </row>
    <row r="429" spans="1:15">
      <c r="A429" t="s">
        <v>103</v>
      </c>
      <c r="B429">
        <v>23272.97</v>
      </c>
      <c r="C429">
        <v>0.49569999999999997</v>
      </c>
      <c r="D429">
        <v>0.22650000000000001</v>
      </c>
      <c r="E429">
        <v>0.4919</v>
      </c>
      <c r="F429">
        <v>0.30890000000000001</v>
      </c>
      <c r="G429" t="s">
        <v>1687</v>
      </c>
      <c r="H429">
        <v>0.40039999999999998</v>
      </c>
      <c r="J429">
        <v>-0.13871713869601321</v>
      </c>
      <c r="K429">
        <v>0.10514196338063175</v>
      </c>
      <c r="M429">
        <v>0.64528514489425304</v>
      </c>
      <c r="N429">
        <v>1.0874661420806533</v>
      </c>
      <c r="O429" t="str">
        <f>_xlfn.XLOOKUP(Table5[[#This Row],[School Name]],Maine_Schools[School Name], Maine_Schools[Comparison School Type], "Error")</f>
        <v>Non Charter</v>
      </c>
    </row>
    <row r="430" spans="1:15">
      <c r="A430" t="s">
        <v>7</v>
      </c>
      <c r="B430">
        <v>23439.31</v>
      </c>
      <c r="C430">
        <v>0.49730000000000002</v>
      </c>
      <c r="D430">
        <v>0.28420000000000001</v>
      </c>
      <c r="E430">
        <v>0.2273</v>
      </c>
      <c r="F430">
        <v>0.8478</v>
      </c>
      <c r="G430" t="s">
        <v>1687</v>
      </c>
      <c r="H430">
        <v>0.53754999999999997</v>
      </c>
      <c r="J430">
        <v>0.40180428159005821</v>
      </c>
      <c r="K430">
        <v>-0.16259188930859353</v>
      </c>
      <c r="M430">
        <v>-0.99850083650369592</v>
      </c>
      <c r="N430">
        <v>-1.6816613359209123</v>
      </c>
      <c r="O430" t="str">
        <f>_xlfn.XLOOKUP(Table5[[#This Row],[School Name]],Maine_Schools[School Name], Maine_Schools[Comparison School Type], "Error")</f>
        <v>Non Charter</v>
      </c>
    </row>
    <row r="431" spans="1:15">
      <c r="A431" t="s">
        <v>548</v>
      </c>
      <c r="B431">
        <v>28011.71</v>
      </c>
      <c r="C431">
        <v>0.50480000000000003</v>
      </c>
      <c r="D431">
        <v>0.18010000000000001</v>
      </c>
      <c r="E431">
        <v>0.33040000000000003</v>
      </c>
      <c r="F431">
        <v>0.69169999999999998</v>
      </c>
      <c r="G431" t="s">
        <v>1687</v>
      </c>
      <c r="H431">
        <v>0.51105</v>
      </c>
      <c r="J431">
        <v>0.2322301776912794</v>
      </c>
      <c r="K431">
        <v>-5.083308347296045E-2</v>
      </c>
      <c r="M431">
        <v>2.8922302972067477</v>
      </c>
      <c r="N431">
        <v>-0.52575827383291129</v>
      </c>
      <c r="O431" t="str">
        <f>_xlfn.XLOOKUP(Table5[[#This Row],[School Name]],Maine_Schools[School Name], Maine_Schools[Comparison School Type], "Error")</f>
        <v>Non Charter</v>
      </c>
    </row>
    <row r="432" spans="1:15">
      <c r="A432" t="s">
        <v>275</v>
      </c>
      <c r="B432">
        <v>23482.29</v>
      </c>
      <c r="C432">
        <v>0.50519999999999998</v>
      </c>
      <c r="D432">
        <v>0.16489999999999999</v>
      </c>
      <c r="E432">
        <v>0.22409999999999999</v>
      </c>
      <c r="F432">
        <v>0.51719999999999999</v>
      </c>
      <c r="G432" t="s">
        <v>1687</v>
      </c>
      <c r="H432">
        <v>0.37064999999999998</v>
      </c>
      <c r="J432">
        <v>7.139309139753014E-2</v>
      </c>
      <c r="K432">
        <v>-0.16248071970890685</v>
      </c>
      <c r="M432">
        <v>1.6716177169303807</v>
      </c>
      <c r="N432">
        <v>-1.6805115269217186</v>
      </c>
      <c r="O432" t="str">
        <f>_xlfn.XLOOKUP(Table5[[#This Row],[School Name]],Maine_Schools[School Name], Maine_Schools[Comparison School Type], "Error")</f>
        <v>Non Charter</v>
      </c>
    </row>
    <row r="433" spans="1:15">
      <c r="A433" t="s">
        <v>299</v>
      </c>
      <c r="B433">
        <v>19717.88</v>
      </c>
      <c r="C433">
        <v>0.50600000000000001</v>
      </c>
      <c r="D433">
        <v>0.15479999999999999</v>
      </c>
      <c r="E433">
        <v>0.37609999999999999</v>
      </c>
      <c r="F433">
        <v>0.51690000000000003</v>
      </c>
      <c r="G433" t="s">
        <v>1687</v>
      </c>
      <c r="H433">
        <v>0.44650000000000001</v>
      </c>
      <c r="J433">
        <v>8.2709470594159451E-2</v>
      </c>
      <c r="K433">
        <v>-1.5202690903832916E-2</v>
      </c>
      <c r="M433">
        <v>0.5138951260899064</v>
      </c>
      <c r="N433">
        <v>-0.15723894718025841</v>
      </c>
      <c r="O433" t="str">
        <f>_xlfn.XLOOKUP(Table5[[#This Row],[School Name]],Maine_Schools[School Name], Maine_Schools[Comparison School Type], "Error")</f>
        <v>Non Charter</v>
      </c>
    </row>
    <row r="434" spans="1:15">
      <c r="A434" t="s">
        <v>248</v>
      </c>
      <c r="B434">
        <v>30471.200000000001</v>
      </c>
      <c r="C434">
        <v>0.51319999999999999</v>
      </c>
      <c r="D434">
        <v>0.30259999999999998</v>
      </c>
      <c r="E434">
        <v>0.38890000000000002</v>
      </c>
      <c r="F434">
        <v>0.72219999999999995</v>
      </c>
      <c r="G434" t="s">
        <v>1687</v>
      </c>
      <c r="H434">
        <v>0.55554999999999999</v>
      </c>
      <c r="J434">
        <v>0.26182874307631543</v>
      </c>
      <c r="K434">
        <v>2.1442123601336793E-3</v>
      </c>
      <c r="M434">
        <v>0.59535163680116787</v>
      </c>
      <c r="N434">
        <v>2.2177237975239853E-2</v>
      </c>
      <c r="O434" t="str">
        <f>_xlfn.XLOOKUP(Table5[[#This Row],[School Name]],Maine_Schools[School Name], Maine_Schools[Comparison School Type], "Error")</f>
        <v>Non Charter</v>
      </c>
    </row>
    <row r="435" spans="1:15">
      <c r="A435" t="s">
        <v>564</v>
      </c>
      <c r="B435">
        <v>25683.8</v>
      </c>
      <c r="C435">
        <v>0.51790000000000003</v>
      </c>
      <c r="D435">
        <v>0.17860000000000001</v>
      </c>
      <c r="E435">
        <v>0.21429999999999999</v>
      </c>
      <c r="F435">
        <v>0.55169999999999997</v>
      </c>
      <c r="G435" t="s">
        <v>1687</v>
      </c>
      <c r="H435">
        <v>0.38300000000000001</v>
      </c>
      <c r="J435">
        <v>0.10484941609596971</v>
      </c>
      <c r="K435">
        <v>-0.17422172973553579</v>
      </c>
      <c r="M435">
        <v>1.8846713638992194</v>
      </c>
      <c r="N435">
        <v>-1.8019468745912908</v>
      </c>
      <c r="O435" t="str">
        <f>_xlfn.XLOOKUP(Table5[[#This Row],[School Name]],Maine_Schools[School Name], Maine_Schools[Comparison School Type], "Error")</f>
        <v>Non Charter</v>
      </c>
    </row>
    <row r="436" spans="1:15">
      <c r="A436" t="s">
        <v>1</v>
      </c>
      <c r="B436">
        <v>19626.53</v>
      </c>
      <c r="C436">
        <v>0.52210000000000001</v>
      </c>
      <c r="D436">
        <v>0.21240000000000001</v>
      </c>
      <c r="E436">
        <v>0.5</v>
      </c>
      <c r="F436">
        <v>0.30299999999999999</v>
      </c>
      <c r="G436" t="s">
        <v>1687</v>
      </c>
      <c r="H436">
        <v>0.40149999999999997</v>
      </c>
      <c r="J436">
        <v>-0.1226671566639832</v>
      </c>
      <c r="K436">
        <v>0.10047152086630662</v>
      </c>
      <c r="M436">
        <v>0.75471733819549169</v>
      </c>
      <c r="N436">
        <v>1.0391605185259936</v>
      </c>
      <c r="O436" t="str">
        <f>_xlfn.XLOOKUP(Table5[[#This Row],[School Name]],Maine_Schools[School Name], Maine_Schools[Comparison School Type], "Error")</f>
        <v>Non Charter</v>
      </c>
    </row>
    <row r="437" spans="1:15">
      <c r="A437" t="s">
        <v>88</v>
      </c>
      <c r="B437">
        <v>32656.32</v>
      </c>
      <c r="C437">
        <v>0.52380000000000004</v>
      </c>
      <c r="D437">
        <v>0.28570000000000001</v>
      </c>
      <c r="E437">
        <v>0.30769999999999997</v>
      </c>
      <c r="F437">
        <v>0.53849999999999998</v>
      </c>
      <c r="G437" t="s">
        <v>1687</v>
      </c>
      <c r="H437">
        <v>0.42309999999999998</v>
      </c>
      <c r="J437">
        <v>7.5477343366626981E-2</v>
      </c>
      <c r="K437">
        <v>-7.882966420598414E-2</v>
      </c>
      <c r="M437">
        <v>-0.88297134508323993</v>
      </c>
      <c r="N437">
        <v>-0.81532233239032614</v>
      </c>
      <c r="O437" t="str">
        <f>_xlfn.XLOOKUP(Table5[[#This Row],[School Name]],Maine_Schools[School Name], Maine_Schools[Comparison School Type], "Error")</f>
        <v>Non Charter</v>
      </c>
    </row>
    <row r="438" spans="1:15">
      <c r="A438" t="s">
        <v>120</v>
      </c>
      <c r="B438">
        <v>19377.22</v>
      </c>
      <c r="C438">
        <v>0.52549999999999997</v>
      </c>
      <c r="D438">
        <v>0.27450000000000002</v>
      </c>
      <c r="E438">
        <v>0.43569999999999998</v>
      </c>
      <c r="F438">
        <v>0.4894</v>
      </c>
      <c r="G438" t="s">
        <v>1687</v>
      </c>
      <c r="H438">
        <v>0.46255000000000002</v>
      </c>
      <c r="J438">
        <v>6.749793898892642E-2</v>
      </c>
      <c r="K438">
        <v>3.1684371075562101E-2</v>
      </c>
      <c r="M438">
        <v>0.54329400964510965</v>
      </c>
      <c r="N438">
        <v>0.32770627131108387</v>
      </c>
      <c r="O438" t="str">
        <f>_xlfn.XLOOKUP(Table5[[#This Row],[School Name]],Maine_Schools[School Name], Maine_Schools[Comparison School Type], "Error")</f>
        <v>Non Charter</v>
      </c>
    </row>
    <row r="439" spans="1:15">
      <c r="A439" t="s">
        <v>126</v>
      </c>
      <c r="B439">
        <v>22386.45</v>
      </c>
      <c r="C439">
        <v>0.53620000000000001</v>
      </c>
      <c r="D439">
        <v>0.18840000000000001</v>
      </c>
      <c r="E439">
        <v>0.35560000000000003</v>
      </c>
      <c r="F439">
        <v>0.66669999999999996</v>
      </c>
      <c r="G439" t="s">
        <v>1687</v>
      </c>
      <c r="H439">
        <v>0.51114999999999999</v>
      </c>
      <c r="J439">
        <v>0.2379171077007165</v>
      </c>
      <c r="K439">
        <v>-4.3746287780469295E-2</v>
      </c>
      <c r="M439">
        <v>0.48585740144491285</v>
      </c>
      <c r="N439">
        <v>-0.45246070430277258</v>
      </c>
      <c r="O439" t="str">
        <f>_xlfn.XLOOKUP(Table5[[#This Row],[School Name]],Maine_Schools[School Name], Maine_Schools[Comparison School Type], "Error")</f>
        <v>Non Charter</v>
      </c>
    </row>
    <row r="440" spans="1:15">
      <c r="A440" t="s">
        <v>34</v>
      </c>
      <c r="B440">
        <v>17285.21</v>
      </c>
      <c r="C440">
        <v>0.53810000000000002</v>
      </c>
      <c r="D440">
        <v>0.2712</v>
      </c>
      <c r="E440">
        <v>0.54100000000000004</v>
      </c>
      <c r="F440">
        <v>0.41799999999999998</v>
      </c>
      <c r="G440" t="s">
        <v>1687</v>
      </c>
      <c r="H440">
        <v>0.47950000000000004</v>
      </c>
      <c r="J440">
        <v>7.7381031766775021E-3</v>
      </c>
      <c r="K440">
        <v>0.1302584739838839</v>
      </c>
      <c r="M440">
        <v>1.7125528488465938</v>
      </c>
      <c r="N440">
        <v>1.3472421060253958</v>
      </c>
      <c r="O440" t="str">
        <f>_xlfn.XLOOKUP(Table5[[#This Row],[School Name]],Maine_Schools[School Name], Maine_Schools[Comparison School Type], "Error")</f>
        <v>Non Charter</v>
      </c>
    </row>
    <row r="441" spans="1:15">
      <c r="A441" t="s">
        <v>56</v>
      </c>
      <c r="B441">
        <v>34861.64</v>
      </c>
      <c r="C441">
        <v>0.54139999999999999</v>
      </c>
      <c r="D441">
        <v>0.2293</v>
      </c>
      <c r="E441">
        <v>0.33329999999999999</v>
      </c>
      <c r="F441">
        <v>0.48</v>
      </c>
      <c r="G441" t="s">
        <v>1687</v>
      </c>
      <c r="H441">
        <v>0.40664999999999996</v>
      </c>
      <c r="J441">
        <v>1.6219122907697947E-2</v>
      </c>
      <c r="K441">
        <v>-5.3337929643621274E-2</v>
      </c>
      <c r="M441">
        <v>5.5699696284799871E-2</v>
      </c>
      <c r="N441">
        <v>-0.55166548836582718</v>
      </c>
      <c r="O441" t="str">
        <f>_xlfn.XLOOKUP(Table5[[#This Row],[School Name]],Maine_Schools[School Name], Maine_Schools[Comparison School Type], "Error")</f>
        <v>Non Charter</v>
      </c>
    </row>
    <row r="442" spans="1:15">
      <c r="A442" t="s">
        <v>251</v>
      </c>
      <c r="B442">
        <v>22074.95</v>
      </c>
      <c r="C442">
        <v>0.54520000000000002</v>
      </c>
      <c r="D442">
        <v>0.34760000000000002</v>
      </c>
      <c r="E442">
        <v>0.40820000000000001</v>
      </c>
      <c r="F442">
        <v>0.49659999999999999</v>
      </c>
      <c r="G442" t="s">
        <v>1687</v>
      </c>
      <c r="H442">
        <v>0.45240000000000002</v>
      </c>
      <c r="J442">
        <v>7.6585143239330022E-2</v>
      </c>
      <c r="K442">
        <v>-2.3114665863283035E-3</v>
      </c>
      <c r="M442">
        <v>0.1167469855774798</v>
      </c>
      <c r="N442">
        <v>-2.3907121099526817E-2</v>
      </c>
      <c r="O442" t="str">
        <f>_xlfn.XLOOKUP(Table5[[#This Row],[School Name]],Maine_Schools[School Name], Maine_Schools[Comparison School Type], "Error")</f>
        <v>Non Charter</v>
      </c>
    </row>
    <row r="443" spans="1:15">
      <c r="A443" t="s">
        <v>352</v>
      </c>
      <c r="B443">
        <v>20258</v>
      </c>
      <c r="C443">
        <v>0.54849999999999999</v>
      </c>
      <c r="D443">
        <v>0.19389999999999999</v>
      </c>
      <c r="E443">
        <v>0.41539999999999999</v>
      </c>
      <c r="F443">
        <v>0.52310000000000001</v>
      </c>
      <c r="G443" t="s">
        <v>1687</v>
      </c>
      <c r="H443">
        <v>0.46925</v>
      </c>
      <c r="J443">
        <v>0.10616451454750392</v>
      </c>
      <c r="K443">
        <v>8.9470149008442634E-3</v>
      </c>
      <c r="M443">
        <v>0.55126807189848903</v>
      </c>
      <c r="N443">
        <v>9.2537512754412951E-2</v>
      </c>
      <c r="O443" t="str">
        <f>_xlfn.XLOOKUP(Table5[[#This Row],[School Name]],Maine_Schools[School Name], Maine_Schools[Comparison School Type], "Error")</f>
        <v>Non Charter</v>
      </c>
    </row>
    <row r="444" spans="1:15">
      <c r="A444" t="s">
        <v>90</v>
      </c>
      <c r="B444">
        <v>23905.26</v>
      </c>
      <c r="C444">
        <v>0.55130000000000001</v>
      </c>
      <c r="D444">
        <v>0.12820000000000001</v>
      </c>
      <c r="E444">
        <v>0.51519999999999999</v>
      </c>
      <c r="F444">
        <v>0.30299999999999999</v>
      </c>
      <c r="G444" t="s">
        <v>1687</v>
      </c>
      <c r="H444">
        <v>0.40910000000000002</v>
      </c>
      <c r="J444">
        <v>-0.12558789653731184</v>
      </c>
      <c r="K444">
        <v>0.11584843069772621</v>
      </c>
      <c r="M444">
        <v>0.76418355784423475</v>
      </c>
      <c r="N444">
        <v>1.1982013835986756</v>
      </c>
      <c r="O444" t="str">
        <f>_xlfn.XLOOKUP(Table5[[#This Row],[School Name]],Maine_Schools[School Name], Maine_Schools[Comparison School Type], "Error")</f>
        <v>Non Charter</v>
      </c>
    </row>
    <row r="445" spans="1:15">
      <c r="A445" t="s">
        <v>122</v>
      </c>
      <c r="B445">
        <v>59695</v>
      </c>
      <c r="C445">
        <v>0.55559999999999998</v>
      </c>
      <c r="D445">
        <v>0.31109999999999999</v>
      </c>
      <c r="E445">
        <v>0.42549999999999999</v>
      </c>
      <c r="F445">
        <v>0.25530000000000003</v>
      </c>
      <c r="G445" t="s">
        <v>1687</v>
      </c>
      <c r="H445">
        <v>0.34040000000000004</v>
      </c>
      <c r="J445">
        <v>-0.27651577114893661</v>
      </c>
      <c r="K445">
        <v>6.2877931919705088E-2</v>
      </c>
      <c r="M445">
        <v>-0.90399514383041057</v>
      </c>
      <c r="N445">
        <v>0.65033617262018462</v>
      </c>
      <c r="O445" t="str">
        <f>_xlfn.XLOOKUP(Table5[[#This Row],[School Name]],Maine_Schools[School Name], Maine_Schools[Comparison School Type], "Error")</f>
        <v>Non Charter</v>
      </c>
    </row>
    <row r="446" spans="1:15">
      <c r="A446" t="s">
        <v>516</v>
      </c>
      <c r="B446">
        <v>25143.41</v>
      </c>
      <c r="C446">
        <v>0.55810000000000004</v>
      </c>
      <c r="D446">
        <v>0.1273</v>
      </c>
      <c r="E446">
        <v>0.26669999999999999</v>
      </c>
      <c r="F446">
        <v>0.53</v>
      </c>
      <c r="G446" t="s">
        <v>1687</v>
      </c>
      <c r="H446">
        <v>0.39834999999999998</v>
      </c>
      <c r="J446">
        <v>0.10046346263898481</v>
      </c>
      <c r="K446">
        <v>-0.13320908023661154</v>
      </c>
      <c r="M446">
        <v>-1.9903901665945551</v>
      </c>
      <c r="N446">
        <v>-1.3777597442288674</v>
      </c>
      <c r="O446" t="str">
        <f>_xlfn.XLOOKUP(Table5[[#This Row],[School Name]],Maine_Schools[School Name], Maine_Schools[Comparison School Type], "Error")</f>
        <v>Non Charter</v>
      </c>
    </row>
    <row r="447" spans="1:15">
      <c r="A447" t="s">
        <v>323</v>
      </c>
      <c r="B447">
        <v>20111.71</v>
      </c>
      <c r="C447">
        <v>0.56059999999999999</v>
      </c>
      <c r="D447">
        <v>0.16669999999999999</v>
      </c>
      <c r="E447">
        <v>0.39710000000000001</v>
      </c>
      <c r="F447">
        <v>0.60289999999999999</v>
      </c>
      <c r="G447" t="s">
        <v>1687</v>
      </c>
      <c r="H447">
        <v>0.5</v>
      </c>
      <c r="J447">
        <v>0.19082902460979123</v>
      </c>
      <c r="K447">
        <v>-1.218269361272456E-2</v>
      </c>
      <c r="M447">
        <v>0.72314677498438962</v>
      </c>
      <c r="N447">
        <v>-0.12600360880858977</v>
      </c>
      <c r="O447" t="str">
        <f>_xlfn.XLOOKUP(Table5[[#This Row],[School Name]],Maine_Schools[School Name], Maine_Schools[Comparison School Type], "Error")</f>
        <v>Non Charter</v>
      </c>
    </row>
    <row r="448" spans="1:15">
      <c r="A448" t="s">
        <v>361</v>
      </c>
      <c r="B448">
        <v>19007.52</v>
      </c>
      <c r="C448">
        <v>0.56610000000000005</v>
      </c>
      <c r="D448">
        <v>0.25929999999999997</v>
      </c>
      <c r="E448">
        <v>0.29170000000000001</v>
      </c>
      <c r="F448">
        <v>0.65749999999999997</v>
      </c>
      <c r="G448" t="s">
        <v>1687</v>
      </c>
      <c r="H448">
        <v>0.47460000000000002</v>
      </c>
      <c r="J448">
        <v>0.25346883910422724</v>
      </c>
      <c r="K448">
        <v>-0.12537878330232805</v>
      </c>
      <c r="M448">
        <v>1.3736077783410718</v>
      </c>
      <c r="N448">
        <v>-1.2967722628781071</v>
      </c>
      <c r="O448" t="str">
        <f>_xlfn.XLOOKUP(Table5[[#This Row],[School Name]],Maine_Schools[School Name], Maine_Schools[Comparison School Type], "Error")</f>
        <v>Non Charter</v>
      </c>
    </row>
    <row r="449" spans="1:15">
      <c r="A449" t="s">
        <v>11</v>
      </c>
      <c r="B449">
        <v>39657.26</v>
      </c>
      <c r="C449">
        <v>0.57140000000000002</v>
      </c>
      <c r="D449">
        <v>0.17860000000000001</v>
      </c>
      <c r="E449">
        <v>0.42109999999999997</v>
      </c>
      <c r="F449">
        <v>0.42109999999999997</v>
      </c>
      <c r="G449" t="s">
        <v>1687</v>
      </c>
      <c r="H449">
        <v>0.42109999999999997</v>
      </c>
      <c r="J449">
        <v>-4.6002434424063321E-2</v>
      </c>
      <c r="K449">
        <v>3.3414997390931012E-2</v>
      </c>
      <c r="M449">
        <v>1.8244958788244212</v>
      </c>
      <c r="N449">
        <v>0.34560585642482516</v>
      </c>
      <c r="O449" t="str">
        <f>_xlfn.XLOOKUP(Table5[[#This Row],[School Name]],Maine_Schools[School Name], Maine_Schools[Comparison School Type], "Error")</f>
        <v>Non Charter</v>
      </c>
    </row>
    <row r="450" spans="1:15">
      <c r="A450" t="s">
        <v>302</v>
      </c>
      <c r="B450">
        <v>23684.7</v>
      </c>
      <c r="C450">
        <v>0.57299999999999995</v>
      </c>
      <c r="D450">
        <v>0.21629999999999999</v>
      </c>
      <c r="E450">
        <v>0.43819999999999998</v>
      </c>
      <c r="F450">
        <v>0.41010000000000002</v>
      </c>
      <c r="G450" t="s">
        <v>1687</v>
      </c>
      <c r="H450">
        <v>0.42415000000000003</v>
      </c>
      <c r="J450">
        <v>-6.4371962239785918E-3</v>
      </c>
      <c r="K450">
        <v>2.7120374867742325E-2</v>
      </c>
      <c r="M450">
        <v>-0.33113045500666527</v>
      </c>
      <c r="N450">
        <v>0.2805016045062525</v>
      </c>
      <c r="O450" t="str">
        <f>_xlfn.XLOOKUP(Table5[[#This Row],[School Name]],Maine_Schools[School Name], Maine_Schools[Comparison School Type], "Error")</f>
        <v>Non Charter</v>
      </c>
    </row>
    <row r="451" spans="1:15">
      <c r="A451" t="s">
        <v>544</v>
      </c>
      <c r="B451">
        <v>26015.37</v>
      </c>
      <c r="C451">
        <v>0.57369999999999999</v>
      </c>
      <c r="D451">
        <v>0.3579</v>
      </c>
      <c r="E451">
        <v>0.32429999999999998</v>
      </c>
      <c r="F451">
        <v>0.78380000000000005</v>
      </c>
      <c r="G451" t="s">
        <v>1687</v>
      </c>
      <c r="H451">
        <v>0.55405000000000004</v>
      </c>
      <c r="J451">
        <v>0.36399090359384345</v>
      </c>
      <c r="K451">
        <v>-9.0881443420254671E-2</v>
      </c>
      <c r="M451">
        <v>-4.6335628566174673E-2</v>
      </c>
      <c r="N451">
        <v>-0.93997191497330479</v>
      </c>
      <c r="O451" t="str">
        <f>_xlfn.XLOOKUP(Table5[[#This Row],[School Name]],Maine_Schools[School Name], Maine_Schools[Comparison School Type], "Error")</f>
        <v>Non Charter</v>
      </c>
    </row>
    <row r="452" spans="1:15">
      <c r="A452" t="s">
        <v>490</v>
      </c>
      <c r="B452">
        <v>22213.38</v>
      </c>
      <c r="C452">
        <v>0.57630000000000003</v>
      </c>
      <c r="D452">
        <v>0.18640000000000001</v>
      </c>
      <c r="E452">
        <v>0.36509999999999998</v>
      </c>
      <c r="F452">
        <v>0.53129999999999999</v>
      </c>
      <c r="G452" t="s">
        <v>1687</v>
      </c>
      <c r="H452">
        <v>0.44819999999999999</v>
      </c>
      <c r="J452">
        <v>0.11990784853278563</v>
      </c>
      <c r="K452">
        <v>-4.7533505610212967E-2</v>
      </c>
      <c r="M452">
        <v>2.620045548334502</v>
      </c>
      <c r="N452">
        <v>-0.49163127930545586</v>
      </c>
      <c r="O452" t="str">
        <f>_xlfn.XLOOKUP(Table5[[#This Row],[School Name]],Maine_Schools[School Name], Maine_Schools[Comparison School Type], "Error")</f>
        <v>Non Charter</v>
      </c>
    </row>
    <row r="453" spans="1:15">
      <c r="A453" t="s">
        <v>261</v>
      </c>
      <c r="B453">
        <v>26255.29</v>
      </c>
      <c r="C453">
        <v>0.5766</v>
      </c>
      <c r="D453">
        <v>0.2177</v>
      </c>
      <c r="E453">
        <v>0.44500000000000001</v>
      </c>
      <c r="F453">
        <v>0.3397</v>
      </c>
      <c r="G453" t="s">
        <v>1687</v>
      </c>
      <c r="H453">
        <v>0.39234999999999998</v>
      </c>
      <c r="J453">
        <v>-8.3159803013005518E-2</v>
      </c>
      <c r="K453">
        <v>3.6053783904249848E-2</v>
      </c>
      <c r="M453">
        <v>0.86310954932338235</v>
      </c>
      <c r="N453">
        <v>0.37289839402967173</v>
      </c>
      <c r="O453" t="str">
        <f>_xlfn.XLOOKUP(Table5[[#This Row],[School Name]],Maine_Schools[School Name], Maine_Schools[Comparison School Type], "Error")</f>
        <v>Non Charter</v>
      </c>
    </row>
    <row r="454" spans="1:15">
      <c r="A454" t="s">
        <v>377</v>
      </c>
      <c r="B454">
        <v>35211</v>
      </c>
      <c r="C454">
        <v>0.57999999999999996</v>
      </c>
      <c r="D454">
        <v>0.22</v>
      </c>
      <c r="E454">
        <v>0.4</v>
      </c>
      <c r="F454">
        <v>0.5333</v>
      </c>
      <c r="G454" t="s">
        <v>1687</v>
      </c>
      <c r="H454">
        <v>0.46665000000000001</v>
      </c>
      <c r="J454">
        <v>8.4492341878265598E-2</v>
      </c>
      <c r="K454">
        <v>1.6123762814960196E-3</v>
      </c>
      <c r="M454">
        <v>-0.59859317783315136</v>
      </c>
      <c r="N454">
        <v>1.6676544341037304E-2</v>
      </c>
      <c r="O454" t="str">
        <f>_xlfn.XLOOKUP(Table5[[#This Row],[School Name]],Maine_Schools[School Name], Maine_Schools[Comparison School Type], "Error")</f>
        <v>Non Charter</v>
      </c>
    </row>
    <row r="455" spans="1:15">
      <c r="A455" t="s">
        <v>542</v>
      </c>
      <c r="B455">
        <v>22330.2</v>
      </c>
      <c r="C455">
        <v>0.58120000000000005</v>
      </c>
      <c r="D455">
        <v>0.14099999999999999</v>
      </c>
      <c r="E455">
        <v>0.4017</v>
      </c>
      <c r="F455">
        <v>0.61539999999999995</v>
      </c>
      <c r="G455" t="s">
        <v>1687</v>
      </c>
      <c r="H455">
        <v>0.50854999999999995</v>
      </c>
      <c r="J455">
        <v>0.20457046577675747</v>
      </c>
      <c r="K455">
        <v>-1.0162535716674026E-2</v>
      </c>
      <c r="M455">
        <v>0.60818493544971919</v>
      </c>
      <c r="N455">
        <v>-0.10510944587900035</v>
      </c>
      <c r="O455" t="str">
        <f>_xlfn.XLOOKUP(Table5[[#This Row],[School Name]],Maine_Schools[School Name], Maine_Schools[Comparison School Type], "Error")</f>
        <v>Non Charter</v>
      </c>
    </row>
    <row r="456" spans="1:15">
      <c r="A456" t="s">
        <v>208</v>
      </c>
      <c r="B456">
        <v>24517.58</v>
      </c>
      <c r="C456">
        <v>0.58330000000000004</v>
      </c>
      <c r="D456">
        <v>0.2024</v>
      </c>
      <c r="E456">
        <v>0.52380000000000004</v>
      </c>
      <c r="F456">
        <v>0.40910000000000002</v>
      </c>
      <c r="G456" t="s">
        <v>1687</v>
      </c>
      <c r="H456">
        <v>0.46645000000000003</v>
      </c>
      <c r="J456">
        <v>-5.9962116385530173E-3</v>
      </c>
      <c r="K456">
        <v>0.11111817965493043</v>
      </c>
      <c r="M456">
        <v>1.472520145111051</v>
      </c>
      <c r="N456">
        <v>1.1492771702095836</v>
      </c>
      <c r="O456" t="str">
        <f>_xlfn.XLOOKUP(Table5[[#This Row],[School Name]],Maine_Schools[School Name], Maine_Schools[Comparison School Type], "Error")</f>
        <v>Non Charter</v>
      </c>
    </row>
    <row r="457" spans="1:15">
      <c r="A457" t="s">
        <v>156</v>
      </c>
      <c r="B457">
        <v>24343.17</v>
      </c>
      <c r="C457">
        <v>0.5877</v>
      </c>
      <c r="D457">
        <v>0.1842</v>
      </c>
      <c r="E457">
        <v>0.37269999999999998</v>
      </c>
      <c r="F457">
        <v>0.61060000000000003</v>
      </c>
      <c r="G457" t="s">
        <v>1687</v>
      </c>
      <c r="H457">
        <v>0.49165000000000003</v>
      </c>
      <c r="J457">
        <v>0.19743437418385229</v>
      </c>
      <c r="K457">
        <v>-4.0763122138253671E-2</v>
      </c>
      <c r="M457">
        <v>-4.3161374241352857E-2</v>
      </c>
      <c r="N457">
        <v>-0.42160630965556961</v>
      </c>
      <c r="O457" t="str">
        <f>_xlfn.XLOOKUP(Table5[[#This Row],[School Name]],Maine_Schools[School Name], Maine_Schools[Comparison School Type], "Error")</f>
        <v>Non Charter</v>
      </c>
    </row>
    <row r="458" spans="1:15">
      <c r="A458" t="s">
        <v>666</v>
      </c>
      <c r="B458">
        <v>11788.9</v>
      </c>
      <c r="C458">
        <v>0.59179999999999999</v>
      </c>
      <c r="D458">
        <v>0.23130000000000001</v>
      </c>
      <c r="E458">
        <v>0.58140000000000003</v>
      </c>
      <c r="F458">
        <v>0.2442</v>
      </c>
      <c r="G458" t="s">
        <v>1687</v>
      </c>
      <c r="H458">
        <v>0.4128</v>
      </c>
      <c r="J458">
        <v>-0.12758227016312609</v>
      </c>
      <c r="K458">
        <v>0.14776020970701637</v>
      </c>
      <c r="M458">
        <v>1.4211537927492319</v>
      </c>
      <c r="N458">
        <v>1.5282596979991063</v>
      </c>
      <c r="O458" t="str">
        <f>_xlfn.XLOOKUP(Table5[[#This Row],[School Name]],Maine_Schools[School Name], Maine_Schools[Comparison School Type], "Error")</f>
        <v>Charter</v>
      </c>
    </row>
    <row r="459" spans="1:15">
      <c r="A459" t="s">
        <v>194</v>
      </c>
      <c r="B459">
        <v>26732.33</v>
      </c>
      <c r="C459">
        <v>0.59440000000000004</v>
      </c>
      <c r="D459">
        <v>0.31890000000000002</v>
      </c>
      <c r="E459">
        <v>0.61439999999999995</v>
      </c>
      <c r="F459">
        <v>0.188</v>
      </c>
      <c r="G459" t="s">
        <v>1687</v>
      </c>
      <c r="H459">
        <v>0.4012</v>
      </c>
      <c r="J459">
        <v>-0.22626057324535381</v>
      </c>
      <c r="K459">
        <v>0.19528150309158132</v>
      </c>
      <c r="M459">
        <v>-0.91835085901020774</v>
      </c>
      <c r="N459">
        <v>2.0197646682507395</v>
      </c>
      <c r="O459" t="str">
        <f>_xlfn.XLOOKUP(Table5[[#This Row],[School Name]],Maine_Schools[School Name], Maine_Schools[Comparison School Type], "Error")</f>
        <v>Non Charter</v>
      </c>
    </row>
    <row r="460" spans="1:15">
      <c r="A460" t="s">
        <v>410</v>
      </c>
      <c r="B460">
        <v>28552.81</v>
      </c>
      <c r="C460">
        <v>0.59609999999999996</v>
      </c>
      <c r="D460">
        <v>0.26600000000000001</v>
      </c>
      <c r="E460">
        <v>0.34250000000000003</v>
      </c>
      <c r="F460">
        <v>0.47370000000000001</v>
      </c>
      <c r="G460" t="s">
        <v>1687</v>
      </c>
      <c r="H460">
        <v>0.40810000000000002</v>
      </c>
      <c r="J460">
        <v>5.3243334382020724E-2</v>
      </c>
      <c r="K460">
        <v>-7.2187748435950327E-2</v>
      </c>
      <c r="M460">
        <v>-1.6286478641141742</v>
      </c>
      <c r="N460">
        <v>-0.74662608318376189</v>
      </c>
      <c r="O460" t="str">
        <f>_xlfn.XLOOKUP(Table5[[#This Row],[School Name]],Maine_Schools[School Name], Maine_Schools[Comparison School Type], "Error")</f>
        <v>Non Charter</v>
      </c>
    </row>
    <row r="461" spans="1:15">
      <c r="A461" t="s">
        <v>222</v>
      </c>
      <c r="B461">
        <v>27001.61</v>
      </c>
      <c r="C461">
        <v>0.6</v>
      </c>
      <c r="D461">
        <v>0.14000000000000001</v>
      </c>
      <c r="E461">
        <v>0.57140000000000002</v>
      </c>
      <c r="F461">
        <v>0.42859999999999998</v>
      </c>
      <c r="G461" t="s">
        <v>1687</v>
      </c>
      <c r="H461">
        <v>0.5</v>
      </c>
      <c r="J461">
        <v>1.1360632392362735E-2</v>
      </c>
      <c r="K461">
        <v>0.1595660893091746</v>
      </c>
      <c r="M461">
        <v>0.38325122921686749</v>
      </c>
      <c r="N461">
        <v>1.6503659810856239</v>
      </c>
      <c r="O461" t="str">
        <f>_xlfn.XLOOKUP(Table5[[#This Row],[School Name]],Maine_Schools[School Name], Maine_Schools[Comparison School Type], "Error")</f>
        <v>Non Charter</v>
      </c>
    </row>
    <row r="462" spans="1:15">
      <c r="A462" t="s">
        <v>301</v>
      </c>
      <c r="B462">
        <v>21054.31</v>
      </c>
      <c r="C462">
        <v>0.6</v>
      </c>
      <c r="D462">
        <v>0.28499999999999998</v>
      </c>
      <c r="E462">
        <v>0.2828</v>
      </c>
      <c r="F462">
        <v>0.68689999999999996</v>
      </c>
      <c r="G462" t="s">
        <v>1687</v>
      </c>
      <c r="H462">
        <v>0.48485</v>
      </c>
      <c r="J462">
        <v>0.29154254095107041</v>
      </c>
      <c r="K462">
        <v>-0.14396758718291042</v>
      </c>
      <c r="M462">
        <v>8.1775049958633952E-2</v>
      </c>
      <c r="N462">
        <v>-1.4890332231260164</v>
      </c>
      <c r="O462" t="str">
        <f>_xlfn.XLOOKUP(Table5[[#This Row],[School Name]],Maine_Schools[School Name], Maine_Schools[Comparison School Type], "Error")</f>
        <v>Non Charter</v>
      </c>
    </row>
    <row r="463" spans="1:15">
      <c r="A463" t="s">
        <v>459</v>
      </c>
      <c r="B463">
        <v>26316.75</v>
      </c>
      <c r="C463">
        <v>0.60780000000000001</v>
      </c>
      <c r="D463">
        <v>0.2157</v>
      </c>
      <c r="E463">
        <v>0.44</v>
      </c>
      <c r="F463">
        <v>0.44</v>
      </c>
      <c r="G463" t="s">
        <v>1687</v>
      </c>
      <c r="H463">
        <v>0.44</v>
      </c>
      <c r="J463">
        <v>3.0059050335706994E-2</v>
      </c>
      <c r="K463">
        <v>2.0995471205319804E-2</v>
      </c>
      <c r="M463">
        <v>2.098554466683384</v>
      </c>
      <c r="N463">
        <v>0.21715272702450256</v>
      </c>
      <c r="O463" t="str">
        <f>_xlfn.XLOOKUP(Table5[[#This Row],[School Name]],Maine_Schools[School Name], Maine_Schools[Comparison School Type], "Error")</f>
        <v>Non Charter</v>
      </c>
    </row>
    <row r="464" spans="1:15">
      <c r="A464" t="s">
        <v>212</v>
      </c>
      <c r="B464">
        <v>24843.57</v>
      </c>
      <c r="C464">
        <v>0.61760000000000004</v>
      </c>
      <c r="D464">
        <v>0.25209999999999999</v>
      </c>
      <c r="E464">
        <v>0.51949999999999996</v>
      </c>
      <c r="F464">
        <v>0.53849999999999998</v>
      </c>
      <c r="G464" t="s">
        <v>1687</v>
      </c>
      <c r="H464">
        <v>0.52899999999999991</v>
      </c>
      <c r="J464">
        <v>0.13812435513638488</v>
      </c>
      <c r="K464">
        <v>9.355712260121346E-2</v>
      </c>
      <c r="M464">
        <v>0.21636826701337386</v>
      </c>
      <c r="N464">
        <v>0.96764602740954619</v>
      </c>
      <c r="O464" t="str">
        <f>_xlfn.XLOOKUP(Table5[[#This Row],[School Name]],Maine_Schools[School Name], Maine_Schools[Comparison School Type], "Error")</f>
        <v>Non Charter</v>
      </c>
    </row>
    <row r="465" spans="1:15">
      <c r="A465" t="s">
        <v>20</v>
      </c>
      <c r="B465">
        <v>35730.949999999997</v>
      </c>
      <c r="C465">
        <v>0.61799999999999999</v>
      </c>
      <c r="D465">
        <v>0.16850000000000001</v>
      </c>
      <c r="E465">
        <v>0.57379999999999998</v>
      </c>
      <c r="F465">
        <v>0.19670000000000001</v>
      </c>
      <c r="G465" t="s">
        <v>1687</v>
      </c>
      <c r="H465">
        <v>0.38524999999999998</v>
      </c>
      <c r="J465">
        <v>-0.23897525936352657</v>
      </c>
      <c r="K465">
        <v>0.16615223127504258</v>
      </c>
      <c r="M465">
        <v>0.99423391688786167</v>
      </c>
      <c r="N465">
        <v>1.7184853709517762</v>
      </c>
      <c r="O465" t="str">
        <f>_xlfn.XLOOKUP(Table5[[#This Row],[School Name]],Maine_Schools[School Name], Maine_Schools[Comparison School Type], "Error")</f>
        <v>Non Charter</v>
      </c>
    </row>
    <row r="466" spans="1:15">
      <c r="A466" t="s">
        <v>289</v>
      </c>
      <c r="B466">
        <v>25393.42</v>
      </c>
      <c r="C466">
        <v>0.61819999999999997</v>
      </c>
      <c r="D466">
        <v>0.1091</v>
      </c>
      <c r="E466">
        <v>0.3226</v>
      </c>
      <c r="F466">
        <v>0.3871</v>
      </c>
      <c r="G466" t="s">
        <v>1687</v>
      </c>
      <c r="H466">
        <v>0.35485</v>
      </c>
      <c r="J466">
        <v>-1.8316583462199665E-2</v>
      </c>
      <c r="K466">
        <v>-9.580785022437599E-2</v>
      </c>
      <c r="M466">
        <v>-1.7201695379622688</v>
      </c>
      <c r="N466">
        <v>-0.99092493534066617</v>
      </c>
      <c r="O466" t="str">
        <f>_xlfn.XLOOKUP(Table5[[#This Row],[School Name]],Maine_Schools[School Name], Maine_Schools[Comparison School Type], "Error")</f>
        <v>Non Charter</v>
      </c>
    </row>
    <row r="467" spans="1:15">
      <c r="A467" t="s">
        <v>495</v>
      </c>
      <c r="B467">
        <v>23951.46</v>
      </c>
      <c r="C467">
        <v>0.62260000000000004</v>
      </c>
      <c r="D467">
        <v>0.26419999999999999</v>
      </c>
      <c r="E467">
        <v>0.32</v>
      </c>
      <c r="F467">
        <v>0.76</v>
      </c>
      <c r="G467" t="s">
        <v>1687</v>
      </c>
      <c r="H467">
        <v>0.54</v>
      </c>
      <c r="J467">
        <v>0.36477172173173039</v>
      </c>
      <c r="K467">
        <v>-0.1093505962379302</v>
      </c>
      <c r="M467">
        <v>-0.13184473152214507</v>
      </c>
      <c r="N467">
        <v>-1.1309953438342064</v>
      </c>
      <c r="O467" t="str">
        <f>_xlfn.XLOOKUP(Table5[[#This Row],[School Name]],Maine_Schools[School Name], Maine_Schools[Comparison School Type], "Error")</f>
        <v>Non Charter</v>
      </c>
    </row>
    <row r="468" spans="1:15">
      <c r="A468" t="s">
        <v>523</v>
      </c>
      <c r="B468">
        <v>20572.96</v>
      </c>
      <c r="C468">
        <v>0.63</v>
      </c>
      <c r="D468">
        <v>0.27879999999999999</v>
      </c>
      <c r="E468">
        <v>0.4219</v>
      </c>
      <c r="F468">
        <v>0.40150000000000002</v>
      </c>
      <c r="G468" t="s">
        <v>1687</v>
      </c>
      <c r="H468">
        <v>0.41170000000000001</v>
      </c>
      <c r="J468">
        <v>2.0112461696613626E-2</v>
      </c>
      <c r="K468">
        <v>-1.5040735028025221E-2</v>
      </c>
      <c r="M468">
        <v>2.6256659610042434</v>
      </c>
      <c r="N468">
        <v>-0.15556386402802264</v>
      </c>
      <c r="O468" t="str">
        <f>_xlfn.XLOOKUP(Table5[[#This Row],[School Name]],Maine_Schools[School Name], Maine_Schools[Comparison School Type], "Error")</f>
        <v>Non Charter</v>
      </c>
    </row>
    <row r="469" spans="1:15">
      <c r="A469" t="s">
        <v>130</v>
      </c>
      <c r="B469">
        <v>28791.69</v>
      </c>
      <c r="C469">
        <v>0.63100000000000001</v>
      </c>
      <c r="D469">
        <v>0.2024</v>
      </c>
      <c r="E469">
        <v>0.5806</v>
      </c>
      <c r="F469">
        <v>0.5484</v>
      </c>
      <c r="G469" t="s">
        <v>1687</v>
      </c>
      <c r="H469">
        <v>0.5645</v>
      </c>
      <c r="J469">
        <v>0.14032418552877846</v>
      </c>
      <c r="K469">
        <v>0.15789234395111207</v>
      </c>
      <c r="M469">
        <v>0.14477165559351671</v>
      </c>
      <c r="N469">
        <v>1.6330547064162664</v>
      </c>
      <c r="O469" t="str">
        <f>_xlfn.XLOOKUP(Table5[[#This Row],[School Name]],Maine_Schools[School Name], Maine_Schools[Comparison School Type], "Error")</f>
        <v>Non Charter</v>
      </c>
    </row>
    <row r="470" spans="1:15">
      <c r="A470" t="s">
        <v>271</v>
      </c>
      <c r="B470">
        <v>29829.47</v>
      </c>
      <c r="C470">
        <v>0.6321</v>
      </c>
      <c r="D470">
        <v>0.22539999999999999</v>
      </c>
      <c r="E470">
        <v>0.38779999999999998</v>
      </c>
      <c r="F470">
        <v>0.4294</v>
      </c>
      <c r="G470" t="s">
        <v>1687</v>
      </c>
      <c r="H470">
        <v>0.40859999999999996</v>
      </c>
      <c r="J470">
        <v>1.9188892693331294E-2</v>
      </c>
      <c r="K470">
        <v>-3.5029923419794495E-2</v>
      </c>
      <c r="M470">
        <v>1.0100685319009695</v>
      </c>
      <c r="N470">
        <v>-0.36230877238613496</v>
      </c>
      <c r="O470" t="str">
        <f>_xlfn.XLOOKUP(Table5[[#This Row],[School Name]],Maine_Schools[School Name], Maine_Schools[Comparison School Type], "Error")</f>
        <v>Non Charter</v>
      </c>
    </row>
    <row r="471" spans="1:15">
      <c r="A471" t="s">
        <v>188</v>
      </c>
      <c r="B471">
        <v>27453.78</v>
      </c>
      <c r="C471">
        <v>0.63429999999999997</v>
      </c>
      <c r="D471">
        <v>0.33760000000000001</v>
      </c>
      <c r="E471">
        <v>0.56169999999999998</v>
      </c>
      <c r="F471">
        <v>0.27379999999999999</v>
      </c>
      <c r="G471" t="s">
        <v>1687</v>
      </c>
      <c r="H471">
        <v>0.41774999999999995</v>
      </c>
      <c r="J471">
        <v>-0.12537247148468722</v>
      </c>
      <c r="K471">
        <v>0.12952273910513018</v>
      </c>
      <c r="M471">
        <v>0.13812370689002459</v>
      </c>
      <c r="N471">
        <v>1.339632520428292</v>
      </c>
      <c r="O471" t="str">
        <f>_xlfn.XLOOKUP(Table5[[#This Row],[School Name]],Maine_Schools[School Name], Maine_Schools[Comparison School Type], "Error")</f>
        <v>Non Charter</v>
      </c>
    </row>
    <row r="472" spans="1:15">
      <c r="A472" t="s">
        <v>157</v>
      </c>
      <c r="B472">
        <v>21854.29</v>
      </c>
      <c r="C472">
        <v>0.63460000000000005</v>
      </c>
      <c r="D472">
        <v>0.1827</v>
      </c>
      <c r="E472">
        <v>0.51219999999999999</v>
      </c>
      <c r="F472">
        <v>0.26829999999999998</v>
      </c>
      <c r="G472" t="s">
        <v>1687</v>
      </c>
      <c r="H472">
        <v>0.39024999999999999</v>
      </c>
      <c r="J472">
        <v>-0.11749907265073706</v>
      </c>
      <c r="K472">
        <v>8.0146052726783379E-2</v>
      </c>
      <c r="M472">
        <v>-0.90244449120542447</v>
      </c>
      <c r="N472">
        <v>0.82893752370086338</v>
      </c>
      <c r="O472" t="str">
        <f>_xlfn.XLOOKUP(Table5[[#This Row],[School Name]],Maine_Schools[School Name], Maine_Schools[Comparison School Type], "Error")</f>
        <v>Non Charter</v>
      </c>
    </row>
    <row r="473" spans="1:15">
      <c r="A473" t="s">
        <v>73</v>
      </c>
      <c r="B473">
        <v>24947.94</v>
      </c>
      <c r="C473">
        <v>0.64390000000000003</v>
      </c>
      <c r="D473">
        <v>0.23480000000000001</v>
      </c>
      <c r="E473">
        <v>0.57410000000000005</v>
      </c>
      <c r="F473">
        <v>0.2727</v>
      </c>
      <c r="G473" t="s">
        <v>1687</v>
      </c>
      <c r="H473">
        <v>0.4234</v>
      </c>
      <c r="J473">
        <v>-0.11734085565459501</v>
      </c>
      <c r="K473">
        <v>0.14051288422934377</v>
      </c>
      <c r="M473">
        <v>-0.84577092227423079</v>
      </c>
      <c r="N473">
        <v>1.4533017951389886</v>
      </c>
      <c r="O473" t="str">
        <f>_xlfn.XLOOKUP(Table5[[#This Row],[School Name]],Maine_Schools[School Name], Maine_Schools[Comparison School Type], "Error")</f>
        <v>Non Charter</v>
      </c>
    </row>
    <row r="474" spans="1:15">
      <c r="A474" t="s">
        <v>100</v>
      </c>
      <c r="B474">
        <v>22942.19</v>
      </c>
      <c r="C474">
        <v>0.6583</v>
      </c>
      <c r="D474">
        <v>0.26979999999999998</v>
      </c>
      <c r="E474">
        <v>0.53659999999999997</v>
      </c>
      <c r="F474">
        <v>0.50790000000000002</v>
      </c>
      <c r="G474" t="s">
        <v>1687</v>
      </c>
      <c r="H474">
        <v>0.52224999999999999</v>
      </c>
      <c r="J474">
        <v>0.13096078465062622</v>
      </c>
      <c r="K474">
        <v>9.3932880952970643E-2</v>
      </c>
      <c r="M474">
        <v>-0.84463205937320796</v>
      </c>
      <c r="N474">
        <v>0.97153243462509986</v>
      </c>
      <c r="O474" t="str">
        <f>_xlfn.XLOOKUP(Table5[[#This Row],[School Name]],Maine_Schools[School Name], Maine_Schools[Comparison School Type], "Error")</f>
        <v>Non Charter</v>
      </c>
    </row>
    <row r="475" spans="1:15">
      <c r="A475" t="s">
        <v>499</v>
      </c>
      <c r="B475">
        <v>25057.79</v>
      </c>
      <c r="C475">
        <v>0.66039999999999999</v>
      </c>
      <c r="D475">
        <v>0.18870000000000001</v>
      </c>
      <c r="E475">
        <v>0.26829999999999998</v>
      </c>
      <c r="F475">
        <v>0.47620000000000001</v>
      </c>
      <c r="G475" t="s">
        <v>1687</v>
      </c>
      <c r="H475">
        <v>0.37224999999999997</v>
      </c>
      <c r="J475">
        <v>9.1617393442867123E-2</v>
      </c>
      <c r="K475">
        <v>-0.16829715899130276</v>
      </c>
      <c r="M475">
        <v>0.94266976850921047</v>
      </c>
      <c r="N475">
        <v>-1.7406700077385093</v>
      </c>
      <c r="O475" t="str">
        <f>_xlfn.XLOOKUP(Table5[[#This Row],[School Name]],Maine_Schools[School Name], Maine_Schools[Comparison School Type], "Error")</f>
        <v>Non Charter</v>
      </c>
    </row>
    <row r="476" spans="1:15">
      <c r="A476" t="s">
        <v>233</v>
      </c>
      <c r="B476">
        <v>21053.03</v>
      </c>
      <c r="C476">
        <v>0.66979999999999995</v>
      </c>
      <c r="D476">
        <v>0.26729999999999998</v>
      </c>
      <c r="E476">
        <v>0.439</v>
      </c>
      <c r="F476">
        <v>0.1938</v>
      </c>
      <c r="G476" t="s">
        <v>1687</v>
      </c>
      <c r="H476">
        <v>0.31640000000000001</v>
      </c>
      <c r="J476">
        <v>-0.17256427080020489</v>
      </c>
      <c r="K476">
        <v>-9.8043177645363855E-3</v>
      </c>
      <c r="M476">
        <v>0.65947182050418385</v>
      </c>
      <c r="N476">
        <v>-0.10140445614978143</v>
      </c>
      <c r="O476" t="str">
        <f>_xlfn.XLOOKUP(Table5[[#This Row],[School Name]],Maine_Schools[School Name], Maine_Schools[Comparison School Type], "Error")</f>
        <v>Non Charter</v>
      </c>
    </row>
    <row r="477" spans="1:15">
      <c r="A477" t="s">
        <v>166</v>
      </c>
      <c r="B477">
        <v>69685.259999999995</v>
      </c>
      <c r="C477">
        <v>0.6774</v>
      </c>
      <c r="D477">
        <v>0.3548</v>
      </c>
      <c r="E477">
        <v>0.42470000000000002</v>
      </c>
      <c r="F477">
        <v>0.36990000000000001</v>
      </c>
      <c r="G477" t="s">
        <v>1687</v>
      </c>
      <c r="H477">
        <v>0.39729999999999999</v>
      </c>
      <c r="J477">
        <v>-0.14005693960582188</v>
      </c>
      <c r="K477">
        <v>3.312024147222048E-2</v>
      </c>
      <c r="M477">
        <v>-1.2421361222152072</v>
      </c>
      <c r="N477">
        <v>0.34255724413464772</v>
      </c>
      <c r="O477" t="str">
        <f>_xlfn.XLOOKUP(Table5[[#This Row],[School Name]],Maine_Schools[School Name], Maine_Schools[Comparison School Type], "Error")</f>
        <v>Non Charter</v>
      </c>
    </row>
    <row r="478" spans="1:15">
      <c r="A478" t="s">
        <v>22</v>
      </c>
      <c r="B478">
        <v>33766.43</v>
      </c>
      <c r="C478">
        <v>0.68420000000000003</v>
      </c>
      <c r="D478">
        <v>0.15790000000000001</v>
      </c>
      <c r="E478">
        <v>0.32</v>
      </c>
      <c r="F478">
        <v>0.28000000000000003</v>
      </c>
      <c r="G478" t="s">
        <v>1687</v>
      </c>
      <c r="H478">
        <v>0.30000000000000004</v>
      </c>
      <c r="J478">
        <v>-0.12200581123824833</v>
      </c>
      <c r="K478">
        <v>-0.11143512747671391</v>
      </c>
      <c r="M478">
        <v>-1.0081448670955031</v>
      </c>
      <c r="N478">
        <v>-1.152555309726039</v>
      </c>
      <c r="O478" t="str">
        <f>_xlfn.XLOOKUP(Table5[[#This Row],[School Name]],Maine_Schools[School Name], Maine_Schools[Comparison School Type], "Error")</f>
        <v>Non Charter</v>
      </c>
    </row>
    <row r="479" spans="1:15">
      <c r="A479" t="s">
        <v>242</v>
      </c>
      <c r="B479">
        <v>27726.400000000001</v>
      </c>
      <c r="C479">
        <v>0.68889999999999996</v>
      </c>
      <c r="D479">
        <v>0.19789999999999999</v>
      </c>
      <c r="E479">
        <v>0.45240000000000002</v>
      </c>
      <c r="F479">
        <v>0.40570000000000001</v>
      </c>
      <c r="G479" t="s">
        <v>1687</v>
      </c>
      <c r="H479">
        <v>0.42905000000000004</v>
      </c>
      <c r="J479">
        <v>2.5192138875385739E-2</v>
      </c>
      <c r="K479">
        <v>9.5129023200984375E-3</v>
      </c>
      <c r="M479">
        <v>-0.87821090980450101</v>
      </c>
      <c r="N479">
        <v>9.8390393839013976E-2</v>
      </c>
      <c r="O479" t="str">
        <f>_xlfn.XLOOKUP(Table5[[#This Row],[School Name]],Maine_Schools[School Name], Maine_Schools[Comparison School Type], "Error")</f>
        <v>Non Charter</v>
      </c>
    </row>
    <row r="480" spans="1:15">
      <c r="A480" t="s">
        <v>223</v>
      </c>
      <c r="B480">
        <v>21138.14</v>
      </c>
      <c r="C480">
        <v>0.69089999999999996</v>
      </c>
      <c r="D480">
        <v>0.2364</v>
      </c>
      <c r="E480">
        <v>0.59260000000000002</v>
      </c>
      <c r="F480">
        <v>0.26129999999999998</v>
      </c>
      <c r="G480" t="s">
        <v>1687</v>
      </c>
      <c r="H480">
        <v>0.42695</v>
      </c>
      <c r="J480">
        <v>-9.7206669091366382E-2</v>
      </c>
      <c r="K480">
        <v>0.13849881448126927</v>
      </c>
      <c r="M480">
        <v>0.18133571652969044</v>
      </c>
      <c r="N480">
        <v>1.4324706009288244</v>
      </c>
      <c r="O480" t="str">
        <f>_xlfn.XLOOKUP(Table5[[#This Row],[School Name]],Maine_Schools[School Name], Maine_Schools[Comparison School Type], "Error")</f>
        <v>Non Charter</v>
      </c>
    </row>
    <row r="481" spans="1:15">
      <c r="A481" t="s">
        <v>528</v>
      </c>
      <c r="B481">
        <v>22519.45</v>
      </c>
      <c r="C481">
        <v>0.6946</v>
      </c>
      <c r="D481">
        <v>0.29189999999999999</v>
      </c>
      <c r="E481">
        <v>0.40849999999999997</v>
      </c>
      <c r="F481">
        <v>0.42680000000000001</v>
      </c>
      <c r="G481" t="s">
        <v>1687</v>
      </c>
      <c r="H481">
        <v>0.41764999999999997</v>
      </c>
      <c r="J481">
        <v>6.7022240275201594E-2</v>
      </c>
      <c r="K481">
        <v>-4.7717200790285963E-2</v>
      </c>
      <c r="M481">
        <v>-0.69970402586062563</v>
      </c>
      <c r="N481">
        <v>-0.49353120852847809</v>
      </c>
      <c r="O481" t="str">
        <f>_xlfn.XLOOKUP(Table5[[#This Row],[School Name]],Maine_Schools[School Name], Maine_Schools[Comparison School Type], "Error")</f>
        <v>Non Charter</v>
      </c>
    </row>
    <row r="482" spans="1:15">
      <c r="A482" t="s">
        <v>23</v>
      </c>
      <c r="B482">
        <v>21506.26</v>
      </c>
      <c r="C482">
        <v>0.71050000000000002</v>
      </c>
      <c r="D482">
        <v>0.2707</v>
      </c>
      <c r="E482">
        <v>0.5</v>
      </c>
      <c r="F482">
        <v>0.43020000000000003</v>
      </c>
      <c r="G482" t="s">
        <v>1687</v>
      </c>
      <c r="H482">
        <v>0.46510000000000001</v>
      </c>
      <c r="J482">
        <v>7.969685028391249E-2</v>
      </c>
      <c r="K482">
        <v>3.8271242861201205E-2</v>
      </c>
      <c r="M482">
        <v>0.48243327110281531</v>
      </c>
      <c r="N482">
        <v>0.39583320958384166</v>
      </c>
      <c r="O482" t="str">
        <f>_xlfn.XLOOKUP(Table5[[#This Row],[School Name]],Maine_Schools[School Name], Maine_Schools[Comparison School Type], "Error")</f>
        <v>Non Charter</v>
      </c>
    </row>
    <row r="483" spans="1:15">
      <c r="A483" t="s">
        <v>60</v>
      </c>
      <c r="B483">
        <v>22161.49</v>
      </c>
      <c r="C483">
        <v>0.72340000000000004</v>
      </c>
      <c r="D483">
        <v>0.30209999999999998</v>
      </c>
      <c r="E483">
        <v>0.67530000000000001</v>
      </c>
      <c r="F483">
        <v>0.43590000000000001</v>
      </c>
      <c r="G483" t="s">
        <v>1687</v>
      </c>
      <c r="H483">
        <v>0.55559999999999998</v>
      </c>
      <c r="J483">
        <v>8.9621967867491159E-2</v>
      </c>
      <c r="K483">
        <v>0.20866204820379497</v>
      </c>
      <c r="M483">
        <v>0.57366647281835514</v>
      </c>
      <c r="N483">
        <v>2.1581574593330064</v>
      </c>
      <c r="O483" t="str">
        <f>_xlfn.XLOOKUP(Table5[[#This Row],[School Name]],Maine_Schools[School Name], Maine_Schools[Comparison School Type], "Error")</f>
        <v>Non Charter</v>
      </c>
    </row>
    <row r="484" spans="1:15">
      <c r="A484" t="s">
        <v>529</v>
      </c>
      <c r="B484">
        <v>24042.19</v>
      </c>
      <c r="C484">
        <v>0.72409999999999997</v>
      </c>
      <c r="D484">
        <v>0.16089999999999999</v>
      </c>
      <c r="E484">
        <v>0.28889999999999999</v>
      </c>
      <c r="F484">
        <v>0.75560000000000005</v>
      </c>
      <c r="G484" t="s">
        <v>1687</v>
      </c>
      <c r="H484">
        <v>0.52224999999999999</v>
      </c>
      <c r="J484">
        <v>0.40029098886672326</v>
      </c>
      <c r="K484">
        <v>-0.16857237584571755</v>
      </c>
      <c r="M484">
        <v>0.6451085332786588</v>
      </c>
      <c r="N484">
        <v>-1.7435165306802822</v>
      </c>
      <c r="O484" t="str">
        <f>_xlfn.XLOOKUP(Table5[[#This Row],[School Name]],Maine_Schools[School Name], Maine_Schools[Comparison School Type], "Error")</f>
        <v>Non Charter</v>
      </c>
    </row>
    <row r="485" spans="1:15">
      <c r="A485" t="s">
        <v>399</v>
      </c>
      <c r="B485">
        <v>23385.48</v>
      </c>
      <c r="C485">
        <v>0.72619999999999996</v>
      </c>
      <c r="D485">
        <v>0.16669999999999999</v>
      </c>
      <c r="E485">
        <v>0.42109999999999997</v>
      </c>
      <c r="F485">
        <v>0.47370000000000001</v>
      </c>
      <c r="G485" t="s">
        <v>1687</v>
      </c>
      <c r="H485">
        <v>0.44740000000000002</v>
      </c>
      <c r="J485">
        <v>0.12143510867562901</v>
      </c>
      <c r="K485">
        <v>-3.8209986748869718E-2</v>
      </c>
      <c r="M485">
        <v>2.8813374539407386</v>
      </c>
      <c r="N485">
        <v>-0.39519964762614046</v>
      </c>
      <c r="O485" t="str">
        <f>_xlfn.XLOOKUP(Table5[[#This Row],[School Name]],Maine_Schools[School Name], Maine_Schools[Comparison School Type], "Error")</f>
        <v>Non Charter</v>
      </c>
    </row>
    <row r="486" spans="1:15">
      <c r="A486" t="s">
        <v>510</v>
      </c>
      <c r="B486">
        <v>22883.87</v>
      </c>
      <c r="C486">
        <v>0.73550000000000004</v>
      </c>
      <c r="D486">
        <v>0.28100000000000003</v>
      </c>
      <c r="E486">
        <v>0.45</v>
      </c>
      <c r="F486">
        <v>0.67500000000000004</v>
      </c>
      <c r="G486" t="s">
        <v>1687</v>
      </c>
      <c r="H486">
        <v>0.5625</v>
      </c>
      <c r="J486">
        <v>0.33107888735352298</v>
      </c>
      <c r="K486">
        <v>-1.8623327047758986E-2</v>
      </c>
      <c r="M486">
        <v>0.87410293157249042</v>
      </c>
      <c r="N486">
        <v>-0.19261802772330025</v>
      </c>
      <c r="O486" t="str">
        <f>_xlfn.XLOOKUP(Table5[[#This Row],[School Name]],Maine_Schools[School Name], Maine_Schools[Comparison School Type], "Error")</f>
        <v>Non Charter</v>
      </c>
    </row>
    <row r="487" spans="1:15">
      <c r="A487" t="s">
        <v>141</v>
      </c>
      <c r="B487">
        <v>35566.21</v>
      </c>
      <c r="C487">
        <v>0.74470000000000003</v>
      </c>
      <c r="D487">
        <v>0.23400000000000001</v>
      </c>
      <c r="E487">
        <v>0.53449999999999998</v>
      </c>
      <c r="F487">
        <v>0.39660000000000001</v>
      </c>
      <c r="G487" t="s">
        <v>1687</v>
      </c>
      <c r="H487">
        <v>0.46555000000000002</v>
      </c>
      <c r="J487">
        <v>1.6514523688570815E-2</v>
      </c>
      <c r="K487">
        <v>8.1853054570517336E-2</v>
      </c>
      <c r="M487">
        <v>2.3831413268669648</v>
      </c>
      <c r="N487">
        <v>0.84659276476583933</v>
      </c>
      <c r="O487" t="str">
        <f>_xlfn.XLOOKUP(Table5[[#This Row],[School Name]],Maine_Schools[School Name], Maine_Schools[Comparison School Type], "Error")</f>
        <v>Non Charter</v>
      </c>
    </row>
    <row r="488" spans="1:15">
      <c r="A488" t="s">
        <v>549</v>
      </c>
      <c r="B488">
        <v>19595.689999999999</v>
      </c>
      <c r="C488">
        <v>0.75680000000000003</v>
      </c>
      <c r="D488">
        <v>0.223</v>
      </c>
      <c r="E488">
        <v>0.33329999999999999</v>
      </c>
      <c r="F488">
        <v>0.35289999999999999</v>
      </c>
      <c r="G488" t="s">
        <v>1687</v>
      </c>
      <c r="H488">
        <v>0.34309999999999996</v>
      </c>
      <c r="J488">
        <v>2.6572395495714718E-2</v>
      </c>
      <c r="K488">
        <v>-0.14379738526142011</v>
      </c>
      <c r="M488">
        <v>0.11887331206877107</v>
      </c>
      <c r="N488">
        <v>-1.487272852471079</v>
      </c>
      <c r="O488" t="str">
        <f>_xlfn.XLOOKUP(Table5[[#This Row],[School Name]],Maine_Schools[School Name], Maine_Schools[Comparison School Type], "Error")</f>
        <v>Non Charter</v>
      </c>
    </row>
    <row r="489" spans="1:15">
      <c r="A489" t="s">
        <v>180</v>
      </c>
      <c r="B489">
        <v>23306.95</v>
      </c>
      <c r="C489">
        <v>0.78580000000000005</v>
      </c>
      <c r="D489">
        <v>0.21279999999999999</v>
      </c>
      <c r="E489">
        <v>0.75380000000000003</v>
      </c>
      <c r="F489">
        <v>0.112</v>
      </c>
      <c r="G489" t="s">
        <v>1687</v>
      </c>
      <c r="H489">
        <v>0.43290000000000001</v>
      </c>
      <c r="J489">
        <v>-0.21372626401932648</v>
      </c>
      <c r="K489">
        <v>0.2725716498766777</v>
      </c>
      <c r="M489">
        <v>0.1912709516631694</v>
      </c>
      <c r="N489">
        <v>2.819164023586719</v>
      </c>
      <c r="O489" t="str">
        <f>_xlfn.XLOOKUP(Table5[[#This Row],[School Name]],Maine_Schools[School Name], Maine_Schools[Comparison School Type], "Error")</f>
        <v>Non Charter</v>
      </c>
    </row>
    <row r="490" spans="1:15">
      <c r="A490" t="s">
        <v>185</v>
      </c>
      <c r="B490">
        <v>22352.99</v>
      </c>
      <c r="C490">
        <v>0.80089999999999995</v>
      </c>
      <c r="D490">
        <v>0.35749999999999998</v>
      </c>
      <c r="E490">
        <v>0.60709999999999997</v>
      </c>
      <c r="F490">
        <v>0.22889999999999999</v>
      </c>
      <c r="G490" t="s">
        <v>1687</v>
      </c>
      <c r="H490">
        <v>0.41799999999999998</v>
      </c>
      <c r="J490">
        <v>-8.3883256524241334E-2</v>
      </c>
      <c r="K490">
        <v>0.11257002437854174</v>
      </c>
      <c r="M490">
        <v>-1.5384245624743456</v>
      </c>
      <c r="N490">
        <v>1.1642933628858618</v>
      </c>
      <c r="O490" t="str">
        <f>_xlfn.XLOOKUP(Table5[[#This Row],[School Name]],Maine_Schools[School Name], Maine_Schools[Comparison School Type], "Error")</f>
        <v>Non Charter</v>
      </c>
    </row>
    <row r="491" spans="1:15">
      <c r="A491" t="s">
        <v>154</v>
      </c>
      <c r="B491">
        <v>23217.13</v>
      </c>
      <c r="C491">
        <v>0.80840000000000001</v>
      </c>
      <c r="D491">
        <v>0.1482</v>
      </c>
      <c r="E491">
        <v>0.70650000000000002</v>
      </c>
      <c r="F491">
        <v>9.7299999999999998E-2</v>
      </c>
      <c r="G491" t="s">
        <v>1687</v>
      </c>
      <c r="H491">
        <v>0.40190000000000003</v>
      </c>
      <c r="J491">
        <v>-0.22025068305788137</v>
      </c>
      <c r="K491">
        <v>0.22090396469573109</v>
      </c>
      <c r="M491">
        <v>-0.60380067377007018</v>
      </c>
      <c r="N491">
        <v>2.2847736007014645</v>
      </c>
      <c r="O491" t="str">
        <f>_xlfn.XLOOKUP(Table5[[#This Row],[School Name]],Maine_Schools[School Name], Maine_Schools[Comparison School Type], "Error")</f>
        <v>Non Charter</v>
      </c>
    </row>
    <row r="492" spans="1:15">
      <c r="A492" t="s">
        <v>210</v>
      </c>
      <c r="B492">
        <v>61720.77</v>
      </c>
      <c r="C492">
        <v>0.82089999999999996</v>
      </c>
      <c r="D492">
        <v>0.35820000000000002</v>
      </c>
      <c r="E492">
        <v>0.56379999999999997</v>
      </c>
      <c r="F492">
        <v>0.26600000000000001</v>
      </c>
      <c r="G492" t="s">
        <v>1687</v>
      </c>
      <c r="H492">
        <v>0.41489999999999999</v>
      </c>
      <c r="J492">
        <v>-0.15895169102028489</v>
      </c>
      <c r="K492">
        <v>0.11448663693636496</v>
      </c>
      <c r="M492">
        <v>-1.5853880302111907</v>
      </c>
      <c r="N492">
        <v>1.1841165733063672</v>
      </c>
      <c r="O492" t="str">
        <f>_xlfn.XLOOKUP(Table5[[#This Row],[School Name]],Maine_Schools[School Name], Maine_Schools[Comparison School Type], "Error")</f>
        <v>Non Charter</v>
      </c>
    </row>
    <row r="493" spans="1:15">
      <c r="A493" t="s">
        <v>144</v>
      </c>
      <c r="B493">
        <v>31545.279999999999</v>
      </c>
      <c r="C493">
        <v>0.8478</v>
      </c>
      <c r="D493">
        <v>0.2717</v>
      </c>
      <c r="E493">
        <v>0.43480000000000002</v>
      </c>
      <c r="F493">
        <v>0.52170000000000005</v>
      </c>
      <c r="G493" t="s">
        <v>1687</v>
      </c>
      <c r="H493">
        <v>0.47825000000000006</v>
      </c>
      <c r="J493">
        <v>0.19836520232148386</v>
      </c>
      <c r="K493">
        <v>-5.8815406405185511E-2</v>
      </c>
      <c r="M493">
        <v>-1.1441513135246999</v>
      </c>
      <c r="N493">
        <v>-0.60831813523214928</v>
      </c>
      <c r="O493" t="str">
        <f>_xlfn.XLOOKUP(Table5[[#This Row],[School Name]],Maine_Schools[School Name], Maine_Schools[Comparison School Type], "Error")</f>
        <v>Non Charter</v>
      </c>
    </row>
    <row r="494" spans="1:15">
      <c r="A494" t="s">
        <v>58</v>
      </c>
      <c r="B494">
        <v>22360.45</v>
      </c>
      <c r="C494">
        <v>0.86099999999999999</v>
      </c>
      <c r="D494">
        <v>0.37630000000000002</v>
      </c>
      <c r="E494">
        <v>0.66100000000000003</v>
      </c>
      <c r="F494">
        <v>0.38979999999999998</v>
      </c>
      <c r="G494" t="s">
        <v>1687</v>
      </c>
      <c r="H494">
        <v>0.52539999999999998</v>
      </c>
      <c r="J494">
        <v>0.10281372114399023</v>
      </c>
      <c r="K494">
        <v>0.14583871038575724</v>
      </c>
      <c r="M494">
        <v>1.4278539934800367</v>
      </c>
      <c r="N494">
        <v>1.5083859445831114</v>
      </c>
      <c r="O494" t="str">
        <f>_xlfn.XLOOKUP(Table5[[#This Row],[School Name]],Maine_Schools[School Name], Maine_Schools[Comparison School Type], "Error")</f>
        <v>Non Charter</v>
      </c>
    </row>
    <row r="495" spans="1:15">
      <c r="A495" t="s">
        <v>44</v>
      </c>
      <c r="B495">
        <v>29350.04</v>
      </c>
      <c r="C495">
        <v>0.86839999999999995</v>
      </c>
      <c r="D495">
        <v>0.1842</v>
      </c>
      <c r="E495">
        <v>0.68</v>
      </c>
      <c r="F495">
        <v>0.2</v>
      </c>
      <c r="G495" t="s">
        <v>1687</v>
      </c>
      <c r="H495">
        <v>0.44000000000000006</v>
      </c>
      <c r="J495">
        <v>-0.11012976314041839</v>
      </c>
      <c r="K495">
        <v>0.18102442298387766</v>
      </c>
      <c r="M495">
        <v>0.74006418767980686</v>
      </c>
      <c r="N495">
        <v>1.8723060189773579</v>
      </c>
      <c r="O495" t="str">
        <f>_xlfn.XLOOKUP(Table5[[#This Row],[School Name]],Maine_Schools[School Name], Maine_Schools[Comparison School Type], "Error")</f>
        <v>Non Charter</v>
      </c>
    </row>
    <row r="496" spans="1:15">
      <c r="A496" t="s">
        <v>405</v>
      </c>
      <c r="B496">
        <v>22835.42</v>
      </c>
      <c r="C496">
        <v>0.2258</v>
      </c>
      <c r="D496">
        <v>0.2419</v>
      </c>
      <c r="E496" t="s">
        <v>1687</v>
      </c>
      <c r="F496">
        <v>0.65</v>
      </c>
      <c r="G496">
        <v>0.66669999999999996</v>
      </c>
      <c r="H496">
        <v>0.65834999999999999</v>
      </c>
      <c r="I496">
        <v>4.9577410197477079E-2</v>
      </c>
      <c r="J496">
        <v>9.0290137861443132E-2</v>
      </c>
      <c r="L496">
        <v>0.40553596118194984</v>
      </c>
      <c r="M496">
        <v>-0.79272584233906218</v>
      </c>
      <c r="O496" t="str">
        <f>_xlfn.XLOOKUP(Table5[[#This Row],[School Name]],Maine_Schools[School Name], Maine_Schools[Comparison School Type], "Error")</f>
        <v>Non Charter</v>
      </c>
    </row>
    <row r="497" spans="1:15">
      <c r="A497" t="s">
        <v>420</v>
      </c>
      <c r="B497">
        <v>29464.98</v>
      </c>
      <c r="C497">
        <v>0.45829999999999999</v>
      </c>
      <c r="D497">
        <v>0.25</v>
      </c>
      <c r="E497" t="s">
        <v>1687</v>
      </c>
      <c r="F497">
        <v>0.41670000000000001</v>
      </c>
      <c r="G497" t="s">
        <v>1687</v>
      </c>
      <c r="H497">
        <v>0.41670000000000001</v>
      </c>
      <c r="J497">
        <v>-6.5068252764067191E-2</v>
      </c>
      <c r="M497">
        <v>-0.46836825950636674</v>
      </c>
      <c r="O497" t="str">
        <f>_xlfn.XLOOKUP(Table5[[#This Row],[School Name]],Maine_Schools[School Name], Maine_Schools[Comparison School Type], "Error")</f>
        <v>Non Charter</v>
      </c>
    </row>
    <row r="498" spans="1:15">
      <c r="A498" t="s">
        <v>40</v>
      </c>
      <c r="B498">
        <v>35430.660000000003</v>
      </c>
      <c r="C498">
        <v>0.46429999999999999</v>
      </c>
      <c r="D498">
        <v>0.35709999999999997</v>
      </c>
      <c r="E498" t="s">
        <v>1687</v>
      </c>
      <c r="F498">
        <v>0.4</v>
      </c>
      <c r="G498" t="s">
        <v>1687</v>
      </c>
      <c r="H498">
        <v>0.4</v>
      </c>
      <c r="J498">
        <v>-9.4813256918571898E-2</v>
      </c>
      <c r="M498">
        <v>-0.68247598843786461</v>
      </c>
      <c r="O498" t="str">
        <f>_xlfn.XLOOKUP(Table5[[#This Row],[School Name]],Maine_Schools[School Name], Maine_Schools[Comparison School Type], "Error")</f>
        <v>Non Charter</v>
      </c>
    </row>
    <row r="499" spans="1:15">
      <c r="A499" t="s">
        <v>349</v>
      </c>
      <c r="B499">
        <v>30373.439999999999</v>
      </c>
      <c r="C499">
        <v>0.55700000000000005</v>
      </c>
      <c r="D499">
        <v>0.12659999999999999</v>
      </c>
      <c r="E499" t="s">
        <v>1687</v>
      </c>
      <c r="F499">
        <v>0.76470000000000005</v>
      </c>
      <c r="G499" t="s">
        <v>1687</v>
      </c>
      <c r="H499">
        <v>0.76470000000000005</v>
      </c>
      <c r="J499">
        <v>0.3186574092280075</v>
      </c>
      <c r="M499">
        <v>2.2937301955854923</v>
      </c>
      <c r="O499" t="str">
        <f>_xlfn.XLOOKUP(Table5[[#This Row],[School Name]],Maine_Schools[School Name], Maine_Schools[Comparison School Type], "Error")</f>
        <v>Non Charter</v>
      </c>
    </row>
    <row r="500" spans="1:15">
      <c r="A500" t="s">
        <v>383</v>
      </c>
      <c r="B500">
        <v>19900.34</v>
      </c>
      <c r="C500">
        <v>0.33550000000000002</v>
      </c>
      <c r="D500">
        <v>0.20649999999999999</v>
      </c>
      <c r="E500">
        <v>0.21879999999999999</v>
      </c>
      <c r="G500" t="s">
        <v>1687</v>
      </c>
      <c r="H500">
        <v>0.21879999999999999</v>
      </c>
      <c r="K500">
        <v>-0.11885251205482478</v>
      </c>
      <c r="N500">
        <v>-1.2292721060662968</v>
      </c>
      <c r="O500" t="str">
        <f>_xlfn.XLOOKUP(Table5[[#This Row],[School Name]],Maine_Schools[School Name], Maine_Schools[Comparison School Type], "Error")</f>
        <v>Non Charter</v>
      </c>
    </row>
    <row r="501" spans="1:15">
      <c r="A501" t="s">
        <v>96</v>
      </c>
      <c r="B501">
        <v>32796.519999999997</v>
      </c>
      <c r="C501">
        <v>0.41670000000000001</v>
      </c>
      <c r="D501">
        <v>0.3125</v>
      </c>
      <c r="E501">
        <v>0.6</v>
      </c>
      <c r="G501" t="s">
        <v>1687</v>
      </c>
      <c r="H501">
        <v>0.6</v>
      </c>
      <c r="K501">
        <v>0.24748265282686166</v>
      </c>
      <c r="N501">
        <v>2.5596726278281512</v>
      </c>
      <c r="O501" t="str">
        <f>_xlfn.XLOOKUP(Table5[[#This Row],[School Name]],Maine_Schools[School Name], Maine_Schools[Comparison School Type], "Error")</f>
        <v>Non Charter</v>
      </c>
    </row>
    <row r="502" spans="1:15">
      <c r="A502" t="s">
        <v>224</v>
      </c>
      <c r="B502">
        <v>36879.5</v>
      </c>
      <c r="C502">
        <v>0.52539999999999998</v>
      </c>
      <c r="D502">
        <v>0.18640000000000001</v>
      </c>
      <c r="E502">
        <v>0.45</v>
      </c>
      <c r="G502" t="s">
        <v>1687</v>
      </c>
      <c r="H502">
        <v>0.45</v>
      </c>
      <c r="K502">
        <v>7.3370165063818271E-2</v>
      </c>
      <c r="N502">
        <v>0.75885562510304883</v>
      </c>
      <c r="O502" t="str">
        <f>_xlfn.XLOOKUP(Table5[[#This Row],[School Name]],Maine_Schools[School Name], Maine_Schools[Comparison School Type], "Error")</f>
        <v>Non Charter</v>
      </c>
    </row>
    <row r="503" spans="1:15">
      <c r="A503" t="s">
        <v>198</v>
      </c>
      <c r="B503">
        <v>34696.660000000003</v>
      </c>
      <c r="C503">
        <v>0.61860000000000004</v>
      </c>
      <c r="D503">
        <v>0.33050000000000002</v>
      </c>
      <c r="E503">
        <v>0.75</v>
      </c>
      <c r="G503" t="s">
        <v>1687</v>
      </c>
      <c r="H503">
        <v>0.75</v>
      </c>
      <c r="K503">
        <v>0.33285471514463144</v>
      </c>
      <c r="N503">
        <v>3.4426619145516688</v>
      </c>
      <c r="O503" t="str">
        <f>_xlfn.XLOOKUP(Table5[[#This Row],[School Name]],Maine_Schools[School Name], Maine_Schools[Comparison School Type], "Error")</f>
        <v>Non Charter</v>
      </c>
    </row>
    <row r="504" spans="1:15">
      <c r="A504" t="s">
        <v>214</v>
      </c>
      <c r="B504">
        <v>27488.01</v>
      </c>
      <c r="C504">
        <v>0.63770000000000004</v>
      </c>
      <c r="D504">
        <v>0.18840000000000001</v>
      </c>
      <c r="E504">
        <v>0.2273</v>
      </c>
      <c r="G504" t="s">
        <v>1687</v>
      </c>
      <c r="H504">
        <v>0.2273</v>
      </c>
      <c r="K504">
        <v>-0.19863573014564001</v>
      </c>
      <c r="N504">
        <v>-2.0544568904316667</v>
      </c>
      <c r="O504" t="str">
        <f>_xlfn.XLOOKUP(Table5[[#This Row],[School Name]],Maine_Schools[School Name], Maine_Schools[Comparison School Type], "Error")</f>
        <v>Non Charter</v>
      </c>
    </row>
    <row r="505" spans="1:15">
      <c r="A505" t="s">
        <v>220</v>
      </c>
      <c r="B505">
        <v>35241.64</v>
      </c>
      <c r="C505">
        <v>0.69230000000000003</v>
      </c>
      <c r="D505">
        <v>0.25</v>
      </c>
      <c r="E505">
        <v>0.5</v>
      </c>
      <c r="G505" t="s">
        <v>1687</v>
      </c>
      <c r="H505">
        <v>0.5</v>
      </c>
      <c r="K505">
        <v>6.3335019229509293E-2</v>
      </c>
      <c r="N505">
        <v>0.65506375195582367</v>
      </c>
      <c r="O505" t="str">
        <f>_xlfn.XLOOKUP(Table5[[#This Row],[School Name]],Maine_Schools[School Name], Maine_Schools[Comparison School Type], "Error")</f>
        <v>Non Charter</v>
      </c>
    </row>
    <row r="506" spans="1:15">
      <c r="A506" t="s">
        <v>558</v>
      </c>
      <c r="B506">
        <v>26469.73</v>
      </c>
      <c r="C506">
        <v>7.0099999999999996E-2</v>
      </c>
      <c r="D506">
        <v>9.5899999999999999E-2</v>
      </c>
      <c r="E506" t="s">
        <v>1687</v>
      </c>
      <c r="G506" t="s">
        <v>1687</v>
      </c>
      <c r="H506" t="s">
        <v>1687</v>
      </c>
      <c r="O506" t="str">
        <f>_xlfn.XLOOKUP(Table5[[#This Row],[School Name]],Maine_Schools[School Name], Maine_Schools[Comparison School Type], "Error")</f>
        <v>Non Charter</v>
      </c>
    </row>
    <row r="507" spans="1:15">
      <c r="A507" t="s">
        <v>512</v>
      </c>
      <c r="B507">
        <v>27264.7</v>
      </c>
      <c r="C507">
        <v>7.4099999999999999E-2</v>
      </c>
      <c r="D507">
        <v>0.16400000000000001</v>
      </c>
      <c r="E507" t="s">
        <v>1687</v>
      </c>
      <c r="G507" t="s">
        <v>1687</v>
      </c>
      <c r="H507" t="s">
        <v>1687</v>
      </c>
      <c r="O507" t="str">
        <f>_xlfn.XLOOKUP(Table5[[#This Row],[School Name]],Maine_Schools[School Name], Maine_Schools[Comparison School Type], "Error")</f>
        <v>Non Charter</v>
      </c>
    </row>
    <row r="508" spans="1:15">
      <c r="A508" t="s">
        <v>347</v>
      </c>
      <c r="B508">
        <v>27668.74</v>
      </c>
      <c r="C508">
        <v>9.8599999999999993E-2</v>
      </c>
      <c r="D508">
        <v>0.16900000000000001</v>
      </c>
      <c r="E508" t="s">
        <v>1687</v>
      </c>
      <c r="G508" t="s">
        <v>1687</v>
      </c>
      <c r="H508" t="s">
        <v>1687</v>
      </c>
      <c r="O508" t="str">
        <f>_xlfn.XLOOKUP(Table5[[#This Row],[School Name]],Maine_Schools[School Name], Maine_Schools[Comparison School Type], "Error")</f>
        <v>Non Charter</v>
      </c>
    </row>
    <row r="509" spans="1:15">
      <c r="A509" t="s">
        <v>458</v>
      </c>
      <c r="B509">
        <v>25506.71</v>
      </c>
      <c r="C509">
        <v>0.1067</v>
      </c>
      <c r="D509">
        <v>0.1439</v>
      </c>
      <c r="E509" t="s">
        <v>1687</v>
      </c>
      <c r="G509" t="s">
        <v>1687</v>
      </c>
      <c r="H509" t="s">
        <v>1687</v>
      </c>
      <c r="O509" t="str">
        <f>_xlfn.XLOOKUP(Table5[[#This Row],[School Name]],Maine_Schools[School Name], Maine_Schools[Comparison School Type], "Error")</f>
        <v>Non Charter</v>
      </c>
    </row>
    <row r="510" spans="1:15">
      <c r="A510" t="s">
        <v>179</v>
      </c>
      <c r="B510">
        <v>27088.74</v>
      </c>
      <c r="C510">
        <v>0.1171</v>
      </c>
      <c r="D510">
        <v>0.1951</v>
      </c>
      <c r="E510" t="s">
        <v>1687</v>
      </c>
      <c r="G510" t="s">
        <v>1687</v>
      </c>
      <c r="H510" t="s">
        <v>1687</v>
      </c>
      <c r="O510" t="str">
        <f>_xlfn.XLOOKUP(Table5[[#This Row],[School Name]],Maine_Schools[School Name], Maine_Schools[Comparison School Type], "Error")</f>
        <v>Non Charter</v>
      </c>
    </row>
    <row r="511" spans="1:15">
      <c r="A511" t="s">
        <v>543</v>
      </c>
      <c r="B511">
        <v>37119.449999999997</v>
      </c>
      <c r="C511">
        <v>0.14749999999999999</v>
      </c>
      <c r="D511">
        <v>0.1749</v>
      </c>
      <c r="E511" t="s">
        <v>1687</v>
      </c>
      <c r="G511" t="s">
        <v>1687</v>
      </c>
      <c r="H511" t="s">
        <v>1687</v>
      </c>
      <c r="O511" t="str">
        <f>_xlfn.XLOOKUP(Table5[[#This Row],[School Name]],Maine_Schools[School Name], Maine_Schools[Comparison School Type], "Error")</f>
        <v>Non Charter</v>
      </c>
    </row>
    <row r="512" spans="1:15">
      <c r="A512" t="s">
        <v>327</v>
      </c>
      <c r="B512">
        <v>18378.28</v>
      </c>
      <c r="C512">
        <v>0.17480000000000001</v>
      </c>
      <c r="D512">
        <v>0.20630000000000001</v>
      </c>
      <c r="E512" t="s">
        <v>1687</v>
      </c>
      <c r="G512" t="s">
        <v>1687</v>
      </c>
      <c r="H512" t="s">
        <v>1687</v>
      </c>
      <c r="O512" t="str">
        <f>_xlfn.XLOOKUP(Table5[[#This Row],[School Name]],Maine_Schools[School Name], Maine_Schools[Comparison School Type], "Error")</f>
        <v>Non Charter</v>
      </c>
    </row>
    <row r="513" spans="1:15">
      <c r="A513" t="s">
        <v>496</v>
      </c>
      <c r="B513">
        <v>21980.65</v>
      </c>
      <c r="C513">
        <v>0.18459999999999999</v>
      </c>
      <c r="D513">
        <v>0.18459999999999999</v>
      </c>
      <c r="E513" t="s">
        <v>1687</v>
      </c>
      <c r="G513" t="s">
        <v>1687</v>
      </c>
      <c r="H513" t="s">
        <v>1687</v>
      </c>
      <c r="O513" t="str">
        <f>_xlfn.XLOOKUP(Table5[[#This Row],[School Name]],Maine_Schools[School Name], Maine_Schools[Comparison School Type], "Error")</f>
        <v>Non Charter</v>
      </c>
    </row>
    <row r="514" spans="1:15">
      <c r="A514" t="s">
        <v>339</v>
      </c>
      <c r="B514">
        <v>20042.650000000001</v>
      </c>
      <c r="C514">
        <v>0.2195</v>
      </c>
      <c r="D514">
        <v>0.2276</v>
      </c>
      <c r="E514" t="s">
        <v>1687</v>
      </c>
      <c r="G514" t="s">
        <v>1687</v>
      </c>
      <c r="H514" t="s">
        <v>1687</v>
      </c>
      <c r="O514" t="str">
        <f>_xlfn.XLOOKUP(Table5[[#This Row],[School Name]],Maine_Schools[School Name], Maine_Schools[Comparison School Type], "Error")</f>
        <v>Non Charter</v>
      </c>
    </row>
    <row r="515" spans="1:15">
      <c r="A515" t="s">
        <v>568</v>
      </c>
      <c r="B515">
        <v>23295.45</v>
      </c>
      <c r="C515">
        <v>0.22509999999999999</v>
      </c>
      <c r="D515">
        <v>0.23469999999999999</v>
      </c>
      <c r="E515" t="s">
        <v>1687</v>
      </c>
      <c r="G515" t="s">
        <v>1687</v>
      </c>
      <c r="H515" t="s">
        <v>1687</v>
      </c>
      <c r="O515" t="str">
        <f>_xlfn.XLOOKUP(Table5[[#This Row],[School Name]],Maine_Schools[School Name], Maine_Schools[Comparison School Type], "Error")</f>
        <v>Non Charter</v>
      </c>
    </row>
    <row r="516" spans="1:15">
      <c r="A516" t="s">
        <v>539</v>
      </c>
      <c r="B516">
        <v>18981.93</v>
      </c>
      <c r="C516">
        <v>0.246</v>
      </c>
      <c r="D516">
        <v>0.16500000000000001</v>
      </c>
      <c r="E516" t="s">
        <v>1687</v>
      </c>
      <c r="G516" t="s">
        <v>1687</v>
      </c>
      <c r="H516" t="s">
        <v>1687</v>
      </c>
      <c r="O516" t="str">
        <f>_xlfn.XLOOKUP(Table5[[#This Row],[School Name]],Maine_Schools[School Name], Maine_Schools[Comparison School Type], "Error")</f>
        <v>Non Charter</v>
      </c>
    </row>
    <row r="517" spans="1:15">
      <c r="A517" t="s">
        <v>487</v>
      </c>
      <c r="B517">
        <v>24390.78</v>
      </c>
      <c r="C517">
        <v>0.2888</v>
      </c>
      <c r="D517">
        <v>0.2888</v>
      </c>
      <c r="E517" t="s">
        <v>1687</v>
      </c>
      <c r="G517" t="s">
        <v>1687</v>
      </c>
      <c r="H517" t="s">
        <v>1687</v>
      </c>
      <c r="O517" t="str">
        <f>_xlfn.XLOOKUP(Table5[[#This Row],[School Name]],Maine_Schools[School Name], Maine_Schools[Comparison School Type], "Error")</f>
        <v>Non Charter</v>
      </c>
    </row>
    <row r="518" spans="1:15">
      <c r="A518" t="s">
        <v>457</v>
      </c>
      <c r="B518">
        <v>23768.400000000001</v>
      </c>
      <c r="C518">
        <v>0.30499999999999999</v>
      </c>
      <c r="D518">
        <v>0.15570000000000001</v>
      </c>
      <c r="E518" t="s">
        <v>1687</v>
      </c>
      <c r="G518" t="s">
        <v>1687</v>
      </c>
      <c r="H518" t="s">
        <v>1687</v>
      </c>
      <c r="O518" t="str">
        <f>_xlfn.XLOOKUP(Table5[[#This Row],[School Name]],Maine_Schools[School Name], Maine_Schools[Comparison School Type], "Error")</f>
        <v>Non Charter</v>
      </c>
    </row>
    <row r="519" spans="1:15">
      <c r="A519" t="s">
        <v>414</v>
      </c>
      <c r="B519">
        <v>24052.22</v>
      </c>
      <c r="C519">
        <v>0.34029999999999999</v>
      </c>
      <c r="D519">
        <v>0.21529999999999999</v>
      </c>
      <c r="E519" t="s">
        <v>1687</v>
      </c>
      <c r="G519" t="s">
        <v>1687</v>
      </c>
      <c r="H519" t="s">
        <v>1687</v>
      </c>
      <c r="O519" t="str">
        <f>_xlfn.XLOOKUP(Table5[[#This Row],[School Name]],Maine_Schools[School Name], Maine_Schools[Comparison School Type], "Error")</f>
        <v>Non Charter</v>
      </c>
    </row>
    <row r="520" spans="1:15">
      <c r="A520" t="s">
        <v>517</v>
      </c>
      <c r="B520">
        <v>26962.240000000002</v>
      </c>
      <c r="C520">
        <v>0.35780000000000001</v>
      </c>
      <c r="D520">
        <v>0.19270000000000001</v>
      </c>
      <c r="E520" t="s">
        <v>1687</v>
      </c>
      <c r="G520" t="s">
        <v>1687</v>
      </c>
      <c r="H520" t="s">
        <v>1687</v>
      </c>
      <c r="O520" t="str">
        <f>_xlfn.XLOOKUP(Table5[[#This Row],[School Name]],Maine_Schools[School Name], Maine_Schools[Comparison School Type], "Error")</f>
        <v>Non Charter</v>
      </c>
    </row>
    <row r="521" spans="1:15">
      <c r="A521" t="s">
        <v>254</v>
      </c>
      <c r="B521">
        <v>21792.65</v>
      </c>
      <c r="C521">
        <v>0.37140000000000001</v>
      </c>
      <c r="D521">
        <v>0.12859999999999999</v>
      </c>
      <c r="E521" t="s">
        <v>1687</v>
      </c>
      <c r="G521" t="s">
        <v>1687</v>
      </c>
      <c r="H521" t="s">
        <v>1687</v>
      </c>
      <c r="O521" t="str">
        <f>_xlfn.XLOOKUP(Table5[[#This Row],[School Name]],Maine_Schools[School Name], Maine_Schools[Comparison School Type], "Error")</f>
        <v>Non Charter</v>
      </c>
    </row>
    <row r="522" spans="1:15">
      <c r="A522" t="s">
        <v>521</v>
      </c>
      <c r="B522">
        <v>25134.15</v>
      </c>
      <c r="C522">
        <v>0.38729999999999998</v>
      </c>
      <c r="D522">
        <v>0.1961</v>
      </c>
      <c r="E522" t="s">
        <v>1687</v>
      </c>
      <c r="G522" t="s">
        <v>1687</v>
      </c>
      <c r="H522" t="s">
        <v>1687</v>
      </c>
      <c r="O522" t="str">
        <f>_xlfn.XLOOKUP(Table5[[#This Row],[School Name]],Maine_Schools[School Name], Maine_Schools[Comparison School Type], "Error")</f>
        <v>Non Charter</v>
      </c>
    </row>
    <row r="523" spans="1:15">
      <c r="A523" t="s">
        <v>466</v>
      </c>
      <c r="B523">
        <v>17466.37</v>
      </c>
      <c r="C523">
        <v>0.3886</v>
      </c>
      <c r="D523">
        <v>0.1048</v>
      </c>
      <c r="E523" t="s">
        <v>1687</v>
      </c>
      <c r="G523" t="s">
        <v>1687</v>
      </c>
      <c r="H523" t="s">
        <v>1687</v>
      </c>
      <c r="O523" t="str">
        <f>_xlfn.XLOOKUP(Table5[[#This Row],[School Name]],Maine_Schools[School Name], Maine_Schools[Comparison School Type], "Error")</f>
        <v>Non Charter</v>
      </c>
    </row>
    <row r="524" spans="1:15">
      <c r="A524" t="s">
        <v>453</v>
      </c>
      <c r="B524">
        <v>31558.36</v>
      </c>
      <c r="C524">
        <v>0.4108</v>
      </c>
      <c r="D524">
        <v>0.17299999999999999</v>
      </c>
      <c r="E524" t="s">
        <v>1687</v>
      </c>
      <c r="G524" t="s">
        <v>1687</v>
      </c>
      <c r="H524" t="s">
        <v>1687</v>
      </c>
      <c r="O524" t="str">
        <f>_xlfn.XLOOKUP(Table5[[#This Row],[School Name]],Maine_Schools[School Name], Maine_Schools[Comparison School Type], "Error")</f>
        <v>Non Charter</v>
      </c>
    </row>
    <row r="525" spans="1:15">
      <c r="A525" t="s">
        <v>531</v>
      </c>
      <c r="B525">
        <v>24349.82</v>
      </c>
      <c r="C525">
        <v>0.41830000000000001</v>
      </c>
      <c r="D525">
        <v>0.19769999999999999</v>
      </c>
      <c r="E525" t="s">
        <v>1687</v>
      </c>
      <c r="G525" t="s">
        <v>1687</v>
      </c>
      <c r="H525" t="s">
        <v>1687</v>
      </c>
      <c r="O525" t="str">
        <f>_xlfn.XLOOKUP(Table5[[#This Row],[School Name]],Maine_Schools[School Name], Maine_Schools[Comparison School Type], "Error")</f>
        <v>Non Charter</v>
      </c>
    </row>
    <row r="526" spans="1:15">
      <c r="A526" t="s">
        <v>313</v>
      </c>
      <c r="B526">
        <v>24973.11</v>
      </c>
      <c r="C526">
        <v>0.41980000000000001</v>
      </c>
      <c r="D526">
        <v>0.2099</v>
      </c>
      <c r="E526" t="s">
        <v>1687</v>
      </c>
      <c r="G526" t="s">
        <v>1687</v>
      </c>
      <c r="H526" t="s">
        <v>1687</v>
      </c>
      <c r="O526" t="str">
        <f>_xlfn.XLOOKUP(Table5[[#This Row],[School Name]],Maine_Schools[School Name], Maine_Schools[Comparison School Type], "Error")</f>
        <v>Non Charter</v>
      </c>
    </row>
    <row r="527" spans="1:15">
      <c r="A527" t="s">
        <v>396</v>
      </c>
      <c r="B527">
        <v>21528.93</v>
      </c>
      <c r="C527">
        <v>0.438</v>
      </c>
      <c r="D527">
        <v>0.124</v>
      </c>
      <c r="E527" t="s">
        <v>1687</v>
      </c>
      <c r="G527" t="s">
        <v>1687</v>
      </c>
      <c r="H527" t="s">
        <v>1687</v>
      </c>
      <c r="O527" t="str">
        <f>_xlfn.XLOOKUP(Table5[[#This Row],[School Name]],Maine_Schools[School Name], Maine_Schools[Comparison School Type], "Error")</f>
        <v>Non Charter</v>
      </c>
    </row>
    <row r="528" spans="1:15">
      <c r="A528" t="s">
        <v>545</v>
      </c>
      <c r="B528">
        <v>30309.56</v>
      </c>
      <c r="C528">
        <v>0.44440000000000002</v>
      </c>
      <c r="D528">
        <v>0.25</v>
      </c>
      <c r="E528" t="s">
        <v>1687</v>
      </c>
      <c r="G528" t="s">
        <v>1687</v>
      </c>
      <c r="H528" t="s">
        <v>1687</v>
      </c>
      <c r="O528" t="str">
        <f>_xlfn.XLOOKUP(Table5[[#This Row],[School Name]],Maine_Schools[School Name], Maine_Schools[Comparison School Type], "Error")</f>
        <v>Non Charter</v>
      </c>
    </row>
    <row r="529" spans="1:15">
      <c r="A529" t="s">
        <v>404</v>
      </c>
      <c r="B529">
        <v>23777.16</v>
      </c>
      <c r="C529">
        <v>0.46529999999999999</v>
      </c>
      <c r="D529">
        <v>8.9099999999999999E-2</v>
      </c>
      <c r="E529" t="s">
        <v>1687</v>
      </c>
      <c r="G529" t="s">
        <v>1687</v>
      </c>
      <c r="H529" t="s">
        <v>1687</v>
      </c>
      <c r="O529" t="str">
        <f>_xlfn.XLOOKUP(Table5[[#This Row],[School Name]],Maine_Schools[School Name], Maine_Schools[Comparison School Type], "Error")</f>
        <v>Non Charter</v>
      </c>
    </row>
    <row r="530" spans="1:15">
      <c r="A530" t="s">
        <v>315</v>
      </c>
      <c r="B530">
        <v>24777.52</v>
      </c>
      <c r="C530">
        <v>0.47220000000000001</v>
      </c>
      <c r="D530">
        <v>9.7199999999999995E-2</v>
      </c>
      <c r="E530" t="s">
        <v>1687</v>
      </c>
      <c r="G530" t="s">
        <v>1687</v>
      </c>
      <c r="H530" t="s">
        <v>1687</v>
      </c>
      <c r="O530" t="str">
        <f>_xlfn.XLOOKUP(Table5[[#This Row],[School Name]],Maine_Schools[School Name], Maine_Schools[Comparison School Type], "Error")</f>
        <v>Non Charter</v>
      </c>
    </row>
    <row r="531" spans="1:15">
      <c r="A531" t="s">
        <v>258</v>
      </c>
      <c r="B531">
        <v>19870.900000000001</v>
      </c>
      <c r="C531">
        <v>0.47949999999999998</v>
      </c>
      <c r="D531">
        <v>0.20469999999999999</v>
      </c>
      <c r="E531" t="s">
        <v>1687</v>
      </c>
      <c r="G531" t="s">
        <v>1687</v>
      </c>
      <c r="H531" t="s">
        <v>1687</v>
      </c>
      <c r="O531" t="str">
        <f>_xlfn.XLOOKUP(Table5[[#This Row],[School Name]],Maine_Schools[School Name], Maine_Schools[Comparison School Type], "Error")</f>
        <v>Non Charter</v>
      </c>
    </row>
    <row r="532" spans="1:15">
      <c r="A532" t="s">
        <v>547</v>
      </c>
      <c r="B532">
        <v>20796.52</v>
      </c>
      <c r="C532">
        <v>0.58260000000000001</v>
      </c>
      <c r="D532">
        <v>0.14330000000000001</v>
      </c>
      <c r="E532" t="s">
        <v>1687</v>
      </c>
      <c r="G532" t="s">
        <v>1687</v>
      </c>
      <c r="H532" t="s">
        <v>1687</v>
      </c>
      <c r="O532" t="str">
        <f>_xlfn.XLOOKUP(Table5[[#This Row],[School Name]],Maine_Schools[School Name], Maine_Schools[Comparison School Type], "Error")</f>
        <v>Non Charter</v>
      </c>
    </row>
    <row r="533" spans="1:15">
      <c r="A533" t="s">
        <v>387</v>
      </c>
      <c r="B533">
        <v>19794.400000000001</v>
      </c>
      <c r="C533">
        <v>0.6028</v>
      </c>
      <c r="D533">
        <v>0.17780000000000001</v>
      </c>
      <c r="E533" t="s">
        <v>1687</v>
      </c>
      <c r="G533" t="s">
        <v>1687</v>
      </c>
      <c r="H533" t="s">
        <v>1687</v>
      </c>
      <c r="O533" t="str">
        <f>_xlfn.XLOOKUP(Table5[[#This Row],[School Name]],Maine_Schools[School Name], Maine_Schools[Comparison School Type], "Error")</f>
        <v>Non Charter</v>
      </c>
    </row>
    <row r="534" spans="1:15">
      <c r="A534" t="s">
        <v>350</v>
      </c>
      <c r="B534">
        <v>21252.32</v>
      </c>
      <c r="C534">
        <v>0.60640000000000005</v>
      </c>
      <c r="D534">
        <v>0.1489</v>
      </c>
      <c r="E534" t="s">
        <v>1687</v>
      </c>
      <c r="G534" t="s">
        <v>1687</v>
      </c>
      <c r="H534" t="s">
        <v>1687</v>
      </c>
      <c r="O534" t="str">
        <f>_xlfn.XLOOKUP(Table5[[#This Row],[School Name]],Maine_Schools[School Name], Maine_Schools[Comparison School Type], "Error")</f>
        <v>Non Charter</v>
      </c>
    </row>
    <row r="535" spans="1:15">
      <c r="A535" t="s">
        <v>69</v>
      </c>
      <c r="B535">
        <v>27197.13</v>
      </c>
      <c r="C535">
        <v>0.61399999999999999</v>
      </c>
      <c r="D535">
        <v>0.29820000000000002</v>
      </c>
      <c r="E535" t="s">
        <v>1687</v>
      </c>
      <c r="G535" t="s">
        <v>1687</v>
      </c>
      <c r="H535" t="s">
        <v>1687</v>
      </c>
      <c r="O535" t="str">
        <f>_xlfn.XLOOKUP(Table5[[#This Row],[School Name]],Maine_Schools[School Name], Maine_Schools[Comparison School Type], "Error")</f>
        <v>Non Charter</v>
      </c>
    </row>
    <row r="536" spans="1:15">
      <c r="A536" t="s">
        <v>395</v>
      </c>
      <c r="B536">
        <v>16727.400000000001</v>
      </c>
      <c r="C536">
        <v>0.61919999999999997</v>
      </c>
      <c r="D536">
        <v>0.13700000000000001</v>
      </c>
      <c r="E536" t="s">
        <v>1687</v>
      </c>
      <c r="G536" t="s">
        <v>1687</v>
      </c>
      <c r="H536" t="s">
        <v>1687</v>
      </c>
      <c r="O536" t="str">
        <f>_xlfn.XLOOKUP(Table5[[#This Row],[School Name]],Maine_Schools[School Name], Maine_Schools[Comparison School Type], "Error")</f>
        <v>Non Charter</v>
      </c>
    </row>
    <row r="537" spans="1:15">
      <c r="A537" t="s">
        <v>77</v>
      </c>
      <c r="B537">
        <v>23259.15</v>
      </c>
      <c r="C537">
        <v>0.61960000000000004</v>
      </c>
      <c r="D537">
        <v>0.23369999999999999</v>
      </c>
      <c r="E537" t="s">
        <v>1687</v>
      </c>
      <c r="G537" t="s">
        <v>1687</v>
      </c>
      <c r="H537" t="s">
        <v>1687</v>
      </c>
      <c r="O537" t="str">
        <f>_xlfn.XLOOKUP(Table5[[#This Row],[School Name]],Maine_Schools[School Name], Maine_Schools[Comparison School Type], "Error")</f>
        <v>Non Charter</v>
      </c>
    </row>
    <row r="538" spans="1:15">
      <c r="A538" t="s">
        <v>82</v>
      </c>
      <c r="B538">
        <v>17934.919999999998</v>
      </c>
      <c r="C538">
        <v>0.62</v>
      </c>
      <c r="D538">
        <v>0.22</v>
      </c>
      <c r="E538" t="s">
        <v>1687</v>
      </c>
      <c r="G538" t="s">
        <v>1687</v>
      </c>
      <c r="H538" t="s">
        <v>1687</v>
      </c>
      <c r="O538" t="str">
        <f>_xlfn.XLOOKUP(Table5[[#This Row],[School Name]],Maine_Schools[School Name], Maine_Schools[Comparison School Type], "Error")</f>
        <v>Non Charter</v>
      </c>
    </row>
    <row r="539" spans="1:15">
      <c r="A539" t="s">
        <v>286</v>
      </c>
      <c r="B539">
        <v>17532.55</v>
      </c>
      <c r="C539">
        <v>0.65380000000000005</v>
      </c>
      <c r="D539">
        <v>0.1346</v>
      </c>
      <c r="E539" t="s">
        <v>1687</v>
      </c>
      <c r="G539" t="s">
        <v>1687</v>
      </c>
      <c r="H539" t="s">
        <v>1687</v>
      </c>
      <c r="O539" t="str">
        <f>_xlfn.XLOOKUP(Table5[[#This Row],[School Name]],Maine_Schools[School Name], Maine_Schools[Comparison School Type], "Error")</f>
        <v>Non Charter</v>
      </c>
    </row>
    <row r="540" spans="1:15">
      <c r="A540" t="s">
        <v>552</v>
      </c>
      <c r="B540">
        <v>16660.36</v>
      </c>
      <c r="C540">
        <v>0.66290000000000004</v>
      </c>
      <c r="D540">
        <v>0.16850000000000001</v>
      </c>
      <c r="E540" t="s">
        <v>1687</v>
      </c>
      <c r="G540" t="s">
        <v>1687</v>
      </c>
      <c r="H540" t="s">
        <v>1687</v>
      </c>
      <c r="O540" t="str">
        <f>_xlfn.XLOOKUP(Table5[[#This Row],[School Name]],Maine_Schools[School Name], Maine_Schools[Comparison School Type], "Error")</f>
        <v>Non Charter</v>
      </c>
    </row>
    <row r="541" spans="1:15">
      <c r="A541" t="s">
        <v>329</v>
      </c>
      <c r="B541">
        <v>28251.49</v>
      </c>
      <c r="C541">
        <v>0.68669999999999998</v>
      </c>
      <c r="D541">
        <v>0.28920000000000001</v>
      </c>
      <c r="E541" t="s">
        <v>1687</v>
      </c>
      <c r="G541" t="s">
        <v>1687</v>
      </c>
      <c r="H541" t="s">
        <v>1687</v>
      </c>
      <c r="O541" t="str">
        <f>_xlfn.XLOOKUP(Table5[[#This Row],[School Name]],Maine_Schools[School Name], Maine_Schools[Comparison School Type], "Error")</f>
        <v>Non Charter</v>
      </c>
    </row>
    <row r="542" spans="1:15">
      <c r="A542" t="s">
        <v>314</v>
      </c>
      <c r="B542">
        <v>17906.669999999998</v>
      </c>
      <c r="C542">
        <v>0.7</v>
      </c>
      <c r="D542">
        <v>0.14480000000000001</v>
      </c>
      <c r="E542" t="s">
        <v>1687</v>
      </c>
      <c r="G542" t="s">
        <v>1687</v>
      </c>
      <c r="H542" t="s">
        <v>1687</v>
      </c>
      <c r="O542" t="str">
        <f>_xlfn.XLOOKUP(Table5[[#This Row],[School Name]],Maine_Schools[School Name], Maine_Schools[Comparison School Type], "Error")</f>
        <v>Non Charter</v>
      </c>
    </row>
    <row r="543" spans="1:15">
      <c r="A543" t="s">
        <v>373</v>
      </c>
      <c r="B543">
        <v>27944.37</v>
      </c>
      <c r="C543">
        <v>0.72260000000000002</v>
      </c>
      <c r="D543">
        <v>0.2044</v>
      </c>
      <c r="E543" t="s">
        <v>1687</v>
      </c>
      <c r="G543" t="s">
        <v>1687</v>
      </c>
      <c r="H543" t="s">
        <v>1687</v>
      </c>
      <c r="O543" t="str">
        <f>_xlfn.XLOOKUP(Table5[[#This Row],[School Name]],Maine_Schools[School Name], Maine_Schools[Comparison School Type], "Error")</f>
        <v>Non Charter</v>
      </c>
    </row>
    <row r="544" spans="1:15">
      <c r="A544" t="s">
        <v>503</v>
      </c>
      <c r="B544">
        <v>27086.5</v>
      </c>
      <c r="C544">
        <v>0.74619999999999997</v>
      </c>
      <c r="D544">
        <v>0.1923</v>
      </c>
      <c r="E544" t="s">
        <v>1687</v>
      </c>
      <c r="G544" t="s">
        <v>1687</v>
      </c>
      <c r="H544" t="s">
        <v>1687</v>
      </c>
      <c r="O544" t="str">
        <f>_xlfn.XLOOKUP(Table5[[#This Row],[School Name]],Maine_Schools[School Name], Maine_Schools[Comparison School Type], "Error")</f>
        <v>Non Charter</v>
      </c>
    </row>
    <row r="545" spans="1:15">
      <c r="A545" t="s">
        <v>334</v>
      </c>
      <c r="B545">
        <v>26233.3</v>
      </c>
      <c r="C545">
        <v>0.78</v>
      </c>
      <c r="D545">
        <v>0.25330000000000003</v>
      </c>
      <c r="E545" t="s">
        <v>1687</v>
      </c>
      <c r="G545" t="s">
        <v>1687</v>
      </c>
      <c r="H545" t="s">
        <v>1687</v>
      </c>
      <c r="O545" t="str">
        <f>_xlfn.XLOOKUP(Table5[[#This Row],[School Name]],Maine_Schools[School Name], Maine_Schools[Comparison School Type], "Error")</f>
        <v>Non Charter</v>
      </c>
    </row>
    <row r="546" spans="1:15">
      <c r="A546" t="s">
        <v>391</v>
      </c>
      <c r="B546">
        <v>57773.39</v>
      </c>
      <c r="C546">
        <v>1</v>
      </c>
      <c r="D546">
        <v>1</v>
      </c>
      <c r="E546" t="s">
        <v>1687</v>
      </c>
      <c r="G546" t="s">
        <v>1687</v>
      </c>
      <c r="H546" t="s">
        <v>1687</v>
      </c>
      <c r="O546" t="str">
        <f>_xlfn.XLOOKUP(Table5[[#This Row],[School Name]],Maine_Schools[School Name], Maine_Schools[Comparison School Type], "Error")</f>
        <v>Non Charter</v>
      </c>
    </row>
    <row r="547" spans="1:15">
      <c r="A547" t="s">
        <v>522</v>
      </c>
      <c r="B547">
        <v>26098.44</v>
      </c>
      <c r="C547">
        <v>0.25209999999999999</v>
      </c>
      <c r="D547" t="s">
        <v>1687</v>
      </c>
      <c r="E547" t="s">
        <v>1687</v>
      </c>
      <c r="G547" t="s">
        <v>1687</v>
      </c>
      <c r="H547" t="s">
        <v>1687</v>
      </c>
      <c r="O547" t="str">
        <f>_xlfn.XLOOKUP(Table5[[#This Row],[School Name]],Maine_Schools[School Name], Maine_Schools[Comparison School Type], "Error")</f>
        <v>Non Charter</v>
      </c>
    </row>
    <row r="548" spans="1:15">
      <c r="A548" t="s">
        <v>536</v>
      </c>
      <c r="B548">
        <v>53778.05</v>
      </c>
      <c r="C548">
        <v>0.2727</v>
      </c>
      <c r="D548" t="s">
        <v>1687</v>
      </c>
      <c r="E548" t="s">
        <v>1687</v>
      </c>
      <c r="G548" t="s">
        <v>1687</v>
      </c>
      <c r="H548" t="s">
        <v>1687</v>
      </c>
      <c r="O548" t="str">
        <f>_xlfn.XLOOKUP(Table5[[#This Row],[School Name]],Maine_Schools[School Name], Maine_Schools[Comparison School Type], "Error")</f>
        <v>Non Charter</v>
      </c>
    </row>
    <row r="549" spans="1:15">
      <c r="A549" t="s">
        <v>500</v>
      </c>
      <c r="B549">
        <v>17475.25</v>
      </c>
      <c r="C549">
        <v>0.31369999999999998</v>
      </c>
      <c r="D549" t="s">
        <v>1687</v>
      </c>
      <c r="E549" t="s">
        <v>1687</v>
      </c>
      <c r="G549" t="s">
        <v>1687</v>
      </c>
      <c r="H549" t="s">
        <v>1687</v>
      </c>
      <c r="O549" t="str">
        <f>_xlfn.XLOOKUP(Table5[[#This Row],[School Name]],Maine_Schools[School Name], Maine_Schools[Comparison School Type], "Error")</f>
        <v>Non Charter</v>
      </c>
    </row>
    <row r="550" spans="1:15">
      <c r="A550" t="s">
        <v>530</v>
      </c>
      <c r="B550">
        <v>27913.21</v>
      </c>
      <c r="C550">
        <v>0.33329999999999999</v>
      </c>
      <c r="D550" t="s">
        <v>1687</v>
      </c>
      <c r="E550" t="s">
        <v>1687</v>
      </c>
      <c r="G550" t="s">
        <v>1687</v>
      </c>
      <c r="H550" t="s">
        <v>1687</v>
      </c>
      <c r="O550" t="str">
        <f>_xlfn.XLOOKUP(Table5[[#This Row],[School Name]],Maine_Schools[School Name], Maine_Schools[Comparison School Type], "Error")</f>
        <v>Non Charter</v>
      </c>
    </row>
    <row r="551" spans="1:15">
      <c r="A551" t="s">
        <v>672</v>
      </c>
      <c r="B551">
        <v>13251.42</v>
      </c>
      <c r="C551">
        <v>0.46879999999999999</v>
      </c>
      <c r="D551" t="s">
        <v>1687</v>
      </c>
      <c r="E551" t="s">
        <v>1687</v>
      </c>
      <c r="G551" t="s">
        <v>1687</v>
      </c>
      <c r="H551" t="s">
        <v>1687</v>
      </c>
      <c r="O551" t="str">
        <f>_xlfn.XLOOKUP(Table5[[#This Row],[School Name]],Maine_Schools[School Name], Maine_Schools[Comparison School Type], "Error")</f>
        <v>Charter</v>
      </c>
    </row>
    <row r="552" spans="1:15">
      <c r="A552" t="s">
        <v>296</v>
      </c>
      <c r="B552">
        <v>71083.31</v>
      </c>
      <c r="C552">
        <v>0.5</v>
      </c>
      <c r="D552" t="s">
        <v>1687</v>
      </c>
      <c r="E552" t="s">
        <v>1687</v>
      </c>
      <c r="G552" t="s">
        <v>1687</v>
      </c>
      <c r="H552" t="s">
        <v>1687</v>
      </c>
      <c r="O552" t="str">
        <f>_xlfn.XLOOKUP(Table5[[#This Row],[School Name]],Maine_Schools[School Name], Maine_Schools[Comparison School Type], "Error")</f>
        <v>Non Charter</v>
      </c>
    </row>
    <row r="553" spans="1:15">
      <c r="A553" t="s">
        <v>272</v>
      </c>
      <c r="B553">
        <v>50368.25</v>
      </c>
      <c r="C553">
        <v>0.66669999999999996</v>
      </c>
      <c r="D553" t="s">
        <v>1687</v>
      </c>
      <c r="E553" t="s">
        <v>1687</v>
      </c>
      <c r="G553" t="s">
        <v>1687</v>
      </c>
      <c r="H553" t="s">
        <v>1687</v>
      </c>
      <c r="O553" t="str">
        <f>_xlfn.XLOOKUP(Table5[[#This Row],[School Name]],Maine_Schools[School Name], Maine_Schools[Comparison School Type], "Error")</f>
        <v>Non Charter</v>
      </c>
    </row>
    <row r="554" spans="1:15">
      <c r="A554" t="s">
        <v>540</v>
      </c>
      <c r="B554">
        <v>20125.09</v>
      </c>
      <c r="C554">
        <v>0.68969999999999998</v>
      </c>
      <c r="D554" t="s">
        <v>1687</v>
      </c>
      <c r="E554" t="s">
        <v>1687</v>
      </c>
      <c r="G554" t="s">
        <v>1687</v>
      </c>
      <c r="H554" t="s">
        <v>1687</v>
      </c>
      <c r="O554" t="str">
        <f>_xlfn.XLOOKUP(Table5[[#This Row],[School Name]],Maine_Schools[School Name], Maine_Schools[Comparison School Type], "Error")</f>
        <v>Non Charter</v>
      </c>
    </row>
    <row r="555" spans="1:15">
      <c r="A555" t="s">
        <v>504</v>
      </c>
      <c r="B555">
        <v>60100.85</v>
      </c>
      <c r="C555" t="s">
        <v>1687</v>
      </c>
      <c r="D555">
        <v>0.2833</v>
      </c>
      <c r="E555" t="s">
        <v>1687</v>
      </c>
      <c r="F555">
        <v>0.5</v>
      </c>
      <c r="G555" t="s">
        <v>1687</v>
      </c>
      <c r="H555">
        <v>0.5</v>
      </c>
      <c r="O555" t="str">
        <f>_xlfn.XLOOKUP(Table5[[#This Row],[School Name]],Maine_Schools[School Name], Maine_Schools[Comparison School Type], "Error")</f>
        <v>Non Charter</v>
      </c>
    </row>
    <row r="556" spans="1:15">
      <c r="A556" t="s">
        <v>209</v>
      </c>
      <c r="B556">
        <v>46432.43</v>
      </c>
      <c r="C556" t="s">
        <v>1687</v>
      </c>
      <c r="D556">
        <v>0.41670000000000001</v>
      </c>
      <c r="E556" t="s">
        <v>1687</v>
      </c>
      <c r="G556" t="s">
        <v>1687</v>
      </c>
      <c r="H556" t="s">
        <v>1687</v>
      </c>
      <c r="O556" t="str">
        <f>_xlfn.XLOOKUP(Table5[[#This Row],[School Name]],Maine_Schools[School Name], Maine_Schools[Comparison School Type], "Error")</f>
        <v>Non Charter</v>
      </c>
    </row>
    <row r="557" spans="1:15">
      <c r="A557" t="s">
        <v>613</v>
      </c>
      <c r="B557">
        <v>16721.64</v>
      </c>
      <c r="C557" t="s">
        <v>1687</v>
      </c>
      <c r="D557" t="s">
        <v>1687</v>
      </c>
      <c r="E557" t="s">
        <v>1687</v>
      </c>
      <c r="G557" t="s">
        <v>1687</v>
      </c>
      <c r="H557" t="s">
        <v>1687</v>
      </c>
      <c r="O557" t="str">
        <f>_xlfn.XLOOKUP(Table5[[#This Row],[School Name]],Maine_Schools[School Name], Maine_Schools[Comparison School Type], "Error")</f>
        <v>Non Charter</v>
      </c>
    </row>
    <row r="558" spans="1:15">
      <c r="A558" t="s">
        <v>620</v>
      </c>
      <c r="B558">
        <v>14809.1</v>
      </c>
      <c r="C558" t="s">
        <v>1687</v>
      </c>
      <c r="D558" t="s">
        <v>1687</v>
      </c>
      <c r="E558" t="s">
        <v>1687</v>
      </c>
      <c r="G558" t="s">
        <v>1687</v>
      </c>
      <c r="H558" t="s">
        <v>1687</v>
      </c>
      <c r="O558" t="str">
        <f>_xlfn.XLOOKUP(Table5[[#This Row],[School Name]],Maine_Schools[School Name], Maine_Schools[Comparison School Type], "Error")</f>
        <v>Non Charter</v>
      </c>
    </row>
    <row r="559" spans="1:15">
      <c r="A559" t="s">
        <v>616</v>
      </c>
      <c r="B559">
        <v>15758.48</v>
      </c>
      <c r="C559" t="s">
        <v>1687</v>
      </c>
      <c r="D559" t="s">
        <v>1687</v>
      </c>
      <c r="E559" t="s">
        <v>1687</v>
      </c>
      <c r="G559" t="s">
        <v>1687</v>
      </c>
      <c r="H559" t="s">
        <v>1687</v>
      </c>
      <c r="O559" t="str">
        <f>_xlfn.XLOOKUP(Table5[[#This Row],[School Name]],Maine_Schools[School Name], Maine_Schools[Comparison School Type], "Error")</f>
        <v>Non Charter</v>
      </c>
    </row>
    <row r="560" spans="1:15">
      <c r="A560" t="s">
        <v>618</v>
      </c>
      <c r="B560">
        <v>15646.38</v>
      </c>
      <c r="C560" t="s">
        <v>1687</v>
      </c>
      <c r="D560" t="s">
        <v>1687</v>
      </c>
      <c r="E560" t="s">
        <v>1687</v>
      </c>
      <c r="G560" t="s">
        <v>1687</v>
      </c>
      <c r="H560" t="s">
        <v>1687</v>
      </c>
      <c r="O560" t="str">
        <f>_xlfn.XLOOKUP(Table5[[#This Row],[School Name]],Maine_Schools[School Name], Maine_Schools[Comparison School Type], "Error")</f>
        <v>Non Charter</v>
      </c>
    </row>
    <row r="561" spans="1:15">
      <c r="A561" t="s">
        <v>274</v>
      </c>
      <c r="B561">
        <v>80131.289999999994</v>
      </c>
      <c r="C561" t="s">
        <v>1687</v>
      </c>
      <c r="D561" t="s">
        <v>1687</v>
      </c>
      <c r="E561" t="s">
        <v>1687</v>
      </c>
      <c r="G561" t="s">
        <v>1687</v>
      </c>
      <c r="H561" t="s">
        <v>1687</v>
      </c>
      <c r="O561" t="str">
        <f>_xlfn.XLOOKUP(Table5[[#This Row],[School Name]],Maine_Schools[School Name], Maine_Schools[Comparison School Type], "Error")</f>
        <v>Non Charter</v>
      </c>
    </row>
    <row r="562" spans="1:15">
      <c r="A562" t="s">
        <v>281</v>
      </c>
      <c r="B562">
        <v>107000.09</v>
      </c>
      <c r="C562" t="s">
        <v>1687</v>
      </c>
      <c r="D562" t="s">
        <v>1687</v>
      </c>
      <c r="E562" t="s">
        <v>1687</v>
      </c>
      <c r="G562" t="s">
        <v>1687</v>
      </c>
      <c r="H562" t="s">
        <v>1687</v>
      </c>
      <c r="O562" t="str">
        <f>_xlfn.XLOOKUP(Table5[[#This Row],[School Name]],Maine_Schools[School Name], Maine_Schools[Comparison School Type], "Error")</f>
        <v>Non Charter</v>
      </c>
    </row>
    <row r="563" spans="1:15">
      <c r="A563" t="s">
        <v>626</v>
      </c>
      <c r="B563">
        <v>13160.55</v>
      </c>
      <c r="C563" t="s">
        <v>1687</v>
      </c>
      <c r="D563" t="s">
        <v>1687</v>
      </c>
      <c r="E563" t="s">
        <v>1687</v>
      </c>
      <c r="G563" t="s">
        <v>1687</v>
      </c>
      <c r="H563" t="s">
        <v>1687</v>
      </c>
      <c r="O563" t="str">
        <f>_xlfn.XLOOKUP(Table5[[#This Row],[School Name]],Maine_Schools[School Name], Maine_Schools[Comparison School Type], "Error")</f>
        <v>Non Charter</v>
      </c>
    </row>
    <row r="564" spans="1:15">
      <c r="A564" t="s">
        <v>135</v>
      </c>
      <c r="B564">
        <v>40824.870000000003</v>
      </c>
      <c r="C564" t="s">
        <v>1687</v>
      </c>
      <c r="D564" t="s">
        <v>1687</v>
      </c>
      <c r="E564" t="s">
        <v>1687</v>
      </c>
      <c r="G564" t="s">
        <v>1687</v>
      </c>
      <c r="H564" t="s">
        <v>1687</v>
      </c>
      <c r="O564" t="str">
        <f>_xlfn.XLOOKUP(Table5[[#This Row],[School Name]],Maine_Schools[School Name], Maine_Schools[Comparison School Type], "Error")</f>
        <v>Non Charter</v>
      </c>
    </row>
    <row r="565" spans="1:15">
      <c r="A565" t="s">
        <v>621</v>
      </c>
      <c r="B565">
        <v>14302.18</v>
      </c>
      <c r="C565" t="s">
        <v>1687</v>
      </c>
      <c r="D565" t="s">
        <v>1687</v>
      </c>
      <c r="E565" t="s">
        <v>1687</v>
      </c>
      <c r="G565" t="s">
        <v>1687</v>
      </c>
      <c r="H565" t="s">
        <v>1687</v>
      </c>
      <c r="O565" t="str">
        <f>_xlfn.XLOOKUP(Table5[[#This Row],[School Name]],Maine_Schools[School Name], Maine_Schools[Comparison School Type], "Error")</f>
        <v>Non Charter</v>
      </c>
    </row>
    <row r="566" spans="1:15">
      <c r="A566" t="s">
        <v>619</v>
      </c>
      <c r="B566">
        <v>15449.74</v>
      </c>
      <c r="C566" t="s">
        <v>1687</v>
      </c>
      <c r="D566" t="s">
        <v>1687</v>
      </c>
      <c r="E566" t="s">
        <v>1687</v>
      </c>
      <c r="G566" t="s">
        <v>1687</v>
      </c>
      <c r="H566" t="s">
        <v>1687</v>
      </c>
      <c r="O566" t="str">
        <f>_xlfn.XLOOKUP(Table5[[#This Row],[School Name]],Maine_Schools[School Name], Maine_Schools[Comparison School Type], "Error")</f>
        <v>Non Charter</v>
      </c>
    </row>
    <row r="567" spans="1:15">
      <c r="A567" t="s">
        <v>614</v>
      </c>
      <c r="B567">
        <v>16522.5</v>
      </c>
      <c r="C567" t="s">
        <v>1687</v>
      </c>
      <c r="D567" t="s">
        <v>1687</v>
      </c>
      <c r="E567" t="s">
        <v>1687</v>
      </c>
      <c r="G567" t="s">
        <v>1687</v>
      </c>
      <c r="H567" t="s">
        <v>1687</v>
      </c>
      <c r="O567" t="str">
        <f>_xlfn.XLOOKUP(Table5[[#This Row],[School Name]],Maine_Schools[School Name], Maine_Schools[Comparison School Type], "Error")</f>
        <v>Non Charter</v>
      </c>
    </row>
    <row r="568" spans="1:15">
      <c r="A568" t="s">
        <v>624</v>
      </c>
      <c r="B568">
        <v>13667.85</v>
      </c>
      <c r="C568" t="s">
        <v>1687</v>
      </c>
      <c r="D568" t="s">
        <v>1687</v>
      </c>
      <c r="E568" t="s">
        <v>1687</v>
      </c>
      <c r="G568" t="s">
        <v>1687</v>
      </c>
      <c r="H568" t="s">
        <v>1687</v>
      </c>
      <c r="O568" t="str">
        <f>_xlfn.XLOOKUP(Table5[[#This Row],[School Name]],Maine_Schools[School Name], Maine_Schools[Comparison School Type], "Error")</f>
        <v>Non Charter</v>
      </c>
    </row>
    <row r="569" spans="1:15">
      <c r="A569" t="s">
        <v>622</v>
      </c>
      <c r="B569">
        <v>14077.16</v>
      </c>
      <c r="C569" t="s">
        <v>1687</v>
      </c>
      <c r="D569" t="s">
        <v>1687</v>
      </c>
      <c r="E569" t="s">
        <v>1687</v>
      </c>
      <c r="G569" t="s">
        <v>1687</v>
      </c>
      <c r="H569" t="s">
        <v>1687</v>
      </c>
      <c r="O569" t="str">
        <f>_xlfn.XLOOKUP(Table5[[#This Row],[School Name]],Maine_Schools[School Name], Maine_Schools[Comparison School Type], "Error")</f>
        <v>Non Charter</v>
      </c>
    </row>
    <row r="570" spans="1:15">
      <c r="A570" t="s">
        <v>634</v>
      </c>
      <c r="B570">
        <v>10745.73</v>
      </c>
      <c r="C570" t="s">
        <v>1687</v>
      </c>
      <c r="D570" t="s">
        <v>1687</v>
      </c>
      <c r="E570" t="s">
        <v>1687</v>
      </c>
      <c r="G570" t="s">
        <v>1687</v>
      </c>
      <c r="H570" t="s">
        <v>1687</v>
      </c>
      <c r="O570" t="str">
        <f>_xlfn.XLOOKUP(Table5[[#This Row],[School Name]],Maine_Schools[School Name], Maine_Schools[Comparison School Type], "Error")</f>
        <v>Non Charter</v>
      </c>
    </row>
    <row r="571" spans="1:15">
      <c r="A571" t="s">
        <v>630</v>
      </c>
      <c r="B571">
        <v>12234.07</v>
      </c>
      <c r="C571" t="s">
        <v>1687</v>
      </c>
      <c r="D571" t="s">
        <v>1687</v>
      </c>
      <c r="E571" t="s">
        <v>1687</v>
      </c>
      <c r="G571" t="s">
        <v>1687</v>
      </c>
      <c r="H571" t="s">
        <v>1687</v>
      </c>
      <c r="O571" t="str">
        <f>_xlfn.XLOOKUP(Table5[[#This Row],[School Name]],Maine_Schools[School Name], Maine_Schools[Comparison School Type], "Error")</f>
        <v>Non Charter</v>
      </c>
    </row>
    <row r="572" spans="1:15">
      <c r="A572" t="s">
        <v>493</v>
      </c>
      <c r="B572">
        <v>37890.99</v>
      </c>
      <c r="C572" t="s">
        <v>1687</v>
      </c>
      <c r="D572" t="s">
        <v>1687</v>
      </c>
      <c r="E572" t="s">
        <v>1687</v>
      </c>
      <c r="G572" t="s">
        <v>1687</v>
      </c>
      <c r="H572" t="s">
        <v>1687</v>
      </c>
      <c r="O572" t="str">
        <f>_xlfn.XLOOKUP(Table5[[#This Row],[School Name]],Maine_Schools[School Name], Maine_Schools[Comparison School Type], "Error")</f>
        <v>Non Charter</v>
      </c>
    </row>
    <row r="573" spans="1:15">
      <c r="A573" t="s">
        <v>631</v>
      </c>
      <c r="B573">
        <v>12120.99</v>
      </c>
      <c r="C573" t="s">
        <v>1687</v>
      </c>
      <c r="D573" t="s">
        <v>1687</v>
      </c>
      <c r="E573" t="s">
        <v>1687</v>
      </c>
      <c r="G573" t="s">
        <v>1687</v>
      </c>
      <c r="H573" t="s">
        <v>1687</v>
      </c>
      <c r="O573" t="str">
        <f>_xlfn.XLOOKUP(Table5[[#This Row],[School Name]],Maine_Schools[School Name], Maine_Schools[Comparison School Type], "Error")</f>
        <v>Non Charter</v>
      </c>
    </row>
    <row r="574" spans="1:15">
      <c r="A574" t="s">
        <v>633</v>
      </c>
      <c r="B574">
        <v>10976.45</v>
      </c>
      <c r="C574" t="s">
        <v>1687</v>
      </c>
      <c r="D574" t="s">
        <v>1687</v>
      </c>
      <c r="E574" t="s">
        <v>1687</v>
      </c>
      <c r="G574" t="s">
        <v>1687</v>
      </c>
      <c r="H574" t="s">
        <v>1687</v>
      </c>
      <c r="O574" t="str">
        <f>_xlfn.XLOOKUP(Table5[[#This Row],[School Name]],Maine_Schools[School Name], Maine_Schools[Comparison School Type], "Error")</f>
        <v>Non Charter</v>
      </c>
    </row>
    <row r="575" spans="1:15">
      <c r="A575" t="s">
        <v>507</v>
      </c>
      <c r="B575">
        <v>38812.339999999997</v>
      </c>
      <c r="C575" t="s">
        <v>1687</v>
      </c>
      <c r="D575" t="s">
        <v>1687</v>
      </c>
      <c r="E575" t="s">
        <v>1687</v>
      </c>
      <c r="G575" t="s">
        <v>1687</v>
      </c>
      <c r="H575" t="s">
        <v>1687</v>
      </c>
      <c r="O575" t="str">
        <f>_xlfn.XLOOKUP(Table5[[#This Row],[School Name]],Maine_Schools[School Name], Maine_Schools[Comparison School Type], "Error")</f>
        <v>Non Charter</v>
      </c>
    </row>
    <row r="576" spans="1:15">
      <c r="A576" t="s">
        <v>611</v>
      </c>
      <c r="B576">
        <v>19905.79</v>
      </c>
      <c r="C576" t="s">
        <v>1687</v>
      </c>
      <c r="D576" t="s">
        <v>1687</v>
      </c>
      <c r="E576" t="s">
        <v>1687</v>
      </c>
      <c r="G576" t="s">
        <v>1687</v>
      </c>
      <c r="H576" t="s">
        <v>1687</v>
      </c>
      <c r="O576" t="str">
        <f>_xlfn.XLOOKUP(Table5[[#This Row],[School Name]],Maine_Schools[School Name], Maine_Schools[Comparison School Type], "Error")</f>
        <v>Non Charter</v>
      </c>
    </row>
    <row r="577" spans="1:15">
      <c r="A577" t="s">
        <v>608</v>
      </c>
      <c r="B577">
        <v>21546.92</v>
      </c>
      <c r="C577" t="s">
        <v>1687</v>
      </c>
      <c r="D577" t="s">
        <v>1687</v>
      </c>
      <c r="E577" t="s">
        <v>1687</v>
      </c>
      <c r="G577" t="s">
        <v>1687</v>
      </c>
      <c r="H577" t="s">
        <v>1687</v>
      </c>
      <c r="O577" t="str">
        <f>_xlfn.XLOOKUP(Table5[[#This Row],[School Name]],Maine_Schools[School Name], Maine_Schools[Comparison School Type], "Error")</f>
        <v>Non Charter</v>
      </c>
    </row>
    <row r="578" spans="1:15">
      <c r="A578" t="s">
        <v>632</v>
      </c>
      <c r="B578">
        <v>11019.94</v>
      </c>
      <c r="C578" t="s">
        <v>1687</v>
      </c>
      <c r="D578" t="s">
        <v>1687</v>
      </c>
      <c r="E578" t="s">
        <v>1687</v>
      </c>
      <c r="G578" t="s">
        <v>1687</v>
      </c>
      <c r="H578" t="s">
        <v>1687</v>
      </c>
      <c r="O578" t="str">
        <f>_xlfn.XLOOKUP(Table5[[#This Row],[School Name]],Maine_Schools[School Name], Maine_Schools[Comparison School Type], "Error")</f>
        <v>Non Charter</v>
      </c>
    </row>
    <row r="579" spans="1:15">
      <c r="A579" t="s">
        <v>617</v>
      </c>
      <c r="B579">
        <v>15647.4</v>
      </c>
      <c r="C579" t="s">
        <v>1687</v>
      </c>
      <c r="D579" t="s">
        <v>1687</v>
      </c>
      <c r="E579" t="s">
        <v>1687</v>
      </c>
      <c r="G579" t="s">
        <v>1687</v>
      </c>
      <c r="H579" t="s">
        <v>1687</v>
      </c>
      <c r="O579" t="str">
        <f>_xlfn.XLOOKUP(Table5[[#This Row],[School Name]],Maine_Schools[School Name], Maine_Schools[Comparison School Type], "Error")</f>
        <v>Non Charter</v>
      </c>
    </row>
    <row r="580" spans="1:15">
      <c r="A580" t="s">
        <v>627</v>
      </c>
      <c r="B580">
        <v>12759.22</v>
      </c>
      <c r="C580" t="s">
        <v>1687</v>
      </c>
      <c r="D580" t="s">
        <v>1687</v>
      </c>
      <c r="E580" t="s">
        <v>1687</v>
      </c>
      <c r="G580" t="s">
        <v>1687</v>
      </c>
      <c r="H580" t="s">
        <v>1687</v>
      </c>
      <c r="O580" t="str">
        <f>_xlfn.XLOOKUP(Table5[[#This Row],[School Name]],Maine_Schools[School Name], Maine_Schools[Comparison School Type], "Error")</f>
        <v>Non Charter</v>
      </c>
    </row>
    <row r="581" spans="1:15">
      <c r="A581" t="s">
        <v>628</v>
      </c>
      <c r="B581">
        <v>12646.38</v>
      </c>
      <c r="C581" t="s">
        <v>1687</v>
      </c>
      <c r="D581" t="s">
        <v>1687</v>
      </c>
      <c r="E581" t="s">
        <v>1687</v>
      </c>
      <c r="G581" t="s">
        <v>1687</v>
      </c>
      <c r="H581" t="s">
        <v>1687</v>
      </c>
      <c r="O581" t="str">
        <f>_xlfn.XLOOKUP(Table5[[#This Row],[School Name]],Maine_Schools[School Name], Maine_Schools[Comparison School Type], "Error")</f>
        <v>Non Charter</v>
      </c>
    </row>
    <row r="582" spans="1:15">
      <c r="A582" t="s">
        <v>409</v>
      </c>
      <c r="B582">
        <v>56908.33</v>
      </c>
      <c r="C582" t="s">
        <v>1687</v>
      </c>
      <c r="D582" t="s">
        <v>1687</v>
      </c>
      <c r="E582" t="s">
        <v>1687</v>
      </c>
      <c r="G582" t="s">
        <v>1687</v>
      </c>
      <c r="H582" t="s">
        <v>1687</v>
      </c>
      <c r="O582" t="str">
        <f>_xlfn.XLOOKUP(Table5[[#This Row],[School Name]],Maine_Schools[School Name], Maine_Schools[Comparison School Type], "Error")</f>
        <v>Non Charter</v>
      </c>
    </row>
    <row r="583" spans="1:15">
      <c r="A583" t="s">
        <v>615</v>
      </c>
      <c r="B583">
        <v>16217.9</v>
      </c>
      <c r="C583" t="s">
        <v>1687</v>
      </c>
      <c r="D583" t="s">
        <v>1687</v>
      </c>
      <c r="E583" t="s">
        <v>1687</v>
      </c>
      <c r="G583" t="s">
        <v>1687</v>
      </c>
      <c r="H583" t="s">
        <v>1687</v>
      </c>
      <c r="O583" t="str">
        <f>_xlfn.XLOOKUP(Table5[[#This Row],[School Name]],Maine_Schools[School Name], Maine_Schools[Comparison School Type], "Error")</f>
        <v>Non Charter</v>
      </c>
    </row>
    <row r="584" spans="1:15">
      <c r="A584" t="s">
        <v>609</v>
      </c>
      <c r="B584">
        <v>20097.89</v>
      </c>
      <c r="C584" t="s">
        <v>1687</v>
      </c>
      <c r="D584" t="s">
        <v>1687</v>
      </c>
      <c r="E584" t="s">
        <v>1687</v>
      </c>
      <c r="G584" t="s">
        <v>1687</v>
      </c>
      <c r="H584" t="s">
        <v>1687</v>
      </c>
      <c r="O584" t="str">
        <f>_xlfn.XLOOKUP(Table5[[#This Row],[School Name]],Maine_Schools[School Name], Maine_Schools[Comparison School Type], "Error")</f>
        <v>Non Charter</v>
      </c>
    </row>
    <row r="585" spans="1:15">
      <c r="A585" t="s">
        <v>612</v>
      </c>
      <c r="B585">
        <v>17410.759999999998</v>
      </c>
      <c r="C585" t="s">
        <v>1687</v>
      </c>
      <c r="D585" t="s">
        <v>1687</v>
      </c>
      <c r="E585" t="s">
        <v>1687</v>
      </c>
      <c r="G585" t="s">
        <v>1687</v>
      </c>
      <c r="H585" t="s">
        <v>1687</v>
      </c>
      <c r="O585" t="str">
        <f>_xlfn.XLOOKUP(Table5[[#This Row],[School Name]],Maine_Schools[School Name], Maine_Schools[Comparison School Type], "Error")</f>
        <v>Non Charter</v>
      </c>
    </row>
    <row r="586" spans="1:15">
      <c r="A586" t="s">
        <v>635</v>
      </c>
      <c r="B586">
        <v>6704.4</v>
      </c>
      <c r="C586" t="s">
        <v>1687</v>
      </c>
      <c r="D586" t="s">
        <v>1687</v>
      </c>
      <c r="E586" t="s">
        <v>1687</v>
      </c>
      <c r="G586" t="s">
        <v>1687</v>
      </c>
      <c r="H586" t="s">
        <v>1687</v>
      </c>
      <c r="O586" t="str">
        <f>_xlfn.XLOOKUP(Table5[[#This Row],[School Name]],Maine_Schools[School Name], Maine_Schools[Comparison School Type], "Error")</f>
        <v>Non Charter</v>
      </c>
    </row>
    <row r="587" spans="1:15">
      <c r="A587" t="s">
        <v>600</v>
      </c>
      <c r="B587">
        <v>34688.97</v>
      </c>
      <c r="C587" t="s">
        <v>1687</v>
      </c>
      <c r="D587" t="s">
        <v>1687</v>
      </c>
      <c r="E587" t="s">
        <v>1687</v>
      </c>
      <c r="G587" t="s">
        <v>1687</v>
      </c>
      <c r="H587" t="s">
        <v>1687</v>
      </c>
      <c r="O587" t="str">
        <f>_xlfn.XLOOKUP(Table5[[#This Row],[School Name]],Maine_Schools[School Name], Maine_Schools[Comparison School Type], "Error")</f>
        <v>Non Charter</v>
      </c>
    </row>
    <row r="588" spans="1:15">
      <c r="A588" t="s">
        <v>623</v>
      </c>
      <c r="B588">
        <v>13850.96</v>
      </c>
      <c r="C588" t="s">
        <v>1687</v>
      </c>
      <c r="D588" t="s">
        <v>1687</v>
      </c>
      <c r="E588" t="s">
        <v>1687</v>
      </c>
      <c r="G588" t="s">
        <v>1687</v>
      </c>
      <c r="H588" t="s">
        <v>1687</v>
      </c>
      <c r="O588" t="str">
        <f>_xlfn.XLOOKUP(Table5[[#This Row],[School Name]],Maine_Schools[School Name], Maine_Schools[Comparison School Type], "Error")</f>
        <v>Non Charter</v>
      </c>
    </row>
    <row r="589" spans="1:15">
      <c r="A589" t="s">
        <v>610</v>
      </c>
      <c r="B589">
        <v>19951.91</v>
      </c>
      <c r="C589" t="s">
        <v>1687</v>
      </c>
      <c r="D589" t="s">
        <v>1687</v>
      </c>
      <c r="E589" t="s">
        <v>1687</v>
      </c>
      <c r="G589" t="s">
        <v>1687</v>
      </c>
      <c r="H589" t="s">
        <v>1687</v>
      </c>
      <c r="O589" t="str">
        <f>_xlfn.XLOOKUP(Table5[[#This Row],[School Name]],Maine_Schools[School Name], Maine_Schools[Comparison School Type], "Error")</f>
        <v>Non Charter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9312-A933-5E4B-9EF8-7D1D0BBCBB9A}">
  <dimension ref="A1:U614"/>
  <sheetViews>
    <sheetView workbookViewId="0">
      <selection activeCell="N7" sqref="N7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40.83203125" bestFit="1" customWidth="1"/>
    <col min="4" max="4" width="11.5" bestFit="1" customWidth="1"/>
    <col min="5" max="5" width="41.1640625" bestFit="1" customWidth="1"/>
    <col min="6" max="6" width="13.33203125" bestFit="1" customWidth="1"/>
    <col min="7" max="8" width="12.33203125" bestFit="1" customWidth="1"/>
    <col min="9" max="9" width="24.6640625" bestFit="1" customWidth="1"/>
    <col min="10" max="10" width="11.83203125" bestFit="1" customWidth="1"/>
    <col min="11" max="11" width="24.83203125" bestFit="1" customWidth="1"/>
    <col min="12" max="12" width="19.6640625" bestFit="1" customWidth="1"/>
    <col min="13" max="13" width="20" bestFit="1" customWidth="1"/>
    <col min="14" max="14" width="24" bestFit="1" customWidth="1"/>
    <col min="15" max="15" width="24.5" bestFit="1" customWidth="1"/>
  </cols>
  <sheetData>
    <row r="1" spans="1:21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640</v>
      </c>
      <c r="G1" t="s">
        <v>1683</v>
      </c>
      <c r="H1" t="s">
        <v>641</v>
      </c>
      <c r="I1" t="s">
        <v>590</v>
      </c>
      <c r="J1" t="s">
        <v>642</v>
      </c>
      <c r="K1" t="s">
        <v>1684</v>
      </c>
      <c r="L1" t="s">
        <v>1685</v>
      </c>
      <c r="M1" t="s">
        <v>643</v>
      </c>
      <c r="N1" s="41" t="s">
        <v>1237</v>
      </c>
      <c r="O1" s="41" t="s">
        <v>1227</v>
      </c>
      <c r="T1" s="32" t="s">
        <v>650</v>
      </c>
      <c r="U1" s="32" t="s">
        <v>651</v>
      </c>
    </row>
    <row r="2" spans="1:21" hidden="1">
      <c r="A2" t="s">
        <v>594</v>
      </c>
      <c r="B2">
        <v>1761</v>
      </c>
      <c r="C2" t="s">
        <v>582</v>
      </c>
      <c r="D2">
        <v>1765</v>
      </c>
      <c r="E2" t="s">
        <v>571</v>
      </c>
      <c r="F2" t="s">
        <v>659</v>
      </c>
      <c r="G2">
        <v>231483123149</v>
      </c>
      <c r="H2" t="s">
        <v>647</v>
      </c>
      <c r="I2" t="s">
        <v>580</v>
      </c>
      <c r="J2" t="s">
        <v>668</v>
      </c>
      <c r="K2" t="s">
        <v>1686</v>
      </c>
      <c r="L2" t="s">
        <v>1687</v>
      </c>
      <c r="M2" t="s">
        <v>669</v>
      </c>
      <c r="N2" t="str">
        <f>_xlfn.XLOOKUP(Maine_Schools_2022[[#This Row],[Grade Span]],$T$1:$T$4,$U$1:$U$4,Maine_Schools_2022[[#This Row],[Grade Span]])</f>
        <v>03-06</v>
      </c>
      <c r="O2" t="str">
        <f>IF(Maine_Schools_2022[[#This Row],[School Type]]="Charter", "Charter", "Non Charter")</f>
        <v>Charter</v>
      </c>
      <c r="T2" s="32" t="s">
        <v>655</v>
      </c>
      <c r="U2" s="32" t="s">
        <v>656</v>
      </c>
    </row>
    <row r="3" spans="1:21" hidden="1">
      <c r="A3" t="s">
        <v>594</v>
      </c>
      <c r="B3">
        <v>2</v>
      </c>
      <c r="C3" t="s">
        <v>703</v>
      </c>
      <c r="D3">
        <v>3</v>
      </c>
      <c r="E3" t="s">
        <v>4</v>
      </c>
      <c r="F3" t="s">
        <v>662</v>
      </c>
      <c r="G3">
        <v>230222000001</v>
      </c>
      <c r="H3" t="s">
        <v>647</v>
      </c>
      <c r="I3" t="s">
        <v>579</v>
      </c>
      <c r="J3" t="s">
        <v>700</v>
      </c>
      <c r="K3" t="s">
        <v>1688</v>
      </c>
      <c r="L3" t="s">
        <v>1687</v>
      </c>
      <c r="M3" t="s">
        <v>704</v>
      </c>
      <c r="N3" t="str">
        <f>_xlfn.XLOOKUP(Maine_Schools_2022[[#This Row],[Grade Span]],$T$1:$T$4,$U$1:$U$4,Maine_Schools_2022[[#This Row],[Grade Span]])</f>
        <v>03-08</v>
      </c>
      <c r="O3" t="str">
        <f>IF(Maine_Schools_2022[[#This Row],[School Type]]="Charter", "Charter", "Non Charter")</f>
        <v>Non Charter</v>
      </c>
      <c r="T3" s="32" t="s">
        <v>659</v>
      </c>
      <c r="U3" s="32" t="s">
        <v>651</v>
      </c>
    </row>
    <row r="4" spans="1:21" hidden="1">
      <c r="A4" t="s">
        <v>594</v>
      </c>
      <c r="B4">
        <v>1038</v>
      </c>
      <c r="C4" t="s">
        <v>705</v>
      </c>
      <c r="D4">
        <v>1039</v>
      </c>
      <c r="E4" t="s">
        <v>40</v>
      </c>
      <c r="F4" t="s">
        <v>662</v>
      </c>
      <c r="G4">
        <v>230250000007</v>
      </c>
      <c r="H4" t="s">
        <v>647</v>
      </c>
      <c r="I4" t="s">
        <v>579</v>
      </c>
      <c r="J4" t="s">
        <v>686</v>
      </c>
      <c r="K4" t="s">
        <v>1689</v>
      </c>
      <c r="L4" t="s">
        <v>1687</v>
      </c>
      <c r="M4" t="s">
        <v>706</v>
      </c>
      <c r="N4" t="str">
        <f>_xlfn.XLOOKUP(Maine_Schools_2022[[#This Row],[Grade Span]],$T$1:$T$4,$U$1:$U$4,Maine_Schools_2022[[#This Row],[Grade Span]])</f>
        <v>03-08</v>
      </c>
      <c r="O4" t="str">
        <f>IF(Maine_Schools_2022[[#This Row],[School Type]]="Charter", "Charter", "Non Charter")</f>
        <v>Non Charter</v>
      </c>
      <c r="T4" s="32" t="s">
        <v>662</v>
      </c>
      <c r="U4" s="32" t="s">
        <v>656</v>
      </c>
    </row>
    <row r="5" spans="1:21" hidden="1">
      <c r="A5" t="s">
        <v>594</v>
      </c>
      <c r="B5">
        <v>4</v>
      </c>
      <c r="C5" t="s">
        <v>707</v>
      </c>
      <c r="D5">
        <v>5</v>
      </c>
      <c r="E5" t="s">
        <v>3</v>
      </c>
      <c r="F5" t="s">
        <v>662</v>
      </c>
      <c r="G5">
        <v>230228000975</v>
      </c>
      <c r="H5" t="s">
        <v>647</v>
      </c>
      <c r="I5" t="s">
        <v>579</v>
      </c>
      <c r="J5" t="s">
        <v>679</v>
      </c>
      <c r="K5" t="s">
        <v>1690</v>
      </c>
      <c r="L5" t="s">
        <v>1687</v>
      </c>
      <c r="M5" t="s">
        <v>708</v>
      </c>
      <c r="N5" t="str">
        <f>_xlfn.XLOOKUP(Maine_Schools_2022[[#This Row],[Grade Span]],$T$1:$T$4,$U$1:$U$4,Maine_Schools_2022[[#This Row],[Grade Span]])</f>
        <v>03-08</v>
      </c>
      <c r="O5" t="str">
        <f>IF(Maine_Schools_2022[[#This Row],[School Type]]="Charter", "Charter", "Non Charter")</f>
        <v>Non Charter</v>
      </c>
    </row>
    <row r="6" spans="1:21" hidden="1">
      <c r="A6" t="s">
        <v>594</v>
      </c>
      <c r="B6">
        <v>1734</v>
      </c>
      <c r="C6" t="s">
        <v>709</v>
      </c>
      <c r="D6">
        <v>790</v>
      </c>
      <c r="E6" t="s">
        <v>11</v>
      </c>
      <c r="F6" t="s">
        <v>710</v>
      </c>
      <c r="G6">
        <v>231482300505</v>
      </c>
      <c r="H6" t="s">
        <v>647</v>
      </c>
      <c r="I6" t="s">
        <v>579</v>
      </c>
      <c r="J6" t="s">
        <v>691</v>
      </c>
      <c r="K6" t="s">
        <v>1691</v>
      </c>
      <c r="L6" t="s">
        <v>1687</v>
      </c>
      <c r="M6" t="s">
        <v>711</v>
      </c>
      <c r="N6" t="str">
        <f>_xlfn.XLOOKUP(Maine_Schools_2022[[#This Row],[Grade Span]],$T$1:$T$4,$U$1:$U$4,Maine_Schools_2022[[#This Row],[Grade Span]])</f>
        <v>PK-05</v>
      </c>
      <c r="O6" t="str">
        <f>IF(Maine_Schools_2022[[#This Row],[School Type]]="Charter", "Charter", "Non Charter")</f>
        <v>Non Charter</v>
      </c>
    </row>
    <row r="7" spans="1:21" hidden="1">
      <c r="A7" t="s">
        <v>594</v>
      </c>
      <c r="B7">
        <v>9</v>
      </c>
      <c r="C7" t="s">
        <v>712</v>
      </c>
      <c r="D7">
        <v>10</v>
      </c>
      <c r="E7" t="s">
        <v>47</v>
      </c>
      <c r="F7" t="s">
        <v>662</v>
      </c>
      <c r="G7">
        <v>230251000906</v>
      </c>
      <c r="H7" t="s">
        <v>647</v>
      </c>
      <c r="I7" t="s">
        <v>579</v>
      </c>
      <c r="J7" t="s">
        <v>713</v>
      </c>
      <c r="K7" t="s">
        <v>1692</v>
      </c>
      <c r="L7" t="s">
        <v>1687</v>
      </c>
      <c r="M7" t="s">
        <v>714</v>
      </c>
      <c r="N7" t="str">
        <f>_xlfn.XLOOKUP(Maine_Schools_2022[[#This Row],[Grade Span]],$T$1:$T$4,$U$1:$U$4,Maine_Schools_2022[[#This Row],[Grade Span]])</f>
        <v>03-08</v>
      </c>
      <c r="O7" t="str">
        <f>IF(Maine_Schools_2022[[#This Row],[School Type]]="Charter", "Charter", "Non Charter")</f>
        <v>Non Charter</v>
      </c>
    </row>
    <row r="8" spans="1:21" hidden="1">
      <c r="A8" t="s">
        <v>594</v>
      </c>
      <c r="B8">
        <v>1069</v>
      </c>
      <c r="C8" t="s">
        <v>94</v>
      </c>
      <c r="D8">
        <v>1070</v>
      </c>
      <c r="E8" t="s">
        <v>94</v>
      </c>
      <c r="F8" t="s">
        <v>652</v>
      </c>
      <c r="G8">
        <v>230005000377</v>
      </c>
      <c r="H8" t="s">
        <v>647</v>
      </c>
      <c r="I8" t="s">
        <v>1208</v>
      </c>
      <c r="J8" t="s">
        <v>653</v>
      </c>
      <c r="K8" t="s">
        <v>1693</v>
      </c>
      <c r="L8" t="s">
        <v>1687</v>
      </c>
      <c r="M8" t="s">
        <v>654</v>
      </c>
      <c r="N8" t="str">
        <f>_xlfn.XLOOKUP(Maine_Schools_2022[[#This Row],[Grade Span]],$T$1:$T$4,$U$1:$U$4,Maine_Schools_2022[[#This Row],[Grade Span]])</f>
        <v>07-12</v>
      </c>
      <c r="O8" t="str">
        <f>IF(Maine_Schools_2022[[#This Row],[School Type]]="Charter", "Charter", "Non Charter")</f>
        <v>Non Charter</v>
      </c>
    </row>
    <row r="9" spans="1:21" hidden="1">
      <c r="A9" t="s">
        <v>594</v>
      </c>
      <c r="B9">
        <v>1629</v>
      </c>
      <c r="C9" t="s">
        <v>715</v>
      </c>
      <c r="D9">
        <v>906</v>
      </c>
      <c r="E9" t="s">
        <v>65</v>
      </c>
      <c r="F9" t="s">
        <v>662</v>
      </c>
      <c r="G9">
        <v>231481700742</v>
      </c>
      <c r="H9" t="s">
        <v>647</v>
      </c>
      <c r="I9" t="s">
        <v>579</v>
      </c>
      <c r="J9" t="s">
        <v>648</v>
      </c>
      <c r="K9" t="s">
        <v>1694</v>
      </c>
      <c r="L9" t="s">
        <v>1687</v>
      </c>
      <c r="M9" t="s">
        <v>716</v>
      </c>
      <c r="N9" t="str">
        <f>_xlfn.XLOOKUP(Maine_Schools_2022[[#This Row],[Grade Span]],$T$1:$T$4,$U$1:$U$4,Maine_Schools_2022[[#This Row],[Grade Span]])</f>
        <v>03-08</v>
      </c>
      <c r="O9" t="str">
        <f>IF(Maine_Schools_2022[[#This Row],[School Type]]="Charter", "Charter", "Non Charter")</f>
        <v>Non Charter</v>
      </c>
    </row>
    <row r="10" spans="1:21" hidden="1">
      <c r="A10" t="s">
        <v>594</v>
      </c>
      <c r="B10">
        <v>14</v>
      </c>
      <c r="C10" t="s">
        <v>717</v>
      </c>
      <c r="D10">
        <v>25</v>
      </c>
      <c r="E10" t="s">
        <v>8</v>
      </c>
      <c r="F10" t="s">
        <v>718</v>
      </c>
      <c r="G10">
        <v>230261000907</v>
      </c>
      <c r="H10" t="s">
        <v>647</v>
      </c>
      <c r="I10" t="s">
        <v>579</v>
      </c>
      <c r="J10" t="s">
        <v>668</v>
      </c>
      <c r="K10" t="s">
        <v>1695</v>
      </c>
      <c r="L10" t="s">
        <v>1687</v>
      </c>
      <c r="M10" t="s">
        <v>719</v>
      </c>
      <c r="N10" t="str">
        <f>_xlfn.XLOOKUP(Maine_Schools_2022[[#This Row],[Grade Span]],$T$1:$T$4,$U$1:$U$4,Maine_Schools_2022[[#This Row],[Grade Span]])</f>
        <v>07-08</v>
      </c>
      <c r="O10" t="str">
        <f>IF(Maine_Schools_2022[[#This Row],[School Type]]="Charter", "Charter", "Non Charter")</f>
        <v>Non Charter</v>
      </c>
    </row>
    <row r="11" spans="1:21" hidden="1">
      <c r="A11" t="s">
        <v>594</v>
      </c>
      <c r="B11">
        <v>14</v>
      </c>
      <c r="C11" t="s">
        <v>717</v>
      </c>
      <c r="D11">
        <v>15</v>
      </c>
      <c r="E11" t="s">
        <v>328</v>
      </c>
      <c r="F11" t="s">
        <v>659</v>
      </c>
      <c r="G11">
        <v>230261000012</v>
      </c>
      <c r="H11" t="s">
        <v>647</v>
      </c>
      <c r="I11" t="s">
        <v>579</v>
      </c>
      <c r="J11" t="s">
        <v>668</v>
      </c>
      <c r="K11" t="s">
        <v>1696</v>
      </c>
      <c r="L11" t="s">
        <v>1687</v>
      </c>
      <c r="M11" t="s">
        <v>719</v>
      </c>
      <c r="N11" t="str">
        <f>_xlfn.XLOOKUP(Maine_Schools_2022[[#This Row],[Grade Span]],$T$1:$T$4,$U$1:$U$4,Maine_Schools_2022[[#This Row],[Grade Span]])</f>
        <v>03-06</v>
      </c>
      <c r="O11" t="str">
        <f>IF(Maine_Schools_2022[[#This Row],[School Type]]="Charter", "Charter", "Non Charter")</f>
        <v>Non Charter</v>
      </c>
    </row>
    <row r="12" spans="1:21" hidden="1">
      <c r="A12" t="s">
        <v>594</v>
      </c>
      <c r="B12">
        <v>14</v>
      </c>
      <c r="C12" t="s">
        <v>717</v>
      </c>
      <c r="D12">
        <v>23</v>
      </c>
      <c r="E12" t="s">
        <v>25</v>
      </c>
      <c r="F12" t="s">
        <v>660</v>
      </c>
      <c r="G12">
        <v>230261000013</v>
      </c>
      <c r="H12" t="s">
        <v>647</v>
      </c>
      <c r="I12" t="s">
        <v>579</v>
      </c>
      <c r="J12" t="s">
        <v>668</v>
      </c>
      <c r="K12" t="s">
        <v>1697</v>
      </c>
      <c r="L12" t="s">
        <v>1687</v>
      </c>
      <c r="M12" t="s">
        <v>719</v>
      </c>
      <c r="N12" t="str">
        <f>_xlfn.XLOOKUP(Maine_Schools_2022[[#This Row],[Grade Span]],$T$1:$T$4,$U$1:$U$4,Maine_Schools_2022[[#This Row],[Grade Span]])</f>
        <v>09-12</v>
      </c>
      <c r="O12" t="str">
        <f>IF(Maine_Schools_2022[[#This Row],[School Type]]="Charter", "Charter", "Non Charter")</f>
        <v>Non Charter</v>
      </c>
    </row>
    <row r="13" spans="1:21" hidden="1">
      <c r="A13" t="s">
        <v>594</v>
      </c>
      <c r="B13">
        <v>14</v>
      </c>
      <c r="C13" t="s">
        <v>717</v>
      </c>
      <c r="D13">
        <v>16</v>
      </c>
      <c r="E13" t="s">
        <v>367</v>
      </c>
      <c r="F13" t="s">
        <v>659</v>
      </c>
      <c r="G13">
        <v>230261000014</v>
      </c>
      <c r="H13" t="s">
        <v>647</v>
      </c>
      <c r="I13" t="s">
        <v>579</v>
      </c>
      <c r="J13" t="s">
        <v>668</v>
      </c>
      <c r="K13" t="s">
        <v>1698</v>
      </c>
      <c r="L13" t="s">
        <v>1687</v>
      </c>
      <c r="M13" t="s">
        <v>719</v>
      </c>
      <c r="N13" t="str">
        <f>_xlfn.XLOOKUP(Maine_Schools_2022[[#This Row],[Grade Span]],$T$1:$T$4,$U$1:$U$4,Maine_Schools_2022[[#This Row],[Grade Span]])</f>
        <v>03-06</v>
      </c>
      <c r="O13" t="str">
        <f>IF(Maine_Schools_2022[[#This Row],[School Type]]="Charter", "Charter", "Non Charter")</f>
        <v>Non Charter</v>
      </c>
    </row>
    <row r="14" spans="1:21" hidden="1">
      <c r="A14" t="s">
        <v>594</v>
      </c>
      <c r="B14">
        <v>14</v>
      </c>
      <c r="C14" t="s">
        <v>717</v>
      </c>
      <c r="D14">
        <v>27</v>
      </c>
      <c r="E14" t="s">
        <v>415</v>
      </c>
      <c r="F14" t="s">
        <v>659</v>
      </c>
      <c r="G14">
        <v>230261000626</v>
      </c>
      <c r="H14" t="s">
        <v>647</v>
      </c>
      <c r="I14" t="s">
        <v>579</v>
      </c>
      <c r="J14" t="s">
        <v>668</v>
      </c>
      <c r="K14" t="s">
        <v>1699</v>
      </c>
      <c r="L14" t="s">
        <v>1687</v>
      </c>
      <c r="M14" t="s">
        <v>719</v>
      </c>
      <c r="N14" t="str">
        <f>_xlfn.XLOOKUP(Maine_Schools_2022[[#This Row],[Grade Span]],$T$1:$T$4,$U$1:$U$4,Maine_Schools_2022[[#This Row],[Grade Span]])</f>
        <v>03-06</v>
      </c>
      <c r="O14" t="str">
        <f>IF(Maine_Schools_2022[[#This Row],[School Type]]="Charter", "Charter", "Non Charter")</f>
        <v>Non Charter</v>
      </c>
    </row>
    <row r="15" spans="1:21" hidden="1">
      <c r="A15" t="s">
        <v>594</v>
      </c>
      <c r="B15">
        <v>14</v>
      </c>
      <c r="C15" t="s">
        <v>717</v>
      </c>
      <c r="D15">
        <v>24</v>
      </c>
      <c r="E15" t="s">
        <v>528</v>
      </c>
      <c r="F15" t="s">
        <v>659</v>
      </c>
      <c r="G15">
        <v>230261000018</v>
      </c>
      <c r="H15" t="s">
        <v>647</v>
      </c>
      <c r="I15" t="s">
        <v>579</v>
      </c>
      <c r="J15" t="s">
        <v>668</v>
      </c>
      <c r="K15" t="s">
        <v>1700</v>
      </c>
      <c r="L15" t="s">
        <v>1687</v>
      </c>
      <c r="M15" t="s">
        <v>719</v>
      </c>
      <c r="N15" t="str">
        <f>_xlfn.XLOOKUP(Maine_Schools_2022[[#This Row],[Grade Span]],$T$1:$T$4,$U$1:$U$4,Maine_Schools_2022[[#This Row],[Grade Span]])</f>
        <v>03-06</v>
      </c>
      <c r="O15" t="str">
        <f>IF(Maine_Schools_2022[[#This Row],[School Type]]="Charter", "Charter", "Non Charter")</f>
        <v>Non Charter</v>
      </c>
    </row>
    <row r="16" spans="1:21" hidden="1">
      <c r="A16" t="s">
        <v>594</v>
      </c>
      <c r="B16">
        <v>14</v>
      </c>
      <c r="C16" t="s">
        <v>717</v>
      </c>
      <c r="D16">
        <v>21</v>
      </c>
      <c r="E16" t="s">
        <v>549</v>
      </c>
      <c r="F16" t="s">
        <v>659</v>
      </c>
      <c r="G16">
        <v>230261000020</v>
      </c>
      <c r="H16" t="s">
        <v>647</v>
      </c>
      <c r="I16" t="s">
        <v>579</v>
      </c>
      <c r="J16" t="s">
        <v>668</v>
      </c>
      <c r="K16" t="s">
        <v>1701</v>
      </c>
      <c r="L16" t="s">
        <v>1687</v>
      </c>
      <c r="M16" t="s">
        <v>719</v>
      </c>
      <c r="N16" t="str">
        <f>_xlfn.XLOOKUP(Maine_Schools_2022[[#This Row],[Grade Span]],$T$1:$T$4,$U$1:$U$4,Maine_Schools_2022[[#This Row],[Grade Span]])</f>
        <v>03-06</v>
      </c>
      <c r="O16" t="str">
        <f>IF(Maine_Schools_2022[[#This Row],[School Type]]="Charter", "Charter", "Non Charter")</f>
        <v>Non Charter</v>
      </c>
    </row>
    <row r="17" spans="1:15" hidden="1">
      <c r="A17" t="s">
        <v>594</v>
      </c>
      <c r="B17">
        <v>14</v>
      </c>
      <c r="C17" t="s">
        <v>717</v>
      </c>
      <c r="D17">
        <v>19</v>
      </c>
      <c r="E17" t="s">
        <v>223</v>
      </c>
      <c r="F17" t="s">
        <v>659</v>
      </c>
      <c r="G17">
        <v>230261000021</v>
      </c>
      <c r="H17" t="s">
        <v>647</v>
      </c>
      <c r="I17" t="s">
        <v>579</v>
      </c>
      <c r="J17" t="s">
        <v>668</v>
      </c>
      <c r="K17" t="s">
        <v>1702</v>
      </c>
      <c r="L17" t="s">
        <v>1687</v>
      </c>
      <c r="M17" t="s">
        <v>719</v>
      </c>
      <c r="N17" t="str">
        <f>_xlfn.XLOOKUP(Maine_Schools_2022[[#This Row],[Grade Span]],$T$1:$T$4,$U$1:$U$4,Maine_Schools_2022[[#This Row],[Grade Span]])</f>
        <v>03-06</v>
      </c>
      <c r="O17" t="str">
        <f>IF(Maine_Schools_2022[[#This Row],[School Type]]="Charter", "Charter", "Non Charter")</f>
        <v>Non Charter</v>
      </c>
    </row>
    <row r="18" spans="1:15" hidden="1">
      <c r="A18" t="s">
        <v>594</v>
      </c>
      <c r="B18">
        <v>28</v>
      </c>
      <c r="C18" t="s">
        <v>720</v>
      </c>
      <c r="D18">
        <v>36</v>
      </c>
      <c r="E18" t="s">
        <v>616</v>
      </c>
      <c r="F18" t="s">
        <v>660</v>
      </c>
      <c r="G18">
        <v>230264000057</v>
      </c>
      <c r="H18" t="s">
        <v>647</v>
      </c>
      <c r="I18" t="s">
        <v>1209</v>
      </c>
      <c r="J18" t="s">
        <v>657</v>
      </c>
      <c r="K18" t="s">
        <v>1703</v>
      </c>
      <c r="L18" t="s">
        <v>1687</v>
      </c>
      <c r="M18" t="s">
        <v>658</v>
      </c>
      <c r="N18" t="str">
        <f>_xlfn.XLOOKUP(Maine_Schools_2022[[#This Row],[Grade Span]],$T$1:$T$4,$U$1:$U$4,Maine_Schools_2022[[#This Row],[Grade Span]])</f>
        <v>09-12</v>
      </c>
      <c r="O18" t="str">
        <f>IF(Maine_Schools_2022[[#This Row],[School Type]]="Charter", "Charter", "Non Charter")</f>
        <v>Non Charter</v>
      </c>
    </row>
    <row r="19" spans="1:15" hidden="1">
      <c r="A19" t="s">
        <v>594</v>
      </c>
      <c r="B19">
        <v>28</v>
      </c>
      <c r="C19" t="s">
        <v>720</v>
      </c>
      <c r="D19">
        <v>37</v>
      </c>
      <c r="E19" t="s">
        <v>32</v>
      </c>
      <c r="F19" t="s">
        <v>660</v>
      </c>
      <c r="G19">
        <v>230264023118</v>
      </c>
      <c r="H19" t="s">
        <v>647</v>
      </c>
      <c r="I19" t="s">
        <v>579</v>
      </c>
      <c r="J19" t="s">
        <v>657</v>
      </c>
      <c r="K19" t="s">
        <v>1704</v>
      </c>
      <c r="L19" t="s">
        <v>1687</v>
      </c>
      <c r="M19" t="s">
        <v>658</v>
      </c>
      <c r="N19" t="str">
        <f>_xlfn.XLOOKUP(Maine_Schools_2022[[#This Row],[Grade Span]],$T$1:$T$4,$U$1:$U$4,Maine_Schools_2022[[#This Row],[Grade Span]])</f>
        <v>09-12</v>
      </c>
      <c r="O19" t="str">
        <f>IF(Maine_Schools_2022[[#This Row],[School Type]]="Charter", "Charter", "Non Charter")</f>
        <v>Non Charter</v>
      </c>
    </row>
    <row r="20" spans="1:15" hidden="1">
      <c r="A20" t="s">
        <v>594</v>
      </c>
      <c r="B20">
        <v>28</v>
      </c>
      <c r="C20" t="s">
        <v>720</v>
      </c>
      <c r="D20">
        <v>2021</v>
      </c>
      <c r="E20" t="s">
        <v>35</v>
      </c>
      <c r="F20" t="s">
        <v>718</v>
      </c>
      <c r="G20">
        <v>230264023175</v>
      </c>
      <c r="H20" t="s">
        <v>647</v>
      </c>
      <c r="I20" t="s">
        <v>579</v>
      </c>
      <c r="J20" t="s">
        <v>657</v>
      </c>
      <c r="K20" t="s">
        <v>1704</v>
      </c>
      <c r="L20" t="s">
        <v>1687</v>
      </c>
      <c r="M20" t="s">
        <v>658</v>
      </c>
      <c r="N20" t="str">
        <f>_xlfn.XLOOKUP(Maine_Schools_2022[[#This Row],[Grade Span]],$T$1:$T$4,$U$1:$U$4,Maine_Schools_2022[[#This Row],[Grade Span]])</f>
        <v>07-08</v>
      </c>
      <c r="O20" t="str">
        <f>IF(Maine_Schools_2022[[#This Row],[School Type]]="Charter", "Charter", "Non Charter")</f>
        <v>Non Charter</v>
      </c>
    </row>
    <row r="21" spans="1:15" hidden="1">
      <c r="A21" t="s">
        <v>594</v>
      </c>
      <c r="B21">
        <v>28</v>
      </c>
      <c r="C21" t="s">
        <v>720</v>
      </c>
      <c r="D21">
        <v>34</v>
      </c>
      <c r="E21" t="s">
        <v>260</v>
      </c>
      <c r="F21" t="s">
        <v>650</v>
      </c>
      <c r="G21">
        <v>230264001002</v>
      </c>
      <c r="H21" t="s">
        <v>647</v>
      </c>
      <c r="I21" t="s">
        <v>579</v>
      </c>
      <c r="J21" t="s">
        <v>657</v>
      </c>
      <c r="K21" t="s">
        <v>1705</v>
      </c>
      <c r="L21" t="s">
        <v>1687</v>
      </c>
      <c r="M21" t="s">
        <v>658</v>
      </c>
      <c r="N21" t="str">
        <f>_xlfn.XLOOKUP(Maine_Schools_2022[[#This Row],[Grade Span]],$T$1:$T$4,$U$1:$U$4,Maine_Schools_2022[[#This Row],[Grade Span]])</f>
        <v>03-06</v>
      </c>
      <c r="O21" t="str">
        <f>IF(Maine_Schools_2022[[#This Row],[School Type]]="Charter", "Charter", "Non Charter")</f>
        <v>Non Charter</v>
      </c>
    </row>
    <row r="22" spans="1:15" hidden="1">
      <c r="A22" t="s">
        <v>594</v>
      </c>
      <c r="B22">
        <v>28</v>
      </c>
      <c r="C22" t="s">
        <v>720</v>
      </c>
      <c r="D22">
        <v>31</v>
      </c>
      <c r="E22" t="s">
        <v>330</v>
      </c>
      <c r="F22" t="s">
        <v>650</v>
      </c>
      <c r="G22">
        <v>230264000040</v>
      </c>
      <c r="H22" t="s">
        <v>647</v>
      </c>
      <c r="I22" t="s">
        <v>579</v>
      </c>
      <c r="J22" t="s">
        <v>657</v>
      </c>
      <c r="K22" t="s">
        <v>1706</v>
      </c>
      <c r="L22" t="s">
        <v>1687</v>
      </c>
      <c r="M22" t="s">
        <v>658</v>
      </c>
      <c r="N22" t="str">
        <f>_xlfn.XLOOKUP(Maine_Schools_2022[[#This Row],[Grade Span]],$T$1:$T$4,$U$1:$U$4,Maine_Schools_2022[[#This Row],[Grade Span]])</f>
        <v>03-06</v>
      </c>
      <c r="O22" t="str">
        <f>IF(Maine_Schools_2022[[#This Row],[School Type]]="Charter", "Charter", "Non Charter")</f>
        <v>Non Charter</v>
      </c>
    </row>
    <row r="23" spans="1:15" hidden="1">
      <c r="A23" t="s">
        <v>594</v>
      </c>
      <c r="B23">
        <v>28</v>
      </c>
      <c r="C23" t="s">
        <v>720</v>
      </c>
      <c r="D23">
        <v>35</v>
      </c>
      <c r="E23" t="s">
        <v>335</v>
      </c>
      <c r="F23" t="s">
        <v>650</v>
      </c>
      <c r="G23">
        <v>230264001003</v>
      </c>
      <c r="H23" t="s">
        <v>647</v>
      </c>
      <c r="I23" t="s">
        <v>579</v>
      </c>
      <c r="J23" t="s">
        <v>657</v>
      </c>
      <c r="K23" t="s">
        <v>1707</v>
      </c>
      <c r="L23" t="s">
        <v>1687</v>
      </c>
      <c r="M23" t="s">
        <v>658</v>
      </c>
      <c r="N23" t="str">
        <f>_xlfn.XLOOKUP(Maine_Schools_2022[[#This Row],[Grade Span]],$T$1:$T$4,$U$1:$U$4,Maine_Schools_2022[[#This Row],[Grade Span]])</f>
        <v>03-06</v>
      </c>
      <c r="O23" t="str">
        <f>IF(Maine_Schools_2022[[#This Row],[School Type]]="Charter", "Charter", "Non Charter")</f>
        <v>Non Charter</v>
      </c>
    </row>
    <row r="24" spans="1:15" hidden="1">
      <c r="A24" t="s">
        <v>594</v>
      </c>
      <c r="B24">
        <v>28</v>
      </c>
      <c r="C24" t="s">
        <v>720</v>
      </c>
      <c r="D24">
        <v>33</v>
      </c>
      <c r="E24" t="s">
        <v>42</v>
      </c>
      <c r="F24" t="s">
        <v>659</v>
      </c>
      <c r="G24">
        <v>230264000042</v>
      </c>
      <c r="H24" t="s">
        <v>647</v>
      </c>
      <c r="I24" t="s">
        <v>579</v>
      </c>
      <c r="J24" t="s">
        <v>657</v>
      </c>
      <c r="K24" t="s">
        <v>1708</v>
      </c>
      <c r="L24" t="s">
        <v>1687</v>
      </c>
      <c r="M24" t="s">
        <v>658</v>
      </c>
      <c r="N24" t="str">
        <f>_xlfn.XLOOKUP(Maine_Schools_2022[[#This Row],[Grade Span]],$T$1:$T$4,$U$1:$U$4,Maine_Schools_2022[[#This Row],[Grade Span]])</f>
        <v>03-06</v>
      </c>
      <c r="O24" t="str">
        <f>IF(Maine_Schools_2022[[#This Row],[School Type]]="Charter", "Charter", "Non Charter")</f>
        <v>Non Charter</v>
      </c>
    </row>
    <row r="25" spans="1:15" hidden="1">
      <c r="A25" t="s">
        <v>594</v>
      </c>
      <c r="B25">
        <v>38</v>
      </c>
      <c r="C25" t="s">
        <v>721</v>
      </c>
      <c r="D25">
        <v>40</v>
      </c>
      <c r="E25" t="s">
        <v>85</v>
      </c>
      <c r="F25" t="s">
        <v>659</v>
      </c>
      <c r="G25">
        <v>230273000044</v>
      </c>
      <c r="H25" t="s">
        <v>647</v>
      </c>
      <c r="I25" t="s">
        <v>579</v>
      </c>
      <c r="J25" t="s">
        <v>679</v>
      </c>
      <c r="K25" t="s">
        <v>1709</v>
      </c>
      <c r="L25" t="s">
        <v>1687</v>
      </c>
      <c r="M25" t="s">
        <v>722</v>
      </c>
      <c r="N25" t="str">
        <f>_xlfn.XLOOKUP(Maine_Schools_2022[[#This Row],[Grade Span]],$T$1:$T$4,$U$1:$U$4,Maine_Schools_2022[[#This Row],[Grade Span]])</f>
        <v>03-06</v>
      </c>
      <c r="O25" t="str">
        <f>IF(Maine_Schools_2022[[#This Row],[School Type]]="Charter", "Charter", "Non Charter")</f>
        <v>Non Charter</v>
      </c>
    </row>
    <row r="26" spans="1:15" hidden="1">
      <c r="A26" t="s">
        <v>594</v>
      </c>
      <c r="B26">
        <v>38</v>
      </c>
      <c r="C26" t="s">
        <v>721</v>
      </c>
      <c r="D26">
        <v>39</v>
      </c>
      <c r="E26" t="s">
        <v>46</v>
      </c>
      <c r="F26" t="s">
        <v>652</v>
      </c>
      <c r="G26">
        <v>230273000045</v>
      </c>
      <c r="H26" t="s">
        <v>647</v>
      </c>
      <c r="I26" t="s">
        <v>579</v>
      </c>
      <c r="J26" t="s">
        <v>679</v>
      </c>
      <c r="K26" t="s">
        <v>1710</v>
      </c>
      <c r="L26" t="s">
        <v>1687</v>
      </c>
      <c r="M26" t="s">
        <v>722</v>
      </c>
      <c r="N26" t="str">
        <f>_xlfn.XLOOKUP(Maine_Schools_2022[[#This Row],[Grade Span]],$T$1:$T$4,$U$1:$U$4,Maine_Schools_2022[[#This Row],[Grade Span]])</f>
        <v>07-12</v>
      </c>
      <c r="O26" t="str">
        <f>IF(Maine_Schools_2022[[#This Row],[School Type]]="Charter", "Charter", "Non Charter")</f>
        <v>Non Charter</v>
      </c>
    </row>
    <row r="27" spans="1:15" hidden="1">
      <c r="A27" t="s">
        <v>594</v>
      </c>
      <c r="B27">
        <v>42</v>
      </c>
      <c r="C27" t="s">
        <v>723</v>
      </c>
      <c r="D27">
        <v>45</v>
      </c>
      <c r="E27" t="s">
        <v>7</v>
      </c>
      <c r="F27" t="s">
        <v>724</v>
      </c>
      <c r="G27">
        <v>230282000046</v>
      </c>
      <c r="H27" t="s">
        <v>647</v>
      </c>
      <c r="I27" t="s">
        <v>579</v>
      </c>
      <c r="J27" t="s">
        <v>676</v>
      </c>
      <c r="K27" t="s">
        <v>1711</v>
      </c>
      <c r="L27" t="s">
        <v>1687</v>
      </c>
      <c r="M27" t="s">
        <v>693</v>
      </c>
      <c r="N27" t="str">
        <f>_xlfn.XLOOKUP(Maine_Schools_2022[[#This Row],[Grade Span]],$T$1:$T$4,$U$1:$U$4,Maine_Schools_2022[[#This Row],[Grade Span]])</f>
        <v>PK-03</v>
      </c>
      <c r="O27" t="str">
        <f>IF(Maine_Schools_2022[[#This Row],[School Type]]="Charter", "Charter", "Non Charter")</f>
        <v>Non Charter</v>
      </c>
    </row>
    <row r="28" spans="1:15" hidden="1">
      <c r="A28" t="s">
        <v>594</v>
      </c>
      <c r="B28">
        <v>42</v>
      </c>
      <c r="C28" t="s">
        <v>723</v>
      </c>
      <c r="D28">
        <v>52</v>
      </c>
      <c r="E28" t="s">
        <v>53</v>
      </c>
      <c r="F28" t="s">
        <v>660</v>
      </c>
      <c r="G28">
        <v>230282000047</v>
      </c>
      <c r="H28" t="s">
        <v>647</v>
      </c>
      <c r="I28" t="s">
        <v>579</v>
      </c>
      <c r="J28" t="s">
        <v>676</v>
      </c>
      <c r="K28" t="s">
        <v>1712</v>
      </c>
      <c r="L28" t="s">
        <v>1687</v>
      </c>
      <c r="M28" t="s">
        <v>693</v>
      </c>
      <c r="N28" t="str">
        <f>_xlfn.XLOOKUP(Maine_Schools_2022[[#This Row],[Grade Span]],$T$1:$T$4,$U$1:$U$4,Maine_Schools_2022[[#This Row],[Grade Span]])</f>
        <v>09-12</v>
      </c>
      <c r="O28" t="str">
        <f>IF(Maine_Schools_2022[[#This Row],[School Type]]="Charter", "Charter", "Non Charter")</f>
        <v>Non Charter</v>
      </c>
    </row>
    <row r="29" spans="1:15" hidden="1">
      <c r="A29" t="s">
        <v>594</v>
      </c>
      <c r="B29">
        <v>42</v>
      </c>
      <c r="C29" t="s">
        <v>723</v>
      </c>
      <c r="D29">
        <v>48</v>
      </c>
      <c r="E29" t="s">
        <v>58</v>
      </c>
      <c r="F29" t="s">
        <v>724</v>
      </c>
      <c r="G29">
        <v>230282000049</v>
      </c>
      <c r="H29" t="s">
        <v>647</v>
      </c>
      <c r="I29" t="s">
        <v>579</v>
      </c>
      <c r="J29" t="s">
        <v>676</v>
      </c>
      <c r="K29" t="s">
        <v>1713</v>
      </c>
      <c r="L29" t="s">
        <v>1687</v>
      </c>
      <c r="M29" t="s">
        <v>693</v>
      </c>
      <c r="N29" t="str">
        <f>_xlfn.XLOOKUP(Maine_Schools_2022[[#This Row],[Grade Span]],$T$1:$T$4,$U$1:$U$4,Maine_Schools_2022[[#This Row],[Grade Span]])</f>
        <v>PK-03</v>
      </c>
      <c r="O29" t="str">
        <f>IF(Maine_Schools_2022[[#This Row],[School Type]]="Charter", "Charter", "Non Charter")</f>
        <v>Non Charter</v>
      </c>
    </row>
    <row r="30" spans="1:15" hidden="1">
      <c r="A30" t="s">
        <v>594</v>
      </c>
      <c r="B30">
        <v>42</v>
      </c>
      <c r="C30" t="s">
        <v>723</v>
      </c>
      <c r="D30">
        <v>43</v>
      </c>
      <c r="E30" t="s">
        <v>27</v>
      </c>
      <c r="F30" t="s">
        <v>725</v>
      </c>
      <c r="G30">
        <v>230282000050</v>
      </c>
      <c r="H30" t="s">
        <v>647</v>
      </c>
      <c r="I30" t="s">
        <v>579</v>
      </c>
      <c r="J30" t="s">
        <v>676</v>
      </c>
      <c r="K30" t="s">
        <v>1714</v>
      </c>
      <c r="L30" t="s">
        <v>1687</v>
      </c>
      <c r="M30" t="s">
        <v>693</v>
      </c>
      <c r="N30" t="str">
        <f>_xlfn.XLOOKUP(Maine_Schools_2022[[#This Row],[Grade Span]],$T$1:$T$4,$U$1:$U$4,Maine_Schools_2022[[#This Row],[Grade Span]])</f>
        <v>04-05</v>
      </c>
      <c r="O30" t="str">
        <f>IF(Maine_Schools_2022[[#This Row],[School Type]]="Charter", "Charter", "Non Charter")</f>
        <v>Non Charter</v>
      </c>
    </row>
    <row r="31" spans="1:15" hidden="1">
      <c r="A31" t="s">
        <v>594</v>
      </c>
      <c r="B31">
        <v>42</v>
      </c>
      <c r="C31" t="s">
        <v>723</v>
      </c>
      <c r="D31">
        <v>49</v>
      </c>
      <c r="E31" t="s">
        <v>383</v>
      </c>
      <c r="F31" t="s">
        <v>724</v>
      </c>
      <c r="G31">
        <v>230282001005</v>
      </c>
      <c r="H31" t="s">
        <v>647</v>
      </c>
      <c r="I31" t="s">
        <v>579</v>
      </c>
      <c r="J31" t="s">
        <v>676</v>
      </c>
      <c r="K31" t="s">
        <v>1715</v>
      </c>
      <c r="L31" t="s">
        <v>1687</v>
      </c>
      <c r="M31" t="s">
        <v>693</v>
      </c>
      <c r="N31" t="str">
        <f>_xlfn.XLOOKUP(Maine_Schools_2022[[#This Row],[Grade Span]],$T$1:$T$4,$U$1:$U$4,Maine_Schools_2022[[#This Row],[Grade Span]])</f>
        <v>PK-03</v>
      </c>
      <c r="O31" t="str">
        <f>IF(Maine_Schools_2022[[#This Row],[School Type]]="Charter", "Charter", "Non Charter")</f>
        <v>Non Charter</v>
      </c>
    </row>
    <row r="32" spans="1:15" hidden="1">
      <c r="A32" t="s">
        <v>594</v>
      </c>
      <c r="B32">
        <v>42</v>
      </c>
      <c r="C32" t="s">
        <v>723</v>
      </c>
      <c r="D32">
        <v>44</v>
      </c>
      <c r="E32" t="s">
        <v>392</v>
      </c>
      <c r="F32" t="s">
        <v>724</v>
      </c>
      <c r="G32">
        <v>230282000053</v>
      </c>
      <c r="H32" t="s">
        <v>647</v>
      </c>
      <c r="I32" t="s">
        <v>579</v>
      </c>
      <c r="J32" t="s">
        <v>676</v>
      </c>
      <c r="K32" t="s">
        <v>1716</v>
      </c>
      <c r="L32" t="s">
        <v>1687</v>
      </c>
      <c r="M32" t="s">
        <v>693</v>
      </c>
      <c r="N32" t="str">
        <f>_xlfn.XLOOKUP(Maine_Schools_2022[[#This Row],[Grade Span]],$T$1:$T$4,$U$1:$U$4,Maine_Schools_2022[[#This Row],[Grade Span]])</f>
        <v>PK-03</v>
      </c>
      <c r="O32" t="str">
        <f>IF(Maine_Schools_2022[[#This Row],[School Type]]="Charter", "Charter", "Non Charter")</f>
        <v>Non Charter</v>
      </c>
    </row>
    <row r="33" spans="1:15" hidden="1">
      <c r="A33" t="s">
        <v>594</v>
      </c>
      <c r="B33">
        <v>42</v>
      </c>
      <c r="C33" t="s">
        <v>723</v>
      </c>
      <c r="D33">
        <v>50</v>
      </c>
      <c r="E33" t="s">
        <v>64</v>
      </c>
      <c r="F33" t="s">
        <v>698</v>
      </c>
      <c r="G33">
        <v>230282000051</v>
      </c>
      <c r="H33" t="s">
        <v>647</v>
      </c>
      <c r="I33" t="s">
        <v>579</v>
      </c>
      <c r="J33" t="s">
        <v>676</v>
      </c>
      <c r="K33" t="s">
        <v>1717</v>
      </c>
      <c r="L33" t="s">
        <v>1687</v>
      </c>
      <c r="M33" t="s">
        <v>693</v>
      </c>
      <c r="N33" t="str">
        <f>_xlfn.XLOOKUP(Maine_Schools_2022[[#This Row],[Grade Span]],$T$1:$T$4,$U$1:$U$4,Maine_Schools_2022[[#This Row],[Grade Span]])</f>
        <v>06-08</v>
      </c>
      <c r="O33" t="str">
        <f>IF(Maine_Schools_2022[[#This Row],[School Type]]="Charter", "Charter", "Non Charter")</f>
        <v>Non Charter</v>
      </c>
    </row>
    <row r="34" spans="1:15" hidden="1">
      <c r="A34" t="s">
        <v>594</v>
      </c>
      <c r="B34">
        <v>42</v>
      </c>
      <c r="C34" t="s">
        <v>723</v>
      </c>
      <c r="D34">
        <v>46</v>
      </c>
      <c r="E34" t="s">
        <v>362</v>
      </c>
      <c r="F34" t="s">
        <v>725</v>
      </c>
      <c r="G34">
        <v>230282001004</v>
      </c>
      <c r="H34" t="s">
        <v>647</v>
      </c>
      <c r="I34" t="s">
        <v>579</v>
      </c>
      <c r="J34" t="s">
        <v>676</v>
      </c>
      <c r="K34" t="s">
        <v>1718</v>
      </c>
      <c r="L34" t="s">
        <v>1687</v>
      </c>
      <c r="M34" t="s">
        <v>693</v>
      </c>
      <c r="N34" t="str">
        <f>_xlfn.XLOOKUP(Maine_Schools_2022[[#This Row],[Grade Span]],$T$1:$T$4,$U$1:$U$4,Maine_Schools_2022[[#This Row],[Grade Span]])</f>
        <v>04-05</v>
      </c>
      <c r="O34" t="str">
        <f>IF(Maine_Schools_2022[[#This Row],[School Type]]="Charter", "Charter", "Non Charter")</f>
        <v>Non Charter</v>
      </c>
    </row>
    <row r="35" spans="1:15" hidden="1">
      <c r="A35" t="s">
        <v>594</v>
      </c>
      <c r="B35">
        <v>42</v>
      </c>
      <c r="C35" t="s">
        <v>723</v>
      </c>
      <c r="D35">
        <v>47</v>
      </c>
      <c r="E35" t="s">
        <v>544</v>
      </c>
      <c r="F35" t="s">
        <v>724</v>
      </c>
      <c r="G35">
        <v>230282000058</v>
      </c>
      <c r="H35" t="s">
        <v>647</v>
      </c>
      <c r="I35" t="s">
        <v>579</v>
      </c>
      <c r="J35" t="s">
        <v>676</v>
      </c>
      <c r="K35" t="s">
        <v>1719</v>
      </c>
      <c r="L35" t="s">
        <v>1687</v>
      </c>
      <c r="M35" t="s">
        <v>693</v>
      </c>
      <c r="N35" t="str">
        <f>_xlfn.XLOOKUP(Maine_Schools_2022[[#This Row],[Grade Span]],$T$1:$T$4,$U$1:$U$4,Maine_Schools_2022[[#This Row],[Grade Span]])</f>
        <v>PK-03</v>
      </c>
      <c r="O35" t="str">
        <f>IF(Maine_Schools_2022[[#This Row],[School Type]]="Charter", "Charter", "Non Charter")</f>
        <v>Non Charter</v>
      </c>
    </row>
    <row r="36" spans="1:15" hidden="1">
      <c r="A36" t="s">
        <v>594</v>
      </c>
      <c r="B36">
        <v>42</v>
      </c>
      <c r="C36" t="s">
        <v>723</v>
      </c>
      <c r="D36">
        <v>51</v>
      </c>
      <c r="E36" t="s">
        <v>559</v>
      </c>
      <c r="F36" t="s">
        <v>698</v>
      </c>
      <c r="G36">
        <v>230282000054</v>
      </c>
      <c r="H36" t="s">
        <v>647</v>
      </c>
      <c r="I36" t="s">
        <v>579</v>
      </c>
      <c r="J36" t="s">
        <v>676</v>
      </c>
      <c r="K36" t="s">
        <v>1720</v>
      </c>
      <c r="L36" t="s">
        <v>1687</v>
      </c>
      <c r="M36" t="s">
        <v>693</v>
      </c>
      <c r="N36" t="str">
        <f>_xlfn.XLOOKUP(Maine_Schools_2022[[#This Row],[Grade Span]],$T$1:$T$4,$U$1:$U$4,Maine_Schools_2022[[#This Row],[Grade Span]])</f>
        <v>06-08</v>
      </c>
      <c r="O36" t="str">
        <f>IF(Maine_Schools_2022[[#This Row],[School Type]]="Charter", "Charter", "Non Charter")</f>
        <v>Non Charter</v>
      </c>
    </row>
    <row r="37" spans="1:15" hidden="1">
      <c r="A37" t="s">
        <v>594</v>
      </c>
      <c r="B37">
        <v>1017</v>
      </c>
      <c r="C37" t="s">
        <v>1212</v>
      </c>
      <c r="D37">
        <v>1018</v>
      </c>
      <c r="E37" t="s">
        <v>635</v>
      </c>
      <c r="F37" t="s">
        <v>660</v>
      </c>
      <c r="G37">
        <v>231237000216</v>
      </c>
      <c r="H37" t="s">
        <v>647</v>
      </c>
      <c r="I37" t="s">
        <v>1213</v>
      </c>
      <c r="J37" t="s">
        <v>676</v>
      </c>
      <c r="K37" t="s">
        <v>1721</v>
      </c>
      <c r="L37" t="s">
        <v>1687</v>
      </c>
      <c r="M37" t="s">
        <v>693</v>
      </c>
      <c r="N37" t="str">
        <f>_xlfn.XLOOKUP(Maine_Schools_2022[[#This Row],[Grade Span]],$T$1:$T$4,$U$1:$U$4,Maine_Schools_2022[[#This Row],[Grade Span]])</f>
        <v>09-12</v>
      </c>
      <c r="O37" t="str">
        <f>IF(Maine_Schools_2022[[#This Row],[School Type]]="Charter", "Charter", "Non Charter")</f>
        <v>Non Charter</v>
      </c>
    </row>
    <row r="38" spans="1:15" hidden="1">
      <c r="A38" t="s">
        <v>594</v>
      </c>
      <c r="B38">
        <v>53</v>
      </c>
      <c r="C38" t="s">
        <v>726</v>
      </c>
      <c r="D38">
        <v>54</v>
      </c>
      <c r="E38" t="s">
        <v>288</v>
      </c>
      <c r="F38" t="s">
        <v>655</v>
      </c>
      <c r="G38">
        <v>230285000060</v>
      </c>
      <c r="H38" t="s">
        <v>647</v>
      </c>
      <c r="I38" t="s">
        <v>579</v>
      </c>
      <c r="J38" t="s">
        <v>686</v>
      </c>
      <c r="K38" t="s">
        <v>1722</v>
      </c>
      <c r="L38" t="s">
        <v>1687</v>
      </c>
      <c r="M38" t="s">
        <v>727</v>
      </c>
      <c r="N38" t="str">
        <f>_xlfn.XLOOKUP(Maine_Schools_2022[[#This Row],[Grade Span]],$T$1:$T$4,$U$1:$U$4,Maine_Schools_2022[[#This Row],[Grade Span]])</f>
        <v>03-08</v>
      </c>
      <c r="O38" t="str">
        <f>IF(Maine_Schools_2022[[#This Row],[School Type]]="Charter", "Charter", "Non Charter")</f>
        <v>Non Charter</v>
      </c>
    </row>
    <row r="39" spans="1:15" hidden="1">
      <c r="A39" t="s">
        <v>594</v>
      </c>
      <c r="B39">
        <v>1630</v>
      </c>
      <c r="C39" t="s">
        <v>583</v>
      </c>
      <c r="D39">
        <v>1648</v>
      </c>
      <c r="E39" t="s">
        <v>574</v>
      </c>
      <c r="F39" t="s">
        <v>660</v>
      </c>
      <c r="G39">
        <v>231481223141</v>
      </c>
      <c r="H39" t="s">
        <v>647</v>
      </c>
      <c r="I39" t="s">
        <v>580</v>
      </c>
      <c r="J39" t="s">
        <v>653</v>
      </c>
      <c r="K39" t="s">
        <v>1723</v>
      </c>
      <c r="L39" t="s">
        <v>1687</v>
      </c>
      <c r="M39" t="s">
        <v>661</v>
      </c>
      <c r="N39" t="str">
        <f>_xlfn.XLOOKUP(Maine_Schools_2022[[#This Row],[Grade Span]],$T$1:$T$4,$U$1:$U$4,Maine_Schools_2022[[#This Row],[Grade Span]])</f>
        <v>09-12</v>
      </c>
      <c r="O39" t="str">
        <f>IF(Maine_Schools_2022[[#This Row],[School Type]]="Charter", "Charter", "Non Charter")</f>
        <v>Charter</v>
      </c>
    </row>
    <row r="40" spans="1:15" hidden="1">
      <c r="A40" t="s">
        <v>594</v>
      </c>
      <c r="B40">
        <v>62</v>
      </c>
      <c r="C40" t="s">
        <v>728</v>
      </c>
      <c r="D40">
        <v>63</v>
      </c>
      <c r="E40" t="s">
        <v>22</v>
      </c>
      <c r="F40" t="s">
        <v>662</v>
      </c>
      <c r="G40">
        <v>230295000070</v>
      </c>
      <c r="H40" t="s">
        <v>647</v>
      </c>
      <c r="I40" t="s">
        <v>579</v>
      </c>
      <c r="J40" t="s">
        <v>679</v>
      </c>
      <c r="K40" t="s">
        <v>1724</v>
      </c>
      <c r="L40" t="s">
        <v>1687</v>
      </c>
      <c r="M40" t="s">
        <v>729</v>
      </c>
      <c r="N40" t="str">
        <f>_xlfn.XLOOKUP(Maine_Schools_2022[[#This Row],[Grade Span]],$T$1:$T$4,$U$1:$U$4,Maine_Schools_2022[[#This Row],[Grade Span]])</f>
        <v>03-08</v>
      </c>
      <c r="O40" t="str">
        <f>IF(Maine_Schools_2022[[#This Row],[School Type]]="Charter", "Charter", "Non Charter")</f>
        <v>Non Charter</v>
      </c>
    </row>
    <row r="41" spans="1:15" hidden="1">
      <c r="A41" t="s">
        <v>594</v>
      </c>
      <c r="B41">
        <v>65</v>
      </c>
      <c r="C41" t="s">
        <v>730</v>
      </c>
      <c r="D41">
        <v>66</v>
      </c>
      <c r="E41" t="s">
        <v>17</v>
      </c>
      <c r="F41" t="s">
        <v>660</v>
      </c>
      <c r="G41">
        <v>230315000072</v>
      </c>
      <c r="H41" t="s">
        <v>647</v>
      </c>
      <c r="I41" t="s">
        <v>579</v>
      </c>
      <c r="J41" t="s">
        <v>700</v>
      </c>
      <c r="K41" t="s">
        <v>1725</v>
      </c>
      <c r="L41" t="s">
        <v>1687</v>
      </c>
      <c r="M41" t="s">
        <v>732</v>
      </c>
      <c r="N41" t="str">
        <f>_xlfn.XLOOKUP(Maine_Schools_2022[[#This Row],[Grade Span]],$T$1:$T$4,$U$1:$U$4,Maine_Schools_2022[[#This Row],[Grade Span]])</f>
        <v>09-12</v>
      </c>
      <c r="O41" t="str">
        <f>IF(Maine_Schools_2022[[#This Row],[School Type]]="Charter", "Charter", "Non Charter")</f>
        <v>Non Charter</v>
      </c>
    </row>
    <row r="42" spans="1:15" hidden="1">
      <c r="A42" t="s">
        <v>594</v>
      </c>
      <c r="B42">
        <v>65</v>
      </c>
      <c r="C42" t="s">
        <v>730</v>
      </c>
      <c r="D42">
        <v>71</v>
      </c>
      <c r="E42" t="s">
        <v>156</v>
      </c>
      <c r="F42" t="s">
        <v>733</v>
      </c>
      <c r="G42">
        <v>230315000622</v>
      </c>
      <c r="H42" t="s">
        <v>647</v>
      </c>
      <c r="I42" t="s">
        <v>579</v>
      </c>
      <c r="J42" t="s">
        <v>700</v>
      </c>
      <c r="K42" t="s">
        <v>1726</v>
      </c>
      <c r="L42" t="s">
        <v>1687</v>
      </c>
      <c r="M42" t="s">
        <v>732</v>
      </c>
      <c r="N42" t="str">
        <f>_xlfn.XLOOKUP(Maine_Schools_2022[[#This Row],[Grade Span]],$T$1:$T$4,$U$1:$U$4,Maine_Schools_2022[[#This Row],[Grade Span]])</f>
        <v>03-04</v>
      </c>
      <c r="O42" t="str">
        <f>IF(Maine_Schools_2022[[#This Row],[School Type]]="Charter", "Charter", "Non Charter")</f>
        <v>Non Charter</v>
      </c>
    </row>
    <row r="43" spans="1:15" hidden="1">
      <c r="A43" t="s">
        <v>594</v>
      </c>
      <c r="B43">
        <v>65</v>
      </c>
      <c r="C43" t="s">
        <v>730</v>
      </c>
      <c r="D43">
        <v>68</v>
      </c>
      <c r="E43" t="s">
        <v>111</v>
      </c>
      <c r="F43" t="s">
        <v>755</v>
      </c>
      <c r="G43">
        <v>230315001017</v>
      </c>
      <c r="H43" t="s">
        <v>647</v>
      </c>
      <c r="I43" t="s">
        <v>579</v>
      </c>
      <c r="J43" t="s">
        <v>700</v>
      </c>
      <c r="K43" t="s">
        <v>1727</v>
      </c>
      <c r="L43" t="s">
        <v>1687</v>
      </c>
      <c r="M43" t="s">
        <v>732</v>
      </c>
      <c r="N43" t="str">
        <f>_xlfn.XLOOKUP(Maine_Schools_2022[[#This Row],[Grade Span]],$T$1:$T$4,$U$1:$U$4,Maine_Schools_2022[[#This Row],[Grade Span]])</f>
        <v>05-08</v>
      </c>
      <c r="O43" t="str">
        <f>IF(Maine_Schools_2022[[#This Row],[School Type]]="Charter", "Charter", "Non Charter")</f>
        <v>Non Charter</v>
      </c>
    </row>
    <row r="44" spans="1:15" hidden="1">
      <c r="A44" t="s">
        <v>594</v>
      </c>
      <c r="B44">
        <v>65</v>
      </c>
      <c r="C44" t="s">
        <v>730</v>
      </c>
      <c r="D44">
        <v>69</v>
      </c>
      <c r="E44" t="s">
        <v>77</v>
      </c>
      <c r="F44" t="s">
        <v>735</v>
      </c>
      <c r="G44">
        <v>230315001042</v>
      </c>
      <c r="H44" t="s">
        <v>647</v>
      </c>
      <c r="I44" t="s">
        <v>579</v>
      </c>
      <c r="J44" t="s">
        <v>700</v>
      </c>
      <c r="K44" t="s">
        <v>1728</v>
      </c>
      <c r="L44" t="s">
        <v>1687</v>
      </c>
      <c r="M44" t="s">
        <v>732</v>
      </c>
      <c r="N44" t="str">
        <f>_xlfn.XLOOKUP(Maine_Schools_2022[[#This Row],[Grade Span]],$T$1:$T$4,$U$1:$U$4,Maine_Schools_2022[[#This Row],[Grade Span]])</f>
        <v>01-02</v>
      </c>
      <c r="O44" t="str">
        <f>IF(Maine_Schools_2022[[#This Row],[School Type]]="Charter", "Charter", "Non Charter")</f>
        <v>Non Charter</v>
      </c>
    </row>
    <row r="45" spans="1:15" hidden="1">
      <c r="A45" t="s">
        <v>594</v>
      </c>
      <c r="B45">
        <v>65</v>
      </c>
      <c r="C45" t="s">
        <v>730</v>
      </c>
      <c r="D45">
        <v>70</v>
      </c>
      <c r="E45" t="s">
        <v>620</v>
      </c>
      <c r="F45" t="s">
        <v>660</v>
      </c>
      <c r="G45">
        <v>230315000064</v>
      </c>
      <c r="H45" t="s">
        <v>647</v>
      </c>
      <c r="I45" t="s">
        <v>1209</v>
      </c>
      <c r="J45" t="s">
        <v>700</v>
      </c>
      <c r="K45" t="s">
        <v>1729</v>
      </c>
      <c r="L45" t="s">
        <v>1687</v>
      </c>
      <c r="M45" t="s">
        <v>732</v>
      </c>
      <c r="N45" t="str">
        <f>_xlfn.XLOOKUP(Maine_Schools_2022[[#This Row],[Grade Span]],$T$1:$T$4,$U$1:$U$4,Maine_Schools_2022[[#This Row],[Grade Span]])</f>
        <v>09-12</v>
      </c>
      <c r="O45" t="str">
        <f>IF(Maine_Schools_2022[[#This Row],[School Type]]="Charter", "Charter", "Non Charter")</f>
        <v>Non Charter</v>
      </c>
    </row>
    <row r="46" spans="1:15" hidden="1">
      <c r="A46" t="s">
        <v>594</v>
      </c>
      <c r="B46">
        <v>65</v>
      </c>
      <c r="C46" t="s">
        <v>730</v>
      </c>
      <c r="D46">
        <v>67</v>
      </c>
      <c r="E46" t="s">
        <v>82</v>
      </c>
      <c r="F46" t="s">
        <v>673</v>
      </c>
      <c r="G46">
        <v>230315000076</v>
      </c>
      <c r="H46" t="s">
        <v>647</v>
      </c>
      <c r="I46" t="s">
        <v>579</v>
      </c>
      <c r="J46" t="s">
        <v>700</v>
      </c>
      <c r="K46" t="s">
        <v>1730</v>
      </c>
      <c r="L46" t="s">
        <v>1687</v>
      </c>
      <c r="M46" t="s">
        <v>732</v>
      </c>
      <c r="N46" t="str">
        <f>_xlfn.XLOOKUP(Maine_Schools_2022[[#This Row],[Grade Span]],$T$1:$T$4,$U$1:$U$4,Maine_Schools_2022[[#This Row],[Grade Span]])</f>
        <v>PK-KG</v>
      </c>
      <c r="O46" t="str">
        <f>IF(Maine_Schools_2022[[#This Row],[School Type]]="Charter", "Charter", "Non Charter")</f>
        <v>Non Charter</v>
      </c>
    </row>
    <row r="47" spans="1:15" hidden="1">
      <c r="A47" t="s">
        <v>594</v>
      </c>
      <c r="B47">
        <v>1441</v>
      </c>
      <c r="C47" t="s">
        <v>2</v>
      </c>
      <c r="D47">
        <v>1442</v>
      </c>
      <c r="E47" t="s">
        <v>2</v>
      </c>
      <c r="F47" t="s">
        <v>660</v>
      </c>
      <c r="H47" t="s">
        <v>684</v>
      </c>
      <c r="I47" t="s">
        <v>685</v>
      </c>
      <c r="J47" t="s">
        <v>686</v>
      </c>
      <c r="K47" t="s">
        <v>1731</v>
      </c>
      <c r="L47" t="s">
        <v>1687</v>
      </c>
      <c r="M47" t="s">
        <v>687</v>
      </c>
      <c r="N47" t="str">
        <f>_xlfn.XLOOKUP(Maine_Schools_2022[[#This Row],[Grade Span]],$T$1:$T$4,$U$1:$U$4,Maine_Schools_2022[[#This Row],[Grade Span]])</f>
        <v>09-12</v>
      </c>
      <c r="O47" t="str">
        <f>IF(Maine_Schools_2022[[#This Row],[School Type]]="Charter", "Charter", "Non Charter")</f>
        <v>Non Charter</v>
      </c>
    </row>
    <row r="48" spans="1:15" hidden="1">
      <c r="A48" t="s">
        <v>594</v>
      </c>
      <c r="B48">
        <v>72</v>
      </c>
      <c r="C48" t="s">
        <v>736</v>
      </c>
      <c r="D48">
        <v>73</v>
      </c>
      <c r="E48" t="s">
        <v>172</v>
      </c>
      <c r="F48" t="s">
        <v>662</v>
      </c>
      <c r="G48">
        <v>230321000079</v>
      </c>
      <c r="H48" t="s">
        <v>647</v>
      </c>
      <c r="I48" t="s">
        <v>579</v>
      </c>
      <c r="J48" t="s">
        <v>686</v>
      </c>
      <c r="K48" t="s">
        <v>1732</v>
      </c>
      <c r="L48" t="s">
        <v>1687</v>
      </c>
      <c r="M48" t="s">
        <v>687</v>
      </c>
      <c r="N48" t="str">
        <f>_xlfn.XLOOKUP(Maine_Schools_2022[[#This Row],[Grade Span]],$T$1:$T$4,$U$1:$U$4,Maine_Schools_2022[[#This Row],[Grade Span]])</f>
        <v>03-08</v>
      </c>
      <c r="O48" t="str">
        <f>IF(Maine_Schools_2022[[#This Row],[School Type]]="Charter", "Charter", "Non Charter")</f>
        <v>Non Charter</v>
      </c>
    </row>
    <row r="49" spans="1:15" hidden="1">
      <c r="A49" t="s">
        <v>594</v>
      </c>
      <c r="B49">
        <v>1031</v>
      </c>
      <c r="C49" t="s">
        <v>737</v>
      </c>
      <c r="D49">
        <v>1033</v>
      </c>
      <c r="E49" t="s">
        <v>92</v>
      </c>
      <c r="F49" t="s">
        <v>662</v>
      </c>
      <c r="G49">
        <v>230329000080</v>
      </c>
      <c r="H49" t="s">
        <v>647</v>
      </c>
      <c r="I49" t="s">
        <v>579</v>
      </c>
      <c r="J49" t="s">
        <v>695</v>
      </c>
      <c r="K49" t="s">
        <v>1733</v>
      </c>
      <c r="L49" t="s">
        <v>1687</v>
      </c>
      <c r="M49" t="s">
        <v>738</v>
      </c>
      <c r="N49" t="str">
        <f>_xlfn.XLOOKUP(Maine_Schools_2022[[#This Row],[Grade Span]],$T$1:$T$4,$U$1:$U$4,Maine_Schools_2022[[#This Row],[Grade Span]])</f>
        <v>03-08</v>
      </c>
      <c r="O49" t="str">
        <f>IF(Maine_Schools_2022[[#This Row],[School Type]]="Charter", "Charter", "Non Charter")</f>
        <v>Non Charter</v>
      </c>
    </row>
    <row r="50" spans="1:15" hidden="1">
      <c r="A50" t="s">
        <v>594</v>
      </c>
      <c r="B50">
        <v>1031</v>
      </c>
      <c r="C50" t="s">
        <v>737</v>
      </c>
      <c r="D50">
        <v>1032</v>
      </c>
      <c r="E50" t="s">
        <v>98</v>
      </c>
      <c r="F50" t="s">
        <v>660</v>
      </c>
      <c r="G50">
        <v>230329000081</v>
      </c>
      <c r="H50" t="s">
        <v>647</v>
      </c>
      <c r="I50" t="s">
        <v>579</v>
      </c>
      <c r="J50" t="s">
        <v>695</v>
      </c>
      <c r="K50" t="s">
        <v>1734</v>
      </c>
      <c r="L50" t="s">
        <v>1687</v>
      </c>
      <c r="M50" t="s">
        <v>738</v>
      </c>
      <c r="N50" t="str">
        <f>_xlfn.XLOOKUP(Maine_Schools_2022[[#This Row],[Grade Span]],$T$1:$T$4,$U$1:$U$4,Maine_Schools_2022[[#This Row],[Grade Span]])</f>
        <v>09-12</v>
      </c>
      <c r="O50" t="str">
        <f>IF(Maine_Schools_2022[[#This Row],[School Type]]="Charter", "Charter", "Non Charter")</f>
        <v>Non Charter</v>
      </c>
    </row>
    <row r="51" spans="1:15" hidden="1">
      <c r="A51" t="s">
        <v>594</v>
      </c>
      <c r="B51">
        <v>78</v>
      </c>
      <c r="C51" t="s">
        <v>739</v>
      </c>
      <c r="D51">
        <v>85</v>
      </c>
      <c r="E51" t="s">
        <v>200</v>
      </c>
      <c r="F51" t="s">
        <v>662</v>
      </c>
      <c r="G51">
        <v>230351023130</v>
      </c>
      <c r="H51" t="s">
        <v>647</v>
      </c>
      <c r="I51" t="s">
        <v>579</v>
      </c>
      <c r="J51" t="s">
        <v>676</v>
      </c>
      <c r="K51" t="s">
        <v>1735</v>
      </c>
      <c r="L51" t="s">
        <v>1687</v>
      </c>
      <c r="M51" t="s">
        <v>740</v>
      </c>
      <c r="N51" t="str">
        <f>_xlfn.XLOOKUP(Maine_Schools_2022[[#This Row],[Grade Span]],$T$1:$T$4,$U$1:$U$4,Maine_Schools_2022[[#This Row],[Grade Span]])</f>
        <v>03-08</v>
      </c>
      <c r="O51" t="str">
        <f>IF(Maine_Schools_2022[[#This Row],[School Type]]="Charter", "Charter", "Non Charter")</f>
        <v>Non Charter</v>
      </c>
    </row>
    <row r="52" spans="1:15" hidden="1">
      <c r="A52" t="s">
        <v>594</v>
      </c>
      <c r="B52">
        <v>78</v>
      </c>
      <c r="C52" t="s">
        <v>739</v>
      </c>
      <c r="D52">
        <v>84</v>
      </c>
      <c r="E52" t="s">
        <v>19</v>
      </c>
      <c r="F52" t="s">
        <v>660</v>
      </c>
      <c r="G52">
        <v>230351000084</v>
      </c>
      <c r="H52" t="s">
        <v>647</v>
      </c>
      <c r="I52" t="s">
        <v>579</v>
      </c>
      <c r="J52" t="s">
        <v>676</v>
      </c>
      <c r="K52" t="s">
        <v>1736</v>
      </c>
      <c r="L52" t="s">
        <v>1687</v>
      </c>
      <c r="M52" t="s">
        <v>740</v>
      </c>
      <c r="N52" t="str">
        <f>_xlfn.XLOOKUP(Maine_Schools_2022[[#This Row],[Grade Span]],$T$1:$T$4,$U$1:$U$4,Maine_Schools_2022[[#This Row],[Grade Span]])</f>
        <v>09-12</v>
      </c>
      <c r="O52" t="str">
        <f>IF(Maine_Schools_2022[[#This Row],[School Type]]="Charter", "Charter", "Non Charter")</f>
        <v>Non Charter</v>
      </c>
    </row>
    <row r="53" spans="1:15" hidden="1">
      <c r="A53" t="s">
        <v>594</v>
      </c>
      <c r="B53">
        <v>88</v>
      </c>
      <c r="C53" t="s">
        <v>741</v>
      </c>
      <c r="D53">
        <v>89</v>
      </c>
      <c r="E53" t="s">
        <v>106</v>
      </c>
      <c r="F53" t="s">
        <v>662</v>
      </c>
      <c r="G53">
        <v>230360000090</v>
      </c>
      <c r="H53" t="s">
        <v>647</v>
      </c>
      <c r="I53" t="s">
        <v>579</v>
      </c>
      <c r="J53" t="s">
        <v>695</v>
      </c>
      <c r="K53" t="s">
        <v>1737</v>
      </c>
      <c r="L53" t="s">
        <v>1687</v>
      </c>
      <c r="M53" t="s">
        <v>742</v>
      </c>
      <c r="N53" t="str">
        <f>_xlfn.XLOOKUP(Maine_Schools_2022[[#This Row],[Grade Span]],$T$1:$T$4,$U$1:$U$4,Maine_Schools_2022[[#This Row],[Grade Span]])</f>
        <v>03-08</v>
      </c>
      <c r="O53" t="str">
        <f>IF(Maine_Schools_2022[[#This Row],[School Type]]="Charter", "Charter", "Non Charter")</f>
        <v>Non Charter</v>
      </c>
    </row>
    <row r="54" spans="1:15" hidden="1">
      <c r="A54" t="s">
        <v>594</v>
      </c>
      <c r="B54">
        <v>90</v>
      </c>
      <c r="C54" t="s">
        <v>743</v>
      </c>
      <c r="D54">
        <v>91</v>
      </c>
      <c r="E54" t="s">
        <v>110</v>
      </c>
      <c r="F54" t="s">
        <v>662</v>
      </c>
      <c r="G54">
        <v>230361000254</v>
      </c>
      <c r="H54" t="s">
        <v>647</v>
      </c>
      <c r="I54" t="s">
        <v>579</v>
      </c>
      <c r="J54" t="s">
        <v>686</v>
      </c>
      <c r="K54" t="s">
        <v>1738</v>
      </c>
      <c r="L54" t="s">
        <v>1687</v>
      </c>
      <c r="M54" t="s">
        <v>744</v>
      </c>
      <c r="N54" t="str">
        <f>_xlfn.XLOOKUP(Maine_Schools_2022[[#This Row],[Grade Span]],$T$1:$T$4,$U$1:$U$4,Maine_Schools_2022[[#This Row],[Grade Span]])</f>
        <v>03-08</v>
      </c>
      <c r="O54" t="str">
        <f>IF(Maine_Schools_2022[[#This Row],[School Type]]="Charter", "Charter", "Non Charter")</f>
        <v>Non Charter</v>
      </c>
    </row>
    <row r="55" spans="1:15" hidden="1">
      <c r="A55" t="s">
        <v>594</v>
      </c>
      <c r="B55">
        <v>92</v>
      </c>
      <c r="C55" t="s">
        <v>745</v>
      </c>
      <c r="D55">
        <v>93</v>
      </c>
      <c r="E55" t="s">
        <v>138</v>
      </c>
      <c r="F55" t="s">
        <v>662</v>
      </c>
      <c r="G55">
        <v>230364000094</v>
      </c>
      <c r="H55" t="s">
        <v>647</v>
      </c>
      <c r="I55" t="s">
        <v>579</v>
      </c>
      <c r="J55" t="s">
        <v>686</v>
      </c>
      <c r="K55" t="s">
        <v>1739</v>
      </c>
      <c r="L55" t="s">
        <v>1687</v>
      </c>
      <c r="M55" t="s">
        <v>746</v>
      </c>
      <c r="N55" t="str">
        <f>_xlfn.XLOOKUP(Maine_Schools_2022[[#This Row],[Grade Span]],$T$1:$T$4,$U$1:$U$4,Maine_Schools_2022[[#This Row],[Grade Span]])</f>
        <v>03-08</v>
      </c>
      <c r="O55" t="str">
        <f>IF(Maine_Schools_2022[[#This Row],[School Type]]="Charter", "Charter", "Non Charter")</f>
        <v>Non Charter</v>
      </c>
    </row>
    <row r="56" spans="1:15" hidden="1">
      <c r="A56" t="s">
        <v>594</v>
      </c>
      <c r="B56">
        <v>94</v>
      </c>
      <c r="C56" t="s">
        <v>747</v>
      </c>
      <c r="D56">
        <v>100</v>
      </c>
      <c r="E56" t="s">
        <v>116</v>
      </c>
      <c r="F56" t="s">
        <v>660</v>
      </c>
      <c r="G56">
        <v>230378000268</v>
      </c>
      <c r="H56" t="s">
        <v>647</v>
      </c>
      <c r="I56" t="s">
        <v>579</v>
      </c>
      <c r="J56" t="s">
        <v>653</v>
      </c>
      <c r="K56" t="s">
        <v>1740</v>
      </c>
      <c r="L56" t="s">
        <v>1687</v>
      </c>
      <c r="M56" t="s">
        <v>748</v>
      </c>
      <c r="N56" t="str">
        <f>_xlfn.XLOOKUP(Maine_Schools_2022[[#This Row],[Grade Span]],$T$1:$T$4,$U$1:$U$4,Maine_Schools_2022[[#This Row],[Grade Span]])</f>
        <v>09-12</v>
      </c>
      <c r="O56" t="str">
        <f>IF(Maine_Schools_2022[[#This Row],[School Type]]="Charter", "Charter", "Non Charter")</f>
        <v>Non Charter</v>
      </c>
    </row>
    <row r="57" spans="1:15" hidden="1">
      <c r="A57" t="s">
        <v>594</v>
      </c>
      <c r="B57">
        <v>94</v>
      </c>
      <c r="C57" t="s">
        <v>747</v>
      </c>
      <c r="D57">
        <v>99</v>
      </c>
      <c r="E57" t="s">
        <v>26</v>
      </c>
      <c r="F57" t="s">
        <v>698</v>
      </c>
      <c r="G57">
        <v>230378000096</v>
      </c>
      <c r="H57" t="s">
        <v>647</v>
      </c>
      <c r="I57" t="s">
        <v>579</v>
      </c>
      <c r="J57" t="s">
        <v>653</v>
      </c>
      <c r="K57" t="s">
        <v>1741</v>
      </c>
      <c r="L57" t="s">
        <v>1687</v>
      </c>
      <c r="M57" t="s">
        <v>748</v>
      </c>
      <c r="N57" t="str">
        <f>_xlfn.XLOOKUP(Maine_Schools_2022[[#This Row],[Grade Span]],$T$1:$T$4,$U$1:$U$4,Maine_Schools_2022[[#This Row],[Grade Span]])</f>
        <v>06-08</v>
      </c>
      <c r="O57" t="str">
        <f>IF(Maine_Schools_2022[[#This Row],[School Type]]="Charter", "Charter", "Non Charter")</f>
        <v>Non Charter</v>
      </c>
    </row>
    <row r="58" spans="1:15" hidden="1">
      <c r="A58" t="s">
        <v>594</v>
      </c>
      <c r="B58">
        <v>94</v>
      </c>
      <c r="C58" t="s">
        <v>747</v>
      </c>
      <c r="D58">
        <v>101</v>
      </c>
      <c r="E58" t="s">
        <v>292</v>
      </c>
      <c r="F58" t="s">
        <v>749</v>
      </c>
      <c r="G58">
        <v>230378023129</v>
      </c>
      <c r="H58" t="s">
        <v>647</v>
      </c>
      <c r="I58" t="s">
        <v>579</v>
      </c>
      <c r="J58" t="s">
        <v>653</v>
      </c>
      <c r="K58" t="s">
        <v>1742</v>
      </c>
      <c r="L58" t="s">
        <v>1687</v>
      </c>
      <c r="M58" t="s">
        <v>748</v>
      </c>
      <c r="N58" t="str">
        <f>_xlfn.XLOOKUP(Maine_Schools_2022[[#This Row],[Grade Span]],$T$1:$T$4,$U$1:$U$4,Maine_Schools_2022[[#This Row],[Grade Span]])</f>
        <v>03-05</v>
      </c>
      <c r="O58" t="str">
        <f>IF(Maine_Schools_2022[[#This Row],[School Type]]="Charter", "Charter", "Non Charter")</f>
        <v>Non Charter</v>
      </c>
    </row>
    <row r="59" spans="1:15" hidden="1">
      <c r="A59" t="s">
        <v>594</v>
      </c>
      <c r="B59">
        <v>94</v>
      </c>
      <c r="C59" t="s">
        <v>747</v>
      </c>
      <c r="D59">
        <v>95</v>
      </c>
      <c r="E59" t="s">
        <v>457</v>
      </c>
      <c r="F59" t="s">
        <v>750</v>
      </c>
      <c r="G59">
        <v>230378000097</v>
      </c>
      <c r="H59" t="s">
        <v>647</v>
      </c>
      <c r="I59" t="s">
        <v>579</v>
      </c>
      <c r="J59" t="s">
        <v>653</v>
      </c>
      <c r="K59" t="s">
        <v>1743</v>
      </c>
      <c r="L59" t="s">
        <v>1687</v>
      </c>
      <c r="M59" t="s">
        <v>748</v>
      </c>
      <c r="N59" t="str">
        <f>_xlfn.XLOOKUP(Maine_Schools_2022[[#This Row],[Grade Span]],$T$1:$T$4,$U$1:$U$4,Maine_Schools_2022[[#This Row],[Grade Span]])</f>
        <v>PK-02</v>
      </c>
      <c r="O59" t="str">
        <f>IF(Maine_Schools_2022[[#This Row],[School Type]]="Charter", "Charter", "Non Charter")</f>
        <v>Non Charter</v>
      </c>
    </row>
    <row r="60" spans="1:15" hidden="1">
      <c r="A60" t="s">
        <v>594</v>
      </c>
      <c r="B60">
        <v>1027</v>
      </c>
      <c r="C60" t="s">
        <v>1214</v>
      </c>
      <c r="D60">
        <v>1028</v>
      </c>
      <c r="E60" t="s">
        <v>622</v>
      </c>
      <c r="F60" t="s">
        <v>660</v>
      </c>
      <c r="G60">
        <v>230530000249</v>
      </c>
      <c r="H60" t="s">
        <v>647</v>
      </c>
      <c r="I60" t="s">
        <v>1213</v>
      </c>
      <c r="J60" t="s">
        <v>653</v>
      </c>
      <c r="K60" t="s">
        <v>1744</v>
      </c>
      <c r="L60" t="s">
        <v>1687</v>
      </c>
      <c r="M60" t="s">
        <v>748</v>
      </c>
      <c r="N60" t="str">
        <f>_xlfn.XLOOKUP(Maine_Schools_2022[[#This Row],[Grade Span]],$T$1:$T$4,$U$1:$U$4,Maine_Schools_2022[[#This Row],[Grade Span]])</f>
        <v>09-12</v>
      </c>
      <c r="O60" t="str">
        <f>IF(Maine_Schools_2022[[#This Row],[School Type]]="Charter", "Charter", "Non Charter")</f>
        <v>Non Charter</v>
      </c>
    </row>
    <row r="61" spans="1:15" hidden="1">
      <c r="A61" t="s">
        <v>594</v>
      </c>
      <c r="B61">
        <v>108</v>
      </c>
      <c r="C61" t="s">
        <v>751</v>
      </c>
      <c r="D61">
        <v>109</v>
      </c>
      <c r="E61" t="s">
        <v>120</v>
      </c>
      <c r="F61" t="s">
        <v>659</v>
      </c>
      <c r="G61">
        <v>230387000105</v>
      </c>
      <c r="H61" t="s">
        <v>647</v>
      </c>
      <c r="I61" t="s">
        <v>579</v>
      </c>
      <c r="J61" t="s">
        <v>679</v>
      </c>
      <c r="K61" t="s">
        <v>1745</v>
      </c>
      <c r="L61" t="s">
        <v>1687</v>
      </c>
      <c r="M61" t="s">
        <v>752</v>
      </c>
      <c r="N61" t="str">
        <f>_xlfn.XLOOKUP(Maine_Schools_2022[[#This Row],[Grade Span]],$T$1:$T$4,$U$1:$U$4,Maine_Schools_2022[[#This Row],[Grade Span]])</f>
        <v>03-06</v>
      </c>
      <c r="O61" t="str">
        <f>IF(Maine_Schools_2022[[#This Row],[School Type]]="Charter", "Charter", "Non Charter")</f>
        <v>Non Charter</v>
      </c>
    </row>
    <row r="62" spans="1:15" hidden="1">
      <c r="A62" t="s">
        <v>594</v>
      </c>
      <c r="B62">
        <v>108</v>
      </c>
      <c r="C62" t="s">
        <v>751</v>
      </c>
      <c r="D62">
        <v>111</v>
      </c>
      <c r="E62" t="s">
        <v>10</v>
      </c>
      <c r="F62" t="s">
        <v>652</v>
      </c>
      <c r="G62">
        <v>230387000106</v>
      </c>
      <c r="H62" t="s">
        <v>647</v>
      </c>
      <c r="I62" t="s">
        <v>579</v>
      </c>
      <c r="J62" t="s">
        <v>679</v>
      </c>
      <c r="K62" t="s">
        <v>1746</v>
      </c>
      <c r="L62" t="s">
        <v>1687</v>
      </c>
      <c r="M62" t="s">
        <v>752</v>
      </c>
      <c r="N62" t="str">
        <f>_xlfn.XLOOKUP(Maine_Schools_2022[[#This Row],[Grade Span]],$T$1:$T$4,$U$1:$U$4,Maine_Schools_2022[[#This Row],[Grade Span]])</f>
        <v>07-12</v>
      </c>
      <c r="O62" t="str">
        <f>IF(Maine_Schools_2022[[#This Row],[School Type]]="Charter", "Charter", "Non Charter")</f>
        <v>Non Charter</v>
      </c>
    </row>
    <row r="63" spans="1:15" hidden="1">
      <c r="A63" t="s">
        <v>594</v>
      </c>
      <c r="B63">
        <v>108</v>
      </c>
      <c r="C63" t="s">
        <v>751</v>
      </c>
      <c r="D63">
        <v>112</v>
      </c>
      <c r="E63" t="s">
        <v>615</v>
      </c>
      <c r="F63" t="s">
        <v>660</v>
      </c>
      <c r="G63">
        <v>230387000074</v>
      </c>
      <c r="H63" t="s">
        <v>647</v>
      </c>
      <c r="I63" t="s">
        <v>1209</v>
      </c>
      <c r="J63" t="s">
        <v>679</v>
      </c>
      <c r="K63" t="s">
        <v>1747</v>
      </c>
      <c r="L63" t="s">
        <v>1687</v>
      </c>
      <c r="M63" t="s">
        <v>752</v>
      </c>
      <c r="N63" t="str">
        <f>_xlfn.XLOOKUP(Maine_Schools_2022[[#This Row],[Grade Span]],$T$1:$T$4,$U$1:$U$4,Maine_Schools_2022[[#This Row],[Grade Span]])</f>
        <v>09-12</v>
      </c>
      <c r="O63" t="str">
        <f>IF(Maine_Schools_2022[[#This Row],[School Type]]="Charter", "Charter", "Non Charter")</f>
        <v>Non Charter</v>
      </c>
    </row>
    <row r="64" spans="1:15" hidden="1">
      <c r="A64" t="s">
        <v>594</v>
      </c>
      <c r="B64">
        <v>113</v>
      </c>
      <c r="C64" t="s">
        <v>753</v>
      </c>
      <c r="D64">
        <v>116</v>
      </c>
      <c r="E64" t="s">
        <v>243</v>
      </c>
      <c r="F64" t="s">
        <v>660</v>
      </c>
      <c r="G64">
        <v>230393000108</v>
      </c>
      <c r="H64" t="s">
        <v>647</v>
      </c>
      <c r="I64" t="s">
        <v>579</v>
      </c>
      <c r="J64" t="s">
        <v>653</v>
      </c>
      <c r="K64" t="s">
        <v>1748</v>
      </c>
      <c r="L64" t="s">
        <v>1687</v>
      </c>
      <c r="M64" t="s">
        <v>754</v>
      </c>
      <c r="N64" t="str">
        <f>_xlfn.XLOOKUP(Maine_Schools_2022[[#This Row],[Grade Span]],$T$1:$T$4,$U$1:$U$4,Maine_Schools_2022[[#This Row],[Grade Span]])</f>
        <v>09-12</v>
      </c>
      <c r="O64" t="str">
        <f>IF(Maine_Schools_2022[[#This Row],[School Type]]="Charter", "Charter", "Non Charter")</f>
        <v>Non Charter</v>
      </c>
    </row>
    <row r="65" spans="1:15" hidden="1">
      <c r="A65" t="s">
        <v>594</v>
      </c>
      <c r="B65">
        <v>113</v>
      </c>
      <c r="C65" t="s">
        <v>753</v>
      </c>
      <c r="D65">
        <v>115</v>
      </c>
      <c r="E65" t="s">
        <v>246</v>
      </c>
      <c r="F65" t="s">
        <v>755</v>
      </c>
      <c r="G65">
        <v>230393000109</v>
      </c>
      <c r="H65" t="s">
        <v>647</v>
      </c>
      <c r="I65" t="s">
        <v>579</v>
      </c>
      <c r="J65" t="s">
        <v>653</v>
      </c>
      <c r="K65" t="s">
        <v>1749</v>
      </c>
      <c r="L65" t="s">
        <v>1687</v>
      </c>
      <c r="M65" t="s">
        <v>754</v>
      </c>
      <c r="N65" t="str">
        <f>_xlfn.XLOOKUP(Maine_Schools_2022[[#This Row],[Grade Span]],$T$1:$T$4,$U$1:$U$4,Maine_Schools_2022[[#This Row],[Grade Span]])</f>
        <v>05-08</v>
      </c>
      <c r="O65" t="str">
        <f>IF(Maine_Schools_2022[[#This Row],[School Type]]="Charter", "Charter", "Non Charter")</f>
        <v>Non Charter</v>
      </c>
    </row>
    <row r="66" spans="1:15" hidden="1">
      <c r="A66" t="s">
        <v>594</v>
      </c>
      <c r="B66">
        <v>113</v>
      </c>
      <c r="C66" t="s">
        <v>753</v>
      </c>
      <c r="D66">
        <v>114</v>
      </c>
      <c r="E66" t="s">
        <v>513</v>
      </c>
      <c r="F66" t="s">
        <v>922</v>
      </c>
      <c r="G66">
        <v>230393000110</v>
      </c>
      <c r="H66" t="s">
        <v>647</v>
      </c>
      <c r="I66" t="s">
        <v>579</v>
      </c>
      <c r="J66" t="s">
        <v>653</v>
      </c>
      <c r="K66" t="s">
        <v>1750</v>
      </c>
      <c r="L66" t="s">
        <v>1687</v>
      </c>
      <c r="M66" t="s">
        <v>754</v>
      </c>
      <c r="N66" t="str">
        <f>_xlfn.XLOOKUP(Maine_Schools_2022[[#This Row],[Grade Span]],$T$1:$T$4,$U$1:$U$4,Maine_Schools_2022[[#This Row],[Grade Span]])</f>
        <v>KG-04</v>
      </c>
      <c r="O66" t="str">
        <f>IF(Maine_Schools_2022[[#This Row],[School Type]]="Charter", "Charter", "Non Charter")</f>
        <v>Non Charter</v>
      </c>
    </row>
    <row r="67" spans="1:15" hidden="1">
      <c r="A67" t="s">
        <v>594</v>
      </c>
      <c r="B67">
        <v>125</v>
      </c>
      <c r="C67" t="s">
        <v>757</v>
      </c>
      <c r="D67">
        <v>126</v>
      </c>
      <c r="E67" t="s">
        <v>29</v>
      </c>
      <c r="F67" t="s">
        <v>662</v>
      </c>
      <c r="G67">
        <v>230408000117</v>
      </c>
      <c r="H67" t="s">
        <v>647</v>
      </c>
      <c r="I67" t="s">
        <v>579</v>
      </c>
      <c r="J67" t="s">
        <v>686</v>
      </c>
      <c r="K67" t="s">
        <v>1751</v>
      </c>
      <c r="L67" t="s">
        <v>1687</v>
      </c>
      <c r="M67" t="s">
        <v>758</v>
      </c>
      <c r="N67" t="str">
        <f>_xlfn.XLOOKUP(Maine_Schools_2022[[#This Row],[Grade Span]],$T$1:$T$4,$U$1:$U$4,Maine_Schools_2022[[#This Row],[Grade Span]])</f>
        <v>03-08</v>
      </c>
      <c r="O67" t="str">
        <f>IF(Maine_Schools_2022[[#This Row],[School Type]]="Charter", "Charter", "Non Charter")</f>
        <v>Non Charter</v>
      </c>
    </row>
    <row r="68" spans="1:15" hidden="1">
      <c r="A68" t="s">
        <v>594</v>
      </c>
      <c r="B68">
        <v>127</v>
      </c>
      <c r="C68" t="s">
        <v>759</v>
      </c>
      <c r="D68">
        <v>128</v>
      </c>
      <c r="E68" t="s">
        <v>44</v>
      </c>
      <c r="F68" t="s">
        <v>662</v>
      </c>
      <c r="G68">
        <v>230411000118</v>
      </c>
      <c r="H68" t="s">
        <v>647</v>
      </c>
      <c r="I68" t="s">
        <v>579</v>
      </c>
      <c r="J68" t="s">
        <v>682</v>
      </c>
      <c r="K68" t="s">
        <v>1752</v>
      </c>
      <c r="L68" t="s">
        <v>1687</v>
      </c>
      <c r="M68" t="s">
        <v>760</v>
      </c>
      <c r="N68" t="str">
        <f>_xlfn.XLOOKUP(Maine_Schools_2022[[#This Row],[Grade Span]],$T$1:$T$4,$U$1:$U$4,Maine_Schools_2022[[#This Row],[Grade Span]])</f>
        <v>03-08</v>
      </c>
      <c r="O68" t="str">
        <f>IF(Maine_Schools_2022[[#This Row],[School Type]]="Charter", "Charter", "Non Charter")</f>
        <v>Non Charter</v>
      </c>
    </row>
    <row r="69" spans="1:15" hidden="1">
      <c r="A69" t="s">
        <v>594</v>
      </c>
      <c r="B69">
        <v>130</v>
      </c>
      <c r="C69" t="s">
        <v>761</v>
      </c>
      <c r="D69">
        <v>131</v>
      </c>
      <c r="E69" t="s">
        <v>272</v>
      </c>
      <c r="F69" t="s">
        <v>662</v>
      </c>
      <c r="G69">
        <v>230416000119</v>
      </c>
      <c r="H69" t="s">
        <v>647</v>
      </c>
      <c r="I69" t="s">
        <v>579</v>
      </c>
      <c r="J69" t="s">
        <v>679</v>
      </c>
      <c r="K69" t="s">
        <v>1753</v>
      </c>
      <c r="L69" t="s">
        <v>1687</v>
      </c>
      <c r="M69" t="s">
        <v>762</v>
      </c>
      <c r="N69" t="str">
        <f>_xlfn.XLOOKUP(Maine_Schools_2022[[#This Row],[Grade Span]],$T$1:$T$4,$U$1:$U$4,Maine_Schools_2022[[#This Row],[Grade Span]])</f>
        <v>03-08</v>
      </c>
      <c r="O69" t="str">
        <f>IF(Maine_Schools_2022[[#This Row],[School Type]]="Charter", "Charter", "Non Charter")</f>
        <v>Non Charter</v>
      </c>
    </row>
    <row r="70" spans="1:15" hidden="1">
      <c r="A70" t="s">
        <v>594</v>
      </c>
      <c r="B70">
        <v>1433</v>
      </c>
      <c r="C70" t="s">
        <v>763</v>
      </c>
      <c r="D70">
        <v>842</v>
      </c>
      <c r="E70" t="s">
        <v>274</v>
      </c>
      <c r="F70" t="s">
        <v>710</v>
      </c>
      <c r="G70">
        <v>231477100676</v>
      </c>
      <c r="H70" t="s">
        <v>647</v>
      </c>
      <c r="I70" t="s">
        <v>579</v>
      </c>
      <c r="J70" t="s">
        <v>653</v>
      </c>
      <c r="K70" t="s">
        <v>1754</v>
      </c>
      <c r="L70" t="s">
        <v>1687</v>
      </c>
      <c r="M70" t="s">
        <v>764</v>
      </c>
      <c r="N70" t="str">
        <f>_xlfn.XLOOKUP(Maine_Schools_2022[[#This Row],[Grade Span]],$T$1:$T$4,$U$1:$U$4,Maine_Schools_2022[[#This Row],[Grade Span]])</f>
        <v>PK-05</v>
      </c>
      <c r="O70" t="str">
        <f>IF(Maine_Schools_2022[[#This Row],[School Type]]="Charter", "Charter", "Non Charter")</f>
        <v>Non Charter</v>
      </c>
    </row>
    <row r="71" spans="1:15" hidden="1">
      <c r="A71" t="s">
        <v>594</v>
      </c>
      <c r="B71">
        <v>1628</v>
      </c>
      <c r="C71" t="s">
        <v>765</v>
      </c>
      <c r="D71">
        <v>755</v>
      </c>
      <c r="E71" t="s">
        <v>275</v>
      </c>
      <c r="F71" t="s">
        <v>662</v>
      </c>
      <c r="G71">
        <v>231481400461</v>
      </c>
      <c r="H71" t="s">
        <v>647</v>
      </c>
      <c r="I71" t="s">
        <v>579</v>
      </c>
      <c r="J71" t="s">
        <v>679</v>
      </c>
      <c r="K71" t="s">
        <v>1755</v>
      </c>
      <c r="L71" t="s">
        <v>1687</v>
      </c>
      <c r="M71" t="s">
        <v>766</v>
      </c>
      <c r="N71" t="str">
        <f>_xlfn.XLOOKUP(Maine_Schools_2022[[#This Row],[Grade Span]],$T$1:$T$4,$U$1:$U$4,Maine_Schools_2022[[#This Row],[Grade Span]])</f>
        <v>03-08</v>
      </c>
      <c r="O71" t="str">
        <f>IF(Maine_Schools_2022[[#This Row],[School Type]]="Charter", "Charter", "Non Charter")</f>
        <v>Non Charter</v>
      </c>
    </row>
    <row r="72" spans="1:15" hidden="1">
      <c r="A72" t="s">
        <v>594</v>
      </c>
      <c r="B72">
        <v>1510</v>
      </c>
      <c r="C72" t="s">
        <v>573</v>
      </c>
      <c r="D72">
        <v>1829</v>
      </c>
      <c r="E72" t="s">
        <v>672</v>
      </c>
      <c r="F72" t="s">
        <v>673</v>
      </c>
      <c r="G72">
        <v>231480723167</v>
      </c>
      <c r="H72" t="s">
        <v>647</v>
      </c>
      <c r="I72" t="s">
        <v>580</v>
      </c>
      <c r="J72" t="s">
        <v>648</v>
      </c>
      <c r="K72" t="s">
        <v>1756</v>
      </c>
      <c r="L72" t="s">
        <v>1687</v>
      </c>
      <c r="M72" t="s">
        <v>649</v>
      </c>
      <c r="N72" t="str">
        <f>_xlfn.XLOOKUP(Maine_Schools_2022[[#This Row],[Grade Span]],$T$1:$T$4,$U$1:$U$4,Maine_Schools_2022[[#This Row],[Grade Span]])</f>
        <v>PK-KG</v>
      </c>
      <c r="O72" t="str">
        <f>IF(Maine_Schools_2022[[#This Row],[School Type]]="Charter", "Charter", "Non Charter")</f>
        <v>Charter</v>
      </c>
    </row>
    <row r="73" spans="1:15" hidden="1">
      <c r="A73" t="s">
        <v>594</v>
      </c>
      <c r="B73">
        <v>1510</v>
      </c>
      <c r="C73" t="s">
        <v>573</v>
      </c>
      <c r="D73">
        <v>1511</v>
      </c>
      <c r="E73" t="s">
        <v>666</v>
      </c>
      <c r="F73" t="s">
        <v>655</v>
      </c>
      <c r="G73">
        <v>231480723136</v>
      </c>
      <c r="H73" t="s">
        <v>647</v>
      </c>
      <c r="I73" t="s">
        <v>580</v>
      </c>
      <c r="J73" t="s">
        <v>648</v>
      </c>
      <c r="K73" t="s">
        <v>1757</v>
      </c>
      <c r="L73" t="s">
        <v>1687</v>
      </c>
      <c r="M73" t="s">
        <v>667</v>
      </c>
      <c r="N73" t="str">
        <f>_xlfn.XLOOKUP(Maine_Schools_2022[[#This Row],[Grade Span]],$T$1:$T$4,$U$1:$U$4,Maine_Schools_2022[[#This Row],[Grade Span]])</f>
        <v>03-08</v>
      </c>
      <c r="O73" t="str">
        <f>IF(Maine_Schools_2022[[#This Row],[School Type]]="Charter", "Charter", "Non Charter")</f>
        <v>Charter</v>
      </c>
    </row>
    <row r="74" spans="1:15" hidden="1">
      <c r="A74" t="s">
        <v>594</v>
      </c>
      <c r="B74">
        <v>1510</v>
      </c>
      <c r="C74" t="s">
        <v>573</v>
      </c>
      <c r="D74">
        <v>1828</v>
      </c>
      <c r="E74" t="s">
        <v>645</v>
      </c>
      <c r="F74" t="s">
        <v>646</v>
      </c>
      <c r="G74">
        <v>231480723164</v>
      </c>
      <c r="H74" t="s">
        <v>647</v>
      </c>
      <c r="I74" t="s">
        <v>580</v>
      </c>
      <c r="J74" t="s">
        <v>648</v>
      </c>
      <c r="K74" t="s">
        <v>1758</v>
      </c>
      <c r="L74" t="s">
        <v>1687</v>
      </c>
      <c r="M74" t="s">
        <v>649</v>
      </c>
      <c r="N74" t="str">
        <f>_xlfn.XLOOKUP(Maine_Schools_2022[[#This Row],[Grade Span]],$T$1:$T$4,$U$1:$U$4,Maine_Schools_2022[[#This Row],[Grade Span]])</f>
        <v>06-12</v>
      </c>
      <c r="O74" t="str">
        <f>IF(Maine_Schools_2022[[#This Row],[School Type]]="Charter", "Charter", "Non Charter")</f>
        <v>Charter</v>
      </c>
    </row>
    <row r="75" spans="1:15" hidden="1">
      <c r="A75" t="s">
        <v>594</v>
      </c>
      <c r="B75">
        <v>139</v>
      </c>
      <c r="C75" t="s">
        <v>767</v>
      </c>
      <c r="D75">
        <v>1758</v>
      </c>
      <c r="E75" t="s">
        <v>296</v>
      </c>
      <c r="F75" t="s">
        <v>655</v>
      </c>
      <c r="G75">
        <v>230462023153</v>
      </c>
      <c r="H75" t="s">
        <v>647</v>
      </c>
      <c r="I75" t="s">
        <v>579</v>
      </c>
      <c r="J75" t="s">
        <v>686</v>
      </c>
      <c r="K75" t="s">
        <v>1759</v>
      </c>
      <c r="L75" t="s">
        <v>1687</v>
      </c>
      <c r="M75" t="s">
        <v>768</v>
      </c>
      <c r="N75" t="str">
        <f>_xlfn.XLOOKUP(Maine_Schools_2022[[#This Row],[Grade Span]],$T$1:$T$4,$U$1:$U$4,Maine_Schools_2022[[#This Row],[Grade Span]])</f>
        <v>03-08</v>
      </c>
      <c r="O75" t="str">
        <f>IF(Maine_Schools_2022[[#This Row],[School Type]]="Charter", "Charter", "Non Charter")</f>
        <v>Non Charter</v>
      </c>
    </row>
    <row r="76" spans="1:15" hidden="1">
      <c r="A76" t="s">
        <v>594</v>
      </c>
      <c r="B76">
        <v>1411</v>
      </c>
      <c r="C76" t="s">
        <v>769</v>
      </c>
      <c r="D76">
        <v>997</v>
      </c>
      <c r="E76" t="s">
        <v>88</v>
      </c>
      <c r="F76" t="s">
        <v>662</v>
      </c>
      <c r="G76">
        <v>230006501020</v>
      </c>
      <c r="H76" t="s">
        <v>647</v>
      </c>
      <c r="I76" t="s">
        <v>579</v>
      </c>
      <c r="J76" t="s">
        <v>679</v>
      </c>
      <c r="K76" t="s">
        <v>1760</v>
      </c>
      <c r="L76" t="s">
        <v>1687</v>
      </c>
      <c r="M76" t="s">
        <v>770</v>
      </c>
      <c r="N76" t="str">
        <f>_xlfn.XLOOKUP(Maine_Schools_2022[[#This Row],[Grade Span]],$T$1:$T$4,$U$1:$U$4,Maine_Schools_2022[[#This Row],[Grade Span]])</f>
        <v>03-08</v>
      </c>
      <c r="O76" t="str">
        <f>IF(Maine_Schools_2022[[#This Row],[School Type]]="Charter", "Charter", "Non Charter")</f>
        <v>Non Charter</v>
      </c>
    </row>
    <row r="77" spans="1:15" hidden="1">
      <c r="A77" t="s">
        <v>594</v>
      </c>
      <c r="B77">
        <v>1661</v>
      </c>
      <c r="C77" t="s">
        <v>771</v>
      </c>
      <c r="D77">
        <v>146</v>
      </c>
      <c r="E77" t="s">
        <v>307</v>
      </c>
      <c r="F77" t="s">
        <v>710</v>
      </c>
      <c r="G77">
        <v>230486000124</v>
      </c>
      <c r="H77" t="s">
        <v>647</v>
      </c>
      <c r="I77" t="s">
        <v>579</v>
      </c>
      <c r="J77" t="s">
        <v>700</v>
      </c>
      <c r="K77" t="s">
        <v>1761</v>
      </c>
      <c r="L77" t="s">
        <v>1687</v>
      </c>
      <c r="M77" t="s">
        <v>772</v>
      </c>
      <c r="N77" t="str">
        <f>_xlfn.XLOOKUP(Maine_Schools_2022[[#This Row],[Grade Span]],$T$1:$T$4,$U$1:$U$4,Maine_Schools_2022[[#This Row],[Grade Span]])</f>
        <v>PK-05</v>
      </c>
      <c r="O77" t="str">
        <f>IF(Maine_Schools_2022[[#This Row],[School Type]]="Charter", "Charter", "Non Charter")</f>
        <v>Non Charter</v>
      </c>
    </row>
    <row r="78" spans="1:15" hidden="1">
      <c r="A78" t="s">
        <v>594</v>
      </c>
      <c r="B78">
        <v>148</v>
      </c>
      <c r="C78" t="s">
        <v>773</v>
      </c>
      <c r="D78">
        <v>149</v>
      </c>
      <c r="E78" t="s">
        <v>308</v>
      </c>
      <c r="F78" t="s">
        <v>662</v>
      </c>
      <c r="G78">
        <v>230489000125</v>
      </c>
      <c r="H78" t="s">
        <v>647</v>
      </c>
      <c r="I78" t="s">
        <v>579</v>
      </c>
      <c r="J78" t="s">
        <v>686</v>
      </c>
      <c r="K78" t="s">
        <v>1762</v>
      </c>
      <c r="L78" t="s">
        <v>1687</v>
      </c>
      <c r="M78" t="s">
        <v>774</v>
      </c>
      <c r="N78" t="str">
        <f>_xlfn.XLOOKUP(Maine_Schools_2022[[#This Row],[Grade Span]],$T$1:$T$4,$U$1:$U$4,Maine_Schools_2022[[#This Row],[Grade Span]])</f>
        <v>03-08</v>
      </c>
      <c r="O78" t="str">
        <f>IF(Maine_Schools_2022[[#This Row],[School Type]]="Charter", "Charter", "Non Charter")</f>
        <v>Non Charter</v>
      </c>
    </row>
    <row r="79" spans="1:15" hidden="1">
      <c r="A79" t="s">
        <v>594</v>
      </c>
      <c r="B79">
        <v>1049</v>
      </c>
      <c r="C79" t="s">
        <v>775</v>
      </c>
      <c r="D79">
        <v>1052</v>
      </c>
      <c r="E79" t="s">
        <v>51</v>
      </c>
      <c r="F79" t="s">
        <v>1763</v>
      </c>
      <c r="G79">
        <v>230489500509</v>
      </c>
      <c r="H79" t="s">
        <v>647</v>
      </c>
      <c r="I79" t="s">
        <v>579</v>
      </c>
      <c r="J79" t="s">
        <v>686</v>
      </c>
      <c r="K79" t="s">
        <v>1764</v>
      </c>
      <c r="L79" t="s">
        <v>1687</v>
      </c>
      <c r="M79" t="s">
        <v>776</v>
      </c>
      <c r="N79" t="str">
        <f>_xlfn.XLOOKUP(Maine_Schools_2022[[#This Row],[Grade Span]],$T$1:$T$4,$U$1:$U$4,Maine_Schools_2022[[#This Row],[Grade Span]])</f>
        <v>KG-07</v>
      </c>
      <c r="O79" t="str">
        <f>IF(Maine_Schools_2022[[#This Row],[School Type]]="Charter", "Charter", "Non Charter")</f>
        <v>Non Charter</v>
      </c>
    </row>
    <row r="80" spans="1:15" hidden="1">
      <c r="A80" t="s">
        <v>594</v>
      </c>
      <c r="B80">
        <v>1049</v>
      </c>
      <c r="C80" t="s">
        <v>775</v>
      </c>
      <c r="D80">
        <v>1051</v>
      </c>
      <c r="E80" t="s">
        <v>124</v>
      </c>
      <c r="F80" t="s">
        <v>731</v>
      </c>
      <c r="G80">
        <v>230489500127</v>
      </c>
      <c r="H80" t="s">
        <v>647</v>
      </c>
      <c r="I80" t="s">
        <v>579</v>
      </c>
      <c r="J80" t="s">
        <v>686</v>
      </c>
      <c r="K80" t="s">
        <v>1765</v>
      </c>
      <c r="L80" t="s">
        <v>1687</v>
      </c>
      <c r="M80" t="s">
        <v>776</v>
      </c>
      <c r="N80" t="str">
        <f>_xlfn.XLOOKUP(Maine_Schools_2022[[#This Row],[Grade Span]],$T$1:$T$4,$U$1:$U$4,Maine_Schools_2022[[#This Row],[Grade Span]])</f>
        <v>08-12</v>
      </c>
      <c r="O80" t="str">
        <f>IF(Maine_Schools_2022[[#This Row],[School Type]]="Charter", "Charter", "Non Charter")</f>
        <v>Non Charter</v>
      </c>
    </row>
    <row r="81" spans="1:15" hidden="1">
      <c r="A81" t="s">
        <v>594</v>
      </c>
      <c r="B81">
        <v>1400</v>
      </c>
      <c r="C81" t="s">
        <v>777</v>
      </c>
      <c r="D81">
        <v>999</v>
      </c>
      <c r="E81" t="s">
        <v>358</v>
      </c>
      <c r="F81" t="s">
        <v>662</v>
      </c>
      <c r="G81">
        <v>230006200560</v>
      </c>
      <c r="H81" t="s">
        <v>647</v>
      </c>
      <c r="I81" t="s">
        <v>579</v>
      </c>
      <c r="J81" t="s">
        <v>679</v>
      </c>
      <c r="K81" t="s">
        <v>1766</v>
      </c>
      <c r="L81" t="s">
        <v>1687</v>
      </c>
      <c r="M81" t="s">
        <v>702</v>
      </c>
      <c r="N81" t="str">
        <f>_xlfn.XLOOKUP(Maine_Schools_2022[[#This Row],[Grade Span]],$T$1:$T$4,$U$1:$U$4,Maine_Schools_2022[[#This Row],[Grade Span]])</f>
        <v>03-08</v>
      </c>
      <c r="O81" t="str">
        <f>IF(Maine_Schools_2022[[#This Row],[School Type]]="Charter", "Charter", "Non Charter")</f>
        <v>Non Charter</v>
      </c>
    </row>
    <row r="82" spans="1:15" hidden="1">
      <c r="A82" t="s">
        <v>594</v>
      </c>
      <c r="B82">
        <v>157</v>
      </c>
      <c r="C82" t="s">
        <v>778</v>
      </c>
      <c r="D82">
        <v>158</v>
      </c>
      <c r="E82" t="s">
        <v>126</v>
      </c>
      <c r="F82" t="s">
        <v>756</v>
      </c>
      <c r="G82">
        <v>230528000133</v>
      </c>
      <c r="H82" t="s">
        <v>647</v>
      </c>
      <c r="I82" t="s">
        <v>579</v>
      </c>
      <c r="J82" t="s">
        <v>676</v>
      </c>
      <c r="K82" t="s">
        <v>1767</v>
      </c>
      <c r="L82" t="s">
        <v>1687</v>
      </c>
      <c r="M82" t="s">
        <v>779</v>
      </c>
      <c r="N82" t="str">
        <f>_xlfn.XLOOKUP(Maine_Schools_2022[[#This Row],[Grade Span]],$T$1:$T$4,$U$1:$U$4,Maine_Schools_2022[[#This Row],[Grade Span]])</f>
        <v>PK-04</v>
      </c>
      <c r="O82" t="str">
        <f>IF(Maine_Schools_2022[[#This Row],[School Type]]="Charter", "Charter", "Non Charter")</f>
        <v>Non Charter</v>
      </c>
    </row>
    <row r="83" spans="1:15" hidden="1">
      <c r="A83" t="s">
        <v>594</v>
      </c>
      <c r="B83">
        <v>157</v>
      </c>
      <c r="C83" t="s">
        <v>778</v>
      </c>
      <c r="D83">
        <v>159</v>
      </c>
      <c r="E83" t="s">
        <v>105</v>
      </c>
      <c r="F83" t="s">
        <v>660</v>
      </c>
      <c r="G83">
        <v>230528000134</v>
      </c>
      <c r="H83" t="s">
        <v>647</v>
      </c>
      <c r="I83" t="s">
        <v>579</v>
      </c>
      <c r="J83" t="s">
        <v>676</v>
      </c>
      <c r="K83" t="s">
        <v>1767</v>
      </c>
      <c r="L83" t="s">
        <v>1687</v>
      </c>
      <c r="M83" t="s">
        <v>779</v>
      </c>
      <c r="N83" t="str">
        <f>_xlfn.XLOOKUP(Maine_Schools_2022[[#This Row],[Grade Span]],$T$1:$T$4,$U$1:$U$4,Maine_Schools_2022[[#This Row],[Grade Span]])</f>
        <v>09-12</v>
      </c>
      <c r="O83" t="str">
        <f>IF(Maine_Schools_2022[[#This Row],[School Type]]="Charter", "Charter", "Non Charter")</f>
        <v>Non Charter</v>
      </c>
    </row>
    <row r="84" spans="1:15" hidden="1">
      <c r="A84" t="s">
        <v>594</v>
      </c>
      <c r="B84">
        <v>1047</v>
      </c>
      <c r="C84" t="s">
        <v>780</v>
      </c>
      <c r="D84">
        <v>1048</v>
      </c>
      <c r="E84" t="s">
        <v>135</v>
      </c>
      <c r="F84" t="s">
        <v>662</v>
      </c>
      <c r="G84">
        <v>230538000139</v>
      </c>
      <c r="H84" t="s">
        <v>647</v>
      </c>
      <c r="I84" t="s">
        <v>579</v>
      </c>
      <c r="J84" t="s">
        <v>679</v>
      </c>
      <c r="K84" t="s">
        <v>1768</v>
      </c>
      <c r="L84" t="s">
        <v>1687</v>
      </c>
      <c r="M84" t="s">
        <v>781</v>
      </c>
      <c r="N84" t="str">
        <f>_xlfn.XLOOKUP(Maine_Schools_2022[[#This Row],[Grade Span]],$T$1:$T$4,$U$1:$U$4,Maine_Schools_2022[[#This Row],[Grade Span]])</f>
        <v>03-08</v>
      </c>
      <c r="O84" t="str">
        <f>IF(Maine_Schools_2022[[#This Row],[School Type]]="Charter", "Charter", "Non Charter")</f>
        <v>Non Charter</v>
      </c>
    </row>
    <row r="85" spans="1:15" hidden="1">
      <c r="A85" t="s">
        <v>594</v>
      </c>
      <c r="B85">
        <v>160</v>
      </c>
      <c r="C85" t="s">
        <v>782</v>
      </c>
      <c r="D85">
        <v>162</v>
      </c>
      <c r="E85" t="s">
        <v>333</v>
      </c>
      <c r="F85" t="s">
        <v>659</v>
      </c>
      <c r="G85">
        <v>230531000135</v>
      </c>
      <c r="H85" t="s">
        <v>647</v>
      </c>
      <c r="I85" t="s">
        <v>579</v>
      </c>
      <c r="J85" t="s">
        <v>682</v>
      </c>
      <c r="K85" t="s">
        <v>1769</v>
      </c>
      <c r="L85" t="s">
        <v>1687</v>
      </c>
      <c r="M85" t="s">
        <v>783</v>
      </c>
      <c r="N85" t="str">
        <f>_xlfn.XLOOKUP(Maine_Schools_2022[[#This Row],[Grade Span]],$T$1:$T$4,$U$1:$U$4,Maine_Schools_2022[[#This Row],[Grade Span]])</f>
        <v>03-06</v>
      </c>
      <c r="O85" t="str">
        <f>IF(Maine_Schools_2022[[#This Row],[School Type]]="Charter", "Charter", "Non Charter")</f>
        <v>Non Charter</v>
      </c>
    </row>
    <row r="86" spans="1:15" hidden="1">
      <c r="A86" t="s">
        <v>594</v>
      </c>
      <c r="B86">
        <v>160</v>
      </c>
      <c r="C86" t="s">
        <v>782</v>
      </c>
      <c r="D86">
        <v>161</v>
      </c>
      <c r="E86" t="s">
        <v>336</v>
      </c>
      <c r="F86" t="s">
        <v>652</v>
      </c>
      <c r="G86">
        <v>230531000136</v>
      </c>
      <c r="H86" t="s">
        <v>647</v>
      </c>
      <c r="I86" t="s">
        <v>579</v>
      </c>
      <c r="J86" t="s">
        <v>682</v>
      </c>
      <c r="K86" t="s">
        <v>1770</v>
      </c>
      <c r="L86" t="s">
        <v>1687</v>
      </c>
      <c r="M86" t="s">
        <v>783</v>
      </c>
      <c r="N86" t="str">
        <f>_xlfn.XLOOKUP(Maine_Schools_2022[[#This Row],[Grade Span]],$T$1:$T$4,$U$1:$U$4,Maine_Schools_2022[[#This Row],[Grade Span]])</f>
        <v>07-12</v>
      </c>
      <c r="O86" t="str">
        <f>IF(Maine_Schools_2022[[#This Row],[School Type]]="Charter", "Charter", "Non Charter")</f>
        <v>Non Charter</v>
      </c>
    </row>
    <row r="87" spans="1:15" hidden="1">
      <c r="A87" t="s">
        <v>594</v>
      </c>
      <c r="B87">
        <v>163</v>
      </c>
      <c r="C87" t="s">
        <v>784</v>
      </c>
      <c r="D87">
        <v>164</v>
      </c>
      <c r="E87" t="s">
        <v>20</v>
      </c>
      <c r="F87" t="s">
        <v>662</v>
      </c>
      <c r="G87">
        <v>230536000912</v>
      </c>
      <c r="H87" t="s">
        <v>647</v>
      </c>
      <c r="I87" t="s">
        <v>579</v>
      </c>
      <c r="J87" t="s">
        <v>679</v>
      </c>
      <c r="K87" t="s">
        <v>1771</v>
      </c>
      <c r="L87" t="s">
        <v>1687</v>
      </c>
      <c r="M87" t="s">
        <v>785</v>
      </c>
      <c r="N87" t="str">
        <f>_xlfn.XLOOKUP(Maine_Schools_2022[[#This Row],[Grade Span]],$T$1:$T$4,$U$1:$U$4,Maine_Schools_2022[[#This Row],[Grade Span]])</f>
        <v>03-08</v>
      </c>
      <c r="O87" t="str">
        <f>IF(Maine_Schools_2022[[#This Row],[School Type]]="Charter", "Charter", "Non Charter")</f>
        <v>Non Charter</v>
      </c>
    </row>
    <row r="88" spans="1:15" hidden="1">
      <c r="A88" t="s">
        <v>594</v>
      </c>
      <c r="B88">
        <v>163</v>
      </c>
      <c r="C88" t="s">
        <v>784</v>
      </c>
      <c r="D88">
        <v>165</v>
      </c>
      <c r="E88" t="s">
        <v>208</v>
      </c>
      <c r="F88" t="s">
        <v>660</v>
      </c>
      <c r="G88">
        <v>230536000138</v>
      </c>
      <c r="H88" t="s">
        <v>647</v>
      </c>
      <c r="I88" t="s">
        <v>579</v>
      </c>
      <c r="J88" t="s">
        <v>679</v>
      </c>
      <c r="K88" t="s">
        <v>1772</v>
      </c>
      <c r="L88" t="s">
        <v>1687</v>
      </c>
      <c r="M88" t="s">
        <v>785</v>
      </c>
      <c r="N88" t="str">
        <f>_xlfn.XLOOKUP(Maine_Schools_2022[[#This Row],[Grade Span]],$T$1:$T$4,$U$1:$U$4,Maine_Schools_2022[[#This Row],[Grade Span]])</f>
        <v>09-12</v>
      </c>
      <c r="O88" t="str">
        <f>IF(Maine_Schools_2022[[#This Row],[School Type]]="Charter", "Charter", "Non Charter")</f>
        <v>Non Charter</v>
      </c>
    </row>
    <row r="89" spans="1:15" hidden="1">
      <c r="A89" t="s">
        <v>594</v>
      </c>
      <c r="B89">
        <v>2071</v>
      </c>
      <c r="C89" t="s">
        <v>584</v>
      </c>
      <c r="D89">
        <v>2072</v>
      </c>
      <c r="E89" t="s">
        <v>575</v>
      </c>
      <c r="F89" t="s">
        <v>660</v>
      </c>
      <c r="G89">
        <v>231484123186</v>
      </c>
      <c r="H89" t="s">
        <v>647</v>
      </c>
      <c r="I89" t="s">
        <v>580</v>
      </c>
      <c r="J89" t="s">
        <v>663</v>
      </c>
      <c r="K89" t="s">
        <v>1773</v>
      </c>
      <c r="L89" t="s">
        <v>1687</v>
      </c>
      <c r="M89" t="s">
        <v>664</v>
      </c>
      <c r="N89" t="str">
        <f>_xlfn.XLOOKUP(Maine_Schools_2022[[#This Row],[Grade Span]],$T$1:$T$4,$U$1:$U$4,Maine_Schools_2022[[#This Row],[Grade Span]])</f>
        <v>09-12</v>
      </c>
      <c r="O89" t="str">
        <f>IF(Maine_Schools_2022[[#This Row],[School Type]]="Charter", "Charter", "Non Charter")</f>
        <v>Charter</v>
      </c>
    </row>
    <row r="90" spans="1:15" hidden="1">
      <c r="A90" t="s">
        <v>594</v>
      </c>
      <c r="B90">
        <v>166</v>
      </c>
      <c r="C90" t="s">
        <v>786</v>
      </c>
      <c r="D90">
        <v>167</v>
      </c>
      <c r="E90" t="s">
        <v>143</v>
      </c>
      <c r="F90" t="s">
        <v>659</v>
      </c>
      <c r="G90">
        <v>230540000140</v>
      </c>
      <c r="H90" t="s">
        <v>647</v>
      </c>
      <c r="I90" t="s">
        <v>579</v>
      </c>
      <c r="J90" t="s">
        <v>695</v>
      </c>
      <c r="K90" t="s">
        <v>1734</v>
      </c>
      <c r="L90" t="s">
        <v>1687</v>
      </c>
      <c r="M90" t="s">
        <v>787</v>
      </c>
      <c r="N90" t="str">
        <f>_xlfn.XLOOKUP(Maine_Schools_2022[[#This Row],[Grade Span]],$T$1:$T$4,$U$1:$U$4,Maine_Schools_2022[[#This Row],[Grade Span]])</f>
        <v>03-06</v>
      </c>
      <c r="O90" t="str">
        <f>IF(Maine_Schools_2022[[#This Row],[School Type]]="Charter", "Charter", "Non Charter")</f>
        <v>Non Charter</v>
      </c>
    </row>
    <row r="91" spans="1:15" hidden="1">
      <c r="A91" t="s">
        <v>594</v>
      </c>
      <c r="B91">
        <v>1002</v>
      </c>
      <c r="C91" t="s">
        <v>1222</v>
      </c>
      <c r="D91">
        <v>1003</v>
      </c>
      <c r="E91" t="s">
        <v>149</v>
      </c>
      <c r="F91" t="s">
        <v>659</v>
      </c>
      <c r="G91">
        <v>231210000958</v>
      </c>
      <c r="H91" t="s">
        <v>647</v>
      </c>
      <c r="I91" t="s">
        <v>1223</v>
      </c>
      <c r="J91" t="s">
        <v>682</v>
      </c>
      <c r="K91" t="s">
        <v>1774</v>
      </c>
      <c r="L91" t="s">
        <v>1687</v>
      </c>
      <c r="M91" t="s">
        <v>1224</v>
      </c>
      <c r="N91" t="str">
        <f>_xlfn.XLOOKUP(Maine_Schools_2022[[#This Row],[Grade Span]],$T$1:$T$4,$U$1:$U$4,Maine_Schools_2022[[#This Row],[Grade Span]])</f>
        <v>03-06</v>
      </c>
      <c r="O91" t="str">
        <f>IF(Maine_Schools_2022[[#This Row],[School Type]]="Charter", "Charter", "Non Charter")</f>
        <v>Non Charter</v>
      </c>
    </row>
    <row r="92" spans="1:15" hidden="1">
      <c r="A92" t="s">
        <v>594</v>
      </c>
      <c r="B92">
        <v>1002</v>
      </c>
      <c r="C92" t="s">
        <v>1222</v>
      </c>
      <c r="D92">
        <v>1004</v>
      </c>
      <c r="E92" t="s">
        <v>341</v>
      </c>
      <c r="F92" t="s">
        <v>662</v>
      </c>
      <c r="G92">
        <v>231210000959</v>
      </c>
      <c r="H92" t="s">
        <v>647</v>
      </c>
      <c r="I92" t="s">
        <v>1223</v>
      </c>
      <c r="J92" t="s">
        <v>679</v>
      </c>
      <c r="K92" t="s">
        <v>1775</v>
      </c>
      <c r="L92" t="s">
        <v>1687</v>
      </c>
      <c r="M92" t="s">
        <v>1225</v>
      </c>
      <c r="N92" t="str">
        <f>_xlfn.XLOOKUP(Maine_Schools_2022[[#This Row],[Grade Span]],$T$1:$T$4,$U$1:$U$4,Maine_Schools_2022[[#This Row],[Grade Span]])</f>
        <v>03-08</v>
      </c>
      <c r="O92" t="str">
        <f>IF(Maine_Schools_2022[[#This Row],[School Type]]="Charter", "Charter", "Non Charter")</f>
        <v>Non Charter</v>
      </c>
    </row>
    <row r="93" spans="1:15" hidden="1">
      <c r="A93" t="s">
        <v>594</v>
      </c>
      <c r="B93">
        <v>1002</v>
      </c>
      <c r="C93" t="s">
        <v>1222</v>
      </c>
      <c r="D93">
        <v>1005</v>
      </c>
      <c r="E93" t="s">
        <v>463</v>
      </c>
      <c r="F93" t="s">
        <v>659</v>
      </c>
      <c r="G93">
        <v>231210000960</v>
      </c>
      <c r="H93" t="s">
        <v>647</v>
      </c>
      <c r="I93" t="s">
        <v>1223</v>
      </c>
      <c r="J93" t="s">
        <v>676</v>
      </c>
      <c r="K93" t="s">
        <v>1776</v>
      </c>
      <c r="L93" t="s">
        <v>1687</v>
      </c>
      <c r="M93" t="s">
        <v>1226</v>
      </c>
      <c r="N93" t="str">
        <f>_xlfn.XLOOKUP(Maine_Schools_2022[[#This Row],[Grade Span]],$T$1:$T$4,$U$1:$U$4,Maine_Schools_2022[[#This Row],[Grade Span]])</f>
        <v>03-06</v>
      </c>
      <c r="O93" t="str">
        <f>IF(Maine_Schools_2022[[#This Row],[School Type]]="Charter", "Charter", "Non Charter")</f>
        <v>Non Charter</v>
      </c>
    </row>
    <row r="94" spans="1:15" hidden="1">
      <c r="A94" t="s">
        <v>594</v>
      </c>
      <c r="B94">
        <v>1663</v>
      </c>
      <c r="C94" t="s">
        <v>788</v>
      </c>
      <c r="D94">
        <v>1463</v>
      </c>
      <c r="E94" t="s">
        <v>250</v>
      </c>
      <c r="F94" t="s">
        <v>662</v>
      </c>
      <c r="G94">
        <v>230550023117</v>
      </c>
      <c r="H94" t="s">
        <v>647</v>
      </c>
      <c r="I94" t="s">
        <v>579</v>
      </c>
      <c r="J94" t="s">
        <v>686</v>
      </c>
      <c r="K94" t="s">
        <v>1777</v>
      </c>
      <c r="L94" t="s">
        <v>1687</v>
      </c>
      <c r="M94" t="s">
        <v>789</v>
      </c>
      <c r="N94" t="str">
        <f>_xlfn.XLOOKUP(Maine_Schools_2022[[#This Row],[Grade Span]],$T$1:$T$4,$U$1:$U$4,Maine_Schools_2022[[#This Row],[Grade Span]])</f>
        <v>03-08</v>
      </c>
      <c r="O94" t="str">
        <f>IF(Maine_Schools_2022[[#This Row],[School Type]]="Charter", "Charter", "Non Charter")</f>
        <v>Non Charter</v>
      </c>
    </row>
    <row r="95" spans="1:15" hidden="1">
      <c r="A95" t="s">
        <v>594</v>
      </c>
      <c r="B95">
        <v>1663</v>
      </c>
      <c r="C95" t="s">
        <v>788</v>
      </c>
      <c r="D95">
        <v>172</v>
      </c>
      <c r="E95" t="s">
        <v>55</v>
      </c>
      <c r="F95" t="s">
        <v>660</v>
      </c>
      <c r="G95">
        <v>230550000270</v>
      </c>
      <c r="H95" t="s">
        <v>647</v>
      </c>
      <c r="I95" t="s">
        <v>579</v>
      </c>
      <c r="J95" t="s">
        <v>686</v>
      </c>
      <c r="K95" t="s">
        <v>1778</v>
      </c>
      <c r="L95" t="s">
        <v>1687</v>
      </c>
      <c r="M95" t="s">
        <v>789</v>
      </c>
      <c r="N95" t="str">
        <f>_xlfn.XLOOKUP(Maine_Schools_2022[[#This Row],[Grade Span]],$T$1:$T$4,$U$1:$U$4,Maine_Schools_2022[[#This Row],[Grade Span]])</f>
        <v>09-12</v>
      </c>
      <c r="O95" t="str">
        <f>IF(Maine_Schools_2022[[#This Row],[School Type]]="Charter", "Charter", "Non Charter")</f>
        <v>Non Charter</v>
      </c>
    </row>
    <row r="96" spans="1:15" hidden="1">
      <c r="A96" t="s">
        <v>594</v>
      </c>
      <c r="B96">
        <v>1663</v>
      </c>
      <c r="C96" t="s">
        <v>788</v>
      </c>
      <c r="D96">
        <v>173</v>
      </c>
      <c r="E96" t="s">
        <v>619</v>
      </c>
      <c r="F96" t="s">
        <v>1210</v>
      </c>
      <c r="G96">
        <v>230550000078</v>
      </c>
      <c r="H96" t="s">
        <v>647</v>
      </c>
      <c r="I96" t="s">
        <v>1209</v>
      </c>
      <c r="J96" t="s">
        <v>686</v>
      </c>
      <c r="K96" t="s">
        <v>1779</v>
      </c>
      <c r="L96" t="s">
        <v>1687</v>
      </c>
      <c r="M96" t="s">
        <v>789</v>
      </c>
      <c r="N96" t="str">
        <f>_xlfn.XLOOKUP(Maine_Schools_2022[[#This Row],[Grade Span]],$T$1:$T$4,$U$1:$U$4,Maine_Schools_2022[[#This Row],[Grade Span]])</f>
        <v>10-12</v>
      </c>
      <c r="O96" t="str">
        <f>IF(Maine_Schools_2022[[#This Row],[School Type]]="Charter", "Charter", "Non Charter")</f>
        <v>Non Charter</v>
      </c>
    </row>
    <row r="97" spans="1:15" hidden="1">
      <c r="A97" t="s">
        <v>594</v>
      </c>
      <c r="B97">
        <v>1148</v>
      </c>
      <c r="C97" t="s">
        <v>363</v>
      </c>
      <c r="D97">
        <v>1149</v>
      </c>
      <c r="E97" t="s">
        <v>363</v>
      </c>
      <c r="F97" t="s">
        <v>660</v>
      </c>
      <c r="H97" t="s">
        <v>684</v>
      </c>
      <c r="I97" t="s">
        <v>685</v>
      </c>
      <c r="J97" t="s">
        <v>657</v>
      </c>
      <c r="K97" t="s">
        <v>363</v>
      </c>
      <c r="L97" t="s">
        <v>1780</v>
      </c>
      <c r="M97" t="s">
        <v>688</v>
      </c>
      <c r="N97" t="str">
        <f>_xlfn.XLOOKUP(Maine_Schools_2022[[#This Row],[Grade Span]],$T$1:$T$4,$U$1:$U$4,Maine_Schools_2022[[#This Row],[Grade Span]])</f>
        <v>09-12</v>
      </c>
      <c r="O97" t="str">
        <f>IF(Maine_Schools_2022[[#This Row],[School Type]]="Charter", "Charter", "Non Charter")</f>
        <v>Non Charter</v>
      </c>
    </row>
    <row r="98" spans="1:15" hidden="1">
      <c r="A98" t="s">
        <v>594</v>
      </c>
      <c r="B98">
        <v>1627</v>
      </c>
      <c r="C98" t="s">
        <v>790</v>
      </c>
      <c r="D98">
        <v>899</v>
      </c>
      <c r="E98" t="s">
        <v>451</v>
      </c>
      <c r="F98" t="s">
        <v>662</v>
      </c>
      <c r="G98">
        <v>231481801035</v>
      </c>
      <c r="H98" t="s">
        <v>647</v>
      </c>
      <c r="I98" t="s">
        <v>579</v>
      </c>
      <c r="J98" t="s">
        <v>791</v>
      </c>
      <c r="K98" t="s">
        <v>1781</v>
      </c>
      <c r="L98" t="s">
        <v>1687</v>
      </c>
      <c r="M98" t="s">
        <v>792</v>
      </c>
      <c r="N98" t="str">
        <f>_xlfn.XLOOKUP(Maine_Schools_2022[[#This Row],[Grade Span]],$T$1:$T$4,$U$1:$U$4,Maine_Schools_2022[[#This Row],[Grade Span]])</f>
        <v>03-08</v>
      </c>
      <c r="O98" t="str">
        <f>IF(Maine_Schools_2022[[#This Row],[School Type]]="Charter", "Charter", "Non Charter")</f>
        <v>Non Charter</v>
      </c>
    </row>
    <row r="99" spans="1:15" hidden="1">
      <c r="A99" t="s">
        <v>594</v>
      </c>
      <c r="B99">
        <v>174</v>
      </c>
      <c r="C99" t="s">
        <v>793</v>
      </c>
      <c r="D99">
        <v>179</v>
      </c>
      <c r="E99" t="s">
        <v>370</v>
      </c>
      <c r="F99" t="s">
        <v>808</v>
      </c>
      <c r="G99">
        <v>230567023132</v>
      </c>
      <c r="H99" t="s">
        <v>647</v>
      </c>
      <c r="I99" t="s">
        <v>579</v>
      </c>
      <c r="J99" t="s">
        <v>653</v>
      </c>
      <c r="K99" t="s">
        <v>1782</v>
      </c>
      <c r="L99" t="s">
        <v>1687</v>
      </c>
      <c r="M99" t="s">
        <v>794</v>
      </c>
      <c r="N99" t="str">
        <f>_xlfn.XLOOKUP(Maine_Schools_2022[[#This Row],[Grade Span]],$T$1:$T$4,$U$1:$U$4,Maine_Schools_2022[[#This Row],[Grade Span]])</f>
        <v>KG-05</v>
      </c>
      <c r="O99" t="str">
        <f>IF(Maine_Schools_2022[[#This Row],[School Type]]="Charter", "Charter", "Non Charter")</f>
        <v>Non Charter</v>
      </c>
    </row>
    <row r="100" spans="1:15" hidden="1">
      <c r="A100" t="s">
        <v>594</v>
      </c>
      <c r="B100">
        <v>174</v>
      </c>
      <c r="C100" t="s">
        <v>793</v>
      </c>
      <c r="D100">
        <v>177</v>
      </c>
      <c r="E100" t="s">
        <v>259</v>
      </c>
      <c r="F100" t="s">
        <v>660</v>
      </c>
      <c r="G100">
        <v>230567000145</v>
      </c>
      <c r="H100" t="s">
        <v>647</v>
      </c>
      <c r="I100" t="s">
        <v>579</v>
      </c>
      <c r="J100" t="s">
        <v>653</v>
      </c>
      <c r="K100" t="s">
        <v>1783</v>
      </c>
      <c r="L100" t="s">
        <v>1687</v>
      </c>
      <c r="M100" t="s">
        <v>794</v>
      </c>
      <c r="N100" t="str">
        <f>_xlfn.XLOOKUP(Maine_Schools_2022[[#This Row],[Grade Span]],$T$1:$T$4,$U$1:$U$4,Maine_Schools_2022[[#This Row],[Grade Span]])</f>
        <v>09-12</v>
      </c>
      <c r="O100" t="str">
        <f>IF(Maine_Schools_2022[[#This Row],[School Type]]="Charter", "Charter", "Non Charter")</f>
        <v>Non Charter</v>
      </c>
    </row>
    <row r="101" spans="1:15" hidden="1">
      <c r="A101" t="s">
        <v>594</v>
      </c>
      <c r="B101">
        <v>174</v>
      </c>
      <c r="C101" t="s">
        <v>793</v>
      </c>
      <c r="D101">
        <v>178</v>
      </c>
      <c r="E101" t="s">
        <v>374</v>
      </c>
      <c r="F101" t="s">
        <v>698</v>
      </c>
      <c r="G101">
        <v>230567000914</v>
      </c>
      <c r="H101" t="s">
        <v>647</v>
      </c>
      <c r="I101" t="s">
        <v>579</v>
      </c>
      <c r="J101" t="s">
        <v>653</v>
      </c>
      <c r="K101" t="s">
        <v>1784</v>
      </c>
      <c r="L101" t="s">
        <v>1687</v>
      </c>
      <c r="M101" t="s">
        <v>794</v>
      </c>
      <c r="N101" t="str">
        <f>_xlfn.XLOOKUP(Maine_Schools_2022[[#This Row],[Grade Span]],$T$1:$T$4,$U$1:$U$4,Maine_Schools_2022[[#This Row],[Grade Span]])</f>
        <v>06-08</v>
      </c>
      <c r="O101" t="str">
        <f>IF(Maine_Schools_2022[[#This Row],[School Type]]="Charter", "Charter", "Non Charter")</f>
        <v>Non Charter</v>
      </c>
    </row>
    <row r="102" spans="1:15" hidden="1">
      <c r="A102" t="s">
        <v>594</v>
      </c>
      <c r="B102">
        <v>180</v>
      </c>
      <c r="C102" t="s">
        <v>795</v>
      </c>
      <c r="D102">
        <v>181</v>
      </c>
      <c r="E102" t="s">
        <v>90</v>
      </c>
      <c r="F102" t="s">
        <v>710</v>
      </c>
      <c r="G102">
        <v>230000800455</v>
      </c>
      <c r="H102" t="s">
        <v>647</v>
      </c>
      <c r="I102" t="s">
        <v>579</v>
      </c>
      <c r="J102" t="s">
        <v>657</v>
      </c>
      <c r="K102" t="s">
        <v>1785</v>
      </c>
      <c r="L102" t="s">
        <v>1687</v>
      </c>
      <c r="M102" t="s">
        <v>796</v>
      </c>
      <c r="N102" t="str">
        <f>_xlfn.XLOOKUP(Maine_Schools_2022[[#This Row],[Grade Span]],$T$1:$T$4,$U$1:$U$4,Maine_Schools_2022[[#This Row],[Grade Span]])</f>
        <v>PK-05</v>
      </c>
      <c r="O102" t="str">
        <f>IF(Maine_Schools_2022[[#This Row],[School Type]]="Charter", "Charter", "Non Charter")</f>
        <v>Non Charter</v>
      </c>
    </row>
    <row r="103" spans="1:15" hidden="1">
      <c r="A103" t="s">
        <v>594</v>
      </c>
      <c r="B103">
        <v>1631</v>
      </c>
      <c r="C103" t="s">
        <v>670</v>
      </c>
      <c r="D103">
        <v>1649</v>
      </c>
      <c r="E103" t="s">
        <v>581</v>
      </c>
      <c r="F103" t="s">
        <v>662</v>
      </c>
      <c r="G103">
        <v>231481323140</v>
      </c>
      <c r="H103" t="s">
        <v>647</v>
      </c>
      <c r="I103" t="s">
        <v>580</v>
      </c>
      <c r="J103" t="s">
        <v>653</v>
      </c>
      <c r="K103" t="s">
        <v>1786</v>
      </c>
      <c r="L103" t="s">
        <v>1687</v>
      </c>
      <c r="M103" t="s">
        <v>671</v>
      </c>
      <c r="N103" t="str">
        <f>_xlfn.XLOOKUP(Maine_Schools_2022[[#This Row],[Grade Span]],$T$1:$T$4,$U$1:$U$4,Maine_Schools_2022[[#This Row],[Grade Span]])</f>
        <v>03-08</v>
      </c>
      <c r="O103" t="str">
        <f>IF(Maine_Schools_2022[[#This Row],[School Type]]="Charter", "Charter", "Non Charter")</f>
        <v>Charter</v>
      </c>
    </row>
    <row r="104" spans="1:15" hidden="1">
      <c r="A104" t="s">
        <v>594</v>
      </c>
      <c r="B104">
        <v>1065</v>
      </c>
      <c r="C104" t="s">
        <v>797</v>
      </c>
      <c r="D104">
        <v>1066</v>
      </c>
      <c r="E104" t="s">
        <v>139</v>
      </c>
      <c r="F104" t="s">
        <v>660</v>
      </c>
      <c r="G104">
        <v>230005300504</v>
      </c>
      <c r="H104" t="s">
        <v>647</v>
      </c>
      <c r="I104" t="s">
        <v>579</v>
      </c>
      <c r="J104" t="s">
        <v>713</v>
      </c>
      <c r="K104" t="s">
        <v>1787</v>
      </c>
      <c r="L104" t="s">
        <v>1687</v>
      </c>
      <c r="M104" t="s">
        <v>798</v>
      </c>
      <c r="N104" t="str">
        <f>_xlfn.XLOOKUP(Maine_Schools_2022[[#This Row],[Grade Span]],$T$1:$T$4,$U$1:$U$4,Maine_Schools_2022[[#This Row],[Grade Span]])</f>
        <v>09-12</v>
      </c>
      <c r="O104" t="str">
        <f>IF(Maine_Schools_2022[[#This Row],[School Type]]="Charter", "Charter", "Non Charter")</f>
        <v>Non Charter</v>
      </c>
    </row>
    <row r="105" spans="1:15" hidden="1">
      <c r="A105" t="s">
        <v>594</v>
      </c>
      <c r="B105">
        <v>1154</v>
      </c>
      <c r="C105" t="s">
        <v>384</v>
      </c>
      <c r="D105">
        <v>1155</v>
      </c>
      <c r="E105" t="s">
        <v>384</v>
      </c>
      <c r="F105" t="s">
        <v>660</v>
      </c>
      <c r="H105" t="s">
        <v>684</v>
      </c>
      <c r="I105" t="s">
        <v>685</v>
      </c>
      <c r="J105" t="s">
        <v>689</v>
      </c>
      <c r="K105" t="s">
        <v>1788</v>
      </c>
      <c r="L105" t="s">
        <v>1687</v>
      </c>
      <c r="M105" t="s">
        <v>690</v>
      </c>
      <c r="N105" t="str">
        <f>_xlfn.XLOOKUP(Maine_Schools_2022[[#This Row],[Grade Span]],$T$1:$T$4,$U$1:$U$4,Maine_Schools_2022[[#This Row],[Grade Span]])</f>
        <v>09-12</v>
      </c>
      <c r="O105" t="str">
        <f>IF(Maine_Schools_2022[[#This Row],[School Type]]="Charter", "Charter", "Non Charter")</f>
        <v>Non Charter</v>
      </c>
    </row>
    <row r="106" spans="1:15" hidden="1">
      <c r="A106" t="s">
        <v>594</v>
      </c>
      <c r="B106">
        <v>275</v>
      </c>
      <c r="C106" t="s">
        <v>799</v>
      </c>
      <c r="D106">
        <v>276</v>
      </c>
      <c r="E106" t="s">
        <v>391</v>
      </c>
      <c r="F106" t="s">
        <v>655</v>
      </c>
      <c r="G106">
        <v>230759000208</v>
      </c>
      <c r="H106" t="s">
        <v>647</v>
      </c>
      <c r="I106" t="s">
        <v>579</v>
      </c>
      <c r="J106" t="s">
        <v>686</v>
      </c>
      <c r="K106" t="s">
        <v>1789</v>
      </c>
      <c r="L106" t="s">
        <v>1687</v>
      </c>
      <c r="M106" t="s">
        <v>800</v>
      </c>
      <c r="N106" t="str">
        <f>_xlfn.XLOOKUP(Maine_Schools_2022[[#This Row],[Grade Span]],$T$1:$T$4,$U$1:$U$4,Maine_Schools_2022[[#This Row],[Grade Span]])</f>
        <v>03-08</v>
      </c>
      <c r="O106" t="str">
        <f>IF(Maine_Schools_2022[[#This Row],[School Type]]="Charter", "Charter", "Non Charter")</f>
        <v>Non Charter</v>
      </c>
    </row>
    <row r="107" spans="1:15" hidden="1">
      <c r="A107" t="s">
        <v>594</v>
      </c>
      <c r="B107">
        <v>1180</v>
      </c>
      <c r="C107" t="s">
        <v>394</v>
      </c>
      <c r="D107">
        <v>1181</v>
      </c>
      <c r="E107" t="s">
        <v>394</v>
      </c>
      <c r="F107" t="s">
        <v>660</v>
      </c>
      <c r="H107" t="s">
        <v>684</v>
      </c>
      <c r="I107" t="s">
        <v>685</v>
      </c>
      <c r="J107" t="s">
        <v>691</v>
      </c>
      <c r="K107" t="s">
        <v>1790</v>
      </c>
      <c r="L107" t="s">
        <v>1687</v>
      </c>
      <c r="M107" t="s">
        <v>692</v>
      </c>
      <c r="N107" t="str">
        <f>_xlfn.XLOOKUP(Maine_Schools_2022[[#This Row],[Grade Span]],$T$1:$T$4,$U$1:$U$4,Maine_Schools_2022[[#This Row],[Grade Span]])</f>
        <v>09-12</v>
      </c>
      <c r="O107" t="str">
        <f>IF(Maine_Schools_2022[[#This Row],[School Type]]="Charter", "Charter", "Non Charter")</f>
        <v>Non Charter</v>
      </c>
    </row>
    <row r="108" spans="1:15" hidden="1">
      <c r="A108" t="s">
        <v>594</v>
      </c>
      <c r="B108">
        <v>1121</v>
      </c>
      <c r="C108" t="s">
        <v>158</v>
      </c>
      <c r="D108">
        <v>1122</v>
      </c>
      <c r="E108" t="s">
        <v>158</v>
      </c>
      <c r="F108" t="s">
        <v>660</v>
      </c>
      <c r="H108" t="s">
        <v>684</v>
      </c>
      <c r="I108" t="s">
        <v>685</v>
      </c>
      <c r="J108" t="s">
        <v>686</v>
      </c>
      <c r="K108" t="s">
        <v>1791</v>
      </c>
      <c r="L108" t="s">
        <v>1687</v>
      </c>
      <c r="M108" t="s">
        <v>687</v>
      </c>
      <c r="N108" t="str">
        <f>_xlfn.XLOOKUP(Maine_Schools_2022[[#This Row],[Grade Span]],$T$1:$T$4,$U$1:$U$4,Maine_Schools_2022[[#This Row],[Grade Span]])</f>
        <v>09-12</v>
      </c>
      <c r="O108" t="str">
        <f>IF(Maine_Schools_2022[[#This Row],[School Type]]="Charter", "Charter", "Non Charter")</f>
        <v>Non Charter</v>
      </c>
    </row>
    <row r="109" spans="1:15" hidden="1">
      <c r="A109" t="s">
        <v>594</v>
      </c>
      <c r="B109">
        <v>188</v>
      </c>
      <c r="C109" t="s">
        <v>801</v>
      </c>
      <c r="D109">
        <v>189</v>
      </c>
      <c r="E109" t="s">
        <v>269</v>
      </c>
      <c r="F109" t="s">
        <v>659</v>
      </c>
      <c r="G109">
        <v>230597000154</v>
      </c>
      <c r="H109" t="s">
        <v>647</v>
      </c>
      <c r="I109" t="s">
        <v>579</v>
      </c>
      <c r="J109" t="s">
        <v>802</v>
      </c>
      <c r="K109" t="s">
        <v>1792</v>
      </c>
      <c r="L109" t="s">
        <v>1687</v>
      </c>
      <c r="M109" t="s">
        <v>803</v>
      </c>
      <c r="N109" t="str">
        <f>_xlfn.XLOOKUP(Maine_Schools_2022[[#This Row],[Grade Span]],$T$1:$T$4,$U$1:$U$4,Maine_Schools_2022[[#This Row],[Grade Span]])</f>
        <v>03-06</v>
      </c>
      <c r="O109" t="str">
        <f>IF(Maine_Schools_2022[[#This Row],[School Type]]="Charter", "Charter", "Non Charter")</f>
        <v>Non Charter</v>
      </c>
    </row>
    <row r="110" spans="1:15" hidden="1">
      <c r="A110" t="s">
        <v>594</v>
      </c>
      <c r="B110">
        <v>191</v>
      </c>
      <c r="C110" t="s">
        <v>804</v>
      </c>
      <c r="D110">
        <v>192</v>
      </c>
      <c r="E110" t="s">
        <v>408</v>
      </c>
      <c r="F110" t="s">
        <v>662</v>
      </c>
      <c r="G110">
        <v>230600000155</v>
      </c>
      <c r="H110" t="s">
        <v>647</v>
      </c>
      <c r="I110" t="s">
        <v>579</v>
      </c>
      <c r="J110" t="s">
        <v>676</v>
      </c>
      <c r="K110" t="s">
        <v>1793</v>
      </c>
      <c r="L110" t="s">
        <v>1687</v>
      </c>
      <c r="M110" t="s">
        <v>805</v>
      </c>
      <c r="N110" t="str">
        <f>_xlfn.XLOOKUP(Maine_Schools_2022[[#This Row],[Grade Span]],$T$1:$T$4,$U$1:$U$4,Maine_Schools_2022[[#This Row],[Grade Span]])</f>
        <v>03-08</v>
      </c>
      <c r="O110" t="str">
        <f>IF(Maine_Schools_2022[[#This Row],[School Type]]="Charter", "Charter", "Non Charter")</f>
        <v>Non Charter</v>
      </c>
    </row>
    <row r="111" spans="1:15" hidden="1">
      <c r="A111" t="s">
        <v>594</v>
      </c>
      <c r="B111">
        <v>194</v>
      </c>
      <c r="C111" t="s">
        <v>806</v>
      </c>
      <c r="D111">
        <v>199</v>
      </c>
      <c r="E111" t="s">
        <v>273</v>
      </c>
      <c r="F111" t="s">
        <v>660</v>
      </c>
      <c r="G111">
        <v>230606000158</v>
      </c>
      <c r="H111" t="s">
        <v>647</v>
      </c>
      <c r="I111" t="s">
        <v>579</v>
      </c>
      <c r="J111" t="s">
        <v>653</v>
      </c>
      <c r="K111" t="s">
        <v>1794</v>
      </c>
      <c r="L111" t="s">
        <v>1687</v>
      </c>
      <c r="M111" t="s">
        <v>807</v>
      </c>
      <c r="N111" t="str">
        <f>_xlfn.XLOOKUP(Maine_Schools_2022[[#This Row],[Grade Span]],$T$1:$T$4,$U$1:$U$4,Maine_Schools_2022[[#This Row],[Grade Span]])</f>
        <v>09-12</v>
      </c>
      <c r="O111" t="str">
        <f>IF(Maine_Schools_2022[[#This Row],[School Type]]="Charter", "Charter", "Non Charter")</f>
        <v>Non Charter</v>
      </c>
    </row>
    <row r="112" spans="1:15" hidden="1">
      <c r="A112" t="s">
        <v>594</v>
      </c>
      <c r="B112">
        <v>194</v>
      </c>
      <c r="C112" t="s">
        <v>806</v>
      </c>
      <c r="D112">
        <v>201</v>
      </c>
      <c r="E112" t="s">
        <v>411</v>
      </c>
      <c r="F112" t="s">
        <v>698</v>
      </c>
      <c r="G112">
        <v>230606000688</v>
      </c>
      <c r="H112" t="s">
        <v>647</v>
      </c>
      <c r="I112" t="s">
        <v>579</v>
      </c>
      <c r="J112" t="s">
        <v>653</v>
      </c>
      <c r="K112" t="s">
        <v>1795</v>
      </c>
      <c r="L112" t="s">
        <v>1687</v>
      </c>
      <c r="M112" t="s">
        <v>807</v>
      </c>
      <c r="N112" t="str">
        <f>_xlfn.XLOOKUP(Maine_Schools_2022[[#This Row],[Grade Span]],$T$1:$T$4,$U$1:$U$4,Maine_Schools_2022[[#This Row],[Grade Span]])</f>
        <v>06-08</v>
      </c>
      <c r="O112" t="str">
        <f>IF(Maine_Schools_2022[[#This Row],[School Type]]="Charter", "Charter", "Non Charter")</f>
        <v>Non Charter</v>
      </c>
    </row>
    <row r="113" spans="1:15" hidden="1">
      <c r="A113" t="s">
        <v>594</v>
      </c>
      <c r="B113">
        <v>194</v>
      </c>
      <c r="C113" t="s">
        <v>806</v>
      </c>
      <c r="D113">
        <v>202</v>
      </c>
      <c r="E113" t="s">
        <v>276</v>
      </c>
      <c r="F113" t="s">
        <v>808</v>
      </c>
      <c r="G113">
        <v>230606023126</v>
      </c>
      <c r="H113" t="s">
        <v>647</v>
      </c>
      <c r="I113" t="s">
        <v>579</v>
      </c>
      <c r="J113" t="s">
        <v>653</v>
      </c>
      <c r="K113" t="s">
        <v>1796</v>
      </c>
      <c r="L113" t="s">
        <v>1687</v>
      </c>
      <c r="M113" t="s">
        <v>807</v>
      </c>
      <c r="N113" t="str">
        <f>_xlfn.XLOOKUP(Maine_Schools_2022[[#This Row],[Grade Span]],$T$1:$T$4,$U$1:$U$4,Maine_Schools_2022[[#This Row],[Grade Span]])</f>
        <v>KG-05</v>
      </c>
      <c r="O113" t="str">
        <f>IF(Maine_Schools_2022[[#This Row],[School Type]]="Charter", "Charter", "Non Charter")</f>
        <v>Non Charter</v>
      </c>
    </row>
    <row r="114" spans="1:15" hidden="1">
      <c r="A114" t="s">
        <v>594</v>
      </c>
      <c r="B114">
        <v>194</v>
      </c>
      <c r="C114" t="s">
        <v>806</v>
      </c>
      <c r="D114">
        <v>200</v>
      </c>
      <c r="E114" t="s">
        <v>390</v>
      </c>
      <c r="F114" t="s">
        <v>710</v>
      </c>
      <c r="G114">
        <v>230606000915</v>
      </c>
      <c r="H114" t="s">
        <v>647</v>
      </c>
      <c r="I114" t="s">
        <v>579</v>
      </c>
      <c r="J114" t="s">
        <v>653</v>
      </c>
      <c r="K114" t="s">
        <v>1797</v>
      </c>
      <c r="L114" t="s">
        <v>1687</v>
      </c>
      <c r="M114" t="s">
        <v>807</v>
      </c>
      <c r="N114" t="str">
        <f>_xlfn.XLOOKUP(Maine_Schools_2022[[#This Row],[Grade Span]],$T$1:$T$4,$U$1:$U$4,Maine_Schools_2022[[#This Row],[Grade Span]])</f>
        <v>PK-05</v>
      </c>
      <c r="O114" t="str">
        <f>IF(Maine_Schools_2022[[#This Row],[School Type]]="Charter", "Charter", "Non Charter")</f>
        <v>Non Charter</v>
      </c>
    </row>
    <row r="115" spans="1:15" hidden="1">
      <c r="A115" t="s">
        <v>594</v>
      </c>
      <c r="B115">
        <v>194</v>
      </c>
      <c r="C115" t="s">
        <v>806</v>
      </c>
      <c r="D115">
        <v>197</v>
      </c>
      <c r="E115" t="s">
        <v>464</v>
      </c>
      <c r="F115" t="s">
        <v>808</v>
      </c>
      <c r="G115">
        <v>230606000160</v>
      </c>
      <c r="H115" t="s">
        <v>647</v>
      </c>
      <c r="I115" t="s">
        <v>579</v>
      </c>
      <c r="J115" t="s">
        <v>653</v>
      </c>
      <c r="K115" t="s">
        <v>1798</v>
      </c>
      <c r="L115" t="s">
        <v>1687</v>
      </c>
      <c r="M115" t="s">
        <v>807</v>
      </c>
      <c r="N115" t="str">
        <f>_xlfn.XLOOKUP(Maine_Schools_2022[[#This Row],[Grade Span]],$T$1:$T$4,$U$1:$U$4,Maine_Schools_2022[[#This Row],[Grade Span]])</f>
        <v>KG-05</v>
      </c>
      <c r="O115" t="str">
        <f>IF(Maine_Schools_2022[[#This Row],[School Type]]="Charter", "Charter", "Non Charter")</f>
        <v>Non Charter</v>
      </c>
    </row>
    <row r="116" spans="1:15" hidden="1">
      <c r="A116" t="s">
        <v>594</v>
      </c>
      <c r="B116">
        <v>1054</v>
      </c>
      <c r="C116" t="s">
        <v>809</v>
      </c>
      <c r="D116">
        <v>1055</v>
      </c>
      <c r="E116" t="s">
        <v>277</v>
      </c>
      <c r="F116" t="s">
        <v>655</v>
      </c>
      <c r="G116">
        <v>230616000916</v>
      </c>
      <c r="H116" t="s">
        <v>647</v>
      </c>
      <c r="I116" t="s">
        <v>579</v>
      </c>
      <c r="J116" t="s">
        <v>695</v>
      </c>
      <c r="K116" t="s">
        <v>1799</v>
      </c>
      <c r="L116" t="s">
        <v>1687</v>
      </c>
      <c r="M116" t="s">
        <v>810</v>
      </c>
      <c r="N116" t="str">
        <f>_xlfn.XLOOKUP(Maine_Schools_2022[[#This Row],[Grade Span]],$T$1:$T$4,$U$1:$U$4,Maine_Schools_2022[[#This Row],[Grade Span]])</f>
        <v>03-08</v>
      </c>
      <c r="O116" t="str">
        <f>IF(Maine_Schools_2022[[#This Row],[School Type]]="Charter", "Charter", "Non Charter")</f>
        <v>Non Charter</v>
      </c>
    </row>
    <row r="117" spans="1:15" hidden="1">
      <c r="A117" t="s">
        <v>594</v>
      </c>
      <c r="B117">
        <v>208</v>
      </c>
      <c r="C117" t="s">
        <v>811</v>
      </c>
      <c r="D117">
        <v>209</v>
      </c>
      <c r="E117" t="s">
        <v>113</v>
      </c>
      <c r="F117" t="s">
        <v>662</v>
      </c>
      <c r="G117">
        <v>230618000165</v>
      </c>
      <c r="H117" t="s">
        <v>647</v>
      </c>
      <c r="I117" t="s">
        <v>579</v>
      </c>
      <c r="J117" t="s">
        <v>676</v>
      </c>
      <c r="K117" t="s">
        <v>1800</v>
      </c>
      <c r="L117" t="s">
        <v>1687</v>
      </c>
      <c r="M117" t="s">
        <v>812</v>
      </c>
      <c r="N117" t="str">
        <f>_xlfn.XLOOKUP(Maine_Schools_2022[[#This Row],[Grade Span]],$T$1:$T$4,$U$1:$U$4,Maine_Schools_2022[[#This Row],[Grade Span]])</f>
        <v>03-08</v>
      </c>
      <c r="O117" t="str">
        <f>IF(Maine_Schools_2022[[#This Row],[School Type]]="Charter", "Charter", "Non Charter")</f>
        <v>Non Charter</v>
      </c>
    </row>
    <row r="118" spans="1:15" hidden="1">
      <c r="A118" t="s">
        <v>594</v>
      </c>
      <c r="B118">
        <v>210</v>
      </c>
      <c r="C118" t="s">
        <v>813</v>
      </c>
      <c r="D118">
        <v>213</v>
      </c>
      <c r="E118" t="s">
        <v>280</v>
      </c>
      <c r="F118" t="s">
        <v>814</v>
      </c>
      <c r="G118">
        <v>230625023138</v>
      </c>
      <c r="H118" t="s">
        <v>647</v>
      </c>
      <c r="I118" t="s">
        <v>579</v>
      </c>
      <c r="J118" t="s">
        <v>689</v>
      </c>
      <c r="K118" t="s">
        <v>1801</v>
      </c>
      <c r="L118" t="s">
        <v>1687</v>
      </c>
      <c r="M118" t="s">
        <v>815</v>
      </c>
      <c r="N118" t="str">
        <f>_xlfn.XLOOKUP(Maine_Schools_2022[[#This Row],[Grade Span]],$T$1:$T$4,$U$1:$U$4,Maine_Schools_2022[[#This Row],[Grade Span]])</f>
        <v>PK-12</v>
      </c>
      <c r="O118" t="str">
        <f>IF(Maine_Schools_2022[[#This Row],[School Type]]="Charter", "Charter", "Non Charter")</f>
        <v>Non Charter</v>
      </c>
    </row>
    <row r="119" spans="1:15" hidden="1">
      <c r="A119" t="s">
        <v>594</v>
      </c>
      <c r="B119">
        <v>1664</v>
      </c>
      <c r="C119" t="s">
        <v>816</v>
      </c>
      <c r="D119">
        <v>215</v>
      </c>
      <c r="E119" t="s">
        <v>287</v>
      </c>
      <c r="F119" t="s">
        <v>655</v>
      </c>
      <c r="G119">
        <v>230626000166</v>
      </c>
      <c r="H119" t="s">
        <v>647</v>
      </c>
      <c r="I119" t="s">
        <v>579</v>
      </c>
      <c r="J119" t="s">
        <v>686</v>
      </c>
      <c r="K119" t="s">
        <v>1802</v>
      </c>
      <c r="L119" t="s">
        <v>1687</v>
      </c>
      <c r="M119" t="s">
        <v>686</v>
      </c>
      <c r="N119" t="str">
        <f>_xlfn.XLOOKUP(Maine_Schools_2022[[#This Row],[Grade Span]],$T$1:$T$4,$U$1:$U$4,Maine_Schools_2022[[#This Row],[Grade Span]])</f>
        <v>03-08</v>
      </c>
      <c r="O119" t="str">
        <f>IF(Maine_Schools_2022[[#This Row],[School Type]]="Charter", "Charter", "Non Charter")</f>
        <v>Non Charter</v>
      </c>
    </row>
    <row r="120" spans="1:15" hidden="1">
      <c r="A120" t="s">
        <v>594</v>
      </c>
      <c r="B120">
        <v>217</v>
      </c>
      <c r="C120" t="s">
        <v>817</v>
      </c>
      <c r="D120">
        <v>218</v>
      </c>
      <c r="E120" t="s">
        <v>289</v>
      </c>
      <c r="F120" t="s">
        <v>662</v>
      </c>
      <c r="G120">
        <v>230633000167</v>
      </c>
      <c r="H120" t="s">
        <v>647</v>
      </c>
      <c r="I120" t="s">
        <v>579</v>
      </c>
      <c r="J120" t="s">
        <v>648</v>
      </c>
      <c r="K120" t="s">
        <v>1803</v>
      </c>
      <c r="L120" t="s">
        <v>1687</v>
      </c>
      <c r="M120" t="s">
        <v>818</v>
      </c>
      <c r="N120" t="str">
        <f>_xlfn.XLOOKUP(Maine_Schools_2022[[#This Row],[Grade Span]],$T$1:$T$4,$U$1:$U$4,Maine_Schools_2022[[#This Row],[Grade Span]])</f>
        <v>03-08</v>
      </c>
      <c r="O120" t="str">
        <f>IF(Maine_Schools_2022[[#This Row],[School Type]]="Charter", "Charter", "Non Charter")</f>
        <v>Non Charter</v>
      </c>
    </row>
    <row r="121" spans="1:15" hidden="1">
      <c r="A121" t="s">
        <v>594</v>
      </c>
      <c r="B121">
        <v>1632</v>
      </c>
      <c r="C121" t="s">
        <v>1804</v>
      </c>
      <c r="D121">
        <v>1650</v>
      </c>
      <c r="E121" t="s">
        <v>1805</v>
      </c>
      <c r="F121" t="s">
        <v>755</v>
      </c>
      <c r="G121">
        <v>231481623139</v>
      </c>
      <c r="H121" t="s">
        <v>647</v>
      </c>
      <c r="I121" t="s">
        <v>580</v>
      </c>
      <c r="J121" t="s">
        <v>653</v>
      </c>
      <c r="K121" t="s">
        <v>1806</v>
      </c>
      <c r="L121" t="s">
        <v>1687</v>
      </c>
      <c r="M121" t="s">
        <v>1128</v>
      </c>
      <c r="N121" t="str">
        <f>_xlfn.XLOOKUP(Maine_Schools_2022[[#This Row],[Grade Span]],$T$1:$T$4,$U$1:$U$4,Maine_Schools_2022[[#This Row],[Grade Span]])</f>
        <v>05-08</v>
      </c>
      <c r="O121" t="str">
        <f>IF(Maine_Schools_2022[[#This Row],[School Type]]="Charter", "Charter", "Non Charter")</f>
        <v>Charter</v>
      </c>
    </row>
    <row r="122" spans="1:15" hidden="1">
      <c r="A122" t="s">
        <v>594</v>
      </c>
      <c r="B122">
        <v>1632</v>
      </c>
      <c r="C122" t="s">
        <v>1804</v>
      </c>
      <c r="D122">
        <v>2028</v>
      </c>
      <c r="E122" t="s">
        <v>1807</v>
      </c>
      <c r="F122" t="s">
        <v>660</v>
      </c>
      <c r="G122">
        <v>231481623173</v>
      </c>
      <c r="H122" t="s">
        <v>647</v>
      </c>
      <c r="I122" t="s">
        <v>580</v>
      </c>
      <c r="J122" t="s">
        <v>653</v>
      </c>
      <c r="K122" t="s">
        <v>1806</v>
      </c>
      <c r="L122" t="s">
        <v>1687</v>
      </c>
      <c r="M122" t="s">
        <v>1128</v>
      </c>
      <c r="N122" t="str">
        <f>_xlfn.XLOOKUP(Maine_Schools_2022[[#This Row],[Grade Span]],$T$1:$T$4,$U$1:$U$4,Maine_Schools_2022[[#This Row],[Grade Span]])</f>
        <v>09-12</v>
      </c>
      <c r="O122" t="str">
        <f>IF(Maine_Schools_2022[[#This Row],[School Type]]="Charter", "Charter", "Non Charter")</f>
        <v>Charter</v>
      </c>
    </row>
    <row r="123" spans="1:15" hidden="1">
      <c r="A123" t="s">
        <v>594</v>
      </c>
      <c r="B123">
        <v>219</v>
      </c>
      <c r="C123" t="s">
        <v>819</v>
      </c>
      <c r="D123">
        <v>222</v>
      </c>
      <c r="E123" t="s">
        <v>298</v>
      </c>
      <c r="F123" t="s">
        <v>660</v>
      </c>
      <c r="G123">
        <v>230651000281</v>
      </c>
      <c r="H123" t="s">
        <v>647</v>
      </c>
      <c r="I123" t="s">
        <v>579</v>
      </c>
      <c r="J123" t="s">
        <v>676</v>
      </c>
      <c r="K123" t="s">
        <v>1808</v>
      </c>
      <c r="L123" t="s">
        <v>1687</v>
      </c>
      <c r="M123" t="s">
        <v>820</v>
      </c>
      <c r="N123" t="str">
        <f>_xlfn.XLOOKUP(Maine_Schools_2022[[#This Row],[Grade Span]],$T$1:$T$4,$U$1:$U$4,Maine_Schools_2022[[#This Row],[Grade Span]])</f>
        <v>09-12</v>
      </c>
      <c r="O123" t="str">
        <f>IF(Maine_Schools_2022[[#This Row],[School Type]]="Charter", "Charter", "Non Charter")</f>
        <v>Non Charter</v>
      </c>
    </row>
    <row r="124" spans="1:15" hidden="1">
      <c r="A124" t="s">
        <v>594</v>
      </c>
      <c r="B124">
        <v>219</v>
      </c>
      <c r="C124" t="s">
        <v>819</v>
      </c>
      <c r="D124">
        <v>221</v>
      </c>
      <c r="E124" t="s">
        <v>438</v>
      </c>
      <c r="F124" t="s">
        <v>755</v>
      </c>
      <c r="G124">
        <v>230651000169</v>
      </c>
      <c r="H124" t="s">
        <v>647</v>
      </c>
      <c r="I124" t="s">
        <v>579</v>
      </c>
      <c r="J124" t="s">
        <v>676</v>
      </c>
      <c r="K124" t="s">
        <v>1809</v>
      </c>
      <c r="L124" t="s">
        <v>1687</v>
      </c>
      <c r="M124" t="s">
        <v>820</v>
      </c>
      <c r="N124" t="str">
        <f>_xlfn.XLOOKUP(Maine_Schools_2022[[#This Row],[Grade Span]],$T$1:$T$4,$U$1:$U$4,Maine_Schools_2022[[#This Row],[Grade Span]])</f>
        <v>05-08</v>
      </c>
      <c r="O124" t="str">
        <f>IF(Maine_Schools_2022[[#This Row],[School Type]]="Charter", "Charter", "Non Charter")</f>
        <v>Non Charter</v>
      </c>
    </row>
    <row r="125" spans="1:15" hidden="1">
      <c r="A125" t="s">
        <v>594</v>
      </c>
      <c r="B125">
        <v>219</v>
      </c>
      <c r="C125" t="s">
        <v>819</v>
      </c>
      <c r="D125">
        <v>220</v>
      </c>
      <c r="E125" t="s">
        <v>506</v>
      </c>
      <c r="F125" t="s">
        <v>756</v>
      </c>
      <c r="G125">
        <v>230651000168</v>
      </c>
      <c r="H125" t="s">
        <v>647</v>
      </c>
      <c r="I125" t="s">
        <v>579</v>
      </c>
      <c r="J125" t="s">
        <v>676</v>
      </c>
      <c r="K125" t="s">
        <v>1810</v>
      </c>
      <c r="L125" t="s">
        <v>1687</v>
      </c>
      <c r="M125" t="s">
        <v>820</v>
      </c>
      <c r="N125" t="str">
        <f>_xlfn.XLOOKUP(Maine_Schools_2022[[#This Row],[Grade Span]],$T$1:$T$4,$U$1:$U$4,Maine_Schools_2022[[#This Row],[Grade Span]])</f>
        <v>PK-04</v>
      </c>
      <c r="O125" t="str">
        <f>IF(Maine_Schools_2022[[#This Row],[School Type]]="Charter", "Charter", "Non Charter")</f>
        <v>Non Charter</v>
      </c>
    </row>
    <row r="126" spans="1:15" hidden="1">
      <c r="A126" t="s">
        <v>594</v>
      </c>
      <c r="B126">
        <v>225</v>
      </c>
      <c r="C126" t="s">
        <v>821</v>
      </c>
      <c r="D126">
        <v>226</v>
      </c>
      <c r="E126" t="s">
        <v>304</v>
      </c>
      <c r="F126" t="s">
        <v>662</v>
      </c>
      <c r="G126">
        <v>230661000980</v>
      </c>
      <c r="H126" t="s">
        <v>647</v>
      </c>
      <c r="I126" t="s">
        <v>579</v>
      </c>
      <c r="J126" t="s">
        <v>713</v>
      </c>
      <c r="K126" t="s">
        <v>1811</v>
      </c>
      <c r="L126" t="s">
        <v>1687</v>
      </c>
      <c r="M126" t="s">
        <v>822</v>
      </c>
      <c r="N126" t="str">
        <f>_xlfn.XLOOKUP(Maine_Schools_2022[[#This Row],[Grade Span]],$T$1:$T$4,$U$1:$U$4,Maine_Schools_2022[[#This Row],[Grade Span]])</f>
        <v>03-08</v>
      </c>
      <c r="O126" t="str">
        <f>IF(Maine_Schools_2022[[#This Row],[School Type]]="Charter", "Charter", "Non Charter")</f>
        <v>Non Charter</v>
      </c>
    </row>
    <row r="127" spans="1:15" hidden="1">
      <c r="A127" t="s">
        <v>594</v>
      </c>
      <c r="B127">
        <v>1015</v>
      </c>
      <c r="C127" t="s">
        <v>1215</v>
      </c>
      <c r="D127">
        <v>1016</v>
      </c>
      <c r="E127" t="s">
        <v>617</v>
      </c>
      <c r="F127" t="s">
        <v>660</v>
      </c>
      <c r="G127">
        <v>231226000215</v>
      </c>
      <c r="H127" t="s">
        <v>647</v>
      </c>
      <c r="I127" t="s">
        <v>1213</v>
      </c>
      <c r="J127" t="s">
        <v>682</v>
      </c>
      <c r="K127" t="s">
        <v>1812</v>
      </c>
      <c r="L127" t="s">
        <v>1687</v>
      </c>
      <c r="M127" t="s">
        <v>1007</v>
      </c>
      <c r="N127" t="str">
        <f>_xlfn.XLOOKUP(Maine_Schools_2022[[#This Row],[Grade Span]],$T$1:$T$4,$U$1:$U$4,Maine_Schools_2022[[#This Row],[Grade Span]])</f>
        <v>09-12</v>
      </c>
      <c r="O127" t="str">
        <f>IF(Maine_Schools_2022[[#This Row],[School Type]]="Charter", "Charter", "Non Charter")</f>
        <v>Non Charter</v>
      </c>
    </row>
    <row r="128" spans="1:15" hidden="1">
      <c r="A128" t="s">
        <v>594</v>
      </c>
      <c r="B128">
        <v>1009</v>
      </c>
      <c r="C128" t="s">
        <v>674</v>
      </c>
      <c r="D128">
        <v>1010</v>
      </c>
      <c r="E128" t="s">
        <v>122</v>
      </c>
      <c r="F128" t="s">
        <v>662</v>
      </c>
      <c r="G128">
        <v>230006600671</v>
      </c>
      <c r="H128" t="s">
        <v>647</v>
      </c>
      <c r="I128" t="s">
        <v>675</v>
      </c>
      <c r="J128" t="s">
        <v>676</v>
      </c>
      <c r="K128" t="s">
        <v>1813</v>
      </c>
      <c r="L128" t="s">
        <v>1687</v>
      </c>
      <c r="M128" t="s">
        <v>674</v>
      </c>
      <c r="N128" t="str">
        <f>_xlfn.XLOOKUP(Maine_Schools_2022[[#This Row],[Grade Span]],$T$1:$T$4,$U$1:$U$4,Maine_Schools_2022[[#This Row],[Grade Span]])</f>
        <v>03-08</v>
      </c>
      <c r="O128" t="str">
        <f>IF(Maine_Schools_2022[[#This Row],[School Type]]="Charter", "Charter", "Non Charter")</f>
        <v>Non Charter</v>
      </c>
    </row>
    <row r="129" spans="1:15" hidden="1">
      <c r="A129" t="s">
        <v>594</v>
      </c>
      <c r="B129">
        <v>1011</v>
      </c>
      <c r="C129" t="s">
        <v>677</v>
      </c>
      <c r="D129">
        <v>1012</v>
      </c>
      <c r="E129" t="s">
        <v>166</v>
      </c>
      <c r="F129" t="s">
        <v>662</v>
      </c>
      <c r="G129">
        <v>230006400664</v>
      </c>
      <c r="H129" t="s">
        <v>647</v>
      </c>
      <c r="I129" t="s">
        <v>675</v>
      </c>
      <c r="J129" t="s">
        <v>676</v>
      </c>
      <c r="K129" t="s">
        <v>1814</v>
      </c>
      <c r="L129" t="s">
        <v>1815</v>
      </c>
      <c r="M129" t="s">
        <v>677</v>
      </c>
      <c r="N129" t="str">
        <f>_xlfn.XLOOKUP(Maine_Schools_2022[[#This Row],[Grade Span]],$T$1:$T$4,$U$1:$U$4,Maine_Schools_2022[[#This Row],[Grade Span]])</f>
        <v>03-08</v>
      </c>
      <c r="O129" t="str">
        <f>IF(Maine_Schools_2022[[#This Row],[School Type]]="Charter", "Charter", "Non Charter")</f>
        <v>Non Charter</v>
      </c>
    </row>
    <row r="130" spans="1:15" hidden="1">
      <c r="A130" t="s">
        <v>594</v>
      </c>
      <c r="B130">
        <v>227</v>
      </c>
      <c r="C130" t="s">
        <v>823</v>
      </c>
      <c r="D130">
        <v>228</v>
      </c>
      <c r="E130" t="s">
        <v>448</v>
      </c>
      <c r="F130" t="s">
        <v>655</v>
      </c>
      <c r="G130">
        <v>230678000170</v>
      </c>
      <c r="H130" t="s">
        <v>647</v>
      </c>
      <c r="I130" t="s">
        <v>579</v>
      </c>
      <c r="J130" t="s">
        <v>713</v>
      </c>
      <c r="K130" t="s">
        <v>1816</v>
      </c>
      <c r="L130" t="s">
        <v>1687</v>
      </c>
      <c r="M130" t="s">
        <v>824</v>
      </c>
      <c r="N130" t="str">
        <f>_xlfn.XLOOKUP(Maine_Schools_2022[[#This Row],[Grade Span]],$T$1:$T$4,$U$1:$U$4,Maine_Schools_2022[[#This Row],[Grade Span]])</f>
        <v>03-08</v>
      </c>
      <c r="O130" t="str">
        <f>IF(Maine_Schools_2022[[#This Row],[School Type]]="Charter", "Charter", "Non Charter")</f>
        <v>Non Charter</v>
      </c>
    </row>
    <row r="131" spans="1:15" hidden="1">
      <c r="A131" t="s">
        <v>594</v>
      </c>
      <c r="B131">
        <v>229</v>
      </c>
      <c r="C131" t="s">
        <v>825</v>
      </c>
      <c r="D131">
        <v>230</v>
      </c>
      <c r="E131" t="s">
        <v>171</v>
      </c>
      <c r="F131" t="s">
        <v>826</v>
      </c>
      <c r="G131">
        <v>230681000171</v>
      </c>
      <c r="H131" t="s">
        <v>647</v>
      </c>
      <c r="I131" t="s">
        <v>579</v>
      </c>
      <c r="J131" t="s">
        <v>663</v>
      </c>
      <c r="K131" t="s">
        <v>1817</v>
      </c>
      <c r="L131" t="s">
        <v>1687</v>
      </c>
      <c r="M131" t="s">
        <v>827</v>
      </c>
      <c r="N131" t="str">
        <f>_xlfn.XLOOKUP(Maine_Schools_2022[[#This Row],[Grade Span]],$T$1:$T$4,$U$1:$U$4,Maine_Schools_2022[[#This Row],[Grade Span]])</f>
        <v>KG-12</v>
      </c>
      <c r="O131" t="str">
        <f>IF(Maine_Schools_2022[[#This Row],[School Type]]="Charter", "Charter", "Non Charter")</f>
        <v>Non Charter</v>
      </c>
    </row>
    <row r="132" spans="1:15" hidden="1">
      <c r="A132" t="s">
        <v>594</v>
      </c>
      <c r="B132">
        <v>235</v>
      </c>
      <c r="C132" t="s">
        <v>828</v>
      </c>
      <c r="D132">
        <v>236</v>
      </c>
      <c r="E132" t="s">
        <v>311</v>
      </c>
      <c r="F132" t="s">
        <v>655</v>
      </c>
      <c r="G132">
        <v>230687000175</v>
      </c>
      <c r="H132" t="s">
        <v>647</v>
      </c>
      <c r="I132" t="s">
        <v>579</v>
      </c>
      <c r="J132" t="s">
        <v>695</v>
      </c>
      <c r="K132" t="s">
        <v>1818</v>
      </c>
      <c r="L132" t="s">
        <v>1687</v>
      </c>
      <c r="M132" t="s">
        <v>829</v>
      </c>
      <c r="N132" t="str">
        <f>_xlfn.XLOOKUP(Maine_Schools_2022[[#This Row],[Grade Span]],$T$1:$T$4,$U$1:$U$4,Maine_Schools_2022[[#This Row],[Grade Span]])</f>
        <v>03-08</v>
      </c>
      <c r="O132" t="str">
        <f>IF(Maine_Schools_2022[[#This Row],[School Type]]="Charter", "Charter", "Non Charter")</f>
        <v>Non Charter</v>
      </c>
    </row>
    <row r="133" spans="1:15" hidden="1">
      <c r="A133" t="s">
        <v>594</v>
      </c>
      <c r="B133">
        <v>1095</v>
      </c>
      <c r="C133" t="s">
        <v>108</v>
      </c>
      <c r="D133">
        <v>1096</v>
      </c>
      <c r="E133" t="s">
        <v>108</v>
      </c>
      <c r="F133" t="s">
        <v>660</v>
      </c>
      <c r="H133" t="s">
        <v>684</v>
      </c>
      <c r="I133" t="s">
        <v>685</v>
      </c>
      <c r="J133" t="s">
        <v>676</v>
      </c>
      <c r="K133" t="s">
        <v>1819</v>
      </c>
      <c r="L133" t="s">
        <v>1687</v>
      </c>
      <c r="M133" t="s">
        <v>693</v>
      </c>
      <c r="N133" t="str">
        <f>_xlfn.XLOOKUP(Maine_Schools_2022[[#This Row],[Grade Span]],$T$1:$T$4,$U$1:$U$4,Maine_Schools_2022[[#This Row],[Grade Span]])</f>
        <v>09-12</v>
      </c>
      <c r="O133" t="str">
        <f>IF(Maine_Schools_2022[[#This Row],[School Type]]="Charter", "Charter", "Non Charter")</f>
        <v>Non Charter</v>
      </c>
    </row>
    <row r="134" spans="1:15" hidden="1">
      <c r="A134" t="s">
        <v>594</v>
      </c>
      <c r="B134">
        <v>237</v>
      </c>
      <c r="C134" t="s">
        <v>830</v>
      </c>
      <c r="D134">
        <v>238</v>
      </c>
      <c r="E134" t="s">
        <v>114</v>
      </c>
      <c r="F134" t="s">
        <v>662</v>
      </c>
      <c r="G134">
        <v>230690000177</v>
      </c>
      <c r="H134" t="s">
        <v>647</v>
      </c>
      <c r="I134" t="s">
        <v>579</v>
      </c>
      <c r="J134" t="s">
        <v>679</v>
      </c>
      <c r="K134" t="s">
        <v>1820</v>
      </c>
      <c r="L134" t="s">
        <v>1687</v>
      </c>
      <c r="M134" t="s">
        <v>831</v>
      </c>
      <c r="N134" t="str">
        <f>_xlfn.XLOOKUP(Maine_Schools_2022[[#This Row],[Grade Span]],$T$1:$T$4,$U$1:$U$4,Maine_Schools_2022[[#This Row],[Grade Span]])</f>
        <v>03-08</v>
      </c>
      <c r="O134" t="str">
        <f>IF(Maine_Schools_2022[[#This Row],[School Type]]="Charter", "Charter", "Non Charter")</f>
        <v>Non Charter</v>
      </c>
    </row>
    <row r="135" spans="1:15" hidden="1">
      <c r="A135" t="s">
        <v>594</v>
      </c>
      <c r="B135">
        <v>239</v>
      </c>
      <c r="C135" t="s">
        <v>832</v>
      </c>
      <c r="D135">
        <v>240</v>
      </c>
      <c r="E135" t="s">
        <v>43</v>
      </c>
      <c r="F135" t="s">
        <v>662</v>
      </c>
      <c r="G135">
        <v>230710000917</v>
      </c>
      <c r="H135" t="s">
        <v>647</v>
      </c>
      <c r="I135" t="s">
        <v>579</v>
      </c>
      <c r="J135" t="s">
        <v>679</v>
      </c>
      <c r="K135" t="s">
        <v>1821</v>
      </c>
      <c r="L135" t="s">
        <v>1687</v>
      </c>
      <c r="M135" t="s">
        <v>833</v>
      </c>
      <c r="N135" t="str">
        <f>_xlfn.XLOOKUP(Maine_Schools_2022[[#This Row],[Grade Span]],$T$1:$T$4,$U$1:$U$4,Maine_Schools_2022[[#This Row],[Grade Span]])</f>
        <v>03-08</v>
      </c>
      <c r="O135" t="str">
        <f>IF(Maine_Schools_2022[[#This Row],[School Type]]="Charter", "Charter", "Non Charter")</f>
        <v>Non Charter</v>
      </c>
    </row>
    <row r="136" spans="1:15" hidden="1">
      <c r="A136" t="s">
        <v>594</v>
      </c>
      <c r="B136">
        <v>242</v>
      </c>
      <c r="C136" t="s">
        <v>834</v>
      </c>
      <c r="D136">
        <v>243</v>
      </c>
      <c r="E136" t="s">
        <v>443</v>
      </c>
      <c r="F136" t="s">
        <v>835</v>
      </c>
      <c r="G136">
        <v>230714000183</v>
      </c>
      <c r="H136" t="s">
        <v>647</v>
      </c>
      <c r="I136" t="s">
        <v>579</v>
      </c>
      <c r="J136" t="s">
        <v>700</v>
      </c>
      <c r="K136" t="s">
        <v>1822</v>
      </c>
      <c r="L136" t="s">
        <v>1687</v>
      </c>
      <c r="M136" t="s">
        <v>836</v>
      </c>
      <c r="N136" t="str">
        <f>_xlfn.XLOOKUP(Maine_Schools_2022[[#This Row],[Grade Span]],$T$1:$T$4,$U$1:$U$4,Maine_Schools_2022[[#This Row],[Grade Span]])</f>
        <v>KG-03</v>
      </c>
      <c r="O136" t="str">
        <f>IF(Maine_Schools_2022[[#This Row],[School Type]]="Charter", "Charter", "Non Charter")</f>
        <v>Non Charter</v>
      </c>
    </row>
    <row r="137" spans="1:15" hidden="1">
      <c r="A137" t="s">
        <v>594</v>
      </c>
      <c r="B137">
        <v>242</v>
      </c>
      <c r="C137" t="s">
        <v>834</v>
      </c>
      <c r="D137">
        <v>246</v>
      </c>
      <c r="E137" t="s">
        <v>175</v>
      </c>
      <c r="F137" t="s">
        <v>660</v>
      </c>
      <c r="G137">
        <v>230714000184</v>
      </c>
      <c r="H137" t="s">
        <v>647</v>
      </c>
      <c r="I137" t="s">
        <v>579</v>
      </c>
      <c r="J137" t="s">
        <v>700</v>
      </c>
      <c r="K137" t="s">
        <v>1823</v>
      </c>
      <c r="L137" t="s">
        <v>1687</v>
      </c>
      <c r="M137" t="s">
        <v>837</v>
      </c>
      <c r="N137" t="str">
        <f>_xlfn.XLOOKUP(Maine_Schools_2022[[#This Row],[Grade Span]],$T$1:$T$4,$U$1:$U$4,Maine_Schools_2022[[#This Row],[Grade Span]])</f>
        <v>09-12</v>
      </c>
      <c r="O137" t="str">
        <f>IF(Maine_Schools_2022[[#This Row],[School Type]]="Charter", "Charter", "Non Charter")</f>
        <v>Non Charter</v>
      </c>
    </row>
    <row r="138" spans="1:15" hidden="1">
      <c r="A138" t="s">
        <v>594</v>
      </c>
      <c r="B138">
        <v>242</v>
      </c>
      <c r="C138" t="s">
        <v>834</v>
      </c>
      <c r="D138">
        <v>244</v>
      </c>
      <c r="E138" t="s">
        <v>442</v>
      </c>
      <c r="F138" t="s">
        <v>838</v>
      </c>
      <c r="G138">
        <v>230714000182</v>
      </c>
      <c r="H138" t="s">
        <v>647</v>
      </c>
      <c r="I138" t="s">
        <v>579</v>
      </c>
      <c r="J138" t="s">
        <v>700</v>
      </c>
      <c r="K138" t="s">
        <v>1824</v>
      </c>
      <c r="L138" t="s">
        <v>1687</v>
      </c>
      <c r="M138" t="s">
        <v>837</v>
      </c>
      <c r="N138" t="str">
        <f>_xlfn.XLOOKUP(Maine_Schools_2022[[#This Row],[Grade Span]],$T$1:$T$4,$U$1:$U$4,Maine_Schools_2022[[#This Row],[Grade Span]])</f>
        <v>04-08</v>
      </c>
      <c r="O138" t="str">
        <f>IF(Maine_Schools_2022[[#This Row],[School Type]]="Charter", "Charter", "Non Charter")</f>
        <v>Non Charter</v>
      </c>
    </row>
    <row r="139" spans="1:15" hidden="1">
      <c r="A139" t="s">
        <v>594</v>
      </c>
      <c r="B139">
        <v>1665</v>
      </c>
      <c r="C139" t="s">
        <v>839</v>
      </c>
      <c r="D139">
        <v>249</v>
      </c>
      <c r="E139" t="s">
        <v>465</v>
      </c>
      <c r="F139" t="s">
        <v>655</v>
      </c>
      <c r="G139">
        <v>230725000186</v>
      </c>
      <c r="H139" t="s">
        <v>647</v>
      </c>
      <c r="I139" t="s">
        <v>579</v>
      </c>
      <c r="J139" t="s">
        <v>686</v>
      </c>
      <c r="K139" t="s">
        <v>1825</v>
      </c>
      <c r="L139" t="s">
        <v>1687</v>
      </c>
      <c r="M139" t="s">
        <v>840</v>
      </c>
      <c r="N139" t="str">
        <f>_xlfn.XLOOKUP(Maine_Schools_2022[[#This Row],[Grade Span]],$T$1:$T$4,$U$1:$U$4,Maine_Schools_2022[[#This Row],[Grade Span]])</f>
        <v>03-08</v>
      </c>
      <c r="O139" t="str">
        <f>IF(Maine_Schools_2022[[#This Row],[School Type]]="Charter", "Charter", "Non Charter")</f>
        <v>Non Charter</v>
      </c>
    </row>
    <row r="140" spans="1:15" hidden="1">
      <c r="A140" t="s">
        <v>594</v>
      </c>
      <c r="B140">
        <v>1197</v>
      </c>
      <c r="C140" t="s">
        <v>63</v>
      </c>
      <c r="D140">
        <v>1198</v>
      </c>
      <c r="E140" t="s">
        <v>63</v>
      </c>
      <c r="F140" t="s">
        <v>660</v>
      </c>
      <c r="H140" t="s">
        <v>684</v>
      </c>
      <c r="I140" t="s">
        <v>685</v>
      </c>
      <c r="J140" t="s">
        <v>676</v>
      </c>
      <c r="K140" t="s">
        <v>1826</v>
      </c>
      <c r="L140" t="s">
        <v>1687</v>
      </c>
      <c r="M140" t="s">
        <v>694</v>
      </c>
      <c r="N140" t="str">
        <f>_xlfn.XLOOKUP(Maine_Schools_2022[[#This Row],[Grade Span]],$T$1:$T$4,$U$1:$U$4,Maine_Schools_2022[[#This Row],[Grade Span]])</f>
        <v>09-12</v>
      </c>
      <c r="O140" t="str">
        <f>IF(Maine_Schools_2022[[#This Row],[School Type]]="Charter", "Charter", "Non Charter")</f>
        <v>Non Charter</v>
      </c>
    </row>
    <row r="141" spans="1:15" hidden="1">
      <c r="A141" t="s">
        <v>594</v>
      </c>
      <c r="B141">
        <v>250</v>
      </c>
      <c r="C141" t="s">
        <v>841</v>
      </c>
      <c r="D141">
        <v>251</v>
      </c>
      <c r="E141" t="s">
        <v>261</v>
      </c>
      <c r="F141" t="s">
        <v>659</v>
      </c>
      <c r="G141">
        <v>230732000187</v>
      </c>
      <c r="H141" t="s">
        <v>647</v>
      </c>
      <c r="I141" t="s">
        <v>579</v>
      </c>
      <c r="J141" t="s">
        <v>668</v>
      </c>
      <c r="K141" t="s">
        <v>1827</v>
      </c>
      <c r="L141" t="s">
        <v>1687</v>
      </c>
      <c r="M141" t="s">
        <v>669</v>
      </c>
      <c r="N141" t="str">
        <f>_xlfn.XLOOKUP(Maine_Schools_2022[[#This Row],[Grade Span]],$T$1:$T$4,$U$1:$U$4,Maine_Schools_2022[[#This Row],[Grade Span]])</f>
        <v>03-06</v>
      </c>
      <c r="O141" t="str">
        <f>IF(Maine_Schools_2022[[#This Row],[School Type]]="Charter", "Charter", "Non Charter")</f>
        <v>Non Charter</v>
      </c>
    </row>
    <row r="142" spans="1:15" hidden="1">
      <c r="A142" t="s">
        <v>594</v>
      </c>
      <c r="B142">
        <v>250</v>
      </c>
      <c r="C142" t="s">
        <v>841</v>
      </c>
      <c r="D142">
        <v>255</v>
      </c>
      <c r="E142" t="s">
        <v>72</v>
      </c>
      <c r="F142" t="s">
        <v>660</v>
      </c>
      <c r="G142">
        <v>230732000190</v>
      </c>
      <c r="H142" t="s">
        <v>647</v>
      </c>
      <c r="I142" t="s">
        <v>579</v>
      </c>
      <c r="J142" t="s">
        <v>668</v>
      </c>
      <c r="K142" t="s">
        <v>1828</v>
      </c>
      <c r="L142" t="s">
        <v>1687</v>
      </c>
      <c r="M142" t="s">
        <v>669</v>
      </c>
      <c r="N142" t="str">
        <f>_xlfn.XLOOKUP(Maine_Schools_2022[[#This Row],[Grade Span]],$T$1:$T$4,$U$1:$U$4,Maine_Schools_2022[[#This Row],[Grade Span]])</f>
        <v>09-12</v>
      </c>
      <c r="O142" t="str">
        <f>IF(Maine_Schools_2022[[#This Row],[School Type]]="Charter", "Charter", "Non Charter")</f>
        <v>Non Charter</v>
      </c>
    </row>
    <row r="143" spans="1:15" hidden="1">
      <c r="A143" t="s">
        <v>594</v>
      </c>
      <c r="B143">
        <v>250</v>
      </c>
      <c r="C143" t="s">
        <v>841</v>
      </c>
      <c r="D143">
        <v>257</v>
      </c>
      <c r="E143" t="s">
        <v>102</v>
      </c>
      <c r="F143" t="s">
        <v>718</v>
      </c>
      <c r="G143">
        <v>230732000191</v>
      </c>
      <c r="H143" t="s">
        <v>647</v>
      </c>
      <c r="I143" t="s">
        <v>579</v>
      </c>
      <c r="J143" t="s">
        <v>668</v>
      </c>
      <c r="K143" t="s">
        <v>1829</v>
      </c>
      <c r="L143" t="s">
        <v>1687</v>
      </c>
      <c r="M143" t="s">
        <v>669</v>
      </c>
      <c r="N143" t="str">
        <f>_xlfn.XLOOKUP(Maine_Schools_2022[[#This Row],[Grade Span]],$T$1:$T$4,$U$1:$U$4,Maine_Schools_2022[[#This Row],[Grade Span]])</f>
        <v>07-08</v>
      </c>
      <c r="O143" t="str">
        <f>IF(Maine_Schools_2022[[#This Row],[School Type]]="Charter", "Charter", "Non Charter")</f>
        <v>Non Charter</v>
      </c>
    </row>
    <row r="144" spans="1:15" hidden="1">
      <c r="A144" t="s">
        <v>594</v>
      </c>
      <c r="B144">
        <v>250</v>
      </c>
      <c r="C144" t="s">
        <v>841</v>
      </c>
      <c r="D144">
        <v>259</v>
      </c>
      <c r="E144" t="s">
        <v>624</v>
      </c>
      <c r="F144" t="s">
        <v>660</v>
      </c>
      <c r="G144">
        <v>230732000091</v>
      </c>
      <c r="H144" t="s">
        <v>647</v>
      </c>
      <c r="I144" t="s">
        <v>1209</v>
      </c>
      <c r="J144" t="s">
        <v>668</v>
      </c>
      <c r="K144" t="s">
        <v>1828</v>
      </c>
      <c r="L144" t="s">
        <v>1687</v>
      </c>
      <c r="M144" t="s">
        <v>669</v>
      </c>
      <c r="N144" t="str">
        <f>_xlfn.XLOOKUP(Maine_Schools_2022[[#This Row],[Grade Span]],$T$1:$T$4,$U$1:$U$4,Maine_Schools_2022[[#This Row],[Grade Span]])</f>
        <v>09-12</v>
      </c>
      <c r="O144" t="str">
        <f>IF(Maine_Schools_2022[[#This Row],[School Type]]="Charter", "Charter", "Non Charter")</f>
        <v>Non Charter</v>
      </c>
    </row>
    <row r="145" spans="1:15" hidden="1">
      <c r="A145" t="s">
        <v>594</v>
      </c>
      <c r="B145">
        <v>250</v>
      </c>
      <c r="C145" t="s">
        <v>841</v>
      </c>
      <c r="D145">
        <v>254</v>
      </c>
      <c r="E145" t="s">
        <v>154</v>
      </c>
      <c r="F145" t="s">
        <v>659</v>
      </c>
      <c r="G145">
        <v>230732000193</v>
      </c>
      <c r="H145" t="s">
        <v>647</v>
      </c>
      <c r="I145" t="s">
        <v>579</v>
      </c>
      <c r="J145" t="s">
        <v>668</v>
      </c>
      <c r="K145" t="s">
        <v>1830</v>
      </c>
      <c r="L145" t="s">
        <v>1687</v>
      </c>
      <c r="M145" t="s">
        <v>669</v>
      </c>
      <c r="N145" t="str">
        <f>_xlfn.XLOOKUP(Maine_Schools_2022[[#This Row],[Grade Span]],$T$1:$T$4,$U$1:$U$4,Maine_Schools_2022[[#This Row],[Grade Span]])</f>
        <v>03-06</v>
      </c>
      <c r="O145" t="str">
        <f>IF(Maine_Schools_2022[[#This Row],[School Type]]="Charter", "Charter", "Non Charter")</f>
        <v>Non Charter</v>
      </c>
    </row>
    <row r="146" spans="1:15" hidden="1">
      <c r="A146" t="s">
        <v>594</v>
      </c>
      <c r="B146">
        <v>250</v>
      </c>
      <c r="C146" t="s">
        <v>841</v>
      </c>
      <c r="D146">
        <v>260</v>
      </c>
      <c r="E146" t="s">
        <v>162</v>
      </c>
      <c r="F146" t="s">
        <v>659</v>
      </c>
      <c r="G146">
        <v>230732023113</v>
      </c>
      <c r="H146" t="s">
        <v>647</v>
      </c>
      <c r="I146" t="s">
        <v>579</v>
      </c>
      <c r="J146" t="s">
        <v>668</v>
      </c>
      <c r="K146" t="s">
        <v>1831</v>
      </c>
      <c r="L146" t="s">
        <v>1687</v>
      </c>
      <c r="M146" t="s">
        <v>669</v>
      </c>
      <c r="N146" t="str">
        <f>_xlfn.XLOOKUP(Maine_Schools_2022[[#This Row],[Grade Span]],$T$1:$T$4,$U$1:$U$4,Maine_Schools_2022[[#This Row],[Grade Span]])</f>
        <v>03-06</v>
      </c>
      <c r="O146" t="str">
        <f>IF(Maine_Schools_2022[[#This Row],[School Type]]="Charter", "Charter", "Non Charter")</f>
        <v>Non Charter</v>
      </c>
    </row>
    <row r="147" spans="1:15" hidden="1">
      <c r="A147" t="s">
        <v>594</v>
      </c>
      <c r="B147">
        <v>250</v>
      </c>
      <c r="C147" t="s">
        <v>841</v>
      </c>
      <c r="D147">
        <v>2048</v>
      </c>
      <c r="E147" t="s">
        <v>180</v>
      </c>
      <c r="F147" t="s">
        <v>659</v>
      </c>
      <c r="G147">
        <v>230732023179</v>
      </c>
      <c r="H147" t="s">
        <v>647</v>
      </c>
      <c r="I147" t="s">
        <v>579</v>
      </c>
      <c r="J147" t="s">
        <v>668</v>
      </c>
      <c r="K147" t="s">
        <v>1832</v>
      </c>
      <c r="L147" t="s">
        <v>1687</v>
      </c>
      <c r="M147" t="s">
        <v>669</v>
      </c>
      <c r="N147" t="str">
        <f>_xlfn.XLOOKUP(Maine_Schools_2022[[#This Row],[Grade Span]],$T$1:$T$4,$U$1:$U$4,Maine_Schools_2022[[#This Row],[Grade Span]])</f>
        <v>03-06</v>
      </c>
      <c r="O147" t="str">
        <f>IF(Maine_Schools_2022[[#This Row],[School Type]]="Charter", "Charter", "Non Charter")</f>
        <v>Non Charter</v>
      </c>
    </row>
    <row r="148" spans="1:15" hidden="1">
      <c r="A148" t="s">
        <v>594</v>
      </c>
      <c r="B148">
        <v>250</v>
      </c>
      <c r="C148" t="s">
        <v>841</v>
      </c>
      <c r="D148">
        <v>256</v>
      </c>
      <c r="E148" t="s">
        <v>194</v>
      </c>
      <c r="F148" t="s">
        <v>659</v>
      </c>
      <c r="G148">
        <v>230732000196</v>
      </c>
      <c r="H148" t="s">
        <v>647</v>
      </c>
      <c r="I148" t="s">
        <v>579</v>
      </c>
      <c r="J148" t="s">
        <v>668</v>
      </c>
      <c r="K148" t="s">
        <v>1833</v>
      </c>
      <c r="L148" t="s">
        <v>1687</v>
      </c>
      <c r="M148" t="s">
        <v>669</v>
      </c>
      <c r="N148" t="str">
        <f>_xlfn.XLOOKUP(Maine_Schools_2022[[#This Row],[Grade Span]],$T$1:$T$4,$U$1:$U$4,Maine_Schools_2022[[#This Row],[Grade Span]])</f>
        <v>03-06</v>
      </c>
      <c r="O148" t="str">
        <f>IF(Maine_Schools_2022[[#This Row],[School Type]]="Charter", "Charter", "Non Charter")</f>
        <v>Non Charter</v>
      </c>
    </row>
    <row r="149" spans="1:15" hidden="1">
      <c r="A149" t="s">
        <v>594</v>
      </c>
      <c r="B149">
        <v>2040</v>
      </c>
      <c r="C149" t="s">
        <v>842</v>
      </c>
      <c r="D149">
        <v>1969</v>
      </c>
      <c r="E149" t="s">
        <v>48</v>
      </c>
      <c r="F149" t="s">
        <v>662</v>
      </c>
      <c r="G149">
        <v>231484223169</v>
      </c>
      <c r="H149" t="s">
        <v>647</v>
      </c>
      <c r="I149" t="s">
        <v>579</v>
      </c>
      <c r="J149" t="s">
        <v>682</v>
      </c>
      <c r="K149" t="s">
        <v>1834</v>
      </c>
      <c r="L149" t="s">
        <v>1687</v>
      </c>
      <c r="M149" t="s">
        <v>683</v>
      </c>
      <c r="N149" t="str">
        <f>_xlfn.XLOOKUP(Maine_Schools_2022[[#This Row],[Grade Span]],$T$1:$T$4,$U$1:$U$4,Maine_Schools_2022[[#This Row],[Grade Span]])</f>
        <v>03-08</v>
      </c>
      <c r="O149" t="str">
        <f>IF(Maine_Schools_2022[[#This Row],[School Type]]="Charter", "Charter", "Non Charter")</f>
        <v>Non Charter</v>
      </c>
    </row>
    <row r="150" spans="1:15" hidden="1">
      <c r="A150" t="s">
        <v>594</v>
      </c>
      <c r="B150">
        <v>1213</v>
      </c>
      <c r="C150" t="s">
        <v>199</v>
      </c>
      <c r="D150">
        <v>1214</v>
      </c>
      <c r="E150" t="s">
        <v>199</v>
      </c>
      <c r="F150" t="s">
        <v>660</v>
      </c>
      <c r="H150" t="s">
        <v>684</v>
      </c>
      <c r="I150" t="s">
        <v>685</v>
      </c>
      <c r="J150" t="s">
        <v>695</v>
      </c>
      <c r="K150" t="s">
        <v>1835</v>
      </c>
      <c r="L150" t="s">
        <v>1687</v>
      </c>
      <c r="M150" t="s">
        <v>696</v>
      </c>
      <c r="N150" t="str">
        <f>_xlfn.XLOOKUP(Maine_Schools_2022[[#This Row],[Grade Span]],$T$1:$T$4,$U$1:$U$4,Maine_Schools_2022[[#This Row],[Grade Span]])</f>
        <v>09-12</v>
      </c>
      <c r="O150" t="str">
        <f>IF(Maine_Schools_2022[[#This Row],[School Type]]="Charter", "Charter", "Non Charter")</f>
        <v>Non Charter</v>
      </c>
    </row>
    <row r="151" spans="1:15" hidden="1">
      <c r="A151" t="s">
        <v>594</v>
      </c>
      <c r="B151">
        <v>1021</v>
      </c>
      <c r="C151" t="s">
        <v>1216</v>
      </c>
      <c r="D151">
        <v>1022</v>
      </c>
      <c r="E151" t="s">
        <v>631</v>
      </c>
      <c r="F151" t="s">
        <v>660</v>
      </c>
      <c r="G151">
        <v>230910000233</v>
      </c>
      <c r="H151" t="s">
        <v>647</v>
      </c>
      <c r="I151" t="s">
        <v>1213</v>
      </c>
      <c r="J151" t="s">
        <v>676</v>
      </c>
      <c r="K151" t="s">
        <v>1836</v>
      </c>
      <c r="L151" t="s">
        <v>1687</v>
      </c>
      <c r="M151" t="s">
        <v>695</v>
      </c>
      <c r="N151" t="str">
        <f>_xlfn.XLOOKUP(Maine_Schools_2022[[#This Row],[Grade Span]],$T$1:$T$4,$U$1:$U$4,Maine_Schools_2022[[#This Row],[Grade Span]])</f>
        <v>09-12</v>
      </c>
      <c r="O151" t="str">
        <f>IF(Maine_Schools_2022[[#This Row],[School Type]]="Charter", "Charter", "Non Charter")</f>
        <v>Non Charter</v>
      </c>
    </row>
    <row r="152" spans="1:15" hidden="1">
      <c r="A152" t="s">
        <v>594</v>
      </c>
      <c r="B152">
        <v>264</v>
      </c>
      <c r="C152" t="s">
        <v>843</v>
      </c>
      <c r="D152">
        <v>265</v>
      </c>
      <c r="E152" t="s">
        <v>474</v>
      </c>
      <c r="F152" t="s">
        <v>655</v>
      </c>
      <c r="G152">
        <v>230745000601</v>
      </c>
      <c r="H152" t="s">
        <v>647</v>
      </c>
      <c r="I152" t="s">
        <v>579</v>
      </c>
      <c r="J152" t="s">
        <v>663</v>
      </c>
      <c r="K152" t="s">
        <v>1837</v>
      </c>
      <c r="L152" t="s">
        <v>1687</v>
      </c>
      <c r="M152" t="s">
        <v>844</v>
      </c>
      <c r="N152" t="str">
        <f>_xlfn.XLOOKUP(Maine_Schools_2022[[#This Row],[Grade Span]],$T$1:$T$4,$U$1:$U$4,Maine_Schools_2022[[#This Row],[Grade Span]])</f>
        <v>03-08</v>
      </c>
      <c r="O152" t="str">
        <f>IF(Maine_Schools_2022[[#This Row],[School Type]]="Charter", "Charter", "Non Charter")</f>
        <v>Non Charter</v>
      </c>
    </row>
    <row r="153" spans="1:15" hidden="1">
      <c r="A153" t="s">
        <v>594</v>
      </c>
      <c r="B153">
        <v>266</v>
      </c>
      <c r="C153" t="s">
        <v>845</v>
      </c>
      <c r="D153">
        <v>271</v>
      </c>
      <c r="E153" t="s">
        <v>338</v>
      </c>
      <c r="F153" t="s">
        <v>710</v>
      </c>
      <c r="G153">
        <v>230753000583</v>
      </c>
      <c r="H153" t="s">
        <v>647</v>
      </c>
      <c r="I153" t="s">
        <v>579</v>
      </c>
      <c r="J153" t="s">
        <v>668</v>
      </c>
      <c r="K153" t="s">
        <v>1838</v>
      </c>
      <c r="L153" t="s">
        <v>1687</v>
      </c>
      <c r="M153" t="s">
        <v>846</v>
      </c>
      <c r="N153" t="str">
        <f>_xlfn.XLOOKUP(Maine_Schools_2022[[#This Row],[Grade Span]],$T$1:$T$4,$U$1:$U$4,Maine_Schools_2022[[#This Row],[Grade Span]])</f>
        <v>PK-05</v>
      </c>
      <c r="O153" t="str">
        <f>IF(Maine_Schools_2022[[#This Row],[School Type]]="Charter", "Charter", "Non Charter")</f>
        <v>Non Charter</v>
      </c>
    </row>
    <row r="154" spans="1:15" hidden="1">
      <c r="A154" t="s">
        <v>594</v>
      </c>
      <c r="B154">
        <v>266</v>
      </c>
      <c r="C154" t="s">
        <v>845</v>
      </c>
      <c r="D154">
        <v>270</v>
      </c>
      <c r="E154" t="s">
        <v>112</v>
      </c>
      <c r="F154" t="s">
        <v>660</v>
      </c>
      <c r="G154">
        <v>230753000202</v>
      </c>
      <c r="H154" t="s">
        <v>647</v>
      </c>
      <c r="I154" t="s">
        <v>579</v>
      </c>
      <c r="J154" t="s">
        <v>668</v>
      </c>
      <c r="K154" t="s">
        <v>1839</v>
      </c>
      <c r="L154" t="s">
        <v>1687</v>
      </c>
      <c r="M154" t="s">
        <v>847</v>
      </c>
      <c r="N154" t="str">
        <f>_xlfn.XLOOKUP(Maine_Schools_2022[[#This Row],[Grade Span]],$T$1:$T$4,$U$1:$U$4,Maine_Schools_2022[[#This Row],[Grade Span]])</f>
        <v>09-12</v>
      </c>
      <c r="O154" t="str">
        <f>IF(Maine_Schools_2022[[#This Row],[School Type]]="Charter", "Charter", "Non Charter")</f>
        <v>Non Charter</v>
      </c>
    </row>
    <row r="155" spans="1:15" hidden="1">
      <c r="A155" t="s">
        <v>594</v>
      </c>
      <c r="B155">
        <v>266</v>
      </c>
      <c r="C155" t="s">
        <v>845</v>
      </c>
      <c r="D155">
        <v>269</v>
      </c>
      <c r="E155" t="s">
        <v>206</v>
      </c>
      <c r="F155" t="s">
        <v>698</v>
      </c>
      <c r="G155">
        <v>230753000204</v>
      </c>
      <c r="H155" t="s">
        <v>647</v>
      </c>
      <c r="I155" t="s">
        <v>579</v>
      </c>
      <c r="J155" t="s">
        <v>668</v>
      </c>
      <c r="K155" t="s">
        <v>1840</v>
      </c>
      <c r="L155" t="s">
        <v>1687</v>
      </c>
      <c r="M155" t="s">
        <v>847</v>
      </c>
      <c r="N155" t="str">
        <f>_xlfn.XLOOKUP(Maine_Schools_2022[[#This Row],[Grade Span]],$T$1:$T$4,$U$1:$U$4,Maine_Schools_2022[[#This Row],[Grade Span]])</f>
        <v>06-08</v>
      </c>
      <c r="O155" t="str">
        <f>IF(Maine_Schools_2022[[#This Row],[School Type]]="Charter", "Charter", "Non Charter")</f>
        <v>Non Charter</v>
      </c>
    </row>
    <row r="156" spans="1:15" hidden="1">
      <c r="A156" t="s">
        <v>594</v>
      </c>
      <c r="B156">
        <v>387</v>
      </c>
      <c r="C156" t="s">
        <v>848</v>
      </c>
      <c r="D156">
        <v>388</v>
      </c>
      <c r="E156" t="s">
        <v>209</v>
      </c>
      <c r="F156" t="s">
        <v>808</v>
      </c>
      <c r="G156">
        <v>230000900032</v>
      </c>
      <c r="H156" t="s">
        <v>647</v>
      </c>
      <c r="I156" t="s">
        <v>579</v>
      </c>
      <c r="J156" t="s">
        <v>653</v>
      </c>
      <c r="K156" t="s">
        <v>1841</v>
      </c>
      <c r="L156" t="s">
        <v>1687</v>
      </c>
      <c r="M156" t="s">
        <v>849</v>
      </c>
      <c r="N156" t="str">
        <f>_xlfn.XLOOKUP(Maine_Schools_2022[[#This Row],[Grade Span]],$T$1:$T$4,$U$1:$U$4,Maine_Schools_2022[[#This Row],[Grade Span]])</f>
        <v>KG-05</v>
      </c>
      <c r="O156" t="str">
        <f>IF(Maine_Schools_2022[[#This Row],[School Type]]="Charter", "Charter", "Non Charter")</f>
        <v>Non Charter</v>
      </c>
    </row>
    <row r="157" spans="1:15" hidden="1">
      <c r="A157" t="s">
        <v>594</v>
      </c>
      <c r="B157">
        <v>1071</v>
      </c>
      <c r="C157" t="s">
        <v>1842</v>
      </c>
      <c r="D157">
        <v>2117</v>
      </c>
      <c r="E157" t="s">
        <v>1843</v>
      </c>
      <c r="F157" t="s">
        <v>814</v>
      </c>
      <c r="G157">
        <v>231484323197</v>
      </c>
      <c r="H157" t="s">
        <v>647</v>
      </c>
      <c r="I157" t="s">
        <v>1208</v>
      </c>
      <c r="J157" t="s">
        <v>653</v>
      </c>
      <c r="K157" t="s">
        <v>1844</v>
      </c>
      <c r="L157" t="s">
        <v>1687</v>
      </c>
      <c r="M157" t="s">
        <v>794</v>
      </c>
      <c r="N157" t="str">
        <f>_xlfn.XLOOKUP(Maine_Schools_2022[[#This Row],[Grade Span]],$T$1:$T$4,$U$1:$U$4,Maine_Schools_2022[[#This Row],[Grade Span]])</f>
        <v>PK-12</v>
      </c>
      <c r="O157" t="str">
        <f>IF(Maine_Schools_2022[[#This Row],[School Type]]="Charter", "Charter", "Non Charter")</f>
        <v>Non Charter</v>
      </c>
    </row>
    <row r="158" spans="1:15" hidden="1">
      <c r="A158" t="s">
        <v>594</v>
      </c>
      <c r="B158">
        <v>1067</v>
      </c>
      <c r="C158" t="s">
        <v>486</v>
      </c>
      <c r="D158">
        <v>1068</v>
      </c>
      <c r="E158" t="s">
        <v>486</v>
      </c>
      <c r="F158" t="s">
        <v>660</v>
      </c>
      <c r="G158">
        <v>230004900293</v>
      </c>
      <c r="H158" t="s">
        <v>647</v>
      </c>
      <c r="I158" t="s">
        <v>681</v>
      </c>
      <c r="J158" t="s">
        <v>682</v>
      </c>
      <c r="K158" t="s">
        <v>1845</v>
      </c>
      <c r="L158" t="s">
        <v>1687</v>
      </c>
      <c r="M158" t="s">
        <v>683</v>
      </c>
      <c r="N158" t="str">
        <f>_xlfn.XLOOKUP(Maine_Schools_2022[[#This Row],[Grade Span]],$T$1:$T$4,$U$1:$U$4,Maine_Schools_2022[[#This Row],[Grade Span]])</f>
        <v>09-12</v>
      </c>
      <c r="O158" t="str">
        <f>IF(Maine_Schools_2022[[#This Row],[School Type]]="Charter", "Charter", "Non Charter")</f>
        <v>Non Charter</v>
      </c>
    </row>
    <row r="159" spans="1:15" hidden="1">
      <c r="A159" t="s">
        <v>594</v>
      </c>
      <c r="B159">
        <v>696</v>
      </c>
      <c r="C159" t="s">
        <v>867</v>
      </c>
      <c r="D159">
        <v>699</v>
      </c>
      <c r="E159" t="s">
        <v>266</v>
      </c>
      <c r="F159" t="s">
        <v>660</v>
      </c>
      <c r="G159">
        <v>231110000405</v>
      </c>
      <c r="H159" t="s">
        <v>647</v>
      </c>
      <c r="I159" t="s">
        <v>579</v>
      </c>
      <c r="J159" t="s">
        <v>682</v>
      </c>
      <c r="K159" t="s">
        <v>1846</v>
      </c>
      <c r="L159" t="s">
        <v>1687</v>
      </c>
      <c r="M159" t="s">
        <v>868</v>
      </c>
      <c r="N159" t="str">
        <f>_xlfn.XLOOKUP(Maine_Schools_2022[[#This Row],[Grade Span]],$T$1:$T$4,$U$1:$U$4,Maine_Schools_2022[[#This Row],[Grade Span]])</f>
        <v>09-12</v>
      </c>
      <c r="O159" t="str">
        <f>IF(Maine_Schools_2022[[#This Row],[School Type]]="Charter", "Charter", "Non Charter")</f>
        <v>Non Charter</v>
      </c>
    </row>
    <row r="160" spans="1:15" hidden="1">
      <c r="A160" t="s">
        <v>594</v>
      </c>
      <c r="B160">
        <v>696</v>
      </c>
      <c r="C160" t="s">
        <v>867</v>
      </c>
      <c r="D160">
        <v>698</v>
      </c>
      <c r="E160" t="s">
        <v>379</v>
      </c>
      <c r="F160" t="s">
        <v>659</v>
      </c>
      <c r="G160">
        <v>231110000406</v>
      </c>
      <c r="H160" t="s">
        <v>647</v>
      </c>
      <c r="I160" t="s">
        <v>579</v>
      </c>
      <c r="J160" t="s">
        <v>682</v>
      </c>
      <c r="K160" t="s">
        <v>1847</v>
      </c>
      <c r="L160" t="s">
        <v>1687</v>
      </c>
      <c r="M160" t="s">
        <v>868</v>
      </c>
      <c r="N160" t="str">
        <f>_xlfn.XLOOKUP(Maine_Schools_2022[[#This Row],[Grade Span]],$T$1:$T$4,$U$1:$U$4,Maine_Schools_2022[[#This Row],[Grade Span]])</f>
        <v>03-06</v>
      </c>
      <c r="O160" t="str">
        <f>IF(Maine_Schools_2022[[#This Row],[School Type]]="Charter", "Charter", "Non Charter")</f>
        <v>Non Charter</v>
      </c>
    </row>
    <row r="161" spans="1:15" hidden="1">
      <c r="A161" t="s">
        <v>594</v>
      </c>
      <c r="B161">
        <v>696</v>
      </c>
      <c r="C161" t="s">
        <v>867</v>
      </c>
      <c r="D161">
        <v>1636</v>
      </c>
      <c r="E161" t="s">
        <v>461</v>
      </c>
      <c r="F161" t="s">
        <v>718</v>
      </c>
      <c r="G161">
        <v>231110023137</v>
      </c>
      <c r="H161" t="s">
        <v>647</v>
      </c>
      <c r="I161" t="s">
        <v>579</v>
      </c>
      <c r="J161" t="s">
        <v>682</v>
      </c>
      <c r="K161" t="s">
        <v>1848</v>
      </c>
      <c r="L161" t="s">
        <v>1687</v>
      </c>
      <c r="M161" t="s">
        <v>868</v>
      </c>
      <c r="N161" t="str">
        <f>_xlfn.XLOOKUP(Maine_Schools_2022[[#This Row],[Grade Span]],$T$1:$T$4,$U$1:$U$4,Maine_Schools_2022[[#This Row],[Grade Span]])</f>
        <v>07-08</v>
      </c>
      <c r="O161" t="str">
        <f>IF(Maine_Schools_2022[[#This Row],[School Type]]="Charter", "Charter", "Non Charter")</f>
        <v>Non Charter</v>
      </c>
    </row>
    <row r="162" spans="1:15" hidden="1">
      <c r="A162" t="s">
        <v>594</v>
      </c>
      <c r="B162">
        <v>798</v>
      </c>
      <c r="C162" t="s">
        <v>869</v>
      </c>
      <c r="D162">
        <v>799</v>
      </c>
      <c r="E162" t="s">
        <v>204</v>
      </c>
      <c r="F162" t="s">
        <v>660</v>
      </c>
      <c r="G162">
        <v>231453000734</v>
      </c>
      <c r="H162" t="s">
        <v>647</v>
      </c>
      <c r="I162" t="s">
        <v>579</v>
      </c>
      <c r="J162" t="s">
        <v>676</v>
      </c>
      <c r="K162" t="s">
        <v>1849</v>
      </c>
      <c r="L162" t="s">
        <v>1687</v>
      </c>
      <c r="M162" t="s">
        <v>870</v>
      </c>
      <c r="N162" t="str">
        <f>_xlfn.XLOOKUP(Maine_Schools_2022[[#This Row],[Grade Span]],$T$1:$T$4,$U$1:$U$4,Maine_Schools_2022[[#This Row],[Grade Span]])</f>
        <v>09-12</v>
      </c>
      <c r="O162" t="str">
        <f>IF(Maine_Schools_2022[[#This Row],[School Type]]="Charter", "Charter", "Non Charter")</f>
        <v>Non Charter</v>
      </c>
    </row>
    <row r="163" spans="1:15" hidden="1">
      <c r="A163" t="s">
        <v>594</v>
      </c>
      <c r="B163">
        <v>798</v>
      </c>
      <c r="C163" t="s">
        <v>869</v>
      </c>
      <c r="D163">
        <v>805</v>
      </c>
      <c r="E163" t="s">
        <v>213</v>
      </c>
      <c r="F163" t="s">
        <v>662</v>
      </c>
      <c r="G163">
        <v>231453023115</v>
      </c>
      <c r="H163" t="s">
        <v>647</v>
      </c>
      <c r="I163" t="s">
        <v>579</v>
      </c>
      <c r="J163" t="s">
        <v>676</v>
      </c>
      <c r="K163" t="s">
        <v>1850</v>
      </c>
      <c r="L163" t="s">
        <v>1851</v>
      </c>
      <c r="M163" t="s">
        <v>870</v>
      </c>
      <c r="N163" t="str">
        <f>_xlfn.XLOOKUP(Maine_Schools_2022[[#This Row],[Grade Span]],$T$1:$T$4,$U$1:$U$4,Maine_Schools_2022[[#This Row],[Grade Span]])</f>
        <v>03-08</v>
      </c>
      <c r="O163" t="str">
        <f>IF(Maine_Schools_2022[[#This Row],[School Type]]="Charter", "Charter", "Non Charter")</f>
        <v>Non Charter</v>
      </c>
    </row>
    <row r="164" spans="1:15" hidden="1">
      <c r="A164" t="s">
        <v>594</v>
      </c>
      <c r="B164">
        <v>798</v>
      </c>
      <c r="C164" t="s">
        <v>869</v>
      </c>
      <c r="D164">
        <v>802</v>
      </c>
      <c r="E164" t="s">
        <v>612</v>
      </c>
      <c r="F164" t="s">
        <v>660</v>
      </c>
      <c r="G164">
        <v>231453000179</v>
      </c>
      <c r="H164" t="s">
        <v>647</v>
      </c>
      <c r="I164" t="s">
        <v>1209</v>
      </c>
      <c r="J164" t="s">
        <v>676</v>
      </c>
      <c r="K164" t="s">
        <v>1852</v>
      </c>
      <c r="L164" t="s">
        <v>1687</v>
      </c>
      <c r="M164" t="s">
        <v>870</v>
      </c>
      <c r="N164" t="str">
        <f>_xlfn.XLOOKUP(Maine_Schools_2022[[#This Row],[Grade Span]],$T$1:$T$4,$U$1:$U$4,Maine_Schools_2022[[#This Row],[Grade Span]])</f>
        <v>09-12</v>
      </c>
      <c r="O164" t="str">
        <f>IF(Maine_Schools_2022[[#This Row],[School Type]]="Charter", "Charter", "Non Charter")</f>
        <v>Non Charter</v>
      </c>
    </row>
    <row r="165" spans="1:15" hidden="1">
      <c r="A165" t="s">
        <v>594</v>
      </c>
      <c r="B165">
        <v>994</v>
      </c>
      <c r="C165" t="s">
        <v>871</v>
      </c>
      <c r="D165">
        <v>995</v>
      </c>
      <c r="E165" t="s">
        <v>536</v>
      </c>
      <c r="F165" t="s">
        <v>655</v>
      </c>
      <c r="G165">
        <v>231191001056</v>
      </c>
      <c r="H165" t="s">
        <v>647</v>
      </c>
      <c r="I165" t="s">
        <v>579</v>
      </c>
      <c r="J165" t="s">
        <v>686</v>
      </c>
      <c r="K165" t="s">
        <v>1853</v>
      </c>
      <c r="L165" t="s">
        <v>1687</v>
      </c>
      <c r="M165" t="s">
        <v>872</v>
      </c>
      <c r="N165" t="str">
        <f>_xlfn.XLOOKUP(Maine_Schools_2022[[#This Row],[Grade Span]],$T$1:$T$4,$U$1:$U$4,Maine_Schools_2022[[#This Row],[Grade Span]])</f>
        <v>03-08</v>
      </c>
      <c r="O165" t="str">
        <f>IF(Maine_Schools_2022[[#This Row],[School Type]]="Charter", "Charter", "Non Charter")</f>
        <v>Non Charter</v>
      </c>
    </row>
    <row r="166" spans="1:15" hidden="1">
      <c r="A166" t="s">
        <v>594</v>
      </c>
      <c r="B166">
        <v>277</v>
      </c>
      <c r="C166" t="s">
        <v>850</v>
      </c>
      <c r="D166">
        <v>280</v>
      </c>
      <c r="E166" t="s">
        <v>626</v>
      </c>
      <c r="F166" t="s">
        <v>660</v>
      </c>
      <c r="G166">
        <v>230771000981</v>
      </c>
      <c r="H166" t="s">
        <v>647</v>
      </c>
      <c r="I166" t="s">
        <v>1209</v>
      </c>
      <c r="J166" t="s">
        <v>679</v>
      </c>
      <c r="K166" t="s">
        <v>1854</v>
      </c>
      <c r="L166" t="s">
        <v>1687</v>
      </c>
      <c r="M166" t="s">
        <v>851</v>
      </c>
      <c r="N166" t="str">
        <f>_xlfn.XLOOKUP(Maine_Schools_2022[[#This Row],[Grade Span]],$T$1:$T$4,$U$1:$U$4,Maine_Schools_2022[[#This Row],[Grade Span]])</f>
        <v>09-12</v>
      </c>
      <c r="O166" t="str">
        <f>IF(Maine_Schools_2022[[#This Row],[School Type]]="Charter", "Charter", "Non Charter")</f>
        <v>Non Charter</v>
      </c>
    </row>
    <row r="167" spans="1:15" hidden="1">
      <c r="A167" t="s">
        <v>594</v>
      </c>
      <c r="B167">
        <v>277</v>
      </c>
      <c r="C167" t="s">
        <v>850</v>
      </c>
      <c r="D167">
        <v>279</v>
      </c>
      <c r="E167" t="s">
        <v>164</v>
      </c>
      <c r="F167" t="s">
        <v>660</v>
      </c>
      <c r="G167">
        <v>230771000209</v>
      </c>
      <c r="H167" t="s">
        <v>647</v>
      </c>
      <c r="I167" t="s">
        <v>579</v>
      </c>
      <c r="J167" t="s">
        <v>679</v>
      </c>
      <c r="K167" t="s">
        <v>1854</v>
      </c>
      <c r="L167" t="s">
        <v>1687</v>
      </c>
      <c r="M167" t="s">
        <v>851</v>
      </c>
      <c r="N167" t="str">
        <f>_xlfn.XLOOKUP(Maine_Schools_2022[[#This Row],[Grade Span]],$T$1:$T$4,$U$1:$U$4,Maine_Schools_2022[[#This Row],[Grade Span]])</f>
        <v>09-12</v>
      </c>
      <c r="O167" t="str">
        <f>IF(Maine_Schools_2022[[#This Row],[School Type]]="Charter", "Charter", "Non Charter")</f>
        <v>Non Charter</v>
      </c>
    </row>
    <row r="168" spans="1:15" hidden="1">
      <c r="A168" t="s">
        <v>594</v>
      </c>
      <c r="B168">
        <v>277</v>
      </c>
      <c r="C168" t="s">
        <v>850</v>
      </c>
      <c r="D168">
        <v>278</v>
      </c>
      <c r="E168" t="s">
        <v>520</v>
      </c>
      <c r="F168" t="s">
        <v>662</v>
      </c>
      <c r="G168">
        <v>230771000210</v>
      </c>
      <c r="H168" t="s">
        <v>647</v>
      </c>
      <c r="I168" t="s">
        <v>579</v>
      </c>
      <c r="J168" t="s">
        <v>679</v>
      </c>
      <c r="K168" t="s">
        <v>1855</v>
      </c>
      <c r="L168" t="s">
        <v>1687</v>
      </c>
      <c r="M168" t="s">
        <v>851</v>
      </c>
      <c r="N168" t="str">
        <f>_xlfn.XLOOKUP(Maine_Schools_2022[[#This Row],[Grade Span]],$T$1:$T$4,$U$1:$U$4,Maine_Schools_2022[[#This Row],[Grade Span]])</f>
        <v>03-08</v>
      </c>
      <c r="O168" t="str">
        <f>IF(Maine_Schools_2022[[#This Row],[School Type]]="Charter", "Charter", "Non Charter")</f>
        <v>Non Charter</v>
      </c>
    </row>
    <row r="169" spans="1:15" hidden="1">
      <c r="A169" t="s">
        <v>594</v>
      </c>
      <c r="B169">
        <v>1412</v>
      </c>
      <c r="C169" t="s">
        <v>852</v>
      </c>
      <c r="D169">
        <v>1000</v>
      </c>
      <c r="E169" t="s">
        <v>96</v>
      </c>
      <c r="F169" t="s">
        <v>662</v>
      </c>
      <c r="G169">
        <v>230006700561</v>
      </c>
      <c r="H169" t="s">
        <v>647</v>
      </c>
      <c r="I169" t="s">
        <v>579</v>
      </c>
      <c r="J169" t="s">
        <v>679</v>
      </c>
      <c r="K169" t="s">
        <v>1856</v>
      </c>
      <c r="L169" t="s">
        <v>1687</v>
      </c>
      <c r="M169" t="s">
        <v>853</v>
      </c>
      <c r="N169" t="str">
        <f>_xlfn.XLOOKUP(Maine_Schools_2022[[#This Row],[Grade Span]],$T$1:$T$4,$U$1:$U$4,Maine_Schools_2022[[#This Row],[Grade Span]])</f>
        <v>03-08</v>
      </c>
      <c r="O169" t="str">
        <f>IF(Maine_Schools_2022[[#This Row],[School Type]]="Charter", "Charter", "Non Charter")</f>
        <v>Non Charter</v>
      </c>
    </row>
    <row r="170" spans="1:15" hidden="1">
      <c r="A170" t="s">
        <v>594</v>
      </c>
      <c r="B170">
        <v>282</v>
      </c>
      <c r="C170" t="s">
        <v>854</v>
      </c>
      <c r="D170">
        <v>284</v>
      </c>
      <c r="E170" t="s">
        <v>56</v>
      </c>
      <c r="F170" t="s">
        <v>659</v>
      </c>
      <c r="G170">
        <v>230780000282</v>
      </c>
      <c r="H170" t="s">
        <v>647</v>
      </c>
      <c r="I170" t="s">
        <v>579</v>
      </c>
      <c r="J170" t="s">
        <v>682</v>
      </c>
      <c r="K170" t="s">
        <v>1857</v>
      </c>
      <c r="L170" t="s">
        <v>1687</v>
      </c>
      <c r="M170" t="s">
        <v>855</v>
      </c>
      <c r="N170" t="str">
        <f>_xlfn.XLOOKUP(Maine_Schools_2022[[#This Row],[Grade Span]],$T$1:$T$4,$U$1:$U$4,Maine_Schools_2022[[#This Row],[Grade Span]])</f>
        <v>03-06</v>
      </c>
      <c r="O170" t="str">
        <f>IF(Maine_Schools_2022[[#This Row],[School Type]]="Charter", "Charter", "Non Charter")</f>
        <v>Non Charter</v>
      </c>
    </row>
    <row r="171" spans="1:15" hidden="1">
      <c r="A171" t="s">
        <v>594</v>
      </c>
      <c r="B171">
        <v>282</v>
      </c>
      <c r="C171" t="s">
        <v>854</v>
      </c>
      <c r="D171">
        <v>283</v>
      </c>
      <c r="E171" t="s">
        <v>217</v>
      </c>
      <c r="F171" t="s">
        <v>652</v>
      </c>
      <c r="G171">
        <v>230780000214</v>
      </c>
      <c r="H171" t="s">
        <v>647</v>
      </c>
      <c r="I171" t="s">
        <v>579</v>
      </c>
      <c r="J171" t="s">
        <v>682</v>
      </c>
      <c r="K171" t="s">
        <v>1858</v>
      </c>
      <c r="L171" t="s">
        <v>1687</v>
      </c>
      <c r="M171" t="s">
        <v>855</v>
      </c>
      <c r="N171" t="str">
        <f>_xlfn.XLOOKUP(Maine_Schools_2022[[#This Row],[Grade Span]],$T$1:$T$4,$U$1:$U$4,Maine_Schools_2022[[#This Row],[Grade Span]])</f>
        <v>07-12</v>
      </c>
      <c r="O171" t="str">
        <f>IF(Maine_Schools_2022[[#This Row],[School Type]]="Charter", "Charter", "Non Charter")</f>
        <v>Non Charter</v>
      </c>
    </row>
    <row r="172" spans="1:15" hidden="1">
      <c r="A172" t="s">
        <v>594</v>
      </c>
      <c r="B172">
        <v>1501</v>
      </c>
      <c r="C172" t="s">
        <v>572</v>
      </c>
      <c r="D172">
        <v>1502</v>
      </c>
      <c r="E172" t="s">
        <v>572</v>
      </c>
      <c r="F172" t="s">
        <v>660</v>
      </c>
      <c r="G172">
        <v>231480823134</v>
      </c>
      <c r="H172" t="s">
        <v>647</v>
      </c>
      <c r="I172" t="s">
        <v>580</v>
      </c>
      <c r="J172" t="s">
        <v>648</v>
      </c>
      <c r="K172" t="s">
        <v>1859</v>
      </c>
      <c r="L172" t="s">
        <v>1687</v>
      </c>
      <c r="M172" t="s">
        <v>665</v>
      </c>
      <c r="N172" t="str">
        <f>_xlfn.XLOOKUP(Maine_Schools_2022[[#This Row],[Grade Span]],$T$1:$T$4,$U$1:$U$4,Maine_Schools_2022[[#This Row],[Grade Span]])</f>
        <v>09-12</v>
      </c>
      <c r="O172" t="str">
        <f>IF(Maine_Schools_2022[[#This Row],[School Type]]="Charter", "Charter", "Non Charter")</f>
        <v>Charter</v>
      </c>
    </row>
    <row r="173" spans="1:15" hidden="1">
      <c r="A173" t="s">
        <v>594</v>
      </c>
      <c r="B173">
        <v>1762</v>
      </c>
      <c r="C173" t="s">
        <v>585</v>
      </c>
      <c r="D173">
        <v>1766</v>
      </c>
      <c r="E173" t="s">
        <v>576</v>
      </c>
      <c r="F173" t="s">
        <v>660</v>
      </c>
      <c r="G173">
        <v>231483223155</v>
      </c>
      <c r="H173" t="s">
        <v>647</v>
      </c>
      <c r="I173" t="s">
        <v>580</v>
      </c>
      <c r="J173" t="s">
        <v>657</v>
      </c>
      <c r="K173" t="s">
        <v>1860</v>
      </c>
      <c r="L173" t="s">
        <v>1687</v>
      </c>
      <c r="M173" t="s">
        <v>658</v>
      </c>
      <c r="N173" t="str">
        <f>_xlfn.XLOOKUP(Maine_Schools_2022[[#This Row],[Grade Span]],$T$1:$T$4,$U$1:$U$4,Maine_Schools_2022[[#This Row],[Grade Span]])</f>
        <v>09-12</v>
      </c>
      <c r="O173" t="str">
        <f>IF(Maine_Schools_2022[[#This Row],[School Type]]="Charter", "Charter", "Non Charter")</f>
        <v>Charter</v>
      </c>
    </row>
    <row r="174" spans="1:15" hidden="1">
      <c r="A174" t="s">
        <v>594</v>
      </c>
      <c r="B174">
        <v>1223</v>
      </c>
      <c r="C174" t="s">
        <v>76</v>
      </c>
      <c r="D174">
        <v>1224</v>
      </c>
      <c r="E174" t="s">
        <v>76</v>
      </c>
      <c r="F174" t="s">
        <v>660</v>
      </c>
      <c r="H174" t="s">
        <v>684</v>
      </c>
      <c r="I174" t="s">
        <v>685</v>
      </c>
      <c r="J174" t="s">
        <v>648</v>
      </c>
      <c r="K174" t="s">
        <v>1861</v>
      </c>
      <c r="L174" t="s">
        <v>1687</v>
      </c>
      <c r="M174" t="s">
        <v>697</v>
      </c>
      <c r="N174" t="str">
        <f>_xlfn.XLOOKUP(Maine_Schools_2022[[#This Row],[Grade Span]],$T$1:$T$4,$U$1:$U$4,Maine_Schools_2022[[#This Row],[Grade Span]])</f>
        <v>09-12</v>
      </c>
      <c r="O174" t="str">
        <f>IF(Maine_Schools_2022[[#This Row],[School Type]]="Charter", "Charter", "Non Charter")</f>
        <v>Non Charter</v>
      </c>
    </row>
    <row r="175" spans="1:15" hidden="1">
      <c r="A175" t="s">
        <v>594</v>
      </c>
      <c r="B175">
        <v>1672</v>
      </c>
      <c r="C175" t="s">
        <v>577</v>
      </c>
      <c r="D175">
        <v>1673</v>
      </c>
      <c r="E175" t="s">
        <v>577</v>
      </c>
      <c r="F175" t="s">
        <v>652</v>
      </c>
      <c r="G175">
        <v>231481923145</v>
      </c>
      <c r="H175" t="s">
        <v>647</v>
      </c>
      <c r="I175" t="s">
        <v>580</v>
      </c>
      <c r="J175" t="s">
        <v>653</v>
      </c>
      <c r="K175" t="s">
        <v>1862</v>
      </c>
      <c r="L175" t="s">
        <v>1863</v>
      </c>
      <c r="M175" t="s">
        <v>1159</v>
      </c>
      <c r="N175" t="str">
        <f>_xlfn.XLOOKUP(Maine_Schools_2022[[#This Row],[Grade Span]],$T$1:$T$4,$U$1:$U$4,Maine_Schools_2022[[#This Row],[Grade Span]])</f>
        <v>07-12</v>
      </c>
      <c r="O175" t="str">
        <f>IF(Maine_Schools_2022[[#This Row],[School Type]]="Charter", "Charter", "Non Charter")</f>
        <v>Charter</v>
      </c>
    </row>
    <row r="176" spans="1:15" hidden="1">
      <c r="A176" t="s">
        <v>594</v>
      </c>
      <c r="B176">
        <v>2005</v>
      </c>
      <c r="C176" t="s">
        <v>1864</v>
      </c>
      <c r="D176">
        <v>2006</v>
      </c>
      <c r="E176" t="s">
        <v>1864</v>
      </c>
      <c r="F176" t="s">
        <v>660</v>
      </c>
      <c r="G176">
        <v>231484023174</v>
      </c>
      <c r="H176" t="s">
        <v>647</v>
      </c>
      <c r="I176" t="s">
        <v>681</v>
      </c>
      <c r="J176" t="s">
        <v>663</v>
      </c>
      <c r="K176" t="s">
        <v>1865</v>
      </c>
      <c r="L176" t="s">
        <v>1687</v>
      </c>
      <c r="M176" t="s">
        <v>983</v>
      </c>
      <c r="N176" t="str">
        <f>_xlfn.XLOOKUP(Maine_Schools_2022[[#This Row],[Grade Span]],$T$1:$T$4,$U$1:$U$4,Maine_Schools_2022[[#This Row],[Grade Span]])</f>
        <v>09-12</v>
      </c>
      <c r="O176" t="str">
        <f>IF(Maine_Schools_2022[[#This Row],[School Type]]="Charter", "Charter", "Non Charter")</f>
        <v>Non Charter</v>
      </c>
    </row>
    <row r="177" spans="1:15" hidden="1">
      <c r="A177" t="s">
        <v>594</v>
      </c>
      <c r="B177">
        <v>1739</v>
      </c>
      <c r="C177" t="s">
        <v>578</v>
      </c>
      <c r="D177">
        <v>1715</v>
      </c>
      <c r="E177" t="s">
        <v>578</v>
      </c>
      <c r="F177" t="s">
        <v>652</v>
      </c>
      <c r="G177">
        <v>231482123147</v>
      </c>
      <c r="H177" t="s">
        <v>647</v>
      </c>
      <c r="I177" t="s">
        <v>580</v>
      </c>
      <c r="J177" t="s">
        <v>657</v>
      </c>
      <c r="K177" t="s">
        <v>1866</v>
      </c>
      <c r="L177" t="s">
        <v>1687</v>
      </c>
      <c r="M177" t="s">
        <v>658</v>
      </c>
      <c r="N177" t="str">
        <f>_xlfn.XLOOKUP(Maine_Schools_2022[[#This Row],[Grade Span]],$T$1:$T$4,$U$1:$U$4,Maine_Schools_2022[[#This Row],[Grade Span]])</f>
        <v>07-12</v>
      </c>
      <c r="O177" t="str">
        <f>IF(Maine_Schools_2022[[#This Row],[School Type]]="Charter", "Charter", "Non Charter")</f>
        <v>Charter</v>
      </c>
    </row>
    <row r="178" spans="1:15" hidden="1">
      <c r="A178" t="s">
        <v>594</v>
      </c>
      <c r="B178">
        <v>294</v>
      </c>
      <c r="C178" t="s">
        <v>856</v>
      </c>
      <c r="D178">
        <v>295</v>
      </c>
      <c r="E178" t="s">
        <v>173</v>
      </c>
      <c r="F178" t="s">
        <v>755</v>
      </c>
      <c r="G178">
        <v>230816000220</v>
      </c>
      <c r="H178" t="s">
        <v>647</v>
      </c>
      <c r="I178" t="s">
        <v>579</v>
      </c>
      <c r="J178" t="s">
        <v>676</v>
      </c>
      <c r="K178" t="s">
        <v>1867</v>
      </c>
      <c r="L178" t="s">
        <v>1687</v>
      </c>
      <c r="M178" t="s">
        <v>857</v>
      </c>
      <c r="N178" t="str">
        <f>_xlfn.XLOOKUP(Maine_Schools_2022[[#This Row],[Grade Span]],$T$1:$T$4,$U$1:$U$4,Maine_Schools_2022[[#This Row],[Grade Span]])</f>
        <v>05-08</v>
      </c>
      <c r="O178" t="str">
        <f>IF(Maine_Schools_2022[[#This Row],[School Type]]="Charter", "Charter", "Non Charter")</f>
        <v>Non Charter</v>
      </c>
    </row>
    <row r="179" spans="1:15" hidden="1">
      <c r="A179" t="s">
        <v>594</v>
      </c>
      <c r="B179">
        <v>296</v>
      </c>
      <c r="C179" t="s">
        <v>858</v>
      </c>
      <c r="D179">
        <v>297</v>
      </c>
      <c r="E179" t="s">
        <v>240</v>
      </c>
      <c r="F179" t="s">
        <v>662</v>
      </c>
      <c r="G179">
        <v>230825000222</v>
      </c>
      <c r="H179" t="s">
        <v>647</v>
      </c>
      <c r="I179" t="s">
        <v>579</v>
      </c>
      <c r="J179" t="s">
        <v>676</v>
      </c>
      <c r="K179" t="s">
        <v>1868</v>
      </c>
      <c r="L179" t="s">
        <v>1687</v>
      </c>
      <c r="M179" t="s">
        <v>859</v>
      </c>
      <c r="N179" t="str">
        <f>_xlfn.XLOOKUP(Maine_Schools_2022[[#This Row],[Grade Span]],$T$1:$T$4,$U$1:$U$4,Maine_Schools_2022[[#This Row],[Grade Span]])</f>
        <v>03-08</v>
      </c>
      <c r="O179" t="str">
        <f>IF(Maine_Schools_2022[[#This Row],[School Type]]="Charter", "Charter", "Non Charter")</f>
        <v>Non Charter</v>
      </c>
    </row>
    <row r="180" spans="1:15" hidden="1">
      <c r="A180" t="s">
        <v>594</v>
      </c>
      <c r="B180">
        <v>298</v>
      </c>
      <c r="C180" t="s">
        <v>860</v>
      </c>
      <c r="D180">
        <v>299</v>
      </c>
      <c r="E180" t="s">
        <v>39</v>
      </c>
      <c r="F180" t="s">
        <v>710</v>
      </c>
      <c r="G180">
        <v>230828000224</v>
      </c>
      <c r="H180" t="s">
        <v>647</v>
      </c>
      <c r="I180" t="s">
        <v>579</v>
      </c>
      <c r="J180" t="s">
        <v>676</v>
      </c>
      <c r="K180" t="s">
        <v>1869</v>
      </c>
      <c r="L180" t="s">
        <v>1687</v>
      </c>
      <c r="M180" t="s">
        <v>861</v>
      </c>
      <c r="N180" t="str">
        <f>_xlfn.XLOOKUP(Maine_Schools_2022[[#This Row],[Grade Span]],$T$1:$T$4,$U$1:$U$4,Maine_Schools_2022[[#This Row],[Grade Span]])</f>
        <v>PK-05</v>
      </c>
      <c r="O180" t="str">
        <f>IF(Maine_Schools_2022[[#This Row],[School Type]]="Charter", "Charter", "Non Charter")</f>
        <v>Non Charter</v>
      </c>
    </row>
    <row r="181" spans="1:15" hidden="1">
      <c r="A181" t="s">
        <v>594</v>
      </c>
      <c r="B181">
        <v>298</v>
      </c>
      <c r="C181" t="s">
        <v>860</v>
      </c>
      <c r="D181">
        <v>301</v>
      </c>
      <c r="E181" t="s">
        <v>119</v>
      </c>
      <c r="F181" t="s">
        <v>646</v>
      </c>
      <c r="G181">
        <v>230828000227</v>
      </c>
      <c r="H181" t="s">
        <v>647</v>
      </c>
      <c r="I181" t="s">
        <v>579</v>
      </c>
      <c r="J181" t="s">
        <v>676</v>
      </c>
      <c r="K181" t="s">
        <v>1870</v>
      </c>
      <c r="L181" t="s">
        <v>1687</v>
      </c>
      <c r="M181" t="s">
        <v>861</v>
      </c>
      <c r="N181" t="str">
        <f>_xlfn.XLOOKUP(Maine_Schools_2022[[#This Row],[Grade Span]],$T$1:$T$4,$U$1:$U$4,Maine_Schools_2022[[#This Row],[Grade Span]])</f>
        <v>06-12</v>
      </c>
      <c r="O181" t="str">
        <f>IF(Maine_Schools_2022[[#This Row],[School Type]]="Charter", "Charter", "Non Charter")</f>
        <v>Non Charter</v>
      </c>
    </row>
    <row r="182" spans="1:15" hidden="1">
      <c r="A182" t="s">
        <v>594</v>
      </c>
      <c r="B182">
        <v>304</v>
      </c>
      <c r="C182" t="s">
        <v>862</v>
      </c>
      <c r="D182">
        <v>305</v>
      </c>
      <c r="E182" t="s">
        <v>598</v>
      </c>
      <c r="F182" t="s">
        <v>662</v>
      </c>
      <c r="G182">
        <v>230834000229</v>
      </c>
      <c r="H182" t="s">
        <v>647</v>
      </c>
      <c r="I182" t="s">
        <v>579</v>
      </c>
      <c r="J182" t="s">
        <v>695</v>
      </c>
      <c r="K182" t="s">
        <v>1871</v>
      </c>
      <c r="L182" t="s">
        <v>1687</v>
      </c>
      <c r="M182" t="s">
        <v>863</v>
      </c>
      <c r="N182" t="str">
        <f>_xlfn.XLOOKUP(Maine_Schools_2022[[#This Row],[Grade Span]],$T$1:$T$4,$U$1:$U$4,Maine_Schools_2022[[#This Row],[Grade Span]])</f>
        <v>03-08</v>
      </c>
      <c r="O182" t="str">
        <f>IF(Maine_Schools_2022[[#This Row],[School Type]]="Charter", "Charter", "Non Charter")</f>
        <v>Non Charter</v>
      </c>
    </row>
    <row r="183" spans="1:15" hidden="1">
      <c r="A183" t="s">
        <v>594</v>
      </c>
      <c r="B183">
        <v>1058</v>
      </c>
      <c r="C183" t="s">
        <v>864</v>
      </c>
      <c r="D183">
        <v>1059</v>
      </c>
      <c r="E183" t="s">
        <v>224</v>
      </c>
      <c r="F183" t="s">
        <v>660</v>
      </c>
      <c r="G183">
        <v>230840000920</v>
      </c>
      <c r="H183" t="s">
        <v>647</v>
      </c>
      <c r="I183" t="s">
        <v>579</v>
      </c>
      <c r="J183" t="s">
        <v>679</v>
      </c>
      <c r="K183" t="s">
        <v>1872</v>
      </c>
      <c r="L183" t="s">
        <v>1687</v>
      </c>
      <c r="M183" t="s">
        <v>833</v>
      </c>
      <c r="N183" t="str">
        <f>_xlfn.XLOOKUP(Maine_Schools_2022[[#This Row],[Grade Span]],$T$1:$T$4,$U$1:$U$4,Maine_Schools_2022[[#This Row],[Grade Span]])</f>
        <v>09-12</v>
      </c>
      <c r="O183" t="str">
        <f>IF(Maine_Schools_2022[[#This Row],[School Type]]="Charter", "Charter", "Non Charter")</f>
        <v>Non Charter</v>
      </c>
    </row>
    <row r="184" spans="1:15" hidden="1">
      <c r="A184" t="s">
        <v>594</v>
      </c>
      <c r="B184">
        <v>311</v>
      </c>
      <c r="C184" t="s">
        <v>865</v>
      </c>
      <c r="D184">
        <v>312</v>
      </c>
      <c r="E184" t="s">
        <v>227</v>
      </c>
      <c r="F184" t="s">
        <v>662</v>
      </c>
      <c r="G184">
        <v>230849000232</v>
      </c>
      <c r="H184" t="s">
        <v>647</v>
      </c>
      <c r="I184" t="s">
        <v>579</v>
      </c>
      <c r="J184" t="s">
        <v>686</v>
      </c>
      <c r="K184" t="s">
        <v>1873</v>
      </c>
      <c r="L184" t="s">
        <v>1687</v>
      </c>
      <c r="M184" t="s">
        <v>866</v>
      </c>
      <c r="N184" t="str">
        <f>_xlfn.XLOOKUP(Maine_Schools_2022[[#This Row],[Grade Span]],$T$1:$T$4,$U$1:$U$4,Maine_Schools_2022[[#This Row],[Grade Span]])</f>
        <v>03-08</v>
      </c>
      <c r="O184" t="str">
        <f>IF(Maine_Schools_2022[[#This Row],[School Type]]="Charter", "Charter", "Non Charter")</f>
        <v>Non Charter</v>
      </c>
    </row>
    <row r="185" spans="1:15" hidden="1">
      <c r="A185" t="s">
        <v>594</v>
      </c>
      <c r="B185">
        <v>1036</v>
      </c>
      <c r="C185" t="s">
        <v>873</v>
      </c>
      <c r="D185">
        <v>1037</v>
      </c>
      <c r="E185" t="s">
        <v>229</v>
      </c>
      <c r="F185" t="s">
        <v>660</v>
      </c>
      <c r="G185">
        <v>230850000061</v>
      </c>
      <c r="H185" t="s">
        <v>647</v>
      </c>
      <c r="I185" t="s">
        <v>579</v>
      </c>
      <c r="J185" t="s">
        <v>686</v>
      </c>
      <c r="K185" t="s">
        <v>1874</v>
      </c>
      <c r="L185" t="s">
        <v>1687</v>
      </c>
      <c r="M185" t="s">
        <v>727</v>
      </c>
      <c r="N185" t="str">
        <f>_xlfn.XLOOKUP(Maine_Schools_2022[[#This Row],[Grade Span]],$T$1:$T$4,$U$1:$U$4,Maine_Schools_2022[[#This Row],[Grade Span]])</f>
        <v>09-12</v>
      </c>
      <c r="O185" t="str">
        <f>IF(Maine_Schools_2022[[#This Row],[School Type]]="Charter", "Charter", "Non Charter")</f>
        <v>Non Charter</v>
      </c>
    </row>
    <row r="186" spans="1:15" hidden="1">
      <c r="A186" t="s">
        <v>594</v>
      </c>
      <c r="B186">
        <v>319</v>
      </c>
      <c r="C186" t="s">
        <v>874</v>
      </c>
      <c r="D186">
        <v>320</v>
      </c>
      <c r="E186" t="s">
        <v>501</v>
      </c>
      <c r="F186" t="s">
        <v>655</v>
      </c>
      <c r="G186">
        <v>230894000237</v>
      </c>
      <c r="H186" t="s">
        <v>647</v>
      </c>
      <c r="I186" t="s">
        <v>579</v>
      </c>
      <c r="J186" t="s">
        <v>695</v>
      </c>
      <c r="K186" t="s">
        <v>1875</v>
      </c>
      <c r="L186" t="s">
        <v>1687</v>
      </c>
      <c r="M186" t="s">
        <v>875</v>
      </c>
      <c r="N186" t="str">
        <f>_xlfn.XLOOKUP(Maine_Schools_2022[[#This Row],[Grade Span]],$T$1:$T$4,$U$1:$U$4,Maine_Schools_2022[[#This Row],[Grade Span]])</f>
        <v>03-08</v>
      </c>
      <c r="O186" t="str">
        <f>IF(Maine_Schools_2022[[#This Row],[School Type]]="Charter", "Charter", "Non Charter")</f>
        <v>Non Charter</v>
      </c>
    </row>
    <row r="187" spans="1:15" hidden="1">
      <c r="A187" t="s">
        <v>594</v>
      </c>
      <c r="B187">
        <v>1735</v>
      </c>
      <c r="C187" t="s">
        <v>876</v>
      </c>
      <c r="D187">
        <v>738</v>
      </c>
      <c r="E187" t="s">
        <v>343</v>
      </c>
      <c r="F187" t="s">
        <v>655</v>
      </c>
      <c r="G187">
        <v>231482400444</v>
      </c>
      <c r="H187" t="s">
        <v>647</v>
      </c>
      <c r="I187" t="s">
        <v>579</v>
      </c>
      <c r="J187" t="s">
        <v>663</v>
      </c>
      <c r="K187" t="s">
        <v>1876</v>
      </c>
      <c r="L187" t="s">
        <v>1687</v>
      </c>
      <c r="M187" t="s">
        <v>877</v>
      </c>
      <c r="N187" t="str">
        <f>_xlfn.XLOOKUP(Maine_Schools_2022[[#This Row],[Grade Span]],$T$1:$T$4,$U$1:$U$4,Maine_Schools_2022[[#This Row],[Grade Span]])</f>
        <v>03-08</v>
      </c>
      <c r="O187" t="str">
        <f>IF(Maine_Schools_2022[[#This Row],[School Type]]="Charter", "Charter", "Non Charter")</f>
        <v>Non Charter</v>
      </c>
    </row>
    <row r="188" spans="1:15" hidden="1">
      <c r="A188" t="s">
        <v>594</v>
      </c>
      <c r="B188">
        <v>342</v>
      </c>
      <c r="C188" t="s">
        <v>878</v>
      </c>
      <c r="D188">
        <v>344</v>
      </c>
      <c r="E188" t="s">
        <v>264</v>
      </c>
      <c r="F188" t="s">
        <v>662</v>
      </c>
      <c r="G188">
        <v>230933000255</v>
      </c>
      <c r="H188" t="s">
        <v>647</v>
      </c>
      <c r="I188" t="s">
        <v>579</v>
      </c>
      <c r="J188" t="s">
        <v>676</v>
      </c>
      <c r="K188" t="s">
        <v>1877</v>
      </c>
      <c r="L188" t="s">
        <v>1687</v>
      </c>
      <c r="M188" t="s">
        <v>879</v>
      </c>
      <c r="N188" t="str">
        <f>_xlfn.XLOOKUP(Maine_Schools_2022[[#This Row],[Grade Span]],$T$1:$T$4,$U$1:$U$4,Maine_Schools_2022[[#This Row],[Grade Span]])</f>
        <v>03-08</v>
      </c>
      <c r="O188" t="str">
        <f>IF(Maine_Schools_2022[[#This Row],[School Type]]="Charter", "Charter", "Non Charter")</f>
        <v>Non Charter</v>
      </c>
    </row>
    <row r="189" spans="1:15" hidden="1">
      <c r="A189" t="s">
        <v>594</v>
      </c>
      <c r="B189">
        <v>345</v>
      </c>
      <c r="C189" t="s">
        <v>880</v>
      </c>
      <c r="D189">
        <v>346</v>
      </c>
      <c r="E189" t="s">
        <v>30</v>
      </c>
      <c r="F189" t="s">
        <v>662</v>
      </c>
      <c r="G189">
        <v>230939000257</v>
      </c>
      <c r="H189" t="s">
        <v>647</v>
      </c>
      <c r="I189" t="s">
        <v>579</v>
      </c>
      <c r="J189" t="s">
        <v>686</v>
      </c>
      <c r="K189" t="s">
        <v>1878</v>
      </c>
      <c r="L189" t="s">
        <v>1687</v>
      </c>
      <c r="M189" t="s">
        <v>881</v>
      </c>
      <c r="N189" t="str">
        <f>_xlfn.XLOOKUP(Maine_Schools_2022[[#This Row],[Grade Span]],$T$1:$T$4,$U$1:$U$4,Maine_Schools_2022[[#This Row],[Grade Span]])</f>
        <v>03-08</v>
      </c>
      <c r="O189" t="str">
        <f>IF(Maine_Schools_2022[[#This Row],[School Type]]="Charter", "Charter", "Non Charter")</f>
        <v>Non Charter</v>
      </c>
    </row>
    <row r="190" spans="1:15" hidden="1">
      <c r="A190" t="s">
        <v>594</v>
      </c>
      <c r="B190">
        <v>1029</v>
      </c>
      <c r="C190" t="s">
        <v>1217</v>
      </c>
      <c r="D190">
        <v>1030</v>
      </c>
      <c r="E190" t="s">
        <v>633</v>
      </c>
      <c r="F190" t="s">
        <v>660</v>
      </c>
      <c r="G190">
        <v>231232000253</v>
      </c>
      <c r="H190" t="s">
        <v>647</v>
      </c>
      <c r="I190" t="s">
        <v>1213</v>
      </c>
      <c r="J190" t="s">
        <v>691</v>
      </c>
      <c r="K190" t="s">
        <v>1879</v>
      </c>
      <c r="L190" t="s">
        <v>1687</v>
      </c>
      <c r="M190" t="s">
        <v>1218</v>
      </c>
      <c r="N190" t="str">
        <f>_xlfn.XLOOKUP(Maine_Schools_2022[[#This Row],[Grade Span]],$T$1:$T$4,$U$1:$U$4,Maine_Schools_2022[[#This Row],[Grade Span]])</f>
        <v>09-12</v>
      </c>
      <c r="O190" t="str">
        <f>IF(Maine_Schools_2022[[#This Row],[School Type]]="Charter", "Charter", "Non Charter")</f>
        <v>Non Charter</v>
      </c>
    </row>
    <row r="191" spans="1:15" hidden="1">
      <c r="A191" t="s">
        <v>594</v>
      </c>
      <c r="B191">
        <v>349</v>
      </c>
      <c r="C191" t="s">
        <v>882</v>
      </c>
      <c r="D191">
        <v>350</v>
      </c>
      <c r="E191" t="s">
        <v>231</v>
      </c>
      <c r="F191" t="s">
        <v>662</v>
      </c>
      <c r="G191">
        <v>230956000259</v>
      </c>
      <c r="H191" t="s">
        <v>647</v>
      </c>
      <c r="I191" t="s">
        <v>579</v>
      </c>
      <c r="J191" t="s">
        <v>679</v>
      </c>
      <c r="K191" t="s">
        <v>1880</v>
      </c>
      <c r="L191" t="s">
        <v>1687</v>
      </c>
      <c r="M191" t="s">
        <v>883</v>
      </c>
      <c r="N191" t="str">
        <f>_xlfn.XLOOKUP(Maine_Schools_2022[[#This Row],[Grade Span]],$T$1:$T$4,$U$1:$U$4,Maine_Schools_2022[[#This Row],[Grade Span]])</f>
        <v>03-08</v>
      </c>
      <c r="O191" t="str">
        <f>IF(Maine_Schools_2022[[#This Row],[School Type]]="Charter", "Charter", "Non Charter")</f>
        <v>Non Charter</v>
      </c>
    </row>
    <row r="192" spans="1:15" hidden="1">
      <c r="A192" t="s">
        <v>594</v>
      </c>
      <c r="B192">
        <v>351</v>
      </c>
      <c r="C192" t="s">
        <v>884</v>
      </c>
      <c r="D192">
        <v>352</v>
      </c>
      <c r="E192" t="s">
        <v>508</v>
      </c>
      <c r="F192" t="s">
        <v>662</v>
      </c>
      <c r="G192">
        <v>230963000260</v>
      </c>
      <c r="H192" t="s">
        <v>647</v>
      </c>
      <c r="I192" t="s">
        <v>579</v>
      </c>
      <c r="J192" t="s">
        <v>686</v>
      </c>
      <c r="K192" t="s">
        <v>1881</v>
      </c>
      <c r="L192" t="s">
        <v>1687</v>
      </c>
      <c r="M192" t="s">
        <v>676</v>
      </c>
      <c r="N192" t="str">
        <f>_xlfn.XLOOKUP(Maine_Schools_2022[[#This Row],[Grade Span]],$T$1:$T$4,$U$1:$U$4,Maine_Schools_2022[[#This Row],[Grade Span]])</f>
        <v>03-08</v>
      </c>
      <c r="O192" t="str">
        <f>IF(Maine_Schools_2022[[#This Row],[School Type]]="Charter", "Charter", "Non Charter")</f>
        <v>Non Charter</v>
      </c>
    </row>
    <row r="193" spans="1:15" hidden="1">
      <c r="A193" t="s">
        <v>594</v>
      </c>
      <c r="B193">
        <v>353</v>
      </c>
      <c r="C193" t="s">
        <v>885</v>
      </c>
      <c r="D193">
        <v>354</v>
      </c>
      <c r="E193" t="s">
        <v>509</v>
      </c>
      <c r="F193" t="s">
        <v>662</v>
      </c>
      <c r="G193">
        <v>230965001006</v>
      </c>
      <c r="H193" t="s">
        <v>647</v>
      </c>
      <c r="I193" t="s">
        <v>579</v>
      </c>
      <c r="J193" t="s">
        <v>679</v>
      </c>
      <c r="K193" t="s">
        <v>1882</v>
      </c>
      <c r="L193" t="s">
        <v>1687</v>
      </c>
      <c r="M193" t="s">
        <v>680</v>
      </c>
      <c r="N193" t="str">
        <f>_xlfn.XLOOKUP(Maine_Schools_2022[[#This Row],[Grade Span]],$T$1:$T$4,$U$1:$U$4,Maine_Schools_2022[[#This Row],[Grade Span]])</f>
        <v>03-08</v>
      </c>
      <c r="O193" t="str">
        <f>IF(Maine_Schools_2022[[#This Row],[School Type]]="Charter", "Charter", "Non Charter")</f>
        <v>Non Charter</v>
      </c>
    </row>
    <row r="194" spans="1:15">
      <c r="A194" t="s">
        <v>594</v>
      </c>
      <c r="B194">
        <v>1013</v>
      </c>
      <c r="C194" t="s">
        <v>678</v>
      </c>
      <c r="D194">
        <v>1014</v>
      </c>
      <c r="E194" t="s">
        <v>210</v>
      </c>
      <c r="F194" t="s">
        <v>662</v>
      </c>
      <c r="G194">
        <v>230006900630</v>
      </c>
      <c r="H194" t="s">
        <v>647</v>
      </c>
      <c r="I194" t="s">
        <v>675</v>
      </c>
      <c r="J194" t="s">
        <v>679</v>
      </c>
      <c r="K194" t="s">
        <v>1883</v>
      </c>
      <c r="L194" t="s">
        <v>1687</v>
      </c>
      <c r="M194" t="s">
        <v>680</v>
      </c>
      <c r="N194" t="str">
        <f>_xlfn.XLOOKUP(Maine_Schools_2022[[#This Row],[Grade Span]],$T$1:$T$4,$U$1:$U$4,Maine_Schools_2022[[#This Row],[Grade Span]])</f>
        <v>03-08</v>
      </c>
      <c r="O194" t="str">
        <f>IF(Maine_Schools_2022[[#This Row],[School Type]]="Charter", "Charter", "Non Charter")</f>
        <v>Non Charter</v>
      </c>
    </row>
    <row r="195" spans="1:15" hidden="1">
      <c r="A195" t="s">
        <v>594</v>
      </c>
      <c r="B195">
        <v>364</v>
      </c>
      <c r="C195" t="s">
        <v>886</v>
      </c>
      <c r="D195">
        <v>369</v>
      </c>
      <c r="E195" t="s">
        <v>28</v>
      </c>
      <c r="F195" t="s">
        <v>710</v>
      </c>
      <c r="G195">
        <v>230993000271</v>
      </c>
      <c r="H195" t="s">
        <v>647</v>
      </c>
      <c r="I195" t="s">
        <v>579</v>
      </c>
      <c r="J195" t="s">
        <v>653</v>
      </c>
      <c r="K195" t="s">
        <v>1884</v>
      </c>
      <c r="L195" t="s">
        <v>1687</v>
      </c>
      <c r="M195" t="s">
        <v>661</v>
      </c>
      <c r="N195" t="str">
        <f>_xlfn.XLOOKUP(Maine_Schools_2022[[#This Row],[Grade Span]],$T$1:$T$4,$U$1:$U$4,Maine_Schools_2022[[#This Row],[Grade Span]])</f>
        <v>PK-05</v>
      </c>
      <c r="O195" t="str">
        <f>IF(Maine_Schools_2022[[#This Row],[School Type]]="Charter", "Charter", "Non Charter")</f>
        <v>Non Charter</v>
      </c>
    </row>
    <row r="196" spans="1:15" hidden="1">
      <c r="A196" t="s">
        <v>594</v>
      </c>
      <c r="B196">
        <v>364</v>
      </c>
      <c r="C196" t="s">
        <v>886</v>
      </c>
      <c r="D196">
        <v>384</v>
      </c>
      <c r="E196" t="s">
        <v>163</v>
      </c>
      <c r="F196" t="s">
        <v>660</v>
      </c>
      <c r="G196">
        <v>230993000603</v>
      </c>
      <c r="H196" t="s">
        <v>647</v>
      </c>
      <c r="I196" t="s">
        <v>579</v>
      </c>
      <c r="J196" t="s">
        <v>653</v>
      </c>
      <c r="K196" t="s">
        <v>1885</v>
      </c>
      <c r="L196" t="s">
        <v>1687</v>
      </c>
      <c r="M196" t="s">
        <v>661</v>
      </c>
      <c r="N196" t="str">
        <f>_xlfn.XLOOKUP(Maine_Schools_2022[[#This Row],[Grade Span]],$T$1:$T$4,$U$1:$U$4,Maine_Schools_2022[[#This Row],[Grade Span]])</f>
        <v>09-12</v>
      </c>
      <c r="O196" t="str">
        <f>IF(Maine_Schools_2022[[#This Row],[School Type]]="Charter", "Charter", "Non Charter")</f>
        <v>Non Charter</v>
      </c>
    </row>
    <row r="197" spans="1:15" hidden="1">
      <c r="A197" t="s">
        <v>594</v>
      </c>
      <c r="B197">
        <v>364</v>
      </c>
      <c r="C197" t="s">
        <v>886</v>
      </c>
      <c r="D197">
        <v>367</v>
      </c>
      <c r="E197" t="s">
        <v>281</v>
      </c>
      <c r="F197" t="s">
        <v>808</v>
      </c>
      <c r="G197">
        <v>230993000267</v>
      </c>
      <c r="H197" t="s">
        <v>647</v>
      </c>
      <c r="I197" t="s">
        <v>579</v>
      </c>
      <c r="J197" t="s">
        <v>653</v>
      </c>
      <c r="K197" t="s">
        <v>1886</v>
      </c>
      <c r="L197" t="s">
        <v>1687</v>
      </c>
      <c r="M197" t="s">
        <v>887</v>
      </c>
      <c r="N197" t="str">
        <f>_xlfn.XLOOKUP(Maine_Schools_2022[[#This Row],[Grade Span]],$T$1:$T$4,$U$1:$U$4,Maine_Schools_2022[[#This Row],[Grade Span]])</f>
        <v>KG-05</v>
      </c>
      <c r="O197" t="str">
        <f>IF(Maine_Schools_2022[[#This Row],[School Type]]="Charter", "Charter", "Non Charter")</f>
        <v>Non Charter</v>
      </c>
    </row>
    <row r="198" spans="1:15" hidden="1">
      <c r="A198" t="s">
        <v>594</v>
      </c>
      <c r="B198">
        <v>364</v>
      </c>
      <c r="C198" t="s">
        <v>886</v>
      </c>
      <c r="D198">
        <v>379</v>
      </c>
      <c r="E198" t="s">
        <v>41</v>
      </c>
      <c r="F198" t="s">
        <v>660</v>
      </c>
      <c r="G198">
        <v>230993000269</v>
      </c>
      <c r="H198" t="s">
        <v>647</v>
      </c>
      <c r="I198" t="s">
        <v>579</v>
      </c>
      <c r="J198" t="s">
        <v>653</v>
      </c>
      <c r="K198" t="s">
        <v>1887</v>
      </c>
      <c r="L198" t="s">
        <v>1687</v>
      </c>
      <c r="M198" t="s">
        <v>661</v>
      </c>
      <c r="N198" t="str">
        <f>_xlfn.XLOOKUP(Maine_Schools_2022[[#This Row],[Grade Span]],$T$1:$T$4,$U$1:$U$4,Maine_Schools_2022[[#This Row],[Grade Span]])</f>
        <v>09-12</v>
      </c>
      <c r="O198" t="str">
        <f>IF(Maine_Schools_2022[[#This Row],[School Type]]="Charter", "Charter", "Non Charter")</f>
        <v>Non Charter</v>
      </c>
    </row>
    <row r="199" spans="1:15" hidden="1">
      <c r="A199" t="s">
        <v>594</v>
      </c>
      <c r="B199">
        <v>364</v>
      </c>
      <c r="C199" t="s">
        <v>886</v>
      </c>
      <c r="D199">
        <v>385</v>
      </c>
      <c r="E199" t="s">
        <v>242</v>
      </c>
      <c r="F199" t="s">
        <v>710</v>
      </c>
      <c r="G199">
        <v>230993000279</v>
      </c>
      <c r="H199" t="s">
        <v>647</v>
      </c>
      <c r="I199" t="s">
        <v>579</v>
      </c>
      <c r="J199" t="s">
        <v>653</v>
      </c>
      <c r="K199" t="s">
        <v>1888</v>
      </c>
      <c r="L199" t="s">
        <v>1687</v>
      </c>
      <c r="M199" t="s">
        <v>661</v>
      </c>
      <c r="N199" t="str">
        <f>_xlfn.XLOOKUP(Maine_Schools_2022[[#This Row],[Grade Span]],$T$1:$T$4,$U$1:$U$4,Maine_Schools_2022[[#This Row],[Grade Span]])</f>
        <v>PK-05</v>
      </c>
      <c r="O199" t="str">
        <f>IF(Maine_Schools_2022[[#This Row],[School Type]]="Charter", "Charter", "Non Charter")</f>
        <v>Non Charter</v>
      </c>
    </row>
    <row r="200" spans="1:15" hidden="1">
      <c r="A200" t="s">
        <v>594</v>
      </c>
      <c r="B200">
        <v>364</v>
      </c>
      <c r="C200" t="s">
        <v>886</v>
      </c>
      <c r="D200">
        <v>381</v>
      </c>
      <c r="E200" t="s">
        <v>271</v>
      </c>
      <c r="F200" t="s">
        <v>710</v>
      </c>
      <c r="G200">
        <v>230993000286</v>
      </c>
      <c r="H200" t="s">
        <v>647</v>
      </c>
      <c r="I200" t="s">
        <v>579</v>
      </c>
      <c r="J200" t="s">
        <v>653</v>
      </c>
      <c r="K200" t="s">
        <v>1889</v>
      </c>
      <c r="L200" t="s">
        <v>1687</v>
      </c>
      <c r="M200" t="s">
        <v>661</v>
      </c>
      <c r="N200" t="str">
        <f>_xlfn.XLOOKUP(Maine_Schools_2022[[#This Row],[Grade Span]],$T$1:$T$4,$U$1:$U$4,Maine_Schools_2022[[#This Row],[Grade Span]])</f>
        <v>PK-05</v>
      </c>
      <c r="O200" t="str">
        <f>IF(Maine_Schools_2022[[#This Row],[School Type]]="Charter", "Charter", "Non Charter")</f>
        <v>Non Charter</v>
      </c>
    </row>
    <row r="201" spans="1:15" hidden="1">
      <c r="A201" t="s">
        <v>594</v>
      </c>
      <c r="B201">
        <v>364</v>
      </c>
      <c r="C201" t="s">
        <v>886</v>
      </c>
      <c r="D201">
        <v>373</v>
      </c>
      <c r="E201" t="s">
        <v>295</v>
      </c>
      <c r="F201" t="s">
        <v>710</v>
      </c>
      <c r="G201">
        <v>230993000272</v>
      </c>
      <c r="H201" t="s">
        <v>647</v>
      </c>
      <c r="I201" t="s">
        <v>579</v>
      </c>
      <c r="J201" t="s">
        <v>653</v>
      </c>
      <c r="K201" t="s">
        <v>1890</v>
      </c>
      <c r="L201" t="s">
        <v>1687</v>
      </c>
      <c r="M201" t="s">
        <v>661</v>
      </c>
      <c r="N201" t="str">
        <f>_xlfn.XLOOKUP(Maine_Schools_2022[[#This Row],[Grade Span]],$T$1:$T$4,$U$1:$U$4,Maine_Schools_2022[[#This Row],[Grade Span]])</f>
        <v>PK-05</v>
      </c>
      <c r="O201" t="str">
        <f>IF(Maine_Schools_2022[[#This Row],[School Type]]="Charter", "Charter", "Non Charter")</f>
        <v>Non Charter</v>
      </c>
    </row>
    <row r="202" spans="1:15" hidden="1">
      <c r="A202" t="s">
        <v>594</v>
      </c>
      <c r="B202">
        <v>364</v>
      </c>
      <c r="C202" t="s">
        <v>886</v>
      </c>
      <c r="D202">
        <v>380</v>
      </c>
      <c r="E202" t="s">
        <v>104</v>
      </c>
      <c r="F202" t="s">
        <v>710</v>
      </c>
      <c r="G202">
        <v>230993000273</v>
      </c>
      <c r="H202" t="s">
        <v>647</v>
      </c>
      <c r="I202" t="s">
        <v>579</v>
      </c>
      <c r="J202" t="s">
        <v>653</v>
      </c>
      <c r="K202" t="s">
        <v>1891</v>
      </c>
      <c r="L202" t="s">
        <v>1687</v>
      </c>
      <c r="M202" t="s">
        <v>661</v>
      </c>
      <c r="N202" t="str">
        <f>_xlfn.XLOOKUP(Maine_Schools_2022[[#This Row],[Grade Span]],$T$1:$T$4,$U$1:$U$4,Maine_Schools_2022[[#This Row],[Grade Span]])</f>
        <v>PK-05</v>
      </c>
      <c r="O202" t="str">
        <f>IF(Maine_Schools_2022[[#This Row],[School Type]]="Charter", "Charter", "Non Charter")</f>
        <v>Non Charter</v>
      </c>
    </row>
    <row r="203" spans="1:15" hidden="1">
      <c r="A203" t="s">
        <v>594</v>
      </c>
      <c r="B203">
        <v>364</v>
      </c>
      <c r="C203" t="s">
        <v>886</v>
      </c>
      <c r="D203">
        <v>375</v>
      </c>
      <c r="E203" t="s">
        <v>129</v>
      </c>
      <c r="F203" t="s">
        <v>698</v>
      </c>
      <c r="G203">
        <v>230993000274</v>
      </c>
      <c r="H203" t="s">
        <v>647</v>
      </c>
      <c r="I203" t="s">
        <v>579</v>
      </c>
      <c r="J203" t="s">
        <v>653</v>
      </c>
      <c r="K203" t="s">
        <v>1892</v>
      </c>
      <c r="L203" t="s">
        <v>1687</v>
      </c>
      <c r="M203" t="s">
        <v>661</v>
      </c>
      <c r="N203" t="str">
        <f>_xlfn.XLOOKUP(Maine_Schools_2022[[#This Row],[Grade Span]],$T$1:$T$4,$U$1:$U$4,Maine_Schools_2022[[#This Row],[Grade Span]])</f>
        <v>06-08</v>
      </c>
      <c r="O203" t="str">
        <f>IF(Maine_Schools_2022[[#This Row],[School Type]]="Charter", "Charter", "Non Charter")</f>
        <v>Non Charter</v>
      </c>
    </row>
    <row r="204" spans="1:15" hidden="1">
      <c r="A204" t="s">
        <v>594</v>
      </c>
      <c r="B204">
        <v>364</v>
      </c>
      <c r="C204" t="s">
        <v>886</v>
      </c>
      <c r="D204">
        <v>376</v>
      </c>
      <c r="E204" t="s">
        <v>107</v>
      </c>
      <c r="F204" t="s">
        <v>698</v>
      </c>
      <c r="G204">
        <v>230993000275</v>
      </c>
      <c r="H204" t="s">
        <v>647</v>
      </c>
      <c r="I204" t="s">
        <v>579</v>
      </c>
      <c r="J204" t="s">
        <v>653</v>
      </c>
      <c r="K204" t="s">
        <v>1893</v>
      </c>
      <c r="L204" t="s">
        <v>1687</v>
      </c>
      <c r="M204" t="s">
        <v>661</v>
      </c>
      <c r="N204" t="str">
        <f>_xlfn.XLOOKUP(Maine_Schools_2022[[#This Row],[Grade Span]],$T$1:$T$4,$U$1:$U$4,Maine_Schools_2022[[#This Row],[Grade Span]])</f>
        <v>06-08</v>
      </c>
      <c r="O204" t="str">
        <f>IF(Maine_Schools_2022[[#This Row],[School Type]]="Charter", "Charter", "Non Charter")</f>
        <v>Non Charter</v>
      </c>
    </row>
    <row r="205" spans="1:15" hidden="1">
      <c r="A205" t="s">
        <v>594</v>
      </c>
      <c r="B205">
        <v>364</v>
      </c>
      <c r="C205" t="s">
        <v>886</v>
      </c>
      <c r="D205">
        <v>370</v>
      </c>
      <c r="E205" t="s">
        <v>476</v>
      </c>
      <c r="F205" t="s">
        <v>808</v>
      </c>
      <c r="G205">
        <v>230993000277</v>
      </c>
      <c r="H205" t="s">
        <v>647</v>
      </c>
      <c r="I205" t="s">
        <v>579</v>
      </c>
      <c r="J205" t="s">
        <v>653</v>
      </c>
      <c r="K205" t="s">
        <v>1894</v>
      </c>
      <c r="L205" t="s">
        <v>1687</v>
      </c>
      <c r="M205" t="s">
        <v>661</v>
      </c>
      <c r="N205" t="str">
        <f>_xlfn.XLOOKUP(Maine_Schools_2022[[#This Row],[Grade Span]],$T$1:$T$4,$U$1:$U$4,Maine_Schools_2022[[#This Row],[Grade Span]])</f>
        <v>KG-05</v>
      </c>
      <c r="O205" t="str">
        <f>IF(Maine_Schools_2022[[#This Row],[School Type]]="Charter", "Charter", "Non Charter")</f>
        <v>Non Charter</v>
      </c>
    </row>
    <row r="206" spans="1:15" hidden="1">
      <c r="A206" t="s">
        <v>594</v>
      </c>
      <c r="B206">
        <v>364</v>
      </c>
      <c r="C206" t="s">
        <v>886</v>
      </c>
      <c r="D206">
        <v>377</v>
      </c>
      <c r="E206" t="s">
        <v>346</v>
      </c>
      <c r="F206" t="s">
        <v>698</v>
      </c>
      <c r="G206">
        <v>230993000278</v>
      </c>
      <c r="H206" t="s">
        <v>647</v>
      </c>
      <c r="I206" t="s">
        <v>579</v>
      </c>
      <c r="J206" t="s">
        <v>653</v>
      </c>
      <c r="K206" t="s">
        <v>1895</v>
      </c>
      <c r="L206" t="s">
        <v>1687</v>
      </c>
      <c r="M206" t="s">
        <v>661</v>
      </c>
      <c r="N206" t="str">
        <f>_xlfn.XLOOKUP(Maine_Schools_2022[[#This Row],[Grade Span]],$T$1:$T$4,$U$1:$U$4,Maine_Schools_2022[[#This Row],[Grade Span]])</f>
        <v>06-08</v>
      </c>
      <c r="O206" t="str">
        <f>IF(Maine_Schools_2022[[#This Row],[School Type]]="Charter", "Charter", "Non Charter")</f>
        <v>Non Charter</v>
      </c>
    </row>
    <row r="207" spans="1:15" hidden="1">
      <c r="A207" t="s">
        <v>594</v>
      </c>
      <c r="B207">
        <v>364</v>
      </c>
      <c r="C207" t="s">
        <v>886</v>
      </c>
      <c r="D207">
        <v>386</v>
      </c>
      <c r="E207" t="s">
        <v>400</v>
      </c>
      <c r="F207" t="s">
        <v>808</v>
      </c>
      <c r="G207">
        <v>230993023131</v>
      </c>
      <c r="H207" t="s">
        <v>647</v>
      </c>
      <c r="I207" t="s">
        <v>579</v>
      </c>
      <c r="J207" t="s">
        <v>653</v>
      </c>
      <c r="K207" t="s">
        <v>1896</v>
      </c>
      <c r="L207" t="s">
        <v>1687</v>
      </c>
      <c r="M207" t="s">
        <v>661</v>
      </c>
      <c r="N207" t="str">
        <f>_xlfn.XLOOKUP(Maine_Schools_2022[[#This Row],[Grade Span]],$T$1:$T$4,$U$1:$U$4,Maine_Schools_2022[[#This Row],[Grade Span]])</f>
        <v>KG-05</v>
      </c>
      <c r="O207" t="str">
        <f>IF(Maine_Schools_2022[[#This Row],[School Type]]="Charter", "Charter", "Non Charter")</f>
        <v>Non Charter</v>
      </c>
    </row>
    <row r="208" spans="1:15" hidden="1">
      <c r="A208" t="s">
        <v>594</v>
      </c>
      <c r="B208">
        <v>364</v>
      </c>
      <c r="C208" t="s">
        <v>886</v>
      </c>
      <c r="D208">
        <v>371</v>
      </c>
      <c r="E208" t="s">
        <v>507</v>
      </c>
      <c r="F208" t="s">
        <v>710</v>
      </c>
      <c r="G208">
        <v>230993000283</v>
      </c>
      <c r="H208" t="s">
        <v>647</v>
      </c>
      <c r="I208" t="s">
        <v>579</v>
      </c>
      <c r="J208" t="s">
        <v>653</v>
      </c>
      <c r="K208" t="s">
        <v>1897</v>
      </c>
      <c r="L208" t="s">
        <v>1687</v>
      </c>
      <c r="M208" t="s">
        <v>888</v>
      </c>
      <c r="N208" t="str">
        <f>_xlfn.XLOOKUP(Maine_Schools_2022[[#This Row],[Grade Span]],$T$1:$T$4,$U$1:$U$4,Maine_Schools_2022[[#This Row],[Grade Span]])</f>
        <v>PK-05</v>
      </c>
      <c r="O208" t="str">
        <f>IF(Maine_Schools_2022[[#This Row],[School Type]]="Charter", "Charter", "Non Charter")</f>
        <v>Non Charter</v>
      </c>
    </row>
    <row r="209" spans="1:15" hidden="1">
      <c r="A209" t="s">
        <v>594</v>
      </c>
      <c r="B209">
        <v>364</v>
      </c>
      <c r="C209" t="s">
        <v>886</v>
      </c>
      <c r="D209">
        <v>383</v>
      </c>
      <c r="E209" t="s">
        <v>611</v>
      </c>
      <c r="F209" t="s">
        <v>660</v>
      </c>
      <c r="G209">
        <v>230993000130</v>
      </c>
      <c r="H209" t="s">
        <v>647</v>
      </c>
      <c r="I209" t="s">
        <v>1209</v>
      </c>
      <c r="J209" t="s">
        <v>653</v>
      </c>
      <c r="K209" t="s">
        <v>1898</v>
      </c>
      <c r="L209" t="s">
        <v>1687</v>
      </c>
      <c r="M209" t="s">
        <v>661</v>
      </c>
      <c r="N209" t="str">
        <f>_xlfn.XLOOKUP(Maine_Schools_2022[[#This Row],[Grade Span]],$T$1:$T$4,$U$1:$U$4,Maine_Schools_2022[[#This Row],[Grade Span]])</f>
        <v>09-12</v>
      </c>
      <c r="O209" t="str">
        <f>IF(Maine_Schools_2022[[#This Row],[School Type]]="Charter", "Charter", "Non Charter")</f>
        <v>Non Charter</v>
      </c>
    </row>
    <row r="210" spans="1:15" hidden="1">
      <c r="A210" t="s">
        <v>594</v>
      </c>
      <c r="B210">
        <v>364</v>
      </c>
      <c r="C210" t="s">
        <v>886</v>
      </c>
      <c r="D210">
        <v>378</v>
      </c>
      <c r="E210" t="s">
        <v>101</v>
      </c>
      <c r="F210" t="s">
        <v>660</v>
      </c>
      <c r="G210">
        <v>230993000284</v>
      </c>
      <c r="H210" t="s">
        <v>647</v>
      </c>
      <c r="I210" t="s">
        <v>579</v>
      </c>
      <c r="J210" t="s">
        <v>653</v>
      </c>
      <c r="K210" t="s">
        <v>1899</v>
      </c>
      <c r="L210" t="s">
        <v>1687</v>
      </c>
      <c r="M210" t="s">
        <v>661</v>
      </c>
      <c r="N210" t="str">
        <f>_xlfn.XLOOKUP(Maine_Schools_2022[[#This Row],[Grade Span]],$T$1:$T$4,$U$1:$U$4,Maine_Schools_2022[[#This Row],[Grade Span]])</f>
        <v>09-12</v>
      </c>
      <c r="O210" t="str">
        <f>IF(Maine_Schools_2022[[#This Row],[School Type]]="Charter", "Charter", "Non Charter")</f>
        <v>Non Charter</v>
      </c>
    </row>
    <row r="211" spans="1:15" hidden="1">
      <c r="A211" t="s">
        <v>594</v>
      </c>
      <c r="B211">
        <v>364</v>
      </c>
      <c r="C211" t="s">
        <v>886</v>
      </c>
      <c r="D211">
        <v>372</v>
      </c>
      <c r="E211" t="s">
        <v>516</v>
      </c>
      <c r="F211" t="s">
        <v>710</v>
      </c>
      <c r="G211">
        <v>230993001007</v>
      </c>
      <c r="H211" t="s">
        <v>647</v>
      </c>
      <c r="I211" t="s">
        <v>579</v>
      </c>
      <c r="J211" t="s">
        <v>653</v>
      </c>
      <c r="K211" t="s">
        <v>1900</v>
      </c>
      <c r="L211" t="s">
        <v>1687</v>
      </c>
      <c r="M211" t="s">
        <v>661</v>
      </c>
      <c r="N211" t="str">
        <f>_xlfn.XLOOKUP(Maine_Schools_2022[[#This Row],[Grade Span]],$T$1:$T$4,$U$1:$U$4,Maine_Schools_2022[[#This Row],[Grade Span]])</f>
        <v>PK-05</v>
      </c>
      <c r="O211" t="str">
        <f>IF(Maine_Schools_2022[[#This Row],[School Type]]="Charter", "Charter", "Non Charter")</f>
        <v>Non Charter</v>
      </c>
    </row>
    <row r="212" spans="1:15" hidden="1">
      <c r="A212" t="s">
        <v>594</v>
      </c>
      <c r="B212">
        <v>389</v>
      </c>
      <c r="C212" t="s">
        <v>889</v>
      </c>
      <c r="D212">
        <v>390</v>
      </c>
      <c r="E212" t="s">
        <v>234</v>
      </c>
      <c r="F212" t="s">
        <v>662</v>
      </c>
      <c r="G212">
        <v>230999001029</v>
      </c>
      <c r="H212" t="s">
        <v>647</v>
      </c>
      <c r="I212" t="s">
        <v>579</v>
      </c>
      <c r="J212" t="s">
        <v>679</v>
      </c>
      <c r="K212" t="s">
        <v>1901</v>
      </c>
      <c r="L212" t="s">
        <v>1687</v>
      </c>
      <c r="M212" t="s">
        <v>890</v>
      </c>
      <c r="N212" t="str">
        <f>_xlfn.XLOOKUP(Maine_Schools_2022[[#This Row],[Grade Span]],$T$1:$T$4,$U$1:$U$4,Maine_Schools_2022[[#This Row],[Grade Span]])</f>
        <v>03-08</v>
      </c>
      <c r="O212" t="str">
        <f>IF(Maine_Schools_2022[[#This Row],[School Type]]="Charter", "Charter", "Non Charter")</f>
        <v>Non Charter</v>
      </c>
    </row>
    <row r="213" spans="1:15" hidden="1">
      <c r="A213" t="s">
        <v>594</v>
      </c>
      <c r="B213">
        <v>1438</v>
      </c>
      <c r="C213" t="s">
        <v>893</v>
      </c>
      <c r="D213">
        <v>59</v>
      </c>
      <c r="E213" t="s">
        <v>5</v>
      </c>
      <c r="F213" t="s">
        <v>698</v>
      </c>
      <c r="G213">
        <v>231477200062</v>
      </c>
      <c r="H213" t="s">
        <v>647</v>
      </c>
      <c r="I213" t="s">
        <v>579</v>
      </c>
      <c r="J213" t="s">
        <v>802</v>
      </c>
      <c r="K213" t="s">
        <v>1902</v>
      </c>
      <c r="L213" t="s">
        <v>1687</v>
      </c>
      <c r="M213" t="s">
        <v>894</v>
      </c>
      <c r="N213" t="str">
        <f>_xlfn.XLOOKUP(Maine_Schools_2022[[#This Row],[Grade Span]],$T$1:$T$4,$U$1:$U$4,Maine_Schools_2022[[#This Row],[Grade Span]])</f>
        <v>06-08</v>
      </c>
      <c r="O213" t="str">
        <f>IF(Maine_Schools_2022[[#This Row],[School Type]]="Charter", "Charter", "Non Charter")</f>
        <v>Non Charter</v>
      </c>
    </row>
    <row r="214" spans="1:15" hidden="1">
      <c r="A214" t="s">
        <v>594</v>
      </c>
      <c r="B214">
        <v>1438</v>
      </c>
      <c r="C214" t="s">
        <v>893</v>
      </c>
      <c r="D214">
        <v>61</v>
      </c>
      <c r="E214" t="s">
        <v>613</v>
      </c>
      <c r="F214" t="s">
        <v>660</v>
      </c>
      <c r="G214">
        <v>231477200063</v>
      </c>
      <c r="H214" t="s">
        <v>647</v>
      </c>
      <c r="I214" t="s">
        <v>1209</v>
      </c>
      <c r="J214" t="s">
        <v>802</v>
      </c>
      <c r="K214" t="s">
        <v>1903</v>
      </c>
      <c r="L214" t="s">
        <v>1687</v>
      </c>
      <c r="M214" t="s">
        <v>894</v>
      </c>
      <c r="N214" t="str">
        <f>_xlfn.XLOOKUP(Maine_Schools_2022[[#This Row],[Grade Span]],$T$1:$T$4,$U$1:$U$4,Maine_Schools_2022[[#This Row],[Grade Span]])</f>
        <v>09-12</v>
      </c>
      <c r="O214" t="str">
        <f>IF(Maine_Schools_2022[[#This Row],[School Type]]="Charter", "Charter", "Non Charter")</f>
        <v>Non Charter</v>
      </c>
    </row>
    <row r="215" spans="1:15" hidden="1">
      <c r="A215" t="s">
        <v>594</v>
      </c>
      <c r="B215">
        <v>1438</v>
      </c>
      <c r="C215" t="s">
        <v>893</v>
      </c>
      <c r="D215">
        <v>58</v>
      </c>
      <c r="E215" t="s">
        <v>313</v>
      </c>
      <c r="F215" t="s">
        <v>750</v>
      </c>
      <c r="G215">
        <v>231477200069</v>
      </c>
      <c r="H215" t="s">
        <v>647</v>
      </c>
      <c r="I215" t="s">
        <v>579</v>
      </c>
      <c r="J215" t="s">
        <v>802</v>
      </c>
      <c r="K215" t="s">
        <v>1904</v>
      </c>
      <c r="L215" t="s">
        <v>1687</v>
      </c>
      <c r="M215" t="s">
        <v>894</v>
      </c>
      <c r="N215" t="str">
        <f>_xlfn.XLOOKUP(Maine_Schools_2022[[#This Row],[Grade Span]],$T$1:$T$4,$U$1:$U$4,Maine_Schools_2022[[#This Row],[Grade Span]])</f>
        <v>PK-02</v>
      </c>
      <c r="O215" t="str">
        <f>IF(Maine_Schools_2022[[#This Row],[School Type]]="Charter", "Charter", "Non Charter")</f>
        <v>Non Charter</v>
      </c>
    </row>
    <row r="216" spans="1:15" hidden="1">
      <c r="A216" t="s">
        <v>594</v>
      </c>
      <c r="B216">
        <v>1438</v>
      </c>
      <c r="C216" t="s">
        <v>893</v>
      </c>
      <c r="D216">
        <v>57</v>
      </c>
      <c r="E216" t="s">
        <v>232</v>
      </c>
      <c r="F216" t="s">
        <v>749</v>
      </c>
      <c r="G216">
        <v>231477200067</v>
      </c>
      <c r="H216" t="s">
        <v>647</v>
      </c>
      <c r="I216" t="s">
        <v>579</v>
      </c>
      <c r="J216" t="s">
        <v>802</v>
      </c>
      <c r="K216" t="s">
        <v>1905</v>
      </c>
      <c r="L216" t="s">
        <v>1687</v>
      </c>
      <c r="M216" t="s">
        <v>894</v>
      </c>
      <c r="N216" t="str">
        <f>_xlfn.XLOOKUP(Maine_Schools_2022[[#This Row],[Grade Span]],$T$1:$T$4,$U$1:$U$4,Maine_Schools_2022[[#This Row],[Grade Span]])</f>
        <v>03-05</v>
      </c>
      <c r="O216" t="str">
        <f>IF(Maine_Schools_2022[[#This Row],[School Type]]="Charter", "Charter", "Non Charter")</f>
        <v>Non Charter</v>
      </c>
    </row>
    <row r="217" spans="1:15" hidden="1">
      <c r="A217" t="s">
        <v>594</v>
      </c>
      <c r="B217">
        <v>1438</v>
      </c>
      <c r="C217" t="s">
        <v>893</v>
      </c>
      <c r="D217">
        <v>60</v>
      </c>
      <c r="E217" t="s">
        <v>121</v>
      </c>
      <c r="F217" t="s">
        <v>660</v>
      </c>
      <c r="G217">
        <v>231477200068</v>
      </c>
      <c r="H217" t="s">
        <v>647</v>
      </c>
      <c r="I217" t="s">
        <v>579</v>
      </c>
      <c r="J217" t="s">
        <v>802</v>
      </c>
      <c r="K217" t="s">
        <v>1903</v>
      </c>
      <c r="L217" t="s">
        <v>1687</v>
      </c>
      <c r="M217" t="s">
        <v>894</v>
      </c>
      <c r="N217" t="str">
        <f>_xlfn.XLOOKUP(Maine_Schools_2022[[#This Row],[Grade Span]],$T$1:$T$4,$U$1:$U$4,Maine_Schools_2022[[#This Row],[Grade Span]])</f>
        <v>09-12</v>
      </c>
      <c r="O217" t="str">
        <f>IF(Maine_Schools_2022[[#This Row],[School Type]]="Charter", "Charter", "Non Charter")</f>
        <v>Non Charter</v>
      </c>
    </row>
    <row r="218" spans="1:15" hidden="1">
      <c r="A218" t="s">
        <v>594</v>
      </c>
      <c r="B218">
        <v>1438</v>
      </c>
      <c r="C218" t="s">
        <v>893</v>
      </c>
      <c r="D218">
        <v>358</v>
      </c>
      <c r="E218" t="s">
        <v>421</v>
      </c>
      <c r="F218" t="s">
        <v>710</v>
      </c>
      <c r="G218">
        <v>231477200263</v>
      </c>
      <c r="H218" t="s">
        <v>647</v>
      </c>
      <c r="I218" t="s">
        <v>579</v>
      </c>
      <c r="J218" t="s">
        <v>802</v>
      </c>
      <c r="K218" t="s">
        <v>1906</v>
      </c>
      <c r="L218" t="s">
        <v>1687</v>
      </c>
      <c r="M218" t="s">
        <v>895</v>
      </c>
      <c r="N218" t="str">
        <f>_xlfn.XLOOKUP(Maine_Schools_2022[[#This Row],[Grade Span]],$T$1:$T$4,$U$1:$U$4,Maine_Schools_2022[[#This Row],[Grade Span]])</f>
        <v>PK-05</v>
      </c>
      <c r="O218" t="str">
        <f>IF(Maine_Schools_2022[[#This Row],[School Type]]="Charter", "Charter", "Non Charter")</f>
        <v>Non Charter</v>
      </c>
    </row>
    <row r="219" spans="1:15" hidden="1">
      <c r="A219" t="s">
        <v>594</v>
      </c>
      <c r="B219">
        <v>1438</v>
      </c>
      <c r="C219" t="s">
        <v>893</v>
      </c>
      <c r="D219">
        <v>536</v>
      </c>
      <c r="E219" t="s">
        <v>477</v>
      </c>
      <c r="F219" t="s">
        <v>662</v>
      </c>
      <c r="G219">
        <v>231477200648</v>
      </c>
      <c r="H219" t="s">
        <v>647</v>
      </c>
      <c r="I219" t="s">
        <v>579</v>
      </c>
      <c r="J219" t="s">
        <v>802</v>
      </c>
      <c r="K219" t="s">
        <v>1907</v>
      </c>
      <c r="L219" t="s">
        <v>1687</v>
      </c>
      <c r="M219" t="s">
        <v>896</v>
      </c>
      <c r="N219" t="str">
        <f>_xlfn.XLOOKUP(Maine_Schools_2022[[#This Row],[Grade Span]],$T$1:$T$4,$U$1:$U$4,Maine_Schools_2022[[#This Row],[Grade Span]])</f>
        <v>03-08</v>
      </c>
      <c r="O219" t="str">
        <f>IF(Maine_Schools_2022[[#This Row],[School Type]]="Charter", "Charter", "Non Charter")</f>
        <v>Non Charter</v>
      </c>
    </row>
    <row r="220" spans="1:15" hidden="1">
      <c r="A220" t="s">
        <v>594</v>
      </c>
      <c r="B220">
        <v>1445</v>
      </c>
      <c r="C220" t="s">
        <v>897</v>
      </c>
      <c r="D220">
        <v>153</v>
      </c>
      <c r="E220" t="s">
        <v>241</v>
      </c>
      <c r="F220" t="s">
        <v>710</v>
      </c>
      <c r="G220">
        <v>231477600131</v>
      </c>
      <c r="H220" t="s">
        <v>647</v>
      </c>
      <c r="I220" t="s">
        <v>579</v>
      </c>
      <c r="J220" t="s">
        <v>695</v>
      </c>
      <c r="K220" t="s">
        <v>1908</v>
      </c>
      <c r="L220" t="s">
        <v>1687</v>
      </c>
      <c r="M220" t="s">
        <v>898</v>
      </c>
      <c r="N220" t="str">
        <f>_xlfn.XLOOKUP(Maine_Schools_2022[[#This Row],[Grade Span]],$T$1:$T$4,$U$1:$U$4,Maine_Schools_2022[[#This Row],[Grade Span]])</f>
        <v>PK-05</v>
      </c>
      <c r="O220" t="str">
        <f>IF(Maine_Schools_2022[[#This Row],[School Type]]="Charter", "Charter", "Non Charter")</f>
        <v>Non Charter</v>
      </c>
    </row>
    <row r="221" spans="1:15" hidden="1">
      <c r="A221" t="s">
        <v>594</v>
      </c>
      <c r="B221">
        <v>1445</v>
      </c>
      <c r="C221" t="s">
        <v>897</v>
      </c>
      <c r="D221">
        <v>2116</v>
      </c>
      <c r="E221" t="s">
        <v>239</v>
      </c>
      <c r="F221" t="s">
        <v>756</v>
      </c>
      <c r="G221">
        <v>231477623196</v>
      </c>
      <c r="H221" t="s">
        <v>647</v>
      </c>
      <c r="I221" t="s">
        <v>579</v>
      </c>
      <c r="J221" t="s">
        <v>657</v>
      </c>
      <c r="K221" t="s">
        <v>1909</v>
      </c>
      <c r="L221" t="s">
        <v>1687</v>
      </c>
      <c r="M221" t="s">
        <v>899</v>
      </c>
      <c r="N221" t="str">
        <f>_xlfn.XLOOKUP(Maine_Schools_2022[[#This Row],[Grade Span]],$T$1:$T$4,$U$1:$U$4,Maine_Schools_2022[[#This Row],[Grade Span]])</f>
        <v>PK-04</v>
      </c>
      <c r="O221" t="str">
        <f>IF(Maine_Schools_2022[[#This Row],[School Type]]="Charter", "Charter", "Non Charter")</f>
        <v>Non Charter</v>
      </c>
    </row>
    <row r="222" spans="1:15" hidden="1">
      <c r="A222" t="s">
        <v>594</v>
      </c>
      <c r="B222">
        <v>1445</v>
      </c>
      <c r="C222" t="s">
        <v>897</v>
      </c>
      <c r="D222">
        <v>1968</v>
      </c>
      <c r="E222" t="s">
        <v>52</v>
      </c>
      <c r="F222" t="s">
        <v>1043</v>
      </c>
      <c r="G222">
        <v>231477623162</v>
      </c>
      <c r="H222" t="s">
        <v>647</v>
      </c>
      <c r="I222" t="s">
        <v>579</v>
      </c>
      <c r="J222" t="s">
        <v>657</v>
      </c>
      <c r="K222" t="s">
        <v>1910</v>
      </c>
      <c r="L222" t="s">
        <v>1687</v>
      </c>
      <c r="M222" t="s">
        <v>900</v>
      </c>
      <c r="N222" t="str">
        <f>_xlfn.XLOOKUP(Maine_Schools_2022[[#This Row],[Grade Span]],$T$1:$T$4,$U$1:$U$4,Maine_Schools_2022[[#This Row],[Grade Span]])</f>
        <v>05-12</v>
      </c>
      <c r="O222" t="str">
        <f>IF(Maine_Schools_2022[[#This Row],[School Type]]="Charter", "Charter", "Non Charter")</f>
        <v>Non Charter</v>
      </c>
    </row>
    <row r="223" spans="1:15" hidden="1">
      <c r="A223" t="s">
        <v>594</v>
      </c>
      <c r="B223">
        <v>1445</v>
      </c>
      <c r="C223" t="s">
        <v>897</v>
      </c>
      <c r="D223">
        <v>402</v>
      </c>
      <c r="E223" t="s">
        <v>360</v>
      </c>
      <c r="F223" t="s">
        <v>710</v>
      </c>
      <c r="G223">
        <v>231477600296</v>
      </c>
      <c r="H223" t="s">
        <v>647</v>
      </c>
      <c r="I223" t="s">
        <v>579</v>
      </c>
      <c r="J223" t="s">
        <v>802</v>
      </c>
      <c r="K223" t="s">
        <v>1911</v>
      </c>
      <c r="L223" t="s">
        <v>1687</v>
      </c>
      <c r="M223" t="s">
        <v>892</v>
      </c>
      <c r="N223" t="str">
        <f>_xlfn.XLOOKUP(Maine_Schools_2022[[#This Row],[Grade Span]],$T$1:$T$4,$U$1:$U$4,Maine_Schools_2022[[#This Row],[Grade Span]])</f>
        <v>PK-05</v>
      </c>
      <c r="O223" t="str">
        <f>IF(Maine_Schools_2022[[#This Row],[School Type]]="Charter", "Charter", "Non Charter")</f>
        <v>Non Charter</v>
      </c>
    </row>
    <row r="224" spans="1:15" hidden="1">
      <c r="A224" t="s">
        <v>594</v>
      </c>
      <c r="B224">
        <v>1445</v>
      </c>
      <c r="C224" t="s">
        <v>897</v>
      </c>
      <c r="D224">
        <v>308</v>
      </c>
      <c r="E224" t="s">
        <v>153</v>
      </c>
      <c r="F224" t="s">
        <v>660</v>
      </c>
      <c r="G224">
        <v>231477600231</v>
      </c>
      <c r="H224" t="s">
        <v>647</v>
      </c>
      <c r="I224" t="s">
        <v>579</v>
      </c>
      <c r="J224" t="s">
        <v>657</v>
      </c>
      <c r="K224" t="s">
        <v>1912</v>
      </c>
      <c r="L224" t="s">
        <v>1687</v>
      </c>
      <c r="M224" t="s">
        <v>901</v>
      </c>
      <c r="N224" t="str">
        <f>_xlfn.XLOOKUP(Maine_Schools_2022[[#This Row],[Grade Span]],$T$1:$T$4,$U$1:$U$4,Maine_Schools_2022[[#This Row],[Grade Span]])</f>
        <v>09-12</v>
      </c>
      <c r="O224" t="str">
        <f>IF(Maine_Schools_2022[[#This Row],[School Type]]="Charter", "Charter", "Non Charter")</f>
        <v>Non Charter</v>
      </c>
    </row>
    <row r="225" spans="1:15" hidden="1">
      <c r="A225" t="s">
        <v>594</v>
      </c>
      <c r="B225">
        <v>1445</v>
      </c>
      <c r="C225" t="s">
        <v>897</v>
      </c>
      <c r="D225">
        <v>2075</v>
      </c>
      <c r="E225" t="s">
        <v>494</v>
      </c>
      <c r="F225" t="s">
        <v>662</v>
      </c>
      <c r="G225">
        <v>231477623188</v>
      </c>
      <c r="H225" t="s">
        <v>647</v>
      </c>
      <c r="I225" t="s">
        <v>579</v>
      </c>
      <c r="J225" t="s">
        <v>657</v>
      </c>
      <c r="K225" t="s">
        <v>1913</v>
      </c>
      <c r="L225" t="s">
        <v>1687</v>
      </c>
      <c r="M225" t="s">
        <v>901</v>
      </c>
      <c r="N225" t="str">
        <f>_xlfn.XLOOKUP(Maine_Schools_2022[[#This Row],[Grade Span]],$T$1:$T$4,$U$1:$U$4,Maine_Schools_2022[[#This Row],[Grade Span]])</f>
        <v>03-08</v>
      </c>
      <c r="O225" t="str">
        <f>IF(Maine_Schools_2022[[#This Row],[School Type]]="Charter", "Charter", "Non Charter")</f>
        <v>Non Charter</v>
      </c>
    </row>
    <row r="226" spans="1:15" hidden="1">
      <c r="A226" t="s">
        <v>594</v>
      </c>
      <c r="B226">
        <v>1445</v>
      </c>
      <c r="C226" t="s">
        <v>897</v>
      </c>
      <c r="D226">
        <v>403</v>
      </c>
      <c r="E226" t="s">
        <v>405</v>
      </c>
      <c r="F226" t="s">
        <v>660</v>
      </c>
      <c r="G226">
        <v>231477600298</v>
      </c>
      <c r="H226" t="s">
        <v>647</v>
      </c>
      <c r="I226" t="s">
        <v>579</v>
      </c>
      <c r="J226" t="s">
        <v>802</v>
      </c>
      <c r="K226" t="s">
        <v>1914</v>
      </c>
      <c r="L226" t="s">
        <v>1687</v>
      </c>
      <c r="M226" t="s">
        <v>892</v>
      </c>
      <c r="N226" t="str">
        <f>_xlfn.XLOOKUP(Maine_Schools_2022[[#This Row],[Grade Span]],$T$1:$T$4,$U$1:$U$4,Maine_Schools_2022[[#This Row],[Grade Span]])</f>
        <v>09-12</v>
      </c>
      <c r="O226" t="str">
        <f>IF(Maine_Schools_2022[[#This Row],[School Type]]="Charter", "Charter", "Non Charter")</f>
        <v>Non Charter</v>
      </c>
    </row>
    <row r="227" spans="1:15" hidden="1">
      <c r="A227" t="s">
        <v>594</v>
      </c>
      <c r="B227">
        <v>1445</v>
      </c>
      <c r="C227" t="s">
        <v>897</v>
      </c>
      <c r="D227">
        <v>404</v>
      </c>
      <c r="E227" t="s">
        <v>519</v>
      </c>
      <c r="F227" t="s">
        <v>698</v>
      </c>
      <c r="G227">
        <v>231477601008</v>
      </c>
      <c r="H227" t="s">
        <v>647</v>
      </c>
      <c r="I227" t="s">
        <v>579</v>
      </c>
      <c r="J227" t="s">
        <v>802</v>
      </c>
      <c r="K227" t="s">
        <v>1914</v>
      </c>
      <c r="L227" t="s">
        <v>1687</v>
      </c>
      <c r="M227" t="s">
        <v>892</v>
      </c>
      <c r="N227" t="str">
        <f>_xlfn.XLOOKUP(Maine_Schools_2022[[#This Row],[Grade Span]],$T$1:$T$4,$U$1:$U$4,Maine_Schools_2022[[#This Row],[Grade Span]])</f>
        <v>06-08</v>
      </c>
      <c r="O227" t="str">
        <f>IF(Maine_Schools_2022[[#This Row],[School Type]]="Charter", "Charter", "Non Charter")</f>
        <v>Non Charter</v>
      </c>
    </row>
    <row r="228" spans="1:15" hidden="1">
      <c r="A228" t="s">
        <v>594</v>
      </c>
      <c r="B228">
        <v>561</v>
      </c>
      <c r="C228" t="s">
        <v>902</v>
      </c>
      <c r="D228">
        <v>564</v>
      </c>
      <c r="E228" t="s">
        <v>495</v>
      </c>
      <c r="F228" t="s">
        <v>710</v>
      </c>
      <c r="G228">
        <v>231152000471</v>
      </c>
      <c r="H228" t="s">
        <v>647</v>
      </c>
      <c r="I228" t="s">
        <v>579</v>
      </c>
      <c r="J228" t="s">
        <v>663</v>
      </c>
      <c r="K228" t="s">
        <v>1915</v>
      </c>
      <c r="L228" t="s">
        <v>1687</v>
      </c>
      <c r="M228" t="s">
        <v>903</v>
      </c>
      <c r="N228" t="str">
        <f>_xlfn.XLOOKUP(Maine_Schools_2022[[#This Row],[Grade Span]],$T$1:$T$4,$U$1:$U$4,Maine_Schools_2022[[#This Row],[Grade Span]])</f>
        <v>PK-05</v>
      </c>
      <c r="O228" t="str">
        <f>IF(Maine_Schools_2022[[#This Row],[School Type]]="Charter", "Charter", "Non Charter")</f>
        <v>Non Charter</v>
      </c>
    </row>
    <row r="229" spans="1:15" hidden="1">
      <c r="A229" t="s">
        <v>594</v>
      </c>
      <c r="B229">
        <v>561</v>
      </c>
      <c r="C229" t="s">
        <v>902</v>
      </c>
      <c r="D229">
        <v>562</v>
      </c>
      <c r="E229" t="s">
        <v>157</v>
      </c>
      <c r="F229" t="s">
        <v>710</v>
      </c>
      <c r="G229">
        <v>231152000472</v>
      </c>
      <c r="H229" t="s">
        <v>647</v>
      </c>
      <c r="I229" t="s">
        <v>579</v>
      </c>
      <c r="J229" t="s">
        <v>663</v>
      </c>
      <c r="K229" t="s">
        <v>1751</v>
      </c>
      <c r="L229" t="s">
        <v>1687</v>
      </c>
      <c r="M229" t="s">
        <v>904</v>
      </c>
      <c r="N229" t="str">
        <f>_xlfn.XLOOKUP(Maine_Schools_2022[[#This Row],[Grade Span]],$T$1:$T$4,$U$1:$U$4,Maine_Schools_2022[[#This Row],[Grade Span]])</f>
        <v>PK-05</v>
      </c>
      <c r="O229" t="str">
        <f>IF(Maine_Schools_2022[[#This Row],[School Type]]="Charter", "Charter", "Non Charter")</f>
        <v>Non Charter</v>
      </c>
    </row>
    <row r="230" spans="1:15" hidden="1">
      <c r="A230" t="s">
        <v>594</v>
      </c>
      <c r="B230">
        <v>561</v>
      </c>
      <c r="C230" t="s">
        <v>902</v>
      </c>
      <c r="D230">
        <v>568</v>
      </c>
      <c r="E230" t="s">
        <v>160</v>
      </c>
      <c r="F230" t="s">
        <v>808</v>
      </c>
      <c r="G230">
        <v>231152000475</v>
      </c>
      <c r="H230" t="s">
        <v>647</v>
      </c>
      <c r="I230" t="s">
        <v>579</v>
      </c>
      <c r="J230" t="s">
        <v>663</v>
      </c>
      <c r="K230" t="s">
        <v>1916</v>
      </c>
      <c r="L230" t="s">
        <v>1687</v>
      </c>
      <c r="M230" t="s">
        <v>905</v>
      </c>
      <c r="N230" t="str">
        <f>_xlfn.XLOOKUP(Maine_Schools_2022[[#This Row],[Grade Span]],$T$1:$T$4,$U$1:$U$4,Maine_Schools_2022[[#This Row],[Grade Span]])</f>
        <v>KG-05</v>
      </c>
      <c r="O230" t="str">
        <f>IF(Maine_Schools_2022[[#This Row],[School Type]]="Charter", "Charter", "Non Charter")</f>
        <v>Non Charter</v>
      </c>
    </row>
    <row r="231" spans="1:15" hidden="1">
      <c r="A231" t="s">
        <v>594</v>
      </c>
      <c r="B231">
        <v>561</v>
      </c>
      <c r="C231" t="s">
        <v>902</v>
      </c>
      <c r="D231">
        <v>567</v>
      </c>
      <c r="E231" t="s">
        <v>87</v>
      </c>
      <c r="F231" t="s">
        <v>660</v>
      </c>
      <c r="G231">
        <v>231152000473</v>
      </c>
      <c r="H231" t="s">
        <v>647</v>
      </c>
      <c r="I231" t="s">
        <v>579</v>
      </c>
      <c r="J231" t="s">
        <v>663</v>
      </c>
      <c r="K231" t="s">
        <v>1917</v>
      </c>
      <c r="L231" t="s">
        <v>1687</v>
      </c>
      <c r="M231" t="s">
        <v>905</v>
      </c>
      <c r="N231" t="str">
        <f>_xlfn.XLOOKUP(Maine_Schools_2022[[#This Row],[Grade Span]],$T$1:$T$4,$U$1:$U$4,Maine_Schools_2022[[#This Row],[Grade Span]])</f>
        <v>09-12</v>
      </c>
      <c r="O231" t="str">
        <f>IF(Maine_Schools_2022[[#This Row],[School Type]]="Charter", "Charter", "Non Charter")</f>
        <v>Non Charter</v>
      </c>
    </row>
    <row r="232" spans="1:15" hidden="1">
      <c r="A232" t="s">
        <v>594</v>
      </c>
      <c r="B232">
        <v>561</v>
      </c>
      <c r="C232" t="s">
        <v>902</v>
      </c>
      <c r="D232">
        <v>569</v>
      </c>
      <c r="E232" t="s">
        <v>192</v>
      </c>
      <c r="F232" t="s">
        <v>698</v>
      </c>
      <c r="G232">
        <v>231152000474</v>
      </c>
      <c r="H232" t="s">
        <v>647</v>
      </c>
      <c r="I232" t="s">
        <v>579</v>
      </c>
      <c r="J232" t="s">
        <v>663</v>
      </c>
      <c r="K232" t="s">
        <v>1918</v>
      </c>
      <c r="L232" t="s">
        <v>1687</v>
      </c>
      <c r="M232" t="s">
        <v>905</v>
      </c>
      <c r="N232" t="str">
        <f>_xlfn.XLOOKUP(Maine_Schools_2022[[#This Row],[Grade Span]],$T$1:$T$4,$U$1:$U$4,Maine_Schools_2022[[#This Row],[Grade Span]])</f>
        <v>06-08</v>
      </c>
      <c r="O232" t="str">
        <f>IF(Maine_Schools_2022[[#This Row],[School Type]]="Charter", "Charter", "Non Charter")</f>
        <v>Non Charter</v>
      </c>
    </row>
    <row r="233" spans="1:15" hidden="1">
      <c r="A233" t="s">
        <v>594</v>
      </c>
      <c r="B233">
        <v>561</v>
      </c>
      <c r="C233" t="s">
        <v>902</v>
      </c>
      <c r="D233">
        <v>565</v>
      </c>
      <c r="E233" t="s">
        <v>459</v>
      </c>
      <c r="F233" t="s">
        <v>808</v>
      </c>
      <c r="G233">
        <v>231152000476</v>
      </c>
      <c r="H233" t="s">
        <v>647</v>
      </c>
      <c r="I233" t="s">
        <v>579</v>
      </c>
      <c r="J233" t="s">
        <v>663</v>
      </c>
      <c r="K233" t="s">
        <v>1919</v>
      </c>
      <c r="L233" t="s">
        <v>1687</v>
      </c>
      <c r="M233" t="s">
        <v>906</v>
      </c>
      <c r="N233" t="str">
        <f>_xlfn.XLOOKUP(Maine_Schools_2022[[#This Row],[Grade Span]],$T$1:$T$4,$U$1:$U$4,Maine_Schools_2022[[#This Row],[Grade Span]])</f>
        <v>KG-05</v>
      </c>
      <c r="O233" t="str">
        <f>IF(Maine_Schools_2022[[#This Row],[School Type]]="Charter", "Charter", "Non Charter")</f>
        <v>Non Charter</v>
      </c>
    </row>
    <row r="234" spans="1:15" hidden="1">
      <c r="A234" t="s">
        <v>594</v>
      </c>
      <c r="B234">
        <v>561</v>
      </c>
      <c r="C234" t="s">
        <v>902</v>
      </c>
      <c r="D234">
        <v>566</v>
      </c>
      <c r="E234" t="s">
        <v>540</v>
      </c>
      <c r="F234" t="s">
        <v>907</v>
      </c>
      <c r="G234">
        <v>231152000477</v>
      </c>
      <c r="H234" t="s">
        <v>647</v>
      </c>
      <c r="I234" t="s">
        <v>579</v>
      </c>
      <c r="J234" t="s">
        <v>663</v>
      </c>
      <c r="K234" t="s">
        <v>1920</v>
      </c>
      <c r="L234" t="s">
        <v>1687</v>
      </c>
      <c r="M234" t="s">
        <v>664</v>
      </c>
      <c r="N234" t="str">
        <f>_xlfn.XLOOKUP(Maine_Schools_2022[[#This Row],[Grade Span]],$T$1:$T$4,$U$1:$U$4,Maine_Schools_2022[[#This Row],[Grade Span]])</f>
        <v>PK-PK</v>
      </c>
      <c r="O234" t="str">
        <f>IF(Maine_Schools_2022[[#This Row],[School Type]]="Charter", "Charter", "Non Charter")</f>
        <v>Non Charter</v>
      </c>
    </row>
    <row r="235" spans="1:15" hidden="1">
      <c r="A235" t="s">
        <v>594</v>
      </c>
      <c r="B235">
        <v>561</v>
      </c>
      <c r="C235" t="s">
        <v>902</v>
      </c>
      <c r="D235">
        <v>563</v>
      </c>
      <c r="E235" t="s">
        <v>222</v>
      </c>
      <c r="F235" t="s">
        <v>710</v>
      </c>
      <c r="G235">
        <v>231152000478</v>
      </c>
      <c r="H235" t="s">
        <v>647</v>
      </c>
      <c r="I235" t="s">
        <v>579</v>
      </c>
      <c r="J235" t="s">
        <v>663</v>
      </c>
      <c r="K235" t="s">
        <v>1921</v>
      </c>
      <c r="L235" t="s">
        <v>1687</v>
      </c>
      <c r="M235" t="s">
        <v>908</v>
      </c>
      <c r="N235" t="str">
        <f>_xlfn.XLOOKUP(Maine_Schools_2022[[#This Row],[Grade Span]],$T$1:$T$4,$U$1:$U$4,Maine_Schools_2022[[#This Row],[Grade Span]])</f>
        <v>PK-05</v>
      </c>
      <c r="O235" t="str">
        <f>IF(Maine_Schools_2022[[#This Row],[School Type]]="Charter", "Charter", "Non Charter")</f>
        <v>Non Charter</v>
      </c>
    </row>
    <row r="236" spans="1:15" hidden="1">
      <c r="A236" t="s">
        <v>594</v>
      </c>
      <c r="B236">
        <v>1446</v>
      </c>
      <c r="C236" t="s">
        <v>909</v>
      </c>
      <c r="D236">
        <v>1448</v>
      </c>
      <c r="E236" t="s">
        <v>257</v>
      </c>
      <c r="F236" t="s">
        <v>733</v>
      </c>
      <c r="G236">
        <v>231478323124</v>
      </c>
      <c r="H236" t="s">
        <v>647</v>
      </c>
      <c r="I236" t="s">
        <v>579</v>
      </c>
      <c r="J236" t="s">
        <v>657</v>
      </c>
      <c r="K236" t="s">
        <v>1922</v>
      </c>
      <c r="L236" t="s">
        <v>1687</v>
      </c>
      <c r="M236" t="s">
        <v>910</v>
      </c>
      <c r="N236" t="str">
        <f>_xlfn.XLOOKUP(Maine_Schools_2022[[#This Row],[Grade Span]],$T$1:$T$4,$U$1:$U$4,Maine_Schools_2022[[#This Row],[Grade Span]])</f>
        <v>03-04</v>
      </c>
      <c r="O236" t="str">
        <f>IF(Maine_Schools_2022[[#This Row],[School Type]]="Charter", "Charter", "Non Charter")</f>
        <v>Non Charter</v>
      </c>
    </row>
    <row r="237" spans="1:15" hidden="1">
      <c r="A237" t="s">
        <v>594</v>
      </c>
      <c r="B237">
        <v>1446</v>
      </c>
      <c r="C237" t="s">
        <v>909</v>
      </c>
      <c r="D237">
        <v>2112</v>
      </c>
      <c r="E237" t="s">
        <v>254</v>
      </c>
      <c r="F237" t="s">
        <v>673</v>
      </c>
      <c r="G237">
        <v>231478323194</v>
      </c>
      <c r="H237" t="s">
        <v>647</v>
      </c>
      <c r="I237" t="s">
        <v>579</v>
      </c>
      <c r="J237" t="s">
        <v>657</v>
      </c>
      <c r="K237" t="s">
        <v>1923</v>
      </c>
      <c r="L237" t="s">
        <v>1687</v>
      </c>
      <c r="M237" t="s">
        <v>910</v>
      </c>
      <c r="N237" t="str">
        <f>_xlfn.XLOOKUP(Maine_Schools_2022[[#This Row],[Grade Span]],$T$1:$T$4,$U$1:$U$4,Maine_Schools_2022[[#This Row],[Grade Span]])</f>
        <v>PK-KG</v>
      </c>
      <c r="O237" t="str">
        <f>IF(Maine_Schools_2022[[#This Row],[School Type]]="Charter", "Charter", "Non Charter")</f>
        <v>Non Charter</v>
      </c>
    </row>
    <row r="238" spans="1:15" hidden="1">
      <c r="A238" t="s">
        <v>594</v>
      </c>
      <c r="B238">
        <v>1446</v>
      </c>
      <c r="C238" t="s">
        <v>909</v>
      </c>
      <c r="D238">
        <v>1057</v>
      </c>
      <c r="E238" t="s">
        <v>165</v>
      </c>
      <c r="F238" t="s">
        <v>660</v>
      </c>
      <c r="G238">
        <v>231478300207</v>
      </c>
      <c r="H238" t="s">
        <v>647</v>
      </c>
      <c r="I238" t="s">
        <v>579</v>
      </c>
      <c r="J238" t="s">
        <v>668</v>
      </c>
      <c r="K238" t="s">
        <v>1924</v>
      </c>
      <c r="L238" t="s">
        <v>1687</v>
      </c>
      <c r="M238" t="s">
        <v>911</v>
      </c>
      <c r="N238" t="str">
        <f>_xlfn.XLOOKUP(Maine_Schools_2022[[#This Row],[Grade Span]],$T$1:$T$4,$U$1:$U$4,Maine_Schools_2022[[#This Row],[Grade Span]])</f>
        <v>09-12</v>
      </c>
      <c r="O238" t="str">
        <f>IF(Maine_Schools_2022[[#This Row],[School Type]]="Charter", "Charter", "Non Charter")</f>
        <v>Non Charter</v>
      </c>
    </row>
    <row r="239" spans="1:15" hidden="1">
      <c r="A239" t="s">
        <v>594</v>
      </c>
      <c r="B239">
        <v>1446</v>
      </c>
      <c r="C239" t="s">
        <v>909</v>
      </c>
      <c r="D239">
        <v>1447</v>
      </c>
      <c r="E239" t="s">
        <v>256</v>
      </c>
      <c r="F239" t="s">
        <v>755</v>
      </c>
      <c r="G239">
        <v>231478323122</v>
      </c>
      <c r="H239" t="s">
        <v>647</v>
      </c>
      <c r="I239" t="s">
        <v>579</v>
      </c>
      <c r="J239" t="s">
        <v>668</v>
      </c>
      <c r="K239" t="s">
        <v>1925</v>
      </c>
      <c r="L239" t="s">
        <v>1687</v>
      </c>
      <c r="M239" t="s">
        <v>912</v>
      </c>
      <c r="N239" t="str">
        <f>_xlfn.XLOOKUP(Maine_Schools_2022[[#This Row],[Grade Span]],$T$1:$T$4,$U$1:$U$4,Maine_Schools_2022[[#This Row],[Grade Span]])</f>
        <v>05-08</v>
      </c>
      <c r="O239" t="str">
        <f>IF(Maine_Schools_2022[[#This Row],[School Type]]="Charter", "Charter", "Non Charter")</f>
        <v>Non Charter</v>
      </c>
    </row>
    <row r="240" spans="1:15" hidden="1">
      <c r="A240" t="s">
        <v>594</v>
      </c>
      <c r="B240">
        <v>1446</v>
      </c>
      <c r="C240" t="s">
        <v>909</v>
      </c>
      <c r="D240">
        <v>2111</v>
      </c>
      <c r="E240" t="s">
        <v>258</v>
      </c>
      <c r="F240" t="s">
        <v>735</v>
      </c>
      <c r="G240">
        <v>231478323195</v>
      </c>
      <c r="H240" t="s">
        <v>647</v>
      </c>
      <c r="I240" t="s">
        <v>579</v>
      </c>
      <c r="J240" t="s">
        <v>668</v>
      </c>
      <c r="K240" t="s">
        <v>1926</v>
      </c>
      <c r="L240" t="s">
        <v>1687</v>
      </c>
      <c r="M240" t="s">
        <v>912</v>
      </c>
      <c r="N240" t="str">
        <f>_xlfn.XLOOKUP(Maine_Schools_2022[[#This Row],[Grade Span]],$T$1:$T$4,$U$1:$U$4,Maine_Schools_2022[[#This Row],[Grade Span]])</f>
        <v>01-02</v>
      </c>
      <c r="O240" t="str">
        <f>IF(Maine_Schools_2022[[#This Row],[School Type]]="Charter", "Charter", "Non Charter")</f>
        <v>Non Charter</v>
      </c>
    </row>
    <row r="241" spans="1:15" hidden="1">
      <c r="A241" t="s">
        <v>594</v>
      </c>
      <c r="B241">
        <v>1449</v>
      </c>
      <c r="C241" t="s">
        <v>913</v>
      </c>
      <c r="D241">
        <v>156</v>
      </c>
      <c r="E241" t="s">
        <v>324</v>
      </c>
      <c r="F241" t="s">
        <v>662</v>
      </c>
      <c r="G241">
        <v>231478900132</v>
      </c>
      <c r="H241" t="s">
        <v>647</v>
      </c>
      <c r="I241" t="s">
        <v>579</v>
      </c>
      <c r="J241" t="s">
        <v>668</v>
      </c>
      <c r="K241" t="s">
        <v>1927</v>
      </c>
      <c r="L241" t="s">
        <v>1687</v>
      </c>
      <c r="M241" t="s">
        <v>914</v>
      </c>
      <c r="N241" t="str">
        <f>_xlfn.XLOOKUP(Maine_Schools_2022[[#This Row],[Grade Span]],$T$1:$T$4,$U$1:$U$4,Maine_Schools_2022[[#This Row],[Grade Span]])</f>
        <v>03-08</v>
      </c>
      <c r="O241" t="str">
        <f>IF(Maine_Schools_2022[[#This Row],[School Type]]="Charter", "Charter", "Non Charter")</f>
        <v>Non Charter</v>
      </c>
    </row>
    <row r="242" spans="1:15" hidden="1">
      <c r="A242" t="s">
        <v>594</v>
      </c>
      <c r="B242">
        <v>1449</v>
      </c>
      <c r="C242" t="s">
        <v>913</v>
      </c>
      <c r="D242">
        <v>185</v>
      </c>
      <c r="E242" t="s">
        <v>388</v>
      </c>
      <c r="F242" t="s">
        <v>660</v>
      </c>
      <c r="G242">
        <v>231478900149</v>
      </c>
      <c r="H242" t="s">
        <v>647</v>
      </c>
      <c r="I242" t="s">
        <v>579</v>
      </c>
      <c r="J242" t="s">
        <v>653</v>
      </c>
      <c r="K242" t="s">
        <v>1928</v>
      </c>
      <c r="L242" t="s">
        <v>1687</v>
      </c>
      <c r="M242" t="s">
        <v>915</v>
      </c>
      <c r="N242" t="str">
        <f>_xlfn.XLOOKUP(Maine_Schools_2022[[#This Row],[Grade Span]],$T$1:$T$4,$U$1:$U$4,Maine_Schools_2022[[#This Row],[Grade Span]])</f>
        <v>09-12</v>
      </c>
      <c r="O242" t="str">
        <f>IF(Maine_Schools_2022[[#This Row],[School Type]]="Charter", "Charter", "Non Charter")</f>
        <v>Non Charter</v>
      </c>
    </row>
    <row r="243" spans="1:15" hidden="1">
      <c r="A243" t="s">
        <v>594</v>
      </c>
      <c r="B243">
        <v>1449</v>
      </c>
      <c r="C243" t="s">
        <v>913</v>
      </c>
      <c r="D243">
        <v>186</v>
      </c>
      <c r="E243" t="s">
        <v>389</v>
      </c>
      <c r="F243" t="s">
        <v>698</v>
      </c>
      <c r="G243">
        <v>231478900979</v>
      </c>
      <c r="H243" t="s">
        <v>647</v>
      </c>
      <c r="I243" t="s">
        <v>579</v>
      </c>
      <c r="J243" t="s">
        <v>653</v>
      </c>
      <c r="K243" t="s">
        <v>1929</v>
      </c>
      <c r="L243" t="s">
        <v>1687</v>
      </c>
      <c r="M243" t="s">
        <v>915</v>
      </c>
      <c r="N243" t="str">
        <f>_xlfn.XLOOKUP(Maine_Schools_2022[[#This Row],[Grade Span]],$T$1:$T$4,$U$1:$U$4,Maine_Schools_2022[[#This Row],[Grade Span]])</f>
        <v>06-08</v>
      </c>
      <c r="O243" t="str">
        <f>IF(Maine_Schools_2022[[#This Row],[School Type]]="Charter", "Charter", "Non Charter")</f>
        <v>Non Charter</v>
      </c>
    </row>
    <row r="244" spans="1:15" hidden="1">
      <c r="A244" t="s">
        <v>594</v>
      </c>
      <c r="B244">
        <v>1449</v>
      </c>
      <c r="C244" t="s">
        <v>913</v>
      </c>
      <c r="D244">
        <v>187</v>
      </c>
      <c r="E244" t="s">
        <v>485</v>
      </c>
      <c r="F244" t="s">
        <v>749</v>
      </c>
      <c r="G244">
        <v>231478901044</v>
      </c>
      <c r="H244" t="s">
        <v>647</v>
      </c>
      <c r="I244" t="s">
        <v>579</v>
      </c>
      <c r="J244" t="s">
        <v>653</v>
      </c>
      <c r="K244" t="s">
        <v>1930</v>
      </c>
      <c r="L244" t="s">
        <v>1687</v>
      </c>
      <c r="M244" t="s">
        <v>915</v>
      </c>
      <c r="N244" t="str">
        <f>_xlfn.XLOOKUP(Maine_Schools_2022[[#This Row],[Grade Span]],$T$1:$T$4,$U$1:$U$4,Maine_Schools_2022[[#This Row],[Grade Span]])</f>
        <v>03-05</v>
      </c>
      <c r="O244" t="str">
        <f>IF(Maine_Schools_2022[[#This Row],[School Type]]="Charter", "Charter", "Non Charter")</f>
        <v>Non Charter</v>
      </c>
    </row>
    <row r="245" spans="1:15" hidden="1">
      <c r="A245" t="s">
        <v>594</v>
      </c>
      <c r="B245">
        <v>1449</v>
      </c>
      <c r="C245" t="s">
        <v>913</v>
      </c>
      <c r="D245">
        <v>184</v>
      </c>
      <c r="E245" t="s">
        <v>496</v>
      </c>
      <c r="F245" t="s">
        <v>750</v>
      </c>
      <c r="G245">
        <v>231478900153</v>
      </c>
      <c r="H245" t="s">
        <v>647</v>
      </c>
      <c r="I245" t="s">
        <v>579</v>
      </c>
      <c r="J245" t="s">
        <v>653</v>
      </c>
      <c r="K245" t="s">
        <v>1931</v>
      </c>
      <c r="L245" t="s">
        <v>1687</v>
      </c>
      <c r="M245" t="s">
        <v>915</v>
      </c>
      <c r="N245" t="str">
        <f>_xlfn.XLOOKUP(Maine_Schools_2022[[#This Row],[Grade Span]],$T$1:$T$4,$U$1:$U$4,Maine_Schools_2022[[#This Row],[Grade Span]])</f>
        <v>PK-02</v>
      </c>
      <c r="O245" t="str">
        <f>IF(Maine_Schools_2022[[#This Row],[School Type]]="Charter", "Charter", "Non Charter")</f>
        <v>Non Charter</v>
      </c>
    </row>
    <row r="246" spans="1:15" hidden="1">
      <c r="A246" t="s">
        <v>594</v>
      </c>
      <c r="B246">
        <v>1449</v>
      </c>
      <c r="C246" t="s">
        <v>913</v>
      </c>
      <c r="D246">
        <v>931</v>
      </c>
      <c r="E246" t="s">
        <v>514</v>
      </c>
      <c r="F246" t="s">
        <v>710</v>
      </c>
      <c r="G246">
        <v>231478900683</v>
      </c>
      <c r="H246" t="s">
        <v>647</v>
      </c>
      <c r="I246" t="s">
        <v>579</v>
      </c>
      <c r="J246" t="s">
        <v>653</v>
      </c>
      <c r="K246" t="s">
        <v>1932</v>
      </c>
      <c r="L246" t="s">
        <v>1687</v>
      </c>
      <c r="M246" t="s">
        <v>916</v>
      </c>
      <c r="N246" t="str">
        <f>_xlfn.XLOOKUP(Maine_Schools_2022[[#This Row],[Grade Span]],$T$1:$T$4,$U$1:$U$4,Maine_Schools_2022[[#This Row],[Grade Span]])</f>
        <v>PK-05</v>
      </c>
      <c r="O246" t="str">
        <f>IF(Maine_Schools_2022[[#This Row],[School Type]]="Charter", "Charter", "Non Charter")</f>
        <v>Non Charter</v>
      </c>
    </row>
    <row r="247" spans="1:15" hidden="1">
      <c r="A247" t="s">
        <v>594</v>
      </c>
      <c r="B247">
        <v>587</v>
      </c>
      <c r="C247" t="s">
        <v>917</v>
      </c>
      <c r="D247">
        <v>597</v>
      </c>
      <c r="E247" t="s">
        <v>95</v>
      </c>
      <c r="F247" t="s">
        <v>660</v>
      </c>
      <c r="G247">
        <v>231179000531</v>
      </c>
      <c r="H247" t="s">
        <v>647</v>
      </c>
      <c r="I247" t="s">
        <v>579</v>
      </c>
      <c r="J247" t="s">
        <v>653</v>
      </c>
      <c r="K247" t="s">
        <v>1933</v>
      </c>
      <c r="L247" t="s">
        <v>1687</v>
      </c>
      <c r="M247" t="s">
        <v>918</v>
      </c>
      <c r="N247" t="str">
        <f>_xlfn.XLOOKUP(Maine_Schools_2022[[#This Row],[Grade Span]],$T$1:$T$4,$U$1:$U$4,Maine_Schools_2022[[#This Row],[Grade Span]])</f>
        <v>09-12</v>
      </c>
      <c r="O247" t="str">
        <f>IF(Maine_Schools_2022[[#This Row],[School Type]]="Charter", "Charter", "Non Charter")</f>
        <v>Non Charter</v>
      </c>
    </row>
    <row r="248" spans="1:15" hidden="1">
      <c r="A248" t="s">
        <v>594</v>
      </c>
      <c r="B248">
        <v>587</v>
      </c>
      <c r="C248" t="s">
        <v>917</v>
      </c>
      <c r="D248">
        <v>592</v>
      </c>
      <c r="E248" t="s">
        <v>12</v>
      </c>
      <c r="F248" t="s">
        <v>698</v>
      </c>
      <c r="G248">
        <v>231179000532</v>
      </c>
      <c r="H248" t="s">
        <v>647</v>
      </c>
      <c r="I248" t="s">
        <v>579</v>
      </c>
      <c r="J248" t="s">
        <v>700</v>
      </c>
      <c r="K248" t="s">
        <v>1934</v>
      </c>
      <c r="L248" t="s">
        <v>1687</v>
      </c>
      <c r="M248" t="s">
        <v>919</v>
      </c>
      <c r="N248" t="str">
        <f>_xlfn.XLOOKUP(Maine_Schools_2022[[#This Row],[Grade Span]],$T$1:$T$4,$U$1:$U$4,Maine_Schools_2022[[#This Row],[Grade Span]])</f>
        <v>06-08</v>
      </c>
      <c r="O248" t="str">
        <f>IF(Maine_Schools_2022[[#This Row],[School Type]]="Charter", "Charter", "Non Charter")</f>
        <v>Non Charter</v>
      </c>
    </row>
    <row r="249" spans="1:15" hidden="1">
      <c r="A249" t="s">
        <v>594</v>
      </c>
      <c r="B249">
        <v>587</v>
      </c>
      <c r="C249" t="s">
        <v>917</v>
      </c>
      <c r="D249">
        <v>600</v>
      </c>
      <c r="E249" t="s">
        <v>161</v>
      </c>
      <c r="F249" t="s">
        <v>710</v>
      </c>
      <c r="G249">
        <v>231179023123</v>
      </c>
      <c r="H249" t="s">
        <v>647</v>
      </c>
      <c r="I249" t="s">
        <v>579</v>
      </c>
      <c r="J249" t="s">
        <v>700</v>
      </c>
      <c r="K249" t="s">
        <v>1935</v>
      </c>
      <c r="L249" t="s">
        <v>1687</v>
      </c>
      <c r="M249" t="s">
        <v>919</v>
      </c>
      <c r="N249" t="str">
        <f>_xlfn.XLOOKUP(Maine_Schools_2022[[#This Row],[Grade Span]],$T$1:$T$4,$U$1:$U$4,Maine_Schools_2022[[#This Row],[Grade Span]])</f>
        <v>PK-05</v>
      </c>
      <c r="O249" t="str">
        <f>IF(Maine_Schools_2022[[#This Row],[School Type]]="Charter", "Charter", "Non Charter")</f>
        <v>Non Charter</v>
      </c>
    </row>
    <row r="250" spans="1:15" hidden="1">
      <c r="A250" t="s">
        <v>594</v>
      </c>
      <c r="B250">
        <v>587</v>
      </c>
      <c r="C250" t="s">
        <v>917</v>
      </c>
      <c r="D250">
        <v>599</v>
      </c>
      <c r="E250" t="s">
        <v>86</v>
      </c>
      <c r="F250" t="s">
        <v>724</v>
      </c>
      <c r="G250">
        <v>231179000930</v>
      </c>
      <c r="H250" t="s">
        <v>647</v>
      </c>
      <c r="I250" t="s">
        <v>579</v>
      </c>
      <c r="J250" t="s">
        <v>653</v>
      </c>
      <c r="K250" t="s">
        <v>1936</v>
      </c>
      <c r="L250" t="s">
        <v>1687</v>
      </c>
      <c r="M250" t="s">
        <v>918</v>
      </c>
      <c r="N250" t="str">
        <f>_xlfn.XLOOKUP(Maine_Schools_2022[[#This Row],[Grade Span]],$T$1:$T$4,$U$1:$U$4,Maine_Schools_2022[[#This Row],[Grade Span]])</f>
        <v>PK-03</v>
      </c>
      <c r="O250" t="str">
        <f>IF(Maine_Schools_2022[[#This Row],[School Type]]="Charter", "Charter", "Non Charter")</f>
        <v>Non Charter</v>
      </c>
    </row>
    <row r="251" spans="1:15" hidden="1">
      <c r="A251" t="s">
        <v>594</v>
      </c>
      <c r="B251">
        <v>587</v>
      </c>
      <c r="C251" t="s">
        <v>917</v>
      </c>
      <c r="D251">
        <v>596</v>
      </c>
      <c r="E251" t="s">
        <v>402</v>
      </c>
      <c r="F251" t="s">
        <v>725</v>
      </c>
      <c r="G251">
        <v>231179000535</v>
      </c>
      <c r="H251" t="s">
        <v>647</v>
      </c>
      <c r="I251" t="s">
        <v>579</v>
      </c>
      <c r="J251" t="s">
        <v>653</v>
      </c>
      <c r="K251" t="s">
        <v>1937</v>
      </c>
      <c r="L251" t="s">
        <v>1687</v>
      </c>
      <c r="M251" t="s">
        <v>918</v>
      </c>
      <c r="N251" t="str">
        <f>_xlfn.XLOOKUP(Maine_Schools_2022[[#This Row],[Grade Span]],$T$1:$T$4,$U$1:$U$4,Maine_Schools_2022[[#This Row],[Grade Span]])</f>
        <v>04-05</v>
      </c>
      <c r="O251" t="str">
        <f>IF(Maine_Schools_2022[[#This Row],[School Type]]="Charter", "Charter", "Non Charter")</f>
        <v>Non Charter</v>
      </c>
    </row>
    <row r="252" spans="1:15" hidden="1">
      <c r="A252" t="s">
        <v>594</v>
      </c>
      <c r="B252">
        <v>587</v>
      </c>
      <c r="C252" t="s">
        <v>917</v>
      </c>
      <c r="D252">
        <v>595</v>
      </c>
      <c r="E252" t="s">
        <v>283</v>
      </c>
      <c r="F252" t="s">
        <v>710</v>
      </c>
      <c r="G252">
        <v>231179000536</v>
      </c>
      <c r="H252" t="s">
        <v>647</v>
      </c>
      <c r="I252" t="s">
        <v>579</v>
      </c>
      <c r="J252" t="s">
        <v>700</v>
      </c>
      <c r="K252" t="s">
        <v>1938</v>
      </c>
      <c r="L252" t="s">
        <v>1687</v>
      </c>
      <c r="M252" t="s">
        <v>920</v>
      </c>
      <c r="N252" t="str">
        <f>_xlfn.XLOOKUP(Maine_Schools_2022[[#This Row],[Grade Span]],$T$1:$T$4,$U$1:$U$4,Maine_Schools_2022[[#This Row],[Grade Span]])</f>
        <v>PK-05</v>
      </c>
      <c r="O252" t="str">
        <f>IF(Maine_Schools_2022[[#This Row],[School Type]]="Charter", "Charter", "Non Charter")</f>
        <v>Non Charter</v>
      </c>
    </row>
    <row r="253" spans="1:15" hidden="1">
      <c r="A253" t="s">
        <v>594</v>
      </c>
      <c r="B253">
        <v>587</v>
      </c>
      <c r="C253" t="s">
        <v>917</v>
      </c>
      <c r="D253">
        <v>593</v>
      </c>
      <c r="E253" t="s">
        <v>303</v>
      </c>
      <c r="F253" t="s">
        <v>710</v>
      </c>
      <c r="G253">
        <v>231179000538</v>
      </c>
      <c r="H253" t="s">
        <v>647</v>
      </c>
      <c r="I253" t="s">
        <v>579</v>
      </c>
      <c r="J253" t="s">
        <v>700</v>
      </c>
      <c r="K253" t="s">
        <v>1939</v>
      </c>
      <c r="L253" t="s">
        <v>1687</v>
      </c>
      <c r="M253" t="s">
        <v>921</v>
      </c>
      <c r="N253" t="str">
        <f>_xlfn.XLOOKUP(Maine_Schools_2022[[#This Row],[Grade Span]],$T$1:$T$4,$U$1:$U$4,Maine_Schools_2022[[#This Row],[Grade Span]])</f>
        <v>PK-05</v>
      </c>
      <c r="O253" t="str">
        <f>IF(Maine_Schools_2022[[#This Row],[School Type]]="Charter", "Charter", "Non Charter")</f>
        <v>Non Charter</v>
      </c>
    </row>
    <row r="254" spans="1:15" hidden="1">
      <c r="A254" t="s">
        <v>594</v>
      </c>
      <c r="B254">
        <v>587</v>
      </c>
      <c r="C254" t="s">
        <v>917</v>
      </c>
      <c r="D254">
        <v>598</v>
      </c>
      <c r="E254" t="s">
        <v>533</v>
      </c>
      <c r="F254" t="s">
        <v>835</v>
      </c>
      <c r="G254">
        <v>231179000543</v>
      </c>
      <c r="H254" t="s">
        <v>647</v>
      </c>
      <c r="I254" t="s">
        <v>579</v>
      </c>
      <c r="J254" t="s">
        <v>653</v>
      </c>
      <c r="K254" t="s">
        <v>1940</v>
      </c>
      <c r="L254" t="s">
        <v>1687</v>
      </c>
      <c r="M254" t="s">
        <v>923</v>
      </c>
      <c r="N254" t="str">
        <f>_xlfn.XLOOKUP(Maine_Schools_2022[[#This Row],[Grade Span]],$T$1:$T$4,$U$1:$U$4,Maine_Schools_2022[[#This Row],[Grade Span]])</f>
        <v>KG-03</v>
      </c>
      <c r="O254" t="str">
        <f>IF(Maine_Schools_2022[[#This Row],[School Type]]="Charter", "Charter", "Non Charter")</f>
        <v>Non Charter</v>
      </c>
    </row>
    <row r="255" spans="1:15" hidden="1">
      <c r="A255" t="s">
        <v>594</v>
      </c>
      <c r="B255">
        <v>601</v>
      </c>
      <c r="C255" t="s">
        <v>924</v>
      </c>
      <c r="D255">
        <v>602</v>
      </c>
      <c r="E255" t="s">
        <v>504</v>
      </c>
      <c r="F255" t="s">
        <v>826</v>
      </c>
      <c r="G255">
        <v>231182000544</v>
      </c>
      <c r="H255" t="s">
        <v>647</v>
      </c>
      <c r="I255" t="s">
        <v>579</v>
      </c>
      <c r="J255" t="s">
        <v>713</v>
      </c>
      <c r="K255" t="s">
        <v>1941</v>
      </c>
      <c r="L255" t="s">
        <v>1687</v>
      </c>
      <c r="M255" t="s">
        <v>925</v>
      </c>
      <c r="N255" t="str">
        <f>_xlfn.XLOOKUP(Maine_Schools_2022[[#This Row],[Grade Span]],$T$1:$T$4,$U$1:$U$4,Maine_Schools_2022[[#This Row],[Grade Span]])</f>
        <v>KG-12</v>
      </c>
      <c r="O255" t="str">
        <f>IF(Maine_Schools_2022[[#This Row],[School Type]]="Charter", "Charter", "Non Charter")</f>
        <v>Non Charter</v>
      </c>
    </row>
    <row r="256" spans="1:15" hidden="1">
      <c r="A256" t="s">
        <v>594</v>
      </c>
      <c r="B256">
        <v>603</v>
      </c>
      <c r="C256" t="s">
        <v>926</v>
      </c>
      <c r="D256">
        <v>605</v>
      </c>
      <c r="E256" t="s">
        <v>263</v>
      </c>
      <c r="F256" t="s">
        <v>814</v>
      </c>
      <c r="G256">
        <v>231185000731</v>
      </c>
      <c r="H256" t="s">
        <v>647</v>
      </c>
      <c r="I256" t="s">
        <v>579</v>
      </c>
      <c r="J256" t="s">
        <v>713</v>
      </c>
      <c r="K256" t="s">
        <v>1942</v>
      </c>
      <c r="L256" t="s">
        <v>1687</v>
      </c>
      <c r="M256" t="s">
        <v>927</v>
      </c>
      <c r="N256" t="str">
        <f>_xlfn.XLOOKUP(Maine_Schools_2022[[#This Row],[Grade Span]],$T$1:$T$4,$U$1:$U$4,Maine_Schools_2022[[#This Row],[Grade Span]])</f>
        <v>PK-12</v>
      </c>
      <c r="O256" t="str">
        <f>IF(Maine_Schools_2022[[#This Row],[School Type]]="Charter", "Charter", "Non Charter")</f>
        <v>Non Charter</v>
      </c>
    </row>
    <row r="257" spans="1:15" hidden="1">
      <c r="A257" t="s">
        <v>594</v>
      </c>
      <c r="B257">
        <v>1508</v>
      </c>
      <c r="C257" t="s">
        <v>928</v>
      </c>
      <c r="D257">
        <v>615</v>
      </c>
      <c r="E257" t="s">
        <v>15</v>
      </c>
      <c r="F257" t="s">
        <v>929</v>
      </c>
      <c r="G257">
        <v>231480900933</v>
      </c>
      <c r="H257" t="s">
        <v>647</v>
      </c>
      <c r="I257" t="s">
        <v>579</v>
      </c>
      <c r="J257" t="s">
        <v>791</v>
      </c>
      <c r="K257" t="s">
        <v>1943</v>
      </c>
      <c r="L257" t="s">
        <v>1687</v>
      </c>
      <c r="M257" t="s">
        <v>930</v>
      </c>
      <c r="N257" t="str">
        <f>_xlfn.XLOOKUP(Maine_Schools_2022[[#This Row],[Grade Span]],$T$1:$T$4,$U$1:$U$4,Maine_Schools_2022[[#This Row],[Grade Span]])</f>
        <v>02-05</v>
      </c>
      <c r="O257" t="str">
        <f>IF(Maine_Schools_2022[[#This Row],[School Type]]="Charter", "Charter", "Non Charter")</f>
        <v>Non Charter</v>
      </c>
    </row>
    <row r="258" spans="1:15" hidden="1">
      <c r="A258" t="s">
        <v>594</v>
      </c>
      <c r="B258">
        <v>1508</v>
      </c>
      <c r="C258" t="s">
        <v>928</v>
      </c>
      <c r="D258">
        <v>612</v>
      </c>
      <c r="E258" t="s">
        <v>181</v>
      </c>
      <c r="F258" t="s">
        <v>710</v>
      </c>
      <c r="G258">
        <v>231480900163</v>
      </c>
      <c r="H258" t="s">
        <v>647</v>
      </c>
      <c r="I258" t="s">
        <v>579</v>
      </c>
      <c r="J258" t="s">
        <v>791</v>
      </c>
      <c r="K258" t="s">
        <v>1944</v>
      </c>
      <c r="L258" t="s">
        <v>1687</v>
      </c>
      <c r="M258" t="s">
        <v>931</v>
      </c>
      <c r="N258" t="str">
        <f>_xlfn.XLOOKUP(Maine_Schools_2022[[#This Row],[Grade Span]],$T$1:$T$4,$U$1:$U$4,Maine_Schools_2022[[#This Row],[Grade Span]])</f>
        <v>PK-05</v>
      </c>
      <c r="O258" t="str">
        <f>IF(Maine_Schools_2022[[#This Row],[School Type]]="Charter", "Charter", "Non Charter")</f>
        <v>Non Charter</v>
      </c>
    </row>
    <row r="259" spans="1:15" hidden="1">
      <c r="A259" t="s">
        <v>594</v>
      </c>
      <c r="B259">
        <v>1508</v>
      </c>
      <c r="C259" t="s">
        <v>928</v>
      </c>
      <c r="D259">
        <v>610</v>
      </c>
      <c r="E259" t="s">
        <v>203</v>
      </c>
      <c r="F259" t="s">
        <v>749</v>
      </c>
      <c r="G259">
        <v>231480901050</v>
      </c>
      <c r="H259" t="s">
        <v>647</v>
      </c>
      <c r="I259" t="s">
        <v>579</v>
      </c>
      <c r="J259" t="s">
        <v>791</v>
      </c>
      <c r="K259" t="s">
        <v>1945</v>
      </c>
      <c r="L259" t="s">
        <v>1687</v>
      </c>
      <c r="M259" t="s">
        <v>932</v>
      </c>
      <c r="N259" t="str">
        <f>_xlfn.XLOOKUP(Maine_Schools_2022[[#This Row],[Grade Span]],$T$1:$T$4,$U$1:$U$4,Maine_Schools_2022[[#This Row],[Grade Span]])</f>
        <v>03-05</v>
      </c>
      <c r="O259" t="str">
        <f>IF(Maine_Schools_2022[[#This Row],[School Type]]="Charter", "Charter", "Non Charter")</f>
        <v>Non Charter</v>
      </c>
    </row>
    <row r="260" spans="1:15" hidden="1">
      <c r="A260" t="s">
        <v>594</v>
      </c>
      <c r="B260">
        <v>1508</v>
      </c>
      <c r="C260" t="s">
        <v>928</v>
      </c>
      <c r="D260">
        <v>611</v>
      </c>
      <c r="E260" t="s">
        <v>621</v>
      </c>
      <c r="F260" t="s">
        <v>660</v>
      </c>
      <c r="G260">
        <v>231480900157</v>
      </c>
      <c r="H260" t="s">
        <v>647</v>
      </c>
      <c r="I260" t="s">
        <v>1209</v>
      </c>
      <c r="J260" t="s">
        <v>791</v>
      </c>
      <c r="K260" t="s">
        <v>1946</v>
      </c>
      <c r="L260" t="s">
        <v>1687</v>
      </c>
      <c r="M260" t="s">
        <v>932</v>
      </c>
      <c r="N260" t="str">
        <f>_xlfn.XLOOKUP(Maine_Schools_2022[[#This Row],[Grade Span]],$T$1:$T$4,$U$1:$U$4,Maine_Schools_2022[[#This Row],[Grade Span]])</f>
        <v>09-12</v>
      </c>
      <c r="O260" t="str">
        <f>IF(Maine_Schools_2022[[#This Row],[School Type]]="Charter", "Charter", "Non Charter")</f>
        <v>Non Charter</v>
      </c>
    </row>
    <row r="261" spans="1:15" hidden="1">
      <c r="A261" t="s">
        <v>594</v>
      </c>
      <c r="B261">
        <v>1508</v>
      </c>
      <c r="C261" t="s">
        <v>928</v>
      </c>
      <c r="D261">
        <v>614</v>
      </c>
      <c r="E261" t="s">
        <v>404</v>
      </c>
      <c r="F261" t="s">
        <v>933</v>
      </c>
      <c r="G261">
        <v>231480900548</v>
      </c>
      <c r="H261" t="s">
        <v>647</v>
      </c>
      <c r="I261" t="s">
        <v>579</v>
      </c>
      <c r="J261" t="s">
        <v>791</v>
      </c>
      <c r="K261" t="s">
        <v>1947</v>
      </c>
      <c r="L261" t="s">
        <v>1687</v>
      </c>
      <c r="M261" t="s">
        <v>930</v>
      </c>
      <c r="N261" t="str">
        <f>_xlfn.XLOOKUP(Maine_Schools_2022[[#This Row],[Grade Span]],$T$1:$T$4,$U$1:$U$4,Maine_Schools_2022[[#This Row],[Grade Span]])</f>
        <v>PK-01</v>
      </c>
      <c r="O261" t="str">
        <f>IF(Maine_Schools_2022[[#This Row],[School Type]]="Charter", "Charter", "Non Charter")</f>
        <v>Non Charter</v>
      </c>
    </row>
    <row r="262" spans="1:15" hidden="1">
      <c r="A262" t="s">
        <v>594</v>
      </c>
      <c r="B262">
        <v>1508</v>
      </c>
      <c r="C262" t="s">
        <v>928</v>
      </c>
      <c r="D262">
        <v>609</v>
      </c>
      <c r="E262" t="s">
        <v>133</v>
      </c>
      <c r="F262" t="s">
        <v>660</v>
      </c>
      <c r="G262">
        <v>231480900549</v>
      </c>
      <c r="H262" t="s">
        <v>647</v>
      </c>
      <c r="I262" t="s">
        <v>579</v>
      </c>
      <c r="J262" t="s">
        <v>791</v>
      </c>
      <c r="K262" t="s">
        <v>1946</v>
      </c>
      <c r="L262" t="s">
        <v>1687</v>
      </c>
      <c r="M262" t="s">
        <v>932</v>
      </c>
      <c r="N262" t="str">
        <f>_xlfn.XLOOKUP(Maine_Schools_2022[[#This Row],[Grade Span]],$T$1:$T$4,$U$1:$U$4,Maine_Schools_2022[[#This Row],[Grade Span]])</f>
        <v>09-12</v>
      </c>
      <c r="O262" t="str">
        <f>IF(Maine_Schools_2022[[#This Row],[School Type]]="Charter", "Charter", "Non Charter")</f>
        <v>Non Charter</v>
      </c>
    </row>
    <row r="263" spans="1:15" hidden="1">
      <c r="A263" t="s">
        <v>594</v>
      </c>
      <c r="B263">
        <v>1508</v>
      </c>
      <c r="C263" t="s">
        <v>928</v>
      </c>
      <c r="D263">
        <v>608</v>
      </c>
      <c r="E263" t="s">
        <v>136</v>
      </c>
      <c r="F263" t="s">
        <v>698</v>
      </c>
      <c r="G263">
        <v>231480900550</v>
      </c>
      <c r="H263" t="s">
        <v>647</v>
      </c>
      <c r="I263" t="s">
        <v>579</v>
      </c>
      <c r="J263" t="s">
        <v>791</v>
      </c>
      <c r="K263" t="s">
        <v>1948</v>
      </c>
      <c r="L263" t="s">
        <v>1687</v>
      </c>
      <c r="M263" t="s">
        <v>932</v>
      </c>
      <c r="N263" t="str">
        <f>_xlfn.XLOOKUP(Maine_Schools_2022[[#This Row],[Grade Span]],$T$1:$T$4,$U$1:$U$4,Maine_Schools_2022[[#This Row],[Grade Span]])</f>
        <v>06-08</v>
      </c>
      <c r="O263" t="str">
        <f>IF(Maine_Schools_2022[[#This Row],[School Type]]="Charter", "Charter", "Non Charter")</f>
        <v>Non Charter</v>
      </c>
    </row>
    <row r="264" spans="1:15" hidden="1">
      <c r="A264" t="s">
        <v>594</v>
      </c>
      <c r="B264">
        <v>1508</v>
      </c>
      <c r="C264" t="s">
        <v>928</v>
      </c>
      <c r="D264">
        <v>607</v>
      </c>
      <c r="E264" t="s">
        <v>547</v>
      </c>
      <c r="F264" t="s">
        <v>750</v>
      </c>
      <c r="G264">
        <v>231480900553</v>
      </c>
      <c r="H264" t="s">
        <v>647</v>
      </c>
      <c r="I264" t="s">
        <v>579</v>
      </c>
      <c r="J264" t="s">
        <v>791</v>
      </c>
      <c r="K264" t="s">
        <v>1949</v>
      </c>
      <c r="L264" t="s">
        <v>1687</v>
      </c>
      <c r="M264" t="s">
        <v>932</v>
      </c>
      <c r="N264" t="str">
        <f>_xlfn.XLOOKUP(Maine_Schools_2022[[#This Row],[Grade Span]],$T$1:$T$4,$U$1:$U$4,Maine_Schools_2022[[#This Row],[Grade Span]])</f>
        <v>PK-02</v>
      </c>
      <c r="O264" t="str">
        <f>IF(Maine_Schools_2022[[#This Row],[School Type]]="Charter", "Charter", "Non Charter")</f>
        <v>Non Charter</v>
      </c>
    </row>
    <row r="265" spans="1:15" hidden="1">
      <c r="A265" t="s">
        <v>594</v>
      </c>
      <c r="B265">
        <v>1450</v>
      </c>
      <c r="C265" t="s">
        <v>934</v>
      </c>
      <c r="D265">
        <v>763</v>
      </c>
      <c r="E265" t="s">
        <v>182</v>
      </c>
      <c r="F265" t="s">
        <v>652</v>
      </c>
      <c r="G265">
        <v>231479501053</v>
      </c>
      <c r="H265" t="s">
        <v>647</v>
      </c>
      <c r="I265" t="s">
        <v>579</v>
      </c>
      <c r="J265" t="s">
        <v>691</v>
      </c>
      <c r="K265" t="s">
        <v>1950</v>
      </c>
      <c r="L265" t="s">
        <v>1687</v>
      </c>
      <c r="M265" t="s">
        <v>935</v>
      </c>
      <c r="N265" t="str">
        <f>_xlfn.XLOOKUP(Maine_Schools_2022[[#This Row],[Grade Span]],$T$1:$T$4,$U$1:$U$4,Maine_Schools_2022[[#This Row],[Grade Span]])</f>
        <v>07-12</v>
      </c>
      <c r="O265" t="str">
        <f>IF(Maine_Schools_2022[[#This Row],[School Type]]="Charter", "Charter", "Non Charter")</f>
        <v>Non Charter</v>
      </c>
    </row>
    <row r="266" spans="1:15" hidden="1">
      <c r="A266" t="s">
        <v>594</v>
      </c>
      <c r="B266">
        <v>1450</v>
      </c>
      <c r="C266" t="s">
        <v>934</v>
      </c>
      <c r="D266">
        <v>764</v>
      </c>
      <c r="E266" t="s">
        <v>433</v>
      </c>
      <c r="F266" t="s">
        <v>659</v>
      </c>
      <c r="G266">
        <v>231479500470</v>
      </c>
      <c r="H266" t="s">
        <v>647</v>
      </c>
      <c r="I266" t="s">
        <v>579</v>
      </c>
      <c r="J266" t="s">
        <v>691</v>
      </c>
      <c r="K266" t="s">
        <v>1951</v>
      </c>
      <c r="L266" t="s">
        <v>1687</v>
      </c>
      <c r="M266" t="s">
        <v>936</v>
      </c>
      <c r="N266" t="str">
        <f>_xlfn.XLOOKUP(Maine_Schools_2022[[#This Row],[Grade Span]],$T$1:$T$4,$U$1:$U$4,Maine_Schools_2022[[#This Row],[Grade Span]])</f>
        <v>03-06</v>
      </c>
      <c r="O266" t="str">
        <f>IF(Maine_Schools_2022[[#This Row],[School Type]]="Charter", "Charter", "Non Charter")</f>
        <v>Non Charter</v>
      </c>
    </row>
    <row r="267" spans="1:15" hidden="1">
      <c r="A267" t="s">
        <v>594</v>
      </c>
      <c r="B267">
        <v>1450</v>
      </c>
      <c r="C267" t="s">
        <v>934</v>
      </c>
      <c r="D267">
        <v>785</v>
      </c>
      <c r="E267" t="s">
        <v>60</v>
      </c>
      <c r="F267" t="s">
        <v>756</v>
      </c>
      <c r="G267">
        <v>231479500823</v>
      </c>
      <c r="H267" t="s">
        <v>647</v>
      </c>
      <c r="I267" t="s">
        <v>579</v>
      </c>
      <c r="J267" t="s">
        <v>691</v>
      </c>
      <c r="K267" t="s">
        <v>1952</v>
      </c>
      <c r="L267" t="s">
        <v>1687</v>
      </c>
      <c r="M267" t="s">
        <v>937</v>
      </c>
      <c r="N267" t="str">
        <f>_xlfn.XLOOKUP(Maine_Schools_2022[[#This Row],[Grade Span]],$T$1:$T$4,$U$1:$U$4,Maine_Schools_2022[[#This Row],[Grade Span]])</f>
        <v>PK-04</v>
      </c>
      <c r="O267" t="str">
        <f>IF(Maine_Schools_2022[[#This Row],[School Type]]="Charter", "Charter", "Non Charter")</f>
        <v>Non Charter</v>
      </c>
    </row>
    <row r="268" spans="1:15" hidden="1">
      <c r="A268" t="s">
        <v>594</v>
      </c>
      <c r="B268">
        <v>1450</v>
      </c>
      <c r="C268" t="s">
        <v>934</v>
      </c>
      <c r="D268">
        <v>787</v>
      </c>
      <c r="E268" t="s">
        <v>61</v>
      </c>
      <c r="F268" t="s">
        <v>660</v>
      </c>
      <c r="G268">
        <v>231479500303</v>
      </c>
      <c r="H268" t="s">
        <v>647</v>
      </c>
      <c r="I268" t="s">
        <v>579</v>
      </c>
      <c r="J268" t="s">
        <v>691</v>
      </c>
      <c r="K268" t="s">
        <v>1953</v>
      </c>
      <c r="L268" t="s">
        <v>1687</v>
      </c>
      <c r="M268" t="s">
        <v>938</v>
      </c>
      <c r="N268" t="str">
        <f>_xlfn.XLOOKUP(Maine_Schools_2022[[#This Row],[Grade Span]],$T$1:$T$4,$U$1:$U$4,Maine_Schools_2022[[#This Row],[Grade Span]])</f>
        <v>09-12</v>
      </c>
      <c r="O268" t="str">
        <f>IF(Maine_Schools_2022[[#This Row],[School Type]]="Charter", "Charter", "Non Charter")</f>
        <v>Non Charter</v>
      </c>
    </row>
    <row r="269" spans="1:15" hidden="1">
      <c r="A269" t="s">
        <v>594</v>
      </c>
      <c r="B269">
        <v>1450</v>
      </c>
      <c r="C269" t="s">
        <v>934</v>
      </c>
      <c r="D269">
        <v>784</v>
      </c>
      <c r="E269" t="s">
        <v>184</v>
      </c>
      <c r="F269" t="s">
        <v>755</v>
      </c>
      <c r="G269">
        <v>231479500502</v>
      </c>
      <c r="H269" t="s">
        <v>647</v>
      </c>
      <c r="I269" t="s">
        <v>579</v>
      </c>
      <c r="J269" t="s">
        <v>691</v>
      </c>
      <c r="K269" t="s">
        <v>1954</v>
      </c>
      <c r="L269" t="s">
        <v>1687</v>
      </c>
      <c r="M269" t="s">
        <v>937</v>
      </c>
      <c r="N269" t="str">
        <f>_xlfn.XLOOKUP(Maine_Schools_2022[[#This Row],[Grade Span]],$T$1:$T$4,$U$1:$U$4,Maine_Schools_2022[[#This Row],[Grade Span]])</f>
        <v>05-08</v>
      </c>
      <c r="O269" t="str">
        <f>IF(Maine_Schools_2022[[#This Row],[School Type]]="Charter", "Charter", "Non Charter")</f>
        <v>Non Charter</v>
      </c>
    </row>
    <row r="270" spans="1:15" hidden="1">
      <c r="A270" t="s">
        <v>594</v>
      </c>
      <c r="B270">
        <v>1450</v>
      </c>
      <c r="C270" t="s">
        <v>934</v>
      </c>
      <c r="D270">
        <v>788</v>
      </c>
      <c r="E270" t="s">
        <v>185</v>
      </c>
      <c r="F270" t="s">
        <v>756</v>
      </c>
      <c r="G270">
        <v>231479500302</v>
      </c>
      <c r="H270" t="s">
        <v>647</v>
      </c>
      <c r="I270" t="s">
        <v>579</v>
      </c>
      <c r="J270" t="s">
        <v>691</v>
      </c>
      <c r="K270" t="s">
        <v>1955</v>
      </c>
      <c r="L270" t="s">
        <v>1687</v>
      </c>
      <c r="M270" t="s">
        <v>938</v>
      </c>
      <c r="N270" t="str">
        <f>_xlfn.XLOOKUP(Maine_Schools_2022[[#This Row],[Grade Span]],$T$1:$T$4,$U$1:$U$4,Maine_Schools_2022[[#This Row],[Grade Span]])</f>
        <v>PK-04</v>
      </c>
      <c r="O270" t="str">
        <f>IF(Maine_Schools_2022[[#This Row],[School Type]]="Charter", "Charter", "Non Charter")</f>
        <v>Non Charter</v>
      </c>
    </row>
    <row r="271" spans="1:15" hidden="1">
      <c r="A271" t="s">
        <v>594</v>
      </c>
      <c r="B271">
        <v>617</v>
      </c>
      <c r="C271" t="s">
        <v>939</v>
      </c>
      <c r="D271">
        <v>619</v>
      </c>
      <c r="E271" t="s">
        <v>397</v>
      </c>
      <c r="F271" t="s">
        <v>660</v>
      </c>
      <c r="G271">
        <v>231059000329</v>
      </c>
      <c r="H271" t="s">
        <v>647</v>
      </c>
      <c r="I271" t="s">
        <v>579</v>
      </c>
      <c r="J271" t="s">
        <v>657</v>
      </c>
      <c r="K271" t="s">
        <v>1956</v>
      </c>
      <c r="L271" t="s">
        <v>1687</v>
      </c>
      <c r="M271" t="s">
        <v>940</v>
      </c>
      <c r="N271" t="str">
        <f>_xlfn.XLOOKUP(Maine_Schools_2022[[#This Row],[Grade Span]],$T$1:$T$4,$U$1:$U$4,Maine_Schools_2022[[#This Row],[Grade Span]])</f>
        <v>09-12</v>
      </c>
      <c r="O271" t="str">
        <f>IF(Maine_Schools_2022[[#This Row],[School Type]]="Charter", "Charter", "Non Charter")</f>
        <v>Non Charter</v>
      </c>
    </row>
    <row r="272" spans="1:15" hidden="1">
      <c r="A272" t="s">
        <v>594</v>
      </c>
      <c r="B272">
        <v>617</v>
      </c>
      <c r="C272" t="s">
        <v>939</v>
      </c>
      <c r="D272">
        <v>620</v>
      </c>
      <c r="E272" t="s">
        <v>398</v>
      </c>
      <c r="F272" t="s">
        <v>698</v>
      </c>
      <c r="G272">
        <v>231059000330</v>
      </c>
      <c r="H272" t="s">
        <v>647</v>
      </c>
      <c r="I272" t="s">
        <v>579</v>
      </c>
      <c r="J272" t="s">
        <v>657</v>
      </c>
      <c r="K272" t="s">
        <v>1957</v>
      </c>
      <c r="L272" t="s">
        <v>1687</v>
      </c>
      <c r="M272" t="s">
        <v>940</v>
      </c>
      <c r="N272" t="str">
        <f>_xlfn.XLOOKUP(Maine_Schools_2022[[#This Row],[Grade Span]],$T$1:$T$4,$U$1:$U$4,Maine_Schools_2022[[#This Row],[Grade Span]])</f>
        <v>06-08</v>
      </c>
      <c r="O272" t="str">
        <f>IF(Maine_Schools_2022[[#This Row],[School Type]]="Charter", "Charter", "Non Charter")</f>
        <v>Non Charter</v>
      </c>
    </row>
    <row r="273" spans="1:15" hidden="1">
      <c r="A273" t="s">
        <v>594</v>
      </c>
      <c r="B273">
        <v>617</v>
      </c>
      <c r="C273" t="s">
        <v>939</v>
      </c>
      <c r="D273">
        <v>625</v>
      </c>
      <c r="E273" t="s">
        <v>38</v>
      </c>
      <c r="F273" t="s">
        <v>710</v>
      </c>
      <c r="G273">
        <v>231059000300</v>
      </c>
      <c r="H273" t="s">
        <v>647</v>
      </c>
      <c r="I273" t="s">
        <v>579</v>
      </c>
      <c r="J273" t="s">
        <v>657</v>
      </c>
      <c r="K273" t="s">
        <v>1958</v>
      </c>
      <c r="L273" t="s">
        <v>1687</v>
      </c>
      <c r="M273" t="s">
        <v>941</v>
      </c>
      <c r="N273" t="str">
        <f>_xlfn.XLOOKUP(Maine_Schools_2022[[#This Row],[Grade Span]],$T$1:$T$4,$U$1:$U$4,Maine_Schools_2022[[#This Row],[Grade Span]])</f>
        <v>PK-05</v>
      </c>
      <c r="O273" t="str">
        <f>IF(Maine_Schools_2022[[#This Row],[School Type]]="Charter", "Charter", "Non Charter")</f>
        <v>Non Charter</v>
      </c>
    </row>
    <row r="274" spans="1:15" hidden="1">
      <c r="A274" t="s">
        <v>594</v>
      </c>
      <c r="B274">
        <v>617</v>
      </c>
      <c r="C274" t="s">
        <v>939</v>
      </c>
      <c r="D274">
        <v>621</v>
      </c>
      <c r="E274" t="s">
        <v>466</v>
      </c>
      <c r="F274" t="s">
        <v>750</v>
      </c>
      <c r="G274">
        <v>231059000023</v>
      </c>
      <c r="H274" t="s">
        <v>647</v>
      </c>
      <c r="I274" t="s">
        <v>579</v>
      </c>
      <c r="J274" t="s">
        <v>657</v>
      </c>
      <c r="K274" t="s">
        <v>1959</v>
      </c>
      <c r="L274" t="s">
        <v>1687</v>
      </c>
      <c r="M274" t="s">
        <v>940</v>
      </c>
      <c r="N274" t="str">
        <f>_xlfn.XLOOKUP(Maine_Schools_2022[[#This Row],[Grade Span]],$T$1:$T$4,$U$1:$U$4,Maine_Schools_2022[[#This Row],[Grade Span]])</f>
        <v>PK-02</v>
      </c>
      <c r="O274" t="str">
        <f>IF(Maine_Schools_2022[[#This Row],[School Type]]="Charter", "Charter", "Non Charter")</f>
        <v>Non Charter</v>
      </c>
    </row>
    <row r="275" spans="1:15" hidden="1">
      <c r="A275" t="s">
        <v>594</v>
      </c>
      <c r="B275">
        <v>617</v>
      </c>
      <c r="C275" t="s">
        <v>939</v>
      </c>
      <c r="D275">
        <v>623</v>
      </c>
      <c r="E275" t="s">
        <v>511</v>
      </c>
      <c r="F275" t="s">
        <v>808</v>
      </c>
      <c r="G275">
        <v>231059000332</v>
      </c>
      <c r="H275" t="s">
        <v>647</v>
      </c>
      <c r="I275" t="s">
        <v>579</v>
      </c>
      <c r="J275" t="s">
        <v>657</v>
      </c>
      <c r="K275" t="s">
        <v>1960</v>
      </c>
      <c r="L275" t="s">
        <v>1687</v>
      </c>
      <c r="M275" t="s">
        <v>942</v>
      </c>
      <c r="N275" t="str">
        <f>_xlfn.XLOOKUP(Maine_Schools_2022[[#This Row],[Grade Span]],$T$1:$T$4,$U$1:$U$4,Maine_Schools_2022[[#This Row],[Grade Span]])</f>
        <v>KG-05</v>
      </c>
      <c r="O275" t="str">
        <f>IF(Maine_Schools_2022[[#This Row],[School Type]]="Charter", "Charter", "Non Charter")</f>
        <v>Non Charter</v>
      </c>
    </row>
    <row r="276" spans="1:15" hidden="1">
      <c r="A276" t="s">
        <v>594</v>
      </c>
      <c r="B276">
        <v>617</v>
      </c>
      <c r="C276" t="s">
        <v>939</v>
      </c>
      <c r="D276">
        <v>622</v>
      </c>
      <c r="E276" t="s">
        <v>432</v>
      </c>
      <c r="F276" t="s">
        <v>749</v>
      </c>
      <c r="G276">
        <v>231059000024</v>
      </c>
      <c r="H276" t="s">
        <v>647</v>
      </c>
      <c r="I276" t="s">
        <v>579</v>
      </c>
      <c r="J276" t="s">
        <v>657</v>
      </c>
      <c r="K276" t="s">
        <v>1961</v>
      </c>
      <c r="L276" t="s">
        <v>1687</v>
      </c>
      <c r="M276" t="s">
        <v>943</v>
      </c>
      <c r="N276" t="str">
        <f>_xlfn.XLOOKUP(Maine_Schools_2022[[#This Row],[Grade Span]],$T$1:$T$4,$U$1:$U$4,Maine_Schools_2022[[#This Row],[Grade Span]])</f>
        <v>03-05</v>
      </c>
      <c r="O276" t="str">
        <f>IF(Maine_Schools_2022[[#This Row],[School Type]]="Charter", "Charter", "Non Charter")</f>
        <v>Non Charter</v>
      </c>
    </row>
    <row r="277" spans="1:15" hidden="1">
      <c r="A277" t="s">
        <v>594</v>
      </c>
      <c r="B277">
        <v>1451</v>
      </c>
      <c r="C277" t="s">
        <v>944</v>
      </c>
      <c r="D277">
        <v>133</v>
      </c>
      <c r="E277" t="s">
        <v>218</v>
      </c>
      <c r="F277" t="s">
        <v>662</v>
      </c>
      <c r="G277">
        <v>231478000120</v>
      </c>
      <c r="H277" t="s">
        <v>647</v>
      </c>
      <c r="I277" t="s">
        <v>579</v>
      </c>
      <c r="J277" t="s">
        <v>657</v>
      </c>
      <c r="K277" t="s">
        <v>1962</v>
      </c>
      <c r="L277" t="s">
        <v>1687</v>
      </c>
      <c r="M277" t="s">
        <v>945</v>
      </c>
      <c r="N277" t="str">
        <f>_xlfn.XLOOKUP(Maine_Schools_2022[[#This Row],[Grade Span]],$T$1:$T$4,$U$1:$U$4,Maine_Schools_2022[[#This Row],[Grade Span]])</f>
        <v>03-08</v>
      </c>
      <c r="O277" t="str">
        <f>IF(Maine_Schools_2022[[#This Row],[School Type]]="Charter", "Charter", "Non Charter")</f>
        <v>Non Charter</v>
      </c>
    </row>
    <row r="278" spans="1:15" hidden="1">
      <c r="A278" t="s">
        <v>594</v>
      </c>
      <c r="B278">
        <v>1451</v>
      </c>
      <c r="C278" t="s">
        <v>944</v>
      </c>
      <c r="D278">
        <v>348</v>
      </c>
      <c r="E278" t="s">
        <v>413</v>
      </c>
      <c r="F278" t="s">
        <v>655</v>
      </c>
      <c r="G278">
        <v>231478000258</v>
      </c>
      <c r="H278" t="s">
        <v>647</v>
      </c>
      <c r="I278" t="s">
        <v>579</v>
      </c>
      <c r="J278" t="s">
        <v>663</v>
      </c>
      <c r="K278" t="s">
        <v>1963</v>
      </c>
      <c r="L278" t="s">
        <v>1687</v>
      </c>
      <c r="M278" t="s">
        <v>946</v>
      </c>
      <c r="N278" t="str">
        <f>_xlfn.XLOOKUP(Maine_Schools_2022[[#This Row],[Grade Span]],$T$1:$T$4,$U$1:$U$4,Maine_Schools_2022[[#This Row],[Grade Span]])</f>
        <v>03-08</v>
      </c>
      <c r="O278" t="str">
        <f>IF(Maine_Schools_2022[[#This Row],[School Type]]="Charter", "Charter", "Non Charter")</f>
        <v>Non Charter</v>
      </c>
    </row>
    <row r="279" spans="1:15" hidden="1">
      <c r="A279" t="s">
        <v>594</v>
      </c>
      <c r="B279">
        <v>1451</v>
      </c>
      <c r="C279" t="s">
        <v>944</v>
      </c>
      <c r="D279">
        <v>439</v>
      </c>
      <c r="E279" t="s">
        <v>530</v>
      </c>
      <c r="F279" t="s">
        <v>907</v>
      </c>
      <c r="G279">
        <v>231478000571</v>
      </c>
      <c r="H279" t="s">
        <v>647</v>
      </c>
      <c r="I279" t="s">
        <v>579</v>
      </c>
      <c r="J279" t="s">
        <v>695</v>
      </c>
      <c r="K279" t="s">
        <v>1964</v>
      </c>
      <c r="L279" t="s">
        <v>1687</v>
      </c>
      <c r="M279" t="s">
        <v>947</v>
      </c>
      <c r="N279" t="str">
        <f>_xlfn.XLOOKUP(Maine_Schools_2022[[#This Row],[Grade Span]],$T$1:$T$4,$U$1:$U$4,Maine_Schools_2022[[#This Row],[Grade Span]])</f>
        <v>PK-PK</v>
      </c>
      <c r="O279" t="str">
        <f>IF(Maine_Schools_2022[[#This Row],[School Type]]="Charter", "Charter", "Non Charter")</f>
        <v>Non Charter</v>
      </c>
    </row>
    <row r="280" spans="1:15" hidden="1">
      <c r="A280" t="s">
        <v>594</v>
      </c>
      <c r="B280">
        <v>1451</v>
      </c>
      <c r="C280" t="s">
        <v>944</v>
      </c>
      <c r="D280">
        <v>506</v>
      </c>
      <c r="E280" t="s">
        <v>469</v>
      </c>
      <c r="F280" t="s">
        <v>662</v>
      </c>
      <c r="G280">
        <v>231478000625</v>
      </c>
      <c r="H280" t="s">
        <v>647</v>
      </c>
      <c r="I280" t="s">
        <v>579</v>
      </c>
      <c r="J280" t="s">
        <v>695</v>
      </c>
      <c r="K280" t="s">
        <v>1965</v>
      </c>
      <c r="L280" t="s">
        <v>1687</v>
      </c>
      <c r="M280" t="s">
        <v>948</v>
      </c>
      <c r="N280" t="str">
        <f>_xlfn.XLOOKUP(Maine_Schools_2022[[#This Row],[Grade Span]],$T$1:$T$4,$U$1:$U$4,Maine_Schools_2022[[#This Row],[Grade Span]])</f>
        <v>03-08</v>
      </c>
      <c r="O280" t="str">
        <f>IF(Maine_Schools_2022[[#This Row],[School Type]]="Charter", "Charter", "Non Charter")</f>
        <v>Non Charter</v>
      </c>
    </row>
    <row r="281" spans="1:15" hidden="1">
      <c r="A281" t="s">
        <v>594</v>
      </c>
      <c r="B281">
        <v>1451</v>
      </c>
      <c r="C281" t="s">
        <v>944</v>
      </c>
      <c r="D281">
        <v>517</v>
      </c>
      <c r="E281" t="s">
        <v>471</v>
      </c>
      <c r="F281" t="s">
        <v>662</v>
      </c>
      <c r="G281">
        <v>231478000633</v>
      </c>
      <c r="H281" t="s">
        <v>647</v>
      </c>
      <c r="I281" t="s">
        <v>579</v>
      </c>
      <c r="J281" t="s">
        <v>657</v>
      </c>
      <c r="K281" t="s">
        <v>1966</v>
      </c>
      <c r="L281" t="s">
        <v>1687</v>
      </c>
      <c r="M281" t="s">
        <v>949</v>
      </c>
      <c r="N281" t="str">
        <f>_xlfn.XLOOKUP(Maine_Schools_2022[[#This Row],[Grade Span]],$T$1:$T$4,$U$1:$U$4,Maine_Schools_2022[[#This Row],[Grade Span]])</f>
        <v>03-08</v>
      </c>
      <c r="O281" t="str">
        <f>IF(Maine_Schools_2022[[#This Row],[School Type]]="Charter", "Charter", "Non Charter")</f>
        <v>Non Charter</v>
      </c>
    </row>
    <row r="282" spans="1:15" hidden="1">
      <c r="A282" t="s">
        <v>594</v>
      </c>
      <c r="B282">
        <v>1452</v>
      </c>
      <c r="C282" t="s">
        <v>950</v>
      </c>
      <c r="D282">
        <v>2013</v>
      </c>
      <c r="E282" t="s">
        <v>54</v>
      </c>
      <c r="F282" t="s">
        <v>710</v>
      </c>
      <c r="G282">
        <v>231478723176</v>
      </c>
      <c r="H282" t="s">
        <v>647</v>
      </c>
      <c r="I282" t="s">
        <v>579</v>
      </c>
      <c r="J282" t="s">
        <v>713</v>
      </c>
      <c r="K282" t="s">
        <v>1967</v>
      </c>
      <c r="L282" t="s">
        <v>1687</v>
      </c>
      <c r="M282" t="s">
        <v>951</v>
      </c>
      <c r="N282" t="str">
        <f>_xlfn.XLOOKUP(Maine_Schools_2022[[#This Row],[Grade Span]],$T$1:$T$4,$U$1:$U$4,Maine_Schools_2022[[#This Row],[Grade Span]])</f>
        <v>PK-05</v>
      </c>
      <c r="O282" t="str">
        <f>IF(Maine_Schools_2022[[#This Row],[School Type]]="Charter", "Charter", "Non Charter")</f>
        <v>Non Charter</v>
      </c>
    </row>
    <row r="283" spans="1:15" hidden="1">
      <c r="A283" t="s">
        <v>594</v>
      </c>
      <c r="B283">
        <v>1452</v>
      </c>
      <c r="C283" t="s">
        <v>950</v>
      </c>
      <c r="D283">
        <v>834</v>
      </c>
      <c r="E283" t="s">
        <v>248</v>
      </c>
      <c r="F283" t="s">
        <v>808</v>
      </c>
      <c r="G283">
        <v>231478700707</v>
      </c>
      <c r="H283" t="s">
        <v>647</v>
      </c>
      <c r="I283" t="s">
        <v>579</v>
      </c>
      <c r="J283" t="s">
        <v>713</v>
      </c>
      <c r="K283" t="s">
        <v>1968</v>
      </c>
      <c r="L283" t="s">
        <v>1687</v>
      </c>
      <c r="M283" t="s">
        <v>952</v>
      </c>
      <c r="N283" t="str">
        <f>_xlfn.XLOOKUP(Maine_Schools_2022[[#This Row],[Grade Span]],$T$1:$T$4,$U$1:$U$4,Maine_Schools_2022[[#This Row],[Grade Span]])</f>
        <v>KG-05</v>
      </c>
      <c r="O283" t="str">
        <f>IF(Maine_Schools_2022[[#This Row],[School Type]]="Charter", "Charter", "Non Charter")</f>
        <v>Non Charter</v>
      </c>
    </row>
    <row r="284" spans="1:15" hidden="1">
      <c r="A284" t="s">
        <v>594</v>
      </c>
      <c r="B284">
        <v>1452</v>
      </c>
      <c r="C284" t="s">
        <v>950</v>
      </c>
      <c r="D284">
        <v>1768</v>
      </c>
      <c r="E284" t="s">
        <v>91</v>
      </c>
      <c r="F284" t="s">
        <v>660</v>
      </c>
      <c r="G284">
        <v>231478723156</v>
      </c>
      <c r="H284" t="s">
        <v>647</v>
      </c>
      <c r="I284" t="s">
        <v>579</v>
      </c>
      <c r="J284" t="s">
        <v>713</v>
      </c>
      <c r="K284" t="s">
        <v>1969</v>
      </c>
      <c r="L284" t="s">
        <v>1687</v>
      </c>
      <c r="M284" t="s">
        <v>953</v>
      </c>
      <c r="N284" t="str">
        <f>_xlfn.XLOOKUP(Maine_Schools_2022[[#This Row],[Grade Span]],$T$1:$T$4,$U$1:$U$4,Maine_Schools_2022[[#This Row],[Grade Span]])</f>
        <v>09-12</v>
      </c>
      <c r="O284" t="str">
        <f>IF(Maine_Schools_2022[[#This Row],[School Type]]="Charter", "Charter", "Non Charter")</f>
        <v>Non Charter</v>
      </c>
    </row>
    <row r="285" spans="1:15" hidden="1">
      <c r="A285" t="s">
        <v>594</v>
      </c>
      <c r="B285">
        <v>1452</v>
      </c>
      <c r="C285" t="s">
        <v>950</v>
      </c>
      <c r="D285">
        <v>1767</v>
      </c>
      <c r="E285" t="s">
        <v>150</v>
      </c>
      <c r="F285" t="s">
        <v>698</v>
      </c>
      <c r="G285">
        <v>231478723154</v>
      </c>
      <c r="H285" t="s">
        <v>647</v>
      </c>
      <c r="I285" t="s">
        <v>579</v>
      </c>
      <c r="J285" t="s">
        <v>713</v>
      </c>
      <c r="K285" t="s">
        <v>1970</v>
      </c>
      <c r="L285" t="s">
        <v>1687</v>
      </c>
      <c r="M285" t="s">
        <v>954</v>
      </c>
      <c r="N285" t="str">
        <f>_xlfn.XLOOKUP(Maine_Schools_2022[[#This Row],[Grade Span]],$T$1:$T$4,$U$1:$U$4,Maine_Schools_2022[[#This Row],[Grade Span]])</f>
        <v>06-08</v>
      </c>
      <c r="O285" t="str">
        <f>IF(Maine_Schools_2022[[#This Row],[School Type]]="Charter", "Charter", "Non Charter")</f>
        <v>Non Charter</v>
      </c>
    </row>
    <row r="286" spans="1:15" hidden="1">
      <c r="A286" t="s">
        <v>594</v>
      </c>
      <c r="B286">
        <v>1452</v>
      </c>
      <c r="C286" t="s">
        <v>950</v>
      </c>
      <c r="D286">
        <v>583</v>
      </c>
      <c r="E286" t="s">
        <v>447</v>
      </c>
      <c r="F286" t="s">
        <v>710</v>
      </c>
      <c r="G286">
        <v>231478700530</v>
      </c>
      <c r="H286" t="s">
        <v>647</v>
      </c>
      <c r="I286" t="s">
        <v>579</v>
      </c>
      <c r="J286" t="s">
        <v>713</v>
      </c>
      <c r="K286" t="s">
        <v>1971</v>
      </c>
      <c r="L286" t="s">
        <v>1687</v>
      </c>
      <c r="M286" t="s">
        <v>953</v>
      </c>
      <c r="N286" t="str">
        <f>_xlfn.XLOOKUP(Maine_Schools_2022[[#This Row],[Grade Span]],$T$1:$T$4,$U$1:$U$4,Maine_Schools_2022[[#This Row],[Grade Span]])</f>
        <v>PK-05</v>
      </c>
      <c r="O286" t="str">
        <f>IF(Maine_Schools_2022[[#This Row],[School Type]]="Charter", "Charter", "Non Charter")</f>
        <v>Non Charter</v>
      </c>
    </row>
    <row r="287" spans="1:15" hidden="1">
      <c r="A287" t="s">
        <v>594</v>
      </c>
      <c r="B287">
        <v>1452</v>
      </c>
      <c r="C287" t="s">
        <v>950</v>
      </c>
      <c r="D287">
        <v>838</v>
      </c>
      <c r="E287" t="s">
        <v>454</v>
      </c>
      <c r="F287" t="s">
        <v>808</v>
      </c>
      <c r="G287">
        <v>231478723157</v>
      </c>
      <c r="H287" t="s">
        <v>647</v>
      </c>
      <c r="I287" t="s">
        <v>579</v>
      </c>
      <c r="J287" t="s">
        <v>713</v>
      </c>
      <c r="K287" t="s">
        <v>1972</v>
      </c>
      <c r="L287" t="s">
        <v>1687</v>
      </c>
      <c r="M287" t="s">
        <v>954</v>
      </c>
      <c r="N287" t="str">
        <f>_xlfn.XLOOKUP(Maine_Schools_2022[[#This Row],[Grade Span]],$T$1:$T$4,$U$1:$U$4,Maine_Schools_2022[[#This Row],[Grade Span]])</f>
        <v>KG-05</v>
      </c>
      <c r="O287" t="str">
        <f>IF(Maine_Schools_2022[[#This Row],[School Type]]="Charter", "Charter", "Non Charter")</f>
        <v>Non Charter</v>
      </c>
    </row>
    <row r="288" spans="1:15" hidden="1">
      <c r="A288" t="s">
        <v>594</v>
      </c>
      <c r="B288">
        <v>1455</v>
      </c>
      <c r="C288" t="s">
        <v>955</v>
      </c>
      <c r="D288">
        <v>395</v>
      </c>
      <c r="E288" t="s">
        <v>312</v>
      </c>
      <c r="F288" t="s">
        <v>755</v>
      </c>
      <c r="G288">
        <v>231479300292</v>
      </c>
      <c r="H288" t="s">
        <v>647</v>
      </c>
      <c r="I288" t="s">
        <v>579</v>
      </c>
      <c r="J288" t="s">
        <v>653</v>
      </c>
      <c r="K288" t="s">
        <v>1973</v>
      </c>
      <c r="L288" t="s">
        <v>1687</v>
      </c>
      <c r="M288" t="s">
        <v>956</v>
      </c>
      <c r="N288" t="str">
        <f>_xlfn.XLOOKUP(Maine_Schools_2022[[#This Row],[Grade Span]],$T$1:$T$4,$U$1:$U$4,Maine_Schools_2022[[#This Row],[Grade Span]])</f>
        <v>05-08</v>
      </c>
      <c r="O288" t="str">
        <f>IF(Maine_Schools_2022[[#This Row],[School Type]]="Charter", "Charter", "Non Charter")</f>
        <v>Non Charter</v>
      </c>
    </row>
    <row r="289" spans="1:15" hidden="1">
      <c r="A289" t="s">
        <v>594</v>
      </c>
      <c r="B289">
        <v>1455</v>
      </c>
      <c r="C289" t="s">
        <v>955</v>
      </c>
      <c r="D289">
        <v>512</v>
      </c>
      <c r="E289" t="s">
        <v>480</v>
      </c>
      <c r="F289" t="s">
        <v>725</v>
      </c>
      <c r="G289">
        <v>231479300631</v>
      </c>
      <c r="H289" t="s">
        <v>647</v>
      </c>
      <c r="I289" t="s">
        <v>579</v>
      </c>
      <c r="J289" t="s">
        <v>653</v>
      </c>
      <c r="K289" t="s">
        <v>1974</v>
      </c>
      <c r="L289" t="s">
        <v>1687</v>
      </c>
      <c r="M289" t="s">
        <v>957</v>
      </c>
      <c r="N289" t="str">
        <f>_xlfn.XLOOKUP(Maine_Schools_2022[[#This Row],[Grade Span]],$T$1:$T$4,$U$1:$U$4,Maine_Schools_2022[[#This Row],[Grade Span]])</f>
        <v>04-05</v>
      </c>
      <c r="O289" t="str">
        <f>IF(Maine_Schools_2022[[#This Row],[School Type]]="Charter", "Charter", "Non Charter")</f>
        <v>Non Charter</v>
      </c>
    </row>
    <row r="290" spans="1:15" hidden="1">
      <c r="A290" t="s">
        <v>594</v>
      </c>
      <c r="B290">
        <v>1455</v>
      </c>
      <c r="C290" t="s">
        <v>955</v>
      </c>
      <c r="D290">
        <v>396</v>
      </c>
      <c r="E290" t="s">
        <v>428</v>
      </c>
      <c r="F290" t="s">
        <v>756</v>
      </c>
      <c r="G290">
        <v>231479300503</v>
      </c>
      <c r="H290" t="s">
        <v>647</v>
      </c>
      <c r="I290" t="s">
        <v>579</v>
      </c>
      <c r="J290" t="s">
        <v>653</v>
      </c>
      <c r="K290" t="s">
        <v>1975</v>
      </c>
      <c r="L290" t="s">
        <v>1687</v>
      </c>
      <c r="M290" t="s">
        <v>956</v>
      </c>
      <c r="N290" t="str">
        <f>_xlfn.XLOOKUP(Maine_Schools_2022[[#This Row],[Grade Span]],$T$1:$T$4,$U$1:$U$4,Maine_Schools_2022[[#This Row],[Grade Span]])</f>
        <v>PK-04</v>
      </c>
      <c r="O290" t="str">
        <f>IF(Maine_Schools_2022[[#This Row],[School Type]]="Charter", "Charter", "Non Charter")</f>
        <v>Non Charter</v>
      </c>
    </row>
    <row r="291" spans="1:15" hidden="1">
      <c r="A291" t="s">
        <v>594</v>
      </c>
      <c r="B291">
        <v>1455</v>
      </c>
      <c r="C291" t="s">
        <v>955</v>
      </c>
      <c r="D291">
        <v>511</v>
      </c>
      <c r="E291" t="s">
        <v>247</v>
      </c>
      <c r="F291" t="s">
        <v>660</v>
      </c>
      <c r="G291">
        <v>231479300632</v>
      </c>
      <c r="H291" t="s">
        <v>647</v>
      </c>
      <c r="I291" t="s">
        <v>579</v>
      </c>
      <c r="J291" t="s">
        <v>653</v>
      </c>
      <c r="K291" t="s">
        <v>1976</v>
      </c>
      <c r="L291" t="s">
        <v>1687</v>
      </c>
      <c r="M291" t="s">
        <v>957</v>
      </c>
      <c r="N291" t="str">
        <f>_xlfn.XLOOKUP(Maine_Schools_2022[[#This Row],[Grade Span]],$T$1:$T$4,$U$1:$U$4,Maine_Schools_2022[[#This Row],[Grade Span]])</f>
        <v>09-12</v>
      </c>
      <c r="O291" t="str">
        <f>IF(Maine_Schools_2022[[#This Row],[School Type]]="Charter", "Charter", "Non Charter")</f>
        <v>Non Charter</v>
      </c>
    </row>
    <row r="292" spans="1:15" hidden="1">
      <c r="A292" t="s">
        <v>594</v>
      </c>
      <c r="B292">
        <v>1455</v>
      </c>
      <c r="C292" t="s">
        <v>955</v>
      </c>
      <c r="D292">
        <v>513</v>
      </c>
      <c r="E292" t="s">
        <v>470</v>
      </c>
      <c r="F292" t="s">
        <v>698</v>
      </c>
      <c r="G292">
        <v>231479300629</v>
      </c>
      <c r="H292" t="s">
        <v>647</v>
      </c>
      <c r="I292" t="s">
        <v>579</v>
      </c>
      <c r="J292" t="s">
        <v>653</v>
      </c>
      <c r="K292" t="s">
        <v>1977</v>
      </c>
      <c r="L292" t="s">
        <v>1687</v>
      </c>
      <c r="M292" t="s">
        <v>957</v>
      </c>
      <c r="N292" t="str">
        <f>_xlfn.XLOOKUP(Maine_Schools_2022[[#This Row],[Grade Span]],$T$1:$T$4,$U$1:$U$4,Maine_Schools_2022[[#This Row],[Grade Span]])</f>
        <v>06-08</v>
      </c>
      <c r="O292" t="str">
        <f>IF(Maine_Schools_2022[[#This Row],[School Type]]="Charter", "Charter", "Non Charter")</f>
        <v>Non Charter</v>
      </c>
    </row>
    <row r="293" spans="1:15" hidden="1">
      <c r="A293" t="s">
        <v>594</v>
      </c>
      <c r="B293">
        <v>1455</v>
      </c>
      <c r="C293" t="s">
        <v>955</v>
      </c>
      <c r="D293">
        <v>514</v>
      </c>
      <c r="E293" t="s">
        <v>562</v>
      </c>
      <c r="F293" t="s">
        <v>835</v>
      </c>
      <c r="G293">
        <v>231479301034</v>
      </c>
      <c r="H293" t="s">
        <v>647</v>
      </c>
      <c r="I293" t="s">
        <v>579</v>
      </c>
      <c r="J293" t="s">
        <v>653</v>
      </c>
      <c r="K293" t="s">
        <v>1978</v>
      </c>
      <c r="L293" t="s">
        <v>1687</v>
      </c>
      <c r="M293" t="s">
        <v>957</v>
      </c>
      <c r="N293" t="str">
        <f>_xlfn.XLOOKUP(Maine_Schools_2022[[#This Row],[Grade Span]],$T$1:$T$4,$U$1:$U$4,Maine_Schools_2022[[#This Row],[Grade Span]])</f>
        <v>KG-03</v>
      </c>
      <c r="O293" t="str">
        <f>IF(Maine_Schools_2022[[#This Row],[School Type]]="Charter", "Charter", "Non Charter")</f>
        <v>Non Charter</v>
      </c>
    </row>
    <row r="294" spans="1:15" hidden="1">
      <c r="A294" t="s">
        <v>594</v>
      </c>
      <c r="B294">
        <v>635</v>
      </c>
      <c r="C294" t="s">
        <v>958</v>
      </c>
      <c r="D294">
        <v>640</v>
      </c>
      <c r="E294" t="s">
        <v>6</v>
      </c>
      <c r="F294" t="s">
        <v>756</v>
      </c>
      <c r="G294">
        <v>231071000420</v>
      </c>
      <c r="H294" t="s">
        <v>647</v>
      </c>
      <c r="I294" t="s">
        <v>579</v>
      </c>
      <c r="J294" t="s">
        <v>653</v>
      </c>
      <c r="K294" t="s">
        <v>1979</v>
      </c>
      <c r="L294" t="s">
        <v>1687</v>
      </c>
      <c r="M294" t="s">
        <v>959</v>
      </c>
      <c r="N294" t="str">
        <f>_xlfn.XLOOKUP(Maine_Schools_2022[[#This Row],[Grade Span]],$T$1:$T$4,$U$1:$U$4,Maine_Schools_2022[[#This Row],[Grade Span]])</f>
        <v>PK-04</v>
      </c>
      <c r="O294" t="str">
        <f>IF(Maine_Schools_2022[[#This Row],[School Type]]="Charter", "Charter", "Non Charter")</f>
        <v>Non Charter</v>
      </c>
    </row>
    <row r="295" spans="1:15" hidden="1">
      <c r="A295" t="s">
        <v>594</v>
      </c>
      <c r="B295">
        <v>635</v>
      </c>
      <c r="C295" t="s">
        <v>958</v>
      </c>
      <c r="D295">
        <v>637</v>
      </c>
      <c r="E295" t="s">
        <v>66</v>
      </c>
      <c r="F295" t="s">
        <v>660</v>
      </c>
      <c r="G295">
        <v>231071000346</v>
      </c>
      <c r="H295" t="s">
        <v>647</v>
      </c>
      <c r="I295" t="s">
        <v>579</v>
      </c>
      <c r="J295" t="s">
        <v>653</v>
      </c>
      <c r="K295" t="s">
        <v>1980</v>
      </c>
      <c r="L295" t="s">
        <v>1687</v>
      </c>
      <c r="M295" t="s">
        <v>671</v>
      </c>
      <c r="N295" t="str">
        <f>_xlfn.XLOOKUP(Maine_Schools_2022[[#This Row],[Grade Span]],$T$1:$T$4,$U$1:$U$4,Maine_Schools_2022[[#This Row],[Grade Span]])</f>
        <v>09-12</v>
      </c>
      <c r="O295" t="str">
        <f>IF(Maine_Schools_2022[[#This Row],[School Type]]="Charter", "Charter", "Non Charter")</f>
        <v>Non Charter</v>
      </c>
    </row>
    <row r="296" spans="1:15" hidden="1">
      <c r="A296" t="s">
        <v>594</v>
      </c>
      <c r="B296">
        <v>635</v>
      </c>
      <c r="C296" t="s">
        <v>958</v>
      </c>
      <c r="D296">
        <v>638</v>
      </c>
      <c r="E296" t="s">
        <v>417</v>
      </c>
      <c r="F296" t="s">
        <v>755</v>
      </c>
      <c r="G296">
        <v>231071001019</v>
      </c>
      <c r="H296" t="s">
        <v>647</v>
      </c>
      <c r="I296" t="s">
        <v>579</v>
      </c>
      <c r="J296" t="s">
        <v>653</v>
      </c>
      <c r="K296" t="s">
        <v>1981</v>
      </c>
      <c r="L296" t="s">
        <v>1687</v>
      </c>
      <c r="M296" t="s">
        <v>671</v>
      </c>
      <c r="N296" t="str">
        <f>_xlfn.XLOOKUP(Maine_Schools_2022[[#This Row],[Grade Span]],$T$1:$T$4,$U$1:$U$4,Maine_Schools_2022[[#This Row],[Grade Span]])</f>
        <v>05-08</v>
      </c>
      <c r="O296" t="str">
        <f>IF(Maine_Schools_2022[[#This Row],[School Type]]="Charter", "Charter", "Non Charter")</f>
        <v>Non Charter</v>
      </c>
    </row>
    <row r="297" spans="1:15" hidden="1">
      <c r="A297" t="s">
        <v>594</v>
      </c>
      <c r="B297">
        <v>635</v>
      </c>
      <c r="C297" t="s">
        <v>958</v>
      </c>
      <c r="D297">
        <v>639</v>
      </c>
      <c r="E297" t="s">
        <v>487</v>
      </c>
      <c r="F297" t="s">
        <v>960</v>
      </c>
      <c r="G297">
        <v>231071000347</v>
      </c>
      <c r="H297" t="s">
        <v>647</v>
      </c>
      <c r="I297" t="s">
        <v>579</v>
      </c>
      <c r="J297" t="s">
        <v>653</v>
      </c>
      <c r="K297" t="s">
        <v>1982</v>
      </c>
      <c r="L297" t="s">
        <v>1687</v>
      </c>
      <c r="M297" t="s">
        <v>959</v>
      </c>
      <c r="N297" t="str">
        <f>_xlfn.XLOOKUP(Maine_Schools_2022[[#This Row],[Grade Span]],$T$1:$T$4,$U$1:$U$4,Maine_Schools_2022[[#This Row],[Grade Span]])</f>
        <v>KG-02</v>
      </c>
      <c r="O297" t="str">
        <f>IF(Maine_Schools_2022[[#This Row],[School Type]]="Charter", "Charter", "Non Charter")</f>
        <v>Non Charter</v>
      </c>
    </row>
    <row r="298" spans="1:15" hidden="1">
      <c r="A298" t="s">
        <v>594</v>
      </c>
      <c r="B298">
        <v>635</v>
      </c>
      <c r="C298" t="s">
        <v>958</v>
      </c>
      <c r="D298">
        <v>636</v>
      </c>
      <c r="E298" t="s">
        <v>521</v>
      </c>
      <c r="F298" t="s">
        <v>960</v>
      </c>
      <c r="G298">
        <v>231071000348</v>
      </c>
      <c r="H298" t="s">
        <v>647</v>
      </c>
      <c r="I298" t="s">
        <v>579</v>
      </c>
      <c r="J298" t="s">
        <v>653</v>
      </c>
      <c r="K298" t="s">
        <v>1983</v>
      </c>
      <c r="L298" t="s">
        <v>1687</v>
      </c>
      <c r="M298" t="s">
        <v>671</v>
      </c>
      <c r="N298" t="str">
        <f>_xlfn.XLOOKUP(Maine_Schools_2022[[#This Row],[Grade Span]],$T$1:$T$4,$U$1:$U$4,Maine_Schools_2022[[#This Row],[Grade Span]])</f>
        <v>KG-02</v>
      </c>
      <c r="O298" t="str">
        <f>IF(Maine_Schools_2022[[#This Row],[School Type]]="Charter", "Charter", "Non Charter")</f>
        <v>Non Charter</v>
      </c>
    </row>
    <row r="299" spans="1:15" hidden="1">
      <c r="A299" t="s">
        <v>594</v>
      </c>
      <c r="B299">
        <v>1456</v>
      </c>
      <c r="C299" t="s">
        <v>961</v>
      </c>
      <c r="D299">
        <v>363</v>
      </c>
      <c r="E299" t="s">
        <v>219</v>
      </c>
      <c r="F299" t="s">
        <v>718</v>
      </c>
      <c r="G299">
        <v>231477500438</v>
      </c>
      <c r="H299" t="s">
        <v>647</v>
      </c>
      <c r="I299" t="s">
        <v>579</v>
      </c>
      <c r="J299" t="s">
        <v>668</v>
      </c>
      <c r="K299" t="s">
        <v>1984</v>
      </c>
      <c r="L299" t="s">
        <v>1687</v>
      </c>
      <c r="M299" t="s">
        <v>962</v>
      </c>
      <c r="N299" t="str">
        <f>_xlfn.XLOOKUP(Maine_Schools_2022[[#This Row],[Grade Span]],$T$1:$T$4,$U$1:$U$4,Maine_Schools_2022[[#This Row],[Grade Span]])</f>
        <v>07-08</v>
      </c>
      <c r="O299" t="str">
        <f>IF(Maine_Schools_2022[[#This Row],[School Type]]="Charter", "Charter", "Non Charter")</f>
        <v>Non Charter</v>
      </c>
    </row>
    <row r="300" spans="1:15" hidden="1">
      <c r="A300" t="s">
        <v>594</v>
      </c>
      <c r="B300">
        <v>1456</v>
      </c>
      <c r="C300" t="s">
        <v>961</v>
      </c>
      <c r="D300">
        <v>292</v>
      </c>
      <c r="E300" t="s">
        <v>103</v>
      </c>
      <c r="F300" t="s">
        <v>659</v>
      </c>
      <c r="G300">
        <v>231477500218</v>
      </c>
      <c r="H300" t="s">
        <v>647</v>
      </c>
      <c r="I300" t="s">
        <v>579</v>
      </c>
      <c r="J300" t="s">
        <v>668</v>
      </c>
      <c r="K300" t="s">
        <v>1985</v>
      </c>
      <c r="L300" t="s">
        <v>1687</v>
      </c>
      <c r="M300" t="s">
        <v>963</v>
      </c>
      <c r="N300" t="str">
        <f>_xlfn.XLOOKUP(Maine_Schools_2022[[#This Row],[Grade Span]],$T$1:$T$4,$U$1:$U$4,Maine_Schools_2022[[#This Row],[Grade Span]])</f>
        <v>03-06</v>
      </c>
      <c r="O300" t="str">
        <f>IF(Maine_Schools_2022[[#This Row],[School Type]]="Charter", "Charter", "Non Charter")</f>
        <v>Non Charter</v>
      </c>
    </row>
    <row r="301" spans="1:15" hidden="1">
      <c r="A301" t="s">
        <v>594</v>
      </c>
      <c r="B301">
        <v>1456</v>
      </c>
      <c r="C301" t="s">
        <v>961</v>
      </c>
      <c r="D301">
        <v>303</v>
      </c>
      <c r="E301" t="s">
        <v>492</v>
      </c>
      <c r="F301" t="s">
        <v>659</v>
      </c>
      <c r="G301">
        <v>231477500228</v>
      </c>
      <c r="H301" t="s">
        <v>647</v>
      </c>
      <c r="I301" t="s">
        <v>579</v>
      </c>
      <c r="J301" t="s">
        <v>668</v>
      </c>
      <c r="K301" t="s">
        <v>1986</v>
      </c>
      <c r="L301" t="s">
        <v>1687</v>
      </c>
      <c r="M301" t="s">
        <v>964</v>
      </c>
      <c r="N301" t="str">
        <f>_xlfn.XLOOKUP(Maine_Schools_2022[[#This Row],[Grade Span]],$T$1:$T$4,$U$1:$U$4,Maine_Schools_2022[[#This Row],[Grade Span]])</f>
        <v>03-06</v>
      </c>
      <c r="O301" t="str">
        <f>IF(Maine_Schools_2022[[#This Row],[School Type]]="Charter", "Charter", "Non Charter")</f>
        <v>Non Charter</v>
      </c>
    </row>
    <row r="302" spans="1:15" hidden="1">
      <c r="A302" t="s">
        <v>594</v>
      </c>
      <c r="B302">
        <v>1456</v>
      </c>
      <c r="C302" t="s">
        <v>961</v>
      </c>
      <c r="D302">
        <v>361</v>
      </c>
      <c r="E302" t="s">
        <v>426</v>
      </c>
      <c r="F302" t="s">
        <v>659</v>
      </c>
      <c r="G302">
        <v>231477500265</v>
      </c>
      <c r="H302" t="s">
        <v>647</v>
      </c>
      <c r="I302" t="s">
        <v>579</v>
      </c>
      <c r="J302" t="s">
        <v>668</v>
      </c>
      <c r="K302" t="s">
        <v>1987</v>
      </c>
      <c r="L302" t="s">
        <v>1687</v>
      </c>
      <c r="M302" t="s">
        <v>962</v>
      </c>
      <c r="N302" t="str">
        <f>_xlfn.XLOOKUP(Maine_Schools_2022[[#This Row],[Grade Span]],$T$1:$T$4,$U$1:$U$4,Maine_Schools_2022[[#This Row],[Grade Span]])</f>
        <v>03-06</v>
      </c>
      <c r="O302" t="str">
        <f>IF(Maine_Schools_2022[[#This Row],[School Type]]="Charter", "Charter", "Non Charter")</f>
        <v>Non Charter</v>
      </c>
    </row>
    <row r="303" spans="1:15" hidden="1">
      <c r="A303" t="s">
        <v>594</v>
      </c>
      <c r="B303">
        <v>1456</v>
      </c>
      <c r="C303" t="s">
        <v>961</v>
      </c>
      <c r="D303">
        <v>362</v>
      </c>
      <c r="E303" t="s">
        <v>279</v>
      </c>
      <c r="F303" t="s">
        <v>660</v>
      </c>
      <c r="G303">
        <v>231477500436</v>
      </c>
      <c r="H303" t="s">
        <v>647</v>
      </c>
      <c r="I303" t="s">
        <v>579</v>
      </c>
      <c r="J303" t="s">
        <v>668</v>
      </c>
      <c r="K303" t="s">
        <v>1984</v>
      </c>
      <c r="L303" t="s">
        <v>1687</v>
      </c>
      <c r="M303" t="s">
        <v>962</v>
      </c>
      <c r="N303" t="str">
        <f>_xlfn.XLOOKUP(Maine_Schools_2022[[#This Row],[Grade Span]],$T$1:$T$4,$U$1:$U$4,Maine_Schools_2022[[#This Row],[Grade Span]])</f>
        <v>09-12</v>
      </c>
      <c r="O303" t="str">
        <f>IF(Maine_Schools_2022[[#This Row],[School Type]]="Charter", "Charter", "Non Charter")</f>
        <v>Non Charter</v>
      </c>
    </row>
    <row r="304" spans="1:15" hidden="1">
      <c r="A304" t="s">
        <v>594</v>
      </c>
      <c r="B304">
        <v>646</v>
      </c>
      <c r="C304" t="s">
        <v>965</v>
      </c>
      <c r="D304">
        <v>659</v>
      </c>
      <c r="E304" t="s">
        <v>1</v>
      </c>
      <c r="F304" t="s">
        <v>659</v>
      </c>
      <c r="G304">
        <v>231077000354</v>
      </c>
      <c r="H304" t="s">
        <v>647</v>
      </c>
      <c r="I304" t="s">
        <v>579</v>
      </c>
      <c r="J304" t="s">
        <v>691</v>
      </c>
      <c r="K304" t="s">
        <v>1988</v>
      </c>
      <c r="L304" t="s">
        <v>1687</v>
      </c>
      <c r="M304" t="s">
        <v>966</v>
      </c>
      <c r="N304" t="str">
        <f>_xlfn.XLOOKUP(Maine_Schools_2022[[#This Row],[Grade Span]],$T$1:$T$4,$U$1:$U$4,Maine_Schools_2022[[#This Row],[Grade Span]])</f>
        <v>03-06</v>
      </c>
      <c r="O304" t="str">
        <f>IF(Maine_Schools_2022[[#This Row],[School Type]]="Charter", "Charter", "Non Charter")</f>
        <v>Non Charter</v>
      </c>
    </row>
    <row r="305" spans="1:15" hidden="1">
      <c r="A305" t="s">
        <v>594</v>
      </c>
      <c r="B305">
        <v>646</v>
      </c>
      <c r="C305" t="s">
        <v>965</v>
      </c>
      <c r="D305">
        <v>650</v>
      </c>
      <c r="E305" t="s">
        <v>238</v>
      </c>
      <c r="F305" t="s">
        <v>659</v>
      </c>
      <c r="G305">
        <v>231077000925</v>
      </c>
      <c r="H305" t="s">
        <v>647</v>
      </c>
      <c r="I305" t="s">
        <v>579</v>
      </c>
      <c r="J305" t="s">
        <v>691</v>
      </c>
      <c r="K305" t="s">
        <v>1989</v>
      </c>
      <c r="L305" t="s">
        <v>1687</v>
      </c>
      <c r="M305" t="s">
        <v>967</v>
      </c>
      <c r="N305" t="str">
        <f>_xlfn.XLOOKUP(Maine_Schools_2022[[#This Row],[Grade Span]],$T$1:$T$4,$U$1:$U$4,Maine_Schools_2022[[#This Row],[Grade Span]])</f>
        <v>03-06</v>
      </c>
      <c r="O305" t="str">
        <f>IF(Maine_Schools_2022[[#This Row],[School Type]]="Charter", "Charter", "Non Charter")</f>
        <v>Non Charter</v>
      </c>
    </row>
    <row r="306" spans="1:15" hidden="1">
      <c r="A306" t="s">
        <v>594</v>
      </c>
      <c r="B306">
        <v>646</v>
      </c>
      <c r="C306" t="s">
        <v>965</v>
      </c>
      <c r="D306">
        <v>647</v>
      </c>
      <c r="E306" t="s">
        <v>244</v>
      </c>
      <c r="F306" t="s">
        <v>651</v>
      </c>
      <c r="G306">
        <v>231077000984</v>
      </c>
      <c r="H306" t="s">
        <v>647</v>
      </c>
      <c r="I306" t="s">
        <v>579</v>
      </c>
      <c r="J306" t="s">
        <v>653</v>
      </c>
      <c r="K306" t="s">
        <v>1990</v>
      </c>
      <c r="L306" t="s">
        <v>1687</v>
      </c>
      <c r="M306" t="s">
        <v>968</v>
      </c>
      <c r="N306" t="str">
        <f>_xlfn.XLOOKUP(Maine_Schools_2022[[#This Row],[Grade Span]],$T$1:$T$4,$U$1:$U$4,Maine_Schools_2022[[#This Row],[Grade Span]])</f>
        <v>03-06</v>
      </c>
      <c r="O306" t="str">
        <f>IF(Maine_Schools_2022[[#This Row],[School Type]]="Charter", "Charter", "Non Charter")</f>
        <v>Non Charter</v>
      </c>
    </row>
    <row r="307" spans="1:15" hidden="1">
      <c r="A307" t="s">
        <v>594</v>
      </c>
      <c r="B307">
        <v>646</v>
      </c>
      <c r="C307" t="s">
        <v>965</v>
      </c>
      <c r="D307">
        <v>649</v>
      </c>
      <c r="E307" t="s">
        <v>435</v>
      </c>
      <c r="F307" t="s">
        <v>659</v>
      </c>
      <c r="G307">
        <v>231077000555</v>
      </c>
      <c r="H307" t="s">
        <v>647</v>
      </c>
      <c r="I307" t="s">
        <v>579</v>
      </c>
      <c r="J307" t="s">
        <v>691</v>
      </c>
      <c r="K307" t="s">
        <v>1991</v>
      </c>
      <c r="L307" t="s">
        <v>1687</v>
      </c>
      <c r="M307" t="s">
        <v>969</v>
      </c>
      <c r="N307" t="str">
        <f>_xlfn.XLOOKUP(Maine_Schools_2022[[#This Row],[Grade Span]],$T$1:$T$4,$U$1:$U$4,Maine_Schools_2022[[#This Row],[Grade Span]])</f>
        <v>03-06</v>
      </c>
      <c r="O307" t="str">
        <f>IF(Maine_Schools_2022[[#This Row],[School Type]]="Charter", "Charter", "Non Charter")</f>
        <v>Non Charter</v>
      </c>
    </row>
    <row r="308" spans="1:15" hidden="1">
      <c r="A308" t="s">
        <v>594</v>
      </c>
      <c r="B308">
        <v>646</v>
      </c>
      <c r="C308" t="s">
        <v>965</v>
      </c>
      <c r="D308">
        <v>651</v>
      </c>
      <c r="E308" t="s">
        <v>174</v>
      </c>
      <c r="F308" t="s">
        <v>659</v>
      </c>
      <c r="G308">
        <v>231077001032</v>
      </c>
      <c r="H308" t="s">
        <v>647</v>
      </c>
      <c r="I308" t="s">
        <v>579</v>
      </c>
      <c r="J308" t="s">
        <v>691</v>
      </c>
      <c r="K308" t="s">
        <v>1992</v>
      </c>
      <c r="L308" t="s">
        <v>1687</v>
      </c>
      <c r="M308" t="s">
        <v>970</v>
      </c>
      <c r="N308" t="str">
        <f>_xlfn.XLOOKUP(Maine_Schools_2022[[#This Row],[Grade Span]],$T$1:$T$4,$U$1:$U$4,Maine_Schools_2022[[#This Row],[Grade Span]])</f>
        <v>03-06</v>
      </c>
      <c r="O308" t="str">
        <f>IF(Maine_Schools_2022[[#This Row],[School Type]]="Charter", "Charter", "Non Charter")</f>
        <v>Non Charter</v>
      </c>
    </row>
    <row r="309" spans="1:15" hidden="1">
      <c r="A309" t="s">
        <v>594</v>
      </c>
      <c r="B309">
        <v>646</v>
      </c>
      <c r="C309" t="s">
        <v>965</v>
      </c>
      <c r="D309">
        <v>652</v>
      </c>
      <c r="E309" t="s">
        <v>207</v>
      </c>
      <c r="F309" t="s">
        <v>659</v>
      </c>
      <c r="G309">
        <v>231077001051</v>
      </c>
      <c r="H309" t="s">
        <v>647</v>
      </c>
      <c r="I309" t="s">
        <v>579</v>
      </c>
      <c r="J309" t="s">
        <v>691</v>
      </c>
      <c r="K309" t="s">
        <v>1993</v>
      </c>
      <c r="L309" t="s">
        <v>1687</v>
      </c>
      <c r="M309" t="s">
        <v>691</v>
      </c>
      <c r="N309" t="str">
        <f>_xlfn.XLOOKUP(Maine_Schools_2022[[#This Row],[Grade Span]],$T$1:$T$4,$U$1:$U$4,Maine_Schools_2022[[#This Row],[Grade Span]])</f>
        <v>03-06</v>
      </c>
      <c r="O309" t="str">
        <f>IF(Maine_Schools_2022[[#This Row],[School Type]]="Charter", "Charter", "Non Charter")</f>
        <v>Non Charter</v>
      </c>
    </row>
    <row r="310" spans="1:15" hidden="1">
      <c r="A310" t="s">
        <v>594</v>
      </c>
      <c r="B310">
        <v>646</v>
      </c>
      <c r="C310" t="s">
        <v>965</v>
      </c>
      <c r="D310">
        <v>656</v>
      </c>
      <c r="E310" t="s">
        <v>178</v>
      </c>
      <c r="F310" t="s">
        <v>660</v>
      </c>
      <c r="G310">
        <v>231077000361</v>
      </c>
      <c r="H310" t="s">
        <v>647</v>
      </c>
      <c r="I310" t="s">
        <v>579</v>
      </c>
      <c r="J310" t="s">
        <v>691</v>
      </c>
      <c r="K310" t="s">
        <v>1879</v>
      </c>
      <c r="L310" t="s">
        <v>1687</v>
      </c>
      <c r="M310" t="s">
        <v>971</v>
      </c>
      <c r="N310" t="str">
        <f>_xlfn.XLOOKUP(Maine_Schools_2022[[#This Row],[Grade Span]],$T$1:$T$4,$U$1:$U$4,Maine_Schools_2022[[#This Row],[Grade Span]])</f>
        <v>09-12</v>
      </c>
      <c r="O310" t="str">
        <f>IF(Maine_Schools_2022[[#This Row],[School Type]]="Charter", "Charter", "Non Charter")</f>
        <v>Non Charter</v>
      </c>
    </row>
    <row r="311" spans="1:15" hidden="1">
      <c r="A311" t="s">
        <v>594</v>
      </c>
      <c r="B311">
        <v>646</v>
      </c>
      <c r="C311" t="s">
        <v>965</v>
      </c>
      <c r="D311">
        <v>655</v>
      </c>
      <c r="E311" t="s">
        <v>211</v>
      </c>
      <c r="F311" t="s">
        <v>718</v>
      </c>
      <c r="G311">
        <v>231077000362</v>
      </c>
      <c r="H311" t="s">
        <v>647</v>
      </c>
      <c r="I311" t="s">
        <v>579</v>
      </c>
      <c r="J311" t="s">
        <v>691</v>
      </c>
      <c r="K311" t="s">
        <v>1994</v>
      </c>
      <c r="L311" t="s">
        <v>1687</v>
      </c>
      <c r="M311" t="s">
        <v>971</v>
      </c>
      <c r="N311" t="str">
        <f>_xlfn.XLOOKUP(Maine_Schools_2022[[#This Row],[Grade Span]],$T$1:$T$4,$U$1:$U$4,Maine_Schools_2022[[#This Row],[Grade Span]])</f>
        <v>07-08</v>
      </c>
      <c r="O311" t="str">
        <f>IF(Maine_Schools_2022[[#This Row],[School Type]]="Charter", "Charter", "Non Charter")</f>
        <v>Non Charter</v>
      </c>
    </row>
    <row r="312" spans="1:15" hidden="1">
      <c r="A312" t="s">
        <v>594</v>
      </c>
      <c r="B312">
        <v>646</v>
      </c>
      <c r="C312" t="s">
        <v>965</v>
      </c>
      <c r="D312">
        <v>660</v>
      </c>
      <c r="E312" t="s">
        <v>291</v>
      </c>
      <c r="F312" t="s">
        <v>659</v>
      </c>
      <c r="G312">
        <v>231077000607</v>
      </c>
      <c r="H312" t="s">
        <v>647</v>
      </c>
      <c r="I312" t="s">
        <v>579</v>
      </c>
      <c r="J312" t="s">
        <v>691</v>
      </c>
      <c r="K312" t="s">
        <v>1995</v>
      </c>
      <c r="L312" t="s">
        <v>1687</v>
      </c>
      <c r="M312" t="s">
        <v>971</v>
      </c>
      <c r="N312" t="str">
        <f>_xlfn.XLOOKUP(Maine_Schools_2022[[#This Row],[Grade Span]],$T$1:$T$4,$U$1:$U$4,Maine_Schools_2022[[#This Row],[Grade Span]])</f>
        <v>03-06</v>
      </c>
      <c r="O312" t="str">
        <f>IF(Maine_Schools_2022[[#This Row],[School Type]]="Charter", "Charter", "Non Charter")</f>
        <v>Non Charter</v>
      </c>
    </row>
    <row r="313" spans="1:15" hidden="1">
      <c r="A313" t="s">
        <v>594</v>
      </c>
      <c r="B313">
        <v>646</v>
      </c>
      <c r="C313" t="s">
        <v>965</v>
      </c>
      <c r="D313">
        <v>657</v>
      </c>
      <c r="E313" t="s">
        <v>552</v>
      </c>
      <c r="F313" t="s">
        <v>750</v>
      </c>
      <c r="G313">
        <v>231077000363</v>
      </c>
      <c r="H313" t="s">
        <v>647</v>
      </c>
      <c r="I313" t="s">
        <v>579</v>
      </c>
      <c r="J313" t="s">
        <v>691</v>
      </c>
      <c r="K313" t="s">
        <v>1996</v>
      </c>
      <c r="L313" t="s">
        <v>1687</v>
      </c>
      <c r="M313" t="s">
        <v>972</v>
      </c>
      <c r="N313" t="str">
        <f>_xlfn.XLOOKUP(Maine_Schools_2022[[#This Row],[Grade Span]],$T$1:$T$4,$U$1:$U$4,Maine_Schools_2022[[#This Row],[Grade Span]])</f>
        <v>PK-02</v>
      </c>
      <c r="O313" t="str">
        <f>IF(Maine_Schools_2022[[#This Row],[School Type]]="Charter", "Charter", "Non Charter")</f>
        <v>Non Charter</v>
      </c>
    </row>
    <row r="314" spans="1:15" hidden="1">
      <c r="A314" t="s">
        <v>594</v>
      </c>
      <c r="B314">
        <v>1457</v>
      </c>
      <c r="C314" t="s">
        <v>973</v>
      </c>
      <c r="D314">
        <v>807</v>
      </c>
      <c r="E314" t="s">
        <v>146</v>
      </c>
      <c r="F314" t="s">
        <v>710</v>
      </c>
      <c r="G314">
        <v>231477900701</v>
      </c>
      <c r="H314" t="s">
        <v>647</v>
      </c>
      <c r="I314" t="s">
        <v>579</v>
      </c>
      <c r="J314" t="s">
        <v>657</v>
      </c>
      <c r="K314" t="s">
        <v>1997</v>
      </c>
      <c r="L314" t="s">
        <v>1687</v>
      </c>
      <c r="M314" t="s">
        <v>974</v>
      </c>
      <c r="N314" t="str">
        <f>_xlfn.XLOOKUP(Maine_Schools_2022[[#This Row],[Grade Span]],$T$1:$T$4,$U$1:$U$4,Maine_Schools_2022[[#This Row],[Grade Span]])</f>
        <v>PK-05</v>
      </c>
      <c r="O314" t="str">
        <f>IF(Maine_Schools_2022[[#This Row],[School Type]]="Charter", "Charter", "Non Charter")</f>
        <v>Non Charter</v>
      </c>
    </row>
    <row r="315" spans="1:15" hidden="1">
      <c r="A315" t="s">
        <v>594</v>
      </c>
      <c r="B315">
        <v>1457</v>
      </c>
      <c r="C315" t="s">
        <v>973</v>
      </c>
      <c r="D315">
        <v>135</v>
      </c>
      <c r="E315" t="s">
        <v>221</v>
      </c>
      <c r="F315" t="s">
        <v>755</v>
      </c>
      <c r="G315">
        <v>231477900121</v>
      </c>
      <c r="H315" t="s">
        <v>647</v>
      </c>
      <c r="I315" t="s">
        <v>579</v>
      </c>
      <c r="J315" t="s">
        <v>657</v>
      </c>
      <c r="K315" t="s">
        <v>1998</v>
      </c>
      <c r="L315" t="s">
        <v>1687</v>
      </c>
      <c r="M315" t="s">
        <v>975</v>
      </c>
      <c r="N315" t="str">
        <f>_xlfn.XLOOKUP(Maine_Schools_2022[[#This Row],[Grade Span]],$T$1:$T$4,$U$1:$U$4,Maine_Schools_2022[[#This Row],[Grade Span]])</f>
        <v>05-08</v>
      </c>
      <c r="O315" t="str">
        <f>IF(Maine_Schools_2022[[#This Row],[School Type]]="Charter", "Charter", "Non Charter")</f>
        <v>Non Charter</v>
      </c>
    </row>
    <row r="316" spans="1:15" hidden="1">
      <c r="A316" t="s">
        <v>594</v>
      </c>
      <c r="B316">
        <v>1457</v>
      </c>
      <c r="C316" t="s">
        <v>973</v>
      </c>
      <c r="D316">
        <v>136</v>
      </c>
      <c r="E316" t="s">
        <v>278</v>
      </c>
      <c r="F316" t="s">
        <v>756</v>
      </c>
      <c r="G316">
        <v>231477901043</v>
      </c>
      <c r="H316" t="s">
        <v>647</v>
      </c>
      <c r="I316" t="s">
        <v>579</v>
      </c>
      <c r="J316" t="s">
        <v>657</v>
      </c>
      <c r="K316" t="s">
        <v>1999</v>
      </c>
      <c r="L316" t="s">
        <v>1687</v>
      </c>
      <c r="M316" t="s">
        <v>975</v>
      </c>
      <c r="N316" t="str">
        <f>_xlfn.XLOOKUP(Maine_Schools_2022[[#This Row],[Grade Span]],$T$1:$T$4,$U$1:$U$4,Maine_Schools_2022[[#This Row],[Grade Span]])</f>
        <v>PK-04</v>
      </c>
      <c r="O316" t="str">
        <f>IF(Maine_Schools_2022[[#This Row],[School Type]]="Charter", "Charter", "Non Charter")</f>
        <v>Non Charter</v>
      </c>
    </row>
    <row r="317" spans="1:15" hidden="1">
      <c r="A317" t="s">
        <v>594</v>
      </c>
      <c r="B317">
        <v>1457</v>
      </c>
      <c r="C317" t="s">
        <v>973</v>
      </c>
      <c r="D317">
        <v>812</v>
      </c>
      <c r="E317" t="s">
        <v>450</v>
      </c>
      <c r="F317" t="s">
        <v>710</v>
      </c>
      <c r="G317">
        <v>231477900702</v>
      </c>
      <c r="H317" t="s">
        <v>647</v>
      </c>
      <c r="I317" t="s">
        <v>579</v>
      </c>
      <c r="J317" t="s">
        <v>657</v>
      </c>
      <c r="K317" t="s">
        <v>2000</v>
      </c>
      <c r="L317" t="s">
        <v>1687</v>
      </c>
      <c r="M317" t="s">
        <v>976</v>
      </c>
      <c r="N317" t="str">
        <f>_xlfn.XLOOKUP(Maine_Schools_2022[[#This Row],[Grade Span]],$T$1:$T$4,$U$1:$U$4,Maine_Schools_2022[[#This Row],[Grade Span]])</f>
        <v>PK-05</v>
      </c>
      <c r="O317" t="str">
        <f>IF(Maine_Schools_2022[[#This Row],[School Type]]="Charter", "Charter", "Non Charter")</f>
        <v>Non Charter</v>
      </c>
    </row>
    <row r="318" spans="1:15" hidden="1">
      <c r="A318" t="s">
        <v>594</v>
      </c>
      <c r="B318">
        <v>1457</v>
      </c>
      <c r="C318" t="s">
        <v>973</v>
      </c>
      <c r="D318">
        <v>811</v>
      </c>
      <c r="E318" t="s">
        <v>294</v>
      </c>
      <c r="F318" t="s">
        <v>660</v>
      </c>
      <c r="G318">
        <v>231477900705</v>
      </c>
      <c r="H318" t="s">
        <v>647</v>
      </c>
      <c r="I318" t="s">
        <v>579</v>
      </c>
      <c r="J318" t="s">
        <v>657</v>
      </c>
      <c r="K318" t="s">
        <v>2001</v>
      </c>
      <c r="L318" t="s">
        <v>1687</v>
      </c>
      <c r="M318" t="s">
        <v>977</v>
      </c>
      <c r="N318" t="str">
        <f>_xlfn.XLOOKUP(Maine_Schools_2022[[#This Row],[Grade Span]],$T$1:$T$4,$U$1:$U$4,Maine_Schools_2022[[#This Row],[Grade Span]])</f>
        <v>09-12</v>
      </c>
      <c r="O318" t="str">
        <f>IF(Maine_Schools_2022[[#This Row],[School Type]]="Charter", "Charter", "Non Charter")</f>
        <v>Non Charter</v>
      </c>
    </row>
    <row r="319" spans="1:15" hidden="1">
      <c r="A319" t="s">
        <v>594</v>
      </c>
      <c r="B319">
        <v>1457</v>
      </c>
      <c r="C319" t="s">
        <v>973</v>
      </c>
      <c r="D319">
        <v>813</v>
      </c>
      <c r="E319" t="s">
        <v>488</v>
      </c>
      <c r="F319" t="s">
        <v>698</v>
      </c>
      <c r="G319">
        <v>231477900694</v>
      </c>
      <c r="H319" t="s">
        <v>647</v>
      </c>
      <c r="I319" t="s">
        <v>579</v>
      </c>
      <c r="J319" t="s">
        <v>657</v>
      </c>
      <c r="K319" t="s">
        <v>2002</v>
      </c>
      <c r="L319" t="s">
        <v>1687</v>
      </c>
      <c r="M319" t="s">
        <v>977</v>
      </c>
      <c r="N319" t="str">
        <f>_xlfn.XLOOKUP(Maine_Schools_2022[[#This Row],[Grade Span]],$T$1:$T$4,$U$1:$U$4,Maine_Schools_2022[[#This Row],[Grade Span]])</f>
        <v>06-08</v>
      </c>
      <c r="O319" t="str">
        <f>IF(Maine_Schools_2022[[#This Row],[School Type]]="Charter", "Charter", "Non Charter")</f>
        <v>Non Charter</v>
      </c>
    </row>
    <row r="320" spans="1:15" hidden="1">
      <c r="A320" t="s">
        <v>594</v>
      </c>
      <c r="B320">
        <v>1457</v>
      </c>
      <c r="C320" t="s">
        <v>973</v>
      </c>
      <c r="D320">
        <v>808</v>
      </c>
      <c r="E320" t="s">
        <v>517</v>
      </c>
      <c r="F320" t="s">
        <v>750</v>
      </c>
      <c r="G320">
        <v>231477901023</v>
      </c>
      <c r="H320" t="s">
        <v>647</v>
      </c>
      <c r="I320" t="s">
        <v>579</v>
      </c>
      <c r="J320" t="s">
        <v>657</v>
      </c>
      <c r="K320" t="s">
        <v>2003</v>
      </c>
      <c r="L320" t="s">
        <v>1687</v>
      </c>
      <c r="M320" t="s">
        <v>977</v>
      </c>
      <c r="N320" t="str">
        <f>_xlfn.XLOOKUP(Maine_Schools_2022[[#This Row],[Grade Span]],$T$1:$T$4,$U$1:$U$4,Maine_Schools_2022[[#This Row],[Grade Span]])</f>
        <v>PK-02</v>
      </c>
      <c r="O320" t="str">
        <f>IF(Maine_Schools_2022[[#This Row],[School Type]]="Charter", "Charter", "Non Charter")</f>
        <v>Non Charter</v>
      </c>
    </row>
    <row r="321" spans="1:15" hidden="1">
      <c r="A321" t="s">
        <v>594</v>
      </c>
      <c r="B321">
        <v>1457</v>
      </c>
      <c r="C321" t="s">
        <v>973</v>
      </c>
      <c r="D321">
        <v>810</v>
      </c>
      <c r="E321" t="s">
        <v>560</v>
      </c>
      <c r="F321" t="s">
        <v>749</v>
      </c>
      <c r="G321">
        <v>231477900704</v>
      </c>
      <c r="H321" t="s">
        <v>647</v>
      </c>
      <c r="I321" t="s">
        <v>579</v>
      </c>
      <c r="J321" t="s">
        <v>657</v>
      </c>
      <c r="K321" t="s">
        <v>2004</v>
      </c>
      <c r="L321" t="s">
        <v>1687</v>
      </c>
      <c r="M321" t="s">
        <v>977</v>
      </c>
      <c r="N321" t="str">
        <f>_xlfn.XLOOKUP(Maine_Schools_2022[[#This Row],[Grade Span]],$T$1:$T$4,$U$1:$U$4,Maine_Schools_2022[[#This Row],[Grade Span]])</f>
        <v>03-05</v>
      </c>
      <c r="O321" t="str">
        <f>IF(Maine_Schools_2022[[#This Row],[School Type]]="Charter", "Charter", "Non Charter")</f>
        <v>Non Charter</v>
      </c>
    </row>
    <row r="322" spans="1:15" hidden="1">
      <c r="A322" t="s">
        <v>594</v>
      </c>
      <c r="B322">
        <v>1458</v>
      </c>
      <c r="C322" t="s">
        <v>978</v>
      </c>
      <c r="D322">
        <v>2044</v>
      </c>
      <c r="E322" t="s">
        <v>282</v>
      </c>
      <c r="F322" t="s">
        <v>756</v>
      </c>
      <c r="G322">
        <v>231478523182</v>
      </c>
      <c r="H322" t="s">
        <v>647</v>
      </c>
      <c r="I322" t="s">
        <v>579</v>
      </c>
      <c r="J322" t="s">
        <v>676</v>
      </c>
      <c r="K322" t="s">
        <v>2005</v>
      </c>
      <c r="L322" t="s">
        <v>1687</v>
      </c>
      <c r="M322" t="s">
        <v>979</v>
      </c>
      <c r="N322" t="str">
        <f>_xlfn.XLOOKUP(Maine_Schools_2022[[#This Row],[Grade Span]],$T$1:$T$4,$U$1:$U$4,Maine_Schools_2022[[#This Row],[Grade Span]])</f>
        <v>PK-04</v>
      </c>
      <c r="O322" t="str">
        <f>IF(Maine_Schools_2022[[#This Row],[School Type]]="Charter", "Charter", "Non Charter")</f>
        <v>Non Charter</v>
      </c>
    </row>
    <row r="323" spans="1:15" hidden="1">
      <c r="A323" t="s">
        <v>594</v>
      </c>
      <c r="B323">
        <v>1458</v>
      </c>
      <c r="C323" t="s">
        <v>978</v>
      </c>
      <c r="D323">
        <v>822</v>
      </c>
      <c r="E323" t="s">
        <v>201</v>
      </c>
      <c r="F323" t="s">
        <v>660</v>
      </c>
      <c r="G323">
        <v>231478500729</v>
      </c>
      <c r="H323" t="s">
        <v>647</v>
      </c>
      <c r="I323" t="s">
        <v>579</v>
      </c>
      <c r="J323" t="s">
        <v>676</v>
      </c>
      <c r="K323" t="s">
        <v>2006</v>
      </c>
      <c r="L323" t="s">
        <v>1687</v>
      </c>
      <c r="M323" t="s">
        <v>980</v>
      </c>
      <c r="N323" t="str">
        <f>_xlfn.XLOOKUP(Maine_Schools_2022[[#This Row],[Grade Span]],$T$1:$T$4,$U$1:$U$4,Maine_Schools_2022[[#This Row],[Grade Span]])</f>
        <v>09-12</v>
      </c>
      <c r="O323" t="str">
        <f>IF(Maine_Schools_2022[[#This Row],[School Type]]="Charter", "Charter", "Non Charter")</f>
        <v>Non Charter</v>
      </c>
    </row>
    <row r="324" spans="1:15" hidden="1">
      <c r="A324" t="s">
        <v>594</v>
      </c>
      <c r="B324">
        <v>1458</v>
      </c>
      <c r="C324" t="s">
        <v>978</v>
      </c>
      <c r="D324">
        <v>2047</v>
      </c>
      <c r="E324" t="s">
        <v>297</v>
      </c>
      <c r="F324" t="s">
        <v>755</v>
      </c>
      <c r="G324">
        <v>231478523181</v>
      </c>
      <c r="H324" t="s">
        <v>647</v>
      </c>
      <c r="I324" t="s">
        <v>579</v>
      </c>
      <c r="J324" t="s">
        <v>676</v>
      </c>
      <c r="K324" t="s">
        <v>2007</v>
      </c>
      <c r="L324" t="s">
        <v>1687</v>
      </c>
      <c r="M324" t="s">
        <v>980</v>
      </c>
      <c r="N324" t="str">
        <f>_xlfn.XLOOKUP(Maine_Schools_2022[[#This Row],[Grade Span]],$T$1:$T$4,$U$1:$U$4,Maine_Schools_2022[[#This Row],[Grade Span]])</f>
        <v>05-08</v>
      </c>
      <c r="O324" t="str">
        <f>IF(Maine_Schools_2022[[#This Row],[School Type]]="Charter", "Charter", "Non Charter")</f>
        <v>Non Charter</v>
      </c>
    </row>
    <row r="325" spans="1:15" hidden="1">
      <c r="A325" t="s">
        <v>594</v>
      </c>
      <c r="B325">
        <v>1458</v>
      </c>
      <c r="C325" t="s">
        <v>978</v>
      </c>
      <c r="D325">
        <v>2045</v>
      </c>
      <c r="E325" t="s">
        <v>299</v>
      </c>
      <c r="F325" t="s">
        <v>756</v>
      </c>
      <c r="G325">
        <v>231478523178</v>
      </c>
      <c r="H325" t="s">
        <v>647</v>
      </c>
      <c r="I325" t="s">
        <v>579</v>
      </c>
      <c r="J325" t="s">
        <v>676</v>
      </c>
      <c r="K325" t="s">
        <v>2008</v>
      </c>
      <c r="L325" t="s">
        <v>1687</v>
      </c>
      <c r="M325" t="s">
        <v>980</v>
      </c>
      <c r="N325" t="str">
        <f>_xlfn.XLOOKUP(Maine_Schools_2022[[#This Row],[Grade Span]],$T$1:$T$4,$U$1:$U$4,Maine_Schools_2022[[#This Row],[Grade Span]])</f>
        <v>PK-04</v>
      </c>
      <c r="O325" t="str">
        <f>IF(Maine_Schools_2022[[#This Row],[School Type]]="Charter", "Charter", "Non Charter")</f>
        <v>Non Charter</v>
      </c>
    </row>
    <row r="326" spans="1:15" hidden="1">
      <c r="A326" t="s">
        <v>594</v>
      </c>
      <c r="B326">
        <v>1458</v>
      </c>
      <c r="C326" t="s">
        <v>978</v>
      </c>
      <c r="D326">
        <v>2046</v>
      </c>
      <c r="E326" t="s">
        <v>212</v>
      </c>
      <c r="F326" t="s">
        <v>756</v>
      </c>
      <c r="G326">
        <v>231478523183</v>
      </c>
      <c r="H326" t="s">
        <v>647</v>
      </c>
      <c r="I326" t="s">
        <v>579</v>
      </c>
      <c r="J326" t="s">
        <v>648</v>
      </c>
      <c r="K326" t="s">
        <v>2009</v>
      </c>
      <c r="L326" t="s">
        <v>1687</v>
      </c>
      <c r="M326" t="s">
        <v>981</v>
      </c>
      <c r="N326" t="str">
        <f>_xlfn.XLOOKUP(Maine_Schools_2022[[#This Row],[Grade Span]],$T$1:$T$4,$U$1:$U$4,Maine_Schools_2022[[#This Row],[Grade Span]])</f>
        <v>PK-04</v>
      </c>
      <c r="O326" t="str">
        <f>IF(Maine_Schools_2022[[#This Row],[School Type]]="Charter", "Charter", "Non Charter")</f>
        <v>Non Charter</v>
      </c>
    </row>
    <row r="327" spans="1:15" hidden="1">
      <c r="A327" t="s">
        <v>594</v>
      </c>
      <c r="B327">
        <v>1459</v>
      </c>
      <c r="C327" t="s">
        <v>982</v>
      </c>
      <c r="D327">
        <v>885</v>
      </c>
      <c r="E327" t="s">
        <v>198</v>
      </c>
      <c r="F327" t="s">
        <v>660</v>
      </c>
      <c r="G327">
        <v>231479100768</v>
      </c>
      <c r="H327" t="s">
        <v>647</v>
      </c>
      <c r="I327" t="s">
        <v>579</v>
      </c>
      <c r="J327" t="s">
        <v>663</v>
      </c>
      <c r="K327" t="s">
        <v>2010</v>
      </c>
      <c r="L327" t="s">
        <v>1687</v>
      </c>
      <c r="M327" t="s">
        <v>983</v>
      </c>
      <c r="N327" t="str">
        <f>_xlfn.XLOOKUP(Maine_Schools_2022[[#This Row],[Grade Span]],$T$1:$T$4,$U$1:$U$4,Maine_Schools_2022[[#This Row],[Grade Span]])</f>
        <v>09-12</v>
      </c>
      <c r="O327" t="str">
        <f>IF(Maine_Schools_2022[[#This Row],[School Type]]="Charter", "Charter", "Non Charter")</f>
        <v>Non Charter</v>
      </c>
    </row>
    <row r="328" spans="1:15" hidden="1">
      <c r="A328" t="s">
        <v>594</v>
      </c>
      <c r="B328">
        <v>1459</v>
      </c>
      <c r="C328" t="s">
        <v>982</v>
      </c>
      <c r="D328">
        <v>884</v>
      </c>
      <c r="E328" t="s">
        <v>202</v>
      </c>
      <c r="F328" t="s">
        <v>698</v>
      </c>
      <c r="G328">
        <v>231479100770</v>
      </c>
      <c r="H328" t="s">
        <v>647</v>
      </c>
      <c r="I328" t="s">
        <v>579</v>
      </c>
      <c r="J328" t="s">
        <v>663</v>
      </c>
      <c r="K328" t="s">
        <v>2011</v>
      </c>
      <c r="L328" t="s">
        <v>1687</v>
      </c>
      <c r="M328" t="s">
        <v>983</v>
      </c>
      <c r="N328" t="str">
        <f>_xlfn.XLOOKUP(Maine_Schools_2022[[#This Row],[Grade Span]],$T$1:$T$4,$U$1:$U$4,Maine_Schools_2022[[#This Row],[Grade Span]])</f>
        <v>06-08</v>
      </c>
      <c r="O328" t="str">
        <f>IF(Maine_Schools_2022[[#This Row],[School Type]]="Charter", "Charter", "Non Charter")</f>
        <v>Non Charter</v>
      </c>
    </row>
    <row r="329" spans="1:15" hidden="1">
      <c r="A329" t="s">
        <v>594</v>
      </c>
      <c r="B329">
        <v>1459</v>
      </c>
      <c r="C329" t="s">
        <v>982</v>
      </c>
      <c r="D329">
        <v>886</v>
      </c>
      <c r="E329" t="s">
        <v>439</v>
      </c>
      <c r="F329" t="s">
        <v>710</v>
      </c>
      <c r="G329">
        <v>231479100026</v>
      </c>
      <c r="H329" t="s">
        <v>647</v>
      </c>
      <c r="I329" t="s">
        <v>579</v>
      </c>
      <c r="J329" t="s">
        <v>663</v>
      </c>
      <c r="K329" t="s">
        <v>2012</v>
      </c>
      <c r="L329" t="s">
        <v>1687</v>
      </c>
      <c r="M329" t="s">
        <v>983</v>
      </c>
      <c r="N329" t="str">
        <f>_xlfn.XLOOKUP(Maine_Schools_2022[[#This Row],[Grade Span]],$T$1:$T$4,$U$1:$U$4,Maine_Schools_2022[[#This Row],[Grade Span]])</f>
        <v>PK-05</v>
      </c>
      <c r="O329" t="str">
        <f>IF(Maine_Schools_2022[[#This Row],[School Type]]="Charter", "Charter", "Non Charter")</f>
        <v>Non Charter</v>
      </c>
    </row>
    <row r="330" spans="1:15" hidden="1">
      <c r="A330" t="s">
        <v>594</v>
      </c>
      <c r="B330">
        <v>1460</v>
      </c>
      <c r="C330" t="s">
        <v>984</v>
      </c>
      <c r="D330">
        <v>968</v>
      </c>
      <c r="E330" t="s">
        <v>458</v>
      </c>
      <c r="F330" t="s">
        <v>750</v>
      </c>
      <c r="G330">
        <v>231477300580</v>
      </c>
      <c r="H330" t="s">
        <v>647</v>
      </c>
      <c r="I330" t="s">
        <v>579</v>
      </c>
      <c r="J330" t="s">
        <v>700</v>
      </c>
      <c r="K330" t="s">
        <v>2013</v>
      </c>
      <c r="L330" t="s">
        <v>1687</v>
      </c>
      <c r="M330" t="s">
        <v>985</v>
      </c>
      <c r="N330" t="str">
        <f>_xlfn.XLOOKUP(Maine_Schools_2022[[#This Row],[Grade Span]],$T$1:$T$4,$U$1:$U$4,Maine_Schools_2022[[#This Row],[Grade Span]])</f>
        <v>PK-02</v>
      </c>
      <c r="O330" t="str">
        <f>IF(Maine_Schools_2022[[#This Row],[School Type]]="Charter", "Charter", "Non Charter")</f>
        <v>Non Charter</v>
      </c>
    </row>
    <row r="331" spans="1:15" hidden="1">
      <c r="A331" t="s">
        <v>594</v>
      </c>
      <c r="B331">
        <v>1460</v>
      </c>
      <c r="C331" t="s">
        <v>984</v>
      </c>
      <c r="D331">
        <v>964</v>
      </c>
      <c r="E331" t="s">
        <v>305</v>
      </c>
      <c r="F331" t="s">
        <v>660</v>
      </c>
      <c r="G331">
        <v>231477300799</v>
      </c>
      <c r="H331" t="s">
        <v>647</v>
      </c>
      <c r="I331" t="s">
        <v>579</v>
      </c>
      <c r="J331" t="s">
        <v>700</v>
      </c>
      <c r="K331" t="s">
        <v>2014</v>
      </c>
      <c r="L331" t="s">
        <v>1687</v>
      </c>
      <c r="M331" t="s">
        <v>985</v>
      </c>
      <c r="N331" t="str">
        <f>_xlfn.XLOOKUP(Maine_Schools_2022[[#This Row],[Grade Span]],$T$1:$T$4,$U$1:$U$4,Maine_Schools_2022[[#This Row],[Grade Span]])</f>
        <v>09-12</v>
      </c>
      <c r="O331" t="str">
        <f>IF(Maine_Schools_2022[[#This Row],[School Type]]="Charter", "Charter", "Non Charter")</f>
        <v>Non Charter</v>
      </c>
    </row>
    <row r="332" spans="1:15" hidden="1">
      <c r="A332" t="s">
        <v>594</v>
      </c>
      <c r="B332">
        <v>1460</v>
      </c>
      <c r="C332" t="s">
        <v>984</v>
      </c>
      <c r="D332">
        <v>967</v>
      </c>
      <c r="E332" t="s">
        <v>306</v>
      </c>
      <c r="F332" t="s">
        <v>808</v>
      </c>
      <c r="G332">
        <v>231477300801</v>
      </c>
      <c r="H332" t="s">
        <v>647</v>
      </c>
      <c r="I332" t="s">
        <v>579</v>
      </c>
      <c r="J332" t="s">
        <v>700</v>
      </c>
      <c r="K332" t="s">
        <v>2015</v>
      </c>
      <c r="L332" t="s">
        <v>1687</v>
      </c>
      <c r="M332" t="s">
        <v>986</v>
      </c>
      <c r="N332" t="str">
        <f>_xlfn.XLOOKUP(Maine_Schools_2022[[#This Row],[Grade Span]],$T$1:$T$4,$U$1:$U$4,Maine_Schools_2022[[#This Row],[Grade Span]])</f>
        <v>KG-05</v>
      </c>
      <c r="O332" t="str">
        <f>IF(Maine_Schools_2022[[#This Row],[School Type]]="Charter", "Charter", "Non Charter")</f>
        <v>Non Charter</v>
      </c>
    </row>
    <row r="333" spans="1:15" hidden="1">
      <c r="A333" t="s">
        <v>594</v>
      </c>
      <c r="B333">
        <v>1460</v>
      </c>
      <c r="C333" t="s">
        <v>984</v>
      </c>
      <c r="D333">
        <v>966</v>
      </c>
      <c r="E333" t="s">
        <v>489</v>
      </c>
      <c r="F333" t="s">
        <v>698</v>
      </c>
      <c r="G333">
        <v>231477300800</v>
      </c>
      <c r="H333" t="s">
        <v>647</v>
      </c>
      <c r="I333" t="s">
        <v>579</v>
      </c>
      <c r="J333" t="s">
        <v>700</v>
      </c>
      <c r="K333" t="s">
        <v>2016</v>
      </c>
      <c r="L333" t="s">
        <v>1687</v>
      </c>
      <c r="M333" t="s">
        <v>985</v>
      </c>
      <c r="N333" t="str">
        <f>_xlfn.XLOOKUP(Maine_Schools_2022[[#This Row],[Grade Span]],$T$1:$T$4,$U$1:$U$4,Maine_Schools_2022[[#This Row],[Grade Span]])</f>
        <v>06-08</v>
      </c>
      <c r="O333" t="str">
        <f>IF(Maine_Schools_2022[[#This Row],[School Type]]="Charter", "Charter", "Non Charter")</f>
        <v>Non Charter</v>
      </c>
    </row>
    <row r="334" spans="1:15" hidden="1">
      <c r="A334" t="s">
        <v>594</v>
      </c>
      <c r="B334">
        <v>1460</v>
      </c>
      <c r="C334" t="s">
        <v>984</v>
      </c>
      <c r="D334">
        <v>13</v>
      </c>
      <c r="E334" t="s">
        <v>369</v>
      </c>
      <c r="F334" t="s">
        <v>808</v>
      </c>
      <c r="G334">
        <v>231477300008</v>
      </c>
      <c r="H334" t="s">
        <v>647</v>
      </c>
      <c r="I334" t="s">
        <v>579</v>
      </c>
      <c r="J334" t="s">
        <v>700</v>
      </c>
      <c r="K334" t="s">
        <v>2017</v>
      </c>
      <c r="L334" t="s">
        <v>1687</v>
      </c>
      <c r="M334" t="s">
        <v>987</v>
      </c>
      <c r="N334" t="str">
        <f>_xlfn.XLOOKUP(Maine_Schools_2022[[#This Row],[Grade Span]],$T$1:$T$4,$U$1:$U$4,Maine_Schools_2022[[#This Row],[Grade Span]])</f>
        <v>KG-05</v>
      </c>
      <c r="O334" t="str">
        <f>IF(Maine_Schools_2022[[#This Row],[School Type]]="Charter", "Charter", "Non Charter")</f>
        <v>Non Charter</v>
      </c>
    </row>
    <row r="335" spans="1:15" hidden="1">
      <c r="A335" t="s">
        <v>594</v>
      </c>
      <c r="B335">
        <v>1460</v>
      </c>
      <c r="C335" t="s">
        <v>984</v>
      </c>
      <c r="D335">
        <v>965</v>
      </c>
      <c r="E335" t="s">
        <v>74</v>
      </c>
      <c r="F335" t="s">
        <v>749</v>
      </c>
      <c r="G335">
        <v>231477301054</v>
      </c>
      <c r="H335" t="s">
        <v>647</v>
      </c>
      <c r="I335" t="s">
        <v>579</v>
      </c>
      <c r="J335" t="s">
        <v>700</v>
      </c>
      <c r="K335" t="s">
        <v>2018</v>
      </c>
      <c r="L335" t="s">
        <v>1687</v>
      </c>
      <c r="M335" t="s">
        <v>985</v>
      </c>
      <c r="N335" t="str">
        <f>_xlfn.XLOOKUP(Maine_Schools_2022[[#This Row],[Grade Span]],$T$1:$T$4,$U$1:$U$4,Maine_Schools_2022[[#This Row],[Grade Span]])</f>
        <v>03-05</v>
      </c>
      <c r="O335" t="str">
        <f>IF(Maine_Schools_2022[[#This Row],[School Type]]="Charter", "Charter", "Non Charter")</f>
        <v>Non Charter</v>
      </c>
    </row>
    <row r="336" spans="1:15" hidden="1">
      <c r="A336" t="s">
        <v>594</v>
      </c>
      <c r="B336">
        <v>1615</v>
      </c>
      <c r="C336" t="s">
        <v>988</v>
      </c>
      <c r="D336">
        <v>676</v>
      </c>
      <c r="E336" t="s">
        <v>327</v>
      </c>
      <c r="F336" t="s">
        <v>960</v>
      </c>
      <c r="G336">
        <v>231481500385</v>
      </c>
      <c r="H336" t="s">
        <v>647</v>
      </c>
      <c r="I336" t="s">
        <v>579</v>
      </c>
      <c r="J336" t="s">
        <v>676</v>
      </c>
      <c r="K336" t="s">
        <v>2019</v>
      </c>
      <c r="L336" t="s">
        <v>1687</v>
      </c>
      <c r="M336" t="s">
        <v>989</v>
      </c>
      <c r="N336" t="str">
        <f>_xlfn.XLOOKUP(Maine_Schools_2022[[#This Row],[Grade Span]],$T$1:$T$4,$U$1:$U$4,Maine_Schools_2022[[#This Row],[Grade Span]])</f>
        <v>KG-02</v>
      </c>
      <c r="O336" t="str">
        <f>IF(Maine_Schools_2022[[#This Row],[School Type]]="Charter", "Charter", "Non Charter")</f>
        <v>Non Charter</v>
      </c>
    </row>
    <row r="337" spans="1:15" hidden="1">
      <c r="A337" t="s">
        <v>594</v>
      </c>
      <c r="B337">
        <v>1615</v>
      </c>
      <c r="C337" t="s">
        <v>988</v>
      </c>
      <c r="D337">
        <v>674</v>
      </c>
      <c r="E337" t="s">
        <v>401</v>
      </c>
      <c r="F337" t="s">
        <v>749</v>
      </c>
      <c r="G337">
        <v>231481500386</v>
      </c>
      <c r="H337" t="s">
        <v>647</v>
      </c>
      <c r="I337" t="s">
        <v>579</v>
      </c>
      <c r="J337" t="s">
        <v>676</v>
      </c>
      <c r="K337" t="s">
        <v>2020</v>
      </c>
      <c r="L337" t="s">
        <v>1687</v>
      </c>
      <c r="M337" t="s">
        <v>989</v>
      </c>
      <c r="N337" t="str">
        <f>_xlfn.XLOOKUP(Maine_Schools_2022[[#This Row],[Grade Span]],$T$1:$T$4,$U$1:$U$4,Maine_Schools_2022[[#This Row],[Grade Span]])</f>
        <v>03-05</v>
      </c>
      <c r="O337" t="str">
        <f>IF(Maine_Schools_2022[[#This Row],[School Type]]="Charter", "Charter", "Non Charter")</f>
        <v>Non Charter</v>
      </c>
    </row>
    <row r="338" spans="1:15" hidden="1">
      <c r="A338" t="s">
        <v>594</v>
      </c>
      <c r="B338">
        <v>1615</v>
      </c>
      <c r="C338" t="s">
        <v>988</v>
      </c>
      <c r="D338">
        <v>675</v>
      </c>
      <c r="E338" t="s">
        <v>427</v>
      </c>
      <c r="F338" t="s">
        <v>660</v>
      </c>
      <c r="G338">
        <v>231481500387</v>
      </c>
      <c r="H338" t="s">
        <v>647</v>
      </c>
      <c r="I338" t="s">
        <v>579</v>
      </c>
      <c r="J338" t="s">
        <v>676</v>
      </c>
      <c r="K338" t="s">
        <v>2021</v>
      </c>
      <c r="L338" t="s">
        <v>1687</v>
      </c>
      <c r="M338" t="s">
        <v>989</v>
      </c>
      <c r="N338" t="str">
        <f>_xlfn.XLOOKUP(Maine_Schools_2022[[#This Row],[Grade Span]],$T$1:$T$4,$U$1:$U$4,Maine_Schools_2022[[#This Row],[Grade Span]])</f>
        <v>09-12</v>
      </c>
      <c r="O338" t="str">
        <f>IF(Maine_Schools_2022[[#This Row],[School Type]]="Charter", "Charter", "Non Charter")</f>
        <v>Non Charter</v>
      </c>
    </row>
    <row r="339" spans="1:15" hidden="1">
      <c r="A339" t="s">
        <v>594</v>
      </c>
      <c r="B339">
        <v>1615</v>
      </c>
      <c r="C339" t="s">
        <v>988</v>
      </c>
      <c r="D339">
        <v>679</v>
      </c>
      <c r="E339" t="s">
        <v>468</v>
      </c>
      <c r="F339" t="s">
        <v>756</v>
      </c>
      <c r="G339">
        <v>231481500388</v>
      </c>
      <c r="H339" t="s">
        <v>647</v>
      </c>
      <c r="I339" t="s">
        <v>579</v>
      </c>
      <c r="J339" t="s">
        <v>663</v>
      </c>
      <c r="K339" t="s">
        <v>2022</v>
      </c>
      <c r="L339" t="s">
        <v>1687</v>
      </c>
      <c r="M339" t="s">
        <v>990</v>
      </c>
      <c r="N339" t="str">
        <f>_xlfn.XLOOKUP(Maine_Schools_2022[[#This Row],[Grade Span]],$T$1:$T$4,$U$1:$U$4,Maine_Schools_2022[[#This Row],[Grade Span]])</f>
        <v>PK-04</v>
      </c>
      <c r="O339" t="str">
        <f>IF(Maine_Schools_2022[[#This Row],[School Type]]="Charter", "Charter", "Non Charter")</f>
        <v>Non Charter</v>
      </c>
    </row>
    <row r="340" spans="1:15" hidden="1">
      <c r="A340" t="s">
        <v>594</v>
      </c>
      <c r="B340">
        <v>1615</v>
      </c>
      <c r="C340" t="s">
        <v>988</v>
      </c>
      <c r="D340">
        <v>678</v>
      </c>
      <c r="E340" t="s">
        <v>500</v>
      </c>
      <c r="F340" t="s">
        <v>907</v>
      </c>
      <c r="G340">
        <v>231481500389</v>
      </c>
      <c r="H340" t="s">
        <v>647</v>
      </c>
      <c r="I340" t="s">
        <v>579</v>
      </c>
      <c r="J340" t="s">
        <v>676</v>
      </c>
      <c r="K340" t="s">
        <v>2023</v>
      </c>
      <c r="L340" t="s">
        <v>1687</v>
      </c>
      <c r="M340" t="s">
        <v>991</v>
      </c>
      <c r="N340" t="str">
        <f>_xlfn.XLOOKUP(Maine_Schools_2022[[#This Row],[Grade Span]],$T$1:$T$4,$U$1:$U$4,Maine_Schools_2022[[#This Row],[Grade Span]])</f>
        <v>PK-PK</v>
      </c>
      <c r="O340" t="str">
        <f>IF(Maine_Schools_2022[[#This Row],[School Type]]="Charter", "Charter", "Non Charter")</f>
        <v>Non Charter</v>
      </c>
    </row>
    <row r="341" spans="1:15" hidden="1">
      <c r="A341" t="s">
        <v>594</v>
      </c>
      <c r="B341">
        <v>1615</v>
      </c>
      <c r="C341" t="s">
        <v>988</v>
      </c>
      <c r="D341">
        <v>677</v>
      </c>
      <c r="E341" t="s">
        <v>518</v>
      </c>
      <c r="F341" t="s">
        <v>698</v>
      </c>
      <c r="G341">
        <v>231481500164</v>
      </c>
      <c r="H341" t="s">
        <v>647</v>
      </c>
      <c r="I341" t="s">
        <v>579</v>
      </c>
      <c r="J341" t="s">
        <v>676</v>
      </c>
      <c r="K341" t="s">
        <v>2024</v>
      </c>
      <c r="L341" t="s">
        <v>1687</v>
      </c>
      <c r="M341" t="s">
        <v>989</v>
      </c>
      <c r="N341" t="str">
        <f>_xlfn.XLOOKUP(Maine_Schools_2022[[#This Row],[Grade Span]],$T$1:$T$4,$U$1:$U$4,Maine_Schools_2022[[#This Row],[Grade Span]])</f>
        <v>06-08</v>
      </c>
      <c r="O341" t="str">
        <f>IF(Maine_Schools_2022[[#This Row],[School Type]]="Charter", "Charter", "Non Charter")</f>
        <v>Non Charter</v>
      </c>
    </row>
    <row r="342" spans="1:15" hidden="1">
      <c r="A342" t="s">
        <v>594</v>
      </c>
      <c r="B342">
        <v>1615</v>
      </c>
      <c r="C342" t="s">
        <v>988</v>
      </c>
      <c r="D342">
        <v>680</v>
      </c>
      <c r="E342" t="s">
        <v>437</v>
      </c>
      <c r="F342" t="s">
        <v>755</v>
      </c>
      <c r="G342">
        <v>231481500030</v>
      </c>
      <c r="H342" t="s">
        <v>647</v>
      </c>
      <c r="I342" t="s">
        <v>579</v>
      </c>
      <c r="J342" t="s">
        <v>663</v>
      </c>
      <c r="K342" t="s">
        <v>2025</v>
      </c>
      <c r="L342" t="s">
        <v>1687</v>
      </c>
      <c r="M342" t="s">
        <v>990</v>
      </c>
      <c r="N342" t="str">
        <f>_xlfn.XLOOKUP(Maine_Schools_2022[[#This Row],[Grade Span]],$T$1:$T$4,$U$1:$U$4,Maine_Schools_2022[[#This Row],[Grade Span]])</f>
        <v>05-08</v>
      </c>
      <c r="O342" t="str">
        <f>IF(Maine_Schools_2022[[#This Row],[School Type]]="Charter", "Charter", "Non Charter")</f>
        <v>Non Charter</v>
      </c>
    </row>
    <row r="343" spans="1:15" hidden="1">
      <c r="A343" t="s">
        <v>594</v>
      </c>
      <c r="B343">
        <v>1461</v>
      </c>
      <c r="C343" t="s">
        <v>992</v>
      </c>
      <c r="D343">
        <v>323</v>
      </c>
      <c r="E343" t="s">
        <v>453</v>
      </c>
      <c r="F343" t="s">
        <v>750</v>
      </c>
      <c r="G343">
        <v>231478400238</v>
      </c>
      <c r="H343" t="s">
        <v>647</v>
      </c>
      <c r="I343" t="s">
        <v>579</v>
      </c>
      <c r="J343" t="s">
        <v>700</v>
      </c>
      <c r="K343" t="s">
        <v>2026</v>
      </c>
      <c r="L343" t="s">
        <v>1687</v>
      </c>
      <c r="M343" t="s">
        <v>993</v>
      </c>
      <c r="N343" t="str">
        <f>_xlfn.XLOOKUP(Maine_Schools_2022[[#This Row],[Grade Span]],$T$1:$T$4,$U$1:$U$4,Maine_Schools_2022[[#This Row],[Grade Span]])</f>
        <v>PK-02</v>
      </c>
      <c r="O343" t="str">
        <f>IF(Maine_Schools_2022[[#This Row],[School Type]]="Charter", "Charter", "Non Charter")</f>
        <v>Non Charter</v>
      </c>
    </row>
    <row r="344" spans="1:15" hidden="1">
      <c r="A344" t="s">
        <v>594</v>
      </c>
      <c r="B344">
        <v>1461</v>
      </c>
      <c r="C344" t="s">
        <v>992</v>
      </c>
      <c r="D344">
        <v>324</v>
      </c>
      <c r="E344" t="s">
        <v>340</v>
      </c>
      <c r="F344" t="s">
        <v>656</v>
      </c>
      <c r="G344">
        <v>231478400240</v>
      </c>
      <c r="H344" t="s">
        <v>647</v>
      </c>
      <c r="I344" t="s">
        <v>579</v>
      </c>
      <c r="J344" t="s">
        <v>700</v>
      </c>
      <c r="K344" t="s">
        <v>2027</v>
      </c>
      <c r="L344" t="s">
        <v>1687</v>
      </c>
      <c r="M344" t="s">
        <v>993</v>
      </c>
      <c r="N344" t="str">
        <f>_xlfn.XLOOKUP(Maine_Schools_2022[[#This Row],[Grade Span]],$T$1:$T$4,$U$1:$U$4,Maine_Schools_2022[[#This Row],[Grade Span]])</f>
        <v>03-08</v>
      </c>
      <c r="O344" t="str">
        <f>IF(Maine_Schools_2022[[#This Row],[School Type]]="Charter", "Charter", "Non Charter")</f>
        <v>Non Charter</v>
      </c>
    </row>
    <row r="345" spans="1:15" hidden="1">
      <c r="A345" t="s">
        <v>594</v>
      </c>
      <c r="B345">
        <v>1461</v>
      </c>
      <c r="C345" t="s">
        <v>992</v>
      </c>
      <c r="D345">
        <v>325</v>
      </c>
      <c r="E345" t="s">
        <v>97</v>
      </c>
      <c r="F345" t="s">
        <v>660</v>
      </c>
      <c r="G345">
        <v>231478400921</v>
      </c>
      <c r="H345" t="s">
        <v>647</v>
      </c>
      <c r="I345" t="s">
        <v>579</v>
      </c>
      <c r="J345" t="s">
        <v>700</v>
      </c>
      <c r="K345" t="s">
        <v>2028</v>
      </c>
      <c r="L345" t="s">
        <v>1687</v>
      </c>
      <c r="M345" t="s">
        <v>993</v>
      </c>
      <c r="N345" t="str">
        <f>_xlfn.XLOOKUP(Maine_Schools_2022[[#This Row],[Grade Span]],$T$1:$T$4,$U$1:$U$4,Maine_Schools_2022[[#This Row],[Grade Span]])</f>
        <v>09-12</v>
      </c>
      <c r="O345" t="str">
        <f>IF(Maine_Schools_2022[[#This Row],[School Type]]="Charter", "Charter", "Non Charter")</f>
        <v>Non Charter</v>
      </c>
    </row>
    <row r="346" spans="1:15" hidden="1">
      <c r="A346" t="s">
        <v>594</v>
      </c>
      <c r="B346">
        <v>1462</v>
      </c>
      <c r="C346" t="s">
        <v>994</v>
      </c>
      <c r="D346">
        <v>2136</v>
      </c>
      <c r="E346" t="s">
        <v>262</v>
      </c>
      <c r="F346" t="s">
        <v>710</v>
      </c>
      <c r="H346" t="s">
        <v>647</v>
      </c>
      <c r="I346" t="s">
        <v>579</v>
      </c>
      <c r="J346" t="s">
        <v>686</v>
      </c>
      <c r="K346" t="s">
        <v>2029</v>
      </c>
      <c r="L346" t="s">
        <v>1687</v>
      </c>
      <c r="M346" t="s">
        <v>995</v>
      </c>
      <c r="N346" t="str">
        <f>_xlfn.XLOOKUP(Maine_Schools_2022[[#This Row],[Grade Span]],$T$1:$T$4,$U$1:$U$4,Maine_Schools_2022[[#This Row],[Grade Span]])</f>
        <v>PK-05</v>
      </c>
      <c r="O346" t="str">
        <f>IF(Maine_Schools_2022[[#This Row],[School Type]]="Charter", "Charter", "Non Charter")</f>
        <v>Non Charter</v>
      </c>
    </row>
    <row r="347" spans="1:15" hidden="1">
      <c r="A347" t="s">
        <v>594</v>
      </c>
      <c r="B347">
        <v>1462</v>
      </c>
      <c r="C347" t="s">
        <v>994</v>
      </c>
      <c r="D347">
        <v>2137</v>
      </c>
      <c r="E347" t="s">
        <v>349</v>
      </c>
      <c r="F347" t="s">
        <v>710</v>
      </c>
      <c r="H347" t="s">
        <v>647</v>
      </c>
      <c r="I347" t="s">
        <v>579</v>
      </c>
      <c r="J347" t="s">
        <v>679</v>
      </c>
      <c r="K347" t="s">
        <v>2030</v>
      </c>
      <c r="L347" t="s">
        <v>1687</v>
      </c>
      <c r="M347" t="s">
        <v>996</v>
      </c>
      <c r="N347" t="str">
        <f>_xlfn.XLOOKUP(Maine_Schools_2022[[#This Row],[Grade Span]],$T$1:$T$4,$U$1:$U$4,Maine_Schools_2022[[#This Row],[Grade Span]])</f>
        <v>PK-05</v>
      </c>
      <c r="O347" t="str">
        <f>IF(Maine_Schools_2022[[#This Row],[School Type]]="Charter", "Charter", "Non Charter")</f>
        <v>Non Charter</v>
      </c>
    </row>
    <row r="348" spans="1:15" hidden="1">
      <c r="A348" t="s">
        <v>594</v>
      </c>
      <c r="B348">
        <v>1462</v>
      </c>
      <c r="C348" t="s">
        <v>994</v>
      </c>
      <c r="D348">
        <v>2139</v>
      </c>
      <c r="E348" t="s">
        <v>497</v>
      </c>
      <c r="F348" t="s">
        <v>710</v>
      </c>
      <c r="H348" t="s">
        <v>647</v>
      </c>
      <c r="I348" t="s">
        <v>579</v>
      </c>
      <c r="J348" t="s">
        <v>686</v>
      </c>
      <c r="K348" t="s">
        <v>2031</v>
      </c>
      <c r="L348" t="s">
        <v>1687</v>
      </c>
      <c r="M348" t="s">
        <v>997</v>
      </c>
      <c r="N348" t="str">
        <f>_xlfn.XLOOKUP(Maine_Schools_2022[[#This Row],[Grade Span]],$T$1:$T$4,$U$1:$U$4,Maine_Schools_2022[[#This Row],[Grade Span]])</f>
        <v>PK-05</v>
      </c>
      <c r="O348" t="str">
        <f>IF(Maine_Schools_2022[[#This Row],[School Type]]="Charter", "Charter", "Non Charter")</f>
        <v>Non Charter</v>
      </c>
    </row>
    <row r="349" spans="1:15" hidden="1">
      <c r="A349" t="s">
        <v>594</v>
      </c>
      <c r="B349">
        <v>1462</v>
      </c>
      <c r="C349" t="s">
        <v>994</v>
      </c>
      <c r="D349">
        <v>2140</v>
      </c>
      <c r="E349" t="s">
        <v>309</v>
      </c>
      <c r="F349" t="s">
        <v>710</v>
      </c>
      <c r="H349" t="s">
        <v>647</v>
      </c>
      <c r="I349" t="s">
        <v>579</v>
      </c>
      <c r="J349" t="s">
        <v>686</v>
      </c>
      <c r="K349" t="s">
        <v>2032</v>
      </c>
      <c r="L349" t="s">
        <v>1687</v>
      </c>
      <c r="M349" t="s">
        <v>998</v>
      </c>
      <c r="N349" t="str">
        <f>_xlfn.XLOOKUP(Maine_Schools_2022[[#This Row],[Grade Span]],$T$1:$T$4,$U$1:$U$4,Maine_Schools_2022[[#This Row],[Grade Span]])</f>
        <v>PK-05</v>
      </c>
      <c r="O349" t="str">
        <f>IF(Maine_Schools_2022[[#This Row],[School Type]]="Charter", "Charter", "Non Charter")</f>
        <v>Non Charter</v>
      </c>
    </row>
    <row r="350" spans="1:15" hidden="1">
      <c r="A350" t="s">
        <v>594</v>
      </c>
      <c r="B350">
        <v>1462</v>
      </c>
      <c r="C350" t="s">
        <v>994</v>
      </c>
      <c r="D350">
        <v>1035</v>
      </c>
      <c r="E350" t="s">
        <v>123</v>
      </c>
      <c r="F350" t="s">
        <v>660</v>
      </c>
      <c r="G350">
        <v>231479000148</v>
      </c>
      <c r="H350" t="s">
        <v>647</v>
      </c>
      <c r="I350" t="s">
        <v>579</v>
      </c>
      <c r="J350" t="s">
        <v>686</v>
      </c>
      <c r="K350" t="s">
        <v>2033</v>
      </c>
      <c r="L350" t="s">
        <v>1687</v>
      </c>
      <c r="M350" t="s">
        <v>997</v>
      </c>
      <c r="N350" t="str">
        <f>_xlfn.XLOOKUP(Maine_Schools_2022[[#This Row],[Grade Span]],$T$1:$T$4,$U$1:$U$4,Maine_Schools_2022[[#This Row],[Grade Span]])</f>
        <v>09-12</v>
      </c>
      <c r="O350" t="str">
        <f>IF(Maine_Schools_2022[[#This Row],[School Type]]="Charter", "Charter", "Non Charter")</f>
        <v>Non Charter</v>
      </c>
    </row>
    <row r="351" spans="1:15" hidden="1">
      <c r="A351" t="s">
        <v>594</v>
      </c>
      <c r="B351">
        <v>1462</v>
      </c>
      <c r="C351" t="s">
        <v>994</v>
      </c>
      <c r="D351">
        <v>2144</v>
      </c>
      <c r="E351" t="s">
        <v>183</v>
      </c>
      <c r="F351" t="s">
        <v>698</v>
      </c>
      <c r="H351" t="s">
        <v>647</v>
      </c>
      <c r="I351" t="s">
        <v>579</v>
      </c>
      <c r="J351" t="s">
        <v>686</v>
      </c>
      <c r="K351" t="s">
        <v>2033</v>
      </c>
      <c r="L351" t="s">
        <v>1687</v>
      </c>
      <c r="M351" t="s">
        <v>997</v>
      </c>
      <c r="N351" t="str">
        <f>_xlfn.XLOOKUP(Maine_Schools_2022[[#This Row],[Grade Span]],$T$1:$T$4,$U$1:$U$4,Maine_Schools_2022[[#This Row],[Grade Span]])</f>
        <v>06-08</v>
      </c>
      <c r="O351" t="str">
        <f>IF(Maine_Schools_2022[[#This Row],[School Type]]="Charter", "Charter", "Non Charter")</f>
        <v>Non Charter</v>
      </c>
    </row>
    <row r="352" spans="1:15" hidden="1">
      <c r="A352" t="s">
        <v>594</v>
      </c>
      <c r="B352">
        <v>1464</v>
      </c>
      <c r="C352" t="s">
        <v>999</v>
      </c>
      <c r="D352">
        <v>105</v>
      </c>
      <c r="E352" t="s">
        <v>128</v>
      </c>
      <c r="F352" t="s">
        <v>660</v>
      </c>
      <c r="G352">
        <v>231479600102</v>
      </c>
      <c r="H352" t="s">
        <v>647</v>
      </c>
      <c r="I352" t="s">
        <v>579</v>
      </c>
      <c r="J352" t="s">
        <v>686</v>
      </c>
      <c r="K352" t="s">
        <v>2034</v>
      </c>
      <c r="L352" t="s">
        <v>1687</v>
      </c>
      <c r="M352" t="s">
        <v>1000</v>
      </c>
      <c r="N352" t="str">
        <f>_xlfn.XLOOKUP(Maine_Schools_2022[[#This Row],[Grade Span]],$T$1:$T$4,$U$1:$U$4,Maine_Schools_2022[[#This Row],[Grade Span]])</f>
        <v>09-12</v>
      </c>
      <c r="O352" t="str">
        <f>IF(Maine_Schools_2022[[#This Row],[School Type]]="Charter", "Charter", "Non Charter")</f>
        <v>Non Charter</v>
      </c>
    </row>
    <row r="353" spans="1:15" hidden="1">
      <c r="A353" t="s">
        <v>594</v>
      </c>
      <c r="B353">
        <v>1464</v>
      </c>
      <c r="C353" t="s">
        <v>999</v>
      </c>
      <c r="D353">
        <v>107</v>
      </c>
      <c r="E353" t="s">
        <v>50</v>
      </c>
      <c r="F353" t="s">
        <v>755</v>
      </c>
      <c r="G353">
        <v>231479600685</v>
      </c>
      <c r="H353" t="s">
        <v>647</v>
      </c>
      <c r="I353" t="s">
        <v>579</v>
      </c>
      <c r="J353" t="s">
        <v>686</v>
      </c>
      <c r="K353" t="s">
        <v>2035</v>
      </c>
      <c r="L353" t="s">
        <v>1687</v>
      </c>
      <c r="M353" t="s">
        <v>1000</v>
      </c>
      <c r="N353" t="str">
        <f>_xlfn.XLOOKUP(Maine_Schools_2022[[#This Row],[Grade Span]],$T$1:$T$4,$U$1:$U$4,Maine_Schools_2022[[#This Row],[Grade Span]])</f>
        <v>05-08</v>
      </c>
      <c r="O353" t="str">
        <f>IF(Maine_Schools_2022[[#This Row],[School Type]]="Charter", "Charter", "Non Charter")</f>
        <v>Non Charter</v>
      </c>
    </row>
    <row r="354" spans="1:15" hidden="1">
      <c r="A354" t="s">
        <v>594</v>
      </c>
      <c r="B354">
        <v>1464</v>
      </c>
      <c r="C354" t="s">
        <v>999</v>
      </c>
      <c r="D354">
        <v>103</v>
      </c>
      <c r="E354" t="s">
        <v>396</v>
      </c>
      <c r="F354" t="s">
        <v>673</v>
      </c>
      <c r="G354">
        <v>231479600103</v>
      </c>
      <c r="H354" t="s">
        <v>647</v>
      </c>
      <c r="I354" t="s">
        <v>579</v>
      </c>
      <c r="J354" t="s">
        <v>686</v>
      </c>
      <c r="K354" t="s">
        <v>2036</v>
      </c>
      <c r="L354" t="s">
        <v>1687</v>
      </c>
      <c r="M354" t="s">
        <v>1000</v>
      </c>
      <c r="N354" t="str">
        <f>_xlfn.XLOOKUP(Maine_Schools_2022[[#This Row],[Grade Span]],$T$1:$T$4,$U$1:$U$4,Maine_Schools_2022[[#This Row],[Grade Span]])</f>
        <v>PK-KG</v>
      </c>
      <c r="O354" t="str">
        <f>IF(Maine_Schools_2022[[#This Row],[School Type]]="Charter", "Charter", "Non Charter")</f>
        <v>Non Charter</v>
      </c>
    </row>
    <row r="355" spans="1:15" hidden="1">
      <c r="A355" t="s">
        <v>594</v>
      </c>
      <c r="B355">
        <v>1464</v>
      </c>
      <c r="C355" t="s">
        <v>999</v>
      </c>
      <c r="D355">
        <v>106</v>
      </c>
      <c r="E355" t="s">
        <v>491</v>
      </c>
      <c r="F355" t="s">
        <v>1001</v>
      </c>
      <c r="G355">
        <v>231479601027</v>
      </c>
      <c r="H355" t="s">
        <v>647</v>
      </c>
      <c r="I355" t="s">
        <v>579</v>
      </c>
      <c r="J355" t="s">
        <v>686</v>
      </c>
      <c r="K355" t="s">
        <v>2037</v>
      </c>
      <c r="L355" t="s">
        <v>1687</v>
      </c>
      <c r="M355" t="s">
        <v>1000</v>
      </c>
      <c r="N355" t="str">
        <f>_xlfn.XLOOKUP(Maine_Schools_2022[[#This Row],[Grade Span]],$T$1:$T$4,$U$1:$U$4,Maine_Schools_2022[[#This Row],[Grade Span]])</f>
        <v>01-04</v>
      </c>
      <c r="O355" t="str">
        <f>IF(Maine_Schools_2022[[#This Row],[School Type]]="Charter", "Charter", "Non Charter")</f>
        <v>Non Charter</v>
      </c>
    </row>
    <row r="356" spans="1:15" hidden="1">
      <c r="A356" t="s">
        <v>594</v>
      </c>
      <c r="B356">
        <v>1465</v>
      </c>
      <c r="C356" t="s">
        <v>1002</v>
      </c>
      <c r="D356">
        <v>339</v>
      </c>
      <c r="E356" t="s">
        <v>99</v>
      </c>
      <c r="F356" t="s">
        <v>710</v>
      </c>
      <c r="G356">
        <v>231477800251</v>
      </c>
      <c r="H356" t="s">
        <v>647</v>
      </c>
      <c r="I356" t="s">
        <v>579</v>
      </c>
      <c r="J356" t="s">
        <v>676</v>
      </c>
      <c r="K356" t="s">
        <v>2038</v>
      </c>
      <c r="L356" t="s">
        <v>1687</v>
      </c>
      <c r="M356" t="s">
        <v>1003</v>
      </c>
      <c r="N356" t="str">
        <f>_xlfn.XLOOKUP(Maine_Schools_2022[[#This Row],[Grade Span]],$T$1:$T$4,$U$1:$U$4,Maine_Schools_2022[[#This Row],[Grade Span]])</f>
        <v>PK-05</v>
      </c>
      <c r="O356" t="str">
        <f>IF(Maine_Schools_2022[[#This Row],[School Type]]="Charter", "Charter", "Non Charter")</f>
        <v>Non Charter</v>
      </c>
    </row>
    <row r="357" spans="1:15" hidden="1">
      <c r="A357" t="s">
        <v>594</v>
      </c>
      <c r="B357">
        <v>1465</v>
      </c>
      <c r="C357" t="s">
        <v>1002</v>
      </c>
      <c r="D357">
        <v>340</v>
      </c>
      <c r="E357" t="s">
        <v>155</v>
      </c>
      <c r="F357" t="s">
        <v>660</v>
      </c>
      <c r="G357">
        <v>231477800252</v>
      </c>
      <c r="H357" t="s">
        <v>647</v>
      </c>
      <c r="I357" t="s">
        <v>579</v>
      </c>
      <c r="J357" t="s">
        <v>676</v>
      </c>
      <c r="K357" t="s">
        <v>2039</v>
      </c>
      <c r="L357" t="s">
        <v>1687</v>
      </c>
      <c r="M357" t="s">
        <v>1003</v>
      </c>
      <c r="N357" t="str">
        <f>_xlfn.XLOOKUP(Maine_Schools_2022[[#This Row],[Grade Span]],$T$1:$T$4,$U$1:$U$4,Maine_Schools_2022[[#This Row],[Grade Span]])</f>
        <v>09-12</v>
      </c>
      <c r="O357" t="str">
        <f>IF(Maine_Schools_2022[[#This Row],[School Type]]="Charter", "Charter", "Non Charter")</f>
        <v>Non Charter</v>
      </c>
    </row>
    <row r="358" spans="1:15" hidden="1">
      <c r="A358" t="s">
        <v>594</v>
      </c>
      <c r="B358">
        <v>1465</v>
      </c>
      <c r="C358" t="s">
        <v>1002</v>
      </c>
      <c r="D358">
        <v>341</v>
      </c>
      <c r="E358" t="s">
        <v>505</v>
      </c>
      <c r="F358" t="s">
        <v>698</v>
      </c>
      <c r="G358">
        <v>231477800297</v>
      </c>
      <c r="H358" t="s">
        <v>647</v>
      </c>
      <c r="I358" t="s">
        <v>579</v>
      </c>
      <c r="J358" t="s">
        <v>676</v>
      </c>
      <c r="K358" t="s">
        <v>2040</v>
      </c>
      <c r="L358" t="s">
        <v>1687</v>
      </c>
      <c r="M358" t="s">
        <v>1003</v>
      </c>
      <c r="N358" t="str">
        <f>_xlfn.XLOOKUP(Maine_Schools_2022[[#This Row],[Grade Span]],$T$1:$T$4,$U$1:$U$4,Maine_Schools_2022[[#This Row],[Grade Span]])</f>
        <v>06-08</v>
      </c>
      <c r="O358" t="str">
        <f>IF(Maine_Schools_2022[[#This Row],[School Type]]="Charter", "Charter", "Non Charter")</f>
        <v>Non Charter</v>
      </c>
    </row>
    <row r="359" spans="1:15" hidden="1">
      <c r="A359" t="s">
        <v>594</v>
      </c>
      <c r="B359">
        <v>703</v>
      </c>
      <c r="C359" t="s">
        <v>1004</v>
      </c>
      <c r="D359">
        <v>706</v>
      </c>
      <c r="E359" t="s">
        <v>235</v>
      </c>
      <c r="F359" t="s">
        <v>756</v>
      </c>
      <c r="G359">
        <v>231113000413</v>
      </c>
      <c r="H359" t="s">
        <v>647</v>
      </c>
      <c r="I359" t="s">
        <v>579</v>
      </c>
      <c r="J359" t="s">
        <v>713</v>
      </c>
      <c r="K359" t="s">
        <v>2041</v>
      </c>
      <c r="L359" t="s">
        <v>1687</v>
      </c>
      <c r="M359" t="s">
        <v>798</v>
      </c>
      <c r="N359" t="str">
        <f>_xlfn.XLOOKUP(Maine_Schools_2022[[#This Row],[Grade Span]],$T$1:$T$4,$U$1:$U$4,Maine_Schools_2022[[#This Row],[Grade Span]])</f>
        <v>PK-04</v>
      </c>
      <c r="O359" t="str">
        <f>IF(Maine_Schools_2022[[#This Row],[School Type]]="Charter", "Charter", "Non Charter")</f>
        <v>Non Charter</v>
      </c>
    </row>
    <row r="360" spans="1:15" hidden="1">
      <c r="A360" t="s">
        <v>594</v>
      </c>
      <c r="B360">
        <v>703</v>
      </c>
      <c r="C360" t="s">
        <v>1004</v>
      </c>
      <c r="D360">
        <v>705</v>
      </c>
      <c r="E360" t="s">
        <v>237</v>
      </c>
      <c r="F360" t="s">
        <v>755</v>
      </c>
      <c r="G360">
        <v>231113000412</v>
      </c>
      <c r="H360" t="s">
        <v>647</v>
      </c>
      <c r="I360" t="s">
        <v>579</v>
      </c>
      <c r="J360" t="s">
        <v>713</v>
      </c>
      <c r="K360" t="s">
        <v>2042</v>
      </c>
      <c r="L360" t="s">
        <v>1687</v>
      </c>
      <c r="M360" t="s">
        <v>1005</v>
      </c>
      <c r="N360" t="str">
        <f>_xlfn.XLOOKUP(Maine_Schools_2022[[#This Row],[Grade Span]],$T$1:$T$4,$U$1:$U$4,Maine_Schools_2022[[#This Row],[Grade Span]])</f>
        <v>05-08</v>
      </c>
      <c r="O360" t="str">
        <f>IF(Maine_Schools_2022[[#This Row],[School Type]]="Charter", "Charter", "Non Charter")</f>
        <v>Non Charter</v>
      </c>
    </row>
    <row r="361" spans="1:15" hidden="1">
      <c r="A361" t="s">
        <v>594</v>
      </c>
      <c r="B361">
        <v>707</v>
      </c>
      <c r="C361" t="s">
        <v>1006</v>
      </c>
      <c r="D361">
        <v>708</v>
      </c>
      <c r="E361" t="s">
        <v>314</v>
      </c>
      <c r="F361" t="s">
        <v>750</v>
      </c>
      <c r="G361">
        <v>231116000415</v>
      </c>
      <c r="H361" t="s">
        <v>647</v>
      </c>
      <c r="I361" t="s">
        <v>579</v>
      </c>
      <c r="J361" t="s">
        <v>682</v>
      </c>
      <c r="K361" t="s">
        <v>2043</v>
      </c>
      <c r="L361" t="s">
        <v>1687</v>
      </c>
      <c r="M361" t="s">
        <v>1007</v>
      </c>
      <c r="N361" t="str">
        <f>_xlfn.XLOOKUP(Maine_Schools_2022[[#This Row],[Grade Span]],$T$1:$T$4,$U$1:$U$4,Maine_Schools_2022[[#This Row],[Grade Span]])</f>
        <v>PK-02</v>
      </c>
      <c r="O361" t="str">
        <f>IF(Maine_Schools_2022[[#This Row],[School Type]]="Charter", "Charter", "Non Charter")</f>
        <v>Non Charter</v>
      </c>
    </row>
    <row r="362" spans="1:15" hidden="1">
      <c r="A362" t="s">
        <v>594</v>
      </c>
      <c r="B362">
        <v>707</v>
      </c>
      <c r="C362" t="s">
        <v>1006</v>
      </c>
      <c r="D362">
        <v>709</v>
      </c>
      <c r="E362" t="s">
        <v>316</v>
      </c>
      <c r="F362" t="s">
        <v>660</v>
      </c>
      <c r="G362">
        <v>231116000416</v>
      </c>
      <c r="H362" t="s">
        <v>647</v>
      </c>
      <c r="I362" t="s">
        <v>579</v>
      </c>
      <c r="J362" t="s">
        <v>682</v>
      </c>
      <c r="K362" t="s">
        <v>2044</v>
      </c>
      <c r="L362" t="s">
        <v>1687</v>
      </c>
      <c r="M362" t="s">
        <v>1007</v>
      </c>
      <c r="N362" t="str">
        <f>_xlfn.XLOOKUP(Maine_Schools_2022[[#This Row],[Grade Span]],$T$1:$T$4,$U$1:$U$4,Maine_Schools_2022[[#This Row],[Grade Span]])</f>
        <v>09-12</v>
      </c>
      <c r="O362" t="str">
        <f>IF(Maine_Schools_2022[[#This Row],[School Type]]="Charter", "Charter", "Non Charter")</f>
        <v>Non Charter</v>
      </c>
    </row>
    <row r="363" spans="1:15" hidden="1">
      <c r="A363" t="s">
        <v>594</v>
      </c>
      <c r="B363">
        <v>707</v>
      </c>
      <c r="C363" t="s">
        <v>1006</v>
      </c>
      <c r="D363">
        <v>711</v>
      </c>
      <c r="E363" t="s">
        <v>118</v>
      </c>
      <c r="F363" t="s">
        <v>698</v>
      </c>
      <c r="G363">
        <v>231116000301</v>
      </c>
      <c r="H363" t="s">
        <v>647</v>
      </c>
      <c r="I363" t="s">
        <v>579</v>
      </c>
      <c r="J363" t="s">
        <v>682</v>
      </c>
      <c r="K363" t="s">
        <v>2044</v>
      </c>
      <c r="L363" t="s">
        <v>1687</v>
      </c>
      <c r="M363" t="s">
        <v>1007</v>
      </c>
      <c r="N363" t="str">
        <f>_xlfn.XLOOKUP(Maine_Schools_2022[[#This Row],[Grade Span]],$T$1:$T$4,$U$1:$U$4,Maine_Schools_2022[[#This Row],[Grade Span]])</f>
        <v>06-08</v>
      </c>
      <c r="O363" t="str">
        <f>IF(Maine_Schools_2022[[#This Row],[School Type]]="Charter", "Charter", "Non Charter")</f>
        <v>Non Charter</v>
      </c>
    </row>
    <row r="364" spans="1:15" hidden="1">
      <c r="A364" t="s">
        <v>594</v>
      </c>
      <c r="B364">
        <v>707</v>
      </c>
      <c r="C364" t="s">
        <v>1006</v>
      </c>
      <c r="D364">
        <v>710</v>
      </c>
      <c r="E364" t="s">
        <v>446</v>
      </c>
      <c r="F364" t="s">
        <v>749</v>
      </c>
      <c r="G364">
        <v>231116000035</v>
      </c>
      <c r="H364" t="s">
        <v>647</v>
      </c>
      <c r="I364" t="s">
        <v>579</v>
      </c>
      <c r="J364" t="s">
        <v>682</v>
      </c>
      <c r="K364" t="s">
        <v>2045</v>
      </c>
      <c r="L364" t="s">
        <v>1687</v>
      </c>
      <c r="M364" t="s">
        <v>1007</v>
      </c>
      <c r="N364" t="str">
        <f>_xlfn.XLOOKUP(Maine_Schools_2022[[#This Row],[Grade Span]],$T$1:$T$4,$U$1:$U$4,Maine_Schools_2022[[#This Row],[Grade Span]])</f>
        <v>03-05</v>
      </c>
      <c r="O364" t="str">
        <f>IF(Maine_Schools_2022[[#This Row],[School Type]]="Charter", "Charter", "Non Charter")</f>
        <v>Non Charter</v>
      </c>
    </row>
    <row r="365" spans="1:15" hidden="1">
      <c r="A365" t="s">
        <v>594</v>
      </c>
      <c r="B365">
        <v>713</v>
      </c>
      <c r="C365" t="s">
        <v>1008</v>
      </c>
      <c r="D365">
        <v>716</v>
      </c>
      <c r="E365" t="s">
        <v>130</v>
      </c>
      <c r="F365" t="s">
        <v>756</v>
      </c>
      <c r="G365">
        <v>231122000029</v>
      </c>
      <c r="H365" t="s">
        <v>647</v>
      </c>
      <c r="I365" t="s">
        <v>579</v>
      </c>
      <c r="J365" t="s">
        <v>676</v>
      </c>
      <c r="K365" t="s">
        <v>2046</v>
      </c>
      <c r="L365" t="s">
        <v>1687</v>
      </c>
      <c r="M365" t="s">
        <v>1009</v>
      </c>
      <c r="N365" t="str">
        <f>_xlfn.XLOOKUP(Maine_Schools_2022[[#This Row],[Grade Span]],$T$1:$T$4,$U$1:$U$4,Maine_Schools_2022[[#This Row],[Grade Span]])</f>
        <v>PK-04</v>
      </c>
      <c r="O365" t="str">
        <f>IF(Maine_Schools_2022[[#This Row],[School Type]]="Charter", "Charter", "Non Charter")</f>
        <v>Non Charter</v>
      </c>
    </row>
    <row r="366" spans="1:15" hidden="1">
      <c r="A366" t="s">
        <v>594</v>
      </c>
      <c r="B366">
        <v>713</v>
      </c>
      <c r="C366" t="s">
        <v>1008</v>
      </c>
      <c r="D366">
        <v>714</v>
      </c>
      <c r="E366" t="s">
        <v>187</v>
      </c>
      <c r="F366" t="s">
        <v>755</v>
      </c>
      <c r="G366">
        <v>231122000427</v>
      </c>
      <c r="H366" t="s">
        <v>647</v>
      </c>
      <c r="I366" t="s">
        <v>579</v>
      </c>
      <c r="J366" t="s">
        <v>676</v>
      </c>
      <c r="K366" t="s">
        <v>2047</v>
      </c>
      <c r="L366" t="s">
        <v>1687</v>
      </c>
      <c r="M366" t="s">
        <v>694</v>
      </c>
      <c r="N366" t="str">
        <f>_xlfn.XLOOKUP(Maine_Schools_2022[[#This Row],[Grade Span]],$T$1:$T$4,$U$1:$U$4,Maine_Schools_2022[[#This Row],[Grade Span]])</f>
        <v>05-08</v>
      </c>
      <c r="O366" t="str">
        <f>IF(Maine_Schools_2022[[#This Row],[School Type]]="Charter", "Charter", "Non Charter")</f>
        <v>Non Charter</v>
      </c>
    </row>
    <row r="367" spans="1:15" hidden="1">
      <c r="A367" t="s">
        <v>594</v>
      </c>
      <c r="B367">
        <v>718</v>
      </c>
      <c r="C367" t="s">
        <v>1010</v>
      </c>
      <c r="D367">
        <v>719</v>
      </c>
      <c r="E367" t="s">
        <v>252</v>
      </c>
      <c r="F367" t="s">
        <v>710</v>
      </c>
      <c r="G367">
        <v>231125000043</v>
      </c>
      <c r="H367" t="s">
        <v>647</v>
      </c>
      <c r="I367" t="s">
        <v>579</v>
      </c>
      <c r="J367" t="s">
        <v>676</v>
      </c>
      <c r="K367" t="s">
        <v>2048</v>
      </c>
      <c r="L367" t="s">
        <v>1687</v>
      </c>
      <c r="M367" t="s">
        <v>1011</v>
      </c>
      <c r="N367" t="str">
        <f>_xlfn.XLOOKUP(Maine_Schools_2022[[#This Row],[Grade Span]],$T$1:$T$4,$U$1:$U$4,Maine_Schools_2022[[#This Row],[Grade Span]])</f>
        <v>PK-05</v>
      </c>
      <c r="O367" t="str">
        <f>IF(Maine_Schools_2022[[#This Row],[School Type]]="Charter", "Charter", "Non Charter")</f>
        <v>Non Charter</v>
      </c>
    </row>
    <row r="368" spans="1:15" hidden="1">
      <c r="A368" t="s">
        <v>594</v>
      </c>
      <c r="B368">
        <v>718</v>
      </c>
      <c r="C368" t="s">
        <v>1010</v>
      </c>
      <c r="D368">
        <v>721</v>
      </c>
      <c r="E368" t="s">
        <v>317</v>
      </c>
      <c r="F368" t="s">
        <v>698</v>
      </c>
      <c r="G368">
        <v>231125000431</v>
      </c>
      <c r="H368" t="s">
        <v>647</v>
      </c>
      <c r="I368" t="s">
        <v>579</v>
      </c>
      <c r="J368" t="s">
        <v>676</v>
      </c>
      <c r="K368" t="s">
        <v>2049</v>
      </c>
      <c r="L368" t="s">
        <v>1687</v>
      </c>
      <c r="M368" t="s">
        <v>1012</v>
      </c>
      <c r="N368" t="str">
        <f>_xlfn.XLOOKUP(Maine_Schools_2022[[#This Row],[Grade Span]],$T$1:$T$4,$U$1:$U$4,Maine_Schools_2022[[#This Row],[Grade Span]])</f>
        <v>06-08</v>
      </c>
      <c r="O368" t="str">
        <f>IF(Maine_Schools_2022[[#This Row],[School Type]]="Charter", "Charter", "Non Charter")</f>
        <v>Non Charter</v>
      </c>
    </row>
    <row r="369" spans="1:15" hidden="1">
      <c r="A369" t="s">
        <v>594</v>
      </c>
      <c r="B369">
        <v>718</v>
      </c>
      <c r="C369" t="s">
        <v>1010</v>
      </c>
      <c r="D369">
        <v>720</v>
      </c>
      <c r="E369" t="s">
        <v>319</v>
      </c>
      <c r="F369" t="s">
        <v>660</v>
      </c>
      <c r="G369">
        <v>231125000432</v>
      </c>
      <c r="H369" t="s">
        <v>647</v>
      </c>
      <c r="I369" t="s">
        <v>579</v>
      </c>
      <c r="J369" t="s">
        <v>676</v>
      </c>
      <c r="K369" t="s">
        <v>2049</v>
      </c>
      <c r="L369" t="s">
        <v>1687</v>
      </c>
      <c r="M369" t="s">
        <v>1012</v>
      </c>
      <c r="N369" t="str">
        <f>_xlfn.XLOOKUP(Maine_Schools_2022[[#This Row],[Grade Span]],$T$1:$T$4,$U$1:$U$4,Maine_Schools_2022[[#This Row],[Grade Span]])</f>
        <v>09-12</v>
      </c>
      <c r="O369" t="str">
        <f>IF(Maine_Schools_2022[[#This Row],[School Type]]="Charter", "Charter", "Non Charter")</f>
        <v>Non Charter</v>
      </c>
    </row>
    <row r="370" spans="1:15" hidden="1">
      <c r="A370" t="s">
        <v>594</v>
      </c>
      <c r="B370">
        <v>722</v>
      </c>
      <c r="C370" t="s">
        <v>1013</v>
      </c>
      <c r="D370">
        <v>725</v>
      </c>
      <c r="E370" t="s">
        <v>59</v>
      </c>
      <c r="F370" t="s">
        <v>814</v>
      </c>
      <c r="G370">
        <v>231128023125</v>
      </c>
      <c r="H370" t="s">
        <v>647</v>
      </c>
      <c r="I370" t="s">
        <v>579</v>
      </c>
      <c r="J370" t="s">
        <v>682</v>
      </c>
      <c r="K370" t="s">
        <v>2050</v>
      </c>
      <c r="L370" t="s">
        <v>1687</v>
      </c>
      <c r="M370" t="s">
        <v>1014</v>
      </c>
      <c r="N370" t="str">
        <f>_xlfn.XLOOKUP(Maine_Schools_2022[[#This Row],[Grade Span]],$T$1:$T$4,$U$1:$U$4,Maine_Schools_2022[[#This Row],[Grade Span]])</f>
        <v>PK-12</v>
      </c>
      <c r="O370" t="str">
        <f>IF(Maine_Schools_2022[[#This Row],[School Type]]="Charter", "Charter", "Non Charter")</f>
        <v>Non Charter</v>
      </c>
    </row>
    <row r="371" spans="1:15" hidden="1">
      <c r="A371" t="s">
        <v>594</v>
      </c>
      <c r="B371">
        <v>726</v>
      </c>
      <c r="C371" t="s">
        <v>1015</v>
      </c>
      <c r="D371">
        <v>727</v>
      </c>
      <c r="E371" t="s">
        <v>321</v>
      </c>
      <c r="F371" t="s">
        <v>659</v>
      </c>
      <c r="G371">
        <v>231131000437</v>
      </c>
      <c r="H371" t="s">
        <v>647</v>
      </c>
      <c r="I371" t="s">
        <v>579</v>
      </c>
      <c r="J371" t="s">
        <v>682</v>
      </c>
      <c r="K371" t="s">
        <v>2051</v>
      </c>
      <c r="L371" t="s">
        <v>1687</v>
      </c>
      <c r="M371" t="s">
        <v>1016</v>
      </c>
      <c r="N371" t="str">
        <f>_xlfn.XLOOKUP(Maine_Schools_2022[[#This Row],[Grade Span]],$T$1:$T$4,$U$1:$U$4,Maine_Schools_2022[[#This Row],[Grade Span]])</f>
        <v>03-06</v>
      </c>
      <c r="O371" t="str">
        <f>IF(Maine_Schools_2022[[#This Row],[School Type]]="Charter", "Charter", "Non Charter")</f>
        <v>Non Charter</v>
      </c>
    </row>
    <row r="372" spans="1:15" hidden="1">
      <c r="A372" t="s">
        <v>594</v>
      </c>
      <c r="B372">
        <v>726</v>
      </c>
      <c r="C372" t="s">
        <v>1015</v>
      </c>
      <c r="D372">
        <v>728</v>
      </c>
      <c r="E372" t="s">
        <v>609</v>
      </c>
      <c r="F372" t="s">
        <v>660</v>
      </c>
      <c r="G372">
        <v>231131000178</v>
      </c>
      <c r="H372" t="s">
        <v>647</v>
      </c>
      <c r="I372" t="s">
        <v>1209</v>
      </c>
      <c r="J372" t="s">
        <v>682</v>
      </c>
      <c r="K372" t="s">
        <v>2052</v>
      </c>
      <c r="L372" t="s">
        <v>1687</v>
      </c>
      <c r="M372" t="s">
        <v>1211</v>
      </c>
      <c r="N372" t="str">
        <f>_xlfn.XLOOKUP(Maine_Schools_2022[[#This Row],[Grade Span]],$T$1:$T$4,$U$1:$U$4,Maine_Schools_2022[[#This Row],[Grade Span]])</f>
        <v>09-12</v>
      </c>
      <c r="O372" t="str">
        <f>IF(Maine_Schools_2022[[#This Row],[School Type]]="Charter", "Charter", "Non Charter")</f>
        <v>Non Charter</v>
      </c>
    </row>
    <row r="373" spans="1:15" hidden="1">
      <c r="A373" t="s">
        <v>594</v>
      </c>
      <c r="B373">
        <v>726</v>
      </c>
      <c r="C373" t="s">
        <v>1015</v>
      </c>
      <c r="D373">
        <v>729</v>
      </c>
      <c r="E373" t="s">
        <v>320</v>
      </c>
      <c r="F373" t="s">
        <v>652</v>
      </c>
      <c r="G373">
        <v>231131000439</v>
      </c>
      <c r="H373" t="s">
        <v>647</v>
      </c>
      <c r="I373" t="s">
        <v>579</v>
      </c>
      <c r="J373" t="s">
        <v>682</v>
      </c>
      <c r="K373" t="s">
        <v>2051</v>
      </c>
      <c r="L373" t="s">
        <v>1687</v>
      </c>
      <c r="M373" t="s">
        <v>1016</v>
      </c>
      <c r="N373" t="str">
        <f>_xlfn.XLOOKUP(Maine_Schools_2022[[#This Row],[Grade Span]],$T$1:$T$4,$U$1:$U$4,Maine_Schools_2022[[#This Row],[Grade Span]])</f>
        <v>07-12</v>
      </c>
      <c r="O373" t="str">
        <f>IF(Maine_Schools_2022[[#This Row],[School Type]]="Charter", "Charter", "Non Charter")</f>
        <v>Non Charter</v>
      </c>
    </row>
    <row r="374" spans="1:15" hidden="1">
      <c r="A374" t="s">
        <v>594</v>
      </c>
      <c r="B374">
        <v>1466</v>
      </c>
      <c r="C374" t="s">
        <v>1017</v>
      </c>
      <c r="D374">
        <v>8</v>
      </c>
      <c r="E374" t="s">
        <v>69</v>
      </c>
      <c r="F374" t="s">
        <v>710</v>
      </c>
      <c r="G374">
        <v>231478201041</v>
      </c>
      <c r="H374" t="s">
        <v>647</v>
      </c>
      <c r="I374" t="s">
        <v>579</v>
      </c>
      <c r="J374" t="s">
        <v>676</v>
      </c>
      <c r="K374" t="s">
        <v>2053</v>
      </c>
      <c r="L374" t="s">
        <v>1687</v>
      </c>
      <c r="M374" t="s">
        <v>1018</v>
      </c>
      <c r="N374" t="str">
        <f>_xlfn.XLOOKUP(Maine_Schools_2022[[#This Row],[Grade Span]],$T$1:$T$4,$U$1:$U$4,Maine_Schools_2022[[#This Row],[Grade Span]])</f>
        <v>PK-05</v>
      </c>
      <c r="O374" t="str">
        <f>IF(Maine_Schools_2022[[#This Row],[School Type]]="Charter", "Charter", "Non Charter")</f>
        <v>Non Charter</v>
      </c>
    </row>
    <row r="375" spans="1:15" hidden="1">
      <c r="A375" t="s">
        <v>594</v>
      </c>
      <c r="B375">
        <v>1466</v>
      </c>
      <c r="C375" t="s">
        <v>1017</v>
      </c>
      <c r="D375">
        <v>331</v>
      </c>
      <c r="E375" t="s">
        <v>93</v>
      </c>
      <c r="F375" t="s">
        <v>698</v>
      </c>
      <c r="G375">
        <v>231478200246</v>
      </c>
      <c r="H375" t="s">
        <v>647</v>
      </c>
      <c r="I375" t="s">
        <v>579</v>
      </c>
      <c r="J375" t="s">
        <v>676</v>
      </c>
      <c r="K375" t="s">
        <v>2054</v>
      </c>
      <c r="L375" t="s">
        <v>1687</v>
      </c>
      <c r="M375" t="s">
        <v>1019</v>
      </c>
      <c r="N375" t="str">
        <f>_xlfn.XLOOKUP(Maine_Schools_2022[[#This Row],[Grade Span]],$T$1:$T$4,$U$1:$U$4,Maine_Schools_2022[[#This Row],[Grade Span]])</f>
        <v>06-08</v>
      </c>
      <c r="O375" t="str">
        <f>IF(Maine_Schools_2022[[#This Row],[School Type]]="Charter", "Charter", "Non Charter")</f>
        <v>Non Charter</v>
      </c>
    </row>
    <row r="376" spans="1:15" hidden="1">
      <c r="A376" t="s">
        <v>594</v>
      </c>
      <c r="B376">
        <v>1466</v>
      </c>
      <c r="C376" t="s">
        <v>1017</v>
      </c>
      <c r="D376">
        <v>333</v>
      </c>
      <c r="E376" t="s">
        <v>403</v>
      </c>
      <c r="F376" t="s">
        <v>710</v>
      </c>
      <c r="G376">
        <v>231478200699</v>
      </c>
      <c r="H376" t="s">
        <v>647</v>
      </c>
      <c r="I376" t="s">
        <v>579</v>
      </c>
      <c r="J376" t="s">
        <v>676</v>
      </c>
      <c r="K376" t="s">
        <v>2055</v>
      </c>
      <c r="L376" t="s">
        <v>1687</v>
      </c>
      <c r="M376" t="s">
        <v>1019</v>
      </c>
      <c r="N376" t="str">
        <f>_xlfn.XLOOKUP(Maine_Schools_2022[[#This Row],[Grade Span]],$T$1:$T$4,$U$1:$U$4,Maine_Schools_2022[[#This Row],[Grade Span]])</f>
        <v>PK-05</v>
      </c>
      <c r="O376" t="str">
        <f>IF(Maine_Schools_2022[[#This Row],[School Type]]="Charter", "Charter", "Non Charter")</f>
        <v>Non Charter</v>
      </c>
    </row>
    <row r="377" spans="1:15" hidden="1">
      <c r="A377" t="s">
        <v>594</v>
      </c>
      <c r="B377">
        <v>1466</v>
      </c>
      <c r="C377" t="s">
        <v>1017</v>
      </c>
      <c r="D377">
        <v>332</v>
      </c>
      <c r="E377" t="s">
        <v>170</v>
      </c>
      <c r="F377" t="s">
        <v>660</v>
      </c>
      <c r="G377">
        <v>231478200248</v>
      </c>
      <c r="H377" t="s">
        <v>647</v>
      </c>
      <c r="I377" t="s">
        <v>579</v>
      </c>
      <c r="J377" t="s">
        <v>676</v>
      </c>
      <c r="K377" t="s">
        <v>2056</v>
      </c>
      <c r="L377" t="s">
        <v>1687</v>
      </c>
      <c r="M377" t="s">
        <v>1019</v>
      </c>
      <c r="N377" t="str">
        <f>_xlfn.XLOOKUP(Maine_Schools_2022[[#This Row],[Grade Span]],$T$1:$T$4,$U$1:$U$4,Maine_Schools_2022[[#This Row],[Grade Span]])</f>
        <v>09-12</v>
      </c>
      <c r="O377" t="str">
        <f>IF(Maine_Schools_2022[[#This Row],[School Type]]="Charter", "Charter", "Non Charter")</f>
        <v>Non Charter</v>
      </c>
    </row>
    <row r="378" spans="1:15" hidden="1">
      <c r="A378" t="s">
        <v>594</v>
      </c>
      <c r="B378">
        <v>1466</v>
      </c>
      <c r="C378" t="s">
        <v>1017</v>
      </c>
      <c r="D378">
        <v>76</v>
      </c>
      <c r="E378" t="s">
        <v>604</v>
      </c>
      <c r="F378" t="s">
        <v>724</v>
      </c>
      <c r="G378">
        <v>231478200082</v>
      </c>
      <c r="H378" t="s">
        <v>647</v>
      </c>
      <c r="I378" t="s">
        <v>579</v>
      </c>
      <c r="J378" t="s">
        <v>676</v>
      </c>
      <c r="K378" t="s">
        <v>2057</v>
      </c>
      <c r="L378" t="s">
        <v>1687</v>
      </c>
      <c r="M378" t="s">
        <v>1020</v>
      </c>
      <c r="N378" t="str">
        <f>_xlfn.XLOOKUP(Maine_Schools_2022[[#This Row],[Grade Span]],$T$1:$T$4,$U$1:$U$4,Maine_Schools_2022[[#This Row],[Grade Span]])</f>
        <v>PK-03</v>
      </c>
      <c r="O378" t="str">
        <f>IF(Maine_Schools_2022[[#This Row],[School Type]]="Charter", "Charter", "Non Charter")</f>
        <v>Non Charter</v>
      </c>
    </row>
    <row r="379" spans="1:15" hidden="1">
      <c r="A379" t="s">
        <v>594</v>
      </c>
      <c r="B379">
        <v>743</v>
      </c>
      <c r="C379" t="s">
        <v>1021</v>
      </c>
      <c r="D379">
        <v>746</v>
      </c>
      <c r="E379" t="s">
        <v>270</v>
      </c>
      <c r="F379" t="s">
        <v>724</v>
      </c>
      <c r="G379">
        <v>231137000451</v>
      </c>
      <c r="H379" t="s">
        <v>647</v>
      </c>
      <c r="I379" t="s">
        <v>579</v>
      </c>
      <c r="J379" t="s">
        <v>700</v>
      </c>
      <c r="K379" t="s">
        <v>2058</v>
      </c>
      <c r="L379" t="s">
        <v>1687</v>
      </c>
      <c r="M379" t="s">
        <v>1022</v>
      </c>
      <c r="N379" t="str">
        <f>_xlfn.XLOOKUP(Maine_Schools_2022[[#This Row],[Grade Span]],$T$1:$T$4,$U$1:$U$4,Maine_Schools_2022[[#This Row],[Grade Span]])</f>
        <v>PK-03</v>
      </c>
      <c r="O379" t="str">
        <f>IF(Maine_Schools_2022[[#This Row],[School Type]]="Charter", "Charter", "Non Charter")</f>
        <v>Non Charter</v>
      </c>
    </row>
    <row r="380" spans="1:15" hidden="1">
      <c r="A380" t="s">
        <v>594</v>
      </c>
      <c r="B380">
        <v>743</v>
      </c>
      <c r="C380" t="s">
        <v>1021</v>
      </c>
      <c r="D380">
        <v>744</v>
      </c>
      <c r="E380" t="s">
        <v>348</v>
      </c>
      <c r="F380" t="s">
        <v>724</v>
      </c>
      <c r="G380">
        <v>231137000452</v>
      </c>
      <c r="H380" t="s">
        <v>647</v>
      </c>
      <c r="I380" t="s">
        <v>579</v>
      </c>
      <c r="J380" t="s">
        <v>700</v>
      </c>
      <c r="K380" t="s">
        <v>2059</v>
      </c>
      <c r="L380" t="s">
        <v>1687</v>
      </c>
      <c r="M380" t="s">
        <v>1023</v>
      </c>
      <c r="N380" t="str">
        <f>_xlfn.XLOOKUP(Maine_Schools_2022[[#This Row],[Grade Span]],$T$1:$T$4,$U$1:$U$4,Maine_Schools_2022[[#This Row],[Grade Span]])</f>
        <v>PK-03</v>
      </c>
      <c r="O380" t="str">
        <f>IF(Maine_Schools_2022[[#This Row],[School Type]]="Charter", "Charter", "Non Charter")</f>
        <v>Non Charter</v>
      </c>
    </row>
    <row r="381" spans="1:15" hidden="1">
      <c r="A381" t="s">
        <v>594</v>
      </c>
      <c r="B381">
        <v>743</v>
      </c>
      <c r="C381" t="s">
        <v>1021</v>
      </c>
      <c r="D381">
        <v>747</v>
      </c>
      <c r="E381" t="s">
        <v>482</v>
      </c>
      <c r="F381" t="s">
        <v>725</v>
      </c>
      <c r="G381">
        <v>231137000454</v>
      </c>
      <c r="H381" t="s">
        <v>647</v>
      </c>
      <c r="I381" t="s">
        <v>579</v>
      </c>
      <c r="J381" t="s">
        <v>700</v>
      </c>
      <c r="K381" t="s">
        <v>2060</v>
      </c>
      <c r="L381" t="s">
        <v>1687</v>
      </c>
      <c r="M381" t="s">
        <v>1022</v>
      </c>
      <c r="N381" t="str">
        <f>_xlfn.XLOOKUP(Maine_Schools_2022[[#This Row],[Grade Span]],$T$1:$T$4,$U$1:$U$4,Maine_Schools_2022[[#This Row],[Grade Span]])</f>
        <v>04-05</v>
      </c>
      <c r="O381" t="str">
        <f>IF(Maine_Schools_2022[[#This Row],[School Type]]="Charter", "Charter", "Non Charter")</f>
        <v>Non Charter</v>
      </c>
    </row>
    <row r="382" spans="1:15" hidden="1">
      <c r="A382" t="s">
        <v>594</v>
      </c>
      <c r="B382">
        <v>743</v>
      </c>
      <c r="C382" t="s">
        <v>1021</v>
      </c>
      <c r="D382">
        <v>748</v>
      </c>
      <c r="E382" t="s">
        <v>483</v>
      </c>
      <c r="F382" t="s">
        <v>660</v>
      </c>
      <c r="G382">
        <v>231137000491</v>
      </c>
      <c r="H382" t="s">
        <v>647</v>
      </c>
      <c r="I382" t="s">
        <v>579</v>
      </c>
      <c r="J382" t="s">
        <v>700</v>
      </c>
      <c r="K382" t="s">
        <v>2061</v>
      </c>
      <c r="L382" t="s">
        <v>1687</v>
      </c>
      <c r="M382" t="s">
        <v>1022</v>
      </c>
      <c r="N382" t="str">
        <f>_xlfn.XLOOKUP(Maine_Schools_2022[[#This Row],[Grade Span]],$T$1:$T$4,$U$1:$U$4,Maine_Schools_2022[[#This Row],[Grade Span]])</f>
        <v>09-12</v>
      </c>
      <c r="O382" t="str">
        <f>IF(Maine_Schools_2022[[#This Row],[School Type]]="Charter", "Charter", "Non Charter")</f>
        <v>Non Charter</v>
      </c>
    </row>
    <row r="383" spans="1:15" hidden="1">
      <c r="A383" t="s">
        <v>594</v>
      </c>
      <c r="B383">
        <v>743</v>
      </c>
      <c r="C383" t="s">
        <v>1021</v>
      </c>
      <c r="D383">
        <v>745</v>
      </c>
      <c r="E383" t="s">
        <v>484</v>
      </c>
      <c r="F383" t="s">
        <v>698</v>
      </c>
      <c r="G383">
        <v>231137000453</v>
      </c>
      <c r="H383" t="s">
        <v>647</v>
      </c>
      <c r="I383" t="s">
        <v>579</v>
      </c>
      <c r="J383" t="s">
        <v>700</v>
      </c>
      <c r="K383" t="s">
        <v>2062</v>
      </c>
      <c r="L383" t="s">
        <v>1687</v>
      </c>
      <c r="M383" t="s">
        <v>1023</v>
      </c>
      <c r="N383" t="str">
        <f>_xlfn.XLOOKUP(Maine_Schools_2022[[#This Row],[Grade Span]],$T$1:$T$4,$U$1:$U$4,Maine_Schools_2022[[#This Row],[Grade Span]])</f>
        <v>06-08</v>
      </c>
      <c r="O383" t="str">
        <f>IF(Maine_Schools_2022[[#This Row],[School Type]]="Charter", "Charter", "Non Charter")</f>
        <v>Non Charter</v>
      </c>
    </row>
    <row r="384" spans="1:15" hidden="1">
      <c r="A384" t="s">
        <v>594</v>
      </c>
      <c r="B384">
        <v>753</v>
      </c>
      <c r="C384" t="s">
        <v>1024</v>
      </c>
      <c r="D384">
        <v>754</v>
      </c>
      <c r="E384" t="s">
        <v>249</v>
      </c>
      <c r="F384" t="s">
        <v>659</v>
      </c>
      <c r="G384">
        <v>231143000463</v>
      </c>
      <c r="H384" t="s">
        <v>647</v>
      </c>
      <c r="I384" t="s">
        <v>579</v>
      </c>
      <c r="J384" t="s">
        <v>679</v>
      </c>
      <c r="K384" t="s">
        <v>2063</v>
      </c>
      <c r="L384" t="s">
        <v>1687</v>
      </c>
      <c r="M384" t="s">
        <v>1025</v>
      </c>
      <c r="N384" t="str">
        <f>_xlfn.XLOOKUP(Maine_Schools_2022[[#This Row],[Grade Span]],$T$1:$T$4,$U$1:$U$4,Maine_Schools_2022[[#This Row],[Grade Span]])</f>
        <v>03-06</v>
      </c>
      <c r="O384" t="str">
        <f>IF(Maine_Schools_2022[[#This Row],[School Type]]="Charter", "Charter", "Non Charter")</f>
        <v>Non Charter</v>
      </c>
    </row>
    <row r="385" spans="1:15" hidden="1">
      <c r="A385" t="s">
        <v>594</v>
      </c>
      <c r="B385">
        <v>753</v>
      </c>
      <c r="C385" t="s">
        <v>1024</v>
      </c>
      <c r="D385">
        <v>758</v>
      </c>
      <c r="E385" t="s">
        <v>323</v>
      </c>
      <c r="F385" t="s">
        <v>659</v>
      </c>
      <c r="G385">
        <v>231143000928</v>
      </c>
      <c r="H385" t="s">
        <v>647</v>
      </c>
      <c r="I385" t="s">
        <v>579</v>
      </c>
      <c r="J385" t="s">
        <v>679</v>
      </c>
      <c r="K385" t="s">
        <v>2064</v>
      </c>
      <c r="L385" t="s">
        <v>1687</v>
      </c>
      <c r="M385" t="s">
        <v>1026</v>
      </c>
      <c r="N385" t="str">
        <f>_xlfn.XLOOKUP(Maine_Schools_2022[[#This Row],[Grade Span]],$T$1:$T$4,$U$1:$U$4,Maine_Schools_2022[[#This Row],[Grade Span]])</f>
        <v>03-06</v>
      </c>
      <c r="O385" t="str">
        <f>IF(Maine_Schools_2022[[#This Row],[School Type]]="Charter", "Charter", "Non Charter")</f>
        <v>Non Charter</v>
      </c>
    </row>
    <row r="386" spans="1:15" hidden="1">
      <c r="A386" t="s">
        <v>594</v>
      </c>
      <c r="B386">
        <v>753</v>
      </c>
      <c r="C386" t="s">
        <v>1024</v>
      </c>
      <c r="D386">
        <v>759</v>
      </c>
      <c r="E386" t="s">
        <v>490</v>
      </c>
      <c r="F386" t="s">
        <v>659</v>
      </c>
      <c r="G386">
        <v>231143000465</v>
      </c>
      <c r="H386" t="s">
        <v>647</v>
      </c>
      <c r="I386" t="s">
        <v>579</v>
      </c>
      <c r="J386" t="s">
        <v>679</v>
      </c>
      <c r="K386" t="s">
        <v>2065</v>
      </c>
      <c r="L386" t="s">
        <v>1687</v>
      </c>
      <c r="M386" t="s">
        <v>1027</v>
      </c>
      <c r="N386" t="str">
        <f>_xlfn.XLOOKUP(Maine_Schools_2022[[#This Row],[Grade Span]],$T$1:$T$4,$U$1:$U$4,Maine_Schools_2022[[#This Row],[Grade Span]])</f>
        <v>03-06</v>
      </c>
      <c r="O386" t="str">
        <f>IF(Maine_Schools_2022[[#This Row],[School Type]]="Charter", "Charter", "Non Charter")</f>
        <v>Non Charter</v>
      </c>
    </row>
    <row r="387" spans="1:15" hidden="1">
      <c r="A387" t="s">
        <v>594</v>
      </c>
      <c r="B387">
        <v>753</v>
      </c>
      <c r="C387" t="s">
        <v>1024</v>
      </c>
      <c r="D387">
        <v>757</v>
      </c>
      <c r="E387" t="s">
        <v>145</v>
      </c>
      <c r="F387" t="s">
        <v>652</v>
      </c>
      <c r="G387">
        <v>231143000466</v>
      </c>
      <c r="H387" t="s">
        <v>647</v>
      </c>
      <c r="I387" t="s">
        <v>579</v>
      </c>
      <c r="J387" t="s">
        <v>679</v>
      </c>
      <c r="K387" t="s">
        <v>2066</v>
      </c>
      <c r="L387" t="s">
        <v>1687</v>
      </c>
      <c r="M387" t="s">
        <v>1026</v>
      </c>
      <c r="N387" t="str">
        <f>_xlfn.XLOOKUP(Maine_Schools_2022[[#This Row],[Grade Span]],$T$1:$T$4,$U$1:$U$4,Maine_Schools_2022[[#This Row],[Grade Span]])</f>
        <v>07-12</v>
      </c>
      <c r="O387" t="str">
        <f>IF(Maine_Schools_2022[[#This Row],[School Type]]="Charter", "Charter", "Non Charter")</f>
        <v>Non Charter</v>
      </c>
    </row>
    <row r="388" spans="1:15" hidden="1">
      <c r="A388" t="s">
        <v>594</v>
      </c>
      <c r="B388">
        <v>1467</v>
      </c>
      <c r="C388" t="s">
        <v>1028</v>
      </c>
      <c r="D388">
        <v>288</v>
      </c>
      <c r="E388" t="s">
        <v>355</v>
      </c>
      <c r="F388" t="s">
        <v>710</v>
      </c>
      <c r="G388">
        <v>231478800217</v>
      </c>
      <c r="H388" t="s">
        <v>647</v>
      </c>
      <c r="I388" t="s">
        <v>579</v>
      </c>
      <c r="J388" t="s">
        <v>657</v>
      </c>
      <c r="K388" t="s">
        <v>2067</v>
      </c>
      <c r="L388" t="s">
        <v>1687</v>
      </c>
      <c r="M388" t="s">
        <v>1029</v>
      </c>
      <c r="N388" t="str">
        <f>_xlfn.XLOOKUP(Maine_Schools_2022[[#This Row],[Grade Span]],$T$1:$T$4,$U$1:$U$4,Maine_Schools_2022[[#This Row],[Grade Span]])</f>
        <v>PK-05</v>
      </c>
      <c r="O388" t="str">
        <f>IF(Maine_Schools_2022[[#This Row],[School Type]]="Charter", "Charter", "Non Charter")</f>
        <v>Non Charter</v>
      </c>
    </row>
    <row r="389" spans="1:15" hidden="1">
      <c r="A389" t="s">
        <v>594</v>
      </c>
      <c r="B389">
        <v>1467</v>
      </c>
      <c r="C389" t="s">
        <v>1028</v>
      </c>
      <c r="D389">
        <v>1043</v>
      </c>
      <c r="E389" t="s">
        <v>356</v>
      </c>
      <c r="F389" t="s">
        <v>660</v>
      </c>
      <c r="G389">
        <v>231478800234</v>
      </c>
      <c r="H389" t="s">
        <v>647</v>
      </c>
      <c r="I389" t="s">
        <v>579</v>
      </c>
      <c r="J389" t="s">
        <v>657</v>
      </c>
      <c r="K389" t="s">
        <v>2068</v>
      </c>
      <c r="L389" t="s">
        <v>1687</v>
      </c>
      <c r="M389" t="s">
        <v>1030</v>
      </c>
      <c r="N389" t="str">
        <f>_xlfn.XLOOKUP(Maine_Schools_2022[[#This Row],[Grade Span]],$T$1:$T$4,$U$1:$U$4,Maine_Schools_2022[[#This Row],[Grade Span]])</f>
        <v>09-12</v>
      </c>
      <c r="O389" t="str">
        <f>IF(Maine_Schools_2022[[#This Row],[School Type]]="Charter", "Charter", "Non Charter")</f>
        <v>Non Charter</v>
      </c>
    </row>
    <row r="390" spans="1:15" hidden="1">
      <c r="A390" t="s">
        <v>594</v>
      </c>
      <c r="B390">
        <v>1467</v>
      </c>
      <c r="C390" t="s">
        <v>1028</v>
      </c>
      <c r="D390">
        <v>1044</v>
      </c>
      <c r="E390" t="s">
        <v>357</v>
      </c>
      <c r="F390" t="s">
        <v>698</v>
      </c>
      <c r="G390">
        <v>231478800540</v>
      </c>
      <c r="H390" t="s">
        <v>647</v>
      </c>
      <c r="I390" t="s">
        <v>579</v>
      </c>
      <c r="J390" t="s">
        <v>657</v>
      </c>
      <c r="K390" t="s">
        <v>2069</v>
      </c>
      <c r="L390" t="s">
        <v>1687</v>
      </c>
      <c r="M390" t="s">
        <v>1030</v>
      </c>
      <c r="N390" t="str">
        <f>_xlfn.XLOOKUP(Maine_Schools_2022[[#This Row],[Grade Span]],$T$1:$T$4,$U$1:$U$4,Maine_Schools_2022[[#This Row],[Grade Span]])</f>
        <v>06-08</v>
      </c>
      <c r="O390" t="str">
        <f>IF(Maine_Schools_2022[[#This Row],[School Type]]="Charter", "Charter", "Non Charter")</f>
        <v>Non Charter</v>
      </c>
    </row>
    <row r="391" spans="1:15" hidden="1">
      <c r="A391" t="s">
        <v>594</v>
      </c>
      <c r="B391">
        <v>1467</v>
      </c>
      <c r="C391" t="s">
        <v>1028</v>
      </c>
      <c r="D391">
        <v>314</v>
      </c>
      <c r="E391" t="s">
        <v>498</v>
      </c>
      <c r="F391" t="s">
        <v>710</v>
      </c>
      <c r="G391">
        <v>231478800235</v>
      </c>
      <c r="H391" t="s">
        <v>647</v>
      </c>
      <c r="I391" t="s">
        <v>579</v>
      </c>
      <c r="J391" t="s">
        <v>657</v>
      </c>
      <c r="K391" t="s">
        <v>2070</v>
      </c>
      <c r="L391" t="s">
        <v>1687</v>
      </c>
      <c r="M391" t="s">
        <v>1031</v>
      </c>
      <c r="N391" t="str">
        <f>_xlfn.XLOOKUP(Maine_Schools_2022[[#This Row],[Grade Span]],$T$1:$T$4,$U$1:$U$4,Maine_Schools_2022[[#This Row],[Grade Span]])</f>
        <v>PK-05</v>
      </c>
      <c r="O391" t="str">
        <f>IF(Maine_Schools_2022[[#This Row],[School Type]]="Charter", "Charter", "Non Charter")</f>
        <v>Non Charter</v>
      </c>
    </row>
    <row r="392" spans="1:15" hidden="1">
      <c r="A392" t="s">
        <v>594</v>
      </c>
      <c r="B392">
        <v>1467</v>
      </c>
      <c r="C392" t="s">
        <v>1028</v>
      </c>
      <c r="D392">
        <v>398</v>
      </c>
      <c r="E392" t="s">
        <v>430</v>
      </c>
      <c r="F392" t="s">
        <v>710</v>
      </c>
      <c r="G392">
        <v>231478800294</v>
      </c>
      <c r="H392" t="s">
        <v>647</v>
      </c>
      <c r="I392" t="s">
        <v>579</v>
      </c>
      <c r="J392" t="s">
        <v>657</v>
      </c>
      <c r="K392" t="s">
        <v>2071</v>
      </c>
      <c r="L392" t="s">
        <v>1687</v>
      </c>
      <c r="M392" t="s">
        <v>1030</v>
      </c>
      <c r="N392" t="str">
        <f>_xlfn.XLOOKUP(Maine_Schools_2022[[#This Row],[Grade Span]],$T$1:$T$4,$U$1:$U$4,Maine_Schools_2022[[#This Row],[Grade Span]])</f>
        <v>PK-05</v>
      </c>
      <c r="O392" t="str">
        <f>IF(Maine_Schools_2022[[#This Row],[School Type]]="Charter", "Charter", "Non Charter")</f>
        <v>Non Charter</v>
      </c>
    </row>
    <row r="393" spans="1:15" hidden="1">
      <c r="A393" t="s">
        <v>594</v>
      </c>
      <c r="B393">
        <v>1467</v>
      </c>
      <c r="C393" t="s">
        <v>1028</v>
      </c>
      <c r="D393">
        <v>487</v>
      </c>
      <c r="E393" t="s">
        <v>553</v>
      </c>
      <c r="F393" t="s">
        <v>808</v>
      </c>
      <c r="G393">
        <v>231478800608</v>
      </c>
      <c r="H393" t="s">
        <v>647</v>
      </c>
      <c r="I393" t="s">
        <v>579</v>
      </c>
      <c r="J393" t="s">
        <v>657</v>
      </c>
      <c r="K393" t="s">
        <v>2072</v>
      </c>
      <c r="L393" t="s">
        <v>1687</v>
      </c>
      <c r="M393" t="s">
        <v>1032</v>
      </c>
      <c r="N393" t="str">
        <f>_xlfn.XLOOKUP(Maine_Schools_2022[[#This Row],[Grade Span]],$T$1:$T$4,$U$1:$U$4,Maine_Schools_2022[[#This Row],[Grade Span]])</f>
        <v>KG-05</v>
      </c>
      <c r="O393" t="str">
        <f>IF(Maine_Schools_2022[[#This Row],[School Type]]="Charter", "Charter", "Non Charter")</f>
        <v>Non Charter</v>
      </c>
    </row>
    <row r="394" spans="1:15" hidden="1">
      <c r="A394" t="s">
        <v>594</v>
      </c>
      <c r="B394">
        <v>1468</v>
      </c>
      <c r="C394" t="s">
        <v>1033</v>
      </c>
      <c r="D394">
        <v>2085</v>
      </c>
      <c r="E394" t="s">
        <v>189</v>
      </c>
      <c r="F394" t="s">
        <v>662</v>
      </c>
      <c r="G394">
        <v>231479423189</v>
      </c>
      <c r="H394" t="s">
        <v>647</v>
      </c>
      <c r="I394" t="s">
        <v>579</v>
      </c>
      <c r="J394" t="s">
        <v>682</v>
      </c>
      <c r="K394" t="s">
        <v>2073</v>
      </c>
      <c r="L394" t="s">
        <v>1687</v>
      </c>
      <c r="M394" t="s">
        <v>1034</v>
      </c>
      <c r="N394" t="str">
        <f>_xlfn.XLOOKUP(Maine_Schools_2022[[#This Row],[Grade Span]],$T$1:$T$4,$U$1:$U$4,Maine_Schools_2022[[#This Row],[Grade Span]])</f>
        <v>03-08</v>
      </c>
      <c r="O394" t="str">
        <f>IF(Maine_Schools_2022[[#This Row],[School Type]]="Charter", "Charter", "Non Charter")</f>
        <v>Non Charter</v>
      </c>
    </row>
    <row r="395" spans="1:15" hidden="1">
      <c r="A395" t="s">
        <v>594</v>
      </c>
      <c r="B395">
        <v>1468</v>
      </c>
      <c r="C395" t="s">
        <v>1033</v>
      </c>
      <c r="D395">
        <v>1971</v>
      </c>
      <c r="E395" t="s">
        <v>18</v>
      </c>
      <c r="F395" t="s">
        <v>660</v>
      </c>
      <c r="G395">
        <v>231479423170</v>
      </c>
      <c r="H395" t="s">
        <v>647</v>
      </c>
      <c r="I395" t="s">
        <v>579</v>
      </c>
      <c r="J395" t="s">
        <v>682</v>
      </c>
      <c r="K395" t="s">
        <v>2074</v>
      </c>
      <c r="L395" t="s">
        <v>1687</v>
      </c>
      <c r="M395" t="s">
        <v>1034</v>
      </c>
      <c r="N395" t="str">
        <f>_xlfn.XLOOKUP(Maine_Schools_2022[[#This Row],[Grade Span]],$T$1:$T$4,$U$1:$U$4,Maine_Schools_2022[[#This Row],[Grade Span]])</f>
        <v>09-12</v>
      </c>
      <c r="O395" t="str">
        <f>IF(Maine_Schools_2022[[#This Row],[School Type]]="Charter", "Charter", "Non Charter")</f>
        <v>Non Charter</v>
      </c>
    </row>
    <row r="396" spans="1:15" hidden="1">
      <c r="A396" t="s">
        <v>594</v>
      </c>
      <c r="B396">
        <v>1468</v>
      </c>
      <c r="C396" t="s">
        <v>1033</v>
      </c>
      <c r="D396">
        <v>123</v>
      </c>
      <c r="E396" t="s">
        <v>618</v>
      </c>
      <c r="F396" t="s">
        <v>660</v>
      </c>
      <c r="G396">
        <v>231479400077</v>
      </c>
      <c r="H396" t="s">
        <v>647</v>
      </c>
      <c r="I396" t="s">
        <v>1209</v>
      </c>
      <c r="J396" t="s">
        <v>682</v>
      </c>
      <c r="K396" t="s">
        <v>2075</v>
      </c>
      <c r="L396" t="s">
        <v>1851</v>
      </c>
      <c r="M396" t="s">
        <v>1034</v>
      </c>
      <c r="N396" t="str">
        <f>_xlfn.XLOOKUP(Maine_Schools_2022[[#This Row],[Grade Span]],$T$1:$T$4,$U$1:$U$4,Maine_Schools_2022[[#This Row],[Grade Span]])</f>
        <v>09-12</v>
      </c>
      <c r="O396" t="str">
        <f>IF(Maine_Schools_2022[[#This Row],[School Type]]="Charter", "Charter", "Non Charter")</f>
        <v>Non Charter</v>
      </c>
    </row>
    <row r="397" spans="1:15" hidden="1">
      <c r="A397" t="s">
        <v>594</v>
      </c>
      <c r="B397">
        <v>765</v>
      </c>
      <c r="C397" t="s">
        <v>1035</v>
      </c>
      <c r="D397">
        <v>766</v>
      </c>
      <c r="E397" t="s">
        <v>310</v>
      </c>
      <c r="F397" t="s">
        <v>650</v>
      </c>
      <c r="G397">
        <v>231155000482</v>
      </c>
      <c r="H397" t="s">
        <v>647</v>
      </c>
      <c r="I397" t="s">
        <v>579</v>
      </c>
      <c r="J397" t="s">
        <v>713</v>
      </c>
      <c r="K397" t="s">
        <v>2076</v>
      </c>
      <c r="L397" t="s">
        <v>1687</v>
      </c>
      <c r="M397" t="s">
        <v>1036</v>
      </c>
      <c r="N397" t="str">
        <f>_xlfn.XLOOKUP(Maine_Schools_2022[[#This Row],[Grade Span]],$T$1:$T$4,$U$1:$U$4,Maine_Schools_2022[[#This Row],[Grade Span]])</f>
        <v>03-06</v>
      </c>
      <c r="O397" t="str">
        <f>IF(Maine_Schools_2022[[#This Row],[School Type]]="Charter", "Charter", "Non Charter")</f>
        <v>Non Charter</v>
      </c>
    </row>
    <row r="398" spans="1:15" hidden="1">
      <c r="A398" t="s">
        <v>594</v>
      </c>
      <c r="B398">
        <v>765</v>
      </c>
      <c r="C398" t="s">
        <v>1035</v>
      </c>
      <c r="D398">
        <v>773</v>
      </c>
      <c r="E398" t="s">
        <v>117</v>
      </c>
      <c r="F398" t="s">
        <v>718</v>
      </c>
      <c r="G398">
        <v>231155023111</v>
      </c>
      <c r="H398" t="s">
        <v>647</v>
      </c>
      <c r="I398" t="s">
        <v>579</v>
      </c>
      <c r="J398" t="s">
        <v>695</v>
      </c>
      <c r="K398" t="s">
        <v>2077</v>
      </c>
      <c r="L398" t="s">
        <v>1687</v>
      </c>
      <c r="M398" t="s">
        <v>1037</v>
      </c>
      <c r="N398" t="str">
        <f>_xlfn.XLOOKUP(Maine_Schools_2022[[#This Row],[Grade Span]],$T$1:$T$4,$U$1:$U$4,Maine_Schools_2022[[#This Row],[Grade Span]])</f>
        <v>07-08</v>
      </c>
      <c r="O398" t="str">
        <f>IF(Maine_Schools_2022[[#This Row],[School Type]]="Charter", "Charter", "Non Charter")</f>
        <v>Non Charter</v>
      </c>
    </row>
    <row r="399" spans="1:15" hidden="1">
      <c r="A399" t="s">
        <v>594</v>
      </c>
      <c r="B399">
        <v>765</v>
      </c>
      <c r="C399" t="s">
        <v>1035</v>
      </c>
      <c r="D399">
        <v>770</v>
      </c>
      <c r="E399" t="s">
        <v>81</v>
      </c>
      <c r="F399" t="s">
        <v>660</v>
      </c>
      <c r="G399">
        <v>231155000483</v>
      </c>
      <c r="H399" t="s">
        <v>647</v>
      </c>
      <c r="I399" t="s">
        <v>579</v>
      </c>
      <c r="J399" t="s">
        <v>695</v>
      </c>
      <c r="K399" t="s">
        <v>2078</v>
      </c>
      <c r="L399" t="s">
        <v>1687</v>
      </c>
      <c r="M399" t="s">
        <v>1037</v>
      </c>
      <c r="N399" t="str">
        <f>_xlfn.XLOOKUP(Maine_Schools_2022[[#This Row],[Grade Span]],$T$1:$T$4,$U$1:$U$4,Maine_Schools_2022[[#This Row],[Grade Span]])</f>
        <v>09-12</v>
      </c>
      <c r="O399" t="str">
        <f>IF(Maine_Schools_2022[[#This Row],[School Type]]="Charter", "Charter", "Non Charter")</f>
        <v>Non Charter</v>
      </c>
    </row>
    <row r="400" spans="1:15" hidden="1">
      <c r="A400" t="s">
        <v>594</v>
      </c>
      <c r="B400">
        <v>765</v>
      </c>
      <c r="C400" t="s">
        <v>1035</v>
      </c>
      <c r="D400">
        <v>768</v>
      </c>
      <c r="E400" t="s">
        <v>302</v>
      </c>
      <c r="F400" t="s">
        <v>659</v>
      </c>
      <c r="G400">
        <v>231155000484</v>
      </c>
      <c r="H400" t="s">
        <v>647</v>
      </c>
      <c r="I400" t="s">
        <v>579</v>
      </c>
      <c r="J400" t="s">
        <v>695</v>
      </c>
      <c r="K400" t="s">
        <v>2079</v>
      </c>
      <c r="L400" t="s">
        <v>1687</v>
      </c>
      <c r="M400" t="s">
        <v>1037</v>
      </c>
      <c r="N400" t="str">
        <f>_xlfn.XLOOKUP(Maine_Schools_2022[[#This Row],[Grade Span]],$T$1:$T$4,$U$1:$U$4,Maine_Schools_2022[[#This Row],[Grade Span]])</f>
        <v>03-06</v>
      </c>
      <c r="O400" t="str">
        <f>IF(Maine_Schools_2022[[#This Row],[School Type]]="Charter", "Charter", "Non Charter")</f>
        <v>Non Charter</v>
      </c>
    </row>
    <row r="401" spans="1:15" hidden="1">
      <c r="A401" t="s">
        <v>594</v>
      </c>
      <c r="B401">
        <v>765</v>
      </c>
      <c r="C401" t="s">
        <v>1035</v>
      </c>
      <c r="D401">
        <v>772</v>
      </c>
      <c r="E401" t="s">
        <v>515</v>
      </c>
      <c r="F401" t="s">
        <v>650</v>
      </c>
      <c r="G401">
        <v>231155000485</v>
      </c>
      <c r="H401" t="s">
        <v>647</v>
      </c>
      <c r="I401" t="s">
        <v>579</v>
      </c>
      <c r="J401" t="s">
        <v>713</v>
      </c>
      <c r="K401" t="s">
        <v>2080</v>
      </c>
      <c r="L401" t="s">
        <v>1687</v>
      </c>
      <c r="M401" t="s">
        <v>679</v>
      </c>
      <c r="N401" t="str">
        <f>_xlfn.XLOOKUP(Maine_Schools_2022[[#This Row],[Grade Span]],$T$1:$T$4,$U$1:$U$4,Maine_Schools_2022[[#This Row],[Grade Span]])</f>
        <v>03-06</v>
      </c>
      <c r="O401" t="str">
        <f>IF(Maine_Schools_2022[[#This Row],[School Type]]="Charter", "Charter", "Non Charter")</f>
        <v>Non Charter</v>
      </c>
    </row>
    <row r="402" spans="1:15" hidden="1">
      <c r="A402" t="s">
        <v>594</v>
      </c>
      <c r="B402">
        <v>765</v>
      </c>
      <c r="C402" t="s">
        <v>1035</v>
      </c>
      <c r="D402">
        <v>767</v>
      </c>
      <c r="E402" t="s">
        <v>331</v>
      </c>
      <c r="F402" t="s">
        <v>659</v>
      </c>
      <c r="G402">
        <v>231155000486</v>
      </c>
      <c r="H402" t="s">
        <v>647</v>
      </c>
      <c r="I402" t="s">
        <v>579</v>
      </c>
      <c r="J402" t="s">
        <v>713</v>
      </c>
      <c r="K402" t="s">
        <v>2081</v>
      </c>
      <c r="L402" t="s">
        <v>1687</v>
      </c>
      <c r="M402" t="s">
        <v>1038</v>
      </c>
      <c r="N402" t="str">
        <f>_xlfn.XLOOKUP(Maine_Schools_2022[[#This Row],[Grade Span]],$T$1:$T$4,$U$1:$U$4,Maine_Schools_2022[[#This Row],[Grade Span]])</f>
        <v>03-06</v>
      </c>
      <c r="O402" t="str">
        <f>IF(Maine_Schools_2022[[#This Row],[School Type]]="Charter", "Charter", "Non Charter")</f>
        <v>Non Charter</v>
      </c>
    </row>
    <row r="403" spans="1:15" hidden="1">
      <c r="A403" t="s">
        <v>594</v>
      </c>
      <c r="B403">
        <v>765</v>
      </c>
      <c r="C403" t="s">
        <v>1035</v>
      </c>
      <c r="D403">
        <v>771</v>
      </c>
      <c r="E403" t="s">
        <v>332</v>
      </c>
      <c r="F403" t="s">
        <v>659</v>
      </c>
      <c r="G403">
        <v>231155000508</v>
      </c>
      <c r="H403" t="s">
        <v>647</v>
      </c>
      <c r="I403" t="s">
        <v>579</v>
      </c>
      <c r="J403" t="s">
        <v>713</v>
      </c>
      <c r="K403" t="s">
        <v>2082</v>
      </c>
      <c r="L403" t="s">
        <v>1687</v>
      </c>
      <c r="M403" t="s">
        <v>1039</v>
      </c>
      <c r="N403" t="str">
        <f>_xlfn.XLOOKUP(Maine_Schools_2022[[#This Row],[Grade Span]],$T$1:$T$4,$U$1:$U$4,Maine_Schools_2022[[#This Row],[Grade Span]])</f>
        <v>03-06</v>
      </c>
      <c r="O403" t="str">
        <f>IF(Maine_Schools_2022[[#This Row],[School Type]]="Charter", "Charter", "Non Charter")</f>
        <v>Non Charter</v>
      </c>
    </row>
    <row r="404" spans="1:15" hidden="1">
      <c r="A404" t="s">
        <v>594</v>
      </c>
      <c r="B404">
        <v>774</v>
      </c>
      <c r="C404" t="s">
        <v>1040</v>
      </c>
      <c r="D404">
        <v>1959</v>
      </c>
      <c r="E404" t="s">
        <v>144</v>
      </c>
      <c r="F404" t="s">
        <v>733</v>
      </c>
      <c r="G404">
        <v>231158023163</v>
      </c>
      <c r="H404" t="s">
        <v>647</v>
      </c>
      <c r="I404" t="s">
        <v>579</v>
      </c>
      <c r="J404" t="s">
        <v>689</v>
      </c>
      <c r="K404" t="s">
        <v>2083</v>
      </c>
      <c r="L404" t="s">
        <v>1687</v>
      </c>
      <c r="M404" t="s">
        <v>1041</v>
      </c>
      <c r="N404" t="str">
        <f>_xlfn.XLOOKUP(Maine_Schools_2022[[#This Row],[Grade Span]],$T$1:$T$4,$U$1:$U$4,Maine_Schools_2022[[#This Row],[Grade Span]])</f>
        <v>03-04</v>
      </c>
      <c r="O404" t="str">
        <f>IF(Maine_Schools_2022[[#This Row],[School Type]]="Charter", "Charter", "Non Charter")</f>
        <v>Non Charter</v>
      </c>
    </row>
    <row r="405" spans="1:15" hidden="1">
      <c r="A405" t="s">
        <v>594</v>
      </c>
      <c r="B405">
        <v>774</v>
      </c>
      <c r="C405" t="s">
        <v>1040</v>
      </c>
      <c r="D405">
        <v>1960</v>
      </c>
      <c r="E405" t="s">
        <v>334</v>
      </c>
      <c r="F405" t="s">
        <v>750</v>
      </c>
      <c r="G405">
        <v>231158023161</v>
      </c>
      <c r="H405" t="s">
        <v>647</v>
      </c>
      <c r="I405" t="s">
        <v>579</v>
      </c>
      <c r="J405" t="s">
        <v>689</v>
      </c>
      <c r="K405" t="s">
        <v>2084</v>
      </c>
      <c r="L405" t="s">
        <v>1687</v>
      </c>
      <c r="M405" t="s">
        <v>1042</v>
      </c>
      <c r="N405" t="str">
        <f>_xlfn.XLOOKUP(Maine_Schools_2022[[#This Row],[Grade Span]],$T$1:$T$4,$U$1:$U$4,Maine_Schools_2022[[#This Row],[Grade Span]])</f>
        <v>PK-02</v>
      </c>
      <c r="O405" t="str">
        <f>IF(Maine_Schools_2022[[#This Row],[School Type]]="Charter", "Charter", "Non Charter")</f>
        <v>Non Charter</v>
      </c>
    </row>
    <row r="406" spans="1:15" hidden="1">
      <c r="A406" t="s">
        <v>594</v>
      </c>
      <c r="B406">
        <v>774</v>
      </c>
      <c r="C406" t="s">
        <v>1040</v>
      </c>
      <c r="D406">
        <v>778</v>
      </c>
      <c r="E406" t="s">
        <v>216</v>
      </c>
      <c r="F406" t="s">
        <v>1043</v>
      </c>
      <c r="G406">
        <v>231158000493</v>
      </c>
      <c r="H406" t="s">
        <v>647</v>
      </c>
      <c r="I406" t="s">
        <v>579</v>
      </c>
      <c r="J406" t="s">
        <v>689</v>
      </c>
      <c r="K406" t="s">
        <v>2085</v>
      </c>
      <c r="L406" t="s">
        <v>1687</v>
      </c>
      <c r="M406" t="s">
        <v>1042</v>
      </c>
      <c r="N406" t="str">
        <f>_xlfn.XLOOKUP(Maine_Schools_2022[[#This Row],[Grade Span]],$T$1:$T$4,$U$1:$U$4,Maine_Schools_2022[[#This Row],[Grade Span]])</f>
        <v>05-12</v>
      </c>
      <c r="O406" t="str">
        <f>IF(Maine_Schools_2022[[#This Row],[School Type]]="Charter", "Charter", "Non Charter")</f>
        <v>Non Charter</v>
      </c>
    </row>
    <row r="407" spans="1:15" hidden="1">
      <c r="A407" t="s">
        <v>594</v>
      </c>
      <c r="B407">
        <v>780</v>
      </c>
      <c r="C407" t="s">
        <v>1044</v>
      </c>
      <c r="D407">
        <v>782</v>
      </c>
      <c r="E407" t="s">
        <v>31</v>
      </c>
      <c r="F407" t="s">
        <v>652</v>
      </c>
      <c r="G407">
        <v>231161000497</v>
      </c>
      <c r="H407" t="s">
        <v>647</v>
      </c>
      <c r="I407" t="s">
        <v>579</v>
      </c>
      <c r="J407" t="s">
        <v>682</v>
      </c>
      <c r="K407" t="s">
        <v>2086</v>
      </c>
      <c r="L407" t="s">
        <v>1687</v>
      </c>
      <c r="M407" t="s">
        <v>1045</v>
      </c>
      <c r="N407" t="str">
        <f>_xlfn.XLOOKUP(Maine_Schools_2022[[#This Row],[Grade Span]],$T$1:$T$4,$U$1:$U$4,Maine_Schools_2022[[#This Row],[Grade Span]])</f>
        <v>07-12</v>
      </c>
      <c r="O407" t="str">
        <f>IF(Maine_Schools_2022[[#This Row],[School Type]]="Charter", "Charter", "Non Charter")</f>
        <v>Non Charter</v>
      </c>
    </row>
    <row r="408" spans="1:15" hidden="1">
      <c r="A408" t="s">
        <v>594</v>
      </c>
      <c r="B408">
        <v>780</v>
      </c>
      <c r="C408" t="s">
        <v>1044</v>
      </c>
      <c r="D408">
        <v>781</v>
      </c>
      <c r="E408" t="s">
        <v>268</v>
      </c>
      <c r="F408" t="s">
        <v>659</v>
      </c>
      <c r="G408">
        <v>231161000499</v>
      </c>
      <c r="H408" t="s">
        <v>647</v>
      </c>
      <c r="I408" t="s">
        <v>579</v>
      </c>
      <c r="J408" t="s">
        <v>682</v>
      </c>
      <c r="K408" t="s">
        <v>2087</v>
      </c>
      <c r="L408" t="s">
        <v>1687</v>
      </c>
      <c r="M408" t="s">
        <v>1045</v>
      </c>
      <c r="N408" t="str">
        <f>_xlfn.XLOOKUP(Maine_Schools_2022[[#This Row],[Grade Span]],$T$1:$T$4,$U$1:$U$4,Maine_Schools_2022[[#This Row],[Grade Span]])</f>
        <v>03-06</v>
      </c>
      <c r="O408" t="str">
        <f>IF(Maine_Schools_2022[[#This Row],[School Type]]="Charter", "Charter", "Non Charter")</f>
        <v>Non Charter</v>
      </c>
    </row>
    <row r="409" spans="1:15" hidden="1">
      <c r="A409" t="s">
        <v>594</v>
      </c>
      <c r="B409">
        <v>789</v>
      </c>
      <c r="C409" t="s">
        <v>1046</v>
      </c>
      <c r="D409">
        <v>791</v>
      </c>
      <c r="E409" t="s">
        <v>225</v>
      </c>
      <c r="F409" t="s">
        <v>710</v>
      </c>
      <c r="G409">
        <v>231167000506</v>
      </c>
      <c r="H409" t="s">
        <v>647</v>
      </c>
      <c r="I409" t="s">
        <v>579</v>
      </c>
      <c r="J409" t="s">
        <v>691</v>
      </c>
      <c r="K409" t="s">
        <v>2088</v>
      </c>
      <c r="L409" t="s">
        <v>1687</v>
      </c>
      <c r="M409" t="s">
        <v>1047</v>
      </c>
      <c r="N409" t="str">
        <f>_xlfn.XLOOKUP(Maine_Schools_2022[[#This Row],[Grade Span]],$T$1:$T$4,$U$1:$U$4,Maine_Schools_2022[[#This Row],[Grade Span]])</f>
        <v>PK-05</v>
      </c>
      <c r="O409" t="str">
        <f>IF(Maine_Schools_2022[[#This Row],[School Type]]="Charter", "Charter", "Non Charter")</f>
        <v>Non Charter</v>
      </c>
    </row>
    <row r="410" spans="1:15" hidden="1">
      <c r="A410" t="s">
        <v>594</v>
      </c>
      <c r="B410">
        <v>789</v>
      </c>
      <c r="C410" t="s">
        <v>1046</v>
      </c>
      <c r="D410">
        <v>792</v>
      </c>
      <c r="E410" t="s">
        <v>125</v>
      </c>
      <c r="F410" t="s">
        <v>660</v>
      </c>
      <c r="G410">
        <v>231167000510</v>
      </c>
      <c r="H410" t="s">
        <v>647</v>
      </c>
      <c r="I410" t="s">
        <v>579</v>
      </c>
      <c r="J410" t="s">
        <v>691</v>
      </c>
      <c r="K410" t="s">
        <v>2089</v>
      </c>
      <c r="L410" t="s">
        <v>1687</v>
      </c>
      <c r="M410" t="s">
        <v>1047</v>
      </c>
      <c r="N410" t="str">
        <f>_xlfn.XLOOKUP(Maine_Schools_2022[[#This Row],[Grade Span]],$T$1:$T$4,$U$1:$U$4,Maine_Schools_2022[[#This Row],[Grade Span]])</f>
        <v>09-12</v>
      </c>
      <c r="O410" t="str">
        <f>IF(Maine_Schools_2022[[#This Row],[School Type]]="Charter", "Charter", "Non Charter")</f>
        <v>Non Charter</v>
      </c>
    </row>
    <row r="411" spans="1:15" hidden="1">
      <c r="A411" t="s">
        <v>594</v>
      </c>
      <c r="B411">
        <v>789</v>
      </c>
      <c r="C411" t="s">
        <v>1046</v>
      </c>
      <c r="D411">
        <v>793</v>
      </c>
      <c r="E411" t="s">
        <v>190</v>
      </c>
      <c r="F411" t="s">
        <v>698</v>
      </c>
      <c r="G411">
        <v>231167001010</v>
      </c>
      <c r="H411" t="s">
        <v>647</v>
      </c>
      <c r="I411" t="s">
        <v>579</v>
      </c>
      <c r="J411" t="s">
        <v>691</v>
      </c>
      <c r="K411" t="s">
        <v>2089</v>
      </c>
      <c r="L411" t="s">
        <v>1687</v>
      </c>
      <c r="M411" t="s">
        <v>1047</v>
      </c>
      <c r="N411" t="str">
        <f>_xlfn.XLOOKUP(Maine_Schools_2022[[#This Row],[Grade Span]],$T$1:$T$4,$U$1:$U$4,Maine_Schools_2022[[#This Row],[Grade Span]])</f>
        <v>06-08</v>
      </c>
      <c r="O411" t="str">
        <f>IF(Maine_Schools_2022[[#This Row],[School Type]]="Charter", "Charter", "Non Charter")</f>
        <v>Non Charter</v>
      </c>
    </row>
    <row r="412" spans="1:15" hidden="1">
      <c r="A412" t="s">
        <v>594</v>
      </c>
      <c r="B412">
        <v>789</v>
      </c>
      <c r="C412" t="s">
        <v>1046</v>
      </c>
      <c r="D412">
        <v>794</v>
      </c>
      <c r="E412" t="s">
        <v>564</v>
      </c>
      <c r="F412" t="s">
        <v>808</v>
      </c>
      <c r="G412">
        <v>231167000990</v>
      </c>
      <c r="H412" t="s">
        <v>647</v>
      </c>
      <c r="I412" t="s">
        <v>579</v>
      </c>
      <c r="J412" t="s">
        <v>691</v>
      </c>
      <c r="K412" t="s">
        <v>2090</v>
      </c>
      <c r="L412" t="s">
        <v>1687</v>
      </c>
      <c r="M412" t="s">
        <v>1048</v>
      </c>
      <c r="N412" t="str">
        <f>_xlfn.XLOOKUP(Maine_Schools_2022[[#This Row],[Grade Span]],$T$1:$T$4,$U$1:$U$4,Maine_Schools_2022[[#This Row],[Grade Span]])</f>
        <v>KG-05</v>
      </c>
      <c r="O412" t="str">
        <f>IF(Maine_Schools_2022[[#This Row],[School Type]]="Charter", "Charter", "Non Charter")</f>
        <v>Non Charter</v>
      </c>
    </row>
    <row r="413" spans="1:15" hidden="1">
      <c r="A413" t="s">
        <v>594</v>
      </c>
      <c r="B413">
        <v>795</v>
      </c>
      <c r="C413" t="s">
        <v>1049</v>
      </c>
      <c r="D413">
        <v>797</v>
      </c>
      <c r="E413" t="s">
        <v>75</v>
      </c>
      <c r="F413" t="s">
        <v>662</v>
      </c>
      <c r="G413">
        <v>231170001033</v>
      </c>
      <c r="H413" t="s">
        <v>647</v>
      </c>
      <c r="I413" t="s">
        <v>579</v>
      </c>
      <c r="J413" t="s">
        <v>682</v>
      </c>
      <c r="K413" t="s">
        <v>2091</v>
      </c>
      <c r="L413" t="s">
        <v>1687</v>
      </c>
      <c r="M413" t="s">
        <v>1050</v>
      </c>
      <c r="N413" t="str">
        <f>_xlfn.XLOOKUP(Maine_Schools_2022[[#This Row],[Grade Span]],$T$1:$T$4,$U$1:$U$4,Maine_Schools_2022[[#This Row],[Grade Span]])</f>
        <v>03-08</v>
      </c>
      <c r="O413" t="str">
        <f>IF(Maine_Schools_2022[[#This Row],[School Type]]="Charter", "Charter", "Non Charter")</f>
        <v>Non Charter</v>
      </c>
    </row>
    <row r="414" spans="1:15" hidden="1">
      <c r="A414" t="s">
        <v>594</v>
      </c>
      <c r="B414">
        <v>795</v>
      </c>
      <c r="C414" t="s">
        <v>1049</v>
      </c>
      <c r="D414">
        <v>796</v>
      </c>
      <c r="E414" t="s">
        <v>342</v>
      </c>
      <c r="F414" t="s">
        <v>660</v>
      </c>
      <c r="G414">
        <v>231170000514</v>
      </c>
      <c r="H414" t="s">
        <v>647</v>
      </c>
      <c r="I414" t="s">
        <v>579</v>
      </c>
      <c r="J414" t="s">
        <v>682</v>
      </c>
      <c r="K414" t="s">
        <v>2091</v>
      </c>
      <c r="L414" t="s">
        <v>1687</v>
      </c>
      <c r="M414" t="s">
        <v>1050</v>
      </c>
      <c r="N414" t="str">
        <f>_xlfn.XLOOKUP(Maine_Schools_2022[[#This Row],[Grade Span]],$T$1:$T$4,$U$1:$U$4,Maine_Schools_2022[[#This Row],[Grade Span]])</f>
        <v>09-12</v>
      </c>
      <c r="O414" t="str">
        <f>IF(Maine_Schools_2022[[#This Row],[School Type]]="Charter", "Charter", "Non Charter")</f>
        <v>Non Charter</v>
      </c>
    </row>
    <row r="415" spans="1:15" hidden="1">
      <c r="A415" t="s">
        <v>594</v>
      </c>
      <c r="B415">
        <v>826</v>
      </c>
      <c r="C415" t="s">
        <v>1051</v>
      </c>
      <c r="D415">
        <v>827</v>
      </c>
      <c r="E415" t="s">
        <v>14</v>
      </c>
      <c r="F415" t="s">
        <v>659</v>
      </c>
      <c r="G415">
        <v>231433000691</v>
      </c>
      <c r="H415" t="s">
        <v>647</v>
      </c>
      <c r="I415" t="s">
        <v>579</v>
      </c>
      <c r="J415" t="s">
        <v>657</v>
      </c>
      <c r="K415" t="s">
        <v>2092</v>
      </c>
      <c r="L415" t="s">
        <v>1687</v>
      </c>
      <c r="M415" t="s">
        <v>1052</v>
      </c>
      <c r="N415" t="str">
        <f>_xlfn.XLOOKUP(Maine_Schools_2022[[#This Row],[Grade Span]],$T$1:$T$4,$U$1:$U$4,Maine_Schools_2022[[#This Row],[Grade Span]])</f>
        <v>03-06</v>
      </c>
      <c r="O415" t="str">
        <f>IF(Maine_Schools_2022[[#This Row],[School Type]]="Charter", "Charter", "Non Charter")</f>
        <v>Non Charter</v>
      </c>
    </row>
    <row r="416" spans="1:15" hidden="1">
      <c r="A416" t="s">
        <v>594</v>
      </c>
      <c r="B416">
        <v>826</v>
      </c>
      <c r="C416" t="s">
        <v>1051</v>
      </c>
      <c r="D416">
        <v>828</v>
      </c>
      <c r="E416" t="s">
        <v>151</v>
      </c>
      <c r="F416" t="s">
        <v>1053</v>
      </c>
      <c r="G416">
        <v>231433001037</v>
      </c>
      <c r="H416" t="s">
        <v>647</v>
      </c>
      <c r="I416" t="s">
        <v>579</v>
      </c>
      <c r="J416" t="s">
        <v>657</v>
      </c>
      <c r="K416" t="s">
        <v>2093</v>
      </c>
      <c r="L416" t="s">
        <v>1687</v>
      </c>
      <c r="M416" t="s">
        <v>1054</v>
      </c>
      <c r="N416" t="str">
        <f>_xlfn.XLOOKUP(Maine_Schools_2022[[#This Row],[Grade Span]],$T$1:$T$4,$U$1:$U$4,Maine_Schools_2022[[#This Row],[Grade Span]])</f>
        <v>01-06</v>
      </c>
      <c r="O416" t="str">
        <f>IF(Maine_Schools_2022[[#This Row],[School Type]]="Charter", "Charter", "Non Charter")</f>
        <v>Non Charter</v>
      </c>
    </row>
    <row r="417" spans="1:15" hidden="1">
      <c r="A417" t="s">
        <v>594</v>
      </c>
      <c r="B417">
        <v>826</v>
      </c>
      <c r="C417" t="s">
        <v>1051</v>
      </c>
      <c r="D417">
        <v>829</v>
      </c>
      <c r="E417" t="s">
        <v>34</v>
      </c>
      <c r="F417" t="s">
        <v>659</v>
      </c>
      <c r="G417">
        <v>231433000698</v>
      </c>
      <c r="H417" t="s">
        <v>647</v>
      </c>
      <c r="I417" t="s">
        <v>579</v>
      </c>
      <c r="J417" t="s">
        <v>657</v>
      </c>
      <c r="K417" t="s">
        <v>2094</v>
      </c>
      <c r="L417" t="s">
        <v>1687</v>
      </c>
      <c r="M417" t="s">
        <v>1055</v>
      </c>
      <c r="N417" t="str">
        <f>_xlfn.XLOOKUP(Maine_Schools_2022[[#This Row],[Grade Span]],$T$1:$T$4,$U$1:$U$4,Maine_Schools_2022[[#This Row],[Grade Span]])</f>
        <v>03-06</v>
      </c>
      <c r="O417" t="str">
        <f>IF(Maine_Schools_2022[[#This Row],[School Type]]="Charter", "Charter", "Non Charter")</f>
        <v>Non Charter</v>
      </c>
    </row>
    <row r="418" spans="1:15" hidden="1">
      <c r="A418" t="s">
        <v>594</v>
      </c>
      <c r="B418">
        <v>826</v>
      </c>
      <c r="C418" t="s">
        <v>1051</v>
      </c>
      <c r="D418">
        <v>832</v>
      </c>
      <c r="E418" t="s">
        <v>286</v>
      </c>
      <c r="F418" t="s">
        <v>673</v>
      </c>
      <c r="G418">
        <v>231433000997</v>
      </c>
      <c r="H418" t="s">
        <v>647</v>
      </c>
      <c r="I418" t="s">
        <v>579</v>
      </c>
      <c r="J418" t="s">
        <v>648</v>
      </c>
      <c r="K418" t="s">
        <v>2095</v>
      </c>
      <c r="L418" t="s">
        <v>1687</v>
      </c>
      <c r="M418" t="s">
        <v>1056</v>
      </c>
      <c r="N418" t="str">
        <f>_xlfn.XLOOKUP(Maine_Schools_2022[[#This Row],[Grade Span]],$T$1:$T$4,$U$1:$U$4,Maine_Schools_2022[[#This Row],[Grade Span]])</f>
        <v>PK-KG</v>
      </c>
      <c r="O418" t="str">
        <f>IF(Maine_Schools_2022[[#This Row],[School Type]]="Charter", "Charter", "Non Charter")</f>
        <v>Non Charter</v>
      </c>
    </row>
    <row r="419" spans="1:15" hidden="1">
      <c r="A419" t="s">
        <v>594</v>
      </c>
      <c r="B419">
        <v>826</v>
      </c>
      <c r="C419" t="s">
        <v>1051</v>
      </c>
      <c r="D419">
        <v>830</v>
      </c>
      <c r="E419" t="s">
        <v>57</v>
      </c>
      <c r="F419" t="s">
        <v>660</v>
      </c>
      <c r="G419">
        <v>231433000695</v>
      </c>
      <c r="H419" t="s">
        <v>647</v>
      </c>
      <c r="I419" t="s">
        <v>579</v>
      </c>
      <c r="J419" t="s">
        <v>648</v>
      </c>
      <c r="K419" t="s">
        <v>2096</v>
      </c>
      <c r="L419" t="s">
        <v>1687</v>
      </c>
      <c r="M419" t="s">
        <v>1056</v>
      </c>
      <c r="N419" t="str">
        <f>_xlfn.XLOOKUP(Maine_Schools_2022[[#This Row],[Grade Span]],$T$1:$T$4,$U$1:$U$4,Maine_Schools_2022[[#This Row],[Grade Span]])</f>
        <v>09-12</v>
      </c>
      <c r="O419" t="str">
        <f>IF(Maine_Schools_2022[[#This Row],[School Type]]="Charter", "Charter", "Non Charter")</f>
        <v>Non Charter</v>
      </c>
    </row>
    <row r="420" spans="1:15" hidden="1">
      <c r="A420" t="s">
        <v>594</v>
      </c>
      <c r="B420">
        <v>826</v>
      </c>
      <c r="C420" t="s">
        <v>1051</v>
      </c>
      <c r="D420">
        <v>831</v>
      </c>
      <c r="E420" t="s">
        <v>140</v>
      </c>
      <c r="F420" t="s">
        <v>718</v>
      </c>
      <c r="G420">
        <v>231433000696</v>
      </c>
      <c r="H420" t="s">
        <v>647</v>
      </c>
      <c r="I420" t="s">
        <v>579</v>
      </c>
      <c r="J420" t="s">
        <v>648</v>
      </c>
      <c r="K420" t="s">
        <v>2097</v>
      </c>
      <c r="L420" t="s">
        <v>1687</v>
      </c>
      <c r="M420" t="s">
        <v>1056</v>
      </c>
      <c r="N420" t="str">
        <f>_xlfn.XLOOKUP(Maine_Schools_2022[[#This Row],[Grade Span]],$T$1:$T$4,$U$1:$U$4,Maine_Schools_2022[[#This Row],[Grade Span]])</f>
        <v>07-08</v>
      </c>
      <c r="O420" t="str">
        <f>IF(Maine_Schools_2022[[#This Row],[School Type]]="Charter", "Charter", "Non Charter")</f>
        <v>Non Charter</v>
      </c>
    </row>
    <row r="421" spans="1:15" hidden="1">
      <c r="A421" t="s">
        <v>594</v>
      </c>
      <c r="B421">
        <v>1500</v>
      </c>
      <c r="C421" t="s">
        <v>1057</v>
      </c>
      <c r="D421">
        <v>1041</v>
      </c>
      <c r="E421" t="s">
        <v>444</v>
      </c>
      <c r="F421" t="s">
        <v>814</v>
      </c>
      <c r="G421">
        <v>231480600590</v>
      </c>
      <c r="H421" t="s">
        <v>647</v>
      </c>
      <c r="I421" t="s">
        <v>579</v>
      </c>
      <c r="J421" t="s">
        <v>682</v>
      </c>
      <c r="K421" t="s">
        <v>2098</v>
      </c>
      <c r="L421" t="s">
        <v>1687</v>
      </c>
      <c r="M421" t="s">
        <v>1058</v>
      </c>
      <c r="N421" t="str">
        <f>_xlfn.XLOOKUP(Maine_Schools_2022[[#This Row],[Grade Span]],$T$1:$T$4,$U$1:$U$4,Maine_Schools_2022[[#This Row],[Grade Span]])</f>
        <v>PK-12</v>
      </c>
      <c r="O421" t="str">
        <f>IF(Maine_Schools_2022[[#This Row],[School Type]]="Charter", "Charter", "Non Charter")</f>
        <v>Non Charter</v>
      </c>
    </row>
    <row r="422" spans="1:15" hidden="1">
      <c r="A422" t="s">
        <v>594</v>
      </c>
      <c r="B422">
        <v>839</v>
      </c>
      <c r="C422" t="s">
        <v>1059</v>
      </c>
      <c r="D422">
        <v>843</v>
      </c>
      <c r="E422" t="s">
        <v>419</v>
      </c>
      <c r="F422" t="s">
        <v>660</v>
      </c>
      <c r="G422">
        <v>231424000679</v>
      </c>
      <c r="H422" t="s">
        <v>647</v>
      </c>
      <c r="I422" t="s">
        <v>579</v>
      </c>
      <c r="J422" t="s">
        <v>653</v>
      </c>
      <c r="K422" t="s">
        <v>2099</v>
      </c>
      <c r="L422" t="s">
        <v>1687</v>
      </c>
      <c r="M422" t="s">
        <v>653</v>
      </c>
      <c r="N422" t="str">
        <f>_xlfn.XLOOKUP(Maine_Schools_2022[[#This Row],[Grade Span]],$T$1:$T$4,$U$1:$U$4,Maine_Schools_2022[[#This Row],[Grade Span]])</f>
        <v>09-12</v>
      </c>
      <c r="O422" t="str">
        <f>IF(Maine_Schools_2022[[#This Row],[School Type]]="Charter", "Charter", "Non Charter")</f>
        <v>Non Charter</v>
      </c>
    </row>
    <row r="423" spans="1:15" hidden="1">
      <c r="A423" t="s">
        <v>594</v>
      </c>
      <c r="B423">
        <v>839</v>
      </c>
      <c r="C423" t="s">
        <v>1059</v>
      </c>
      <c r="D423">
        <v>846</v>
      </c>
      <c r="E423" t="s">
        <v>422</v>
      </c>
      <c r="F423" t="s">
        <v>698</v>
      </c>
      <c r="G423">
        <v>231424000577</v>
      </c>
      <c r="H423" t="s">
        <v>647</v>
      </c>
      <c r="I423" t="s">
        <v>579</v>
      </c>
      <c r="J423" t="s">
        <v>653</v>
      </c>
      <c r="K423" t="s">
        <v>2100</v>
      </c>
      <c r="L423" t="s">
        <v>1687</v>
      </c>
      <c r="M423" t="s">
        <v>653</v>
      </c>
      <c r="N423" t="str">
        <f>_xlfn.XLOOKUP(Maine_Schools_2022[[#This Row],[Grade Span]],$T$1:$T$4,$U$1:$U$4,Maine_Schools_2022[[#This Row],[Grade Span]])</f>
        <v>06-08</v>
      </c>
      <c r="O423" t="str">
        <f>IF(Maine_Schools_2022[[#This Row],[School Type]]="Charter", "Charter", "Non Charter")</f>
        <v>Non Charter</v>
      </c>
    </row>
    <row r="424" spans="1:15" hidden="1">
      <c r="A424" t="s">
        <v>594</v>
      </c>
      <c r="B424">
        <v>839</v>
      </c>
      <c r="C424" t="s">
        <v>1059</v>
      </c>
      <c r="D424">
        <v>845</v>
      </c>
      <c r="E424" t="s">
        <v>423</v>
      </c>
      <c r="F424" t="s">
        <v>725</v>
      </c>
      <c r="G424">
        <v>231424000682</v>
      </c>
      <c r="H424" t="s">
        <v>647</v>
      </c>
      <c r="I424" t="s">
        <v>579</v>
      </c>
      <c r="J424" t="s">
        <v>653</v>
      </c>
      <c r="K424" t="s">
        <v>2100</v>
      </c>
      <c r="L424" t="s">
        <v>1687</v>
      </c>
      <c r="M424" t="s">
        <v>653</v>
      </c>
      <c r="N424" t="str">
        <f>_xlfn.XLOOKUP(Maine_Schools_2022[[#This Row],[Grade Span]],$T$1:$T$4,$U$1:$U$4,Maine_Schools_2022[[#This Row],[Grade Span]])</f>
        <v>04-05</v>
      </c>
      <c r="O424" t="str">
        <f>IF(Maine_Schools_2022[[#This Row],[School Type]]="Charter", "Charter", "Non Charter")</f>
        <v>Non Charter</v>
      </c>
    </row>
    <row r="425" spans="1:15" hidden="1">
      <c r="A425" t="s">
        <v>594</v>
      </c>
      <c r="B425">
        <v>839</v>
      </c>
      <c r="C425" t="s">
        <v>1059</v>
      </c>
      <c r="D425">
        <v>844</v>
      </c>
      <c r="E425" t="s">
        <v>479</v>
      </c>
      <c r="F425" t="s">
        <v>724</v>
      </c>
      <c r="G425">
        <v>231424000681</v>
      </c>
      <c r="H425" t="s">
        <v>647</v>
      </c>
      <c r="I425" t="s">
        <v>579</v>
      </c>
      <c r="J425" t="s">
        <v>653</v>
      </c>
      <c r="K425" t="s">
        <v>2101</v>
      </c>
      <c r="L425" t="s">
        <v>1687</v>
      </c>
      <c r="M425" t="s">
        <v>653</v>
      </c>
      <c r="N425" t="str">
        <f>_xlfn.XLOOKUP(Maine_Schools_2022[[#This Row],[Grade Span]],$T$1:$T$4,$U$1:$U$4,Maine_Schools_2022[[#This Row],[Grade Span]])</f>
        <v>PK-03</v>
      </c>
      <c r="O425" t="str">
        <f>IF(Maine_Schools_2022[[#This Row],[School Type]]="Charter", "Charter", "Non Charter")</f>
        <v>Non Charter</v>
      </c>
    </row>
    <row r="426" spans="1:15" hidden="1">
      <c r="A426" t="s">
        <v>594</v>
      </c>
      <c r="B426">
        <v>847</v>
      </c>
      <c r="C426" t="s">
        <v>1060</v>
      </c>
      <c r="D426">
        <v>848</v>
      </c>
      <c r="E426" t="s">
        <v>425</v>
      </c>
      <c r="F426" t="s">
        <v>659</v>
      </c>
      <c r="G426">
        <v>231416000657</v>
      </c>
      <c r="H426" t="s">
        <v>647</v>
      </c>
      <c r="I426" t="s">
        <v>579</v>
      </c>
      <c r="J426" t="s">
        <v>668</v>
      </c>
      <c r="K426" t="s">
        <v>2102</v>
      </c>
      <c r="L426" t="s">
        <v>1687</v>
      </c>
      <c r="M426" t="s">
        <v>1061</v>
      </c>
      <c r="N426" t="str">
        <f>_xlfn.XLOOKUP(Maine_Schools_2022[[#This Row],[Grade Span]],$T$1:$T$4,$U$1:$U$4,Maine_Schools_2022[[#This Row],[Grade Span]])</f>
        <v>03-06</v>
      </c>
      <c r="O426" t="str">
        <f>IF(Maine_Schools_2022[[#This Row],[School Type]]="Charter", "Charter", "Non Charter")</f>
        <v>Non Charter</v>
      </c>
    </row>
    <row r="427" spans="1:15" hidden="1">
      <c r="A427" t="s">
        <v>594</v>
      </c>
      <c r="B427">
        <v>847</v>
      </c>
      <c r="C427" t="s">
        <v>1060</v>
      </c>
      <c r="D427">
        <v>851</v>
      </c>
      <c r="E427" t="s">
        <v>267</v>
      </c>
      <c r="F427" t="s">
        <v>660</v>
      </c>
      <c r="G427">
        <v>231416000658</v>
      </c>
      <c r="H427" t="s">
        <v>647</v>
      </c>
      <c r="I427" t="s">
        <v>579</v>
      </c>
      <c r="J427" t="s">
        <v>668</v>
      </c>
      <c r="K427" t="s">
        <v>2103</v>
      </c>
      <c r="L427" t="s">
        <v>1687</v>
      </c>
      <c r="M427" t="s">
        <v>1062</v>
      </c>
      <c r="N427" t="str">
        <f>_xlfn.XLOOKUP(Maine_Schools_2022[[#This Row],[Grade Span]],$T$1:$T$4,$U$1:$U$4,Maine_Schools_2022[[#This Row],[Grade Span]])</f>
        <v>09-12</v>
      </c>
      <c r="O427" t="str">
        <f>IF(Maine_Schools_2022[[#This Row],[School Type]]="Charter", "Charter", "Non Charter")</f>
        <v>Non Charter</v>
      </c>
    </row>
    <row r="428" spans="1:15" hidden="1">
      <c r="A428" t="s">
        <v>594</v>
      </c>
      <c r="B428">
        <v>847</v>
      </c>
      <c r="C428" t="s">
        <v>1060</v>
      </c>
      <c r="D428">
        <v>849</v>
      </c>
      <c r="E428" t="s">
        <v>326</v>
      </c>
      <c r="F428" t="s">
        <v>659</v>
      </c>
      <c r="G428">
        <v>231416000659</v>
      </c>
      <c r="H428" t="s">
        <v>647</v>
      </c>
      <c r="I428" t="s">
        <v>579</v>
      </c>
      <c r="J428" t="s">
        <v>668</v>
      </c>
      <c r="K428" t="s">
        <v>2104</v>
      </c>
      <c r="L428" t="s">
        <v>1687</v>
      </c>
      <c r="M428" t="s">
        <v>1063</v>
      </c>
      <c r="N428" t="str">
        <f>_xlfn.XLOOKUP(Maine_Schools_2022[[#This Row],[Grade Span]],$T$1:$T$4,$U$1:$U$4,Maine_Schools_2022[[#This Row],[Grade Span]])</f>
        <v>03-06</v>
      </c>
      <c r="O428" t="str">
        <f>IF(Maine_Schools_2022[[#This Row],[School Type]]="Charter", "Charter", "Non Charter")</f>
        <v>Non Charter</v>
      </c>
    </row>
    <row r="429" spans="1:15" hidden="1">
      <c r="A429" t="s">
        <v>594</v>
      </c>
      <c r="B429">
        <v>847</v>
      </c>
      <c r="C429" t="s">
        <v>1060</v>
      </c>
      <c r="D429">
        <v>850</v>
      </c>
      <c r="E429" t="s">
        <v>456</v>
      </c>
      <c r="F429" t="s">
        <v>718</v>
      </c>
      <c r="G429">
        <v>231416000656</v>
      </c>
      <c r="H429" t="s">
        <v>647</v>
      </c>
      <c r="I429" t="s">
        <v>579</v>
      </c>
      <c r="J429" t="s">
        <v>668</v>
      </c>
      <c r="K429" t="s">
        <v>2105</v>
      </c>
      <c r="L429" t="s">
        <v>1687</v>
      </c>
      <c r="M429" t="s">
        <v>1062</v>
      </c>
      <c r="N429" t="str">
        <f>_xlfn.XLOOKUP(Maine_Schools_2022[[#This Row],[Grade Span]],$T$1:$T$4,$U$1:$U$4,Maine_Schools_2022[[#This Row],[Grade Span]])</f>
        <v>07-08</v>
      </c>
      <c r="O429" t="str">
        <f>IF(Maine_Schools_2022[[#This Row],[School Type]]="Charter", "Charter", "Non Charter")</f>
        <v>Non Charter</v>
      </c>
    </row>
    <row r="430" spans="1:15" hidden="1">
      <c r="A430" t="s">
        <v>594</v>
      </c>
      <c r="B430">
        <v>847</v>
      </c>
      <c r="C430" t="s">
        <v>1060</v>
      </c>
      <c r="D430">
        <v>852</v>
      </c>
      <c r="E430" t="s">
        <v>460</v>
      </c>
      <c r="F430" t="s">
        <v>651</v>
      </c>
      <c r="G430">
        <v>231416000660</v>
      </c>
      <c r="H430" t="s">
        <v>647</v>
      </c>
      <c r="I430" t="s">
        <v>579</v>
      </c>
      <c r="J430" t="s">
        <v>668</v>
      </c>
      <c r="K430" t="s">
        <v>2106</v>
      </c>
      <c r="L430" t="s">
        <v>1687</v>
      </c>
      <c r="M430" t="s">
        <v>1062</v>
      </c>
      <c r="N430" t="str">
        <f>_xlfn.XLOOKUP(Maine_Schools_2022[[#This Row],[Grade Span]],$T$1:$T$4,$U$1:$U$4,Maine_Schools_2022[[#This Row],[Grade Span]])</f>
        <v>03-06</v>
      </c>
      <c r="O430" t="str">
        <f>IF(Maine_Schools_2022[[#This Row],[School Type]]="Charter", "Charter", "Non Charter")</f>
        <v>Non Charter</v>
      </c>
    </row>
    <row r="431" spans="1:15" hidden="1">
      <c r="A431" t="s">
        <v>594</v>
      </c>
      <c r="B431">
        <v>847</v>
      </c>
      <c r="C431" t="s">
        <v>1060</v>
      </c>
      <c r="D431">
        <v>853</v>
      </c>
      <c r="E431" t="s">
        <v>539</v>
      </c>
      <c r="F431" t="s">
        <v>750</v>
      </c>
      <c r="G431">
        <v>231416000027</v>
      </c>
      <c r="H431" t="s">
        <v>647</v>
      </c>
      <c r="I431" t="s">
        <v>579</v>
      </c>
      <c r="J431" t="s">
        <v>668</v>
      </c>
      <c r="K431" t="s">
        <v>2107</v>
      </c>
      <c r="L431" t="s">
        <v>1687</v>
      </c>
      <c r="M431" t="s">
        <v>1062</v>
      </c>
      <c r="N431" t="str">
        <f>_xlfn.XLOOKUP(Maine_Schools_2022[[#This Row],[Grade Span]],$T$1:$T$4,$U$1:$U$4,Maine_Schools_2022[[#This Row],[Grade Span]])</f>
        <v>PK-02</v>
      </c>
      <c r="O431" t="str">
        <f>IF(Maine_Schools_2022[[#This Row],[School Type]]="Charter", "Charter", "Non Charter")</f>
        <v>Non Charter</v>
      </c>
    </row>
    <row r="432" spans="1:15" hidden="1">
      <c r="A432" t="s">
        <v>594</v>
      </c>
      <c r="B432">
        <v>854</v>
      </c>
      <c r="C432" t="s">
        <v>1064</v>
      </c>
      <c r="D432">
        <v>856</v>
      </c>
      <c r="E432" t="s">
        <v>350</v>
      </c>
      <c r="F432" t="s">
        <v>673</v>
      </c>
      <c r="G432">
        <v>231461000760</v>
      </c>
      <c r="H432" t="s">
        <v>647</v>
      </c>
      <c r="I432" t="s">
        <v>579</v>
      </c>
      <c r="J432" t="s">
        <v>648</v>
      </c>
      <c r="K432" t="s">
        <v>2108</v>
      </c>
      <c r="L432" t="s">
        <v>1687</v>
      </c>
      <c r="M432" t="s">
        <v>697</v>
      </c>
      <c r="N432" t="str">
        <f>_xlfn.XLOOKUP(Maine_Schools_2022[[#This Row],[Grade Span]],$T$1:$T$4,$U$1:$U$4,Maine_Schools_2022[[#This Row],[Grade Span]])</f>
        <v>PK-KG</v>
      </c>
      <c r="O432" t="str">
        <f>IF(Maine_Schools_2022[[#This Row],[School Type]]="Charter", "Charter", "Non Charter")</f>
        <v>Non Charter</v>
      </c>
    </row>
    <row r="433" spans="1:15" hidden="1">
      <c r="A433" t="s">
        <v>594</v>
      </c>
      <c r="B433">
        <v>854</v>
      </c>
      <c r="C433" t="s">
        <v>1064</v>
      </c>
      <c r="D433">
        <v>857</v>
      </c>
      <c r="E433" t="s">
        <v>542</v>
      </c>
      <c r="F433" t="s">
        <v>1001</v>
      </c>
      <c r="G433">
        <v>231461000763</v>
      </c>
      <c r="H433" t="s">
        <v>647</v>
      </c>
      <c r="I433" t="s">
        <v>579</v>
      </c>
      <c r="J433" t="s">
        <v>648</v>
      </c>
      <c r="K433" t="s">
        <v>2109</v>
      </c>
      <c r="L433" t="s">
        <v>1687</v>
      </c>
      <c r="M433" t="s">
        <v>697</v>
      </c>
      <c r="N433" t="str">
        <f>_xlfn.XLOOKUP(Maine_Schools_2022[[#This Row],[Grade Span]],$T$1:$T$4,$U$1:$U$4,Maine_Schools_2022[[#This Row],[Grade Span]])</f>
        <v>01-04</v>
      </c>
      <c r="O433" t="str">
        <f>IF(Maine_Schools_2022[[#This Row],[School Type]]="Charter", "Charter", "Non Charter")</f>
        <v>Non Charter</v>
      </c>
    </row>
    <row r="434" spans="1:15" hidden="1">
      <c r="A434" t="s">
        <v>594</v>
      </c>
      <c r="B434">
        <v>854</v>
      </c>
      <c r="C434" t="s">
        <v>1064</v>
      </c>
      <c r="D434">
        <v>858</v>
      </c>
      <c r="E434" t="s">
        <v>354</v>
      </c>
      <c r="F434" t="s">
        <v>838</v>
      </c>
      <c r="G434">
        <v>231461000764</v>
      </c>
      <c r="H434" t="s">
        <v>647</v>
      </c>
      <c r="I434" t="s">
        <v>579</v>
      </c>
      <c r="J434" t="s">
        <v>648</v>
      </c>
      <c r="K434" t="s">
        <v>2110</v>
      </c>
      <c r="L434" t="s">
        <v>1687</v>
      </c>
      <c r="M434" t="s">
        <v>697</v>
      </c>
      <c r="N434" t="str">
        <f>_xlfn.XLOOKUP(Maine_Schools_2022[[#This Row],[Grade Span]],$T$1:$T$4,$U$1:$U$4,Maine_Schools_2022[[#This Row],[Grade Span]])</f>
        <v>04-08</v>
      </c>
      <c r="O434" t="str">
        <f>IF(Maine_Schools_2022[[#This Row],[School Type]]="Charter", "Charter", "Non Charter")</f>
        <v>Non Charter</v>
      </c>
    </row>
    <row r="435" spans="1:15" hidden="1">
      <c r="A435" t="s">
        <v>594</v>
      </c>
      <c r="B435">
        <v>860</v>
      </c>
      <c r="C435" t="s">
        <v>1065</v>
      </c>
      <c r="D435">
        <v>869</v>
      </c>
      <c r="E435" t="s">
        <v>23</v>
      </c>
      <c r="F435" t="s">
        <v>1066</v>
      </c>
      <c r="G435">
        <v>231459000948</v>
      </c>
      <c r="H435" t="s">
        <v>647</v>
      </c>
      <c r="I435" t="s">
        <v>579</v>
      </c>
      <c r="J435" t="s">
        <v>648</v>
      </c>
      <c r="K435" t="s">
        <v>2111</v>
      </c>
      <c r="L435" t="s">
        <v>1687</v>
      </c>
      <c r="M435" t="s">
        <v>649</v>
      </c>
      <c r="N435" t="str">
        <f>_xlfn.XLOOKUP(Maine_Schools_2022[[#This Row],[Grade Span]],$T$1:$T$4,$U$1:$U$4,Maine_Schools_2022[[#This Row],[Grade Span]])</f>
        <v>01-03</v>
      </c>
      <c r="O435" t="str">
        <f>IF(Maine_Schools_2022[[#This Row],[School Type]]="Charter", "Charter", "Non Charter")</f>
        <v>Non Charter</v>
      </c>
    </row>
    <row r="436" spans="1:15" hidden="1">
      <c r="A436" t="s">
        <v>594</v>
      </c>
      <c r="B436">
        <v>860</v>
      </c>
      <c r="C436" t="s">
        <v>1065</v>
      </c>
      <c r="D436">
        <v>861</v>
      </c>
      <c r="E436" t="s">
        <v>147</v>
      </c>
      <c r="F436" t="s">
        <v>659</v>
      </c>
      <c r="G436">
        <v>231459000746</v>
      </c>
      <c r="H436" t="s">
        <v>647</v>
      </c>
      <c r="I436" t="s">
        <v>579</v>
      </c>
      <c r="J436" t="s">
        <v>648</v>
      </c>
      <c r="K436" t="s">
        <v>2112</v>
      </c>
      <c r="L436" t="s">
        <v>1687</v>
      </c>
      <c r="M436" t="s">
        <v>1067</v>
      </c>
      <c r="N436" t="str">
        <f>_xlfn.XLOOKUP(Maine_Schools_2022[[#This Row],[Grade Span]],$T$1:$T$4,$U$1:$U$4,Maine_Schools_2022[[#This Row],[Grade Span]])</f>
        <v>03-06</v>
      </c>
      <c r="O436" t="str">
        <f>IF(Maine_Schools_2022[[#This Row],[School Type]]="Charter", "Charter", "Non Charter")</f>
        <v>Non Charter</v>
      </c>
    </row>
    <row r="437" spans="1:15" hidden="1">
      <c r="A437" t="s">
        <v>594</v>
      </c>
      <c r="B437">
        <v>860</v>
      </c>
      <c r="C437" t="s">
        <v>1065</v>
      </c>
      <c r="D437">
        <v>868</v>
      </c>
      <c r="E437" t="s">
        <v>290</v>
      </c>
      <c r="F437" t="s">
        <v>725</v>
      </c>
      <c r="G437">
        <v>231459000751</v>
      </c>
      <c r="H437" t="s">
        <v>647</v>
      </c>
      <c r="I437" t="s">
        <v>579</v>
      </c>
      <c r="J437" t="s">
        <v>648</v>
      </c>
      <c r="K437" t="s">
        <v>2113</v>
      </c>
      <c r="L437" t="s">
        <v>1687</v>
      </c>
      <c r="M437" t="s">
        <v>649</v>
      </c>
      <c r="N437" t="str">
        <f>_xlfn.XLOOKUP(Maine_Schools_2022[[#This Row],[Grade Span]],$T$1:$T$4,$U$1:$U$4,Maine_Schools_2022[[#This Row],[Grade Span]])</f>
        <v>04-05</v>
      </c>
      <c r="O437" t="str">
        <f>IF(Maine_Schools_2022[[#This Row],[School Type]]="Charter", "Charter", "Non Charter")</f>
        <v>Non Charter</v>
      </c>
    </row>
    <row r="438" spans="1:15" hidden="1">
      <c r="A438" t="s">
        <v>594</v>
      </c>
      <c r="B438">
        <v>860</v>
      </c>
      <c r="C438" t="s">
        <v>1065</v>
      </c>
      <c r="D438">
        <v>873</v>
      </c>
      <c r="E438" t="s">
        <v>372</v>
      </c>
      <c r="F438" t="s">
        <v>659</v>
      </c>
      <c r="G438">
        <v>231459023112</v>
      </c>
      <c r="H438" t="s">
        <v>647</v>
      </c>
      <c r="I438" t="s">
        <v>579</v>
      </c>
      <c r="J438" t="s">
        <v>648</v>
      </c>
      <c r="K438" t="s">
        <v>2114</v>
      </c>
      <c r="L438" t="s">
        <v>1687</v>
      </c>
      <c r="M438" t="s">
        <v>1068</v>
      </c>
      <c r="N438" t="str">
        <f>_xlfn.XLOOKUP(Maine_Schools_2022[[#This Row],[Grade Span]],$T$1:$T$4,$U$1:$U$4,Maine_Schools_2022[[#This Row],[Grade Span]])</f>
        <v>03-06</v>
      </c>
      <c r="O438" t="str">
        <f>IF(Maine_Schools_2022[[#This Row],[School Type]]="Charter", "Charter", "Non Charter")</f>
        <v>Non Charter</v>
      </c>
    </row>
    <row r="439" spans="1:15" hidden="1">
      <c r="A439" t="s">
        <v>594</v>
      </c>
      <c r="B439">
        <v>860</v>
      </c>
      <c r="C439" t="s">
        <v>1065</v>
      </c>
      <c r="D439">
        <v>865</v>
      </c>
      <c r="E439" t="s">
        <v>503</v>
      </c>
      <c r="F439" t="s">
        <v>673</v>
      </c>
      <c r="G439">
        <v>231459000753</v>
      </c>
      <c r="H439" t="s">
        <v>647</v>
      </c>
      <c r="I439" t="s">
        <v>579</v>
      </c>
      <c r="J439" t="s">
        <v>648</v>
      </c>
      <c r="K439" t="s">
        <v>2115</v>
      </c>
      <c r="L439" t="s">
        <v>1687</v>
      </c>
      <c r="M439" t="s">
        <v>649</v>
      </c>
      <c r="N439" t="str">
        <f>_xlfn.XLOOKUP(Maine_Schools_2022[[#This Row],[Grade Span]],$T$1:$T$4,$U$1:$U$4,Maine_Schools_2022[[#This Row],[Grade Span]])</f>
        <v>PK-KG</v>
      </c>
      <c r="O439" t="str">
        <f>IF(Maine_Schools_2022[[#This Row],[School Type]]="Charter", "Charter", "Non Charter")</f>
        <v>Non Charter</v>
      </c>
    </row>
    <row r="440" spans="1:15" hidden="1">
      <c r="A440" t="s">
        <v>594</v>
      </c>
      <c r="B440">
        <v>860</v>
      </c>
      <c r="C440" t="s">
        <v>1065</v>
      </c>
      <c r="D440">
        <v>867</v>
      </c>
      <c r="E440" t="s">
        <v>109</v>
      </c>
      <c r="F440" t="s">
        <v>660</v>
      </c>
      <c r="G440">
        <v>231459000755</v>
      </c>
      <c r="H440" t="s">
        <v>647</v>
      </c>
      <c r="I440" t="s">
        <v>579</v>
      </c>
      <c r="J440" t="s">
        <v>648</v>
      </c>
      <c r="K440" t="s">
        <v>2116</v>
      </c>
      <c r="L440" t="s">
        <v>1687</v>
      </c>
      <c r="M440" t="s">
        <v>649</v>
      </c>
      <c r="N440" t="str">
        <f>_xlfn.XLOOKUP(Maine_Schools_2022[[#This Row],[Grade Span]],$T$1:$T$4,$U$1:$U$4,Maine_Schools_2022[[#This Row],[Grade Span]])</f>
        <v>09-12</v>
      </c>
      <c r="O440" t="str">
        <f>IF(Maine_Schools_2022[[#This Row],[School Type]]="Charter", "Charter", "Non Charter")</f>
        <v>Non Charter</v>
      </c>
    </row>
    <row r="441" spans="1:15" hidden="1">
      <c r="A441" t="s">
        <v>594</v>
      </c>
      <c r="B441">
        <v>860</v>
      </c>
      <c r="C441" t="s">
        <v>1065</v>
      </c>
      <c r="D441">
        <v>870</v>
      </c>
      <c r="E441" t="s">
        <v>176</v>
      </c>
      <c r="F441" t="s">
        <v>698</v>
      </c>
      <c r="G441">
        <v>231459000756</v>
      </c>
      <c r="H441" t="s">
        <v>647</v>
      </c>
      <c r="I441" t="s">
        <v>579</v>
      </c>
      <c r="J441" t="s">
        <v>648</v>
      </c>
      <c r="K441" t="s">
        <v>2117</v>
      </c>
      <c r="L441" t="s">
        <v>1687</v>
      </c>
      <c r="M441" t="s">
        <v>649</v>
      </c>
      <c r="N441" t="str">
        <f>_xlfn.XLOOKUP(Maine_Schools_2022[[#This Row],[Grade Span]],$T$1:$T$4,$U$1:$U$4,Maine_Schools_2022[[#This Row],[Grade Span]])</f>
        <v>06-08</v>
      </c>
      <c r="O441" t="str">
        <f>IF(Maine_Schools_2022[[#This Row],[School Type]]="Charter", "Charter", "Non Charter")</f>
        <v>Non Charter</v>
      </c>
    </row>
    <row r="442" spans="1:15" hidden="1">
      <c r="A442" t="s">
        <v>594</v>
      </c>
      <c r="B442">
        <v>860</v>
      </c>
      <c r="C442" t="s">
        <v>1065</v>
      </c>
      <c r="D442">
        <v>871</v>
      </c>
      <c r="E442" t="s">
        <v>628</v>
      </c>
      <c r="F442" t="s">
        <v>660</v>
      </c>
      <c r="G442">
        <v>231459000185</v>
      </c>
      <c r="H442" t="s">
        <v>647</v>
      </c>
      <c r="I442" t="s">
        <v>1209</v>
      </c>
      <c r="J442" t="s">
        <v>648</v>
      </c>
      <c r="K442" t="s">
        <v>2116</v>
      </c>
      <c r="L442" t="s">
        <v>1687</v>
      </c>
      <c r="M442" t="s">
        <v>649</v>
      </c>
      <c r="N442" t="str">
        <f>_xlfn.XLOOKUP(Maine_Schools_2022[[#This Row],[Grade Span]],$T$1:$T$4,$U$1:$U$4,Maine_Schools_2022[[#This Row],[Grade Span]])</f>
        <v>09-12</v>
      </c>
      <c r="O442" t="str">
        <f>IF(Maine_Schools_2022[[#This Row],[School Type]]="Charter", "Charter", "Non Charter")</f>
        <v>Non Charter</v>
      </c>
    </row>
    <row r="443" spans="1:15" hidden="1">
      <c r="A443" t="s">
        <v>594</v>
      </c>
      <c r="B443">
        <v>874</v>
      </c>
      <c r="C443" t="s">
        <v>1069</v>
      </c>
      <c r="D443">
        <v>879</v>
      </c>
      <c r="E443" t="s">
        <v>361</v>
      </c>
      <c r="F443" t="s">
        <v>724</v>
      </c>
      <c r="G443">
        <v>231419000995</v>
      </c>
      <c r="H443" t="s">
        <v>647</v>
      </c>
      <c r="I443" t="s">
        <v>579</v>
      </c>
      <c r="J443" t="s">
        <v>691</v>
      </c>
      <c r="K443" t="s">
        <v>2118</v>
      </c>
      <c r="L443" t="s">
        <v>1687</v>
      </c>
      <c r="M443" t="s">
        <v>1070</v>
      </c>
      <c r="N443" t="str">
        <f>_xlfn.XLOOKUP(Maine_Schools_2022[[#This Row],[Grade Span]],$T$1:$T$4,$U$1:$U$4,Maine_Schools_2022[[#This Row],[Grade Span]])</f>
        <v>PK-03</v>
      </c>
      <c r="O443" t="str">
        <f>IF(Maine_Schools_2022[[#This Row],[School Type]]="Charter", "Charter", "Non Charter")</f>
        <v>Non Charter</v>
      </c>
    </row>
    <row r="444" spans="1:15" hidden="1">
      <c r="A444" t="s">
        <v>594</v>
      </c>
      <c r="B444">
        <v>874</v>
      </c>
      <c r="C444" t="s">
        <v>1069</v>
      </c>
      <c r="D444">
        <v>877</v>
      </c>
      <c r="E444" t="s">
        <v>168</v>
      </c>
      <c r="F444" t="s">
        <v>660</v>
      </c>
      <c r="G444">
        <v>231419000667</v>
      </c>
      <c r="H444" t="s">
        <v>647</v>
      </c>
      <c r="I444" t="s">
        <v>579</v>
      </c>
      <c r="J444" t="s">
        <v>691</v>
      </c>
      <c r="K444" t="s">
        <v>2119</v>
      </c>
      <c r="L444" t="s">
        <v>1687</v>
      </c>
      <c r="M444" t="s">
        <v>1070</v>
      </c>
      <c r="N444" t="str">
        <f>_xlfn.XLOOKUP(Maine_Schools_2022[[#This Row],[Grade Span]],$T$1:$T$4,$U$1:$U$4,Maine_Schools_2022[[#This Row],[Grade Span]])</f>
        <v>09-12</v>
      </c>
      <c r="O444" t="str">
        <f>IF(Maine_Schools_2022[[#This Row],[School Type]]="Charter", "Charter", "Non Charter")</f>
        <v>Non Charter</v>
      </c>
    </row>
    <row r="445" spans="1:15" hidden="1">
      <c r="A445" t="s">
        <v>594</v>
      </c>
      <c r="B445">
        <v>874</v>
      </c>
      <c r="C445" t="s">
        <v>1069</v>
      </c>
      <c r="D445">
        <v>881</v>
      </c>
      <c r="E445" t="s">
        <v>436</v>
      </c>
      <c r="F445" t="s">
        <v>838</v>
      </c>
      <c r="G445">
        <v>231419001057</v>
      </c>
      <c r="H445" t="s">
        <v>647</v>
      </c>
      <c r="I445" t="s">
        <v>579</v>
      </c>
      <c r="J445" t="s">
        <v>691</v>
      </c>
      <c r="K445" t="s">
        <v>2120</v>
      </c>
      <c r="L445" t="s">
        <v>1687</v>
      </c>
      <c r="M445" t="s">
        <v>1070</v>
      </c>
      <c r="N445" t="str">
        <f>_xlfn.XLOOKUP(Maine_Schools_2022[[#This Row],[Grade Span]],$T$1:$T$4,$U$1:$U$4,Maine_Schools_2022[[#This Row],[Grade Span]])</f>
        <v>04-08</v>
      </c>
      <c r="O445" t="str">
        <f>IF(Maine_Schools_2022[[#This Row],[School Type]]="Charter", "Charter", "Non Charter")</f>
        <v>Non Charter</v>
      </c>
    </row>
    <row r="446" spans="1:15" hidden="1">
      <c r="A446" t="s">
        <v>594</v>
      </c>
      <c r="B446">
        <v>1826</v>
      </c>
      <c r="C446" t="s">
        <v>1071</v>
      </c>
      <c r="D446">
        <v>672</v>
      </c>
      <c r="E446" t="s">
        <v>62</v>
      </c>
      <c r="F446" t="s">
        <v>710</v>
      </c>
      <c r="G446">
        <v>231483323114</v>
      </c>
      <c r="H446" t="s">
        <v>647</v>
      </c>
      <c r="I446" t="s">
        <v>579</v>
      </c>
      <c r="J446" t="s">
        <v>691</v>
      </c>
      <c r="K446" t="s">
        <v>2121</v>
      </c>
      <c r="L446" t="s">
        <v>1687</v>
      </c>
      <c r="M446" t="s">
        <v>1072</v>
      </c>
      <c r="N446" t="str">
        <f>_xlfn.XLOOKUP(Maine_Schools_2022[[#This Row],[Grade Span]],$T$1:$T$4,$U$1:$U$4,Maine_Schools_2022[[#This Row],[Grade Span]])</f>
        <v>PK-05</v>
      </c>
      <c r="O446" t="str">
        <f>IF(Maine_Schools_2022[[#This Row],[School Type]]="Charter", "Charter", "Non Charter")</f>
        <v>Non Charter</v>
      </c>
    </row>
    <row r="447" spans="1:15" hidden="1">
      <c r="A447" t="s">
        <v>594</v>
      </c>
      <c r="B447">
        <v>1826</v>
      </c>
      <c r="C447" t="s">
        <v>1071</v>
      </c>
      <c r="D447">
        <v>670</v>
      </c>
      <c r="E447" t="s">
        <v>71</v>
      </c>
      <c r="F447" t="s">
        <v>660</v>
      </c>
      <c r="G447">
        <v>231483300382</v>
      </c>
      <c r="H447" t="s">
        <v>647</v>
      </c>
      <c r="I447" t="s">
        <v>579</v>
      </c>
      <c r="J447" t="s">
        <v>691</v>
      </c>
      <c r="K447" t="s">
        <v>2122</v>
      </c>
      <c r="L447" t="s">
        <v>1687</v>
      </c>
      <c r="M447" t="s">
        <v>1073</v>
      </c>
      <c r="N447" t="str">
        <f>_xlfn.XLOOKUP(Maine_Schools_2022[[#This Row],[Grade Span]],$T$1:$T$4,$U$1:$U$4,Maine_Schools_2022[[#This Row],[Grade Span]])</f>
        <v>09-12</v>
      </c>
      <c r="O447" t="str">
        <f>IF(Maine_Schools_2022[[#This Row],[School Type]]="Charter", "Charter", "Non Charter")</f>
        <v>Non Charter</v>
      </c>
    </row>
    <row r="448" spans="1:15" hidden="1">
      <c r="A448" t="s">
        <v>594</v>
      </c>
      <c r="B448">
        <v>1826</v>
      </c>
      <c r="C448" t="s">
        <v>1071</v>
      </c>
      <c r="D448">
        <v>671</v>
      </c>
      <c r="E448" t="s">
        <v>68</v>
      </c>
      <c r="F448" t="s">
        <v>698</v>
      </c>
      <c r="G448">
        <v>231483300927</v>
      </c>
      <c r="H448" t="s">
        <v>647</v>
      </c>
      <c r="I448" t="s">
        <v>579</v>
      </c>
      <c r="J448" t="s">
        <v>691</v>
      </c>
      <c r="K448" t="s">
        <v>2123</v>
      </c>
      <c r="L448" t="s">
        <v>1687</v>
      </c>
      <c r="M448" t="s">
        <v>1073</v>
      </c>
      <c r="N448" t="str">
        <f>_xlfn.XLOOKUP(Maine_Schools_2022[[#This Row],[Grade Span]],$T$1:$T$4,$U$1:$U$4,Maine_Schools_2022[[#This Row],[Grade Span]])</f>
        <v>06-08</v>
      </c>
      <c r="O448" t="str">
        <f>IF(Maine_Schools_2022[[#This Row],[School Type]]="Charter", "Charter", "Non Charter")</f>
        <v>Non Charter</v>
      </c>
    </row>
    <row r="449" spans="1:15" hidden="1">
      <c r="A449" t="s">
        <v>594</v>
      </c>
      <c r="B449">
        <v>888</v>
      </c>
      <c r="C449" t="s">
        <v>1074</v>
      </c>
      <c r="D449">
        <v>889</v>
      </c>
      <c r="E449" t="s">
        <v>21</v>
      </c>
      <c r="F449" t="s">
        <v>710</v>
      </c>
      <c r="G449">
        <v>231467000999</v>
      </c>
      <c r="H449" t="s">
        <v>647</v>
      </c>
      <c r="I449" t="s">
        <v>579</v>
      </c>
      <c r="J449" t="s">
        <v>700</v>
      </c>
      <c r="K449" t="s">
        <v>2124</v>
      </c>
      <c r="L449" t="s">
        <v>1687</v>
      </c>
      <c r="M449" t="s">
        <v>1075</v>
      </c>
      <c r="N449" t="str">
        <f>_xlfn.XLOOKUP(Maine_Schools_2022[[#This Row],[Grade Span]],$T$1:$T$4,$U$1:$U$4,Maine_Schools_2022[[#This Row],[Grade Span]])</f>
        <v>PK-05</v>
      </c>
      <c r="O449" t="str">
        <f>IF(Maine_Schools_2022[[#This Row],[School Type]]="Charter", "Charter", "Non Charter")</f>
        <v>Non Charter</v>
      </c>
    </row>
    <row r="450" spans="1:15" hidden="1">
      <c r="A450" t="s">
        <v>594</v>
      </c>
      <c r="B450">
        <v>888</v>
      </c>
      <c r="C450" t="s">
        <v>1074</v>
      </c>
      <c r="D450">
        <v>890</v>
      </c>
      <c r="E450" t="s">
        <v>337</v>
      </c>
      <c r="F450" t="s">
        <v>710</v>
      </c>
      <c r="G450">
        <v>231467001013</v>
      </c>
      <c r="H450" t="s">
        <v>647</v>
      </c>
      <c r="I450" t="s">
        <v>579</v>
      </c>
      <c r="J450" t="s">
        <v>700</v>
      </c>
      <c r="K450" t="s">
        <v>2125</v>
      </c>
      <c r="L450" t="s">
        <v>1687</v>
      </c>
      <c r="M450" t="s">
        <v>1076</v>
      </c>
      <c r="N450" t="str">
        <f>_xlfn.XLOOKUP(Maine_Schools_2022[[#This Row],[Grade Span]],$T$1:$T$4,$U$1:$U$4,Maine_Schools_2022[[#This Row],[Grade Span]])</f>
        <v>PK-05</v>
      </c>
      <c r="O450" t="str">
        <f>IF(Maine_Schools_2022[[#This Row],[School Type]]="Charter", "Charter", "Non Charter")</f>
        <v>Non Charter</v>
      </c>
    </row>
    <row r="451" spans="1:15" hidden="1">
      <c r="A451" t="s">
        <v>594</v>
      </c>
      <c r="B451">
        <v>888</v>
      </c>
      <c r="C451" t="s">
        <v>1074</v>
      </c>
      <c r="D451">
        <v>892</v>
      </c>
      <c r="E451" t="s">
        <v>345</v>
      </c>
      <c r="F451" t="s">
        <v>710</v>
      </c>
      <c r="G451">
        <v>231467000951</v>
      </c>
      <c r="H451" t="s">
        <v>647</v>
      </c>
      <c r="I451" t="s">
        <v>579</v>
      </c>
      <c r="J451" t="s">
        <v>700</v>
      </c>
      <c r="K451" t="s">
        <v>2126</v>
      </c>
      <c r="L451" t="s">
        <v>1687</v>
      </c>
      <c r="M451" t="s">
        <v>1077</v>
      </c>
      <c r="N451" t="str">
        <f>_xlfn.XLOOKUP(Maine_Schools_2022[[#This Row],[Grade Span]],$T$1:$T$4,$U$1:$U$4,Maine_Schools_2022[[#This Row],[Grade Span]])</f>
        <v>PK-05</v>
      </c>
      <c r="O451" t="str">
        <f>IF(Maine_Schools_2022[[#This Row],[School Type]]="Charter", "Charter", "Non Charter")</f>
        <v>Non Charter</v>
      </c>
    </row>
    <row r="452" spans="1:15" hidden="1">
      <c r="A452" t="s">
        <v>594</v>
      </c>
      <c r="B452">
        <v>888</v>
      </c>
      <c r="C452" t="s">
        <v>1074</v>
      </c>
      <c r="D452">
        <v>894</v>
      </c>
      <c r="E452" t="s">
        <v>293</v>
      </c>
      <c r="F452" t="s">
        <v>660</v>
      </c>
      <c r="G452">
        <v>231467000775</v>
      </c>
      <c r="H452" t="s">
        <v>647</v>
      </c>
      <c r="I452" t="s">
        <v>579</v>
      </c>
      <c r="J452" t="s">
        <v>700</v>
      </c>
      <c r="K452" t="s">
        <v>2127</v>
      </c>
      <c r="L452" t="s">
        <v>1687</v>
      </c>
      <c r="M452" t="s">
        <v>1078</v>
      </c>
      <c r="N452" t="str">
        <f>_xlfn.XLOOKUP(Maine_Schools_2022[[#This Row],[Grade Span]],$T$1:$T$4,$U$1:$U$4,Maine_Schools_2022[[#This Row],[Grade Span]])</f>
        <v>09-12</v>
      </c>
      <c r="O452" t="str">
        <f>IF(Maine_Schools_2022[[#This Row],[School Type]]="Charter", "Charter", "Non Charter")</f>
        <v>Non Charter</v>
      </c>
    </row>
    <row r="453" spans="1:15" hidden="1">
      <c r="A453" t="s">
        <v>594</v>
      </c>
      <c r="B453">
        <v>888</v>
      </c>
      <c r="C453" t="s">
        <v>1074</v>
      </c>
      <c r="D453">
        <v>897</v>
      </c>
      <c r="E453" t="s">
        <v>366</v>
      </c>
      <c r="F453" t="s">
        <v>698</v>
      </c>
      <c r="G453">
        <v>231467001058</v>
      </c>
      <c r="H453" t="s">
        <v>647</v>
      </c>
      <c r="I453" t="s">
        <v>579</v>
      </c>
      <c r="J453" t="s">
        <v>700</v>
      </c>
      <c r="K453" t="s">
        <v>2128</v>
      </c>
      <c r="L453" t="s">
        <v>1687</v>
      </c>
      <c r="M453" t="s">
        <v>1079</v>
      </c>
      <c r="N453" t="str">
        <f>_xlfn.XLOOKUP(Maine_Schools_2022[[#This Row],[Grade Span]],$T$1:$T$4,$U$1:$U$4,Maine_Schools_2022[[#This Row],[Grade Span]])</f>
        <v>06-08</v>
      </c>
      <c r="O453" t="str">
        <f>IF(Maine_Schools_2022[[#This Row],[School Type]]="Charter", "Charter", "Non Charter")</f>
        <v>Non Charter</v>
      </c>
    </row>
    <row r="454" spans="1:15" hidden="1">
      <c r="A454" t="s">
        <v>594</v>
      </c>
      <c r="B454">
        <v>888</v>
      </c>
      <c r="C454" t="s">
        <v>1074</v>
      </c>
      <c r="D454">
        <v>893</v>
      </c>
      <c r="E454" t="s">
        <v>205</v>
      </c>
      <c r="F454" t="s">
        <v>710</v>
      </c>
      <c r="G454">
        <v>231467000778</v>
      </c>
      <c r="H454" t="s">
        <v>647</v>
      </c>
      <c r="I454" t="s">
        <v>579</v>
      </c>
      <c r="J454" t="s">
        <v>700</v>
      </c>
      <c r="K454" t="s">
        <v>2129</v>
      </c>
      <c r="L454" t="s">
        <v>1687</v>
      </c>
      <c r="M454" t="s">
        <v>1080</v>
      </c>
      <c r="N454" t="str">
        <f>_xlfn.XLOOKUP(Maine_Schools_2022[[#This Row],[Grade Span]],$T$1:$T$4,$U$1:$U$4,Maine_Schools_2022[[#This Row],[Grade Span]])</f>
        <v>PK-05</v>
      </c>
      <c r="O454" t="str">
        <f>IF(Maine_Schools_2022[[#This Row],[School Type]]="Charter", "Charter", "Non Charter")</f>
        <v>Non Charter</v>
      </c>
    </row>
    <row r="455" spans="1:15" hidden="1">
      <c r="A455" t="s">
        <v>594</v>
      </c>
      <c r="B455">
        <v>888</v>
      </c>
      <c r="C455" t="s">
        <v>1074</v>
      </c>
      <c r="D455">
        <v>896</v>
      </c>
      <c r="E455" t="s">
        <v>551</v>
      </c>
      <c r="F455" t="s">
        <v>710</v>
      </c>
      <c r="G455">
        <v>231467000779</v>
      </c>
      <c r="H455" t="s">
        <v>647</v>
      </c>
      <c r="I455" t="s">
        <v>579</v>
      </c>
      <c r="J455" t="s">
        <v>700</v>
      </c>
      <c r="K455" t="s">
        <v>2130</v>
      </c>
      <c r="L455" t="s">
        <v>1687</v>
      </c>
      <c r="M455" t="s">
        <v>1079</v>
      </c>
      <c r="N455" t="str">
        <f>_xlfn.XLOOKUP(Maine_Schools_2022[[#This Row],[Grade Span]],$T$1:$T$4,$U$1:$U$4,Maine_Schools_2022[[#This Row],[Grade Span]])</f>
        <v>PK-05</v>
      </c>
      <c r="O455" t="str">
        <f>IF(Maine_Schools_2022[[#This Row],[School Type]]="Charter", "Charter", "Non Charter")</f>
        <v>Non Charter</v>
      </c>
    </row>
    <row r="456" spans="1:15" hidden="1">
      <c r="A456" t="s">
        <v>594</v>
      </c>
      <c r="B456">
        <v>898</v>
      </c>
      <c r="C456" t="s">
        <v>1081</v>
      </c>
      <c r="D456">
        <v>2143</v>
      </c>
      <c r="E456" t="s">
        <v>191</v>
      </c>
      <c r="F456" t="s">
        <v>755</v>
      </c>
      <c r="H456" t="s">
        <v>647</v>
      </c>
      <c r="I456" t="s">
        <v>579</v>
      </c>
      <c r="J456" t="s">
        <v>791</v>
      </c>
      <c r="K456" t="s">
        <v>2131</v>
      </c>
      <c r="L456" t="s">
        <v>1687</v>
      </c>
      <c r="M456" t="s">
        <v>1082</v>
      </c>
      <c r="N456" t="str">
        <f>_xlfn.XLOOKUP(Maine_Schools_2022[[#This Row],[Grade Span]],$T$1:$T$4,$U$1:$U$4,Maine_Schools_2022[[#This Row],[Grade Span]])</f>
        <v>05-08</v>
      </c>
      <c r="O456" t="str">
        <f>IF(Maine_Schools_2022[[#This Row],[School Type]]="Charter", "Charter", "Non Charter")</f>
        <v>Non Charter</v>
      </c>
    </row>
    <row r="457" spans="1:15" hidden="1">
      <c r="A457" t="s">
        <v>594</v>
      </c>
      <c r="B457">
        <v>898</v>
      </c>
      <c r="C457" t="s">
        <v>1081</v>
      </c>
      <c r="D457">
        <v>2141</v>
      </c>
      <c r="E457" t="s">
        <v>368</v>
      </c>
      <c r="F457" t="s">
        <v>756</v>
      </c>
      <c r="H457" t="s">
        <v>647</v>
      </c>
      <c r="I457" t="s">
        <v>579</v>
      </c>
      <c r="J457" t="s">
        <v>791</v>
      </c>
      <c r="K457" t="s">
        <v>2132</v>
      </c>
      <c r="L457" t="s">
        <v>1687</v>
      </c>
      <c r="M457" t="s">
        <v>1083</v>
      </c>
      <c r="N457" t="str">
        <f>_xlfn.XLOOKUP(Maine_Schools_2022[[#This Row],[Grade Span]],$T$1:$T$4,$U$1:$U$4,Maine_Schools_2022[[#This Row],[Grade Span]])</f>
        <v>PK-04</v>
      </c>
      <c r="O457" t="str">
        <f>IF(Maine_Schools_2022[[#This Row],[School Type]]="Charter", "Charter", "Non Charter")</f>
        <v>Non Charter</v>
      </c>
    </row>
    <row r="458" spans="1:15" hidden="1">
      <c r="A458" t="s">
        <v>594</v>
      </c>
      <c r="B458">
        <v>898</v>
      </c>
      <c r="C458" t="s">
        <v>1081</v>
      </c>
      <c r="D458">
        <v>904</v>
      </c>
      <c r="E458" t="s">
        <v>127</v>
      </c>
      <c r="F458" t="s">
        <v>660</v>
      </c>
      <c r="G458">
        <v>231430000686</v>
      </c>
      <c r="H458" t="s">
        <v>647</v>
      </c>
      <c r="I458" t="s">
        <v>579</v>
      </c>
      <c r="J458" t="s">
        <v>791</v>
      </c>
      <c r="K458" t="s">
        <v>2133</v>
      </c>
      <c r="L458" t="s">
        <v>1687</v>
      </c>
      <c r="M458" t="s">
        <v>1084</v>
      </c>
      <c r="N458" t="str">
        <f>_xlfn.XLOOKUP(Maine_Schools_2022[[#This Row],[Grade Span]],$T$1:$T$4,$U$1:$U$4,Maine_Schools_2022[[#This Row],[Grade Span]])</f>
        <v>09-12</v>
      </c>
      <c r="O458" t="str">
        <f>IF(Maine_Schools_2022[[#This Row],[School Type]]="Charter", "Charter", "Non Charter")</f>
        <v>Non Charter</v>
      </c>
    </row>
    <row r="459" spans="1:15" hidden="1">
      <c r="A459" t="s">
        <v>594</v>
      </c>
      <c r="B459">
        <v>898</v>
      </c>
      <c r="C459" t="s">
        <v>1081</v>
      </c>
      <c r="D459">
        <v>2142</v>
      </c>
      <c r="E459" t="s">
        <v>510</v>
      </c>
      <c r="F459" t="s">
        <v>756</v>
      </c>
      <c r="H459" t="s">
        <v>647</v>
      </c>
      <c r="I459" t="s">
        <v>579</v>
      </c>
      <c r="J459" t="s">
        <v>791</v>
      </c>
      <c r="K459" t="s">
        <v>2134</v>
      </c>
      <c r="L459" t="s">
        <v>1687</v>
      </c>
      <c r="M459" t="s">
        <v>1085</v>
      </c>
      <c r="N459" t="str">
        <f>_xlfn.XLOOKUP(Maine_Schools_2022[[#This Row],[Grade Span]],$T$1:$T$4,$U$1:$U$4,Maine_Schools_2022[[#This Row],[Grade Span]])</f>
        <v>PK-04</v>
      </c>
      <c r="O459" t="str">
        <f>IF(Maine_Schools_2022[[#This Row],[School Type]]="Charter", "Charter", "Non Charter")</f>
        <v>Non Charter</v>
      </c>
    </row>
    <row r="460" spans="1:15" hidden="1">
      <c r="A460" t="s">
        <v>594</v>
      </c>
      <c r="B460">
        <v>905</v>
      </c>
      <c r="C460" t="s">
        <v>1086</v>
      </c>
      <c r="D460">
        <v>909</v>
      </c>
      <c r="E460" t="s">
        <v>595</v>
      </c>
      <c r="F460" t="s">
        <v>660</v>
      </c>
      <c r="G460">
        <v>231456000998</v>
      </c>
      <c r="H460" t="s">
        <v>647</v>
      </c>
      <c r="I460" t="s">
        <v>579</v>
      </c>
      <c r="J460" t="s">
        <v>648</v>
      </c>
      <c r="K460" t="s">
        <v>2135</v>
      </c>
      <c r="L460" t="s">
        <v>1687</v>
      </c>
      <c r="M460" t="s">
        <v>1087</v>
      </c>
      <c r="N460" t="str">
        <f>_xlfn.XLOOKUP(Maine_Schools_2022[[#This Row],[Grade Span]],$T$1:$T$4,$U$1:$U$4,Maine_Schools_2022[[#This Row],[Grade Span]])</f>
        <v>09-12</v>
      </c>
      <c r="O460" t="str">
        <f>IF(Maine_Schools_2022[[#This Row],[School Type]]="Charter", "Charter", "Non Charter")</f>
        <v>Non Charter</v>
      </c>
    </row>
    <row r="461" spans="1:15" hidden="1">
      <c r="A461" t="s">
        <v>594</v>
      </c>
      <c r="B461">
        <v>905</v>
      </c>
      <c r="C461" t="s">
        <v>1086</v>
      </c>
      <c r="D461">
        <v>911</v>
      </c>
      <c r="E461" t="s">
        <v>373</v>
      </c>
      <c r="F461" t="s">
        <v>756</v>
      </c>
      <c r="G461">
        <v>231456000567</v>
      </c>
      <c r="H461" t="s">
        <v>647</v>
      </c>
      <c r="I461" t="s">
        <v>579</v>
      </c>
      <c r="J461" t="s">
        <v>648</v>
      </c>
      <c r="K461" t="s">
        <v>2136</v>
      </c>
      <c r="L461" t="s">
        <v>1687</v>
      </c>
      <c r="M461" t="s">
        <v>1087</v>
      </c>
      <c r="N461" t="str">
        <f>_xlfn.XLOOKUP(Maine_Schools_2022[[#This Row],[Grade Span]],$T$1:$T$4,$U$1:$U$4,Maine_Schools_2022[[#This Row],[Grade Span]])</f>
        <v>PK-04</v>
      </c>
      <c r="O461" t="str">
        <f>IF(Maine_Schools_2022[[#This Row],[School Type]]="Charter", "Charter", "Non Charter")</f>
        <v>Non Charter</v>
      </c>
    </row>
    <row r="462" spans="1:15" hidden="1">
      <c r="A462" t="s">
        <v>594</v>
      </c>
      <c r="B462">
        <v>905</v>
      </c>
      <c r="C462" t="s">
        <v>1086</v>
      </c>
      <c r="D462">
        <v>910</v>
      </c>
      <c r="E462" t="s">
        <v>2137</v>
      </c>
      <c r="F462" t="s">
        <v>755</v>
      </c>
      <c r="G462">
        <v>231456001012</v>
      </c>
      <c r="H462" t="s">
        <v>647</v>
      </c>
      <c r="I462" t="s">
        <v>579</v>
      </c>
      <c r="J462" t="s">
        <v>648</v>
      </c>
      <c r="K462" t="s">
        <v>2138</v>
      </c>
      <c r="L462" t="s">
        <v>1687</v>
      </c>
      <c r="M462" t="s">
        <v>1087</v>
      </c>
      <c r="N462" t="str">
        <f>_xlfn.XLOOKUP(Maine_Schools_2022[[#This Row],[Grade Span]],$T$1:$T$4,$U$1:$U$4,Maine_Schools_2022[[#This Row],[Grade Span]])</f>
        <v>05-08</v>
      </c>
      <c r="O462" t="str">
        <f>IF(Maine_Schools_2022[[#This Row],[School Type]]="Charter", "Charter", "Non Charter")</f>
        <v>Non Charter</v>
      </c>
    </row>
    <row r="463" spans="1:15" hidden="1">
      <c r="A463" t="s">
        <v>594</v>
      </c>
      <c r="B463">
        <v>913</v>
      </c>
      <c r="C463" t="s">
        <v>1088</v>
      </c>
      <c r="D463">
        <v>921</v>
      </c>
      <c r="E463" t="s">
        <v>255</v>
      </c>
      <c r="F463" t="s">
        <v>725</v>
      </c>
      <c r="G463">
        <v>231470023135</v>
      </c>
      <c r="H463" t="s">
        <v>647</v>
      </c>
      <c r="I463" t="s">
        <v>579</v>
      </c>
      <c r="J463" t="s">
        <v>700</v>
      </c>
      <c r="K463" t="s">
        <v>2139</v>
      </c>
      <c r="L463" t="s">
        <v>1687</v>
      </c>
      <c r="M463" t="s">
        <v>1089</v>
      </c>
      <c r="N463" t="str">
        <f>_xlfn.XLOOKUP(Maine_Schools_2022[[#This Row],[Grade Span]],$T$1:$T$4,$U$1:$U$4,Maine_Schools_2022[[#This Row],[Grade Span]])</f>
        <v>04-05</v>
      </c>
      <c r="O463" t="str">
        <f>IF(Maine_Schools_2022[[#This Row],[School Type]]="Charter", "Charter", "Non Charter")</f>
        <v>Non Charter</v>
      </c>
    </row>
    <row r="464" spans="1:15" hidden="1">
      <c r="A464" t="s">
        <v>594</v>
      </c>
      <c r="B464">
        <v>913</v>
      </c>
      <c r="C464" t="s">
        <v>1088</v>
      </c>
      <c r="D464">
        <v>2062</v>
      </c>
      <c r="E464" t="s">
        <v>429</v>
      </c>
      <c r="F464" t="s">
        <v>835</v>
      </c>
      <c r="G464">
        <v>231470023185</v>
      </c>
      <c r="H464" t="s">
        <v>647</v>
      </c>
      <c r="I464" t="s">
        <v>579</v>
      </c>
      <c r="J464" t="s">
        <v>700</v>
      </c>
      <c r="K464" t="s">
        <v>2140</v>
      </c>
      <c r="L464" t="s">
        <v>1687</v>
      </c>
      <c r="M464" t="s">
        <v>1090</v>
      </c>
      <c r="N464" t="str">
        <f>_xlfn.XLOOKUP(Maine_Schools_2022[[#This Row],[Grade Span]],$T$1:$T$4,$U$1:$U$4,Maine_Schools_2022[[#This Row],[Grade Span]])</f>
        <v>KG-03</v>
      </c>
      <c r="O464" t="str">
        <f>IF(Maine_Schools_2022[[#This Row],[School Type]]="Charter", "Charter", "Non Charter")</f>
        <v>Non Charter</v>
      </c>
    </row>
    <row r="465" spans="1:15" hidden="1">
      <c r="A465" t="s">
        <v>594</v>
      </c>
      <c r="B465">
        <v>913</v>
      </c>
      <c r="C465" t="s">
        <v>1088</v>
      </c>
      <c r="D465">
        <v>918</v>
      </c>
      <c r="E465" t="s">
        <v>467</v>
      </c>
      <c r="F465" t="s">
        <v>725</v>
      </c>
      <c r="G465">
        <v>231470000781</v>
      </c>
      <c r="H465" t="s">
        <v>647</v>
      </c>
      <c r="I465" t="s">
        <v>579</v>
      </c>
      <c r="J465" t="s">
        <v>700</v>
      </c>
      <c r="K465" t="s">
        <v>2141</v>
      </c>
      <c r="L465" t="s">
        <v>1687</v>
      </c>
      <c r="M465" t="s">
        <v>1090</v>
      </c>
      <c r="N465" t="str">
        <f>_xlfn.XLOOKUP(Maine_Schools_2022[[#This Row],[Grade Span]],$T$1:$T$4,$U$1:$U$4,Maine_Schools_2022[[#This Row],[Grade Span]])</f>
        <v>04-05</v>
      </c>
      <c r="O465" t="str">
        <f>IF(Maine_Schools_2022[[#This Row],[School Type]]="Charter", "Charter", "Non Charter")</f>
        <v>Non Charter</v>
      </c>
    </row>
    <row r="466" spans="1:15" hidden="1">
      <c r="A466" t="s">
        <v>594</v>
      </c>
      <c r="B466">
        <v>913</v>
      </c>
      <c r="C466" t="s">
        <v>1088</v>
      </c>
      <c r="D466">
        <v>920</v>
      </c>
      <c r="E466" t="s">
        <v>322</v>
      </c>
      <c r="F466" t="s">
        <v>731</v>
      </c>
      <c r="G466">
        <v>231470000512</v>
      </c>
      <c r="H466" t="s">
        <v>647</v>
      </c>
      <c r="I466" t="s">
        <v>579</v>
      </c>
      <c r="J466" t="s">
        <v>700</v>
      </c>
      <c r="K466" t="s">
        <v>2142</v>
      </c>
      <c r="L466" t="s">
        <v>1687</v>
      </c>
      <c r="M466" t="s">
        <v>1091</v>
      </c>
      <c r="N466" t="str">
        <f>_xlfn.XLOOKUP(Maine_Schools_2022[[#This Row],[Grade Span]],$T$1:$T$4,$U$1:$U$4,Maine_Schools_2022[[#This Row],[Grade Span]])</f>
        <v>08-12</v>
      </c>
      <c r="O466" t="str">
        <f>IF(Maine_Schools_2022[[#This Row],[School Type]]="Charter", "Charter", "Non Charter")</f>
        <v>Non Charter</v>
      </c>
    </row>
    <row r="467" spans="1:15" hidden="1">
      <c r="A467" t="s">
        <v>594</v>
      </c>
      <c r="B467">
        <v>913</v>
      </c>
      <c r="C467" t="s">
        <v>1088</v>
      </c>
      <c r="D467">
        <v>915</v>
      </c>
      <c r="E467" t="s">
        <v>197</v>
      </c>
      <c r="F467" t="s">
        <v>1092</v>
      </c>
      <c r="G467">
        <v>231470000783</v>
      </c>
      <c r="H467" t="s">
        <v>647</v>
      </c>
      <c r="I467" t="s">
        <v>579</v>
      </c>
      <c r="J467" t="s">
        <v>700</v>
      </c>
      <c r="K467" t="s">
        <v>2143</v>
      </c>
      <c r="L467" t="s">
        <v>1687</v>
      </c>
      <c r="M467" t="s">
        <v>1089</v>
      </c>
      <c r="N467" t="str">
        <f>_xlfn.XLOOKUP(Maine_Schools_2022[[#This Row],[Grade Span]],$T$1:$T$4,$U$1:$U$4,Maine_Schools_2022[[#This Row],[Grade Span]])</f>
        <v>06-07</v>
      </c>
      <c r="O467" t="str">
        <f>IF(Maine_Schools_2022[[#This Row],[School Type]]="Charter", "Charter", "Non Charter")</f>
        <v>Non Charter</v>
      </c>
    </row>
    <row r="468" spans="1:15" hidden="1">
      <c r="A468" t="s">
        <v>594</v>
      </c>
      <c r="B468">
        <v>913</v>
      </c>
      <c r="C468" t="s">
        <v>1088</v>
      </c>
      <c r="D468">
        <v>919</v>
      </c>
      <c r="E468" t="s">
        <v>502</v>
      </c>
      <c r="F468" t="s">
        <v>922</v>
      </c>
      <c r="G468">
        <v>231470001001</v>
      </c>
      <c r="H468" t="s">
        <v>647</v>
      </c>
      <c r="I468" t="s">
        <v>579</v>
      </c>
      <c r="J468" t="s">
        <v>700</v>
      </c>
      <c r="K468" t="s">
        <v>2144</v>
      </c>
      <c r="L468" t="s">
        <v>1687</v>
      </c>
      <c r="M468" t="s">
        <v>1091</v>
      </c>
      <c r="N468" t="str">
        <f>_xlfn.XLOOKUP(Maine_Schools_2022[[#This Row],[Grade Span]],$T$1:$T$4,$U$1:$U$4,Maine_Schools_2022[[#This Row],[Grade Span]])</f>
        <v>KG-04</v>
      </c>
      <c r="O468" t="str">
        <f>IF(Maine_Schools_2022[[#This Row],[School Type]]="Charter", "Charter", "Non Charter")</f>
        <v>Non Charter</v>
      </c>
    </row>
    <row r="469" spans="1:15" hidden="1">
      <c r="A469" t="s">
        <v>594</v>
      </c>
      <c r="B469">
        <v>913</v>
      </c>
      <c r="C469" t="s">
        <v>1088</v>
      </c>
      <c r="D469">
        <v>2061</v>
      </c>
      <c r="E469" t="s">
        <v>546</v>
      </c>
      <c r="F469" t="s">
        <v>835</v>
      </c>
      <c r="G469">
        <v>231470023180</v>
      </c>
      <c r="H469" t="s">
        <v>647</v>
      </c>
      <c r="I469" t="s">
        <v>579</v>
      </c>
      <c r="J469" t="s">
        <v>700</v>
      </c>
      <c r="K469" t="s">
        <v>2145</v>
      </c>
      <c r="L469" t="s">
        <v>1687</v>
      </c>
      <c r="M469" t="s">
        <v>1089</v>
      </c>
      <c r="N469" t="str">
        <f>_xlfn.XLOOKUP(Maine_Schools_2022[[#This Row],[Grade Span]],$T$1:$T$4,$U$1:$U$4,Maine_Schools_2022[[#This Row],[Grade Span]])</f>
        <v>KG-03</v>
      </c>
      <c r="O469" t="str">
        <f>IF(Maine_Schools_2022[[#This Row],[School Type]]="Charter", "Charter", "Non Charter")</f>
        <v>Non Charter</v>
      </c>
    </row>
    <row r="470" spans="1:15" hidden="1">
      <c r="A470" t="s">
        <v>594</v>
      </c>
      <c r="B470">
        <v>922</v>
      </c>
      <c r="C470" t="s">
        <v>1093</v>
      </c>
      <c r="D470">
        <v>2113</v>
      </c>
      <c r="E470" t="s">
        <v>228</v>
      </c>
      <c r="F470" t="s">
        <v>749</v>
      </c>
      <c r="G470">
        <v>231421023193</v>
      </c>
      <c r="H470" t="s">
        <v>647</v>
      </c>
      <c r="I470" t="s">
        <v>579</v>
      </c>
      <c r="J470" t="s">
        <v>653</v>
      </c>
      <c r="K470" t="s">
        <v>2146</v>
      </c>
      <c r="L470" t="s">
        <v>1687</v>
      </c>
      <c r="M470" t="s">
        <v>1094</v>
      </c>
      <c r="N470" t="str">
        <f>_xlfn.XLOOKUP(Maine_Schools_2022[[#This Row],[Grade Span]],$T$1:$T$4,$U$1:$U$4,Maine_Schools_2022[[#This Row],[Grade Span]])</f>
        <v>03-05</v>
      </c>
      <c r="O470" t="str">
        <f>IF(Maine_Schools_2022[[#This Row],[School Type]]="Charter", "Charter", "Non Charter")</f>
        <v>Non Charter</v>
      </c>
    </row>
    <row r="471" spans="1:15" hidden="1">
      <c r="A471" t="s">
        <v>594</v>
      </c>
      <c r="B471">
        <v>922</v>
      </c>
      <c r="C471" t="s">
        <v>1093</v>
      </c>
      <c r="D471">
        <v>925</v>
      </c>
      <c r="E471" t="s">
        <v>83</v>
      </c>
      <c r="F471" t="s">
        <v>660</v>
      </c>
      <c r="G471">
        <v>231421000673</v>
      </c>
      <c r="H471" t="s">
        <v>647</v>
      </c>
      <c r="I471" t="s">
        <v>579</v>
      </c>
      <c r="J471" t="s">
        <v>653</v>
      </c>
      <c r="K471" t="s">
        <v>2147</v>
      </c>
      <c r="L471" t="s">
        <v>1687</v>
      </c>
      <c r="M471" t="s">
        <v>1095</v>
      </c>
      <c r="N471" t="str">
        <f>_xlfn.XLOOKUP(Maine_Schools_2022[[#This Row],[Grade Span]],$T$1:$T$4,$U$1:$U$4,Maine_Schools_2022[[#This Row],[Grade Span]])</f>
        <v>09-12</v>
      </c>
      <c r="O471" t="str">
        <f>IF(Maine_Schools_2022[[#This Row],[School Type]]="Charter", "Charter", "Non Charter")</f>
        <v>Non Charter</v>
      </c>
    </row>
    <row r="472" spans="1:15" hidden="1">
      <c r="A472" t="s">
        <v>594</v>
      </c>
      <c r="B472">
        <v>922</v>
      </c>
      <c r="C472" t="s">
        <v>1093</v>
      </c>
      <c r="D472">
        <v>926</v>
      </c>
      <c r="E472" t="s">
        <v>89</v>
      </c>
      <c r="F472" t="s">
        <v>698</v>
      </c>
      <c r="G472">
        <v>231421000939</v>
      </c>
      <c r="H472" t="s">
        <v>647</v>
      </c>
      <c r="I472" t="s">
        <v>579</v>
      </c>
      <c r="J472" t="s">
        <v>653</v>
      </c>
      <c r="K472" t="s">
        <v>2148</v>
      </c>
      <c r="L472" t="s">
        <v>1687</v>
      </c>
      <c r="M472" t="s">
        <v>1095</v>
      </c>
      <c r="N472" t="str">
        <f>_xlfn.XLOOKUP(Maine_Schools_2022[[#This Row],[Grade Span]],$T$1:$T$4,$U$1:$U$4,Maine_Schools_2022[[#This Row],[Grade Span]])</f>
        <v>06-08</v>
      </c>
      <c r="O472" t="str">
        <f>IF(Maine_Schools_2022[[#This Row],[School Type]]="Charter", "Charter", "Non Charter")</f>
        <v>Non Charter</v>
      </c>
    </row>
    <row r="473" spans="1:15" hidden="1">
      <c r="A473" t="s">
        <v>594</v>
      </c>
      <c r="B473">
        <v>922</v>
      </c>
      <c r="C473" t="s">
        <v>1093</v>
      </c>
      <c r="D473">
        <v>928</v>
      </c>
      <c r="E473" t="s">
        <v>614</v>
      </c>
      <c r="F473" t="s">
        <v>660</v>
      </c>
      <c r="G473">
        <v>231421000189</v>
      </c>
      <c r="H473" t="s">
        <v>647</v>
      </c>
      <c r="I473" t="s">
        <v>1209</v>
      </c>
      <c r="J473" t="s">
        <v>653</v>
      </c>
      <c r="K473" t="s">
        <v>2149</v>
      </c>
      <c r="L473" t="s">
        <v>1687</v>
      </c>
      <c r="M473" t="s">
        <v>1095</v>
      </c>
      <c r="N473" t="str">
        <f>_xlfn.XLOOKUP(Maine_Schools_2022[[#This Row],[Grade Span]],$T$1:$T$4,$U$1:$U$4,Maine_Schools_2022[[#This Row],[Grade Span]])</f>
        <v>09-12</v>
      </c>
      <c r="O473" t="str">
        <f>IF(Maine_Schools_2022[[#This Row],[School Type]]="Charter", "Charter", "Non Charter")</f>
        <v>Non Charter</v>
      </c>
    </row>
    <row r="474" spans="1:15" hidden="1">
      <c r="A474" t="s">
        <v>594</v>
      </c>
      <c r="B474">
        <v>922</v>
      </c>
      <c r="C474" t="s">
        <v>1093</v>
      </c>
      <c r="D474">
        <v>927</v>
      </c>
      <c r="E474" t="s">
        <v>531</v>
      </c>
      <c r="F474" t="s">
        <v>750</v>
      </c>
      <c r="G474">
        <v>231421000052</v>
      </c>
      <c r="H474" t="s">
        <v>647</v>
      </c>
      <c r="I474" t="s">
        <v>579</v>
      </c>
      <c r="J474" t="s">
        <v>653</v>
      </c>
      <c r="K474" t="s">
        <v>2150</v>
      </c>
      <c r="L474" t="s">
        <v>1687</v>
      </c>
      <c r="M474" t="s">
        <v>1095</v>
      </c>
      <c r="N474" t="str">
        <f>_xlfn.XLOOKUP(Maine_Schools_2022[[#This Row],[Grade Span]],$T$1:$T$4,$U$1:$U$4,Maine_Schools_2022[[#This Row],[Grade Span]])</f>
        <v>PK-02</v>
      </c>
      <c r="O474" t="str">
        <f>IF(Maine_Schools_2022[[#This Row],[School Type]]="Charter", "Charter", "Non Charter")</f>
        <v>Non Charter</v>
      </c>
    </row>
    <row r="475" spans="1:15" hidden="1">
      <c r="A475" t="s">
        <v>594</v>
      </c>
      <c r="B475">
        <v>922</v>
      </c>
      <c r="C475" t="s">
        <v>1093</v>
      </c>
      <c r="D475">
        <v>923</v>
      </c>
      <c r="E475" t="s">
        <v>449</v>
      </c>
      <c r="F475" t="s">
        <v>710</v>
      </c>
      <c r="G475">
        <v>231421000670</v>
      </c>
      <c r="H475" t="s">
        <v>647</v>
      </c>
      <c r="I475" t="s">
        <v>579</v>
      </c>
      <c r="J475" t="s">
        <v>653</v>
      </c>
      <c r="K475" t="s">
        <v>2151</v>
      </c>
      <c r="L475" t="s">
        <v>1687</v>
      </c>
      <c r="M475" t="s">
        <v>1096</v>
      </c>
      <c r="N475" t="str">
        <f>_xlfn.XLOOKUP(Maine_Schools_2022[[#This Row],[Grade Span]],$T$1:$T$4,$U$1:$U$4,Maine_Schools_2022[[#This Row],[Grade Span]])</f>
        <v>PK-05</v>
      </c>
      <c r="O475" t="str">
        <f>IF(Maine_Schools_2022[[#This Row],[School Type]]="Charter", "Charter", "Non Charter")</f>
        <v>Non Charter</v>
      </c>
    </row>
    <row r="476" spans="1:15" hidden="1">
      <c r="A476" t="s">
        <v>594</v>
      </c>
      <c r="B476">
        <v>932</v>
      </c>
      <c r="C476" t="s">
        <v>1097</v>
      </c>
      <c r="D476">
        <v>933</v>
      </c>
      <c r="E476" t="s">
        <v>339</v>
      </c>
      <c r="F476" t="s">
        <v>933</v>
      </c>
      <c r="G476">
        <v>231447000720</v>
      </c>
      <c r="H476" t="s">
        <v>647</v>
      </c>
      <c r="I476" t="s">
        <v>579</v>
      </c>
      <c r="J476" t="s">
        <v>676</v>
      </c>
      <c r="K476" t="s">
        <v>2152</v>
      </c>
      <c r="L476" t="s">
        <v>1687</v>
      </c>
      <c r="M476" t="s">
        <v>1098</v>
      </c>
      <c r="N476" t="str">
        <f>_xlfn.XLOOKUP(Maine_Schools_2022[[#This Row],[Grade Span]],$T$1:$T$4,$U$1:$U$4,Maine_Schools_2022[[#This Row],[Grade Span]])</f>
        <v>PK-01</v>
      </c>
      <c r="O476" t="str">
        <f>IF(Maine_Schools_2022[[#This Row],[School Type]]="Charter", "Charter", "Non Charter")</f>
        <v>Non Charter</v>
      </c>
    </row>
    <row r="477" spans="1:15" hidden="1">
      <c r="A477" t="s">
        <v>594</v>
      </c>
      <c r="B477">
        <v>932</v>
      </c>
      <c r="C477" t="s">
        <v>1097</v>
      </c>
      <c r="D477">
        <v>935</v>
      </c>
      <c r="E477" t="s">
        <v>300</v>
      </c>
      <c r="F477" t="s">
        <v>755</v>
      </c>
      <c r="G477">
        <v>231447000721</v>
      </c>
      <c r="H477" t="s">
        <v>647</v>
      </c>
      <c r="I477" t="s">
        <v>579</v>
      </c>
      <c r="J477" t="s">
        <v>676</v>
      </c>
      <c r="K477" t="s">
        <v>2153</v>
      </c>
      <c r="L477" t="s">
        <v>1687</v>
      </c>
      <c r="M477" t="s">
        <v>1099</v>
      </c>
      <c r="N477" t="str">
        <f>_xlfn.XLOOKUP(Maine_Schools_2022[[#This Row],[Grade Span]],$T$1:$T$4,$U$1:$U$4,Maine_Schools_2022[[#This Row],[Grade Span]])</f>
        <v>05-08</v>
      </c>
      <c r="O477" t="str">
        <f>IF(Maine_Schools_2022[[#This Row],[School Type]]="Charter", "Charter", "Non Charter")</f>
        <v>Non Charter</v>
      </c>
    </row>
    <row r="478" spans="1:15" hidden="1">
      <c r="A478" t="s">
        <v>594</v>
      </c>
      <c r="B478">
        <v>932</v>
      </c>
      <c r="C478" t="s">
        <v>1097</v>
      </c>
      <c r="D478">
        <v>934</v>
      </c>
      <c r="E478" t="s">
        <v>440</v>
      </c>
      <c r="F478" t="s">
        <v>1100</v>
      </c>
      <c r="G478">
        <v>231447000722</v>
      </c>
      <c r="H478" t="s">
        <v>647</v>
      </c>
      <c r="I478" t="s">
        <v>579</v>
      </c>
      <c r="J478" t="s">
        <v>676</v>
      </c>
      <c r="K478" t="s">
        <v>2154</v>
      </c>
      <c r="L478" t="s">
        <v>1687</v>
      </c>
      <c r="M478" t="s">
        <v>1099</v>
      </c>
      <c r="N478" t="str">
        <f>_xlfn.XLOOKUP(Maine_Schools_2022[[#This Row],[Grade Span]],$T$1:$T$4,$U$1:$U$4,Maine_Schools_2022[[#This Row],[Grade Span]])</f>
        <v>02-04</v>
      </c>
      <c r="O478" t="str">
        <f>IF(Maine_Schools_2022[[#This Row],[School Type]]="Charter", "Charter", "Non Charter")</f>
        <v>Non Charter</v>
      </c>
    </row>
    <row r="479" spans="1:15" hidden="1">
      <c r="A479" t="s">
        <v>594</v>
      </c>
      <c r="B479">
        <v>936</v>
      </c>
      <c r="C479" t="s">
        <v>1101</v>
      </c>
      <c r="D479">
        <v>1763</v>
      </c>
      <c r="E479" t="s">
        <v>13</v>
      </c>
      <c r="F479" t="s">
        <v>710</v>
      </c>
      <c r="G479">
        <v>231444023158</v>
      </c>
      <c r="H479" t="s">
        <v>647</v>
      </c>
      <c r="I479" t="s">
        <v>579</v>
      </c>
      <c r="J479" t="s">
        <v>676</v>
      </c>
      <c r="K479" t="s">
        <v>2155</v>
      </c>
      <c r="L479" t="s">
        <v>1687</v>
      </c>
      <c r="M479" t="s">
        <v>1102</v>
      </c>
      <c r="N479" t="str">
        <f>_xlfn.XLOOKUP(Maine_Schools_2022[[#This Row],[Grade Span]],$T$1:$T$4,$U$1:$U$4,Maine_Schools_2022[[#This Row],[Grade Span]])</f>
        <v>PK-05</v>
      </c>
      <c r="O479" t="str">
        <f>IF(Maine_Schools_2022[[#This Row],[School Type]]="Charter", "Charter", "Non Charter")</f>
        <v>Non Charter</v>
      </c>
    </row>
    <row r="480" spans="1:15" hidden="1">
      <c r="A480" t="s">
        <v>594</v>
      </c>
      <c r="B480">
        <v>936</v>
      </c>
      <c r="C480" t="s">
        <v>1101</v>
      </c>
      <c r="D480">
        <v>939</v>
      </c>
      <c r="E480" t="s">
        <v>177</v>
      </c>
      <c r="F480" t="s">
        <v>660</v>
      </c>
      <c r="G480">
        <v>231444000715</v>
      </c>
      <c r="H480" t="s">
        <v>647</v>
      </c>
      <c r="I480" t="s">
        <v>579</v>
      </c>
      <c r="J480" t="s">
        <v>676</v>
      </c>
      <c r="K480" t="s">
        <v>2156</v>
      </c>
      <c r="L480" t="s">
        <v>1687</v>
      </c>
      <c r="M480" t="s">
        <v>1102</v>
      </c>
      <c r="N480" t="str">
        <f>_xlfn.XLOOKUP(Maine_Schools_2022[[#This Row],[Grade Span]],$T$1:$T$4,$U$1:$U$4,Maine_Schools_2022[[#This Row],[Grade Span]])</f>
        <v>09-12</v>
      </c>
      <c r="O480" t="str">
        <f>IF(Maine_Schools_2022[[#This Row],[School Type]]="Charter", "Charter", "Non Charter")</f>
        <v>Non Charter</v>
      </c>
    </row>
    <row r="481" spans="1:15" hidden="1">
      <c r="A481" t="s">
        <v>594</v>
      </c>
      <c r="B481">
        <v>936</v>
      </c>
      <c r="C481" t="s">
        <v>1101</v>
      </c>
      <c r="D481">
        <v>940</v>
      </c>
      <c r="E481" t="s">
        <v>70</v>
      </c>
      <c r="F481" t="s">
        <v>698</v>
      </c>
      <c r="G481">
        <v>231444000943</v>
      </c>
      <c r="H481" t="s">
        <v>647</v>
      </c>
      <c r="I481" t="s">
        <v>579</v>
      </c>
      <c r="J481" t="s">
        <v>676</v>
      </c>
      <c r="K481" t="s">
        <v>2157</v>
      </c>
      <c r="L481" t="s">
        <v>1687</v>
      </c>
      <c r="M481" t="s">
        <v>1102</v>
      </c>
      <c r="N481" t="str">
        <f>_xlfn.XLOOKUP(Maine_Schools_2022[[#This Row],[Grade Span]],$T$1:$T$4,$U$1:$U$4,Maine_Schools_2022[[#This Row],[Grade Span]])</f>
        <v>06-08</v>
      </c>
      <c r="O481" t="str">
        <f>IF(Maine_Schools_2022[[#This Row],[School Type]]="Charter", "Charter", "Non Charter")</f>
        <v>Non Charter</v>
      </c>
    </row>
    <row r="482" spans="1:15" hidden="1">
      <c r="A482" t="s">
        <v>594</v>
      </c>
      <c r="B482">
        <v>944</v>
      </c>
      <c r="C482" t="s">
        <v>1103</v>
      </c>
      <c r="D482">
        <v>945</v>
      </c>
      <c r="E482" t="s">
        <v>1104</v>
      </c>
      <c r="F482" t="s">
        <v>655</v>
      </c>
      <c r="G482">
        <v>231441000713</v>
      </c>
      <c r="H482" t="s">
        <v>647</v>
      </c>
      <c r="I482" t="s">
        <v>579</v>
      </c>
      <c r="J482" t="s">
        <v>713</v>
      </c>
      <c r="K482" t="s">
        <v>2158</v>
      </c>
      <c r="L482" t="s">
        <v>1687</v>
      </c>
      <c r="M482" t="s">
        <v>1105</v>
      </c>
      <c r="N482" t="str">
        <f>_xlfn.XLOOKUP(Maine_Schools_2022[[#This Row],[Grade Span]],$T$1:$T$4,$U$1:$U$4,Maine_Schools_2022[[#This Row],[Grade Span]])</f>
        <v>03-08</v>
      </c>
      <c r="O482" t="str">
        <f>IF(Maine_Schools_2022[[#This Row],[School Type]]="Charter", "Charter", "Non Charter")</f>
        <v>Non Charter</v>
      </c>
    </row>
    <row r="483" spans="1:15" hidden="1">
      <c r="A483" t="s">
        <v>594</v>
      </c>
      <c r="B483">
        <v>1469</v>
      </c>
      <c r="C483" t="s">
        <v>1106</v>
      </c>
      <c r="D483">
        <v>947</v>
      </c>
      <c r="E483" t="s">
        <v>352</v>
      </c>
      <c r="F483" t="s">
        <v>724</v>
      </c>
      <c r="G483">
        <v>231477700787</v>
      </c>
      <c r="H483" t="s">
        <v>647</v>
      </c>
      <c r="I483" t="s">
        <v>579</v>
      </c>
      <c r="J483" t="s">
        <v>676</v>
      </c>
      <c r="K483" t="s">
        <v>2159</v>
      </c>
      <c r="L483" t="s">
        <v>1687</v>
      </c>
      <c r="M483" t="s">
        <v>695</v>
      </c>
      <c r="N483" t="str">
        <f>_xlfn.XLOOKUP(Maine_Schools_2022[[#This Row],[Grade Span]],$T$1:$T$4,$U$1:$U$4,Maine_Schools_2022[[#This Row],[Grade Span]])</f>
        <v>PK-03</v>
      </c>
      <c r="O483" t="str">
        <f>IF(Maine_Schools_2022[[#This Row],[School Type]]="Charter", "Charter", "Non Charter")</f>
        <v>Non Charter</v>
      </c>
    </row>
    <row r="484" spans="1:15" hidden="1">
      <c r="A484" t="s">
        <v>594</v>
      </c>
      <c r="B484">
        <v>1469</v>
      </c>
      <c r="C484" t="s">
        <v>1106</v>
      </c>
      <c r="D484">
        <v>948</v>
      </c>
      <c r="E484" t="s">
        <v>364</v>
      </c>
      <c r="F484" t="s">
        <v>660</v>
      </c>
      <c r="G484">
        <v>231477700788</v>
      </c>
      <c r="H484" t="s">
        <v>647</v>
      </c>
      <c r="I484" t="s">
        <v>579</v>
      </c>
      <c r="J484" t="s">
        <v>676</v>
      </c>
      <c r="K484" t="s">
        <v>2160</v>
      </c>
      <c r="L484" t="s">
        <v>1687</v>
      </c>
      <c r="M484" t="s">
        <v>695</v>
      </c>
      <c r="N484" t="str">
        <f>_xlfn.XLOOKUP(Maine_Schools_2022[[#This Row],[Grade Span]],$T$1:$T$4,$U$1:$U$4,Maine_Schools_2022[[#This Row],[Grade Span]])</f>
        <v>09-12</v>
      </c>
      <c r="O484" t="str">
        <f>IF(Maine_Schools_2022[[#This Row],[School Type]]="Charter", "Charter", "Non Charter")</f>
        <v>Non Charter</v>
      </c>
    </row>
    <row r="485" spans="1:15" hidden="1">
      <c r="A485" t="s">
        <v>594</v>
      </c>
      <c r="B485">
        <v>1469</v>
      </c>
      <c r="C485" t="s">
        <v>1106</v>
      </c>
      <c r="D485">
        <v>949</v>
      </c>
      <c r="E485" t="s">
        <v>365</v>
      </c>
      <c r="F485" t="s">
        <v>838</v>
      </c>
      <c r="G485">
        <v>231477700789</v>
      </c>
      <c r="H485" t="s">
        <v>647</v>
      </c>
      <c r="I485" t="s">
        <v>579</v>
      </c>
      <c r="J485" t="s">
        <v>676</v>
      </c>
      <c r="K485" t="s">
        <v>2161</v>
      </c>
      <c r="L485" t="s">
        <v>1687</v>
      </c>
      <c r="M485" t="s">
        <v>695</v>
      </c>
      <c r="N485" t="str">
        <f>_xlfn.XLOOKUP(Maine_Schools_2022[[#This Row],[Grade Span]],$T$1:$T$4,$U$1:$U$4,Maine_Schools_2022[[#This Row],[Grade Span]])</f>
        <v>04-08</v>
      </c>
      <c r="O485" t="str">
        <f>IF(Maine_Schools_2022[[#This Row],[School Type]]="Charter", "Charter", "Non Charter")</f>
        <v>Non Charter</v>
      </c>
    </row>
    <row r="486" spans="1:15" hidden="1">
      <c r="A486" t="s">
        <v>594</v>
      </c>
      <c r="B486">
        <v>951</v>
      </c>
      <c r="C486" t="s">
        <v>1107</v>
      </c>
      <c r="D486">
        <v>956</v>
      </c>
      <c r="E486" t="s">
        <v>526</v>
      </c>
      <c r="F486" t="s">
        <v>756</v>
      </c>
      <c r="G486">
        <v>231476123108</v>
      </c>
      <c r="H486" t="s">
        <v>647</v>
      </c>
      <c r="I486" t="s">
        <v>579</v>
      </c>
      <c r="J486" t="s">
        <v>689</v>
      </c>
      <c r="K486" t="s">
        <v>2162</v>
      </c>
      <c r="L486" t="s">
        <v>1687</v>
      </c>
      <c r="M486" t="s">
        <v>690</v>
      </c>
      <c r="N486" t="str">
        <f>_xlfn.XLOOKUP(Maine_Schools_2022[[#This Row],[Grade Span]],$T$1:$T$4,$U$1:$U$4,Maine_Schools_2022[[#This Row],[Grade Span]])</f>
        <v>PK-04</v>
      </c>
      <c r="O486" t="str">
        <f>IF(Maine_Schools_2022[[#This Row],[School Type]]="Charter", "Charter", "Non Charter")</f>
        <v>Non Charter</v>
      </c>
    </row>
    <row r="487" spans="1:15" hidden="1">
      <c r="A487" t="s">
        <v>594</v>
      </c>
      <c r="B487">
        <v>951</v>
      </c>
      <c r="C487" t="s">
        <v>1107</v>
      </c>
      <c r="D487">
        <v>954</v>
      </c>
      <c r="E487" t="s">
        <v>371</v>
      </c>
      <c r="F487" t="s">
        <v>755</v>
      </c>
      <c r="G487">
        <v>231476100794</v>
      </c>
      <c r="H487" t="s">
        <v>647</v>
      </c>
      <c r="I487" t="s">
        <v>579</v>
      </c>
      <c r="J487" t="s">
        <v>689</v>
      </c>
      <c r="K487" t="s">
        <v>2163</v>
      </c>
      <c r="L487" t="s">
        <v>1687</v>
      </c>
      <c r="M487" t="s">
        <v>690</v>
      </c>
      <c r="N487" t="str">
        <f>_xlfn.XLOOKUP(Maine_Schools_2022[[#This Row],[Grade Span]],$T$1:$T$4,$U$1:$U$4,Maine_Schools_2022[[#This Row],[Grade Span]])</f>
        <v>05-08</v>
      </c>
      <c r="O487" t="str">
        <f>IF(Maine_Schools_2022[[#This Row],[School Type]]="Charter", "Charter", "Non Charter")</f>
        <v>Non Charter</v>
      </c>
    </row>
    <row r="488" spans="1:15" hidden="1">
      <c r="A488" t="s">
        <v>594</v>
      </c>
      <c r="B488">
        <v>957</v>
      </c>
      <c r="C488" t="s">
        <v>1108</v>
      </c>
      <c r="D488">
        <v>1769</v>
      </c>
      <c r="E488" t="s">
        <v>344</v>
      </c>
      <c r="F488" t="s">
        <v>652</v>
      </c>
      <c r="G488">
        <v>231476223151</v>
      </c>
      <c r="H488" t="s">
        <v>647</v>
      </c>
      <c r="I488" t="s">
        <v>579</v>
      </c>
      <c r="J488" t="s">
        <v>682</v>
      </c>
      <c r="K488" t="s">
        <v>2164</v>
      </c>
      <c r="L488" t="s">
        <v>1687</v>
      </c>
      <c r="M488" t="s">
        <v>1109</v>
      </c>
      <c r="N488" t="str">
        <f>_xlfn.XLOOKUP(Maine_Schools_2022[[#This Row],[Grade Span]],$T$1:$T$4,$U$1:$U$4,Maine_Schools_2022[[#This Row],[Grade Span]])</f>
        <v>07-12</v>
      </c>
      <c r="O488" t="str">
        <f>IF(Maine_Schools_2022[[#This Row],[School Type]]="Charter", "Charter", "Non Charter")</f>
        <v>Non Charter</v>
      </c>
    </row>
    <row r="489" spans="1:15" hidden="1">
      <c r="A489" t="s">
        <v>594</v>
      </c>
      <c r="B489">
        <v>957</v>
      </c>
      <c r="C489" t="s">
        <v>1108</v>
      </c>
      <c r="D489">
        <v>958</v>
      </c>
      <c r="E489" t="s">
        <v>378</v>
      </c>
      <c r="F489" t="s">
        <v>659</v>
      </c>
      <c r="G489">
        <v>231476200797</v>
      </c>
      <c r="H489" t="s">
        <v>647</v>
      </c>
      <c r="I489" t="s">
        <v>579</v>
      </c>
      <c r="J489" t="s">
        <v>682</v>
      </c>
      <c r="K489" t="s">
        <v>2165</v>
      </c>
      <c r="L489" t="s">
        <v>1687</v>
      </c>
      <c r="M489" t="s">
        <v>1109</v>
      </c>
      <c r="N489" t="str">
        <f>_xlfn.XLOOKUP(Maine_Schools_2022[[#This Row],[Grade Span]],$T$1:$T$4,$U$1:$U$4,Maine_Schools_2022[[#This Row],[Grade Span]])</f>
        <v>03-06</v>
      </c>
      <c r="O489" t="str">
        <f>IF(Maine_Schools_2022[[#This Row],[School Type]]="Charter", "Charter", "Non Charter")</f>
        <v>Non Charter</v>
      </c>
    </row>
    <row r="490" spans="1:15" hidden="1">
      <c r="A490" t="s">
        <v>594</v>
      </c>
      <c r="B490">
        <v>1733</v>
      </c>
      <c r="C490" t="s">
        <v>1110</v>
      </c>
      <c r="D490">
        <v>739</v>
      </c>
      <c r="E490" t="s">
        <v>36</v>
      </c>
      <c r="F490" t="s">
        <v>929</v>
      </c>
      <c r="G490">
        <v>231482200450</v>
      </c>
      <c r="H490" t="s">
        <v>647</v>
      </c>
      <c r="I490" t="s">
        <v>579</v>
      </c>
      <c r="J490" t="s">
        <v>663</v>
      </c>
      <c r="K490" t="s">
        <v>2166</v>
      </c>
      <c r="L490" t="s">
        <v>1687</v>
      </c>
      <c r="M490" t="s">
        <v>1111</v>
      </c>
      <c r="N490" t="str">
        <f>_xlfn.XLOOKUP(Maine_Schools_2022[[#This Row],[Grade Span]],$T$1:$T$4,$U$1:$U$4,Maine_Schools_2022[[#This Row],[Grade Span]])</f>
        <v>02-05</v>
      </c>
      <c r="O490" t="str">
        <f>IF(Maine_Schools_2022[[#This Row],[School Type]]="Charter", "Charter", "Non Charter")</f>
        <v>Non Charter</v>
      </c>
    </row>
    <row r="491" spans="1:15" hidden="1">
      <c r="A491" t="s">
        <v>594</v>
      </c>
      <c r="B491">
        <v>1733</v>
      </c>
      <c r="C491" t="s">
        <v>1110</v>
      </c>
      <c r="D491">
        <v>735</v>
      </c>
      <c r="E491" t="s">
        <v>9</v>
      </c>
      <c r="F491" t="s">
        <v>660</v>
      </c>
      <c r="G491">
        <v>231482200440</v>
      </c>
      <c r="H491" t="s">
        <v>647</v>
      </c>
      <c r="I491" t="s">
        <v>579</v>
      </c>
      <c r="J491" t="s">
        <v>663</v>
      </c>
      <c r="K491" t="s">
        <v>2167</v>
      </c>
      <c r="L491" t="s">
        <v>1687</v>
      </c>
      <c r="M491" t="s">
        <v>1112</v>
      </c>
      <c r="N491" t="str">
        <f>_xlfn.XLOOKUP(Maine_Schools_2022[[#This Row],[Grade Span]],$T$1:$T$4,$U$1:$U$4,Maine_Schools_2022[[#This Row],[Grade Span]])</f>
        <v>09-12</v>
      </c>
      <c r="O491" t="str">
        <f>IF(Maine_Schools_2022[[#This Row],[School Type]]="Charter", "Charter", "Non Charter")</f>
        <v>Non Charter</v>
      </c>
    </row>
    <row r="492" spans="1:15" hidden="1">
      <c r="A492" t="s">
        <v>594</v>
      </c>
      <c r="B492">
        <v>1733</v>
      </c>
      <c r="C492" t="s">
        <v>1110</v>
      </c>
      <c r="D492">
        <v>742</v>
      </c>
      <c r="E492" t="s">
        <v>152</v>
      </c>
      <c r="F492" t="s">
        <v>710</v>
      </c>
      <c r="G492">
        <v>231482200556</v>
      </c>
      <c r="H492" t="s">
        <v>647</v>
      </c>
      <c r="I492" t="s">
        <v>579</v>
      </c>
      <c r="J492" t="s">
        <v>663</v>
      </c>
      <c r="K492" t="s">
        <v>2168</v>
      </c>
      <c r="L492" t="s">
        <v>1687</v>
      </c>
      <c r="M492" t="s">
        <v>1112</v>
      </c>
      <c r="N492" t="str">
        <f>_xlfn.XLOOKUP(Maine_Schools_2022[[#This Row],[Grade Span]],$T$1:$T$4,$U$1:$U$4,Maine_Schools_2022[[#This Row],[Grade Span]])</f>
        <v>PK-05</v>
      </c>
      <c r="O492" t="str">
        <f>IF(Maine_Schools_2022[[#This Row],[School Type]]="Charter", "Charter", "Non Charter")</f>
        <v>Non Charter</v>
      </c>
    </row>
    <row r="493" spans="1:15" hidden="1">
      <c r="A493" t="s">
        <v>594</v>
      </c>
      <c r="B493">
        <v>1733</v>
      </c>
      <c r="C493" t="s">
        <v>1110</v>
      </c>
      <c r="D493">
        <v>2096</v>
      </c>
      <c r="E493" t="s">
        <v>329</v>
      </c>
      <c r="F493" t="s">
        <v>750</v>
      </c>
      <c r="G493">
        <v>231482223191</v>
      </c>
      <c r="H493" t="s">
        <v>647</v>
      </c>
      <c r="I493" t="s">
        <v>579</v>
      </c>
      <c r="J493" t="s">
        <v>663</v>
      </c>
      <c r="K493" t="s">
        <v>2169</v>
      </c>
      <c r="L493" t="s">
        <v>1687</v>
      </c>
      <c r="M493" t="s">
        <v>1112</v>
      </c>
      <c r="N493" t="str">
        <f>_xlfn.XLOOKUP(Maine_Schools_2022[[#This Row],[Grade Span]],$T$1:$T$4,$U$1:$U$4,Maine_Schools_2022[[#This Row],[Grade Span]])</f>
        <v>PK-02</v>
      </c>
      <c r="O493" t="str">
        <f>IF(Maine_Schools_2022[[#This Row],[School Type]]="Charter", "Charter", "Non Charter")</f>
        <v>Non Charter</v>
      </c>
    </row>
    <row r="494" spans="1:15" hidden="1">
      <c r="A494" t="s">
        <v>594</v>
      </c>
      <c r="B494">
        <v>1733</v>
      </c>
      <c r="C494" t="s">
        <v>1110</v>
      </c>
      <c r="D494">
        <v>737</v>
      </c>
      <c r="E494" t="s">
        <v>315</v>
      </c>
      <c r="F494" t="s">
        <v>933</v>
      </c>
      <c r="G494">
        <v>231482200446</v>
      </c>
      <c r="H494" t="s">
        <v>647</v>
      </c>
      <c r="I494" t="s">
        <v>579</v>
      </c>
      <c r="J494" t="s">
        <v>663</v>
      </c>
      <c r="K494" t="s">
        <v>2170</v>
      </c>
      <c r="L494" t="s">
        <v>1687</v>
      </c>
      <c r="M494" t="s">
        <v>1113</v>
      </c>
      <c r="N494" t="str">
        <f>_xlfn.XLOOKUP(Maine_Schools_2022[[#This Row],[Grade Span]],$T$1:$T$4,$U$1:$U$4,Maine_Schools_2022[[#This Row],[Grade Span]])</f>
        <v>PK-01</v>
      </c>
      <c r="O494" t="str">
        <f>IF(Maine_Schools_2022[[#This Row],[School Type]]="Charter", "Charter", "Non Charter")</f>
        <v>Non Charter</v>
      </c>
    </row>
    <row r="495" spans="1:15" hidden="1">
      <c r="A495" t="s">
        <v>594</v>
      </c>
      <c r="B495">
        <v>1733</v>
      </c>
      <c r="C495" t="s">
        <v>1110</v>
      </c>
      <c r="D495">
        <v>2097</v>
      </c>
      <c r="E495" t="s">
        <v>49</v>
      </c>
      <c r="F495" t="s">
        <v>749</v>
      </c>
      <c r="G495">
        <v>231482223192</v>
      </c>
      <c r="H495" t="s">
        <v>647</v>
      </c>
      <c r="I495" t="s">
        <v>579</v>
      </c>
      <c r="J495" t="s">
        <v>663</v>
      </c>
      <c r="K495" t="s">
        <v>2171</v>
      </c>
      <c r="L495" t="s">
        <v>1687</v>
      </c>
      <c r="M495" t="s">
        <v>1114</v>
      </c>
      <c r="N495" t="str">
        <f>_xlfn.XLOOKUP(Maine_Schools_2022[[#This Row],[Grade Span]],$T$1:$T$4,$U$1:$U$4,Maine_Schools_2022[[#This Row],[Grade Span]])</f>
        <v>03-05</v>
      </c>
      <c r="O495" t="str">
        <f>IF(Maine_Schools_2022[[#This Row],[School Type]]="Charter", "Charter", "Non Charter")</f>
        <v>Non Charter</v>
      </c>
    </row>
    <row r="496" spans="1:15" hidden="1">
      <c r="A496" t="s">
        <v>594</v>
      </c>
      <c r="B496">
        <v>1733</v>
      </c>
      <c r="C496" t="s">
        <v>1110</v>
      </c>
      <c r="D496">
        <v>736</v>
      </c>
      <c r="E496" t="s">
        <v>385</v>
      </c>
      <c r="F496" t="s">
        <v>698</v>
      </c>
      <c r="G496">
        <v>231482200048</v>
      </c>
      <c r="H496" t="s">
        <v>647</v>
      </c>
      <c r="I496" t="s">
        <v>579</v>
      </c>
      <c r="J496" t="s">
        <v>663</v>
      </c>
      <c r="K496" t="s">
        <v>2172</v>
      </c>
      <c r="L496" t="s">
        <v>1687</v>
      </c>
      <c r="M496" t="s">
        <v>1112</v>
      </c>
      <c r="N496" t="str">
        <f>_xlfn.XLOOKUP(Maine_Schools_2022[[#This Row],[Grade Span]],$T$1:$T$4,$U$1:$U$4,Maine_Schools_2022[[#This Row],[Grade Span]])</f>
        <v>06-08</v>
      </c>
      <c r="O496" t="str">
        <f>IF(Maine_Schools_2022[[#This Row],[School Type]]="Charter", "Charter", "Non Charter")</f>
        <v>Non Charter</v>
      </c>
    </row>
    <row r="497" spans="1:15" hidden="1">
      <c r="A497" t="s">
        <v>594</v>
      </c>
      <c r="B497">
        <v>969</v>
      </c>
      <c r="C497" t="s">
        <v>1115</v>
      </c>
      <c r="D497">
        <v>971</v>
      </c>
      <c r="E497" t="s">
        <v>214</v>
      </c>
      <c r="F497" t="s">
        <v>922</v>
      </c>
      <c r="G497">
        <v>231476501025</v>
      </c>
      <c r="H497" t="s">
        <v>647</v>
      </c>
      <c r="I497" t="s">
        <v>579</v>
      </c>
      <c r="J497" t="s">
        <v>691</v>
      </c>
      <c r="K497" t="s">
        <v>2173</v>
      </c>
      <c r="L497" t="s">
        <v>1687</v>
      </c>
      <c r="M497" t="s">
        <v>1116</v>
      </c>
      <c r="N497" t="str">
        <f>_xlfn.XLOOKUP(Maine_Schools_2022[[#This Row],[Grade Span]],$T$1:$T$4,$U$1:$U$4,Maine_Schools_2022[[#This Row],[Grade Span]])</f>
        <v>KG-04</v>
      </c>
      <c r="O497" t="str">
        <f>IF(Maine_Schools_2022[[#This Row],[School Type]]="Charter", "Charter", "Non Charter")</f>
        <v>Non Charter</v>
      </c>
    </row>
    <row r="498" spans="1:15" hidden="1">
      <c r="A498" t="s">
        <v>594</v>
      </c>
      <c r="B498">
        <v>969</v>
      </c>
      <c r="C498" t="s">
        <v>1115</v>
      </c>
      <c r="D498">
        <v>1953</v>
      </c>
      <c r="E498" t="s">
        <v>375</v>
      </c>
      <c r="F498" t="s">
        <v>662</v>
      </c>
      <c r="G498">
        <v>231476523172</v>
      </c>
      <c r="H498" t="s">
        <v>647</v>
      </c>
      <c r="I498" t="s">
        <v>579</v>
      </c>
      <c r="J498" t="s">
        <v>691</v>
      </c>
      <c r="K498" t="s">
        <v>2174</v>
      </c>
      <c r="L498" t="s">
        <v>1687</v>
      </c>
      <c r="M498" t="s">
        <v>692</v>
      </c>
      <c r="N498" t="str">
        <f>_xlfn.XLOOKUP(Maine_Schools_2022[[#This Row],[Grade Span]],$T$1:$T$4,$U$1:$U$4,Maine_Schools_2022[[#This Row],[Grade Span]])</f>
        <v>03-08</v>
      </c>
      <c r="O498" t="str">
        <f>IF(Maine_Schools_2022[[#This Row],[School Type]]="Charter", "Charter", "Non Charter")</f>
        <v>Non Charter</v>
      </c>
    </row>
    <row r="499" spans="1:15" hidden="1">
      <c r="A499" t="s">
        <v>594</v>
      </c>
      <c r="B499">
        <v>969</v>
      </c>
      <c r="C499" t="s">
        <v>1115</v>
      </c>
      <c r="D499">
        <v>975</v>
      </c>
      <c r="E499" t="s">
        <v>499</v>
      </c>
      <c r="F499" t="s">
        <v>756</v>
      </c>
      <c r="G499">
        <v>231476500807</v>
      </c>
      <c r="H499" t="s">
        <v>647</v>
      </c>
      <c r="I499" t="s">
        <v>579</v>
      </c>
      <c r="J499" t="s">
        <v>691</v>
      </c>
      <c r="K499" t="s">
        <v>2175</v>
      </c>
      <c r="L499" t="s">
        <v>1687</v>
      </c>
      <c r="M499" t="s">
        <v>1117</v>
      </c>
      <c r="N499" t="str">
        <f>_xlfn.XLOOKUP(Maine_Schools_2022[[#This Row],[Grade Span]],$T$1:$T$4,$U$1:$U$4,Maine_Schools_2022[[#This Row],[Grade Span]])</f>
        <v>PK-04</v>
      </c>
      <c r="O499" t="str">
        <f>IF(Maine_Schools_2022[[#This Row],[School Type]]="Charter", "Charter", "Non Charter")</f>
        <v>Non Charter</v>
      </c>
    </row>
    <row r="500" spans="1:15" hidden="1">
      <c r="A500" t="s">
        <v>594</v>
      </c>
      <c r="B500">
        <v>1498</v>
      </c>
      <c r="C500" t="s">
        <v>1118</v>
      </c>
      <c r="D500">
        <v>1759</v>
      </c>
      <c r="E500" t="s">
        <v>230</v>
      </c>
      <c r="F500" t="s">
        <v>749</v>
      </c>
      <c r="G500">
        <v>231480523150</v>
      </c>
      <c r="H500" t="s">
        <v>647</v>
      </c>
      <c r="I500" t="s">
        <v>579</v>
      </c>
      <c r="J500" t="s">
        <v>791</v>
      </c>
      <c r="K500" t="s">
        <v>2176</v>
      </c>
      <c r="L500" t="s">
        <v>1687</v>
      </c>
      <c r="M500" t="s">
        <v>1119</v>
      </c>
      <c r="N500" t="str">
        <f>_xlfn.XLOOKUP(Maine_Schools_2022[[#This Row],[Grade Span]],$T$1:$T$4,$U$1:$U$4,Maine_Schools_2022[[#This Row],[Grade Span]])</f>
        <v>03-05</v>
      </c>
      <c r="O500" t="str">
        <f>IF(Maine_Schools_2022[[#This Row],[School Type]]="Charter", "Charter", "Non Charter")</f>
        <v>Non Charter</v>
      </c>
    </row>
    <row r="501" spans="1:15" hidden="1">
      <c r="A501" t="s">
        <v>594</v>
      </c>
      <c r="B501">
        <v>1498</v>
      </c>
      <c r="C501" t="s">
        <v>1118</v>
      </c>
      <c r="D501">
        <v>1652</v>
      </c>
      <c r="E501" t="s">
        <v>115</v>
      </c>
      <c r="F501" t="s">
        <v>660</v>
      </c>
      <c r="G501">
        <v>231480523142</v>
      </c>
      <c r="H501" t="s">
        <v>647</v>
      </c>
      <c r="I501" t="s">
        <v>579</v>
      </c>
      <c r="J501" t="s">
        <v>791</v>
      </c>
      <c r="K501" t="s">
        <v>2177</v>
      </c>
      <c r="L501" t="s">
        <v>1687</v>
      </c>
      <c r="M501" t="s">
        <v>1119</v>
      </c>
      <c r="N501" t="str">
        <f>_xlfn.XLOOKUP(Maine_Schools_2022[[#This Row],[Grade Span]],$T$1:$T$4,$U$1:$U$4,Maine_Schools_2022[[#This Row],[Grade Span]])</f>
        <v>09-12</v>
      </c>
      <c r="O501" t="str">
        <f>IF(Maine_Schools_2022[[#This Row],[School Type]]="Charter", "Charter", "Non Charter")</f>
        <v>Non Charter</v>
      </c>
    </row>
    <row r="502" spans="1:15" hidden="1">
      <c r="A502" t="s">
        <v>594</v>
      </c>
      <c r="B502">
        <v>1498</v>
      </c>
      <c r="C502" t="s">
        <v>1118</v>
      </c>
      <c r="D502">
        <v>1499</v>
      </c>
      <c r="E502" t="s">
        <v>233</v>
      </c>
      <c r="F502" t="s">
        <v>698</v>
      </c>
      <c r="G502">
        <v>231480523133</v>
      </c>
      <c r="H502" t="s">
        <v>647</v>
      </c>
      <c r="I502" t="s">
        <v>579</v>
      </c>
      <c r="J502" t="s">
        <v>791</v>
      </c>
      <c r="K502" t="s">
        <v>2178</v>
      </c>
      <c r="L502" t="s">
        <v>1687</v>
      </c>
      <c r="M502" t="s">
        <v>1119</v>
      </c>
      <c r="N502" t="str">
        <f>_xlfn.XLOOKUP(Maine_Schools_2022[[#This Row],[Grade Span]],$T$1:$T$4,$U$1:$U$4,Maine_Schools_2022[[#This Row],[Grade Span]])</f>
        <v>06-08</v>
      </c>
      <c r="O502" t="str">
        <f>IF(Maine_Schools_2022[[#This Row],[School Type]]="Charter", "Charter", "Non Charter")</f>
        <v>Non Charter</v>
      </c>
    </row>
    <row r="503" spans="1:15" hidden="1">
      <c r="A503" t="s">
        <v>594</v>
      </c>
      <c r="B503">
        <v>1498</v>
      </c>
      <c r="C503" t="s">
        <v>1118</v>
      </c>
      <c r="D503">
        <v>1760</v>
      </c>
      <c r="E503" t="s">
        <v>387</v>
      </c>
      <c r="F503" t="s">
        <v>750</v>
      </c>
      <c r="G503">
        <v>231480523152</v>
      </c>
      <c r="H503" t="s">
        <v>647</v>
      </c>
      <c r="I503" t="s">
        <v>579</v>
      </c>
      <c r="J503" t="s">
        <v>668</v>
      </c>
      <c r="K503" t="s">
        <v>2179</v>
      </c>
      <c r="L503" t="s">
        <v>1687</v>
      </c>
      <c r="M503" t="s">
        <v>1120</v>
      </c>
      <c r="N503" t="str">
        <f>_xlfn.XLOOKUP(Maine_Schools_2022[[#This Row],[Grade Span]],$T$1:$T$4,$U$1:$U$4,Maine_Schools_2022[[#This Row],[Grade Span]])</f>
        <v>PK-02</v>
      </c>
      <c r="O503" t="str">
        <f>IF(Maine_Schools_2022[[#This Row],[School Type]]="Charter", "Charter", "Non Charter")</f>
        <v>Non Charter</v>
      </c>
    </row>
    <row r="504" spans="1:15" hidden="1">
      <c r="A504" t="s">
        <v>594</v>
      </c>
      <c r="B504">
        <v>976</v>
      </c>
      <c r="C504" t="s">
        <v>1121</v>
      </c>
      <c r="D504">
        <v>983</v>
      </c>
      <c r="E504" t="s">
        <v>37</v>
      </c>
      <c r="F504" t="s">
        <v>655</v>
      </c>
      <c r="G504">
        <v>231476700541</v>
      </c>
      <c r="H504" t="s">
        <v>647</v>
      </c>
      <c r="I504" t="s">
        <v>579</v>
      </c>
      <c r="J504" t="s">
        <v>648</v>
      </c>
      <c r="K504" t="s">
        <v>2180</v>
      </c>
      <c r="L504" t="s">
        <v>1687</v>
      </c>
      <c r="M504" t="s">
        <v>1122</v>
      </c>
      <c r="N504" t="str">
        <f>_xlfn.XLOOKUP(Maine_Schools_2022[[#This Row],[Grade Span]],$T$1:$T$4,$U$1:$U$4,Maine_Schools_2022[[#This Row],[Grade Span]])</f>
        <v>03-08</v>
      </c>
      <c r="O504" t="str">
        <f>IF(Maine_Schools_2022[[#This Row],[School Type]]="Charter", "Charter", "Non Charter")</f>
        <v>Non Charter</v>
      </c>
    </row>
    <row r="505" spans="1:15" hidden="1">
      <c r="A505" t="s">
        <v>594</v>
      </c>
      <c r="B505">
        <v>976</v>
      </c>
      <c r="C505" t="s">
        <v>1121</v>
      </c>
      <c r="D505">
        <v>979</v>
      </c>
      <c r="E505" t="s">
        <v>24</v>
      </c>
      <c r="F505" t="s">
        <v>660</v>
      </c>
      <c r="G505">
        <v>231476700954</v>
      </c>
      <c r="H505" t="s">
        <v>647</v>
      </c>
      <c r="I505" t="s">
        <v>579</v>
      </c>
      <c r="J505" t="s">
        <v>648</v>
      </c>
      <c r="K505" t="s">
        <v>2181</v>
      </c>
      <c r="L505" t="s">
        <v>1687</v>
      </c>
      <c r="M505" t="s">
        <v>1122</v>
      </c>
      <c r="N505" t="str">
        <f>_xlfn.XLOOKUP(Maine_Schools_2022[[#This Row],[Grade Span]],$T$1:$T$4,$U$1:$U$4,Maine_Schools_2022[[#This Row],[Grade Span]])</f>
        <v>09-12</v>
      </c>
      <c r="O505" t="str">
        <f>IF(Maine_Schools_2022[[#This Row],[School Type]]="Charter", "Charter", "Non Charter")</f>
        <v>Non Charter</v>
      </c>
    </row>
    <row r="506" spans="1:15" hidden="1">
      <c r="A506" t="s">
        <v>594</v>
      </c>
      <c r="B506">
        <v>976</v>
      </c>
      <c r="C506" t="s">
        <v>1121</v>
      </c>
      <c r="D506">
        <v>978</v>
      </c>
      <c r="E506" t="s">
        <v>399</v>
      </c>
      <c r="F506" t="s">
        <v>710</v>
      </c>
      <c r="G506">
        <v>231476700812</v>
      </c>
      <c r="H506" t="s">
        <v>647</v>
      </c>
      <c r="I506" t="s">
        <v>579</v>
      </c>
      <c r="J506" t="s">
        <v>648</v>
      </c>
      <c r="K506" t="s">
        <v>2182</v>
      </c>
      <c r="L506" t="s">
        <v>1687</v>
      </c>
      <c r="M506" t="s">
        <v>1123</v>
      </c>
      <c r="N506" t="str">
        <f>_xlfn.XLOOKUP(Maine_Schools_2022[[#This Row],[Grade Span]],$T$1:$T$4,$U$1:$U$4,Maine_Schools_2022[[#This Row],[Grade Span]])</f>
        <v>PK-05</v>
      </c>
      <c r="O506" t="str">
        <f>IF(Maine_Schools_2022[[#This Row],[School Type]]="Charter", "Charter", "Non Charter")</f>
        <v>Non Charter</v>
      </c>
    </row>
    <row r="507" spans="1:15" hidden="1">
      <c r="A507" t="s">
        <v>594</v>
      </c>
      <c r="B507">
        <v>976</v>
      </c>
      <c r="C507" t="s">
        <v>1121</v>
      </c>
      <c r="D507">
        <v>982</v>
      </c>
      <c r="E507" t="s">
        <v>529</v>
      </c>
      <c r="F507" t="s">
        <v>710</v>
      </c>
      <c r="G507">
        <v>231476700955</v>
      </c>
      <c r="H507" t="s">
        <v>647</v>
      </c>
      <c r="I507" t="s">
        <v>579</v>
      </c>
      <c r="J507" t="s">
        <v>648</v>
      </c>
      <c r="K507" t="s">
        <v>2183</v>
      </c>
      <c r="L507" t="s">
        <v>1687</v>
      </c>
      <c r="M507" t="s">
        <v>1124</v>
      </c>
      <c r="N507" t="str">
        <f>_xlfn.XLOOKUP(Maine_Schools_2022[[#This Row],[Grade Span]],$T$1:$T$4,$U$1:$U$4,Maine_Schools_2022[[#This Row],[Grade Span]])</f>
        <v>PK-05</v>
      </c>
      <c r="O507" t="str">
        <f>IF(Maine_Schools_2022[[#This Row],[School Type]]="Charter", "Charter", "Non Charter")</f>
        <v>Non Charter</v>
      </c>
    </row>
    <row r="508" spans="1:15" hidden="1">
      <c r="A508" t="s">
        <v>594</v>
      </c>
      <c r="B508">
        <v>984</v>
      </c>
      <c r="C508" t="s">
        <v>1125</v>
      </c>
      <c r="D508">
        <v>986</v>
      </c>
      <c r="E508" t="s">
        <v>132</v>
      </c>
      <c r="F508" t="s">
        <v>808</v>
      </c>
      <c r="G508">
        <v>231476800815</v>
      </c>
      <c r="H508" t="s">
        <v>647</v>
      </c>
      <c r="I508" t="s">
        <v>579</v>
      </c>
      <c r="J508" t="s">
        <v>802</v>
      </c>
      <c r="K508" t="s">
        <v>2184</v>
      </c>
      <c r="L508" t="s">
        <v>1687</v>
      </c>
      <c r="M508" t="s">
        <v>1126</v>
      </c>
      <c r="N508" t="str">
        <f>_xlfn.XLOOKUP(Maine_Schools_2022[[#This Row],[Grade Span]],$T$1:$T$4,$U$1:$U$4,Maine_Schools_2022[[#This Row],[Grade Span]])</f>
        <v>KG-05</v>
      </c>
      <c r="O508" t="str">
        <f>IF(Maine_Schools_2022[[#This Row],[School Type]]="Charter", "Charter", "Non Charter")</f>
        <v>Non Charter</v>
      </c>
    </row>
    <row r="509" spans="1:15" hidden="1">
      <c r="A509" t="s">
        <v>594</v>
      </c>
      <c r="B509">
        <v>984</v>
      </c>
      <c r="C509" t="s">
        <v>1125</v>
      </c>
      <c r="D509">
        <v>987</v>
      </c>
      <c r="E509" t="s">
        <v>196</v>
      </c>
      <c r="F509" t="s">
        <v>808</v>
      </c>
      <c r="G509">
        <v>231476800816</v>
      </c>
      <c r="H509" t="s">
        <v>647</v>
      </c>
      <c r="I509" t="s">
        <v>579</v>
      </c>
      <c r="J509" t="s">
        <v>802</v>
      </c>
      <c r="K509" t="s">
        <v>2185</v>
      </c>
      <c r="L509" t="s">
        <v>1687</v>
      </c>
      <c r="M509" t="s">
        <v>1127</v>
      </c>
      <c r="N509" t="str">
        <f>_xlfn.XLOOKUP(Maine_Schools_2022[[#This Row],[Grade Span]],$T$1:$T$4,$U$1:$U$4,Maine_Schools_2022[[#This Row],[Grade Span]])</f>
        <v>KG-05</v>
      </c>
      <c r="O509" t="str">
        <f>IF(Maine_Schools_2022[[#This Row],[School Type]]="Charter", "Charter", "Non Charter")</f>
        <v>Non Charter</v>
      </c>
    </row>
    <row r="510" spans="1:15" hidden="1">
      <c r="A510" t="s">
        <v>594</v>
      </c>
      <c r="B510">
        <v>984</v>
      </c>
      <c r="C510" t="s">
        <v>1125</v>
      </c>
      <c r="D510">
        <v>989</v>
      </c>
      <c r="E510" t="s">
        <v>431</v>
      </c>
      <c r="F510" t="s">
        <v>808</v>
      </c>
      <c r="G510">
        <v>231476800817</v>
      </c>
      <c r="H510" t="s">
        <v>647</v>
      </c>
      <c r="I510" t="s">
        <v>579</v>
      </c>
      <c r="J510" t="s">
        <v>653</v>
      </c>
      <c r="K510" t="s">
        <v>2186</v>
      </c>
      <c r="L510" t="s">
        <v>1687</v>
      </c>
      <c r="M510" t="s">
        <v>1128</v>
      </c>
      <c r="N510" t="str">
        <f>_xlfn.XLOOKUP(Maine_Schools_2022[[#This Row],[Grade Span]],$T$1:$T$4,$U$1:$U$4,Maine_Schools_2022[[#This Row],[Grade Span]])</f>
        <v>KG-05</v>
      </c>
      <c r="O510" t="str">
        <f>IF(Maine_Schools_2022[[#This Row],[School Type]]="Charter", "Charter", "Non Charter")</f>
        <v>Non Charter</v>
      </c>
    </row>
    <row r="511" spans="1:15" hidden="1">
      <c r="A511" t="s">
        <v>594</v>
      </c>
      <c r="B511">
        <v>984</v>
      </c>
      <c r="C511" t="s">
        <v>1125</v>
      </c>
      <c r="D511">
        <v>991</v>
      </c>
      <c r="E511" t="s">
        <v>381</v>
      </c>
      <c r="F511" t="s">
        <v>660</v>
      </c>
      <c r="G511">
        <v>231476800819</v>
      </c>
      <c r="H511" t="s">
        <v>647</v>
      </c>
      <c r="I511" t="s">
        <v>579</v>
      </c>
      <c r="J511" t="s">
        <v>802</v>
      </c>
      <c r="K511" t="s">
        <v>2187</v>
      </c>
      <c r="L511" t="s">
        <v>1687</v>
      </c>
      <c r="M511" t="s">
        <v>1129</v>
      </c>
      <c r="N511" t="str">
        <f>_xlfn.XLOOKUP(Maine_Schools_2022[[#This Row],[Grade Span]],$T$1:$T$4,$U$1:$U$4,Maine_Schools_2022[[#This Row],[Grade Span]])</f>
        <v>09-12</v>
      </c>
      <c r="O511" t="str">
        <f>IF(Maine_Schools_2022[[#This Row],[School Type]]="Charter", "Charter", "Non Charter")</f>
        <v>Non Charter</v>
      </c>
    </row>
    <row r="512" spans="1:15" hidden="1">
      <c r="A512" t="s">
        <v>594</v>
      </c>
      <c r="B512">
        <v>984</v>
      </c>
      <c r="C512" t="s">
        <v>1125</v>
      </c>
      <c r="D512">
        <v>993</v>
      </c>
      <c r="E512" t="s">
        <v>382</v>
      </c>
      <c r="F512" t="s">
        <v>698</v>
      </c>
      <c r="G512">
        <v>231476800055</v>
      </c>
      <c r="H512" t="s">
        <v>647</v>
      </c>
      <c r="I512" t="s">
        <v>579</v>
      </c>
      <c r="J512" t="s">
        <v>802</v>
      </c>
      <c r="K512" t="s">
        <v>2188</v>
      </c>
      <c r="L512" t="s">
        <v>1687</v>
      </c>
      <c r="M512" t="s">
        <v>1129</v>
      </c>
      <c r="N512" t="str">
        <f>_xlfn.XLOOKUP(Maine_Schools_2022[[#This Row],[Grade Span]],$T$1:$T$4,$U$1:$U$4,Maine_Schools_2022[[#This Row],[Grade Span]])</f>
        <v>06-08</v>
      </c>
      <c r="O512" t="str">
        <f>IF(Maine_Schools_2022[[#This Row],[School Type]]="Charter", "Charter", "Non Charter")</f>
        <v>Non Charter</v>
      </c>
    </row>
    <row r="513" spans="1:15" hidden="1">
      <c r="A513" t="s">
        <v>594</v>
      </c>
      <c r="B513">
        <v>984</v>
      </c>
      <c r="C513" t="s">
        <v>1125</v>
      </c>
      <c r="D513">
        <v>990</v>
      </c>
      <c r="E513" t="s">
        <v>561</v>
      </c>
      <c r="F513" t="s">
        <v>710</v>
      </c>
      <c r="G513">
        <v>231476800821</v>
      </c>
      <c r="H513" t="s">
        <v>647</v>
      </c>
      <c r="I513" t="s">
        <v>579</v>
      </c>
      <c r="J513" t="s">
        <v>802</v>
      </c>
      <c r="K513" t="s">
        <v>2189</v>
      </c>
      <c r="L513" t="s">
        <v>1687</v>
      </c>
      <c r="M513" t="s">
        <v>1129</v>
      </c>
      <c r="N513" t="str">
        <f>_xlfn.XLOOKUP(Maine_Schools_2022[[#This Row],[Grade Span]],$T$1:$T$4,$U$1:$U$4,Maine_Schools_2022[[#This Row],[Grade Span]])</f>
        <v>PK-05</v>
      </c>
      <c r="O513" t="str">
        <f>IF(Maine_Schools_2022[[#This Row],[School Type]]="Charter", "Charter", "Non Charter")</f>
        <v>Non Charter</v>
      </c>
    </row>
    <row r="514" spans="1:15" hidden="1">
      <c r="A514" t="s">
        <v>594</v>
      </c>
      <c r="B514">
        <v>984</v>
      </c>
      <c r="C514" t="s">
        <v>1125</v>
      </c>
      <c r="D514">
        <v>992</v>
      </c>
      <c r="E514" t="s">
        <v>563</v>
      </c>
      <c r="F514" t="s">
        <v>808</v>
      </c>
      <c r="G514">
        <v>231476801055</v>
      </c>
      <c r="H514" t="s">
        <v>647</v>
      </c>
      <c r="I514" t="s">
        <v>579</v>
      </c>
      <c r="J514" t="s">
        <v>802</v>
      </c>
      <c r="K514" t="s">
        <v>2190</v>
      </c>
      <c r="L514" t="s">
        <v>1687</v>
      </c>
      <c r="M514" t="s">
        <v>1129</v>
      </c>
      <c r="N514" t="str">
        <f>_xlfn.XLOOKUP(Maine_Schools_2022[[#This Row],[Grade Span]],$T$1:$T$4,$U$1:$U$4,Maine_Schools_2022[[#This Row],[Grade Span]])</f>
        <v>KG-05</v>
      </c>
      <c r="O514" t="str">
        <f>IF(Maine_Schools_2022[[#This Row],[School Type]]="Charter", "Charter", "Non Charter")</f>
        <v>Non Charter</v>
      </c>
    </row>
    <row r="515" spans="1:15" hidden="1">
      <c r="A515" t="s">
        <v>594</v>
      </c>
      <c r="B515">
        <v>1480</v>
      </c>
      <c r="C515" t="s">
        <v>1130</v>
      </c>
      <c r="D515">
        <v>392</v>
      </c>
      <c r="E515" t="s">
        <v>359</v>
      </c>
      <c r="F515" t="s">
        <v>814</v>
      </c>
      <c r="G515">
        <v>231480300291</v>
      </c>
      <c r="H515" t="s">
        <v>647</v>
      </c>
      <c r="I515" t="s">
        <v>579</v>
      </c>
      <c r="J515" t="s">
        <v>791</v>
      </c>
      <c r="K515" t="s">
        <v>2191</v>
      </c>
      <c r="L515" t="s">
        <v>1687</v>
      </c>
      <c r="M515" t="s">
        <v>1131</v>
      </c>
      <c r="N515" t="str">
        <f>_xlfn.XLOOKUP(Maine_Schools_2022[[#This Row],[Grade Span]],$T$1:$T$4,$U$1:$U$4,Maine_Schools_2022[[#This Row],[Grade Span]])</f>
        <v>PK-12</v>
      </c>
      <c r="O515" t="str">
        <f>IF(Maine_Schools_2022[[#This Row],[School Type]]="Charter", "Charter", "Non Charter")</f>
        <v>Non Charter</v>
      </c>
    </row>
    <row r="516" spans="1:15" hidden="1">
      <c r="A516" t="s">
        <v>594</v>
      </c>
      <c r="B516">
        <v>551</v>
      </c>
      <c r="C516" t="s">
        <v>1132</v>
      </c>
      <c r="D516">
        <v>554</v>
      </c>
      <c r="E516" t="s">
        <v>226</v>
      </c>
      <c r="F516" t="s">
        <v>749</v>
      </c>
      <c r="G516">
        <v>231086000367</v>
      </c>
      <c r="H516" t="s">
        <v>647</v>
      </c>
      <c r="I516" t="s">
        <v>579</v>
      </c>
      <c r="J516" t="s">
        <v>682</v>
      </c>
      <c r="K516" t="s">
        <v>2192</v>
      </c>
      <c r="L516" t="s">
        <v>1687</v>
      </c>
      <c r="M516" t="s">
        <v>1133</v>
      </c>
      <c r="N516" t="str">
        <f>_xlfn.XLOOKUP(Maine_Schools_2022[[#This Row],[Grade Span]],$T$1:$T$4,$U$1:$U$4,Maine_Schools_2022[[#This Row],[Grade Span]])</f>
        <v>03-05</v>
      </c>
      <c r="O516" t="str">
        <f>IF(Maine_Schools_2022[[#This Row],[School Type]]="Charter", "Charter", "Non Charter")</f>
        <v>Non Charter</v>
      </c>
    </row>
    <row r="517" spans="1:15" hidden="1">
      <c r="A517" t="s">
        <v>594</v>
      </c>
      <c r="B517">
        <v>551</v>
      </c>
      <c r="C517" t="s">
        <v>1132</v>
      </c>
      <c r="D517">
        <v>552</v>
      </c>
      <c r="E517" t="s">
        <v>393</v>
      </c>
      <c r="F517" t="s">
        <v>710</v>
      </c>
      <c r="G517">
        <v>231086000369</v>
      </c>
      <c r="H517" t="s">
        <v>647</v>
      </c>
      <c r="I517" t="s">
        <v>579</v>
      </c>
      <c r="J517" t="s">
        <v>682</v>
      </c>
      <c r="K517" t="s">
        <v>2193</v>
      </c>
      <c r="L517" t="s">
        <v>1687</v>
      </c>
      <c r="M517" t="s">
        <v>1134</v>
      </c>
      <c r="N517" t="str">
        <f>_xlfn.XLOOKUP(Maine_Schools_2022[[#This Row],[Grade Span]],$T$1:$T$4,$U$1:$U$4,Maine_Schools_2022[[#This Row],[Grade Span]])</f>
        <v>PK-05</v>
      </c>
      <c r="O517" t="str">
        <f>IF(Maine_Schools_2022[[#This Row],[School Type]]="Charter", "Charter", "Non Charter")</f>
        <v>Non Charter</v>
      </c>
    </row>
    <row r="518" spans="1:15" hidden="1">
      <c r="A518" t="s">
        <v>594</v>
      </c>
      <c r="B518">
        <v>551</v>
      </c>
      <c r="C518" t="s">
        <v>1132</v>
      </c>
      <c r="D518">
        <v>553</v>
      </c>
      <c r="E518" t="s">
        <v>395</v>
      </c>
      <c r="F518" t="s">
        <v>750</v>
      </c>
      <c r="G518">
        <v>231086000370</v>
      </c>
      <c r="H518" t="s">
        <v>647</v>
      </c>
      <c r="I518" t="s">
        <v>579</v>
      </c>
      <c r="J518" t="s">
        <v>682</v>
      </c>
      <c r="K518" t="s">
        <v>2194</v>
      </c>
      <c r="L518" t="s">
        <v>1687</v>
      </c>
      <c r="M518" t="s">
        <v>1133</v>
      </c>
      <c r="N518" t="str">
        <f>_xlfn.XLOOKUP(Maine_Schools_2022[[#This Row],[Grade Span]],$T$1:$T$4,$U$1:$U$4,Maine_Schools_2022[[#This Row],[Grade Span]])</f>
        <v>PK-02</v>
      </c>
      <c r="O518" t="str">
        <f>IF(Maine_Schools_2022[[#This Row],[School Type]]="Charter", "Charter", "Non Charter")</f>
        <v>Non Charter</v>
      </c>
    </row>
    <row r="519" spans="1:15" hidden="1">
      <c r="A519" t="s">
        <v>594</v>
      </c>
      <c r="B519">
        <v>551</v>
      </c>
      <c r="C519" t="s">
        <v>1132</v>
      </c>
      <c r="D519">
        <v>557</v>
      </c>
      <c r="E519" t="s">
        <v>353</v>
      </c>
      <c r="F519" t="s">
        <v>660</v>
      </c>
      <c r="G519">
        <v>231086000371</v>
      </c>
      <c r="H519" t="s">
        <v>647</v>
      </c>
      <c r="I519" t="s">
        <v>579</v>
      </c>
      <c r="J519" t="s">
        <v>682</v>
      </c>
      <c r="K519" t="s">
        <v>2195</v>
      </c>
      <c r="L519" t="s">
        <v>1687</v>
      </c>
      <c r="M519" t="s">
        <v>1133</v>
      </c>
      <c r="N519" t="str">
        <f>_xlfn.XLOOKUP(Maine_Schools_2022[[#This Row],[Grade Span]],$T$1:$T$4,$U$1:$U$4,Maine_Schools_2022[[#This Row],[Grade Span]])</f>
        <v>09-12</v>
      </c>
      <c r="O519" t="str">
        <f>IF(Maine_Schools_2022[[#This Row],[School Type]]="Charter", "Charter", "Non Charter")</f>
        <v>Non Charter</v>
      </c>
    </row>
    <row r="520" spans="1:15" hidden="1">
      <c r="A520" t="s">
        <v>594</v>
      </c>
      <c r="B520">
        <v>551</v>
      </c>
      <c r="C520" t="s">
        <v>1132</v>
      </c>
      <c r="D520">
        <v>556</v>
      </c>
      <c r="E520" t="s">
        <v>159</v>
      </c>
      <c r="F520" t="s">
        <v>698</v>
      </c>
      <c r="G520">
        <v>231086000372</v>
      </c>
      <c r="H520" t="s">
        <v>647</v>
      </c>
      <c r="I520" t="s">
        <v>579</v>
      </c>
      <c r="J520" t="s">
        <v>682</v>
      </c>
      <c r="K520" t="s">
        <v>2196</v>
      </c>
      <c r="L520" t="s">
        <v>1687</v>
      </c>
      <c r="M520" t="s">
        <v>1133</v>
      </c>
      <c r="N520" t="str">
        <f>_xlfn.XLOOKUP(Maine_Schools_2022[[#This Row],[Grade Span]],$T$1:$T$4,$U$1:$U$4,Maine_Schools_2022[[#This Row],[Grade Span]])</f>
        <v>06-08</v>
      </c>
      <c r="O520" t="str">
        <f>IF(Maine_Schools_2022[[#This Row],[School Type]]="Charter", "Charter", "Non Charter")</f>
        <v>Non Charter</v>
      </c>
    </row>
    <row r="521" spans="1:15" hidden="1">
      <c r="A521" t="s">
        <v>594</v>
      </c>
      <c r="B521">
        <v>551</v>
      </c>
      <c r="C521" t="s">
        <v>1132</v>
      </c>
      <c r="D521">
        <v>560</v>
      </c>
      <c r="E521" t="s">
        <v>608</v>
      </c>
      <c r="F521" t="s">
        <v>660</v>
      </c>
      <c r="G521">
        <v>231086000152</v>
      </c>
      <c r="H521" t="s">
        <v>647</v>
      </c>
      <c r="I521" t="s">
        <v>1209</v>
      </c>
      <c r="J521" t="s">
        <v>682</v>
      </c>
      <c r="K521" t="s">
        <v>2197</v>
      </c>
      <c r="L521" t="s">
        <v>1687</v>
      </c>
      <c r="M521" t="s">
        <v>1133</v>
      </c>
      <c r="N521" t="str">
        <f>_xlfn.XLOOKUP(Maine_Schools_2022[[#This Row],[Grade Span]],$T$1:$T$4,$U$1:$U$4,Maine_Schools_2022[[#This Row],[Grade Span]])</f>
        <v>09-12</v>
      </c>
      <c r="O521" t="str">
        <f>IF(Maine_Schools_2022[[#This Row],[School Type]]="Charter", "Charter", "Non Charter")</f>
        <v>Non Charter</v>
      </c>
    </row>
    <row r="522" spans="1:15" hidden="1">
      <c r="A522" t="s">
        <v>594</v>
      </c>
      <c r="B522">
        <v>570</v>
      </c>
      <c r="C522" t="s">
        <v>1135</v>
      </c>
      <c r="D522">
        <v>1977</v>
      </c>
      <c r="E522" t="s">
        <v>67</v>
      </c>
      <c r="F522" t="s">
        <v>659</v>
      </c>
      <c r="G522">
        <v>231173023159</v>
      </c>
      <c r="H522" t="s">
        <v>647</v>
      </c>
      <c r="I522" t="s">
        <v>579</v>
      </c>
      <c r="J522" t="s">
        <v>689</v>
      </c>
      <c r="K522" t="s">
        <v>2198</v>
      </c>
      <c r="L522" t="s">
        <v>1687</v>
      </c>
      <c r="M522" t="s">
        <v>1136</v>
      </c>
      <c r="N522" t="str">
        <f>_xlfn.XLOOKUP(Maine_Schools_2022[[#This Row],[Grade Span]],$T$1:$T$4,$U$1:$U$4,Maine_Schools_2022[[#This Row],[Grade Span]])</f>
        <v>03-06</v>
      </c>
      <c r="O522" t="str">
        <f>IF(Maine_Schools_2022[[#This Row],[School Type]]="Charter", "Charter", "Non Charter")</f>
        <v>Non Charter</v>
      </c>
    </row>
    <row r="523" spans="1:15" hidden="1">
      <c r="A523" t="s">
        <v>594</v>
      </c>
      <c r="B523">
        <v>570</v>
      </c>
      <c r="C523" t="s">
        <v>1135</v>
      </c>
      <c r="D523">
        <v>2098</v>
      </c>
      <c r="E523" t="s">
        <v>424</v>
      </c>
      <c r="F523" t="s">
        <v>652</v>
      </c>
      <c r="G523">
        <v>231173023187</v>
      </c>
      <c r="H523" t="s">
        <v>647</v>
      </c>
      <c r="I523" t="s">
        <v>579</v>
      </c>
      <c r="J523" t="s">
        <v>689</v>
      </c>
      <c r="K523" t="s">
        <v>2199</v>
      </c>
      <c r="L523" t="s">
        <v>1687</v>
      </c>
      <c r="M523" t="s">
        <v>1136</v>
      </c>
      <c r="N523" t="str">
        <f>_xlfn.XLOOKUP(Maine_Schools_2022[[#This Row],[Grade Span]],$T$1:$T$4,$U$1:$U$4,Maine_Schools_2022[[#This Row],[Grade Span]])</f>
        <v>07-12</v>
      </c>
      <c r="O523" t="str">
        <f>IF(Maine_Schools_2022[[#This Row],[School Type]]="Charter", "Charter", "Non Charter")</f>
        <v>Non Charter</v>
      </c>
    </row>
    <row r="524" spans="1:15" hidden="1">
      <c r="A524" t="s">
        <v>594</v>
      </c>
      <c r="B524">
        <v>626</v>
      </c>
      <c r="C524" t="s">
        <v>1137</v>
      </c>
      <c r="D524">
        <v>627</v>
      </c>
      <c r="E524" t="s">
        <v>265</v>
      </c>
      <c r="F524" t="s">
        <v>826</v>
      </c>
      <c r="G524">
        <v>231062000337</v>
      </c>
      <c r="H524" t="s">
        <v>647</v>
      </c>
      <c r="I524" t="s">
        <v>579</v>
      </c>
      <c r="J524" t="s">
        <v>648</v>
      </c>
      <c r="K524" t="s">
        <v>2200</v>
      </c>
      <c r="L524" t="s">
        <v>1687</v>
      </c>
      <c r="M524" t="s">
        <v>1138</v>
      </c>
      <c r="N524" t="str">
        <f>_xlfn.XLOOKUP(Maine_Schools_2022[[#This Row],[Grade Span]],$T$1:$T$4,$U$1:$U$4,Maine_Schools_2022[[#This Row],[Grade Span]])</f>
        <v>KG-12</v>
      </c>
      <c r="O524" t="str">
        <f>IF(Maine_Schools_2022[[#This Row],[School Type]]="Charter", "Charter", "Non Charter")</f>
        <v>Non Charter</v>
      </c>
    </row>
    <row r="525" spans="1:15" hidden="1">
      <c r="A525" t="s">
        <v>594</v>
      </c>
      <c r="B525">
        <v>628</v>
      </c>
      <c r="C525" t="s">
        <v>1139</v>
      </c>
      <c r="D525">
        <v>1973</v>
      </c>
      <c r="E525" t="s">
        <v>377</v>
      </c>
      <c r="F525" t="s">
        <v>756</v>
      </c>
      <c r="G525">
        <v>231065023165</v>
      </c>
      <c r="H525" t="s">
        <v>647</v>
      </c>
      <c r="I525" t="s">
        <v>579</v>
      </c>
      <c r="J525" t="s">
        <v>648</v>
      </c>
      <c r="K525" t="s">
        <v>2201</v>
      </c>
      <c r="L525" t="s">
        <v>1687</v>
      </c>
      <c r="M525" t="s">
        <v>1140</v>
      </c>
      <c r="N525" t="str">
        <f>_xlfn.XLOOKUP(Maine_Schools_2022[[#This Row],[Grade Span]],$T$1:$T$4,$U$1:$U$4,Maine_Schools_2022[[#This Row],[Grade Span]])</f>
        <v>PK-04</v>
      </c>
      <c r="O525" t="str">
        <f>IF(Maine_Schools_2022[[#This Row],[School Type]]="Charter", "Charter", "Non Charter")</f>
        <v>Non Charter</v>
      </c>
    </row>
    <row r="526" spans="1:15" hidden="1">
      <c r="A526" t="s">
        <v>594</v>
      </c>
      <c r="B526">
        <v>628</v>
      </c>
      <c r="C526" t="s">
        <v>1139</v>
      </c>
      <c r="D526">
        <v>1974</v>
      </c>
      <c r="E526" t="s">
        <v>131</v>
      </c>
      <c r="F526" t="s">
        <v>1043</v>
      </c>
      <c r="G526">
        <v>231065023166</v>
      </c>
      <c r="H526" t="s">
        <v>647</v>
      </c>
      <c r="I526" t="s">
        <v>579</v>
      </c>
      <c r="J526" t="s">
        <v>648</v>
      </c>
      <c r="K526" t="s">
        <v>2202</v>
      </c>
      <c r="L526" t="s">
        <v>1687</v>
      </c>
      <c r="M526" t="s">
        <v>1140</v>
      </c>
      <c r="N526" t="str">
        <f>_xlfn.XLOOKUP(Maine_Schools_2022[[#This Row],[Grade Span]],$T$1:$T$4,$U$1:$U$4,Maine_Schools_2022[[#This Row],[Grade Span]])</f>
        <v>05-12</v>
      </c>
      <c r="O526" t="str">
        <f>IF(Maine_Schools_2022[[#This Row],[School Type]]="Charter", "Charter", "Non Charter")</f>
        <v>Non Charter</v>
      </c>
    </row>
    <row r="527" spans="1:15" hidden="1">
      <c r="A527" t="s">
        <v>594</v>
      </c>
      <c r="B527">
        <v>633</v>
      </c>
      <c r="C527" t="s">
        <v>1141</v>
      </c>
      <c r="D527">
        <v>634</v>
      </c>
      <c r="E527" t="s">
        <v>215</v>
      </c>
      <c r="F527" t="s">
        <v>814</v>
      </c>
      <c r="G527">
        <v>231068000344</v>
      </c>
      <c r="H527" t="s">
        <v>647</v>
      </c>
      <c r="I527" t="s">
        <v>579</v>
      </c>
      <c r="J527" t="s">
        <v>679</v>
      </c>
      <c r="K527" t="s">
        <v>2203</v>
      </c>
      <c r="L527" t="s">
        <v>1687</v>
      </c>
      <c r="M527" t="s">
        <v>1142</v>
      </c>
      <c r="N527" t="str">
        <f>_xlfn.XLOOKUP(Maine_Schools_2022[[#This Row],[Grade Span]],$T$1:$T$4,$U$1:$U$4,Maine_Schools_2022[[#This Row],[Grade Span]])</f>
        <v>PK-12</v>
      </c>
      <c r="O527" t="str">
        <f>IF(Maine_Schools_2022[[#This Row],[School Type]]="Charter", "Charter", "Non Charter")</f>
        <v>Non Charter</v>
      </c>
    </row>
    <row r="528" spans="1:15" hidden="1">
      <c r="A528" t="s">
        <v>594</v>
      </c>
      <c r="B528">
        <v>662</v>
      </c>
      <c r="C528" t="s">
        <v>1143</v>
      </c>
      <c r="D528">
        <v>663</v>
      </c>
      <c r="E528" t="s">
        <v>141</v>
      </c>
      <c r="F528" t="s">
        <v>662</v>
      </c>
      <c r="G528">
        <v>231083000365</v>
      </c>
      <c r="H528" t="s">
        <v>647</v>
      </c>
      <c r="I528" t="s">
        <v>579</v>
      </c>
      <c r="J528" t="s">
        <v>679</v>
      </c>
      <c r="K528" t="s">
        <v>2204</v>
      </c>
      <c r="L528" t="s">
        <v>1687</v>
      </c>
      <c r="M528" t="s">
        <v>1144</v>
      </c>
      <c r="N528" t="str">
        <f>_xlfn.XLOOKUP(Maine_Schools_2022[[#This Row],[Grade Span]],$T$1:$T$4,$U$1:$U$4,Maine_Schools_2022[[#This Row],[Grade Span]])</f>
        <v>03-08</v>
      </c>
      <c r="O528" t="str">
        <f>IF(Maine_Schools_2022[[#This Row],[School Type]]="Charter", "Charter", "Non Charter")</f>
        <v>Non Charter</v>
      </c>
    </row>
    <row r="529" spans="1:15" hidden="1">
      <c r="A529" t="s">
        <v>594</v>
      </c>
      <c r="B529">
        <v>664</v>
      </c>
      <c r="C529" t="s">
        <v>1145</v>
      </c>
      <c r="D529">
        <v>666</v>
      </c>
      <c r="E529" t="s">
        <v>301</v>
      </c>
      <c r="F529" t="s">
        <v>710</v>
      </c>
      <c r="G529">
        <v>231089001052</v>
      </c>
      <c r="H529" t="s">
        <v>647</v>
      </c>
      <c r="I529" t="s">
        <v>579</v>
      </c>
      <c r="J529" t="s">
        <v>682</v>
      </c>
      <c r="K529" t="s">
        <v>2205</v>
      </c>
      <c r="L529" t="s">
        <v>1687</v>
      </c>
      <c r="M529" t="s">
        <v>1146</v>
      </c>
      <c r="N529" t="str">
        <f>_xlfn.XLOOKUP(Maine_Schools_2022[[#This Row],[Grade Span]],$T$1:$T$4,$U$1:$U$4,Maine_Schools_2022[[#This Row],[Grade Span]])</f>
        <v>PK-05</v>
      </c>
      <c r="O529" t="str">
        <f>IF(Maine_Schools_2022[[#This Row],[School Type]]="Charter", "Charter", "Non Charter")</f>
        <v>Non Charter</v>
      </c>
    </row>
    <row r="530" spans="1:15" hidden="1">
      <c r="A530" t="s">
        <v>594</v>
      </c>
      <c r="B530">
        <v>664</v>
      </c>
      <c r="C530" t="s">
        <v>1145</v>
      </c>
      <c r="D530">
        <v>665</v>
      </c>
      <c r="E530" t="s">
        <v>45</v>
      </c>
      <c r="F530" t="s">
        <v>646</v>
      </c>
      <c r="G530">
        <v>231089000375</v>
      </c>
      <c r="H530" t="s">
        <v>647</v>
      </c>
      <c r="I530" t="s">
        <v>579</v>
      </c>
      <c r="J530" t="s">
        <v>682</v>
      </c>
      <c r="K530" t="s">
        <v>2206</v>
      </c>
      <c r="L530" t="s">
        <v>1687</v>
      </c>
      <c r="M530" t="s">
        <v>1146</v>
      </c>
      <c r="N530" t="str">
        <f>_xlfn.XLOOKUP(Maine_Schools_2022[[#This Row],[Grade Span]],$T$1:$T$4,$U$1:$U$4,Maine_Schools_2022[[#This Row],[Grade Span]])</f>
        <v>06-12</v>
      </c>
      <c r="O530" t="str">
        <f>IF(Maine_Schools_2022[[#This Row],[School Type]]="Charter", "Charter", "Non Charter")</f>
        <v>Non Charter</v>
      </c>
    </row>
    <row r="531" spans="1:15" hidden="1">
      <c r="A531" t="s">
        <v>594</v>
      </c>
      <c r="B531">
        <v>681</v>
      </c>
      <c r="C531" t="s">
        <v>1147</v>
      </c>
      <c r="D531">
        <v>683</v>
      </c>
      <c r="E531" t="s">
        <v>186</v>
      </c>
      <c r="F531" t="s">
        <v>755</v>
      </c>
      <c r="G531">
        <v>231098000390</v>
      </c>
      <c r="H531" t="s">
        <v>647</v>
      </c>
      <c r="I531" t="s">
        <v>579</v>
      </c>
      <c r="J531" t="s">
        <v>676</v>
      </c>
      <c r="K531" t="s">
        <v>2207</v>
      </c>
      <c r="L531" t="s">
        <v>1687</v>
      </c>
      <c r="M531" t="s">
        <v>1148</v>
      </c>
      <c r="N531" t="str">
        <f>_xlfn.XLOOKUP(Maine_Schools_2022[[#This Row],[Grade Span]],$T$1:$T$4,$U$1:$U$4,Maine_Schools_2022[[#This Row],[Grade Span]])</f>
        <v>05-08</v>
      </c>
      <c r="O531" t="str">
        <f>IF(Maine_Schools_2022[[#This Row],[School Type]]="Charter", "Charter", "Non Charter")</f>
        <v>Non Charter</v>
      </c>
    </row>
    <row r="532" spans="1:15" hidden="1">
      <c r="A532" t="s">
        <v>594</v>
      </c>
      <c r="B532">
        <v>681</v>
      </c>
      <c r="C532" t="s">
        <v>1147</v>
      </c>
      <c r="D532">
        <v>682</v>
      </c>
      <c r="E532" t="s">
        <v>253</v>
      </c>
      <c r="F532" t="s">
        <v>756</v>
      </c>
      <c r="G532">
        <v>231098000391</v>
      </c>
      <c r="H532" t="s">
        <v>647</v>
      </c>
      <c r="I532" t="s">
        <v>579</v>
      </c>
      <c r="J532" t="s">
        <v>676</v>
      </c>
      <c r="K532" t="s">
        <v>2208</v>
      </c>
      <c r="L532" t="s">
        <v>1687</v>
      </c>
      <c r="M532" t="s">
        <v>1148</v>
      </c>
      <c r="N532" t="str">
        <f>_xlfn.XLOOKUP(Maine_Schools_2022[[#This Row],[Grade Span]],$T$1:$T$4,$U$1:$U$4,Maine_Schools_2022[[#This Row],[Grade Span]])</f>
        <v>PK-04</v>
      </c>
      <c r="O532" t="str">
        <f>IF(Maine_Schools_2022[[#This Row],[School Type]]="Charter", "Charter", "Non Charter")</f>
        <v>Non Charter</v>
      </c>
    </row>
    <row r="533" spans="1:15" hidden="1">
      <c r="A533" t="s">
        <v>594</v>
      </c>
      <c r="B533">
        <v>681</v>
      </c>
      <c r="C533" t="s">
        <v>1147</v>
      </c>
      <c r="D533">
        <v>684</v>
      </c>
      <c r="E533" t="s">
        <v>535</v>
      </c>
      <c r="F533" t="s">
        <v>710</v>
      </c>
      <c r="G533">
        <v>231098000353</v>
      </c>
      <c r="H533" t="s">
        <v>647</v>
      </c>
      <c r="I533" t="s">
        <v>579</v>
      </c>
      <c r="J533" t="s">
        <v>676</v>
      </c>
      <c r="K533" t="s">
        <v>2209</v>
      </c>
      <c r="L533" t="s">
        <v>1687</v>
      </c>
      <c r="M533" t="s">
        <v>1149</v>
      </c>
      <c r="N533" t="str">
        <f>_xlfn.XLOOKUP(Maine_Schools_2022[[#This Row],[Grade Span]],$T$1:$T$4,$U$1:$U$4,Maine_Schools_2022[[#This Row],[Grade Span]])</f>
        <v>PK-05</v>
      </c>
      <c r="O533" t="str">
        <f>IF(Maine_Schools_2022[[#This Row],[School Type]]="Charter", "Charter", "Non Charter")</f>
        <v>Non Charter</v>
      </c>
    </row>
    <row r="534" spans="1:15" hidden="1">
      <c r="A534" t="s">
        <v>594</v>
      </c>
      <c r="B534">
        <v>685</v>
      </c>
      <c r="C534" t="s">
        <v>1150</v>
      </c>
      <c r="D534">
        <v>686</v>
      </c>
      <c r="E534" t="s">
        <v>220</v>
      </c>
      <c r="F534" t="s">
        <v>660</v>
      </c>
      <c r="G534">
        <v>231101000396</v>
      </c>
      <c r="H534" t="s">
        <v>647</v>
      </c>
      <c r="I534" t="s">
        <v>579</v>
      </c>
      <c r="J534" t="s">
        <v>682</v>
      </c>
      <c r="K534" t="s">
        <v>2210</v>
      </c>
      <c r="L534" t="s">
        <v>1687</v>
      </c>
      <c r="M534" t="s">
        <v>1151</v>
      </c>
      <c r="N534" t="str">
        <f>_xlfn.XLOOKUP(Maine_Schools_2022[[#This Row],[Grade Span]],$T$1:$T$4,$U$1:$U$4,Maine_Schools_2022[[#This Row],[Grade Span]])</f>
        <v>09-12</v>
      </c>
      <c r="O534" t="str">
        <f>IF(Maine_Schools_2022[[#This Row],[School Type]]="Charter", "Charter", "Non Charter")</f>
        <v>Non Charter</v>
      </c>
    </row>
    <row r="535" spans="1:15" hidden="1">
      <c r="A535" t="s">
        <v>594</v>
      </c>
      <c r="B535">
        <v>685</v>
      </c>
      <c r="C535" t="s">
        <v>1150</v>
      </c>
      <c r="D535">
        <v>689</v>
      </c>
      <c r="E535" t="s">
        <v>79</v>
      </c>
      <c r="F535" t="s">
        <v>662</v>
      </c>
      <c r="G535">
        <v>231101001059</v>
      </c>
      <c r="H535" t="s">
        <v>647</v>
      </c>
      <c r="I535" t="s">
        <v>579</v>
      </c>
      <c r="J535" t="s">
        <v>682</v>
      </c>
      <c r="K535" t="s">
        <v>2211</v>
      </c>
      <c r="L535" t="s">
        <v>1687</v>
      </c>
      <c r="M535" t="s">
        <v>1151</v>
      </c>
      <c r="N535" t="str">
        <f>_xlfn.XLOOKUP(Maine_Schools_2022[[#This Row],[Grade Span]],$T$1:$T$4,$U$1:$U$4,Maine_Schools_2022[[#This Row],[Grade Span]])</f>
        <v>03-08</v>
      </c>
      <c r="O535" t="str">
        <f>IF(Maine_Schools_2022[[#This Row],[School Type]]="Charter", "Charter", "Non Charter")</f>
        <v>Non Charter</v>
      </c>
    </row>
    <row r="536" spans="1:15" hidden="1">
      <c r="A536" t="s">
        <v>594</v>
      </c>
      <c r="B536">
        <v>685</v>
      </c>
      <c r="C536" t="s">
        <v>1150</v>
      </c>
      <c r="D536">
        <v>688</v>
      </c>
      <c r="E536" t="s">
        <v>600</v>
      </c>
      <c r="F536" t="s">
        <v>660</v>
      </c>
      <c r="G536">
        <v>231101000176</v>
      </c>
      <c r="H536" t="s">
        <v>647</v>
      </c>
      <c r="I536" t="s">
        <v>1209</v>
      </c>
      <c r="J536" t="s">
        <v>682</v>
      </c>
      <c r="K536" t="s">
        <v>2212</v>
      </c>
      <c r="L536" t="s">
        <v>1687</v>
      </c>
      <c r="M536" t="s">
        <v>1151</v>
      </c>
      <c r="N536" t="str">
        <f>_xlfn.XLOOKUP(Maine_Schools_2022[[#This Row],[Grade Span]],$T$1:$T$4,$U$1:$U$4,Maine_Schools_2022[[#This Row],[Grade Span]])</f>
        <v>09-12</v>
      </c>
      <c r="O536" t="str">
        <f>IF(Maine_Schools_2022[[#This Row],[School Type]]="Charter", "Charter", "Non Charter")</f>
        <v>Non Charter</v>
      </c>
    </row>
    <row r="537" spans="1:15" hidden="1">
      <c r="A537" t="s">
        <v>594</v>
      </c>
      <c r="B537">
        <v>1997</v>
      </c>
      <c r="C537" t="s">
        <v>1152</v>
      </c>
      <c r="D537">
        <v>692</v>
      </c>
      <c r="E537" t="s">
        <v>73</v>
      </c>
      <c r="F537" t="s">
        <v>710</v>
      </c>
      <c r="G537">
        <v>231483800398</v>
      </c>
      <c r="H537" t="s">
        <v>647</v>
      </c>
      <c r="I537" t="s">
        <v>579</v>
      </c>
      <c r="J537" t="s">
        <v>676</v>
      </c>
      <c r="K537" t="s">
        <v>2213</v>
      </c>
      <c r="L537" t="s">
        <v>1687</v>
      </c>
      <c r="M537" t="s">
        <v>1153</v>
      </c>
      <c r="N537" t="str">
        <f>_xlfn.XLOOKUP(Maine_Schools_2022[[#This Row],[Grade Span]],$T$1:$T$4,$U$1:$U$4,Maine_Schools_2022[[#This Row],[Grade Span]])</f>
        <v>PK-05</v>
      </c>
      <c r="O537" t="str">
        <f>IF(Maine_Schools_2022[[#This Row],[School Type]]="Charter", "Charter", "Non Charter")</f>
        <v>Non Charter</v>
      </c>
    </row>
    <row r="538" spans="1:15" hidden="1">
      <c r="A538" t="s">
        <v>594</v>
      </c>
      <c r="B538">
        <v>1997</v>
      </c>
      <c r="C538" t="s">
        <v>1152</v>
      </c>
      <c r="D538">
        <v>693</v>
      </c>
      <c r="E538" t="s">
        <v>78</v>
      </c>
      <c r="F538" t="s">
        <v>646</v>
      </c>
      <c r="G538">
        <v>231483800397</v>
      </c>
      <c r="H538" t="s">
        <v>647</v>
      </c>
      <c r="I538" t="s">
        <v>579</v>
      </c>
      <c r="J538" t="s">
        <v>676</v>
      </c>
      <c r="K538" t="s">
        <v>2214</v>
      </c>
      <c r="L538" t="s">
        <v>1687</v>
      </c>
      <c r="M538" t="s">
        <v>1153</v>
      </c>
      <c r="N538" t="str">
        <f>_xlfn.XLOOKUP(Maine_Schools_2022[[#This Row],[Grade Span]],$T$1:$T$4,$U$1:$U$4,Maine_Schools_2022[[#This Row],[Grade Span]])</f>
        <v>06-12</v>
      </c>
      <c r="O538" t="str">
        <f>IF(Maine_Schools_2022[[#This Row],[School Type]]="Charter", "Charter", "Non Charter")</f>
        <v>Non Charter</v>
      </c>
    </row>
    <row r="539" spans="1:15" hidden="1">
      <c r="A539" t="s">
        <v>594</v>
      </c>
      <c r="B539">
        <v>1023</v>
      </c>
      <c r="C539" t="s">
        <v>1219</v>
      </c>
      <c r="D539">
        <v>1024</v>
      </c>
      <c r="E539" t="s">
        <v>634</v>
      </c>
      <c r="F539" t="s">
        <v>660</v>
      </c>
      <c r="G539">
        <v>230718000241</v>
      </c>
      <c r="H539" t="s">
        <v>647</v>
      </c>
      <c r="I539" t="s">
        <v>1213</v>
      </c>
      <c r="J539" t="s">
        <v>713</v>
      </c>
      <c r="K539" t="s">
        <v>2215</v>
      </c>
      <c r="L539" t="s">
        <v>1687</v>
      </c>
      <c r="M539" t="s">
        <v>953</v>
      </c>
      <c r="N539" t="str">
        <f>_xlfn.XLOOKUP(Maine_Schools_2022[[#This Row],[Grade Span]],$T$1:$T$4,$U$1:$U$4,Maine_Schools_2022[[#This Row],[Grade Span]])</f>
        <v>09-12</v>
      </c>
      <c r="O539" t="str">
        <f>IF(Maine_Schools_2022[[#This Row],[School Type]]="Charter", "Charter", "Non Charter")</f>
        <v>Non Charter</v>
      </c>
    </row>
    <row r="540" spans="1:15" hidden="1">
      <c r="A540" t="s">
        <v>594</v>
      </c>
      <c r="B540">
        <v>1025</v>
      </c>
      <c r="C540" t="s">
        <v>1220</v>
      </c>
      <c r="D540">
        <v>1026</v>
      </c>
      <c r="E540" t="s">
        <v>632</v>
      </c>
      <c r="F540" t="s">
        <v>660</v>
      </c>
      <c r="G540">
        <v>230911000247</v>
      </c>
      <c r="H540" t="s">
        <v>647</v>
      </c>
      <c r="I540" t="s">
        <v>1213</v>
      </c>
      <c r="J540" t="s">
        <v>691</v>
      </c>
      <c r="K540" t="s">
        <v>2216</v>
      </c>
      <c r="L540" t="s">
        <v>1687</v>
      </c>
      <c r="M540" t="s">
        <v>937</v>
      </c>
      <c r="N540" t="str">
        <f>_xlfn.XLOOKUP(Maine_Schools_2022[[#This Row],[Grade Span]],$T$1:$T$4,$U$1:$U$4,Maine_Schools_2022[[#This Row],[Grade Span]])</f>
        <v>09-12</v>
      </c>
      <c r="O540" t="str">
        <f>IF(Maine_Schools_2022[[#This Row],[School Type]]="Charter", "Charter", "Non Charter")</f>
        <v>Non Charter</v>
      </c>
    </row>
    <row r="541" spans="1:15" hidden="1">
      <c r="A541" t="s">
        <v>594</v>
      </c>
      <c r="B541">
        <v>1662</v>
      </c>
      <c r="C541" t="s">
        <v>1154</v>
      </c>
      <c r="D541">
        <v>412</v>
      </c>
      <c r="E541" t="s">
        <v>167</v>
      </c>
      <c r="F541" t="s">
        <v>749</v>
      </c>
      <c r="G541">
        <v>231038000306</v>
      </c>
      <c r="H541" t="s">
        <v>647</v>
      </c>
      <c r="I541" t="s">
        <v>579</v>
      </c>
      <c r="J541" t="s">
        <v>700</v>
      </c>
      <c r="K541" t="s">
        <v>2217</v>
      </c>
      <c r="L541" t="s">
        <v>1687</v>
      </c>
      <c r="M541" t="s">
        <v>701</v>
      </c>
      <c r="N541" t="str">
        <f>_xlfn.XLOOKUP(Maine_Schools_2022[[#This Row],[Grade Span]],$T$1:$T$4,$U$1:$U$4,Maine_Schools_2022[[#This Row],[Grade Span]])</f>
        <v>03-05</v>
      </c>
      <c r="O541" t="str">
        <f>IF(Maine_Schools_2022[[#This Row],[School Type]]="Charter", "Charter", "Non Charter")</f>
        <v>Non Charter</v>
      </c>
    </row>
    <row r="542" spans="1:15" hidden="1">
      <c r="A542" t="s">
        <v>594</v>
      </c>
      <c r="B542">
        <v>1662</v>
      </c>
      <c r="C542" t="s">
        <v>1154</v>
      </c>
      <c r="D542">
        <v>411</v>
      </c>
      <c r="E542" t="s">
        <v>414</v>
      </c>
      <c r="F542" t="s">
        <v>960</v>
      </c>
      <c r="G542">
        <v>231038000307</v>
      </c>
      <c r="H542" t="s">
        <v>647</v>
      </c>
      <c r="I542" t="s">
        <v>579</v>
      </c>
      <c r="J542" t="s">
        <v>700</v>
      </c>
      <c r="K542" t="s">
        <v>2218</v>
      </c>
      <c r="L542" t="s">
        <v>1687</v>
      </c>
      <c r="M542" t="s">
        <v>701</v>
      </c>
      <c r="N542" t="str">
        <f>_xlfn.XLOOKUP(Maine_Schools_2022[[#This Row],[Grade Span]],$T$1:$T$4,$U$1:$U$4,Maine_Schools_2022[[#This Row],[Grade Span]])</f>
        <v>KG-02</v>
      </c>
      <c r="O542" t="str">
        <f>IF(Maine_Schools_2022[[#This Row],[School Type]]="Charter", "Charter", "Non Charter")</f>
        <v>Non Charter</v>
      </c>
    </row>
    <row r="543" spans="1:15" hidden="1">
      <c r="A543" t="s">
        <v>594</v>
      </c>
      <c r="B543">
        <v>1662</v>
      </c>
      <c r="C543" t="s">
        <v>1154</v>
      </c>
      <c r="D543">
        <v>413</v>
      </c>
      <c r="E543" t="s">
        <v>434</v>
      </c>
      <c r="F543" t="s">
        <v>698</v>
      </c>
      <c r="G543">
        <v>231038000308</v>
      </c>
      <c r="H543" t="s">
        <v>647</v>
      </c>
      <c r="I543" t="s">
        <v>579</v>
      </c>
      <c r="J543" t="s">
        <v>700</v>
      </c>
      <c r="K543" t="s">
        <v>2219</v>
      </c>
      <c r="L543" t="s">
        <v>1687</v>
      </c>
      <c r="M543" t="s">
        <v>701</v>
      </c>
      <c r="N543" t="str">
        <f>_xlfn.XLOOKUP(Maine_Schools_2022[[#This Row],[Grade Span]],$T$1:$T$4,$U$1:$U$4,Maine_Schools_2022[[#This Row],[Grade Span]])</f>
        <v>06-08</v>
      </c>
      <c r="O543" t="str">
        <f>IF(Maine_Schools_2022[[#This Row],[School Type]]="Charter", "Charter", "Non Charter")</f>
        <v>Non Charter</v>
      </c>
    </row>
    <row r="544" spans="1:15" hidden="1">
      <c r="A544" t="s">
        <v>594</v>
      </c>
      <c r="B544">
        <v>1662</v>
      </c>
      <c r="C544" t="s">
        <v>1154</v>
      </c>
      <c r="D544">
        <v>2063</v>
      </c>
      <c r="E544" t="s">
        <v>522</v>
      </c>
      <c r="F544" t="s">
        <v>907</v>
      </c>
      <c r="G544">
        <v>231038023184</v>
      </c>
      <c r="H544" t="s">
        <v>647</v>
      </c>
      <c r="I544" t="s">
        <v>579</v>
      </c>
      <c r="J544" t="s">
        <v>700</v>
      </c>
      <c r="K544" t="s">
        <v>2220</v>
      </c>
      <c r="L544" t="s">
        <v>1687</v>
      </c>
      <c r="M544" t="s">
        <v>701</v>
      </c>
      <c r="N544" t="str">
        <f>_xlfn.XLOOKUP(Maine_Schools_2022[[#This Row],[Grade Span]],$T$1:$T$4,$U$1:$U$4,Maine_Schools_2022[[#This Row],[Grade Span]])</f>
        <v>PK-PK</v>
      </c>
      <c r="O544" t="str">
        <f>IF(Maine_Schools_2022[[#This Row],[School Type]]="Charter", "Charter", "Non Charter")</f>
        <v>Non Charter</v>
      </c>
    </row>
    <row r="545" spans="1:15" hidden="1">
      <c r="A545" t="s">
        <v>594</v>
      </c>
      <c r="B545">
        <v>1662</v>
      </c>
      <c r="C545" t="s">
        <v>1154</v>
      </c>
      <c r="D545">
        <v>410</v>
      </c>
      <c r="E545" t="s">
        <v>568</v>
      </c>
      <c r="F545" t="s">
        <v>960</v>
      </c>
      <c r="G545">
        <v>231038000309</v>
      </c>
      <c r="H545" t="s">
        <v>647</v>
      </c>
      <c r="I545" t="s">
        <v>579</v>
      </c>
      <c r="J545" t="s">
        <v>700</v>
      </c>
      <c r="K545" t="s">
        <v>2221</v>
      </c>
      <c r="L545" t="s">
        <v>1687</v>
      </c>
      <c r="M545" t="s">
        <v>701</v>
      </c>
      <c r="N545" t="str">
        <f>_xlfn.XLOOKUP(Maine_Schools_2022[[#This Row],[Grade Span]],$T$1:$T$4,$U$1:$U$4,Maine_Schools_2022[[#This Row],[Grade Span]])</f>
        <v>KG-02</v>
      </c>
      <c r="O545" t="str">
        <f>IF(Maine_Schools_2022[[#This Row],[School Type]]="Charter", "Charter", "Non Charter")</f>
        <v>Non Charter</v>
      </c>
    </row>
    <row r="546" spans="1:15" hidden="1">
      <c r="A546" t="s">
        <v>594</v>
      </c>
      <c r="B546">
        <v>416</v>
      </c>
      <c r="C546" t="s">
        <v>1155</v>
      </c>
      <c r="D546">
        <v>425</v>
      </c>
      <c r="E546" t="s">
        <v>251</v>
      </c>
      <c r="F546" t="s">
        <v>756</v>
      </c>
      <c r="G546">
        <v>231050001030</v>
      </c>
      <c r="H546" t="s">
        <v>647</v>
      </c>
      <c r="I546" t="s">
        <v>579</v>
      </c>
      <c r="J546" t="s">
        <v>700</v>
      </c>
      <c r="K546" t="s">
        <v>2222</v>
      </c>
      <c r="L546" t="s">
        <v>1687</v>
      </c>
      <c r="M546" t="s">
        <v>1156</v>
      </c>
      <c r="N546" t="str">
        <f>_xlfn.XLOOKUP(Maine_Schools_2022[[#This Row],[Grade Span]],$T$1:$T$4,$U$1:$U$4,Maine_Schools_2022[[#This Row],[Grade Span]])</f>
        <v>PK-04</v>
      </c>
      <c r="O546" t="str">
        <f>IF(Maine_Schools_2022[[#This Row],[School Type]]="Charter", "Charter", "Non Charter")</f>
        <v>Non Charter</v>
      </c>
    </row>
    <row r="547" spans="1:15" hidden="1">
      <c r="A547" t="s">
        <v>594</v>
      </c>
      <c r="B547">
        <v>416</v>
      </c>
      <c r="C547" t="s">
        <v>1155</v>
      </c>
      <c r="D547">
        <v>2083</v>
      </c>
      <c r="E547" t="s">
        <v>481</v>
      </c>
      <c r="F547" t="s">
        <v>756</v>
      </c>
      <c r="G547">
        <v>231050023190</v>
      </c>
      <c r="H547" t="s">
        <v>647</v>
      </c>
      <c r="I547" t="s">
        <v>579</v>
      </c>
      <c r="J547" t="s">
        <v>700</v>
      </c>
      <c r="K547" t="s">
        <v>2223</v>
      </c>
      <c r="L547" t="s">
        <v>1687</v>
      </c>
      <c r="M547" t="s">
        <v>1157</v>
      </c>
      <c r="N547" t="str">
        <f>_xlfn.XLOOKUP(Maine_Schools_2022[[#This Row],[Grade Span]],$T$1:$T$4,$U$1:$U$4,Maine_Schools_2022[[#This Row],[Grade Span]])</f>
        <v>PK-04</v>
      </c>
      <c r="O547" t="str">
        <f>IF(Maine_Schools_2022[[#This Row],[School Type]]="Charter", "Charter", "Non Charter")</f>
        <v>Non Charter</v>
      </c>
    </row>
    <row r="548" spans="1:15" hidden="1">
      <c r="A548" t="s">
        <v>594</v>
      </c>
      <c r="B548">
        <v>416</v>
      </c>
      <c r="C548" t="s">
        <v>1155</v>
      </c>
      <c r="D548">
        <v>423</v>
      </c>
      <c r="E548" t="s">
        <v>193</v>
      </c>
      <c r="F548" t="s">
        <v>660</v>
      </c>
      <c r="G548">
        <v>231050000316</v>
      </c>
      <c r="H548" t="s">
        <v>647</v>
      </c>
      <c r="I548" t="s">
        <v>579</v>
      </c>
      <c r="J548" t="s">
        <v>700</v>
      </c>
      <c r="K548" t="s">
        <v>2224</v>
      </c>
      <c r="L548" t="s">
        <v>1687</v>
      </c>
      <c r="M548" t="s">
        <v>1157</v>
      </c>
      <c r="N548" t="str">
        <f>_xlfn.XLOOKUP(Maine_Schools_2022[[#This Row],[Grade Span]],$T$1:$T$4,$U$1:$U$4,Maine_Schools_2022[[#This Row],[Grade Span]])</f>
        <v>09-12</v>
      </c>
      <c r="O548" t="str">
        <f>IF(Maine_Schools_2022[[#This Row],[School Type]]="Charter", "Charter", "Non Charter")</f>
        <v>Non Charter</v>
      </c>
    </row>
    <row r="549" spans="1:15" hidden="1">
      <c r="A549" t="s">
        <v>594</v>
      </c>
      <c r="B549">
        <v>416</v>
      </c>
      <c r="C549" t="s">
        <v>1155</v>
      </c>
      <c r="D549">
        <v>2050</v>
      </c>
      <c r="E549" t="s">
        <v>407</v>
      </c>
      <c r="F549" t="s">
        <v>755</v>
      </c>
      <c r="G549">
        <v>231050023177</v>
      </c>
      <c r="H549" t="s">
        <v>647</v>
      </c>
      <c r="I549" t="s">
        <v>579</v>
      </c>
      <c r="J549" t="s">
        <v>700</v>
      </c>
      <c r="K549" t="s">
        <v>2225</v>
      </c>
      <c r="L549" t="s">
        <v>1687</v>
      </c>
      <c r="M549" t="s">
        <v>1157</v>
      </c>
      <c r="N549" t="str">
        <f>_xlfn.XLOOKUP(Maine_Schools_2022[[#This Row],[Grade Span]],$T$1:$T$4,$U$1:$U$4,Maine_Schools_2022[[#This Row],[Grade Span]])</f>
        <v>05-08</v>
      </c>
      <c r="O549" t="str">
        <f>IF(Maine_Schools_2022[[#This Row],[School Type]]="Charter", "Charter", "Non Charter")</f>
        <v>Non Charter</v>
      </c>
    </row>
    <row r="550" spans="1:15" hidden="1">
      <c r="A550" t="s">
        <v>594</v>
      </c>
      <c r="B550">
        <v>416</v>
      </c>
      <c r="C550" t="s">
        <v>1155</v>
      </c>
      <c r="D550">
        <v>1651</v>
      </c>
      <c r="E550" t="s">
        <v>523</v>
      </c>
      <c r="F550" t="s">
        <v>756</v>
      </c>
      <c r="G550">
        <v>231050023143</v>
      </c>
      <c r="H550" t="s">
        <v>647</v>
      </c>
      <c r="I550" t="s">
        <v>579</v>
      </c>
      <c r="J550" t="s">
        <v>700</v>
      </c>
      <c r="K550" t="s">
        <v>2226</v>
      </c>
      <c r="L550" t="s">
        <v>1687</v>
      </c>
      <c r="M550" t="s">
        <v>1157</v>
      </c>
      <c r="N550" t="str">
        <f>_xlfn.XLOOKUP(Maine_Schools_2022[[#This Row],[Grade Span]],$T$1:$T$4,$U$1:$U$4,Maine_Schools_2022[[#This Row],[Grade Span]])</f>
        <v>PK-04</v>
      </c>
      <c r="O550" t="str">
        <f>IF(Maine_Schools_2022[[#This Row],[School Type]]="Charter", "Charter", "Non Charter")</f>
        <v>Non Charter</v>
      </c>
    </row>
    <row r="551" spans="1:15" hidden="1">
      <c r="A551" t="s">
        <v>594</v>
      </c>
      <c r="B551">
        <v>416</v>
      </c>
      <c r="C551" t="s">
        <v>1155</v>
      </c>
      <c r="D551">
        <v>426</v>
      </c>
      <c r="E551" t="s">
        <v>627</v>
      </c>
      <c r="F551" t="s">
        <v>660</v>
      </c>
      <c r="G551">
        <v>231050000137</v>
      </c>
      <c r="H551" t="s">
        <v>647</v>
      </c>
      <c r="I551" t="s">
        <v>1209</v>
      </c>
      <c r="J551" t="s">
        <v>700</v>
      </c>
      <c r="K551" t="s">
        <v>2224</v>
      </c>
      <c r="L551" t="s">
        <v>1687</v>
      </c>
      <c r="M551" t="s">
        <v>1157</v>
      </c>
      <c r="N551" t="str">
        <f>_xlfn.XLOOKUP(Maine_Schools_2022[[#This Row],[Grade Span]],$T$1:$T$4,$U$1:$U$4,Maine_Schools_2022[[#This Row],[Grade Span]])</f>
        <v>09-12</v>
      </c>
      <c r="O551" t="str">
        <f>IF(Maine_Schools_2022[[#This Row],[School Type]]="Charter", "Charter", "Non Charter")</f>
        <v>Non Charter</v>
      </c>
    </row>
    <row r="552" spans="1:15" hidden="1">
      <c r="A552" t="s">
        <v>594</v>
      </c>
      <c r="B552">
        <v>427</v>
      </c>
      <c r="C552" t="s">
        <v>1158</v>
      </c>
      <c r="D552">
        <v>432</v>
      </c>
      <c r="E552" t="s">
        <v>179</v>
      </c>
      <c r="F552" t="s">
        <v>960</v>
      </c>
      <c r="G552">
        <v>231053000319</v>
      </c>
      <c r="H552" t="s">
        <v>647</v>
      </c>
      <c r="I552" t="s">
        <v>579</v>
      </c>
      <c r="J552" t="s">
        <v>653</v>
      </c>
      <c r="K552" t="s">
        <v>2227</v>
      </c>
      <c r="L552" t="s">
        <v>1687</v>
      </c>
      <c r="M552" t="s">
        <v>1159</v>
      </c>
      <c r="N552" t="str">
        <f>_xlfn.XLOOKUP(Maine_Schools_2022[[#This Row],[Grade Span]],$T$1:$T$4,$U$1:$U$4,Maine_Schools_2022[[#This Row],[Grade Span]])</f>
        <v>KG-02</v>
      </c>
      <c r="O552" t="str">
        <f>IF(Maine_Schools_2022[[#This Row],[School Type]]="Charter", "Charter", "Non Charter")</f>
        <v>Non Charter</v>
      </c>
    </row>
    <row r="553" spans="1:15" hidden="1">
      <c r="A553" t="s">
        <v>594</v>
      </c>
      <c r="B553">
        <v>427</v>
      </c>
      <c r="C553" t="s">
        <v>1158</v>
      </c>
      <c r="D553">
        <v>428</v>
      </c>
      <c r="E553" t="s">
        <v>347</v>
      </c>
      <c r="F553" t="s">
        <v>960</v>
      </c>
      <c r="G553">
        <v>231053000321</v>
      </c>
      <c r="H553" t="s">
        <v>647</v>
      </c>
      <c r="I553" t="s">
        <v>579</v>
      </c>
      <c r="J553" t="s">
        <v>653</v>
      </c>
      <c r="K553" t="s">
        <v>2228</v>
      </c>
      <c r="L553" t="s">
        <v>1687</v>
      </c>
      <c r="M553" t="s">
        <v>1159</v>
      </c>
      <c r="N553" t="str">
        <f>_xlfn.XLOOKUP(Maine_Schools_2022[[#This Row],[Grade Span]],$T$1:$T$4,$U$1:$U$4,Maine_Schools_2022[[#This Row],[Grade Span]])</f>
        <v>KG-02</v>
      </c>
      <c r="O553" t="str">
        <f>IF(Maine_Schools_2022[[#This Row],[School Type]]="Charter", "Charter", "Non Charter")</f>
        <v>Non Charter</v>
      </c>
    </row>
    <row r="554" spans="1:15" hidden="1">
      <c r="A554" t="s">
        <v>594</v>
      </c>
      <c r="B554">
        <v>427</v>
      </c>
      <c r="C554" t="s">
        <v>1158</v>
      </c>
      <c r="D554">
        <v>429</v>
      </c>
      <c r="E554" t="s">
        <v>512</v>
      </c>
      <c r="F554" t="s">
        <v>960</v>
      </c>
      <c r="G554">
        <v>231053000324</v>
      </c>
      <c r="H554" t="s">
        <v>647</v>
      </c>
      <c r="I554" t="s">
        <v>579</v>
      </c>
      <c r="J554" t="s">
        <v>653</v>
      </c>
      <c r="K554" t="s">
        <v>2229</v>
      </c>
      <c r="L554" t="s">
        <v>1687</v>
      </c>
      <c r="M554" t="s">
        <v>1159</v>
      </c>
      <c r="N554" t="str">
        <f>_xlfn.XLOOKUP(Maine_Schools_2022[[#This Row],[Grade Span]],$T$1:$T$4,$U$1:$U$4,Maine_Schools_2022[[#This Row],[Grade Span]])</f>
        <v>KG-02</v>
      </c>
      <c r="O554" t="str">
        <f>IF(Maine_Schools_2022[[#This Row],[School Type]]="Charter", "Charter", "Non Charter")</f>
        <v>Non Charter</v>
      </c>
    </row>
    <row r="555" spans="1:15" hidden="1">
      <c r="A555" t="s">
        <v>594</v>
      </c>
      <c r="B555">
        <v>427</v>
      </c>
      <c r="C555" t="s">
        <v>1158</v>
      </c>
      <c r="D555">
        <v>431</v>
      </c>
      <c r="E555" t="s">
        <v>524</v>
      </c>
      <c r="F555" t="s">
        <v>660</v>
      </c>
      <c r="G555">
        <v>231053000325</v>
      </c>
      <c r="H555" t="s">
        <v>647</v>
      </c>
      <c r="I555" t="s">
        <v>579</v>
      </c>
      <c r="J555" t="s">
        <v>653</v>
      </c>
      <c r="K555" t="s">
        <v>2230</v>
      </c>
      <c r="L555" t="s">
        <v>1687</v>
      </c>
      <c r="M555" t="s">
        <v>1159</v>
      </c>
      <c r="N555" t="str">
        <f>_xlfn.XLOOKUP(Maine_Schools_2022[[#This Row],[Grade Span]],$T$1:$T$4,$U$1:$U$4,Maine_Schools_2022[[#This Row],[Grade Span]])</f>
        <v>09-12</v>
      </c>
      <c r="O555" t="str">
        <f>IF(Maine_Schools_2022[[#This Row],[School Type]]="Charter", "Charter", "Non Charter")</f>
        <v>Non Charter</v>
      </c>
    </row>
    <row r="556" spans="1:15" hidden="1">
      <c r="A556" t="s">
        <v>594</v>
      </c>
      <c r="B556">
        <v>427</v>
      </c>
      <c r="C556" t="s">
        <v>1158</v>
      </c>
      <c r="D556">
        <v>430</v>
      </c>
      <c r="E556" t="s">
        <v>525</v>
      </c>
      <c r="F556" t="s">
        <v>698</v>
      </c>
      <c r="G556">
        <v>231053000326</v>
      </c>
      <c r="H556" t="s">
        <v>647</v>
      </c>
      <c r="I556" t="s">
        <v>579</v>
      </c>
      <c r="J556" t="s">
        <v>653</v>
      </c>
      <c r="K556" t="s">
        <v>2231</v>
      </c>
      <c r="L556" t="s">
        <v>1687</v>
      </c>
      <c r="M556" t="s">
        <v>1159</v>
      </c>
      <c r="N556" t="str">
        <f>_xlfn.XLOOKUP(Maine_Schools_2022[[#This Row],[Grade Span]],$T$1:$T$4,$U$1:$U$4,Maine_Schools_2022[[#This Row],[Grade Span]])</f>
        <v>06-08</v>
      </c>
      <c r="O556" t="str">
        <f>IF(Maine_Schools_2022[[#This Row],[School Type]]="Charter", "Charter", "Non Charter")</f>
        <v>Non Charter</v>
      </c>
    </row>
    <row r="557" spans="1:15" hidden="1">
      <c r="A557" t="s">
        <v>594</v>
      </c>
      <c r="B557">
        <v>427</v>
      </c>
      <c r="C557" t="s">
        <v>1158</v>
      </c>
      <c r="D557">
        <v>433</v>
      </c>
      <c r="E557" t="s">
        <v>556</v>
      </c>
      <c r="F557" t="s">
        <v>749</v>
      </c>
      <c r="G557">
        <v>231053000923</v>
      </c>
      <c r="H557" t="s">
        <v>647</v>
      </c>
      <c r="I557" t="s">
        <v>579</v>
      </c>
      <c r="J557" t="s">
        <v>653</v>
      </c>
      <c r="K557" t="s">
        <v>2232</v>
      </c>
      <c r="L557" t="s">
        <v>1687</v>
      </c>
      <c r="M557" t="s">
        <v>1159</v>
      </c>
      <c r="N557" t="str">
        <f>_xlfn.XLOOKUP(Maine_Schools_2022[[#This Row],[Grade Span]],$T$1:$T$4,$U$1:$U$4,Maine_Schools_2022[[#This Row],[Grade Span]])</f>
        <v>03-05</v>
      </c>
      <c r="O557" t="str">
        <f>IF(Maine_Schools_2022[[#This Row],[School Type]]="Charter", "Charter", "Non Charter")</f>
        <v>Non Charter</v>
      </c>
    </row>
    <row r="558" spans="1:15" hidden="1">
      <c r="A558" t="s">
        <v>594</v>
      </c>
      <c r="B558">
        <v>1996</v>
      </c>
      <c r="C558" t="s">
        <v>1160</v>
      </c>
      <c r="D558">
        <v>929</v>
      </c>
      <c r="E558" t="s">
        <v>527</v>
      </c>
      <c r="F558" t="s">
        <v>710</v>
      </c>
      <c r="G558">
        <v>231483700675</v>
      </c>
      <c r="H558" t="s">
        <v>647</v>
      </c>
      <c r="I558" t="s">
        <v>579</v>
      </c>
      <c r="J558" t="s">
        <v>653</v>
      </c>
      <c r="K558" t="s">
        <v>2233</v>
      </c>
      <c r="L558" t="s">
        <v>1687</v>
      </c>
      <c r="M558" t="s">
        <v>1161</v>
      </c>
      <c r="N558" t="str">
        <f>_xlfn.XLOOKUP(Maine_Schools_2022[[#This Row],[Grade Span]],$T$1:$T$4,$U$1:$U$4,Maine_Schools_2022[[#This Row],[Grade Span]])</f>
        <v>PK-05</v>
      </c>
      <c r="O558" t="str">
        <f>IF(Maine_Schools_2022[[#This Row],[School Type]]="Charter", "Charter", "Non Charter")</f>
        <v>Non Charter</v>
      </c>
    </row>
    <row r="559" spans="1:15" hidden="1">
      <c r="A559" t="s">
        <v>594</v>
      </c>
      <c r="B559">
        <v>434</v>
      </c>
      <c r="C559" t="s">
        <v>1162</v>
      </c>
      <c r="D559">
        <v>435</v>
      </c>
      <c r="E559" t="s">
        <v>441</v>
      </c>
      <c r="F559" t="s">
        <v>662</v>
      </c>
      <c r="G559">
        <v>231214001045</v>
      </c>
      <c r="H559" t="s">
        <v>647</v>
      </c>
      <c r="I559" t="s">
        <v>579</v>
      </c>
      <c r="J559" t="s">
        <v>686</v>
      </c>
      <c r="K559" t="s">
        <v>2234</v>
      </c>
      <c r="L559" t="s">
        <v>1687</v>
      </c>
      <c r="M559" t="s">
        <v>1163</v>
      </c>
      <c r="N559" t="str">
        <f>_xlfn.XLOOKUP(Maine_Schools_2022[[#This Row],[Grade Span]],$T$1:$T$4,$U$1:$U$4,Maine_Schools_2022[[#This Row],[Grade Span]])</f>
        <v>03-08</v>
      </c>
      <c r="O559" t="str">
        <f>IF(Maine_Schools_2022[[#This Row],[School Type]]="Charter", "Charter", "Non Charter")</f>
        <v>Non Charter</v>
      </c>
    </row>
    <row r="560" spans="1:15" hidden="1">
      <c r="A560" t="s">
        <v>594</v>
      </c>
      <c r="B560">
        <v>440</v>
      </c>
      <c r="C560" t="s">
        <v>1164</v>
      </c>
      <c r="D560">
        <v>441</v>
      </c>
      <c r="E560" t="s">
        <v>532</v>
      </c>
      <c r="F560" t="s">
        <v>662</v>
      </c>
      <c r="G560">
        <v>231230000572</v>
      </c>
      <c r="H560" t="s">
        <v>647</v>
      </c>
      <c r="I560" t="s">
        <v>579</v>
      </c>
      <c r="J560" t="s">
        <v>695</v>
      </c>
      <c r="K560" t="s">
        <v>2235</v>
      </c>
      <c r="L560" t="s">
        <v>1687</v>
      </c>
      <c r="M560" t="s">
        <v>1165</v>
      </c>
      <c r="N560" t="str">
        <f>_xlfn.XLOOKUP(Maine_Schools_2022[[#This Row],[Grade Span]],$T$1:$T$4,$U$1:$U$4,Maine_Schools_2022[[#This Row],[Grade Span]])</f>
        <v>03-08</v>
      </c>
      <c r="O560" t="str">
        <f>IF(Maine_Schools_2022[[#This Row],[School Type]]="Charter", "Charter", "Non Charter")</f>
        <v>Non Charter</v>
      </c>
    </row>
    <row r="561" spans="1:15" hidden="1">
      <c r="A561" t="s">
        <v>594</v>
      </c>
      <c r="B561">
        <v>444</v>
      </c>
      <c r="C561" t="s">
        <v>1166</v>
      </c>
      <c r="D561">
        <v>450</v>
      </c>
      <c r="E561" t="s">
        <v>2236</v>
      </c>
      <c r="F561" t="s">
        <v>755</v>
      </c>
      <c r="G561">
        <v>231233000574</v>
      </c>
      <c r="H561" t="s">
        <v>647</v>
      </c>
      <c r="I561" t="s">
        <v>579</v>
      </c>
      <c r="J561" t="s">
        <v>653</v>
      </c>
      <c r="K561" t="s">
        <v>2237</v>
      </c>
      <c r="L561" t="s">
        <v>1687</v>
      </c>
      <c r="M561" t="s">
        <v>654</v>
      </c>
      <c r="N561" t="str">
        <f>_xlfn.XLOOKUP(Maine_Schools_2022[[#This Row],[Grade Span]],$T$1:$T$4,$U$1:$U$4,Maine_Schools_2022[[#This Row],[Grade Span]])</f>
        <v>05-08</v>
      </c>
      <c r="O561" t="str">
        <f>IF(Maine_Schools_2022[[#This Row],[School Type]]="Charter", "Charter", "Non Charter")</f>
        <v>Non Charter</v>
      </c>
    </row>
    <row r="562" spans="1:15" hidden="1">
      <c r="A562" t="s">
        <v>594</v>
      </c>
      <c r="B562">
        <v>444</v>
      </c>
      <c r="C562" t="s">
        <v>1166</v>
      </c>
      <c r="D562">
        <v>453</v>
      </c>
      <c r="E562" t="s">
        <v>318</v>
      </c>
      <c r="F562" t="s">
        <v>808</v>
      </c>
      <c r="G562">
        <v>231233000575</v>
      </c>
      <c r="H562" t="s">
        <v>647</v>
      </c>
      <c r="I562" t="s">
        <v>579</v>
      </c>
      <c r="J562" t="s">
        <v>653</v>
      </c>
      <c r="K562" t="s">
        <v>2238</v>
      </c>
      <c r="L562" t="s">
        <v>1687</v>
      </c>
      <c r="M562" t="s">
        <v>654</v>
      </c>
      <c r="N562" t="str">
        <f>_xlfn.XLOOKUP(Maine_Schools_2022[[#This Row],[Grade Span]],$T$1:$T$4,$U$1:$U$4,Maine_Schools_2022[[#This Row],[Grade Span]])</f>
        <v>KG-05</v>
      </c>
      <c r="O562" t="str">
        <f>IF(Maine_Schools_2022[[#This Row],[School Type]]="Charter", "Charter", "Non Charter")</f>
        <v>Non Charter</v>
      </c>
    </row>
    <row r="563" spans="1:15" hidden="1">
      <c r="A563" t="s">
        <v>594</v>
      </c>
      <c r="B563">
        <v>444</v>
      </c>
      <c r="C563" t="s">
        <v>1166</v>
      </c>
      <c r="D563">
        <v>447</v>
      </c>
      <c r="E563" t="s">
        <v>325</v>
      </c>
      <c r="F563" t="s">
        <v>808</v>
      </c>
      <c r="G563">
        <v>231233000578</v>
      </c>
      <c r="H563" t="s">
        <v>647</v>
      </c>
      <c r="I563" t="s">
        <v>579</v>
      </c>
      <c r="J563" t="s">
        <v>653</v>
      </c>
      <c r="K563" t="s">
        <v>2239</v>
      </c>
      <c r="L563" t="s">
        <v>1687</v>
      </c>
      <c r="M563" t="s">
        <v>654</v>
      </c>
      <c r="N563" t="str">
        <f>_xlfn.XLOOKUP(Maine_Schools_2022[[#This Row],[Grade Span]],$T$1:$T$4,$U$1:$U$4,Maine_Schools_2022[[#This Row],[Grade Span]])</f>
        <v>KG-05</v>
      </c>
      <c r="O563" t="str">
        <f>IF(Maine_Schools_2022[[#This Row],[School Type]]="Charter", "Charter", "Non Charter")</f>
        <v>Non Charter</v>
      </c>
    </row>
    <row r="564" spans="1:15" hidden="1">
      <c r="A564" t="s">
        <v>594</v>
      </c>
      <c r="B564">
        <v>444</v>
      </c>
      <c r="C564" t="s">
        <v>1166</v>
      </c>
      <c r="D564">
        <v>455</v>
      </c>
      <c r="E564" t="s">
        <v>33</v>
      </c>
      <c r="F564" t="s">
        <v>922</v>
      </c>
      <c r="G564">
        <v>231233000586</v>
      </c>
      <c r="H564" t="s">
        <v>647</v>
      </c>
      <c r="I564" t="s">
        <v>579</v>
      </c>
      <c r="J564" t="s">
        <v>653</v>
      </c>
      <c r="K564" t="s">
        <v>2240</v>
      </c>
      <c r="L564" t="s">
        <v>1687</v>
      </c>
      <c r="M564" t="s">
        <v>654</v>
      </c>
      <c r="N564" t="str">
        <f>_xlfn.XLOOKUP(Maine_Schools_2022[[#This Row],[Grade Span]],$T$1:$T$4,$U$1:$U$4,Maine_Schools_2022[[#This Row],[Grade Span]])</f>
        <v>KG-04</v>
      </c>
      <c r="O564" t="str">
        <f>IF(Maine_Schools_2022[[#This Row],[School Type]]="Charter", "Charter", "Non Charter")</f>
        <v>Non Charter</v>
      </c>
    </row>
    <row r="565" spans="1:15" hidden="1">
      <c r="A565" t="s">
        <v>594</v>
      </c>
      <c r="B565">
        <v>444</v>
      </c>
      <c r="C565" t="s">
        <v>1166</v>
      </c>
      <c r="D565">
        <v>446</v>
      </c>
      <c r="E565" t="s">
        <v>452</v>
      </c>
      <c r="F565" t="s">
        <v>756</v>
      </c>
      <c r="G565">
        <v>231233000716</v>
      </c>
      <c r="H565" t="s">
        <v>647</v>
      </c>
      <c r="I565" t="s">
        <v>579</v>
      </c>
      <c r="J565" t="s">
        <v>653</v>
      </c>
      <c r="K565" t="s">
        <v>2241</v>
      </c>
      <c r="L565" t="s">
        <v>1687</v>
      </c>
      <c r="M565" t="s">
        <v>654</v>
      </c>
      <c r="N565" t="str">
        <f>_xlfn.XLOOKUP(Maine_Schools_2022[[#This Row],[Grade Span]],$T$1:$T$4,$U$1:$U$4,Maine_Schools_2022[[#This Row],[Grade Span]])</f>
        <v>PK-04</v>
      </c>
      <c r="O565" t="str">
        <f>IF(Maine_Schools_2022[[#This Row],[School Type]]="Charter", "Charter", "Non Charter")</f>
        <v>Non Charter</v>
      </c>
    </row>
    <row r="566" spans="1:15" hidden="1">
      <c r="A566" t="s">
        <v>594</v>
      </c>
      <c r="B566">
        <v>444</v>
      </c>
      <c r="C566" t="s">
        <v>1166</v>
      </c>
      <c r="D566">
        <v>454</v>
      </c>
      <c r="E566" t="s">
        <v>2242</v>
      </c>
      <c r="F566" t="s">
        <v>698</v>
      </c>
      <c r="G566">
        <v>231233000581</v>
      </c>
      <c r="H566" t="s">
        <v>647</v>
      </c>
      <c r="I566" t="s">
        <v>579</v>
      </c>
      <c r="J566" t="s">
        <v>653</v>
      </c>
      <c r="K566" t="s">
        <v>2243</v>
      </c>
      <c r="L566" t="s">
        <v>1687</v>
      </c>
      <c r="M566" t="s">
        <v>654</v>
      </c>
      <c r="N566" t="str">
        <f>_xlfn.XLOOKUP(Maine_Schools_2022[[#This Row],[Grade Span]],$T$1:$T$4,$U$1:$U$4,Maine_Schools_2022[[#This Row],[Grade Span]])</f>
        <v>06-08</v>
      </c>
      <c r="O566" t="str">
        <f>IF(Maine_Schools_2022[[#This Row],[School Type]]="Charter", "Charter", "Non Charter")</f>
        <v>Non Charter</v>
      </c>
    </row>
    <row r="567" spans="1:15" hidden="1">
      <c r="A567" t="s">
        <v>594</v>
      </c>
      <c r="B567">
        <v>444</v>
      </c>
      <c r="C567" t="s">
        <v>1166</v>
      </c>
      <c r="D567">
        <v>451</v>
      </c>
      <c r="E567" t="s">
        <v>376</v>
      </c>
      <c r="F567" t="s">
        <v>660</v>
      </c>
      <c r="G567">
        <v>231233000585</v>
      </c>
      <c r="H567" t="s">
        <v>647</v>
      </c>
      <c r="I567" t="s">
        <v>579</v>
      </c>
      <c r="J567" t="s">
        <v>653</v>
      </c>
      <c r="K567" t="s">
        <v>2244</v>
      </c>
      <c r="L567" t="s">
        <v>1687</v>
      </c>
      <c r="M567" t="s">
        <v>654</v>
      </c>
      <c r="N567" t="str">
        <f>_xlfn.XLOOKUP(Maine_Schools_2022[[#This Row],[Grade Span]],$T$1:$T$4,$U$1:$U$4,Maine_Schools_2022[[#This Row],[Grade Span]])</f>
        <v>09-12</v>
      </c>
      <c r="O567" t="str">
        <f>IF(Maine_Schools_2022[[#This Row],[School Type]]="Charter", "Charter", "Non Charter")</f>
        <v>Non Charter</v>
      </c>
    </row>
    <row r="568" spans="1:15" hidden="1">
      <c r="A568" t="s">
        <v>594</v>
      </c>
      <c r="B568">
        <v>444</v>
      </c>
      <c r="C568" t="s">
        <v>1166</v>
      </c>
      <c r="D568">
        <v>452</v>
      </c>
      <c r="E568" t="s">
        <v>548</v>
      </c>
      <c r="F568" t="s">
        <v>922</v>
      </c>
      <c r="G568">
        <v>231233000033</v>
      </c>
      <c r="H568" t="s">
        <v>647</v>
      </c>
      <c r="I568" t="s">
        <v>579</v>
      </c>
      <c r="J568" t="s">
        <v>653</v>
      </c>
      <c r="K568" t="s">
        <v>2245</v>
      </c>
      <c r="L568" t="s">
        <v>1687</v>
      </c>
      <c r="M568" t="s">
        <v>654</v>
      </c>
      <c r="N568" t="str">
        <f>_xlfn.XLOOKUP(Maine_Schools_2022[[#This Row],[Grade Span]],$T$1:$T$4,$U$1:$U$4,Maine_Schools_2022[[#This Row],[Grade Span]])</f>
        <v>KG-04</v>
      </c>
      <c r="O568" t="str">
        <f>IF(Maine_Schools_2022[[#This Row],[School Type]]="Charter", "Charter", "Non Charter")</f>
        <v>Non Charter</v>
      </c>
    </row>
    <row r="569" spans="1:15" hidden="1">
      <c r="A569" t="s">
        <v>594</v>
      </c>
      <c r="B569">
        <v>442</v>
      </c>
      <c r="C569" t="s">
        <v>1167</v>
      </c>
      <c r="D569">
        <v>443</v>
      </c>
      <c r="E569" t="s">
        <v>409</v>
      </c>
      <c r="F569" t="s">
        <v>650</v>
      </c>
      <c r="G569">
        <v>231236000588</v>
      </c>
      <c r="H569" t="s">
        <v>647</v>
      </c>
      <c r="I569" t="s">
        <v>579</v>
      </c>
      <c r="J569" t="s">
        <v>695</v>
      </c>
      <c r="K569" t="s">
        <v>2246</v>
      </c>
      <c r="L569" t="s">
        <v>1687</v>
      </c>
      <c r="M569" t="s">
        <v>1168</v>
      </c>
      <c r="N569" t="str">
        <f>_xlfn.XLOOKUP(Maine_Schools_2022[[#This Row],[Grade Span]],$T$1:$T$4,$U$1:$U$4,Maine_Schools_2022[[#This Row],[Grade Span]])</f>
        <v>03-06</v>
      </c>
      <c r="O569" t="str">
        <f>IF(Maine_Schools_2022[[#This Row],[School Type]]="Charter", "Charter", "Non Charter")</f>
        <v>Non Charter</v>
      </c>
    </row>
    <row r="570" spans="1:15" hidden="1">
      <c r="A570" t="s">
        <v>594</v>
      </c>
      <c r="B570">
        <v>456</v>
      </c>
      <c r="C570" t="s">
        <v>1169</v>
      </c>
      <c r="D570">
        <v>457</v>
      </c>
      <c r="E570" t="s">
        <v>418</v>
      </c>
      <c r="F570" t="s">
        <v>662</v>
      </c>
      <c r="G570">
        <v>231239000589</v>
      </c>
      <c r="H570" t="s">
        <v>647</v>
      </c>
      <c r="I570" t="s">
        <v>579</v>
      </c>
      <c r="J570" t="s">
        <v>686</v>
      </c>
      <c r="K570" t="s">
        <v>2247</v>
      </c>
      <c r="L570" t="s">
        <v>1687</v>
      </c>
      <c r="M570" t="s">
        <v>1170</v>
      </c>
      <c r="N570" t="str">
        <f>_xlfn.XLOOKUP(Maine_Schools_2022[[#This Row],[Grade Span]],$T$1:$T$4,$U$1:$U$4,Maine_Schools_2022[[#This Row],[Grade Span]])</f>
        <v>03-08</v>
      </c>
      <c r="O570" t="str">
        <f>IF(Maine_Schools_2022[[#This Row],[School Type]]="Charter", "Charter", "Non Charter")</f>
        <v>Non Charter</v>
      </c>
    </row>
    <row r="571" spans="1:15" hidden="1">
      <c r="A571" t="s">
        <v>594</v>
      </c>
      <c r="B571">
        <v>1738</v>
      </c>
      <c r="C571" t="s">
        <v>1171</v>
      </c>
      <c r="D571">
        <v>835</v>
      </c>
      <c r="E571" t="s">
        <v>380</v>
      </c>
      <c r="F571" t="s">
        <v>662</v>
      </c>
      <c r="G571">
        <v>231482000710</v>
      </c>
      <c r="H571" t="s">
        <v>647</v>
      </c>
      <c r="I571" t="s">
        <v>579</v>
      </c>
      <c r="J571" t="s">
        <v>713</v>
      </c>
      <c r="K571" t="s">
        <v>2248</v>
      </c>
      <c r="L571" t="s">
        <v>1687</v>
      </c>
      <c r="M571" t="s">
        <v>1172</v>
      </c>
      <c r="N571" t="str">
        <f>_xlfn.XLOOKUP(Maine_Schools_2022[[#This Row],[Grade Span]],$T$1:$T$4,$U$1:$U$4,Maine_Schools_2022[[#This Row],[Grade Span]])</f>
        <v>03-08</v>
      </c>
      <c r="O571" t="str">
        <f>IF(Maine_Schools_2022[[#This Row],[School Type]]="Charter", "Charter", "Non Charter")</f>
        <v>Non Charter</v>
      </c>
    </row>
    <row r="572" spans="1:15" hidden="1">
      <c r="A572" t="s">
        <v>594</v>
      </c>
      <c r="B572">
        <v>462</v>
      </c>
      <c r="C572" t="s">
        <v>1173</v>
      </c>
      <c r="D572">
        <v>463</v>
      </c>
      <c r="E572" t="s">
        <v>534</v>
      </c>
      <c r="F572" t="s">
        <v>662</v>
      </c>
      <c r="G572">
        <v>231275000993</v>
      </c>
      <c r="H572" t="s">
        <v>647</v>
      </c>
      <c r="I572" t="s">
        <v>579</v>
      </c>
      <c r="J572" t="s">
        <v>686</v>
      </c>
      <c r="K572" t="s">
        <v>2249</v>
      </c>
      <c r="L572" t="s">
        <v>1687</v>
      </c>
      <c r="M572" t="s">
        <v>1174</v>
      </c>
      <c r="N572" t="str">
        <f>_xlfn.XLOOKUP(Maine_Schools_2022[[#This Row],[Grade Span]],$T$1:$T$4,$U$1:$U$4,Maine_Schools_2022[[#This Row],[Grade Span]])</f>
        <v>03-08</v>
      </c>
      <c r="O572" t="str">
        <f>IF(Maine_Schools_2022[[#This Row],[School Type]]="Charter", "Charter", "Non Charter")</f>
        <v>Non Charter</v>
      </c>
    </row>
    <row r="573" spans="1:15" hidden="1">
      <c r="A573" t="s">
        <v>594</v>
      </c>
      <c r="B573">
        <v>1999</v>
      </c>
      <c r="C573" t="s">
        <v>537</v>
      </c>
      <c r="D573">
        <v>2000</v>
      </c>
      <c r="E573" t="s">
        <v>537</v>
      </c>
      <c r="F573" t="s">
        <v>698</v>
      </c>
      <c r="H573" t="s">
        <v>684</v>
      </c>
      <c r="I573" t="s">
        <v>685</v>
      </c>
      <c r="J573" t="s">
        <v>691</v>
      </c>
      <c r="K573" t="s">
        <v>2250</v>
      </c>
      <c r="L573" t="s">
        <v>1687</v>
      </c>
      <c r="M573" t="s">
        <v>699</v>
      </c>
      <c r="N573" t="str">
        <f>_xlfn.XLOOKUP(Maine_Schools_2022[[#This Row],[Grade Span]],$T$1:$T$4,$U$1:$U$4,Maine_Schools_2022[[#This Row],[Grade Span]])</f>
        <v>06-08</v>
      </c>
      <c r="O573" t="str">
        <f>IF(Maine_Schools_2022[[#This Row],[School Type]]="Charter", "Charter", "Non Charter")</f>
        <v>Non Charter</v>
      </c>
    </row>
    <row r="574" spans="1:15" hidden="1">
      <c r="A574" t="s">
        <v>594</v>
      </c>
      <c r="B574">
        <v>1282</v>
      </c>
      <c r="C574" t="s">
        <v>538</v>
      </c>
      <c r="D574">
        <v>1283</v>
      </c>
      <c r="E574" t="s">
        <v>538</v>
      </c>
      <c r="F574" t="s">
        <v>646</v>
      </c>
      <c r="H574" t="s">
        <v>684</v>
      </c>
      <c r="I574" t="s">
        <v>685</v>
      </c>
      <c r="J574" t="s">
        <v>700</v>
      </c>
      <c r="K574" t="s">
        <v>2251</v>
      </c>
      <c r="L574" t="s">
        <v>1687</v>
      </c>
      <c r="M574" t="s">
        <v>701</v>
      </c>
      <c r="N574" t="str">
        <f>_xlfn.XLOOKUP(Maine_Schools_2022[[#This Row],[Grade Span]],$T$1:$T$4,$U$1:$U$4,Maine_Schools_2022[[#This Row],[Grade Span]])</f>
        <v>06-12</v>
      </c>
      <c r="O574" t="str">
        <f>IF(Maine_Schools_2022[[#This Row],[School Type]]="Charter", "Charter", "Non Charter")</f>
        <v>Non Charter</v>
      </c>
    </row>
    <row r="575" spans="1:15" hidden="1">
      <c r="A575" t="s">
        <v>594</v>
      </c>
      <c r="B575">
        <v>466</v>
      </c>
      <c r="C575" t="s">
        <v>1175</v>
      </c>
      <c r="D575">
        <v>467</v>
      </c>
      <c r="E575" t="s">
        <v>236</v>
      </c>
      <c r="F575" t="s">
        <v>655</v>
      </c>
      <c r="G575">
        <v>231296000594</v>
      </c>
      <c r="H575" t="s">
        <v>647</v>
      </c>
      <c r="I575" t="s">
        <v>579</v>
      </c>
      <c r="J575" t="s">
        <v>686</v>
      </c>
      <c r="K575" t="s">
        <v>2252</v>
      </c>
      <c r="L575" t="s">
        <v>1687</v>
      </c>
      <c r="M575" t="s">
        <v>1176</v>
      </c>
      <c r="N575" t="str">
        <f>_xlfn.XLOOKUP(Maine_Schools_2022[[#This Row],[Grade Span]],$T$1:$T$4,$U$1:$U$4,Maine_Schools_2022[[#This Row],[Grade Span]])</f>
        <v>03-08</v>
      </c>
      <c r="O575" t="str">
        <f>IF(Maine_Schools_2022[[#This Row],[School Type]]="Charter", "Charter", "Non Charter")</f>
        <v>Non Charter</v>
      </c>
    </row>
    <row r="576" spans="1:15" hidden="1">
      <c r="A576" t="s">
        <v>594</v>
      </c>
      <c r="B576">
        <v>468</v>
      </c>
      <c r="C576" t="s">
        <v>1177</v>
      </c>
      <c r="D576">
        <v>469</v>
      </c>
      <c r="E576" t="s">
        <v>455</v>
      </c>
      <c r="F576" t="s">
        <v>662</v>
      </c>
      <c r="G576">
        <v>231298000595</v>
      </c>
      <c r="H576" t="s">
        <v>647</v>
      </c>
      <c r="I576" t="s">
        <v>579</v>
      </c>
      <c r="J576" t="s">
        <v>686</v>
      </c>
      <c r="K576" t="s">
        <v>2253</v>
      </c>
      <c r="L576" t="s">
        <v>1687</v>
      </c>
      <c r="M576" t="s">
        <v>1178</v>
      </c>
      <c r="N576" t="str">
        <f>_xlfn.XLOOKUP(Maine_Schools_2022[[#This Row],[Grade Span]],$T$1:$T$4,$U$1:$U$4,Maine_Schools_2022[[#This Row],[Grade Span]])</f>
        <v>03-08</v>
      </c>
      <c r="O576" t="str">
        <f>IF(Maine_Schools_2022[[#This Row],[School Type]]="Charter", "Charter", "Non Charter")</f>
        <v>Non Charter</v>
      </c>
    </row>
    <row r="577" spans="1:15" hidden="1">
      <c r="A577" t="s">
        <v>594</v>
      </c>
      <c r="B577">
        <v>473</v>
      </c>
      <c r="C577" t="s">
        <v>1179</v>
      </c>
      <c r="D577">
        <v>474</v>
      </c>
      <c r="E577" t="s">
        <v>462</v>
      </c>
      <c r="F577" t="s">
        <v>662</v>
      </c>
      <c r="G577">
        <v>231311001046</v>
      </c>
      <c r="H577" t="s">
        <v>647</v>
      </c>
      <c r="I577" t="s">
        <v>579</v>
      </c>
      <c r="J577" t="s">
        <v>657</v>
      </c>
      <c r="K577" t="s">
        <v>2254</v>
      </c>
      <c r="L577" t="s">
        <v>1687</v>
      </c>
      <c r="M577" t="s">
        <v>1180</v>
      </c>
      <c r="N577" t="str">
        <f>_xlfn.XLOOKUP(Maine_Schools_2022[[#This Row],[Grade Span]],$T$1:$T$4,$U$1:$U$4,Maine_Schools_2022[[#This Row],[Grade Span]])</f>
        <v>03-08</v>
      </c>
      <c r="O577" t="str">
        <f>IF(Maine_Schools_2022[[#This Row],[School Type]]="Charter", "Charter", "Non Charter")</f>
        <v>Non Charter</v>
      </c>
    </row>
    <row r="578" spans="1:15" hidden="1">
      <c r="A578" t="s">
        <v>594</v>
      </c>
      <c r="B578">
        <v>475</v>
      </c>
      <c r="C578" t="s">
        <v>1181</v>
      </c>
      <c r="D578">
        <v>476</v>
      </c>
      <c r="E578" t="s">
        <v>541</v>
      </c>
      <c r="F578" t="s">
        <v>662</v>
      </c>
      <c r="G578">
        <v>231314000384</v>
      </c>
      <c r="H578" t="s">
        <v>647</v>
      </c>
      <c r="I578" t="s">
        <v>579</v>
      </c>
      <c r="J578" t="s">
        <v>676</v>
      </c>
      <c r="K578" t="s">
        <v>2255</v>
      </c>
      <c r="L578" t="s">
        <v>1687</v>
      </c>
      <c r="M578" t="s">
        <v>1182</v>
      </c>
      <c r="N578" t="str">
        <f>_xlfn.XLOOKUP(Maine_Schools_2022[[#This Row],[Grade Span]],$T$1:$T$4,$U$1:$U$4,Maine_Schools_2022[[#This Row],[Grade Span]])</f>
        <v>03-08</v>
      </c>
      <c r="O578" t="str">
        <f>IF(Maine_Schools_2022[[#This Row],[School Type]]="Charter", "Charter", "Non Charter")</f>
        <v>Non Charter</v>
      </c>
    </row>
    <row r="579" spans="1:15" hidden="1">
      <c r="A579" t="s">
        <v>594</v>
      </c>
      <c r="B579">
        <v>1019</v>
      </c>
      <c r="C579" t="s">
        <v>1221</v>
      </c>
      <c r="D579">
        <v>1020</v>
      </c>
      <c r="E579" t="s">
        <v>623</v>
      </c>
      <c r="F579" t="s">
        <v>660</v>
      </c>
      <c r="G579">
        <v>231321000219</v>
      </c>
      <c r="H579" t="s">
        <v>647</v>
      </c>
      <c r="I579" t="s">
        <v>1213</v>
      </c>
      <c r="J579" t="s">
        <v>663</v>
      </c>
      <c r="K579" t="s">
        <v>2256</v>
      </c>
      <c r="L579" t="s">
        <v>1687</v>
      </c>
      <c r="M579" t="s">
        <v>663</v>
      </c>
      <c r="N579" t="str">
        <f>_xlfn.XLOOKUP(Maine_Schools_2022[[#This Row],[Grade Span]],$T$1:$T$4,$U$1:$U$4,Maine_Schools_2022[[#This Row],[Grade Span]])</f>
        <v>09-12</v>
      </c>
      <c r="O579" t="str">
        <f>IF(Maine_Schools_2022[[#This Row],[School Type]]="Charter", "Charter", "Non Charter")</f>
        <v>Non Charter</v>
      </c>
    </row>
    <row r="580" spans="1:15" hidden="1">
      <c r="A580" t="s">
        <v>594</v>
      </c>
      <c r="B580">
        <v>1156</v>
      </c>
      <c r="C580" t="s">
        <v>550</v>
      </c>
      <c r="D580">
        <v>1157</v>
      </c>
      <c r="E580" t="s">
        <v>550</v>
      </c>
      <c r="F580" t="s">
        <v>660</v>
      </c>
      <c r="H580" t="s">
        <v>684</v>
      </c>
      <c r="I580" t="s">
        <v>685</v>
      </c>
      <c r="J580" t="s">
        <v>679</v>
      </c>
      <c r="K580" t="s">
        <v>2257</v>
      </c>
      <c r="L580" t="s">
        <v>1687</v>
      </c>
      <c r="M580" t="s">
        <v>702</v>
      </c>
      <c r="N580" t="str">
        <f>_xlfn.XLOOKUP(Maine_Schools_2022[[#This Row],[Grade Span]],$T$1:$T$4,$U$1:$U$4,Maine_Schools_2022[[#This Row],[Grade Span]])</f>
        <v>09-12</v>
      </c>
      <c r="O580" t="str">
        <f>IF(Maine_Schools_2022[[#This Row],[School Type]]="Charter", "Charter", "Non Charter")</f>
        <v>Non Charter</v>
      </c>
    </row>
    <row r="581" spans="1:15" hidden="1">
      <c r="A581" t="s">
        <v>594</v>
      </c>
      <c r="B581">
        <v>480</v>
      </c>
      <c r="C581" t="s">
        <v>1183</v>
      </c>
      <c r="D581">
        <v>481</v>
      </c>
      <c r="E581" t="s">
        <v>16</v>
      </c>
      <c r="F581" t="s">
        <v>725</v>
      </c>
      <c r="G581">
        <v>231335000605</v>
      </c>
      <c r="H581" t="s">
        <v>647</v>
      </c>
      <c r="I581" t="s">
        <v>579</v>
      </c>
      <c r="J581" t="s">
        <v>657</v>
      </c>
      <c r="K581" t="s">
        <v>2258</v>
      </c>
      <c r="L581" t="s">
        <v>1687</v>
      </c>
      <c r="M581" t="s">
        <v>1184</v>
      </c>
      <c r="N581" t="str">
        <f>_xlfn.XLOOKUP(Maine_Schools_2022[[#This Row],[Grade Span]],$T$1:$T$4,$U$1:$U$4,Maine_Schools_2022[[#This Row],[Grade Span]])</f>
        <v>04-05</v>
      </c>
      <c r="O581" t="str">
        <f>IF(Maine_Schools_2022[[#This Row],[School Type]]="Charter", "Charter", "Non Charter")</f>
        <v>Non Charter</v>
      </c>
    </row>
    <row r="582" spans="1:15" hidden="1">
      <c r="A582" t="s">
        <v>594</v>
      </c>
      <c r="B582">
        <v>480</v>
      </c>
      <c r="C582" t="s">
        <v>1183</v>
      </c>
      <c r="D582">
        <v>483</v>
      </c>
      <c r="E582" t="s">
        <v>100</v>
      </c>
      <c r="F582" t="s">
        <v>724</v>
      </c>
      <c r="G582">
        <v>231335000604</v>
      </c>
      <c r="H582" t="s">
        <v>647</v>
      </c>
      <c r="I582" t="s">
        <v>579</v>
      </c>
      <c r="J582" t="s">
        <v>657</v>
      </c>
      <c r="K582" t="s">
        <v>2259</v>
      </c>
      <c r="L582" t="s">
        <v>1687</v>
      </c>
      <c r="M582" t="s">
        <v>1184</v>
      </c>
      <c r="N582" t="str">
        <f>_xlfn.XLOOKUP(Maine_Schools_2022[[#This Row],[Grade Span]],$T$1:$T$4,$U$1:$U$4,Maine_Schools_2022[[#This Row],[Grade Span]])</f>
        <v>PK-03</v>
      </c>
      <c r="O582" t="str">
        <f>IF(Maine_Schools_2022[[#This Row],[School Type]]="Charter", "Charter", "Non Charter")</f>
        <v>Non Charter</v>
      </c>
    </row>
    <row r="583" spans="1:15" hidden="1">
      <c r="A583" t="s">
        <v>594</v>
      </c>
      <c r="B583">
        <v>480</v>
      </c>
      <c r="C583" t="s">
        <v>1183</v>
      </c>
      <c r="D583">
        <v>485</v>
      </c>
      <c r="E583" t="s">
        <v>630</v>
      </c>
      <c r="F583" t="s">
        <v>660</v>
      </c>
      <c r="G583">
        <v>231335000144</v>
      </c>
      <c r="H583" t="s">
        <v>647</v>
      </c>
      <c r="I583" t="s">
        <v>1209</v>
      </c>
      <c r="J583" t="s">
        <v>657</v>
      </c>
      <c r="K583" t="s">
        <v>2260</v>
      </c>
      <c r="L583" t="s">
        <v>1687</v>
      </c>
      <c r="M583" t="s">
        <v>1184</v>
      </c>
      <c r="N583" t="str">
        <f>_xlfn.XLOOKUP(Maine_Schools_2022[[#This Row],[Grade Span]],$T$1:$T$4,$U$1:$U$4,Maine_Schools_2022[[#This Row],[Grade Span]])</f>
        <v>09-12</v>
      </c>
      <c r="O583" t="str">
        <f>IF(Maine_Schools_2022[[#This Row],[School Type]]="Charter", "Charter", "Non Charter")</f>
        <v>Non Charter</v>
      </c>
    </row>
    <row r="584" spans="1:15" hidden="1">
      <c r="A584" t="s">
        <v>594</v>
      </c>
      <c r="B584">
        <v>480</v>
      </c>
      <c r="C584" t="s">
        <v>1183</v>
      </c>
      <c r="D584">
        <v>484</v>
      </c>
      <c r="E584" t="s">
        <v>195</v>
      </c>
      <c r="F584" t="s">
        <v>698</v>
      </c>
      <c r="G584">
        <v>231335000934</v>
      </c>
      <c r="H584" t="s">
        <v>647</v>
      </c>
      <c r="I584" t="s">
        <v>579</v>
      </c>
      <c r="J584" t="s">
        <v>657</v>
      </c>
      <c r="K584" t="s">
        <v>2261</v>
      </c>
      <c r="L584" t="s">
        <v>1687</v>
      </c>
      <c r="M584" t="s">
        <v>1184</v>
      </c>
      <c r="N584" t="str">
        <f>_xlfn.XLOOKUP(Maine_Schools_2022[[#This Row],[Grade Span]],$T$1:$T$4,$U$1:$U$4,Maine_Schools_2022[[#This Row],[Grade Span]])</f>
        <v>06-08</v>
      </c>
      <c r="O584" t="str">
        <f>IF(Maine_Schools_2022[[#This Row],[School Type]]="Charter", "Charter", "Non Charter")</f>
        <v>Non Charter</v>
      </c>
    </row>
    <row r="585" spans="1:15" hidden="1">
      <c r="A585" t="s">
        <v>594</v>
      </c>
      <c r="B585">
        <v>480</v>
      </c>
      <c r="C585" t="s">
        <v>1183</v>
      </c>
      <c r="D585">
        <v>482</v>
      </c>
      <c r="E585" t="s">
        <v>134</v>
      </c>
      <c r="F585" t="s">
        <v>660</v>
      </c>
      <c r="G585">
        <v>231335000606</v>
      </c>
      <c r="H585" t="s">
        <v>647</v>
      </c>
      <c r="I585" t="s">
        <v>579</v>
      </c>
      <c r="J585" t="s">
        <v>657</v>
      </c>
      <c r="K585" t="s">
        <v>2262</v>
      </c>
      <c r="L585" t="s">
        <v>1687</v>
      </c>
      <c r="M585" t="s">
        <v>1184</v>
      </c>
      <c r="N585" t="str">
        <f>_xlfn.XLOOKUP(Maine_Schools_2022[[#This Row],[Grade Span]],$T$1:$T$4,$U$1:$U$4,Maine_Schools_2022[[#This Row],[Grade Span]])</f>
        <v>09-12</v>
      </c>
      <c r="O585" t="str">
        <f>IF(Maine_Schools_2022[[#This Row],[School Type]]="Charter", "Charter", "Non Charter")</f>
        <v>Non Charter</v>
      </c>
    </row>
    <row r="586" spans="1:15" hidden="1">
      <c r="A586" t="s">
        <v>594</v>
      </c>
      <c r="B586">
        <v>1060</v>
      </c>
      <c r="C586" t="s">
        <v>1185</v>
      </c>
      <c r="D586">
        <v>1061</v>
      </c>
      <c r="E586" t="s">
        <v>554</v>
      </c>
      <c r="F586" t="s">
        <v>922</v>
      </c>
      <c r="G586">
        <v>231349000611</v>
      </c>
      <c r="H586" t="s">
        <v>647</v>
      </c>
      <c r="I586" t="s">
        <v>579</v>
      </c>
      <c r="J586" t="s">
        <v>700</v>
      </c>
      <c r="K586" t="s">
        <v>2263</v>
      </c>
      <c r="L586" t="s">
        <v>1687</v>
      </c>
      <c r="M586" t="s">
        <v>1186</v>
      </c>
      <c r="N586" t="str">
        <f>_xlfn.XLOOKUP(Maine_Schools_2022[[#This Row],[Grade Span]],$T$1:$T$4,$U$1:$U$4,Maine_Schools_2022[[#This Row],[Grade Span]])</f>
        <v>KG-04</v>
      </c>
      <c r="O586" t="str">
        <f>IF(Maine_Schools_2022[[#This Row],[School Type]]="Charter", "Charter", "Non Charter")</f>
        <v>Non Charter</v>
      </c>
    </row>
    <row r="587" spans="1:15" hidden="1">
      <c r="A587" t="s">
        <v>594</v>
      </c>
      <c r="B587">
        <v>1060</v>
      </c>
      <c r="C587" t="s">
        <v>1185</v>
      </c>
      <c r="D587">
        <v>1063</v>
      </c>
      <c r="E587" t="s">
        <v>406</v>
      </c>
      <c r="F587" t="s">
        <v>660</v>
      </c>
      <c r="G587">
        <v>231349000612</v>
      </c>
      <c r="H587" t="s">
        <v>647</v>
      </c>
      <c r="I587" t="s">
        <v>579</v>
      </c>
      <c r="J587" t="s">
        <v>700</v>
      </c>
      <c r="K587" t="s">
        <v>2264</v>
      </c>
      <c r="L587" t="s">
        <v>1687</v>
      </c>
      <c r="M587" t="s">
        <v>1186</v>
      </c>
      <c r="N587" t="str">
        <f>_xlfn.XLOOKUP(Maine_Schools_2022[[#This Row],[Grade Span]],$T$1:$T$4,$U$1:$U$4,Maine_Schools_2022[[#This Row],[Grade Span]])</f>
        <v>09-12</v>
      </c>
      <c r="O587" t="str">
        <f>IF(Maine_Schools_2022[[#This Row],[School Type]]="Charter", "Charter", "Non Charter")</f>
        <v>Non Charter</v>
      </c>
    </row>
    <row r="588" spans="1:15" hidden="1">
      <c r="A588" t="s">
        <v>594</v>
      </c>
      <c r="B588">
        <v>1060</v>
      </c>
      <c r="C588" t="s">
        <v>1185</v>
      </c>
      <c r="D588">
        <v>1062</v>
      </c>
      <c r="E588" t="s">
        <v>555</v>
      </c>
      <c r="F588" t="s">
        <v>755</v>
      </c>
      <c r="G588">
        <v>231349000613</v>
      </c>
      <c r="H588" t="s">
        <v>647</v>
      </c>
      <c r="I588" t="s">
        <v>579</v>
      </c>
      <c r="J588" t="s">
        <v>700</v>
      </c>
      <c r="K588" t="s">
        <v>2265</v>
      </c>
      <c r="L588" t="s">
        <v>1687</v>
      </c>
      <c r="M588" t="s">
        <v>1186</v>
      </c>
      <c r="N588" t="str">
        <f>_xlfn.XLOOKUP(Maine_Schools_2022[[#This Row],[Grade Span]],$T$1:$T$4,$U$1:$U$4,Maine_Schools_2022[[#This Row],[Grade Span]])</f>
        <v>05-08</v>
      </c>
      <c r="O588" t="str">
        <f>IF(Maine_Schools_2022[[#This Row],[School Type]]="Charter", "Charter", "Non Charter")</f>
        <v>Non Charter</v>
      </c>
    </row>
    <row r="589" spans="1:15" hidden="1">
      <c r="A589" t="s">
        <v>594</v>
      </c>
      <c r="B589">
        <v>491</v>
      </c>
      <c r="C589" t="s">
        <v>1187</v>
      </c>
      <c r="D589">
        <v>492</v>
      </c>
      <c r="E589" t="s">
        <v>1188</v>
      </c>
      <c r="F589" t="s">
        <v>655</v>
      </c>
      <c r="G589">
        <v>231350001048</v>
      </c>
      <c r="H589" t="s">
        <v>647</v>
      </c>
      <c r="I589" t="s">
        <v>579</v>
      </c>
      <c r="J589" t="s">
        <v>679</v>
      </c>
      <c r="K589" t="s">
        <v>2266</v>
      </c>
      <c r="L589" t="s">
        <v>1687</v>
      </c>
      <c r="M589" t="s">
        <v>1189</v>
      </c>
      <c r="N589" t="str">
        <f>_xlfn.XLOOKUP(Maine_Schools_2022[[#This Row],[Grade Span]],$T$1:$T$4,$U$1:$U$4,Maine_Schools_2022[[#This Row],[Grade Span]])</f>
        <v>03-08</v>
      </c>
      <c r="O589" t="str">
        <f>IF(Maine_Schools_2022[[#This Row],[School Type]]="Charter", "Charter", "Non Charter")</f>
        <v>Non Charter</v>
      </c>
    </row>
    <row r="590" spans="1:15" hidden="1">
      <c r="A590" t="s">
        <v>594</v>
      </c>
      <c r="B590">
        <v>1736</v>
      </c>
      <c r="C590" t="s">
        <v>1190</v>
      </c>
      <c r="D590">
        <v>494</v>
      </c>
      <c r="E590" t="s">
        <v>557</v>
      </c>
      <c r="F590" t="s">
        <v>710</v>
      </c>
      <c r="G590">
        <v>231353000615</v>
      </c>
      <c r="H590" t="s">
        <v>647</v>
      </c>
      <c r="I590" t="s">
        <v>579</v>
      </c>
      <c r="J590" t="s">
        <v>802</v>
      </c>
      <c r="K590" t="s">
        <v>2267</v>
      </c>
      <c r="L590" t="s">
        <v>1687</v>
      </c>
      <c r="M590" t="s">
        <v>1191</v>
      </c>
      <c r="N590" t="str">
        <f>_xlfn.XLOOKUP(Maine_Schools_2022[[#This Row],[Grade Span]],$T$1:$T$4,$U$1:$U$4,Maine_Schools_2022[[#This Row],[Grade Span]])</f>
        <v>PK-05</v>
      </c>
      <c r="O590" t="str">
        <f>IF(Maine_Schools_2022[[#This Row],[School Type]]="Charter", "Charter", "Non Charter")</f>
        <v>Non Charter</v>
      </c>
    </row>
    <row r="591" spans="1:15" hidden="1">
      <c r="A591" t="s">
        <v>594</v>
      </c>
      <c r="B591">
        <v>495</v>
      </c>
      <c r="C591" t="s">
        <v>1192</v>
      </c>
      <c r="D591">
        <v>501</v>
      </c>
      <c r="E591" t="s">
        <v>285</v>
      </c>
      <c r="F591" t="s">
        <v>756</v>
      </c>
      <c r="G591">
        <v>231356000616</v>
      </c>
      <c r="H591" t="s">
        <v>647</v>
      </c>
      <c r="I591" t="s">
        <v>579</v>
      </c>
      <c r="J591" t="s">
        <v>653</v>
      </c>
      <c r="K591" t="s">
        <v>2268</v>
      </c>
      <c r="L591" t="s">
        <v>1687</v>
      </c>
      <c r="M591" t="s">
        <v>1193</v>
      </c>
      <c r="N591" t="str">
        <f>_xlfn.XLOOKUP(Maine_Schools_2022[[#This Row],[Grade Span]],$T$1:$T$4,$U$1:$U$4,Maine_Schools_2022[[#This Row],[Grade Span]])</f>
        <v>PK-04</v>
      </c>
      <c r="O591" t="str">
        <f>IF(Maine_Schools_2022[[#This Row],[School Type]]="Charter", "Charter", "Non Charter")</f>
        <v>Non Charter</v>
      </c>
    </row>
    <row r="592" spans="1:15" hidden="1">
      <c r="A592" t="s">
        <v>594</v>
      </c>
      <c r="B592">
        <v>495</v>
      </c>
      <c r="C592" t="s">
        <v>1192</v>
      </c>
      <c r="D592">
        <v>500</v>
      </c>
      <c r="E592" t="s">
        <v>410</v>
      </c>
      <c r="F592" t="s">
        <v>756</v>
      </c>
      <c r="G592">
        <v>231356000618</v>
      </c>
      <c r="H592" t="s">
        <v>647</v>
      </c>
      <c r="I592" t="s">
        <v>579</v>
      </c>
      <c r="J592" t="s">
        <v>653</v>
      </c>
      <c r="K592" t="s">
        <v>2269</v>
      </c>
      <c r="L592" t="s">
        <v>1687</v>
      </c>
      <c r="M592" t="s">
        <v>1193</v>
      </c>
      <c r="N592" t="str">
        <f>_xlfn.XLOOKUP(Maine_Schools_2022[[#This Row],[Grade Span]],$T$1:$T$4,$U$1:$U$4,Maine_Schools_2022[[#This Row],[Grade Span]])</f>
        <v>PK-04</v>
      </c>
      <c r="O592" t="str">
        <f>IF(Maine_Schools_2022[[#This Row],[School Type]]="Charter", "Charter", "Non Charter")</f>
        <v>Non Charter</v>
      </c>
    </row>
    <row r="593" spans="1:15" hidden="1">
      <c r="A593" t="s">
        <v>594</v>
      </c>
      <c r="B593">
        <v>495</v>
      </c>
      <c r="C593" t="s">
        <v>1192</v>
      </c>
      <c r="D593">
        <v>497</v>
      </c>
      <c r="E593" t="s">
        <v>188</v>
      </c>
      <c r="F593" t="s">
        <v>756</v>
      </c>
      <c r="G593">
        <v>231356000621</v>
      </c>
      <c r="H593" t="s">
        <v>647</v>
      </c>
      <c r="I593" t="s">
        <v>579</v>
      </c>
      <c r="J593" t="s">
        <v>653</v>
      </c>
      <c r="K593" t="s">
        <v>2270</v>
      </c>
      <c r="L593" t="s">
        <v>1687</v>
      </c>
      <c r="M593" t="s">
        <v>1193</v>
      </c>
      <c r="N593" t="str">
        <f>_xlfn.XLOOKUP(Maine_Schools_2022[[#This Row],[Grade Span]],$T$1:$T$4,$U$1:$U$4,Maine_Schools_2022[[#This Row],[Grade Span]])</f>
        <v>PK-04</v>
      </c>
      <c r="O593" t="str">
        <f>IF(Maine_Schools_2022[[#This Row],[School Type]]="Charter", "Charter", "Non Charter")</f>
        <v>Non Charter</v>
      </c>
    </row>
    <row r="594" spans="1:15" hidden="1">
      <c r="A594" t="s">
        <v>594</v>
      </c>
      <c r="B594">
        <v>495</v>
      </c>
      <c r="C594" t="s">
        <v>1192</v>
      </c>
      <c r="D594">
        <v>499</v>
      </c>
      <c r="E594" t="s">
        <v>137</v>
      </c>
      <c r="F594" t="s">
        <v>660</v>
      </c>
      <c r="G594">
        <v>231356000623</v>
      </c>
      <c r="H594" t="s">
        <v>647</v>
      </c>
      <c r="I594" t="s">
        <v>579</v>
      </c>
      <c r="J594" t="s">
        <v>653</v>
      </c>
      <c r="K594" t="s">
        <v>2271</v>
      </c>
      <c r="L594" t="s">
        <v>1687</v>
      </c>
      <c r="M594" t="s">
        <v>1193</v>
      </c>
      <c r="N594" t="str">
        <f>_xlfn.XLOOKUP(Maine_Schools_2022[[#This Row],[Grade Span]],$T$1:$T$4,$U$1:$U$4,Maine_Schools_2022[[#This Row],[Grade Span]])</f>
        <v>09-12</v>
      </c>
      <c r="O594" t="str">
        <f>IF(Maine_Schools_2022[[#This Row],[School Type]]="Charter", "Charter", "Non Charter")</f>
        <v>Non Charter</v>
      </c>
    </row>
    <row r="595" spans="1:15" hidden="1">
      <c r="A595" t="s">
        <v>594</v>
      </c>
      <c r="B595">
        <v>495</v>
      </c>
      <c r="C595" t="s">
        <v>1192</v>
      </c>
      <c r="D595">
        <v>498</v>
      </c>
      <c r="E595" t="s">
        <v>245</v>
      </c>
      <c r="F595" t="s">
        <v>755</v>
      </c>
      <c r="G595">
        <v>231356000624</v>
      </c>
      <c r="H595" t="s">
        <v>647</v>
      </c>
      <c r="I595" t="s">
        <v>579</v>
      </c>
      <c r="J595" t="s">
        <v>653</v>
      </c>
      <c r="K595" t="s">
        <v>2272</v>
      </c>
      <c r="L595" t="s">
        <v>1687</v>
      </c>
      <c r="M595" t="s">
        <v>1193</v>
      </c>
      <c r="N595" t="str">
        <f>_xlfn.XLOOKUP(Maine_Schools_2022[[#This Row],[Grade Span]],$T$1:$T$4,$U$1:$U$4,Maine_Schools_2022[[#This Row],[Grade Span]])</f>
        <v>05-08</v>
      </c>
      <c r="O595" t="str">
        <f>IF(Maine_Schools_2022[[#This Row],[School Type]]="Charter", "Charter", "Non Charter")</f>
        <v>Non Charter</v>
      </c>
    </row>
    <row r="596" spans="1:15" hidden="1">
      <c r="A596" t="s">
        <v>594</v>
      </c>
      <c r="B596">
        <v>495</v>
      </c>
      <c r="C596" t="s">
        <v>1192</v>
      </c>
      <c r="D596">
        <v>502</v>
      </c>
      <c r="E596" t="s">
        <v>610</v>
      </c>
      <c r="F596" t="s">
        <v>731</v>
      </c>
      <c r="G596">
        <v>231356000147</v>
      </c>
      <c r="H596" t="s">
        <v>647</v>
      </c>
      <c r="I596" t="s">
        <v>1209</v>
      </c>
      <c r="J596" t="s">
        <v>653</v>
      </c>
      <c r="K596" t="s">
        <v>2271</v>
      </c>
      <c r="L596" t="s">
        <v>1687</v>
      </c>
      <c r="M596" t="s">
        <v>1193</v>
      </c>
      <c r="N596" t="str">
        <f>_xlfn.XLOOKUP(Maine_Schools_2022[[#This Row],[Grade Span]],$T$1:$T$4,$U$1:$U$4,Maine_Schools_2022[[#This Row],[Grade Span]])</f>
        <v>08-12</v>
      </c>
      <c r="O596" t="str">
        <f>IF(Maine_Schools_2022[[#This Row],[School Type]]="Charter", "Charter", "Non Charter")</f>
        <v>Non Charter</v>
      </c>
    </row>
    <row r="597" spans="1:15" hidden="1">
      <c r="A597" t="s">
        <v>594</v>
      </c>
      <c r="B597">
        <v>1413</v>
      </c>
      <c r="C597" t="s">
        <v>1194</v>
      </c>
      <c r="D597">
        <v>1001</v>
      </c>
      <c r="E597" t="s">
        <v>420</v>
      </c>
      <c r="F597" t="s">
        <v>662</v>
      </c>
      <c r="G597">
        <v>230006800564</v>
      </c>
      <c r="H597" t="s">
        <v>647</v>
      </c>
      <c r="I597" t="s">
        <v>579</v>
      </c>
      <c r="J597" t="s">
        <v>679</v>
      </c>
      <c r="K597" t="s">
        <v>2273</v>
      </c>
      <c r="L597" t="s">
        <v>1687</v>
      </c>
      <c r="M597" t="s">
        <v>1195</v>
      </c>
      <c r="N597" t="str">
        <f>_xlfn.XLOOKUP(Maine_Schools_2022[[#This Row],[Grade Span]],$T$1:$T$4,$U$1:$U$4,Maine_Schools_2022[[#This Row],[Grade Span]])</f>
        <v>03-08</v>
      </c>
      <c r="O597" t="str">
        <f>IF(Maine_Schools_2022[[#This Row],[School Type]]="Charter", "Charter", "Non Charter")</f>
        <v>Non Charter</v>
      </c>
    </row>
    <row r="598" spans="1:15" hidden="1">
      <c r="A598" t="s">
        <v>594</v>
      </c>
      <c r="B598">
        <v>518</v>
      </c>
      <c r="C598" t="s">
        <v>1196</v>
      </c>
      <c r="D598">
        <v>521</v>
      </c>
      <c r="E598" t="s">
        <v>472</v>
      </c>
      <c r="F598" t="s">
        <v>659</v>
      </c>
      <c r="G598">
        <v>231386000034</v>
      </c>
      <c r="H598" t="s">
        <v>647</v>
      </c>
      <c r="I598" t="s">
        <v>579</v>
      </c>
      <c r="J598" t="s">
        <v>657</v>
      </c>
      <c r="K598" t="s">
        <v>2274</v>
      </c>
      <c r="L598" t="s">
        <v>1687</v>
      </c>
      <c r="M598" t="s">
        <v>1197</v>
      </c>
      <c r="N598" t="str">
        <f>_xlfn.XLOOKUP(Maine_Schools_2022[[#This Row],[Grade Span]],$T$1:$T$4,$U$1:$U$4,Maine_Schools_2022[[#This Row],[Grade Span]])</f>
        <v>03-06</v>
      </c>
      <c r="O598" t="str">
        <f>IF(Maine_Schools_2022[[#This Row],[School Type]]="Charter", "Charter", "Non Charter")</f>
        <v>Non Charter</v>
      </c>
    </row>
    <row r="599" spans="1:15" hidden="1">
      <c r="A599" t="s">
        <v>594</v>
      </c>
      <c r="B599">
        <v>518</v>
      </c>
      <c r="C599" t="s">
        <v>1196</v>
      </c>
      <c r="D599">
        <v>519</v>
      </c>
      <c r="E599" t="s">
        <v>412</v>
      </c>
      <c r="F599" t="s">
        <v>660</v>
      </c>
      <c r="G599">
        <v>231386000638</v>
      </c>
      <c r="H599" t="s">
        <v>647</v>
      </c>
      <c r="I599" t="s">
        <v>579</v>
      </c>
      <c r="J599" t="s">
        <v>657</v>
      </c>
      <c r="K599" t="s">
        <v>2275</v>
      </c>
      <c r="L599" t="s">
        <v>1687</v>
      </c>
      <c r="M599" t="s">
        <v>1197</v>
      </c>
      <c r="N599" t="str">
        <f>_xlfn.XLOOKUP(Maine_Schools_2022[[#This Row],[Grade Span]],$T$1:$T$4,$U$1:$U$4,Maine_Schools_2022[[#This Row],[Grade Span]])</f>
        <v>09-12</v>
      </c>
      <c r="O599" t="str">
        <f>IF(Maine_Schools_2022[[#This Row],[School Type]]="Charter", "Charter", "Non Charter")</f>
        <v>Non Charter</v>
      </c>
    </row>
    <row r="600" spans="1:15" hidden="1">
      <c r="A600" t="s">
        <v>594</v>
      </c>
      <c r="B600">
        <v>518</v>
      </c>
      <c r="C600" t="s">
        <v>1196</v>
      </c>
      <c r="D600">
        <v>520</v>
      </c>
      <c r="E600" t="s">
        <v>84</v>
      </c>
      <c r="F600" t="s">
        <v>718</v>
      </c>
      <c r="G600">
        <v>231386000639</v>
      </c>
      <c r="H600" t="s">
        <v>647</v>
      </c>
      <c r="I600" t="s">
        <v>579</v>
      </c>
      <c r="J600" t="s">
        <v>657</v>
      </c>
      <c r="K600" t="s">
        <v>2276</v>
      </c>
      <c r="L600" t="s">
        <v>1687</v>
      </c>
      <c r="M600" t="s">
        <v>1197</v>
      </c>
      <c r="N600" t="str">
        <f>_xlfn.XLOOKUP(Maine_Schools_2022[[#This Row],[Grade Span]],$T$1:$T$4,$U$1:$U$4,Maine_Schools_2022[[#This Row],[Grade Span]])</f>
        <v>07-08</v>
      </c>
      <c r="O600" t="str">
        <f>IF(Maine_Schools_2022[[#This Row],[School Type]]="Charter", "Charter", "Non Charter")</f>
        <v>Non Charter</v>
      </c>
    </row>
    <row r="601" spans="1:15" hidden="1">
      <c r="A601" t="s">
        <v>594</v>
      </c>
      <c r="B601">
        <v>524</v>
      </c>
      <c r="C601" t="s">
        <v>1198</v>
      </c>
      <c r="D601">
        <v>525</v>
      </c>
      <c r="E601" t="s">
        <v>473</v>
      </c>
      <c r="F601" t="s">
        <v>710</v>
      </c>
      <c r="G601">
        <v>231397000641</v>
      </c>
      <c r="H601" t="s">
        <v>647</v>
      </c>
      <c r="I601" t="s">
        <v>579</v>
      </c>
      <c r="J601" t="s">
        <v>657</v>
      </c>
      <c r="K601" t="s">
        <v>2277</v>
      </c>
      <c r="L601" t="s">
        <v>1687</v>
      </c>
      <c r="M601" t="s">
        <v>1199</v>
      </c>
      <c r="N601" t="str">
        <f>_xlfn.XLOOKUP(Maine_Schools_2022[[#This Row],[Grade Span]],$T$1:$T$4,$U$1:$U$4,Maine_Schools_2022[[#This Row],[Grade Span]])</f>
        <v>PK-05</v>
      </c>
      <c r="O601" t="str">
        <f>IF(Maine_Schools_2022[[#This Row],[School Type]]="Charter", "Charter", "Non Charter")</f>
        <v>Non Charter</v>
      </c>
    </row>
    <row r="602" spans="1:15" hidden="1">
      <c r="A602" t="s">
        <v>594</v>
      </c>
      <c r="B602">
        <v>524</v>
      </c>
      <c r="C602" t="s">
        <v>1198</v>
      </c>
      <c r="D602">
        <v>526</v>
      </c>
      <c r="E602" t="s">
        <v>142</v>
      </c>
      <c r="F602" t="s">
        <v>660</v>
      </c>
      <c r="G602">
        <v>231397000732</v>
      </c>
      <c r="H602" t="s">
        <v>647</v>
      </c>
      <c r="I602" t="s">
        <v>579</v>
      </c>
      <c r="J602" t="s">
        <v>657</v>
      </c>
      <c r="K602" t="s">
        <v>2278</v>
      </c>
      <c r="L602" t="s">
        <v>1687</v>
      </c>
      <c r="M602" t="s">
        <v>1199</v>
      </c>
      <c r="N602" t="str">
        <f>_xlfn.XLOOKUP(Maine_Schools_2022[[#This Row],[Grade Span]],$T$1:$T$4,$U$1:$U$4,Maine_Schools_2022[[#This Row],[Grade Span]])</f>
        <v>09-12</v>
      </c>
      <c r="O602" t="str">
        <f>IF(Maine_Schools_2022[[#This Row],[School Type]]="Charter", "Charter", "Non Charter")</f>
        <v>Non Charter</v>
      </c>
    </row>
    <row r="603" spans="1:15" hidden="1">
      <c r="A603" t="s">
        <v>594</v>
      </c>
      <c r="B603">
        <v>524</v>
      </c>
      <c r="C603" t="s">
        <v>1198</v>
      </c>
      <c r="D603">
        <v>527</v>
      </c>
      <c r="E603" t="s">
        <v>475</v>
      </c>
      <c r="F603" t="s">
        <v>698</v>
      </c>
      <c r="G603">
        <v>231397000643</v>
      </c>
      <c r="H603" t="s">
        <v>647</v>
      </c>
      <c r="I603" t="s">
        <v>579</v>
      </c>
      <c r="J603" t="s">
        <v>657</v>
      </c>
      <c r="K603" t="s">
        <v>2279</v>
      </c>
      <c r="L603" t="s">
        <v>1687</v>
      </c>
      <c r="M603" t="s">
        <v>1199</v>
      </c>
      <c r="N603" t="str">
        <f>_xlfn.XLOOKUP(Maine_Schools_2022[[#This Row],[Grade Span]],$T$1:$T$4,$U$1:$U$4,Maine_Schools_2022[[#This Row],[Grade Span]])</f>
        <v>06-08</v>
      </c>
      <c r="O603" t="str">
        <f>IF(Maine_Schools_2022[[#This Row],[School Type]]="Charter", "Charter", "Non Charter")</f>
        <v>Non Charter</v>
      </c>
    </row>
    <row r="604" spans="1:15" hidden="1">
      <c r="A604" t="s">
        <v>594</v>
      </c>
      <c r="B604">
        <v>1671</v>
      </c>
      <c r="C604" t="s">
        <v>1200</v>
      </c>
      <c r="D604">
        <v>529</v>
      </c>
      <c r="E604" t="s">
        <v>416</v>
      </c>
      <c r="F604" t="s">
        <v>710</v>
      </c>
      <c r="G604">
        <v>231398023148</v>
      </c>
      <c r="H604" t="s">
        <v>647</v>
      </c>
      <c r="I604" t="s">
        <v>579</v>
      </c>
      <c r="J604" t="s">
        <v>695</v>
      </c>
      <c r="K604" t="s">
        <v>2280</v>
      </c>
      <c r="L604" t="s">
        <v>1687</v>
      </c>
      <c r="M604" t="s">
        <v>1201</v>
      </c>
      <c r="N604" t="str">
        <f>_xlfn.XLOOKUP(Maine_Schools_2022[[#This Row],[Grade Span]],$T$1:$T$4,$U$1:$U$4,Maine_Schools_2022[[#This Row],[Grade Span]])</f>
        <v>PK-05</v>
      </c>
      <c r="O604" t="str">
        <f>IF(Maine_Schools_2022[[#This Row],[School Type]]="Charter", "Charter", "Non Charter")</f>
        <v>Non Charter</v>
      </c>
    </row>
    <row r="605" spans="1:15" hidden="1">
      <c r="A605" t="s">
        <v>594</v>
      </c>
      <c r="B605">
        <v>1671</v>
      </c>
      <c r="C605" t="s">
        <v>1200</v>
      </c>
      <c r="D605">
        <v>530</v>
      </c>
      <c r="E605" t="s">
        <v>148</v>
      </c>
      <c r="F605" t="s">
        <v>646</v>
      </c>
      <c r="G605">
        <v>231398023146</v>
      </c>
      <c r="H605" t="s">
        <v>647</v>
      </c>
      <c r="I605" t="s">
        <v>579</v>
      </c>
      <c r="J605" t="s">
        <v>695</v>
      </c>
      <c r="K605" t="s">
        <v>2281</v>
      </c>
      <c r="L605" t="s">
        <v>1687</v>
      </c>
      <c r="M605" t="s">
        <v>1201</v>
      </c>
      <c r="N605" t="str">
        <f>_xlfn.XLOOKUP(Maine_Schools_2022[[#This Row],[Grade Span]],$T$1:$T$4,$U$1:$U$4,Maine_Schools_2022[[#This Row],[Grade Span]])</f>
        <v>06-12</v>
      </c>
      <c r="O605" t="str">
        <f>IF(Maine_Schools_2022[[#This Row],[School Type]]="Charter", "Charter", "Non Charter")</f>
        <v>Non Charter</v>
      </c>
    </row>
    <row r="606" spans="1:15" hidden="1">
      <c r="A606" t="s">
        <v>594</v>
      </c>
      <c r="B606">
        <v>532</v>
      </c>
      <c r="C606" t="s">
        <v>1202</v>
      </c>
      <c r="D606">
        <v>533</v>
      </c>
      <c r="E606" t="s">
        <v>80</v>
      </c>
      <c r="F606" t="s">
        <v>662</v>
      </c>
      <c r="G606">
        <v>231401000647</v>
      </c>
      <c r="H606" t="s">
        <v>647</v>
      </c>
      <c r="I606" t="s">
        <v>579</v>
      </c>
      <c r="J606" t="s">
        <v>682</v>
      </c>
      <c r="K606" t="s">
        <v>2282</v>
      </c>
      <c r="L606" t="s">
        <v>1687</v>
      </c>
      <c r="M606" t="s">
        <v>1203</v>
      </c>
      <c r="N606" t="str">
        <f>_xlfn.XLOOKUP(Maine_Schools_2022[[#This Row],[Grade Span]],$T$1:$T$4,$U$1:$U$4,Maine_Schools_2022[[#This Row],[Grade Span]])</f>
        <v>03-08</v>
      </c>
      <c r="O606" t="str">
        <f>IF(Maine_Schools_2022[[#This Row],[School Type]]="Charter", "Charter", "Non Charter")</f>
        <v>Non Charter</v>
      </c>
    </row>
    <row r="607" spans="1:15" hidden="1">
      <c r="A607" t="s">
        <v>594</v>
      </c>
      <c r="B607">
        <v>537</v>
      </c>
      <c r="C607" t="s">
        <v>1204</v>
      </c>
      <c r="D607">
        <v>541</v>
      </c>
      <c r="E607" t="s">
        <v>386</v>
      </c>
      <c r="F607" t="s">
        <v>698</v>
      </c>
      <c r="G607">
        <v>231410000031</v>
      </c>
      <c r="H607" t="s">
        <v>647</v>
      </c>
      <c r="I607" t="s">
        <v>579</v>
      </c>
      <c r="J607" t="s">
        <v>653</v>
      </c>
      <c r="K607" t="s">
        <v>2283</v>
      </c>
      <c r="L607" t="s">
        <v>1687</v>
      </c>
      <c r="M607" t="s">
        <v>1205</v>
      </c>
      <c r="N607" t="str">
        <f>_xlfn.XLOOKUP(Maine_Schools_2022[[#This Row],[Grade Span]],$T$1:$T$4,$U$1:$U$4,Maine_Schools_2022[[#This Row],[Grade Span]])</f>
        <v>06-08</v>
      </c>
      <c r="O607" t="str">
        <f>IF(Maine_Schools_2022[[#This Row],[School Type]]="Charter", "Charter", "Non Charter")</f>
        <v>Non Charter</v>
      </c>
    </row>
    <row r="608" spans="1:15" hidden="1">
      <c r="A608" t="s">
        <v>594</v>
      </c>
      <c r="B608">
        <v>537</v>
      </c>
      <c r="C608" t="s">
        <v>1204</v>
      </c>
      <c r="D608">
        <v>538</v>
      </c>
      <c r="E608" t="s">
        <v>558</v>
      </c>
      <c r="F608" t="s">
        <v>933</v>
      </c>
      <c r="G608">
        <v>231410000650</v>
      </c>
      <c r="H608" t="s">
        <v>647</v>
      </c>
      <c r="I608" t="s">
        <v>579</v>
      </c>
      <c r="J608" t="s">
        <v>653</v>
      </c>
      <c r="K608" t="s">
        <v>2284</v>
      </c>
      <c r="L608" t="s">
        <v>1687</v>
      </c>
      <c r="M608" t="s">
        <v>1205</v>
      </c>
      <c r="N608" t="str">
        <f>_xlfn.XLOOKUP(Maine_Schools_2022[[#This Row],[Grade Span]],$T$1:$T$4,$U$1:$U$4,Maine_Schools_2022[[#This Row],[Grade Span]])</f>
        <v>PK-01</v>
      </c>
      <c r="O608" t="str">
        <f>IF(Maine_Schools_2022[[#This Row],[School Type]]="Charter", "Charter", "Non Charter")</f>
        <v>Non Charter</v>
      </c>
    </row>
    <row r="609" spans="1:15" hidden="1">
      <c r="A609" t="s">
        <v>594</v>
      </c>
      <c r="B609">
        <v>537</v>
      </c>
      <c r="C609" t="s">
        <v>1204</v>
      </c>
      <c r="D609">
        <v>540</v>
      </c>
      <c r="E609" t="s">
        <v>565</v>
      </c>
      <c r="F609" t="s">
        <v>929</v>
      </c>
      <c r="G609">
        <v>231410000651</v>
      </c>
      <c r="H609" t="s">
        <v>647</v>
      </c>
      <c r="I609" t="s">
        <v>579</v>
      </c>
      <c r="J609" t="s">
        <v>653</v>
      </c>
      <c r="K609" t="s">
        <v>2285</v>
      </c>
      <c r="L609" t="s">
        <v>1687</v>
      </c>
      <c r="M609" t="s">
        <v>1205</v>
      </c>
      <c r="N609" t="str">
        <f>_xlfn.XLOOKUP(Maine_Schools_2022[[#This Row],[Grade Span]],$T$1:$T$4,$U$1:$U$4,Maine_Schools_2022[[#This Row],[Grade Span]])</f>
        <v>02-05</v>
      </c>
      <c r="O609" t="str">
        <f>IF(Maine_Schools_2022[[#This Row],[School Type]]="Charter", "Charter", "Non Charter")</f>
        <v>Non Charter</v>
      </c>
    </row>
    <row r="610" spans="1:15" hidden="1">
      <c r="A610" t="s">
        <v>594</v>
      </c>
      <c r="B610">
        <v>537</v>
      </c>
      <c r="C610" t="s">
        <v>1204</v>
      </c>
      <c r="D610">
        <v>539</v>
      </c>
      <c r="E610" t="s">
        <v>566</v>
      </c>
      <c r="F610" t="s">
        <v>660</v>
      </c>
      <c r="G610">
        <v>231410000652</v>
      </c>
      <c r="H610" t="s">
        <v>647</v>
      </c>
      <c r="I610" t="s">
        <v>579</v>
      </c>
      <c r="J610" t="s">
        <v>653</v>
      </c>
      <c r="K610" t="s">
        <v>2286</v>
      </c>
      <c r="L610" t="s">
        <v>1687</v>
      </c>
      <c r="M610" t="s">
        <v>1205</v>
      </c>
      <c r="N610" t="str">
        <f>_xlfn.XLOOKUP(Maine_Schools_2022[[#This Row],[Grade Span]],$T$1:$T$4,$U$1:$U$4,Maine_Schools_2022[[#This Row],[Grade Span]])</f>
        <v>09-12</v>
      </c>
      <c r="O610" t="str">
        <f>IF(Maine_Schools_2022[[#This Row],[School Type]]="Charter", "Charter", "Non Charter")</f>
        <v>Non Charter</v>
      </c>
    </row>
    <row r="611" spans="1:15" hidden="1">
      <c r="A611" t="s">
        <v>594</v>
      </c>
      <c r="B611">
        <v>542</v>
      </c>
      <c r="C611" t="s">
        <v>1206</v>
      </c>
      <c r="D611">
        <v>546</v>
      </c>
      <c r="E611" t="s">
        <v>284</v>
      </c>
      <c r="F611" t="s">
        <v>1100</v>
      </c>
      <c r="G611">
        <v>231413001049</v>
      </c>
      <c r="H611" t="s">
        <v>647</v>
      </c>
      <c r="I611" t="s">
        <v>579</v>
      </c>
      <c r="J611" t="s">
        <v>700</v>
      </c>
      <c r="K611" t="s">
        <v>2287</v>
      </c>
      <c r="L611" t="s">
        <v>1687</v>
      </c>
      <c r="M611" t="s">
        <v>700</v>
      </c>
      <c r="N611" t="str">
        <f>_xlfn.XLOOKUP(Maine_Schools_2022[[#This Row],[Grade Span]],$T$1:$T$4,$U$1:$U$4,Maine_Schools_2022[[#This Row],[Grade Span]])</f>
        <v>02-04</v>
      </c>
      <c r="O611" t="str">
        <f>IF(Maine_Schools_2022[[#This Row],[School Type]]="Charter", "Charter", "Non Charter")</f>
        <v>Non Charter</v>
      </c>
    </row>
    <row r="612" spans="1:15" hidden="1">
      <c r="A612" t="s">
        <v>594</v>
      </c>
      <c r="B612">
        <v>542</v>
      </c>
      <c r="C612" t="s">
        <v>1206</v>
      </c>
      <c r="D612">
        <v>543</v>
      </c>
      <c r="E612" t="s">
        <v>543</v>
      </c>
      <c r="F612" t="s">
        <v>1207</v>
      </c>
      <c r="G612">
        <v>231413000655</v>
      </c>
      <c r="H612" t="s">
        <v>647</v>
      </c>
      <c r="I612" t="s">
        <v>579</v>
      </c>
      <c r="J612" t="s">
        <v>700</v>
      </c>
      <c r="K612" t="s">
        <v>2288</v>
      </c>
      <c r="L612" t="s">
        <v>1687</v>
      </c>
      <c r="M612" t="s">
        <v>700</v>
      </c>
      <c r="N612" t="str">
        <f>_xlfn.XLOOKUP(Maine_Schools_2022[[#This Row],[Grade Span]],$T$1:$T$4,$U$1:$U$4,Maine_Schools_2022[[#This Row],[Grade Span]])</f>
        <v>KG-01</v>
      </c>
      <c r="O612" t="str">
        <f>IF(Maine_Schools_2022[[#This Row],[School Type]]="Charter", "Charter", "Non Charter")</f>
        <v>Non Charter</v>
      </c>
    </row>
    <row r="613" spans="1:15" hidden="1">
      <c r="A613" t="s">
        <v>594</v>
      </c>
      <c r="B613">
        <v>542</v>
      </c>
      <c r="C613" t="s">
        <v>1206</v>
      </c>
      <c r="D613">
        <v>545</v>
      </c>
      <c r="E613" t="s">
        <v>478</v>
      </c>
      <c r="F613" t="s">
        <v>660</v>
      </c>
      <c r="G613">
        <v>231413000653</v>
      </c>
      <c r="H613" t="s">
        <v>647</v>
      </c>
      <c r="I613" t="s">
        <v>579</v>
      </c>
      <c r="J613" t="s">
        <v>700</v>
      </c>
      <c r="K613" t="s">
        <v>2289</v>
      </c>
      <c r="L613" t="s">
        <v>1687</v>
      </c>
      <c r="M613" t="s">
        <v>700</v>
      </c>
      <c r="N613" t="str">
        <f>_xlfn.XLOOKUP(Maine_Schools_2022[[#This Row],[Grade Span]],$T$1:$T$4,$U$1:$U$4,Maine_Schools_2022[[#This Row],[Grade Span]])</f>
        <v>09-12</v>
      </c>
      <c r="O613" t="str">
        <f>IF(Maine_Schools_2022[[#This Row],[School Type]]="Charter", "Charter", "Non Charter")</f>
        <v>Non Charter</v>
      </c>
    </row>
    <row r="614" spans="1:15" hidden="1">
      <c r="A614" t="s">
        <v>594</v>
      </c>
      <c r="B614">
        <v>542</v>
      </c>
      <c r="C614" t="s">
        <v>1206</v>
      </c>
      <c r="D614">
        <v>544</v>
      </c>
      <c r="E614" t="s">
        <v>567</v>
      </c>
      <c r="F614" t="s">
        <v>755</v>
      </c>
      <c r="G614">
        <v>231413000654</v>
      </c>
      <c r="H614" t="s">
        <v>647</v>
      </c>
      <c r="I614" t="s">
        <v>579</v>
      </c>
      <c r="J614" t="s">
        <v>700</v>
      </c>
      <c r="K614" t="s">
        <v>2290</v>
      </c>
      <c r="L614" t="s">
        <v>1687</v>
      </c>
      <c r="M614" t="s">
        <v>700</v>
      </c>
      <c r="N614" t="str">
        <f>_xlfn.XLOOKUP(Maine_Schools_2022[[#This Row],[Grade Span]],$T$1:$T$4,$U$1:$U$4,Maine_Schools_2022[[#This Row],[Grade Span]])</f>
        <v>05-08</v>
      </c>
      <c r="O614" t="str">
        <f>IF(Maine_Schools_2022[[#This Row],[School Type]]="Charter", "Charter", "Non Charter")</f>
        <v>Non Charter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4ADDF-87C5-C244-ADCE-A772A5FFA603}">
  <dimension ref="A1:P634"/>
  <sheetViews>
    <sheetView workbookViewId="0">
      <selection activeCell="E397" sqref="E397:E630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33.1640625" bestFit="1" customWidth="1"/>
    <col min="6" max="6" width="20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  <col min="15" max="15" width="24" bestFit="1" customWidth="1"/>
  </cols>
  <sheetData>
    <row r="1" spans="1:16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s="41" t="s">
        <v>1676</v>
      </c>
      <c r="N1" s="41" t="s">
        <v>1227</v>
      </c>
      <c r="O1" s="41" t="s">
        <v>1237</v>
      </c>
      <c r="P1" s="41"/>
    </row>
    <row r="2" spans="1:16" hidden="1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2298</v>
      </c>
      <c r="G2" t="s">
        <v>1677</v>
      </c>
      <c r="H2" t="s">
        <v>2297</v>
      </c>
      <c r="I2">
        <v>19</v>
      </c>
      <c r="J2">
        <v>19</v>
      </c>
      <c r="K2">
        <v>1</v>
      </c>
      <c r="L2" t="s">
        <v>1401</v>
      </c>
      <c r="M2" s="54">
        <v>0.57889999999999997</v>
      </c>
      <c r="N2" t="str">
        <f>_xlfn.XLOOKUP(Disabilities_Overall[[#This Row],[School Name]],Maine_Schools[School Name],Maine_Schools[Comparison School Type], "Error")</f>
        <v>Charter</v>
      </c>
      <c r="O2" t="str">
        <f>_xlfn.XLOOKUP(Disabilities_Overall[[#This Row],[School Name]],Maine_Schools[School Name],Maine_Schools[Comparison Grade Span], "Error")</f>
        <v>03-06</v>
      </c>
    </row>
    <row r="3" spans="1:16" hidden="1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2298</v>
      </c>
      <c r="G3" t="s">
        <v>1677</v>
      </c>
      <c r="H3" t="s">
        <v>2297</v>
      </c>
      <c r="I3">
        <v>31</v>
      </c>
      <c r="J3">
        <v>31</v>
      </c>
      <c r="K3">
        <v>1</v>
      </c>
      <c r="L3" t="s">
        <v>1261</v>
      </c>
      <c r="M3" s="54">
        <v>0.7097</v>
      </c>
      <c r="N3" t="str">
        <f>_xlfn.XLOOKUP(Disabilities_Overall[[#This Row],[School Name]],Maine_Schools[School Name],Maine_Schools[Comparison School Type], "Error")</f>
        <v>Non Charter</v>
      </c>
      <c r="O3" t="str">
        <f>_xlfn.XLOOKUP(Disabilities_Overall[[#This Row],[School Name]],Maine_Schools[School Name],Maine_Schools[Comparison Grade Span], "Error")</f>
        <v>03-08</v>
      </c>
    </row>
    <row r="4" spans="1:16" hidden="1">
      <c r="A4" t="s">
        <v>570</v>
      </c>
      <c r="B4">
        <v>9</v>
      </c>
      <c r="C4" t="s">
        <v>712</v>
      </c>
      <c r="D4">
        <v>10</v>
      </c>
      <c r="E4" t="s">
        <v>47</v>
      </c>
      <c r="F4" t="s">
        <v>2298</v>
      </c>
      <c r="G4" t="s">
        <v>1677</v>
      </c>
      <c r="H4" t="s">
        <v>2297</v>
      </c>
      <c r="I4">
        <v>27</v>
      </c>
      <c r="J4">
        <v>26</v>
      </c>
      <c r="K4">
        <v>0.96299999999999997</v>
      </c>
      <c r="L4" t="s">
        <v>1323</v>
      </c>
      <c r="M4" s="54">
        <v>0.69230000000000003</v>
      </c>
      <c r="N4" t="str">
        <f>_xlfn.XLOOKUP(Disabilities_Overall[[#This Row],[School Name]],Maine_Schools[School Name],Maine_Schools[Comparison School Type], "Error")</f>
        <v>Non Charter</v>
      </c>
      <c r="O4" t="str">
        <f>_xlfn.XLOOKUP(Disabilities_Overall[[#This Row],[School Name]],Maine_Schools[School Name],Maine_Schools[Comparison Grade Span], "Error")</f>
        <v>03-08</v>
      </c>
    </row>
    <row r="5" spans="1:16" hidden="1">
      <c r="A5" t="s">
        <v>570</v>
      </c>
      <c r="B5">
        <v>1629</v>
      </c>
      <c r="C5" t="s">
        <v>715</v>
      </c>
      <c r="D5">
        <v>906</v>
      </c>
      <c r="E5" t="s">
        <v>65</v>
      </c>
      <c r="F5" t="s">
        <v>2298</v>
      </c>
      <c r="G5" t="s">
        <v>1677</v>
      </c>
      <c r="H5" t="s">
        <v>2297</v>
      </c>
      <c r="I5">
        <v>12</v>
      </c>
      <c r="J5">
        <v>12</v>
      </c>
      <c r="K5">
        <v>1</v>
      </c>
      <c r="L5" t="s">
        <v>1352</v>
      </c>
      <c r="M5" s="54">
        <v>0.58330000000000004</v>
      </c>
      <c r="N5" t="str">
        <f>_xlfn.XLOOKUP(Disabilities_Overall[[#This Row],[School Name]],Maine_Schools[School Name],Maine_Schools[Comparison School Type], "Error")</f>
        <v>Non Charter</v>
      </c>
      <c r="O5" t="str">
        <f>_xlfn.XLOOKUP(Disabilities_Overall[[#This Row],[School Name]],Maine_Schools[School Name],Maine_Schools[Comparison Grade Span], "Error")</f>
        <v>03-08</v>
      </c>
    </row>
    <row r="6" spans="1:16" hidden="1">
      <c r="A6" t="s">
        <v>570</v>
      </c>
      <c r="B6">
        <v>14</v>
      </c>
      <c r="C6" t="s">
        <v>717</v>
      </c>
      <c r="D6">
        <v>25</v>
      </c>
      <c r="E6" t="s">
        <v>8</v>
      </c>
      <c r="F6" t="s">
        <v>2298</v>
      </c>
      <c r="G6" t="s">
        <v>1677</v>
      </c>
      <c r="H6" t="s">
        <v>2297</v>
      </c>
      <c r="I6">
        <v>91</v>
      </c>
      <c r="J6">
        <v>88</v>
      </c>
      <c r="K6">
        <v>0.96699999999999997</v>
      </c>
      <c r="L6" t="s">
        <v>1288</v>
      </c>
      <c r="M6" s="54">
        <v>0.73860000000000003</v>
      </c>
      <c r="N6" t="str">
        <f>_xlfn.XLOOKUP(Disabilities_Overall[[#This Row],[School Name]],Maine_Schools[School Name],Maine_Schools[Comparison School Type], "Error")</f>
        <v>Non Charter</v>
      </c>
      <c r="O6" t="str">
        <f>_xlfn.XLOOKUP(Disabilities_Overall[[#This Row],[School Name]],Maine_Schools[School Name],Maine_Schools[Comparison Grade Span], "Error")</f>
        <v>07-08</v>
      </c>
    </row>
    <row r="7" spans="1:16" hidden="1">
      <c r="A7" t="s">
        <v>570</v>
      </c>
      <c r="B7">
        <v>14</v>
      </c>
      <c r="C7" t="s">
        <v>717</v>
      </c>
      <c r="D7">
        <v>15</v>
      </c>
      <c r="E7" t="s">
        <v>328</v>
      </c>
      <c r="F7" t="s">
        <v>2298</v>
      </c>
      <c r="G7" t="s">
        <v>1677</v>
      </c>
      <c r="H7" t="s">
        <v>2297</v>
      </c>
      <c r="I7">
        <v>15</v>
      </c>
      <c r="J7">
        <v>15</v>
      </c>
      <c r="K7">
        <v>1</v>
      </c>
      <c r="L7" t="s">
        <v>1352</v>
      </c>
      <c r="M7" s="54">
        <v>0.4667</v>
      </c>
      <c r="N7" t="str">
        <f>_xlfn.XLOOKUP(Disabilities_Overall[[#This Row],[School Name]],Maine_Schools[School Name],Maine_Schools[Comparison School Type], "Error")</f>
        <v>Non Charter</v>
      </c>
      <c r="O7" t="str">
        <f>_xlfn.XLOOKUP(Disabilities_Overall[[#This Row],[School Name]],Maine_Schools[School Name],Maine_Schools[Comparison Grade Span], "Error")</f>
        <v>03-06</v>
      </c>
    </row>
    <row r="8" spans="1:16" hidden="1">
      <c r="A8" t="s">
        <v>570</v>
      </c>
      <c r="B8">
        <v>14</v>
      </c>
      <c r="C8" t="s">
        <v>717</v>
      </c>
      <c r="D8">
        <v>23</v>
      </c>
      <c r="E8" t="s">
        <v>25</v>
      </c>
      <c r="F8" t="s">
        <v>2298</v>
      </c>
      <c r="G8" t="s">
        <v>1677</v>
      </c>
      <c r="H8" t="s">
        <v>2297</v>
      </c>
      <c r="I8">
        <v>43</v>
      </c>
      <c r="J8">
        <v>37</v>
      </c>
      <c r="K8">
        <v>0.86050000000000004</v>
      </c>
      <c r="L8" t="s">
        <v>1249</v>
      </c>
      <c r="M8" s="54">
        <v>0.67569999999999997</v>
      </c>
      <c r="N8" t="str">
        <f>_xlfn.XLOOKUP(Disabilities_Overall[[#This Row],[School Name]],Maine_Schools[School Name],Maine_Schools[Comparison School Type], "Error")</f>
        <v>Non Charter</v>
      </c>
      <c r="O8" t="str">
        <f>_xlfn.XLOOKUP(Disabilities_Overall[[#This Row],[School Name]],Maine_Schools[School Name],Maine_Schools[Comparison Grade Span], "Error")</f>
        <v>09-12</v>
      </c>
    </row>
    <row r="9" spans="1:16" hidden="1">
      <c r="A9" t="s">
        <v>570</v>
      </c>
      <c r="B9">
        <v>14</v>
      </c>
      <c r="C9" t="s">
        <v>717</v>
      </c>
      <c r="D9">
        <v>16</v>
      </c>
      <c r="E9" t="s">
        <v>367</v>
      </c>
      <c r="F9" t="s">
        <v>2298</v>
      </c>
      <c r="G9" t="s">
        <v>1677</v>
      </c>
      <c r="H9" t="s">
        <v>2297</v>
      </c>
      <c r="I9">
        <v>39</v>
      </c>
      <c r="J9">
        <v>38</v>
      </c>
      <c r="K9">
        <v>0.97440000000000004</v>
      </c>
      <c r="L9" t="s">
        <v>1261</v>
      </c>
      <c r="M9" s="54">
        <v>0.57889999999999997</v>
      </c>
      <c r="N9" t="str">
        <f>_xlfn.XLOOKUP(Disabilities_Overall[[#This Row],[School Name]],Maine_Schools[School Name],Maine_Schools[Comparison School Type], "Error")</f>
        <v>Non Charter</v>
      </c>
      <c r="O9" t="str">
        <f>_xlfn.XLOOKUP(Disabilities_Overall[[#This Row],[School Name]],Maine_Schools[School Name],Maine_Schools[Comparison Grade Span], "Error")</f>
        <v>03-06</v>
      </c>
    </row>
    <row r="10" spans="1:16" hidden="1">
      <c r="A10" t="s">
        <v>570</v>
      </c>
      <c r="B10">
        <v>14</v>
      </c>
      <c r="C10" t="s">
        <v>717</v>
      </c>
      <c r="D10">
        <v>27</v>
      </c>
      <c r="E10" t="s">
        <v>415</v>
      </c>
      <c r="F10" t="s">
        <v>2298</v>
      </c>
      <c r="G10" t="s">
        <v>1677</v>
      </c>
      <c r="H10" t="s">
        <v>2297</v>
      </c>
      <c r="I10">
        <v>32</v>
      </c>
      <c r="J10">
        <v>32</v>
      </c>
      <c r="K10">
        <v>1</v>
      </c>
      <c r="L10" t="s">
        <v>1333</v>
      </c>
      <c r="M10" s="54">
        <v>0.53129999999999999</v>
      </c>
      <c r="N10" t="str">
        <f>_xlfn.XLOOKUP(Disabilities_Overall[[#This Row],[School Name]],Maine_Schools[School Name],Maine_Schools[Comparison School Type], "Error")</f>
        <v>Non Charter</v>
      </c>
      <c r="O10" t="str">
        <f>_xlfn.XLOOKUP(Disabilities_Overall[[#This Row],[School Name]],Maine_Schools[School Name],Maine_Schools[Comparison Grade Span], "Error")</f>
        <v>03-06</v>
      </c>
    </row>
    <row r="11" spans="1:16" hidden="1">
      <c r="A11" t="s">
        <v>570</v>
      </c>
      <c r="B11">
        <v>14</v>
      </c>
      <c r="C11" t="s">
        <v>717</v>
      </c>
      <c r="D11">
        <v>24</v>
      </c>
      <c r="E11" t="s">
        <v>528</v>
      </c>
      <c r="F11" t="s">
        <v>2298</v>
      </c>
      <c r="G11" t="s">
        <v>1677</v>
      </c>
      <c r="H11" t="s">
        <v>2297</v>
      </c>
      <c r="I11">
        <v>52</v>
      </c>
      <c r="J11">
        <v>51</v>
      </c>
      <c r="K11">
        <v>0.98080000000000001</v>
      </c>
      <c r="L11" t="s">
        <v>1273</v>
      </c>
      <c r="M11" s="54">
        <v>0.72550000000000003</v>
      </c>
      <c r="N11" t="str">
        <f>_xlfn.XLOOKUP(Disabilities_Overall[[#This Row],[School Name]],Maine_Schools[School Name],Maine_Schools[Comparison School Type], "Error")</f>
        <v>Non Charter</v>
      </c>
      <c r="O11" t="str">
        <f>_xlfn.XLOOKUP(Disabilities_Overall[[#This Row],[School Name]],Maine_Schools[School Name],Maine_Schools[Comparison Grade Span], "Error")</f>
        <v>03-06</v>
      </c>
    </row>
    <row r="12" spans="1:16" hidden="1">
      <c r="A12" t="s">
        <v>570</v>
      </c>
      <c r="B12">
        <v>14</v>
      </c>
      <c r="C12" t="s">
        <v>717</v>
      </c>
      <c r="D12">
        <v>21</v>
      </c>
      <c r="E12" t="s">
        <v>549</v>
      </c>
      <c r="F12" t="s">
        <v>2298</v>
      </c>
      <c r="G12" t="s">
        <v>1677</v>
      </c>
      <c r="H12" t="s">
        <v>2297</v>
      </c>
      <c r="I12">
        <v>25</v>
      </c>
      <c r="J12">
        <v>25</v>
      </c>
      <c r="K12">
        <v>1</v>
      </c>
      <c r="L12" t="s">
        <v>1298</v>
      </c>
      <c r="M12" s="54">
        <v>0.6</v>
      </c>
      <c r="N12" t="str">
        <f>_xlfn.XLOOKUP(Disabilities_Overall[[#This Row],[School Name]],Maine_Schools[School Name],Maine_Schools[Comparison School Type], "Error")</f>
        <v>Non Charter</v>
      </c>
      <c r="O12" t="str">
        <f>_xlfn.XLOOKUP(Disabilities_Overall[[#This Row],[School Name]],Maine_Schools[School Name],Maine_Schools[Comparison Grade Span], "Error")</f>
        <v>03-06</v>
      </c>
    </row>
    <row r="13" spans="1:16" hidden="1">
      <c r="A13" t="s">
        <v>570</v>
      </c>
      <c r="B13">
        <v>28</v>
      </c>
      <c r="C13" t="s">
        <v>720</v>
      </c>
      <c r="D13">
        <v>2021</v>
      </c>
      <c r="E13" t="s">
        <v>35</v>
      </c>
      <c r="F13" t="s">
        <v>2298</v>
      </c>
      <c r="G13" t="s">
        <v>1677</v>
      </c>
      <c r="H13" t="s">
        <v>2297</v>
      </c>
      <c r="I13">
        <v>48</v>
      </c>
      <c r="J13">
        <v>47</v>
      </c>
      <c r="K13">
        <v>0.97919999999999996</v>
      </c>
      <c r="L13" t="s">
        <v>1521</v>
      </c>
      <c r="M13" s="54">
        <v>0.72340000000000004</v>
      </c>
      <c r="N13" t="str">
        <f>_xlfn.XLOOKUP(Disabilities_Overall[[#This Row],[School Name]],Maine_Schools[School Name],Maine_Schools[Comparison School Type], "Error")</f>
        <v>Non Charter</v>
      </c>
      <c r="O13" t="str">
        <f>_xlfn.XLOOKUP(Disabilities_Overall[[#This Row],[School Name]],Maine_Schools[School Name],Maine_Schools[Comparison Grade Span], "Error")</f>
        <v>07-08</v>
      </c>
    </row>
    <row r="14" spans="1:16" hidden="1">
      <c r="A14" t="s">
        <v>570</v>
      </c>
      <c r="B14">
        <v>28</v>
      </c>
      <c r="C14" t="s">
        <v>720</v>
      </c>
      <c r="D14">
        <v>34</v>
      </c>
      <c r="E14" t="s">
        <v>260</v>
      </c>
      <c r="F14" t="s">
        <v>2298</v>
      </c>
      <c r="G14" t="s">
        <v>1677</v>
      </c>
      <c r="H14" t="s">
        <v>2297</v>
      </c>
      <c r="I14">
        <v>38</v>
      </c>
      <c r="J14">
        <v>34</v>
      </c>
      <c r="K14">
        <v>0.89470000000000005</v>
      </c>
      <c r="L14" t="s">
        <v>1249</v>
      </c>
      <c r="M14" s="54">
        <v>0.73529999999999995</v>
      </c>
      <c r="N14" t="str">
        <f>_xlfn.XLOOKUP(Disabilities_Overall[[#This Row],[School Name]],Maine_Schools[School Name],Maine_Schools[Comparison School Type], "Error")</f>
        <v>Non Charter</v>
      </c>
      <c r="O14" t="str">
        <f>_xlfn.XLOOKUP(Disabilities_Overall[[#This Row],[School Name]],Maine_Schools[School Name],Maine_Schools[Comparison Grade Span], "Error")</f>
        <v>03-06</v>
      </c>
    </row>
    <row r="15" spans="1:16" hidden="1">
      <c r="A15" t="s">
        <v>570</v>
      </c>
      <c r="B15">
        <v>28</v>
      </c>
      <c r="C15" t="s">
        <v>720</v>
      </c>
      <c r="D15">
        <v>31</v>
      </c>
      <c r="E15" t="s">
        <v>330</v>
      </c>
      <c r="F15" t="s">
        <v>2298</v>
      </c>
      <c r="G15" t="s">
        <v>1677</v>
      </c>
      <c r="H15" t="s">
        <v>2297</v>
      </c>
      <c r="I15">
        <v>30</v>
      </c>
      <c r="J15">
        <v>30</v>
      </c>
      <c r="K15">
        <v>1</v>
      </c>
      <c r="L15" t="s">
        <v>1460</v>
      </c>
      <c r="M15" s="54">
        <v>0.66669999999999996</v>
      </c>
      <c r="N15" t="str">
        <f>_xlfn.XLOOKUP(Disabilities_Overall[[#This Row],[School Name]],Maine_Schools[School Name],Maine_Schools[Comparison School Type], "Error")</f>
        <v>Non Charter</v>
      </c>
      <c r="O15" t="str">
        <f>_xlfn.XLOOKUP(Disabilities_Overall[[#This Row],[School Name]],Maine_Schools[School Name],Maine_Schools[Comparison Grade Span], "Error")</f>
        <v>03-06</v>
      </c>
    </row>
    <row r="16" spans="1:16" hidden="1">
      <c r="A16" t="s">
        <v>570</v>
      </c>
      <c r="B16">
        <v>28</v>
      </c>
      <c r="C16" t="s">
        <v>720</v>
      </c>
      <c r="D16">
        <v>35</v>
      </c>
      <c r="E16" t="s">
        <v>335</v>
      </c>
      <c r="F16" t="s">
        <v>2298</v>
      </c>
      <c r="G16" t="s">
        <v>1677</v>
      </c>
      <c r="H16" t="s">
        <v>2297</v>
      </c>
      <c r="I16">
        <v>41</v>
      </c>
      <c r="J16">
        <v>41</v>
      </c>
      <c r="K16">
        <v>1</v>
      </c>
      <c r="L16" t="s">
        <v>1253</v>
      </c>
      <c r="M16" s="54">
        <v>0.70730000000000004</v>
      </c>
      <c r="N16" t="str">
        <f>_xlfn.XLOOKUP(Disabilities_Overall[[#This Row],[School Name]],Maine_Schools[School Name],Maine_Schools[Comparison School Type], "Error")</f>
        <v>Non Charter</v>
      </c>
      <c r="O16" t="str">
        <f>_xlfn.XLOOKUP(Disabilities_Overall[[#This Row],[School Name]],Maine_Schools[School Name],Maine_Schools[Comparison Grade Span], "Error")</f>
        <v>03-06</v>
      </c>
    </row>
    <row r="17" spans="1:15" hidden="1">
      <c r="A17" t="s">
        <v>570</v>
      </c>
      <c r="B17">
        <v>28</v>
      </c>
      <c r="C17" t="s">
        <v>720</v>
      </c>
      <c r="D17">
        <v>33</v>
      </c>
      <c r="E17" t="s">
        <v>42</v>
      </c>
      <c r="F17" t="s">
        <v>2298</v>
      </c>
      <c r="G17" t="s">
        <v>1677</v>
      </c>
      <c r="H17" t="s">
        <v>2297</v>
      </c>
      <c r="I17">
        <v>32</v>
      </c>
      <c r="J17">
        <v>32</v>
      </c>
      <c r="K17">
        <v>1</v>
      </c>
      <c r="L17" t="s">
        <v>1549</v>
      </c>
      <c r="M17" s="54">
        <v>0.71879999999999999</v>
      </c>
      <c r="N17" t="str">
        <f>_xlfn.XLOOKUP(Disabilities_Overall[[#This Row],[School Name]],Maine_Schools[School Name],Maine_Schools[Comparison School Type], "Error")</f>
        <v>Non Charter</v>
      </c>
      <c r="O17" t="str">
        <f>_xlfn.XLOOKUP(Disabilities_Overall[[#This Row],[School Name]],Maine_Schools[School Name],Maine_Schools[Comparison Grade Span], "Error")</f>
        <v>03-06</v>
      </c>
    </row>
    <row r="18" spans="1:15" hidden="1">
      <c r="A18" t="s">
        <v>570</v>
      </c>
      <c r="B18">
        <v>38</v>
      </c>
      <c r="C18" t="s">
        <v>721</v>
      </c>
      <c r="D18">
        <v>39</v>
      </c>
      <c r="E18" t="s">
        <v>46</v>
      </c>
      <c r="F18" t="s">
        <v>2298</v>
      </c>
      <c r="G18" t="s">
        <v>1677</v>
      </c>
      <c r="H18" t="s">
        <v>2297</v>
      </c>
      <c r="I18">
        <v>15</v>
      </c>
      <c r="J18">
        <v>15</v>
      </c>
      <c r="K18">
        <v>1</v>
      </c>
      <c r="L18" t="s">
        <v>1250</v>
      </c>
      <c r="M18" s="54">
        <v>0.66669999999999996</v>
      </c>
      <c r="N18" t="str">
        <f>_xlfn.XLOOKUP(Disabilities_Overall[[#This Row],[School Name]],Maine_Schools[School Name],Maine_Schools[Comparison School Type], "Error")</f>
        <v>Non Charter</v>
      </c>
      <c r="O18" t="str">
        <f>_xlfn.XLOOKUP(Disabilities_Overall[[#This Row],[School Name]],Maine_Schools[School Name],Maine_Schools[Comparison Grade Span], "Error")</f>
        <v>07-12</v>
      </c>
    </row>
    <row r="19" spans="1:15" hidden="1">
      <c r="A19" t="s">
        <v>570</v>
      </c>
      <c r="B19">
        <v>42</v>
      </c>
      <c r="C19" t="s">
        <v>723</v>
      </c>
      <c r="D19">
        <v>52</v>
      </c>
      <c r="E19" t="s">
        <v>53</v>
      </c>
      <c r="F19" t="s">
        <v>2298</v>
      </c>
      <c r="G19" t="s">
        <v>1677</v>
      </c>
      <c r="H19" t="s">
        <v>2297</v>
      </c>
      <c r="I19">
        <v>46</v>
      </c>
      <c r="J19">
        <v>36</v>
      </c>
      <c r="K19">
        <v>0.78259999999999996</v>
      </c>
      <c r="L19" t="s">
        <v>1261</v>
      </c>
      <c r="M19" s="54">
        <v>0.61109999999999998</v>
      </c>
      <c r="N19" t="str">
        <f>_xlfn.XLOOKUP(Disabilities_Overall[[#This Row],[School Name]],Maine_Schools[School Name],Maine_Schools[Comparison School Type], "Error")</f>
        <v>Non Charter</v>
      </c>
      <c r="O19" t="str">
        <f>_xlfn.XLOOKUP(Disabilities_Overall[[#This Row],[School Name]],Maine_Schools[School Name],Maine_Schools[Comparison Grade Span], "Error")</f>
        <v>09-12</v>
      </c>
    </row>
    <row r="20" spans="1:15" hidden="1">
      <c r="A20" t="s">
        <v>570</v>
      </c>
      <c r="B20">
        <v>42</v>
      </c>
      <c r="C20" t="s">
        <v>723</v>
      </c>
      <c r="D20">
        <v>43</v>
      </c>
      <c r="E20" t="s">
        <v>27</v>
      </c>
      <c r="F20" t="s">
        <v>2298</v>
      </c>
      <c r="G20" t="s">
        <v>1677</v>
      </c>
      <c r="H20" t="s">
        <v>2297</v>
      </c>
      <c r="I20">
        <v>69</v>
      </c>
      <c r="J20">
        <v>67</v>
      </c>
      <c r="K20">
        <v>0.97099999999999997</v>
      </c>
      <c r="L20" t="s">
        <v>1515</v>
      </c>
      <c r="M20" s="54">
        <v>0.65669999999999995</v>
      </c>
      <c r="N20" t="str">
        <f>_xlfn.XLOOKUP(Disabilities_Overall[[#This Row],[School Name]],Maine_Schools[School Name],Maine_Schools[Comparison School Type], "Error")</f>
        <v>Non Charter</v>
      </c>
      <c r="O20" t="str">
        <f>_xlfn.XLOOKUP(Disabilities_Overall[[#This Row],[School Name]],Maine_Schools[School Name],Maine_Schools[Comparison Grade Span], "Error")</f>
        <v>04-05</v>
      </c>
    </row>
    <row r="21" spans="1:15" hidden="1">
      <c r="A21" t="s">
        <v>570</v>
      </c>
      <c r="B21">
        <v>42</v>
      </c>
      <c r="C21" t="s">
        <v>723</v>
      </c>
      <c r="D21">
        <v>50</v>
      </c>
      <c r="E21" t="s">
        <v>64</v>
      </c>
      <c r="F21" t="s">
        <v>2298</v>
      </c>
      <c r="G21" t="s">
        <v>1677</v>
      </c>
      <c r="H21" t="s">
        <v>2297</v>
      </c>
      <c r="I21">
        <v>76</v>
      </c>
      <c r="J21">
        <v>73</v>
      </c>
      <c r="K21">
        <v>0.96050000000000002</v>
      </c>
      <c r="L21" t="s">
        <v>1386</v>
      </c>
      <c r="M21" s="54">
        <v>0.67120000000000002</v>
      </c>
      <c r="N21" t="str">
        <f>_xlfn.XLOOKUP(Disabilities_Overall[[#This Row],[School Name]],Maine_Schools[School Name],Maine_Schools[Comparison School Type], "Error")</f>
        <v>Non Charter</v>
      </c>
      <c r="O21" t="str">
        <f>_xlfn.XLOOKUP(Disabilities_Overall[[#This Row],[School Name]],Maine_Schools[School Name],Maine_Schools[Comparison Grade Span], "Error")</f>
        <v>06-08</v>
      </c>
    </row>
    <row r="22" spans="1:15" hidden="1">
      <c r="A22" t="s">
        <v>570</v>
      </c>
      <c r="B22">
        <v>42</v>
      </c>
      <c r="C22" t="s">
        <v>723</v>
      </c>
      <c r="D22">
        <v>46</v>
      </c>
      <c r="E22" t="s">
        <v>362</v>
      </c>
      <c r="F22" t="s">
        <v>2298</v>
      </c>
      <c r="G22" t="s">
        <v>1677</v>
      </c>
      <c r="H22" t="s">
        <v>2297</v>
      </c>
      <c r="I22">
        <v>69</v>
      </c>
      <c r="J22">
        <v>69</v>
      </c>
      <c r="K22">
        <v>1</v>
      </c>
      <c r="L22" t="s">
        <v>1346</v>
      </c>
      <c r="M22" s="54">
        <v>0.75360000000000005</v>
      </c>
      <c r="N22" t="str">
        <f>_xlfn.XLOOKUP(Disabilities_Overall[[#This Row],[School Name]],Maine_Schools[School Name],Maine_Schools[Comparison School Type], "Error")</f>
        <v>Non Charter</v>
      </c>
      <c r="O22" t="str">
        <f>_xlfn.XLOOKUP(Disabilities_Overall[[#This Row],[School Name]],Maine_Schools[School Name],Maine_Schools[Comparison Grade Span], "Error")</f>
        <v>04-05</v>
      </c>
    </row>
    <row r="23" spans="1:15" hidden="1">
      <c r="A23" t="s">
        <v>570</v>
      </c>
      <c r="B23">
        <v>42</v>
      </c>
      <c r="C23" t="s">
        <v>723</v>
      </c>
      <c r="D23">
        <v>51</v>
      </c>
      <c r="E23" t="s">
        <v>559</v>
      </c>
      <c r="F23" t="s">
        <v>2298</v>
      </c>
      <c r="G23" t="s">
        <v>1677</v>
      </c>
      <c r="H23" t="s">
        <v>2297</v>
      </c>
      <c r="I23">
        <v>71</v>
      </c>
      <c r="J23">
        <v>71</v>
      </c>
      <c r="K23">
        <v>1</v>
      </c>
      <c r="L23" t="s">
        <v>1386</v>
      </c>
      <c r="M23" s="54">
        <v>0.69010000000000005</v>
      </c>
      <c r="N23" t="str">
        <f>_xlfn.XLOOKUP(Disabilities_Overall[[#This Row],[School Name]],Maine_Schools[School Name],Maine_Schools[Comparison School Type], "Error")</f>
        <v>Non Charter</v>
      </c>
      <c r="O23" t="str">
        <f>_xlfn.XLOOKUP(Disabilities_Overall[[#This Row],[School Name]],Maine_Schools[School Name],Maine_Schools[Comparison Grade Span], "Error")</f>
        <v>06-08</v>
      </c>
    </row>
    <row r="24" spans="1:15" hidden="1">
      <c r="A24" t="s">
        <v>570</v>
      </c>
      <c r="B24">
        <v>53</v>
      </c>
      <c r="C24" t="s">
        <v>726</v>
      </c>
      <c r="D24">
        <v>54</v>
      </c>
      <c r="E24" t="s">
        <v>288</v>
      </c>
      <c r="F24" t="s">
        <v>2298</v>
      </c>
      <c r="G24" t="s">
        <v>1677</v>
      </c>
      <c r="H24" t="s">
        <v>2297</v>
      </c>
      <c r="I24">
        <v>51</v>
      </c>
      <c r="J24">
        <v>50</v>
      </c>
      <c r="K24">
        <v>0.98040000000000005</v>
      </c>
      <c r="L24" t="s">
        <v>1290</v>
      </c>
      <c r="M24" s="54">
        <v>0.48</v>
      </c>
      <c r="N24" t="str">
        <f>_xlfn.XLOOKUP(Disabilities_Overall[[#This Row],[School Name]],Maine_Schools[School Name],Maine_Schools[Comparison School Type], "Error")</f>
        <v>Non Charter</v>
      </c>
      <c r="O24" t="str">
        <f>_xlfn.XLOOKUP(Disabilities_Overall[[#This Row],[School Name]],Maine_Schools[School Name],Maine_Schools[Comparison Grade Span], "Error")</f>
        <v>03-08</v>
      </c>
    </row>
    <row r="25" spans="1:15" hidden="1">
      <c r="A25" t="s">
        <v>570</v>
      </c>
      <c r="B25">
        <v>1630</v>
      </c>
      <c r="C25" t="s">
        <v>583</v>
      </c>
      <c r="D25">
        <v>1648</v>
      </c>
      <c r="E25" t="s">
        <v>574</v>
      </c>
      <c r="F25" t="s">
        <v>2298</v>
      </c>
      <c r="G25" t="s">
        <v>1677</v>
      </c>
      <c r="H25" t="s">
        <v>2297</v>
      </c>
      <c r="I25">
        <v>16</v>
      </c>
      <c r="J25">
        <v>14</v>
      </c>
      <c r="K25">
        <v>0.875</v>
      </c>
      <c r="L25" t="s">
        <v>1352</v>
      </c>
      <c r="M25" s="54">
        <v>0.5</v>
      </c>
      <c r="N25" t="str">
        <f>_xlfn.XLOOKUP(Disabilities_Overall[[#This Row],[School Name]],Maine_Schools[School Name],Maine_Schools[Comparison School Type], "Error")</f>
        <v>Charter</v>
      </c>
      <c r="O25" t="str">
        <f>_xlfn.XLOOKUP(Disabilities_Overall[[#This Row],[School Name]],Maine_Schools[School Name],Maine_Schools[Comparison Grade Span], "Error")</f>
        <v>09-12</v>
      </c>
    </row>
    <row r="26" spans="1:15" hidden="1">
      <c r="A26" t="s">
        <v>570</v>
      </c>
      <c r="B26">
        <v>65</v>
      </c>
      <c r="C26" t="s">
        <v>730</v>
      </c>
      <c r="D26">
        <v>66</v>
      </c>
      <c r="E26" t="s">
        <v>17</v>
      </c>
      <c r="F26" t="s">
        <v>2298</v>
      </c>
      <c r="G26" t="s">
        <v>1677</v>
      </c>
      <c r="H26" t="s">
        <v>2297</v>
      </c>
      <c r="I26">
        <v>80</v>
      </c>
      <c r="J26">
        <v>70</v>
      </c>
      <c r="K26">
        <v>0.875</v>
      </c>
      <c r="L26" t="s">
        <v>1346</v>
      </c>
      <c r="M26" s="54">
        <v>0.7429</v>
      </c>
      <c r="N26" t="str">
        <f>_xlfn.XLOOKUP(Disabilities_Overall[[#This Row],[School Name]],Maine_Schools[School Name],Maine_Schools[Comparison School Type], "Error")</f>
        <v>Non Charter</v>
      </c>
      <c r="O26" t="str">
        <f>_xlfn.XLOOKUP(Disabilities_Overall[[#This Row],[School Name]],Maine_Schools[School Name],Maine_Schools[Comparison Grade Span], "Error")</f>
        <v>08-12</v>
      </c>
    </row>
    <row r="27" spans="1:15" hidden="1">
      <c r="A27" t="s">
        <v>570</v>
      </c>
      <c r="B27">
        <v>65</v>
      </c>
      <c r="C27" t="s">
        <v>730</v>
      </c>
      <c r="D27">
        <v>71</v>
      </c>
      <c r="E27" t="s">
        <v>156</v>
      </c>
      <c r="F27" t="s">
        <v>2298</v>
      </c>
      <c r="G27" t="s">
        <v>1677</v>
      </c>
      <c r="H27" t="s">
        <v>2297</v>
      </c>
      <c r="I27">
        <v>63</v>
      </c>
      <c r="J27">
        <v>62</v>
      </c>
      <c r="K27">
        <v>0.98409999999999997</v>
      </c>
      <c r="L27" t="s">
        <v>1336</v>
      </c>
      <c r="M27" s="54">
        <v>0.6129</v>
      </c>
      <c r="N27" t="str">
        <f>_xlfn.XLOOKUP(Disabilities_Overall[[#This Row],[School Name]],Maine_Schools[School Name],Maine_Schools[Comparison School Type], "Error")</f>
        <v>Non Charter</v>
      </c>
      <c r="O27" t="str">
        <f>_xlfn.XLOOKUP(Disabilities_Overall[[#This Row],[School Name]],Maine_Schools[School Name],Maine_Schools[Comparison Grade Span], "Error")</f>
        <v>03-04</v>
      </c>
    </row>
    <row r="28" spans="1:15" hidden="1">
      <c r="A28" t="s">
        <v>570</v>
      </c>
      <c r="B28">
        <v>65</v>
      </c>
      <c r="C28" t="s">
        <v>730</v>
      </c>
      <c r="D28">
        <v>68</v>
      </c>
      <c r="E28" t="s">
        <v>111</v>
      </c>
      <c r="F28" t="s">
        <v>2298</v>
      </c>
      <c r="G28" t="s">
        <v>1677</v>
      </c>
      <c r="H28" t="s">
        <v>2297</v>
      </c>
      <c r="I28">
        <v>85</v>
      </c>
      <c r="J28">
        <v>84</v>
      </c>
      <c r="K28">
        <v>0.98819999999999997</v>
      </c>
      <c r="L28" t="s">
        <v>1447</v>
      </c>
      <c r="M28" s="54">
        <v>0.79759999999999998</v>
      </c>
      <c r="N28" t="str">
        <f>_xlfn.XLOOKUP(Disabilities_Overall[[#This Row],[School Name]],Maine_Schools[School Name],Maine_Schools[Comparison School Type], "Error")</f>
        <v>Non Charter</v>
      </c>
      <c r="O28" t="str">
        <f>_xlfn.XLOOKUP(Disabilities_Overall[[#This Row],[School Name]],Maine_Schools[School Name],Maine_Schools[Comparison Grade Span], "Error")</f>
        <v>05-07</v>
      </c>
    </row>
    <row r="29" spans="1:15" hidden="1">
      <c r="A29" t="s">
        <v>570</v>
      </c>
      <c r="B29">
        <v>72</v>
      </c>
      <c r="C29" t="s">
        <v>736</v>
      </c>
      <c r="D29">
        <v>73</v>
      </c>
      <c r="E29" t="s">
        <v>172</v>
      </c>
      <c r="F29" t="s">
        <v>2298</v>
      </c>
      <c r="G29" t="s">
        <v>1677</v>
      </c>
      <c r="H29" t="s">
        <v>2297</v>
      </c>
      <c r="I29">
        <v>34</v>
      </c>
      <c r="J29">
        <v>33</v>
      </c>
      <c r="K29">
        <v>0.97060000000000002</v>
      </c>
      <c r="L29" t="s">
        <v>1417</v>
      </c>
      <c r="M29" s="54">
        <v>0.63639999999999997</v>
      </c>
      <c r="N29" t="str">
        <f>_xlfn.XLOOKUP(Disabilities_Overall[[#This Row],[School Name]],Maine_Schools[School Name],Maine_Schools[Comparison School Type], "Error")</f>
        <v>Non Charter</v>
      </c>
      <c r="O29" t="str">
        <f>_xlfn.XLOOKUP(Disabilities_Overall[[#This Row],[School Name]],Maine_Schools[School Name],Maine_Schools[Comparison Grade Span], "Error")</f>
        <v>03-08</v>
      </c>
    </row>
    <row r="30" spans="1:15" hidden="1">
      <c r="A30" t="s">
        <v>570</v>
      </c>
      <c r="B30">
        <v>1031</v>
      </c>
      <c r="C30" t="s">
        <v>737</v>
      </c>
      <c r="D30">
        <v>1033</v>
      </c>
      <c r="E30" t="s">
        <v>92</v>
      </c>
      <c r="F30" t="s">
        <v>2298</v>
      </c>
      <c r="G30" t="s">
        <v>1677</v>
      </c>
      <c r="H30" t="s">
        <v>2297</v>
      </c>
      <c r="I30">
        <v>49</v>
      </c>
      <c r="J30">
        <v>48</v>
      </c>
      <c r="K30">
        <v>0.97960000000000003</v>
      </c>
      <c r="L30" t="s">
        <v>1253</v>
      </c>
      <c r="M30" s="54">
        <v>0.60419999999999996</v>
      </c>
      <c r="N30" t="str">
        <f>_xlfn.XLOOKUP(Disabilities_Overall[[#This Row],[School Name]],Maine_Schools[School Name],Maine_Schools[Comparison School Type], "Error")</f>
        <v>Non Charter</v>
      </c>
      <c r="O30" t="str">
        <f>_xlfn.XLOOKUP(Disabilities_Overall[[#This Row],[School Name]],Maine_Schools[School Name],Maine_Schools[Comparison Grade Span], "Error")</f>
        <v>03-08</v>
      </c>
    </row>
    <row r="31" spans="1:15" hidden="1">
      <c r="A31" t="s">
        <v>570</v>
      </c>
      <c r="B31">
        <v>78</v>
      </c>
      <c r="C31" t="s">
        <v>739</v>
      </c>
      <c r="D31">
        <v>85</v>
      </c>
      <c r="E31" t="s">
        <v>200</v>
      </c>
      <c r="F31" t="s">
        <v>2298</v>
      </c>
      <c r="G31" t="s">
        <v>1677</v>
      </c>
      <c r="H31" t="s">
        <v>2297</v>
      </c>
      <c r="I31">
        <v>163</v>
      </c>
      <c r="J31">
        <v>162</v>
      </c>
      <c r="K31">
        <v>0.99390000000000001</v>
      </c>
      <c r="L31" t="s">
        <v>1325</v>
      </c>
      <c r="M31" s="54">
        <v>0.57410000000000005</v>
      </c>
      <c r="N31" t="str">
        <f>_xlfn.XLOOKUP(Disabilities_Overall[[#This Row],[School Name]],Maine_Schools[School Name],Maine_Schools[Comparison School Type], "Error")</f>
        <v>Non Charter</v>
      </c>
      <c r="O31" t="str">
        <f>_xlfn.XLOOKUP(Disabilities_Overall[[#This Row],[School Name]],Maine_Schools[School Name],Maine_Schools[Comparison Grade Span], "Error")</f>
        <v>03-08</v>
      </c>
    </row>
    <row r="32" spans="1:15" hidden="1">
      <c r="A32" t="s">
        <v>570</v>
      </c>
      <c r="B32">
        <v>78</v>
      </c>
      <c r="C32" t="s">
        <v>739</v>
      </c>
      <c r="D32">
        <v>84</v>
      </c>
      <c r="E32" t="s">
        <v>19</v>
      </c>
      <c r="F32" t="s">
        <v>2298</v>
      </c>
      <c r="G32" t="s">
        <v>1677</v>
      </c>
      <c r="H32" t="s">
        <v>2297</v>
      </c>
      <c r="I32">
        <v>46</v>
      </c>
      <c r="J32">
        <v>43</v>
      </c>
      <c r="K32">
        <v>0.93479999999999996</v>
      </c>
      <c r="L32" t="s">
        <v>1549</v>
      </c>
      <c r="M32" s="54">
        <v>0.53490000000000004</v>
      </c>
      <c r="N32" t="str">
        <f>_xlfn.XLOOKUP(Disabilities_Overall[[#This Row],[School Name]],Maine_Schools[School Name],Maine_Schools[Comparison School Type], "Error")</f>
        <v>Non Charter</v>
      </c>
      <c r="O32" t="str">
        <f>_xlfn.XLOOKUP(Disabilities_Overall[[#This Row],[School Name]],Maine_Schools[School Name],Maine_Schools[Comparison Grade Span], "Error")</f>
        <v>09-12</v>
      </c>
    </row>
    <row r="33" spans="1:15" hidden="1">
      <c r="A33" t="s">
        <v>570</v>
      </c>
      <c r="B33">
        <v>88</v>
      </c>
      <c r="C33" t="s">
        <v>741</v>
      </c>
      <c r="D33">
        <v>89</v>
      </c>
      <c r="E33" t="s">
        <v>106</v>
      </c>
      <c r="F33" t="s">
        <v>2298</v>
      </c>
      <c r="G33" t="s">
        <v>1677</v>
      </c>
      <c r="H33" t="s">
        <v>2297</v>
      </c>
      <c r="I33">
        <v>25</v>
      </c>
      <c r="J33">
        <v>25</v>
      </c>
      <c r="K33">
        <v>1</v>
      </c>
      <c r="L33" t="s">
        <v>1250</v>
      </c>
      <c r="M33" s="54">
        <v>0.4</v>
      </c>
      <c r="N33" t="str">
        <f>_xlfn.XLOOKUP(Disabilities_Overall[[#This Row],[School Name]],Maine_Schools[School Name],Maine_Schools[Comparison School Type], "Error")</f>
        <v>Non Charter</v>
      </c>
      <c r="O33" t="str">
        <f>_xlfn.XLOOKUP(Disabilities_Overall[[#This Row],[School Name]],Maine_Schools[School Name],Maine_Schools[Comparison Grade Span], "Error")</f>
        <v>03-08</v>
      </c>
    </row>
    <row r="34" spans="1:15" hidden="1">
      <c r="A34" t="s">
        <v>570</v>
      </c>
      <c r="B34">
        <v>94</v>
      </c>
      <c r="C34" t="s">
        <v>747</v>
      </c>
      <c r="D34">
        <v>100</v>
      </c>
      <c r="E34" t="s">
        <v>116</v>
      </c>
      <c r="F34" t="s">
        <v>2298</v>
      </c>
      <c r="G34" t="s">
        <v>1677</v>
      </c>
      <c r="H34" t="s">
        <v>2297</v>
      </c>
      <c r="I34">
        <v>24</v>
      </c>
      <c r="J34">
        <v>19</v>
      </c>
      <c r="K34">
        <v>0.79169999999999996</v>
      </c>
      <c r="L34" t="s">
        <v>1256</v>
      </c>
      <c r="M34" s="54">
        <v>0.73680000000000001</v>
      </c>
      <c r="N34" t="str">
        <f>_xlfn.XLOOKUP(Disabilities_Overall[[#This Row],[School Name]],Maine_Schools[School Name],Maine_Schools[Comparison School Type], "Error")</f>
        <v>Non Charter</v>
      </c>
      <c r="O34" t="str">
        <f>_xlfn.XLOOKUP(Disabilities_Overall[[#This Row],[School Name]],Maine_Schools[School Name],Maine_Schools[Comparison Grade Span], "Error")</f>
        <v>09-12</v>
      </c>
    </row>
    <row r="35" spans="1:15" hidden="1">
      <c r="A35" t="s">
        <v>570</v>
      </c>
      <c r="B35">
        <v>94</v>
      </c>
      <c r="C35" t="s">
        <v>747</v>
      </c>
      <c r="D35">
        <v>99</v>
      </c>
      <c r="E35" t="s">
        <v>26</v>
      </c>
      <c r="F35" t="s">
        <v>2298</v>
      </c>
      <c r="G35" t="s">
        <v>1677</v>
      </c>
      <c r="H35" t="s">
        <v>2297</v>
      </c>
      <c r="I35">
        <v>120</v>
      </c>
      <c r="J35">
        <v>109</v>
      </c>
      <c r="K35">
        <v>0.9083</v>
      </c>
      <c r="L35" t="s">
        <v>1315</v>
      </c>
      <c r="M35" s="54">
        <v>0.66059999999999997</v>
      </c>
      <c r="N35" t="str">
        <f>_xlfn.XLOOKUP(Disabilities_Overall[[#This Row],[School Name]],Maine_Schools[School Name],Maine_Schools[Comparison School Type], "Error")</f>
        <v>Non Charter</v>
      </c>
      <c r="O35" t="str">
        <f>_xlfn.XLOOKUP(Disabilities_Overall[[#This Row],[School Name]],Maine_Schools[School Name],Maine_Schools[Comparison Grade Span], "Error")</f>
        <v>06-08</v>
      </c>
    </row>
    <row r="36" spans="1:15" hidden="1">
      <c r="A36" t="s">
        <v>570</v>
      </c>
      <c r="B36">
        <v>94</v>
      </c>
      <c r="C36" t="s">
        <v>747</v>
      </c>
      <c r="D36">
        <v>101</v>
      </c>
      <c r="E36" t="s">
        <v>292</v>
      </c>
      <c r="F36" t="s">
        <v>2298</v>
      </c>
      <c r="G36" t="s">
        <v>1677</v>
      </c>
      <c r="H36" t="s">
        <v>2297</v>
      </c>
      <c r="I36">
        <v>113</v>
      </c>
      <c r="J36">
        <v>112</v>
      </c>
      <c r="K36">
        <v>0.99119999999999997</v>
      </c>
      <c r="L36" t="s">
        <v>1414</v>
      </c>
      <c r="M36" s="54">
        <v>0.66959999999999997</v>
      </c>
      <c r="N36" t="str">
        <f>_xlfn.XLOOKUP(Disabilities_Overall[[#This Row],[School Name]],Maine_Schools[School Name],Maine_Schools[Comparison School Type], "Error")</f>
        <v>Non Charter</v>
      </c>
      <c r="O36" t="str">
        <f>_xlfn.XLOOKUP(Disabilities_Overall[[#This Row],[School Name]],Maine_Schools[School Name],Maine_Schools[Comparison Grade Span], "Error")</f>
        <v>03-05</v>
      </c>
    </row>
    <row r="37" spans="1:15" hidden="1">
      <c r="A37" t="s">
        <v>570</v>
      </c>
      <c r="B37">
        <v>108</v>
      </c>
      <c r="C37" t="s">
        <v>751</v>
      </c>
      <c r="D37">
        <v>109</v>
      </c>
      <c r="E37" t="s">
        <v>120</v>
      </c>
      <c r="F37" t="s">
        <v>2298</v>
      </c>
      <c r="G37" t="s">
        <v>1677</v>
      </c>
      <c r="H37" t="s">
        <v>2297</v>
      </c>
      <c r="I37">
        <v>46</v>
      </c>
      <c r="J37">
        <v>42</v>
      </c>
      <c r="K37">
        <v>0.91300000000000003</v>
      </c>
      <c r="L37" t="s">
        <v>1271</v>
      </c>
      <c r="M37" s="54">
        <v>0.61899999999999999</v>
      </c>
      <c r="N37" t="str">
        <f>_xlfn.XLOOKUP(Disabilities_Overall[[#This Row],[School Name]],Maine_Schools[School Name],Maine_Schools[Comparison School Type], "Error")</f>
        <v>Non Charter</v>
      </c>
      <c r="O37" t="str">
        <f>_xlfn.XLOOKUP(Disabilities_Overall[[#This Row],[School Name]],Maine_Schools[School Name],Maine_Schools[Comparison Grade Span], "Error")</f>
        <v>03-06</v>
      </c>
    </row>
    <row r="38" spans="1:15" hidden="1">
      <c r="A38" t="s">
        <v>570</v>
      </c>
      <c r="B38">
        <v>108</v>
      </c>
      <c r="C38" t="s">
        <v>751</v>
      </c>
      <c r="D38">
        <v>111</v>
      </c>
      <c r="E38" t="s">
        <v>10</v>
      </c>
      <c r="F38" t="s">
        <v>2298</v>
      </c>
      <c r="G38" t="s">
        <v>1677</v>
      </c>
      <c r="H38" t="s">
        <v>2297</v>
      </c>
      <c r="I38">
        <v>32</v>
      </c>
      <c r="J38">
        <v>26</v>
      </c>
      <c r="K38">
        <v>0.8125</v>
      </c>
      <c r="L38" t="s">
        <v>1417</v>
      </c>
      <c r="M38" s="54">
        <v>0.80769999999999997</v>
      </c>
      <c r="N38" t="str">
        <f>_xlfn.XLOOKUP(Disabilities_Overall[[#This Row],[School Name]],Maine_Schools[School Name],Maine_Schools[Comparison School Type], "Error")</f>
        <v>Non Charter</v>
      </c>
      <c r="O38" t="str">
        <f>_xlfn.XLOOKUP(Disabilities_Overall[[#This Row],[School Name]],Maine_Schools[School Name],Maine_Schools[Comparison Grade Span], "Error")</f>
        <v>07-12</v>
      </c>
    </row>
    <row r="39" spans="1:15" hidden="1">
      <c r="A39" t="s">
        <v>570</v>
      </c>
      <c r="B39">
        <v>113</v>
      </c>
      <c r="C39" t="s">
        <v>753</v>
      </c>
      <c r="D39">
        <v>116</v>
      </c>
      <c r="E39" t="s">
        <v>243</v>
      </c>
      <c r="F39" t="s">
        <v>2298</v>
      </c>
      <c r="G39" t="s">
        <v>1677</v>
      </c>
      <c r="H39" t="s">
        <v>2297</v>
      </c>
      <c r="I39">
        <v>14</v>
      </c>
      <c r="J39">
        <v>14</v>
      </c>
      <c r="K39">
        <v>1</v>
      </c>
      <c r="L39" t="s">
        <v>1248</v>
      </c>
      <c r="M39" s="54">
        <v>0.42859999999999998</v>
      </c>
      <c r="N39" t="str">
        <f>_xlfn.XLOOKUP(Disabilities_Overall[[#This Row],[School Name]],Maine_Schools[School Name],Maine_Schools[Comparison School Type], "Error")</f>
        <v>Non Charter</v>
      </c>
      <c r="O39" t="str">
        <f>_xlfn.XLOOKUP(Disabilities_Overall[[#This Row],[School Name]],Maine_Schools[School Name],Maine_Schools[Comparison Grade Span], "Error")</f>
        <v>09-12</v>
      </c>
    </row>
    <row r="40" spans="1:15" hidden="1">
      <c r="A40" t="s">
        <v>570</v>
      </c>
      <c r="B40">
        <v>113</v>
      </c>
      <c r="C40" t="s">
        <v>753</v>
      </c>
      <c r="D40">
        <v>115</v>
      </c>
      <c r="E40" t="s">
        <v>246</v>
      </c>
      <c r="F40" t="s">
        <v>2298</v>
      </c>
      <c r="G40" t="s">
        <v>1677</v>
      </c>
      <c r="H40" t="s">
        <v>2297</v>
      </c>
      <c r="I40">
        <v>55</v>
      </c>
      <c r="J40">
        <v>53</v>
      </c>
      <c r="K40">
        <v>0.96360000000000001</v>
      </c>
      <c r="L40" t="s">
        <v>1541</v>
      </c>
      <c r="M40" s="54">
        <v>0.50939999999999996</v>
      </c>
      <c r="N40" t="str">
        <f>_xlfn.XLOOKUP(Disabilities_Overall[[#This Row],[School Name]],Maine_Schools[School Name],Maine_Schools[Comparison School Type], "Error")</f>
        <v>Non Charter</v>
      </c>
      <c r="O40" t="str">
        <f>_xlfn.XLOOKUP(Disabilities_Overall[[#This Row],[School Name]],Maine_Schools[School Name],Maine_Schools[Comparison Grade Span], "Error")</f>
        <v>05-08</v>
      </c>
    </row>
    <row r="41" spans="1:15" hidden="1">
      <c r="A41" t="s">
        <v>570</v>
      </c>
      <c r="B41">
        <v>113</v>
      </c>
      <c r="C41" t="s">
        <v>753</v>
      </c>
      <c r="D41">
        <v>114</v>
      </c>
      <c r="E41" t="s">
        <v>513</v>
      </c>
      <c r="F41" t="s">
        <v>2298</v>
      </c>
      <c r="G41" t="s">
        <v>1677</v>
      </c>
      <c r="H41" t="s">
        <v>2297</v>
      </c>
      <c r="I41">
        <v>34</v>
      </c>
      <c r="J41">
        <v>34</v>
      </c>
      <c r="K41">
        <v>1</v>
      </c>
      <c r="L41" t="s">
        <v>1257</v>
      </c>
      <c r="M41" s="54">
        <v>0.38240000000000002</v>
      </c>
      <c r="N41" t="str">
        <f>_xlfn.XLOOKUP(Disabilities_Overall[[#This Row],[School Name]],Maine_Schools[School Name],Maine_Schools[Comparison School Type], "Error")</f>
        <v>Non Charter</v>
      </c>
      <c r="O41" t="str">
        <f>_xlfn.XLOOKUP(Disabilities_Overall[[#This Row],[School Name]],Maine_Schools[School Name],Maine_Schools[Comparison Grade Span], "Error")</f>
        <v>PK-04</v>
      </c>
    </row>
    <row r="42" spans="1:15" hidden="1">
      <c r="A42" t="s">
        <v>570</v>
      </c>
      <c r="B42">
        <v>1510</v>
      </c>
      <c r="C42" t="s">
        <v>573</v>
      </c>
      <c r="D42">
        <v>1511</v>
      </c>
      <c r="E42" t="s">
        <v>666</v>
      </c>
      <c r="F42" t="s">
        <v>2298</v>
      </c>
      <c r="G42" t="s">
        <v>1677</v>
      </c>
      <c r="H42" t="s">
        <v>2297</v>
      </c>
      <c r="I42">
        <v>24</v>
      </c>
      <c r="J42">
        <v>24</v>
      </c>
      <c r="K42">
        <v>1</v>
      </c>
      <c r="L42" t="s">
        <v>1520</v>
      </c>
      <c r="M42" s="54">
        <v>0.79169999999999996</v>
      </c>
      <c r="N42" t="str">
        <f>_xlfn.XLOOKUP(Disabilities_Overall[[#This Row],[School Name]],Maine_Schools[School Name],Maine_Schools[Comparison School Type], "Error")</f>
        <v>Charter</v>
      </c>
      <c r="O42" t="str">
        <f>_xlfn.XLOOKUP(Disabilities_Overall[[#This Row],[School Name]],Maine_Schools[School Name],Maine_Schools[Comparison Grade Span], "Error")</f>
        <v>03-08</v>
      </c>
    </row>
    <row r="43" spans="1:15" hidden="1">
      <c r="A43" t="s">
        <v>570</v>
      </c>
      <c r="B43">
        <v>1661</v>
      </c>
      <c r="C43" t="s">
        <v>771</v>
      </c>
      <c r="D43">
        <v>146</v>
      </c>
      <c r="E43" t="s">
        <v>307</v>
      </c>
      <c r="F43" t="s">
        <v>2298</v>
      </c>
      <c r="G43" t="s">
        <v>1677</v>
      </c>
      <c r="H43" t="s">
        <v>2297</v>
      </c>
      <c r="I43">
        <v>13</v>
      </c>
      <c r="J43">
        <v>13</v>
      </c>
      <c r="K43">
        <v>1</v>
      </c>
      <c r="L43" t="s">
        <v>1335</v>
      </c>
      <c r="M43" s="54">
        <v>0.61539999999999995</v>
      </c>
      <c r="N43" t="str">
        <f>_xlfn.XLOOKUP(Disabilities_Overall[[#This Row],[School Name]],Maine_Schools[School Name],Maine_Schools[Comparison School Type], "Error")</f>
        <v>Non Charter</v>
      </c>
      <c r="O43" t="str">
        <f>_xlfn.XLOOKUP(Disabilities_Overall[[#This Row],[School Name]],Maine_Schools[School Name],Maine_Schools[Comparison Grade Span], "Error")</f>
        <v>PK-05</v>
      </c>
    </row>
    <row r="44" spans="1:15" hidden="1">
      <c r="A44" t="s">
        <v>570</v>
      </c>
      <c r="B44">
        <v>148</v>
      </c>
      <c r="C44" t="s">
        <v>773</v>
      </c>
      <c r="D44">
        <v>149</v>
      </c>
      <c r="E44" t="s">
        <v>308</v>
      </c>
      <c r="F44" t="s">
        <v>2298</v>
      </c>
      <c r="G44" t="s">
        <v>1677</v>
      </c>
      <c r="H44" t="s">
        <v>2297</v>
      </c>
      <c r="I44">
        <v>14</v>
      </c>
      <c r="J44">
        <v>14</v>
      </c>
      <c r="K44">
        <v>1</v>
      </c>
      <c r="L44" t="s">
        <v>1352</v>
      </c>
      <c r="M44" s="54">
        <v>0.5</v>
      </c>
      <c r="N44" t="str">
        <f>_xlfn.XLOOKUP(Disabilities_Overall[[#This Row],[School Name]],Maine_Schools[School Name],Maine_Schools[Comparison School Type], "Error")</f>
        <v>Non Charter</v>
      </c>
      <c r="O44" t="str">
        <f>_xlfn.XLOOKUP(Disabilities_Overall[[#This Row],[School Name]],Maine_Schools[School Name],Maine_Schools[Comparison Grade Span], "Error")</f>
        <v>03-08</v>
      </c>
    </row>
    <row r="45" spans="1:15" hidden="1">
      <c r="A45" t="s">
        <v>570</v>
      </c>
      <c r="B45">
        <v>1049</v>
      </c>
      <c r="C45" t="s">
        <v>775</v>
      </c>
      <c r="D45">
        <v>1052</v>
      </c>
      <c r="E45" t="s">
        <v>51</v>
      </c>
      <c r="F45" t="s">
        <v>2298</v>
      </c>
      <c r="G45" t="s">
        <v>1677</v>
      </c>
      <c r="H45" t="s">
        <v>2297</v>
      </c>
      <c r="I45">
        <v>42</v>
      </c>
      <c r="J45">
        <v>39</v>
      </c>
      <c r="K45">
        <v>0.92859999999999998</v>
      </c>
      <c r="L45" t="s">
        <v>1304</v>
      </c>
      <c r="M45" s="54">
        <v>0.76919999999999999</v>
      </c>
      <c r="N45" t="str">
        <f>_xlfn.XLOOKUP(Disabilities_Overall[[#This Row],[School Name]],Maine_Schools[School Name],Maine_Schools[Comparison School Type], "Error")</f>
        <v>Non Charter</v>
      </c>
      <c r="O45" t="str">
        <f>_xlfn.XLOOKUP(Disabilities_Overall[[#This Row],[School Name]],Maine_Schools[School Name],Maine_Schools[Comparison Grade Span], "Error")</f>
        <v>03-08</v>
      </c>
    </row>
    <row r="46" spans="1:15" hidden="1">
      <c r="A46" t="s">
        <v>570</v>
      </c>
      <c r="B46">
        <v>1400</v>
      </c>
      <c r="C46" t="s">
        <v>777</v>
      </c>
      <c r="D46">
        <v>999</v>
      </c>
      <c r="E46" t="s">
        <v>358</v>
      </c>
      <c r="F46" t="s">
        <v>2298</v>
      </c>
      <c r="G46" t="s">
        <v>1677</v>
      </c>
      <c r="H46" t="s">
        <v>2297</v>
      </c>
      <c r="I46">
        <v>26</v>
      </c>
      <c r="J46">
        <v>24</v>
      </c>
      <c r="K46">
        <v>0.92310000000000003</v>
      </c>
      <c r="L46" t="s">
        <v>1333</v>
      </c>
      <c r="M46" s="54">
        <v>0.70830000000000004</v>
      </c>
      <c r="N46" t="str">
        <f>_xlfn.XLOOKUP(Disabilities_Overall[[#This Row],[School Name]],Maine_Schools[School Name],Maine_Schools[Comparison School Type], "Error")</f>
        <v>Non Charter</v>
      </c>
      <c r="O46" t="str">
        <f>_xlfn.XLOOKUP(Disabilities_Overall[[#This Row],[School Name]],Maine_Schools[School Name],Maine_Schools[Comparison Grade Span], "Error")</f>
        <v>03-08</v>
      </c>
    </row>
    <row r="47" spans="1:15" hidden="1">
      <c r="A47" t="s">
        <v>570</v>
      </c>
      <c r="B47">
        <v>1663</v>
      </c>
      <c r="C47" t="s">
        <v>788</v>
      </c>
      <c r="D47">
        <v>1463</v>
      </c>
      <c r="E47" t="s">
        <v>250</v>
      </c>
      <c r="F47" t="s">
        <v>2298</v>
      </c>
      <c r="G47" t="s">
        <v>1677</v>
      </c>
      <c r="H47" t="s">
        <v>2297</v>
      </c>
      <c r="I47">
        <v>159</v>
      </c>
      <c r="J47">
        <v>150</v>
      </c>
      <c r="K47">
        <v>0.94340000000000002</v>
      </c>
      <c r="L47" t="s">
        <v>1505</v>
      </c>
      <c r="M47" s="54">
        <v>0.72670000000000001</v>
      </c>
      <c r="N47" t="str">
        <f>_xlfn.XLOOKUP(Disabilities_Overall[[#This Row],[School Name]],Maine_Schools[School Name],Maine_Schools[Comparison School Type], "Error")</f>
        <v>Non Charter</v>
      </c>
      <c r="O47" t="str">
        <f>_xlfn.XLOOKUP(Disabilities_Overall[[#This Row],[School Name]],Maine_Schools[School Name],Maine_Schools[Comparison Grade Span], "Error")</f>
        <v>03-08</v>
      </c>
    </row>
    <row r="48" spans="1:15" hidden="1">
      <c r="A48" t="s">
        <v>570</v>
      </c>
      <c r="B48">
        <v>1663</v>
      </c>
      <c r="C48" t="s">
        <v>788</v>
      </c>
      <c r="D48">
        <v>172</v>
      </c>
      <c r="E48" t="s">
        <v>55</v>
      </c>
      <c r="F48" t="s">
        <v>2298</v>
      </c>
      <c r="G48" t="s">
        <v>1677</v>
      </c>
      <c r="H48" t="s">
        <v>2297</v>
      </c>
      <c r="I48">
        <v>17</v>
      </c>
      <c r="J48">
        <v>14</v>
      </c>
      <c r="K48">
        <v>0.82350000000000001</v>
      </c>
      <c r="L48" t="s">
        <v>1252</v>
      </c>
      <c r="M48" s="54">
        <v>0.64290000000000003</v>
      </c>
      <c r="N48" t="str">
        <f>_xlfn.XLOOKUP(Disabilities_Overall[[#This Row],[School Name]],Maine_Schools[School Name],Maine_Schools[Comparison School Type], "Error")</f>
        <v>Non Charter</v>
      </c>
      <c r="O48" t="str">
        <f>_xlfn.XLOOKUP(Disabilities_Overall[[#This Row],[School Name]],Maine_Schools[School Name],Maine_Schools[Comparison Grade Span], "Error")</f>
        <v>09-12</v>
      </c>
    </row>
    <row r="49" spans="1:15" hidden="1">
      <c r="A49" t="s">
        <v>570</v>
      </c>
      <c r="B49">
        <v>174</v>
      </c>
      <c r="C49" t="s">
        <v>793</v>
      </c>
      <c r="D49">
        <v>179</v>
      </c>
      <c r="E49" t="s">
        <v>370</v>
      </c>
      <c r="F49" t="s">
        <v>2298</v>
      </c>
      <c r="G49" t="s">
        <v>1677</v>
      </c>
      <c r="H49" t="s">
        <v>2297</v>
      </c>
      <c r="I49">
        <v>86</v>
      </c>
      <c r="J49">
        <v>83</v>
      </c>
      <c r="K49">
        <v>0.96509999999999996</v>
      </c>
      <c r="L49" t="s">
        <v>1377</v>
      </c>
      <c r="M49" s="54">
        <v>0.5181</v>
      </c>
      <c r="N49" t="str">
        <f>_xlfn.XLOOKUP(Disabilities_Overall[[#This Row],[School Name]],Maine_Schools[School Name],Maine_Schools[Comparison School Type], "Error")</f>
        <v>Non Charter</v>
      </c>
      <c r="O49" t="str">
        <f>_xlfn.XLOOKUP(Disabilities_Overall[[#This Row],[School Name]],Maine_Schools[School Name],Maine_Schools[Comparison Grade Span], "Error")</f>
        <v>PK-05</v>
      </c>
    </row>
    <row r="50" spans="1:15" hidden="1">
      <c r="A50" t="s">
        <v>570</v>
      </c>
      <c r="B50">
        <v>174</v>
      </c>
      <c r="C50" t="s">
        <v>793</v>
      </c>
      <c r="D50">
        <v>177</v>
      </c>
      <c r="E50" t="s">
        <v>259</v>
      </c>
      <c r="F50" t="s">
        <v>2298</v>
      </c>
      <c r="G50" t="s">
        <v>1677</v>
      </c>
      <c r="H50" t="s">
        <v>2297</v>
      </c>
      <c r="I50">
        <v>30</v>
      </c>
      <c r="J50">
        <v>25</v>
      </c>
      <c r="K50">
        <v>0.83330000000000004</v>
      </c>
      <c r="L50" t="s">
        <v>1257</v>
      </c>
      <c r="M50" s="54">
        <v>0.52</v>
      </c>
      <c r="N50" t="str">
        <f>_xlfn.XLOOKUP(Disabilities_Overall[[#This Row],[School Name]],Maine_Schools[School Name],Maine_Schools[Comparison School Type], "Error")</f>
        <v>Non Charter</v>
      </c>
      <c r="O50" t="str">
        <f>_xlfn.XLOOKUP(Disabilities_Overall[[#This Row],[School Name]],Maine_Schools[School Name],Maine_Schools[Comparison Grade Span], "Error")</f>
        <v>09-12</v>
      </c>
    </row>
    <row r="51" spans="1:15" hidden="1">
      <c r="A51" t="s">
        <v>570</v>
      </c>
      <c r="B51">
        <v>174</v>
      </c>
      <c r="C51" t="s">
        <v>793</v>
      </c>
      <c r="D51">
        <v>178</v>
      </c>
      <c r="E51" t="s">
        <v>374</v>
      </c>
      <c r="F51" t="s">
        <v>2298</v>
      </c>
      <c r="G51" t="s">
        <v>1677</v>
      </c>
      <c r="H51" t="s">
        <v>2297</v>
      </c>
      <c r="I51">
        <v>63</v>
      </c>
      <c r="J51">
        <v>59</v>
      </c>
      <c r="K51">
        <v>0.9365</v>
      </c>
      <c r="L51" t="s">
        <v>1271</v>
      </c>
      <c r="M51" s="54">
        <v>0.44069999999999998</v>
      </c>
      <c r="N51" t="str">
        <f>_xlfn.XLOOKUP(Disabilities_Overall[[#This Row],[School Name]],Maine_Schools[School Name],Maine_Schools[Comparison School Type], "Error")</f>
        <v>Non Charter</v>
      </c>
      <c r="O51" t="str">
        <f>_xlfn.XLOOKUP(Disabilities_Overall[[#This Row],[School Name]],Maine_Schools[School Name],Maine_Schools[Comparison Grade Span], "Error")</f>
        <v>06-08</v>
      </c>
    </row>
    <row r="52" spans="1:15" hidden="1">
      <c r="A52" t="s">
        <v>570</v>
      </c>
      <c r="B52">
        <v>1631</v>
      </c>
      <c r="C52" t="s">
        <v>670</v>
      </c>
      <c r="D52">
        <v>1649</v>
      </c>
      <c r="E52" t="s">
        <v>581</v>
      </c>
      <c r="F52" t="s">
        <v>2298</v>
      </c>
      <c r="G52" t="s">
        <v>1677</v>
      </c>
      <c r="H52" t="s">
        <v>2297</v>
      </c>
      <c r="I52">
        <v>45</v>
      </c>
      <c r="J52">
        <v>43</v>
      </c>
      <c r="K52">
        <v>0.9556</v>
      </c>
      <c r="L52" t="s">
        <v>1249</v>
      </c>
      <c r="M52" s="54">
        <v>0.58140000000000003</v>
      </c>
      <c r="N52" t="str">
        <f>_xlfn.XLOOKUP(Disabilities_Overall[[#This Row],[School Name]],Maine_Schools[School Name],Maine_Schools[Comparison School Type], "Error")</f>
        <v>Charter</v>
      </c>
      <c r="O52" t="str">
        <f>_xlfn.XLOOKUP(Disabilities_Overall[[#This Row],[School Name]],Maine_Schools[School Name],Maine_Schools[Comparison Grade Span], "Error")</f>
        <v>03-08</v>
      </c>
    </row>
    <row r="53" spans="1:15" hidden="1">
      <c r="A53" t="s">
        <v>570</v>
      </c>
      <c r="B53">
        <v>1065</v>
      </c>
      <c r="C53" t="s">
        <v>797</v>
      </c>
      <c r="D53">
        <v>1066</v>
      </c>
      <c r="E53" t="s">
        <v>139</v>
      </c>
      <c r="F53" t="s">
        <v>2298</v>
      </c>
      <c r="G53" t="s">
        <v>1677</v>
      </c>
      <c r="H53" t="s">
        <v>2297</v>
      </c>
      <c r="I53">
        <v>37</v>
      </c>
      <c r="J53">
        <v>35</v>
      </c>
      <c r="K53">
        <v>0.94589999999999996</v>
      </c>
      <c r="L53" t="s">
        <v>1249</v>
      </c>
      <c r="M53" s="54">
        <v>0.71430000000000005</v>
      </c>
      <c r="N53" t="str">
        <f>_xlfn.XLOOKUP(Disabilities_Overall[[#This Row],[School Name]],Maine_Schools[School Name],Maine_Schools[Comparison School Type], "Error")</f>
        <v>Non Charter</v>
      </c>
      <c r="O53" t="str">
        <f>_xlfn.XLOOKUP(Disabilities_Overall[[#This Row],[School Name]],Maine_Schools[School Name],Maine_Schools[Comparison Grade Span], "Error")</f>
        <v>09-12</v>
      </c>
    </row>
    <row r="54" spans="1:15" hidden="1">
      <c r="A54" t="s">
        <v>570</v>
      </c>
      <c r="B54">
        <v>191</v>
      </c>
      <c r="C54" t="s">
        <v>804</v>
      </c>
      <c r="D54">
        <v>192</v>
      </c>
      <c r="E54" t="s">
        <v>408</v>
      </c>
      <c r="F54" t="s">
        <v>2298</v>
      </c>
      <c r="G54" t="s">
        <v>1677</v>
      </c>
      <c r="H54" t="s">
        <v>2297</v>
      </c>
      <c r="I54">
        <v>54</v>
      </c>
      <c r="J54">
        <v>54</v>
      </c>
      <c r="K54">
        <v>1</v>
      </c>
      <c r="L54" t="s">
        <v>1521</v>
      </c>
      <c r="M54" s="54">
        <v>0.62960000000000005</v>
      </c>
      <c r="N54" t="str">
        <f>_xlfn.XLOOKUP(Disabilities_Overall[[#This Row],[School Name]],Maine_Schools[School Name],Maine_Schools[Comparison School Type], "Error")</f>
        <v>Non Charter</v>
      </c>
      <c r="O54" t="str">
        <f>_xlfn.XLOOKUP(Disabilities_Overall[[#This Row],[School Name]],Maine_Schools[School Name],Maine_Schools[Comparison Grade Span], "Error")</f>
        <v>03-08</v>
      </c>
    </row>
    <row r="55" spans="1:15" hidden="1">
      <c r="A55" t="s">
        <v>570</v>
      </c>
      <c r="B55">
        <v>194</v>
      </c>
      <c r="C55" t="s">
        <v>806</v>
      </c>
      <c r="D55">
        <v>199</v>
      </c>
      <c r="E55" t="s">
        <v>273</v>
      </c>
      <c r="F55" t="s">
        <v>2298</v>
      </c>
      <c r="G55" t="s">
        <v>1677</v>
      </c>
      <c r="H55" t="s">
        <v>2297</v>
      </c>
      <c r="I55">
        <v>36</v>
      </c>
      <c r="J55">
        <v>29</v>
      </c>
      <c r="K55">
        <v>0.80559999999999998</v>
      </c>
      <c r="L55" t="s">
        <v>1460</v>
      </c>
      <c r="M55" s="54">
        <v>0.68969999999999998</v>
      </c>
      <c r="N55" t="str">
        <f>_xlfn.XLOOKUP(Disabilities_Overall[[#This Row],[School Name]],Maine_Schools[School Name],Maine_Schools[Comparison School Type], "Error")</f>
        <v>Non Charter</v>
      </c>
      <c r="O55" t="str">
        <f>_xlfn.XLOOKUP(Disabilities_Overall[[#This Row],[School Name]],Maine_Schools[School Name],Maine_Schools[Comparison Grade Span], "Error")</f>
        <v>09-12</v>
      </c>
    </row>
    <row r="56" spans="1:15" hidden="1">
      <c r="A56" t="s">
        <v>570</v>
      </c>
      <c r="B56">
        <v>194</v>
      </c>
      <c r="C56" t="s">
        <v>806</v>
      </c>
      <c r="D56">
        <v>201</v>
      </c>
      <c r="E56" t="s">
        <v>411</v>
      </c>
      <c r="F56" t="s">
        <v>2298</v>
      </c>
      <c r="G56" t="s">
        <v>1677</v>
      </c>
      <c r="H56" t="s">
        <v>2297</v>
      </c>
      <c r="I56">
        <v>97</v>
      </c>
      <c r="J56">
        <v>91</v>
      </c>
      <c r="K56">
        <v>0.93810000000000004</v>
      </c>
      <c r="L56" t="s">
        <v>1439</v>
      </c>
      <c r="M56" s="54">
        <v>0.68130000000000002</v>
      </c>
      <c r="N56" t="str">
        <f>_xlfn.XLOOKUP(Disabilities_Overall[[#This Row],[School Name]],Maine_Schools[School Name],Maine_Schools[Comparison School Type], "Error")</f>
        <v>Non Charter</v>
      </c>
      <c r="O56" t="str">
        <f>_xlfn.XLOOKUP(Disabilities_Overall[[#This Row],[School Name]],Maine_Schools[School Name],Maine_Schools[Comparison Grade Span], "Error")</f>
        <v>06-08</v>
      </c>
    </row>
    <row r="57" spans="1:15" hidden="1">
      <c r="A57" t="s">
        <v>570</v>
      </c>
      <c r="B57">
        <v>194</v>
      </c>
      <c r="C57" t="s">
        <v>806</v>
      </c>
      <c r="D57">
        <v>202</v>
      </c>
      <c r="E57" t="s">
        <v>276</v>
      </c>
      <c r="F57" t="s">
        <v>2298</v>
      </c>
      <c r="G57" t="s">
        <v>1677</v>
      </c>
      <c r="H57" t="s">
        <v>2297</v>
      </c>
      <c r="I57">
        <v>54</v>
      </c>
      <c r="J57">
        <v>52</v>
      </c>
      <c r="K57">
        <v>0.96299999999999997</v>
      </c>
      <c r="L57" t="s">
        <v>1251</v>
      </c>
      <c r="M57" s="54">
        <v>0.69230000000000003</v>
      </c>
      <c r="N57" t="str">
        <f>_xlfn.XLOOKUP(Disabilities_Overall[[#This Row],[School Name]],Maine_Schools[School Name],Maine_Schools[Comparison School Type], "Error")</f>
        <v>Non Charter</v>
      </c>
      <c r="O57" t="str">
        <f>_xlfn.XLOOKUP(Disabilities_Overall[[#This Row],[School Name]],Maine_Schools[School Name],Maine_Schools[Comparison Grade Span], "Error")</f>
        <v>KG-05</v>
      </c>
    </row>
    <row r="58" spans="1:15" hidden="1">
      <c r="A58" t="s">
        <v>570</v>
      </c>
      <c r="B58">
        <v>194</v>
      </c>
      <c r="C58" t="s">
        <v>806</v>
      </c>
      <c r="D58">
        <v>200</v>
      </c>
      <c r="E58" t="s">
        <v>390</v>
      </c>
      <c r="F58" t="s">
        <v>2298</v>
      </c>
      <c r="G58" t="s">
        <v>1677</v>
      </c>
      <c r="H58" t="s">
        <v>2297</v>
      </c>
      <c r="I58">
        <v>34</v>
      </c>
      <c r="J58">
        <v>33</v>
      </c>
      <c r="K58">
        <v>0.97060000000000002</v>
      </c>
      <c r="L58" t="s">
        <v>1249</v>
      </c>
      <c r="M58" s="54">
        <v>0.75760000000000005</v>
      </c>
      <c r="N58" t="str">
        <f>_xlfn.XLOOKUP(Disabilities_Overall[[#This Row],[School Name]],Maine_Schools[School Name],Maine_Schools[Comparison School Type], "Error")</f>
        <v>Non Charter</v>
      </c>
      <c r="O58" t="str">
        <f>_xlfn.XLOOKUP(Disabilities_Overall[[#This Row],[School Name]],Maine_Schools[School Name],Maine_Schools[Comparison Grade Span], "Error")</f>
        <v>PK-05</v>
      </c>
    </row>
    <row r="59" spans="1:15" hidden="1">
      <c r="A59" t="s">
        <v>570</v>
      </c>
      <c r="B59">
        <v>194</v>
      </c>
      <c r="C59" t="s">
        <v>806</v>
      </c>
      <c r="D59">
        <v>197</v>
      </c>
      <c r="E59" t="s">
        <v>464</v>
      </c>
      <c r="F59" t="s">
        <v>2298</v>
      </c>
      <c r="G59" t="s">
        <v>1677</v>
      </c>
      <c r="H59" t="s">
        <v>2297</v>
      </c>
      <c r="I59">
        <v>31</v>
      </c>
      <c r="J59">
        <v>31</v>
      </c>
      <c r="K59">
        <v>1</v>
      </c>
      <c r="L59" t="s">
        <v>1591</v>
      </c>
      <c r="M59" s="54">
        <v>0.5161</v>
      </c>
      <c r="N59" t="str">
        <f>_xlfn.XLOOKUP(Disabilities_Overall[[#This Row],[School Name]],Maine_Schools[School Name],Maine_Schools[Comparison School Type], "Error")</f>
        <v>Non Charter</v>
      </c>
      <c r="O59" t="str">
        <f>_xlfn.XLOOKUP(Disabilities_Overall[[#This Row],[School Name]],Maine_Schools[School Name],Maine_Schools[Comparison Grade Span], "Error")</f>
        <v>KG-05</v>
      </c>
    </row>
    <row r="60" spans="1:15" hidden="1">
      <c r="A60" t="s">
        <v>570</v>
      </c>
      <c r="B60">
        <v>1054</v>
      </c>
      <c r="C60" t="s">
        <v>809</v>
      </c>
      <c r="D60">
        <v>1055</v>
      </c>
      <c r="E60" t="s">
        <v>277</v>
      </c>
      <c r="F60" t="s">
        <v>2298</v>
      </c>
      <c r="G60" t="s">
        <v>1677</v>
      </c>
      <c r="H60" t="s">
        <v>2297</v>
      </c>
      <c r="I60">
        <v>52</v>
      </c>
      <c r="J60">
        <v>50</v>
      </c>
      <c r="K60">
        <v>0.96150000000000002</v>
      </c>
      <c r="L60" t="s">
        <v>1251</v>
      </c>
      <c r="M60" s="54">
        <v>0.72</v>
      </c>
      <c r="N60" t="str">
        <f>_xlfn.XLOOKUP(Disabilities_Overall[[#This Row],[School Name]],Maine_Schools[School Name],Maine_Schools[Comparison School Type], "Error")</f>
        <v>Non Charter</v>
      </c>
      <c r="O60" t="str">
        <f>_xlfn.XLOOKUP(Disabilities_Overall[[#This Row],[School Name]],Maine_Schools[School Name],Maine_Schools[Comparison Grade Span], "Error")</f>
        <v>03-08</v>
      </c>
    </row>
    <row r="61" spans="1:15" hidden="1">
      <c r="A61" t="s">
        <v>570</v>
      </c>
      <c r="B61">
        <v>208</v>
      </c>
      <c r="C61" t="s">
        <v>811</v>
      </c>
      <c r="D61">
        <v>209</v>
      </c>
      <c r="E61" t="s">
        <v>113</v>
      </c>
      <c r="F61" t="s">
        <v>2298</v>
      </c>
      <c r="G61" t="s">
        <v>1677</v>
      </c>
      <c r="H61" t="s">
        <v>2297</v>
      </c>
      <c r="I61">
        <v>29</v>
      </c>
      <c r="J61">
        <v>23</v>
      </c>
      <c r="K61">
        <v>0.79310000000000003</v>
      </c>
      <c r="L61" t="s">
        <v>1591</v>
      </c>
      <c r="M61" s="54">
        <v>0.69569999999999999</v>
      </c>
      <c r="N61" t="str">
        <f>_xlfn.XLOOKUP(Disabilities_Overall[[#This Row],[School Name]],Maine_Schools[School Name],Maine_Schools[Comparison School Type], "Error")</f>
        <v>Non Charter</v>
      </c>
      <c r="O61" t="str">
        <f>_xlfn.XLOOKUP(Disabilities_Overall[[#This Row],[School Name]],Maine_Schools[School Name],Maine_Schools[Comparison Grade Span], "Error")</f>
        <v>03-08</v>
      </c>
    </row>
    <row r="62" spans="1:15" hidden="1">
      <c r="A62" t="s">
        <v>570</v>
      </c>
      <c r="B62">
        <v>1664</v>
      </c>
      <c r="C62" t="s">
        <v>816</v>
      </c>
      <c r="D62">
        <v>215</v>
      </c>
      <c r="E62" t="s">
        <v>287</v>
      </c>
      <c r="F62" t="s">
        <v>2298</v>
      </c>
      <c r="G62" t="s">
        <v>1677</v>
      </c>
      <c r="H62" t="s">
        <v>2297</v>
      </c>
      <c r="I62">
        <v>33</v>
      </c>
      <c r="J62">
        <v>32</v>
      </c>
      <c r="K62">
        <v>0.96970000000000001</v>
      </c>
      <c r="L62" t="s">
        <v>1417</v>
      </c>
      <c r="M62" s="54">
        <v>0.65629999999999999</v>
      </c>
      <c r="N62" t="str">
        <f>_xlfn.XLOOKUP(Disabilities_Overall[[#This Row],[School Name]],Maine_Schools[School Name],Maine_Schools[Comparison School Type], "Error")</f>
        <v>Non Charter</v>
      </c>
      <c r="O62" t="str">
        <f>_xlfn.XLOOKUP(Disabilities_Overall[[#This Row],[School Name]],Maine_Schools[School Name],Maine_Schools[Comparison Grade Span], "Error")</f>
        <v>03-08</v>
      </c>
    </row>
    <row r="63" spans="1:15" hidden="1">
      <c r="A63" t="s">
        <v>570</v>
      </c>
      <c r="B63">
        <v>219</v>
      </c>
      <c r="C63" t="s">
        <v>819</v>
      </c>
      <c r="D63">
        <v>222</v>
      </c>
      <c r="E63" t="s">
        <v>298</v>
      </c>
      <c r="F63" t="s">
        <v>2298</v>
      </c>
      <c r="G63" t="s">
        <v>1677</v>
      </c>
      <c r="H63" t="s">
        <v>2297</v>
      </c>
      <c r="I63">
        <v>14</v>
      </c>
      <c r="J63">
        <v>13</v>
      </c>
      <c r="K63">
        <v>0.92859999999999998</v>
      </c>
      <c r="L63" t="s">
        <v>1335</v>
      </c>
      <c r="M63" s="54">
        <v>0.61539999999999995</v>
      </c>
      <c r="N63" t="str">
        <f>_xlfn.XLOOKUP(Disabilities_Overall[[#This Row],[School Name]],Maine_Schools[School Name],Maine_Schools[Comparison School Type], "Error")</f>
        <v>Non Charter</v>
      </c>
      <c r="O63" t="str">
        <f>_xlfn.XLOOKUP(Disabilities_Overall[[#This Row],[School Name]],Maine_Schools[School Name],Maine_Schools[Comparison Grade Span], "Error")</f>
        <v>09-12</v>
      </c>
    </row>
    <row r="64" spans="1:15" hidden="1">
      <c r="A64" t="s">
        <v>570</v>
      </c>
      <c r="B64">
        <v>219</v>
      </c>
      <c r="C64" t="s">
        <v>819</v>
      </c>
      <c r="D64">
        <v>221</v>
      </c>
      <c r="E64" t="s">
        <v>438</v>
      </c>
      <c r="F64" t="s">
        <v>2298</v>
      </c>
      <c r="G64" t="s">
        <v>1677</v>
      </c>
      <c r="H64" t="s">
        <v>2297</v>
      </c>
      <c r="I64">
        <v>59</v>
      </c>
      <c r="J64">
        <v>58</v>
      </c>
      <c r="K64">
        <v>0.98309999999999997</v>
      </c>
      <c r="L64" t="s">
        <v>1251</v>
      </c>
      <c r="M64" s="54">
        <v>0.62070000000000003</v>
      </c>
      <c r="N64" t="str">
        <f>_xlfn.XLOOKUP(Disabilities_Overall[[#This Row],[School Name]],Maine_Schools[School Name],Maine_Schools[Comparison School Type], "Error")</f>
        <v>Non Charter</v>
      </c>
      <c r="O64" t="str">
        <f>_xlfn.XLOOKUP(Disabilities_Overall[[#This Row],[School Name]],Maine_Schools[School Name],Maine_Schools[Comparison Grade Span], "Error")</f>
        <v>05-08</v>
      </c>
    </row>
    <row r="65" spans="1:15" hidden="1">
      <c r="A65" t="s">
        <v>570</v>
      </c>
      <c r="B65">
        <v>219</v>
      </c>
      <c r="C65" t="s">
        <v>819</v>
      </c>
      <c r="D65">
        <v>220</v>
      </c>
      <c r="E65" t="s">
        <v>506</v>
      </c>
      <c r="F65" t="s">
        <v>2298</v>
      </c>
      <c r="G65" t="s">
        <v>1677</v>
      </c>
      <c r="H65" t="s">
        <v>2297</v>
      </c>
      <c r="I65">
        <v>33</v>
      </c>
      <c r="J65">
        <v>33</v>
      </c>
      <c r="K65">
        <v>1</v>
      </c>
      <c r="L65" t="s">
        <v>1541</v>
      </c>
      <c r="M65" s="54">
        <v>0.81820000000000004</v>
      </c>
      <c r="N65" t="str">
        <f>_xlfn.XLOOKUP(Disabilities_Overall[[#This Row],[School Name]],Maine_Schools[School Name],Maine_Schools[Comparison School Type], "Error")</f>
        <v>Non Charter</v>
      </c>
      <c r="O65" t="str">
        <f>_xlfn.XLOOKUP(Disabilities_Overall[[#This Row],[School Name]],Maine_Schools[School Name],Maine_Schools[Comparison Grade Span], "Error")</f>
        <v>PK-04</v>
      </c>
    </row>
    <row r="66" spans="1:15" hidden="1">
      <c r="A66" t="s">
        <v>570</v>
      </c>
      <c r="B66">
        <v>225</v>
      </c>
      <c r="C66" t="s">
        <v>821</v>
      </c>
      <c r="D66">
        <v>226</v>
      </c>
      <c r="E66" t="s">
        <v>304</v>
      </c>
      <c r="F66" t="s">
        <v>2298</v>
      </c>
      <c r="G66" t="s">
        <v>1677</v>
      </c>
      <c r="H66" t="s">
        <v>2297</v>
      </c>
      <c r="I66">
        <v>20</v>
      </c>
      <c r="J66">
        <v>20</v>
      </c>
      <c r="K66">
        <v>1</v>
      </c>
      <c r="L66" t="s">
        <v>1256</v>
      </c>
      <c r="M66" s="54">
        <v>0.7</v>
      </c>
      <c r="N66" t="str">
        <f>_xlfn.XLOOKUP(Disabilities_Overall[[#This Row],[School Name]],Maine_Schools[School Name],Maine_Schools[Comparison School Type], "Error")</f>
        <v>Non Charter</v>
      </c>
      <c r="O66" t="str">
        <f>_xlfn.XLOOKUP(Disabilities_Overall[[#This Row],[School Name]],Maine_Schools[School Name],Maine_Schools[Comparison Grade Span], "Error")</f>
        <v>03-08</v>
      </c>
    </row>
    <row r="67" spans="1:15" hidden="1">
      <c r="A67" t="s">
        <v>570</v>
      </c>
      <c r="B67">
        <v>1009</v>
      </c>
      <c r="C67" t="s">
        <v>674</v>
      </c>
      <c r="D67">
        <v>1010</v>
      </c>
      <c r="E67" t="s">
        <v>122</v>
      </c>
      <c r="F67" t="s">
        <v>2298</v>
      </c>
      <c r="G67" t="s">
        <v>1677</v>
      </c>
      <c r="H67" t="s">
        <v>2297</v>
      </c>
      <c r="I67">
        <v>17</v>
      </c>
      <c r="J67">
        <v>17</v>
      </c>
      <c r="K67">
        <v>1</v>
      </c>
      <c r="L67" t="s">
        <v>1252</v>
      </c>
      <c r="M67" s="54">
        <v>0.52939999999999998</v>
      </c>
      <c r="N67" t="str">
        <f>_xlfn.XLOOKUP(Disabilities_Overall[[#This Row],[School Name]],Maine_Schools[School Name],Maine_Schools[Comparison School Type], "Error")</f>
        <v>Non Charter</v>
      </c>
      <c r="O67" t="str">
        <f>_xlfn.XLOOKUP(Disabilities_Overall[[#This Row],[School Name]],Maine_Schools[School Name],Maine_Schools[Comparison Grade Span], "Error")</f>
        <v>03-08</v>
      </c>
    </row>
    <row r="68" spans="1:15" hidden="1">
      <c r="A68" t="s">
        <v>570</v>
      </c>
      <c r="B68">
        <v>1011</v>
      </c>
      <c r="C68" t="s">
        <v>677</v>
      </c>
      <c r="D68">
        <v>1012</v>
      </c>
      <c r="E68" t="s">
        <v>166</v>
      </c>
      <c r="F68" t="s">
        <v>2298</v>
      </c>
      <c r="G68" t="s">
        <v>1677</v>
      </c>
      <c r="H68" t="s">
        <v>2297</v>
      </c>
      <c r="I68">
        <v>30</v>
      </c>
      <c r="J68">
        <v>29</v>
      </c>
      <c r="K68">
        <v>0.9667</v>
      </c>
      <c r="L68" t="s">
        <v>1520</v>
      </c>
      <c r="M68" s="54">
        <v>0.6552</v>
      </c>
      <c r="N68" t="str">
        <f>_xlfn.XLOOKUP(Disabilities_Overall[[#This Row],[School Name]],Maine_Schools[School Name],Maine_Schools[Comparison School Type], "Error")</f>
        <v>Non Charter</v>
      </c>
      <c r="O68" t="str">
        <f>_xlfn.XLOOKUP(Disabilities_Overall[[#This Row],[School Name]],Maine_Schools[School Name],Maine_Schools[Comparison Grade Span], "Error")</f>
        <v>03-08</v>
      </c>
    </row>
    <row r="69" spans="1:15" hidden="1">
      <c r="A69" t="s">
        <v>570</v>
      </c>
      <c r="B69">
        <v>235</v>
      </c>
      <c r="C69" t="s">
        <v>828</v>
      </c>
      <c r="D69">
        <v>236</v>
      </c>
      <c r="E69" t="s">
        <v>311</v>
      </c>
      <c r="F69" t="s">
        <v>2298</v>
      </c>
      <c r="G69" t="s">
        <v>1677</v>
      </c>
      <c r="H69" t="s">
        <v>2297</v>
      </c>
      <c r="I69">
        <v>37</v>
      </c>
      <c r="J69">
        <v>36</v>
      </c>
      <c r="K69">
        <v>0.97299999999999998</v>
      </c>
      <c r="L69" t="s">
        <v>1249</v>
      </c>
      <c r="M69" s="54">
        <v>0.69440000000000002</v>
      </c>
      <c r="N69" t="str">
        <f>_xlfn.XLOOKUP(Disabilities_Overall[[#This Row],[School Name]],Maine_Schools[School Name],Maine_Schools[Comparison School Type], "Error")</f>
        <v>Non Charter</v>
      </c>
      <c r="O69" t="str">
        <f>_xlfn.XLOOKUP(Disabilities_Overall[[#This Row],[School Name]],Maine_Schools[School Name],Maine_Schools[Comparison Grade Span], "Error")</f>
        <v>03-08</v>
      </c>
    </row>
    <row r="70" spans="1:15" hidden="1">
      <c r="A70" t="s">
        <v>570</v>
      </c>
      <c r="B70">
        <v>242</v>
      </c>
      <c r="C70" t="s">
        <v>834</v>
      </c>
      <c r="D70">
        <v>244</v>
      </c>
      <c r="E70" t="s">
        <v>442</v>
      </c>
      <c r="F70" t="s">
        <v>2298</v>
      </c>
      <c r="G70" t="s">
        <v>1677</v>
      </c>
      <c r="H70" t="s">
        <v>2297</v>
      </c>
      <c r="I70">
        <v>87</v>
      </c>
      <c r="J70">
        <v>87</v>
      </c>
      <c r="K70">
        <v>1</v>
      </c>
      <c r="L70" t="s">
        <v>1458</v>
      </c>
      <c r="M70" s="54">
        <v>0.64370000000000005</v>
      </c>
      <c r="N70" t="str">
        <f>_xlfn.XLOOKUP(Disabilities_Overall[[#This Row],[School Name]],Maine_Schools[School Name],Maine_Schools[Comparison School Type], "Error")</f>
        <v>Non Charter</v>
      </c>
      <c r="O70" t="str">
        <f>_xlfn.XLOOKUP(Disabilities_Overall[[#This Row],[School Name]],Maine_Schools[School Name],Maine_Schools[Comparison Grade Span], "Error")</f>
        <v>04-08</v>
      </c>
    </row>
    <row r="71" spans="1:15" hidden="1">
      <c r="A71" t="s">
        <v>570</v>
      </c>
      <c r="B71">
        <v>1665</v>
      </c>
      <c r="C71" t="s">
        <v>839</v>
      </c>
      <c r="D71">
        <v>249</v>
      </c>
      <c r="E71" t="s">
        <v>465</v>
      </c>
      <c r="F71" t="s">
        <v>2298</v>
      </c>
      <c r="G71" t="s">
        <v>1677</v>
      </c>
      <c r="H71" t="s">
        <v>2297</v>
      </c>
      <c r="I71">
        <v>19</v>
      </c>
      <c r="J71">
        <v>19</v>
      </c>
      <c r="K71">
        <v>1</v>
      </c>
      <c r="L71" t="s">
        <v>1401</v>
      </c>
      <c r="M71" s="54">
        <v>0.57889999999999997</v>
      </c>
      <c r="N71" t="str">
        <f>_xlfn.XLOOKUP(Disabilities_Overall[[#This Row],[School Name]],Maine_Schools[School Name],Maine_Schools[Comparison School Type], "Error")</f>
        <v>Non Charter</v>
      </c>
      <c r="O71" t="str">
        <f>_xlfn.XLOOKUP(Disabilities_Overall[[#This Row],[School Name]],Maine_Schools[School Name],Maine_Schools[Comparison Grade Span], "Error")</f>
        <v>03-08</v>
      </c>
    </row>
    <row r="72" spans="1:15" hidden="1">
      <c r="A72" t="s">
        <v>570</v>
      </c>
      <c r="B72">
        <v>250</v>
      </c>
      <c r="C72" t="s">
        <v>841</v>
      </c>
      <c r="D72">
        <v>251</v>
      </c>
      <c r="E72" t="s">
        <v>261</v>
      </c>
      <c r="F72" t="s">
        <v>2298</v>
      </c>
      <c r="G72" t="s">
        <v>1677</v>
      </c>
      <c r="H72" t="s">
        <v>2297</v>
      </c>
      <c r="I72">
        <v>53</v>
      </c>
      <c r="J72">
        <v>53</v>
      </c>
      <c r="K72">
        <v>1</v>
      </c>
      <c r="L72" t="s">
        <v>1251</v>
      </c>
      <c r="M72" s="54">
        <v>0.67920000000000003</v>
      </c>
      <c r="N72" t="str">
        <f>_xlfn.XLOOKUP(Disabilities_Overall[[#This Row],[School Name]],Maine_Schools[School Name],Maine_Schools[Comparison School Type], "Error")</f>
        <v>Non Charter</v>
      </c>
      <c r="O72" t="str">
        <f>_xlfn.XLOOKUP(Disabilities_Overall[[#This Row],[School Name]],Maine_Schools[School Name],Maine_Schools[Comparison Grade Span], "Error")</f>
        <v>03-06</v>
      </c>
    </row>
    <row r="73" spans="1:15" hidden="1">
      <c r="A73" t="s">
        <v>570</v>
      </c>
      <c r="B73">
        <v>250</v>
      </c>
      <c r="C73" t="s">
        <v>841</v>
      </c>
      <c r="D73">
        <v>255</v>
      </c>
      <c r="E73" t="s">
        <v>72</v>
      </c>
      <c r="F73" t="s">
        <v>2298</v>
      </c>
      <c r="G73" t="s">
        <v>1677</v>
      </c>
      <c r="H73" t="s">
        <v>2297</v>
      </c>
      <c r="I73">
        <v>68</v>
      </c>
      <c r="J73">
        <v>53</v>
      </c>
      <c r="K73">
        <v>0.77939999999999998</v>
      </c>
      <c r="L73" t="s">
        <v>1392</v>
      </c>
      <c r="M73" s="54">
        <v>0.75470000000000004</v>
      </c>
      <c r="N73" t="str">
        <f>_xlfn.XLOOKUP(Disabilities_Overall[[#This Row],[School Name]],Maine_Schools[School Name],Maine_Schools[Comparison School Type], "Error")</f>
        <v>Non Charter</v>
      </c>
      <c r="O73" t="str">
        <f>_xlfn.XLOOKUP(Disabilities_Overall[[#This Row],[School Name]],Maine_Schools[School Name],Maine_Schools[Comparison Grade Span], "Error")</f>
        <v>09-12</v>
      </c>
    </row>
    <row r="74" spans="1:15" hidden="1">
      <c r="A74" t="s">
        <v>570</v>
      </c>
      <c r="B74">
        <v>250</v>
      </c>
      <c r="C74" t="s">
        <v>841</v>
      </c>
      <c r="D74">
        <v>257</v>
      </c>
      <c r="E74" t="s">
        <v>102</v>
      </c>
      <c r="F74" t="s">
        <v>2298</v>
      </c>
      <c r="G74" t="s">
        <v>1677</v>
      </c>
      <c r="H74" t="s">
        <v>2297</v>
      </c>
      <c r="I74">
        <v>131</v>
      </c>
      <c r="J74">
        <v>119</v>
      </c>
      <c r="K74">
        <v>0.90839999999999999</v>
      </c>
      <c r="L74" t="s">
        <v>1478</v>
      </c>
      <c r="M74" s="54">
        <v>0.87390000000000001</v>
      </c>
      <c r="N74" t="str">
        <f>_xlfn.XLOOKUP(Disabilities_Overall[[#This Row],[School Name]],Maine_Schools[School Name],Maine_Schools[Comparison School Type], "Error")</f>
        <v>Non Charter</v>
      </c>
      <c r="O74" t="str">
        <f>_xlfn.XLOOKUP(Disabilities_Overall[[#This Row],[School Name]],Maine_Schools[School Name],Maine_Schools[Comparison Grade Span], "Error")</f>
        <v>07-08</v>
      </c>
    </row>
    <row r="75" spans="1:15" hidden="1">
      <c r="A75" t="s">
        <v>570</v>
      </c>
      <c r="B75">
        <v>250</v>
      </c>
      <c r="C75" t="s">
        <v>841</v>
      </c>
      <c r="D75">
        <v>254</v>
      </c>
      <c r="E75" t="s">
        <v>154</v>
      </c>
      <c r="F75" t="s">
        <v>2298</v>
      </c>
      <c r="G75" t="s">
        <v>1677</v>
      </c>
      <c r="H75" t="s">
        <v>2297</v>
      </c>
      <c r="I75">
        <v>66</v>
      </c>
      <c r="J75">
        <v>60</v>
      </c>
      <c r="K75">
        <v>0.90910000000000002</v>
      </c>
      <c r="L75" t="s">
        <v>1351</v>
      </c>
      <c r="M75" s="54">
        <v>0.7833</v>
      </c>
      <c r="N75" t="str">
        <f>_xlfn.XLOOKUP(Disabilities_Overall[[#This Row],[School Name]],Maine_Schools[School Name],Maine_Schools[Comparison School Type], "Error")</f>
        <v>Non Charter</v>
      </c>
      <c r="O75" t="str">
        <f>_xlfn.XLOOKUP(Disabilities_Overall[[#This Row],[School Name]],Maine_Schools[School Name],Maine_Schools[Comparison Grade Span], "Error")</f>
        <v>03-06</v>
      </c>
    </row>
    <row r="76" spans="1:15" hidden="1">
      <c r="A76" t="s">
        <v>570</v>
      </c>
      <c r="B76">
        <v>250</v>
      </c>
      <c r="C76" t="s">
        <v>841</v>
      </c>
      <c r="D76">
        <v>2048</v>
      </c>
      <c r="E76" t="s">
        <v>180</v>
      </c>
      <c r="F76" t="s">
        <v>2298</v>
      </c>
      <c r="G76" t="s">
        <v>1677</v>
      </c>
      <c r="H76" t="s">
        <v>2297</v>
      </c>
      <c r="I76">
        <v>81</v>
      </c>
      <c r="J76">
        <v>80</v>
      </c>
      <c r="K76">
        <v>0.98770000000000002</v>
      </c>
      <c r="L76" t="s">
        <v>1315</v>
      </c>
      <c r="M76" s="54">
        <v>0.9</v>
      </c>
      <c r="N76" t="str">
        <f>_xlfn.XLOOKUP(Disabilities_Overall[[#This Row],[School Name]],Maine_Schools[School Name],Maine_Schools[Comparison School Type], "Error")</f>
        <v>Non Charter</v>
      </c>
      <c r="O76" t="str">
        <f>_xlfn.XLOOKUP(Disabilities_Overall[[#This Row],[School Name]],Maine_Schools[School Name],Maine_Schools[Comparison Grade Span], "Error")</f>
        <v>03-06</v>
      </c>
    </row>
    <row r="77" spans="1:15" hidden="1">
      <c r="A77" t="s">
        <v>570</v>
      </c>
      <c r="B77">
        <v>250</v>
      </c>
      <c r="C77" t="s">
        <v>841</v>
      </c>
      <c r="D77">
        <v>256</v>
      </c>
      <c r="E77" t="s">
        <v>194</v>
      </c>
      <c r="F77" t="s">
        <v>2298</v>
      </c>
      <c r="G77" t="s">
        <v>1677</v>
      </c>
      <c r="H77" t="s">
        <v>2297</v>
      </c>
      <c r="I77">
        <v>96</v>
      </c>
      <c r="J77">
        <v>90</v>
      </c>
      <c r="K77">
        <v>0.9375</v>
      </c>
      <c r="L77" t="s">
        <v>1315</v>
      </c>
      <c r="M77" s="54">
        <v>0.8</v>
      </c>
      <c r="N77" t="str">
        <f>_xlfn.XLOOKUP(Disabilities_Overall[[#This Row],[School Name]],Maine_Schools[School Name],Maine_Schools[Comparison School Type], "Error")</f>
        <v>Non Charter</v>
      </c>
      <c r="O77" t="str">
        <f>_xlfn.XLOOKUP(Disabilities_Overall[[#This Row],[School Name]],Maine_Schools[School Name],Maine_Schools[Comparison Grade Span], "Error")</f>
        <v>03-06</v>
      </c>
    </row>
    <row r="78" spans="1:15" hidden="1">
      <c r="A78" t="s">
        <v>570</v>
      </c>
      <c r="B78">
        <v>2040</v>
      </c>
      <c r="C78" t="s">
        <v>842</v>
      </c>
      <c r="D78">
        <v>1969</v>
      </c>
      <c r="E78" t="s">
        <v>48</v>
      </c>
      <c r="F78" t="s">
        <v>2298</v>
      </c>
      <c r="G78" t="s">
        <v>1677</v>
      </c>
      <c r="H78" t="s">
        <v>2297</v>
      </c>
      <c r="I78">
        <v>20</v>
      </c>
      <c r="J78">
        <v>16</v>
      </c>
      <c r="K78">
        <v>0.8</v>
      </c>
      <c r="L78" t="s">
        <v>1401</v>
      </c>
      <c r="M78" s="54">
        <v>0.6875</v>
      </c>
      <c r="N78" t="str">
        <f>_xlfn.XLOOKUP(Disabilities_Overall[[#This Row],[School Name]],Maine_Schools[School Name],Maine_Schools[Comparison School Type], "Error")</f>
        <v>Non Charter</v>
      </c>
      <c r="O78" t="str">
        <f>_xlfn.XLOOKUP(Disabilities_Overall[[#This Row],[School Name]],Maine_Schools[School Name],Maine_Schools[Comparison Grade Span], "Error")</f>
        <v>03-08</v>
      </c>
    </row>
    <row r="79" spans="1:15" hidden="1">
      <c r="A79" t="s">
        <v>570</v>
      </c>
      <c r="B79">
        <v>264</v>
      </c>
      <c r="C79" t="s">
        <v>843</v>
      </c>
      <c r="D79">
        <v>265</v>
      </c>
      <c r="E79" t="s">
        <v>474</v>
      </c>
      <c r="F79" t="s">
        <v>2298</v>
      </c>
      <c r="G79" t="s">
        <v>1677</v>
      </c>
      <c r="H79" t="s">
        <v>2297</v>
      </c>
      <c r="I79">
        <v>21</v>
      </c>
      <c r="J79">
        <v>21</v>
      </c>
      <c r="K79">
        <v>1</v>
      </c>
      <c r="L79" t="s">
        <v>1252</v>
      </c>
      <c r="M79" s="54">
        <v>0.42859999999999998</v>
      </c>
      <c r="N79" t="str">
        <f>_xlfn.XLOOKUP(Disabilities_Overall[[#This Row],[School Name]],Maine_Schools[School Name],Maine_Schools[Comparison School Type], "Error")</f>
        <v>Non Charter</v>
      </c>
      <c r="O79" t="str">
        <f>_xlfn.XLOOKUP(Disabilities_Overall[[#This Row],[School Name]],Maine_Schools[School Name],Maine_Schools[Comparison Grade Span], "Error")</f>
        <v>03-08</v>
      </c>
    </row>
    <row r="80" spans="1:15" hidden="1">
      <c r="A80" t="s">
        <v>570</v>
      </c>
      <c r="B80">
        <v>266</v>
      </c>
      <c r="C80" t="s">
        <v>845</v>
      </c>
      <c r="D80">
        <v>271</v>
      </c>
      <c r="E80" t="s">
        <v>338</v>
      </c>
      <c r="F80" t="s">
        <v>2298</v>
      </c>
      <c r="G80" t="s">
        <v>1677</v>
      </c>
      <c r="H80" t="s">
        <v>2297</v>
      </c>
      <c r="I80">
        <v>55</v>
      </c>
      <c r="J80">
        <v>52</v>
      </c>
      <c r="K80">
        <v>0.94550000000000001</v>
      </c>
      <c r="L80" t="s">
        <v>1620</v>
      </c>
      <c r="M80" s="54">
        <v>0.88460000000000005</v>
      </c>
      <c r="N80" t="str">
        <f>_xlfn.XLOOKUP(Disabilities_Overall[[#This Row],[School Name]],Maine_Schools[School Name],Maine_Schools[Comparison School Type], "Error")</f>
        <v>Non Charter</v>
      </c>
      <c r="O80" t="str">
        <f>_xlfn.XLOOKUP(Disabilities_Overall[[#This Row],[School Name]],Maine_Schools[School Name],Maine_Schools[Comparison Grade Span], "Error")</f>
        <v>PK-05</v>
      </c>
    </row>
    <row r="81" spans="1:15" hidden="1">
      <c r="A81" t="s">
        <v>570</v>
      </c>
      <c r="B81">
        <v>266</v>
      </c>
      <c r="C81" t="s">
        <v>845</v>
      </c>
      <c r="D81">
        <v>269</v>
      </c>
      <c r="E81" t="s">
        <v>206</v>
      </c>
      <c r="F81" t="s">
        <v>2298</v>
      </c>
      <c r="G81" t="s">
        <v>1677</v>
      </c>
      <c r="H81" t="s">
        <v>2297</v>
      </c>
      <c r="I81">
        <v>59</v>
      </c>
      <c r="J81">
        <v>53</v>
      </c>
      <c r="K81">
        <v>0.89829999999999999</v>
      </c>
      <c r="L81" t="s">
        <v>1244</v>
      </c>
      <c r="M81" s="54">
        <v>0.66039999999999999</v>
      </c>
      <c r="N81" t="str">
        <f>_xlfn.XLOOKUP(Disabilities_Overall[[#This Row],[School Name]],Maine_Schools[School Name],Maine_Schools[Comparison School Type], "Error")</f>
        <v>Non Charter</v>
      </c>
      <c r="O81" t="str">
        <f>_xlfn.XLOOKUP(Disabilities_Overall[[#This Row],[School Name]],Maine_Schools[School Name],Maine_Schools[Comparison Grade Span], "Error")</f>
        <v>06-08</v>
      </c>
    </row>
    <row r="82" spans="1:15" hidden="1">
      <c r="A82" t="s">
        <v>570</v>
      </c>
      <c r="B82">
        <v>696</v>
      </c>
      <c r="C82" t="s">
        <v>867</v>
      </c>
      <c r="D82">
        <v>698</v>
      </c>
      <c r="E82" t="s">
        <v>379</v>
      </c>
      <c r="F82" t="s">
        <v>2298</v>
      </c>
      <c r="G82" t="s">
        <v>1677</v>
      </c>
      <c r="H82" t="s">
        <v>2297</v>
      </c>
      <c r="I82">
        <v>53</v>
      </c>
      <c r="J82">
        <v>52</v>
      </c>
      <c r="K82">
        <v>0.98109999999999997</v>
      </c>
      <c r="L82" t="s">
        <v>1411</v>
      </c>
      <c r="M82" s="54">
        <v>0.63460000000000005</v>
      </c>
      <c r="N82" t="str">
        <f>_xlfn.XLOOKUP(Disabilities_Overall[[#This Row],[School Name]],Maine_Schools[School Name],Maine_Schools[Comparison School Type], "Error")</f>
        <v>Non Charter</v>
      </c>
      <c r="O82" t="str">
        <f>_xlfn.XLOOKUP(Disabilities_Overall[[#This Row],[School Name]],Maine_Schools[School Name],Maine_Schools[Comparison Grade Span], "Error")</f>
        <v>03-06</v>
      </c>
    </row>
    <row r="83" spans="1:15" hidden="1">
      <c r="A83" t="s">
        <v>570</v>
      </c>
      <c r="B83">
        <v>696</v>
      </c>
      <c r="C83" t="s">
        <v>867</v>
      </c>
      <c r="D83">
        <v>1636</v>
      </c>
      <c r="E83" t="s">
        <v>461</v>
      </c>
      <c r="F83" t="s">
        <v>2298</v>
      </c>
      <c r="G83" t="s">
        <v>1677</v>
      </c>
      <c r="H83" t="s">
        <v>2297</v>
      </c>
      <c r="I83">
        <v>20</v>
      </c>
      <c r="J83">
        <v>19</v>
      </c>
      <c r="K83">
        <v>0.95</v>
      </c>
      <c r="L83" t="s">
        <v>1357</v>
      </c>
      <c r="M83" s="54">
        <v>0.63160000000000005</v>
      </c>
      <c r="N83" t="str">
        <f>_xlfn.XLOOKUP(Disabilities_Overall[[#This Row],[School Name]],Maine_Schools[School Name],Maine_Schools[Comparison School Type], "Error")</f>
        <v>Non Charter</v>
      </c>
      <c r="O83" t="str">
        <f>_xlfn.XLOOKUP(Disabilities_Overall[[#This Row],[School Name]],Maine_Schools[School Name],Maine_Schools[Comparison Grade Span], "Error")</f>
        <v>07-08</v>
      </c>
    </row>
    <row r="84" spans="1:15" hidden="1">
      <c r="A84" t="s">
        <v>570</v>
      </c>
      <c r="B84">
        <v>798</v>
      </c>
      <c r="C84" t="s">
        <v>869</v>
      </c>
      <c r="D84">
        <v>805</v>
      </c>
      <c r="E84" t="s">
        <v>213</v>
      </c>
      <c r="F84" t="s">
        <v>2298</v>
      </c>
      <c r="G84" t="s">
        <v>1677</v>
      </c>
      <c r="H84" t="s">
        <v>2297</v>
      </c>
      <c r="I84">
        <v>65</v>
      </c>
      <c r="J84">
        <v>64</v>
      </c>
      <c r="K84">
        <v>0.98460000000000003</v>
      </c>
      <c r="L84" t="s">
        <v>1346</v>
      </c>
      <c r="M84" s="54">
        <v>0.8125</v>
      </c>
      <c r="N84" t="str">
        <f>_xlfn.XLOOKUP(Disabilities_Overall[[#This Row],[School Name]],Maine_Schools[School Name],Maine_Schools[Comparison School Type], "Error")</f>
        <v>Non Charter</v>
      </c>
      <c r="O84" t="str">
        <f>_xlfn.XLOOKUP(Disabilities_Overall[[#This Row],[School Name]],Maine_Schools[School Name],Maine_Schools[Comparison Grade Span], "Error")</f>
        <v>03-08</v>
      </c>
    </row>
    <row r="85" spans="1:15" hidden="1">
      <c r="A85" t="s">
        <v>570</v>
      </c>
      <c r="B85">
        <v>277</v>
      </c>
      <c r="C85" t="s">
        <v>850</v>
      </c>
      <c r="D85">
        <v>278</v>
      </c>
      <c r="E85" t="s">
        <v>520</v>
      </c>
      <c r="F85" t="s">
        <v>2298</v>
      </c>
      <c r="G85" t="s">
        <v>1677</v>
      </c>
      <c r="H85" t="s">
        <v>2297</v>
      </c>
      <c r="I85">
        <v>43</v>
      </c>
      <c r="J85">
        <v>41</v>
      </c>
      <c r="K85">
        <v>0.95350000000000001</v>
      </c>
      <c r="L85" t="s">
        <v>1410</v>
      </c>
      <c r="M85" s="54">
        <v>0.78049999999999997</v>
      </c>
      <c r="N85" t="str">
        <f>_xlfn.XLOOKUP(Disabilities_Overall[[#This Row],[School Name]],Maine_Schools[School Name],Maine_Schools[Comparison School Type], "Error")</f>
        <v>Non Charter</v>
      </c>
      <c r="O85" t="str">
        <f>_xlfn.XLOOKUP(Disabilities_Overall[[#This Row],[School Name]],Maine_Schools[School Name],Maine_Schools[Comparison Grade Span], "Error")</f>
        <v>03-08</v>
      </c>
    </row>
    <row r="86" spans="1:15" hidden="1">
      <c r="A86" t="s">
        <v>570</v>
      </c>
      <c r="B86">
        <v>282</v>
      </c>
      <c r="C86" t="s">
        <v>854</v>
      </c>
      <c r="D86">
        <v>283</v>
      </c>
      <c r="E86" t="s">
        <v>217</v>
      </c>
      <c r="F86" t="s">
        <v>2298</v>
      </c>
      <c r="G86" t="s">
        <v>1677</v>
      </c>
      <c r="H86" t="s">
        <v>2297</v>
      </c>
      <c r="I86">
        <v>36</v>
      </c>
      <c r="J86">
        <v>36</v>
      </c>
      <c r="K86">
        <v>1</v>
      </c>
      <c r="L86" t="s">
        <v>1323</v>
      </c>
      <c r="M86" s="54">
        <v>0.5</v>
      </c>
      <c r="N86" t="str">
        <f>_xlfn.XLOOKUP(Disabilities_Overall[[#This Row],[School Name]],Maine_Schools[School Name],Maine_Schools[Comparison School Type], "Error")</f>
        <v>Non Charter</v>
      </c>
      <c r="O86" t="str">
        <f>_xlfn.XLOOKUP(Disabilities_Overall[[#This Row],[School Name]],Maine_Schools[School Name],Maine_Schools[Comparison Grade Span], "Error")</f>
        <v>06-12</v>
      </c>
    </row>
    <row r="87" spans="1:15" hidden="1">
      <c r="A87" t="s">
        <v>570</v>
      </c>
      <c r="B87">
        <v>1672</v>
      </c>
      <c r="C87" t="s">
        <v>577</v>
      </c>
      <c r="D87">
        <v>1673</v>
      </c>
      <c r="E87" t="s">
        <v>577</v>
      </c>
      <c r="F87" t="s">
        <v>2298</v>
      </c>
      <c r="G87" t="s">
        <v>1677</v>
      </c>
      <c r="H87" t="s">
        <v>2297</v>
      </c>
      <c r="I87">
        <v>36</v>
      </c>
      <c r="J87">
        <v>34</v>
      </c>
      <c r="K87">
        <v>0.94440000000000002</v>
      </c>
      <c r="L87" t="s">
        <v>1520</v>
      </c>
      <c r="M87" s="54">
        <v>0.55879999999999996</v>
      </c>
      <c r="N87" t="str">
        <f>_xlfn.XLOOKUP(Disabilities_Overall[[#This Row],[School Name]],Maine_Schools[School Name],Maine_Schools[Comparison School Type], "Error")</f>
        <v>Charter</v>
      </c>
      <c r="O87" t="str">
        <f>_xlfn.XLOOKUP(Disabilities_Overall[[#This Row],[School Name]],Maine_Schools[School Name],Maine_Schools[Comparison Grade Span], "Error")</f>
        <v>07-12</v>
      </c>
    </row>
    <row r="88" spans="1:15" hidden="1">
      <c r="A88" t="s">
        <v>570</v>
      </c>
      <c r="B88">
        <v>1739</v>
      </c>
      <c r="C88" t="s">
        <v>578</v>
      </c>
      <c r="D88">
        <v>1715</v>
      </c>
      <c r="E88" t="s">
        <v>578</v>
      </c>
      <c r="F88" t="s">
        <v>2298</v>
      </c>
      <c r="G88" t="s">
        <v>1677</v>
      </c>
      <c r="H88" t="s">
        <v>2297</v>
      </c>
      <c r="I88">
        <v>40</v>
      </c>
      <c r="J88">
        <v>39</v>
      </c>
      <c r="K88">
        <v>0.97499999999999998</v>
      </c>
      <c r="L88" t="s">
        <v>1541</v>
      </c>
      <c r="M88" s="54">
        <v>0.69230000000000003</v>
      </c>
      <c r="N88" t="str">
        <f>_xlfn.XLOOKUP(Disabilities_Overall[[#This Row],[School Name]],Maine_Schools[School Name],Maine_Schools[Comparison School Type], "Error")</f>
        <v>Charter</v>
      </c>
      <c r="O88" t="str">
        <f>_xlfn.XLOOKUP(Disabilities_Overall[[#This Row],[School Name]],Maine_Schools[School Name],Maine_Schools[Comparison Grade Span], "Error")</f>
        <v>07-12</v>
      </c>
    </row>
    <row r="89" spans="1:15" hidden="1">
      <c r="A89" t="s">
        <v>570</v>
      </c>
      <c r="B89">
        <v>296</v>
      </c>
      <c r="C89" t="s">
        <v>858</v>
      </c>
      <c r="D89">
        <v>297</v>
      </c>
      <c r="E89" t="s">
        <v>240</v>
      </c>
      <c r="F89" t="s">
        <v>2298</v>
      </c>
      <c r="G89" t="s">
        <v>1677</v>
      </c>
      <c r="H89" t="s">
        <v>2297</v>
      </c>
      <c r="I89">
        <v>59</v>
      </c>
      <c r="J89">
        <v>53</v>
      </c>
      <c r="K89">
        <v>0.89829999999999999</v>
      </c>
      <c r="L89" t="s">
        <v>1251</v>
      </c>
      <c r="M89" s="54">
        <v>0.67920000000000003</v>
      </c>
      <c r="N89" t="str">
        <f>_xlfn.XLOOKUP(Disabilities_Overall[[#This Row],[School Name]],Maine_Schools[School Name],Maine_Schools[Comparison School Type], "Error")</f>
        <v>Non Charter</v>
      </c>
      <c r="O89" t="str">
        <f>_xlfn.XLOOKUP(Disabilities_Overall[[#This Row],[School Name]],Maine_Schools[School Name],Maine_Schools[Comparison Grade Span], "Error")</f>
        <v>03-08</v>
      </c>
    </row>
    <row r="90" spans="1:15" hidden="1">
      <c r="A90" t="s">
        <v>570</v>
      </c>
      <c r="B90">
        <v>298</v>
      </c>
      <c r="C90" t="s">
        <v>860</v>
      </c>
      <c r="D90">
        <v>299</v>
      </c>
      <c r="E90" t="s">
        <v>39</v>
      </c>
      <c r="F90" t="s">
        <v>2298</v>
      </c>
      <c r="G90" t="s">
        <v>1677</v>
      </c>
      <c r="H90" t="s">
        <v>2297</v>
      </c>
      <c r="I90">
        <v>19</v>
      </c>
      <c r="J90">
        <v>18</v>
      </c>
      <c r="K90">
        <v>0.94740000000000002</v>
      </c>
      <c r="L90" t="s">
        <v>1252</v>
      </c>
      <c r="M90" s="54">
        <v>0.5</v>
      </c>
      <c r="N90" t="str">
        <f>_xlfn.XLOOKUP(Disabilities_Overall[[#This Row],[School Name]],Maine_Schools[School Name],Maine_Schools[Comparison School Type], "Error")</f>
        <v>Non Charter</v>
      </c>
      <c r="O90" t="str">
        <f>_xlfn.XLOOKUP(Disabilities_Overall[[#This Row],[School Name]],Maine_Schools[School Name],Maine_Schools[Comparison Grade Span], "Error")</f>
        <v>PK-05</v>
      </c>
    </row>
    <row r="91" spans="1:15" hidden="1">
      <c r="A91" t="s">
        <v>570</v>
      </c>
      <c r="B91">
        <v>298</v>
      </c>
      <c r="C91" t="s">
        <v>860</v>
      </c>
      <c r="D91">
        <v>301</v>
      </c>
      <c r="E91" t="s">
        <v>119</v>
      </c>
      <c r="F91" t="s">
        <v>2298</v>
      </c>
      <c r="G91" t="s">
        <v>1677</v>
      </c>
      <c r="H91" t="s">
        <v>2297</v>
      </c>
      <c r="I91">
        <v>39</v>
      </c>
      <c r="J91">
        <v>36</v>
      </c>
      <c r="K91">
        <v>0.92310000000000003</v>
      </c>
      <c r="L91" t="s">
        <v>1417</v>
      </c>
      <c r="M91" s="54">
        <v>0.58330000000000004</v>
      </c>
      <c r="N91" t="str">
        <f>_xlfn.XLOOKUP(Disabilities_Overall[[#This Row],[School Name]],Maine_Schools[School Name],Maine_Schools[Comparison School Type], "Error")</f>
        <v>Non Charter</v>
      </c>
      <c r="O91" t="str">
        <f>_xlfn.XLOOKUP(Disabilities_Overall[[#This Row],[School Name]],Maine_Schools[School Name],Maine_Schools[Comparison Grade Span], "Error")</f>
        <v>06-12</v>
      </c>
    </row>
    <row r="92" spans="1:15" hidden="1">
      <c r="A92" t="s">
        <v>570</v>
      </c>
      <c r="B92">
        <v>311</v>
      </c>
      <c r="C92" t="s">
        <v>865</v>
      </c>
      <c r="D92">
        <v>312</v>
      </c>
      <c r="E92" t="s">
        <v>227</v>
      </c>
      <c r="F92" t="s">
        <v>2298</v>
      </c>
      <c r="G92" t="s">
        <v>1677</v>
      </c>
      <c r="H92" t="s">
        <v>2297</v>
      </c>
      <c r="I92">
        <v>20</v>
      </c>
      <c r="J92">
        <v>19</v>
      </c>
      <c r="K92">
        <v>0.95</v>
      </c>
      <c r="L92" t="s">
        <v>1250</v>
      </c>
      <c r="M92" s="54">
        <v>0.52629999999999999</v>
      </c>
      <c r="N92" t="str">
        <f>_xlfn.XLOOKUP(Disabilities_Overall[[#This Row],[School Name]],Maine_Schools[School Name],Maine_Schools[Comparison School Type], "Error")</f>
        <v>Non Charter</v>
      </c>
      <c r="O92" t="str">
        <f>_xlfn.XLOOKUP(Disabilities_Overall[[#This Row],[School Name]],Maine_Schools[School Name],Maine_Schools[Comparison Grade Span], "Error")</f>
        <v>03-08</v>
      </c>
    </row>
    <row r="93" spans="1:15" hidden="1">
      <c r="A93" t="s">
        <v>570</v>
      </c>
      <c r="B93">
        <v>1036</v>
      </c>
      <c r="C93" t="s">
        <v>873</v>
      </c>
      <c r="D93">
        <v>1037</v>
      </c>
      <c r="E93" t="s">
        <v>229</v>
      </c>
      <c r="F93" t="s">
        <v>2298</v>
      </c>
      <c r="G93" t="s">
        <v>1677</v>
      </c>
      <c r="H93" t="s">
        <v>2297</v>
      </c>
      <c r="I93">
        <v>25</v>
      </c>
      <c r="J93">
        <v>20</v>
      </c>
      <c r="K93">
        <v>0.8</v>
      </c>
      <c r="L93" t="s">
        <v>1335</v>
      </c>
      <c r="M93" s="54">
        <v>0.4</v>
      </c>
      <c r="N93" t="str">
        <f>_xlfn.XLOOKUP(Disabilities_Overall[[#This Row],[School Name]],Maine_Schools[School Name],Maine_Schools[Comparison School Type], "Error")</f>
        <v>Non Charter</v>
      </c>
      <c r="O93" t="str">
        <f>_xlfn.XLOOKUP(Disabilities_Overall[[#This Row],[School Name]],Maine_Schools[School Name],Maine_Schools[Comparison Grade Span], "Error")</f>
        <v>09-12</v>
      </c>
    </row>
    <row r="94" spans="1:15" hidden="1">
      <c r="A94" t="s">
        <v>570</v>
      </c>
      <c r="B94">
        <v>319</v>
      </c>
      <c r="C94" t="s">
        <v>874</v>
      </c>
      <c r="D94">
        <v>320</v>
      </c>
      <c r="E94" t="s">
        <v>501</v>
      </c>
      <c r="F94" t="s">
        <v>2298</v>
      </c>
      <c r="G94" t="s">
        <v>1677</v>
      </c>
      <c r="H94" t="s">
        <v>2297</v>
      </c>
      <c r="I94">
        <v>19</v>
      </c>
      <c r="J94">
        <v>19</v>
      </c>
      <c r="K94">
        <v>1</v>
      </c>
      <c r="L94" t="s">
        <v>1357</v>
      </c>
      <c r="M94" s="54">
        <v>0.63160000000000005</v>
      </c>
      <c r="N94" t="str">
        <f>_xlfn.XLOOKUP(Disabilities_Overall[[#This Row],[School Name]],Maine_Schools[School Name],Maine_Schools[Comparison School Type], "Error")</f>
        <v>Non Charter</v>
      </c>
      <c r="O94" t="str">
        <f>_xlfn.XLOOKUP(Disabilities_Overall[[#This Row],[School Name]],Maine_Schools[School Name],Maine_Schools[Comparison Grade Span], "Error")</f>
        <v>03-08</v>
      </c>
    </row>
    <row r="95" spans="1:15" hidden="1">
      <c r="A95" t="s">
        <v>570</v>
      </c>
      <c r="B95">
        <v>342</v>
      </c>
      <c r="C95" t="s">
        <v>878</v>
      </c>
      <c r="D95">
        <v>344</v>
      </c>
      <c r="E95" t="s">
        <v>264</v>
      </c>
      <c r="F95" t="s">
        <v>2298</v>
      </c>
      <c r="G95" t="s">
        <v>1677</v>
      </c>
      <c r="H95" t="s">
        <v>2297</v>
      </c>
      <c r="I95">
        <v>60</v>
      </c>
      <c r="J95">
        <v>60</v>
      </c>
      <c r="K95">
        <v>1</v>
      </c>
      <c r="L95" t="s">
        <v>1336</v>
      </c>
      <c r="M95" s="54">
        <v>0.63329999999999997</v>
      </c>
      <c r="N95" t="str">
        <f>_xlfn.XLOOKUP(Disabilities_Overall[[#This Row],[School Name]],Maine_Schools[School Name],Maine_Schools[Comparison School Type], "Error")</f>
        <v>Non Charter</v>
      </c>
      <c r="O95" t="str">
        <f>_xlfn.XLOOKUP(Disabilities_Overall[[#This Row],[School Name]],Maine_Schools[School Name],Maine_Schools[Comparison Grade Span], "Error")</f>
        <v>03-08</v>
      </c>
    </row>
    <row r="96" spans="1:15" hidden="1">
      <c r="A96" t="s">
        <v>570</v>
      </c>
      <c r="B96">
        <v>1013</v>
      </c>
      <c r="C96" t="s">
        <v>678</v>
      </c>
      <c r="D96">
        <v>1014</v>
      </c>
      <c r="E96" t="s">
        <v>210</v>
      </c>
      <c r="F96" t="s">
        <v>2298</v>
      </c>
      <c r="G96" t="s">
        <v>1677</v>
      </c>
      <c r="H96" t="s">
        <v>2297</v>
      </c>
      <c r="I96">
        <v>37</v>
      </c>
      <c r="J96">
        <v>37</v>
      </c>
      <c r="K96">
        <v>1</v>
      </c>
      <c r="L96" t="s">
        <v>1249</v>
      </c>
      <c r="M96" s="54">
        <v>0.67569999999999997</v>
      </c>
      <c r="N96" t="str">
        <f>_xlfn.XLOOKUP(Disabilities_Overall[[#This Row],[School Name]],Maine_Schools[School Name],Maine_Schools[Comparison School Type], "Error")</f>
        <v>Non Charter</v>
      </c>
      <c r="O96" t="str">
        <f>_xlfn.XLOOKUP(Disabilities_Overall[[#This Row],[School Name]],Maine_Schools[School Name],Maine_Schools[Comparison Grade Span], "Error")</f>
        <v>03-08</v>
      </c>
    </row>
    <row r="97" spans="1:15" hidden="1">
      <c r="A97" t="s">
        <v>570</v>
      </c>
      <c r="B97">
        <v>364</v>
      </c>
      <c r="C97" t="s">
        <v>886</v>
      </c>
      <c r="D97">
        <v>369</v>
      </c>
      <c r="E97" t="s">
        <v>28</v>
      </c>
      <c r="F97" t="s">
        <v>2298</v>
      </c>
      <c r="G97" t="s">
        <v>1677</v>
      </c>
      <c r="H97" t="s">
        <v>2297</v>
      </c>
      <c r="I97">
        <v>49</v>
      </c>
      <c r="J97">
        <v>43</v>
      </c>
      <c r="K97">
        <v>0.87760000000000005</v>
      </c>
      <c r="L97" t="s">
        <v>1271</v>
      </c>
      <c r="M97" s="54">
        <v>0.60470000000000002</v>
      </c>
      <c r="N97" t="str">
        <f>_xlfn.XLOOKUP(Disabilities_Overall[[#This Row],[School Name]],Maine_Schools[School Name],Maine_Schools[Comparison School Type], "Error")</f>
        <v>Non Charter</v>
      </c>
      <c r="O97" t="str">
        <f>_xlfn.XLOOKUP(Disabilities_Overall[[#This Row],[School Name]],Maine_Schools[School Name],Maine_Schools[Comparison Grade Span], "Error")</f>
        <v>PK-05</v>
      </c>
    </row>
    <row r="98" spans="1:15" hidden="1">
      <c r="A98" t="s">
        <v>570</v>
      </c>
      <c r="B98">
        <v>364</v>
      </c>
      <c r="C98" t="s">
        <v>886</v>
      </c>
      <c r="D98">
        <v>385</v>
      </c>
      <c r="E98" t="s">
        <v>242</v>
      </c>
      <c r="F98" t="s">
        <v>2298</v>
      </c>
      <c r="G98" t="s">
        <v>1677</v>
      </c>
      <c r="H98" t="s">
        <v>2297</v>
      </c>
      <c r="I98">
        <v>35</v>
      </c>
      <c r="J98">
        <v>35</v>
      </c>
      <c r="K98">
        <v>1</v>
      </c>
      <c r="L98" t="s">
        <v>1290</v>
      </c>
      <c r="M98" s="54">
        <v>0.68569999999999998</v>
      </c>
      <c r="N98" t="str">
        <f>_xlfn.XLOOKUP(Disabilities_Overall[[#This Row],[School Name]],Maine_Schools[School Name],Maine_Schools[Comparison School Type], "Error")</f>
        <v>Non Charter</v>
      </c>
      <c r="O98" t="str">
        <f>_xlfn.XLOOKUP(Disabilities_Overall[[#This Row],[School Name]],Maine_Schools[School Name],Maine_Schools[Comparison Grade Span], "Error")</f>
        <v>PK-05</v>
      </c>
    </row>
    <row r="99" spans="1:15" hidden="1">
      <c r="A99" t="s">
        <v>570</v>
      </c>
      <c r="B99">
        <v>364</v>
      </c>
      <c r="C99" t="s">
        <v>886</v>
      </c>
      <c r="D99">
        <v>381</v>
      </c>
      <c r="E99" t="s">
        <v>271</v>
      </c>
      <c r="F99" t="s">
        <v>2298</v>
      </c>
      <c r="G99" t="s">
        <v>1677</v>
      </c>
      <c r="H99" t="s">
        <v>2297</v>
      </c>
      <c r="I99">
        <v>41</v>
      </c>
      <c r="J99">
        <v>38</v>
      </c>
      <c r="K99">
        <v>0.92679999999999996</v>
      </c>
      <c r="L99" t="s">
        <v>1261</v>
      </c>
      <c r="M99" s="54">
        <v>0.57889999999999997</v>
      </c>
      <c r="N99" t="str">
        <f>_xlfn.XLOOKUP(Disabilities_Overall[[#This Row],[School Name]],Maine_Schools[School Name],Maine_Schools[Comparison School Type], "Error")</f>
        <v>Non Charter</v>
      </c>
      <c r="O99" t="str">
        <f>_xlfn.XLOOKUP(Disabilities_Overall[[#This Row],[School Name]],Maine_Schools[School Name],Maine_Schools[Comparison Grade Span], "Error")</f>
        <v>PK-05</v>
      </c>
    </row>
    <row r="100" spans="1:15" hidden="1">
      <c r="A100" t="s">
        <v>570</v>
      </c>
      <c r="B100">
        <v>364</v>
      </c>
      <c r="C100" t="s">
        <v>886</v>
      </c>
      <c r="D100">
        <v>373</v>
      </c>
      <c r="E100" t="s">
        <v>295</v>
      </c>
      <c r="F100" t="s">
        <v>2298</v>
      </c>
      <c r="G100" t="s">
        <v>1677</v>
      </c>
      <c r="H100" t="s">
        <v>2297</v>
      </c>
      <c r="I100">
        <v>31</v>
      </c>
      <c r="J100">
        <v>31</v>
      </c>
      <c r="K100">
        <v>1</v>
      </c>
      <c r="L100" t="s">
        <v>1323</v>
      </c>
      <c r="M100" s="54">
        <v>0.5806</v>
      </c>
      <c r="N100" t="str">
        <f>_xlfn.XLOOKUP(Disabilities_Overall[[#This Row],[School Name]],Maine_Schools[School Name],Maine_Schools[Comparison School Type], "Error")</f>
        <v>Non Charter</v>
      </c>
      <c r="O100" t="str">
        <f>_xlfn.XLOOKUP(Disabilities_Overall[[#This Row],[School Name]],Maine_Schools[School Name],Maine_Schools[Comparison Grade Span], "Error")</f>
        <v>PK-05</v>
      </c>
    </row>
    <row r="101" spans="1:15" hidden="1">
      <c r="A101" t="s">
        <v>570</v>
      </c>
      <c r="B101">
        <v>364</v>
      </c>
      <c r="C101" t="s">
        <v>886</v>
      </c>
      <c r="D101">
        <v>375</v>
      </c>
      <c r="E101" t="s">
        <v>129</v>
      </c>
      <c r="F101" t="s">
        <v>2298</v>
      </c>
      <c r="G101" t="s">
        <v>1677</v>
      </c>
      <c r="H101" t="s">
        <v>2297</v>
      </c>
      <c r="I101">
        <v>74</v>
      </c>
      <c r="J101">
        <v>63</v>
      </c>
      <c r="K101">
        <v>0.85140000000000005</v>
      </c>
      <c r="L101" t="s">
        <v>1392</v>
      </c>
      <c r="M101" s="54">
        <v>0.63490000000000002</v>
      </c>
      <c r="N101" t="str">
        <f>_xlfn.XLOOKUP(Disabilities_Overall[[#This Row],[School Name]],Maine_Schools[School Name],Maine_Schools[Comparison School Type], "Error")</f>
        <v>Non Charter</v>
      </c>
      <c r="O101" t="str">
        <f>_xlfn.XLOOKUP(Disabilities_Overall[[#This Row],[School Name]],Maine_Schools[School Name],Maine_Schools[Comparison Grade Span], "Error")</f>
        <v>06-08</v>
      </c>
    </row>
    <row r="102" spans="1:15" hidden="1">
      <c r="A102" t="s">
        <v>570</v>
      </c>
      <c r="B102">
        <v>364</v>
      </c>
      <c r="C102" t="s">
        <v>886</v>
      </c>
      <c r="D102">
        <v>376</v>
      </c>
      <c r="E102" t="s">
        <v>107</v>
      </c>
      <c r="F102" t="s">
        <v>2298</v>
      </c>
      <c r="G102" t="s">
        <v>1677</v>
      </c>
      <c r="H102" t="s">
        <v>2297</v>
      </c>
      <c r="I102">
        <v>70</v>
      </c>
      <c r="J102">
        <v>64</v>
      </c>
      <c r="K102">
        <v>0.9143</v>
      </c>
      <c r="L102" t="s">
        <v>1360</v>
      </c>
      <c r="M102" s="54">
        <v>0.65629999999999999</v>
      </c>
      <c r="N102" t="str">
        <f>_xlfn.XLOOKUP(Disabilities_Overall[[#This Row],[School Name]],Maine_Schools[School Name],Maine_Schools[Comparison School Type], "Error")</f>
        <v>Non Charter</v>
      </c>
      <c r="O102" t="str">
        <f>_xlfn.XLOOKUP(Disabilities_Overall[[#This Row],[School Name]],Maine_Schools[School Name],Maine_Schools[Comparison Grade Span], "Error")</f>
        <v>06-08</v>
      </c>
    </row>
    <row r="103" spans="1:15" hidden="1">
      <c r="A103" t="s">
        <v>570</v>
      </c>
      <c r="B103">
        <v>364</v>
      </c>
      <c r="C103" t="s">
        <v>886</v>
      </c>
      <c r="D103">
        <v>370</v>
      </c>
      <c r="E103" t="s">
        <v>476</v>
      </c>
      <c r="F103" t="s">
        <v>2298</v>
      </c>
      <c r="G103" t="s">
        <v>1677</v>
      </c>
      <c r="H103" t="s">
        <v>2297</v>
      </c>
      <c r="I103">
        <v>18</v>
      </c>
      <c r="J103">
        <v>16</v>
      </c>
      <c r="K103">
        <v>0.88890000000000002</v>
      </c>
      <c r="L103" t="s">
        <v>1352</v>
      </c>
      <c r="M103" s="54">
        <v>0.4375</v>
      </c>
      <c r="N103" t="str">
        <f>_xlfn.XLOOKUP(Disabilities_Overall[[#This Row],[School Name]],Maine_Schools[School Name],Maine_Schools[Comparison School Type], "Error")</f>
        <v>Non Charter</v>
      </c>
      <c r="O103" t="str">
        <f>_xlfn.XLOOKUP(Disabilities_Overall[[#This Row],[School Name]],Maine_Schools[School Name],Maine_Schools[Comparison Grade Span], "Error")</f>
        <v>PK-05</v>
      </c>
    </row>
    <row r="104" spans="1:15" hidden="1">
      <c r="A104" t="s">
        <v>570</v>
      </c>
      <c r="B104">
        <v>364</v>
      </c>
      <c r="C104" t="s">
        <v>886</v>
      </c>
      <c r="D104">
        <v>377</v>
      </c>
      <c r="E104" t="s">
        <v>346</v>
      </c>
      <c r="F104" t="s">
        <v>2298</v>
      </c>
      <c r="G104" t="s">
        <v>1677</v>
      </c>
      <c r="H104" t="s">
        <v>2297</v>
      </c>
      <c r="I104">
        <v>88</v>
      </c>
      <c r="J104">
        <v>82</v>
      </c>
      <c r="K104">
        <v>0.93179999999999996</v>
      </c>
      <c r="L104" t="s">
        <v>1419</v>
      </c>
      <c r="M104" s="54">
        <v>0.67069999999999996</v>
      </c>
      <c r="N104" t="str">
        <f>_xlfn.XLOOKUP(Disabilities_Overall[[#This Row],[School Name]],Maine_Schools[School Name],Maine_Schools[Comparison School Type], "Error")</f>
        <v>Non Charter</v>
      </c>
      <c r="O104" t="str">
        <f>_xlfn.XLOOKUP(Disabilities_Overall[[#This Row],[School Name]],Maine_Schools[School Name],Maine_Schools[Comparison Grade Span], "Error")</f>
        <v>06-08</v>
      </c>
    </row>
    <row r="105" spans="1:15" hidden="1">
      <c r="A105" t="s">
        <v>570</v>
      </c>
      <c r="B105">
        <v>364</v>
      </c>
      <c r="C105" t="s">
        <v>886</v>
      </c>
      <c r="D105">
        <v>386</v>
      </c>
      <c r="E105" t="s">
        <v>400</v>
      </c>
      <c r="F105" t="s">
        <v>2298</v>
      </c>
      <c r="G105" t="s">
        <v>1677</v>
      </c>
      <c r="H105" t="s">
        <v>2297</v>
      </c>
      <c r="I105">
        <v>32</v>
      </c>
      <c r="J105">
        <v>31</v>
      </c>
      <c r="K105">
        <v>0.96879999999999999</v>
      </c>
      <c r="L105" t="s">
        <v>1323</v>
      </c>
      <c r="M105" s="54">
        <v>0.5806</v>
      </c>
      <c r="N105" t="str">
        <f>_xlfn.XLOOKUP(Disabilities_Overall[[#This Row],[School Name]],Maine_Schools[School Name],Maine_Schools[Comparison School Type], "Error")</f>
        <v>Non Charter</v>
      </c>
      <c r="O105" t="str">
        <f>_xlfn.XLOOKUP(Disabilities_Overall[[#This Row],[School Name]],Maine_Schools[School Name],Maine_Schools[Comparison Grade Span], "Error")</f>
        <v>KG-05</v>
      </c>
    </row>
    <row r="106" spans="1:15" hidden="1">
      <c r="A106" t="s">
        <v>570</v>
      </c>
      <c r="B106">
        <v>364</v>
      </c>
      <c r="C106" t="s">
        <v>886</v>
      </c>
      <c r="D106">
        <v>378</v>
      </c>
      <c r="E106" t="s">
        <v>101</v>
      </c>
      <c r="F106" t="s">
        <v>2298</v>
      </c>
      <c r="G106" t="s">
        <v>1677</v>
      </c>
      <c r="H106" t="s">
        <v>2297</v>
      </c>
      <c r="I106">
        <v>35</v>
      </c>
      <c r="J106">
        <v>23</v>
      </c>
      <c r="K106">
        <v>0.65710000000000002</v>
      </c>
      <c r="L106" t="s">
        <v>1256</v>
      </c>
      <c r="M106" s="54">
        <v>0.60870000000000002</v>
      </c>
      <c r="N106" t="str">
        <f>_xlfn.XLOOKUP(Disabilities_Overall[[#This Row],[School Name]],Maine_Schools[School Name],Maine_Schools[Comparison School Type], "Error")</f>
        <v>Non Charter</v>
      </c>
      <c r="O106" t="str">
        <f>_xlfn.XLOOKUP(Disabilities_Overall[[#This Row],[School Name]],Maine_Schools[School Name],Maine_Schools[Comparison Grade Span], "Error")</f>
        <v>09-12</v>
      </c>
    </row>
    <row r="107" spans="1:15" hidden="1">
      <c r="A107" t="s">
        <v>570</v>
      </c>
      <c r="B107">
        <v>364</v>
      </c>
      <c r="C107" t="s">
        <v>886</v>
      </c>
      <c r="D107">
        <v>372</v>
      </c>
      <c r="E107" t="s">
        <v>516</v>
      </c>
      <c r="F107" t="s">
        <v>2298</v>
      </c>
      <c r="G107" t="s">
        <v>1677</v>
      </c>
      <c r="H107" t="s">
        <v>2297</v>
      </c>
      <c r="I107">
        <v>15</v>
      </c>
      <c r="J107">
        <v>15</v>
      </c>
      <c r="K107">
        <v>1</v>
      </c>
      <c r="L107" t="s">
        <v>1252</v>
      </c>
      <c r="M107" s="54">
        <v>0.6</v>
      </c>
      <c r="N107" t="str">
        <f>_xlfn.XLOOKUP(Disabilities_Overall[[#This Row],[School Name]],Maine_Schools[School Name],Maine_Schools[Comparison School Type], "Error")</f>
        <v>Non Charter</v>
      </c>
      <c r="O107" t="str">
        <f>_xlfn.XLOOKUP(Disabilities_Overall[[#This Row],[School Name]],Maine_Schools[School Name],Maine_Schools[Comparison Grade Span], "Error")</f>
        <v>PK-05</v>
      </c>
    </row>
    <row r="108" spans="1:15" hidden="1">
      <c r="A108" t="s">
        <v>570</v>
      </c>
      <c r="B108">
        <v>1438</v>
      </c>
      <c r="C108" t="s">
        <v>893</v>
      </c>
      <c r="D108">
        <v>59</v>
      </c>
      <c r="E108" t="s">
        <v>5</v>
      </c>
      <c r="F108" t="s">
        <v>2298</v>
      </c>
      <c r="G108" t="s">
        <v>1677</v>
      </c>
      <c r="H108" t="s">
        <v>2297</v>
      </c>
      <c r="I108">
        <v>84</v>
      </c>
      <c r="J108">
        <v>76</v>
      </c>
      <c r="K108">
        <v>0.90480000000000005</v>
      </c>
      <c r="L108" t="s">
        <v>1306</v>
      </c>
      <c r="M108" s="54">
        <v>0.82889999999999997</v>
      </c>
      <c r="N108" t="str">
        <f>_xlfn.XLOOKUP(Disabilities_Overall[[#This Row],[School Name]],Maine_Schools[School Name],Maine_Schools[Comparison School Type], "Error")</f>
        <v>Non Charter</v>
      </c>
      <c r="O108" t="str">
        <f>_xlfn.XLOOKUP(Disabilities_Overall[[#This Row],[School Name]],Maine_Schools[School Name],Maine_Schools[Comparison Grade Span], "Error")</f>
        <v>06-08</v>
      </c>
    </row>
    <row r="109" spans="1:15" hidden="1">
      <c r="A109" t="s">
        <v>570</v>
      </c>
      <c r="B109">
        <v>1438</v>
      </c>
      <c r="C109" t="s">
        <v>893</v>
      </c>
      <c r="D109">
        <v>57</v>
      </c>
      <c r="E109" t="s">
        <v>232</v>
      </c>
      <c r="F109" t="s">
        <v>2298</v>
      </c>
      <c r="G109" t="s">
        <v>1677</v>
      </c>
      <c r="H109" t="s">
        <v>2297</v>
      </c>
      <c r="I109">
        <v>42</v>
      </c>
      <c r="J109">
        <v>41</v>
      </c>
      <c r="K109">
        <v>0.97619999999999996</v>
      </c>
      <c r="L109" t="s">
        <v>1410</v>
      </c>
      <c r="M109" s="54">
        <v>0.78049999999999997</v>
      </c>
      <c r="N109" t="str">
        <f>_xlfn.XLOOKUP(Disabilities_Overall[[#This Row],[School Name]],Maine_Schools[School Name],Maine_Schools[Comparison School Type], "Error")</f>
        <v>Non Charter</v>
      </c>
      <c r="O109" t="str">
        <f>_xlfn.XLOOKUP(Disabilities_Overall[[#This Row],[School Name]],Maine_Schools[School Name],Maine_Schools[Comparison Grade Span], "Error")</f>
        <v>03-05</v>
      </c>
    </row>
    <row r="110" spans="1:15" hidden="1">
      <c r="A110" t="s">
        <v>570</v>
      </c>
      <c r="B110">
        <v>1438</v>
      </c>
      <c r="C110" t="s">
        <v>893</v>
      </c>
      <c r="D110">
        <v>60</v>
      </c>
      <c r="E110" t="s">
        <v>121</v>
      </c>
      <c r="F110" t="s">
        <v>2298</v>
      </c>
      <c r="G110" t="s">
        <v>1677</v>
      </c>
      <c r="H110" t="s">
        <v>2297</v>
      </c>
      <c r="I110">
        <v>36</v>
      </c>
      <c r="J110">
        <v>33</v>
      </c>
      <c r="K110">
        <v>0.91669999999999996</v>
      </c>
      <c r="L110" t="s">
        <v>1290</v>
      </c>
      <c r="M110" s="54">
        <v>0.72729999999999995</v>
      </c>
      <c r="N110" t="str">
        <f>_xlfn.XLOOKUP(Disabilities_Overall[[#This Row],[School Name]],Maine_Schools[School Name],Maine_Schools[Comparison School Type], "Error")</f>
        <v>Non Charter</v>
      </c>
      <c r="O110" t="str">
        <f>_xlfn.XLOOKUP(Disabilities_Overall[[#This Row],[School Name]],Maine_Schools[School Name],Maine_Schools[Comparison Grade Span], "Error")</f>
        <v>09-12</v>
      </c>
    </row>
    <row r="111" spans="1:15" hidden="1">
      <c r="A111" t="s">
        <v>570</v>
      </c>
      <c r="B111">
        <v>1438</v>
      </c>
      <c r="C111" t="s">
        <v>893</v>
      </c>
      <c r="D111">
        <v>536</v>
      </c>
      <c r="E111" t="s">
        <v>477</v>
      </c>
      <c r="F111" t="s">
        <v>2298</v>
      </c>
      <c r="G111" t="s">
        <v>1677</v>
      </c>
      <c r="H111" t="s">
        <v>2297</v>
      </c>
      <c r="I111">
        <v>55</v>
      </c>
      <c r="J111">
        <v>53</v>
      </c>
      <c r="K111">
        <v>0.96360000000000001</v>
      </c>
      <c r="L111" t="s">
        <v>1521</v>
      </c>
      <c r="M111" s="54">
        <v>0.64149999999999996</v>
      </c>
      <c r="N111" t="str">
        <f>_xlfn.XLOOKUP(Disabilities_Overall[[#This Row],[School Name]],Maine_Schools[School Name],Maine_Schools[Comparison School Type], "Error")</f>
        <v>Non Charter</v>
      </c>
      <c r="O111" t="str">
        <f>_xlfn.XLOOKUP(Disabilities_Overall[[#This Row],[School Name]],Maine_Schools[School Name],Maine_Schools[Comparison Grade Span], "Error")</f>
        <v>03-08</v>
      </c>
    </row>
    <row r="112" spans="1:15" hidden="1">
      <c r="A112" t="s">
        <v>570</v>
      </c>
      <c r="B112">
        <v>1445</v>
      </c>
      <c r="C112" t="s">
        <v>897</v>
      </c>
      <c r="D112">
        <v>2116</v>
      </c>
      <c r="E112" t="s">
        <v>239</v>
      </c>
      <c r="F112" t="s">
        <v>2298</v>
      </c>
      <c r="G112" t="s">
        <v>1677</v>
      </c>
      <c r="H112" t="s">
        <v>2297</v>
      </c>
      <c r="I112">
        <v>35</v>
      </c>
      <c r="J112">
        <v>35</v>
      </c>
      <c r="K112">
        <v>1</v>
      </c>
      <c r="L112" t="s">
        <v>1460</v>
      </c>
      <c r="M112" s="54">
        <v>0.57140000000000002</v>
      </c>
      <c r="N112" t="str">
        <f>_xlfn.XLOOKUP(Disabilities_Overall[[#This Row],[School Name]],Maine_Schools[School Name],Maine_Schools[Comparison School Type], "Error")</f>
        <v>Non Charter</v>
      </c>
      <c r="O112" t="str">
        <f>_xlfn.XLOOKUP(Disabilities_Overall[[#This Row],[School Name]],Maine_Schools[School Name],Maine_Schools[Comparison Grade Span], "Error")</f>
        <v>PK-05</v>
      </c>
    </row>
    <row r="113" spans="1:15" hidden="1">
      <c r="A113" t="s">
        <v>570</v>
      </c>
      <c r="B113">
        <v>1445</v>
      </c>
      <c r="C113" t="s">
        <v>897</v>
      </c>
      <c r="D113">
        <v>1968</v>
      </c>
      <c r="E113" t="s">
        <v>52</v>
      </c>
      <c r="F113" t="s">
        <v>2298</v>
      </c>
      <c r="G113" t="s">
        <v>1677</v>
      </c>
      <c r="H113" t="s">
        <v>2297</v>
      </c>
      <c r="I113">
        <v>65</v>
      </c>
      <c r="J113">
        <v>59</v>
      </c>
      <c r="K113">
        <v>0.90769999999999995</v>
      </c>
      <c r="L113" t="s">
        <v>1410</v>
      </c>
      <c r="M113" s="54">
        <v>0.54239999999999999</v>
      </c>
      <c r="N113" t="str">
        <f>_xlfn.XLOOKUP(Disabilities_Overall[[#This Row],[School Name]],Maine_Schools[School Name],Maine_Schools[Comparison School Type], "Error")</f>
        <v>Non Charter</v>
      </c>
      <c r="O113" t="str">
        <f>_xlfn.XLOOKUP(Disabilities_Overall[[#This Row],[School Name]],Maine_Schools[School Name],Maine_Schools[Comparison Grade Span], "Error")</f>
        <v>06-12</v>
      </c>
    </row>
    <row r="114" spans="1:15" hidden="1">
      <c r="A114" t="s">
        <v>570</v>
      </c>
      <c r="B114">
        <v>1445</v>
      </c>
      <c r="C114" t="s">
        <v>897</v>
      </c>
      <c r="D114">
        <v>2075</v>
      </c>
      <c r="E114" t="s">
        <v>494</v>
      </c>
      <c r="F114" t="s">
        <v>2298</v>
      </c>
      <c r="G114" t="s">
        <v>1677</v>
      </c>
      <c r="H114" t="s">
        <v>2297</v>
      </c>
      <c r="I114">
        <v>54</v>
      </c>
      <c r="J114">
        <v>51</v>
      </c>
      <c r="K114">
        <v>0.94440000000000002</v>
      </c>
      <c r="L114" t="s">
        <v>1244</v>
      </c>
      <c r="M114" s="54">
        <v>0.68630000000000002</v>
      </c>
      <c r="N114" t="str">
        <f>_xlfn.XLOOKUP(Disabilities_Overall[[#This Row],[School Name]],Maine_Schools[School Name],Maine_Schools[Comparison School Type], "Error")</f>
        <v>Non Charter</v>
      </c>
      <c r="O114" t="str">
        <f>_xlfn.XLOOKUP(Disabilities_Overall[[#This Row],[School Name]],Maine_Schools[School Name],Maine_Schools[Comparison Grade Span], "Error")</f>
        <v>03-08</v>
      </c>
    </row>
    <row r="115" spans="1:15" hidden="1">
      <c r="A115" t="s">
        <v>570</v>
      </c>
      <c r="B115">
        <v>561</v>
      </c>
      <c r="C115" t="s">
        <v>902</v>
      </c>
      <c r="D115">
        <v>569</v>
      </c>
      <c r="E115" t="s">
        <v>192</v>
      </c>
      <c r="F115" t="s">
        <v>2298</v>
      </c>
      <c r="G115" t="s">
        <v>1677</v>
      </c>
      <c r="H115" t="s">
        <v>2297</v>
      </c>
      <c r="I115">
        <v>55</v>
      </c>
      <c r="J115">
        <v>50</v>
      </c>
      <c r="K115">
        <v>0.90910000000000002</v>
      </c>
      <c r="L115" t="s">
        <v>1336</v>
      </c>
      <c r="M115" s="54">
        <v>0.76</v>
      </c>
      <c r="N115" t="str">
        <f>_xlfn.XLOOKUP(Disabilities_Overall[[#This Row],[School Name]],Maine_Schools[School Name],Maine_Schools[Comparison School Type], "Error")</f>
        <v>Non Charter</v>
      </c>
      <c r="O115" t="str">
        <f>_xlfn.XLOOKUP(Disabilities_Overall[[#This Row],[School Name]],Maine_Schools[School Name],Maine_Schools[Comparison Grade Span], "Error")</f>
        <v>06-08</v>
      </c>
    </row>
    <row r="116" spans="1:15" hidden="1">
      <c r="A116" t="s">
        <v>570</v>
      </c>
      <c r="B116">
        <v>1446</v>
      </c>
      <c r="C116" t="s">
        <v>909</v>
      </c>
      <c r="D116">
        <v>1448</v>
      </c>
      <c r="E116" t="s">
        <v>257</v>
      </c>
      <c r="F116" t="s">
        <v>2298</v>
      </c>
      <c r="G116" t="s">
        <v>1677</v>
      </c>
      <c r="H116" t="s">
        <v>2297</v>
      </c>
      <c r="I116">
        <v>42</v>
      </c>
      <c r="J116">
        <v>40</v>
      </c>
      <c r="K116">
        <v>0.95240000000000002</v>
      </c>
      <c r="L116" t="s">
        <v>1541</v>
      </c>
      <c r="M116" s="54">
        <v>0.67500000000000004</v>
      </c>
      <c r="N116" t="str">
        <f>_xlfn.XLOOKUP(Disabilities_Overall[[#This Row],[School Name]],Maine_Schools[School Name],Maine_Schools[Comparison School Type], "Error")</f>
        <v>Non Charter</v>
      </c>
      <c r="O116" t="str">
        <f>_xlfn.XLOOKUP(Disabilities_Overall[[#This Row],[School Name]],Maine_Schools[School Name],Maine_Schools[Comparison Grade Span], "Error")</f>
        <v>03-04</v>
      </c>
    </row>
    <row r="117" spans="1:15" hidden="1">
      <c r="A117" t="s">
        <v>570</v>
      </c>
      <c r="B117">
        <v>1446</v>
      </c>
      <c r="C117" t="s">
        <v>909</v>
      </c>
      <c r="D117">
        <v>1447</v>
      </c>
      <c r="E117" t="s">
        <v>256</v>
      </c>
      <c r="F117" t="s">
        <v>2298</v>
      </c>
      <c r="G117" t="s">
        <v>1677</v>
      </c>
      <c r="H117" t="s">
        <v>2297</v>
      </c>
      <c r="I117">
        <v>81</v>
      </c>
      <c r="J117">
        <v>79</v>
      </c>
      <c r="K117">
        <v>0.97529999999999994</v>
      </c>
      <c r="L117" t="s">
        <v>1308</v>
      </c>
      <c r="M117" s="54">
        <v>0.6835</v>
      </c>
      <c r="N117" t="str">
        <f>_xlfn.XLOOKUP(Disabilities_Overall[[#This Row],[School Name]],Maine_Schools[School Name],Maine_Schools[Comparison School Type], "Error")</f>
        <v>Non Charter</v>
      </c>
      <c r="O117" t="str">
        <f>_xlfn.XLOOKUP(Disabilities_Overall[[#This Row],[School Name]],Maine_Schools[School Name],Maine_Schools[Comparison Grade Span], "Error")</f>
        <v>05-08</v>
      </c>
    </row>
    <row r="118" spans="1:15" hidden="1">
      <c r="A118" t="s">
        <v>570</v>
      </c>
      <c r="B118">
        <v>1449</v>
      </c>
      <c r="C118" t="s">
        <v>913</v>
      </c>
      <c r="D118">
        <v>156</v>
      </c>
      <c r="E118" t="s">
        <v>324</v>
      </c>
      <c r="F118" t="s">
        <v>2298</v>
      </c>
      <c r="G118" t="s">
        <v>1677</v>
      </c>
      <c r="H118" t="s">
        <v>2297</v>
      </c>
      <c r="I118">
        <v>54</v>
      </c>
      <c r="J118">
        <v>53</v>
      </c>
      <c r="K118">
        <v>0.98150000000000004</v>
      </c>
      <c r="L118" t="s">
        <v>1253</v>
      </c>
      <c r="M118" s="54">
        <v>0.54720000000000002</v>
      </c>
      <c r="N118" t="str">
        <f>_xlfn.XLOOKUP(Disabilities_Overall[[#This Row],[School Name]],Maine_Schools[School Name],Maine_Schools[Comparison School Type], "Error")</f>
        <v>Non Charter</v>
      </c>
      <c r="O118" t="str">
        <f>_xlfn.XLOOKUP(Disabilities_Overall[[#This Row],[School Name]],Maine_Schools[School Name],Maine_Schools[Comparison Grade Span], "Error")</f>
        <v>03-08</v>
      </c>
    </row>
    <row r="119" spans="1:15" hidden="1">
      <c r="A119" t="s">
        <v>570</v>
      </c>
      <c r="B119">
        <v>1449</v>
      </c>
      <c r="C119" t="s">
        <v>913</v>
      </c>
      <c r="D119">
        <v>186</v>
      </c>
      <c r="E119" t="s">
        <v>389</v>
      </c>
      <c r="F119" t="s">
        <v>2298</v>
      </c>
      <c r="G119" t="s">
        <v>1677</v>
      </c>
      <c r="H119" t="s">
        <v>2297</v>
      </c>
      <c r="I119">
        <v>37</v>
      </c>
      <c r="J119">
        <v>35</v>
      </c>
      <c r="K119">
        <v>0.94589999999999996</v>
      </c>
      <c r="L119" t="s">
        <v>1333</v>
      </c>
      <c r="M119" s="54">
        <v>0.48570000000000002</v>
      </c>
      <c r="N119" t="str">
        <f>_xlfn.XLOOKUP(Disabilities_Overall[[#This Row],[School Name]],Maine_Schools[School Name],Maine_Schools[Comparison School Type], "Error")</f>
        <v>Non Charter</v>
      </c>
      <c r="O119" t="str">
        <f>_xlfn.XLOOKUP(Disabilities_Overall[[#This Row],[School Name]],Maine_Schools[School Name],Maine_Schools[Comparison Grade Span], "Error")</f>
        <v>06-08</v>
      </c>
    </row>
    <row r="120" spans="1:15" hidden="1">
      <c r="A120" t="s">
        <v>570</v>
      </c>
      <c r="B120">
        <v>1449</v>
      </c>
      <c r="C120" t="s">
        <v>913</v>
      </c>
      <c r="D120">
        <v>187</v>
      </c>
      <c r="E120" t="s">
        <v>485</v>
      </c>
      <c r="F120" t="s">
        <v>2298</v>
      </c>
      <c r="G120" t="s">
        <v>1677</v>
      </c>
      <c r="H120" t="s">
        <v>2297</v>
      </c>
      <c r="I120">
        <v>54</v>
      </c>
      <c r="J120">
        <v>51</v>
      </c>
      <c r="K120">
        <v>0.94440000000000002</v>
      </c>
      <c r="L120" t="s">
        <v>1244</v>
      </c>
      <c r="M120" s="54">
        <v>0.68630000000000002</v>
      </c>
      <c r="N120" t="str">
        <f>_xlfn.XLOOKUP(Disabilities_Overall[[#This Row],[School Name]],Maine_Schools[School Name],Maine_Schools[Comparison School Type], "Error")</f>
        <v>Non Charter</v>
      </c>
      <c r="O120" t="str">
        <f>_xlfn.XLOOKUP(Disabilities_Overall[[#This Row],[School Name]],Maine_Schools[School Name],Maine_Schools[Comparison Grade Span], "Error")</f>
        <v>03-05</v>
      </c>
    </row>
    <row r="121" spans="1:15" hidden="1">
      <c r="A121" t="s">
        <v>570</v>
      </c>
      <c r="B121">
        <v>587</v>
      </c>
      <c r="C121" t="s">
        <v>917</v>
      </c>
      <c r="D121">
        <v>597</v>
      </c>
      <c r="E121" t="s">
        <v>95</v>
      </c>
      <c r="F121" t="s">
        <v>2298</v>
      </c>
      <c r="G121" t="s">
        <v>1677</v>
      </c>
      <c r="H121" t="s">
        <v>2297</v>
      </c>
      <c r="I121">
        <v>37</v>
      </c>
      <c r="J121">
        <v>31</v>
      </c>
      <c r="K121">
        <v>0.83779999999999999</v>
      </c>
      <c r="L121" t="s">
        <v>1417</v>
      </c>
      <c r="M121" s="54">
        <v>0.6774</v>
      </c>
      <c r="N121" t="str">
        <f>_xlfn.XLOOKUP(Disabilities_Overall[[#This Row],[School Name]],Maine_Schools[School Name],Maine_Schools[Comparison School Type], "Error")</f>
        <v>Non Charter</v>
      </c>
      <c r="O121" t="str">
        <f>_xlfn.XLOOKUP(Disabilities_Overall[[#This Row],[School Name]],Maine_Schools[School Name],Maine_Schools[Comparison Grade Span], "Error")</f>
        <v>09-12</v>
      </c>
    </row>
    <row r="122" spans="1:15" hidden="1">
      <c r="A122" t="s">
        <v>570</v>
      </c>
      <c r="B122">
        <v>587</v>
      </c>
      <c r="C122" t="s">
        <v>917</v>
      </c>
      <c r="D122">
        <v>592</v>
      </c>
      <c r="E122" t="s">
        <v>12</v>
      </c>
      <c r="F122" t="s">
        <v>2298</v>
      </c>
      <c r="G122" t="s">
        <v>1677</v>
      </c>
      <c r="H122" t="s">
        <v>2297</v>
      </c>
      <c r="I122">
        <v>129</v>
      </c>
      <c r="J122">
        <v>117</v>
      </c>
      <c r="K122">
        <v>0.90700000000000003</v>
      </c>
      <c r="L122" t="s">
        <v>1490</v>
      </c>
      <c r="M122" s="54">
        <v>0.72650000000000003</v>
      </c>
      <c r="N122" t="str">
        <f>_xlfn.XLOOKUP(Disabilities_Overall[[#This Row],[School Name]],Maine_Schools[School Name],Maine_Schools[Comparison School Type], "Error")</f>
        <v>Non Charter</v>
      </c>
      <c r="O122" t="str">
        <f>_xlfn.XLOOKUP(Disabilities_Overall[[#This Row],[School Name]],Maine_Schools[School Name],Maine_Schools[Comparison Grade Span], "Error")</f>
        <v>06-08</v>
      </c>
    </row>
    <row r="123" spans="1:15" hidden="1">
      <c r="A123" t="s">
        <v>570</v>
      </c>
      <c r="B123">
        <v>587</v>
      </c>
      <c r="C123" t="s">
        <v>917</v>
      </c>
      <c r="D123">
        <v>600</v>
      </c>
      <c r="E123" t="s">
        <v>161</v>
      </c>
      <c r="F123" t="s">
        <v>2298</v>
      </c>
      <c r="G123" t="s">
        <v>1677</v>
      </c>
      <c r="H123" t="s">
        <v>2297</v>
      </c>
      <c r="I123">
        <v>70</v>
      </c>
      <c r="J123">
        <v>66</v>
      </c>
      <c r="K123">
        <v>0.94289999999999996</v>
      </c>
      <c r="L123" t="s">
        <v>1377</v>
      </c>
      <c r="M123" s="54">
        <v>0.65149999999999997</v>
      </c>
      <c r="N123" t="str">
        <f>_xlfn.XLOOKUP(Disabilities_Overall[[#This Row],[School Name]],Maine_Schools[School Name],Maine_Schools[Comparison School Type], "Error")</f>
        <v>Non Charter</v>
      </c>
      <c r="O123" t="str">
        <f>_xlfn.XLOOKUP(Disabilities_Overall[[#This Row],[School Name]],Maine_Schools[School Name],Maine_Schools[Comparison Grade Span], "Error")</f>
        <v>PK-05</v>
      </c>
    </row>
    <row r="124" spans="1:15" hidden="1">
      <c r="A124" t="s">
        <v>570</v>
      </c>
      <c r="B124">
        <v>587</v>
      </c>
      <c r="C124" t="s">
        <v>917</v>
      </c>
      <c r="D124">
        <v>599</v>
      </c>
      <c r="E124" t="s">
        <v>86</v>
      </c>
      <c r="F124" t="s">
        <v>2298</v>
      </c>
      <c r="G124" t="s">
        <v>1677</v>
      </c>
      <c r="H124" t="s">
        <v>2297</v>
      </c>
      <c r="I124">
        <v>15</v>
      </c>
      <c r="J124">
        <v>15</v>
      </c>
      <c r="K124">
        <v>1</v>
      </c>
      <c r="L124" t="s">
        <v>1352</v>
      </c>
      <c r="M124" s="54">
        <v>0.4667</v>
      </c>
      <c r="N124" t="str">
        <f>_xlfn.XLOOKUP(Disabilities_Overall[[#This Row],[School Name]],Maine_Schools[School Name],Maine_Schools[Comparison School Type], "Error")</f>
        <v>Non Charter</v>
      </c>
      <c r="O124" t="str">
        <f>_xlfn.XLOOKUP(Disabilities_Overall[[#This Row],[School Name]],Maine_Schools[School Name],Maine_Schools[Comparison Grade Span], "Error")</f>
        <v>PK-03</v>
      </c>
    </row>
    <row r="125" spans="1:15" hidden="1">
      <c r="A125" t="s">
        <v>570</v>
      </c>
      <c r="B125">
        <v>587</v>
      </c>
      <c r="C125" t="s">
        <v>917</v>
      </c>
      <c r="D125">
        <v>596</v>
      </c>
      <c r="E125" t="s">
        <v>402</v>
      </c>
      <c r="F125" t="s">
        <v>2298</v>
      </c>
      <c r="G125" t="s">
        <v>1677</v>
      </c>
      <c r="H125" t="s">
        <v>2297</v>
      </c>
      <c r="I125">
        <v>17</v>
      </c>
      <c r="J125">
        <v>17</v>
      </c>
      <c r="K125">
        <v>1</v>
      </c>
      <c r="L125" t="s">
        <v>1357</v>
      </c>
      <c r="M125" s="54">
        <v>0.70589999999999997</v>
      </c>
      <c r="N125" t="str">
        <f>_xlfn.XLOOKUP(Disabilities_Overall[[#This Row],[School Name]],Maine_Schools[School Name],Maine_Schools[Comparison School Type], "Error")</f>
        <v>Non Charter</v>
      </c>
      <c r="O125" t="str">
        <f>_xlfn.XLOOKUP(Disabilities_Overall[[#This Row],[School Name]],Maine_Schools[School Name],Maine_Schools[Comparison Grade Span], "Error")</f>
        <v>04-05</v>
      </c>
    </row>
    <row r="126" spans="1:15" hidden="1">
      <c r="A126" t="s">
        <v>570</v>
      </c>
      <c r="B126">
        <v>587</v>
      </c>
      <c r="C126" t="s">
        <v>917</v>
      </c>
      <c r="D126">
        <v>595</v>
      </c>
      <c r="E126" t="s">
        <v>283</v>
      </c>
      <c r="F126" t="s">
        <v>2298</v>
      </c>
      <c r="G126" t="s">
        <v>1677</v>
      </c>
      <c r="H126" t="s">
        <v>2297</v>
      </c>
      <c r="I126">
        <v>19</v>
      </c>
      <c r="J126">
        <v>19</v>
      </c>
      <c r="K126">
        <v>1</v>
      </c>
      <c r="L126" t="s">
        <v>1357</v>
      </c>
      <c r="M126" s="54">
        <v>0.63160000000000005</v>
      </c>
      <c r="N126" t="str">
        <f>_xlfn.XLOOKUP(Disabilities_Overall[[#This Row],[School Name]],Maine_Schools[School Name],Maine_Schools[Comparison School Type], "Error")</f>
        <v>Non Charter</v>
      </c>
      <c r="O126" t="str">
        <f>_xlfn.XLOOKUP(Disabilities_Overall[[#This Row],[School Name]],Maine_Schools[School Name],Maine_Schools[Comparison Grade Span], "Error")</f>
        <v>PK-05</v>
      </c>
    </row>
    <row r="127" spans="1:15" hidden="1">
      <c r="A127" t="s">
        <v>570</v>
      </c>
      <c r="B127">
        <v>587</v>
      </c>
      <c r="C127" t="s">
        <v>917</v>
      </c>
      <c r="D127">
        <v>593</v>
      </c>
      <c r="E127" t="s">
        <v>303</v>
      </c>
      <c r="F127" t="s">
        <v>2298</v>
      </c>
      <c r="G127" t="s">
        <v>1677</v>
      </c>
      <c r="H127" t="s">
        <v>2297</v>
      </c>
      <c r="I127">
        <v>21</v>
      </c>
      <c r="J127">
        <v>21</v>
      </c>
      <c r="K127">
        <v>1</v>
      </c>
      <c r="L127" t="s">
        <v>1298</v>
      </c>
      <c r="M127" s="54">
        <v>0.71430000000000005</v>
      </c>
      <c r="N127" t="str">
        <f>_xlfn.XLOOKUP(Disabilities_Overall[[#This Row],[School Name]],Maine_Schools[School Name],Maine_Schools[Comparison School Type], "Error")</f>
        <v>Non Charter</v>
      </c>
      <c r="O127" t="str">
        <f>_xlfn.XLOOKUP(Disabilities_Overall[[#This Row],[School Name]],Maine_Schools[School Name],Maine_Schools[Comparison Grade Span], "Error")</f>
        <v>PK-05</v>
      </c>
    </row>
    <row r="128" spans="1:15" hidden="1">
      <c r="A128" t="s">
        <v>570</v>
      </c>
      <c r="B128">
        <v>603</v>
      </c>
      <c r="C128" t="s">
        <v>926</v>
      </c>
      <c r="D128">
        <v>605</v>
      </c>
      <c r="E128" t="s">
        <v>263</v>
      </c>
      <c r="F128" t="s">
        <v>2298</v>
      </c>
      <c r="G128" t="s">
        <v>1677</v>
      </c>
      <c r="H128" t="s">
        <v>2297</v>
      </c>
      <c r="I128">
        <v>23</v>
      </c>
      <c r="J128">
        <v>23</v>
      </c>
      <c r="K128">
        <v>1</v>
      </c>
      <c r="L128" t="s">
        <v>1298</v>
      </c>
      <c r="M128" s="54">
        <v>0.6522</v>
      </c>
      <c r="N128" t="str">
        <f>_xlfn.XLOOKUP(Disabilities_Overall[[#This Row],[School Name]],Maine_Schools[School Name],Maine_Schools[Comparison School Type], "Error")</f>
        <v>Non Charter</v>
      </c>
      <c r="O128" t="str">
        <f>_xlfn.XLOOKUP(Disabilities_Overall[[#This Row],[School Name]],Maine_Schools[School Name],Maine_Schools[Comparison Grade Span], "Error")</f>
        <v>PK-12</v>
      </c>
    </row>
    <row r="129" spans="1:15" hidden="1">
      <c r="A129" t="s">
        <v>570</v>
      </c>
      <c r="B129">
        <v>1508</v>
      </c>
      <c r="C129" t="s">
        <v>928</v>
      </c>
      <c r="D129">
        <v>615</v>
      </c>
      <c r="E129" t="s">
        <v>15</v>
      </c>
      <c r="F129" t="s">
        <v>2298</v>
      </c>
      <c r="G129" t="s">
        <v>1677</v>
      </c>
      <c r="H129" t="s">
        <v>2297</v>
      </c>
      <c r="I129">
        <v>25</v>
      </c>
      <c r="J129">
        <v>25</v>
      </c>
      <c r="K129">
        <v>1</v>
      </c>
      <c r="L129" t="s">
        <v>1591</v>
      </c>
      <c r="M129" s="54">
        <v>0.64</v>
      </c>
      <c r="N129" t="str">
        <f>_xlfn.XLOOKUP(Disabilities_Overall[[#This Row],[School Name]],Maine_Schools[School Name],Maine_Schools[Comparison School Type], "Error")</f>
        <v>Non Charter</v>
      </c>
      <c r="O129" t="str">
        <f>_xlfn.XLOOKUP(Disabilities_Overall[[#This Row],[School Name]],Maine_Schools[School Name],Maine_Schools[Comparison Grade Span], "Error")</f>
        <v>02-05</v>
      </c>
    </row>
    <row r="130" spans="1:15" hidden="1">
      <c r="A130" t="s">
        <v>570</v>
      </c>
      <c r="B130">
        <v>1508</v>
      </c>
      <c r="C130" t="s">
        <v>928</v>
      </c>
      <c r="D130">
        <v>610</v>
      </c>
      <c r="E130" t="s">
        <v>203</v>
      </c>
      <c r="F130" t="s">
        <v>2298</v>
      </c>
      <c r="G130" t="s">
        <v>1677</v>
      </c>
      <c r="H130" t="s">
        <v>2297</v>
      </c>
      <c r="I130">
        <v>60</v>
      </c>
      <c r="J130">
        <v>60</v>
      </c>
      <c r="K130">
        <v>1</v>
      </c>
      <c r="L130" t="s">
        <v>1331</v>
      </c>
      <c r="M130" s="54">
        <v>0.75</v>
      </c>
      <c r="N130" t="str">
        <f>_xlfn.XLOOKUP(Disabilities_Overall[[#This Row],[School Name]],Maine_Schools[School Name],Maine_Schools[Comparison School Type], "Error")</f>
        <v>Non Charter</v>
      </c>
      <c r="O130" t="str">
        <f>_xlfn.XLOOKUP(Disabilities_Overall[[#This Row],[School Name]],Maine_Schools[School Name],Maine_Schools[Comparison Grade Span], "Error")</f>
        <v>03-05</v>
      </c>
    </row>
    <row r="131" spans="1:15" hidden="1">
      <c r="A131" t="s">
        <v>570</v>
      </c>
      <c r="B131">
        <v>1508</v>
      </c>
      <c r="C131" t="s">
        <v>928</v>
      </c>
      <c r="D131">
        <v>608</v>
      </c>
      <c r="E131" t="s">
        <v>136</v>
      </c>
      <c r="F131" t="s">
        <v>2298</v>
      </c>
      <c r="G131" t="s">
        <v>1677</v>
      </c>
      <c r="H131" t="s">
        <v>2297</v>
      </c>
      <c r="I131">
        <v>83</v>
      </c>
      <c r="J131">
        <v>82</v>
      </c>
      <c r="K131">
        <v>0.98799999999999999</v>
      </c>
      <c r="L131" t="s">
        <v>1419</v>
      </c>
      <c r="M131" s="54">
        <v>0.67069999999999996</v>
      </c>
      <c r="N131" t="str">
        <f>_xlfn.XLOOKUP(Disabilities_Overall[[#This Row],[School Name]],Maine_Schools[School Name],Maine_Schools[Comparison School Type], "Error")</f>
        <v>Non Charter</v>
      </c>
      <c r="O131" t="str">
        <f>_xlfn.XLOOKUP(Disabilities_Overall[[#This Row],[School Name]],Maine_Schools[School Name],Maine_Schools[Comparison Grade Span], "Error")</f>
        <v>06-08</v>
      </c>
    </row>
    <row r="132" spans="1:15" hidden="1">
      <c r="A132" t="s">
        <v>570</v>
      </c>
      <c r="B132">
        <v>1450</v>
      </c>
      <c r="C132" t="s">
        <v>934</v>
      </c>
      <c r="D132">
        <v>763</v>
      </c>
      <c r="E132" t="s">
        <v>182</v>
      </c>
      <c r="F132" t="s">
        <v>2298</v>
      </c>
      <c r="G132" t="s">
        <v>1677</v>
      </c>
      <c r="H132" t="s">
        <v>2297</v>
      </c>
      <c r="I132">
        <v>40</v>
      </c>
      <c r="J132">
        <v>35</v>
      </c>
      <c r="K132">
        <v>0.875</v>
      </c>
      <c r="L132" t="s">
        <v>1290</v>
      </c>
      <c r="M132" s="54">
        <v>0.68569999999999998</v>
      </c>
      <c r="N132" t="str">
        <f>_xlfn.XLOOKUP(Disabilities_Overall[[#This Row],[School Name]],Maine_Schools[School Name],Maine_Schools[Comparison School Type], "Error")</f>
        <v>Non Charter</v>
      </c>
      <c r="O132" t="str">
        <f>_xlfn.XLOOKUP(Disabilities_Overall[[#This Row],[School Name]],Maine_Schools[School Name],Maine_Schools[Comparison Grade Span], "Error")</f>
        <v>07-12</v>
      </c>
    </row>
    <row r="133" spans="1:15" hidden="1">
      <c r="A133" t="s">
        <v>570</v>
      </c>
      <c r="B133">
        <v>1450</v>
      </c>
      <c r="C133" t="s">
        <v>934</v>
      </c>
      <c r="D133">
        <v>764</v>
      </c>
      <c r="E133" t="s">
        <v>433</v>
      </c>
      <c r="F133" t="s">
        <v>2298</v>
      </c>
      <c r="G133" t="s">
        <v>1677</v>
      </c>
      <c r="H133" t="s">
        <v>2297</v>
      </c>
      <c r="I133">
        <v>36</v>
      </c>
      <c r="J133">
        <v>36</v>
      </c>
      <c r="K133">
        <v>1</v>
      </c>
      <c r="L133" t="s">
        <v>1249</v>
      </c>
      <c r="M133" s="54">
        <v>0.69440000000000002</v>
      </c>
      <c r="N133" t="str">
        <f>_xlfn.XLOOKUP(Disabilities_Overall[[#This Row],[School Name]],Maine_Schools[School Name],Maine_Schools[Comparison School Type], "Error")</f>
        <v>Non Charter</v>
      </c>
      <c r="O133" t="str">
        <f>_xlfn.XLOOKUP(Disabilities_Overall[[#This Row],[School Name]],Maine_Schools[School Name],Maine_Schools[Comparison Grade Span], "Error")</f>
        <v>03-06</v>
      </c>
    </row>
    <row r="134" spans="1:15" hidden="1">
      <c r="A134" t="s">
        <v>570</v>
      </c>
      <c r="B134">
        <v>1450</v>
      </c>
      <c r="C134" t="s">
        <v>934</v>
      </c>
      <c r="D134">
        <v>787</v>
      </c>
      <c r="E134" t="s">
        <v>61</v>
      </c>
      <c r="F134" t="s">
        <v>2298</v>
      </c>
      <c r="G134" t="s">
        <v>1677</v>
      </c>
      <c r="H134" t="s">
        <v>2297</v>
      </c>
      <c r="I134">
        <v>26</v>
      </c>
      <c r="J134">
        <v>25</v>
      </c>
      <c r="K134">
        <v>0.96150000000000002</v>
      </c>
      <c r="L134" t="s">
        <v>1256</v>
      </c>
      <c r="M134" s="54">
        <v>0.56000000000000005</v>
      </c>
      <c r="N134" t="str">
        <f>_xlfn.XLOOKUP(Disabilities_Overall[[#This Row],[School Name]],Maine_Schools[School Name],Maine_Schools[Comparison School Type], "Error")</f>
        <v>Non Charter</v>
      </c>
      <c r="O134" t="str">
        <f>_xlfn.XLOOKUP(Disabilities_Overall[[#This Row],[School Name]],Maine_Schools[School Name],Maine_Schools[Comparison Grade Span], "Error")</f>
        <v>09-12</v>
      </c>
    </row>
    <row r="135" spans="1:15" hidden="1">
      <c r="A135" t="s">
        <v>570</v>
      </c>
      <c r="B135">
        <v>1450</v>
      </c>
      <c r="C135" t="s">
        <v>934</v>
      </c>
      <c r="D135">
        <v>784</v>
      </c>
      <c r="E135" t="s">
        <v>184</v>
      </c>
      <c r="F135" t="s">
        <v>2298</v>
      </c>
      <c r="G135" t="s">
        <v>1677</v>
      </c>
      <c r="H135" t="s">
        <v>2297</v>
      </c>
      <c r="I135">
        <v>120</v>
      </c>
      <c r="J135">
        <v>114</v>
      </c>
      <c r="K135">
        <v>0.95</v>
      </c>
      <c r="L135" t="s">
        <v>1365</v>
      </c>
      <c r="M135" s="54">
        <v>0.73680000000000001</v>
      </c>
      <c r="N135" t="str">
        <f>_xlfn.XLOOKUP(Disabilities_Overall[[#This Row],[School Name]],Maine_Schools[School Name],Maine_Schools[Comparison School Type], "Error")</f>
        <v>Non Charter</v>
      </c>
      <c r="O135" t="str">
        <f>_xlfn.XLOOKUP(Disabilities_Overall[[#This Row],[School Name]],Maine_Schools[School Name],Maine_Schools[Comparison Grade Span], "Error")</f>
        <v>05-08</v>
      </c>
    </row>
    <row r="136" spans="1:15" hidden="1">
      <c r="A136" t="s">
        <v>570</v>
      </c>
      <c r="B136">
        <v>1450</v>
      </c>
      <c r="C136" t="s">
        <v>934</v>
      </c>
      <c r="D136">
        <v>788</v>
      </c>
      <c r="E136" t="s">
        <v>185</v>
      </c>
      <c r="F136" t="s">
        <v>2298</v>
      </c>
      <c r="G136" t="s">
        <v>1677</v>
      </c>
      <c r="H136" t="s">
        <v>2297</v>
      </c>
      <c r="I136">
        <v>34</v>
      </c>
      <c r="J136">
        <v>34</v>
      </c>
      <c r="K136">
        <v>1</v>
      </c>
      <c r="L136" t="s">
        <v>1253</v>
      </c>
      <c r="M136" s="54">
        <v>0.85289999999999999</v>
      </c>
      <c r="N136" t="str">
        <f>_xlfn.XLOOKUP(Disabilities_Overall[[#This Row],[School Name]],Maine_Schools[School Name],Maine_Schools[Comparison School Type], "Error")</f>
        <v>Non Charter</v>
      </c>
      <c r="O136" t="str">
        <f>_xlfn.XLOOKUP(Disabilities_Overall[[#This Row],[School Name]],Maine_Schools[School Name],Maine_Schools[Comparison Grade Span], "Error")</f>
        <v>PK-04</v>
      </c>
    </row>
    <row r="137" spans="1:15" hidden="1">
      <c r="A137" t="s">
        <v>570</v>
      </c>
      <c r="B137">
        <v>617</v>
      </c>
      <c r="C137" t="s">
        <v>939</v>
      </c>
      <c r="D137">
        <v>619</v>
      </c>
      <c r="E137" t="s">
        <v>397</v>
      </c>
      <c r="F137" t="s">
        <v>2298</v>
      </c>
      <c r="G137" t="s">
        <v>1677</v>
      </c>
      <c r="H137" t="s">
        <v>2297</v>
      </c>
      <c r="I137">
        <v>26</v>
      </c>
      <c r="J137">
        <v>23</v>
      </c>
      <c r="K137">
        <v>0.88460000000000005</v>
      </c>
      <c r="L137" t="s">
        <v>1323</v>
      </c>
      <c r="M137" s="54">
        <v>0.78259999999999996</v>
      </c>
      <c r="N137" t="str">
        <f>_xlfn.XLOOKUP(Disabilities_Overall[[#This Row],[School Name]],Maine_Schools[School Name],Maine_Schools[Comparison School Type], "Error")</f>
        <v>Non Charter</v>
      </c>
      <c r="O137" t="str">
        <f>_xlfn.XLOOKUP(Disabilities_Overall[[#This Row],[School Name]],Maine_Schools[School Name],Maine_Schools[Comparison Grade Span], "Error")</f>
        <v>09-12</v>
      </c>
    </row>
    <row r="138" spans="1:15" hidden="1">
      <c r="A138" t="s">
        <v>570</v>
      </c>
      <c r="B138">
        <v>617</v>
      </c>
      <c r="C138" t="s">
        <v>939</v>
      </c>
      <c r="D138">
        <v>620</v>
      </c>
      <c r="E138" t="s">
        <v>398</v>
      </c>
      <c r="F138" t="s">
        <v>2298</v>
      </c>
      <c r="G138" t="s">
        <v>1677</v>
      </c>
      <c r="H138" t="s">
        <v>2297</v>
      </c>
      <c r="I138">
        <v>78</v>
      </c>
      <c r="J138">
        <v>77</v>
      </c>
      <c r="K138">
        <v>0.98719999999999997</v>
      </c>
      <c r="L138" t="s">
        <v>1458</v>
      </c>
      <c r="M138" s="54">
        <v>0.72729999999999995</v>
      </c>
      <c r="N138" t="str">
        <f>_xlfn.XLOOKUP(Disabilities_Overall[[#This Row],[School Name]],Maine_Schools[School Name],Maine_Schools[Comparison School Type], "Error")</f>
        <v>Non Charter</v>
      </c>
      <c r="O138" t="str">
        <f>_xlfn.XLOOKUP(Disabilities_Overall[[#This Row],[School Name]],Maine_Schools[School Name],Maine_Schools[Comparison Grade Span], "Error")</f>
        <v>06-08</v>
      </c>
    </row>
    <row r="139" spans="1:15" hidden="1">
      <c r="A139" t="s">
        <v>570</v>
      </c>
      <c r="B139">
        <v>617</v>
      </c>
      <c r="C139" t="s">
        <v>939</v>
      </c>
      <c r="D139">
        <v>625</v>
      </c>
      <c r="E139" t="s">
        <v>38</v>
      </c>
      <c r="F139" t="s">
        <v>2298</v>
      </c>
      <c r="G139" t="s">
        <v>1677</v>
      </c>
      <c r="H139" t="s">
        <v>2297</v>
      </c>
      <c r="I139">
        <v>24</v>
      </c>
      <c r="J139">
        <v>23</v>
      </c>
      <c r="K139">
        <v>0.95830000000000004</v>
      </c>
      <c r="L139" t="s">
        <v>1333</v>
      </c>
      <c r="M139" s="54">
        <v>0.73909999999999998</v>
      </c>
      <c r="N139" t="str">
        <f>_xlfn.XLOOKUP(Disabilities_Overall[[#This Row],[School Name]],Maine_Schools[School Name],Maine_Schools[Comparison School Type], "Error")</f>
        <v>Non Charter</v>
      </c>
      <c r="O139" t="str">
        <f>_xlfn.XLOOKUP(Disabilities_Overall[[#This Row],[School Name]],Maine_Schools[School Name],Maine_Schools[Comparison Grade Span], "Error")</f>
        <v>PK-05</v>
      </c>
    </row>
    <row r="140" spans="1:15" hidden="1">
      <c r="A140" t="s">
        <v>570</v>
      </c>
      <c r="B140">
        <v>617</v>
      </c>
      <c r="C140" t="s">
        <v>939</v>
      </c>
      <c r="D140">
        <v>623</v>
      </c>
      <c r="E140" t="s">
        <v>511</v>
      </c>
      <c r="F140" t="s">
        <v>2298</v>
      </c>
      <c r="G140" t="s">
        <v>1677</v>
      </c>
      <c r="H140" t="s">
        <v>2297</v>
      </c>
      <c r="I140">
        <v>21</v>
      </c>
      <c r="J140">
        <v>21</v>
      </c>
      <c r="K140">
        <v>1</v>
      </c>
      <c r="L140" t="s">
        <v>1257</v>
      </c>
      <c r="M140" s="54">
        <v>0.61899999999999999</v>
      </c>
      <c r="N140" t="str">
        <f>_xlfn.XLOOKUP(Disabilities_Overall[[#This Row],[School Name]],Maine_Schools[School Name],Maine_Schools[Comparison School Type], "Error")</f>
        <v>Non Charter</v>
      </c>
      <c r="O140" t="str">
        <f>_xlfn.XLOOKUP(Disabilities_Overall[[#This Row],[School Name]],Maine_Schools[School Name],Maine_Schools[Comparison Grade Span], "Error")</f>
        <v>KG-05</v>
      </c>
    </row>
    <row r="141" spans="1:15" hidden="1">
      <c r="A141" t="s">
        <v>570</v>
      </c>
      <c r="B141">
        <v>617</v>
      </c>
      <c r="C141" t="s">
        <v>939</v>
      </c>
      <c r="D141">
        <v>622</v>
      </c>
      <c r="E141" t="s">
        <v>432</v>
      </c>
      <c r="F141" t="s">
        <v>2298</v>
      </c>
      <c r="G141" t="s">
        <v>1677</v>
      </c>
      <c r="H141" t="s">
        <v>2297</v>
      </c>
      <c r="I141">
        <v>31</v>
      </c>
      <c r="J141">
        <v>31</v>
      </c>
      <c r="K141">
        <v>1</v>
      </c>
      <c r="L141" t="s">
        <v>1417</v>
      </c>
      <c r="M141" s="54">
        <v>0.6774</v>
      </c>
      <c r="N141" t="str">
        <f>_xlfn.XLOOKUP(Disabilities_Overall[[#This Row],[School Name]],Maine_Schools[School Name],Maine_Schools[Comparison School Type], "Error")</f>
        <v>Non Charter</v>
      </c>
      <c r="O141" t="str">
        <f>_xlfn.XLOOKUP(Disabilities_Overall[[#This Row],[School Name]],Maine_Schools[School Name],Maine_Schools[Comparison Grade Span], "Error")</f>
        <v>03-05</v>
      </c>
    </row>
    <row r="142" spans="1:15" hidden="1">
      <c r="A142" t="s">
        <v>570</v>
      </c>
      <c r="B142">
        <v>1451</v>
      </c>
      <c r="C142" t="s">
        <v>944</v>
      </c>
      <c r="D142">
        <v>133</v>
      </c>
      <c r="E142" t="s">
        <v>218</v>
      </c>
      <c r="F142" t="s">
        <v>2298</v>
      </c>
      <c r="G142" t="s">
        <v>1677</v>
      </c>
      <c r="H142" t="s">
        <v>2297</v>
      </c>
      <c r="I142">
        <v>48</v>
      </c>
      <c r="J142">
        <v>47</v>
      </c>
      <c r="K142">
        <v>0.97919999999999996</v>
      </c>
      <c r="L142" t="s">
        <v>1541</v>
      </c>
      <c r="M142" s="54">
        <v>0.57450000000000001</v>
      </c>
      <c r="N142" t="str">
        <f>_xlfn.XLOOKUP(Disabilities_Overall[[#This Row],[School Name]],Maine_Schools[School Name],Maine_Schools[Comparison School Type], "Error")</f>
        <v>Non Charter</v>
      </c>
      <c r="O142" t="str">
        <f>_xlfn.XLOOKUP(Disabilities_Overall[[#This Row],[School Name]],Maine_Schools[School Name],Maine_Schools[Comparison Grade Span], "Error")</f>
        <v>03-08</v>
      </c>
    </row>
    <row r="143" spans="1:15" hidden="1">
      <c r="A143" t="s">
        <v>570</v>
      </c>
      <c r="B143">
        <v>1451</v>
      </c>
      <c r="C143" t="s">
        <v>944</v>
      </c>
      <c r="D143">
        <v>348</v>
      </c>
      <c r="E143" t="s">
        <v>413</v>
      </c>
      <c r="F143" t="s">
        <v>2298</v>
      </c>
      <c r="G143" t="s">
        <v>1677</v>
      </c>
      <c r="H143" t="s">
        <v>2297</v>
      </c>
      <c r="I143">
        <v>18</v>
      </c>
      <c r="J143">
        <v>17</v>
      </c>
      <c r="K143">
        <v>0.94440000000000002</v>
      </c>
      <c r="L143" t="s">
        <v>1252</v>
      </c>
      <c r="M143" s="54">
        <v>0.52939999999999998</v>
      </c>
      <c r="N143" t="str">
        <f>_xlfn.XLOOKUP(Disabilities_Overall[[#This Row],[School Name]],Maine_Schools[School Name],Maine_Schools[Comparison School Type], "Error")</f>
        <v>Non Charter</v>
      </c>
      <c r="O143" t="str">
        <f>_xlfn.XLOOKUP(Disabilities_Overall[[#This Row],[School Name]],Maine_Schools[School Name],Maine_Schools[Comparison Grade Span], "Error")</f>
        <v>03-08</v>
      </c>
    </row>
    <row r="144" spans="1:15" hidden="1">
      <c r="A144" t="s">
        <v>570</v>
      </c>
      <c r="B144">
        <v>1451</v>
      </c>
      <c r="C144" t="s">
        <v>944</v>
      </c>
      <c r="D144">
        <v>506</v>
      </c>
      <c r="E144" t="s">
        <v>469</v>
      </c>
      <c r="F144" t="s">
        <v>2298</v>
      </c>
      <c r="G144" t="s">
        <v>1677</v>
      </c>
      <c r="H144" t="s">
        <v>2297</v>
      </c>
      <c r="I144">
        <v>23</v>
      </c>
      <c r="J144">
        <v>23</v>
      </c>
      <c r="K144">
        <v>1</v>
      </c>
      <c r="L144" t="s">
        <v>1256</v>
      </c>
      <c r="M144" s="54">
        <v>0.60870000000000002</v>
      </c>
      <c r="N144" t="str">
        <f>_xlfn.XLOOKUP(Disabilities_Overall[[#This Row],[School Name]],Maine_Schools[School Name],Maine_Schools[Comparison School Type], "Error")</f>
        <v>Non Charter</v>
      </c>
      <c r="O144" t="str">
        <f>_xlfn.XLOOKUP(Disabilities_Overall[[#This Row],[School Name]],Maine_Schools[School Name],Maine_Schools[Comparison Grade Span], "Error")</f>
        <v>03-08</v>
      </c>
    </row>
    <row r="145" spans="1:15" hidden="1">
      <c r="A145" t="s">
        <v>570</v>
      </c>
      <c r="B145">
        <v>1451</v>
      </c>
      <c r="C145" t="s">
        <v>944</v>
      </c>
      <c r="D145">
        <v>517</v>
      </c>
      <c r="E145" t="s">
        <v>471</v>
      </c>
      <c r="F145" t="s">
        <v>2298</v>
      </c>
      <c r="G145" t="s">
        <v>1677</v>
      </c>
      <c r="H145" t="s">
        <v>2297</v>
      </c>
      <c r="I145">
        <v>34</v>
      </c>
      <c r="J145">
        <v>34</v>
      </c>
      <c r="K145">
        <v>1</v>
      </c>
      <c r="L145" t="s">
        <v>1261</v>
      </c>
      <c r="M145" s="54">
        <v>0.64710000000000001</v>
      </c>
      <c r="N145" t="str">
        <f>_xlfn.XLOOKUP(Disabilities_Overall[[#This Row],[School Name]],Maine_Schools[School Name],Maine_Schools[Comparison School Type], "Error")</f>
        <v>Non Charter</v>
      </c>
      <c r="O145" t="str">
        <f>_xlfn.XLOOKUP(Disabilities_Overall[[#This Row],[School Name]],Maine_Schools[School Name],Maine_Schools[Comparison Grade Span], "Error")</f>
        <v>03-08</v>
      </c>
    </row>
    <row r="146" spans="1:15" hidden="1">
      <c r="A146" t="s">
        <v>570</v>
      </c>
      <c r="B146">
        <v>1452</v>
      </c>
      <c r="C146" t="s">
        <v>950</v>
      </c>
      <c r="D146">
        <v>1768</v>
      </c>
      <c r="E146" t="s">
        <v>91</v>
      </c>
      <c r="F146" t="s">
        <v>2298</v>
      </c>
      <c r="G146" t="s">
        <v>1677</v>
      </c>
      <c r="H146" t="s">
        <v>2297</v>
      </c>
      <c r="I146">
        <v>28</v>
      </c>
      <c r="J146">
        <v>16</v>
      </c>
      <c r="K146">
        <v>0.57140000000000002</v>
      </c>
      <c r="L146" t="s">
        <v>1401</v>
      </c>
      <c r="M146" s="54">
        <v>0.6875</v>
      </c>
      <c r="N146" t="str">
        <f>_xlfn.XLOOKUP(Disabilities_Overall[[#This Row],[School Name]],Maine_Schools[School Name],Maine_Schools[Comparison School Type], "Error")</f>
        <v>Non Charter</v>
      </c>
      <c r="O146" t="str">
        <f>_xlfn.XLOOKUP(Disabilities_Overall[[#This Row],[School Name]],Maine_Schools[School Name],Maine_Schools[Comparison Grade Span], "Error")</f>
        <v>09-12</v>
      </c>
    </row>
    <row r="147" spans="1:15" hidden="1">
      <c r="A147" t="s">
        <v>570</v>
      </c>
      <c r="B147">
        <v>1452</v>
      </c>
      <c r="C147" t="s">
        <v>950</v>
      </c>
      <c r="D147">
        <v>1767</v>
      </c>
      <c r="E147" t="s">
        <v>150</v>
      </c>
      <c r="F147" t="s">
        <v>2298</v>
      </c>
      <c r="G147" t="s">
        <v>1677</v>
      </c>
      <c r="H147" t="s">
        <v>2297</v>
      </c>
      <c r="I147">
        <v>69</v>
      </c>
      <c r="J147">
        <v>62</v>
      </c>
      <c r="K147">
        <v>0.89859999999999995</v>
      </c>
      <c r="L147" t="s">
        <v>1386</v>
      </c>
      <c r="M147" s="54">
        <v>0.7903</v>
      </c>
      <c r="N147" t="str">
        <f>_xlfn.XLOOKUP(Disabilities_Overall[[#This Row],[School Name]],Maine_Schools[School Name],Maine_Schools[Comparison School Type], "Error")</f>
        <v>Non Charter</v>
      </c>
      <c r="O147" t="str">
        <f>_xlfn.XLOOKUP(Disabilities_Overall[[#This Row],[School Name]],Maine_Schools[School Name],Maine_Schools[Comparison Grade Span], "Error")</f>
        <v>06-08</v>
      </c>
    </row>
    <row r="148" spans="1:15" hidden="1">
      <c r="A148" t="s">
        <v>570</v>
      </c>
      <c r="B148">
        <v>1452</v>
      </c>
      <c r="C148" t="s">
        <v>950</v>
      </c>
      <c r="D148">
        <v>583</v>
      </c>
      <c r="E148" t="s">
        <v>447</v>
      </c>
      <c r="F148" t="s">
        <v>2298</v>
      </c>
      <c r="G148" t="s">
        <v>1677</v>
      </c>
      <c r="H148" t="s">
        <v>2297</v>
      </c>
      <c r="I148">
        <v>35</v>
      </c>
      <c r="J148">
        <v>31</v>
      </c>
      <c r="K148">
        <v>0.88570000000000004</v>
      </c>
      <c r="L148" t="s">
        <v>1549</v>
      </c>
      <c r="M148" s="54">
        <v>0.7419</v>
      </c>
      <c r="N148" t="str">
        <f>_xlfn.XLOOKUP(Disabilities_Overall[[#This Row],[School Name]],Maine_Schools[School Name],Maine_Schools[Comparison School Type], "Error")</f>
        <v>Non Charter</v>
      </c>
      <c r="O148" t="str">
        <f>_xlfn.XLOOKUP(Disabilities_Overall[[#This Row],[School Name]],Maine_Schools[School Name],Maine_Schools[Comparison Grade Span], "Error")</f>
        <v>PK-05</v>
      </c>
    </row>
    <row r="149" spans="1:15" hidden="1">
      <c r="A149" t="s">
        <v>570</v>
      </c>
      <c r="B149">
        <v>1452</v>
      </c>
      <c r="C149" t="s">
        <v>950</v>
      </c>
      <c r="D149">
        <v>838</v>
      </c>
      <c r="E149" t="s">
        <v>454</v>
      </c>
      <c r="F149" t="s">
        <v>2298</v>
      </c>
      <c r="G149" t="s">
        <v>1677</v>
      </c>
      <c r="H149" t="s">
        <v>2297</v>
      </c>
      <c r="I149">
        <v>24</v>
      </c>
      <c r="J149">
        <v>24</v>
      </c>
      <c r="K149">
        <v>1</v>
      </c>
      <c r="L149" t="s">
        <v>1257</v>
      </c>
      <c r="M149" s="54">
        <v>0.54169999999999996</v>
      </c>
      <c r="N149" t="str">
        <f>_xlfn.XLOOKUP(Disabilities_Overall[[#This Row],[School Name]],Maine_Schools[School Name],Maine_Schools[Comparison School Type], "Error")</f>
        <v>Non Charter</v>
      </c>
      <c r="O149" t="str">
        <f>_xlfn.XLOOKUP(Disabilities_Overall[[#This Row],[School Name]],Maine_Schools[School Name],Maine_Schools[Comparison Grade Span], "Error")</f>
        <v>KG-05</v>
      </c>
    </row>
    <row r="150" spans="1:15" hidden="1">
      <c r="A150" t="s">
        <v>570</v>
      </c>
      <c r="B150">
        <v>1455</v>
      </c>
      <c r="C150" t="s">
        <v>955</v>
      </c>
      <c r="D150">
        <v>395</v>
      </c>
      <c r="E150" t="s">
        <v>312</v>
      </c>
      <c r="F150" t="s">
        <v>2298</v>
      </c>
      <c r="G150" t="s">
        <v>1677</v>
      </c>
      <c r="H150" t="s">
        <v>2297</v>
      </c>
      <c r="I150">
        <v>29</v>
      </c>
      <c r="J150">
        <v>26</v>
      </c>
      <c r="K150">
        <v>0.89659999999999995</v>
      </c>
      <c r="L150" t="s">
        <v>1460</v>
      </c>
      <c r="M150" s="54">
        <v>0.76919999999999999</v>
      </c>
      <c r="N150" t="str">
        <f>_xlfn.XLOOKUP(Disabilities_Overall[[#This Row],[School Name]],Maine_Schools[School Name],Maine_Schools[Comparison School Type], "Error")</f>
        <v>Non Charter</v>
      </c>
      <c r="O150" t="str">
        <f>_xlfn.XLOOKUP(Disabilities_Overall[[#This Row],[School Name]],Maine_Schools[School Name],Maine_Schools[Comparison Grade Span], "Error")</f>
        <v>05-08</v>
      </c>
    </row>
    <row r="151" spans="1:15" hidden="1">
      <c r="A151" t="s">
        <v>570</v>
      </c>
      <c r="B151">
        <v>1455</v>
      </c>
      <c r="C151" t="s">
        <v>955</v>
      </c>
      <c r="D151">
        <v>512</v>
      </c>
      <c r="E151" t="s">
        <v>480</v>
      </c>
      <c r="F151" t="s">
        <v>2298</v>
      </c>
      <c r="G151" t="s">
        <v>1677</v>
      </c>
      <c r="H151" t="s">
        <v>2297</v>
      </c>
      <c r="I151">
        <v>59</v>
      </c>
      <c r="J151">
        <v>57</v>
      </c>
      <c r="K151">
        <v>0.96609999999999996</v>
      </c>
      <c r="L151" t="s">
        <v>1392</v>
      </c>
      <c r="M151" s="54">
        <v>0.70179999999999998</v>
      </c>
      <c r="N151" t="str">
        <f>_xlfn.XLOOKUP(Disabilities_Overall[[#This Row],[School Name]],Maine_Schools[School Name],Maine_Schools[Comparison School Type], "Error")</f>
        <v>Non Charter</v>
      </c>
      <c r="O151" t="str">
        <f>_xlfn.XLOOKUP(Disabilities_Overall[[#This Row],[School Name]],Maine_Schools[School Name],Maine_Schools[Comparison Grade Span], "Error")</f>
        <v>04-05</v>
      </c>
    </row>
    <row r="152" spans="1:15" hidden="1">
      <c r="A152" t="s">
        <v>570</v>
      </c>
      <c r="B152">
        <v>1455</v>
      </c>
      <c r="C152" t="s">
        <v>955</v>
      </c>
      <c r="D152">
        <v>511</v>
      </c>
      <c r="E152" t="s">
        <v>247</v>
      </c>
      <c r="F152" t="s">
        <v>2298</v>
      </c>
      <c r="G152" t="s">
        <v>1677</v>
      </c>
      <c r="H152" t="s">
        <v>2297</v>
      </c>
      <c r="I152">
        <v>32</v>
      </c>
      <c r="J152">
        <v>26</v>
      </c>
      <c r="K152">
        <v>0.8125</v>
      </c>
      <c r="L152" t="s">
        <v>1520</v>
      </c>
      <c r="M152" s="54">
        <v>0.73080000000000001</v>
      </c>
      <c r="N152" t="str">
        <f>_xlfn.XLOOKUP(Disabilities_Overall[[#This Row],[School Name]],Maine_Schools[School Name],Maine_Schools[Comparison School Type], "Error")</f>
        <v>Non Charter</v>
      </c>
      <c r="O152" t="str">
        <f>_xlfn.XLOOKUP(Disabilities_Overall[[#This Row],[School Name]],Maine_Schools[School Name],Maine_Schools[Comparison Grade Span], "Error")</f>
        <v>09-12</v>
      </c>
    </row>
    <row r="153" spans="1:15" hidden="1">
      <c r="A153" t="s">
        <v>570</v>
      </c>
      <c r="B153">
        <v>1455</v>
      </c>
      <c r="C153" t="s">
        <v>955</v>
      </c>
      <c r="D153">
        <v>513</v>
      </c>
      <c r="E153" t="s">
        <v>470</v>
      </c>
      <c r="F153" t="s">
        <v>2298</v>
      </c>
      <c r="G153" t="s">
        <v>1677</v>
      </c>
      <c r="H153" t="s">
        <v>2297</v>
      </c>
      <c r="I153">
        <v>90</v>
      </c>
      <c r="J153">
        <v>85</v>
      </c>
      <c r="K153">
        <v>0.94440000000000002</v>
      </c>
      <c r="L153" t="s">
        <v>1288</v>
      </c>
      <c r="M153" s="54">
        <v>0.76470000000000005</v>
      </c>
      <c r="N153" t="str">
        <f>_xlfn.XLOOKUP(Disabilities_Overall[[#This Row],[School Name]],Maine_Schools[School Name],Maine_Schools[Comparison School Type], "Error")</f>
        <v>Non Charter</v>
      </c>
      <c r="O153" t="str">
        <f>_xlfn.XLOOKUP(Disabilities_Overall[[#This Row],[School Name]],Maine_Schools[School Name],Maine_Schools[Comparison Grade Span], "Error")</f>
        <v>06-08</v>
      </c>
    </row>
    <row r="154" spans="1:15" hidden="1">
      <c r="A154" t="s">
        <v>570</v>
      </c>
      <c r="B154">
        <v>1455</v>
      </c>
      <c r="C154" t="s">
        <v>955</v>
      </c>
      <c r="D154">
        <v>514</v>
      </c>
      <c r="E154" t="s">
        <v>562</v>
      </c>
      <c r="F154" t="s">
        <v>2298</v>
      </c>
      <c r="G154" t="s">
        <v>1677</v>
      </c>
      <c r="H154" t="s">
        <v>2297</v>
      </c>
      <c r="I154">
        <v>23</v>
      </c>
      <c r="J154">
        <v>22</v>
      </c>
      <c r="K154">
        <v>0.95650000000000002</v>
      </c>
      <c r="L154" t="s">
        <v>1591</v>
      </c>
      <c r="M154" s="54">
        <v>0.72729999999999995</v>
      </c>
      <c r="N154" t="str">
        <f>_xlfn.XLOOKUP(Disabilities_Overall[[#This Row],[School Name]],Maine_Schools[School Name],Maine_Schools[Comparison School Type], "Error")</f>
        <v>Non Charter</v>
      </c>
      <c r="O154" t="str">
        <f>_xlfn.XLOOKUP(Disabilities_Overall[[#This Row],[School Name]],Maine_Schools[School Name],Maine_Schools[Comparison Grade Span], "Error")</f>
        <v>KG-03</v>
      </c>
    </row>
    <row r="155" spans="1:15" hidden="1">
      <c r="A155" t="s">
        <v>570</v>
      </c>
      <c r="B155">
        <v>635</v>
      </c>
      <c r="C155" t="s">
        <v>958</v>
      </c>
      <c r="D155">
        <v>640</v>
      </c>
      <c r="E155" t="s">
        <v>6</v>
      </c>
      <c r="F155" t="s">
        <v>2298</v>
      </c>
      <c r="G155" t="s">
        <v>1677</v>
      </c>
      <c r="H155" t="s">
        <v>2297</v>
      </c>
      <c r="I155">
        <v>71</v>
      </c>
      <c r="J155">
        <v>71</v>
      </c>
      <c r="K155">
        <v>1</v>
      </c>
      <c r="L155" t="s">
        <v>1334</v>
      </c>
      <c r="M155" s="54">
        <v>0.67610000000000003</v>
      </c>
      <c r="N155" t="str">
        <f>_xlfn.XLOOKUP(Disabilities_Overall[[#This Row],[School Name]],Maine_Schools[School Name],Maine_Schools[Comparison School Type], "Error")</f>
        <v>Non Charter</v>
      </c>
      <c r="O155" t="str">
        <f>_xlfn.XLOOKUP(Disabilities_Overall[[#This Row],[School Name]],Maine_Schools[School Name],Maine_Schools[Comparison Grade Span], "Error")</f>
        <v>PK-04</v>
      </c>
    </row>
    <row r="156" spans="1:15" hidden="1">
      <c r="A156" t="s">
        <v>570</v>
      </c>
      <c r="B156">
        <v>635</v>
      </c>
      <c r="C156" t="s">
        <v>958</v>
      </c>
      <c r="D156">
        <v>637</v>
      </c>
      <c r="E156" t="s">
        <v>66</v>
      </c>
      <c r="F156" t="s">
        <v>2298</v>
      </c>
      <c r="G156" t="s">
        <v>1677</v>
      </c>
      <c r="H156" t="s">
        <v>2297</v>
      </c>
      <c r="I156">
        <v>22</v>
      </c>
      <c r="J156">
        <v>20</v>
      </c>
      <c r="K156">
        <v>0.90910000000000002</v>
      </c>
      <c r="L156" t="s">
        <v>1357</v>
      </c>
      <c r="M156" s="54">
        <v>0.6</v>
      </c>
      <c r="N156" t="str">
        <f>_xlfn.XLOOKUP(Disabilities_Overall[[#This Row],[School Name]],Maine_Schools[School Name],Maine_Schools[Comparison School Type], "Error")</f>
        <v>Non Charter</v>
      </c>
      <c r="O156" t="str">
        <f>_xlfn.XLOOKUP(Disabilities_Overall[[#This Row],[School Name]],Maine_Schools[School Name],Maine_Schools[Comparison Grade Span], "Error")</f>
        <v>09-12</v>
      </c>
    </row>
    <row r="157" spans="1:15" hidden="1">
      <c r="A157" t="s">
        <v>570</v>
      </c>
      <c r="B157">
        <v>635</v>
      </c>
      <c r="C157" t="s">
        <v>958</v>
      </c>
      <c r="D157">
        <v>638</v>
      </c>
      <c r="E157" t="s">
        <v>417</v>
      </c>
      <c r="F157" t="s">
        <v>2298</v>
      </c>
      <c r="G157" t="s">
        <v>1677</v>
      </c>
      <c r="H157" t="s">
        <v>2297</v>
      </c>
      <c r="I157">
        <v>91</v>
      </c>
      <c r="J157">
        <v>90</v>
      </c>
      <c r="K157">
        <v>0.98899999999999999</v>
      </c>
      <c r="L157" t="s">
        <v>1419</v>
      </c>
      <c r="M157" s="54">
        <v>0.61109999999999998</v>
      </c>
      <c r="N157" t="str">
        <f>_xlfn.XLOOKUP(Disabilities_Overall[[#This Row],[School Name]],Maine_Schools[School Name],Maine_Schools[Comparison School Type], "Error")</f>
        <v>Non Charter</v>
      </c>
      <c r="O157" t="str">
        <f>_xlfn.XLOOKUP(Disabilities_Overall[[#This Row],[School Name]],Maine_Schools[School Name],Maine_Schools[Comparison Grade Span], "Error")</f>
        <v>05-08</v>
      </c>
    </row>
    <row r="158" spans="1:15" hidden="1">
      <c r="A158" t="s">
        <v>570</v>
      </c>
      <c r="B158">
        <v>1456</v>
      </c>
      <c r="C158" t="s">
        <v>961</v>
      </c>
      <c r="D158">
        <v>363</v>
      </c>
      <c r="E158" t="s">
        <v>219</v>
      </c>
      <c r="F158" t="s">
        <v>2298</v>
      </c>
      <c r="G158" t="s">
        <v>1677</v>
      </c>
      <c r="H158" t="s">
        <v>2297</v>
      </c>
      <c r="I158">
        <v>46</v>
      </c>
      <c r="J158">
        <v>45</v>
      </c>
      <c r="K158">
        <v>0.97829999999999995</v>
      </c>
      <c r="L158" t="s">
        <v>1521</v>
      </c>
      <c r="M158" s="54">
        <v>0.75560000000000005</v>
      </c>
      <c r="N158" t="str">
        <f>_xlfn.XLOOKUP(Disabilities_Overall[[#This Row],[School Name]],Maine_Schools[School Name],Maine_Schools[Comparison School Type], "Error")</f>
        <v>Non Charter</v>
      </c>
      <c r="O158" t="str">
        <f>_xlfn.XLOOKUP(Disabilities_Overall[[#This Row],[School Name]],Maine_Schools[School Name],Maine_Schools[Comparison Grade Span], "Error")</f>
        <v>07-08</v>
      </c>
    </row>
    <row r="159" spans="1:15" hidden="1">
      <c r="A159" t="s">
        <v>570</v>
      </c>
      <c r="B159">
        <v>1456</v>
      </c>
      <c r="C159" t="s">
        <v>961</v>
      </c>
      <c r="D159">
        <v>292</v>
      </c>
      <c r="E159" t="s">
        <v>103</v>
      </c>
      <c r="F159" t="s">
        <v>2298</v>
      </c>
      <c r="G159" t="s">
        <v>1677</v>
      </c>
      <c r="H159" t="s">
        <v>2297</v>
      </c>
      <c r="I159">
        <v>30</v>
      </c>
      <c r="J159">
        <v>29</v>
      </c>
      <c r="K159">
        <v>0.9667</v>
      </c>
      <c r="L159" t="s">
        <v>1549</v>
      </c>
      <c r="M159" s="54">
        <v>0.79310000000000003</v>
      </c>
      <c r="N159" t="str">
        <f>_xlfn.XLOOKUP(Disabilities_Overall[[#This Row],[School Name]],Maine_Schools[School Name],Maine_Schools[Comparison School Type], "Error")</f>
        <v>Non Charter</v>
      </c>
      <c r="O159" t="str">
        <f>_xlfn.XLOOKUP(Disabilities_Overall[[#This Row],[School Name]],Maine_Schools[School Name],Maine_Schools[Comparison Grade Span], "Error")</f>
        <v>03-06</v>
      </c>
    </row>
    <row r="160" spans="1:15" hidden="1">
      <c r="A160" t="s">
        <v>570</v>
      </c>
      <c r="B160">
        <v>1456</v>
      </c>
      <c r="C160" t="s">
        <v>961</v>
      </c>
      <c r="D160">
        <v>303</v>
      </c>
      <c r="E160" t="s">
        <v>492</v>
      </c>
      <c r="F160" t="s">
        <v>2298</v>
      </c>
      <c r="G160" t="s">
        <v>1677</v>
      </c>
      <c r="H160" t="s">
        <v>2297</v>
      </c>
      <c r="I160">
        <v>19</v>
      </c>
      <c r="J160">
        <v>19</v>
      </c>
      <c r="K160">
        <v>1</v>
      </c>
      <c r="L160" t="s">
        <v>1357</v>
      </c>
      <c r="M160" s="54">
        <v>0.63160000000000005</v>
      </c>
      <c r="N160" t="str">
        <f>_xlfn.XLOOKUP(Disabilities_Overall[[#This Row],[School Name]],Maine_Schools[School Name],Maine_Schools[Comparison School Type], "Error")</f>
        <v>Non Charter</v>
      </c>
      <c r="O160" t="str">
        <f>_xlfn.XLOOKUP(Disabilities_Overall[[#This Row],[School Name]],Maine_Schools[School Name],Maine_Schools[Comparison Grade Span], "Error")</f>
        <v>03-06</v>
      </c>
    </row>
    <row r="161" spans="1:15" hidden="1">
      <c r="A161" t="s">
        <v>570</v>
      </c>
      <c r="B161">
        <v>1456</v>
      </c>
      <c r="C161" t="s">
        <v>961</v>
      </c>
      <c r="D161">
        <v>361</v>
      </c>
      <c r="E161" t="s">
        <v>426</v>
      </c>
      <c r="F161" t="s">
        <v>2298</v>
      </c>
      <c r="G161" t="s">
        <v>1677</v>
      </c>
      <c r="H161" t="s">
        <v>2297</v>
      </c>
      <c r="I161">
        <v>36</v>
      </c>
      <c r="J161">
        <v>34</v>
      </c>
      <c r="K161">
        <v>0.94440000000000002</v>
      </c>
      <c r="L161" t="s">
        <v>1549</v>
      </c>
      <c r="M161" s="54">
        <v>0.67649999999999999</v>
      </c>
      <c r="N161" t="str">
        <f>_xlfn.XLOOKUP(Disabilities_Overall[[#This Row],[School Name]],Maine_Schools[School Name],Maine_Schools[Comparison School Type], "Error")</f>
        <v>Non Charter</v>
      </c>
      <c r="O161" t="str">
        <f>_xlfn.XLOOKUP(Disabilities_Overall[[#This Row],[School Name]],Maine_Schools[School Name],Maine_Schools[Comparison Grade Span], "Error")</f>
        <v>03-06</v>
      </c>
    </row>
    <row r="162" spans="1:15" hidden="1">
      <c r="A162" t="s">
        <v>570</v>
      </c>
      <c r="B162">
        <v>646</v>
      </c>
      <c r="C162" t="s">
        <v>965</v>
      </c>
      <c r="D162">
        <v>650</v>
      </c>
      <c r="E162" t="s">
        <v>238</v>
      </c>
      <c r="F162" t="s">
        <v>2298</v>
      </c>
      <c r="G162" t="s">
        <v>1677</v>
      </c>
      <c r="H162" t="s">
        <v>2297</v>
      </c>
      <c r="I162">
        <v>48</v>
      </c>
      <c r="J162">
        <v>46</v>
      </c>
      <c r="K162">
        <v>0.95830000000000004</v>
      </c>
      <c r="L162" t="s">
        <v>1521</v>
      </c>
      <c r="M162" s="54">
        <v>0.73909999999999998</v>
      </c>
      <c r="N162" t="str">
        <f>_xlfn.XLOOKUP(Disabilities_Overall[[#This Row],[School Name]],Maine_Schools[School Name],Maine_Schools[Comparison School Type], "Error")</f>
        <v>Non Charter</v>
      </c>
      <c r="O162" t="str">
        <f>_xlfn.XLOOKUP(Disabilities_Overall[[#This Row],[School Name]],Maine_Schools[School Name],Maine_Schools[Comparison Grade Span], "Error")</f>
        <v>03-06</v>
      </c>
    </row>
    <row r="163" spans="1:15" hidden="1">
      <c r="A163" t="s">
        <v>570</v>
      </c>
      <c r="B163">
        <v>646</v>
      </c>
      <c r="C163" t="s">
        <v>965</v>
      </c>
      <c r="D163">
        <v>647</v>
      </c>
      <c r="E163" t="s">
        <v>244</v>
      </c>
      <c r="F163" t="s">
        <v>2298</v>
      </c>
      <c r="G163" t="s">
        <v>1677</v>
      </c>
      <c r="H163" t="s">
        <v>2297</v>
      </c>
      <c r="I163">
        <v>14</v>
      </c>
      <c r="J163">
        <v>14</v>
      </c>
      <c r="K163">
        <v>1</v>
      </c>
      <c r="L163" t="s">
        <v>1252</v>
      </c>
      <c r="M163" s="54">
        <v>0.64290000000000003</v>
      </c>
      <c r="N163" t="str">
        <f>_xlfn.XLOOKUP(Disabilities_Overall[[#This Row],[School Name]],Maine_Schools[School Name],Maine_Schools[Comparison School Type], "Error")</f>
        <v>Non Charter</v>
      </c>
      <c r="O163" t="str">
        <f>_xlfn.XLOOKUP(Disabilities_Overall[[#This Row],[School Name]],Maine_Schools[School Name],Maine_Schools[Comparison Grade Span], "Error")</f>
        <v>03-06</v>
      </c>
    </row>
    <row r="164" spans="1:15" hidden="1">
      <c r="A164" t="s">
        <v>570</v>
      </c>
      <c r="B164">
        <v>646</v>
      </c>
      <c r="C164" t="s">
        <v>965</v>
      </c>
      <c r="D164">
        <v>652</v>
      </c>
      <c r="E164" t="s">
        <v>207</v>
      </c>
      <c r="F164" t="s">
        <v>2298</v>
      </c>
      <c r="G164" t="s">
        <v>1677</v>
      </c>
      <c r="H164" t="s">
        <v>2297</v>
      </c>
      <c r="I164">
        <v>38</v>
      </c>
      <c r="J164">
        <v>38</v>
      </c>
      <c r="K164">
        <v>1</v>
      </c>
      <c r="L164" t="s">
        <v>1417</v>
      </c>
      <c r="M164" s="54">
        <v>0.55259999999999998</v>
      </c>
      <c r="N164" t="str">
        <f>_xlfn.XLOOKUP(Disabilities_Overall[[#This Row],[School Name]],Maine_Schools[School Name],Maine_Schools[Comparison School Type], "Error")</f>
        <v>Non Charter</v>
      </c>
      <c r="O164" t="str">
        <f>_xlfn.XLOOKUP(Disabilities_Overall[[#This Row],[School Name]],Maine_Schools[School Name],Maine_Schools[Comparison Grade Span], "Error")</f>
        <v>03-06</v>
      </c>
    </row>
    <row r="165" spans="1:15" hidden="1">
      <c r="A165" t="s">
        <v>570</v>
      </c>
      <c r="B165">
        <v>646</v>
      </c>
      <c r="C165" t="s">
        <v>965</v>
      </c>
      <c r="D165">
        <v>656</v>
      </c>
      <c r="E165" t="s">
        <v>178</v>
      </c>
      <c r="F165" t="s">
        <v>2298</v>
      </c>
      <c r="G165" t="s">
        <v>1677</v>
      </c>
      <c r="H165" t="s">
        <v>2297</v>
      </c>
      <c r="I165">
        <v>50</v>
      </c>
      <c r="J165">
        <v>36</v>
      </c>
      <c r="K165">
        <v>0.72</v>
      </c>
      <c r="L165" t="s">
        <v>1399</v>
      </c>
      <c r="M165" s="54">
        <v>0.86109999999999998</v>
      </c>
      <c r="N165" t="str">
        <f>_xlfn.XLOOKUP(Disabilities_Overall[[#This Row],[School Name]],Maine_Schools[School Name],Maine_Schools[Comparison School Type], "Error")</f>
        <v>Non Charter</v>
      </c>
      <c r="O165" t="str">
        <f>_xlfn.XLOOKUP(Disabilities_Overall[[#This Row],[School Name]],Maine_Schools[School Name],Maine_Schools[Comparison Grade Span], "Error")</f>
        <v>09-12</v>
      </c>
    </row>
    <row r="166" spans="1:15" hidden="1">
      <c r="A166" t="s">
        <v>570</v>
      </c>
      <c r="B166">
        <v>646</v>
      </c>
      <c r="C166" t="s">
        <v>965</v>
      </c>
      <c r="D166">
        <v>655</v>
      </c>
      <c r="E166" t="s">
        <v>211</v>
      </c>
      <c r="F166" t="s">
        <v>2298</v>
      </c>
      <c r="G166" t="s">
        <v>1677</v>
      </c>
      <c r="H166" t="s">
        <v>2297</v>
      </c>
      <c r="I166">
        <v>100</v>
      </c>
      <c r="J166">
        <v>93</v>
      </c>
      <c r="K166">
        <v>0.93</v>
      </c>
      <c r="L166" t="s">
        <v>1510</v>
      </c>
      <c r="M166" s="54">
        <v>0.6452</v>
      </c>
      <c r="N166" t="str">
        <f>_xlfn.XLOOKUP(Disabilities_Overall[[#This Row],[School Name]],Maine_Schools[School Name],Maine_Schools[Comparison School Type], "Error")</f>
        <v>Non Charter</v>
      </c>
      <c r="O166" t="str">
        <f>_xlfn.XLOOKUP(Disabilities_Overall[[#This Row],[School Name]],Maine_Schools[School Name],Maine_Schools[Comparison Grade Span], "Error")</f>
        <v>07-08</v>
      </c>
    </row>
    <row r="167" spans="1:15" hidden="1">
      <c r="A167" t="s">
        <v>570</v>
      </c>
      <c r="B167">
        <v>646</v>
      </c>
      <c r="C167" t="s">
        <v>965</v>
      </c>
      <c r="D167">
        <v>660</v>
      </c>
      <c r="E167" t="s">
        <v>291</v>
      </c>
      <c r="F167" t="s">
        <v>2298</v>
      </c>
      <c r="G167" t="s">
        <v>1677</v>
      </c>
      <c r="H167" t="s">
        <v>2297</v>
      </c>
      <c r="I167">
        <v>48</v>
      </c>
      <c r="J167">
        <v>46</v>
      </c>
      <c r="K167">
        <v>0.95830000000000004</v>
      </c>
      <c r="L167" t="s">
        <v>1399</v>
      </c>
      <c r="M167" s="54">
        <v>0.67390000000000005</v>
      </c>
      <c r="N167" t="str">
        <f>_xlfn.XLOOKUP(Disabilities_Overall[[#This Row],[School Name]],Maine_Schools[School Name],Maine_Schools[Comparison School Type], "Error")</f>
        <v>Non Charter</v>
      </c>
      <c r="O167" t="str">
        <f>_xlfn.XLOOKUP(Disabilities_Overall[[#This Row],[School Name]],Maine_Schools[School Name],Maine_Schools[Comparison Grade Span], "Error")</f>
        <v>03-06</v>
      </c>
    </row>
    <row r="168" spans="1:15" hidden="1">
      <c r="A168" t="s">
        <v>570</v>
      </c>
      <c r="B168">
        <v>1457</v>
      </c>
      <c r="C168" t="s">
        <v>973</v>
      </c>
      <c r="D168">
        <v>807</v>
      </c>
      <c r="E168" t="s">
        <v>146</v>
      </c>
      <c r="F168" t="s">
        <v>2298</v>
      </c>
      <c r="G168" t="s">
        <v>1677</v>
      </c>
      <c r="H168" t="s">
        <v>2297</v>
      </c>
      <c r="I168">
        <v>33</v>
      </c>
      <c r="J168">
        <v>33</v>
      </c>
      <c r="K168">
        <v>1</v>
      </c>
      <c r="L168" t="s">
        <v>1460</v>
      </c>
      <c r="M168" s="54">
        <v>0.60609999999999997</v>
      </c>
      <c r="N168" t="str">
        <f>_xlfn.XLOOKUP(Disabilities_Overall[[#This Row],[School Name]],Maine_Schools[School Name],Maine_Schools[Comparison School Type], "Error")</f>
        <v>Non Charter</v>
      </c>
      <c r="O168" t="str">
        <f>_xlfn.XLOOKUP(Disabilities_Overall[[#This Row],[School Name]],Maine_Schools[School Name],Maine_Schools[Comparison Grade Span], "Error")</f>
        <v>PK-05</v>
      </c>
    </row>
    <row r="169" spans="1:15" hidden="1">
      <c r="A169" t="s">
        <v>570</v>
      </c>
      <c r="B169">
        <v>1457</v>
      </c>
      <c r="C169" t="s">
        <v>973</v>
      </c>
      <c r="D169">
        <v>135</v>
      </c>
      <c r="E169" t="s">
        <v>221</v>
      </c>
      <c r="F169" t="s">
        <v>2298</v>
      </c>
      <c r="G169" t="s">
        <v>1677</v>
      </c>
      <c r="H169" t="s">
        <v>2297</v>
      </c>
      <c r="I169">
        <v>30</v>
      </c>
      <c r="J169">
        <v>30</v>
      </c>
      <c r="K169">
        <v>1</v>
      </c>
      <c r="L169" t="s">
        <v>1520</v>
      </c>
      <c r="M169" s="54">
        <v>0.63329999999999997</v>
      </c>
      <c r="N169" t="str">
        <f>_xlfn.XLOOKUP(Disabilities_Overall[[#This Row],[School Name]],Maine_Schools[School Name],Maine_Schools[Comparison School Type], "Error")</f>
        <v>Non Charter</v>
      </c>
      <c r="O169" t="str">
        <f>_xlfn.XLOOKUP(Disabilities_Overall[[#This Row],[School Name]],Maine_Schools[School Name],Maine_Schools[Comparison Grade Span], "Error")</f>
        <v>05-08</v>
      </c>
    </row>
    <row r="170" spans="1:15" hidden="1">
      <c r="A170" t="s">
        <v>570</v>
      </c>
      <c r="B170">
        <v>1457</v>
      </c>
      <c r="C170" t="s">
        <v>973</v>
      </c>
      <c r="D170">
        <v>136</v>
      </c>
      <c r="E170" t="s">
        <v>278</v>
      </c>
      <c r="F170" t="s">
        <v>2298</v>
      </c>
      <c r="G170" t="s">
        <v>1677</v>
      </c>
      <c r="H170" t="s">
        <v>2297</v>
      </c>
      <c r="I170">
        <v>20</v>
      </c>
      <c r="J170">
        <v>20</v>
      </c>
      <c r="K170">
        <v>1</v>
      </c>
      <c r="L170" t="s">
        <v>1256</v>
      </c>
      <c r="M170" s="54">
        <v>0.7</v>
      </c>
      <c r="N170" t="str">
        <f>_xlfn.XLOOKUP(Disabilities_Overall[[#This Row],[School Name]],Maine_Schools[School Name],Maine_Schools[Comparison School Type], "Error")</f>
        <v>Non Charter</v>
      </c>
      <c r="O170" t="str">
        <f>_xlfn.XLOOKUP(Disabilities_Overall[[#This Row],[School Name]],Maine_Schools[School Name],Maine_Schools[Comparison Grade Span], "Error")</f>
        <v>PK-04</v>
      </c>
    </row>
    <row r="171" spans="1:15" hidden="1">
      <c r="A171" t="s">
        <v>570</v>
      </c>
      <c r="B171">
        <v>1457</v>
      </c>
      <c r="C171" t="s">
        <v>973</v>
      </c>
      <c r="D171">
        <v>812</v>
      </c>
      <c r="E171" t="s">
        <v>450</v>
      </c>
      <c r="F171" t="s">
        <v>2298</v>
      </c>
      <c r="G171" t="s">
        <v>1677</v>
      </c>
      <c r="H171" t="s">
        <v>2297</v>
      </c>
      <c r="I171">
        <v>28</v>
      </c>
      <c r="J171">
        <v>28</v>
      </c>
      <c r="K171">
        <v>1</v>
      </c>
      <c r="L171" t="s">
        <v>1520</v>
      </c>
      <c r="M171" s="54">
        <v>0.67859999999999998</v>
      </c>
      <c r="N171" t="str">
        <f>_xlfn.XLOOKUP(Disabilities_Overall[[#This Row],[School Name]],Maine_Schools[School Name],Maine_Schools[Comparison School Type], "Error")</f>
        <v>Non Charter</v>
      </c>
      <c r="O171" t="str">
        <f>_xlfn.XLOOKUP(Disabilities_Overall[[#This Row],[School Name]],Maine_Schools[School Name],Maine_Schools[Comparison Grade Span], "Error")</f>
        <v>PK-05</v>
      </c>
    </row>
    <row r="172" spans="1:15" hidden="1">
      <c r="A172" t="s">
        <v>570</v>
      </c>
      <c r="B172">
        <v>1457</v>
      </c>
      <c r="C172" t="s">
        <v>973</v>
      </c>
      <c r="D172">
        <v>811</v>
      </c>
      <c r="E172" t="s">
        <v>294</v>
      </c>
      <c r="F172" t="s">
        <v>2298</v>
      </c>
      <c r="G172" t="s">
        <v>1677</v>
      </c>
      <c r="H172" t="s">
        <v>2297</v>
      </c>
      <c r="I172">
        <v>26</v>
      </c>
      <c r="J172">
        <v>24</v>
      </c>
      <c r="K172">
        <v>0.92310000000000003</v>
      </c>
      <c r="L172" t="s">
        <v>1520</v>
      </c>
      <c r="M172" s="54">
        <v>0.79169999999999996</v>
      </c>
      <c r="N172" t="str">
        <f>_xlfn.XLOOKUP(Disabilities_Overall[[#This Row],[School Name]],Maine_Schools[School Name],Maine_Schools[Comparison School Type], "Error")</f>
        <v>Non Charter</v>
      </c>
      <c r="O172" t="str">
        <f>_xlfn.XLOOKUP(Disabilities_Overall[[#This Row],[School Name]],Maine_Schools[School Name],Maine_Schools[Comparison Grade Span], "Error")</f>
        <v>09-12</v>
      </c>
    </row>
    <row r="173" spans="1:15" hidden="1">
      <c r="A173" t="s">
        <v>570</v>
      </c>
      <c r="B173">
        <v>1457</v>
      </c>
      <c r="C173" t="s">
        <v>973</v>
      </c>
      <c r="D173">
        <v>813</v>
      </c>
      <c r="E173" t="s">
        <v>488</v>
      </c>
      <c r="F173" t="s">
        <v>2298</v>
      </c>
      <c r="G173" t="s">
        <v>1677</v>
      </c>
      <c r="H173" t="s">
        <v>2297</v>
      </c>
      <c r="I173">
        <v>80</v>
      </c>
      <c r="J173">
        <v>75</v>
      </c>
      <c r="K173">
        <v>0.9375</v>
      </c>
      <c r="L173" t="s">
        <v>1395</v>
      </c>
      <c r="M173" s="54">
        <v>0.68</v>
      </c>
      <c r="N173" t="str">
        <f>_xlfn.XLOOKUP(Disabilities_Overall[[#This Row],[School Name]],Maine_Schools[School Name],Maine_Schools[Comparison School Type], "Error")</f>
        <v>Non Charter</v>
      </c>
      <c r="O173" t="str">
        <f>_xlfn.XLOOKUP(Disabilities_Overall[[#This Row],[School Name]],Maine_Schools[School Name],Maine_Schools[Comparison Grade Span], "Error")</f>
        <v>06-08</v>
      </c>
    </row>
    <row r="174" spans="1:15" hidden="1">
      <c r="A174" t="s">
        <v>570</v>
      </c>
      <c r="B174">
        <v>1457</v>
      </c>
      <c r="C174" t="s">
        <v>973</v>
      </c>
      <c r="D174">
        <v>810</v>
      </c>
      <c r="E174" t="s">
        <v>560</v>
      </c>
      <c r="F174" t="s">
        <v>2298</v>
      </c>
      <c r="G174" t="s">
        <v>1677</v>
      </c>
      <c r="H174" t="s">
        <v>2297</v>
      </c>
      <c r="I174">
        <v>44</v>
      </c>
      <c r="J174">
        <v>42</v>
      </c>
      <c r="K174">
        <v>0.95450000000000002</v>
      </c>
      <c r="L174" t="s">
        <v>1246</v>
      </c>
      <c r="M174" s="54">
        <v>0.66669999999999996</v>
      </c>
      <c r="N174" t="str">
        <f>_xlfn.XLOOKUP(Disabilities_Overall[[#This Row],[School Name]],Maine_Schools[School Name],Maine_Schools[Comparison School Type], "Error")</f>
        <v>Non Charter</v>
      </c>
      <c r="O174" t="str">
        <f>_xlfn.XLOOKUP(Disabilities_Overall[[#This Row],[School Name]],Maine_Schools[School Name],Maine_Schools[Comparison Grade Span], "Error")</f>
        <v>03-05</v>
      </c>
    </row>
    <row r="175" spans="1:15" hidden="1">
      <c r="A175" t="s">
        <v>570</v>
      </c>
      <c r="B175">
        <v>1458</v>
      </c>
      <c r="C175" t="s">
        <v>978</v>
      </c>
      <c r="D175">
        <v>2047</v>
      </c>
      <c r="E175" t="s">
        <v>297</v>
      </c>
      <c r="F175" t="s">
        <v>2298</v>
      </c>
      <c r="G175" t="s">
        <v>1677</v>
      </c>
      <c r="H175" t="s">
        <v>2297</v>
      </c>
      <c r="I175">
        <v>100</v>
      </c>
      <c r="J175">
        <v>94</v>
      </c>
      <c r="K175">
        <v>0.94</v>
      </c>
      <c r="L175" t="s">
        <v>1294</v>
      </c>
      <c r="M175" s="54">
        <v>0.77659999999999996</v>
      </c>
      <c r="N175" t="str">
        <f>_xlfn.XLOOKUP(Disabilities_Overall[[#This Row],[School Name]],Maine_Schools[School Name],Maine_Schools[Comparison School Type], "Error")</f>
        <v>Non Charter</v>
      </c>
      <c r="O175" t="str">
        <f>_xlfn.XLOOKUP(Disabilities_Overall[[#This Row],[School Name]],Maine_Schools[School Name],Maine_Schools[Comparison Grade Span], "Error")</f>
        <v>05-08</v>
      </c>
    </row>
    <row r="176" spans="1:15" hidden="1">
      <c r="A176" t="s">
        <v>570</v>
      </c>
      <c r="B176">
        <v>1458</v>
      </c>
      <c r="C176" t="s">
        <v>978</v>
      </c>
      <c r="D176">
        <v>2045</v>
      </c>
      <c r="E176" t="s">
        <v>299</v>
      </c>
      <c r="F176" t="s">
        <v>2298</v>
      </c>
      <c r="G176" t="s">
        <v>1677</v>
      </c>
      <c r="H176" t="s">
        <v>2297</v>
      </c>
      <c r="I176">
        <v>26</v>
      </c>
      <c r="J176">
        <v>26</v>
      </c>
      <c r="K176">
        <v>1</v>
      </c>
      <c r="L176" t="s">
        <v>1333</v>
      </c>
      <c r="M176" s="54">
        <v>0.65380000000000005</v>
      </c>
      <c r="N176" t="str">
        <f>_xlfn.XLOOKUP(Disabilities_Overall[[#This Row],[School Name]],Maine_Schools[School Name],Maine_Schools[Comparison School Type], "Error")</f>
        <v>Non Charter</v>
      </c>
      <c r="O176" t="str">
        <f>_xlfn.XLOOKUP(Disabilities_Overall[[#This Row],[School Name]],Maine_Schools[School Name],Maine_Schools[Comparison Grade Span], "Error")</f>
        <v>PK-04</v>
      </c>
    </row>
    <row r="177" spans="1:15" hidden="1">
      <c r="A177" t="s">
        <v>570</v>
      </c>
      <c r="B177">
        <v>1459</v>
      </c>
      <c r="C177" t="s">
        <v>982</v>
      </c>
      <c r="D177">
        <v>884</v>
      </c>
      <c r="E177" t="s">
        <v>202</v>
      </c>
      <c r="F177" t="s">
        <v>2298</v>
      </c>
      <c r="G177" t="s">
        <v>1677</v>
      </c>
      <c r="H177" t="s">
        <v>2297</v>
      </c>
      <c r="I177">
        <v>44</v>
      </c>
      <c r="J177">
        <v>43</v>
      </c>
      <c r="K177">
        <v>0.97729999999999995</v>
      </c>
      <c r="L177" t="s">
        <v>1410</v>
      </c>
      <c r="M177" s="54">
        <v>0.74419999999999997</v>
      </c>
      <c r="N177" t="str">
        <f>_xlfn.XLOOKUP(Disabilities_Overall[[#This Row],[School Name]],Maine_Schools[School Name],Maine_Schools[Comparison School Type], "Error")</f>
        <v>Non Charter</v>
      </c>
      <c r="O177" t="str">
        <f>_xlfn.XLOOKUP(Disabilities_Overall[[#This Row],[School Name]],Maine_Schools[School Name],Maine_Schools[Comparison Grade Span], "Error")</f>
        <v>06-08</v>
      </c>
    </row>
    <row r="178" spans="1:15" hidden="1">
      <c r="A178" t="s">
        <v>570</v>
      </c>
      <c r="B178">
        <v>1459</v>
      </c>
      <c r="C178" t="s">
        <v>982</v>
      </c>
      <c r="D178">
        <v>886</v>
      </c>
      <c r="E178" t="s">
        <v>439</v>
      </c>
      <c r="F178" t="s">
        <v>2298</v>
      </c>
      <c r="G178" t="s">
        <v>1677</v>
      </c>
      <c r="H178" t="s">
        <v>2297</v>
      </c>
      <c r="I178">
        <v>35</v>
      </c>
      <c r="J178">
        <v>35</v>
      </c>
      <c r="K178">
        <v>1</v>
      </c>
      <c r="L178" t="s">
        <v>1520</v>
      </c>
      <c r="M178" s="54">
        <v>0.54290000000000005</v>
      </c>
      <c r="N178" t="str">
        <f>_xlfn.XLOOKUP(Disabilities_Overall[[#This Row],[School Name]],Maine_Schools[School Name],Maine_Schools[Comparison School Type], "Error")</f>
        <v>Non Charter</v>
      </c>
      <c r="O178" t="str">
        <f>_xlfn.XLOOKUP(Disabilities_Overall[[#This Row],[School Name]],Maine_Schools[School Name],Maine_Schools[Comparison Grade Span], "Error")</f>
        <v>PK-05</v>
      </c>
    </row>
    <row r="179" spans="1:15" hidden="1">
      <c r="A179" t="s">
        <v>570</v>
      </c>
      <c r="B179">
        <v>1460</v>
      </c>
      <c r="C179" t="s">
        <v>984</v>
      </c>
      <c r="D179">
        <v>964</v>
      </c>
      <c r="E179" t="s">
        <v>305</v>
      </c>
      <c r="F179" t="s">
        <v>2298</v>
      </c>
      <c r="G179" t="s">
        <v>1677</v>
      </c>
      <c r="H179" t="s">
        <v>2297</v>
      </c>
      <c r="I179">
        <v>23</v>
      </c>
      <c r="J179">
        <v>22</v>
      </c>
      <c r="K179">
        <v>0.95650000000000002</v>
      </c>
      <c r="L179" t="s">
        <v>1256</v>
      </c>
      <c r="M179" s="54">
        <v>0.63639999999999997</v>
      </c>
      <c r="N179" t="str">
        <f>_xlfn.XLOOKUP(Disabilities_Overall[[#This Row],[School Name]],Maine_Schools[School Name],Maine_Schools[Comparison School Type], "Error")</f>
        <v>Non Charter</v>
      </c>
      <c r="O179" t="str">
        <f>_xlfn.XLOOKUP(Disabilities_Overall[[#This Row],[School Name]],Maine_Schools[School Name],Maine_Schools[Comparison Grade Span], "Error")</f>
        <v>09-12</v>
      </c>
    </row>
    <row r="180" spans="1:15" hidden="1">
      <c r="A180" t="s">
        <v>570</v>
      </c>
      <c r="B180">
        <v>1460</v>
      </c>
      <c r="C180" t="s">
        <v>984</v>
      </c>
      <c r="D180">
        <v>966</v>
      </c>
      <c r="E180" t="s">
        <v>489</v>
      </c>
      <c r="F180" t="s">
        <v>2298</v>
      </c>
      <c r="G180" t="s">
        <v>1677</v>
      </c>
      <c r="H180" t="s">
        <v>2297</v>
      </c>
      <c r="I180">
        <v>106</v>
      </c>
      <c r="J180">
        <v>100</v>
      </c>
      <c r="K180">
        <v>0.94340000000000002</v>
      </c>
      <c r="L180" t="s">
        <v>1377</v>
      </c>
      <c r="M180" s="54">
        <v>0.43</v>
      </c>
      <c r="N180" t="str">
        <f>_xlfn.XLOOKUP(Disabilities_Overall[[#This Row],[School Name]],Maine_Schools[School Name],Maine_Schools[Comparison School Type], "Error")</f>
        <v>Non Charter</v>
      </c>
      <c r="O180" t="str">
        <f>_xlfn.XLOOKUP(Disabilities_Overall[[#This Row],[School Name]],Maine_Schools[School Name],Maine_Schools[Comparison Grade Span], "Error")</f>
        <v>06-08</v>
      </c>
    </row>
    <row r="181" spans="1:15" hidden="1">
      <c r="A181" t="s">
        <v>570</v>
      </c>
      <c r="B181">
        <v>1460</v>
      </c>
      <c r="C181" t="s">
        <v>984</v>
      </c>
      <c r="D181">
        <v>13</v>
      </c>
      <c r="E181" t="s">
        <v>369</v>
      </c>
      <c r="F181" t="s">
        <v>2298</v>
      </c>
      <c r="G181" t="s">
        <v>1677</v>
      </c>
      <c r="H181" t="s">
        <v>2297</v>
      </c>
      <c r="I181">
        <v>20</v>
      </c>
      <c r="J181">
        <v>20</v>
      </c>
      <c r="K181">
        <v>1</v>
      </c>
      <c r="L181" t="s">
        <v>1252</v>
      </c>
      <c r="M181" s="54">
        <v>0.45</v>
      </c>
      <c r="N181" t="str">
        <f>_xlfn.XLOOKUP(Disabilities_Overall[[#This Row],[School Name]],Maine_Schools[School Name],Maine_Schools[Comparison School Type], "Error")</f>
        <v>Non Charter</v>
      </c>
      <c r="O181" t="str">
        <f>_xlfn.XLOOKUP(Disabilities_Overall[[#This Row],[School Name]],Maine_Schools[School Name],Maine_Schools[Comparison Grade Span], "Error")</f>
        <v>KG-05</v>
      </c>
    </row>
    <row r="182" spans="1:15" hidden="1">
      <c r="A182" t="s">
        <v>570</v>
      </c>
      <c r="B182">
        <v>1460</v>
      </c>
      <c r="C182" t="s">
        <v>984</v>
      </c>
      <c r="D182">
        <v>965</v>
      </c>
      <c r="E182" t="s">
        <v>74</v>
      </c>
      <c r="F182" t="s">
        <v>2298</v>
      </c>
      <c r="G182" t="s">
        <v>1677</v>
      </c>
      <c r="H182" t="s">
        <v>2297</v>
      </c>
      <c r="I182">
        <v>69</v>
      </c>
      <c r="J182">
        <v>69</v>
      </c>
      <c r="K182">
        <v>1</v>
      </c>
      <c r="L182" t="s">
        <v>1253</v>
      </c>
      <c r="M182" s="54">
        <v>0.42030000000000001</v>
      </c>
      <c r="N182" t="str">
        <f>_xlfn.XLOOKUP(Disabilities_Overall[[#This Row],[School Name]],Maine_Schools[School Name],Maine_Schools[Comparison School Type], "Error")</f>
        <v>Non Charter</v>
      </c>
      <c r="O182" t="str">
        <f>_xlfn.XLOOKUP(Disabilities_Overall[[#This Row],[School Name]],Maine_Schools[School Name],Maine_Schools[Comparison Grade Span], "Error")</f>
        <v>03-05</v>
      </c>
    </row>
    <row r="183" spans="1:15" hidden="1">
      <c r="A183" t="s">
        <v>570</v>
      </c>
      <c r="B183">
        <v>1615</v>
      </c>
      <c r="C183" t="s">
        <v>988</v>
      </c>
      <c r="D183">
        <v>674</v>
      </c>
      <c r="E183" t="s">
        <v>401</v>
      </c>
      <c r="F183" t="s">
        <v>2298</v>
      </c>
      <c r="G183" t="s">
        <v>1677</v>
      </c>
      <c r="H183" t="s">
        <v>2297</v>
      </c>
      <c r="I183">
        <v>74</v>
      </c>
      <c r="J183">
        <v>74</v>
      </c>
      <c r="K183">
        <v>1</v>
      </c>
      <c r="L183" t="s">
        <v>1336</v>
      </c>
      <c r="M183" s="54">
        <v>0.51349999999999996</v>
      </c>
      <c r="N183" t="str">
        <f>_xlfn.XLOOKUP(Disabilities_Overall[[#This Row],[School Name]],Maine_Schools[School Name],Maine_Schools[Comparison School Type], "Error")</f>
        <v>Non Charter</v>
      </c>
      <c r="O183" t="str">
        <f>_xlfn.XLOOKUP(Disabilities_Overall[[#This Row],[School Name]],Maine_Schools[School Name],Maine_Schools[Comparison Grade Span], "Error")</f>
        <v>03-05</v>
      </c>
    </row>
    <row r="184" spans="1:15" hidden="1">
      <c r="A184" t="s">
        <v>570</v>
      </c>
      <c r="B184">
        <v>1615</v>
      </c>
      <c r="C184" t="s">
        <v>988</v>
      </c>
      <c r="D184">
        <v>675</v>
      </c>
      <c r="E184" t="s">
        <v>427</v>
      </c>
      <c r="F184" t="s">
        <v>2298</v>
      </c>
      <c r="G184" t="s">
        <v>1677</v>
      </c>
      <c r="H184" t="s">
        <v>2297</v>
      </c>
      <c r="I184">
        <v>36</v>
      </c>
      <c r="J184">
        <v>33</v>
      </c>
      <c r="K184">
        <v>0.91669999999999996</v>
      </c>
      <c r="L184" t="s">
        <v>1520</v>
      </c>
      <c r="M184" s="54">
        <v>0.57579999999999998</v>
      </c>
      <c r="N184" t="str">
        <f>_xlfn.XLOOKUP(Disabilities_Overall[[#This Row],[School Name]],Maine_Schools[School Name],Maine_Schools[Comparison School Type], "Error")</f>
        <v>Non Charter</v>
      </c>
      <c r="O184" t="str">
        <f>_xlfn.XLOOKUP(Disabilities_Overall[[#This Row],[School Name]],Maine_Schools[School Name],Maine_Schools[Comparison Grade Span], "Error")</f>
        <v>09-12</v>
      </c>
    </row>
    <row r="185" spans="1:15" hidden="1">
      <c r="A185" t="s">
        <v>570</v>
      </c>
      <c r="B185">
        <v>1615</v>
      </c>
      <c r="C185" t="s">
        <v>988</v>
      </c>
      <c r="D185">
        <v>677</v>
      </c>
      <c r="E185" t="s">
        <v>518</v>
      </c>
      <c r="F185" t="s">
        <v>2298</v>
      </c>
      <c r="G185" t="s">
        <v>1677</v>
      </c>
      <c r="H185" t="s">
        <v>2297</v>
      </c>
      <c r="I185">
        <v>68</v>
      </c>
      <c r="J185">
        <v>65</v>
      </c>
      <c r="K185">
        <v>0.95589999999999997</v>
      </c>
      <c r="L185" t="s">
        <v>1411</v>
      </c>
      <c r="M185" s="54">
        <v>0.50770000000000004</v>
      </c>
      <c r="N185" t="str">
        <f>_xlfn.XLOOKUP(Disabilities_Overall[[#This Row],[School Name]],Maine_Schools[School Name],Maine_Schools[Comparison School Type], "Error")</f>
        <v>Non Charter</v>
      </c>
      <c r="O185" t="str">
        <f>_xlfn.XLOOKUP(Disabilities_Overall[[#This Row],[School Name]],Maine_Schools[School Name],Maine_Schools[Comparison Grade Span], "Error")</f>
        <v>06-08</v>
      </c>
    </row>
    <row r="186" spans="1:15" hidden="1">
      <c r="A186" t="s">
        <v>570</v>
      </c>
      <c r="B186">
        <v>1615</v>
      </c>
      <c r="C186" t="s">
        <v>988</v>
      </c>
      <c r="D186">
        <v>680</v>
      </c>
      <c r="E186" t="s">
        <v>437</v>
      </c>
      <c r="F186" t="s">
        <v>2298</v>
      </c>
      <c r="G186" t="s">
        <v>1677</v>
      </c>
      <c r="H186" t="s">
        <v>2297</v>
      </c>
      <c r="I186">
        <v>58</v>
      </c>
      <c r="J186">
        <v>57</v>
      </c>
      <c r="K186">
        <v>0.98280000000000001</v>
      </c>
      <c r="L186" t="s">
        <v>1273</v>
      </c>
      <c r="M186" s="54">
        <v>0.64910000000000001</v>
      </c>
      <c r="N186" t="str">
        <f>_xlfn.XLOOKUP(Disabilities_Overall[[#This Row],[School Name]],Maine_Schools[School Name],Maine_Schools[Comparison School Type], "Error")</f>
        <v>Non Charter</v>
      </c>
      <c r="O186" t="str">
        <f>_xlfn.XLOOKUP(Disabilities_Overall[[#This Row],[School Name]],Maine_Schools[School Name],Maine_Schools[Comparison Grade Span], "Error")</f>
        <v>05-08</v>
      </c>
    </row>
    <row r="187" spans="1:15" hidden="1">
      <c r="A187" t="s">
        <v>570</v>
      </c>
      <c r="B187">
        <v>1461</v>
      </c>
      <c r="C187" t="s">
        <v>992</v>
      </c>
      <c r="D187">
        <v>324</v>
      </c>
      <c r="E187" t="s">
        <v>340</v>
      </c>
      <c r="F187" t="s">
        <v>2298</v>
      </c>
      <c r="G187" t="s">
        <v>1677</v>
      </c>
      <c r="H187" t="s">
        <v>2297</v>
      </c>
      <c r="I187">
        <v>56</v>
      </c>
      <c r="J187">
        <v>56</v>
      </c>
      <c r="K187">
        <v>1</v>
      </c>
      <c r="L187" t="s">
        <v>1392</v>
      </c>
      <c r="M187" s="54">
        <v>0.71430000000000005</v>
      </c>
      <c r="N187" t="str">
        <f>_xlfn.XLOOKUP(Disabilities_Overall[[#This Row],[School Name]],Maine_Schools[School Name],Maine_Schools[Comparison School Type], "Error")</f>
        <v>Non Charter</v>
      </c>
      <c r="O187" t="str">
        <f>_xlfn.XLOOKUP(Disabilities_Overall[[#This Row],[School Name]],Maine_Schools[School Name],Maine_Schools[Comparison Grade Span], "Error")</f>
        <v>03-08</v>
      </c>
    </row>
    <row r="188" spans="1:15" hidden="1">
      <c r="A188" t="s">
        <v>570</v>
      </c>
      <c r="B188">
        <v>1462</v>
      </c>
      <c r="C188" t="s">
        <v>994</v>
      </c>
      <c r="D188">
        <v>2139</v>
      </c>
      <c r="E188" t="s">
        <v>497</v>
      </c>
      <c r="F188" t="s">
        <v>2298</v>
      </c>
      <c r="G188" t="s">
        <v>1677</v>
      </c>
      <c r="H188" t="s">
        <v>2297</v>
      </c>
      <c r="I188">
        <v>17</v>
      </c>
      <c r="J188">
        <v>17</v>
      </c>
      <c r="K188">
        <v>1</v>
      </c>
      <c r="L188" t="s">
        <v>1357</v>
      </c>
      <c r="M188" s="54">
        <v>0.70589999999999997</v>
      </c>
      <c r="N188" t="str">
        <f>_xlfn.XLOOKUP(Disabilities_Overall[[#This Row],[School Name]],Maine_Schools[School Name],Maine_Schools[Comparison School Type], "Error")</f>
        <v>Non Charter</v>
      </c>
      <c r="O188" t="str">
        <f>_xlfn.XLOOKUP(Disabilities_Overall[[#This Row],[School Name]],Maine_Schools[School Name],Maine_Schools[Comparison Grade Span], "Error")</f>
        <v>PK-05</v>
      </c>
    </row>
    <row r="189" spans="1:15" hidden="1">
      <c r="A189" t="s">
        <v>570</v>
      </c>
      <c r="B189">
        <v>1462</v>
      </c>
      <c r="C189" t="s">
        <v>994</v>
      </c>
      <c r="D189">
        <v>2144</v>
      </c>
      <c r="E189" t="s">
        <v>183</v>
      </c>
      <c r="F189" t="s">
        <v>2298</v>
      </c>
      <c r="G189" t="s">
        <v>1677</v>
      </c>
      <c r="H189" t="s">
        <v>2297</v>
      </c>
      <c r="I189">
        <v>33</v>
      </c>
      <c r="J189">
        <v>32</v>
      </c>
      <c r="K189">
        <v>0.96970000000000001</v>
      </c>
      <c r="L189" t="s">
        <v>1520</v>
      </c>
      <c r="M189" s="54">
        <v>0.59379999999999999</v>
      </c>
      <c r="N189" t="str">
        <f>_xlfn.XLOOKUP(Disabilities_Overall[[#This Row],[School Name]],Maine_Schools[School Name],Maine_Schools[Comparison School Type], "Error")</f>
        <v>Non Charter</v>
      </c>
      <c r="O189" t="str">
        <f>_xlfn.XLOOKUP(Disabilities_Overall[[#This Row],[School Name]],Maine_Schools[School Name],Maine_Schools[Comparison Grade Span], "Error")</f>
        <v>06-08</v>
      </c>
    </row>
    <row r="190" spans="1:15" hidden="1">
      <c r="A190" t="s">
        <v>570</v>
      </c>
      <c r="B190">
        <v>1464</v>
      </c>
      <c r="C190" t="s">
        <v>999</v>
      </c>
      <c r="D190">
        <v>107</v>
      </c>
      <c r="E190" t="s">
        <v>50</v>
      </c>
      <c r="F190" t="s">
        <v>2298</v>
      </c>
      <c r="G190" t="s">
        <v>1677</v>
      </c>
      <c r="H190" t="s">
        <v>2297</v>
      </c>
      <c r="I190">
        <v>71</v>
      </c>
      <c r="J190">
        <v>64</v>
      </c>
      <c r="K190">
        <v>0.90139999999999998</v>
      </c>
      <c r="L190" t="s">
        <v>1324</v>
      </c>
      <c r="M190" s="54">
        <v>0.60940000000000005</v>
      </c>
      <c r="N190" t="str">
        <f>_xlfn.XLOOKUP(Disabilities_Overall[[#This Row],[School Name]],Maine_Schools[School Name],Maine_Schools[Comparison School Type], "Error")</f>
        <v>Non Charter</v>
      </c>
      <c r="O190" t="str">
        <f>_xlfn.XLOOKUP(Disabilities_Overall[[#This Row],[School Name]],Maine_Schools[School Name],Maine_Schools[Comparison Grade Span], "Error")</f>
        <v>05-08</v>
      </c>
    </row>
    <row r="191" spans="1:15" hidden="1">
      <c r="A191" t="s">
        <v>570</v>
      </c>
      <c r="B191">
        <v>1464</v>
      </c>
      <c r="C191" t="s">
        <v>999</v>
      </c>
      <c r="D191">
        <v>106</v>
      </c>
      <c r="E191" t="s">
        <v>491</v>
      </c>
      <c r="F191" t="s">
        <v>2298</v>
      </c>
      <c r="G191" t="s">
        <v>1677</v>
      </c>
      <c r="H191" t="s">
        <v>2297</v>
      </c>
      <c r="I191">
        <v>36</v>
      </c>
      <c r="J191">
        <v>36</v>
      </c>
      <c r="K191">
        <v>1</v>
      </c>
      <c r="L191" t="s">
        <v>1271</v>
      </c>
      <c r="M191" s="54">
        <v>0.72219999999999995</v>
      </c>
      <c r="N191" t="str">
        <f>_xlfn.XLOOKUP(Disabilities_Overall[[#This Row],[School Name]],Maine_Schools[School Name],Maine_Schools[Comparison School Type], "Error")</f>
        <v>Non Charter</v>
      </c>
      <c r="O191" t="str">
        <f>_xlfn.XLOOKUP(Disabilities_Overall[[#This Row],[School Name]],Maine_Schools[School Name],Maine_Schools[Comparison Grade Span], "Error")</f>
        <v>01-04</v>
      </c>
    </row>
    <row r="192" spans="1:15" hidden="1">
      <c r="A192" t="s">
        <v>570</v>
      </c>
      <c r="B192">
        <v>1465</v>
      </c>
      <c r="C192" t="s">
        <v>1002</v>
      </c>
      <c r="D192">
        <v>339</v>
      </c>
      <c r="E192" t="s">
        <v>99</v>
      </c>
      <c r="F192" t="s">
        <v>2298</v>
      </c>
      <c r="G192" t="s">
        <v>1677</v>
      </c>
      <c r="H192" t="s">
        <v>2297</v>
      </c>
      <c r="I192">
        <v>39</v>
      </c>
      <c r="J192">
        <v>39</v>
      </c>
      <c r="K192">
        <v>1</v>
      </c>
      <c r="L192" t="s">
        <v>1323</v>
      </c>
      <c r="M192" s="54">
        <v>0.46150000000000002</v>
      </c>
      <c r="N192" t="str">
        <f>_xlfn.XLOOKUP(Disabilities_Overall[[#This Row],[School Name]],Maine_Schools[School Name],Maine_Schools[Comparison School Type], "Error")</f>
        <v>Non Charter</v>
      </c>
      <c r="O192" t="str">
        <f>_xlfn.XLOOKUP(Disabilities_Overall[[#This Row],[School Name]],Maine_Schools[School Name],Maine_Schools[Comparison Grade Span], "Error")</f>
        <v>PK-05</v>
      </c>
    </row>
    <row r="193" spans="1:15" hidden="1">
      <c r="A193" t="s">
        <v>570</v>
      </c>
      <c r="B193">
        <v>1465</v>
      </c>
      <c r="C193" t="s">
        <v>1002</v>
      </c>
      <c r="D193">
        <v>340</v>
      </c>
      <c r="E193" t="s">
        <v>155</v>
      </c>
      <c r="F193" t="s">
        <v>2298</v>
      </c>
      <c r="G193" t="s">
        <v>1677</v>
      </c>
      <c r="H193" t="s">
        <v>2297</v>
      </c>
      <c r="I193">
        <v>29</v>
      </c>
      <c r="J193">
        <v>24</v>
      </c>
      <c r="K193">
        <v>0.8276</v>
      </c>
      <c r="L193" t="s">
        <v>1256</v>
      </c>
      <c r="M193" s="54">
        <v>0.58330000000000004</v>
      </c>
      <c r="N193" t="str">
        <f>_xlfn.XLOOKUP(Disabilities_Overall[[#This Row],[School Name]],Maine_Schools[School Name],Maine_Schools[Comparison School Type], "Error")</f>
        <v>Non Charter</v>
      </c>
      <c r="O193" t="str">
        <f>_xlfn.XLOOKUP(Disabilities_Overall[[#This Row],[School Name]],Maine_Schools[School Name],Maine_Schools[Comparison Grade Span], "Error")</f>
        <v>09-12</v>
      </c>
    </row>
    <row r="194" spans="1:15" hidden="1">
      <c r="A194" t="s">
        <v>570</v>
      </c>
      <c r="B194">
        <v>1465</v>
      </c>
      <c r="C194" t="s">
        <v>1002</v>
      </c>
      <c r="D194">
        <v>341</v>
      </c>
      <c r="E194" t="s">
        <v>505</v>
      </c>
      <c r="F194" t="s">
        <v>2298</v>
      </c>
      <c r="G194" t="s">
        <v>1677</v>
      </c>
      <c r="H194" t="s">
        <v>2297</v>
      </c>
      <c r="I194">
        <v>41</v>
      </c>
      <c r="J194">
        <v>39</v>
      </c>
      <c r="K194">
        <v>0.95120000000000005</v>
      </c>
      <c r="L194" t="s">
        <v>1549</v>
      </c>
      <c r="M194" s="54">
        <v>0.5897</v>
      </c>
      <c r="N194" t="str">
        <f>_xlfn.XLOOKUP(Disabilities_Overall[[#This Row],[School Name]],Maine_Schools[School Name],Maine_Schools[Comparison School Type], "Error")</f>
        <v>Non Charter</v>
      </c>
      <c r="O194" t="str">
        <f>_xlfn.XLOOKUP(Disabilities_Overall[[#This Row],[School Name]],Maine_Schools[School Name],Maine_Schools[Comparison Grade Span], "Error")</f>
        <v>06-08</v>
      </c>
    </row>
    <row r="195" spans="1:15" hidden="1">
      <c r="A195" t="s">
        <v>570</v>
      </c>
      <c r="B195">
        <v>703</v>
      </c>
      <c r="C195" t="s">
        <v>1004</v>
      </c>
      <c r="D195">
        <v>706</v>
      </c>
      <c r="E195" t="s">
        <v>235</v>
      </c>
      <c r="F195" t="s">
        <v>2298</v>
      </c>
      <c r="G195" t="s">
        <v>1677</v>
      </c>
      <c r="H195" t="s">
        <v>2297</v>
      </c>
      <c r="I195">
        <v>28</v>
      </c>
      <c r="J195">
        <v>24</v>
      </c>
      <c r="K195">
        <v>0.85709999999999997</v>
      </c>
      <c r="L195" t="s">
        <v>1333</v>
      </c>
      <c r="M195" s="54">
        <v>0.70830000000000004</v>
      </c>
      <c r="N195" t="str">
        <f>_xlfn.XLOOKUP(Disabilities_Overall[[#This Row],[School Name]],Maine_Schools[School Name],Maine_Schools[Comparison School Type], "Error")</f>
        <v>Non Charter</v>
      </c>
      <c r="O195" t="str">
        <f>_xlfn.XLOOKUP(Disabilities_Overall[[#This Row],[School Name]],Maine_Schools[School Name],Maine_Schools[Comparison Grade Span], "Error")</f>
        <v>PK-04</v>
      </c>
    </row>
    <row r="196" spans="1:15" hidden="1">
      <c r="A196" t="s">
        <v>570</v>
      </c>
      <c r="B196">
        <v>703</v>
      </c>
      <c r="C196" t="s">
        <v>1004</v>
      </c>
      <c r="D196">
        <v>705</v>
      </c>
      <c r="E196" t="s">
        <v>237</v>
      </c>
      <c r="F196" t="s">
        <v>2298</v>
      </c>
      <c r="G196" t="s">
        <v>1677</v>
      </c>
      <c r="H196" t="s">
        <v>2297</v>
      </c>
      <c r="I196">
        <v>61</v>
      </c>
      <c r="J196">
        <v>57</v>
      </c>
      <c r="K196">
        <v>0.93440000000000001</v>
      </c>
      <c r="L196" t="s">
        <v>1541</v>
      </c>
      <c r="M196" s="54">
        <v>0.47370000000000001</v>
      </c>
      <c r="N196" t="str">
        <f>_xlfn.XLOOKUP(Disabilities_Overall[[#This Row],[School Name]],Maine_Schools[School Name],Maine_Schools[Comparison School Type], "Error")</f>
        <v>Non Charter</v>
      </c>
      <c r="O196" t="str">
        <f>_xlfn.XLOOKUP(Disabilities_Overall[[#This Row],[School Name]],Maine_Schools[School Name],Maine_Schools[Comparison Grade Span], "Error")</f>
        <v>05-08</v>
      </c>
    </row>
    <row r="197" spans="1:15" hidden="1">
      <c r="A197" t="s">
        <v>570</v>
      </c>
      <c r="B197">
        <v>707</v>
      </c>
      <c r="C197" t="s">
        <v>1006</v>
      </c>
      <c r="D197">
        <v>711</v>
      </c>
      <c r="E197" t="s">
        <v>118</v>
      </c>
      <c r="F197" t="s">
        <v>2298</v>
      </c>
      <c r="G197" t="s">
        <v>1677</v>
      </c>
      <c r="H197" t="s">
        <v>2297</v>
      </c>
      <c r="I197">
        <v>42</v>
      </c>
      <c r="J197">
        <v>42</v>
      </c>
      <c r="K197">
        <v>1</v>
      </c>
      <c r="L197" t="s">
        <v>1399</v>
      </c>
      <c r="M197" s="54">
        <v>0.73809999999999998</v>
      </c>
      <c r="N197" t="str">
        <f>_xlfn.XLOOKUP(Disabilities_Overall[[#This Row],[School Name]],Maine_Schools[School Name],Maine_Schools[Comparison School Type], "Error")</f>
        <v>Non Charter</v>
      </c>
      <c r="O197" t="str">
        <f>_xlfn.XLOOKUP(Disabilities_Overall[[#This Row],[School Name]],Maine_Schools[School Name],Maine_Schools[Comparison Grade Span], "Error")</f>
        <v>06-08</v>
      </c>
    </row>
    <row r="198" spans="1:15" hidden="1">
      <c r="A198" t="s">
        <v>570</v>
      </c>
      <c r="B198">
        <v>707</v>
      </c>
      <c r="C198" t="s">
        <v>1006</v>
      </c>
      <c r="D198">
        <v>710</v>
      </c>
      <c r="E198" t="s">
        <v>446</v>
      </c>
      <c r="F198" t="s">
        <v>2298</v>
      </c>
      <c r="G198" t="s">
        <v>1677</v>
      </c>
      <c r="H198" t="s">
        <v>2297</v>
      </c>
      <c r="I198">
        <v>62</v>
      </c>
      <c r="J198">
        <v>62</v>
      </c>
      <c r="K198">
        <v>1</v>
      </c>
      <c r="L198" t="s">
        <v>1273</v>
      </c>
      <c r="M198" s="54">
        <v>0.5968</v>
      </c>
      <c r="N198" t="str">
        <f>_xlfn.XLOOKUP(Disabilities_Overall[[#This Row],[School Name]],Maine_Schools[School Name],Maine_Schools[Comparison School Type], "Error")</f>
        <v>Non Charter</v>
      </c>
      <c r="O198" t="str">
        <f>_xlfn.XLOOKUP(Disabilities_Overall[[#This Row],[School Name]],Maine_Schools[School Name],Maine_Schools[Comparison Grade Span], "Error")</f>
        <v>03-05</v>
      </c>
    </row>
    <row r="199" spans="1:15" hidden="1">
      <c r="A199" t="s">
        <v>570</v>
      </c>
      <c r="B199">
        <v>713</v>
      </c>
      <c r="C199" t="s">
        <v>1008</v>
      </c>
      <c r="D199">
        <v>714</v>
      </c>
      <c r="E199" t="s">
        <v>187</v>
      </c>
      <c r="F199" t="s">
        <v>2298</v>
      </c>
      <c r="G199" t="s">
        <v>1677</v>
      </c>
      <c r="H199" t="s">
        <v>2297</v>
      </c>
      <c r="I199">
        <v>20</v>
      </c>
      <c r="J199">
        <v>17</v>
      </c>
      <c r="K199">
        <v>0.85</v>
      </c>
      <c r="L199" t="s">
        <v>1252</v>
      </c>
      <c r="M199" s="54">
        <v>0.52939999999999998</v>
      </c>
      <c r="N199" t="str">
        <f>_xlfn.XLOOKUP(Disabilities_Overall[[#This Row],[School Name]],Maine_Schools[School Name],Maine_Schools[Comparison School Type], "Error")</f>
        <v>Non Charter</v>
      </c>
      <c r="O199" t="str">
        <f>_xlfn.XLOOKUP(Disabilities_Overall[[#This Row],[School Name]],Maine_Schools[School Name],Maine_Schools[Comparison Grade Span], "Error")</f>
        <v>05-08</v>
      </c>
    </row>
    <row r="200" spans="1:15" hidden="1">
      <c r="A200" t="s">
        <v>570</v>
      </c>
      <c r="B200">
        <v>718</v>
      </c>
      <c r="C200" t="s">
        <v>1010</v>
      </c>
      <c r="D200">
        <v>721</v>
      </c>
      <c r="E200" t="s">
        <v>317</v>
      </c>
      <c r="F200" t="s">
        <v>2298</v>
      </c>
      <c r="G200" t="s">
        <v>1677</v>
      </c>
      <c r="H200" t="s">
        <v>2297</v>
      </c>
      <c r="I200">
        <v>24</v>
      </c>
      <c r="J200">
        <v>22</v>
      </c>
      <c r="K200">
        <v>0.91669999999999996</v>
      </c>
      <c r="L200" t="s">
        <v>1256</v>
      </c>
      <c r="M200" s="54">
        <v>0.63639999999999997</v>
      </c>
      <c r="N200" t="str">
        <f>_xlfn.XLOOKUP(Disabilities_Overall[[#This Row],[School Name]],Maine_Schools[School Name],Maine_Schools[Comparison School Type], "Error")</f>
        <v>Non Charter</v>
      </c>
      <c r="O200" t="str">
        <f>_xlfn.XLOOKUP(Disabilities_Overall[[#This Row],[School Name]],Maine_Schools[School Name],Maine_Schools[Comparison Grade Span], "Error")</f>
        <v>06-08</v>
      </c>
    </row>
    <row r="201" spans="1:15" hidden="1">
      <c r="A201" t="s">
        <v>570</v>
      </c>
      <c r="B201">
        <v>722</v>
      </c>
      <c r="C201" t="s">
        <v>1013</v>
      </c>
      <c r="D201">
        <v>725</v>
      </c>
      <c r="E201" t="s">
        <v>59</v>
      </c>
      <c r="F201" t="s">
        <v>2298</v>
      </c>
      <c r="G201" t="s">
        <v>1677</v>
      </c>
      <c r="H201" t="s">
        <v>2297</v>
      </c>
      <c r="I201">
        <v>35</v>
      </c>
      <c r="J201">
        <v>34</v>
      </c>
      <c r="K201">
        <v>0.97140000000000004</v>
      </c>
      <c r="L201" t="s">
        <v>1549</v>
      </c>
      <c r="M201" s="54">
        <v>0.67649999999999999</v>
      </c>
      <c r="N201" t="str">
        <f>_xlfn.XLOOKUP(Disabilities_Overall[[#This Row],[School Name]],Maine_Schools[School Name],Maine_Schools[Comparison School Type], "Error")</f>
        <v>Non Charter</v>
      </c>
      <c r="O201" t="str">
        <f>_xlfn.XLOOKUP(Disabilities_Overall[[#This Row],[School Name]],Maine_Schools[School Name],Maine_Schools[Comparison Grade Span], "Error")</f>
        <v>PK-12</v>
      </c>
    </row>
    <row r="202" spans="1:15" hidden="1">
      <c r="A202" t="s">
        <v>570</v>
      </c>
      <c r="B202">
        <v>1466</v>
      </c>
      <c r="C202" t="s">
        <v>1017</v>
      </c>
      <c r="D202">
        <v>331</v>
      </c>
      <c r="E202" t="s">
        <v>93</v>
      </c>
      <c r="F202" t="s">
        <v>2298</v>
      </c>
      <c r="G202" t="s">
        <v>1677</v>
      </c>
      <c r="H202" t="s">
        <v>2297</v>
      </c>
      <c r="I202">
        <v>65</v>
      </c>
      <c r="J202">
        <v>62</v>
      </c>
      <c r="K202">
        <v>0.95379999999999998</v>
      </c>
      <c r="L202" t="s">
        <v>1334</v>
      </c>
      <c r="M202" s="54">
        <v>0.7742</v>
      </c>
      <c r="N202" t="str">
        <f>_xlfn.XLOOKUP(Disabilities_Overall[[#This Row],[School Name]],Maine_Schools[School Name],Maine_Schools[Comparison School Type], "Error")</f>
        <v>Non Charter</v>
      </c>
      <c r="O202" t="str">
        <f>_xlfn.XLOOKUP(Disabilities_Overall[[#This Row],[School Name]],Maine_Schools[School Name],Maine_Schools[Comparison Grade Span], "Error")</f>
        <v>06-08</v>
      </c>
    </row>
    <row r="203" spans="1:15" hidden="1">
      <c r="A203" t="s">
        <v>570</v>
      </c>
      <c r="B203">
        <v>1466</v>
      </c>
      <c r="C203" t="s">
        <v>1017</v>
      </c>
      <c r="D203">
        <v>333</v>
      </c>
      <c r="E203" t="s">
        <v>403</v>
      </c>
      <c r="F203" t="s">
        <v>2298</v>
      </c>
      <c r="G203" t="s">
        <v>1677</v>
      </c>
      <c r="H203" t="s">
        <v>2297</v>
      </c>
      <c r="I203">
        <v>83</v>
      </c>
      <c r="J203">
        <v>83</v>
      </c>
      <c r="K203">
        <v>1</v>
      </c>
      <c r="L203" t="s">
        <v>1269</v>
      </c>
      <c r="M203" s="54">
        <v>0.63859999999999995</v>
      </c>
      <c r="N203" t="str">
        <f>_xlfn.XLOOKUP(Disabilities_Overall[[#This Row],[School Name]],Maine_Schools[School Name],Maine_Schools[Comparison School Type], "Error")</f>
        <v>Non Charter</v>
      </c>
      <c r="O203" t="str">
        <f>_xlfn.XLOOKUP(Disabilities_Overall[[#This Row],[School Name]],Maine_Schools[School Name],Maine_Schools[Comparison Grade Span], "Error")</f>
        <v>PK-05</v>
      </c>
    </row>
    <row r="204" spans="1:15" hidden="1">
      <c r="A204" t="s">
        <v>570</v>
      </c>
      <c r="B204">
        <v>1466</v>
      </c>
      <c r="C204" t="s">
        <v>1017</v>
      </c>
      <c r="D204">
        <v>332</v>
      </c>
      <c r="E204" t="s">
        <v>170</v>
      </c>
      <c r="F204" t="s">
        <v>2298</v>
      </c>
      <c r="G204" t="s">
        <v>1677</v>
      </c>
      <c r="H204" t="s">
        <v>2297</v>
      </c>
      <c r="I204">
        <v>42</v>
      </c>
      <c r="J204">
        <v>36</v>
      </c>
      <c r="K204">
        <v>0.85709999999999997</v>
      </c>
      <c r="L204" t="s">
        <v>1541</v>
      </c>
      <c r="M204" s="54">
        <v>0.75</v>
      </c>
      <c r="N204" t="str">
        <f>_xlfn.XLOOKUP(Disabilities_Overall[[#This Row],[School Name]],Maine_Schools[School Name],Maine_Schools[Comparison School Type], "Error")</f>
        <v>Non Charter</v>
      </c>
      <c r="O204" t="str">
        <f>_xlfn.XLOOKUP(Disabilities_Overall[[#This Row],[School Name]],Maine_Schools[School Name],Maine_Schools[Comparison Grade Span], "Error")</f>
        <v>09-12</v>
      </c>
    </row>
    <row r="205" spans="1:15" hidden="1">
      <c r="A205" t="s">
        <v>570</v>
      </c>
      <c r="B205">
        <v>743</v>
      </c>
      <c r="C205" t="s">
        <v>1021</v>
      </c>
      <c r="D205">
        <v>746</v>
      </c>
      <c r="E205" t="s">
        <v>270</v>
      </c>
      <c r="F205" t="s">
        <v>2298</v>
      </c>
      <c r="G205" t="s">
        <v>1677</v>
      </c>
      <c r="H205" t="s">
        <v>2297</v>
      </c>
      <c r="I205">
        <v>17</v>
      </c>
      <c r="J205">
        <v>17</v>
      </c>
      <c r="K205">
        <v>1</v>
      </c>
      <c r="L205" t="s">
        <v>1252</v>
      </c>
      <c r="M205" s="54">
        <v>0.52939999999999998</v>
      </c>
      <c r="N205" t="str">
        <f>_xlfn.XLOOKUP(Disabilities_Overall[[#This Row],[School Name]],Maine_Schools[School Name],Maine_Schools[Comparison School Type], "Error")</f>
        <v>Non Charter</v>
      </c>
      <c r="O205" t="str">
        <f>_xlfn.XLOOKUP(Disabilities_Overall[[#This Row],[School Name]],Maine_Schools[School Name],Maine_Schools[Comparison Grade Span], "Error")</f>
        <v>PK-03</v>
      </c>
    </row>
    <row r="206" spans="1:15" hidden="1">
      <c r="A206" t="s">
        <v>570</v>
      </c>
      <c r="B206">
        <v>743</v>
      </c>
      <c r="C206" t="s">
        <v>1021</v>
      </c>
      <c r="D206">
        <v>747</v>
      </c>
      <c r="E206" t="s">
        <v>482</v>
      </c>
      <c r="F206" t="s">
        <v>2298</v>
      </c>
      <c r="G206" t="s">
        <v>1677</v>
      </c>
      <c r="H206" t="s">
        <v>2297</v>
      </c>
      <c r="I206">
        <v>57</v>
      </c>
      <c r="J206">
        <v>57</v>
      </c>
      <c r="K206">
        <v>1</v>
      </c>
      <c r="L206" t="s">
        <v>1304</v>
      </c>
      <c r="M206" s="54">
        <v>0.52629999999999999</v>
      </c>
      <c r="N206" t="str">
        <f>_xlfn.XLOOKUP(Disabilities_Overall[[#This Row],[School Name]],Maine_Schools[School Name],Maine_Schools[Comparison School Type], "Error")</f>
        <v>Non Charter</v>
      </c>
      <c r="O206" t="str">
        <f>_xlfn.XLOOKUP(Disabilities_Overall[[#This Row],[School Name]],Maine_Schools[School Name],Maine_Schools[Comparison Grade Span], "Error")</f>
        <v>04-05</v>
      </c>
    </row>
    <row r="207" spans="1:15" hidden="1">
      <c r="A207" t="s">
        <v>570</v>
      </c>
      <c r="B207">
        <v>743</v>
      </c>
      <c r="C207" t="s">
        <v>1021</v>
      </c>
      <c r="D207">
        <v>745</v>
      </c>
      <c r="E207" t="s">
        <v>484</v>
      </c>
      <c r="F207" t="s">
        <v>2298</v>
      </c>
      <c r="G207" t="s">
        <v>1677</v>
      </c>
      <c r="H207" t="s">
        <v>2297</v>
      </c>
      <c r="I207">
        <v>77</v>
      </c>
      <c r="J207">
        <v>74</v>
      </c>
      <c r="K207">
        <v>0.96099999999999997</v>
      </c>
      <c r="L207" t="s">
        <v>1360</v>
      </c>
      <c r="M207" s="54">
        <v>0.56759999999999999</v>
      </c>
      <c r="N207" t="str">
        <f>_xlfn.XLOOKUP(Disabilities_Overall[[#This Row],[School Name]],Maine_Schools[School Name],Maine_Schools[Comparison School Type], "Error")</f>
        <v>Non Charter</v>
      </c>
      <c r="O207" t="str">
        <f>_xlfn.XLOOKUP(Disabilities_Overall[[#This Row],[School Name]],Maine_Schools[School Name],Maine_Schools[Comparison Grade Span], "Error")</f>
        <v>06-08</v>
      </c>
    </row>
    <row r="208" spans="1:15" hidden="1">
      <c r="A208" t="s">
        <v>570</v>
      </c>
      <c r="B208">
        <v>753</v>
      </c>
      <c r="C208" t="s">
        <v>1024</v>
      </c>
      <c r="D208">
        <v>754</v>
      </c>
      <c r="E208" t="s">
        <v>249</v>
      </c>
      <c r="F208" t="s">
        <v>2298</v>
      </c>
      <c r="G208" t="s">
        <v>1677</v>
      </c>
      <c r="H208" t="s">
        <v>2297</v>
      </c>
      <c r="I208">
        <v>15</v>
      </c>
      <c r="J208">
        <v>15</v>
      </c>
      <c r="K208">
        <v>1</v>
      </c>
      <c r="L208" t="s">
        <v>1352</v>
      </c>
      <c r="M208" s="54">
        <v>0.4667</v>
      </c>
      <c r="N208" t="str">
        <f>_xlfn.XLOOKUP(Disabilities_Overall[[#This Row],[School Name]],Maine_Schools[School Name],Maine_Schools[Comparison School Type], "Error")</f>
        <v>Non Charter</v>
      </c>
      <c r="O208" t="str">
        <f>_xlfn.XLOOKUP(Disabilities_Overall[[#This Row],[School Name]],Maine_Schools[School Name],Maine_Schools[Comparison Grade Span], "Error")</f>
        <v>03-06</v>
      </c>
    </row>
    <row r="209" spans="1:15" hidden="1">
      <c r="A209" t="s">
        <v>570</v>
      </c>
      <c r="B209">
        <v>753</v>
      </c>
      <c r="C209" t="s">
        <v>1024</v>
      </c>
      <c r="D209">
        <v>757</v>
      </c>
      <c r="E209" t="s">
        <v>145</v>
      </c>
      <c r="F209" t="s">
        <v>2298</v>
      </c>
      <c r="G209" t="s">
        <v>1677</v>
      </c>
      <c r="H209" t="s">
        <v>2297</v>
      </c>
      <c r="I209">
        <v>35</v>
      </c>
      <c r="J209">
        <v>34</v>
      </c>
      <c r="K209">
        <v>0.97140000000000004</v>
      </c>
      <c r="L209" t="s">
        <v>1290</v>
      </c>
      <c r="M209" s="54">
        <v>0.70589999999999997</v>
      </c>
      <c r="N209" t="str">
        <f>_xlfn.XLOOKUP(Disabilities_Overall[[#This Row],[School Name]],Maine_Schools[School Name],Maine_Schools[Comparison School Type], "Error")</f>
        <v>Non Charter</v>
      </c>
      <c r="O209" t="str">
        <f>_xlfn.XLOOKUP(Disabilities_Overall[[#This Row],[School Name]],Maine_Schools[School Name],Maine_Schools[Comparison Grade Span], "Error")</f>
        <v>07-12</v>
      </c>
    </row>
    <row r="210" spans="1:15" hidden="1">
      <c r="A210" t="s">
        <v>570</v>
      </c>
      <c r="B210">
        <v>1467</v>
      </c>
      <c r="C210" t="s">
        <v>1028</v>
      </c>
      <c r="D210">
        <v>1043</v>
      </c>
      <c r="E210" t="s">
        <v>356</v>
      </c>
      <c r="F210" t="s">
        <v>2298</v>
      </c>
      <c r="G210" t="s">
        <v>1677</v>
      </c>
      <c r="H210" t="s">
        <v>2297</v>
      </c>
      <c r="I210">
        <v>12</v>
      </c>
      <c r="J210">
        <v>11</v>
      </c>
      <c r="K210">
        <v>0.91669999999999996</v>
      </c>
      <c r="L210" t="s">
        <v>1312</v>
      </c>
      <c r="M210" s="54">
        <v>0.45450000000000002</v>
      </c>
      <c r="N210" t="str">
        <f>_xlfn.XLOOKUP(Disabilities_Overall[[#This Row],[School Name]],Maine_Schools[School Name],Maine_Schools[Comparison School Type], "Error")</f>
        <v>Non Charter</v>
      </c>
      <c r="O210" t="str">
        <f>_xlfn.XLOOKUP(Disabilities_Overall[[#This Row],[School Name]],Maine_Schools[School Name],Maine_Schools[Comparison Grade Span], "Error")</f>
        <v>09-12</v>
      </c>
    </row>
    <row r="211" spans="1:15" hidden="1">
      <c r="A211" t="s">
        <v>570</v>
      </c>
      <c r="B211">
        <v>1467</v>
      </c>
      <c r="C211" t="s">
        <v>1028</v>
      </c>
      <c r="D211">
        <v>1044</v>
      </c>
      <c r="E211" t="s">
        <v>357</v>
      </c>
      <c r="F211" t="s">
        <v>2298</v>
      </c>
      <c r="G211" t="s">
        <v>1677</v>
      </c>
      <c r="H211" t="s">
        <v>2297</v>
      </c>
      <c r="I211">
        <v>45</v>
      </c>
      <c r="J211">
        <v>41</v>
      </c>
      <c r="K211">
        <v>0.91110000000000002</v>
      </c>
      <c r="L211" t="s">
        <v>1246</v>
      </c>
      <c r="M211" s="54">
        <v>0.68289999999999995</v>
      </c>
      <c r="N211" t="str">
        <f>_xlfn.XLOOKUP(Disabilities_Overall[[#This Row],[School Name]],Maine_Schools[School Name],Maine_Schools[Comparison School Type], "Error")</f>
        <v>Non Charter</v>
      </c>
      <c r="O211" t="str">
        <f>_xlfn.XLOOKUP(Disabilities_Overall[[#This Row],[School Name]],Maine_Schools[School Name],Maine_Schools[Comparison Grade Span], "Error")</f>
        <v>06-08</v>
      </c>
    </row>
    <row r="212" spans="1:15" hidden="1">
      <c r="A212" t="s">
        <v>570</v>
      </c>
      <c r="B212">
        <v>1468</v>
      </c>
      <c r="C212" t="s">
        <v>1033</v>
      </c>
      <c r="D212">
        <v>2085</v>
      </c>
      <c r="E212" t="s">
        <v>189</v>
      </c>
      <c r="F212" t="s">
        <v>2298</v>
      </c>
      <c r="G212" t="s">
        <v>1677</v>
      </c>
      <c r="H212" t="s">
        <v>2297</v>
      </c>
      <c r="I212">
        <v>116</v>
      </c>
      <c r="J212">
        <v>114</v>
      </c>
      <c r="K212">
        <v>0.98280000000000001</v>
      </c>
      <c r="L212" t="s">
        <v>1490</v>
      </c>
      <c r="M212" s="54">
        <v>0.74560000000000004</v>
      </c>
      <c r="N212" t="str">
        <f>_xlfn.XLOOKUP(Disabilities_Overall[[#This Row],[School Name]],Maine_Schools[School Name],Maine_Schools[Comparison School Type], "Error")</f>
        <v>Non Charter</v>
      </c>
      <c r="O212" t="str">
        <f>_xlfn.XLOOKUP(Disabilities_Overall[[#This Row],[School Name]],Maine_Schools[School Name],Maine_Schools[Comparison Grade Span], "Error")</f>
        <v>03-08</v>
      </c>
    </row>
    <row r="213" spans="1:15" hidden="1">
      <c r="A213" t="s">
        <v>570</v>
      </c>
      <c r="B213">
        <v>1468</v>
      </c>
      <c r="C213" t="s">
        <v>1033</v>
      </c>
      <c r="D213">
        <v>1971</v>
      </c>
      <c r="E213" t="s">
        <v>18</v>
      </c>
      <c r="F213" t="s">
        <v>2298</v>
      </c>
      <c r="G213" t="s">
        <v>1677</v>
      </c>
      <c r="H213" t="s">
        <v>2297</v>
      </c>
      <c r="I213">
        <v>25</v>
      </c>
      <c r="J213">
        <v>25</v>
      </c>
      <c r="K213">
        <v>1</v>
      </c>
      <c r="L213" t="s">
        <v>1520</v>
      </c>
      <c r="M213" s="54">
        <v>0.76</v>
      </c>
      <c r="N213" t="str">
        <f>_xlfn.XLOOKUP(Disabilities_Overall[[#This Row],[School Name]],Maine_Schools[School Name],Maine_Schools[Comparison School Type], "Error")</f>
        <v>Non Charter</v>
      </c>
      <c r="O213" t="str">
        <f>_xlfn.XLOOKUP(Disabilities_Overall[[#This Row],[School Name]],Maine_Schools[School Name],Maine_Schools[Comparison Grade Span], "Error")</f>
        <v>09-12</v>
      </c>
    </row>
    <row r="214" spans="1:15" hidden="1">
      <c r="A214" t="s">
        <v>570</v>
      </c>
      <c r="B214">
        <v>765</v>
      </c>
      <c r="C214" t="s">
        <v>1035</v>
      </c>
      <c r="D214">
        <v>773</v>
      </c>
      <c r="E214" t="s">
        <v>117</v>
      </c>
      <c r="F214" t="s">
        <v>2298</v>
      </c>
      <c r="G214" t="s">
        <v>1677</v>
      </c>
      <c r="H214" t="s">
        <v>2297</v>
      </c>
      <c r="I214">
        <v>69</v>
      </c>
      <c r="J214">
        <v>58</v>
      </c>
      <c r="K214">
        <v>0.84060000000000001</v>
      </c>
      <c r="L214" t="s">
        <v>1392</v>
      </c>
      <c r="M214" s="54">
        <v>0.68969999999999998</v>
      </c>
      <c r="N214" t="str">
        <f>_xlfn.XLOOKUP(Disabilities_Overall[[#This Row],[School Name]],Maine_Schools[School Name],Maine_Schools[Comparison School Type], "Error")</f>
        <v>Non Charter</v>
      </c>
      <c r="O214" t="str">
        <f>_xlfn.XLOOKUP(Disabilities_Overall[[#This Row],[School Name]],Maine_Schools[School Name],Maine_Schools[Comparison Grade Span], "Error")</f>
        <v>07-08</v>
      </c>
    </row>
    <row r="215" spans="1:15" hidden="1">
      <c r="A215" t="s">
        <v>570</v>
      </c>
      <c r="B215">
        <v>765</v>
      </c>
      <c r="C215" t="s">
        <v>1035</v>
      </c>
      <c r="D215">
        <v>770</v>
      </c>
      <c r="E215" t="s">
        <v>81</v>
      </c>
      <c r="F215" t="s">
        <v>2298</v>
      </c>
      <c r="G215" t="s">
        <v>1677</v>
      </c>
      <c r="H215" t="s">
        <v>2297</v>
      </c>
      <c r="I215">
        <v>38</v>
      </c>
      <c r="J215">
        <v>30</v>
      </c>
      <c r="K215">
        <v>0.78949999999999998</v>
      </c>
      <c r="L215" t="s">
        <v>1417</v>
      </c>
      <c r="M215" s="54">
        <v>0.7</v>
      </c>
      <c r="N215" t="str">
        <f>_xlfn.XLOOKUP(Disabilities_Overall[[#This Row],[School Name]],Maine_Schools[School Name],Maine_Schools[Comparison School Type], "Error")</f>
        <v>Non Charter</v>
      </c>
      <c r="O215" t="str">
        <f>_xlfn.XLOOKUP(Disabilities_Overall[[#This Row],[School Name]],Maine_Schools[School Name],Maine_Schools[Comparison Grade Span], "Error")</f>
        <v>09-12</v>
      </c>
    </row>
    <row r="216" spans="1:15" hidden="1">
      <c r="A216" t="s">
        <v>570</v>
      </c>
      <c r="B216">
        <v>765</v>
      </c>
      <c r="C216" t="s">
        <v>1035</v>
      </c>
      <c r="D216">
        <v>768</v>
      </c>
      <c r="E216" t="s">
        <v>302</v>
      </c>
      <c r="F216" t="s">
        <v>2298</v>
      </c>
      <c r="G216" t="s">
        <v>1677</v>
      </c>
      <c r="H216" t="s">
        <v>2297</v>
      </c>
      <c r="I216">
        <v>49</v>
      </c>
      <c r="J216">
        <v>42</v>
      </c>
      <c r="K216">
        <v>0.85709999999999997</v>
      </c>
      <c r="L216" t="s">
        <v>1410</v>
      </c>
      <c r="M216" s="54">
        <v>0.76190000000000002</v>
      </c>
      <c r="N216" t="str">
        <f>_xlfn.XLOOKUP(Disabilities_Overall[[#This Row],[School Name]],Maine_Schools[School Name],Maine_Schools[Comparison School Type], "Error")</f>
        <v>Non Charter</v>
      </c>
      <c r="O216" t="str">
        <f>_xlfn.XLOOKUP(Disabilities_Overall[[#This Row],[School Name]],Maine_Schools[School Name],Maine_Schools[Comparison Grade Span], "Error")</f>
        <v>03-06</v>
      </c>
    </row>
    <row r="217" spans="1:15" hidden="1">
      <c r="A217" t="s">
        <v>570</v>
      </c>
      <c r="B217">
        <v>765</v>
      </c>
      <c r="C217" t="s">
        <v>1035</v>
      </c>
      <c r="D217">
        <v>771</v>
      </c>
      <c r="E217" t="s">
        <v>332</v>
      </c>
      <c r="F217" t="s">
        <v>2298</v>
      </c>
      <c r="G217" t="s">
        <v>1677</v>
      </c>
      <c r="H217" t="s">
        <v>2297</v>
      </c>
      <c r="I217">
        <v>47</v>
      </c>
      <c r="J217">
        <v>45</v>
      </c>
      <c r="K217">
        <v>0.95740000000000003</v>
      </c>
      <c r="L217" t="s">
        <v>1521</v>
      </c>
      <c r="M217" s="54">
        <v>0.75560000000000005</v>
      </c>
      <c r="N217" t="str">
        <f>_xlfn.XLOOKUP(Disabilities_Overall[[#This Row],[School Name]],Maine_Schools[School Name],Maine_Schools[Comparison School Type], "Error")</f>
        <v>Non Charter</v>
      </c>
      <c r="O217" t="str">
        <f>_xlfn.XLOOKUP(Disabilities_Overall[[#This Row],[School Name]],Maine_Schools[School Name],Maine_Schools[Comparison Grade Span], "Error")</f>
        <v>03-06</v>
      </c>
    </row>
    <row r="218" spans="1:15" hidden="1">
      <c r="A218" t="s">
        <v>570</v>
      </c>
      <c r="B218">
        <v>774</v>
      </c>
      <c r="C218" t="s">
        <v>1040</v>
      </c>
      <c r="D218">
        <v>1959</v>
      </c>
      <c r="E218" t="s">
        <v>144</v>
      </c>
      <c r="F218" t="s">
        <v>2298</v>
      </c>
      <c r="G218" t="s">
        <v>1677</v>
      </c>
      <c r="H218" t="s">
        <v>2297</v>
      </c>
      <c r="I218">
        <v>25</v>
      </c>
      <c r="J218">
        <v>25</v>
      </c>
      <c r="K218">
        <v>1</v>
      </c>
      <c r="L218" t="s">
        <v>1256</v>
      </c>
      <c r="M218" s="54">
        <v>0.56000000000000005</v>
      </c>
      <c r="N218" t="str">
        <f>_xlfn.XLOOKUP(Disabilities_Overall[[#This Row],[School Name]],Maine_Schools[School Name],Maine_Schools[Comparison School Type], "Error")</f>
        <v>Non Charter</v>
      </c>
      <c r="O218" t="str">
        <f>_xlfn.XLOOKUP(Disabilities_Overall[[#This Row],[School Name]],Maine_Schools[School Name],Maine_Schools[Comparison Grade Span], "Error")</f>
        <v>03-04</v>
      </c>
    </row>
    <row r="219" spans="1:15" hidden="1">
      <c r="A219" t="s">
        <v>570</v>
      </c>
      <c r="B219">
        <v>774</v>
      </c>
      <c r="C219" t="s">
        <v>1040</v>
      </c>
      <c r="D219">
        <v>778</v>
      </c>
      <c r="E219" t="s">
        <v>216</v>
      </c>
      <c r="F219" t="s">
        <v>2298</v>
      </c>
      <c r="G219" t="s">
        <v>1677</v>
      </c>
      <c r="H219" t="s">
        <v>2297</v>
      </c>
      <c r="I219">
        <v>67</v>
      </c>
      <c r="J219">
        <v>59</v>
      </c>
      <c r="K219">
        <v>0.88060000000000005</v>
      </c>
      <c r="L219" t="s">
        <v>1515</v>
      </c>
      <c r="M219" s="54">
        <v>0.74580000000000002</v>
      </c>
      <c r="N219" t="str">
        <f>_xlfn.XLOOKUP(Disabilities_Overall[[#This Row],[School Name]],Maine_Schools[School Name],Maine_Schools[Comparison School Type], "Error")</f>
        <v>Non Charter</v>
      </c>
      <c r="O219" t="str">
        <f>_xlfn.XLOOKUP(Disabilities_Overall[[#This Row],[School Name]],Maine_Schools[School Name],Maine_Schools[Comparison Grade Span], "Error")</f>
        <v>05-12</v>
      </c>
    </row>
    <row r="220" spans="1:15" hidden="1">
      <c r="A220" t="s">
        <v>570</v>
      </c>
      <c r="B220">
        <v>780</v>
      </c>
      <c r="C220" t="s">
        <v>1044</v>
      </c>
      <c r="D220">
        <v>781</v>
      </c>
      <c r="E220" t="s">
        <v>268</v>
      </c>
      <c r="F220" t="s">
        <v>2298</v>
      </c>
      <c r="G220" t="s">
        <v>1677</v>
      </c>
      <c r="H220" t="s">
        <v>2297</v>
      </c>
      <c r="I220">
        <v>36</v>
      </c>
      <c r="J220">
        <v>36</v>
      </c>
      <c r="K220">
        <v>1</v>
      </c>
      <c r="L220" t="s">
        <v>1520</v>
      </c>
      <c r="M220" s="54">
        <v>0.52780000000000005</v>
      </c>
      <c r="N220" t="str">
        <f>_xlfn.XLOOKUP(Disabilities_Overall[[#This Row],[School Name]],Maine_Schools[School Name],Maine_Schools[Comparison School Type], "Error")</f>
        <v>Non Charter</v>
      </c>
      <c r="O220" t="str">
        <f>_xlfn.XLOOKUP(Disabilities_Overall[[#This Row],[School Name]],Maine_Schools[School Name],Maine_Schools[Comparison Grade Span], "Error")</f>
        <v>03-06</v>
      </c>
    </row>
    <row r="221" spans="1:15" hidden="1">
      <c r="A221" t="s">
        <v>570</v>
      </c>
      <c r="B221">
        <v>789</v>
      </c>
      <c r="C221" t="s">
        <v>1046</v>
      </c>
      <c r="D221">
        <v>791</v>
      </c>
      <c r="E221" t="s">
        <v>225</v>
      </c>
      <c r="F221" t="s">
        <v>2298</v>
      </c>
      <c r="G221" t="s">
        <v>1677</v>
      </c>
      <c r="H221" t="s">
        <v>2297</v>
      </c>
      <c r="I221">
        <v>20</v>
      </c>
      <c r="J221">
        <v>20</v>
      </c>
      <c r="K221">
        <v>1</v>
      </c>
      <c r="L221" t="s">
        <v>1256</v>
      </c>
      <c r="M221" s="54">
        <v>0.7</v>
      </c>
      <c r="N221" t="str">
        <f>_xlfn.XLOOKUP(Disabilities_Overall[[#This Row],[School Name]],Maine_Schools[School Name],Maine_Schools[Comparison School Type], "Error")</f>
        <v>Non Charter</v>
      </c>
      <c r="O221" t="str">
        <f>_xlfn.XLOOKUP(Disabilities_Overall[[#This Row],[School Name]],Maine_Schools[School Name],Maine_Schools[Comparison Grade Span], "Error")</f>
        <v>PK-05</v>
      </c>
    </row>
    <row r="222" spans="1:15" hidden="1">
      <c r="A222" t="s">
        <v>570</v>
      </c>
      <c r="B222">
        <v>789</v>
      </c>
      <c r="C222" t="s">
        <v>1046</v>
      </c>
      <c r="D222">
        <v>793</v>
      </c>
      <c r="E222" t="s">
        <v>190</v>
      </c>
      <c r="F222" t="s">
        <v>2298</v>
      </c>
      <c r="G222" t="s">
        <v>1677</v>
      </c>
      <c r="H222" t="s">
        <v>2297</v>
      </c>
      <c r="I222">
        <v>37</v>
      </c>
      <c r="J222">
        <v>37</v>
      </c>
      <c r="K222">
        <v>1</v>
      </c>
      <c r="L222" t="s">
        <v>1549</v>
      </c>
      <c r="M222" s="54">
        <v>0.62160000000000004</v>
      </c>
      <c r="N222" t="str">
        <f>_xlfn.XLOOKUP(Disabilities_Overall[[#This Row],[School Name]],Maine_Schools[School Name],Maine_Schools[Comparison School Type], "Error")</f>
        <v>Non Charter</v>
      </c>
      <c r="O222" t="str">
        <f>_xlfn.XLOOKUP(Disabilities_Overall[[#This Row],[School Name]],Maine_Schools[School Name],Maine_Schools[Comparison Grade Span], "Error")</f>
        <v>06-08</v>
      </c>
    </row>
    <row r="223" spans="1:15" hidden="1">
      <c r="A223" t="s">
        <v>570</v>
      </c>
      <c r="B223">
        <v>826</v>
      </c>
      <c r="C223" t="s">
        <v>1051</v>
      </c>
      <c r="D223">
        <v>828</v>
      </c>
      <c r="E223" t="s">
        <v>151</v>
      </c>
      <c r="F223" t="s">
        <v>2298</v>
      </c>
      <c r="G223" t="s">
        <v>1677</v>
      </c>
      <c r="H223" t="s">
        <v>2297</v>
      </c>
      <c r="I223">
        <v>79</v>
      </c>
      <c r="J223">
        <v>74</v>
      </c>
      <c r="K223">
        <v>0.93669999999999998</v>
      </c>
      <c r="L223" t="s">
        <v>1351</v>
      </c>
      <c r="M223" s="54">
        <v>0.6351</v>
      </c>
      <c r="N223" t="str">
        <f>_xlfn.XLOOKUP(Disabilities_Overall[[#This Row],[School Name]],Maine_Schools[School Name],Maine_Schools[Comparison School Type], "Error")</f>
        <v>Non Charter</v>
      </c>
      <c r="O223" t="str">
        <f>_xlfn.XLOOKUP(Disabilities_Overall[[#This Row],[School Name]],Maine_Schools[School Name],Maine_Schools[Comparison Grade Span], "Error")</f>
        <v>01-06</v>
      </c>
    </row>
    <row r="224" spans="1:15" hidden="1">
      <c r="A224" t="s">
        <v>570</v>
      </c>
      <c r="B224">
        <v>826</v>
      </c>
      <c r="C224" t="s">
        <v>1051</v>
      </c>
      <c r="D224">
        <v>829</v>
      </c>
      <c r="E224" t="s">
        <v>34</v>
      </c>
      <c r="F224" t="s">
        <v>2298</v>
      </c>
      <c r="G224" t="s">
        <v>1677</v>
      </c>
      <c r="H224" t="s">
        <v>2297</v>
      </c>
      <c r="I224">
        <v>38</v>
      </c>
      <c r="J224">
        <v>38</v>
      </c>
      <c r="K224">
        <v>1</v>
      </c>
      <c r="L224" t="s">
        <v>1410</v>
      </c>
      <c r="M224" s="54">
        <v>0.84209999999999996</v>
      </c>
      <c r="N224" t="str">
        <f>_xlfn.XLOOKUP(Disabilities_Overall[[#This Row],[School Name]],Maine_Schools[School Name],Maine_Schools[Comparison School Type], "Error")</f>
        <v>Non Charter</v>
      </c>
      <c r="O224" t="str">
        <f>_xlfn.XLOOKUP(Disabilities_Overall[[#This Row],[School Name]],Maine_Schools[School Name],Maine_Schools[Comparison Grade Span], "Error")</f>
        <v>03-06</v>
      </c>
    </row>
    <row r="225" spans="1:15" hidden="1">
      <c r="A225" t="s">
        <v>570</v>
      </c>
      <c r="B225">
        <v>826</v>
      </c>
      <c r="C225" t="s">
        <v>1051</v>
      </c>
      <c r="D225">
        <v>831</v>
      </c>
      <c r="E225" t="s">
        <v>140</v>
      </c>
      <c r="F225" t="s">
        <v>2298</v>
      </c>
      <c r="G225" t="s">
        <v>1677</v>
      </c>
      <c r="H225" t="s">
        <v>2297</v>
      </c>
      <c r="I225">
        <v>59</v>
      </c>
      <c r="J225">
        <v>52</v>
      </c>
      <c r="K225">
        <v>0.88139999999999996</v>
      </c>
      <c r="L225" t="s">
        <v>1392</v>
      </c>
      <c r="M225" s="54">
        <v>0.76919999999999999</v>
      </c>
      <c r="N225" t="str">
        <f>_xlfn.XLOOKUP(Disabilities_Overall[[#This Row],[School Name]],Maine_Schools[School Name],Maine_Schools[Comparison School Type], "Error")</f>
        <v>Non Charter</v>
      </c>
      <c r="O225" t="str">
        <f>_xlfn.XLOOKUP(Disabilities_Overall[[#This Row],[School Name]],Maine_Schools[School Name],Maine_Schools[Comparison Grade Span], "Error")</f>
        <v>07-08</v>
      </c>
    </row>
    <row r="226" spans="1:15" hidden="1">
      <c r="A226" t="s">
        <v>570</v>
      </c>
      <c r="B226">
        <v>1500</v>
      </c>
      <c r="C226" t="s">
        <v>1057</v>
      </c>
      <c r="D226">
        <v>1041</v>
      </c>
      <c r="E226" t="s">
        <v>444</v>
      </c>
      <c r="F226" t="s">
        <v>2298</v>
      </c>
      <c r="G226" t="s">
        <v>1677</v>
      </c>
      <c r="H226" t="s">
        <v>2297</v>
      </c>
      <c r="I226">
        <v>46</v>
      </c>
      <c r="J226">
        <v>46</v>
      </c>
      <c r="K226">
        <v>1</v>
      </c>
      <c r="L226" t="s">
        <v>1399</v>
      </c>
      <c r="M226" s="54">
        <v>0.67390000000000005</v>
      </c>
      <c r="N226" t="str">
        <f>_xlfn.XLOOKUP(Disabilities_Overall[[#This Row],[School Name]],Maine_Schools[School Name],Maine_Schools[Comparison School Type], "Error")</f>
        <v>Non Charter</v>
      </c>
      <c r="O226" t="str">
        <f>_xlfn.XLOOKUP(Disabilities_Overall[[#This Row],[School Name]],Maine_Schools[School Name],Maine_Schools[Comparison Grade Span], "Error")</f>
        <v>PK-12</v>
      </c>
    </row>
    <row r="227" spans="1:15" hidden="1">
      <c r="A227" t="s">
        <v>570</v>
      </c>
      <c r="B227">
        <v>839</v>
      </c>
      <c r="C227" t="s">
        <v>1059</v>
      </c>
      <c r="D227">
        <v>846</v>
      </c>
      <c r="E227" t="s">
        <v>422</v>
      </c>
      <c r="F227" t="s">
        <v>2298</v>
      </c>
      <c r="G227" t="s">
        <v>1677</v>
      </c>
      <c r="H227" t="s">
        <v>2297</v>
      </c>
      <c r="I227">
        <v>81</v>
      </c>
      <c r="J227">
        <v>77</v>
      </c>
      <c r="K227">
        <v>0.9506</v>
      </c>
      <c r="L227" t="s">
        <v>1281</v>
      </c>
      <c r="M227" s="54">
        <v>0.53249999999999997</v>
      </c>
      <c r="N227" t="str">
        <f>_xlfn.XLOOKUP(Disabilities_Overall[[#This Row],[School Name]],Maine_Schools[School Name],Maine_Schools[Comparison School Type], "Error")</f>
        <v>Non Charter</v>
      </c>
      <c r="O227" t="str">
        <f>_xlfn.XLOOKUP(Disabilities_Overall[[#This Row],[School Name]],Maine_Schools[School Name],Maine_Schools[Comparison Grade Span], "Error")</f>
        <v>06-08</v>
      </c>
    </row>
    <row r="228" spans="1:15" hidden="1">
      <c r="A228" t="s">
        <v>570</v>
      </c>
      <c r="B228">
        <v>839</v>
      </c>
      <c r="C228" t="s">
        <v>1059</v>
      </c>
      <c r="D228">
        <v>845</v>
      </c>
      <c r="E228" t="s">
        <v>423</v>
      </c>
      <c r="F228" t="s">
        <v>2298</v>
      </c>
      <c r="G228" t="s">
        <v>1677</v>
      </c>
      <c r="H228" t="s">
        <v>2297</v>
      </c>
      <c r="I228">
        <v>49</v>
      </c>
      <c r="J228">
        <v>49</v>
      </c>
      <c r="K228">
        <v>1</v>
      </c>
      <c r="L228" t="s">
        <v>1290</v>
      </c>
      <c r="M228" s="54">
        <v>0.48980000000000001</v>
      </c>
      <c r="N228" t="str">
        <f>_xlfn.XLOOKUP(Disabilities_Overall[[#This Row],[School Name]],Maine_Schools[School Name],Maine_Schools[Comparison School Type], "Error")</f>
        <v>Non Charter</v>
      </c>
      <c r="O228" t="str">
        <f>_xlfn.XLOOKUP(Disabilities_Overall[[#This Row],[School Name]],Maine_Schools[School Name],Maine_Schools[Comparison Grade Span], "Error")</f>
        <v>04-05</v>
      </c>
    </row>
    <row r="229" spans="1:15" hidden="1">
      <c r="A229" t="s">
        <v>570</v>
      </c>
      <c r="B229">
        <v>839</v>
      </c>
      <c r="C229" t="s">
        <v>1059</v>
      </c>
      <c r="D229">
        <v>844</v>
      </c>
      <c r="E229" t="s">
        <v>479</v>
      </c>
      <c r="F229" t="s">
        <v>2298</v>
      </c>
      <c r="G229" t="s">
        <v>1677</v>
      </c>
      <c r="H229" t="s">
        <v>2297</v>
      </c>
      <c r="I229">
        <v>23</v>
      </c>
      <c r="J229">
        <v>21</v>
      </c>
      <c r="K229">
        <v>0.91300000000000003</v>
      </c>
      <c r="L229" t="s">
        <v>1257</v>
      </c>
      <c r="M229" s="54">
        <v>0.61899999999999999</v>
      </c>
      <c r="N229" t="str">
        <f>_xlfn.XLOOKUP(Disabilities_Overall[[#This Row],[School Name]],Maine_Schools[School Name],Maine_Schools[Comparison School Type], "Error")</f>
        <v>Non Charter</v>
      </c>
      <c r="O229" t="str">
        <f>_xlfn.XLOOKUP(Disabilities_Overall[[#This Row],[School Name]],Maine_Schools[School Name],Maine_Schools[Comparison Grade Span], "Error")</f>
        <v>PK-03</v>
      </c>
    </row>
    <row r="230" spans="1:15" hidden="1">
      <c r="A230" t="s">
        <v>570</v>
      </c>
      <c r="B230">
        <v>847</v>
      </c>
      <c r="C230" t="s">
        <v>1060</v>
      </c>
      <c r="D230">
        <v>848</v>
      </c>
      <c r="E230" t="s">
        <v>425</v>
      </c>
      <c r="F230" t="s">
        <v>2298</v>
      </c>
      <c r="G230" t="s">
        <v>1677</v>
      </c>
      <c r="H230" t="s">
        <v>2297</v>
      </c>
      <c r="I230">
        <v>23</v>
      </c>
      <c r="J230">
        <v>23</v>
      </c>
      <c r="K230">
        <v>1</v>
      </c>
      <c r="L230" t="s">
        <v>1591</v>
      </c>
      <c r="M230" s="54">
        <v>0.69569999999999999</v>
      </c>
      <c r="N230" t="str">
        <f>_xlfn.XLOOKUP(Disabilities_Overall[[#This Row],[School Name]],Maine_Schools[School Name],Maine_Schools[Comparison School Type], "Error")</f>
        <v>Non Charter</v>
      </c>
      <c r="O230" t="str">
        <f>_xlfn.XLOOKUP(Disabilities_Overall[[#This Row],[School Name]],Maine_Schools[School Name],Maine_Schools[Comparison Grade Span], "Error")</f>
        <v>03-06</v>
      </c>
    </row>
    <row r="231" spans="1:15" hidden="1">
      <c r="A231" t="s">
        <v>570</v>
      </c>
      <c r="B231">
        <v>847</v>
      </c>
      <c r="C231" t="s">
        <v>1060</v>
      </c>
      <c r="D231">
        <v>851</v>
      </c>
      <c r="E231" t="s">
        <v>267</v>
      </c>
      <c r="F231" t="s">
        <v>2298</v>
      </c>
      <c r="G231" t="s">
        <v>1677</v>
      </c>
      <c r="H231" t="s">
        <v>2297</v>
      </c>
      <c r="I231">
        <v>31</v>
      </c>
      <c r="J231">
        <v>30</v>
      </c>
      <c r="K231">
        <v>0.9677</v>
      </c>
      <c r="L231" t="s">
        <v>1460</v>
      </c>
      <c r="M231" s="54">
        <v>0.66669999999999996</v>
      </c>
      <c r="N231" t="str">
        <f>_xlfn.XLOOKUP(Disabilities_Overall[[#This Row],[School Name]],Maine_Schools[School Name],Maine_Schools[Comparison School Type], "Error")</f>
        <v>Non Charter</v>
      </c>
      <c r="O231" t="str">
        <f>_xlfn.XLOOKUP(Disabilities_Overall[[#This Row],[School Name]],Maine_Schools[School Name],Maine_Schools[Comparison Grade Span], "Error")</f>
        <v>09-12</v>
      </c>
    </row>
    <row r="232" spans="1:15" hidden="1">
      <c r="A232" t="s">
        <v>570</v>
      </c>
      <c r="B232">
        <v>847</v>
      </c>
      <c r="C232" t="s">
        <v>1060</v>
      </c>
      <c r="D232">
        <v>849</v>
      </c>
      <c r="E232" t="s">
        <v>326</v>
      </c>
      <c r="F232" t="s">
        <v>2298</v>
      </c>
      <c r="G232" t="s">
        <v>1677</v>
      </c>
      <c r="H232" t="s">
        <v>2297</v>
      </c>
      <c r="I232">
        <v>31</v>
      </c>
      <c r="J232">
        <v>29</v>
      </c>
      <c r="K232">
        <v>0.9355</v>
      </c>
      <c r="L232" t="s">
        <v>1333</v>
      </c>
      <c r="M232" s="54">
        <v>0.58620000000000005</v>
      </c>
      <c r="N232" t="str">
        <f>_xlfn.XLOOKUP(Disabilities_Overall[[#This Row],[School Name]],Maine_Schools[School Name],Maine_Schools[Comparison School Type], "Error")</f>
        <v>Non Charter</v>
      </c>
      <c r="O232" t="str">
        <f>_xlfn.XLOOKUP(Disabilities_Overall[[#This Row],[School Name]],Maine_Schools[School Name],Maine_Schools[Comparison Grade Span], "Error")</f>
        <v>03-06</v>
      </c>
    </row>
    <row r="233" spans="1:15" hidden="1">
      <c r="A233" t="s">
        <v>570</v>
      </c>
      <c r="B233">
        <v>847</v>
      </c>
      <c r="C233" t="s">
        <v>1060</v>
      </c>
      <c r="D233">
        <v>850</v>
      </c>
      <c r="E233" t="s">
        <v>456</v>
      </c>
      <c r="F233" t="s">
        <v>2298</v>
      </c>
      <c r="G233" t="s">
        <v>1677</v>
      </c>
      <c r="H233" t="s">
        <v>2297</v>
      </c>
      <c r="I233">
        <v>71</v>
      </c>
      <c r="J233">
        <v>67</v>
      </c>
      <c r="K233">
        <v>0.94369999999999998</v>
      </c>
      <c r="L233" t="s">
        <v>1351</v>
      </c>
      <c r="M233" s="54">
        <v>0.70150000000000001</v>
      </c>
      <c r="N233" t="str">
        <f>_xlfn.XLOOKUP(Disabilities_Overall[[#This Row],[School Name]],Maine_Schools[School Name],Maine_Schools[Comparison School Type], "Error")</f>
        <v>Non Charter</v>
      </c>
      <c r="O233" t="str">
        <f>_xlfn.XLOOKUP(Disabilities_Overall[[#This Row],[School Name]],Maine_Schools[School Name],Maine_Schools[Comparison Grade Span], "Error")</f>
        <v>07-08</v>
      </c>
    </row>
    <row r="234" spans="1:15" hidden="1">
      <c r="A234" t="s">
        <v>570</v>
      </c>
      <c r="B234">
        <v>847</v>
      </c>
      <c r="C234" t="s">
        <v>1060</v>
      </c>
      <c r="D234">
        <v>852</v>
      </c>
      <c r="E234" t="s">
        <v>460</v>
      </c>
      <c r="F234" t="s">
        <v>2298</v>
      </c>
      <c r="G234" t="s">
        <v>1677</v>
      </c>
      <c r="H234" t="s">
        <v>2297</v>
      </c>
      <c r="I234">
        <v>54</v>
      </c>
      <c r="J234">
        <v>54</v>
      </c>
      <c r="K234">
        <v>1</v>
      </c>
      <c r="L234" t="s">
        <v>1281</v>
      </c>
      <c r="M234" s="54">
        <v>0.75929999999999997</v>
      </c>
      <c r="N234" t="str">
        <f>_xlfn.XLOOKUP(Disabilities_Overall[[#This Row],[School Name]],Maine_Schools[School Name],Maine_Schools[Comparison School Type], "Error")</f>
        <v>Non Charter</v>
      </c>
      <c r="O234" t="str">
        <f>_xlfn.XLOOKUP(Disabilities_Overall[[#This Row],[School Name]],Maine_Schools[School Name],Maine_Schools[Comparison Grade Span], "Error")</f>
        <v>03-06</v>
      </c>
    </row>
    <row r="235" spans="1:15" hidden="1">
      <c r="A235" t="s">
        <v>570</v>
      </c>
      <c r="B235">
        <v>854</v>
      </c>
      <c r="C235" t="s">
        <v>1064</v>
      </c>
      <c r="D235">
        <v>858</v>
      </c>
      <c r="E235" t="s">
        <v>354</v>
      </c>
      <c r="F235" t="s">
        <v>2298</v>
      </c>
      <c r="G235" t="s">
        <v>1677</v>
      </c>
      <c r="H235" t="s">
        <v>2297</v>
      </c>
      <c r="I235">
        <v>56</v>
      </c>
      <c r="J235">
        <v>54</v>
      </c>
      <c r="K235">
        <v>0.96430000000000005</v>
      </c>
      <c r="L235" t="s">
        <v>1515</v>
      </c>
      <c r="M235" s="54">
        <v>0.81479999999999997</v>
      </c>
      <c r="N235" t="str">
        <f>_xlfn.XLOOKUP(Disabilities_Overall[[#This Row],[School Name]],Maine_Schools[School Name],Maine_Schools[Comparison School Type], "Error")</f>
        <v>Non Charter</v>
      </c>
      <c r="O235" t="str">
        <f>_xlfn.XLOOKUP(Disabilities_Overall[[#This Row],[School Name]],Maine_Schools[School Name],Maine_Schools[Comparison Grade Span], "Error")</f>
        <v>05-08</v>
      </c>
    </row>
    <row r="236" spans="1:15" hidden="1">
      <c r="A236" t="s">
        <v>570</v>
      </c>
      <c r="B236">
        <v>860</v>
      </c>
      <c r="C236" t="s">
        <v>1065</v>
      </c>
      <c r="D236">
        <v>869</v>
      </c>
      <c r="E236" t="s">
        <v>23</v>
      </c>
      <c r="F236" t="s">
        <v>2298</v>
      </c>
      <c r="G236" t="s">
        <v>1677</v>
      </c>
      <c r="H236" t="s">
        <v>2297</v>
      </c>
      <c r="I236">
        <v>29</v>
      </c>
      <c r="J236">
        <v>29</v>
      </c>
      <c r="K236">
        <v>1</v>
      </c>
      <c r="L236" t="s">
        <v>1417</v>
      </c>
      <c r="M236" s="54">
        <v>0.72409999999999997</v>
      </c>
      <c r="N236" t="str">
        <f>_xlfn.XLOOKUP(Disabilities_Overall[[#This Row],[School Name]],Maine_Schools[School Name],Maine_Schools[Comparison School Type], "Error")</f>
        <v>Non Charter</v>
      </c>
      <c r="O236" t="str">
        <f>_xlfn.XLOOKUP(Disabilities_Overall[[#This Row],[School Name]],Maine_Schools[School Name],Maine_Schools[Comparison Grade Span], "Error")</f>
        <v>01-03</v>
      </c>
    </row>
    <row r="237" spans="1:15" hidden="1">
      <c r="A237" t="s">
        <v>570</v>
      </c>
      <c r="B237">
        <v>860</v>
      </c>
      <c r="C237" t="s">
        <v>1065</v>
      </c>
      <c r="D237">
        <v>868</v>
      </c>
      <c r="E237" t="s">
        <v>290</v>
      </c>
      <c r="F237" t="s">
        <v>2298</v>
      </c>
      <c r="G237" t="s">
        <v>1677</v>
      </c>
      <c r="H237" t="s">
        <v>2297</v>
      </c>
      <c r="I237">
        <v>50</v>
      </c>
      <c r="J237">
        <v>46</v>
      </c>
      <c r="K237">
        <v>0.92</v>
      </c>
      <c r="L237" t="s">
        <v>1271</v>
      </c>
      <c r="M237" s="54">
        <v>0.56520000000000004</v>
      </c>
      <c r="N237" t="str">
        <f>_xlfn.XLOOKUP(Disabilities_Overall[[#This Row],[School Name]],Maine_Schools[School Name],Maine_Schools[Comparison School Type], "Error")</f>
        <v>Non Charter</v>
      </c>
      <c r="O237" t="str">
        <f>_xlfn.XLOOKUP(Disabilities_Overall[[#This Row],[School Name]],Maine_Schools[School Name],Maine_Schools[Comparison Grade Span], "Error")</f>
        <v>04-05</v>
      </c>
    </row>
    <row r="238" spans="1:15" hidden="1">
      <c r="A238" t="s">
        <v>570</v>
      </c>
      <c r="B238">
        <v>860</v>
      </c>
      <c r="C238" t="s">
        <v>1065</v>
      </c>
      <c r="D238">
        <v>873</v>
      </c>
      <c r="E238" t="s">
        <v>372</v>
      </c>
      <c r="F238" t="s">
        <v>2298</v>
      </c>
      <c r="G238" t="s">
        <v>1677</v>
      </c>
      <c r="H238" t="s">
        <v>2297</v>
      </c>
      <c r="I238">
        <v>49</v>
      </c>
      <c r="J238">
        <v>49</v>
      </c>
      <c r="K238">
        <v>1</v>
      </c>
      <c r="L238" t="s">
        <v>1244</v>
      </c>
      <c r="M238" s="54">
        <v>0.71430000000000005</v>
      </c>
      <c r="N238" t="str">
        <f>_xlfn.XLOOKUP(Disabilities_Overall[[#This Row],[School Name]],Maine_Schools[School Name],Maine_Schools[Comparison School Type], "Error")</f>
        <v>Non Charter</v>
      </c>
      <c r="O238" t="str">
        <f>_xlfn.XLOOKUP(Disabilities_Overall[[#This Row],[School Name]],Maine_Schools[School Name],Maine_Schools[Comparison Grade Span], "Error")</f>
        <v>PK-05</v>
      </c>
    </row>
    <row r="239" spans="1:15" hidden="1">
      <c r="A239" t="s">
        <v>570</v>
      </c>
      <c r="B239">
        <v>860</v>
      </c>
      <c r="C239" t="s">
        <v>1065</v>
      </c>
      <c r="D239">
        <v>867</v>
      </c>
      <c r="E239" t="s">
        <v>109</v>
      </c>
      <c r="F239" t="s">
        <v>2298</v>
      </c>
      <c r="G239" t="s">
        <v>1677</v>
      </c>
      <c r="H239" t="s">
        <v>2297</v>
      </c>
      <c r="I239">
        <v>40</v>
      </c>
      <c r="J239">
        <v>38</v>
      </c>
      <c r="K239">
        <v>0.95</v>
      </c>
      <c r="L239" t="s">
        <v>1253</v>
      </c>
      <c r="M239" s="54">
        <v>0.76319999999999999</v>
      </c>
      <c r="N239" t="str">
        <f>_xlfn.XLOOKUP(Disabilities_Overall[[#This Row],[School Name]],Maine_Schools[School Name],Maine_Schools[Comparison School Type], "Error")</f>
        <v>Non Charter</v>
      </c>
      <c r="O239" t="str">
        <f>_xlfn.XLOOKUP(Disabilities_Overall[[#This Row],[School Name]],Maine_Schools[School Name],Maine_Schools[Comparison Grade Span], "Error")</f>
        <v>09-12</v>
      </c>
    </row>
    <row r="240" spans="1:15" hidden="1">
      <c r="A240" t="s">
        <v>570</v>
      </c>
      <c r="B240">
        <v>860</v>
      </c>
      <c r="C240" t="s">
        <v>1065</v>
      </c>
      <c r="D240">
        <v>870</v>
      </c>
      <c r="E240" t="s">
        <v>176</v>
      </c>
      <c r="F240" t="s">
        <v>2298</v>
      </c>
      <c r="G240" t="s">
        <v>1677</v>
      </c>
      <c r="H240" t="s">
        <v>2297</v>
      </c>
      <c r="I240">
        <v>121</v>
      </c>
      <c r="J240">
        <v>115</v>
      </c>
      <c r="K240">
        <v>0.95040000000000002</v>
      </c>
      <c r="L240" t="s">
        <v>1310</v>
      </c>
      <c r="M240" s="54">
        <v>0.61739999999999995</v>
      </c>
      <c r="N240" t="str">
        <f>_xlfn.XLOOKUP(Disabilities_Overall[[#This Row],[School Name]],Maine_Schools[School Name],Maine_Schools[Comparison School Type], "Error")</f>
        <v>Non Charter</v>
      </c>
      <c r="O240" t="str">
        <f>_xlfn.XLOOKUP(Disabilities_Overall[[#This Row],[School Name]],Maine_Schools[School Name],Maine_Schools[Comparison Grade Span], "Error")</f>
        <v>06-08</v>
      </c>
    </row>
    <row r="241" spans="1:15" hidden="1">
      <c r="A241" t="s">
        <v>570</v>
      </c>
      <c r="B241">
        <v>874</v>
      </c>
      <c r="C241" t="s">
        <v>1069</v>
      </c>
      <c r="D241">
        <v>879</v>
      </c>
      <c r="E241" t="s">
        <v>361</v>
      </c>
      <c r="F241" t="s">
        <v>2298</v>
      </c>
      <c r="G241" t="s">
        <v>1677</v>
      </c>
      <c r="H241" t="s">
        <v>2297</v>
      </c>
      <c r="I241">
        <v>17</v>
      </c>
      <c r="J241">
        <v>16</v>
      </c>
      <c r="K241">
        <v>0.94120000000000004</v>
      </c>
      <c r="L241" t="s">
        <v>1401</v>
      </c>
      <c r="M241" s="54">
        <v>0.6875</v>
      </c>
      <c r="N241" t="str">
        <f>_xlfn.XLOOKUP(Disabilities_Overall[[#This Row],[School Name]],Maine_Schools[School Name],Maine_Schools[Comparison School Type], "Error")</f>
        <v>Non Charter</v>
      </c>
      <c r="O241" t="str">
        <f>_xlfn.XLOOKUP(Disabilities_Overall[[#This Row],[School Name]],Maine_Schools[School Name],Maine_Schools[Comparison Grade Span], "Error")</f>
        <v>PK-03</v>
      </c>
    </row>
    <row r="242" spans="1:15" hidden="1">
      <c r="A242" t="s">
        <v>570</v>
      </c>
      <c r="B242">
        <v>874</v>
      </c>
      <c r="C242" t="s">
        <v>1069</v>
      </c>
      <c r="D242">
        <v>877</v>
      </c>
      <c r="E242" t="s">
        <v>168</v>
      </c>
      <c r="F242" t="s">
        <v>2298</v>
      </c>
      <c r="G242" t="s">
        <v>1677</v>
      </c>
      <c r="H242" t="s">
        <v>2297</v>
      </c>
      <c r="I242">
        <v>13</v>
      </c>
      <c r="J242">
        <v>12</v>
      </c>
      <c r="K242">
        <v>0.92310000000000003</v>
      </c>
      <c r="L242" t="s">
        <v>1352</v>
      </c>
      <c r="M242" s="54">
        <v>0.58330000000000004</v>
      </c>
      <c r="N242" t="str">
        <f>_xlfn.XLOOKUP(Disabilities_Overall[[#This Row],[School Name]],Maine_Schools[School Name],Maine_Schools[Comparison School Type], "Error")</f>
        <v>Non Charter</v>
      </c>
      <c r="O242" t="str">
        <f>_xlfn.XLOOKUP(Disabilities_Overall[[#This Row],[School Name]],Maine_Schools[School Name],Maine_Schools[Comparison Grade Span], "Error")</f>
        <v>09-12</v>
      </c>
    </row>
    <row r="243" spans="1:15" hidden="1">
      <c r="A243" t="s">
        <v>570</v>
      </c>
      <c r="B243">
        <v>874</v>
      </c>
      <c r="C243" t="s">
        <v>1069</v>
      </c>
      <c r="D243">
        <v>881</v>
      </c>
      <c r="E243" t="s">
        <v>436</v>
      </c>
      <c r="F243" t="s">
        <v>2298</v>
      </c>
      <c r="G243" t="s">
        <v>1677</v>
      </c>
      <c r="H243" t="s">
        <v>2297</v>
      </c>
      <c r="I243">
        <v>80</v>
      </c>
      <c r="J243">
        <v>78</v>
      </c>
      <c r="K243">
        <v>0.97499999999999998</v>
      </c>
      <c r="L243" t="s">
        <v>1346</v>
      </c>
      <c r="M243" s="54">
        <v>0.66669999999999996</v>
      </c>
      <c r="N243" t="str">
        <f>_xlfn.XLOOKUP(Disabilities_Overall[[#This Row],[School Name]],Maine_Schools[School Name],Maine_Schools[Comparison School Type], "Error")</f>
        <v>Non Charter</v>
      </c>
      <c r="O243" t="str">
        <f>_xlfn.XLOOKUP(Disabilities_Overall[[#This Row],[School Name]],Maine_Schools[School Name],Maine_Schools[Comparison Grade Span], "Error")</f>
        <v>04-08</v>
      </c>
    </row>
    <row r="244" spans="1:15" hidden="1">
      <c r="A244" t="s">
        <v>570</v>
      </c>
      <c r="B244">
        <v>1826</v>
      </c>
      <c r="C244" t="s">
        <v>1071</v>
      </c>
      <c r="D244">
        <v>671</v>
      </c>
      <c r="E244" t="s">
        <v>68</v>
      </c>
      <c r="F244" t="s">
        <v>2298</v>
      </c>
      <c r="G244" t="s">
        <v>1677</v>
      </c>
      <c r="H244" t="s">
        <v>2297</v>
      </c>
      <c r="I244">
        <v>35</v>
      </c>
      <c r="J244">
        <v>33</v>
      </c>
      <c r="K244">
        <v>0.94289999999999996</v>
      </c>
      <c r="L244" t="s">
        <v>1460</v>
      </c>
      <c r="M244" s="54">
        <v>0.60609999999999997</v>
      </c>
      <c r="N244" t="str">
        <f>_xlfn.XLOOKUP(Disabilities_Overall[[#This Row],[School Name]],Maine_Schools[School Name],Maine_Schools[Comparison School Type], "Error")</f>
        <v>Non Charter</v>
      </c>
      <c r="O244" t="str">
        <f>_xlfn.XLOOKUP(Disabilities_Overall[[#This Row],[School Name]],Maine_Schools[School Name],Maine_Schools[Comparison Grade Span], "Error")</f>
        <v>06-08</v>
      </c>
    </row>
    <row r="245" spans="1:15" hidden="1">
      <c r="A245" t="s">
        <v>570</v>
      </c>
      <c r="B245">
        <v>888</v>
      </c>
      <c r="C245" t="s">
        <v>1074</v>
      </c>
      <c r="D245">
        <v>890</v>
      </c>
      <c r="E245" t="s">
        <v>337</v>
      </c>
      <c r="F245" t="s">
        <v>2298</v>
      </c>
      <c r="G245" t="s">
        <v>1677</v>
      </c>
      <c r="H245" t="s">
        <v>2297</v>
      </c>
      <c r="I245">
        <v>25</v>
      </c>
      <c r="J245">
        <v>25</v>
      </c>
      <c r="K245">
        <v>1</v>
      </c>
      <c r="L245" t="s">
        <v>1323</v>
      </c>
      <c r="M245" s="54">
        <v>0.72</v>
      </c>
      <c r="N245" t="str">
        <f>_xlfn.XLOOKUP(Disabilities_Overall[[#This Row],[School Name]],Maine_Schools[School Name],Maine_Schools[Comparison School Type], "Error")</f>
        <v>Non Charter</v>
      </c>
      <c r="O245" t="str">
        <f>_xlfn.XLOOKUP(Disabilities_Overall[[#This Row],[School Name]],Maine_Schools[School Name],Maine_Schools[Comparison Grade Span], "Error")</f>
        <v>PK-05</v>
      </c>
    </row>
    <row r="246" spans="1:15" hidden="1">
      <c r="A246" t="s">
        <v>570</v>
      </c>
      <c r="B246">
        <v>888</v>
      </c>
      <c r="C246" t="s">
        <v>1074</v>
      </c>
      <c r="D246">
        <v>892</v>
      </c>
      <c r="E246" t="s">
        <v>345</v>
      </c>
      <c r="F246" t="s">
        <v>2298</v>
      </c>
      <c r="G246" t="s">
        <v>1677</v>
      </c>
      <c r="H246" t="s">
        <v>2297</v>
      </c>
      <c r="I246">
        <v>22</v>
      </c>
      <c r="J246">
        <v>22</v>
      </c>
      <c r="K246">
        <v>1</v>
      </c>
      <c r="L246" t="s">
        <v>1591</v>
      </c>
      <c r="M246" s="54">
        <v>0.72729999999999995</v>
      </c>
      <c r="N246" t="str">
        <f>_xlfn.XLOOKUP(Disabilities_Overall[[#This Row],[School Name]],Maine_Schools[School Name],Maine_Schools[Comparison School Type], "Error")</f>
        <v>Non Charter</v>
      </c>
      <c r="O246" t="str">
        <f>_xlfn.XLOOKUP(Disabilities_Overall[[#This Row],[School Name]],Maine_Schools[School Name],Maine_Schools[Comparison Grade Span], "Error")</f>
        <v>PK-05</v>
      </c>
    </row>
    <row r="247" spans="1:15" hidden="1">
      <c r="A247" t="s">
        <v>570</v>
      </c>
      <c r="B247">
        <v>888</v>
      </c>
      <c r="C247" t="s">
        <v>1074</v>
      </c>
      <c r="D247">
        <v>894</v>
      </c>
      <c r="E247" t="s">
        <v>293</v>
      </c>
      <c r="F247" t="s">
        <v>2298</v>
      </c>
      <c r="G247" t="s">
        <v>1677</v>
      </c>
      <c r="H247" t="s">
        <v>2297</v>
      </c>
      <c r="I247">
        <v>31</v>
      </c>
      <c r="J247">
        <v>27</v>
      </c>
      <c r="K247">
        <v>0.871</v>
      </c>
      <c r="L247" t="s">
        <v>1460</v>
      </c>
      <c r="M247" s="54">
        <v>0.74070000000000003</v>
      </c>
      <c r="N247" t="str">
        <f>_xlfn.XLOOKUP(Disabilities_Overall[[#This Row],[School Name]],Maine_Schools[School Name],Maine_Schools[Comparison School Type], "Error")</f>
        <v>Non Charter</v>
      </c>
      <c r="O247" t="str">
        <f>_xlfn.XLOOKUP(Disabilities_Overall[[#This Row],[School Name]],Maine_Schools[School Name],Maine_Schools[Comparison Grade Span], "Error")</f>
        <v>09-12</v>
      </c>
    </row>
    <row r="248" spans="1:15" hidden="1">
      <c r="A248" t="s">
        <v>570</v>
      </c>
      <c r="B248">
        <v>888</v>
      </c>
      <c r="C248" t="s">
        <v>1074</v>
      </c>
      <c r="D248">
        <v>897</v>
      </c>
      <c r="E248" t="s">
        <v>366</v>
      </c>
      <c r="F248" t="s">
        <v>2298</v>
      </c>
      <c r="G248" t="s">
        <v>1677</v>
      </c>
      <c r="H248" t="s">
        <v>2297</v>
      </c>
      <c r="I248">
        <v>114</v>
      </c>
      <c r="J248">
        <v>113</v>
      </c>
      <c r="K248">
        <v>0.99119999999999997</v>
      </c>
      <c r="L248" t="s">
        <v>1315</v>
      </c>
      <c r="M248" s="54">
        <v>0.63719999999999999</v>
      </c>
      <c r="N248" t="str">
        <f>_xlfn.XLOOKUP(Disabilities_Overall[[#This Row],[School Name]],Maine_Schools[School Name],Maine_Schools[Comparison School Type], "Error")</f>
        <v>Non Charter</v>
      </c>
      <c r="O248" t="str">
        <f>_xlfn.XLOOKUP(Disabilities_Overall[[#This Row],[School Name]],Maine_Schools[School Name],Maine_Schools[Comparison Grade Span], "Error")</f>
        <v>06-08</v>
      </c>
    </row>
    <row r="249" spans="1:15" hidden="1">
      <c r="A249" t="s">
        <v>570</v>
      </c>
      <c r="B249">
        <v>888</v>
      </c>
      <c r="C249" t="s">
        <v>1074</v>
      </c>
      <c r="D249">
        <v>896</v>
      </c>
      <c r="E249" t="s">
        <v>551</v>
      </c>
      <c r="F249" t="s">
        <v>2298</v>
      </c>
      <c r="G249" t="s">
        <v>1677</v>
      </c>
      <c r="H249" t="s">
        <v>2297</v>
      </c>
      <c r="I249">
        <v>45</v>
      </c>
      <c r="J249">
        <v>44</v>
      </c>
      <c r="K249">
        <v>0.9778</v>
      </c>
      <c r="L249" t="s">
        <v>1290</v>
      </c>
      <c r="M249" s="54">
        <v>0.54549999999999998</v>
      </c>
      <c r="N249" t="str">
        <f>_xlfn.XLOOKUP(Disabilities_Overall[[#This Row],[School Name]],Maine_Schools[School Name],Maine_Schools[Comparison School Type], "Error")</f>
        <v>Non Charter</v>
      </c>
      <c r="O249" t="str">
        <f>_xlfn.XLOOKUP(Disabilities_Overall[[#This Row],[School Name]],Maine_Schools[School Name],Maine_Schools[Comparison Grade Span], "Error")</f>
        <v>PK-05</v>
      </c>
    </row>
    <row r="250" spans="1:15" hidden="1">
      <c r="A250" t="s">
        <v>570</v>
      </c>
      <c r="B250">
        <v>898</v>
      </c>
      <c r="C250" t="s">
        <v>1081</v>
      </c>
      <c r="D250">
        <v>2143</v>
      </c>
      <c r="E250" t="s">
        <v>191</v>
      </c>
      <c r="F250" t="s">
        <v>2298</v>
      </c>
      <c r="G250" t="s">
        <v>1677</v>
      </c>
      <c r="H250" t="s">
        <v>2297</v>
      </c>
      <c r="I250">
        <v>54</v>
      </c>
      <c r="J250">
        <v>52</v>
      </c>
      <c r="K250">
        <v>0.96299999999999997</v>
      </c>
      <c r="L250" t="s">
        <v>1290</v>
      </c>
      <c r="M250" s="54">
        <v>0.46150000000000002</v>
      </c>
      <c r="N250" t="str">
        <f>_xlfn.XLOOKUP(Disabilities_Overall[[#This Row],[School Name]],Maine_Schools[School Name],Maine_Schools[Comparison School Type], "Error")</f>
        <v>Non Charter</v>
      </c>
      <c r="O250" t="str">
        <f>_xlfn.XLOOKUP(Disabilities_Overall[[#This Row],[School Name]],Maine_Schools[School Name],Maine_Schools[Comparison Grade Span], "Error")</f>
        <v>05-08</v>
      </c>
    </row>
    <row r="251" spans="1:15" hidden="1">
      <c r="A251" t="s">
        <v>570</v>
      </c>
      <c r="B251">
        <v>898</v>
      </c>
      <c r="C251" t="s">
        <v>1081</v>
      </c>
      <c r="D251">
        <v>904</v>
      </c>
      <c r="E251" t="s">
        <v>127</v>
      </c>
      <c r="F251" t="s">
        <v>2298</v>
      </c>
      <c r="G251" t="s">
        <v>1677</v>
      </c>
      <c r="H251" t="s">
        <v>2297</v>
      </c>
      <c r="I251">
        <v>15</v>
      </c>
      <c r="J251">
        <v>14</v>
      </c>
      <c r="K251">
        <v>0.93330000000000002</v>
      </c>
      <c r="L251" t="s">
        <v>1335</v>
      </c>
      <c r="M251" s="54">
        <v>0.57140000000000002</v>
      </c>
      <c r="N251" t="str">
        <f>_xlfn.XLOOKUP(Disabilities_Overall[[#This Row],[School Name]],Maine_Schools[School Name],Maine_Schools[Comparison School Type], "Error")</f>
        <v>Non Charter</v>
      </c>
      <c r="O251" t="str">
        <f>_xlfn.XLOOKUP(Disabilities_Overall[[#This Row],[School Name]],Maine_Schools[School Name],Maine_Schools[Comparison Grade Span], "Error")</f>
        <v>09-12</v>
      </c>
    </row>
    <row r="252" spans="1:15" hidden="1">
      <c r="A252" t="s">
        <v>570</v>
      </c>
      <c r="B252">
        <v>905</v>
      </c>
      <c r="C252" t="s">
        <v>1086</v>
      </c>
      <c r="D252">
        <v>2203</v>
      </c>
      <c r="E252" t="s">
        <v>351</v>
      </c>
      <c r="F252" t="s">
        <v>2298</v>
      </c>
      <c r="G252" t="s">
        <v>1677</v>
      </c>
      <c r="H252" t="s">
        <v>2297</v>
      </c>
      <c r="I252">
        <v>40</v>
      </c>
      <c r="J252">
        <v>37</v>
      </c>
      <c r="K252">
        <v>0.92500000000000004</v>
      </c>
      <c r="L252" t="s">
        <v>1399</v>
      </c>
      <c r="M252" s="54">
        <v>0.83779999999999999</v>
      </c>
      <c r="N252" t="str">
        <f>_xlfn.XLOOKUP(Disabilities_Overall[[#This Row],[School Name]],Maine_Schools[School Name],Maine_Schools[Comparison School Type], "Error")</f>
        <v>Non Charter</v>
      </c>
      <c r="O252" t="str">
        <f>_xlfn.XLOOKUP(Disabilities_Overall[[#This Row],[School Name]],Maine_Schools[School Name],Maine_Schools[Comparison Grade Span], "Error")</f>
        <v>03-06</v>
      </c>
    </row>
    <row r="253" spans="1:15" hidden="1">
      <c r="A253" t="s">
        <v>570</v>
      </c>
      <c r="B253">
        <v>913</v>
      </c>
      <c r="C253" t="s">
        <v>1088</v>
      </c>
      <c r="D253">
        <v>921</v>
      </c>
      <c r="E253" t="s">
        <v>255</v>
      </c>
      <c r="F253" t="s">
        <v>2298</v>
      </c>
      <c r="G253" t="s">
        <v>1677</v>
      </c>
      <c r="H253" t="s">
        <v>2297</v>
      </c>
      <c r="I253">
        <v>40</v>
      </c>
      <c r="J253">
        <v>38</v>
      </c>
      <c r="K253">
        <v>0.95</v>
      </c>
      <c r="L253" t="s">
        <v>1246</v>
      </c>
      <c r="M253" s="54">
        <v>0.73680000000000001</v>
      </c>
      <c r="N253" t="str">
        <f>_xlfn.XLOOKUP(Disabilities_Overall[[#This Row],[School Name]],Maine_Schools[School Name],Maine_Schools[Comparison School Type], "Error")</f>
        <v>Non Charter</v>
      </c>
      <c r="O253" t="str">
        <f>_xlfn.XLOOKUP(Disabilities_Overall[[#This Row],[School Name]],Maine_Schools[School Name],Maine_Schools[Comparison Grade Span], "Error")</f>
        <v>04-05</v>
      </c>
    </row>
    <row r="254" spans="1:15" hidden="1">
      <c r="A254" t="s">
        <v>570</v>
      </c>
      <c r="B254">
        <v>913</v>
      </c>
      <c r="C254" t="s">
        <v>1088</v>
      </c>
      <c r="D254">
        <v>918</v>
      </c>
      <c r="E254" t="s">
        <v>467</v>
      </c>
      <c r="F254" t="s">
        <v>2298</v>
      </c>
      <c r="G254" t="s">
        <v>1677</v>
      </c>
      <c r="H254" t="s">
        <v>2297</v>
      </c>
      <c r="I254">
        <v>29</v>
      </c>
      <c r="J254">
        <v>29</v>
      </c>
      <c r="K254">
        <v>1</v>
      </c>
      <c r="L254" t="s">
        <v>1591</v>
      </c>
      <c r="M254" s="54">
        <v>0.55169999999999997</v>
      </c>
      <c r="N254" t="str">
        <f>_xlfn.XLOOKUP(Disabilities_Overall[[#This Row],[School Name]],Maine_Schools[School Name],Maine_Schools[Comparison School Type], "Error")</f>
        <v>Non Charter</v>
      </c>
      <c r="O254" t="str">
        <f>_xlfn.XLOOKUP(Disabilities_Overall[[#This Row],[School Name]],Maine_Schools[School Name],Maine_Schools[Comparison Grade Span], "Error")</f>
        <v>04-05</v>
      </c>
    </row>
    <row r="255" spans="1:15" hidden="1">
      <c r="A255" t="s">
        <v>570</v>
      </c>
      <c r="B255">
        <v>913</v>
      </c>
      <c r="C255" t="s">
        <v>1088</v>
      </c>
      <c r="D255">
        <v>920</v>
      </c>
      <c r="E255" t="s">
        <v>322</v>
      </c>
      <c r="F255" t="s">
        <v>2298</v>
      </c>
      <c r="G255" t="s">
        <v>1677</v>
      </c>
      <c r="H255" t="s">
        <v>2297</v>
      </c>
      <c r="I255">
        <v>60</v>
      </c>
      <c r="J255">
        <v>55</v>
      </c>
      <c r="K255">
        <v>0.91669999999999996</v>
      </c>
      <c r="L255" t="s">
        <v>1386</v>
      </c>
      <c r="M255" s="54">
        <v>0.89090000000000003</v>
      </c>
      <c r="N255" t="str">
        <f>_xlfn.XLOOKUP(Disabilities_Overall[[#This Row],[School Name]],Maine_Schools[School Name],Maine_Schools[Comparison School Type], "Error")</f>
        <v>Non Charter</v>
      </c>
      <c r="O255" t="str">
        <f>_xlfn.XLOOKUP(Disabilities_Overall[[#This Row],[School Name]],Maine_Schools[School Name],Maine_Schools[Comparison Grade Span], "Error")</f>
        <v>08-12</v>
      </c>
    </row>
    <row r="256" spans="1:15" hidden="1">
      <c r="A256" t="s">
        <v>570</v>
      </c>
      <c r="B256">
        <v>913</v>
      </c>
      <c r="C256" t="s">
        <v>1088</v>
      </c>
      <c r="D256">
        <v>915</v>
      </c>
      <c r="E256" t="s">
        <v>197</v>
      </c>
      <c r="F256" t="s">
        <v>2298</v>
      </c>
      <c r="G256" t="s">
        <v>1677</v>
      </c>
      <c r="H256" t="s">
        <v>2297</v>
      </c>
      <c r="I256">
        <v>82</v>
      </c>
      <c r="J256">
        <v>80</v>
      </c>
      <c r="K256">
        <v>0.97560000000000002</v>
      </c>
      <c r="L256" t="s">
        <v>1379</v>
      </c>
      <c r="M256" s="54">
        <v>0.76249999999999996</v>
      </c>
      <c r="N256" t="str">
        <f>_xlfn.XLOOKUP(Disabilities_Overall[[#This Row],[School Name]],Maine_Schools[School Name],Maine_Schools[Comparison School Type], "Error")</f>
        <v>Non Charter</v>
      </c>
      <c r="O256" t="str">
        <f>_xlfn.XLOOKUP(Disabilities_Overall[[#This Row],[School Name]],Maine_Schools[School Name],Maine_Schools[Comparison Grade Span], "Error")</f>
        <v>06-07</v>
      </c>
    </row>
    <row r="257" spans="1:15" hidden="1">
      <c r="A257" t="s">
        <v>570</v>
      </c>
      <c r="B257">
        <v>922</v>
      </c>
      <c r="C257" t="s">
        <v>1093</v>
      </c>
      <c r="D257">
        <v>2113</v>
      </c>
      <c r="E257" t="s">
        <v>228</v>
      </c>
      <c r="F257" t="s">
        <v>2298</v>
      </c>
      <c r="G257" t="s">
        <v>1677</v>
      </c>
      <c r="H257" t="s">
        <v>2297</v>
      </c>
      <c r="I257">
        <v>41</v>
      </c>
      <c r="J257">
        <v>41</v>
      </c>
      <c r="K257">
        <v>1</v>
      </c>
      <c r="L257" t="s">
        <v>1549</v>
      </c>
      <c r="M257" s="54">
        <v>0.56100000000000005</v>
      </c>
      <c r="N257" t="str">
        <f>_xlfn.XLOOKUP(Disabilities_Overall[[#This Row],[School Name]],Maine_Schools[School Name],Maine_Schools[Comparison School Type], "Error")</f>
        <v>Non Charter</v>
      </c>
      <c r="O257" t="str">
        <f>_xlfn.XLOOKUP(Disabilities_Overall[[#This Row],[School Name]],Maine_Schools[School Name],Maine_Schools[Comparison Grade Span], "Error")</f>
        <v>03-05</v>
      </c>
    </row>
    <row r="258" spans="1:15" hidden="1">
      <c r="A258" t="s">
        <v>570</v>
      </c>
      <c r="B258">
        <v>922</v>
      </c>
      <c r="C258" t="s">
        <v>1093</v>
      </c>
      <c r="D258">
        <v>925</v>
      </c>
      <c r="E258" t="s">
        <v>83</v>
      </c>
      <c r="F258" t="s">
        <v>2298</v>
      </c>
      <c r="G258" t="s">
        <v>1677</v>
      </c>
      <c r="H258" t="s">
        <v>2297</v>
      </c>
      <c r="I258">
        <v>29</v>
      </c>
      <c r="J258">
        <v>26</v>
      </c>
      <c r="K258">
        <v>0.89659999999999995</v>
      </c>
      <c r="L258" t="s">
        <v>1460</v>
      </c>
      <c r="M258" s="54">
        <v>0.76919999999999999</v>
      </c>
      <c r="N258" t="str">
        <f>_xlfn.XLOOKUP(Disabilities_Overall[[#This Row],[School Name]],Maine_Schools[School Name],Maine_Schools[Comparison School Type], "Error")</f>
        <v>Non Charter</v>
      </c>
      <c r="O258" t="str">
        <f>_xlfn.XLOOKUP(Disabilities_Overall[[#This Row],[School Name]],Maine_Schools[School Name],Maine_Schools[Comparison Grade Span], "Error")</f>
        <v>09-12</v>
      </c>
    </row>
    <row r="259" spans="1:15" hidden="1">
      <c r="A259" t="s">
        <v>570</v>
      </c>
      <c r="B259">
        <v>922</v>
      </c>
      <c r="C259" t="s">
        <v>1093</v>
      </c>
      <c r="D259">
        <v>926</v>
      </c>
      <c r="E259" t="s">
        <v>89</v>
      </c>
      <c r="F259" t="s">
        <v>2298</v>
      </c>
      <c r="G259" t="s">
        <v>1677</v>
      </c>
      <c r="H259" t="s">
        <v>2297</v>
      </c>
      <c r="I259">
        <v>81</v>
      </c>
      <c r="J259">
        <v>77</v>
      </c>
      <c r="K259">
        <v>0.9506</v>
      </c>
      <c r="L259" t="s">
        <v>1402</v>
      </c>
      <c r="M259" s="54">
        <v>0.64939999999999998</v>
      </c>
      <c r="N259" t="str">
        <f>_xlfn.XLOOKUP(Disabilities_Overall[[#This Row],[School Name]],Maine_Schools[School Name],Maine_Schools[Comparison School Type], "Error")</f>
        <v>Non Charter</v>
      </c>
      <c r="O259" t="str">
        <f>_xlfn.XLOOKUP(Disabilities_Overall[[#This Row],[School Name]],Maine_Schools[School Name],Maine_Schools[Comparison Grade Span], "Error")</f>
        <v>06-08</v>
      </c>
    </row>
    <row r="260" spans="1:15" hidden="1">
      <c r="A260" t="s">
        <v>570</v>
      </c>
      <c r="B260">
        <v>932</v>
      </c>
      <c r="C260" t="s">
        <v>1097</v>
      </c>
      <c r="D260">
        <v>935</v>
      </c>
      <c r="E260" t="s">
        <v>300</v>
      </c>
      <c r="F260" t="s">
        <v>2298</v>
      </c>
      <c r="G260" t="s">
        <v>1677</v>
      </c>
      <c r="H260" t="s">
        <v>2297</v>
      </c>
      <c r="I260">
        <v>30</v>
      </c>
      <c r="J260">
        <v>30</v>
      </c>
      <c r="K260">
        <v>1</v>
      </c>
      <c r="L260" t="s">
        <v>1520</v>
      </c>
      <c r="M260" s="54">
        <v>0.63329999999999997</v>
      </c>
      <c r="N260" t="str">
        <f>_xlfn.XLOOKUP(Disabilities_Overall[[#This Row],[School Name]],Maine_Schools[School Name],Maine_Schools[Comparison School Type], "Error")</f>
        <v>Non Charter</v>
      </c>
      <c r="O260" t="str">
        <f>_xlfn.XLOOKUP(Disabilities_Overall[[#This Row],[School Name]],Maine_Schools[School Name],Maine_Schools[Comparison Grade Span], "Error")</f>
        <v>05-08</v>
      </c>
    </row>
    <row r="261" spans="1:15" hidden="1">
      <c r="A261" t="s">
        <v>570</v>
      </c>
      <c r="B261">
        <v>932</v>
      </c>
      <c r="C261" t="s">
        <v>1097</v>
      </c>
      <c r="D261">
        <v>934</v>
      </c>
      <c r="E261" t="s">
        <v>440</v>
      </c>
      <c r="F261" t="s">
        <v>2298</v>
      </c>
      <c r="G261" t="s">
        <v>1677</v>
      </c>
      <c r="H261" t="s">
        <v>2297</v>
      </c>
      <c r="I261">
        <v>18</v>
      </c>
      <c r="J261">
        <v>18</v>
      </c>
      <c r="K261">
        <v>1</v>
      </c>
      <c r="L261" t="s">
        <v>1352</v>
      </c>
      <c r="M261" s="54">
        <v>0.38890000000000002</v>
      </c>
      <c r="N261" t="str">
        <f>_xlfn.XLOOKUP(Disabilities_Overall[[#This Row],[School Name]],Maine_Schools[School Name],Maine_Schools[Comparison School Type], "Error")</f>
        <v>Non Charter</v>
      </c>
      <c r="O261" t="str">
        <f>_xlfn.XLOOKUP(Disabilities_Overall[[#This Row],[School Name]],Maine_Schools[School Name],Maine_Schools[Comparison Grade Span], "Error")</f>
        <v>02-04</v>
      </c>
    </row>
    <row r="262" spans="1:15" hidden="1">
      <c r="A262" t="s">
        <v>570</v>
      </c>
      <c r="B262">
        <v>936</v>
      </c>
      <c r="C262" t="s">
        <v>1101</v>
      </c>
      <c r="D262">
        <v>1763</v>
      </c>
      <c r="E262" t="s">
        <v>13</v>
      </c>
      <c r="F262" t="s">
        <v>2298</v>
      </c>
      <c r="G262" t="s">
        <v>1677</v>
      </c>
      <c r="H262" t="s">
        <v>2297</v>
      </c>
      <c r="I262">
        <v>47</v>
      </c>
      <c r="J262">
        <v>46</v>
      </c>
      <c r="K262">
        <v>0.97870000000000001</v>
      </c>
      <c r="L262" t="s">
        <v>1392</v>
      </c>
      <c r="M262" s="54">
        <v>0.86960000000000004</v>
      </c>
      <c r="N262" t="str">
        <f>_xlfn.XLOOKUP(Disabilities_Overall[[#This Row],[School Name]],Maine_Schools[School Name],Maine_Schools[Comparison School Type], "Error")</f>
        <v>Non Charter</v>
      </c>
      <c r="O262" t="str">
        <f>_xlfn.XLOOKUP(Disabilities_Overall[[#This Row],[School Name]],Maine_Schools[School Name],Maine_Schools[Comparison Grade Span], "Error")</f>
        <v>PK-05</v>
      </c>
    </row>
    <row r="263" spans="1:15" hidden="1">
      <c r="A263" t="s">
        <v>570</v>
      </c>
      <c r="B263">
        <v>1469</v>
      </c>
      <c r="C263" t="s">
        <v>1106</v>
      </c>
      <c r="D263">
        <v>947</v>
      </c>
      <c r="E263" t="s">
        <v>352</v>
      </c>
      <c r="F263" t="s">
        <v>2298</v>
      </c>
      <c r="G263" t="s">
        <v>1677</v>
      </c>
      <c r="H263" t="s">
        <v>2297</v>
      </c>
      <c r="I263">
        <v>16</v>
      </c>
      <c r="J263">
        <v>15</v>
      </c>
      <c r="K263">
        <v>0.9375</v>
      </c>
      <c r="L263" t="s">
        <v>1252</v>
      </c>
      <c r="M263" s="54">
        <v>0.6</v>
      </c>
      <c r="N263" t="str">
        <f>_xlfn.XLOOKUP(Disabilities_Overall[[#This Row],[School Name]],Maine_Schools[School Name],Maine_Schools[Comparison School Type], "Error")</f>
        <v>Non Charter</v>
      </c>
      <c r="O263" t="str">
        <f>_xlfn.XLOOKUP(Disabilities_Overall[[#This Row],[School Name]],Maine_Schools[School Name],Maine_Schools[Comparison Grade Span], "Error")</f>
        <v>PK-03</v>
      </c>
    </row>
    <row r="264" spans="1:15" hidden="1">
      <c r="A264" t="s">
        <v>570</v>
      </c>
      <c r="B264">
        <v>1469</v>
      </c>
      <c r="C264" t="s">
        <v>1106</v>
      </c>
      <c r="D264">
        <v>949</v>
      </c>
      <c r="E264" t="s">
        <v>365</v>
      </c>
      <c r="F264" t="s">
        <v>2298</v>
      </c>
      <c r="G264" t="s">
        <v>1677</v>
      </c>
      <c r="H264" t="s">
        <v>2297</v>
      </c>
      <c r="I264">
        <v>67</v>
      </c>
      <c r="J264">
        <v>67</v>
      </c>
      <c r="K264">
        <v>1</v>
      </c>
      <c r="L264" t="s">
        <v>1402</v>
      </c>
      <c r="M264" s="54">
        <v>0.74629999999999996</v>
      </c>
      <c r="N264" t="str">
        <f>_xlfn.XLOOKUP(Disabilities_Overall[[#This Row],[School Name]],Maine_Schools[School Name],Maine_Schools[Comparison School Type], "Error")</f>
        <v>Non Charter</v>
      </c>
      <c r="O264" t="str">
        <f>_xlfn.XLOOKUP(Disabilities_Overall[[#This Row],[School Name]],Maine_Schools[School Name],Maine_Schools[Comparison Grade Span], "Error")</f>
        <v>04-08</v>
      </c>
    </row>
    <row r="265" spans="1:15" hidden="1">
      <c r="A265" t="s">
        <v>570</v>
      </c>
      <c r="B265">
        <v>951</v>
      </c>
      <c r="C265" t="s">
        <v>1107</v>
      </c>
      <c r="D265">
        <v>954</v>
      </c>
      <c r="E265" t="s">
        <v>371</v>
      </c>
      <c r="F265" t="s">
        <v>2298</v>
      </c>
      <c r="G265" t="s">
        <v>1677</v>
      </c>
      <c r="H265" t="s">
        <v>2297</v>
      </c>
      <c r="I265">
        <v>46</v>
      </c>
      <c r="J265">
        <v>44</v>
      </c>
      <c r="K265">
        <v>0.95650000000000002</v>
      </c>
      <c r="L265" t="s">
        <v>1411</v>
      </c>
      <c r="M265" s="54">
        <v>0.75</v>
      </c>
      <c r="N265" t="str">
        <f>_xlfn.XLOOKUP(Disabilities_Overall[[#This Row],[School Name]],Maine_Schools[School Name],Maine_Schools[Comparison School Type], "Error")</f>
        <v>Non Charter</v>
      </c>
      <c r="O265" t="str">
        <f>_xlfn.XLOOKUP(Disabilities_Overall[[#This Row],[School Name]],Maine_Schools[School Name],Maine_Schools[Comparison Grade Span], "Error")</f>
        <v>05-08</v>
      </c>
    </row>
    <row r="266" spans="1:15" hidden="1">
      <c r="A266" t="s">
        <v>570</v>
      </c>
      <c r="B266">
        <v>957</v>
      </c>
      <c r="C266" t="s">
        <v>1108</v>
      </c>
      <c r="D266">
        <v>958</v>
      </c>
      <c r="E266" t="s">
        <v>378</v>
      </c>
      <c r="F266" t="s">
        <v>2298</v>
      </c>
      <c r="G266" t="s">
        <v>1677</v>
      </c>
      <c r="H266" t="s">
        <v>2297</v>
      </c>
      <c r="I266">
        <v>33</v>
      </c>
      <c r="J266">
        <v>33</v>
      </c>
      <c r="K266">
        <v>1</v>
      </c>
      <c r="L266" t="s">
        <v>1541</v>
      </c>
      <c r="M266" s="54">
        <v>0.81820000000000004</v>
      </c>
      <c r="N266" t="str">
        <f>_xlfn.XLOOKUP(Disabilities_Overall[[#This Row],[School Name]],Maine_Schools[School Name],Maine_Schools[Comparison School Type], "Error")</f>
        <v>Non Charter</v>
      </c>
      <c r="O266" t="str">
        <f>_xlfn.XLOOKUP(Disabilities_Overall[[#This Row],[School Name]],Maine_Schools[School Name],Maine_Schools[Comparison Grade Span], "Error")</f>
        <v>03-06</v>
      </c>
    </row>
    <row r="267" spans="1:15" hidden="1">
      <c r="A267" t="s">
        <v>570</v>
      </c>
      <c r="B267">
        <v>1733</v>
      </c>
      <c r="C267" t="s">
        <v>1110</v>
      </c>
      <c r="D267">
        <v>739</v>
      </c>
      <c r="E267" t="s">
        <v>36</v>
      </c>
      <c r="F267" t="s">
        <v>2298</v>
      </c>
      <c r="G267" t="s">
        <v>1677</v>
      </c>
      <c r="H267" t="s">
        <v>2297</v>
      </c>
      <c r="I267">
        <v>22</v>
      </c>
      <c r="J267">
        <v>22</v>
      </c>
      <c r="K267">
        <v>1</v>
      </c>
      <c r="L267" t="s">
        <v>1357</v>
      </c>
      <c r="M267" s="54">
        <v>0.54549999999999998</v>
      </c>
      <c r="N267" t="str">
        <f>_xlfn.XLOOKUP(Disabilities_Overall[[#This Row],[School Name]],Maine_Schools[School Name],Maine_Schools[Comparison School Type], "Error")</f>
        <v>Non Charter</v>
      </c>
      <c r="O267" t="str">
        <f>_xlfn.XLOOKUP(Disabilities_Overall[[#This Row],[School Name]],Maine_Schools[School Name],Maine_Schools[Comparison Grade Span], "Error")</f>
        <v>02-05</v>
      </c>
    </row>
    <row r="268" spans="1:15" hidden="1">
      <c r="A268" t="s">
        <v>570</v>
      </c>
      <c r="B268">
        <v>1733</v>
      </c>
      <c r="C268" t="s">
        <v>1110</v>
      </c>
      <c r="D268">
        <v>735</v>
      </c>
      <c r="E268" t="s">
        <v>9</v>
      </c>
      <c r="F268" t="s">
        <v>2298</v>
      </c>
      <c r="G268" t="s">
        <v>1677</v>
      </c>
      <c r="H268" t="s">
        <v>2297</v>
      </c>
      <c r="I268">
        <v>35</v>
      </c>
      <c r="J268">
        <v>27</v>
      </c>
      <c r="K268">
        <v>0.77139999999999997</v>
      </c>
      <c r="L268" t="s">
        <v>1417</v>
      </c>
      <c r="M268" s="54">
        <v>0.77780000000000005</v>
      </c>
      <c r="N268" t="str">
        <f>_xlfn.XLOOKUP(Disabilities_Overall[[#This Row],[School Name]],Maine_Schools[School Name],Maine_Schools[Comparison School Type], "Error")</f>
        <v>Non Charter</v>
      </c>
      <c r="O268" t="str">
        <f>_xlfn.XLOOKUP(Disabilities_Overall[[#This Row],[School Name]],Maine_Schools[School Name],Maine_Schools[Comparison Grade Span], "Error")</f>
        <v>09-12</v>
      </c>
    </row>
    <row r="269" spans="1:15" hidden="1">
      <c r="A269" t="s">
        <v>570</v>
      </c>
      <c r="B269">
        <v>1733</v>
      </c>
      <c r="C269" t="s">
        <v>1110</v>
      </c>
      <c r="D269">
        <v>742</v>
      </c>
      <c r="E269" t="s">
        <v>152</v>
      </c>
      <c r="F269" t="s">
        <v>2298</v>
      </c>
      <c r="G269" t="s">
        <v>1677</v>
      </c>
      <c r="H269" t="s">
        <v>2297</v>
      </c>
      <c r="I269">
        <v>41</v>
      </c>
      <c r="J269">
        <v>38</v>
      </c>
      <c r="K269">
        <v>0.92679999999999996</v>
      </c>
      <c r="L269" t="s">
        <v>1249</v>
      </c>
      <c r="M269" s="54">
        <v>0.65790000000000004</v>
      </c>
      <c r="N269" t="str">
        <f>_xlfn.XLOOKUP(Disabilities_Overall[[#This Row],[School Name]],Maine_Schools[School Name],Maine_Schools[Comparison School Type], "Error")</f>
        <v>Non Charter</v>
      </c>
      <c r="O269" t="str">
        <f>_xlfn.XLOOKUP(Disabilities_Overall[[#This Row],[School Name]],Maine_Schools[School Name],Maine_Schools[Comparison Grade Span], "Error")</f>
        <v>PK-05</v>
      </c>
    </row>
    <row r="270" spans="1:15" hidden="1">
      <c r="A270" t="s">
        <v>570</v>
      </c>
      <c r="B270">
        <v>1733</v>
      </c>
      <c r="C270" t="s">
        <v>1110</v>
      </c>
      <c r="D270">
        <v>2097</v>
      </c>
      <c r="E270" t="s">
        <v>49</v>
      </c>
      <c r="F270" t="s">
        <v>2298</v>
      </c>
      <c r="G270" t="s">
        <v>1677</v>
      </c>
      <c r="H270" t="s">
        <v>2297</v>
      </c>
      <c r="I270">
        <v>15</v>
      </c>
      <c r="J270">
        <v>15</v>
      </c>
      <c r="K270">
        <v>1</v>
      </c>
      <c r="L270" t="s">
        <v>1335</v>
      </c>
      <c r="M270" s="54">
        <v>0.5333</v>
      </c>
      <c r="N270" t="str">
        <f>_xlfn.XLOOKUP(Disabilities_Overall[[#This Row],[School Name]],Maine_Schools[School Name],Maine_Schools[Comparison School Type], "Error")</f>
        <v>Non Charter</v>
      </c>
      <c r="O270" t="str">
        <f>_xlfn.XLOOKUP(Disabilities_Overall[[#This Row],[School Name]],Maine_Schools[School Name],Maine_Schools[Comparison Grade Span], "Error")</f>
        <v>03-05</v>
      </c>
    </row>
    <row r="271" spans="1:15" hidden="1">
      <c r="A271" t="s">
        <v>570</v>
      </c>
      <c r="B271">
        <v>1733</v>
      </c>
      <c r="C271" t="s">
        <v>1110</v>
      </c>
      <c r="D271">
        <v>736</v>
      </c>
      <c r="E271" t="s">
        <v>385</v>
      </c>
      <c r="F271" t="s">
        <v>2298</v>
      </c>
      <c r="G271" t="s">
        <v>1677</v>
      </c>
      <c r="H271" t="s">
        <v>2297</v>
      </c>
      <c r="I271">
        <v>89</v>
      </c>
      <c r="J271">
        <v>82</v>
      </c>
      <c r="K271">
        <v>0.92130000000000001</v>
      </c>
      <c r="L271" t="s">
        <v>1439</v>
      </c>
      <c r="M271" s="54">
        <v>0.75609999999999999</v>
      </c>
      <c r="N271" t="str">
        <f>_xlfn.XLOOKUP(Disabilities_Overall[[#This Row],[School Name]],Maine_Schools[School Name],Maine_Schools[Comparison School Type], "Error")</f>
        <v>Non Charter</v>
      </c>
      <c r="O271" t="str">
        <f>_xlfn.XLOOKUP(Disabilities_Overall[[#This Row],[School Name]],Maine_Schools[School Name],Maine_Schools[Comparison Grade Span], "Error")</f>
        <v>06-08</v>
      </c>
    </row>
    <row r="272" spans="1:15" hidden="1">
      <c r="A272" t="s">
        <v>570</v>
      </c>
      <c r="B272">
        <v>969</v>
      </c>
      <c r="C272" t="s">
        <v>1115</v>
      </c>
      <c r="D272">
        <v>1953</v>
      </c>
      <c r="E272" t="s">
        <v>375</v>
      </c>
      <c r="F272" t="s">
        <v>2298</v>
      </c>
      <c r="G272" t="s">
        <v>1677</v>
      </c>
      <c r="H272" t="s">
        <v>2297</v>
      </c>
      <c r="I272">
        <v>86</v>
      </c>
      <c r="J272">
        <v>81</v>
      </c>
      <c r="K272">
        <v>0.94189999999999996</v>
      </c>
      <c r="L272" t="s">
        <v>1458</v>
      </c>
      <c r="M272" s="54">
        <v>0.69140000000000001</v>
      </c>
      <c r="N272" t="str">
        <f>_xlfn.XLOOKUP(Disabilities_Overall[[#This Row],[School Name]],Maine_Schools[School Name],Maine_Schools[Comparison School Type], "Error")</f>
        <v>Non Charter</v>
      </c>
      <c r="O272" t="str">
        <f>_xlfn.XLOOKUP(Disabilities_Overall[[#This Row],[School Name]],Maine_Schools[School Name],Maine_Schools[Comparison Grade Span], "Error")</f>
        <v>03-08</v>
      </c>
    </row>
    <row r="273" spans="1:15" hidden="1">
      <c r="A273" t="s">
        <v>570</v>
      </c>
      <c r="B273">
        <v>1498</v>
      </c>
      <c r="C273" t="s">
        <v>1118</v>
      </c>
      <c r="D273">
        <v>1759</v>
      </c>
      <c r="E273" t="s">
        <v>230</v>
      </c>
      <c r="F273" t="s">
        <v>2298</v>
      </c>
      <c r="G273" t="s">
        <v>1677</v>
      </c>
      <c r="H273" t="s">
        <v>2297</v>
      </c>
      <c r="I273">
        <v>68</v>
      </c>
      <c r="J273">
        <v>68</v>
      </c>
      <c r="K273">
        <v>1</v>
      </c>
      <c r="L273" t="s">
        <v>1515</v>
      </c>
      <c r="M273" s="54">
        <v>0.64710000000000001</v>
      </c>
      <c r="N273" t="str">
        <f>_xlfn.XLOOKUP(Disabilities_Overall[[#This Row],[School Name]],Maine_Schools[School Name],Maine_Schools[Comparison School Type], "Error")</f>
        <v>Non Charter</v>
      </c>
      <c r="O273" t="str">
        <f>_xlfn.XLOOKUP(Disabilities_Overall[[#This Row],[School Name]],Maine_Schools[School Name],Maine_Schools[Comparison Grade Span], "Error")</f>
        <v>03-05</v>
      </c>
    </row>
    <row r="274" spans="1:15" hidden="1">
      <c r="A274" t="s">
        <v>570</v>
      </c>
      <c r="B274">
        <v>1498</v>
      </c>
      <c r="C274" t="s">
        <v>1118</v>
      </c>
      <c r="D274">
        <v>1499</v>
      </c>
      <c r="E274" t="s">
        <v>233</v>
      </c>
      <c r="F274" t="s">
        <v>2298</v>
      </c>
      <c r="G274" t="s">
        <v>1677</v>
      </c>
      <c r="H274" t="s">
        <v>2297</v>
      </c>
      <c r="I274">
        <v>85</v>
      </c>
      <c r="J274">
        <v>75</v>
      </c>
      <c r="K274">
        <v>0.88239999999999996</v>
      </c>
      <c r="L274" t="s">
        <v>1321</v>
      </c>
      <c r="M274" s="54">
        <v>0.76</v>
      </c>
      <c r="N274" t="str">
        <f>_xlfn.XLOOKUP(Disabilities_Overall[[#This Row],[School Name]],Maine_Schools[School Name],Maine_Schools[Comparison School Type], "Error")</f>
        <v>Non Charter</v>
      </c>
      <c r="O274" t="str">
        <f>_xlfn.XLOOKUP(Disabilities_Overall[[#This Row],[School Name]],Maine_Schools[School Name],Maine_Schools[Comparison Grade Span], "Error")</f>
        <v>06-08</v>
      </c>
    </row>
    <row r="275" spans="1:15" hidden="1">
      <c r="A275" t="s">
        <v>570</v>
      </c>
      <c r="B275">
        <v>976</v>
      </c>
      <c r="C275" t="s">
        <v>1121</v>
      </c>
      <c r="D275">
        <v>983</v>
      </c>
      <c r="E275" t="s">
        <v>37</v>
      </c>
      <c r="F275" t="s">
        <v>2298</v>
      </c>
      <c r="G275" t="s">
        <v>1677</v>
      </c>
      <c r="H275" t="s">
        <v>2297</v>
      </c>
      <c r="I275">
        <v>42</v>
      </c>
      <c r="J275">
        <v>42</v>
      </c>
      <c r="K275">
        <v>1</v>
      </c>
      <c r="L275" t="s">
        <v>1246</v>
      </c>
      <c r="M275" s="54">
        <v>0.66669999999999996</v>
      </c>
      <c r="N275" t="str">
        <f>_xlfn.XLOOKUP(Disabilities_Overall[[#This Row],[School Name]],Maine_Schools[School Name],Maine_Schools[Comparison School Type], "Error")</f>
        <v>Non Charter</v>
      </c>
      <c r="O275" t="str">
        <f>_xlfn.XLOOKUP(Disabilities_Overall[[#This Row],[School Name]],Maine_Schools[School Name],Maine_Schools[Comparison Grade Span], "Error")</f>
        <v>03-08</v>
      </c>
    </row>
    <row r="276" spans="1:15" hidden="1">
      <c r="A276" t="s">
        <v>570</v>
      </c>
      <c r="B276">
        <v>984</v>
      </c>
      <c r="C276" t="s">
        <v>1125</v>
      </c>
      <c r="D276">
        <v>986</v>
      </c>
      <c r="E276" t="s">
        <v>132</v>
      </c>
      <c r="F276" t="s">
        <v>2298</v>
      </c>
      <c r="G276" t="s">
        <v>1677</v>
      </c>
      <c r="H276" t="s">
        <v>2297</v>
      </c>
      <c r="I276">
        <v>31</v>
      </c>
      <c r="J276">
        <v>31</v>
      </c>
      <c r="K276">
        <v>1</v>
      </c>
      <c r="L276" t="s">
        <v>1591</v>
      </c>
      <c r="M276" s="54">
        <v>0.5161</v>
      </c>
      <c r="N276" t="str">
        <f>_xlfn.XLOOKUP(Disabilities_Overall[[#This Row],[School Name]],Maine_Schools[School Name],Maine_Schools[Comparison School Type], "Error")</f>
        <v>Non Charter</v>
      </c>
      <c r="O276" t="str">
        <f>_xlfn.XLOOKUP(Disabilities_Overall[[#This Row],[School Name]],Maine_Schools[School Name],Maine_Schools[Comparison Grade Span], "Error")</f>
        <v>PK-05</v>
      </c>
    </row>
    <row r="277" spans="1:15" hidden="1">
      <c r="A277" t="s">
        <v>570</v>
      </c>
      <c r="B277">
        <v>984</v>
      </c>
      <c r="C277" t="s">
        <v>1125</v>
      </c>
      <c r="D277">
        <v>987</v>
      </c>
      <c r="E277" t="s">
        <v>196</v>
      </c>
      <c r="F277" t="s">
        <v>2298</v>
      </c>
      <c r="G277" t="s">
        <v>1677</v>
      </c>
      <c r="H277" t="s">
        <v>2297</v>
      </c>
      <c r="I277">
        <v>22</v>
      </c>
      <c r="J277">
        <v>22</v>
      </c>
      <c r="K277">
        <v>1</v>
      </c>
      <c r="L277" t="s">
        <v>1335</v>
      </c>
      <c r="M277" s="54">
        <v>0.36359999999999998</v>
      </c>
      <c r="N277" t="str">
        <f>_xlfn.XLOOKUP(Disabilities_Overall[[#This Row],[School Name]],Maine_Schools[School Name],Maine_Schools[Comparison School Type], "Error")</f>
        <v>Non Charter</v>
      </c>
      <c r="O277" t="str">
        <f>_xlfn.XLOOKUP(Disabilities_Overall[[#This Row],[School Name]],Maine_Schools[School Name],Maine_Schools[Comparison Grade Span], "Error")</f>
        <v>KG-05</v>
      </c>
    </row>
    <row r="278" spans="1:15" hidden="1">
      <c r="A278" t="s">
        <v>570</v>
      </c>
      <c r="B278">
        <v>984</v>
      </c>
      <c r="C278" t="s">
        <v>1125</v>
      </c>
      <c r="D278">
        <v>991</v>
      </c>
      <c r="E278" t="s">
        <v>381</v>
      </c>
      <c r="F278" t="s">
        <v>2298</v>
      </c>
      <c r="G278" t="s">
        <v>1677</v>
      </c>
      <c r="H278" t="s">
        <v>2297</v>
      </c>
      <c r="I278">
        <v>53</v>
      </c>
      <c r="J278">
        <v>36</v>
      </c>
      <c r="K278">
        <v>0.67920000000000003</v>
      </c>
      <c r="L278" t="s">
        <v>1541</v>
      </c>
      <c r="M278" s="54">
        <v>0.75</v>
      </c>
      <c r="N278" t="str">
        <f>_xlfn.XLOOKUP(Disabilities_Overall[[#This Row],[School Name]],Maine_Schools[School Name],Maine_Schools[Comparison School Type], "Error")</f>
        <v>Non Charter</v>
      </c>
      <c r="O278" t="str">
        <f>_xlfn.XLOOKUP(Disabilities_Overall[[#This Row],[School Name]],Maine_Schools[School Name],Maine_Schools[Comparison Grade Span], "Error")</f>
        <v>09-12</v>
      </c>
    </row>
    <row r="279" spans="1:15" hidden="1">
      <c r="A279" t="s">
        <v>570</v>
      </c>
      <c r="B279">
        <v>984</v>
      </c>
      <c r="C279" t="s">
        <v>1125</v>
      </c>
      <c r="D279">
        <v>993</v>
      </c>
      <c r="E279" t="s">
        <v>382</v>
      </c>
      <c r="F279" t="s">
        <v>2298</v>
      </c>
      <c r="G279" t="s">
        <v>1677</v>
      </c>
      <c r="H279" t="s">
        <v>2297</v>
      </c>
      <c r="I279">
        <v>132</v>
      </c>
      <c r="J279">
        <v>126</v>
      </c>
      <c r="K279">
        <v>0.95450000000000002</v>
      </c>
      <c r="L279" t="s">
        <v>1340</v>
      </c>
      <c r="M279" s="54">
        <v>0.70630000000000004</v>
      </c>
      <c r="N279" t="str">
        <f>_xlfn.XLOOKUP(Disabilities_Overall[[#This Row],[School Name]],Maine_Schools[School Name],Maine_Schools[Comparison School Type], "Error")</f>
        <v>Non Charter</v>
      </c>
      <c r="O279" t="str">
        <f>_xlfn.XLOOKUP(Disabilities_Overall[[#This Row],[School Name]],Maine_Schools[School Name],Maine_Schools[Comparison Grade Span], "Error")</f>
        <v>06-08</v>
      </c>
    </row>
    <row r="280" spans="1:15" hidden="1">
      <c r="A280" t="s">
        <v>570</v>
      </c>
      <c r="B280">
        <v>984</v>
      </c>
      <c r="C280" t="s">
        <v>1125</v>
      </c>
      <c r="D280">
        <v>990</v>
      </c>
      <c r="E280" t="s">
        <v>561</v>
      </c>
      <c r="F280" t="s">
        <v>2298</v>
      </c>
      <c r="G280" t="s">
        <v>1677</v>
      </c>
      <c r="H280" t="s">
        <v>2297</v>
      </c>
      <c r="I280">
        <v>31</v>
      </c>
      <c r="J280">
        <v>31</v>
      </c>
      <c r="K280">
        <v>1</v>
      </c>
      <c r="L280" t="s">
        <v>1333</v>
      </c>
      <c r="M280" s="54">
        <v>0.5484</v>
      </c>
      <c r="N280" t="str">
        <f>_xlfn.XLOOKUP(Disabilities_Overall[[#This Row],[School Name]],Maine_Schools[School Name],Maine_Schools[Comparison School Type], "Error")</f>
        <v>Non Charter</v>
      </c>
      <c r="O280" t="str">
        <f>_xlfn.XLOOKUP(Disabilities_Overall[[#This Row],[School Name]],Maine_Schools[School Name],Maine_Schools[Comparison Grade Span], "Error")</f>
        <v>PK-05</v>
      </c>
    </row>
    <row r="281" spans="1:15" hidden="1">
      <c r="A281" t="s">
        <v>570</v>
      </c>
      <c r="B281">
        <v>984</v>
      </c>
      <c r="C281" t="s">
        <v>1125</v>
      </c>
      <c r="D281">
        <v>992</v>
      </c>
      <c r="E281" t="s">
        <v>563</v>
      </c>
      <c r="F281" t="s">
        <v>2298</v>
      </c>
      <c r="G281" t="s">
        <v>1677</v>
      </c>
      <c r="H281" t="s">
        <v>2297</v>
      </c>
      <c r="I281">
        <v>54</v>
      </c>
      <c r="J281">
        <v>53</v>
      </c>
      <c r="K281">
        <v>0.98150000000000004</v>
      </c>
      <c r="L281" t="s">
        <v>1549</v>
      </c>
      <c r="M281" s="54">
        <v>0.434</v>
      </c>
      <c r="N281" t="str">
        <f>_xlfn.XLOOKUP(Disabilities_Overall[[#This Row],[School Name]],Maine_Schools[School Name],Maine_Schools[Comparison School Type], "Error")</f>
        <v>Non Charter</v>
      </c>
      <c r="O281" t="str">
        <f>_xlfn.XLOOKUP(Disabilities_Overall[[#This Row],[School Name]],Maine_Schools[School Name],Maine_Schools[Comparison Grade Span], "Error")</f>
        <v>KG-05</v>
      </c>
    </row>
    <row r="282" spans="1:15" hidden="1">
      <c r="A282" t="s">
        <v>570</v>
      </c>
      <c r="B282">
        <v>551</v>
      </c>
      <c r="C282" t="s">
        <v>1132</v>
      </c>
      <c r="D282">
        <v>554</v>
      </c>
      <c r="E282" t="s">
        <v>226</v>
      </c>
      <c r="F282" t="s">
        <v>2298</v>
      </c>
      <c r="G282" t="s">
        <v>1677</v>
      </c>
      <c r="H282" t="s">
        <v>2297</v>
      </c>
      <c r="I282">
        <v>50</v>
      </c>
      <c r="J282">
        <v>47</v>
      </c>
      <c r="K282">
        <v>0.94</v>
      </c>
      <c r="L282" t="s">
        <v>1251</v>
      </c>
      <c r="M282" s="54">
        <v>0.76600000000000001</v>
      </c>
      <c r="N282" t="str">
        <f>_xlfn.XLOOKUP(Disabilities_Overall[[#This Row],[School Name]],Maine_Schools[School Name],Maine_Schools[Comparison School Type], "Error")</f>
        <v>Non Charter</v>
      </c>
      <c r="O282" t="str">
        <f>_xlfn.XLOOKUP(Disabilities_Overall[[#This Row],[School Name]],Maine_Schools[School Name],Maine_Schools[Comparison Grade Span], "Error")</f>
        <v>03-05</v>
      </c>
    </row>
    <row r="283" spans="1:15" hidden="1">
      <c r="A283" t="s">
        <v>570</v>
      </c>
      <c r="B283">
        <v>551</v>
      </c>
      <c r="C283" t="s">
        <v>1132</v>
      </c>
      <c r="D283">
        <v>557</v>
      </c>
      <c r="E283" t="s">
        <v>353</v>
      </c>
      <c r="F283" t="s">
        <v>2298</v>
      </c>
      <c r="G283" t="s">
        <v>1677</v>
      </c>
      <c r="H283" t="s">
        <v>2297</v>
      </c>
      <c r="I283">
        <v>17</v>
      </c>
      <c r="J283">
        <v>17</v>
      </c>
      <c r="K283">
        <v>1</v>
      </c>
      <c r="L283" t="s">
        <v>1250</v>
      </c>
      <c r="M283" s="54">
        <v>0.58819999999999995</v>
      </c>
      <c r="N283" t="str">
        <f>_xlfn.XLOOKUP(Disabilities_Overall[[#This Row],[School Name]],Maine_Schools[School Name],Maine_Schools[Comparison School Type], "Error")</f>
        <v>Non Charter</v>
      </c>
      <c r="O283" t="str">
        <f>_xlfn.XLOOKUP(Disabilities_Overall[[#This Row],[School Name]],Maine_Schools[School Name],Maine_Schools[Comparison Grade Span], "Error")</f>
        <v>09-12</v>
      </c>
    </row>
    <row r="284" spans="1:15" hidden="1">
      <c r="A284" t="s">
        <v>570</v>
      </c>
      <c r="B284">
        <v>551</v>
      </c>
      <c r="C284" t="s">
        <v>1132</v>
      </c>
      <c r="D284">
        <v>556</v>
      </c>
      <c r="E284" t="s">
        <v>159</v>
      </c>
      <c r="F284" t="s">
        <v>2298</v>
      </c>
      <c r="G284" t="s">
        <v>1677</v>
      </c>
      <c r="H284" t="s">
        <v>2297</v>
      </c>
      <c r="I284">
        <v>69</v>
      </c>
      <c r="J284">
        <v>66</v>
      </c>
      <c r="K284">
        <v>0.95650000000000002</v>
      </c>
      <c r="L284" t="s">
        <v>1402</v>
      </c>
      <c r="M284" s="54">
        <v>0.75760000000000005</v>
      </c>
      <c r="N284" t="str">
        <f>_xlfn.XLOOKUP(Disabilities_Overall[[#This Row],[School Name]],Maine_Schools[School Name],Maine_Schools[Comparison School Type], "Error")</f>
        <v>Non Charter</v>
      </c>
      <c r="O284" t="str">
        <f>_xlfn.XLOOKUP(Disabilities_Overall[[#This Row],[School Name]],Maine_Schools[School Name],Maine_Schools[Comparison Grade Span], "Error")</f>
        <v>06-08</v>
      </c>
    </row>
    <row r="285" spans="1:15" hidden="1">
      <c r="A285" t="s">
        <v>570</v>
      </c>
      <c r="B285">
        <v>570</v>
      </c>
      <c r="C285" t="s">
        <v>1135</v>
      </c>
      <c r="D285">
        <v>1977</v>
      </c>
      <c r="E285" t="s">
        <v>67</v>
      </c>
      <c r="F285" t="s">
        <v>2298</v>
      </c>
      <c r="G285" t="s">
        <v>1677</v>
      </c>
      <c r="H285" t="s">
        <v>2297</v>
      </c>
      <c r="I285">
        <v>30</v>
      </c>
      <c r="J285">
        <v>29</v>
      </c>
      <c r="K285">
        <v>0.9667</v>
      </c>
      <c r="L285" t="s">
        <v>1261</v>
      </c>
      <c r="M285" s="54">
        <v>0.75860000000000005</v>
      </c>
      <c r="N285" t="str">
        <f>_xlfn.XLOOKUP(Disabilities_Overall[[#This Row],[School Name]],Maine_Schools[School Name],Maine_Schools[Comparison School Type], "Error")</f>
        <v>Non Charter</v>
      </c>
      <c r="O285" t="str">
        <f>_xlfn.XLOOKUP(Disabilities_Overall[[#This Row],[School Name]],Maine_Schools[School Name],Maine_Schools[Comparison Grade Span], "Error")</f>
        <v>03-06</v>
      </c>
    </row>
    <row r="286" spans="1:15" hidden="1">
      <c r="A286" t="s">
        <v>570</v>
      </c>
      <c r="B286">
        <v>626</v>
      </c>
      <c r="C286" t="s">
        <v>1137</v>
      </c>
      <c r="D286">
        <v>627</v>
      </c>
      <c r="E286" t="s">
        <v>265</v>
      </c>
      <c r="F286" t="s">
        <v>2298</v>
      </c>
      <c r="G286" t="s">
        <v>1677</v>
      </c>
      <c r="H286" t="s">
        <v>2297</v>
      </c>
      <c r="I286">
        <v>22</v>
      </c>
      <c r="J286">
        <v>22</v>
      </c>
      <c r="K286">
        <v>1</v>
      </c>
      <c r="L286" t="s">
        <v>1257</v>
      </c>
      <c r="M286" s="54">
        <v>0.59089999999999998</v>
      </c>
      <c r="N286" t="str">
        <f>_xlfn.XLOOKUP(Disabilities_Overall[[#This Row],[School Name]],Maine_Schools[School Name],Maine_Schools[Comparison School Type], "Error")</f>
        <v>Non Charter</v>
      </c>
      <c r="O286" t="str">
        <f>_xlfn.XLOOKUP(Disabilities_Overall[[#This Row],[School Name]],Maine_Schools[School Name],Maine_Schools[Comparison Grade Span], "Error")</f>
        <v>KG-12</v>
      </c>
    </row>
    <row r="287" spans="1:15" hidden="1">
      <c r="A287" t="s">
        <v>570</v>
      </c>
      <c r="B287">
        <v>633</v>
      </c>
      <c r="C287" t="s">
        <v>1141</v>
      </c>
      <c r="D287">
        <v>634</v>
      </c>
      <c r="E287" t="s">
        <v>215</v>
      </c>
      <c r="F287" t="s">
        <v>2298</v>
      </c>
      <c r="G287" t="s">
        <v>1677</v>
      </c>
      <c r="H287" t="s">
        <v>2297</v>
      </c>
      <c r="I287">
        <v>25</v>
      </c>
      <c r="J287">
        <v>24</v>
      </c>
      <c r="K287">
        <v>0.96</v>
      </c>
      <c r="L287" t="s">
        <v>1256</v>
      </c>
      <c r="M287" s="54">
        <v>0.58330000000000004</v>
      </c>
      <c r="N287" t="str">
        <f>_xlfn.XLOOKUP(Disabilities_Overall[[#This Row],[School Name]],Maine_Schools[School Name],Maine_Schools[Comparison School Type], "Error")</f>
        <v>Non Charter</v>
      </c>
      <c r="O287" t="str">
        <f>_xlfn.XLOOKUP(Disabilities_Overall[[#This Row],[School Name]],Maine_Schools[School Name],Maine_Schools[Comparison Grade Span], "Error")</f>
        <v>PK-12</v>
      </c>
    </row>
    <row r="288" spans="1:15" hidden="1">
      <c r="A288" t="s">
        <v>570</v>
      </c>
      <c r="B288">
        <v>664</v>
      </c>
      <c r="C288" t="s">
        <v>1145</v>
      </c>
      <c r="D288">
        <v>666</v>
      </c>
      <c r="E288" t="s">
        <v>301</v>
      </c>
      <c r="F288" t="s">
        <v>2298</v>
      </c>
      <c r="G288" t="s">
        <v>1677</v>
      </c>
      <c r="H288" t="s">
        <v>2297</v>
      </c>
      <c r="I288">
        <v>32</v>
      </c>
      <c r="J288">
        <v>31</v>
      </c>
      <c r="K288">
        <v>0.96879999999999999</v>
      </c>
      <c r="L288" t="s">
        <v>1323</v>
      </c>
      <c r="M288" s="54">
        <v>0.5806</v>
      </c>
      <c r="N288" t="str">
        <f>_xlfn.XLOOKUP(Disabilities_Overall[[#This Row],[School Name]],Maine_Schools[School Name],Maine_Schools[Comparison School Type], "Error")</f>
        <v>Non Charter</v>
      </c>
      <c r="O288" t="str">
        <f>_xlfn.XLOOKUP(Disabilities_Overall[[#This Row],[School Name]],Maine_Schools[School Name],Maine_Schools[Comparison Grade Span], "Error")</f>
        <v>PK-05</v>
      </c>
    </row>
    <row r="289" spans="1:15" hidden="1">
      <c r="A289" t="s">
        <v>570</v>
      </c>
      <c r="B289">
        <v>664</v>
      </c>
      <c r="C289" t="s">
        <v>1145</v>
      </c>
      <c r="D289">
        <v>665</v>
      </c>
      <c r="E289" t="s">
        <v>45</v>
      </c>
      <c r="F289" t="s">
        <v>2298</v>
      </c>
      <c r="G289" t="s">
        <v>1677</v>
      </c>
      <c r="H289" t="s">
        <v>2297</v>
      </c>
      <c r="I289">
        <v>33</v>
      </c>
      <c r="J289">
        <v>32</v>
      </c>
      <c r="K289">
        <v>0.96970000000000001</v>
      </c>
      <c r="L289" t="s">
        <v>1271</v>
      </c>
      <c r="M289" s="54">
        <v>0.8125</v>
      </c>
      <c r="N289" t="str">
        <f>_xlfn.XLOOKUP(Disabilities_Overall[[#This Row],[School Name]],Maine_Schools[School Name],Maine_Schools[Comparison School Type], "Error")</f>
        <v>Non Charter</v>
      </c>
      <c r="O289" t="str">
        <f>_xlfn.XLOOKUP(Disabilities_Overall[[#This Row],[School Name]],Maine_Schools[School Name],Maine_Schools[Comparison Grade Span], "Error")</f>
        <v>06-12</v>
      </c>
    </row>
    <row r="290" spans="1:15" hidden="1">
      <c r="A290" t="s">
        <v>570</v>
      </c>
      <c r="B290">
        <v>681</v>
      </c>
      <c r="C290" t="s">
        <v>1147</v>
      </c>
      <c r="D290">
        <v>683</v>
      </c>
      <c r="E290" t="s">
        <v>186</v>
      </c>
      <c r="F290" t="s">
        <v>2298</v>
      </c>
      <c r="G290" t="s">
        <v>1677</v>
      </c>
      <c r="H290" t="s">
        <v>2297</v>
      </c>
      <c r="I290">
        <v>44</v>
      </c>
      <c r="J290">
        <v>44</v>
      </c>
      <c r="K290">
        <v>1</v>
      </c>
      <c r="L290" t="s">
        <v>1410</v>
      </c>
      <c r="M290" s="54">
        <v>0.72729999999999995</v>
      </c>
      <c r="N290" t="str">
        <f>_xlfn.XLOOKUP(Disabilities_Overall[[#This Row],[School Name]],Maine_Schools[School Name],Maine_Schools[Comparison School Type], "Error")</f>
        <v>Non Charter</v>
      </c>
      <c r="O290" t="str">
        <f>_xlfn.XLOOKUP(Disabilities_Overall[[#This Row],[School Name]],Maine_Schools[School Name],Maine_Schools[Comparison Grade Span], "Error")</f>
        <v>05-08</v>
      </c>
    </row>
    <row r="291" spans="1:15" hidden="1">
      <c r="A291" t="s">
        <v>570</v>
      </c>
      <c r="B291">
        <v>681</v>
      </c>
      <c r="C291" t="s">
        <v>1147</v>
      </c>
      <c r="D291">
        <v>682</v>
      </c>
      <c r="E291" t="s">
        <v>253</v>
      </c>
      <c r="F291" t="s">
        <v>2298</v>
      </c>
      <c r="G291" t="s">
        <v>1677</v>
      </c>
      <c r="H291" t="s">
        <v>2297</v>
      </c>
      <c r="I291">
        <v>13</v>
      </c>
      <c r="J291">
        <v>13</v>
      </c>
      <c r="K291">
        <v>1</v>
      </c>
      <c r="L291" t="s">
        <v>1335</v>
      </c>
      <c r="M291" s="54">
        <v>0.61539999999999995</v>
      </c>
      <c r="N291" t="str">
        <f>_xlfn.XLOOKUP(Disabilities_Overall[[#This Row],[School Name]],Maine_Schools[School Name],Maine_Schools[Comparison School Type], "Error")</f>
        <v>Non Charter</v>
      </c>
      <c r="O291" t="str">
        <f>_xlfn.XLOOKUP(Disabilities_Overall[[#This Row],[School Name]],Maine_Schools[School Name],Maine_Schools[Comparison Grade Span], "Error")</f>
        <v>PK-04</v>
      </c>
    </row>
    <row r="292" spans="1:15" hidden="1">
      <c r="A292" t="s">
        <v>570</v>
      </c>
      <c r="B292">
        <v>681</v>
      </c>
      <c r="C292" t="s">
        <v>1147</v>
      </c>
      <c r="D292">
        <v>684</v>
      </c>
      <c r="E292" t="s">
        <v>535</v>
      </c>
      <c r="F292" t="s">
        <v>2298</v>
      </c>
      <c r="G292" t="s">
        <v>1677</v>
      </c>
      <c r="H292" t="s">
        <v>2297</v>
      </c>
      <c r="I292">
        <v>17</v>
      </c>
      <c r="J292">
        <v>17</v>
      </c>
      <c r="K292">
        <v>1</v>
      </c>
      <c r="L292" t="s">
        <v>1357</v>
      </c>
      <c r="M292" s="54">
        <v>0.70589999999999997</v>
      </c>
      <c r="N292" t="str">
        <f>_xlfn.XLOOKUP(Disabilities_Overall[[#This Row],[School Name]],Maine_Schools[School Name],Maine_Schools[Comparison School Type], "Error")</f>
        <v>Non Charter</v>
      </c>
      <c r="O292" t="str">
        <f>_xlfn.XLOOKUP(Disabilities_Overall[[#This Row],[School Name]],Maine_Schools[School Name],Maine_Schools[Comparison Grade Span], "Error")</f>
        <v>PK-05</v>
      </c>
    </row>
    <row r="293" spans="1:15" hidden="1">
      <c r="A293" t="s">
        <v>570</v>
      </c>
      <c r="B293">
        <v>685</v>
      </c>
      <c r="C293" t="s">
        <v>1150</v>
      </c>
      <c r="D293">
        <v>689</v>
      </c>
      <c r="E293" t="s">
        <v>79</v>
      </c>
      <c r="F293" t="s">
        <v>2298</v>
      </c>
      <c r="G293" t="s">
        <v>1677</v>
      </c>
      <c r="H293" t="s">
        <v>2297</v>
      </c>
      <c r="I293">
        <v>23</v>
      </c>
      <c r="J293">
        <v>23</v>
      </c>
      <c r="K293">
        <v>1</v>
      </c>
      <c r="L293" t="s">
        <v>1298</v>
      </c>
      <c r="M293" s="54">
        <v>0.6522</v>
      </c>
      <c r="N293" t="str">
        <f>_xlfn.XLOOKUP(Disabilities_Overall[[#This Row],[School Name]],Maine_Schools[School Name],Maine_Schools[Comparison School Type], "Error")</f>
        <v>Non Charter</v>
      </c>
      <c r="O293" t="str">
        <f>_xlfn.XLOOKUP(Disabilities_Overall[[#This Row],[School Name]],Maine_Schools[School Name],Maine_Schools[Comparison Grade Span], "Error")</f>
        <v>03-08</v>
      </c>
    </row>
    <row r="294" spans="1:15" hidden="1">
      <c r="A294" t="s">
        <v>570</v>
      </c>
      <c r="B294">
        <v>1997</v>
      </c>
      <c r="C294" t="s">
        <v>1152</v>
      </c>
      <c r="D294">
        <v>693</v>
      </c>
      <c r="E294" t="s">
        <v>78</v>
      </c>
      <c r="F294" t="s">
        <v>2298</v>
      </c>
      <c r="G294" t="s">
        <v>1677</v>
      </c>
      <c r="H294" t="s">
        <v>2297</v>
      </c>
      <c r="I294">
        <v>22</v>
      </c>
      <c r="J294">
        <v>22</v>
      </c>
      <c r="K294">
        <v>1</v>
      </c>
      <c r="L294" t="s">
        <v>1333</v>
      </c>
      <c r="M294" s="54">
        <v>0.77270000000000005</v>
      </c>
      <c r="N294" t="str">
        <f>_xlfn.XLOOKUP(Disabilities_Overall[[#This Row],[School Name]],Maine_Schools[School Name],Maine_Schools[Comparison School Type], "Error")</f>
        <v>Non Charter</v>
      </c>
      <c r="O294" t="str">
        <f>_xlfn.XLOOKUP(Disabilities_Overall[[#This Row],[School Name]],Maine_Schools[School Name],Maine_Schools[Comparison Grade Span], "Error")</f>
        <v>06-12</v>
      </c>
    </row>
    <row r="295" spans="1:15" hidden="1">
      <c r="A295" t="s">
        <v>570</v>
      </c>
      <c r="B295">
        <v>2195</v>
      </c>
      <c r="C295" t="s">
        <v>891</v>
      </c>
      <c r="D295">
        <v>402</v>
      </c>
      <c r="E295" t="s">
        <v>360</v>
      </c>
      <c r="F295" t="s">
        <v>2298</v>
      </c>
      <c r="G295" t="s">
        <v>1677</v>
      </c>
      <c r="H295" t="s">
        <v>2297</v>
      </c>
      <c r="I295">
        <v>27</v>
      </c>
      <c r="J295">
        <v>27</v>
      </c>
      <c r="K295">
        <v>1</v>
      </c>
      <c r="L295" t="s">
        <v>1520</v>
      </c>
      <c r="M295" s="54">
        <v>0.70369999999999999</v>
      </c>
      <c r="N295" t="str">
        <f>_xlfn.XLOOKUP(Disabilities_Overall[[#This Row],[School Name]],Maine_Schools[School Name],Maine_Schools[Comparison School Type], "Error")</f>
        <v>Non Charter</v>
      </c>
      <c r="O295" t="str">
        <f>_xlfn.XLOOKUP(Disabilities_Overall[[#This Row],[School Name]],Maine_Schools[School Name],Maine_Schools[Comparison Grade Span], "Error")</f>
        <v>PK-05</v>
      </c>
    </row>
    <row r="296" spans="1:15" hidden="1">
      <c r="A296" t="s">
        <v>570</v>
      </c>
      <c r="B296">
        <v>2195</v>
      </c>
      <c r="C296" t="s">
        <v>891</v>
      </c>
      <c r="D296">
        <v>404</v>
      </c>
      <c r="E296" t="s">
        <v>519</v>
      </c>
      <c r="F296" t="s">
        <v>2298</v>
      </c>
      <c r="G296" t="s">
        <v>1677</v>
      </c>
      <c r="H296" t="s">
        <v>2297</v>
      </c>
      <c r="I296">
        <v>23</v>
      </c>
      <c r="J296">
        <v>22</v>
      </c>
      <c r="K296">
        <v>0.95650000000000002</v>
      </c>
      <c r="L296" t="s">
        <v>1357</v>
      </c>
      <c r="M296" s="54">
        <v>0.54549999999999998</v>
      </c>
      <c r="N296" t="str">
        <f>_xlfn.XLOOKUP(Disabilities_Overall[[#This Row],[School Name]],Maine_Schools[School Name],Maine_Schools[Comparison School Type], "Error")</f>
        <v>Non Charter</v>
      </c>
      <c r="O296" t="str">
        <f>_xlfn.XLOOKUP(Disabilities_Overall[[#This Row],[School Name]],Maine_Schools[School Name],Maine_Schools[Comparison Grade Span], "Error")</f>
        <v>06-08</v>
      </c>
    </row>
    <row r="297" spans="1:15" hidden="1">
      <c r="A297" t="s">
        <v>570</v>
      </c>
      <c r="B297">
        <v>1662</v>
      </c>
      <c r="C297" t="s">
        <v>1154</v>
      </c>
      <c r="D297">
        <v>412</v>
      </c>
      <c r="E297" t="s">
        <v>167</v>
      </c>
      <c r="F297" t="s">
        <v>2298</v>
      </c>
      <c r="G297" t="s">
        <v>1677</v>
      </c>
      <c r="H297" t="s">
        <v>2297</v>
      </c>
      <c r="I297">
        <v>128</v>
      </c>
      <c r="J297">
        <v>123</v>
      </c>
      <c r="K297">
        <v>0.96089999999999998</v>
      </c>
      <c r="L297" t="s">
        <v>1267</v>
      </c>
      <c r="M297" s="54">
        <v>0.6179</v>
      </c>
      <c r="N297" t="str">
        <f>_xlfn.XLOOKUP(Disabilities_Overall[[#This Row],[School Name]],Maine_Schools[School Name],Maine_Schools[Comparison School Type], "Error")</f>
        <v>Non Charter</v>
      </c>
      <c r="O297" t="str">
        <f>_xlfn.XLOOKUP(Disabilities_Overall[[#This Row],[School Name]],Maine_Schools[School Name],Maine_Schools[Comparison Grade Span], "Error")</f>
        <v>03-05</v>
      </c>
    </row>
    <row r="298" spans="1:15" hidden="1">
      <c r="A298" t="s">
        <v>570</v>
      </c>
      <c r="B298">
        <v>1662</v>
      </c>
      <c r="C298" t="s">
        <v>1154</v>
      </c>
      <c r="D298">
        <v>413</v>
      </c>
      <c r="E298" t="s">
        <v>434</v>
      </c>
      <c r="F298" t="s">
        <v>2298</v>
      </c>
      <c r="G298" t="s">
        <v>1677</v>
      </c>
      <c r="H298" t="s">
        <v>2297</v>
      </c>
      <c r="I298">
        <v>117</v>
      </c>
      <c r="J298">
        <v>107</v>
      </c>
      <c r="K298">
        <v>0.91449999999999998</v>
      </c>
      <c r="L298" t="s">
        <v>1414</v>
      </c>
      <c r="M298" s="54">
        <v>0.70089999999999997</v>
      </c>
      <c r="N298" t="str">
        <f>_xlfn.XLOOKUP(Disabilities_Overall[[#This Row],[School Name]],Maine_Schools[School Name],Maine_Schools[Comparison School Type], "Error")</f>
        <v>Non Charter</v>
      </c>
      <c r="O298" t="str">
        <f>_xlfn.XLOOKUP(Disabilities_Overall[[#This Row],[School Name]],Maine_Schools[School Name],Maine_Schools[Comparison Grade Span], "Error")</f>
        <v>06-08</v>
      </c>
    </row>
    <row r="299" spans="1:15" hidden="1">
      <c r="A299" t="s">
        <v>570</v>
      </c>
      <c r="B299">
        <v>416</v>
      </c>
      <c r="C299" t="s">
        <v>1155</v>
      </c>
      <c r="D299">
        <v>425</v>
      </c>
      <c r="E299" t="s">
        <v>251</v>
      </c>
      <c r="F299" t="s">
        <v>2298</v>
      </c>
      <c r="G299" t="s">
        <v>1677</v>
      </c>
      <c r="H299" t="s">
        <v>2297</v>
      </c>
      <c r="I299">
        <v>61</v>
      </c>
      <c r="J299">
        <v>60</v>
      </c>
      <c r="K299">
        <v>0.98360000000000003</v>
      </c>
      <c r="L299" t="s">
        <v>1281</v>
      </c>
      <c r="M299" s="54">
        <v>0.68330000000000002</v>
      </c>
      <c r="N299" t="str">
        <f>_xlfn.XLOOKUP(Disabilities_Overall[[#This Row],[School Name]],Maine_Schools[School Name],Maine_Schools[Comparison School Type], "Error")</f>
        <v>Non Charter</v>
      </c>
      <c r="O299" t="str">
        <f>_xlfn.XLOOKUP(Disabilities_Overall[[#This Row],[School Name]],Maine_Schools[School Name],Maine_Schools[Comparison Grade Span], "Error")</f>
        <v>PK-04</v>
      </c>
    </row>
    <row r="300" spans="1:15" hidden="1">
      <c r="A300" t="s">
        <v>570</v>
      </c>
      <c r="B300">
        <v>416</v>
      </c>
      <c r="C300" t="s">
        <v>1155</v>
      </c>
      <c r="D300">
        <v>2083</v>
      </c>
      <c r="E300" t="s">
        <v>481</v>
      </c>
      <c r="F300" t="s">
        <v>2298</v>
      </c>
      <c r="G300" t="s">
        <v>1677</v>
      </c>
      <c r="H300" t="s">
        <v>2297</v>
      </c>
      <c r="I300">
        <v>48</v>
      </c>
      <c r="J300">
        <v>48</v>
      </c>
      <c r="K300">
        <v>1</v>
      </c>
      <c r="L300" t="s">
        <v>1246</v>
      </c>
      <c r="M300" s="54">
        <v>0.58330000000000004</v>
      </c>
      <c r="N300" t="str">
        <f>_xlfn.XLOOKUP(Disabilities_Overall[[#This Row],[School Name]],Maine_Schools[School Name],Maine_Schools[Comparison School Type], "Error")</f>
        <v>Non Charter</v>
      </c>
      <c r="O300" t="str">
        <f>_xlfn.XLOOKUP(Disabilities_Overall[[#This Row],[School Name]],Maine_Schools[School Name],Maine_Schools[Comparison Grade Span], "Error")</f>
        <v>PK-04</v>
      </c>
    </row>
    <row r="301" spans="1:15" hidden="1">
      <c r="A301" t="s">
        <v>570</v>
      </c>
      <c r="B301">
        <v>416</v>
      </c>
      <c r="C301" t="s">
        <v>1155</v>
      </c>
      <c r="D301">
        <v>423</v>
      </c>
      <c r="E301" t="s">
        <v>193</v>
      </c>
      <c r="F301" t="s">
        <v>2298</v>
      </c>
      <c r="G301" t="s">
        <v>1677</v>
      </c>
      <c r="H301" t="s">
        <v>2297</v>
      </c>
      <c r="I301">
        <v>42</v>
      </c>
      <c r="J301">
        <v>38</v>
      </c>
      <c r="K301">
        <v>0.90480000000000005</v>
      </c>
      <c r="L301" t="s">
        <v>1399</v>
      </c>
      <c r="M301" s="54">
        <v>0.81579999999999997</v>
      </c>
      <c r="N301" t="str">
        <f>_xlfn.XLOOKUP(Disabilities_Overall[[#This Row],[School Name]],Maine_Schools[School Name],Maine_Schools[Comparison School Type], "Error")</f>
        <v>Non Charter</v>
      </c>
      <c r="O301" t="str">
        <f>_xlfn.XLOOKUP(Disabilities_Overall[[#This Row],[School Name]],Maine_Schools[School Name],Maine_Schools[Comparison Grade Span], "Error")</f>
        <v>09-12</v>
      </c>
    </row>
    <row r="302" spans="1:15" hidden="1">
      <c r="A302" t="s">
        <v>570</v>
      </c>
      <c r="B302">
        <v>416</v>
      </c>
      <c r="C302" t="s">
        <v>1155</v>
      </c>
      <c r="D302">
        <v>2050</v>
      </c>
      <c r="E302" t="s">
        <v>407</v>
      </c>
      <c r="F302" t="s">
        <v>2298</v>
      </c>
      <c r="G302" t="s">
        <v>1677</v>
      </c>
      <c r="H302" t="s">
        <v>2297</v>
      </c>
      <c r="I302">
        <v>196</v>
      </c>
      <c r="J302">
        <v>184</v>
      </c>
      <c r="K302">
        <v>0.93879999999999997</v>
      </c>
      <c r="L302" t="s">
        <v>1580</v>
      </c>
      <c r="M302" s="54">
        <v>0.73370000000000002</v>
      </c>
      <c r="N302" t="str">
        <f>_xlfn.XLOOKUP(Disabilities_Overall[[#This Row],[School Name]],Maine_Schools[School Name],Maine_Schools[Comparison School Type], "Error")</f>
        <v>Non Charter</v>
      </c>
      <c r="O302" t="str">
        <f>_xlfn.XLOOKUP(Disabilities_Overall[[#This Row],[School Name]],Maine_Schools[School Name],Maine_Schools[Comparison Grade Span], "Error")</f>
        <v>05-08</v>
      </c>
    </row>
    <row r="303" spans="1:15" hidden="1">
      <c r="A303" t="s">
        <v>570</v>
      </c>
      <c r="B303">
        <v>416</v>
      </c>
      <c r="C303" t="s">
        <v>1155</v>
      </c>
      <c r="D303">
        <v>1651</v>
      </c>
      <c r="E303" t="s">
        <v>523</v>
      </c>
      <c r="F303" t="s">
        <v>2298</v>
      </c>
      <c r="G303" t="s">
        <v>1677</v>
      </c>
      <c r="H303" t="s">
        <v>2297</v>
      </c>
      <c r="I303">
        <v>40</v>
      </c>
      <c r="J303">
        <v>40</v>
      </c>
      <c r="K303">
        <v>1</v>
      </c>
      <c r="L303" t="s">
        <v>1253</v>
      </c>
      <c r="M303" s="54">
        <v>0.72499999999999998</v>
      </c>
      <c r="N303" t="str">
        <f>_xlfn.XLOOKUP(Disabilities_Overall[[#This Row],[School Name]],Maine_Schools[School Name],Maine_Schools[Comparison School Type], "Error")</f>
        <v>Non Charter</v>
      </c>
      <c r="O303" t="str">
        <f>_xlfn.XLOOKUP(Disabilities_Overall[[#This Row],[School Name]],Maine_Schools[School Name],Maine_Schools[Comparison Grade Span], "Error")</f>
        <v>PK-04</v>
      </c>
    </row>
    <row r="304" spans="1:15" hidden="1">
      <c r="A304" t="s">
        <v>570</v>
      </c>
      <c r="B304">
        <v>427</v>
      </c>
      <c r="C304" t="s">
        <v>1158</v>
      </c>
      <c r="D304">
        <v>431</v>
      </c>
      <c r="E304" t="s">
        <v>524</v>
      </c>
      <c r="F304" t="s">
        <v>2298</v>
      </c>
      <c r="G304" t="s">
        <v>1677</v>
      </c>
      <c r="H304" t="s">
        <v>2297</v>
      </c>
      <c r="I304">
        <v>35</v>
      </c>
      <c r="J304">
        <v>29</v>
      </c>
      <c r="K304">
        <v>0.8286</v>
      </c>
      <c r="L304" t="s">
        <v>1460</v>
      </c>
      <c r="M304" s="54">
        <v>0.68969999999999998</v>
      </c>
      <c r="N304" t="str">
        <f>_xlfn.XLOOKUP(Disabilities_Overall[[#This Row],[School Name]],Maine_Schools[School Name],Maine_Schools[Comparison School Type], "Error")</f>
        <v>Non Charter</v>
      </c>
      <c r="O304" t="str">
        <f>_xlfn.XLOOKUP(Disabilities_Overall[[#This Row],[School Name]],Maine_Schools[School Name],Maine_Schools[Comparison Grade Span], "Error")</f>
        <v>09-12</v>
      </c>
    </row>
    <row r="305" spans="1:15" hidden="1">
      <c r="A305" t="s">
        <v>570</v>
      </c>
      <c r="B305">
        <v>427</v>
      </c>
      <c r="C305" t="s">
        <v>1158</v>
      </c>
      <c r="D305">
        <v>430</v>
      </c>
      <c r="E305" t="s">
        <v>525</v>
      </c>
      <c r="F305" t="s">
        <v>2298</v>
      </c>
      <c r="G305" t="s">
        <v>1677</v>
      </c>
      <c r="H305" t="s">
        <v>2297</v>
      </c>
      <c r="I305">
        <v>99</v>
      </c>
      <c r="J305">
        <v>89</v>
      </c>
      <c r="K305">
        <v>0.89900000000000002</v>
      </c>
      <c r="L305" t="s">
        <v>1331</v>
      </c>
      <c r="M305" s="54">
        <v>0.50560000000000005</v>
      </c>
      <c r="N305" t="str">
        <f>_xlfn.XLOOKUP(Disabilities_Overall[[#This Row],[School Name]],Maine_Schools[School Name],Maine_Schools[Comparison School Type], "Error")</f>
        <v>Non Charter</v>
      </c>
      <c r="O305" t="str">
        <f>_xlfn.XLOOKUP(Disabilities_Overall[[#This Row],[School Name]],Maine_Schools[School Name],Maine_Schools[Comparison Grade Span], "Error")</f>
        <v>06-08</v>
      </c>
    </row>
    <row r="306" spans="1:15" hidden="1">
      <c r="A306" t="s">
        <v>570</v>
      </c>
      <c r="B306">
        <v>427</v>
      </c>
      <c r="C306" t="s">
        <v>1158</v>
      </c>
      <c r="D306">
        <v>433</v>
      </c>
      <c r="E306" t="s">
        <v>556</v>
      </c>
      <c r="F306" t="s">
        <v>2298</v>
      </c>
      <c r="G306" t="s">
        <v>1677</v>
      </c>
      <c r="H306" t="s">
        <v>2297</v>
      </c>
      <c r="I306">
        <v>126</v>
      </c>
      <c r="J306">
        <v>121</v>
      </c>
      <c r="K306">
        <v>0.96030000000000004</v>
      </c>
      <c r="L306" t="s">
        <v>1285</v>
      </c>
      <c r="M306" s="54">
        <v>0.56200000000000006</v>
      </c>
      <c r="N306" t="str">
        <f>_xlfn.XLOOKUP(Disabilities_Overall[[#This Row],[School Name]],Maine_Schools[School Name],Maine_Schools[Comparison School Type], "Error")</f>
        <v>Non Charter</v>
      </c>
      <c r="O306" t="str">
        <f>_xlfn.XLOOKUP(Disabilities_Overall[[#This Row],[School Name]],Maine_Schools[School Name],Maine_Schools[Comparison Grade Span], "Error")</f>
        <v>03-05</v>
      </c>
    </row>
    <row r="307" spans="1:15" hidden="1">
      <c r="A307" t="s">
        <v>570</v>
      </c>
      <c r="B307">
        <v>434</v>
      </c>
      <c r="C307" t="s">
        <v>1162</v>
      </c>
      <c r="D307">
        <v>435</v>
      </c>
      <c r="E307" t="s">
        <v>441</v>
      </c>
      <c r="F307" t="s">
        <v>2298</v>
      </c>
      <c r="G307" t="s">
        <v>1677</v>
      </c>
      <c r="H307" t="s">
        <v>2297</v>
      </c>
      <c r="I307">
        <v>16</v>
      </c>
      <c r="J307">
        <v>15</v>
      </c>
      <c r="K307">
        <v>0.9375</v>
      </c>
      <c r="L307" t="s">
        <v>1250</v>
      </c>
      <c r="M307" s="54">
        <v>0.66669999999999996</v>
      </c>
      <c r="N307" t="str">
        <f>_xlfn.XLOOKUP(Disabilities_Overall[[#This Row],[School Name]],Maine_Schools[School Name],Maine_Schools[Comparison School Type], "Error")</f>
        <v>Non Charter</v>
      </c>
      <c r="O307" t="str">
        <f>_xlfn.XLOOKUP(Disabilities_Overall[[#This Row],[School Name]],Maine_Schools[School Name],Maine_Schools[Comparison Grade Span], "Error")</f>
        <v>03-08</v>
      </c>
    </row>
    <row r="308" spans="1:15" hidden="1">
      <c r="A308" t="s">
        <v>570</v>
      </c>
      <c r="B308">
        <v>444</v>
      </c>
      <c r="C308" t="s">
        <v>1166</v>
      </c>
      <c r="D308">
        <v>453</v>
      </c>
      <c r="E308" t="s">
        <v>318</v>
      </c>
      <c r="F308" t="s">
        <v>2298</v>
      </c>
      <c r="G308" t="s">
        <v>1677</v>
      </c>
      <c r="H308" t="s">
        <v>2297</v>
      </c>
      <c r="I308">
        <v>20</v>
      </c>
      <c r="J308">
        <v>18</v>
      </c>
      <c r="K308">
        <v>0.9</v>
      </c>
      <c r="L308" t="s">
        <v>1357</v>
      </c>
      <c r="M308" s="54">
        <v>0.66669999999999996</v>
      </c>
      <c r="N308" t="str">
        <f>_xlfn.XLOOKUP(Disabilities_Overall[[#This Row],[School Name]],Maine_Schools[School Name],Maine_Schools[Comparison School Type], "Error")</f>
        <v>Non Charter</v>
      </c>
      <c r="O308" t="str">
        <f>_xlfn.XLOOKUP(Disabilities_Overall[[#This Row],[School Name]],Maine_Schools[School Name],Maine_Schools[Comparison Grade Span], "Error")</f>
        <v>KG-04</v>
      </c>
    </row>
    <row r="309" spans="1:15" hidden="1">
      <c r="A309" t="s">
        <v>570</v>
      </c>
      <c r="B309">
        <v>444</v>
      </c>
      <c r="C309" t="s">
        <v>1166</v>
      </c>
      <c r="D309">
        <v>447</v>
      </c>
      <c r="E309" t="s">
        <v>325</v>
      </c>
      <c r="F309" t="s">
        <v>2298</v>
      </c>
      <c r="G309" t="s">
        <v>1677</v>
      </c>
      <c r="H309" t="s">
        <v>2297</v>
      </c>
      <c r="I309">
        <v>19</v>
      </c>
      <c r="J309">
        <v>19</v>
      </c>
      <c r="K309">
        <v>1</v>
      </c>
      <c r="L309" t="s">
        <v>1401</v>
      </c>
      <c r="M309" s="54">
        <v>0.57889999999999997</v>
      </c>
      <c r="N309" t="str">
        <f>_xlfn.XLOOKUP(Disabilities_Overall[[#This Row],[School Name]],Maine_Schools[School Name],Maine_Schools[Comparison School Type], "Error")</f>
        <v>Non Charter</v>
      </c>
      <c r="O309" t="str">
        <f>_xlfn.XLOOKUP(Disabilities_Overall[[#This Row],[School Name]],Maine_Schools[School Name],Maine_Schools[Comparison Grade Span], "Error")</f>
        <v>PK-04</v>
      </c>
    </row>
    <row r="310" spans="1:15" hidden="1">
      <c r="A310" t="s">
        <v>570</v>
      </c>
      <c r="B310">
        <v>444</v>
      </c>
      <c r="C310" t="s">
        <v>1166</v>
      </c>
      <c r="D310">
        <v>455</v>
      </c>
      <c r="E310" t="s">
        <v>33</v>
      </c>
      <c r="F310" t="s">
        <v>2298</v>
      </c>
      <c r="G310" t="s">
        <v>1677</v>
      </c>
      <c r="H310" t="s">
        <v>2297</v>
      </c>
      <c r="I310">
        <v>27</v>
      </c>
      <c r="J310">
        <v>27</v>
      </c>
      <c r="K310">
        <v>1</v>
      </c>
      <c r="L310" t="s">
        <v>1298</v>
      </c>
      <c r="M310" s="54">
        <v>0.55559999999999998</v>
      </c>
      <c r="N310" t="str">
        <f>_xlfn.XLOOKUP(Disabilities_Overall[[#This Row],[School Name]],Maine_Schools[School Name],Maine_Schools[Comparison School Type], "Error")</f>
        <v>Non Charter</v>
      </c>
      <c r="O310" t="str">
        <f>_xlfn.XLOOKUP(Disabilities_Overall[[#This Row],[School Name]],Maine_Schools[School Name],Maine_Schools[Comparison Grade Span], "Error")</f>
        <v>KG-04</v>
      </c>
    </row>
    <row r="311" spans="1:15" hidden="1">
      <c r="A311" t="s">
        <v>570</v>
      </c>
      <c r="B311">
        <v>444</v>
      </c>
      <c r="C311" t="s">
        <v>1166</v>
      </c>
      <c r="D311">
        <v>451</v>
      </c>
      <c r="E311" t="s">
        <v>376</v>
      </c>
      <c r="F311" t="s">
        <v>2298</v>
      </c>
      <c r="G311" t="s">
        <v>1677</v>
      </c>
      <c r="H311" t="s">
        <v>2297</v>
      </c>
      <c r="I311">
        <v>42</v>
      </c>
      <c r="J311">
        <v>30</v>
      </c>
      <c r="K311">
        <v>0.71430000000000005</v>
      </c>
      <c r="L311" t="s">
        <v>1357</v>
      </c>
      <c r="M311" s="54">
        <v>0.4</v>
      </c>
      <c r="N311" t="str">
        <f>_xlfn.XLOOKUP(Disabilities_Overall[[#This Row],[School Name]],Maine_Schools[School Name],Maine_Schools[Comparison School Type], "Error")</f>
        <v>Non Charter</v>
      </c>
      <c r="O311" t="str">
        <f>_xlfn.XLOOKUP(Disabilities_Overall[[#This Row],[School Name]],Maine_Schools[School Name],Maine_Schools[Comparison Grade Span], "Error")</f>
        <v>09-12</v>
      </c>
    </row>
    <row r="312" spans="1:15" hidden="1">
      <c r="A312" t="s">
        <v>570</v>
      </c>
      <c r="B312">
        <v>444</v>
      </c>
      <c r="C312" t="s">
        <v>1166</v>
      </c>
      <c r="D312">
        <v>2213</v>
      </c>
      <c r="E312" t="s">
        <v>445</v>
      </c>
      <c r="F312" t="s">
        <v>2298</v>
      </c>
      <c r="G312" t="s">
        <v>1677</v>
      </c>
      <c r="H312" t="s">
        <v>2297</v>
      </c>
      <c r="I312">
        <v>180</v>
      </c>
      <c r="J312">
        <v>175</v>
      </c>
      <c r="K312">
        <v>0.97219999999999995</v>
      </c>
      <c r="L312" t="s">
        <v>1319</v>
      </c>
      <c r="M312" s="54">
        <v>0.57140000000000002</v>
      </c>
      <c r="N312" t="str">
        <f>_xlfn.XLOOKUP(Disabilities_Overall[[#This Row],[School Name]],Maine_Schools[School Name],Maine_Schools[Comparison School Type], "Error")</f>
        <v>Non Charter</v>
      </c>
      <c r="O312" t="str">
        <f>_xlfn.XLOOKUP(Disabilities_Overall[[#This Row],[School Name]],Maine_Schools[School Name],Maine_Schools[Comparison Grade Span], "Error")</f>
        <v>05-08</v>
      </c>
    </row>
    <row r="313" spans="1:15" hidden="1">
      <c r="A313" t="s">
        <v>570</v>
      </c>
      <c r="B313">
        <v>444</v>
      </c>
      <c r="C313" t="s">
        <v>1166</v>
      </c>
      <c r="D313">
        <v>452</v>
      </c>
      <c r="E313" t="s">
        <v>548</v>
      </c>
      <c r="F313" t="s">
        <v>2298</v>
      </c>
      <c r="G313" t="s">
        <v>1677</v>
      </c>
      <c r="H313" t="s">
        <v>2297</v>
      </c>
      <c r="I313">
        <v>14</v>
      </c>
      <c r="J313">
        <v>14</v>
      </c>
      <c r="K313">
        <v>1</v>
      </c>
      <c r="L313" t="s">
        <v>1252</v>
      </c>
      <c r="M313" s="54">
        <v>0.64290000000000003</v>
      </c>
      <c r="N313" t="str">
        <f>_xlfn.XLOOKUP(Disabilities_Overall[[#This Row],[School Name]],Maine_Schools[School Name],Maine_Schools[Comparison School Type], "Error")</f>
        <v>Non Charter</v>
      </c>
      <c r="O313" t="str">
        <f>_xlfn.XLOOKUP(Disabilities_Overall[[#This Row],[School Name]],Maine_Schools[School Name],Maine_Schools[Comparison Grade Span], "Error")</f>
        <v>KG-04</v>
      </c>
    </row>
    <row r="314" spans="1:15" hidden="1">
      <c r="A314" t="s">
        <v>570</v>
      </c>
      <c r="B314">
        <v>456</v>
      </c>
      <c r="C314" t="s">
        <v>1169</v>
      </c>
      <c r="D314">
        <v>457</v>
      </c>
      <c r="E314" t="s">
        <v>418</v>
      </c>
      <c r="F314" t="s">
        <v>2298</v>
      </c>
      <c r="G314" t="s">
        <v>1677</v>
      </c>
      <c r="H314" t="s">
        <v>2297</v>
      </c>
      <c r="I314">
        <v>26</v>
      </c>
      <c r="J314">
        <v>26</v>
      </c>
      <c r="K314">
        <v>1</v>
      </c>
      <c r="L314" t="s">
        <v>1256</v>
      </c>
      <c r="M314" s="54">
        <v>0.53849999999999998</v>
      </c>
      <c r="N314" t="str">
        <f>_xlfn.XLOOKUP(Disabilities_Overall[[#This Row],[School Name]],Maine_Schools[School Name],Maine_Schools[Comparison School Type], "Error")</f>
        <v>Non Charter</v>
      </c>
      <c r="O314" t="str">
        <f>_xlfn.XLOOKUP(Disabilities_Overall[[#This Row],[School Name]],Maine_Schools[School Name],Maine_Schools[Comparison Grade Span], "Error")</f>
        <v>03-08</v>
      </c>
    </row>
    <row r="315" spans="1:15" hidden="1">
      <c r="A315" t="s">
        <v>570</v>
      </c>
      <c r="B315">
        <v>1738</v>
      </c>
      <c r="C315" t="s">
        <v>1171</v>
      </c>
      <c r="D315">
        <v>835</v>
      </c>
      <c r="E315" t="s">
        <v>380</v>
      </c>
      <c r="F315" t="s">
        <v>2298</v>
      </c>
      <c r="G315" t="s">
        <v>1677</v>
      </c>
      <c r="H315" t="s">
        <v>2297</v>
      </c>
      <c r="I315">
        <v>27</v>
      </c>
      <c r="J315">
        <v>26</v>
      </c>
      <c r="K315">
        <v>0.96299999999999997</v>
      </c>
      <c r="L315" t="s">
        <v>1460</v>
      </c>
      <c r="M315" s="54">
        <v>0.76919999999999999</v>
      </c>
      <c r="N315" t="str">
        <f>_xlfn.XLOOKUP(Disabilities_Overall[[#This Row],[School Name]],Maine_Schools[School Name],Maine_Schools[Comparison School Type], "Error")</f>
        <v>Non Charter</v>
      </c>
      <c r="O315" t="str">
        <f>_xlfn.XLOOKUP(Disabilities_Overall[[#This Row],[School Name]],Maine_Schools[School Name],Maine_Schools[Comparison Grade Span], "Error")</f>
        <v>03-08</v>
      </c>
    </row>
    <row r="316" spans="1:15" hidden="1">
      <c r="A316" t="s">
        <v>570</v>
      </c>
      <c r="B316">
        <v>462</v>
      </c>
      <c r="C316" t="s">
        <v>1173</v>
      </c>
      <c r="D316">
        <v>463</v>
      </c>
      <c r="E316" t="s">
        <v>534</v>
      </c>
      <c r="F316" t="s">
        <v>2298</v>
      </c>
      <c r="G316" t="s">
        <v>1677</v>
      </c>
      <c r="H316" t="s">
        <v>2297</v>
      </c>
      <c r="I316">
        <v>18</v>
      </c>
      <c r="J316">
        <v>18</v>
      </c>
      <c r="K316">
        <v>1</v>
      </c>
      <c r="L316" t="s">
        <v>1335</v>
      </c>
      <c r="M316" s="54">
        <v>0.44440000000000002</v>
      </c>
      <c r="N316" t="str">
        <f>_xlfn.XLOOKUP(Disabilities_Overall[[#This Row],[School Name]],Maine_Schools[School Name],Maine_Schools[Comparison School Type], "Error")</f>
        <v>Non Charter</v>
      </c>
      <c r="O316" t="str">
        <f>_xlfn.XLOOKUP(Disabilities_Overall[[#This Row],[School Name]],Maine_Schools[School Name],Maine_Schools[Comparison Grade Span], "Error")</f>
        <v>03-08</v>
      </c>
    </row>
    <row r="317" spans="1:15" hidden="1">
      <c r="A317" t="s">
        <v>570</v>
      </c>
      <c r="B317">
        <v>1282</v>
      </c>
      <c r="C317" t="s">
        <v>538</v>
      </c>
      <c r="D317">
        <v>1283</v>
      </c>
      <c r="E317" t="s">
        <v>538</v>
      </c>
      <c r="F317" t="s">
        <v>2298</v>
      </c>
      <c r="G317" t="s">
        <v>1677</v>
      </c>
      <c r="H317" t="s">
        <v>2297</v>
      </c>
      <c r="I317">
        <v>58</v>
      </c>
      <c r="J317">
        <v>52</v>
      </c>
      <c r="K317">
        <v>0.89659999999999995</v>
      </c>
      <c r="L317" t="s">
        <v>1549</v>
      </c>
      <c r="M317" s="54">
        <v>0.44230000000000003</v>
      </c>
      <c r="N317" t="str">
        <f>_xlfn.XLOOKUP(Disabilities_Overall[[#This Row],[School Name]],Maine_Schools[School Name],Maine_Schools[Comparison School Type], "Error")</f>
        <v>Non Charter</v>
      </c>
      <c r="O317" t="str">
        <f>_xlfn.XLOOKUP(Disabilities_Overall[[#This Row],[School Name]],Maine_Schools[School Name],Maine_Schools[Comparison Grade Span], "Error")</f>
        <v>06-12</v>
      </c>
    </row>
    <row r="318" spans="1:15" hidden="1">
      <c r="A318" t="s">
        <v>570</v>
      </c>
      <c r="B318">
        <v>466</v>
      </c>
      <c r="C318" t="s">
        <v>1175</v>
      </c>
      <c r="D318">
        <v>467</v>
      </c>
      <c r="E318" t="s">
        <v>236</v>
      </c>
      <c r="F318" t="s">
        <v>2298</v>
      </c>
      <c r="G318" t="s">
        <v>1677</v>
      </c>
      <c r="H318" t="s">
        <v>2297</v>
      </c>
      <c r="I318">
        <v>29</v>
      </c>
      <c r="J318">
        <v>26</v>
      </c>
      <c r="K318">
        <v>0.89659999999999995</v>
      </c>
      <c r="L318" t="s">
        <v>1357</v>
      </c>
      <c r="M318" s="54">
        <v>0.46150000000000002</v>
      </c>
      <c r="N318" t="str">
        <f>_xlfn.XLOOKUP(Disabilities_Overall[[#This Row],[School Name]],Maine_Schools[School Name],Maine_Schools[Comparison School Type], "Error")</f>
        <v>Non Charter</v>
      </c>
      <c r="O318" t="str">
        <f>_xlfn.XLOOKUP(Disabilities_Overall[[#This Row],[School Name]],Maine_Schools[School Name],Maine_Schools[Comparison Grade Span], "Error")</f>
        <v>03-08</v>
      </c>
    </row>
    <row r="319" spans="1:15" hidden="1">
      <c r="A319" t="s">
        <v>570</v>
      </c>
      <c r="B319">
        <v>468</v>
      </c>
      <c r="C319" t="s">
        <v>1177</v>
      </c>
      <c r="D319">
        <v>469</v>
      </c>
      <c r="E319" t="s">
        <v>455</v>
      </c>
      <c r="F319" t="s">
        <v>2298</v>
      </c>
      <c r="G319" t="s">
        <v>1677</v>
      </c>
      <c r="H319" t="s">
        <v>2297</v>
      </c>
      <c r="I319">
        <v>17</v>
      </c>
      <c r="J319">
        <v>17</v>
      </c>
      <c r="K319">
        <v>1</v>
      </c>
      <c r="L319" t="s">
        <v>1401</v>
      </c>
      <c r="M319" s="54">
        <v>0.64710000000000001</v>
      </c>
      <c r="N319" t="str">
        <f>_xlfn.XLOOKUP(Disabilities_Overall[[#This Row],[School Name]],Maine_Schools[School Name],Maine_Schools[Comparison School Type], "Error")</f>
        <v>Non Charter</v>
      </c>
      <c r="O319" t="str">
        <f>_xlfn.XLOOKUP(Disabilities_Overall[[#This Row],[School Name]],Maine_Schools[School Name],Maine_Schools[Comparison Grade Span], "Error")</f>
        <v>03-08</v>
      </c>
    </row>
    <row r="320" spans="1:15" hidden="1">
      <c r="A320" t="s">
        <v>570</v>
      </c>
      <c r="B320">
        <v>473</v>
      </c>
      <c r="C320" t="s">
        <v>1179</v>
      </c>
      <c r="D320">
        <v>474</v>
      </c>
      <c r="E320" t="s">
        <v>462</v>
      </c>
      <c r="F320" t="s">
        <v>2298</v>
      </c>
      <c r="G320" t="s">
        <v>1677</v>
      </c>
      <c r="H320" t="s">
        <v>2297</v>
      </c>
      <c r="I320">
        <v>59</v>
      </c>
      <c r="J320">
        <v>58</v>
      </c>
      <c r="K320">
        <v>0.98309999999999997</v>
      </c>
      <c r="L320" t="s">
        <v>1386</v>
      </c>
      <c r="M320" s="54">
        <v>0.8448</v>
      </c>
      <c r="N320" t="str">
        <f>_xlfn.XLOOKUP(Disabilities_Overall[[#This Row],[School Name]],Maine_Schools[School Name],Maine_Schools[Comparison School Type], "Error")</f>
        <v>Non Charter</v>
      </c>
      <c r="O320" t="str">
        <f>_xlfn.XLOOKUP(Disabilities_Overall[[#This Row],[School Name]],Maine_Schools[School Name],Maine_Schools[Comparison Grade Span], "Error")</f>
        <v>03-08</v>
      </c>
    </row>
    <row r="321" spans="1:15" hidden="1">
      <c r="A321" t="s">
        <v>570</v>
      </c>
      <c r="B321">
        <v>475</v>
      </c>
      <c r="C321" t="s">
        <v>1181</v>
      </c>
      <c r="D321">
        <v>476</v>
      </c>
      <c r="E321" t="s">
        <v>541</v>
      </c>
      <c r="F321" t="s">
        <v>2298</v>
      </c>
      <c r="G321" t="s">
        <v>1677</v>
      </c>
      <c r="H321" t="s">
        <v>2297</v>
      </c>
      <c r="I321">
        <v>30</v>
      </c>
      <c r="J321">
        <v>28</v>
      </c>
      <c r="K321">
        <v>0.93330000000000002</v>
      </c>
      <c r="L321" t="s">
        <v>1252</v>
      </c>
      <c r="M321" s="54">
        <v>0.32140000000000002</v>
      </c>
      <c r="N321" t="str">
        <f>_xlfn.XLOOKUP(Disabilities_Overall[[#This Row],[School Name]],Maine_Schools[School Name],Maine_Schools[Comparison School Type], "Error")</f>
        <v>Non Charter</v>
      </c>
      <c r="O321" t="str">
        <f>_xlfn.XLOOKUP(Disabilities_Overall[[#This Row],[School Name]],Maine_Schools[School Name],Maine_Schools[Comparison Grade Span], "Error")</f>
        <v>03-08</v>
      </c>
    </row>
    <row r="322" spans="1:15" hidden="1">
      <c r="A322" t="s">
        <v>570</v>
      </c>
      <c r="B322">
        <v>480</v>
      </c>
      <c r="C322" t="s">
        <v>1183</v>
      </c>
      <c r="D322">
        <v>481</v>
      </c>
      <c r="E322" t="s">
        <v>16</v>
      </c>
      <c r="F322" t="s">
        <v>2298</v>
      </c>
      <c r="G322" t="s">
        <v>1677</v>
      </c>
      <c r="H322" t="s">
        <v>2297</v>
      </c>
      <c r="I322">
        <v>92</v>
      </c>
      <c r="J322">
        <v>88</v>
      </c>
      <c r="K322">
        <v>0.95650000000000002</v>
      </c>
      <c r="L322" t="s">
        <v>1355</v>
      </c>
      <c r="M322" s="54">
        <v>0.78410000000000002</v>
      </c>
      <c r="N322" t="str">
        <f>_xlfn.XLOOKUP(Disabilities_Overall[[#This Row],[School Name]],Maine_Schools[School Name],Maine_Schools[Comparison School Type], "Error")</f>
        <v>Non Charter</v>
      </c>
      <c r="O322" t="str">
        <f>_xlfn.XLOOKUP(Disabilities_Overall[[#This Row],[School Name]],Maine_Schools[School Name],Maine_Schools[Comparison Grade Span], "Error")</f>
        <v>04-05</v>
      </c>
    </row>
    <row r="323" spans="1:15" hidden="1">
      <c r="A323" t="s">
        <v>570</v>
      </c>
      <c r="B323">
        <v>480</v>
      </c>
      <c r="C323" t="s">
        <v>1183</v>
      </c>
      <c r="D323">
        <v>483</v>
      </c>
      <c r="E323" t="s">
        <v>100</v>
      </c>
      <c r="F323" t="s">
        <v>2298</v>
      </c>
      <c r="G323" t="s">
        <v>1677</v>
      </c>
      <c r="H323" t="s">
        <v>2297</v>
      </c>
      <c r="I323">
        <v>45</v>
      </c>
      <c r="J323">
        <v>45</v>
      </c>
      <c r="K323">
        <v>1</v>
      </c>
      <c r="L323" t="s">
        <v>1273</v>
      </c>
      <c r="M323" s="54">
        <v>0.82220000000000004</v>
      </c>
      <c r="N323" t="str">
        <f>_xlfn.XLOOKUP(Disabilities_Overall[[#This Row],[School Name]],Maine_Schools[School Name],Maine_Schools[Comparison School Type], "Error")</f>
        <v>Non Charter</v>
      </c>
      <c r="O323" t="str">
        <f>_xlfn.XLOOKUP(Disabilities_Overall[[#This Row],[School Name]],Maine_Schools[School Name],Maine_Schools[Comparison Grade Span], "Error")</f>
        <v>PK-03</v>
      </c>
    </row>
    <row r="324" spans="1:15" hidden="1">
      <c r="A324" t="s">
        <v>570</v>
      </c>
      <c r="B324">
        <v>480</v>
      </c>
      <c r="C324" t="s">
        <v>1183</v>
      </c>
      <c r="D324">
        <v>484</v>
      </c>
      <c r="E324" t="s">
        <v>195</v>
      </c>
      <c r="F324" t="s">
        <v>2298</v>
      </c>
      <c r="G324" t="s">
        <v>1677</v>
      </c>
      <c r="H324" t="s">
        <v>2297</v>
      </c>
      <c r="I324">
        <v>104</v>
      </c>
      <c r="J324">
        <v>101</v>
      </c>
      <c r="K324">
        <v>0.97119999999999995</v>
      </c>
      <c r="L324" t="s">
        <v>1419</v>
      </c>
      <c r="M324" s="54">
        <v>0.54459999999999997</v>
      </c>
      <c r="N324" t="str">
        <f>_xlfn.XLOOKUP(Disabilities_Overall[[#This Row],[School Name]],Maine_Schools[School Name],Maine_Schools[Comparison School Type], "Error")</f>
        <v>Non Charter</v>
      </c>
      <c r="O324" t="str">
        <f>_xlfn.XLOOKUP(Disabilities_Overall[[#This Row],[School Name]],Maine_Schools[School Name],Maine_Schools[Comparison Grade Span], "Error")</f>
        <v>06-08</v>
      </c>
    </row>
    <row r="325" spans="1:15" hidden="1">
      <c r="A325" t="s">
        <v>570</v>
      </c>
      <c r="B325">
        <v>480</v>
      </c>
      <c r="C325" t="s">
        <v>1183</v>
      </c>
      <c r="D325">
        <v>482</v>
      </c>
      <c r="E325" t="s">
        <v>134</v>
      </c>
      <c r="F325" t="s">
        <v>2298</v>
      </c>
      <c r="G325" t="s">
        <v>1677</v>
      </c>
      <c r="H325" t="s">
        <v>2297</v>
      </c>
      <c r="I325">
        <v>42</v>
      </c>
      <c r="J325">
        <v>38</v>
      </c>
      <c r="K325">
        <v>0.90480000000000005</v>
      </c>
      <c r="L325" t="s">
        <v>1290</v>
      </c>
      <c r="M325" s="54">
        <v>0.63160000000000005</v>
      </c>
      <c r="N325" t="str">
        <f>_xlfn.XLOOKUP(Disabilities_Overall[[#This Row],[School Name]],Maine_Schools[School Name],Maine_Schools[Comparison School Type], "Error")</f>
        <v>Non Charter</v>
      </c>
      <c r="O325" t="str">
        <f>_xlfn.XLOOKUP(Disabilities_Overall[[#This Row],[School Name]],Maine_Schools[School Name],Maine_Schools[Comparison Grade Span], "Error")</f>
        <v>09-12</v>
      </c>
    </row>
    <row r="326" spans="1:15" hidden="1">
      <c r="A326" t="s">
        <v>570</v>
      </c>
      <c r="B326">
        <v>1060</v>
      </c>
      <c r="C326" t="s">
        <v>1185</v>
      </c>
      <c r="D326">
        <v>1061</v>
      </c>
      <c r="E326" t="s">
        <v>554</v>
      </c>
      <c r="F326" t="s">
        <v>2298</v>
      </c>
      <c r="G326" t="s">
        <v>1677</v>
      </c>
      <c r="H326" t="s">
        <v>2297</v>
      </c>
      <c r="I326">
        <v>23</v>
      </c>
      <c r="J326">
        <v>22</v>
      </c>
      <c r="K326">
        <v>0.95650000000000002</v>
      </c>
      <c r="L326" t="s">
        <v>1298</v>
      </c>
      <c r="M326" s="54">
        <v>0.68179999999999996</v>
      </c>
      <c r="N326" t="str">
        <f>_xlfn.XLOOKUP(Disabilities_Overall[[#This Row],[School Name]],Maine_Schools[School Name],Maine_Schools[Comparison School Type], "Error")</f>
        <v>Non Charter</v>
      </c>
      <c r="O326" t="str">
        <f>_xlfn.XLOOKUP(Disabilities_Overall[[#This Row],[School Name]],Maine_Schools[School Name],Maine_Schools[Comparison Grade Span], "Error")</f>
        <v>KG-04</v>
      </c>
    </row>
    <row r="327" spans="1:15" hidden="1">
      <c r="A327" t="s">
        <v>570</v>
      </c>
      <c r="B327">
        <v>1060</v>
      </c>
      <c r="C327" t="s">
        <v>1185</v>
      </c>
      <c r="D327">
        <v>1062</v>
      </c>
      <c r="E327" t="s">
        <v>555</v>
      </c>
      <c r="F327" t="s">
        <v>2298</v>
      </c>
      <c r="G327" t="s">
        <v>1677</v>
      </c>
      <c r="H327" t="s">
        <v>2297</v>
      </c>
      <c r="I327">
        <v>42</v>
      </c>
      <c r="J327">
        <v>37</v>
      </c>
      <c r="K327">
        <v>0.88100000000000001</v>
      </c>
      <c r="L327" t="s">
        <v>1249</v>
      </c>
      <c r="M327" s="54">
        <v>0.67569999999999997</v>
      </c>
      <c r="N327" t="str">
        <f>_xlfn.XLOOKUP(Disabilities_Overall[[#This Row],[School Name]],Maine_Schools[School Name],Maine_Schools[Comparison School Type], "Error")</f>
        <v>Non Charter</v>
      </c>
      <c r="O327" t="str">
        <f>_xlfn.XLOOKUP(Disabilities_Overall[[#This Row],[School Name]],Maine_Schools[School Name],Maine_Schools[Comparison Grade Span], "Error")</f>
        <v>05-08</v>
      </c>
    </row>
    <row r="328" spans="1:15" hidden="1">
      <c r="A328" t="s">
        <v>570</v>
      </c>
      <c r="B328">
        <v>495</v>
      </c>
      <c r="C328" t="s">
        <v>1192</v>
      </c>
      <c r="D328">
        <v>501</v>
      </c>
      <c r="E328" t="s">
        <v>285</v>
      </c>
      <c r="F328" t="s">
        <v>2298</v>
      </c>
      <c r="G328" t="s">
        <v>1677</v>
      </c>
      <c r="H328" t="s">
        <v>2297</v>
      </c>
      <c r="I328">
        <v>28</v>
      </c>
      <c r="J328">
        <v>28</v>
      </c>
      <c r="K328">
        <v>1</v>
      </c>
      <c r="L328" t="s">
        <v>1261</v>
      </c>
      <c r="M328" s="54">
        <v>0.78569999999999995</v>
      </c>
      <c r="N328" t="str">
        <f>_xlfn.XLOOKUP(Disabilities_Overall[[#This Row],[School Name]],Maine_Schools[School Name],Maine_Schools[Comparison School Type], "Error")</f>
        <v>Non Charter</v>
      </c>
      <c r="O328" t="str">
        <f>_xlfn.XLOOKUP(Disabilities_Overall[[#This Row],[School Name]],Maine_Schools[School Name],Maine_Schools[Comparison Grade Span], "Error")</f>
        <v>PK-04</v>
      </c>
    </row>
    <row r="329" spans="1:15" hidden="1">
      <c r="A329" t="s">
        <v>570</v>
      </c>
      <c r="B329">
        <v>495</v>
      </c>
      <c r="C329" t="s">
        <v>1192</v>
      </c>
      <c r="D329">
        <v>500</v>
      </c>
      <c r="E329" t="s">
        <v>410</v>
      </c>
      <c r="F329" t="s">
        <v>2298</v>
      </c>
      <c r="G329" t="s">
        <v>1677</v>
      </c>
      <c r="H329" t="s">
        <v>2297</v>
      </c>
      <c r="I329">
        <v>23</v>
      </c>
      <c r="J329">
        <v>23</v>
      </c>
      <c r="K329">
        <v>1</v>
      </c>
      <c r="L329" t="s">
        <v>1252</v>
      </c>
      <c r="M329" s="54">
        <v>0.39129999999999998</v>
      </c>
      <c r="N329" t="str">
        <f>_xlfn.XLOOKUP(Disabilities_Overall[[#This Row],[School Name]],Maine_Schools[School Name],Maine_Schools[Comparison School Type], "Error")</f>
        <v>Non Charter</v>
      </c>
      <c r="O329" t="str">
        <f>_xlfn.XLOOKUP(Disabilities_Overall[[#This Row],[School Name]],Maine_Schools[School Name],Maine_Schools[Comparison Grade Span], "Error")</f>
        <v>KG-04</v>
      </c>
    </row>
    <row r="330" spans="1:15" hidden="1">
      <c r="A330" t="s">
        <v>570</v>
      </c>
      <c r="B330">
        <v>495</v>
      </c>
      <c r="C330" t="s">
        <v>1192</v>
      </c>
      <c r="D330">
        <v>497</v>
      </c>
      <c r="E330" t="s">
        <v>188</v>
      </c>
      <c r="F330" t="s">
        <v>2298</v>
      </c>
      <c r="G330" t="s">
        <v>1677</v>
      </c>
      <c r="H330" t="s">
        <v>2297</v>
      </c>
      <c r="I330">
        <v>51</v>
      </c>
      <c r="J330">
        <v>51</v>
      </c>
      <c r="K330">
        <v>1</v>
      </c>
      <c r="L330" t="s">
        <v>1244</v>
      </c>
      <c r="M330" s="54">
        <v>0.68630000000000002</v>
      </c>
      <c r="N330" t="str">
        <f>_xlfn.XLOOKUP(Disabilities_Overall[[#This Row],[School Name]],Maine_Schools[School Name],Maine_Schools[Comparison School Type], "Error")</f>
        <v>Non Charter</v>
      </c>
      <c r="O330" t="str">
        <f>_xlfn.XLOOKUP(Disabilities_Overall[[#This Row],[School Name]],Maine_Schools[School Name],Maine_Schools[Comparison Grade Span], "Error")</f>
        <v>KG-04</v>
      </c>
    </row>
    <row r="331" spans="1:15" hidden="1">
      <c r="A331" t="s">
        <v>570</v>
      </c>
      <c r="B331">
        <v>495</v>
      </c>
      <c r="C331" t="s">
        <v>1192</v>
      </c>
      <c r="D331">
        <v>499</v>
      </c>
      <c r="E331" t="s">
        <v>137</v>
      </c>
      <c r="F331" t="s">
        <v>2298</v>
      </c>
      <c r="G331" t="s">
        <v>1677</v>
      </c>
      <c r="H331" t="s">
        <v>2297</v>
      </c>
      <c r="I331">
        <v>36</v>
      </c>
      <c r="J331">
        <v>29</v>
      </c>
      <c r="K331">
        <v>0.80559999999999998</v>
      </c>
      <c r="L331" t="s">
        <v>1549</v>
      </c>
      <c r="M331" s="54">
        <v>0.79310000000000003</v>
      </c>
      <c r="N331" t="str">
        <f>_xlfn.XLOOKUP(Disabilities_Overall[[#This Row],[School Name]],Maine_Schools[School Name],Maine_Schools[Comparison School Type], "Error")</f>
        <v>Non Charter</v>
      </c>
      <c r="O331" t="str">
        <f>_xlfn.XLOOKUP(Disabilities_Overall[[#This Row],[School Name]],Maine_Schools[School Name],Maine_Schools[Comparison Grade Span], "Error")</f>
        <v>09-12</v>
      </c>
    </row>
    <row r="332" spans="1:15" hidden="1">
      <c r="A332" t="s">
        <v>570</v>
      </c>
      <c r="B332">
        <v>495</v>
      </c>
      <c r="C332" t="s">
        <v>1192</v>
      </c>
      <c r="D332">
        <v>498</v>
      </c>
      <c r="E332" t="s">
        <v>245</v>
      </c>
      <c r="F332" t="s">
        <v>2298</v>
      </c>
      <c r="G332" t="s">
        <v>1677</v>
      </c>
      <c r="H332" t="s">
        <v>2297</v>
      </c>
      <c r="I332">
        <v>185</v>
      </c>
      <c r="J332">
        <v>178</v>
      </c>
      <c r="K332">
        <v>0.96220000000000006</v>
      </c>
      <c r="L332" t="s">
        <v>1398</v>
      </c>
      <c r="M332" s="54">
        <v>0.71350000000000002</v>
      </c>
      <c r="N332" t="str">
        <f>_xlfn.XLOOKUP(Disabilities_Overall[[#This Row],[School Name]],Maine_Schools[School Name],Maine_Schools[Comparison School Type], "Error")</f>
        <v>Non Charter</v>
      </c>
      <c r="O332" t="str">
        <f>_xlfn.XLOOKUP(Disabilities_Overall[[#This Row],[School Name]],Maine_Schools[School Name],Maine_Schools[Comparison Grade Span], "Error")</f>
        <v>05-08</v>
      </c>
    </row>
    <row r="333" spans="1:15" hidden="1">
      <c r="A333" t="s">
        <v>570</v>
      </c>
      <c r="B333">
        <v>518</v>
      </c>
      <c r="C333" t="s">
        <v>1196</v>
      </c>
      <c r="D333">
        <v>521</v>
      </c>
      <c r="E333" t="s">
        <v>472</v>
      </c>
      <c r="F333" t="s">
        <v>2298</v>
      </c>
      <c r="G333" t="s">
        <v>1677</v>
      </c>
      <c r="H333" t="s">
        <v>2297</v>
      </c>
      <c r="I333">
        <v>98</v>
      </c>
      <c r="J333">
        <v>98</v>
      </c>
      <c r="K333">
        <v>1</v>
      </c>
      <c r="L333" t="s">
        <v>1296</v>
      </c>
      <c r="M333" s="54">
        <v>0.60199999999999998</v>
      </c>
      <c r="N333" t="str">
        <f>_xlfn.XLOOKUP(Disabilities_Overall[[#This Row],[School Name]],Maine_Schools[School Name],Maine_Schools[Comparison School Type], "Error")</f>
        <v>Non Charter</v>
      </c>
      <c r="O333" t="str">
        <f>_xlfn.XLOOKUP(Disabilities_Overall[[#This Row],[School Name]],Maine_Schools[School Name],Maine_Schools[Comparison Grade Span], "Error")</f>
        <v>03-06</v>
      </c>
    </row>
    <row r="334" spans="1:15" hidden="1">
      <c r="A334" t="s">
        <v>570</v>
      </c>
      <c r="B334">
        <v>518</v>
      </c>
      <c r="C334" t="s">
        <v>1196</v>
      </c>
      <c r="D334">
        <v>519</v>
      </c>
      <c r="E334" t="s">
        <v>412</v>
      </c>
      <c r="F334" t="s">
        <v>2298</v>
      </c>
      <c r="G334" t="s">
        <v>1677</v>
      </c>
      <c r="H334" t="s">
        <v>2297</v>
      </c>
      <c r="I334">
        <v>26</v>
      </c>
      <c r="J334">
        <v>25</v>
      </c>
      <c r="K334">
        <v>0.96150000000000002</v>
      </c>
      <c r="L334" t="s">
        <v>1333</v>
      </c>
      <c r="M334" s="54">
        <v>0.68</v>
      </c>
      <c r="N334" t="str">
        <f>_xlfn.XLOOKUP(Disabilities_Overall[[#This Row],[School Name]],Maine_Schools[School Name],Maine_Schools[Comparison School Type], "Error")</f>
        <v>Non Charter</v>
      </c>
      <c r="O334" t="str">
        <f>_xlfn.XLOOKUP(Disabilities_Overall[[#This Row],[School Name]],Maine_Schools[School Name],Maine_Schools[Comparison Grade Span], "Error")</f>
        <v>09-12</v>
      </c>
    </row>
    <row r="335" spans="1:15" hidden="1">
      <c r="A335" t="s">
        <v>570</v>
      </c>
      <c r="B335">
        <v>518</v>
      </c>
      <c r="C335" t="s">
        <v>1196</v>
      </c>
      <c r="D335">
        <v>520</v>
      </c>
      <c r="E335" t="s">
        <v>84</v>
      </c>
      <c r="F335" t="s">
        <v>2298</v>
      </c>
      <c r="G335" t="s">
        <v>1677</v>
      </c>
      <c r="H335" t="s">
        <v>2297</v>
      </c>
      <c r="I335">
        <v>49</v>
      </c>
      <c r="J335">
        <v>45</v>
      </c>
      <c r="K335">
        <v>0.91839999999999999</v>
      </c>
      <c r="L335" t="s">
        <v>1253</v>
      </c>
      <c r="M335" s="54">
        <v>0.64439999999999997</v>
      </c>
      <c r="N335" t="str">
        <f>_xlfn.XLOOKUP(Disabilities_Overall[[#This Row],[School Name]],Maine_Schools[School Name],Maine_Schools[Comparison School Type], "Error")</f>
        <v>Non Charter</v>
      </c>
      <c r="O335" t="str">
        <f>_xlfn.XLOOKUP(Disabilities_Overall[[#This Row],[School Name]],Maine_Schools[School Name],Maine_Schools[Comparison Grade Span], "Error")</f>
        <v>07-08</v>
      </c>
    </row>
    <row r="336" spans="1:15" hidden="1">
      <c r="A336" t="s">
        <v>570</v>
      </c>
      <c r="B336">
        <v>524</v>
      </c>
      <c r="C336" t="s">
        <v>1198</v>
      </c>
      <c r="D336">
        <v>525</v>
      </c>
      <c r="E336" t="s">
        <v>473</v>
      </c>
      <c r="F336" t="s">
        <v>2298</v>
      </c>
      <c r="G336" t="s">
        <v>1677</v>
      </c>
      <c r="H336" t="s">
        <v>2297</v>
      </c>
      <c r="I336">
        <v>17</v>
      </c>
      <c r="J336">
        <v>17</v>
      </c>
      <c r="K336">
        <v>1</v>
      </c>
      <c r="L336" t="s">
        <v>1357</v>
      </c>
      <c r="M336" s="54">
        <v>0.70589999999999997</v>
      </c>
      <c r="N336" t="str">
        <f>_xlfn.XLOOKUP(Disabilities_Overall[[#This Row],[School Name]],Maine_Schools[School Name],Maine_Schools[Comparison School Type], "Error")</f>
        <v>Non Charter</v>
      </c>
      <c r="O336" t="str">
        <f>_xlfn.XLOOKUP(Disabilities_Overall[[#This Row],[School Name]],Maine_Schools[School Name],Maine_Schools[Comparison Grade Span], "Error")</f>
        <v>PK-05</v>
      </c>
    </row>
    <row r="337" spans="1:15" hidden="1">
      <c r="A337" t="s">
        <v>570</v>
      </c>
      <c r="B337">
        <v>532</v>
      </c>
      <c r="C337" t="s">
        <v>1202</v>
      </c>
      <c r="D337">
        <v>533</v>
      </c>
      <c r="E337" t="s">
        <v>80</v>
      </c>
      <c r="F337" t="s">
        <v>2298</v>
      </c>
      <c r="G337" t="s">
        <v>1677</v>
      </c>
      <c r="H337" t="s">
        <v>2297</v>
      </c>
      <c r="I337">
        <v>15</v>
      </c>
      <c r="J337">
        <v>15</v>
      </c>
      <c r="K337">
        <v>1</v>
      </c>
      <c r="L337" t="s">
        <v>1335</v>
      </c>
      <c r="M337" s="54">
        <v>0.5333</v>
      </c>
      <c r="N337" t="str">
        <f>_xlfn.XLOOKUP(Disabilities_Overall[[#This Row],[School Name]],Maine_Schools[School Name],Maine_Schools[Comparison School Type], "Error")</f>
        <v>Non Charter</v>
      </c>
      <c r="O337" t="str">
        <f>_xlfn.XLOOKUP(Disabilities_Overall[[#This Row],[School Name]],Maine_Schools[School Name],Maine_Schools[Comparison Grade Span], "Error")</f>
        <v>03-08</v>
      </c>
    </row>
    <row r="338" spans="1:15" hidden="1">
      <c r="A338" t="s">
        <v>570</v>
      </c>
      <c r="B338">
        <v>537</v>
      </c>
      <c r="C338" t="s">
        <v>1204</v>
      </c>
      <c r="D338">
        <v>541</v>
      </c>
      <c r="E338" t="s">
        <v>386</v>
      </c>
      <c r="F338" t="s">
        <v>2298</v>
      </c>
      <c r="G338" t="s">
        <v>1677</v>
      </c>
      <c r="H338" t="s">
        <v>2297</v>
      </c>
      <c r="I338">
        <v>34</v>
      </c>
      <c r="J338">
        <v>34</v>
      </c>
      <c r="K338">
        <v>1</v>
      </c>
      <c r="L338" t="s">
        <v>1257</v>
      </c>
      <c r="M338" s="54">
        <v>0.38240000000000002</v>
      </c>
      <c r="N338" t="str">
        <f>_xlfn.XLOOKUP(Disabilities_Overall[[#This Row],[School Name]],Maine_Schools[School Name],Maine_Schools[Comparison School Type], "Error")</f>
        <v>Non Charter</v>
      </c>
      <c r="O338" t="str">
        <f>_xlfn.XLOOKUP(Disabilities_Overall[[#This Row],[School Name]],Maine_Schools[School Name],Maine_Schools[Comparison Grade Span], "Error")</f>
        <v>06-08</v>
      </c>
    </row>
    <row r="339" spans="1:15" hidden="1">
      <c r="A339" t="s">
        <v>570</v>
      </c>
      <c r="B339">
        <v>537</v>
      </c>
      <c r="C339" t="s">
        <v>1204</v>
      </c>
      <c r="D339">
        <v>540</v>
      </c>
      <c r="E339" t="s">
        <v>565</v>
      </c>
      <c r="F339" t="s">
        <v>2298</v>
      </c>
      <c r="G339" t="s">
        <v>1677</v>
      </c>
      <c r="H339" t="s">
        <v>2297</v>
      </c>
      <c r="I339">
        <v>50</v>
      </c>
      <c r="J339">
        <v>50</v>
      </c>
      <c r="K339">
        <v>1</v>
      </c>
      <c r="L339" t="s">
        <v>1541</v>
      </c>
      <c r="M339" s="54">
        <v>0.54</v>
      </c>
      <c r="N339" t="str">
        <f>_xlfn.XLOOKUP(Disabilities_Overall[[#This Row],[School Name]],Maine_Schools[School Name],Maine_Schools[Comparison School Type], "Error")</f>
        <v>Non Charter</v>
      </c>
      <c r="O339" t="str">
        <f>_xlfn.XLOOKUP(Disabilities_Overall[[#This Row],[School Name]],Maine_Schools[School Name],Maine_Schools[Comparison Grade Span], "Error")</f>
        <v>02-05</v>
      </c>
    </row>
    <row r="340" spans="1:15" hidden="1">
      <c r="A340" t="s">
        <v>570</v>
      </c>
      <c r="B340">
        <v>537</v>
      </c>
      <c r="C340" t="s">
        <v>1204</v>
      </c>
      <c r="D340">
        <v>539</v>
      </c>
      <c r="E340" t="s">
        <v>566</v>
      </c>
      <c r="F340" t="s">
        <v>2298</v>
      </c>
      <c r="G340" t="s">
        <v>1677</v>
      </c>
      <c r="H340" t="s">
        <v>2297</v>
      </c>
      <c r="I340">
        <v>18</v>
      </c>
      <c r="J340">
        <v>17</v>
      </c>
      <c r="K340">
        <v>0.94440000000000002</v>
      </c>
      <c r="L340" t="s">
        <v>1252</v>
      </c>
      <c r="M340" s="54">
        <v>0.52939999999999998</v>
      </c>
      <c r="N340" t="str">
        <f>_xlfn.XLOOKUP(Disabilities_Overall[[#This Row],[School Name]],Maine_Schools[School Name],Maine_Schools[Comparison School Type], "Error")</f>
        <v>Non Charter</v>
      </c>
      <c r="O340" t="str">
        <f>_xlfn.XLOOKUP(Disabilities_Overall[[#This Row],[School Name]],Maine_Schools[School Name],Maine_Schools[Comparison Grade Span], "Error")</f>
        <v>09-12</v>
      </c>
    </row>
    <row r="341" spans="1:15" hidden="1">
      <c r="A341" t="s">
        <v>570</v>
      </c>
      <c r="B341">
        <v>542</v>
      </c>
      <c r="C341" t="s">
        <v>1206</v>
      </c>
      <c r="D341">
        <v>546</v>
      </c>
      <c r="E341" t="s">
        <v>284</v>
      </c>
      <c r="F341" t="s">
        <v>2298</v>
      </c>
      <c r="G341" t="s">
        <v>1677</v>
      </c>
      <c r="H341" t="s">
        <v>2297</v>
      </c>
      <c r="I341">
        <v>55</v>
      </c>
      <c r="J341">
        <v>53</v>
      </c>
      <c r="K341">
        <v>0.96360000000000001</v>
      </c>
      <c r="L341" t="s">
        <v>1399</v>
      </c>
      <c r="M341" s="54">
        <v>0.58489999999999998</v>
      </c>
      <c r="N341" t="str">
        <f>_xlfn.XLOOKUP(Disabilities_Overall[[#This Row],[School Name]],Maine_Schools[School Name],Maine_Schools[Comparison School Type], "Error")</f>
        <v>Non Charter</v>
      </c>
      <c r="O341" t="str">
        <f>_xlfn.XLOOKUP(Disabilities_Overall[[#This Row],[School Name]],Maine_Schools[School Name],Maine_Schools[Comparison Grade Span], "Error")</f>
        <v>02-04</v>
      </c>
    </row>
    <row r="342" spans="1:15" hidden="1">
      <c r="A342" t="s">
        <v>570</v>
      </c>
      <c r="B342">
        <v>542</v>
      </c>
      <c r="C342" t="s">
        <v>1206</v>
      </c>
      <c r="D342">
        <v>545</v>
      </c>
      <c r="E342" t="s">
        <v>478</v>
      </c>
      <c r="F342" t="s">
        <v>2298</v>
      </c>
      <c r="G342" t="s">
        <v>1677</v>
      </c>
      <c r="H342" t="s">
        <v>2297</v>
      </c>
      <c r="I342">
        <v>20</v>
      </c>
      <c r="J342">
        <v>20</v>
      </c>
      <c r="K342">
        <v>1</v>
      </c>
      <c r="L342" t="s">
        <v>1401</v>
      </c>
      <c r="M342" s="54">
        <v>0.55000000000000004</v>
      </c>
      <c r="N342" t="str">
        <f>_xlfn.XLOOKUP(Disabilities_Overall[[#This Row],[School Name]],Maine_Schools[School Name],Maine_Schools[Comparison School Type], "Error")</f>
        <v>Non Charter</v>
      </c>
      <c r="O342" t="str">
        <f>_xlfn.XLOOKUP(Disabilities_Overall[[#This Row],[School Name]],Maine_Schools[School Name],Maine_Schools[Comparison Grade Span], "Error")</f>
        <v>09-12</v>
      </c>
    </row>
    <row r="343" spans="1:15" hidden="1">
      <c r="A343" t="s">
        <v>570</v>
      </c>
      <c r="B343">
        <v>542</v>
      </c>
      <c r="C343" t="s">
        <v>1206</v>
      </c>
      <c r="D343">
        <v>544</v>
      </c>
      <c r="E343" t="s">
        <v>567</v>
      </c>
      <c r="F343" t="s">
        <v>2298</v>
      </c>
      <c r="G343" t="s">
        <v>1677</v>
      </c>
      <c r="H343" t="s">
        <v>2297</v>
      </c>
      <c r="I343">
        <v>92</v>
      </c>
      <c r="J343">
        <v>90</v>
      </c>
      <c r="K343">
        <v>0.97829999999999995</v>
      </c>
      <c r="L343" t="s">
        <v>1392</v>
      </c>
      <c r="M343" s="54">
        <v>0.44440000000000002</v>
      </c>
      <c r="N343" t="str">
        <f>_xlfn.XLOOKUP(Disabilities_Overall[[#This Row],[School Name]],Maine_Schools[School Name],Maine_Schools[Comparison School Type], "Error")</f>
        <v>Non Charter</v>
      </c>
      <c r="O343" t="str">
        <f>_xlfn.XLOOKUP(Disabilities_Overall[[#This Row],[School Name]],Maine_Schools[School Name],Maine_Schools[Comparison Grade Span], "Error")</f>
        <v>05-08</v>
      </c>
    </row>
    <row r="344" spans="1:15" hidden="1">
      <c r="A344" t="s">
        <v>570</v>
      </c>
      <c r="B344">
        <v>14</v>
      </c>
      <c r="C344" t="s">
        <v>717</v>
      </c>
      <c r="D344">
        <v>25</v>
      </c>
      <c r="E344" t="s">
        <v>8</v>
      </c>
      <c r="F344" t="s">
        <v>2298</v>
      </c>
      <c r="G344" t="s">
        <v>1678</v>
      </c>
      <c r="H344" t="s">
        <v>2297</v>
      </c>
      <c r="I344">
        <v>38</v>
      </c>
      <c r="J344">
        <v>37</v>
      </c>
      <c r="K344">
        <v>0.97370000000000001</v>
      </c>
      <c r="L344" t="s">
        <v>1410</v>
      </c>
      <c r="M344" s="54">
        <v>0.8649</v>
      </c>
      <c r="N344" t="str">
        <f>_xlfn.XLOOKUP(Disabilities_Overall[[#This Row],[School Name]],Maine_Schools[School Name],Maine_Schools[Comparison School Type], "Error")</f>
        <v>Non Charter</v>
      </c>
      <c r="O344" t="str">
        <f>_xlfn.XLOOKUP(Disabilities_Overall[[#This Row],[School Name]],Maine_Schools[School Name],Maine_Schools[Comparison Grade Span], "Error")</f>
        <v>07-08</v>
      </c>
    </row>
    <row r="345" spans="1:15" hidden="1">
      <c r="A345" t="s">
        <v>570</v>
      </c>
      <c r="B345">
        <v>65</v>
      </c>
      <c r="C345" t="s">
        <v>730</v>
      </c>
      <c r="D345">
        <v>66</v>
      </c>
      <c r="E345" t="s">
        <v>17</v>
      </c>
      <c r="F345" t="s">
        <v>2298</v>
      </c>
      <c r="G345" t="s">
        <v>1678</v>
      </c>
      <c r="H345" t="s">
        <v>2297</v>
      </c>
      <c r="I345">
        <v>83</v>
      </c>
      <c r="J345">
        <v>71</v>
      </c>
      <c r="K345">
        <v>0.85540000000000005</v>
      </c>
      <c r="L345" t="s">
        <v>1306</v>
      </c>
      <c r="M345" s="54">
        <v>0.88729999999999998</v>
      </c>
      <c r="N345" t="str">
        <f>_xlfn.XLOOKUP(Disabilities_Overall[[#This Row],[School Name]],Maine_Schools[School Name],Maine_Schools[Comparison School Type], "Error")</f>
        <v>Non Charter</v>
      </c>
      <c r="O345" t="str">
        <f>_xlfn.XLOOKUP(Disabilities_Overall[[#This Row],[School Name]],Maine_Schools[School Name],Maine_Schools[Comparison Grade Span], "Error")</f>
        <v>08-12</v>
      </c>
    </row>
    <row r="346" spans="1:15" hidden="1">
      <c r="A346" t="s">
        <v>570</v>
      </c>
      <c r="B346">
        <v>78</v>
      </c>
      <c r="C346" t="s">
        <v>739</v>
      </c>
      <c r="D346">
        <v>85</v>
      </c>
      <c r="E346" t="s">
        <v>200</v>
      </c>
      <c r="F346" t="s">
        <v>2298</v>
      </c>
      <c r="G346" t="s">
        <v>1678</v>
      </c>
      <c r="H346" t="s">
        <v>2297</v>
      </c>
      <c r="I346">
        <v>57</v>
      </c>
      <c r="J346">
        <v>57</v>
      </c>
      <c r="K346">
        <v>1</v>
      </c>
      <c r="L346" t="s">
        <v>1620</v>
      </c>
      <c r="M346" s="54">
        <v>0.80700000000000005</v>
      </c>
      <c r="N346" t="str">
        <f>_xlfn.XLOOKUP(Disabilities_Overall[[#This Row],[School Name]],Maine_Schools[School Name],Maine_Schools[Comparison School Type], "Error")</f>
        <v>Non Charter</v>
      </c>
      <c r="O346" t="str">
        <f>_xlfn.XLOOKUP(Disabilities_Overall[[#This Row],[School Name]],Maine_Schools[School Name],Maine_Schools[Comparison Grade Span], "Error")</f>
        <v>03-08</v>
      </c>
    </row>
    <row r="347" spans="1:15" hidden="1">
      <c r="A347" t="s">
        <v>570</v>
      </c>
      <c r="B347">
        <v>94</v>
      </c>
      <c r="C347" t="s">
        <v>747</v>
      </c>
      <c r="D347">
        <v>99</v>
      </c>
      <c r="E347" t="s">
        <v>26</v>
      </c>
      <c r="F347" t="s">
        <v>2298</v>
      </c>
      <c r="G347" t="s">
        <v>1678</v>
      </c>
      <c r="H347" t="s">
        <v>2297</v>
      </c>
      <c r="I347">
        <v>42</v>
      </c>
      <c r="J347">
        <v>38</v>
      </c>
      <c r="K347">
        <v>0.90480000000000005</v>
      </c>
      <c r="L347" t="s">
        <v>1399</v>
      </c>
      <c r="M347" s="54">
        <v>0.81579999999999997</v>
      </c>
      <c r="N347" t="str">
        <f>_xlfn.XLOOKUP(Disabilities_Overall[[#This Row],[School Name]],Maine_Schools[School Name],Maine_Schools[Comparison School Type], "Error")</f>
        <v>Non Charter</v>
      </c>
      <c r="O347" t="str">
        <f>_xlfn.XLOOKUP(Disabilities_Overall[[#This Row],[School Name]],Maine_Schools[School Name],Maine_Schools[Comparison Grade Span], "Error")</f>
        <v>06-08</v>
      </c>
    </row>
    <row r="348" spans="1:15" hidden="1">
      <c r="A348" t="s">
        <v>570</v>
      </c>
      <c r="B348">
        <v>113</v>
      </c>
      <c r="C348" t="s">
        <v>753</v>
      </c>
      <c r="D348">
        <v>115</v>
      </c>
      <c r="E348" t="s">
        <v>246</v>
      </c>
      <c r="F348" t="s">
        <v>2298</v>
      </c>
      <c r="G348" t="s">
        <v>1678</v>
      </c>
      <c r="H348" t="s">
        <v>2297</v>
      </c>
      <c r="I348">
        <v>33</v>
      </c>
      <c r="J348">
        <v>32</v>
      </c>
      <c r="K348">
        <v>0.96970000000000001</v>
      </c>
      <c r="L348" t="s">
        <v>1271</v>
      </c>
      <c r="M348" s="54">
        <v>0.8125</v>
      </c>
      <c r="N348" t="str">
        <f>_xlfn.XLOOKUP(Disabilities_Overall[[#This Row],[School Name]],Maine_Schools[School Name],Maine_Schools[Comparison School Type], "Error")</f>
        <v>Non Charter</v>
      </c>
      <c r="O348" t="str">
        <f>_xlfn.XLOOKUP(Disabilities_Overall[[#This Row],[School Name]],Maine_Schools[School Name],Maine_Schools[Comparison Grade Span], "Error")</f>
        <v>05-08</v>
      </c>
    </row>
    <row r="349" spans="1:15" hidden="1">
      <c r="A349" t="s">
        <v>570</v>
      </c>
      <c r="B349">
        <v>1663</v>
      </c>
      <c r="C349" t="s">
        <v>788</v>
      </c>
      <c r="D349">
        <v>1463</v>
      </c>
      <c r="E349" t="s">
        <v>250</v>
      </c>
      <c r="F349" t="s">
        <v>2298</v>
      </c>
      <c r="G349" t="s">
        <v>1678</v>
      </c>
      <c r="H349" t="s">
        <v>2297</v>
      </c>
      <c r="I349">
        <v>53</v>
      </c>
      <c r="J349">
        <v>50</v>
      </c>
      <c r="K349">
        <v>0.94340000000000002</v>
      </c>
      <c r="L349" t="s">
        <v>1515</v>
      </c>
      <c r="M349" s="54">
        <v>0.88</v>
      </c>
      <c r="N349" t="str">
        <f>_xlfn.XLOOKUP(Disabilities_Overall[[#This Row],[School Name]],Maine_Schools[School Name],Maine_Schools[Comparison School Type], "Error")</f>
        <v>Non Charter</v>
      </c>
      <c r="O349" t="str">
        <f>_xlfn.XLOOKUP(Disabilities_Overall[[#This Row],[School Name]],Maine_Schools[School Name],Maine_Schools[Comparison Grade Span], "Error")</f>
        <v>03-08</v>
      </c>
    </row>
    <row r="350" spans="1:15" hidden="1">
      <c r="A350" t="s">
        <v>570</v>
      </c>
      <c r="B350">
        <v>174</v>
      </c>
      <c r="C350" t="s">
        <v>793</v>
      </c>
      <c r="D350">
        <v>178</v>
      </c>
      <c r="E350" t="s">
        <v>374</v>
      </c>
      <c r="F350" t="s">
        <v>2298</v>
      </c>
      <c r="G350" t="s">
        <v>1678</v>
      </c>
      <c r="H350" t="s">
        <v>2297</v>
      </c>
      <c r="I350">
        <v>14</v>
      </c>
      <c r="J350">
        <v>13</v>
      </c>
      <c r="K350">
        <v>0.92859999999999998</v>
      </c>
      <c r="L350" t="s">
        <v>1248</v>
      </c>
      <c r="M350" s="54">
        <v>0.46150000000000002</v>
      </c>
      <c r="N350" t="str">
        <f>_xlfn.XLOOKUP(Disabilities_Overall[[#This Row],[School Name]],Maine_Schools[School Name],Maine_Schools[Comparison School Type], "Error")</f>
        <v>Non Charter</v>
      </c>
      <c r="O350" t="str">
        <f>_xlfn.XLOOKUP(Disabilities_Overall[[#This Row],[School Name]],Maine_Schools[School Name],Maine_Schools[Comparison Grade Span], "Error")</f>
        <v>06-08</v>
      </c>
    </row>
    <row r="351" spans="1:15" hidden="1">
      <c r="A351" t="s">
        <v>570</v>
      </c>
      <c r="B351">
        <v>1180</v>
      </c>
      <c r="C351" t="s">
        <v>394</v>
      </c>
      <c r="D351">
        <v>1181</v>
      </c>
      <c r="E351" t="s">
        <v>394</v>
      </c>
      <c r="F351" t="s">
        <v>2298</v>
      </c>
      <c r="G351" t="s">
        <v>1678</v>
      </c>
      <c r="H351" t="s">
        <v>2297</v>
      </c>
      <c r="I351">
        <v>11</v>
      </c>
      <c r="J351">
        <v>0</v>
      </c>
      <c r="K351">
        <v>0</v>
      </c>
      <c r="L351" t="s">
        <v>1687</v>
      </c>
      <c r="M351" s="54"/>
      <c r="N351" t="str">
        <f>_xlfn.XLOOKUP(Disabilities_Overall[[#This Row],[School Name]],Maine_Schools[School Name],Maine_Schools[Comparison School Type], "Error")</f>
        <v>Non Charter</v>
      </c>
      <c r="O351" t="str">
        <f>_xlfn.XLOOKUP(Disabilities_Overall[[#This Row],[School Name]],Maine_Schools[School Name],Maine_Schools[Comparison Grade Span], "Error")</f>
        <v>09-12</v>
      </c>
    </row>
    <row r="352" spans="1:15" hidden="1">
      <c r="A352" t="s">
        <v>570</v>
      </c>
      <c r="B352">
        <v>1095</v>
      </c>
      <c r="C352" t="s">
        <v>108</v>
      </c>
      <c r="D352">
        <v>1096</v>
      </c>
      <c r="E352" t="s">
        <v>108</v>
      </c>
      <c r="F352" t="s">
        <v>2298</v>
      </c>
      <c r="G352" t="s">
        <v>1678</v>
      </c>
      <c r="H352" t="s">
        <v>2297</v>
      </c>
      <c r="I352">
        <v>1</v>
      </c>
      <c r="J352">
        <v>0</v>
      </c>
      <c r="K352">
        <v>0</v>
      </c>
      <c r="L352" t="s">
        <v>1687</v>
      </c>
      <c r="M352" s="54"/>
      <c r="N352" t="str">
        <f>_xlfn.XLOOKUP(Disabilities_Overall[[#This Row],[School Name]],Maine_Schools[School Name],Maine_Schools[Comparison School Type], "Error")</f>
        <v>Non Charter</v>
      </c>
      <c r="O352" t="str">
        <f>_xlfn.XLOOKUP(Disabilities_Overall[[#This Row],[School Name]],Maine_Schools[School Name],Maine_Schools[Comparison Grade Span], "Error")</f>
        <v>09-12</v>
      </c>
    </row>
    <row r="353" spans="1:15" hidden="1">
      <c r="A353" t="s">
        <v>570</v>
      </c>
      <c r="B353">
        <v>242</v>
      </c>
      <c r="C353" t="s">
        <v>834</v>
      </c>
      <c r="D353">
        <v>244</v>
      </c>
      <c r="E353" t="s">
        <v>442</v>
      </c>
      <c r="F353" t="s">
        <v>2298</v>
      </c>
      <c r="G353" t="s">
        <v>1678</v>
      </c>
      <c r="H353" t="s">
        <v>2297</v>
      </c>
      <c r="I353">
        <v>31</v>
      </c>
      <c r="J353">
        <v>30</v>
      </c>
      <c r="K353">
        <v>0.9677</v>
      </c>
      <c r="L353" t="s">
        <v>1549</v>
      </c>
      <c r="M353" s="54">
        <v>0.76670000000000005</v>
      </c>
      <c r="N353" t="str">
        <f>_xlfn.XLOOKUP(Disabilities_Overall[[#This Row],[School Name]],Maine_Schools[School Name],Maine_Schools[Comparison School Type], "Error")</f>
        <v>Non Charter</v>
      </c>
      <c r="O353" t="str">
        <f>_xlfn.XLOOKUP(Disabilities_Overall[[#This Row],[School Name]],Maine_Schools[School Name],Maine_Schools[Comparison Grade Span], "Error")</f>
        <v>04-08</v>
      </c>
    </row>
    <row r="354" spans="1:15" hidden="1">
      <c r="A354" t="s">
        <v>570</v>
      </c>
      <c r="B354">
        <v>1197</v>
      </c>
      <c r="C354" t="s">
        <v>63</v>
      </c>
      <c r="D354">
        <v>1198</v>
      </c>
      <c r="E354" t="s">
        <v>63</v>
      </c>
      <c r="F354" t="s">
        <v>2298</v>
      </c>
      <c r="G354" t="s">
        <v>1678</v>
      </c>
      <c r="H354" t="s">
        <v>2297</v>
      </c>
      <c r="I354">
        <v>1</v>
      </c>
      <c r="J354">
        <v>0</v>
      </c>
      <c r="K354">
        <v>0</v>
      </c>
      <c r="L354" t="s">
        <v>1687</v>
      </c>
      <c r="M354" s="54"/>
      <c r="N354" t="str">
        <f>_xlfn.XLOOKUP(Disabilities_Overall[[#This Row],[School Name]],Maine_Schools[School Name],Maine_Schools[Comparison School Type], "Error")</f>
        <v>Non Charter</v>
      </c>
      <c r="O354" t="str">
        <f>_xlfn.XLOOKUP(Disabilities_Overall[[#This Row],[School Name]],Maine_Schools[School Name],Maine_Schools[Comparison Grade Span], "Error")</f>
        <v>09-12</v>
      </c>
    </row>
    <row r="355" spans="1:15" hidden="1">
      <c r="A355" t="s">
        <v>570</v>
      </c>
      <c r="B355">
        <v>1501</v>
      </c>
      <c r="C355" t="s">
        <v>572</v>
      </c>
      <c r="D355">
        <v>1502</v>
      </c>
      <c r="E355" t="s">
        <v>572</v>
      </c>
      <c r="F355" t="s">
        <v>2298</v>
      </c>
      <c r="G355" t="s">
        <v>1678</v>
      </c>
      <c r="H355" t="s">
        <v>2297</v>
      </c>
      <c r="I355">
        <v>22</v>
      </c>
      <c r="J355">
        <v>18</v>
      </c>
      <c r="K355">
        <v>0.81820000000000004</v>
      </c>
      <c r="L355" t="s">
        <v>1257</v>
      </c>
      <c r="M355" s="54">
        <v>0.72219999999999995</v>
      </c>
      <c r="N355" t="str">
        <f>_xlfn.XLOOKUP(Disabilities_Overall[[#This Row],[School Name]],Maine_Schools[School Name],Maine_Schools[Comparison School Type], "Error")</f>
        <v>Charter</v>
      </c>
      <c r="O355" t="str">
        <f>_xlfn.XLOOKUP(Disabilities_Overall[[#This Row],[School Name]],Maine_Schools[School Name],Maine_Schools[Comparison Grade Span], "Error")</f>
        <v>09-12</v>
      </c>
    </row>
    <row r="356" spans="1:15" hidden="1">
      <c r="A356" t="s">
        <v>570</v>
      </c>
      <c r="B356">
        <v>1672</v>
      </c>
      <c r="C356" t="s">
        <v>577</v>
      </c>
      <c r="D356">
        <v>1673</v>
      </c>
      <c r="E356" t="s">
        <v>577</v>
      </c>
      <c r="F356" t="s">
        <v>2298</v>
      </c>
      <c r="G356" t="s">
        <v>1678</v>
      </c>
      <c r="H356" t="s">
        <v>2297</v>
      </c>
      <c r="I356">
        <v>28</v>
      </c>
      <c r="J356">
        <v>26</v>
      </c>
      <c r="K356">
        <v>0.92859999999999998</v>
      </c>
      <c r="L356" t="s">
        <v>1460</v>
      </c>
      <c r="M356" s="54">
        <v>0.76919999999999999</v>
      </c>
      <c r="N356" t="str">
        <f>_xlfn.XLOOKUP(Disabilities_Overall[[#This Row],[School Name]],Maine_Schools[School Name],Maine_Schools[Comparison School Type], "Error")</f>
        <v>Charter</v>
      </c>
      <c r="O356" t="str">
        <f>_xlfn.XLOOKUP(Disabilities_Overall[[#This Row],[School Name]],Maine_Schools[School Name],Maine_Schools[Comparison Grade Span], "Error")</f>
        <v>07-12</v>
      </c>
    </row>
    <row r="357" spans="1:15" hidden="1">
      <c r="A357" t="s">
        <v>570</v>
      </c>
      <c r="B357">
        <v>364</v>
      </c>
      <c r="C357" t="s">
        <v>886</v>
      </c>
      <c r="D357">
        <v>376</v>
      </c>
      <c r="E357" t="s">
        <v>107</v>
      </c>
      <c r="F357" t="s">
        <v>2298</v>
      </c>
      <c r="G357" t="s">
        <v>1678</v>
      </c>
      <c r="H357" t="s">
        <v>2297</v>
      </c>
      <c r="I357">
        <v>23</v>
      </c>
      <c r="J357">
        <v>20</v>
      </c>
      <c r="K357">
        <v>0.86960000000000004</v>
      </c>
      <c r="L357" t="s">
        <v>1298</v>
      </c>
      <c r="M357" s="54">
        <v>0.75</v>
      </c>
      <c r="N357" t="str">
        <f>_xlfn.XLOOKUP(Disabilities_Overall[[#This Row],[School Name]],Maine_Schools[School Name],Maine_Schools[Comparison School Type], "Error")</f>
        <v>Non Charter</v>
      </c>
      <c r="O357" t="str">
        <f>_xlfn.XLOOKUP(Disabilities_Overall[[#This Row],[School Name]],Maine_Schools[School Name],Maine_Schools[Comparison Grade Span], "Error")</f>
        <v>06-08</v>
      </c>
    </row>
    <row r="358" spans="1:15" hidden="1">
      <c r="A358" t="s">
        <v>570</v>
      </c>
      <c r="B358">
        <v>364</v>
      </c>
      <c r="C358" t="s">
        <v>886</v>
      </c>
      <c r="D358">
        <v>377</v>
      </c>
      <c r="E358" t="s">
        <v>346</v>
      </c>
      <c r="F358" t="s">
        <v>2298</v>
      </c>
      <c r="G358" t="s">
        <v>1678</v>
      </c>
      <c r="H358" t="s">
        <v>2297</v>
      </c>
      <c r="I358">
        <v>37</v>
      </c>
      <c r="J358">
        <v>32</v>
      </c>
      <c r="K358">
        <v>0.8649</v>
      </c>
      <c r="L358" t="s">
        <v>1541</v>
      </c>
      <c r="M358" s="54">
        <v>0.84379999999999999</v>
      </c>
      <c r="N358" t="str">
        <f>_xlfn.XLOOKUP(Disabilities_Overall[[#This Row],[School Name]],Maine_Schools[School Name],Maine_Schools[Comparison School Type], "Error")</f>
        <v>Non Charter</v>
      </c>
      <c r="O358" t="str">
        <f>_xlfn.XLOOKUP(Disabilities_Overall[[#This Row],[School Name]],Maine_Schools[School Name],Maine_Schools[Comparison Grade Span], "Error")</f>
        <v>06-08</v>
      </c>
    </row>
    <row r="359" spans="1:15" hidden="1">
      <c r="A359" t="s">
        <v>570</v>
      </c>
      <c r="B359">
        <v>1438</v>
      </c>
      <c r="C359" t="s">
        <v>893</v>
      </c>
      <c r="D359">
        <v>60</v>
      </c>
      <c r="E359" t="s">
        <v>121</v>
      </c>
      <c r="F359" t="s">
        <v>2298</v>
      </c>
      <c r="G359" t="s">
        <v>1678</v>
      </c>
      <c r="H359" t="s">
        <v>2297</v>
      </c>
      <c r="I359">
        <v>44</v>
      </c>
      <c r="J359">
        <v>41</v>
      </c>
      <c r="K359">
        <v>0.93179999999999996</v>
      </c>
      <c r="L359" t="s">
        <v>1521</v>
      </c>
      <c r="M359" s="54">
        <v>0.82930000000000004</v>
      </c>
      <c r="N359" t="str">
        <f>_xlfn.XLOOKUP(Disabilities_Overall[[#This Row],[School Name]],Maine_Schools[School Name],Maine_Schools[Comparison School Type], "Error")</f>
        <v>Non Charter</v>
      </c>
      <c r="O359" t="str">
        <f>_xlfn.XLOOKUP(Disabilities_Overall[[#This Row],[School Name]],Maine_Schools[School Name],Maine_Schools[Comparison Grade Span], "Error")</f>
        <v>09-12</v>
      </c>
    </row>
    <row r="360" spans="1:15" hidden="1">
      <c r="A360" t="s">
        <v>570</v>
      </c>
      <c r="B360">
        <v>1445</v>
      </c>
      <c r="C360" t="s">
        <v>897</v>
      </c>
      <c r="D360">
        <v>2075</v>
      </c>
      <c r="E360" t="s">
        <v>494</v>
      </c>
      <c r="F360" t="s">
        <v>2298</v>
      </c>
      <c r="G360" t="s">
        <v>1678</v>
      </c>
      <c r="H360" t="s">
        <v>2297</v>
      </c>
      <c r="I360">
        <v>16</v>
      </c>
      <c r="J360">
        <v>16</v>
      </c>
      <c r="K360">
        <v>1</v>
      </c>
      <c r="L360" t="s">
        <v>1401</v>
      </c>
      <c r="M360" s="54">
        <v>0.6875</v>
      </c>
      <c r="N360" t="str">
        <f>_xlfn.XLOOKUP(Disabilities_Overall[[#This Row],[School Name]],Maine_Schools[School Name],Maine_Schools[Comparison School Type], "Error")</f>
        <v>Non Charter</v>
      </c>
      <c r="O360" t="str">
        <f>_xlfn.XLOOKUP(Disabilities_Overall[[#This Row],[School Name]],Maine_Schools[School Name],Maine_Schools[Comparison Grade Span], "Error")</f>
        <v>03-08</v>
      </c>
    </row>
    <row r="361" spans="1:15" hidden="1">
      <c r="A361" t="s">
        <v>570</v>
      </c>
      <c r="B361">
        <v>1450</v>
      </c>
      <c r="C361" t="s">
        <v>934</v>
      </c>
      <c r="D361">
        <v>784</v>
      </c>
      <c r="E361" t="s">
        <v>184</v>
      </c>
      <c r="F361" t="s">
        <v>2298</v>
      </c>
      <c r="G361" t="s">
        <v>1678</v>
      </c>
      <c r="H361" t="s">
        <v>2297</v>
      </c>
      <c r="I361">
        <v>60</v>
      </c>
      <c r="J361">
        <v>53</v>
      </c>
      <c r="K361">
        <v>0.88329999999999997</v>
      </c>
      <c r="L361" t="s">
        <v>1334</v>
      </c>
      <c r="M361" s="54">
        <v>0.90569999999999995</v>
      </c>
      <c r="N361" t="str">
        <f>_xlfn.XLOOKUP(Disabilities_Overall[[#This Row],[School Name]],Maine_Schools[School Name],Maine_Schools[Comparison School Type], "Error")</f>
        <v>Non Charter</v>
      </c>
      <c r="O361" t="str">
        <f>_xlfn.XLOOKUP(Disabilities_Overall[[#This Row],[School Name]],Maine_Schools[School Name],Maine_Schools[Comparison Grade Span], "Error")</f>
        <v>05-08</v>
      </c>
    </row>
    <row r="362" spans="1:15" hidden="1">
      <c r="A362" t="s">
        <v>570</v>
      </c>
      <c r="B362">
        <v>617</v>
      </c>
      <c r="C362" t="s">
        <v>939</v>
      </c>
      <c r="D362">
        <v>620</v>
      </c>
      <c r="E362" t="s">
        <v>398</v>
      </c>
      <c r="F362" t="s">
        <v>2298</v>
      </c>
      <c r="G362" t="s">
        <v>1678</v>
      </c>
      <c r="H362" t="s">
        <v>2297</v>
      </c>
      <c r="I362">
        <v>26</v>
      </c>
      <c r="J362">
        <v>26</v>
      </c>
      <c r="K362">
        <v>1</v>
      </c>
      <c r="L362" t="s">
        <v>1417</v>
      </c>
      <c r="M362" s="54">
        <v>0.80769999999999997</v>
      </c>
      <c r="N362" t="str">
        <f>_xlfn.XLOOKUP(Disabilities_Overall[[#This Row],[School Name]],Maine_Schools[School Name],Maine_Schools[Comparison School Type], "Error")</f>
        <v>Non Charter</v>
      </c>
      <c r="O362" t="str">
        <f>_xlfn.XLOOKUP(Disabilities_Overall[[#This Row],[School Name]],Maine_Schools[School Name],Maine_Schools[Comparison Grade Span], "Error")</f>
        <v>06-08</v>
      </c>
    </row>
    <row r="363" spans="1:15" hidden="1">
      <c r="A363" t="s">
        <v>570</v>
      </c>
      <c r="B363">
        <v>1455</v>
      </c>
      <c r="C363" t="s">
        <v>955</v>
      </c>
      <c r="D363">
        <v>513</v>
      </c>
      <c r="E363" t="s">
        <v>470</v>
      </c>
      <c r="F363" t="s">
        <v>2298</v>
      </c>
      <c r="G363" t="s">
        <v>1678</v>
      </c>
      <c r="H363" t="s">
        <v>2297</v>
      </c>
      <c r="I363">
        <v>41</v>
      </c>
      <c r="J363">
        <v>36</v>
      </c>
      <c r="K363">
        <v>0.878</v>
      </c>
      <c r="L363" t="s">
        <v>1399</v>
      </c>
      <c r="M363" s="54">
        <v>0.86109999999999998</v>
      </c>
      <c r="N363" t="str">
        <f>_xlfn.XLOOKUP(Disabilities_Overall[[#This Row],[School Name]],Maine_Schools[School Name],Maine_Schools[Comparison School Type], "Error")</f>
        <v>Non Charter</v>
      </c>
      <c r="O363" t="str">
        <f>_xlfn.XLOOKUP(Disabilities_Overall[[#This Row],[School Name]],Maine_Schools[School Name],Maine_Schools[Comparison Grade Span], "Error")</f>
        <v>06-08</v>
      </c>
    </row>
    <row r="364" spans="1:15" hidden="1">
      <c r="A364" t="s">
        <v>570</v>
      </c>
      <c r="B364">
        <v>635</v>
      </c>
      <c r="C364" t="s">
        <v>958</v>
      </c>
      <c r="D364">
        <v>638</v>
      </c>
      <c r="E364" t="s">
        <v>417</v>
      </c>
      <c r="F364" t="s">
        <v>2298</v>
      </c>
      <c r="G364" t="s">
        <v>1678</v>
      </c>
      <c r="H364" t="s">
        <v>2297</v>
      </c>
      <c r="I364">
        <v>47</v>
      </c>
      <c r="J364">
        <v>47</v>
      </c>
      <c r="K364">
        <v>1</v>
      </c>
      <c r="L364" t="s">
        <v>1392</v>
      </c>
      <c r="M364" s="54">
        <v>0.85109999999999997</v>
      </c>
      <c r="N364" t="str">
        <f>_xlfn.XLOOKUP(Disabilities_Overall[[#This Row],[School Name]],Maine_Schools[School Name],Maine_Schools[Comparison School Type], "Error")</f>
        <v>Non Charter</v>
      </c>
      <c r="O364" t="str">
        <f>_xlfn.XLOOKUP(Disabilities_Overall[[#This Row],[School Name]],Maine_Schools[School Name],Maine_Schools[Comparison Grade Span], "Error")</f>
        <v>05-08</v>
      </c>
    </row>
    <row r="365" spans="1:15" hidden="1">
      <c r="A365" t="s">
        <v>570</v>
      </c>
      <c r="B365">
        <v>646</v>
      </c>
      <c r="C365" t="s">
        <v>965</v>
      </c>
      <c r="D365">
        <v>655</v>
      </c>
      <c r="E365" t="s">
        <v>211</v>
      </c>
      <c r="F365" t="s">
        <v>2298</v>
      </c>
      <c r="G365" t="s">
        <v>1678</v>
      </c>
      <c r="H365" t="s">
        <v>2297</v>
      </c>
      <c r="I365">
        <v>52</v>
      </c>
      <c r="J365">
        <v>45</v>
      </c>
      <c r="K365">
        <v>0.86539999999999995</v>
      </c>
      <c r="L365" t="s">
        <v>1324</v>
      </c>
      <c r="M365" s="54">
        <v>0.86670000000000003</v>
      </c>
      <c r="N365" t="str">
        <f>_xlfn.XLOOKUP(Disabilities_Overall[[#This Row],[School Name]],Maine_Schools[School Name],Maine_Schools[Comparison School Type], "Error")</f>
        <v>Non Charter</v>
      </c>
      <c r="O365" t="str">
        <f>_xlfn.XLOOKUP(Disabilities_Overall[[#This Row],[School Name]],Maine_Schools[School Name],Maine_Schools[Comparison Grade Span], "Error")</f>
        <v>07-08</v>
      </c>
    </row>
    <row r="366" spans="1:15" hidden="1">
      <c r="A366" t="s">
        <v>570</v>
      </c>
      <c r="B366">
        <v>1457</v>
      </c>
      <c r="C366" t="s">
        <v>973</v>
      </c>
      <c r="D366">
        <v>813</v>
      </c>
      <c r="E366" t="s">
        <v>488</v>
      </c>
      <c r="F366" t="s">
        <v>2298</v>
      </c>
      <c r="G366" t="s">
        <v>1678</v>
      </c>
      <c r="H366" t="s">
        <v>2297</v>
      </c>
      <c r="I366">
        <v>29</v>
      </c>
      <c r="J366">
        <v>27</v>
      </c>
      <c r="K366">
        <v>0.93100000000000005</v>
      </c>
      <c r="L366" t="s">
        <v>1261</v>
      </c>
      <c r="M366" s="54">
        <v>0.81479999999999997</v>
      </c>
      <c r="N366" t="str">
        <f>_xlfn.XLOOKUP(Disabilities_Overall[[#This Row],[School Name]],Maine_Schools[School Name],Maine_Schools[Comparison School Type], "Error")</f>
        <v>Non Charter</v>
      </c>
      <c r="O366" t="str">
        <f>_xlfn.XLOOKUP(Disabilities_Overall[[#This Row],[School Name]],Maine_Schools[School Name],Maine_Schools[Comparison Grade Span], "Error")</f>
        <v>06-08</v>
      </c>
    </row>
    <row r="367" spans="1:15" hidden="1">
      <c r="A367" t="s">
        <v>570</v>
      </c>
      <c r="B367">
        <v>1460</v>
      </c>
      <c r="C367" t="s">
        <v>984</v>
      </c>
      <c r="D367">
        <v>966</v>
      </c>
      <c r="E367" t="s">
        <v>489</v>
      </c>
      <c r="F367" t="s">
        <v>2298</v>
      </c>
      <c r="G367" t="s">
        <v>1678</v>
      </c>
      <c r="H367" t="s">
        <v>2297</v>
      </c>
      <c r="I367">
        <v>39</v>
      </c>
      <c r="J367">
        <v>35</v>
      </c>
      <c r="K367">
        <v>0.89739999999999998</v>
      </c>
      <c r="L367" t="s">
        <v>1261</v>
      </c>
      <c r="M367" s="54">
        <v>0.62860000000000005</v>
      </c>
      <c r="N367" t="str">
        <f>_xlfn.XLOOKUP(Disabilities_Overall[[#This Row],[School Name]],Maine_Schools[School Name],Maine_Schools[Comparison School Type], "Error")</f>
        <v>Non Charter</v>
      </c>
      <c r="O367" t="str">
        <f>_xlfn.XLOOKUP(Disabilities_Overall[[#This Row],[School Name]],Maine_Schools[School Name],Maine_Schools[Comparison Grade Span], "Error")</f>
        <v>06-08</v>
      </c>
    </row>
    <row r="368" spans="1:15" hidden="1">
      <c r="A368" t="s">
        <v>570</v>
      </c>
      <c r="B368">
        <v>1615</v>
      </c>
      <c r="C368" t="s">
        <v>988</v>
      </c>
      <c r="D368">
        <v>675</v>
      </c>
      <c r="E368" t="s">
        <v>427</v>
      </c>
      <c r="F368" t="s">
        <v>2298</v>
      </c>
      <c r="G368" t="s">
        <v>1678</v>
      </c>
      <c r="H368" t="s">
        <v>2297</v>
      </c>
      <c r="I368">
        <v>38</v>
      </c>
      <c r="J368">
        <v>31</v>
      </c>
      <c r="K368">
        <v>0.81579999999999997</v>
      </c>
      <c r="L368" t="s">
        <v>1271</v>
      </c>
      <c r="M368" s="54">
        <v>0.8387</v>
      </c>
      <c r="N368" t="str">
        <f>_xlfn.XLOOKUP(Disabilities_Overall[[#This Row],[School Name]],Maine_Schools[School Name],Maine_Schools[Comparison School Type], "Error")</f>
        <v>Non Charter</v>
      </c>
      <c r="O368" t="str">
        <f>_xlfn.XLOOKUP(Disabilities_Overall[[#This Row],[School Name]],Maine_Schools[School Name],Maine_Schools[Comparison Grade Span], "Error")</f>
        <v>09-12</v>
      </c>
    </row>
    <row r="369" spans="1:15" hidden="1">
      <c r="A369" t="s">
        <v>570</v>
      </c>
      <c r="B369">
        <v>1615</v>
      </c>
      <c r="C369" t="s">
        <v>988</v>
      </c>
      <c r="D369">
        <v>677</v>
      </c>
      <c r="E369" t="s">
        <v>518</v>
      </c>
      <c r="F369" t="s">
        <v>2298</v>
      </c>
      <c r="G369" t="s">
        <v>1678</v>
      </c>
      <c r="H369" t="s">
        <v>2297</v>
      </c>
      <c r="I369">
        <v>28</v>
      </c>
      <c r="J369">
        <v>28</v>
      </c>
      <c r="K369">
        <v>1</v>
      </c>
      <c r="L369" t="s">
        <v>1323</v>
      </c>
      <c r="M369" s="54">
        <v>0.64290000000000003</v>
      </c>
      <c r="N369" t="str">
        <f>_xlfn.XLOOKUP(Disabilities_Overall[[#This Row],[School Name]],Maine_Schools[School Name],Maine_Schools[Comparison School Type], "Error")</f>
        <v>Non Charter</v>
      </c>
      <c r="O369" t="str">
        <f>_xlfn.XLOOKUP(Disabilities_Overall[[#This Row],[School Name]],Maine_Schools[School Name],Maine_Schools[Comparison Grade Span], "Error")</f>
        <v>06-08</v>
      </c>
    </row>
    <row r="370" spans="1:15" hidden="1">
      <c r="A370" t="s">
        <v>570</v>
      </c>
      <c r="B370">
        <v>1615</v>
      </c>
      <c r="C370" t="s">
        <v>988</v>
      </c>
      <c r="D370">
        <v>680</v>
      </c>
      <c r="E370" t="s">
        <v>437</v>
      </c>
      <c r="F370" t="s">
        <v>2298</v>
      </c>
      <c r="G370" t="s">
        <v>1678</v>
      </c>
      <c r="H370" t="s">
        <v>2297</v>
      </c>
      <c r="I370">
        <v>26</v>
      </c>
      <c r="J370">
        <v>25</v>
      </c>
      <c r="K370">
        <v>0.96150000000000002</v>
      </c>
      <c r="L370" t="s">
        <v>1520</v>
      </c>
      <c r="M370" s="54">
        <v>0.76</v>
      </c>
      <c r="N370" t="str">
        <f>_xlfn.XLOOKUP(Disabilities_Overall[[#This Row],[School Name]],Maine_Schools[School Name],Maine_Schools[Comparison School Type], "Error")</f>
        <v>Non Charter</v>
      </c>
      <c r="O370" t="str">
        <f>_xlfn.XLOOKUP(Disabilities_Overall[[#This Row],[School Name]],Maine_Schools[School Name],Maine_Schools[Comparison Grade Span], "Error")</f>
        <v>05-08</v>
      </c>
    </row>
    <row r="371" spans="1:15" hidden="1">
      <c r="A371" t="s">
        <v>570</v>
      </c>
      <c r="B371">
        <v>1464</v>
      </c>
      <c r="C371" t="s">
        <v>999</v>
      </c>
      <c r="D371">
        <v>107</v>
      </c>
      <c r="E371" t="s">
        <v>50</v>
      </c>
      <c r="F371" t="s">
        <v>2298</v>
      </c>
      <c r="G371" t="s">
        <v>1678</v>
      </c>
      <c r="H371" t="s">
        <v>2297</v>
      </c>
      <c r="I371">
        <v>35</v>
      </c>
      <c r="J371">
        <v>30</v>
      </c>
      <c r="K371">
        <v>0.85709999999999997</v>
      </c>
      <c r="L371" t="s">
        <v>1249</v>
      </c>
      <c r="M371" s="54">
        <v>0.83330000000000004</v>
      </c>
      <c r="N371" t="str">
        <f>_xlfn.XLOOKUP(Disabilities_Overall[[#This Row],[School Name]],Maine_Schools[School Name],Maine_Schools[Comparison School Type], "Error")</f>
        <v>Non Charter</v>
      </c>
      <c r="O371" t="str">
        <f>_xlfn.XLOOKUP(Disabilities_Overall[[#This Row],[School Name]],Maine_Schools[School Name],Maine_Schools[Comparison Grade Span], "Error")</f>
        <v>05-08</v>
      </c>
    </row>
    <row r="372" spans="1:15" hidden="1">
      <c r="A372" t="s">
        <v>570</v>
      </c>
      <c r="B372">
        <v>1465</v>
      </c>
      <c r="C372" t="s">
        <v>1002</v>
      </c>
      <c r="D372">
        <v>340</v>
      </c>
      <c r="E372" t="s">
        <v>155</v>
      </c>
      <c r="F372" t="s">
        <v>2298</v>
      </c>
      <c r="G372" t="s">
        <v>1678</v>
      </c>
      <c r="H372" t="s">
        <v>2297</v>
      </c>
      <c r="I372">
        <v>26</v>
      </c>
      <c r="J372">
        <v>16</v>
      </c>
      <c r="K372">
        <v>0.61539999999999995</v>
      </c>
      <c r="L372" t="s">
        <v>1248</v>
      </c>
      <c r="M372" s="54">
        <v>0.375</v>
      </c>
      <c r="N372" t="str">
        <f>_xlfn.XLOOKUP(Disabilities_Overall[[#This Row],[School Name]],Maine_Schools[School Name],Maine_Schools[Comparison School Type], "Error")</f>
        <v>Non Charter</v>
      </c>
      <c r="O372" t="str">
        <f>_xlfn.XLOOKUP(Disabilities_Overall[[#This Row],[School Name]],Maine_Schools[School Name],Maine_Schools[Comparison Grade Span], "Error")</f>
        <v>09-12</v>
      </c>
    </row>
    <row r="373" spans="1:15" hidden="1">
      <c r="A373" t="s">
        <v>570</v>
      </c>
      <c r="B373">
        <v>703</v>
      </c>
      <c r="C373" t="s">
        <v>1004</v>
      </c>
      <c r="D373">
        <v>705</v>
      </c>
      <c r="E373" t="s">
        <v>237</v>
      </c>
      <c r="F373" t="s">
        <v>2298</v>
      </c>
      <c r="G373" t="s">
        <v>1678</v>
      </c>
      <c r="H373" t="s">
        <v>2297</v>
      </c>
      <c r="I373">
        <v>29</v>
      </c>
      <c r="J373">
        <v>27</v>
      </c>
      <c r="K373">
        <v>0.93100000000000005</v>
      </c>
      <c r="L373" t="s">
        <v>1261</v>
      </c>
      <c r="M373" s="54">
        <v>0.81479999999999997</v>
      </c>
      <c r="N373" t="str">
        <f>_xlfn.XLOOKUP(Disabilities_Overall[[#This Row],[School Name]],Maine_Schools[School Name],Maine_Schools[Comparison School Type], "Error")</f>
        <v>Non Charter</v>
      </c>
      <c r="O373" t="str">
        <f>_xlfn.XLOOKUP(Disabilities_Overall[[#This Row],[School Name]],Maine_Schools[School Name],Maine_Schools[Comparison Grade Span], "Error")</f>
        <v>05-08</v>
      </c>
    </row>
    <row r="374" spans="1:15" hidden="1">
      <c r="A374" t="s">
        <v>570</v>
      </c>
      <c r="B374">
        <v>826</v>
      </c>
      <c r="C374" t="s">
        <v>1051</v>
      </c>
      <c r="D374">
        <v>830</v>
      </c>
      <c r="E374" t="s">
        <v>57</v>
      </c>
      <c r="F374" t="s">
        <v>2298</v>
      </c>
      <c r="G374" t="s">
        <v>1678</v>
      </c>
      <c r="H374" t="s">
        <v>2297</v>
      </c>
      <c r="I374">
        <v>21</v>
      </c>
      <c r="J374">
        <v>18</v>
      </c>
      <c r="K374">
        <v>0.85709999999999997</v>
      </c>
      <c r="L374" t="s">
        <v>1257</v>
      </c>
      <c r="M374" s="54">
        <v>0.72219999999999995</v>
      </c>
      <c r="N374" t="str">
        <f>_xlfn.XLOOKUP(Disabilities_Overall[[#This Row],[School Name]],Maine_Schools[School Name],Maine_Schools[Comparison School Type], "Error")</f>
        <v>Non Charter</v>
      </c>
      <c r="O374" t="str">
        <f>_xlfn.XLOOKUP(Disabilities_Overall[[#This Row],[School Name]],Maine_Schools[School Name],Maine_Schools[Comparison Grade Span], "Error")</f>
        <v>09-12</v>
      </c>
    </row>
    <row r="375" spans="1:15" hidden="1">
      <c r="A375" t="s">
        <v>570</v>
      </c>
      <c r="B375">
        <v>839</v>
      </c>
      <c r="C375" t="s">
        <v>1059</v>
      </c>
      <c r="D375">
        <v>846</v>
      </c>
      <c r="E375" t="s">
        <v>422</v>
      </c>
      <c r="F375" t="s">
        <v>2298</v>
      </c>
      <c r="G375" t="s">
        <v>1678</v>
      </c>
      <c r="H375" t="s">
        <v>2297</v>
      </c>
      <c r="I375">
        <v>28</v>
      </c>
      <c r="J375">
        <v>25</v>
      </c>
      <c r="K375">
        <v>0.89290000000000003</v>
      </c>
      <c r="L375" t="s">
        <v>1323</v>
      </c>
      <c r="M375" s="54">
        <v>0.72</v>
      </c>
      <c r="N375" t="str">
        <f>_xlfn.XLOOKUP(Disabilities_Overall[[#This Row],[School Name]],Maine_Schools[School Name],Maine_Schools[Comparison School Type], "Error")</f>
        <v>Non Charter</v>
      </c>
      <c r="O375" t="str">
        <f>_xlfn.XLOOKUP(Disabilities_Overall[[#This Row],[School Name]],Maine_Schools[School Name],Maine_Schools[Comparison Grade Span], "Error")</f>
        <v>06-08</v>
      </c>
    </row>
    <row r="376" spans="1:15" hidden="1">
      <c r="A376" t="s">
        <v>570</v>
      </c>
      <c r="B376">
        <v>839</v>
      </c>
      <c r="C376" t="s">
        <v>1059</v>
      </c>
      <c r="D376">
        <v>845</v>
      </c>
      <c r="E376" t="s">
        <v>423</v>
      </c>
      <c r="F376" t="s">
        <v>2298</v>
      </c>
      <c r="G376" t="s">
        <v>1678</v>
      </c>
      <c r="H376" t="s">
        <v>2297</v>
      </c>
      <c r="I376">
        <v>24</v>
      </c>
      <c r="J376">
        <v>24</v>
      </c>
      <c r="K376">
        <v>1</v>
      </c>
      <c r="L376" t="s">
        <v>1520</v>
      </c>
      <c r="M376" s="54">
        <v>0.79169999999999996</v>
      </c>
      <c r="N376" t="str">
        <f>_xlfn.XLOOKUP(Disabilities_Overall[[#This Row],[School Name]],Maine_Schools[School Name],Maine_Schools[Comparison School Type], "Error")</f>
        <v>Non Charter</v>
      </c>
      <c r="O376" t="str">
        <f>_xlfn.XLOOKUP(Disabilities_Overall[[#This Row],[School Name]],Maine_Schools[School Name],Maine_Schools[Comparison Grade Span], "Error")</f>
        <v>04-05</v>
      </c>
    </row>
    <row r="377" spans="1:15" hidden="1">
      <c r="A377" t="s">
        <v>570</v>
      </c>
      <c r="B377">
        <v>847</v>
      </c>
      <c r="C377" t="s">
        <v>1060</v>
      </c>
      <c r="D377">
        <v>850</v>
      </c>
      <c r="E377" t="s">
        <v>456</v>
      </c>
      <c r="F377" t="s">
        <v>2298</v>
      </c>
      <c r="G377" t="s">
        <v>1678</v>
      </c>
      <c r="H377" t="s">
        <v>2297</v>
      </c>
      <c r="I377">
        <v>33</v>
      </c>
      <c r="J377">
        <v>31</v>
      </c>
      <c r="K377">
        <v>0.93940000000000001</v>
      </c>
      <c r="L377" t="s">
        <v>1249</v>
      </c>
      <c r="M377" s="54">
        <v>0.80649999999999999</v>
      </c>
      <c r="N377" t="str">
        <f>_xlfn.XLOOKUP(Disabilities_Overall[[#This Row],[School Name]],Maine_Schools[School Name],Maine_Schools[Comparison School Type], "Error")</f>
        <v>Non Charter</v>
      </c>
      <c r="O377" t="str">
        <f>_xlfn.XLOOKUP(Disabilities_Overall[[#This Row],[School Name]],Maine_Schools[School Name],Maine_Schools[Comparison Grade Span], "Error")</f>
        <v>07-08</v>
      </c>
    </row>
    <row r="378" spans="1:15" hidden="1">
      <c r="A378" t="s">
        <v>570</v>
      </c>
      <c r="B378">
        <v>860</v>
      </c>
      <c r="C378" t="s">
        <v>1065</v>
      </c>
      <c r="D378">
        <v>870</v>
      </c>
      <c r="E378" t="s">
        <v>176</v>
      </c>
      <c r="F378" t="s">
        <v>2298</v>
      </c>
      <c r="G378" t="s">
        <v>1678</v>
      </c>
      <c r="H378" t="s">
        <v>2297</v>
      </c>
      <c r="I378">
        <v>33</v>
      </c>
      <c r="J378">
        <v>29</v>
      </c>
      <c r="K378">
        <v>0.87880000000000003</v>
      </c>
      <c r="L378" t="s">
        <v>1290</v>
      </c>
      <c r="M378" s="54">
        <v>0.8276</v>
      </c>
      <c r="N378" t="str">
        <f>_xlfn.XLOOKUP(Disabilities_Overall[[#This Row],[School Name]],Maine_Schools[School Name],Maine_Schools[Comparison School Type], "Error")</f>
        <v>Non Charter</v>
      </c>
      <c r="O378" t="str">
        <f>_xlfn.XLOOKUP(Disabilities_Overall[[#This Row],[School Name]],Maine_Schools[School Name],Maine_Schools[Comparison Grade Span], "Error")</f>
        <v>06-08</v>
      </c>
    </row>
    <row r="379" spans="1:15" hidden="1">
      <c r="A379" t="s">
        <v>570</v>
      </c>
      <c r="B379">
        <v>888</v>
      </c>
      <c r="C379" t="s">
        <v>1074</v>
      </c>
      <c r="D379">
        <v>897</v>
      </c>
      <c r="E379" t="s">
        <v>366</v>
      </c>
      <c r="F379" t="s">
        <v>2298</v>
      </c>
      <c r="G379" t="s">
        <v>1678</v>
      </c>
      <c r="H379" t="s">
        <v>2297</v>
      </c>
      <c r="I379">
        <v>39</v>
      </c>
      <c r="J379">
        <v>38</v>
      </c>
      <c r="K379">
        <v>0.97440000000000004</v>
      </c>
      <c r="L379" t="s">
        <v>1399</v>
      </c>
      <c r="M379" s="54">
        <v>0.81579999999999997</v>
      </c>
      <c r="N379" t="str">
        <f>_xlfn.XLOOKUP(Disabilities_Overall[[#This Row],[School Name]],Maine_Schools[School Name],Maine_Schools[Comparison School Type], "Error")</f>
        <v>Non Charter</v>
      </c>
      <c r="O379" t="str">
        <f>_xlfn.XLOOKUP(Disabilities_Overall[[#This Row],[School Name]],Maine_Schools[School Name],Maine_Schools[Comparison Grade Span], "Error")</f>
        <v>06-08</v>
      </c>
    </row>
    <row r="380" spans="1:15" hidden="1">
      <c r="A380" t="s">
        <v>570</v>
      </c>
      <c r="B380">
        <v>898</v>
      </c>
      <c r="C380" t="s">
        <v>1081</v>
      </c>
      <c r="D380">
        <v>2143</v>
      </c>
      <c r="E380" t="s">
        <v>191</v>
      </c>
      <c r="F380" t="s">
        <v>2298</v>
      </c>
      <c r="G380" t="s">
        <v>1678</v>
      </c>
      <c r="H380" t="s">
        <v>2297</v>
      </c>
      <c r="I380">
        <v>30</v>
      </c>
      <c r="J380">
        <v>29</v>
      </c>
      <c r="K380">
        <v>0.9667</v>
      </c>
      <c r="L380" t="s">
        <v>1417</v>
      </c>
      <c r="M380" s="54">
        <v>0.72409999999999997</v>
      </c>
      <c r="N380" t="str">
        <f>_xlfn.XLOOKUP(Disabilities_Overall[[#This Row],[School Name]],Maine_Schools[School Name],Maine_Schools[Comparison School Type], "Error")</f>
        <v>Non Charter</v>
      </c>
      <c r="O380" t="str">
        <f>_xlfn.XLOOKUP(Disabilities_Overall[[#This Row],[School Name]],Maine_Schools[School Name],Maine_Schools[Comparison Grade Span], "Error")</f>
        <v>05-08</v>
      </c>
    </row>
    <row r="381" spans="1:15" hidden="1">
      <c r="A381" t="s">
        <v>570</v>
      </c>
      <c r="B381">
        <v>913</v>
      </c>
      <c r="C381" t="s">
        <v>1088</v>
      </c>
      <c r="D381">
        <v>920</v>
      </c>
      <c r="E381" t="s">
        <v>322</v>
      </c>
      <c r="F381" t="s">
        <v>2298</v>
      </c>
      <c r="G381" t="s">
        <v>1678</v>
      </c>
      <c r="H381" t="s">
        <v>2297</v>
      </c>
      <c r="I381">
        <v>63</v>
      </c>
      <c r="J381">
        <v>57</v>
      </c>
      <c r="K381">
        <v>0.90480000000000005</v>
      </c>
      <c r="L381" t="s">
        <v>1346</v>
      </c>
      <c r="M381" s="54">
        <v>0.9123</v>
      </c>
      <c r="N381" t="str">
        <f>_xlfn.XLOOKUP(Disabilities_Overall[[#This Row],[School Name]],Maine_Schools[School Name],Maine_Schools[Comparison School Type], "Error")</f>
        <v>Non Charter</v>
      </c>
      <c r="O381" t="str">
        <f>_xlfn.XLOOKUP(Disabilities_Overall[[#This Row],[School Name]],Maine_Schools[School Name],Maine_Schools[Comparison Grade Span], "Error")</f>
        <v>08-12</v>
      </c>
    </row>
    <row r="382" spans="1:15" hidden="1">
      <c r="A382" t="s">
        <v>570</v>
      </c>
      <c r="B382">
        <v>922</v>
      </c>
      <c r="C382" t="s">
        <v>1093</v>
      </c>
      <c r="D382">
        <v>926</v>
      </c>
      <c r="E382" t="s">
        <v>89</v>
      </c>
      <c r="F382" t="s">
        <v>2298</v>
      </c>
      <c r="G382" t="s">
        <v>1678</v>
      </c>
      <c r="H382" t="s">
        <v>2297</v>
      </c>
      <c r="I382">
        <v>30</v>
      </c>
      <c r="J382">
        <v>29</v>
      </c>
      <c r="K382">
        <v>0.9667</v>
      </c>
      <c r="L382" t="s">
        <v>1549</v>
      </c>
      <c r="M382" s="54">
        <v>0.79310000000000003</v>
      </c>
      <c r="N382" t="str">
        <f>_xlfn.XLOOKUP(Disabilities_Overall[[#This Row],[School Name]],Maine_Schools[School Name],Maine_Schools[Comparison School Type], "Error")</f>
        <v>Non Charter</v>
      </c>
      <c r="O382" t="str">
        <f>_xlfn.XLOOKUP(Disabilities_Overall[[#This Row],[School Name]],Maine_Schools[School Name],Maine_Schools[Comparison Grade Span], "Error")</f>
        <v>06-08</v>
      </c>
    </row>
    <row r="383" spans="1:15" hidden="1">
      <c r="A383" t="s">
        <v>570</v>
      </c>
      <c r="B383">
        <v>984</v>
      </c>
      <c r="C383" t="s">
        <v>1125</v>
      </c>
      <c r="D383">
        <v>993</v>
      </c>
      <c r="E383" t="s">
        <v>382</v>
      </c>
      <c r="F383" t="s">
        <v>2298</v>
      </c>
      <c r="G383" t="s">
        <v>1678</v>
      </c>
      <c r="H383" t="s">
        <v>2297</v>
      </c>
      <c r="I383">
        <v>50</v>
      </c>
      <c r="J383">
        <v>47</v>
      </c>
      <c r="K383">
        <v>0.94</v>
      </c>
      <c r="L383" t="s">
        <v>1392</v>
      </c>
      <c r="M383" s="54">
        <v>0.85109999999999997</v>
      </c>
      <c r="N383" t="str">
        <f>_xlfn.XLOOKUP(Disabilities_Overall[[#This Row],[School Name]],Maine_Schools[School Name],Maine_Schools[Comparison School Type], "Error")</f>
        <v>Non Charter</v>
      </c>
      <c r="O383" t="str">
        <f>_xlfn.XLOOKUP(Disabilities_Overall[[#This Row],[School Name]],Maine_Schools[School Name],Maine_Schools[Comparison Grade Span], "Error")</f>
        <v>06-08</v>
      </c>
    </row>
    <row r="384" spans="1:15" hidden="1">
      <c r="A384" t="s">
        <v>570</v>
      </c>
      <c r="B384">
        <v>984</v>
      </c>
      <c r="C384" t="s">
        <v>1125</v>
      </c>
      <c r="D384">
        <v>992</v>
      </c>
      <c r="E384" t="s">
        <v>563</v>
      </c>
      <c r="F384" t="s">
        <v>2298</v>
      </c>
      <c r="G384" t="s">
        <v>1678</v>
      </c>
      <c r="H384" t="s">
        <v>2297</v>
      </c>
      <c r="I384">
        <v>17</v>
      </c>
      <c r="J384">
        <v>17</v>
      </c>
      <c r="K384">
        <v>1</v>
      </c>
      <c r="L384" t="s">
        <v>1357</v>
      </c>
      <c r="M384" s="54">
        <v>0.70589999999999997</v>
      </c>
      <c r="N384" t="str">
        <f>_xlfn.XLOOKUP(Disabilities_Overall[[#This Row],[School Name]],Maine_Schools[School Name],Maine_Schools[Comparison School Type], "Error")</f>
        <v>Non Charter</v>
      </c>
      <c r="O384" t="str">
        <f>_xlfn.XLOOKUP(Disabilities_Overall[[#This Row],[School Name]],Maine_Schools[School Name],Maine_Schools[Comparison Grade Span], "Error")</f>
        <v>KG-05</v>
      </c>
    </row>
    <row r="385" spans="1:15" hidden="1">
      <c r="A385" t="s">
        <v>570</v>
      </c>
      <c r="B385">
        <v>1662</v>
      </c>
      <c r="C385" t="s">
        <v>1154</v>
      </c>
      <c r="D385">
        <v>413</v>
      </c>
      <c r="E385" t="s">
        <v>434</v>
      </c>
      <c r="F385" t="s">
        <v>2298</v>
      </c>
      <c r="G385" t="s">
        <v>1678</v>
      </c>
      <c r="H385" t="s">
        <v>2297</v>
      </c>
      <c r="I385">
        <v>35</v>
      </c>
      <c r="J385">
        <v>33</v>
      </c>
      <c r="K385">
        <v>0.94289999999999996</v>
      </c>
      <c r="L385" t="s">
        <v>1271</v>
      </c>
      <c r="M385" s="54">
        <v>0.78790000000000004</v>
      </c>
      <c r="N385" t="str">
        <f>_xlfn.XLOOKUP(Disabilities_Overall[[#This Row],[School Name]],Maine_Schools[School Name],Maine_Schools[Comparison School Type], "Error")</f>
        <v>Non Charter</v>
      </c>
      <c r="O385" t="str">
        <f>_xlfn.XLOOKUP(Disabilities_Overall[[#This Row],[School Name]],Maine_Schools[School Name],Maine_Schools[Comparison Grade Span], "Error")</f>
        <v>06-08</v>
      </c>
    </row>
    <row r="386" spans="1:15" hidden="1">
      <c r="A386" t="s">
        <v>570</v>
      </c>
      <c r="B386">
        <v>416</v>
      </c>
      <c r="C386" t="s">
        <v>1155</v>
      </c>
      <c r="D386">
        <v>2050</v>
      </c>
      <c r="E386" t="s">
        <v>407</v>
      </c>
      <c r="F386" t="s">
        <v>2298</v>
      </c>
      <c r="G386" t="s">
        <v>1678</v>
      </c>
      <c r="H386" t="s">
        <v>2297</v>
      </c>
      <c r="I386">
        <v>106</v>
      </c>
      <c r="J386">
        <v>95</v>
      </c>
      <c r="K386">
        <v>0.8962</v>
      </c>
      <c r="L386" t="s">
        <v>1353</v>
      </c>
      <c r="M386" s="54">
        <v>0.94740000000000002</v>
      </c>
      <c r="N386" t="str">
        <f>_xlfn.XLOOKUP(Disabilities_Overall[[#This Row],[School Name]],Maine_Schools[School Name],Maine_Schools[Comparison School Type], "Error")</f>
        <v>Non Charter</v>
      </c>
      <c r="O386" t="str">
        <f>_xlfn.XLOOKUP(Disabilities_Overall[[#This Row],[School Name]],Maine_Schools[School Name],Maine_Schools[Comparison Grade Span], "Error")</f>
        <v>05-08</v>
      </c>
    </row>
    <row r="387" spans="1:15" hidden="1">
      <c r="A387" t="s">
        <v>570</v>
      </c>
      <c r="B387">
        <v>427</v>
      </c>
      <c r="C387" t="s">
        <v>1158</v>
      </c>
      <c r="D387">
        <v>430</v>
      </c>
      <c r="E387" t="s">
        <v>525</v>
      </c>
      <c r="F387" t="s">
        <v>2298</v>
      </c>
      <c r="G387" t="s">
        <v>1678</v>
      </c>
      <c r="H387" t="s">
        <v>2297</v>
      </c>
      <c r="I387">
        <v>34</v>
      </c>
      <c r="J387">
        <v>30</v>
      </c>
      <c r="K387">
        <v>0.88239999999999996</v>
      </c>
      <c r="L387" t="s">
        <v>1417</v>
      </c>
      <c r="M387" s="54">
        <v>0.7</v>
      </c>
      <c r="N387" t="str">
        <f>_xlfn.XLOOKUP(Disabilities_Overall[[#This Row],[School Name]],Maine_Schools[School Name],Maine_Schools[Comparison School Type], "Error")</f>
        <v>Non Charter</v>
      </c>
      <c r="O387" t="str">
        <f>_xlfn.XLOOKUP(Disabilities_Overall[[#This Row],[School Name]],Maine_Schools[School Name],Maine_Schools[Comparison Grade Span], "Error")</f>
        <v>06-08</v>
      </c>
    </row>
    <row r="388" spans="1:15" hidden="1">
      <c r="A388" t="s">
        <v>570</v>
      </c>
      <c r="B388">
        <v>427</v>
      </c>
      <c r="C388" t="s">
        <v>1158</v>
      </c>
      <c r="D388">
        <v>433</v>
      </c>
      <c r="E388" t="s">
        <v>556</v>
      </c>
      <c r="F388" t="s">
        <v>2298</v>
      </c>
      <c r="G388" t="s">
        <v>1678</v>
      </c>
      <c r="H388" t="s">
        <v>2297</v>
      </c>
      <c r="I388">
        <v>55</v>
      </c>
      <c r="J388">
        <v>53</v>
      </c>
      <c r="K388">
        <v>0.96360000000000001</v>
      </c>
      <c r="L388" t="s">
        <v>1620</v>
      </c>
      <c r="M388" s="54">
        <v>0.8679</v>
      </c>
      <c r="N388" t="str">
        <f>_xlfn.XLOOKUP(Disabilities_Overall[[#This Row],[School Name]],Maine_Schools[School Name],Maine_Schools[Comparison School Type], "Error")</f>
        <v>Non Charter</v>
      </c>
      <c r="O388" t="str">
        <f>_xlfn.XLOOKUP(Disabilities_Overall[[#This Row],[School Name]],Maine_Schools[School Name],Maine_Schools[Comparison Grade Span], "Error")</f>
        <v>03-05</v>
      </c>
    </row>
    <row r="389" spans="1:15" hidden="1">
      <c r="A389" t="s">
        <v>570</v>
      </c>
      <c r="B389">
        <v>444</v>
      </c>
      <c r="C389" t="s">
        <v>1166</v>
      </c>
      <c r="D389">
        <v>451</v>
      </c>
      <c r="E389" t="s">
        <v>376</v>
      </c>
      <c r="F389" t="s">
        <v>2298</v>
      </c>
      <c r="G389" t="s">
        <v>1678</v>
      </c>
      <c r="H389" t="s">
        <v>2297</v>
      </c>
      <c r="I389">
        <v>53</v>
      </c>
      <c r="J389">
        <v>30</v>
      </c>
      <c r="K389">
        <v>0.56599999999999995</v>
      </c>
      <c r="L389" t="s">
        <v>1290</v>
      </c>
      <c r="M389" s="54">
        <v>0.8</v>
      </c>
      <c r="N389" t="str">
        <f>_xlfn.XLOOKUP(Disabilities_Overall[[#This Row],[School Name]],Maine_Schools[School Name],Maine_Schools[Comparison School Type], "Error")</f>
        <v>Non Charter</v>
      </c>
      <c r="O389" t="str">
        <f>_xlfn.XLOOKUP(Disabilities_Overall[[#This Row],[School Name]],Maine_Schools[School Name],Maine_Schools[Comparison Grade Span], "Error")</f>
        <v>09-12</v>
      </c>
    </row>
    <row r="390" spans="1:15" hidden="1">
      <c r="A390" t="s">
        <v>570</v>
      </c>
      <c r="B390">
        <v>444</v>
      </c>
      <c r="C390" t="s">
        <v>1166</v>
      </c>
      <c r="D390">
        <v>2213</v>
      </c>
      <c r="E390" t="s">
        <v>445</v>
      </c>
      <c r="F390" t="s">
        <v>2298</v>
      </c>
      <c r="G390" t="s">
        <v>1678</v>
      </c>
      <c r="H390" t="s">
        <v>2297</v>
      </c>
      <c r="I390">
        <v>100</v>
      </c>
      <c r="J390">
        <v>94</v>
      </c>
      <c r="K390">
        <v>0.94</v>
      </c>
      <c r="L390" t="s">
        <v>1294</v>
      </c>
      <c r="M390" s="54">
        <v>0.77659999999999996</v>
      </c>
      <c r="N390" t="str">
        <f>_xlfn.XLOOKUP(Disabilities_Overall[[#This Row],[School Name]],Maine_Schools[School Name],Maine_Schools[Comparison School Type], "Error")</f>
        <v>Non Charter</v>
      </c>
      <c r="O390" t="str">
        <f>_xlfn.XLOOKUP(Disabilities_Overall[[#This Row],[School Name]],Maine_Schools[School Name],Maine_Schools[Comparison Grade Span], "Error")</f>
        <v>05-08</v>
      </c>
    </row>
    <row r="391" spans="1:15" hidden="1">
      <c r="A391" t="s">
        <v>570</v>
      </c>
      <c r="B391">
        <v>1282</v>
      </c>
      <c r="C391" t="s">
        <v>538</v>
      </c>
      <c r="D391">
        <v>1283</v>
      </c>
      <c r="E391" t="s">
        <v>538</v>
      </c>
      <c r="F391" t="s">
        <v>2298</v>
      </c>
      <c r="G391" t="s">
        <v>1678</v>
      </c>
      <c r="H391" t="s">
        <v>2297</v>
      </c>
      <c r="I391">
        <v>41</v>
      </c>
      <c r="J391">
        <v>35</v>
      </c>
      <c r="K391">
        <v>0.85370000000000001</v>
      </c>
      <c r="L391" t="s">
        <v>1304</v>
      </c>
      <c r="M391" s="54">
        <v>0.85709999999999997</v>
      </c>
      <c r="N391" t="str">
        <f>_xlfn.XLOOKUP(Disabilities_Overall[[#This Row],[School Name]],Maine_Schools[School Name],Maine_Schools[Comparison School Type], "Error")</f>
        <v>Non Charter</v>
      </c>
      <c r="O391" t="str">
        <f>_xlfn.XLOOKUP(Disabilities_Overall[[#This Row],[School Name]],Maine_Schools[School Name],Maine_Schools[Comparison Grade Span], "Error")</f>
        <v>06-12</v>
      </c>
    </row>
    <row r="392" spans="1:15" hidden="1">
      <c r="A392" t="s">
        <v>570</v>
      </c>
      <c r="B392">
        <v>480</v>
      </c>
      <c r="C392" t="s">
        <v>1183</v>
      </c>
      <c r="D392">
        <v>484</v>
      </c>
      <c r="E392" t="s">
        <v>195</v>
      </c>
      <c r="F392" t="s">
        <v>2298</v>
      </c>
      <c r="G392" t="s">
        <v>1678</v>
      </c>
      <c r="H392" t="s">
        <v>2297</v>
      </c>
      <c r="I392">
        <v>32</v>
      </c>
      <c r="J392">
        <v>32</v>
      </c>
      <c r="K392">
        <v>1</v>
      </c>
      <c r="L392" t="s">
        <v>1271</v>
      </c>
      <c r="M392" s="54">
        <v>0.8125</v>
      </c>
      <c r="N392" t="str">
        <f>_xlfn.XLOOKUP(Disabilities_Overall[[#This Row],[School Name]],Maine_Schools[School Name],Maine_Schools[Comparison School Type], "Error")</f>
        <v>Non Charter</v>
      </c>
      <c r="O392" t="str">
        <f>_xlfn.XLOOKUP(Disabilities_Overall[[#This Row],[School Name]],Maine_Schools[School Name],Maine_Schools[Comparison Grade Span], "Error")</f>
        <v>06-08</v>
      </c>
    </row>
    <row r="393" spans="1:15" hidden="1">
      <c r="A393" t="s">
        <v>570</v>
      </c>
      <c r="B393">
        <v>495</v>
      </c>
      <c r="C393" t="s">
        <v>1192</v>
      </c>
      <c r="D393">
        <v>498</v>
      </c>
      <c r="E393" t="s">
        <v>245</v>
      </c>
      <c r="F393" t="s">
        <v>2298</v>
      </c>
      <c r="G393" t="s">
        <v>1678</v>
      </c>
      <c r="H393" t="s">
        <v>2297</v>
      </c>
      <c r="I393">
        <v>82</v>
      </c>
      <c r="J393">
        <v>78</v>
      </c>
      <c r="K393">
        <v>0.95120000000000005</v>
      </c>
      <c r="L393" t="s">
        <v>1285</v>
      </c>
      <c r="M393" s="54">
        <v>0.87180000000000002</v>
      </c>
      <c r="N393" t="str">
        <f>_xlfn.XLOOKUP(Disabilities_Overall[[#This Row],[School Name]],Maine_Schools[School Name],Maine_Schools[Comparison School Type], "Error")</f>
        <v>Non Charter</v>
      </c>
      <c r="O393" t="str">
        <f>_xlfn.XLOOKUP(Disabilities_Overall[[#This Row],[School Name]],Maine_Schools[School Name],Maine_Schools[Comparison Grade Span], "Error")</f>
        <v>05-08</v>
      </c>
    </row>
    <row r="394" spans="1:15" hidden="1">
      <c r="A394" t="s">
        <v>570</v>
      </c>
      <c r="B394">
        <v>518</v>
      </c>
      <c r="C394" t="s">
        <v>1196</v>
      </c>
      <c r="D394">
        <v>520</v>
      </c>
      <c r="E394" t="s">
        <v>84</v>
      </c>
      <c r="F394" t="s">
        <v>2298</v>
      </c>
      <c r="G394" t="s">
        <v>1678</v>
      </c>
      <c r="H394" t="s">
        <v>2297</v>
      </c>
      <c r="I394">
        <v>25</v>
      </c>
      <c r="J394">
        <v>21</v>
      </c>
      <c r="K394">
        <v>0.84</v>
      </c>
      <c r="L394" t="s">
        <v>1298</v>
      </c>
      <c r="M394" s="54">
        <v>0.71430000000000005</v>
      </c>
      <c r="N394" t="str">
        <f>_xlfn.XLOOKUP(Disabilities_Overall[[#This Row],[School Name]],Maine_Schools[School Name],Maine_Schools[Comparison School Type], "Error")</f>
        <v>Non Charter</v>
      </c>
      <c r="O394" t="str">
        <f>_xlfn.XLOOKUP(Disabilities_Overall[[#This Row],[School Name]],Maine_Schools[School Name],Maine_Schools[Comparison Grade Span], "Error")</f>
        <v>07-08</v>
      </c>
    </row>
    <row r="395" spans="1:15" hidden="1">
      <c r="A395" t="s">
        <v>570</v>
      </c>
      <c r="B395">
        <v>542</v>
      </c>
      <c r="C395" t="s">
        <v>1206</v>
      </c>
      <c r="D395">
        <v>544</v>
      </c>
      <c r="E395" t="s">
        <v>567</v>
      </c>
      <c r="F395" t="s">
        <v>2298</v>
      </c>
      <c r="G395" t="s">
        <v>1678</v>
      </c>
      <c r="H395" t="s">
        <v>2297</v>
      </c>
      <c r="I395">
        <v>48</v>
      </c>
      <c r="J395">
        <v>43</v>
      </c>
      <c r="K395">
        <v>0.89580000000000004</v>
      </c>
      <c r="L395" t="s">
        <v>1304</v>
      </c>
      <c r="M395" s="54">
        <v>0.69769999999999999</v>
      </c>
      <c r="N395" t="str">
        <f>_xlfn.XLOOKUP(Disabilities_Overall[[#This Row],[School Name]],Maine_Schools[School Name],Maine_Schools[Comparison School Type], "Error")</f>
        <v>Non Charter</v>
      </c>
      <c r="O395" t="str">
        <f>_xlfn.XLOOKUP(Disabilities_Overall[[#This Row],[School Name]],Maine_Schools[School Name],Maine_Schools[Comparison Grade Span], "Error")</f>
        <v>05-08</v>
      </c>
    </row>
    <row r="396" spans="1:15">
      <c r="A396" t="s">
        <v>570</v>
      </c>
      <c r="B396">
        <v>1631</v>
      </c>
      <c r="C396" t="s">
        <v>670</v>
      </c>
      <c r="D396">
        <v>1649</v>
      </c>
      <c r="E396" t="s">
        <v>581</v>
      </c>
      <c r="F396" t="s">
        <v>2298</v>
      </c>
      <c r="G396" t="s">
        <v>586</v>
      </c>
      <c r="H396" t="s">
        <v>2297</v>
      </c>
      <c r="I396">
        <v>45</v>
      </c>
      <c r="J396">
        <v>44</v>
      </c>
      <c r="K396">
        <v>0.9778</v>
      </c>
      <c r="L396" t="s">
        <v>1410</v>
      </c>
      <c r="M396" s="54">
        <v>0.72729999999999995</v>
      </c>
      <c r="N396" t="str">
        <f>_xlfn.XLOOKUP(Disabilities_Overall[[#This Row],[School Name]],Maine_Schools[School Name],Maine_Schools[Comparison School Type], "Error")</f>
        <v>Charter</v>
      </c>
      <c r="O396" t="str">
        <f>_xlfn.XLOOKUP(Disabilities_Overall[[#This Row],[School Name]],Maine_Schools[School Name],Maine_Schools[Comparison Grade Span], "Error")</f>
        <v>03-08</v>
      </c>
    </row>
    <row r="397" spans="1:15">
      <c r="A397" t="s">
        <v>570</v>
      </c>
      <c r="B397">
        <v>2</v>
      </c>
      <c r="C397" t="s">
        <v>703</v>
      </c>
      <c r="D397">
        <v>3</v>
      </c>
      <c r="E397" t="s">
        <v>4</v>
      </c>
      <c r="F397" t="s">
        <v>2298</v>
      </c>
      <c r="G397" t="s">
        <v>586</v>
      </c>
      <c r="H397" t="s">
        <v>2297</v>
      </c>
      <c r="I397">
        <v>31</v>
      </c>
      <c r="J397">
        <v>31</v>
      </c>
      <c r="K397">
        <v>1</v>
      </c>
      <c r="L397" t="s">
        <v>1249</v>
      </c>
      <c r="M397" s="54">
        <v>0.80649999999999999</v>
      </c>
      <c r="N397" t="str">
        <f>_xlfn.XLOOKUP(Disabilities_Overall[[#This Row],[School Name]],Maine_Schools[School Name],Maine_Schools[Comparison School Type], "Error")</f>
        <v>Non Charter</v>
      </c>
      <c r="O397" t="str">
        <f>_xlfn.XLOOKUP(Disabilities_Overall[[#This Row],[School Name]],Maine_Schools[School Name],Maine_Schools[Comparison Grade Span], "Error")</f>
        <v>03-08</v>
      </c>
    </row>
    <row r="398" spans="1:15">
      <c r="A398" t="s">
        <v>570</v>
      </c>
      <c r="B398">
        <v>9</v>
      </c>
      <c r="C398" t="s">
        <v>712</v>
      </c>
      <c r="D398">
        <v>10</v>
      </c>
      <c r="E398" t="s">
        <v>47</v>
      </c>
      <c r="F398" t="s">
        <v>2298</v>
      </c>
      <c r="G398" t="s">
        <v>586</v>
      </c>
      <c r="H398" t="s">
        <v>2297</v>
      </c>
      <c r="I398">
        <v>27</v>
      </c>
      <c r="J398">
        <v>26</v>
      </c>
      <c r="K398">
        <v>0.96299999999999997</v>
      </c>
      <c r="L398" t="s">
        <v>1417</v>
      </c>
      <c r="M398" s="54">
        <v>0.80769999999999997</v>
      </c>
      <c r="N398" t="str">
        <f>_xlfn.XLOOKUP(Disabilities_Overall[[#This Row],[School Name]],Maine_Schools[School Name],Maine_Schools[Comparison School Type], "Error")</f>
        <v>Non Charter</v>
      </c>
      <c r="O398" t="str">
        <f>_xlfn.XLOOKUP(Disabilities_Overall[[#This Row],[School Name]],Maine_Schools[School Name],Maine_Schools[Comparison Grade Span], "Error")</f>
        <v>03-08</v>
      </c>
    </row>
    <row r="399" spans="1:15" hidden="1">
      <c r="A399" t="s">
        <v>570</v>
      </c>
      <c r="B399">
        <v>14</v>
      </c>
      <c r="C399" t="s">
        <v>717</v>
      </c>
      <c r="D399">
        <v>16</v>
      </c>
      <c r="E399" t="s">
        <v>367</v>
      </c>
      <c r="F399" t="s">
        <v>2298</v>
      </c>
      <c r="G399" t="s">
        <v>586</v>
      </c>
      <c r="H399" t="s">
        <v>2297</v>
      </c>
      <c r="I399">
        <v>39</v>
      </c>
      <c r="J399">
        <v>38</v>
      </c>
      <c r="K399">
        <v>0.97440000000000004</v>
      </c>
      <c r="L399" t="s">
        <v>1541</v>
      </c>
      <c r="M399" s="54">
        <v>0.71050000000000002</v>
      </c>
      <c r="N399" t="str">
        <f>_xlfn.XLOOKUP(Disabilities_Overall[[#This Row],[School Name]],Maine_Schools[School Name],Maine_Schools[Comparison School Type], "Error")</f>
        <v>Non Charter</v>
      </c>
      <c r="O399" t="str">
        <f>_xlfn.XLOOKUP(Disabilities_Overall[[#This Row],[School Name]],Maine_Schools[School Name],Maine_Schools[Comparison Grade Span], "Error")</f>
        <v>03-06</v>
      </c>
    </row>
    <row r="400" spans="1:15" hidden="1">
      <c r="A400" t="s">
        <v>570</v>
      </c>
      <c r="B400">
        <v>14</v>
      </c>
      <c r="C400" t="s">
        <v>717</v>
      </c>
      <c r="D400">
        <v>27</v>
      </c>
      <c r="E400" t="s">
        <v>415</v>
      </c>
      <c r="F400" t="s">
        <v>2298</v>
      </c>
      <c r="G400" t="s">
        <v>586</v>
      </c>
      <c r="H400" t="s">
        <v>2297</v>
      </c>
      <c r="I400">
        <v>32</v>
      </c>
      <c r="J400">
        <v>32</v>
      </c>
      <c r="K400">
        <v>1</v>
      </c>
      <c r="L400" t="s">
        <v>1261</v>
      </c>
      <c r="M400" s="54">
        <v>0.6875</v>
      </c>
      <c r="N400" t="str">
        <f>_xlfn.XLOOKUP(Disabilities_Overall[[#This Row],[School Name]],Maine_Schools[School Name],Maine_Schools[Comparison School Type], "Error")</f>
        <v>Non Charter</v>
      </c>
      <c r="O400" t="str">
        <f>_xlfn.XLOOKUP(Disabilities_Overall[[#This Row],[School Name]],Maine_Schools[School Name],Maine_Schools[Comparison Grade Span], "Error")</f>
        <v>03-06</v>
      </c>
    </row>
    <row r="401" spans="1:15" hidden="1">
      <c r="A401" t="s">
        <v>570</v>
      </c>
      <c r="B401">
        <v>14</v>
      </c>
      <c r="C401" t="s">
        <v>717</v>
      </c>
      <c r="D401">
        <v>24</v>
      </c>
      <c r="E401" t="s">
        <v>528</v>
      </c>
      <c r="F401" t="s">
        <v>2298</v>
      </c>
      <c r="G401" t="s">
        <v>586</v>
      </c>
      <c r="H401" t="s">
        <v>2297</v>
      </c>
      <c r="I401">
        <v>52</v>
      </c>
      <c r="J401">
        <v>52</v>
      </c>
      <c r="K401">
        <v>1</v>
      </c>
      <c r="L401" t="s">
        <v>1331</v>
      </c>
      <c r="M401" s="54">
        <v>0.86539999999999995</v>
      </c>
      <c r="N401" t="str">
        <f>_xlfn.XLOOKUP(Disabilities_Overall[[#This Row],[School Name]],Maine_Schools[School Name],Maine_Schools[Comparison School Type], "Error")</f>
        <v>Non Charter</v>
      </c>
      <c r="O401" t="str">
        <f>_xlfn.XLOOKUP(Disabilities_Overall[[#This Row],[School Name]],Maine_Schools[School Name],Maine_Schools[Comparison Grade Span], "Error")</f>
        <v>03-06</v>
      </c>
    </row>
    <row r="402" spans="1:15" hidden="1">
      <c r="A402" t="s">
        <v>570</v>
      </c>
      <c r="B402">
        <v>14</v>
      </c>
      <c r="C402" t="s">
        <v>717</v>
      </c>
      <c r="D402">
        <v>21</v>
      </c>
      <c r="E402" t="s">
        <v>549</v>
      </c>
      <c r="F402" t="s">
        <v>2298</v>
      </c>
      <c r="G402" t="s">
        <v>586</v>
      </c>
      <c r="H402" t="s">
        <v>2297</v>
      </c>
      <c r="I402">
        <v>25</v>
      </c>
      <c r="J402">
        <v>25</v>
      </c>
      <c r="K402">
        <v>1</v>
      </c>
      <c r="L402" t="s">
        <v>1460</v>
      </c>
      <c r="M402" s="54">
        <v>0.8</v>
      </c>
      <c r="N402" t="str">
        <f>_xlfn.XLOOKUP(Disabilities_Overall[[#This Row],[School Name]],Maine_Schools[School Name],Maine_Schools[Comparison School Type], "Error")</f>
        <v>Non Charter</v>
      </c>
      <c r="O402" t="str">
        <f>_xlfn.XLOOKUP(Disabilities_Overall[[#This Row],[School Name]],Maine_Schools[School Name],Maine_Schools[Comparison Grade Span], "Error")</f>
        <v>03-06</v>
      </c>
    </row>
    <row r="403" spans="1:15" hidden="1">
      <c r="A403" t="s">
        <v>570</v>
      </c>
      <c r="B403">
        <v>28</v>
      </c>
      <c r="C403" t="s">
        <v>720</v>
      </c>
      <c r="D403">
        <v>34</v>
      </c>
      <c r="E403" t="s">
        <v>260</v>
      </c>
      <c r="F403" t="s">
        <v>2298</v>
      </c>
      <c r="G403" t="s">
        <v>586</v>
      </c>
      <c r="H403" t="s">
        <v>2297</v>
      </c>
      <c r="I403">
        <v>38</v>
      </c>
      <c r="J403">
        <v>36</v>
      </c>
      <c r="K403">
        <v>0.94740000000000002</v>
      </c>
      <c r="L403" t="s">
        <v>1541</v>
      </c>
      <c r="M403" s="54">
        <v>0.75</v>
      </c>
      <c r="N403" t="str">
        <f>_xlfn.XLOOKUP(Disabilities_Overall[[#This Row],[School Name]],Maine_Schools[School Name],Maine_Schools[Comparison School Type], "Error")</f>
        <v>Non Charter</v>
      </c>
      <c r="O403" t="str">
        <f>_xlfn.XLOOKUP(Disabilities_Overall[[#This Row],[School Name]],Maine_Schools[School Name],Maine_Schools[Comparison Grade Span], "Error")</f>
        <v>03-06</v>
      </c>
    </row>
    <row r="404" spans="1:15" hidden="1">
      <c r="A404" t="s">
        <v>570</v>
      </c>
      <c r="B404">
        <v>28</v>
      </c>
      <c r="C404" t="s">
        <v>720</v>
      </c>
      <c r="D404">
        <v>31</v>
      </c>
      <c r="E404" t="s">
        <v>330</v>
      </c>
      <c r="F404" t="s">
        <v>2298</v>
      </c>
      <c r="G404" t="s">
        <v>586</v>
      </c>
      <c r="H404" t="s">
        <v>2297</v>
      </c>
      <c r="I404">
        <v>30</v>
      </c>
      <c r="J404">
        <v>30</v>
      </c>
      <c r="K404">
        <v>1</v>
      </c>
      <c r="L404" t="s">
        <v>1417</v>
      </c>
      <c r="M404" s="54">
        <v>0.7</v>
      </c>
      <c r="N404" t="str">
        <f>_xlfn.XLOOKUP(Disabilities_Overall[[#This Row],[School Name]],Maine_Schools[School Name],Maine_Schools[Comparison School Type], "Error")</f>
        <v>Non Charter</v>
      </c>
      <c r="O404" t="str">
        <f>_xlfn.XLOOKUP(Disabilities_Overall[[#This Row],[School Name]],Maine_Schools[School Name],Maine_Schools[Comparison Grade Span], "Error")</f>
        <v>03-06</v>
      </c>
    </row>
    <row r="405" spans="1:15" hidden="1">
      <c r="A405" t="s">
        <v>570</v>
      </c>
      <c r="B405">
        <v>28</v>
      </c>
      <c r="C405" t="s">
        <v>720</v>
      </c>
      <c r="D405">
        <v>35</v>
      </c>
      <c r="E405" t="s">
        <v>335</v>
      </c>
      <c r="F405" t="s">
        <v>2298</v>
      </c>
      <c r="G405" t="s">
        <v>586</v>
      </c>
      <c r="H405" t="s">
        <v>2297</v>
      </c>
      <c r="I405">
        <v>41</v>
      </c>
      <c r="J405">
        <v>41</v>
      </c>
      <c r="K405">
        <v>1</v>
      </c>
      <c r="L405" t="s">
        <v>1541</v>
      </c>
      <c r="M405" s="54">
        <v>0.65849999999999997</v>
      </c>
      <c r="N405" t="str">
        <f>_xlfn.XLOOKUP(Disabilities_Overall[[#This Row],[School Name]],Maine_Schools[School Name],Maine_Schools[Comparison School Type], "Error")</f>
        <v>Non Charter</v>
      </c>
      <c r="O405" t="str">
        <f>_xlfn.XLOOKUP(Disabilities_Overall[[#This Row],[School Name]],Maine_Schools[School Name],Maine_Schools[Comparison Grade Span], "Error")</f>
        <v>03-06</v>
      </c>
    </row>
    <row r="406" spans="1:15" hidden="1">
      <c r="A406" t="s">
        <v>570</v>
      </c>
      <c r="B406">
        <v>28</v>
      </c>
      <c r="C406" t="s">
        <v>720</v>
      </c>
      <c r="D406">
        <v>33</v>
      </c>
      <c r="E406" t="s">
        <v>42</v>
      </c>
      <c r="F406" t="s">
        <v>2298</v>
      </c>
      <c r="G406" t="s">
        <v>586</v>
      </c>
      <c r="H406" t="s">
        <v>2297</v>
      </c>
      <c r="I406">
        <v>32</v>
      </c>
      <c r="J406">
        <v>32</v>
      </c>
      <c r="K406">
        <v>1</v>
      </c>
      <c r="L406" t="s">
        <v>1249</v>
      </c>
      <c r="M406" s="54">
        <v>0.78129999999999999</v>
      </c>
      <c r="N406" t="str">
        <f>_xlfn.XLOOKUP(Disabilities_Overall[[#This Row],[School Name]],Maine_Schools[School Name],Maine_Schools[Comparison School Type], "Error")</f>
        <v>Non Charter</v>
      </c>
      <c r="O406" t="str">
        <f>_xlfn.XLOOKUP(Disabilities_Overall[[#This Row],[School Name]],Maine_Schools[School Name],Maine_Schools[Comparison Grade Span], "Error")</f>
        <v>03-06</v>
      </c>
    </row>
    <row r="407" spans="1:15" hidden="1">
      <c r="A407" t="s">
        <v>570</v>
      </c>
      <c r="B407">
        <v>42</v>
      </c>
      <c r="C407" t="s">
        <v>723</v>
      </c>
      <c r="D407">
        <v>52</v>
      </c>
      <c r="E407" t="s">
        <v>53</v>
      </c>
      <c r="F407" t="s">
        <v>2298</v>
      </c>
      <c r="G407" t="s">
        <v>586</v>
      </c>
      <c r="H407" t="s">
        <v>2297</v>
      </c>
      <c r="I407">
        <v>46</v>
      </c>
      <c r="J407">
        <v>37</v>
      </c>
      <c r="K407">
        <v>0.80430000000000001</v>
      </c>
      <c r="L407" t="s">
        <v>1410</v>
      </c>
      <c r="M407" s="54">
        <v>0.8649</v>
      </c>
      <c r="N407" t="str">
        <f>_xlfn.XLOOKUP(Disabilities_Overall[[#This Row],[School Name]],Maine_Schools[School Name],Maine_Schools[Comparison School Type], "Error")</f>
        <v>Non Charter</v>
      </c>
      <c r="O407" t="str">
        <f>_xlfn.XLOOKUP(Disabilities_Overall[[#This Row],[School Name]],Maine_Schools[School Name],Maine_Schools[Comparison Grade Span], "Error")</f>
        <v>09-12</v>
      </c>
    </row>
    <row r="408" spans="1:15" hidden="1">
      <c r="A408" t="s">
        <v>570</v>
      </c>
      <c r="B408">
        <v>42</v>
      </c>
      <c r="C408" t="s">
        <v>723</v>
      </c>
      <c r="D408">
        <v>48</v>
      </c>
      <c r="E408" t="s">
        <v>58</v>
      </c>
      <c r="F408" t="s">
        <v>2298</v>
      </c>
      <c r="G408" t="s">
        <v>586</v>
      </c>
      <c r="H408" t="s">
        <v>2297</v>
      </c>
      <c r="I408">
        <v>28</v>
      </c>
      <c r="J408">
        <v>27</v>
      </c>
      <c r="K408">
        <v>0.96430000000000005</v>
      </c>
      <c r="L408" t="s">
        <v>1417</v>
      </c>
      <c r="M408" s="54">
        <v>0.77780000000000005</v>
      </c>
      <c r="N408" t="str">
        <f>_xlfn.XLOOKUP(Disabilities_Overall[[#This Row],[School Name]],Maine_Schools[School Name],Maine_Schools[Comparison School Type], "Error")</f>
        <v>Non Charter</v>
      </c>
      <c r="O408" t="str">
        <f>_xlfn.XLOOKUP(Disabilities_Overall[[#This Row],[School Name]],Maine_Schools[School Name],Maine_Schools[Comparison Grade Span], "Error")</f>
        <v>PK-03</v>
      </c>
    </row>
    <row r="409" spans="1:15" hidden="1">
      <c r="A409" t="s">
        <v>570</v>
      </c>
      <c r="B409">
        <v>42</v>
      </c>
      <c r="C409" t="s">
        <v>723</v>
      </c>
      <c r="D409">
        <v>43</v>
      </c>
      <c r="E409" t="s">
        <v>27</v>
      </c>
      <c r="F409" t="s">
        <v>2298</v>
      </c>
      <c r="G409" t="s">
        <v>586</v>
      </c>
      <c r="H409" t="s">
        <v>2297</v>
      </c>
      <c r="I409">
        <v>69</v>
      </c>
      <c r="J409">
        <v>67</v>
      </c>
      <c r="K409">
        <v>0.97099999999999997</v>
      </c>
      <c r="L409" t="s">
        <v>1346</v>
      </c>
      <c r="M409" s="54">
        <v>0.77610000000000001</v>
      </c>
      <c r="N409" t="str">
        <f>_xlfn.XLOOKUP(Disabilities_Overall[[#This Row],[School Name]],Maine_Schools[School Name],Maine_Schools[Comparison School Type], "Error")</f>
        <v>Non Charter</v>
      </c>
      <c r="O409" t="str">
        <f>_xlfn.XLOOKUP(Disabilities_Overall[[#This Row],[School Name]],Maine_Schools[School Name],Maine_Schools[Comparison Grade Span], "Error")</f>
        <v>04-05</v>
      </c>
    </row>
    <row r="410" spans="1:15" hidden="1">
      <c r="A410" t="s">
        <v>570</v>
      </c>
      <c r="B410">
        <v>42</v>
      </c>
      <c r="C410" t="s">
        <v>723</v>
      </c>
      <c r="D410">
        <v>46</v>
      </c>
      <c r="E410" t="s">
        <v>362</v>
      </c>
      <c r="F410" t="s">
        <v>2298</v>
      </c>
      <c r="G410" t="s">
        <v>586</v>
      </c>
      <c r="H410" t="s">
        <v>2297</v>
      </c>
      <c r="I410">
        <v>69</v>
      </c>
      <c r="J410">
        <v>69</v>
      </c>
      <c r="K410">
        <v>1</v>
      </c>
      <c r="L410" t="s">
        <v>1346</v>
      </c>
      <c r="M410" s="54">
        <v>0.75360000000000005</v>
      </c>
      <c r="N410" t="str">
        <f>_xlfn.XLOOKUP(Disabilities_Overall[[#This Row],[School Name]],Maine_Schools[School Name],Maine_Schools[Comparison School Type], "Error")</f>
        <v>Non Charter</v>
      </c>
      <c r="O410" t="str">
        <f>_xlfn.XLOOKUP(Disabilities_Overall[[#This Row],[School Name]],Maine_Schools[School Name],Maine_Schools[Comparison Grade Span], "Error")</f>
        <v>04-05</v>
      </c>
    </row>
    <row r="411" spans="1:15" hidden="1">
      <c r="A411" t="s">
        <v>570</v>
      </c>
      <c r="B411">
        <v>42</v>
      </c>
      <c r="C411" t="s">
        <v>723</v>
      </c>
      <c r="D411">
        <v>51</v>
      </c>
      <c r="E411" t="s">
        <v>559</v>
      </c>
      <c r="F411" t="s">
        <v>2298</v>
      </c>
      <c r="G411" t="s">
        <v>586</v>
      </c>
      <c r="H411" t="s">
        <v>2297</v>
      </c>
      <c r="I411">
        <v>71</v>
      </c>
      <c r="J411">
        <v>71</v>
      </c>
      <c r="K411">
        <v>1</v>
      </c>
      <c r="L411" t="s">
        <v>1379</v>
      </c>
      <c r="M411" s="54">
        <v>0.85919999999999996</v>
      </c>
      <c r="N411" t="str">
        <f>_xlfn.XLOOKUP(Disabilities_Overall[[#This Row],[School Name]],Maine_Schools[School Name],Maine_Schools[Comparison School Type], "Error")</f>
        <v>Non Charter</v>
      </c>
      <c r="O411" t="str">
        <f>_xlfn.XLOOKUP(Disabilities_Overall[[#This Row],[School Name]],Maine_Schools[School Name],Maine_Schools[Comparison Grade Span], "Error")</f>
        <v>06-08</v>
      </c>
    </row>
    <row r="412" spans="1:15">
      <c r="A412" t="s">
        <v>570</v>
      </c>
      <c r="B412">
        <v>1629</v>
      </c>
      <c r="C412" t="s">
        <v>715</v>
      </c>
      <c r="D412">
        <v>906</v>
      </c>
      <c r="E412" t="s">
        <v>65</v>
      </c>
      <c r="F412" t="s">
        <v>2298</v>
      </c>
      <c r="G412" t="s">
        <v>586</v>
      </c>
      <c r="H412" t="s">
        <v>2297</v>
      </c>
      <c r="I412">
        <v>12</v>
      </c>
      <c r="J412">
        <v>12</v>
      </c>
      <c r="K412">
        <v>1</v>
      </c>
      <c r="L412" t="s">
        <v>1312</v>
      </c>
      <c r="M412" s="54">
        <v>0.41670000000000001</v>
      </c>
      <c r="N412" t="str">
        <f>_xlfn.XLOOKUP(Disabilities_Overall[[#This Row],[School Name]],Maine_Schools[School Name],Maine_Schools[Comparison School Type], "Error")</f>
        <v>Non Charter</v>
      </c>
      <c r="O412" t="str">
        <f>_xlfn.XLOOKUP(Disabilities_Overall[[#This Row],[School Name]],Maine_Schools[School Name],Maine_Schools[Comparison Grade Span], "Error")</f>
        <v>03-08</v>
      </c>
    </row>
    <row r="413" spans="1:15" hidden="1">
      <c r="A413" t="s">
        <v>570</v>
      </c>
      <c r="B413">
        <v>65</v>
      </c>
      <c r="C413" t="s">
        <v>730</v>
      </c>
      <c r="D413">
        <v>66</v>
      </c>
      <c r="E413" t="s">
        <v>17</v>
      </c>
      <c r="F413" t="s">
        <v>2298</v>
      </c>
      <c r="G413" t="s">
        <v>586</v>
      </c>
      <c r="H413" t="s">
        <v>2297</v>
      </c>
      <c r="I413">
        <v>80</v>
      </c>
      <c r="J413">
        <v>70</v>
      </c>
      <c r="K413">
        <v>0.875</v>
      </c>
      <c r="L413" t="s">
        <v>1283</v>
      </c>
      <c r="M413" s="54">
        <v>0.9143</v>
      </c>
      <c r="N413" t="str">
        <f>_xlfn.XLOOKUP(Disabilities_Overall[[#This Row],[School Name]],Maine_Schools[School Name],Maine_Schools[Comparison School Type], "Error")</f>
        <v>Non Charter</v>
      </c>
      <c r="O413" t="str">
        <f>_xlfn.XLOOKUP(Disabilities_Overall[[#This Row],[School Name]],Maine_Schools[School Name],Maine_Schools[Comparison Grade Span], "Error")</f>
        <v>08-12</v>
      </c>
    </row>
    <row r="414" spans="1:15" hidden="1">
      <c r="A414" t="s">
        <v>570</v>
      </c>
      <c r="B414">
        <v>65</v>
      </c>
      <c r="C414" t="s">
        <v>730</v>
      </c>
      <c r="D414">
        <v>71</v>
      </c>
      <c r="E414" t="s">
        <v>156</v>
      </c>
      <c r="F414" t="s">
        <v>2298</v>
      </c>
      <c r="G414" t="s">
        <v>586</v>
      </c>
      <c r="H414" t="s">
        <v>2297</v>
      </c>
      <c r="I414">
        <v>63</v>
      </c>
      <c r="J414">
        <v>62</v>
      </c>
      <c r="K414">
        <v>0.98409999999999997</v>
      </c>
      <c r="L414" t="s">
        <v>1281</v>
      </c>
      <c r="M414" s="54">
        <v>0.6613</v>
      </c>
      <c r="N414" t="str">
        <f>_xlfn.XLOOKUP(Disabilities_Overall[[#This Row],[School Name]],Maine_Schools[School Name],Maine_Schools[Comparison School Type], "Error")</f>
        <v>Non Charter</v>
      </c>
      <c r="O414" t="str">
        <f>_xlfn.XLOOKUP(Disabilities_Overall[[#This Row],[School Name]],Maine_Schools[School Name],Maine_Schools[Comparison Grade Span], "Error")</f>
        <v>03-04</v>
      </c>
    </row>
    <row r="415" spans="1:15" hidden="1">
      <c r="A415" t="s">
        <v>570</v>
      </c>
      <c r="B415">
        <v>65</v>
      </c>
      <c r="C415" t="s">
        <v>730</v>
      </c>
      <c r="D415">
        <v>68</v>
      </c>
      <c r="E415" t="s">
        <v>111</v>
      </c>
      <c r="F415" t="s">
        <v>2298</v>
      </c>
      <c r="G415" t="s">
        <v>586</v>
      </c>
      <c r="H415" t="s">
        <v>2297</v>
      </c>
      <c r="I415">
        <v>85</v>
      </c>
      <c r="J415">
        <v>84</v>
      </c>
      <c r="K415">
        <v>0.98819999999999997</v>
      </c>
      <c r="L415" t="s">
        <v>1267</v>
      </c>
      <c r="M415" s="54">
        <v>0.90480000000000005</v>
      </c>
      <c r="N415" t="str">
        <f>_xlfn.XLOOKUP(Disabilities_Overall[[#This Row],[School Name]],Maine_Schools[School Name],Maine_Schools[Comparison School Type], "Error")</f>
        <v>Non Charter</v>
      </c>
      <c r="O415" t="str">
        <f>_xlfn.XLOOKUP(Disabilities_Overall[[#This Row],[School Name]],Maine_Schools[School Name],Maine_Schools[Comparison Grade Span], "Error")</f>
        <v>05-07</v>
      </c>
    </row>
    <row r="416" spans="1:15">
      <c r="A416" t="s">
        <v>570</v>
      </c>
      <c r="B416">
        <v>53</v>
      </c>
      <c r="C416" t="s">
        <v>726</v>
      </c>
      <c r="D416">
        <v>54</v>
      </c>
      <c r="E416" t="s">
        <v>288</v>
      </c>
      <c r="F416" t="s">
        <v>2298</v>
      </c>
      <c r="G416" t="s">
        <v>586</v>
      </c>
      <c r="H416" t="s">
        <v>2297</v>
      </c>
      <c r="I416">
        <v>51</v>
      </c>
      <c r="J416">
        <v>50</v>
      </c>
      <c r="K416">
        <v>0.98040000000000005</v>
      </c>
      <c r="L416" t="s">
        <v>1304</v>
      </c>
      <c r="M416" s="54">
        <v>0.6</v>
      </c>
      <c r="N416" t="str">
        <f>_xlfn.XLOOKUP(Disabilities_Overall[[#This Row],[School Name]],Maine_Schools[School Name],Maine_Schools[Comparison School Type], "Error")</f>
        <v>Non Charter</v>
      </c>
      <c r="O416" t="str">
        <f>_xlfn.XLOOKUP(Disabilities_Overall[[#This Row],[School Name]],Maine_Schools[School Name],Maine_Schools[Comparison Grade Span], "Error")</f>
        <v>03-08</v>
      </c>
    </row>
    <row r="417" spans="1:15">
      <c r="A417" t="s">
        <v>570</v>
      </c>
      <c r="B417">
        <v>72</v>
      </c>
      <c r="C417" t="s">
        <v>736</v>
      </c>
      <c r="D417">
        <v>73</v>
      </c>
      <c r="E417" t="s">
        <v>172</v>
      </c>
      <c r="F417" t="s">
        <v>2298</v>
      </c>
      <c r="G417" t="s">
        <v>586</v>
      </c>
      <c r="H417" t="s">
        <v>2297</v>
      </c>
      <c r="I417">
        <v>34</v>
      </c>
      <c r="J417">
        <v>33</v>
      </c>
      <c r="K417">
        <v>0.97060000000000002</v>
      </c>
      <c r="L417" t="s">
        <v>1549</v>
      </c>
      <c r="M417" s="54">
        <v>0.69699999999999995</v>
      </c>
      <c r="N417" t="str">
        <f>_xlfn.XLOOKUP(Disabilities_Overall[[#This Row],[School Name]],Maine_Schools[School Name],Maine_Schools[Comparison School Type], "Error")</f>
        <v>Non Charter</v>
      </c>
      <c r="O417" t="str">
        <f>_xlfn.XLOOKUP(Disabilities_Overall[[#This Row],[School Name]],Maine_Schools[School Name],Maine_Schools[Comparison Grade Span], "Error")</f>
        <v>03-08</v>
      </c>
    </row>
    <row r="418" spans="1:15">
      <c r="A418" t="s">
        <v>570</v>
      </c>
      <c r="B418">
        <v>1031</v>
      </c>
      <c r="C418" t="s">
        <v>737</v>
      </c>
      <c r="D418">
        <v>1033</v>
      </c>
      <c r="E418" t="s">
        <v>92</v>
      </c>
      <c r="F418" t="s">
        <v>2298</v>
      </c>
      <c r="G418" t="s">
        <v>586</v>
      </c>
      <c r="H418" t="s">
        <v>2297</v>
      </c>
      <c r="I418">
        <v>49</v>
      </c>
      <c r="J418">
        <v>48</v>
      </c>
      <c r="K418">
        <v>0.97960000000000003</v>
      </c>
      <c r="L418" t="s">
        <v>1281</v>
      </c>
      <c r="M418" s="54">
        <v>0.85419999999999996</v>
      </c>
      <c r="N418" t="str">
        <f>_xlfn.XLOOKUP(Disabilities_Overall[[#This Row],[School Name]],Maine_Schools[School Name],Maine_Schools[Comparison School Type], "Error")</f>
        <v>Non Charter</v>
      </c>
      <c r="O418" t="str">
        <f>_xlfn.XLOOKUP(Disabilities_Overall[[#This Row],[School Name]],Maine_Schools[School Name],Maine_Schools[Comparison Grade Span], "Error")</f>
        <v>03-08</v>
      </c>
    </row>
    <row r="419" spans="1:15" hidden="1">
      <c r="A419" t="s">
        <v>570</v>
      </c>
      <c r="B419">
        <v>78</v>
      </c>
      <c r="C419" t="s">
        <v>739</v>
      </c>
      <c r="D419">
        <v>84</v>
      </c>
      <c r="E419" t="s">
        <v>19</v>
      </c>
      <c r="F419" t="s">
        <v>2298</v>
      </c>
      <c r="G419" t="s">
        <v>586</v>
      </c>
      <c r="H419" t="s">
        <v>2297</v>
      </c>
      <c r="I419">
        <v>46</v>
      </c>
      <c r="J419">
        <v>43</v>
      </c>
      <c r="K419">
        <v>0.93479999999999996</v>
      </c>
      <c r="L419" t="s">
        <v>1244</v>
      </c>
      <c r="M419" s="54">
        <v>0.81399999999999995</v>
      </c>
      <c r="N419" t="str">
        <f>_xlfn.XLOOKUP(Disabilities_Overall[[#This Row],[School Name]],Maine_Schools[School Name],Maine_Schools[Comparison School Type], "Error")</f>
        <v>Non Charter</v>
      </c>
      <c r="O419" t="str">
        <f>_xlfn.XLOOKUP(Disabilities_Overall[[#This Row],[School Name]],Maine_Schools[School Name],Maine_Schools[Comparison Grade Span], "Error")</f>
        <v>09-12</v>
      </c>
    </row>
    <row r="420" spans="1:15">
      <c r="A420" t="s">
        <v>570</v>
      </c>
      <c r="B420">
        <v>78</v>
      </c>
      <c r="C420" t="s">
        <v>739</v>
      </c>
      <c r="D420">
        <v>85</v>
      </c>
      <c r="E420" t="s">
        <v>200</v>
      </c>
      <c r="F420" t="s">
        <v>2298</v>
      </c>
      <c r="G420" t="s">
        <v>586</v>
      </c>
      <c r="H420" t="s">
        <v>2297</v>
      </c>
      <c r="I420">
        <v>163</v>
      </c>
      <c r="J420">
        <v>163</v>
      </c>
      <c r="K420">
        <v>1</v>
      </c>
      <c r="L420" t="s">
        <v>1299</v>
      </c>
      <c r="M420" s="54">
        <v>0.83440000000000003</v>
      </c>
      <c r="N420" t="str">
        <f>_xlfn.XLOOKUP(Disabilities_Overall[[#This Row],[School Name]],Maine_Schools[School Name],Maine_Schools[Comparison School Type], "Error")</f>
        <v>Non Charter</v>
      </c>
      <c r="O420" t="str">
        <f>_xlfn.XLOOKUP(Disabilities_Overall[[#This Row],[School Name]],Maine_Schools[School Name],Maine_Schools[Comparison Grade Span], "Error")</f>
        <v>03-08</v>
      </c>
    </row>
    <row r="421" spans="1:15" hidden="1">
      <c r="A421" t="s">
        <v>570</v>
      </c>
      <c r="B421">
        <v>94</v>
      </c>
      <c r="C421" t="s">
        <v>747</v>
      </c>
      <c r="D421">
        <v>99</v>
      </c>
      <c r="E421" t="s">
        <v>26</v>
      </c>
      <c r="F421" t="s">
        <v>2298</v>
      </c>
      <c r="G421" t="s">
        <v>586</v>
      </c>
      <c r="H421" t="s">
        <v>2297</v>
      </c>
      <c r="I421">
        <v>120</v>
      </c>
      <c r="J421">
        <v>111</v>
      </c>
      <c r="K421">
        <v>0.92500000000000004</v>
      </c>
      <c r="L421" t="s">
        <v>1325</v>
      </c>
      <c r="M421" s="54">
        <v>0.83779999999999999</v>
      </c>
      <c r="N421" t="str">
        <f>_xlfn.XLOOKUP(Disabilities_Overall[[#This Row],[School Name]],Maine_Schools[School Name],Maine_Schools[Comparison School Type], "Error")</f>
        <v>Non Charter</v>
      </c>
      <c r="O421" t="str">
        <f>_xlfn.XLOOKUP(Disabilities_Overall[[#This Row],[School Name]],Maine_Schools[School Name],Maine_Schools[Comparison Grade Span], "Error")</f>
        <v>06-08</v>
      </c>
    </row>
    <row r="422" spans="1:15" hidden="1">
      <c r="A422" t="s">
        <v>570</v>
      </c>
      <c r="B422">
        <v>94</v>
      </c>
      <c r="C422" t="s">
        <v>747</v>
      </c>
      <c r="D422">
        <v>101</v>
      </c>
      <c r="E422" t="s">
        <v>292</v>
      </c>
      <c r="F422" t="s">
        <v>2298</v>
      </c>
      <c r="G422" t="s">
        <v>586</v>
      </c>
      <c r="H422" t="s">
        <v>2297</v>
      </c>
      <c r="I422">
        <v>113</v>
      </c>
      <c r="J422">
        <v>112</v>
      </c>
      <c r="K422">
        <v>0.99119999999999997</v>
      </c>
      <c r="L422" t="s">
        <v>1490</v>
      </c>
      <c r="M422" s="54">
        <v>0.75890000000000002</v>
      </c>
      <c r="N422" t="str">
        <f>_xlfn.XLOOKUP(Disabilities_Overall[[#This Row],[School Name]],Maine_Schools[School Name],Maine_Schools[Comparison School Type], "Error")</f>
        <v>Non Charter</v>
      </c>
      <c r="O422" t="str">
        <f>_xlfn.XLOOKUP(Disabilities_Overall[[#This Row],[School Name]],Maine_Schools[School Name],Maine_Schools[Comparison Grade Span], "Error")</f>
        <v>03-05</v>
      </c>
    </row>
    <row r="423" spans="1:15" hidden="1">
      <c r="A423" t="s">
        <v>570</v>
      </c>
      <c r="B423">
        <v>108</v>
      </c>
      <c r="C423" t="s">
        <v>751</v>
      </c>
      <c r="D423">
        <v>109</v>
      </c>
      <c r="E423" t="s">
        <v>120</v>
      </c>
      <c r="F423" t="s">
        <v>2298</v>
      </c>
      <c r="G423" t="s">
        <v>586</v>
      </c>
      <c r="H423" t="s">
        <v>2297</v>
      </c>
      <c r="I423">
        <v>46</v>
      </c>
      <c r="J423">
        <v>43</v>
      </c>
      <c r="K423">
        <v>0.93479999999999996</v>
      </c>
      <c r="L423" t="s">
        <v>1541</v>
      </c>
      <c r="M423" s="54">
        <v>0.62790000000000001</v>
      </c>
      <c r="N423" t="str">
        <f>_xlfn.XLOOKUP(Disabilities_Overall[[#This Row],[School Name]],Maine_Schools[School Name],Maine_Schools[Comparison School Type], "Error")</f>
        <v>Non Charter</v>
      </c>
      <c r="O423" t="str">
        <f>_xlfn.XLOOKUP(Disabilities_Overall[[#This Row],[School Name]],Maine_Schools[School Name],Maine_Schools[Comparison Grade Span], "Error")</f>
        <v>03-06</v>
      </c>
    </row>
    <row r="424" spans="1:15" hidden="1">
      <c r="A424" t="s">
        <v>570</v>
      </c>
      <c r="B424">
        <v>113</v>
      </c>
      <c r="C424" t="s">
        <v>753</v>
      </c>
      <c r="D424">
        <v>116</v>
      </c>
      <c r="E424" t="s">
        <v>243</v>
      </c>
      <c r="F424" t="s">
        <v>2298</v>
      </c>
      <c r="G424" t="s">
        <v>586</v>
      </c>
      <c r="H424" t="s">
        <v>2297</v>
      </c>
      <c r="I424">
        <v>14</v>
      </c>
      <c r="J424">
        <v>13</v>
      </c>
      <c r="K424">
        <v>0.92859999999999998</v>
      </c>
      <c r="L424" t="s">
        <v>1248</v>
      </c>
      <c r="M424" s="54">
        <v>0.46150000000000002</v>
      </c>
      <c r="N424" t="str">
        <f>_xlfn.XLOOKUP(Disabilities_Overall[[#This Row],[School Name]],Maine_Schools[School Name],Maine_Schools[Comparison School Type], "Error")</f>
        <v>Non Charter</v>
      </c>
      <c r="O424" t="str">
        <f>_xlfn.XLOOKUP(Disabilities_Overall[[#This Row],[School Name]],Maine_Schools[School Name],Maine_Schools[Comparison Grade Span], "Error")</f>
        <v>09-12</v>
      </c>
    </row>
    <row r="425" spans="1:15" hidden="1">
      <c r="A425" t="s">
        <v>570</v>
      </c>
      <c r="B425">
        <v>113</v>
      </c>
      <c r="C425" t="s">
        <v>753</v>
      </c>
      <c r="D425">
        <v>115</v>
      </c>
      <c r="E425" t="s">
        <v>246</v>
      </c>
      <c r="F425" t="s">
        <v>2298</v>
      </c>
      <c r="G425" t="s">
        <v>586</v>
      </c>
      <c r="H425" t="s">
        <v>2297</v>
      </c>
      <c r="I425">
        <v>55</v>
      </c>
      <c r="J425">
        <v>53</v>
      </c>
      <c r="K425">
        <v>0.96360000000000001</v>
      </c>
      <c r="L425" t="s">
        <v>1324</v>
      </c>
      <c r="M425" s="54">
        <v>0.73580000000000001</v>
      </c>
      <c r="N425" t="str">
        <f>_xlfn.XLOOKUP(Disabilities_Overall[[#This Row],[School Name]],Maine_Schools[School Name],Maine_Schools[Comparison School Type], "Error")</f>
        <v>Non Charter</v>
      </c>
      <c r="O425" t="str">
        <f>_xlfn.XLOOKUP(Disabilities_Overall[[#This Row],[School Name]],Maine_Schools[School Name],Maine_Schools[Comparison Grade Span], "Error")</f>
        <v>05-08</v>
      </c>
    </row>
    <row r="426" spans="1:15" hidden="1">
      <c r="A426" t="s">
        <v>570</v>
      </c>
      <c r="B426">
        <v>113</v>
      </c>
      <c r="C426" t="s">
        <v>753</v>
      </c>
      <c r="D426">
        <v>114</v>
      </c>
      <c r="E426" t="s">
        <v>513</v>
      </c>
      <c r="F426" t="s">
        <v>2298</v>
      </c>
      <c r="G426" t="s">
        <v>586</v>
      </c>
      <c r="H426" t="s">
        <v>2297</v>
      </c>
      <c r="I426">
        <v>34</v>
      </c>
      <c r="J426">
        <v>34</v>
      </c>
      <c r="K426">
        <v>1</v>
      </c>
      <c r="L426" t="s">
        <v>1252</v>
      </c>
      <c r="M426" s="54">
        <v>0.26469999999999999</v>
      </c>
      <c r="N426" t="str">
        <f>_xlfn.XLOOKUP(Disabilities_Overall[[#This Row],[School Name]],Maine_Schools[School Name],Maine_Schools[Comparison School Type], "Error")</f>
        <v>Non Charter</v>
      </c>
      <c r="O426" t="str">
        <f>_xlfn.XLOOKUP(Disabilities_Overall[[#This Row],[School Name]],Maine_Schools[School Name],Maine_Schools[Comparison Grade Span], "Error")</f>
        <v>PK-04</v>
      </c>
    </row>
    <row r="427" spans="1:15">
      <c r="A427" t="s">
        <v>570</v>
      </c>
      <c r="B427">
        <v>88</v>
      </c>
      <c r="C427" t="s">
        <v>741</v>
      </c>
      <c r="D427">
        <v>89</v>
      </c>
      <c r="E427" t="s">
        <v>106</v>
      </c>
      <c r="F427" t="s">
        <v>2298</v>
      </c>
      <c r="G427" t="s">
        <v>586</v>
      </c>
      <c r="H427" t="s">
        <v>2297</v>
      </c>
      <c r="I427">
        <v>25</v>
      </c>
      <c r="J427">
        <v>25</v>
      </c>
      <c r="K427">
        <v>1</v>
      </c>
      <c r="L427" t="s">
        <v>1256</v>
      </c>
      <c r="M427" s="54">
        <v>0.56000000000000005</v>
      </c>
      <c r="N427" t="str">
        <f>_xlfn.XLOOKUP(Disabilities_Overall[[#This Row],[School Name]],Maine_Schools[School Name],Maine_Schools[Comparison School Type], "Error")</f>
        <v>Non Charter</v>
      </c>
      <c r="O427" t="str">
        <f>_xlfn.XLOOKUP(Disabilities_Overall[[#This Row],[School Name]],Maine_Schools[School Name],Maine_Schools[Comparison Grade Span], "Error")</f>
        <v>03-08</v>
      </c>
    </row>
    <row r="428" spans="1:15" hidden="1">
      <c r="A428" t="s">
        <v>570</v>
      </c>
      <c r="B428">
        <v>174</v>
      </c>
      <c r="C428" t="s">
        <v>793</v>
      </c>
      <c r="D428">
        <v>179</v>
      </c>
      <c r="E428" t="s">
        <v>370</v>
      </c>
      <c r="F428" t="s">
        <v>2298</v>
      </c>
      <c r="G428" t="s">
        <v>586</v>
      </c>
      <c r="H428" t="s">
        <v>2297</v>
      </c>
      <c r="I428">
        <v>86</v>
      </c>
      <c r="J428">
        <v>83</v>
      </c>
      <c r="K428">
        <v>0.96509999999999996</v>
      </c>
      <c r="L428" t="s">
        <v>1346</v>
      </c>
      <c r="M428" s="54">
        <v>0.62649999999999995</v>
      </c>
      <c r="N428" t="str">
        <f>_xlfn.XLOOKUP(Disabilities_Overall[[#This Row],[School Name]],Maine_Schools[School Name],Maine_Schools[Comparison School Type], "Error")</f>
        <v>Non Charter</v>
      </c>
      <c r="O428" t="str">
        <f>_xlfn.XLOOKUP(Disabilities_Overall[[#This Row],[School Name]],Maine_Schools[School Name],Maine_Schools[Comparison Grade Span], "Error")</f>
        <v>PK-05</v>
      </c>
    </row>
    <row r="429" spans="1:15" hidden="1">
      <c r="A429" t="s">
        <v>570</v>
      </c>
      <c r="B429">
        <v>174</v>
      </c>
      <c r="C429" t="s">
        <v>793</v>
      </c>
      <c r="D429">
        <v>177</v>
      </c>
      <c r="E429" t="s">
        <v>259</v>
      </c>
      <c r="F429" t="s">
        <v>2298</v>
      </c>
      <c r="G429" t="s">
        <v>586</v>
      </c>
      <c r="H429" t="s">
        <v>2297</v>
      </c>
      <c r="I429">
        <v>30</v>
      </c>
      <c r="J429">
        <v>26</v>
      </c>
      <c r="K429">
        <v>0.86670000000000003</v>
      </c>
      <c r="L429" t="s">
        <v>1591</v>
      </c>
      <c r="M429" s="54">
        <v>0.61539999999999995</v>
      </c>
      <c r="N429" t="str">
        <f>_xlfn.XLOOKUP(Disabilities_Overall[[#This Row],[School Name]],Maine_Schools[School Name],Maine_Schools[Comparison School Type], "Error")</f>
        <v>Non Charter</v>
      </c>
      <c r="O429" t="str">
        <f>_xlfn.XLOOKUP(Disabilities_Overall[[#This Row],[School Name]],Maine_Schools[School Name],Maine_Schools[Comparison Grade Span], "Error")</f>
        <v>09-12</v>
      </c>
    </row>
    <row r="430" spans="1:15" hidden="1">
      <c r="A430" t="s">
        <v>570</v>
      </c>
      <c r="B430">
        <v>174</v>
      </c>
      <c r="C430" t="s">
        <v>793</v>
      </c>
      <c r="D430">
        <v>178</v>
      </c>
      <c r="E430" t="s">
        <v>374</v>
      </c>
      <c r="F430" t="s">
        <v>2298</v>
      </c>
      <c r="G430" t="s">
        <v>586</v>
      </c>
      <c r="H430" t="s">
        <v>2297</v>
      </c>
      <c r="I430">
        <v>63</v>
      </c>
      <c r="J430">
        <v>59</v>
      </c>
      <c r="K430">
        <v>0.9365</v>
      </c>
      <c r="L430" t="s">
        <v>1386</v>
      </c>
      <c r="M430" s="54">
        <v>0.83050000000000002</v>
      </c>
      <c r="N430" t="str">
        <f>_xlfn.XLOOKUP(Disabilities_Overall[[#This Row],[School Name]],Maine_Schools[School Name],Maine_Schools[Comparison School Type], "Error")</f>
        <v>Non Charter</v>
      </c>
      <c r="O430" t="str">
        <f>_xlfn.XLOOKUP(Disabilities_Overall[[#This Row],[School Name]],Maine_Schools[School Name],Maine_Schools[Comparison Grade Span], "Error")</f>
        <v>06-08</v>
      </c>
    </row>
    <row r="431" spans="1:15">
      <c r="A431" t="s">
        <v>570</v>
      </c>
      <c r="B431">
        <v>1663</v>
      </c>
      <c r="C431" t="s">
        <v>788</v>
      </c>
      <c r="D431">
        <v>1463</v>
      </c>
      <c r="E431" t="s">
        <v>250</v>
      </c>
      <c r="F431" t="s">
        <v>2298</v>
      </c>
      <c r="G431" t="s">
        <v>586</v>
      </c>
      <c r="H431" t="s">
        <v>2297</v>
      </c>
      <c r="I431">
        <v>159</v>
      </c>
      <c r="J431">
        <v>153</v>
      </c>
      <c r="K431">
        <v>0.96230000000000004</v>
      </c>
      <c r="L431" t="s">
        <v>1640</v>
      </c>
      <c r="M431" s="54">
        <v>0.86270000000000002</v>
      </c>
      <c r="N431" t="str">
        <f>_xlfn.XLOOKUP(Disabilities_Overall[[#This Row],[School Name]],Maine_Schools[School Name],Maine_Schools[Comparison School Type], "Error")</f>
        <v>Non Charter</v>
      </c>
      <c r="O431" t="str">
        <f>_xlfn.XLOOKUP(Disabilities_Overall[[#This Row],[School Name]],Maine_Schools[School Name],Maine_Schools[Comparison Grade Span], "Error")</f>
        <v>03-08</v>
      </c>
    </row>
    <row r="432" spans="1:15">
      <c r="A432" t="s">
        <v>570</v>
      </c>
      <c r="B432">
        <v>191</v>
      </c>
      <c r="C432" t="s">
        <v>804</v>
      </c>
      <c r="D432">
        <v>192</v>
      </c>
      <c r="E432" t="s">
        <v>408</v>
      </c>
      <c r="F432" t="s">
        <v>2298</v>
      </c>
      <c r="G432" t="s">
        <v>586</v>
      </c>
      <c r="H432" t="s">
        <v>2297</v>
      </c>
      <c r="I432">
        <v>54</v>
      </c>
      <c r="J432">
        <v>54</v>
      </c>
      <c r="K432">
        <v>1</v>
      </c>
      <c r="L432" t="s">
        <v>1386</v>
      </c>
      <c r="M432" s="54">
        <v>0.90739999999999998</v>
      </c>
      <c r="N432" t="str">
        <f>_xlfn.XLOOKUP(Disabilities_Overall[[#This Row],[School Name]],Maine_Schools[School Name],Maine_Schools[Comparison School Type], "Error")</f>
        <v>Non Charter</v>
      </c>
      <c r="O432" t="str">
        <f>_xlfn.XLOOKUP(Disabilities_Overall[[#This Row],[School Name]],Maine_Schools[School Name],Maine_Schools[Comparison Grade Span], "Error")</f>
        <v>03-08</v>
      </c>
    </row>
    <row r="433" spans="1:15" hidden="1">
      <c r="A433" t="s">
        <v>570</v>
      </c>
      <c r="B433">
        <v>194</v>
      </c>
      <c r="C433" t="s">
        <v>806</v>
      </c>
      <c r="D433">
        <v>201</v>
      </c>
      <c r="E433" t="s">
        <v>411</v>
      </c>
      <c r="F433" t="s">
        <v>2298</v>
      </c>
      <c r="G433" t="s">
        <v>586</v>
      </c>
      <c r="H433" t="s">
        <v>2297</v>
      </c>
      <c r="I433">
        <v>97</v>
      </c>
      <c r="J433">
        <v>91</v>
      </c>
      <c r="K433">
        <v>0.93810000000000004</v>
      </c>
      <c r="L433" t="s">
        <v>1414</v>
      </c>
      <c r="M433" s="54">
        <v>0.82420000000000004</v>
      </c>
      <c r="N433" t="str">
        <f>_xlfn.XLOOKUP(Disabilities_Overall[[#This Row],[School Name]],Maine_Schools[School Name],Maine_Schools[Comparison School Type], "Error")</f>
        <v>Non Charter</v>
      </c>
      <c r="O433" t="str">
        <f>_xlfn.XLOOKUP(Disabilities_Overall[[#This Row],[School Name]],Maine_Schools[School Name],Maine_Schools[Comparison Grade Span], "Error")</f>
        <v>06-08</v>
      </c>
    </row>
    <row r="434" spans="1:15" hidden="1">
      <c r="A434" t="s">
        <v>570</v>
      </c>
      <c r="B434">
        <v>194</v>
      </c>
      <c r="C434" t="s">
        <v>806</v>
      </c>
      <c r="D434">
        <v>202</v>
      </c>
      <c r="E434" t="s">
        <v>276</v>
      </c>
      <c r="F434" t="s">
        <v>2298</v>
      </c>
      <c r="G434" t="s">
        <v>586</v>
      </c>
      <c r="H434" t="s">
        <v>2297</v>
      </c>
      <c r="I434">
        <v>54</v>
      </c>
      <c r="J434">
        <v>53</v>
      </c>
      <c r="K434">
        <v>0.98150000000000004</v>
      </c>
      <c r="L434" t="s">
        <v>1244</v>
      </c>
      <c r="M434" s="54">
        <v>0.66039999999999999</v>
      </c>
      <c r="N434" t="str">
        <f>_xlfn.XLOOKUP(Disabilities_Overall[[#This Row],[School Name]],Maine_Schools[School Name],Maine_Schools[Comparison School Type], "Error")</f>
        <v>Non Charter</v>
      </c>
      <c r="O434" t="str">
        <f>_xlfn.XLOOKUP(Disabilities_Overall[[#This Row],[School Name]],Maine_Schools[School Name],Maine_Schools[Comparison Grade Span], "Error")</f>
        <v>KG-05</v>
      </c>
    </row>
    <row r="435" spans="1:15" hidden="1">
      <c r="A435" t="s">
        <v>570</v>
      </c>
      <c r="B435">
        <v>194</v>
      </c>
      <c r="C435" t="s">
        <v>806</v>
      </c>
      <c r="D435">
        <v>200</v>
      </c>
      <c r="E435" t="s">
        <v>390</v>
      </c>
      <c r="F435" t="s">
        <v>2298</v>
      </c>
      <c r="G435" t="s">
        <v>586</v>
      </c>
      <c r="H435" t="s">
        <v>2297</v>
      </c>
      <c r="I435">
        <v>34</v>
      </c>
      <c r="J435">
        <v>33</v>
      </c>
      <c r="K435">
        <v>0.97060000000000002</v>
      </c>
      <c r="L435" t="s">
        <v>1246</v>
      </c>
      <c r="M435" s="54">
        <v>0.84850000000000003</v>
      </c>
      <c r="N435" t="str">
        <f>_xlfn.XLOOKUP(Disabilities_Overall[[#This Row],[School Name]],Maine_Schools[School Name],Maine_Schools[Comparison School Type], "Error")</f>
        <v>Non Charter</v>
      </c>
      <c r="O435" t="str">
        <f>_xlfn.XLOOKUP(Disabilities_Overall[[#This Row],[School Name]],Maine_Schools[School Name],Maine_Schools[Comparison Grade Span], "Error")</f>
        <v>PK-05</v>
      </c>
    </row>
    <row r="436" spans="1:15">
      <c r="A436" t="s">
        <v>570</v>
      </c>
      <c r="B436">
        <v>1054</v>
      </c>
      <c r="C436" t="s">
        <v>809</v>
      </c>
      <c r="D436">
        <v>1055</v>
      </c>
      <c r="E436" t="s">
        <v>277</v>
      </c>
      <c r="F436" t="s">
        <v>2298</v>
      </c>
      <c r="G436" t="s">
        <v>586</v>
      </c>
      <c r="H436" t="s">
        <v>2297</v>
      </c>
      <c r="I436">
        <v>52</v>
      </c>
      <c r="J436">
        <v>51</v>
      </c>
      <c r="K436">
        <v>0.98080000000000001</v>
      </c>
      <c r="L436" t="s">
        <v>1377</v>
      </c>
      <c r="M436" s="54">
        <v>0.84309999999999996</v>
      </c>
      <c r="N436" t="str">
        <f>_xlfn.XLOOKUP(Disabilities_Overall[[#This Row],[School Name]],Maine_Schools[School Name],Maine_Schools[Comparison School Type], "Error")</f>
        <v>Non Charter</v>
      </c>
      <c r="O436" t="str">
        <f>_xlfn.XLOOKUP(Disabilities_Overall[[#This Row],[School Name]],Maine_Schools[School Name],Maine_Schools[Comparison Grade Span], "Error")</f>
        <v>03-08</v>
      </c>
    </row>
    <row r="437" spans="1:15" hidden="1">
      <c r="A437" t="s">
        <v>570</v>
      </c>
      <c r="B437">
        <v>219</v>
      </c>
      <c r="C437" t="s">
        <v>819</v>
      </c>
      <c r="D437">
        <v>221</v>
      </c>
      <c r="E437" t="s">
        <v>438</v>
      </c>
      <c r="F437" t="s">
        <v>2298</v>
      </c>
      <c r="G437" t="s">
        <v>586</v>
      </c>
      <c r="H437" t="s">
        <v>2297</v>
      </c>
      <c r="I437">
        <v>59</v>
      </c>
      <c r="J437">
        <v>58</v>
      </c>
      <c r="K437">
        <v>0.98309999999999997</v>
      </c>
      <c r="L437" t="s">
        <v>1386</v>
      </c>
      <c r="M437" s="54">
        <v>0.8448</v>
      </c>
      <c r="N437" t="str">
        <f>_xlfn.XLOOKUP(Disabilities_Overall[[#This Row],[School Name]],Maine_Schools[School Name],Maine_Schools[Comparison School Type], "Error")</f>
        <v>Non Charter</v>
      </c>
      <c r="O437" t="str">
        <f>_xlfn.XLOOKUP(Disabilities_Overall[[#This Row],[School Name]],Maine_Schools[School Name],Maine_Schools[Comparison Grade Span], "Error")</f>
        <v>05-08</v>
      </c>
    </row>
    <row r="438" spans="1:15">
      <c r="A438" t="s">
        <v>570</v>
      </c>
      <c r="B438">
        <v>1011</v>
      </c>
      <c r="C438" t="s">
        <v>677</v>
      </c>
      <c r="D438">
        <v>1012</v>
      </c>
      <c r="E438" t="s">
        <v>166</v>
      </c>
      <c r="F438" t="s">
        <v>2298</v>
      </c>
      <c r="G438" t="s">
        <v>586</v>
      </c>
      <c r="H438" t="s">
        <v>2297</v>
      </c>
      <c r="I438">
        <v>30</v>
      </c>
      <c r="J438">
        <v>30</v>
      </c>
      <c r="K438">
        <v>1</v>
      </c>
      <c r="L438" t="s">
        <v>1290</v>
      </c>
      <c r="M438" s="54">
        <v>0.8</v>
      </c>
      <c r="N438" t="str">
        <f>_xlfn.XLOOKUP(Disabilities_Overall[[#This Row],[School Name]],Maine_Schools[School Name],Maine_Schools[Comparison School Type], "Error")</f>
        <v>Non Charter</v>
      </c>
      <c r="O438" t="str">
        <f>_xlfn.XLOOKUP(Disabilities_Overall[[#This Row],[School Name]],Maine_Schools[School Name],Maine_Schools[Comparison Grade Span], "Error")</f>
        <v>03-08</v>
      </c>
    </row>
    <row r="439" spans="1:15">
      <c r="A439" t="s">
        <v>570</v>
      </c>
      <c r="B439">
        <v>235</v>
      </c>
      <c r="C439" t="s">
        <v>828</v>
      </c>
      <c r="D439">
        <v>236</v>
      </c>
      <c r="E439" t="s">
        <v>311</v>
      </c>
      <c r="F439" t="s">
        <v>2298</v>
      </c>
      <c r="G439" t="s">
        <v>586</v>
      </c>
      <c r="H439" t="s">
        <v>2297</v>
      </c>
      <c r="I439">
        <v>37</v>
      </c>
      <c r="J439">
        <v>37</v>
      </c>
      <c r="K439">
        <v>1</v>
      </c>
      <c r="L439" t="s">
        <v>1410</v>
      </c>
      <c r="M439" s="54">
        <v>0.8649</v>
      </c>
      <c r="N439" t="str">
        <f>_xlfn.XLOOKUP(Disabilities_Overall[[#This Row],[School Name]],Maine_Schools[School Name],Maine_Schools[Comparison School Type], "Error")</f>
        <v>Non Charter</v>
      </c>
      <c r="O439" t="str">
        <f>_xlfn.XLOOKUP(Disabilities_Overall[[#This Row],[School Name]],Maine_Schools[School Name],Maine_Schools[Comparison Grade Span], "Error")</f>
        <v>03-08</v>
      </c>
    </row>
    <row r="440" spans="1:15" hidden="1">
      <c r="A440" t="s">
        <v>570</v>
      </c>
      <c r="B440">
        <v>242</v>
      </c>
      <c r="C440" t="s">
        <v>834</v>
      </c>
      <c r="D440">
        <v>244</v>
      </c>
      <c r="E440" t="s">
        <v>442</v>
      </c>
      <c r="F440" t="s">
        <v>2298</v>
      </c>
      <c r="G440" t="s">
        <v>586</v>
      </c>
      <c r="H440" t="s">
        <v>2297</v>
      </c>
      <c r="I440">
        <v>87</v>
      </c>
      <c r="J440">
        <v>87</v>
      </c>
      <c r="K440">
        <v>1</v>
      </c>
      <c r="L440" t="s">
        <v>1355</v>
      </c>
      <c r="M440" s="54">
        <v>0.79310000000000003</v>
      </c>
      <c r="N440" t="str">
        <f>_xlfn.XLOOKUP(Disabilities_Overall[[#This Row],[School Name]],Maine_Schools[School Name],Maine_Schools[Comparison School Type], "Error")</f>
        <v>Non Charter</v>
      </c>
      <c r="O440" t="str">
        <f>_xlfn.XLOOKUP(Disabilities_Overall[[#This Row],[School Name]],Maine_Schools[School Name],Maine_Schools[Comparison Grade Span], "Error")</f>
        <v>04-08</v>
      </c>
    </row>
    <row r="441" spans="1:15">
      <c r="A441" t="s">
        <v>570</v>
      </c>
      <c r="B441">
        <v>1665</v>
      </c>
      <c r="C441" t="s">
        <v>839</v>
      </c>
      <c r="D441">
        <v>249</v>
      </c>
      <c r="E441" t="s">
        <v>465</v>
      </c>
      <c r="F441" t="s">
        <v>2298</v>
      </c>
      <c r="G441" t="s">
        <v>586</v>
      </c>
      <c r="H441" t="s">
        <v>2297</v>
      </c>
      <c r="I441">
        <v>19</v>
      </c>
      <c r="J441">
        <v>19</v>
      </c>
      <c r="K441">
        <v>1</v>
      </c>
      <c r="L441" t="s">
        <v>1401</v>
      </c>
      <c r="M441" s="54">
        <v>0.57889999999999997</v>
      </c>
      <c r="N441" t="str">
        <f>_xlfn.XLOOKUP(Disabilities_Overall[[#This Row],[School Name]],Maine_Schools[School Name],Maine_Schools[Comparison School Type], "Error")</f>
        <v>Non Charter</v>
      </c>
      <c r="O441" t="str">
        <f>_xlfn.XLOOKUP(Disabilities_Overall[[#This Row],[School Name]],Maine_Schools[School Name],Maine_Schools[Comparison Grade Span], "Error")</f>
        <v>03-08</v>
      </c>
    </row>
    <row r="442" spans="1:15" hidden="1">
      <c r="A442" t="s">
        <v>570</v>
      </c>
      <c r="B442">
        <v>250</v>
      </c>
      <c r="C442" t="s">
        <v>841</v>
      </c>
      <c r="D442">
        <v>251</v>
      </c>
      <c r="E442" t="s">
        <v>261</v>
      </c>
      <c r="F442" t="s">
        <v>2298</v>
      </c>
      <c r="G442" t="s">
        <v>586</v>
      </c>
      <c r="H442" t="s">
        <v>2297</v>
      </c>
      <c r="I442">
        <v>53</v>
      </c>
      <c r="J442">
        <v>53</v>
      </c>
      <c r="K442">
        <v>1</v>
      </c>
      <c r="L442" t="s">
        <v>1620</v>
      </c>
      <c r="M442" s="54">
        <v>0.8679</v>
      </c>
      <c r="N442" t="str">
        <f>_xlfn.XLOOKUP(Disabilities_Overall[[#This Row],[School Name]],Maine_Schools[School Name],Maine_Schools[Comparison School Type], "Error")</f>
        <v>Non Charter</v>
      </c>
      <c r="O442" t="str">
        <f>_xlfn.XLOOKUP(Disabilities_Overall[[#This Row],[School Name]],Maine_Schools[School Name],Maine_Schools[Comparison Grade Span], "Error")</f>
        <v>03-06</v>
      </c>
    </row>
    <row r="443" spans="1:15" hidden="1">
      <c r="A443" t="s">
        <v>570</v>
      </c>
      <c r="B443">
        <v>250</v>
      </c>
      <c r="C443" t="s">
        <v>841</v>
      </c>
      <c r="D443">
        <v>260</v>
      </c>
      <c r="E443" t="s">
        <v>162</v>
      </c>
      <c r="F443" t="s">
        <v>2298</v>
      </c>
      <c r="G443" t="s">
        <v>586</v>
      </c>
      <c r="H443" t="s">
        <v>2297</v>
      </c>
      <c r="I443">
        <v>56</v>
      </c>
      <c r="J443">
        <v>56</v>
      </c>
      <c r="K443">
        <v>1</v>
      </c>
      <c r="L443" t="s">
        <v>1395</v>
      </c>
      <c r="M443" s="54">
        <v>0.91069999999999995</v>
      </c>
      <c r="N443" t="str">
        <f>_xlfn.XLOOKUP(Disabilities_Overall[[#This Row],[School Name]],Maine_Schools[School Name],Maine_Schools[Comparison School Type], "Error")</f>
        <v>Non Charter</v>
      </c>
      <c r="O443" t="str">
        <f>_xlfn.XLOOKUP(Disabilities_Overall[[#This Row],[School Name]],Maine_Schools[School Name],Maine_Schools[Comparison Grade Span], "Error")</f>
        <v>03-06</v>
      </c>
    </row>
    <row r="444" spans="1:15" hidden="1">
      <c r="A444" t="s">
        <v>570</v>
      </c>
      <c r="B444">
        <v>250</v>
      </c>
      <c r="C444" t="s">
        <v>841</v>
      </c>
      <c r="D444">
        <v>2048</v>
      </c>
      <c r="E444" t="s">
        <v>180</v>
      </c>
      <c r="F444" t="s">
        <v>2298</v>
      </c>
      <c r="G444" t="s">
        <v>586</v>
      </c>
      <c r="H444" t="s">
        <v>2297</v>
      </c>
      <c r="I444">
        <v>83</v>
      </c>
      <c r="J444">
        <v>79</v>
      </c>
      <c r="K444">
        <v>0.95179999999999998</v>
      </c>
      <c r="L444" t="s">
        <v>1294</v>
      </c>
      <c r="M444" s="54">
        <v>0.92410000000000003</v>
      </c>
      <c r="N444" t="str">
        <f>_xlfn.XLOOKUP(Disabilities_Overall[[#This Row],[School Name]],Maine_Schools[School Name],Maine_Schools[Comparison School Type], "Error")</f>
        <v>Non Charter</v>
      </c>
      <c r="O444" t="str">
        <f>_xlfn.XLOOKUP(Disabilities_Overall[[#This Row],[School Name]],Maine_Schools[School Name],Maine_Schools[Comparison Grade Span], "Error")</f>
        <v>03-06</v>
      </c>
    </row>
    <row r="445" spans="1:15" hidden="1">
      <c r="A445" t="s">
        <v>570</v>
      </c>
      <c r="B445">
        <v>250</v>
      </c>
      <c r="C445" t="s">
        <v>841</v>
      </c>
      <c r="D445">
        <v>256</v>
      </c>
      <c r="E445" t="s">
        <v>194</v>
      </c>
      <c r="F445" t="s">
        <v>2298</v>
      </c>
      <c r="G445" t="s">
        <v>586</v>
      </c>
      <c r="H445" t="s">
        <v>2297</v>
      </c>
      <c r="I445">
        <v>96</v>
      </c>
      <c r="J445">
        <v>88</v>
      </c>
      <c r="K445">
        <v>0.91669999999999996</v>
      </c>
      <c r="L445" t="s">
        <v>1602</v>
      </c>
      <c r="M445" s="54">
        <v>0.93179999999999996</v>
      </c>
      <c r="N445" t="str">
        <f>_xlfn.XLOOKUP(Disabilities_Overall[[#This Row],[School Name]],Maine_Schools[School Name],Maine_Schools[Comparison School Type], "Error")</f>
        <v>Non Charter</v>
      </c>
      <c r="O445" t="str">
        <f>_xlfn.XLOOKUP(Disabilities_Overall[[#This Row],[School Name]],Maine_Schools[School Name],Maine_Schools[Comparison Grade Span], "Error")</f>
        <v>03-06</v>
      </c>
    </row>
    <row r="446" spans="1:15" hidden="1">
      <c r="A446" t="s">
        <v>570</v>
      </c>
      <c r="B446">
        <v>1213</v>
      </c>
      <c r="C446" t="s">
        <v>199</v>
      </c>
      <c r="D446">
        <v>1214</v>
      </c>
      <c r="E446" t="s">
        <v>199</v>
      </c>
      <c r="F446" t="s">
        <v>2298</v>
      </c>
      <c r="G446" t="s">
        <v>586</v>
      </c>
      <c r="H446" t="s">
        <v>2297</v>
      </c>
      <c r="I446">
        <v>11</v>
      </c>
      <c r="J446">
        <v>11</v>
      </c>
      <c r="K446">
        <v>1</v>
      </c>
      <c r="L446" t="s">
        <v>1312</v>
      </c>
      <c r="M446" s="54">
        <v>0.45450000000000002</v>
      </c>
      <c r="N446" t="str">
        <f>_xlfn.XLOOKUP(Disabilities_Overall[[#This Row],[School Name]],Maine_Schools[School Name],Maine_Schools[Comparison School Type], "Error")</f>
        <v>Non Charter</v>
      </c>
      <c r="O446" t="str">
        <f>_xlfn.XLOOKUP(Disabilities_Overall[[#This Row],[School Name]],Maine_Schools[School Name],Maine_Schools[Comparison Grade Span], "Error")</f>
        <v>09-12</v>
      </c>
    </row>
    <row r="447" spans="1:15">
      <c r="A447" t="s">
        <v>570</v>
      </c>
      <c r="B447">
        <v>264</v>
      </c>
      <c r="C447" t="s">
        <v>843</v>
      </c>
      <c r="D447">
        <v>265</v>
      </c>
      <c r="E447" t="s">
        <v>474</v>
      </c>
      <c r="F447" t="s">
        <v>2298</v>
      </c>
      <c r="G447" t="s">
        <v>586</v>
      </c>
      <c r="H447" t="s">
        <v>2297</v>
      </c>
      <c r="I447">
        <v>21</v>
      </c>
      <c r="J447">
        <v>21</v>
      </c>
      <c r="K447">
        <v>1</v>
      </c>
      <c r="L447" t="s">
        <v>1298</v>
      </c>
      <c r="M447" s="54">
        <v>0.71430000000000005</v>
      </c>
      <c r="N447" t="str">
        <f>_xlfn.XLOOKUP(Disabilities_Overall[[#This Row],[School Name]],Maine_Schools[School Name],Maine_Schools[Comparison School Type], "Error")</f>
        <v>Non Charter</v>
      </c>
      <c r="O447" t="str">
        <f>_xlfn.XLOOKUP(Disabilities_Overall[[#This Row],[School Name]],Maine_Schools[School Name],Maine_Schools[Comparison Grade Span], "Error")</f>
        <v>03-08</v>
      </c>
    </row>
    <row r="448" spans="1:15" hidden="1">
      <c r="A448" t="s">
        <v>570</v>
      </c>
      <c r="B448">
        <v>266</v>
      </c>
      <c r="C448" t="s">
        <v>845</v>
      </c>
      <c r="D448">
        <v>271</v>
      </c>
      <c r="E448" t="s">
        <v>338</v>
      </c>
      <c r="F448" t="s">
        <v>2298</v>
      </c>
      <c r="G448" t="s">
        <v>586</v>
      </c>
      <c r="H448" t="s">
        <v>2297</v>
      </c>
      <c r="I448">
        <v>55</v>
      </c>
      <c r="J448">
        <v>52</v>
      </c>
      <c r="K448">
        <v>0.94550000000000001</v>
      </c>
      <c r="L448" t="s">
        <v>1620</v>
      </c>
      <c r="M448" s="54">
        <v>0.88460000000000005</v>
      </c>
      <c r="N448" t="str">
        <f>_xlfn.XLOOKUP(Disabilities_Overall[[#This Row],[School Name]],Maine_Schools[School Name],Maine_Schools[Comparison School Type], "Error")</f>
        <v>Non Charter</v>
      </c>
      <c r="O448" t="str">
        <f>_xlfn.XLOOKUP(Disabilities_Overall[[#This Row],[School Name]],Maine_Schools[School Name],Maine_Schools[Comparison Grade Span], "Error")</f>
        <v>PK-05</v>
      </c>
    </row>
    <row r="449" spans="1:15" hidden="1">
      <c r="A449" t="s">
        <v>570</v>
      </c>
      <c r="B449">
        <v>696</v>
      </c>
      <c r="C449" t="s">
        <v>867</v>
      </c>
      <c r="D449">
        <v>698</v>
      </c>
      <c r="E449" t="s">
        <v>379</v>
      </c>
      <c r="F449" t="s">
        <v>2298</v>
      </c>
      <c r="G449" t="s">
        <v>586</v>
      </c>
      <c r="H449" t="s">
        <v>2297</v>
      </c>
      <c r="I449">
        <v>53</v>
      </c>
      <c r="J449">
        <v>52</v>
      </c>
      <c r="K449">
        <v>0.98109999999999997</v>
      </c>
      <c r="L449" t="s">
        <v>1273</v>
      </c>
      <c r="M449" s="54">
        <v>0.71150000000000002</v>
      </c>
      <c r="N449" t="str">
        <f>_xlfn.XLOOKUP(Disabilities_Overall[[#This Row],[School Name]],Maine_Schools[School Name],Maine_Schools[Comparison School Type], "Error")</f>
        <v>Non Charter</v>
      </c>
      <c r="O449" t="str">
        <f>_xlfn.XLOOKUP(Disabilities_Overall[[#This Row],[School Name]],Maine_Schools[School Name],Maine_Schools[Comparison Grade Span], "Error")</f>
        <v>03-06</v>
      </c>
    </row>
    <row r="450" spans="1:15" hidden="1">
      <c r="A450" t="s">
        <v>570</v>
      </c>
      <c r="B450">
        <v>1672</v>
      </c>
      <c r="C450" t="s">
        <v>577</v>
      </c>
      <c r="D450">
        <v>1673</v>
      </c>
      <c r="E450" t="s">
        <v>577</v>
      </c>
      <c r="F450" t="s">
        <v>2298</v>
      </c>
      <c r="G450" t="s">
        <v>586</v>
      </c>
      <c r="H450" t="s">
        <v>2297</v>
      </c>
      <c r="I450">
        <v>36</v>
      </c>
      <c r="J450">
        <v>34</v>
      </c>
      <c r="K450">
        <v>0.94440000000000002</v>
      </c>
      <c r="L450" t="s">
        <v>1253</v>
      </c>
      <c r="M450" s="54">
        <v>0.85289999999999999</v>
      </c>
      <c r="N450" t="str">
        <f>_xlfn.XLOOKUP(Disabilities_Overall[[#This Row],[School Name]],Maine_Schools[School Name],Maine_Schools[Comparison School Type], "Error")</f>
        <v>Charter</v>
      </c>
      <c r="O450" t="str">
        <f>_xlfn.XLOOKUP(Disabilities_Overall[[#This Row],[School Name]],Maine_Schools[School Name],Maine_Schools[Comparison Grade Span], "Error")</f>
        <v>07-12</v>
      </c>
    </row>
    <row r="451" spans="1:15">
      <c r="A451" t="s">
        <v>570</v>
      </c>
      <c r="B451">
        <v>296</v>
      </c>
      <c r="C451" t="s">
        <v>858</v>
      </c>
      <c r="D451">
        <v>297</v>
      </c>
      <c r="E451" t="s">
        <v>240</v>
      </c>
      <c r="F451" t="s">
        <v>2298</v>
      </c>
      <c r="G451" t="s">
        <v>586</v>
      </c>
      <c r="H451" t="s">
        <v>2297</v>
      </c>
      <c r="I451">
        <v>59</v>
      </c>
      <c r="J451">
        <v>54</v>
      </c>
      <c r="K451">
        <v>0.9153</v>
      </c>
      <c r="L451" t="s">
        <v>1360</v>
      </c>
      <c r="M451" s="54">
        <v>0.77780000000000005</v>
      </c>
      <c r="N451" t="str">
        <f>_xlfn.XLOOKUP(Disabilities_Overall[[#This Row],[School Name]],Maine_Schools[School Name],Maine_Schools[Comparison School Type], "Error")</f>
        <v>Non Charter</v>
      </c>
      <c r="O451" t="str">
        <f>_xlfn.XLOOKUP(Disabilities_Overall[[#This Row],[School Name]],Maine_Schools[School Name],Maine_Schools[Comparison Grade Span], "Error")</f>
        <v>03-08</v>
      </c>
    </row>
    <row r="452" spans="1:15" hidden="1">
      <c r="A452" t="s">
        <v>570</v>
      </c>
      <c r="B452">
        <v>298</v>
      </c>
      <c r="C452" t="s">
        <v>860</v>
      </c>
      <c r="D452">
        <v>299</v>
      </c>
      <c r="E452" t="s">
        <v>39</v>
      </c>
      <c r="F452" t="s">
        <v>2298</v>
      </c>
      <c r="G452" t="s">
        <v>586</v>
      </c>
      <c r="H452" t="s">
        <v>2297</v>
      </c>
      <c r="I452">
        <v>19</v>
      </c>
      <c r="J452">
        <v>18</v>
      </c>
      <c r="K452">
        <v>0.94740000000000002</v>
      </c>
      <c r="L452" t="s">
        <v>1257</v>
      </c>
      <c r="M452" s="54">
        <v>0.72219999999999995</v>
      </c>
      <c r="N452" t="str">
        <f>_xlfn.XLOOKUP(Disabilities_Overall[[#This Row],[School Name]],Maine_Schools[School Name],Maine_Schools[Comparison School Type], "Error")</f>
        <v>Non Charter</v>
      </c>
      <c r="O452" t="str">
        <f>_xlfn.XLOOKUP(Disabilities_Overall[[#This Row],[School Name]],Maine_Schools[School Name],Maine_Schools[Comparison Grade Span], "Error")</f>
        <v>PK-05</v>
      </c>
    </row>
    <row r="453" spans="1:15" hidden="1">
      <c r="A453" t="s">
        <v>570</v>
      </c>
      <c r="B453">
        <v>298</v>
      </c>
      <c r="C453" t="s">
        <v>860</v>
      </c>
      <c r="D453">
        <v>301</v>
      </c>
      <c r="E453" t="s">
        <v>119</v>
      </c>
      <c r="F453" t="s">
        <v>2298</v>
      </c>
      <c r="G453" t="s">
        <v>586</v>
      </c>
      <c r="H453" t="s">
        <v>2297</v>
      </c>
      <c r="I453">
        <v>39</v>
      </c>
      <c r="J453">
        <v>36</v>
      </c>
      <c r="K453">
        <v>0.92310000000000003</v>
      </c>
      <c r="L453" t="s">
        <v>1304</v>
      </c>
      <c r="M453" s="54">
        <v>0.83330000000000004</v>
      </c>
      <c r="N453" t="str">
        <f>_xlfn.XLOOKUP(Disabilities_Overall[[#This Row],[School Name]],Maine_Schools[School Name],Maine_Schools[Comparison School Type], "Error")</f>
        <v>Non Charter</v>
      </c>
      <c r="O453" t="str">
        <f>_xlfn.XLOOKUP(Disabilities_Overall[[#This Row],[School Name]],Maine_Schools[School Name],Maine_Schools[Comparison Grade Span], "Error")</f>
        <v>06-12</v>
      </c>
    </row>
    <row r="454" spans="1:15">
      <c r="A454" t="s">
        <v>570</v>
      </c>
      <c r="B454">
        <v>311</v>
      </c>
      <c r="C454" t="s">
        <v>865</v>
      </c>
      <c r="D454">
        <v>312</v>
      </c>
      <c r="E454" t="s">
        <v>227</v>
      </c>
      <c r="F454" t="s">
        <v>2298</v>
      </c>
      <c r="G454" t="s">
        <v>586</v>
      </c>
      <c r="H454" t="s">
        <v>2297</v>
      </c>
      <c r="I454">
        <v>20</v>
      </c>
      <c r="J454">
        <v>20</v>
      </c>
      <c r="K454">
        <v>1</v>
      </c>
      <c r="L454" t="s">
        <v>1298</v>
      </c>
      <c r="M454" s="54">
        <v>0.75</v>
      </c>
      <c r="N454" t="str">
        <f>_xlfn.XLOOKUP(Disabilities_Overall[[#This Row],[School Name]],Maine_Schools[School Name],Maine_Schools[Comparison School Type], "Error")</f>
        <v>Non Charter</v>
      </c>
      <c r="O454" t="str">
        <f>_xlfn.XLOOKUP(Disabilities_Overall[[#This Row],[School Name]],Maine_Schools[School Name],Maine_Schools[Comparison Grade Span], "Error")</f>
        <v>03-08</v>
      </c>
    </row>
    <row r="455" spans="1:15">
      <c r="A455" t="s">
        <v>570</v>
      </c>
      <c r="B455">
        <v>319</v>
      </c>
      <c r="C455" t="s">
        <v>874</v>
      </c>
      <c r="D455">
        <v>320</v>
      </c>
      <c r="E455" t="s">
        <v>501</v>
      </c>
      <c r="F455" t="s">
        <v>2298</v>
      </c>
      <c r="G455" t="s">
        <v>586</v>
      </c>
      <c r="H455" t="s">
        <v>2297</v>
      </c>
      <c r="I455">
        <v>19</v>
      </c>
      <c r="J455">
        <v>19</v>
      </c>
      <c r="K455">
        <v>1</v>
      </c>
      <c r="L455" t="s">
        <v>1256</v>
      </c>
      <c r="M455" s="54">
        <v>0.73680000000000001</v>
      </c>
      <c r="N455" t="str">
        <f>_xlfn.XLOOKUP(Disabilities_Overall[[#This Row],[School Name]],Maine_Schools[School Name],Maine_Schools[Comparison School Type], "Error")</f>
        <v>Non Charter</v>
      </c>
      <c r="O455" t="str">
        <f>_xlfn.XLOOKUP(Disabilities_Overall[[#This Row],[School Name]],Maine_Schools[School Name],Maine_Schools[Comparison Grade Span], "Error")</f>
        <v>03-08</v>
      </c>
    </row>
    <row r="456" spans="1:15">
      <c r="A456" t="s">
        <v>570</v>
      </c>
      <c r="B456">
        <v>342</v>
      </c>
      <c r="C456" t="s">
        <v>878</v>
      </c>
      <c r="D456">
        <v>344</v>
      </c>
      <c r="E456" t="s">
        <v>264</v>
      </c>
      <c r="F456" t="s">
        <v>2298</v>
      </c>
      <c r="G456" t="s">
        <v>586</v>
      </c>
      <c r="H456" t="s">
        <v>2297</v>
      </c>
      <c r="I456">
        <v>60</v>
      </c>
      <c r="J456">
        <v>60</v>
      </c>
      <c r="K456">
        <v>1</v>
      </c>
      <c r="L456" t="s">
        <v>1395</v>
      </c>
      <c r="M456" s="54">
        <v>0.85</v>
      </c>
      <c r="N456" t="str">
        <f>_xlfn.XLOOKUP(Disabilities_Overall[[#This Row],[School Name]],Maine_Schools[School Name],Maine_Schools[Comparison School Type], "Error")</f>
        <v>Non Charter</v>
      </c>
      <c r="O456" t="str">
        <f>_xlfn.XLOOKUP(Disabilities_Overall[[#This Row],[School Name]],Maine_Schools[School Name],Maine_Schools[Comparison Grade Span], "Error")</f>
        <v>03-08</v>
      </c>
    </row>
    <row r="457" spans="1:15" hidden="1">
      <c r="A457" t="s">
        <v>570</v>
      </c>
      <c r="B457">
        <v>364</v>
      </c>
      <c r="C457" t="s">
        <v>886</v>
      </c>
      <c r="D457">
        <v>369</v>
      </c>
      <c r="E457" t="s">
        <v>28</v>
      </c>
      <c r="F457" t="s">
        <v>2298</v>
      </c>
      <c r="G457" t="s">
        <v>586</v>
      </c>
      <c r="H457" t="s">
        <v>2297</v>
      </c>
      <c r="I457">
        <v>49</v>
      </c>
      <c r="J457">
        <v>45</v>
      </c>
      <c r="K457">
        <v>0.91839999999999999</v>
      </c>
      <c r="L457" t="s">
        <v>1411</v>
      </c>
      <c r="M457" s="54">
        <v>0.73329999999999995</v>
      </c>
      <c r="N457" t="str">
        <f>_xlfn.XLOOKUP(Disabilities_Overall[[#This Row],[School Name]],Maine_Schools[School Name],Maine_Schools[Comparison School Type], "Error")</f>
        <v>Non Charter</v>
      </c>
      <c r="O457" t="str">
        <f>_xlfn.XLOOKUP(Disabilities_Overall[[#This Row],[School Name]],Maine_Schools[School Name],Maine_Schools[Comparison Grade Span], "Error")</f>
        <v>PK-05</v>
      </c>
    </row>
    <row r="458" spans="1:15" hidden="1">
      <c r="A458" t="s">
        <v>570</v>
      </c>
      <c r="B458">
        <v>364</v>
      </c>
      <c r="C458" t="s">
        <v>886</v>
      </c>
      <c r="D458">
        <v>385</v>
      </c>
      <c r="E458" t="s">
        <v>242</v>
      </c>
      <c r="F458" t="s">
        <v>2298</v>
      </c>
      <c r="G458" t="s">
        <v>586</v>
      </c>
      <c r="H458" t="s">
        <v>2297</v>
      </c>
      <c r="I458">
        <v>35</v>
      </c>
      <c r="J458">
        <v>35</v>
      </c>
      <c r="K458">
        <v>1</v>
      </c>
      <c r="L458" t="s">
        <v>1271</v>
      </c>
      <c r="M458" s="54">
        <v>0.7429</v>
      </c>
      <c r="N458" t="str">
        <f>_xlfn.XLOOKUP(Disabilities_Overall[[#This Row],[School Name]],Maine_Schools[School Name],Maine_Schools[Comparison School Type], "Error")</f>
        <v>Non Charter</v>
      </c>
      <c r="O458" t="str">
        <f>_xlfn.XLOOKUP(Disabilities_Overall[[#This Row],[School Name]],Maine_Schools[School Name],Maine_Schools[Comparison Grade Span], "Error")</f>
        <v>PK-05</v>
      </c>
    </row>
    <row r="459" spans="1:15" hidden="1">
      <c r="A459" t="s">
        <v>570</v>
      </c>
      <c r="B459">
        <v>364</v>
      </c>
      <c r="C459" t="s">
        <v>886</v>
      </c>
      <c r="D459">
        <v>381</v>
      </c>
      <c r="E459" t="s">
        <v>271</v>
      </c>
      <c r="F459" t="s">
        <v>2298</v>
      </c>
      <c r="G459" t="s">
        <v>586</v>
      </c>
      <c r="H459" t="s">
        <v>2297</v>
      </c>
      <c r="I459">
        <v>41</v>
      </c>
      <c r="J459">
        <v>38</v>
      </c>
      <c r="K459">
        <v>0.92679999999999996</v>
      </c>
      <c r="L459" t="s">
        <v>1246</v>
      </c>
      <c r="M459" s="54">
        <v>0.73680000000000001</v>
      </c>
      <c r="N459" t="str">
        <f>_xlfn.XLOOKUP(Disabilities_Overall[[#This Row],[School Name]],Maine_Schools[School Name],Maine_Schools[Comparison School Type], "Error")</f>
        <v>Non Charter</v>
      </c>
      <c r="O459" t="str">
        <f>_xlfn.XLOOKUP(Disabilities_Overall[[#This Row],[School Name]],Maine_Schools[School Name],Maine_Schools[Comparison Grade Span], "Error")</f>
        <v>PK-05</v>
      </c>
    </row>
    <row r="460" spans="1:15" hidden="1">
      <c r="A460" t="s">
        <v>570</v>
      </c>
      <c r="B460">
        <v>364</v>
      </c>
      <c r="C460" t="s">
        <v>886</v>
      </c>
      <c r="D460">
        <v>373</v>
      </c>
      <c r="E460" t="s">
        <v>295</v>
      </c>
      <c r="F460" t="s">
        <v>2298</v>
      </c>
      <c r="G460" t="s">
        <v>586</v>
      </c>
      <c r="H460" t="s">
        <v>2297</v>
      </c>
      <c r="I460">
        <v>31</v>
      </c>
      <c r="J460">
        <v>31</v>
      </c>
      <c r="K460">
        <v>1</v>
      </c>
      <c r="L460" t="s">
        <v>1460</v>
      </c>
      <c r="M460" s="54">
        <v>0.6452</v>
      </c>
      <c r="N460" t="str">
        <f>_xlfn.XLOOKUP(Disabilities_Overall[[#This Row],[School Name]],Maine_Schools[School Name],Maine_Schools[Comparison School Type], "Error")</f>
        <v>Non Charter</v>
      </c>
      <c r="O460" t="str">
        <f>_xlfn.XLOOKUP(Disabilities_Overall[[#This Row],[School Name]],Maine_Schools[School Name],Maine_Schools[Comparison Grade Span], "Error")</f>
        <v>PK-05</v>
      </c>
    </row>
    <row r="461" spans="1:15" hidden="1">
      <c r="A461" t="s">
        <v>570</v>
      </c>
      <c r="B461">
        <v>364</v>
      </c>
      <c r="C461" t="s">
        <v>886</v>
      </c>
      <c r="D461">
        <v>375</v>
      </c>
      <c r="E461" t="s">
        <v>129</v>
      </c>
      <c r="F461" t="s">
        <v>2298</v>
      </c>
      <c r="G461" t="s">
        <v>586</v>
      </c>
      <c r="H461" t="s">
        <v>2297</v>
      </c>
      <c r="I461">
        <v>75</v>
      </c>
      <c r="J461">
        <v>64</v>
      </c>
      <c r="K461">
        <v>0.85329999999999995</v>
      </c>
      <c r="L461" t="s">
        <v>1321</v>
      </c>
      <c r="M461" s="54">
        <v>0.89059999999999995</v>
      </c>
      <c r="N461" t="str">
        <f>_xlfn.XLOOKUP(Disabilities_Overall[[#This Row],[School Name]],Maine_Schools[School Name],Maine_Schools[Comparison School Type], "Error")</f>
        <v>Non Charter</v>
      </c>
      <c r="O461" t="str">
        <f>_xlfn.XLOOKUP(Disabilities_Overall[[#This Row],[School Name]],Maine_Schools[School Name],Maine_Schools[Comparison Grade Span], "Error")</f>
        <v>06-08</v>
      </c>
    </row>
    <row r="462" spans="1:15" hidden="1">
      <c r="A462" t="s">
        <v>570</v>
      </c>
      <c r="B462">
        <v>364</v>
      </c>
      <c r="C462" t="s">
        <v>886</v>
      </c>
      <c r="D462">
        <v>376</v>
      </c>
      <c r="E462" t="s">
        <v>107</v>
      </c>
      <c r="F462" t="s">
        <v>2298</v>
      </c>
      <c r="G462" t="s">
        <v>586</v>
      </c>
      <c r="H462" t="s">
        <v>2297</v>
      </c>
      <c r="I462">
        <v>70</v>
      </c>
      <c r="J462">
        <v>64</v>
      </c>
      <c r="K462">
        <v>0.9143</v>
      </c>
      <c r="L462" t="s">
        <v>1419</v>
      </c>
      <c r="M462" s="54">
        <v>0.85940000000000005</v>
      </c>
      <c r="N462" t="str">
        <f>_xlfn.XLOOKUP(Disabilities_Overall[[#This Row],[School Name]],Maine_Schools[School Name],Maine_Schools[Comparison School Type], "Error")</f>
        <v>Non Charter</v>
      </c>
      <c r="O462" t="str">
        <f>_xlfn.XLOOKUP(Disabilities_Overall[[#This Row],[School Name]],Maine_Schools[School Name],Maine_Schools[Comparison Grade Span], "Error")</f>
        <v>06-08</v>
      </c>
    </row>
    <row r="463" spans="1:15" hidden="1">
      <c r="A463" t="s">
        <v>570</v>
      </c>
      <c r="B463">
        <v>364</v>
      </c>
      <c r="C463" t="s">
        <v>886</v>
      </c>
      <c r="D463">
        <v>370</v>
      </c>
      <c r="E463" t="s">
        <v>476</v>
      </c>
      <c r="F463" t="s">
        <v>2298</v>
      </c>
      <c r="G463" t="s">
        <v>586</v>
      </c>
      <c r="H463" t="s">
        <v>2297</v>
      </c>
      <c r="I463">
        <v>18</v>
      </c>
      <c r="J463">
        <v>16</v>
      </c>
      <c r="K463">
        <v>0.88890000000000002</v>
      </c>
      <c r="L463" t="s">
        <v>1335</v>
      </c>
      <c r="M463" s="54">
        <v>0.5</v>
      </c>
      <c r="N463" t="str">
        <f>_xlfn.XLOOKUP(Disabilities_Overall[[#This Row],[School Name]],Maine_Schools[School Name],Maine_Schools[Comparison School Type], "Error")</f>
        <v>Non Charter</v>
      </c>
      <c r="O463" t="str">
        <f>_xlfn.XLOOKUP(Disabilities_Overall[[#This Row],[School Name]],Maine_Schools[School Name],Maine_Schools[Comparison Grade Span], "Error")</f>
        <v>PK-05</v>
      </c>
    </row>
    <row r="464" spans="1:15" hidden="1">
      <c r="A464" t="s">
        <v>570</v>
      </c>
      <c r="B464">
        <v>364</v>
      </c>
      <c r="C464" t="s">
        <v>886</v>
      </c>
      <c r="D464">
        <v>377</v>
      </c>
      <c r="E464" t="s">
        <v>346</v>
      </c>
      <c r="F464" t="s">
        <v>2298</v>
      </c>
      <c r="G464" t="s">
        <v>586</v>
      </c>
      <c r="H464" t="s">
        <v>2297</v>
      </c>
      <c r="I464">
        <v>88</v>
      </c>
      <c r="J464">
        <v>83</v>
      </c>
      <c r="K464">
        <v>0.94320000000000004</v>
      </c>
      <c r="L464" t="s">
        <v>1444</v>
      </c>
      <c r="M464" s="54">
        <v>0.84340000000000004</v>
      </c>
      <c r="N464" t="str">
        <f>_xlfn.XLOOKUP(Disabilities_Overall[[#This Row],[School Name]],Maine_Schools[School Name],Maine_Schools[Comparison School Type], "Error")</f>
        <v>Non Charter</v>
      </c>
      <c r="O464" t="str">
        <f>_xlfn.XLOOKUP(Disabilities_Overall[[#This Row],[School Name]],Maine_Schools[School Name],Maine_Schools[Comparison Grade Span], "Error")</f>
        <v>06-08</v>
      </c>
    </row>
    <row r="465" spans="1:15" hidden="1">
      <c r="A465" t="s">
        <v>570</v>
      </c>
      <c r="B465">
        <v>364</v>
      </c>
      <c r="C465" t="s">
        <v>886</v>
      </c>
      <c r="D465">
        <v>386</v>
      </c>
      <c r="E465" t="s">
        <v>400</v>
      </c>
      <c r="F465" t="s">
        <v>2298</v>
      </c>
      <c r="G465" t="s">
        <v>586</v>
      </c>
      <c r="H465" t="s">
        <v>2297</v>
      </c>
      <c r="I465">
        <v>32</v>
      </c>
      <c r="J465">
        <v>32</v>
      </c>
      <c r="K465">
        <v>1</v>
      </c>
      <c r="L465" t="s">
        <v>1520</v>
      </c>
      <c r="M465" s="54">
        <v>0.59379999999999999</v>
      </c>
      <c r="N465" t="str">
        <f>_xlfn.XLOOKUP(Disabilities_Overall[[#This Row],[School Name]],Maine_Schools[School Name],Maine_Schools[Comparison School Type], "Error")</f>
        <v>Non Charter</v>
      </c>
      <c r="O465" t="str">
        <f>_xlfn.XLOOKUP(Disabilities_Overall[[#This Row],[School Name]],Maine_Schools[School Name],Maine_Schools[Comparison Grade Span], "Error")</f>
        <v>KG-05</v>
      </c>
    </row>
    <row r="466" spans="1:15" hidden="1">
      <c r="A466" t="s">
        <v>570</v>
      </c>
      <c r="B466">
        <v>364</v>
      </c>
      <c r="C466" t="s">
        <v>886</v>
      </c>
      <c r="D466">
        <v>372</v>
      </c>
      <c r="E466" t="s">
        <v>516</v>
      </c>
      <c r="F466" t="s">
        <v>2298</v>
      </c>
      <c r="G466" t="s">
        <v>586</v>
      </c>
      <c r="H466" t="s">
        <v>2297</v>
      </c>
      <c r="I466">
        <v>15</v>
      </c>
      <c r="J466">
        <v>15</v>
      </c>
      <c r="K466">
        <v>1</v>
      </c>
      <c r="L466" t="s">
        <v>1352</v>
      </c>
      <c r="M466" s="54">
        <v>0.4667</v>
      </c>
      <c r="N466" t="str">
        <f>_xlfn.XLOOKUP(Disabilities_Overall[[#This Row],[School Name]],Maine_Schools[School Name],Maine_Schools[Comparison School Type], "Error")</f>
        <v>Non Charter</v>
      </c>
      <c r="O466" t="str">
        <f>_xlfn.XLOOKUP(Disabilities_Overall[[#This Row],[School Name]],Maine_Schools[School Name],Maine_Schools[Comparison Grade Span], "Error")</f>
        <v>PK-05</v>
      </c>
    </row>
    <row r="467" spans="1:15" hidden="1">
      <c r="A467" t="s">
        <v>570</v>
      </c>
      <c r="B467">
        <v>1438</v>
      </c>
      <c r="C467" t="s">
        <v>893</v>
      </c>
      <c r="D467">
        <v>59</v>
      </c>
      <c r="E467" t="s">
        <v>5</v>
      </c>
      <c r="F467" t="s">
        <v>2298</v>
      </c>
      <c r="G467" t="s">
        <v>586</v>
      </c>
      <c r="H467" t="s">
        <v>2297</v>
      </c>
      <c r="I467">
        <v>84</v>
      </c>
      <c r="J467">
        <v>76</v>
      </c>
      <c r="K467">
        <v>0.90480000000000005</v>
      </c>
      <c r="L467" t="s">
        <v>1444</v>
      </c>
      <c r="M467" s="54">
        <v>0.92110000000000003</v>
      </c>
      <c r="N467" t="str">
        <f>_xlfn.XLOOKUP(Disabilities_Overall[[#This Row],[School Name]],Maine_Schools[School Name],Maine_Schools[Comparison School Type], "Error")</f>
        <v>Non Charter</v>
      </c>
      <c r="O467" t="str">
        <f>_xlfn.XLOOKUP(Disabilities_Overall[[#This Row],[School Name]],Maine_Schools[School Name],Maine_Schools[Comparison Grade Span], "Error")</f>
        <v>06-08</v>
      </c>
    </row>
    <row r="468" spans="1:15" hidden="1">
      <c r="A468" t="s">
        <v>570</v>
      </c>
      <c r="B468">
        <v>1438</v>
      </c>
      <c r="C468" t="s">
        <v>893</v>
      </c>
      <c r="D468">
        <v>57</v>
      </c>
      <c r="E468" t="s">
        <v>232</v>
      </c>
      <c r="F468" t="s">
        <v>2298</v>
      </c>
      <c r="G468" t="s">
        <v>586</v>
      </c>
      <c r="H468" t="s">
        <v>2297</v>
      </c>
      <c r="I468">
        <v>42</v>
      </c>
      <c r="J468">
        <v>41</v>
      </c>
      <c r="K468">
        <v>0.97619999999999996</v>
      </c>
      <c r="L468" t="s">
        <v>1521</v>
      </c>
      <c r="M468" s="54">
        <v>0.82930000000000004</v>
      </c>
      <c r="N468" t="str">
        <f>_xlfn.XLOOKUP(Disabilities_Overall[[#This Row],[School Name]],Maine_Schools[School Name],Maine_Schools[Comparison School Type], "Error")</f>
        <v>Non Charter</v>
      </c>
      <c r="O468" t="str">
        <f>_xlfn.XLOOKUP(Disabilities_Overall[[#This Row],[School Name]],Maine_Schools[School Name],Maine_Schools[Comparison Grade Span], "Error")</f>
        <v>03-05</v>
      </c>
    </row>
    <row r="469" spans="1:15" hidden="1">
      <c r="A469" t="s">
        <v>570</v>
      </c>
      <c r="B469">
        <v>1438</v>
      </c>
      <c r="C469" t="s">
        <v>893</v>
      </c>
      <c r="D469">
        <v>60</v>
      </c>
      <c r="E469" t="s">
        <v>121</v>
      </c>
      <c r="F469" t="s">
        <v>2298</v>
      </c>
      <c r="G469" t="s">
        <v>586</v>
      </c>
      <c r="H469" t="s">
        <v>2297</v>
      </c>
      <c r="I469">
        <v>36</v>
      </c>
      <c r="J469">
        <v>33</v>
      </c>
      <c r="K469">
        <v>0.91669999999999996</v>
      </c>
      <c r="L469" t="s">
        <v>1246</v>
      </c>
      <c r="M469" s="54">
        <v>0.84850000000000003</v>
      </c>
      <c r="N469" t="str">
        <f>_xlfn.XLOOKUP(Disabilities_Overall[[#This Row],[School Name]],Maine_Schools[School Name],Maine_Schools[Comparison School Type], "Error")</f>
        <v>Non Charter</v>
      </c>
      <c r="O469" t="str">
        <f>_xlfn.XLOOKUP(Disabilities_Overall[[#This Row],[School Name]],Maine_Schools[School Name],Maine_Schools[Comparison Grade Span], "Error")</f>
        <v>09-12</v>
      </c>
    </row>
    <row r="470" spans="1:15" hidden="1">
      <c r="A470" t="s">
        <v>570</v>
      </c>
      <c r="B470">
        <v>1445</v>
      </c>
      <c r="C470" t="s">
        <v>897</v>
      </c>
      <c r="D470">
        <v>2116</v>
      </c>
      <c r="E470" t="s">
        <v>239</v>
      </c>
      <c r="F470" t="s">
        <v>2298</v>
      </c>
      <c r="G470" t="s">
        <v>586</v>
      </c>
      <c r="H470" t="s">
        <v>2297</v>
      </c>
      <c r="I470">
        <v>35</v>
      </c>
      <c r="J470">
        <v>35</v>
      </c>
      <c r="K470">
        <v>1</v>
      </c>
      <c r="L470" t="s">
        <v>1249</v>
      </c>
      <c r="M470" s="54">
        <v>0.71430000000000005</v>
      </c>
      <c r="N470" t="str">
        <f>_xlfn.XLOOKUP(Disabilities_Overall[[#This Row],[School Name]],Maine_Schools[School Name],Maine_Schools[Comparison School Type], "Error")</f>
        <v>Non Charter</v>
      </c>
      <c r="O470" t="str">
        <f>_xlfn.XLOOKUP(Disabilities_Overall[[#This Row],[School Name]],Maine_Schools[School Name],Maine_Schools[Comparison Grade Span], "Error")</f>
        <v>PK-05</v>
      </c>
    </row>
    <row r="471" spans="1:15">
      <c r="A471" t="s">
        <v>570</v>
      </c>
      <c r="B471">
        <v>1445</v>
      </c>
      <c r="C471" t="s">
        <v>897</v>
      </c>
      <c r="D471">
        <v>2075</v>
      </c>
      <c r="E471" t="s">
        <v>494</v>
      </c>
      <c r="F471" t="s">
        <v>2298</v>
      </c>
      <c r="G471" t="s">
        <v>586</v>
      </c>
      <c r="H471" t="s">
        <v>2297</v>
      </c>
      <c r="I471">
        <v>54</v>
      </c>
      <c r="J471">
        <v>52</v>
      </c>
      <c r="K471">
        <v>0.96299999999999997</v>
      </c>
      <c r="L471" t="s">
        <v>1281</v>
      </c>
      <c r="M471" s="54">
        <v>0.78849999999999998</v>
      </c>
      <c r="N471" t="str">
        <f>_xlfn.XLOOKUP(Disabilities_Overall[[#This Row],[School Name]],Maine_Schools[School Name],Maine_Schools[Comparison School Type], "Error")</f>
        <v>Non Charter</v>
      </c>
      <c r="O471" t="str">
        <f>_xlfn.XLOOKUP(Disabilities_Overall[[#This Row],[School Name]],Maine_Schools[School Name],Maine_Schools[Comparison Grade Span], "Error")</f>
        <v>03-08</v>
      </c>
    </row>
    <row r="472" spans="1:15" hidden="1">
      <c r="A472" t="s">
        <v>570</v>
      </c>
      <c r="B472">
        <v>561</v>
      </c>
      <c r="C472" t="s">
        <v>902</v>
      </c>
      <c r="D472">
        <v>569</v>
      </c>
      <c r="E472" t="s">
        <v>192</v>
      </c>
      <c r="F472" t="s">
        <v>2298</v>
      </c>
      <c r="G472" t="s">
        <v>586</v>
      </c>
      <c r="H472" t="s">
        <v>2297</v>
      </c>
      <c r="I472">
        <v>55</v>
      </c>
      <c r="J472">
        <v>51</v>
      </c>
      <c r="K472">
        <v>0.92730000000000001</v>
      </c>
      <c r="L472" t="s">
        <v>1331</v>
      </c>
      <c r="M472" s="54">
        <v>0.88239999999999996</v>
      </c>
      <c r="N472" t="str">
        <f>_xlfn.XLOOKUP(Disabilities_Overall[[#This Row],[School Name]],Maine_Schools[School Name],Maine_Schools[Comparison School Type], "Error")</f>
        <v>Non Charter</v>
      </c>
      <c r="O472" t="str">
        <f>_xlfn.XLOOKUP(Disabilities_Overall[[#This Row],[School Name]],Maine_Schools[School Name],Maine_Schools[Comparison Grade Span], "Error")</f>
        <v>06-08</v>
      </c>
    </row>
    <row r="473" spans="1:15" hidden="1">
      <c r="A473" t="s">
        <v>570</v>
      </c>
      <c r="B473">
        <v>1446</v>
      </c>
      <c r="C473" t="s">
        <v>909</v>
      </c>
      <c r="D473">
        <v>1448</v>
      </c>
      <c r="E473" t="s">
        <v>257</v>
      </c>
      <c r="F473" t="s">
        <v>2298</v>
      </c>
      <c r="G473" t="s">
        <v>586</v>
      </c>
      <c r="H473" t="s">
        <v>2297</v>
      </c>
      <c r="I473">
        <v>42</v>
      </c>
      <c r="J473">
        <v>40</v>
      </c>
      <c r="K473">
        <v>0.95240000000000002</v>
      </c>
      <c r="L473" t="s">
        <v>1304</v>
      </c>
      <c r="M473" s="54">
        <v>0.75</v>
      </c>
      <c r="N473" t="str">
        <f>_xlfn.XLOOKUP(Disabilities_Overall[[#This Row],[School Name]],Maine_Schools[School Name],Maine_Schools[Comparison School Type], "Error")</f>
        <v>Non Charter</v>
      </c>
      <c r="O473" t="str">
        <f>_xlfn.XLOOKUP(Disabilities_Overall[[#This Row],[School Name]],Maine_Schools[School Name],Maine_Schools[Comparison Grade Span], "Error")</f>
        <v>03-04</v>
      </c>
    </row>
    <row r="474" spans="1:15" hidden="1">
      <c r="A474" t="s">
        <v>570</v>
      </c>
      <c r="B474">
        <v>1446</v>
      </c>
      <c r="C474" t="s">
        <v>909</v>
      </c>
      <c r="D474">
        <v>1447</v>
      </c>
      <c r="E474" t="s">
        <v>256</v>
      </c>
      <c r="F474" t="s">
        <v>2298</v>
      </c>
      <c r="G474" t="s">
        <v>586</v>
      </c>
      <c r="H474" t="s">
        <v>2297</v>
      </c>
      <c r="I474">
        <v>81</v>
      </c>
      <c r="J474">
        <v>79</v>
      </c>
      <c r="K474">
        <v>0.97529999999999994</v>
      </c>
      <c r="L474" t="s">
        <v>1285</v>
      </c>
      <c r="M474" s="54">
        <v>0.86080000000000001</v>
      </c>
      <c r="N474" t="str">
        <f>_xlfn.XLOOKUP(Disabilities_Overall[[#This Row],[School Name]],Maine_Schools[School Name],Maine_Schools[Comparison School Type], "Error")</f>
        <v>Non Charter</v>
      </c>
      <c r="O474" t="str">
        <f>_xlfn.XLOOKUP(Disabilities_Overall[[#This Row],[School Name]],Maine_Schools[School Name],Maine_Schools[Comparison Grade Span], "Error")</f>
        <v>05-08</v>
      </c>
    </row>
    <row r="475" spans="1:15">
      <c r="A475" t="s">
        <v>570</v>
      </c>
      <c r="B475">
        <v>1449</v>
      </c>
      <c r="C475" t="s">
        <v>913</v>
      </c>
      <c r="D475">
        <v>156</v>
      </c>
      <c r="E475" t="s">
        <v>324</v>
      </c>
      <c r="F475" t="s">
        <v>2298</v>
      </c>
      <c r="G475" t="s">
        <v>586</v>
      </c>
      <c r="H475" t="s">
        <v>2297</v>
      </c>
      <c r="I475">
        <v>54</v>
      </c>
      <c r="J475">
        <v>54</v>
      </c>
      <c r="K475">
        <v>1</v>
      </c>
      <c r="L475" t="s">
        <v>1521</v>
      </c>
      <c r="M475" s="54">
        <v>0.62960000000000005</v>
      </c>
      <c r="N475" t="str">
        <f>_xlfn.XLOOKUP(Disabilities_Overall[[#This Row],[School Name]],Maine_Schools[School Name],Maine_Schools[Comparison School Type], "Error")</f>
        <v>Non Charter</v>
      </c>
      <c r="O475" t="str">
        <f>_xlfn.XLOOKUP(Disabilities_Overall[[#This Row],[School Name]],Maine_Schools[School Name],Maine_Schools[Comparison Grade Span], "Error")</f>
        <v>03-08</v>
      </c>
    </row>
    <row r="476" spans="1:15" hidden="1">
      <c r="A476" t="s">
        <v>570</v>
      </c>
      <c r="B476">
        <v>1449</v>
      </c>
      <c r="C476" t="s">
        <v>913</v>
      </c>
      <c r="D476">
        <v>186</v>
      </c>
      <c r="E476" t="s">
        <v>389</v>
      </c>
      <c r="F476" t="s">
        <v>2298</v>
      </c>
      <c r="G476" t="s">
        <v>586</v>
      </c>
      <c r="H476" t="s">
        <v>2297</v>
      </c>
      <c r="I476">
        <v>37</v>
      </c>
      <c r="J476">
        <v>35</v>
      </c>
      <c r="K476">
        <v>0.94589999999999996</v>
      </c>
      <c r="L476" t="s">
        <v>1271</v>
      </c>
      <c r="M476" s="54">
        <v>0.7429</v>
      </c>
      <c r="N476" t="str">
        <f>_xlfn.XLOOKUP(Disabilities_Overall[[#This Row],[School Name]],Maine_Schools[School Name],Maine_Schools[Comparison School Type], "Error")</f>
        <v>Non Charter</v>
      </c>
      <c r="O476" t="str">
        <f>_xlfn.XLOOKUP(Disabilities_Overall[[#This Row],[School Name]],Maine_Schools[School Name],Maine_Schools[Comparison Grade Span], "Error")</f>
        <v>06-08</v>
      </c>
    </row>
    <row r="477" spans="1:15" hidden="1">
      <c r="A477" t="s">
        <v>570</v>
      </c>
      <c r="B477">
        <v>1449</v>
      </c>
      <c r="C477" t="s">
        <v>913</v>
      </c>
      <c r="D477">
        <v>187</v>
      </c>
      <c r="E477" t="s">
        <v>485</v>
      </c>
      <c r="F477" t="s">
        <v>2298</v>
      </c>
      <c r="G477" t="s">
        <v>586</v>
      </c>
      <c r="H477" t="s">
        <v>2297</v>
      </c>
      <c r="I477">
        <v>54</v>
      </c>
      <c r="J477">
        <v>52</v>
      </c>
      <c r="K477">
        <v>0.96299999999999997</v>
      </c>
      <c r="L477" t="s">
        <v>1324</v>
      </c>
      <c r="M477" s="54">
        <v>0.75</v>
      </c>
      <c r="N477" t="str">
        <f>_xlfn.XLOOKUP(Disabilities_Overall[[#This Row],[School Name]],Maine_Schools[School Name],Maine_Schools[Comparison School Type], "Error")</f>
        <v>Non Charter</v>
      </c>
      <c r="O477" t="str">
        <f>_xlfn.XLOOKUP(Disabilities_Overall[[#This Row],[School Name]],Maine_Schools[School Name],Maine_Schools[Comparison Grade Span], "Error")</f>
        <v>03-05</v>
      </c>
    </row>
    <row r="478" spans="1:15" hidden="1">
      <c r="A478" t="s">
        <v>570</v>
      </c>
      <c r="B478">
        <v>587</v>
      </c>
      <c r="C478" t="s">
        <v>917</v>
      </c>
      <c r="D478">
        <v>592</v>
      </c>
      <c r="E478" t="s">
        <v>12</v>
      </c>
      <c r="F478" t="s">
        <v>2298</v>
      </c>
      <c r="G478" t="s">
        <v>586</v>
      </c>
      <c r="H478" t="s">
        <v>2297</v>
      </c>
      <c r="I478">
        <v>129</v>
      </c>
      <c r="J478">
        <v>115</v>
      </c>
      <c r="K478">
        <v>0.89149999999999996</v>
      </c>
      <c r="L478" t="s">
        <v>1409</v>
      </c>
      <c r="M478" s="54">
        <v>0.91300000000000003</v>
      </c>
      <c r="N478" t="str">
        <f>_xlfn.XLOOKUP(Disabilities_Overall[[#This Row],[School Name]],Maine_Schools[School Name],Maine_Schools[Comparison School Type], "Error")</f>
        <v>Non Charter</v>
      </c>
      <c r="O478" t="str">
        <f>_xlfn.XLOOKUP(Disabilities_Overall[[#This Row],[School Name]],Maine_Schools[School Name],Maine_Schools[Comparison Grade Span], "Error")</f>
        <v>06-08</v>
      </c>
    </row>
    <row r="479" spans="1:15" hidden="1">
      <c r="A479" t="s">
        <v>570</v>
      </c>
      <c r="B479">
        <v>587</v>
      </c>
      <c r="C479" t="s">
        <v>917</v>
      </c>
      <c r="D479">
        <v>600</v>
      </c>
      <c r="E479" t="s">
        <v>161</v>
      </c>
      <c r="F479" t="s">
        <v>2298</v>
      </c>
      <c r="G479" t="s">
        <v>586</v>
      </c>
      <c r="H479" t="s">
        <v>2297</v>
      </c>
      <c r="I479">
        <v>70</v>
      </c>
      <c r="J479">
        <v>66</v>
      </c>
      <c r="K479">
        <v>0.94289999999999996</v>
      </c>
      <c r="L479" t="s">
        <v>1308</v>
      </c>
      <c r="M479" s="54">
        <v>0.81820000000000004</v>
      </c>
      <c r="N479" t="str">
        <f>_xlfn.XLOOKUP(Disabilities_Overall[[#This Row],[School Name]],Maine_Schools[School Name],Maine_Schools[Comparison School Type], "Error")</f>
        <v>Non Charter</v>
      </c>
      <c r="O479" t="str">
        <f>_xlfn.XLOOKUP(Disabilities_Overall[[#This Row],[School Name]],Maine_Schools[School Name],Maine_Schools[Comparison Grade Span], "Error")</f>
        <v>PK-05</v>
      </c>
    </row>
    <row r="480" spans="1:15" hidden="1">
      <c r="A480" t="s">
        <v>570</v>
      </c>
      <c r="B480">
        <v>603</v>
      </c>
      <c r="C480" t="s">
        <v>926</v>
      </c>
      <c r="D480">
        <v>605</v>
      </c>
      <c r="E480" t="s">
        <v>263</v>
      </c>
      <c r="F480" t="s">
        <v>2298</v>
      </c>
      <c r="G480" t="s">
        <v>586</v>
      </c>
      <c r="H480" t="s">
        <v>2297</v>
      </c>
      <c r="I480">
        <v>23</v>
      </c>
      <c r="J480">
        <v>23</v>
      </c>
      <c r="K480">
        <v>1</v>
      </c>
      <c r="L480" t="s">
        <v>1323</v>
      </c>
      <c r="M480" s="54">
        <v>0.78259999999999996</v>
      </c>
      <c r="N480" t="str">
        <f>_xlfn.XLOOKUP(Disabilities_Overall[[#This Row],[School Name]],Maine_Schools[School Name],Maine_Schools[Comparison School Type], "Error")</f>
        <v>Non Charter</v>
      </c>
      <c r="O480" t="str">
        <f>_xlfn.XLOOKUP(Disabilities_Overall[[#This Row],[School Name]],Maine_Schools[School Name],Maine_Schools[Comparison Grade Span], "Error")</f>
        <v>PK-12</v>
      </c>
    </row>
    <row r="481" spans="1:15" hidden="1">
      <c r="A481" t="s">
        <v>570</v>
      </c>
      <c r="B481">
        <v>1508</v>
      </c>
      <c r="C481" t="s">
        <v>928</v>
      </c>
      <c r="D481">
        <v>615</v>
      </c>
      <c r="E481" t="s">
        <v>15</v>
      </c>
      <c r="F481" t="s">
        <v>2298</v>
      </c>
      <c r="G481" t="s">
        <v>586</v>
      </c>
      <c r="H481" t="s">
        <v>2297</v>
      </c>
      <c r="I481">
        <v>25</v>
      </c>
      <c r="J481">
        <v>25</v>
      </c>
      <c r="K481">
        <v>1</v>
      </c>
      <c r="L481" t="s">
        <v>1520</v>
      </c>
      <c r="M481" s="54">
        <v>0.76</v>
      </c>
      <c r="N481" t="str">
        <f>_xlfn.XLOOKUP(Disabilities_Overall[[#This Row],[School Name]],Maine_Schools[School Name],Maine_Schools[Comparison School Type], "Error")</f>
        <v>Non Charter</v>
      </c>
      <c r="O481" t="str">
        <f>_xlfn.XLOOKUP(Disabilities_Overall[[#This Row],[School Name]],Maine_Schools[School Name],Maine_Schools[Comparison Grade Span], "Error")</f>
        <v>02-05</v>
      </c>
    </row>
    <row r="482" spans="1:15" hidden="1">
      <c r="A482" t="s">
        <v>570</v>
      </c>
      <c r="B482">
        <v>1508</v>
      </c>
      <c r="C482" t="s">
        <v>928</v>
      </c>
      <c r="D482">
        <v>610</v>
      </c>
      <c r="E482" t="s">
        <v>203</v>
      </c>
      <c r="F482" t="s">
        <v>2298</v>
      </c>
      <c r="G482" t="s">
        <v>586</v>
      </c>
      <c r="H482" t="s">
        <v>2297</v>
      </c>
      <c r="I482">
        <v>60</v>
      </c>
      <c r="J482">
        <v>60</v>
      </c>
      <c r="K482">
        <v>1</v>
      </c>
      <c r="L482" t="s">
        <v>1334</v>
      </c>
      <c r="M482" s="54">
        <v>0.8</v>
      </c>
      <c r="N482" t="str">
        <f>_xlfn.XLOOKUP(Disabilities_Overall[[#This Row],[School Name]],Maine_Schools[School Name],Maine_Schools[Comparison School Type], "Error")</f>
        <v>Non Charter</v>
      </c>
      <c r="O482" t="str">
        <f>_xlfn.XLOOKUP(Disabilities_Overall[[#This Row],[School Name]],Maine_Schools[School Name],Maine_Schools[Comparison Grade Span], "Error")</f>
        <v>03-05</v>
      </c>
    </row>
    <row r="483" spans="1:15" hidden="1">
      <c r="A483" t="s">
        <v>570</v>
      </c>
      <c r="B483">
        <v>1508</v>
      </c>
      <c r="C483" t="s">
        <v>928</v>
      </c>
      <c r="D483">
        <v>608</v>
      </c>
      <c r="E483" t="s">
        <v>136</v>
      </c>
      <c r="F483" t="s">
        <v>2298</v>
      </c>
      <c r="G483" t="s">
        <v>586</v>
      </c>
      <c r="H483" t="s">
        <v>2297</v>
      </c>
      <c r="I483">
        <v>83</v>
      </c>
      <c r="J483">
        <v>82</v>
      </c>
      <c r="K483">
        <v>0.98799999999999999</v>
      </c>
      <c r="L483" t="s">
        <v>1315</v>
      </c>
      <c r="M483" s="54">
        <v>0.878</v>
      </c>
      <c r="N483" t="str">
        <f>_xlfn.XLOOKUP(Disabilities_Overall[[#This Row],[School Name]],Maine_Schools[School Name],Maine_Schools[Comparison School Type], "Error")</f>
        <v>Non Charter</v>
      </c>
      <c r="O483" t="str">
        <f>_xlfn.XLOOKUP(Disabilities_Overall[[#This Row],[School Name]],Maine_Schools[School Name],Maine_Schools[Comparison Grade Span], "Error")</f>
        <v>06-08</v>
      </c>
    </row>
    <row r="484" spans="1:15" hidden="1">
      <c r="A484" t="s">
        <v>570</v>
      </c>
      <c r="B484">
        <v>1450</v>
      </c>
      <c r="C484" t="s">
        <v>934</v>
      </c>
      <c r="D484">
        <v>764</v>
      </c>
      <c r="E484" t="s">
        <v>433</v>
      </c>
      <c r="F484" t="s">
        <v>2298</v>
      </c>
      <c r="G484" t="s">
        <v>586</v>
      </c>
      <c r="H484" t="s">
        <v>2297</v>
      </c>
      <c r="I484">
        <v>36</v>
      </c>
      <c r="J484">
        <v>36</v>
      </c>
      <c r="K484">
        <v>1</v>
      </c>
      <c r="L484" t="s">
        <v>1541</v>
      </c>
      <c r="M484" s="54">
        <v>0.75</v>
      </c>
      <c r="N484" t="str">
        <f>_xlfn.XLOOKUP(Disabilities_Overall[[#This Row],[School Name]],Maine_Schools[School Name],Maine_Schools[Comparison School Type], "Error")</f>
        <v>Non Charter</v>
      </c>
      <c r="O484" t="str">
        <f>_xlfn.XLOOKUP(Disabilities_Overall[[#This Row],[School Name]],Maine_Schools[School Name],Maine_Schools[Comparison Grade Span], "Error")</f>
        <v>03-06</v>
      </c>
    </row>
    <row r="485" spans="1:15" hidden="1">
      <c r="A485" t="s">
        <v>570</v>
      </c>
      <c r="B485">
        <v>617</v>
      </c>
      <c r="C485" t="s">
        <v>939</v>
      </c>
      <c r="D485">
        <v>620</v>
      </c>
      <c r="E485" t="s">
        <v>398</v>
      </c>
      <c r="F485" t="s">
        <v>2298</v>
      </c>
      <c r="G485" t="s">
        <v>586</v>
      </c>
      <c r="H485" t="s">
        <v>2297</v>
      </c>
      <c r="I485">
        <v>78</v>
      </c>
      <c r="J485">
        <v>77</v>
      </c>
      <c r="K485">
        <v>0.98719999999999997</v>
      </c>
      <c r="L485" t="s">
        <v>1288</v>
      </c>
      <c r="M485" s="54">
        <v>0.84419999999999995</v>
      </c>
      <c r="N485" t="str">
        <f>_xlfn.XLOOKUP(Disabilities_Overall[[#This Row],[School Name]],Maine_Schools[School Name],Maine_Schools[Comparison School Type], "Error")</f>
        <v>Non Charter</v>
      </c>
      <c r="O485" t="str">
        <f>_xlfn.XLOOKUP(Disabilities_Overall[[#This Row],[School Name]],Maine_Schools[School Name],Maine_Schools[Comparison Grade Span], "Error")</f>
        <v>06-08</v>
      </c>
    </row>
    <row r="486" spans="1:15" hidden="1">
      <c r="A486" t="s">
        <v>570</v>
      </c>
      <c r="B486">
        <v>617</v>
      </c>
      <c r="C486" t="s">
        <v>939</v>
      </c>
      <c r="D486">
        <v>623</v>
      </c>
      <c r="E486" t="s">
        <v>511</v>
      </c>
      <c r="F486" t="s">
        <v>2298</v>
      </c>
      <c r="G486" t="s">
        <v>586</v>
      </c>
      <c r="H486" t="s">
        <v>2297</v>
      </c>
      <c r="I486">
        <v>21</v>
      </c>
      <c r="J486">
        <v>21</v>
      </c>
      <c r="K486">
        <v>1</v>
      </c>
      <c r="L486" t="s">
        <v>1357</v>
      </c>
      <c r="M486" s="54">
        <v>0.57140000000000002</v>
      </c>
      <c r="N486" t="str">
        <f>_xlfn.XLOOKUP(Disabilities_Overall[[#This Row],[School Name]],Maine_Schools[School Name],Maine_Schools[Comparison School Type], "Error")</f>
        <v>Non Charter</v>
      </c>
      <c r="O486" t="str">
        <f>_xlfn.XLOOKUP(Disabilities_Overall[[#This Row],[School Name]],Maine_Schools[School Name],Maine_Schools[Comparison Grade Span], "Error")</f>
        <v>KG-05</v>
      </c>
    </row>
    <row r="487" spans="1:15" hidden="1">
      <c r="A487" t="s">
        <v>570</v>
      </c>
      <c r="B487">
        <v>617</v>
      </c>
      <c r="C487" t="s">
        <v>939</v>
      </c>
      <c r="D487">
        <v>622</v>
      </c>
      <c r="E487" t="s">
        <v>432</v>
      </c>
      <c r="F487" t="s">
        <v>2298</v>
      </c>
      <c r="G487" t="s">
        <v>586</v>
      </c>
      <c r="H487" t="s">
        <v>2297</v>
      </c>
      <c r="I487">
        <v>31</v>
      </c>
      <c r="J487">
        <v>31</v>
      </c>
      <c r="K487">
        <v>1</v>
      </c>
      <c r="L487" t="s">
        <v>1271</v>
      </c>
      <c r="M487" s="54">
        <v>0.8387</v>
      </c>
      <c r="N487" t="str">
        <f>_xlfn.XLOOKUP(Disabilities_Overall[[#This Row],[School Name]],Maine_Schools[School Name],Maine_Schools[Comparison School Type], "Error")</f>
        <v>Non Charter</v>
      </c>
      <c r="O487" t="str">
        <f>_xlfn.XLOOKUP(Disabilities_Overall[[#This Row],[School Name]],Maine_Schools[School Name],Maine_Schools[Comparison Grade Span], "Error")</f>
        <v>03-05</v>
      </c>
    </row>
    <row r="488" spans="1:15">
      <c r="A488" t="s">
        <v>570</v>
      </c>
      <c r="B488">
        <v>1451</v>
      </c>
      <c r="C488" t="s">
        <v>944</v>
      </c>
      <c r="D488">
        <v>133</v>
      </c>
      <c r="E488" t="s">
        <v>218</v>
      </c>
      <c r="F488" t="s">
        <v>2298</v>
      </c>
      <c r="G488" t="s">
        <v>586</v>
      </c>
      <c r="H488" t="s">
        <v>2297</v>
      </c>
      <c r="I488">
        <v>48</v>
      </c>
      <c r="J488">
        <v>47</v>
      </c>
      <c r="K488">
        <v>0.97919999999999996</v>
      </c>
      <c r="L488" t="s">
        <v>1336</v>
      </c>
      <c r="M488" s="54">
        <v>0.8085</v>
      </c>
      <c r="N488" t="str">
        <f>_xlfn.XLOOKUP(Disabilities_Overall[[#This Row],[School Name]],Maine_Schools[School Name],Maine_Schools[Comparison School Type], "Error")</f>
        <v>Non Charter</v>
      </c>
      <c r="O488" t="str">
        <f>_xlfn.XLOOKUP(Disabilities_Overall[[#This Row],[School Name]],Maine_Schools[School Name],Maine_Schools[Comparison Grade Span], "Error")</f>
        <v>03-08</v>
      </c>
    </row>
    <row r="489" spans="1:15">
      <c r="A489" t="s">
        <v>570</v>
      </c>
      <c r="B489">
        <v>1451</v>
      </c>
      <c r="C489" t="s">
        <v>944</v>
      </c>
      <c r="D489">
        <v>348</v>
      </c>
      <c r="E489" t="s">
        <v>413</v>
      </c>
      <c r="F489" t="s">
        <v>2298</v>
      </c>
      <c r="G489" t="s">
        <v>586</v>
      </c>
      <c r="H489" t="s">
        <v>2297</v>
      </c>
      <c r="I489">
        <v>18</v>
      </c>
      <c r="J489">
        <v>18</v>
      </c>
      <c r="K489">
        <v>1</v>
      </c>
      <c r="L489" t="s">
        <v>1257</v>
      </c>
      <c r="M489" s="54">
        <v>0.72219999999999995</v>
      </c>
      <c r="N489" t="str">
        <f>_xlfn.XLOOKUP(Disabilities_Overall[[#This Row],[School Name]],Maine_Schools[School Name],Maine_Schools[Comparison School Type], "Error")</f>
        <v>Non Charter</v>
      </c>
      <c r="O489" t="str">
        <f>_xlfn.XLOOKUP(Disabilities_Overall[[#This Row],[School Name]],Maine_Schools[School Name],Maine_Schools[Comparison Grade Span], "Error")</f>
        <v>03-08</v>
      </c>
    </row>
    <row r="490" spans="1:15">
      <c r="A490" t="s">
        <v>570</v>
      </c>
      <c r="B490">
        <v>1451</v>
      </c>
      <c r="C490" t="s">
        <v>944</v>
      </c>
      <c r="D490">
        <v>517</v>
      </c>
      <c r="E490" t="s">
        <v>471</v>
      </c>
      <c r="F490" t="s">
        <v>2298</v>
      </c>
      <c r="G490" t="s">
        <v>586</v>
      </c>
      <c r="H490" t="s">
        <v>2297</v>
      </c>
      <c r="I490">
        <v>34</v>
      </c>
      <c r="J490">
        <v>34</v>
      </c>
      <c r="K490">
        <v>1</v>
      </c>
      <c r="L490" t="s">
        <v>1290</v>
      </c>
      <c r="M490" s="54">
        <v>0.70589999999999997</v>
      </c>
      <c r="N490" t="str">
        <f>_xlfn.XLOOKUP(Disabilities_Overall[[#This Row],[School Name]],Maine_Schools[School Name],Maine_Schools[Comparison School Type], "Error")</f>
        <v>Non Charter</v>
      </c>
      <c r="O490" t="str">
        <f>_xlfn.XLOOKUP(Disabilities_Overall[[#This Row],[School Name]],Maine_Schools[School Name],Maine_Schools[Comparison Grade Span], "Error")</f>
        <v>03-08</v>
      </c>
    </row>
    <row r="491" spans="1:15" hidden="1">
      <c r="A491" t="s">
        <v>570</v>
      </c>
      <c r="B491">
        <v>1452</v>
      </c>
      <c r="C491" t="s">
        <v>950</v>
      </c>
      <c r="D491">
        <v>1767</v>
      </c>
      <c r="E491" t="s">
        <v>150</v>
      </c>
      <c r="F491" t="s">
        <v>2298</v>
      </c>
      <c r="G491" t="s">
        <v>586</v>
      </c>
      <c r="H491" t="s">
        <v>2297</v>
      </c>
      <c r="I491">
        <v>69</v>
      </c>
      <c r="J491">
        <v>62</v>
      </c>
      <c r="K491">
        <v>0.89859999999999995</v>
      </c>
      <c r="L491" t="s">
        <v>1321</v>
      </c>
      <c r="M491" s="54">
        <v>0.9194</v>
      </c>
      <c r="N491" t="str">
        <f>_xlfn.XLOOKUP(Disabilities_Overall[[#This Row],[School Name]],Maine_Schools[School Name],Maine_Schools[Comparison School Type], "Error")</f>
        <v>Non Charter</v>
      </c>
      <c r="O491" t="str">
        <f>_xlfn.XLOOKUP(Disabilities_Overall[[#This Row],[School Name]],Maine_Schools[School Name],Maine_Schools[Comparison Grade Span], "Error")</f>
        <v>06-08</v>
      </c>
    </row>
    <row r="492" spans="1:15" hidden="1">
      <c r="A492" t="s">
        <v>570</v>
      </c>
      <c r="B492">
        <v>1452</v>
      </c>
      <c r="C492" t="s">
        <v>950</v>
      </c>
      <c r="D492">
        <v>583</v>
      </c>
      <c r="E492" t="s">
        <v>447</v>
      </c>
      <c r="F492" t="s">
        <v>2298</v>
      </c>
      <c r="G492" t="s">
        <v>586</v>
      </c>
      <c r="H492" t="s">
        <v>2297</v>
      </c>
      <c r="I492">
        <v>35</v>
      </c>
      <c r="J492">
        <v>33</v>
      </c>
      <c r="K492">
        <v>0.94289999999999996</v>
      </c>
      <c r="L492" t="s">
        <v>1271</v>
      </c>
      <c r="M492" s="54">
        <v>0.78790000000000004</v>
      </c>
      <c r="N492" t="str">
        <f>_xlfn.XLOOKUP(Disabilities_Overall[[#This Row],[School Name]],Maine_Schools[School Name],Maine_Schools[Comparison School Type], "Error")</f>
        <v>Non Charter</v>
      </c>
      <c r="O492" t="str">
        <f>_xlfn.XLOOKUP(Disabilities_Overall[[#This Row],[School Name]],Maine_Schools[School Name],Maine_Schools[Comparison Grade Span], "Error")</f>
        <v>PK-05</v>
      </c>
    </row>
    <row r="493" spans="1:15" hidden="1">
      <c r="A493" t="s">
        <v>570</v>
      </c>
      <c r="B493">
        <v>1455</v>
      </c>
      <c r="C493" t="s">
        <v>955</v>
      </c>
      <c r="D493">
        <v>512</v>
      </c>
      <c r="E493" t="s">
        <v>480</v>
      </c>
      <c r="F493" t="s">
        <v>2298</v>
      </c>
      <c r="G493" t="s">
        <v>586</v>
      </c>
      <c r="H493" t="s">
        <v>2297</v>
      </c>
      <c r="I493">
        <v>59</v>
      </c>
      <c r="J493">
        <v>57</v>
      </c>
      <c r="K493">
        <v>0.96609999999999996</v>
      </c>
      <c r="L493" t="s">
        <v>1386</v>
      </c>
      <c r="M493" s="54">
        <v>0.85960000000000003</v>
      </c>
      <c r="N493" t="str">
        <f>_xlfn.XLOOKUP(Disabilities_Overall[[#This Row],[School Name]],Maine_Schools[School Name],Maine_Schools[Comparison School Type], "Error")</f>
        <v>Non Charter</v>
      </c>
      <c r="O493" t="str">
        <f>_xlfn.XLOOKUP(Disabilities_Overall[[#This Row],[School Name]],Maine_Schools[School Name],Maine_Schools[Comparison Grade Span], "Error")</f>
        <v>04-05</v>
      </c>
    </row>
    <row r="494" spans="1:15" hidden="1">
      <c r="A494" t="s">
        <v>570</v>
      </c>
      <c r="B494">
        <v>1455</v>
      </c>
      <c r="C494" t="s">
        <v>955</v>
      </c>
      <c r="D494">
        <v>514</v>
      </c>
      <c r="E494" t="s">
        <v>562</v>
      </c>
      <c r="F494" t="s">
        <v>2298</v>
      </c>
      <c r="G494" t="s">
        <v>586</v>
      </c>
      <c r="H494" t="s">
        <v>2297</v>
      </c>
      <c r="I494">
        <v>23</v>
      </c>
      <c r="J494">
        <v>22</v>
      </c>
      <c r="K494">
        <v>0.95650000000000002</v>
      </c>
      <c r="L494" t="s">
        <v>1333</v>
      </c>
      <c r="M494" s="54">
        <v>0.77270000000000005</v>
      </c>
      <c r="N494" t="str">
        <f>_xlfn.XLOOKUP(Disabilities_Overall[[#This Row],[School Name]],Maine_Schools[School Name],Maine_Schools[Comparison School Type], "Error")</f>
        <v>Non Charter</v>
      </c>
      <c r="O494" t="str">
        <f>_xlfn.XLOOKUP(Disabilities_Overall[[#This Row],[School Name]],Maine_Schools[School Name],Maine_Schools[Comparison Grade Span], "Error")</f>
        <v>KG-03</v>
      </c>
    </row>
    <row r="495" spans="1:15" hidden="1">
      <c r="A495" t="s">
        <v>570</v>
      </c>
      <c r="B495">
        <v>635</v>
      </c>
      <c r="C495" t="s">
        <v>958</v>
      </c>
      <c r="D495">
        <v>640</v>
      </c>
      <c r="E495" t="s">
        <v>6</v>
      </c>
      <c r="F495" t="s">
        <v>2298</v>
      </c>
      <c r="G495" t="s">
        <v>586</v>
      </c>
      <c r="H495" t="s">
        <v>2297</v>
      </c>
      <c r="I495">
        <v>71</v>
      </c>
      <c r="J495">
        <v>71</v>
      </c>
      <c r="K495">
        <v>1</v>
      </c>
      <c r="L495" t="s">
        <v>1351</v>
      </c>
      <c r="M495" s="54">
        <v>0.66200000000000003</v>
      </c>
      <c r="N495" t="str">
        <f>_xlfn.XLOOKUP(Disabilities_Overall[[#This Row],[School Name]],Maine_Schools[School Name],Maine_Schools[Comparison School Type], "Error")</f>
        <v>Non Charter</v>
      </c>
      <c r="O495" t="str">
        <f>_xlfn.XLOOKUP(Disabilities_Overall[[#This Row],[School Name]],Maine_Schools[School Name],Maine_Schools[Comparison Grade Span], "Error")</f>
        <v>PK-04</v>
      </c>
    </row>
    <row r="496" spans="1:15" hidden="1">
      <c r="A496" t="s">
        <v>570</v>
      </c>
      <c r="B496">
        <v>635</v>
      </c>
      <c r="C496" t="s">
        <v>958</v>
      </c>
      <c r="D496">
        <v>638</v>
      </c>
      <c r="E496" t="s">
        <v>417</v>
      </c>
      <c r="F496" t="s">
        <v>2298</v>
      </c>
      <c r="G496" t="s">
        <v>586</v>
      </c>
      <c r="H496" t="s">
        <v>2297</v>
      </c>
      <c r="I496">
        <v>91</v>
      </c>
      <c r="J496">
        <v>91</v>
      </c>
      <c r="K496">
        <v>1</v>
      </c>
      <c r="L496" t="s">
        <v>1382</v>
      </c>
      <c r="M496" s="54">
        <v>0.8901</v>
      </c>
      <c r="N496" t="str">
        <f>_xlfn.XLOOKUP(Disabilities_Overall[[#This Row],[School Name]],Maine_Schools[School Name],Maine_Schools[Comparison School Type], "Error")</f>
        <v>Non Charter</v>
      </c>
      <c r="O496" t="str">
        <f>_xlfn.XLOOKUP(Disabilities_Overall[[#This Row],[School Name]],Maine_Schools[School Name],Maine_Schools[Comparison Grade Span], "Error")</f>
        <v>05-08</v>
      </c>
    </row>
    <row r="497" spans="1:15" hidden="1">
      <c r="A497" t="s">
        <v>570</v>
      </c>
      <c r="B497">
        <v>1456</v>
      </c>
      <c r="C497" t="s">
        <v>961</v>
      </c>
      <c r="D497">
        <v>303</v>
      </c>
      <c r="E497" t="s">
        <v>492</v>
      </c>
      <c r="F497" t="s">
        <v>2298</v>
      </c>
      <c r="G497" t="s">
        <v>586</v>
      </c>
      <c r="H497" t="s">
        <v>2297</v>
      </c>
      <c r="I497">
        <v>19</v>
      </c>
      <c r="J497">
        <v>19</v>
      </c>
      <c r="K497">
        <v>1</v>
      </c>
      <c r="L497" t="s">
        <v>1401</v>
      </c>
      <c r="M497" s="54">
        <v>0.57889999999999997</v>
      </c>
      <c r="N497" t="str">
        <f>_xlfn.XLOOKUP(Disabilities_Overall[[#This Row],[School Name]],Maine_Schools[School Name],Maine_Schools[Comparison School Type], "Error")</f>
        <v>Non Charter</v>
      </c>
      <c r="O497" t="str">
        <f>_xlfn.XLOOKUP(Disabilities_Overall[[#This Row],[School Name]],Maine_Schools[School Name],Maine_Schools[Comparison Grade Span], "Error")</f>
        <v>03-06</v>
      </c>
    </row>
    <row r="498" spans="1:15" hidden="1">
      <c r="A498" t="s">
        <v>570</v>
      </c>
      <c r="B498">
        <v>646</v>
      </c>
      <c r="C498" t="s">
        <v>965</v>
      </c>
      <c r="D498">
        <v>650</v>
      </c>
      <c r="E498" t="s">
        <v>238</v>
      </c>
      <c r="F498" t="s">
        <v>2298</v>
      </c>
      <c r="G498" t="s">
        <v>586</v>
      </c>
      <c r="H498" t="s">
        <v>2297</v>
      </c>
      <c r="I498">
        <v>48</v>
      </c>
      <c r="J498">
        <v>46</v>
      </c>
      <c r="K498">
        <v>0.95830000000000004</v>
      </c>
      <c r="L498" t="s">
        <v>1281</v>
      </c>
      <c r="M498" s="54">
        <v>0.89129999999999998</v>
      </c>
      <c r="N498" t="str">
        <f>_xlfn.XLOOKUP(Disabilities_Overall[[#This Row],[School Name]],Maine_Schools[School Name],Maine_Schools[Comparison School Type], "Error")</f>
        <v>Non Charter</v>
      </c>
      <c r="O498" t="str">
        <f>_xlfn.XLOOKUP(Disabilities_Overall[[#This Row],[School Name]],Maine_Schools[School Name],Maine_Schools[Comparison Grade Span], "Error")</f>
        <v>03-06</v>
      </c>
    </row>
    <row r="499" spans="1:15" hidden="1">
      <c r="A499" t="s">
        <v>570</v>
      </c>
      <c r="B499">
        <v>646</v>
      </c>
      <c r="C499" t="s">
        <v>965</v>
      </c>
      <c r="D499">
        <v>652</v>
      </c>
      <c r="E499" t="s">
        <v>207</v>
      </c>
      <c r="F499" t="s">
        <v>2298</v>
      </c>
      <c r="G499" t="s">
        <v>586</v>
      </c>
      <c r="H499" t="s">
        <v>2297</v>
      </c>
      <c r="I499">
        <v>38</v>
      </c>
      <c r="J499">
        <v>38</v>
      </c>
      <c r="K499">
        <v>1</v>
      </c>
      <c r="L499" t="s">
        <v>1410</v>
      </c>
      <c r="M499" s="54">
        <v>0.84209999999999996</v>
      </c>
      <c r="N499" t="str">
        <f>_xlfn.XLOOKUP(Disabilities_Overall[[#This Row],[School Name]],Maine_Schools[School Name],Maine_Schools[Comparison School Type], "Error")</f>
        <v>Non Charter</v>
      </c>
      <c r="O499" t="str">
        <f>_xlfn.XLOOKUP(Disabilities_Overall[[#This Row],[School Name]],Maine_Schools[School Name],Maine_Schools[Comparison Grade Span], "Error")</f>
        <v>03-06</v>
      </c>
    </row>
    <row r="500" spans="1:15" hidden="1">
      <c r="A500" t="s">
        <v>570</v>
      </c>
      <c r="B500">
        <v>646</v>
      </c>
      <c r="C500" t="s">
        <v>965</v>
      </c>
      <c r="D500">
        <v>655</v>
      </c>
      <c r="E500" t="s">
        <v>211</v>
      </c>
      <c r="F500" t="s">
        <v>2298</v>
      </c>
      <c r="G500" t="s">
        <v>586</v>
      </c>
      <c r="H500" t="s">
        <v>2297</v>
      </c>
      <c r="I500">
        <v>100</v>
      </c>
      <c r="J500">
        <v>91</v>
      </c>
      <c r="K500">
        <v>0.91</v>
      </c>
      <c r="L500" t="s">
        <v>1585</v>
      </c>
      <c r="M500" s="54">
        <v>0.94510000000000005</v>
      </c>
      <c r="N500" t="str">
        <f>_xlfn.XLOOKUP(Disabilities_Overall[[#This Row],[School Name]],Maine_Schools[School Name],Maine_Schools[Comparison School Type], "Error")</f>
        <v>Non Charter</v>
      </c>
      <c r="O500" t="str">
        <f>_xlfn.XLOOKUP(Disabilities_Overall[[#This Row],[School Name]],Maine_Schools[School Name],Maine_Schools[Comparison Grade Span], "Error")</f>
        <v>07-08</v>
      </c>
    </row>
    <row r="501" spans="1:15" hidden="1">
      <c r="A501" t="s">
        <v>570</v>
      </c>
      <c r="B501">
        <v>646</v>
      </c>
      <c r="C501" t="s">
        <v>965</v>
      </c>
      <c r="D501">
        <v>660</v>
      </c>
      <c r="E501" t="s">
        <v>291</v>
      </c>
      <c r="F501" t="s">
        <v>2298</v>
      </c>
      <c r="G501" t="s">
        <v>586</v>
      </c>
      <c r="H501" t="s">
        <v>2297</v>
      </c>
      <c r="I501">
        <v>48</v>
      </c>
      <c r="J501">
        <v>46</v>
      </c>
      <c r="K501">
        <v>0.95830000000000004</v>
      </c>
      <c r="L501" t="s">
        <v>1411</v>
      </c>
      <c r="M501" s="54">
        <v>0.71740000000000004</v>
      </c>
      <c r="N501" t="str">
        <f>_xlfn.XLOOKUP(Disabilities_Overall[[#This Row],[School Name]],Maine_Schools[School Name],Maine_Schools[Comparison School Type], "Error")</f>
        <v>Non Charter</v>
      </c>
      <c r="O501" t="str">
        <f>_xlfn.XLOOKUP(Disabilities_Overall[[#This Row],[School Name]],Maine_Schools[School Name],Maine_Schools[Comparison Grade Span], "Error")</f>
        <v>03-06</v>
      </c>
    </row>
    <row r="502" spans="1:15" hidden="1">
      <c r="A502" t="s">
        <v>570</v>
      </c>
      <c r="B502">
        <v>1457</v>
      </c>
      <c r="C502" t="s">
        <v>973</v>
      </c>
      <c r="D502">
        <v>807</v>
      </c>
      <c r="E502" t="s">
        <v>146</v>
      </c>
      <c r="F502" t="s">
        <v>2298</v>
      </c>
      <c r="G502" t="s">
        <v>586</v>
      </c>
      <c r="H502" t="s">
        <v>2297</v>
      </c>
      <c r="I502">
        <v>33</v>
      </c>
      <c r="J502">
        <v>33</v>
      </c>
      <c r="K502">
        <v>1</v>
      </c>
      <c r="L502" t="s">
        <v>1549</v>
      </c>
      <c r="M502" s="54">
        <v>0.69699999999999995</v>
      </c>
      <c r="N502" t="str">
        <f>_xlfn.XLOOKUP(Disabilities_Overall[[#This Row],[School Name]],Maine_Schools[School Name],Maine_Schools[Comparison School Type], "Error")</f>
        <v>Non Charter</v>
      </c>
      <c r="O502" t="str">
        <f>_xlfn.XLOOKUP(Disabilities_Overall[[#This Row],[School Name]],Maine_Schools[School Name],Maine_Schools[Comparison Grade Span], "Error")</f>
        <v>PK-05</v>
      </c>
    </row>
    <row r="503" spans="1:15" hidden="1">
      <c r="A503" t="s">
        <v>570</v>
      </c>
      <c r="B503">
        <v>1457</v>
      </c>
      <c r="C503" t="s">
        <v>973</v>
      </c>
      <c r="D503">
        <v>136</v>
      </c>
      <c r="E503" t="s">
        <v>278</v>
      </c>
      <c r="F503" t="s">
        <v>2298</v>
      </c>
      <c r="G503" t="s">
        <v>586</v>
      </c>
      <c r="H503" t="s">
        <v>2297</v>
      </c>
      <c r="I503">
        <v>20</v>
      </c>
      <c r="J503">
        <v>20</v>
      </c>
      <c r="K503">
        <v>1</v>
      </c>
      <c r="L503" t="s">
        <v>1256</v>
      </c>
      <c r="M503" s="54">
        <v>0.7</v>
      </c>
      <c r="N503" t="str">
        <f>_xlfn.XLOOKUP(Disabilities_Overall[[#This Row],[School Name]],Maine_Schools[School Name],Maine_Schools[Comparison School Type], "Error")</f>
        <v>Non Charter</v>
      </c>
      <c r="O503" t="str">
        <f>_xlfn.XLOOKUP(Disabilities_Overall[[#This Row],[School Name]],Maine_Schools[School Name],Maine_Schools[Comparison Grade Span], "Error")</f>
        <v>PK-04</v>
      </c>
    </row>
    <row r="504" spans="1:15" hidden="1">
      <c r="A504" t="s">
        <v>570</v>
      </c>
      <c r="B504">
        <v>1457</v>
      </c>
      <c r="C504" t="s">
        <v>973</v>
      </c>
      <c r="D504">
        <v>812</v>
      </c>
      <c r="E504" t="s">
        <v>450</v>
      </c>
      <c r="F504" t="s">
        <v>2298</v>
      </c>
      <c r="G504" t="s">
        <v>586</v>
      </c>
      <c r="H504" t="s">
        <v>2297</v>
      </c>
      <c r="I504">
        <v>28</v>
      </c>
      <c r="J504">
        <v>28</v>
      </c>
      <c r="K504">
        <v>1</v>
      </c>
      <c r="L504" t="s">
        <v>1333</v>
      </c>
      <c r="M504" s="54">
        <v>0.60709999999999997</v>
      </c>
      <c r="N504" t="str">
        <f>_xlfn.XLOOKUP(Disabilities_Overall[[#This Row],[School Name]],Maine_Schools[School Name],Maine_Schools[Comparison School Type], "Error")</f>
        <v>Non Charter</v>
      </c>
      <c r="O504" t="str">
        <f>_xlfn.XLOOKUP(Disabilities_Overall[[#This Row],[School Name]],Maine_Schools[School Name],Maine_Schools[Comparison Grade Span], "Error")</f>
        <v>PK-05</v>
      </c>
    </row>
    <row r="505" spans="1:15" hidden="1">
      <c r="A505" t="s">
        <v>570</v>
      </c>
      <c r="B505">
        <v>1457</v>
      </c>
      <c r="C505" t="s">
        <v>973</v>
      </c>
      <c r="D505">
        <v>813</v>
      </c>
      <c r="E505" t="s">
        <v>488</v>
      </c>
      <c r="F505" t="s">
        <v>2298</v>
      </c>
      <c r="G505" t="s">
        <v>586</v>
      </c>
      <c r="H505" t="s">
        <v>2297</v>
      </c>
      <c r="I505">
        <v>80</v>
      </c>
      <c r="J505">
        <v>75</v>
      </c>
      <c r="K505">
        <v>0.9375</v>
      </c>
      <c r="L505" t="s">
        <v>1444</v>
      </c>
      <c r="M505" s="54">
        <v>0.93330000000000002</v>
      </c>
      <c r="N505" t="str">
        <f>_xlfn.XLOOKUP(Disabilities_Overall[[#This Row],[School Name]],Maine_Schools[School Name],Maine_Schools[Comparison School Type], "Error")</f>
        <v>Non Charter</v>
      </c>
      <c r="O505" t="str">
        <f>_xlfn.XLOOKUP(Disabilities_Overall[[#This Row],[School Name]],Maine_Schools[School Name],Maine_Schools[Comparison Grade Span], "Error")</f>
        <v>06-08</v>
      </c>
    </row>
    <row r="506" spans="1:15" hidden="1">
      <c r="A506" t="s">
        <v>570</v>
      </c>
      <c r="B506">
        <v>1457</v>
      </c>
      <c r="C506" t="s">
        <v>973</v>
      </c>
      <c r="D506">
        <v>810</v>
      </c>
      <c r="E506" t="s">
        <v>560</v>
      </c>
      <c r="F506" t="s">
        <v>2298</v>
      </c>
      <c r="G506" t="s">
        <v>586</v>
      </c>
      <c r="H506" t="s">
        <v>2297</v>
      </c>
      <c r="I506">
        <v>44</v>
      </c>
      <c r="J506">
        <v>42</v>
      </c>
      <c r="K506">
        <v>0.95450000000000002</v>
      </c>
      <c r="L506" t="s">
        <v>1253</v>
      </c>
      <c r="M506" s="54">
        <v>0.6905</v>
      </c>
      <c r="N506" t="str">
        <f>_xlfn.XLOOKUP(Disabilities_Overall[[#This Row],[School Name]],Maine_Schools[School Name],Maine_Schools[Comparison School Type], "Error")</f>
        <v>Non Charter</v>
      </c>
      <c r="O506" t="str">
        <f>_xlfn.XLOOKUP(Disabilities_Overall[[#This Row],[School Name]],Maine_Schools[School Name],Maine_Schools[Comparison Grade Span], "Error")</f>
        <v>03-05</v>
      </c>
    </row>
    <row r="507" spans="1:15" hidden="1">
      <c r="A507" t="s">
        <v>570</v>
      </c>
      <c r="B507">
        <v>1458</v>
      </c>
      <c r="C507" t="s">
        <v>978</v>
      </c>
      <c r="D507">
        <v>2045</v>
      </c>
      <c r="E507" t="s">
        <v>299</v>
      </c>
      <c r="F507" t="s">
        <v>2298</v>
      </c>
      <c r="G507" t="s">
        <v>586</v>
      </c>
      <c r="H507" t="s">
        <v>2297</v>
      </c>
      <c r="I507">
        <v>26</v>
      </c>
      <c r="J507">
        <v>26</v>
      </c>
      <c r="K507">
        <v>1</v>
      </c>
      <c r="L507" t="s">
        <v>1323</v>
      </c>
      <c r="M507" s="54">
        <v>0.69230000000000003</v>
      </c>
      <c r="N507" t="str">
        <f>_xlfn.XLOOKUP(Disabilities_Overall[[#This Row],[School Name]],Maine_Schools[School Name],Maine_Schools[Comparison School Type], "Error")</f>
        <v>Non Charter</v>
      </c>
      <c r="O507" t="str">
        <f>_xlfn.XLOOKUP(Disabilities_Overall[[#This Row],[School Name]],Maine_Schools[School Name],Maine_Schools[Comparison Grade Span], "Error")</f>
        <v>PK-04</v>
      </c>
    </row>
    <row r="508" spans="1:15" hidden="1">
      <c r="A508" t="s">
        <v>570</v>
      </c>
      <c r="B508">
        <v>1460</v>
      </c>
      <c r="C508" t="s">
        <v>984</v>
      </c>
      <c r="D508">
        <v>966</v>
      </c>
      <c r="E508" t="s">
        <v>489</v>
      </c>
      <c r="F508" t="s">
        <v>2298</v>
      </c>
      <c r="G508" t="s">
        <v>586</v>
      </c>
      <c r="H508" t="s">
        <v>2297</v>
      </c>
      <c r="I508">
        <v>106</v>
      </c>
      <c r="J508">
        <v>100</v>
      </c>
      <c r="K508">
        <v>0.94340000000000002</v>
      </c>
      <c r="L508" t="s">
        <v>1420</v>
      </c>
      <c r="M508" s="54">
        <v>0.74</v>
      </c>
      <c r="N508" t="str">
        <f>_xlfn.XLOOKUP(Disabilities_Overall[[#This Row],[School Name]],Maine_Schools[School Name],Maine_Schools[Comparison School Type], "Error")</f>
        <v>Non Charter</v>
      </c>
      <c r="O508" t="str">
        <f>_xlfn.XLOOKUP(Disabilities_Overall[[#This Row],[School Name]],Maine_Schools[School Name],Maine_Schools[Comparison Grade Span], "Error")</f>
        <v>06-08</v>
      </c>
    </row>
    <row r="509" spans="1:15" hidden="1">
      <c r="A509" t="s">
        <v>570</v>
      </c>
      <c r="B509">
        <v>1460</v>
      </c>
      <c r="C509" t="s">
        <v>984</v>
      </c>
      <c r="D509">
        <v>13</v>
      </c>
      <c r="E509" t="s">
        <v>369</v>
      </c>
      <c r="F509" t="s">
        <v>2298</v>
      </c>
      <c r="G509" t="s">
        <v>586</v>
      </c>
      <c r="H509" t="s">
        <v>2297</v>
      </c>
      <c r="I509">
        <v>20</v>
      </c>
      <c r="J509">
        <v>20</v>
      </c>
      <c r="K509">
        <v>1</v>
      </c>
      <c r="L509" t="s">
        <v>1250</v>
      </c>
      <c r="M509" s="54">
        <v>0.5</v>
      </c>
      <c r="N509" t="str">
        <f>_xlfn.XLOOKUP(Disabilities_Overall[[#This Row],[School Name]],Maine_Schools[School Name],Maine_Schools[Comparison School Type], "Error")</f>
        <v>Non Charter</v>
      </c>
      <c r="O509" t="str">
        <f>_xlfn.XLOOKUP(Disabilities_Overall[[#This Row],[School Name]],Maine_Schools[School Name],Maine_Schools[Comparison Grade Span], "Error")</f>
        <v>KG-05</v>
      </c>
    </row>
    <row r="510" spans="1:15" hidden="1">
      <c r="A510" t="s">
        <v>570</v>
      </c>
      <c r="B510">
        <v>1460</v>
      </c>
      <c r="C510" t="s">
        <v>984</v>
      </c>
      <c r="D510">
        <v>965</v>
      </c>
      <c r="E510" t="s">
        <v>74</v>
      </c>
      <c r="F510" t="s">
        <v>2298</v>
      </c>
      <c r="G510" t="s">
        <v>586</v>
      </c>
      <c r="H510" t="s">
        <v>2297</v>
      </c>
      <c r="I510">
        <v>69</v>
      </c>
      <c r="J510">
        <v>69</v>
      </c>
      <c r="K510">
        <v>1</v>
      </c>
      <c r="L510" t="s">
        <v>1521</v>
      </c>
      <c r="M510" s="54">
        <v>0.49280000000000002</v>
      </c>
      <c r="N510" t="str">
        <f>_xlfn.XLOOKUP(Disabilities_Overall[[#This Row],[School Name]],Maine_Schools[School Name],Maine_Schools[Comparison School Type], "Error")</f>
        <v>Non Charter</v>
      </c>
      <c r="O510" t="str">
        <f>_xlfn.XLOOKUP(Disabilities_Overall[[#This Row],[School Name]],Maine_Schools[School Name],Maine_Schools[Comparison Grade Span], "Error")</f>
        <v>03-05</v>
      </c>
    </row>
    <row r="511" spans="1:15" hidden="1">
      <c r="A511" t="s">
        <v>570</v>
      </c>
      <c r="B511">
        <v>1615</v>
      </c>
      <c r="C511" t="s">
        <v>988</v>
      </c>
      <c r="D511">
        <v>674</v>
      </c>
      <c r="E511" t="s">
        <v>401</v>
      </c>
      <c r="F511" t="s">
        <v>2298</v>
      </c>
      <c r="G511" t="s">
        <v>586</v>
      </c>
      <c r="H511" t="s">
        <v>2297</v>
      </c>
      <c r="I511">
        <v>74</v>
      </c>
      <c r="J511">
        <v>74</v>
      </c>
      <c r="K511">
        <v>1</v>
      </c>
      <c r="L511" t="s">
        <v>1620</v>
      </c>
      <c r="M511" s="54">
        <v>0.62160000000000004</v>
      </c>
      <c r="N511" t="str">
        <f>_xlfn.XLOOKUP(Disabilities_Overall[[#This Row],[School Name]],Maine_Schools[School Name],Maine_Schools[Comparison School Type], "Error")</f>
        <v>Non Charter</v>
      </c>
      <c r="O511" t="str">
        <f>_xlfn.XLOOKUP(Disabilities_Overall[[#This Row],[School Name]],Maine_Schools[School Name],Maine_Schools[Comparison Grade Span], "Error")</f>
        <v>03-05</v>
      </c>
    </row>
    <row r="512" spans="1:15" hidden="1">
      <c r="A512" t="s">
        <v>570</v>
      </c>
      <c r="B512">
        <v>1615</v>
      </c>
      <c r="C512" t="s">
        <v>988</v>
      </c>
      <c r="D512">
        <v>675</v>
      </c>
      <c r="E512" t="s">
        <v>427</v>
      </c>
      <c r="F512" t="s">
        <v>2298</v>
      </c>
      <c r="G512" t="s">
        <v>586</v>
      </c>
      <c r="H512" t="s">
        <v>2297</v>
      </c>
      <c r="I512">
        <v>36</v>
      </c>
      <c r="J512">
        <v>32</v>
      </c>
      <c r="K512">
        <v>0.88890000000000002</v>
      </c>
      <c r="L512" t="s">
        <v>1249</v>
      </c>
      <c r="M512" s="54">
        <v>0.78129999999999999</v>
      </c>
      <c r="N512" t="str">
        <f>_xlfn.XLOOKUP(Disabilities_Overall[[#This Row],[School Name]],Maine_Schools[School Name],Maine_Schools[Comparison School Type], "Error")</f>
        <v>Non Charter</v>
      </c>
      <c r="O512" t="str">
        <f>_xlfn.XLOOKUP(Disabilities_Overall[[#This Row],[School Name]],Maine_Schools[School Name],Maine_Schools[Comparison Grade Span], "Error")</f>
        <v>09-12</v>
      </c>
    </row>
    <row r="513" spans="1:15" hidden="1">
      <c r="A513" t="s">
        <v>570</v>
      </c>
      <c r="B513">
        <v>1615</v>
      </c>
      <c r="C513" t="s">
        <v>988</v>
      </c>
      <c r="D513">
        <v>679</v>
      </c>
      <c r="E513" t="s">
        <v>468</v>
      </c>
      <c r="F513" t="s">
        <v>2298</v>
      </c>
      <c r="G513" t="s">
        <v>586</v>
      </c>
      <c r="H513" t="s">
        <v>2297</v>
      </c>
      <c r="I513">
        <v>29</v>
      </c>
      <c r="J513">
        <v>29</v>
      </c>
      <c r="K513">
        <v>1</v>
      </c>
      <c r="L513" t="s">
        <v>1261</v>
      </c>
      <c r="M513" s="54">
        <v>0.75860000000000005</v>
      </c>
      <c r="N513" t="str">
        <f>_xlfn.XLOOKUP(Disabilities_Overall[[#This Row],[School Name]],Maine_Schools[School Name],Maine_Schools[Comparison School Type], "Error")</f>
        <v>Non Charter</v>
      </c>
      <c r="O513" t="str">
        <f>_xlfn.XLOOKUP(Disabilities_Overall[[#This Row],[School Name]],Maine_Schools[School Name],Maine_Schools[Comparison Grade Span], "Error")</f>
        <v>PK-04</v>
      </c>
    </row>
    <row r="514" spans="1:15" hidden="1">
      <c r="A514" t="s">
        <v>570</v>
      </c>
      <c r="B514">
        <v>1615</v>
      </c>
      <c r="C514" t="s">
        <v>988</v>
      </c>
      <c r="D514">
        <v>677</v>
      </c>
      <c r="E514" t="s">
        <v>518</v>
      </c>
      <c r="F514" t="s">
        <v>2298</v>
      </c>
      <c r="G514" t="s">
        <v>586</v>
      </c>
      <c r="H514" t="s">
        <v>2297</v>
      </c>
      <c r="I514">
        <v>68</v>
      </c>
      <c r="J514">
        <v>65</v>
      </c>
      <c r="K514">
        <v>0.95589999999999997</v>
      </c>
      <c r="L514" t="s">
        <v>1331</v>
      </c>
      <c r="M514" s="54">
        <v>0.69230000000000003</v>
      </c>
      <c r="N514" t="str">
        <f>_xlfn.XLOOKUP(Disabilities_Overall[[#This Row],[School Name]],Maine_Schools[School Name],Maine_Schools[Comparison School Type], "Error")</f>
        <v>Non Charter</v>
      </c>
      <c r="O514" t="str">
        <f>_xlfn.XLOOKUP(Disabilities_Overall[[#This Row],[School Name]],Maine_Schools[School Name],Maine_Schools[Comparison Grade Span], "Error")</f>
        <v>06-08</v>
      </c>
    </row>
    <row r="515" spans="1:15" hidden="1">
      <c r="A515" t="s">
        <v>570</v>
      </c>
      <c r="B515">
        <v>1615</v>
      </c>
      <c r="C515" t="s">
        <v>988</v>
      </c>
      <c r="D515">
        <v>680</v>
      </c>
      <c r="E515" t="s">
        <v>437</v>
      </c>
      <c r="F515" t="s">
        <v>2298</v>
      </c>
      <c r="G515" t="s">
        <v>586</v>
      </c>
      <c r="H515" t="s">
        <v>2297</v>
      </c>
      <c r="I515">
        <v>58</v>
      </c>
      <c r="J515">
        <v>57</v>
      </c>
      <c r="K515">
        <v>0.98280000000000001</v>
      </c>
      <c r="L515" t="s">
        <v>1620</v>
      </c>
      <c r="M515" s="54">
        <v>0.80700000000000005</v>
      </c>
      <c r="N515" t="str">
        <f>_xlfn.XLOOKUP(Disabilities_Overall[[#This Row],[School Name]],Maine_Schools[School Name],Maine_Schools[Comparison School Type], "Error")</f>
        <v>Non Charter</v>
      </c>
      <c r="O515" t="str">
        <f>_xlfn.XLOOKUP(Disabilities_Overall[[#This Row],[School Name]],Maine_Schools[School Name],Maine_Schools[Comparison Grade Span], "Error")</f>
        <v>05-08</v>
      </c>
    </row>
    <row r="516" spans="1:15">
      <c r="A516" t="s">
        <v>570</v>
      </c>
      <c r="B516">
        <v>1461</v>
      </c>
      <c r="C516" t="s">
        <v>992</v>
      </c>
      <c r="D516">
        <v>324</v>
      </c>
      <c r="E516" t="s">
        <v>340</v>
      </c>
      <c r="F516" t="s">
        <v>2298</v>
      </c>
      <c r="G516" t="s">
        <v>586</v>
      </c>
      <c r="H516" t="s">
        <v>2297</v>
      </c>
      <c r="I516">
        <v>56</v>
      </c>
      <c r="J516">
        <v>55</v>
      </c>
      <c r="K516">
        <v>0.98209999999999997</v>
      </c>
      <c r="L516" t="s">
        <v>1620</v>
      </c>
      <c r="M516" s="54">
        <v>0.83640000000000003</v>
      </c>
      <c r="N516" t="str">
        <f>_xlfn.XLOOKUP(Disabilities_Overall[[#This Row],[School Name]],Maine_Schools[School Name],Maine_Schools[Comparison School Type], "Error")</f>
        <v>Non Charter</v>
      </c>
      <c r="O516" t="str">
        <f>_xlfn.XLOOKUP(Disabilities_Overall[[#This Row],[School Name]],Maine_Schools[School Name],Maine_Schools[Comparison Grade Span], "Error")</f>
        <v>03-08</v>
      </c>
    </row>
    <row r="517" spans="1:15" hidden="1">
      <c r="A517" t="s">
        <v>570</v>
      </c>
      <c r="B517">
        <v>1462</v>
      </c>
      <c r="C517" t="s">
        <v>994</v>
      </c>
      <c r="D517">
        <v>2139</v>
      </c>
      <c r="E517" t="s">
        <v>497</v>
      </c>
      <c r="F517" t="s">
        <v>2298</v>
      </c>
      <c r="G517" t="s">
        <v>586</v>
      </c>
      <c r="H517" t="s">
        <v>2297</v>
      </c>
      <c r="I517">
        <v>17</v>
      </c>
      <c r="J517">
        <v>17</v>
      </c>
      <c r="K517">
        <v>1</v>
      </c>
      <c r="L517" t="s">
        <v>1250</v>
      </c>
      <c r="M517" s="54">
        <v>0.58819999999999995</v>
      </c>
      <c r="N517" t="str">
        <f>_xlfn.XLOOKUP(Disabilities_Overall[[#This Row],[School Name]],Maine_Schools[School Name],Maine_Schools[Comparison School Type], "Error")</f>
        <v>Non Charter</v>
      </c>
      <c r="O517" t="str">
        <f>_xlfn.XLOOKUP(Disabilities_Overall[[#This Row],[School Name]],Maine_Schools[School Name],Maine_Schools[Comparison Grade Span], "Error")</f>
        <v>PK-05</v>
      </c>
    </row>
    <row r="518" spans="1:15" hidden="1">
      <c r="A518" t="s">
        <v>570</v>
      </c>
      <c r="B518">
        <v>1464</v>
      </c>
      <c r="C518" t="s">
        <v>999</v>
      </c>
      <c r="D518">
        <v>107</v>
      </c>
      <c r="E518" t="s">
        <v>50</v>
      </c>
      <c r="F518" t="s">
        <v>2298</v>
      </c>
      <c r="G518" t="s">
        <v>586</v>
      </c>
      <c r="H518" t="s">
        <v>2297</v>
      </c>
      <c r="I518">
        <v>71</v>
      </c>
      <c r="J518">
        <v>64</v>
      </c>
      <c r="K518">
        <v>0.90139999999999998</v>
      </c>
      <c r="L518" t="s">
        <v>1321</v>
      </c>
      <c r="M518" s="54">
        <v>0.89059999999999995</v>
      </c>
      <c r="N518" t="str">
        <f>_xlfn.XLOOKUP(Disabilities_Overall[[#This Row],[School Name]],Maine_Schools[School Name],Maine_Schools[Comparison School Type], "Error")</f>
        <v>Non Charter</v>
      </c>
      <c r="O518" t="str">
        <f>_xlfn.XLOOKUP(Disabilities_Overall[[#This Row],[School Name]],Maine_Schools[School Name],Maine_Schools[Comparison Grade Span], "Error")</f>
        <v>05-08</v>
      </c>
    </row>
    <row r="519" spans="1:15" hidden="1">
      <c r="A519" t="s">
        <v>570</v>
      </c>
      <c r="B519">
        <v>1464</v>
      </c>
      <c r="C519" t="s">
        <v>999</v>
      </c>
      <c r="D519">
        <v>106</v>
      </c>
      <c r="E519" t="s">
        <v>491</v>
      </c>
      <c r="F519" t="s">
        <v>2298</v>
      </c>
      <c r="G519" t="s">
        <v>586</v>
      </c>
      <c r="H519" t="s">
        <v>2297</v>
      </c>
      <c r="I519">
        <v>36</v>
      </c>
      <c r="J519">
        <v>36</v>
      </c>
      <c r="K519">
        <v>1</v>
      </c>
      <c r="L519" t="s">
        <v>1249</v>
      </c>
      <c r="M519" s="54">
        <v>0.69440000000000002</v>
      </c>
      <c r="N519" t="str">
        <f>_xlfn.XLOOKUP(Disabilities_Overall[[#This Row],[School Name]],Maine_Schools[School Name],Maine_Schools[Comparison School Type], "Error")</f>
        <v>Non Charter</v>
      </c>
      <c r="O519" t="str">
        <f>_xlfn.XLOOKUP(Disabilities_Overall[[#This Row],[School Name]],Maine_Schools[School Name],Maine_Schools[Comparison Grade Span], "Error")</f>
        <v>01-04</v>
      </c>
    </row>
    <row r="520" spans="1:15" hidden="1">
      <c r="A520" t="s">
        <v>570</v>
      </c>
      <c r="B520">
        <v>1465</v>
      </c>
      <c r="C520" t="s">
        <v>1002</v>
      </c>
      <c r="D520">
        <v>339</v>
      </c>
      <c r="E520" t="s">
        <v>99</v>
      </c>
      <c r="F520" t="s">
        <v>2298</v>
      </c>
      <c r="G520" t="s">
        <v>586</v>
      </c>
      <c r="H520" t="s">
        <v>2297</v>
      </c>
      <c r="I520">
        <v>39</v>
      </c>
      <c r="J520">
        <v>39</v>
      </c>
      <c r="K520">
        <v>1</v>
      </c>
      <c r="L520" t="s">
        <v>1290</v>
      </c>
      <c r="M520" s="54">
        <v>0.61539999999999995</v>
      </c>
      <c r="N520" t="str">
        <f>_xlfn.XLOOKUP(Disabilities_Overall[[#This Row],[School Name]],Maine_Schools[School Name],Maine_Schools[Comparison School Type], "Error")</f>
        <v>Non Charter</v>
      </c>
      <c r="O520" t="str">
        <f>_xlfn.XLOOKUP(Disabilities_Overall[[#This Row],[School Name]],Maine_Schools[School Name],Maine_Schools[Comparison Grade Span], "Error")</f>
        <v>PK-05</v>
      </c>
    </row>
    <row r="521" spans="1:15" hidden="1">
      <c r="A521" t="s">
        <v>570</v>
      </c>
      <c r="B521">
        <v>1465</v>
      </c>
      <c r="C521" t="s">
        <v>1002</v>
      </c>
      <c r="D521">
        <v>340</v>
      </c>
      <c r="E521" t="s">
        <v>155</v>
      </c>
      <c r="F521" t="s">
        <v>2298</v>
      </c>
      <c r="G521" t="s">
        <v>586</v>
      </c>
      <c r="H521" t="s">
        <v>2297</v>
      </c>
      <c r="I521">
        <v>29</v>
      </c>
      <c r="J521">
        <v>23</v>
      </c>
      <c r="K521">
        <v>0.79310000000000003</v>
      </c>
      <c r="L521" t="s">
        <v>1298</v>
      </c>
      <c r="M521" s="54">
        <v>0.6522</v>
      </c>
      <c r="N521" t="str">
        <f>_xlfn.XLOOKUP(Disabilities_Overall[[#This Row],[School Name]],Maine_Schools[School Name],Maine_Schools[Comparison School Type], "Error")</f>
        <v>Non Charter</v>
      </c>
      <c r="O521" t="str">
        <f>_xlfn.XLOOKUP(Disabilities_Overall[[#This Row],[School Name]],Maine_Schools[School Name],Maine_Schools[Comparison Grade Span], "Error")</f>
        <v>09-12</v>
      </c>
    </row>
    <row r="522" spans="1:15" hidden="1">
      <c r="A522" t="s">
        <v>570</v>
      </c>
      <c r="B522">
        <v>1465</v>
      </c>
      <c r="C522" t="s">
        <v>1002</v>
      </c>
      <c r="D522">
        <v>341</v>
      </c>
      <c r="E522" t="s">
        <v>505</v>
      </c>
      <c r="F522" t="s">
        <v>2298</v>
      </c>
      <c r="G522" t="s">
        <v>586</v>
      </c>
      <c r="H522" t="s">
        <v>2297</v>
      </c>
      <c r="I522">
        <v>41</v>
      </c>
      <c r="J522">
        <v>39</v>
      </c>
      <c r="K522">
        <v>0.95120000000000005</v>
      </c>
      <c r="L522" t="s">
        <v>1521</v>
      </c>
      <c r="M522" s="54">
        <v>0.87180000000000002</v>
      </c>
      <c r="N522" t="str">
        <f>_xlfn.XLOOKUP(Disabilities_Overall[[#This Row],[School Name]],Maine_Schools[School Name],Maine_Schools[Comparison School Type], "Error")</f>
        <v>Non Charter</v>
      </c>
      <c r="O522" t="str">
        <f>_xlfn.XLOOKUP(Disabilities_Overall[[#This Row],[School Name]],Maine_Schools[School Name],Maine_Schools[Comparison Grade Span], "Error")</f>
        <v>06-08</v>
      </c>
    </row>
    <row r="523" spans="1:15" hidden="1">
      <c r="A523" t="s">
        <v>570</v>
      </c>
      <c r="B523">
        <v>703</v>
      </c>
      <c r="C523" t="s">
        <v>1004</v>
      </c>
      <c r="D523">
        <v>706</v>
      </c>
      <c r="E523" t="s">
        <v>235</v>
      </c>
      <c r="F523" t="s">
        <v>2298</v>
      </c>
      <c r="G523" t="s">
        <v>586</v>
      </c>
      <c r="H523" t="s">
        <v>2297</v>
      </c>
      <c r="I523">
        <v>28</v>
      </c>
      <c r="J523">
        <v>27</v>
      </c>
      <c r="K523">
        <v>0.96430000000000005</v>
      </c>
      <c r="L523" t="s">
        <v>1591</v>
      </c>
      <c r="M523" s="54">
        <v>0.59260000000000002</v>
      </c>
      <c r="N523" t="str">
        <f>_xlfn.XLOOKUP(Disabilities_Overall[[#This Row],[School Name]],Maine_Schools[School Name],Maine_Schools[Comparison School Type], "Error")</f>
        <v>Non Charter</v>
      </c>
      <c r="O523" t="str">
        <f>_xlfn.XLOOKUP(Disabilities_Overall[[#This Row],[School Name]],Maine_Schools[School Name],Maine_Schools[Comparison Grade Span], "Error")</f>
        <v>PK-04</v>
      </c>
    </row>
    <row r="524" spans="1:15" hidden="1">
      <c r="A524" t="s">
        <v>570</v>
      </c>
      <c r="B524">
        <v>703</v>
      </c>
      <c r="C524" t="s">
        <v>1004</v>
      </c>
      <c r="D524">
        <v>705</v>
      </c>
      <c r="E524" t="s">
        <v>237</v>
      </c>
      <c r="F524" t="s">
        <v>2298</v>
      </c>
      <c r="G524" t="s">
        <v>586</v>
      </c>
      <c r="H524" t="s">
        <v>2297</v>
      </c>
      <c r="I524">
        <v>61</v>
      </c>
      <c r="J524">
        <v>57</v>
      </c>
      <c r="K524">
        <v>0.93440000000000001</v>
      </c>
      <c r="L524" t="s">
        <v>1334</v>
      </c>
      <c r="M524" s="54">
        <v>0.84209999999999996</v>
      </c>
      <c r="N524" t="str">
        <f>_xlfn.XLOOKUP(Disabilities_Overall[[#This Row],[School Name]],Maine_Schools[School Name],Maine_Schools[Comparison School Type], "Error")</f>
        <v>Non Charter</v>
      </c>
      <c r="O524" t="str">
        <f>_xlfn.XLOOKUP(Disabilities_Overall[[#This Row],[School Name]],Maine_Schools[School Name],Maine_Schools[Comparison Grade Span], "Error")</f>
        <v>05-08</v>
      </c>
    </row>
    <row r="525" spans="1:15" hidden="1">
      <c r="A525" t="s">
        <v>570</v>
      </c>
      <c r="B525">
        <v>707</v>
      </c>
      <c r="C525" t="s">
        <v>1006</v>
      </c>
      <c r="D525">
        <v>710</v>
      </c>
      <c r="E525" t="s">
        <v>446</v>
      </c>
      <c r="F525" t="s">
        <v>2298</v>
      </c>
      <c r="G525" t="s">
        <v>586</v>
      </c>
      <c r="H525" t="s">
        <v>2297</v>
      </c>
      <c r="I525">
        <v>62</v>
      </c>
      <c r="J525">
        <v>62</v>
      </c>
      <c r="K525">
        <v>1</v>
      </c>
      <c r="L525" t="s">
        <v>1351</v>
      </c>
      <c r="M525" s="54">
        <v>0.7581</v>
      </c>
      <c r="N525" t="str">
        <f>_xlfn.XLOOKUP(Disabilities_Overall[[#This Row],[School Name]],Maine_Schools[School Name],Maine_Schools[Comparison School Type], "Error")</f>
        <v>Non Charter</v>
      </c>
      <c r="O525" t="str">
        <f>_xlfn.XLOOKUP(Disabilities_Overall[[#This Row],[School Name]],Maine_Schools[School Name],Maine_Schools[Comparison Grade Span], "Error")</f>
        <v>03-05</v>
      </c>
    </row>
    <row r="526" spans="1:15" hidden="1">
      <c r="A526" t="s">
        <v>570</v>
      </c>
      <c r="B526">
        <v>722</v>
      </c>
      <c r="C526" t="s">
        <v>1013</v>
      </c>
      <c r="D526">
        <v>725</v>
      </c>
      <c r="E526" t="s">
        <v>59</v>
      </c>
      <c r="F526" t="s">
        <v>2298</v>
      </c>
      <c r="G526" t="s">
        <v>586</v>
      </c>
      <c r="H526" t="s">
        <v>2297</v>
      </c>
      <c r="I526">
        <v>35</v>
      </c>
      <c r="J526">
        <v>34</v>
      </c>
      <c r="K526">
        <v>0.97140000000000004</v>
      </c>
      <c r="L526" t="s">
        <v>1271</v>
      </c>
      <c r="M526" s="54">
        <v>0.76470000000000005</v>
      </c>
      <c r="N526" t="str">
        <f>_xlfn.XLOOKUP(Disabilities_Overall[[#This Row],[School Name]],Maine_Schools[School Name],Maine_Schools[Comparison School Type], "Error")</f>
        <v>Non Charter</v>
      </c>
      <c r="O526" t="str">
        <f>_xlfn.XLOOKUP(Disabilities_Overall[[#This Row],[School Name]],Maine_Schools[School Name],Maine_Schools[Comparison Grade Span], "Error")</f>
        <v>PK-12</v>
      </c>
    </row>
    <row r="527" spans="1:15" hidden="1">
      <c r="A527" t="s">
        <v>570</v>
      </c>
      <c r="B527">
        <v>1466</v>
      </c>
      <c r="C527" t="s">
        <v>1017</v>
      </c>
      <c r="D527">
        <v>331</v>
      </c>
      <c r="E527" t="s">
        <v>93</v>
      </c>
      <c r="F527" t="s">
        <v>2298</v>
      </c>
      <c r="G527" t="s">
        <v>586</v>
      </c>
      <c r="H527" t="s">
        <v>2297</v>
      </c>
      <c r="I527">
        <v>65</v>
      </c>
      <c r="J527">
        <v>60</v>
      </c>
      <c r="K527">
        <v>0.92310000000000003</v>
      </c>
      <c r="L527" t="s">
        <v>1419</v>
      </c>
      <c r="M527" s="54">
        <v>0.91669999999999996</v>
      </c>
      <c r="N527" t="str">
        <f>_xlfn.XLOOKUP(Disabilities_Overall[[#This Row],[School Name]],Maine_Schools[School Name],Maine_Schools[Comparison School Type], "Error")</f>
        <v>Non Charter</v>
      </c>
      <c r="O527" t="str">
        <f>_xlfn.XLOOKUP(Disabilities_Overall[[#This Row],[School Name]],Maine_Schools[School Name],Maine_Schools[Comparison Grade Span], "Error")</f>
        <v>06-08</v>
      </c>
    </row>
    <row r="528" spans="1:15" hidden="1">
      <c r="A528" t="s">
        <v>570</v>
      </c>
      <c r="B528">
        <v>1466</v>
      </c>
      <c r="C528" t="s">
        <v>1017</v>
      </c>
      <c r="D528">
        <v>333</v>
      </c>
      <c r="E528" t="s">
        <v>403</v>
      </c>
      <c r="F528" t="s">
        <v>2298</v>
      </c>
      <c r="G528" t="s">
        <v>586</v>
      </c>
      <c r="H528" t="s">
        <v>2297</v>
      </c>
      <c r="I528">
        <v>83</v>
      </c>
      <c r="J528">
        <v>83</v>
      </c>
      <c r="K528">
        <v>1</v>
      </c>
      <c r="L528" t="s">
        <v>1419</v>
      </c>
      <c r="M528" s="54">
        <v>0.66269999999999996</v>
      </c>
      <c r="N528" t="str">
        <f>_xlfn.XLOOKUP(Disabilities_Overall[[#This Row],[School Name]],Maine_Schools[School Name],Maine_Schools[Comparison School Type], "Error")</f>
        <v>Non Charter</v>
      </c>
      <c r="O528" t="str">
        <f>_xlfn.XLOOKUP(Disabilities_Overall[[#This Row],[School Name]],Maine_Schools[School Name],Maine_Schools[Comparison Grade Span], "Error")</f>
        <v>PK-05</v>
      </c>
    </row>
    <row r="529" spans="1:15" hidden="1">
      <c r="A529" t="s">
        <v>570</v>
      </c>
      <c r="B529">
        <v>743</v>
      </c>
      <c r="C529" t="s">
        <v>1021</v>
      </c>
      <c r="D529">
        <v>746</v>
      </c>
      <c r="E529" t="s">
        <v>270</v>
      </c>
      <c r="F529" t="s">
        <v>2298</v>
      </c>
      <c r="G529" t="s">
        <v>586</v>
      </c>
      <c r="H529" t="s">
        <v>2297</v>
      </c>
      <c r="I529">
        <v>17</v>
      </c>
      <c r="J529">
        <v>17</v>
      </c>
      <c r="K529">
        <v>1</v>
      </c>
      <c r="L529" t="s">
        <v>1252</v>
      </c>
      <c r="M529" s="54">
        <v>0.52939999999999998</v>
      </c>
      <c r="N529" t="str">
        <f>_xlfn.XLOOKUP(Disabilities_Overall[[#This Row],[School Name]],Maine_Schools[School Name],Maine_Schools[Comparison School Type], "Error")</f>
        <v>Non Charter</v>
      </c>
      <c r="O529" t="str">
        <f>_xlfn.XLOOKUP(Disabilities_Overall[[#This Row],[School Name]],Maine_Schools[School Name],Maine_Schools[Comparison Grade Span], "Error")</f>
        <v>PK-03</v>
      </c>
    </row>
    <row r="530" spans="1:15" hidden="1">
      <c r="A530" t="s">
        <v>570</v>
      </c>
      <c r="B530">
        <v>743</v>
      </c>
      <c r="C530" t="s">
        <v>1021</v>
      </c>
      <c r="D530">
        <v>747</v>
      </c>
      <c r="E530" t="s">
        <v>482</v>
      </c>
      <c r="F530" t="s">
        <v>2298</v>
      </c>
      <c r="G530" t="s">
        <v>586</v>
      </c>
      <c r="H530" t="s">
        <v>2297</v>
      </c>
      <c r="I530">
        <v>57</v>
      </c>
      <c r="J530">
        <v>57</v>
      </c>
      <c r="K530">
        <v>1</v>
      </c>
      <c r="L530" t="s">
        <v>1281</v>
      </c>
      <c r="M530" s="54">
        <v>0.71930000000000005</v>
      </c>
      <c r="N530" t="str">
        <f>_xlfn.XLOOKUP(Disabilities_Overall[[#This Row],[School Name]],Maine_Schools[School Name],Maine_Schools[Comparison School Type], "Error")</f>
        <v>Non Charter</v>
      </c>
      <c r="O530" t="str">
        <f>_xlfn.XLOOKUP(Disabilities_Overall[[#This Row],[School Name]],Maine_Schools[School Name],Maine_Schools[Comparison Grade Span], "Error")</f>
        <v>04-05</v>
      </c>
    </row>
    <row r="531" spans="1:15" hidden="1">
      <c r="A531" t="s">
        <v>570</v>
      </c>
      <c r="B531">
        <v>743</v>
      </c>
      <c r="C531" t="s">
        <v>1021</v>
      </c>
      <c r="D531">
        <v>745</v>
      </c>
      <c r="E531" t="s">
        <v>484</v>
      </c>
      <c r="F531" t="s">
        <v>2298</v>
      </c>
      <c r="G531" t="s">
        <v>586</v>
      </c>
      <c r="H531" t="s">
        <v>2297</v>
      </c>
      <c r="I531">
        <v>77</v>
      </c>
      <c r="J531">
        <v>75</v>
      </c>
      <c r="K531">
        <v>0.97399999999999998</v>
      </c>
      <c r="L531" t="s">
        <v>1296</v>
      </c>
      <c r="M531" s="54">
        <v>0.78669999999999995</v>
      </c>
      <c r="N531" t="str">
        <f>_xlfn.XLOOKUP(Disabilities_Overall[[#This Row],[School Name]],Maine_Schools[School Name],Maine_Schools[Comparison School Type], "Error")</f>
        <v>Non Charter</v>
      </c>
      <c r="O531" t="str">
        <f>_xlfn.XLOOKUP(Disabilities_Overall[[#This Row],[School Name]],Maine_Schools[School Name],Maine_Schools[Comparison Grade Span], "Error")</f>
        <v>06-08</v>
      </c>
    </row>
    <row r="532" spans="1:15" hidden="1">
      <c r="A532" t="s">
        <v>570</v>
      </c>
      <c r="B532">
        <v>1467</v>
      </c>
      <c r="C532" t="s">
        <v>1028</v>
      </c>
      <c r="D532">
        <v>1044</v>
      </c>
      <c r="E532" t="s">
        <v>357</v>
      </c>
      <c r="F532" t="s">
        <v>2298</v>
      </c>
      <c r="G532" t="s">
        <v>586</v>
      </c>
      <c r="H532" t="s">
        <v>2297</v>
      </c>
      <c r="I532">
        <v>45</v>
      </c>
      <c r="J532">
        <v>41</v>
      </c>
      <c r="K532">
        <v>0.91110000000000002</v>
      </c>
      <c r="L532" t="s">
        <v>1251</v>
      </c>
      <c r="M532" s="54">
        <v>0.878</v>
      </c>
      <c r="N532" t="str">
        <f>_xlfn.XLOOKUP(Disabilities_Overall[[#This Row],[School Name]],Maine_Schools[School Name],Maine_Schools[Comparison School Type], "Error")</f>
        <v>Non Charter</v>
      </c>
      <c r="O532" t="str">
        <f>_xlfn.XLOOKUP(Disabilities_Overall[[#This Row],[School Name]],Maine_Schools[School Name],Maine_Schools[Comparison Grade Span], "Error")</f>
        <v>06-08</v>
      </c>
    </row>
    <row r="533" spans="1:15" hidden="1">
      <c r="A533" t="s">
        <v>570</v>
      </c>
      <c r="B533">
        <v>1467</v>
      </c>
      <c r="C533" t="s">
        <v>1028</v>
      </c>
      <c r="D533">
        <v>398</v>
      </c>
      <c r="E533" t="s">
        <v>430</v>
      </c>
      <c r="F533" t="s">
        <v>2298</v>
      </c>
      <c r="G533" t="s">
        <v>586</v>
      </c>
      <c r="H533" t="s">
        <v>2297</v>
      </c>
      <c r="I533">
        <v>19</v>
      </c>
      <c r="J533">
        <v>18</v>
      </c>
      <c r="K533">
        <v>0.94740000000000002</v>
      </c>
      <c r="L533" t="s">
        <v>1257</v>
      </c>
      <c r="M533" s="54">
        <v>0.72219999999999995</v>
      </c>
      <c r="N533" t="str">
        <f>_xlfn.XLOOKUP(Disabilities_Overall[[#This Row],[School Name]],Maine_Schools[School Name],Maine_Schools[Comparison School Type], "Error")</f>
        <v>Non Charter</v>
      </c>
      <c r="O533" t="str">
        <f>_xlfn.XLOOKUP(Disabilities_Overall[[#This Row],[School Name]],Maine_Schools[School Name],Maine_Schools[Comparison Grade Span], "Error")</f>
        <v>PK-05</v>
      </c>
    </row>
    <row r="534" spans="1:15">
      <c r="A534" t="s">
        <v>570</v>
      </c>
      <c r="B534">
        <v>1468</v>
      </c>
      <c r="C534" t="s">
        <v>1033</v>
      </c>
      <c r="D534">
        <v>2085</v>
      </c>
      <c r="E534" t="s">
        <v>189</v>
      </c>
      <c r="F534" t="s">
        <v>2298</v>
      </c>
      <c r="G534" t="s">
        <v>586</v>
      </c>
      <c r="H534" t="s">
        <v>2297</v>
      </c>
      <c r="I534">
        <v>116</v>
      </c>
      <c r="J534">
        <v>116</v>
      </c>
      <c r="K534">
        <v>1</v>
      </c>
      <c r="L534" t="s">
        <v>1366</v>
      </c>
      <c r="M534" s="54">
        <v>0.88790000000000002</v>
      </c>
      <c r="N534" t="str">
        <f>_xlfn.XLOOKUP(Disabilities_Overall[[#This Row],[School Name]],Maine_Schools[School Name],Maine_Schools[Comparison School Type], "Error")</f>
        <v>Non Charter</v>
      </c>
      <c r="O534" t="str">
        <f>_xlfn.XLOOKUP(Disabilities_Overall[[#This Row],[School Name]],Maine_Schools[School Name],Maine_Schools[Comparison Grade Span], "Error")</f>
        <v>03-08</v>
      </c>
    </row>
    <row r="535" spans="1:15" hidden="1">
      <c r="A535" t="s">
        <v>570</v>
      </c>
      <c r="B535">
        <v>765</v>
      </c>
      <c r="C535" t="s">
        <v>1035</v>
      </c>
      <c r="D535">
        <v>773</v>
      </c>
      <c r="E535" t="s">
        <v>117</v>
      </c>
      <c r="F535" t="s">
        <v>2298</v>
      </c>
      <c r="G535" t="s">
        <v>586</v>
      </c>
      <c r="H535" t="s">
        <v>2297</v>
      </c>
      <c r="I535">
        <v>69</v>
      </c>
      <c r="J535">
        <v>53</v>
      </c>
      <c r="K535">
        <v>0.7681</v>
      </c>
      <c r="L535" t="s">
        <v>1334</v>
      </c>
      <c r="M535" s="54">
        <v>0.90569999999999995</v>
      </c>
      <c r="N535" t="str">
        <f>_xlfn.XLOOKUP(Disabilities_Overall[[#This Row],[School Name]],Maine_Schools[School Name],Maine_Schools[Comparison School Type], "Error")</f>
        <v>Non Charter</v>
      </c>
      <c r="O535" t="str">
        <f>_xlfn.XLOOKUP(Disabilities_Overall[[#This Row],[School Name]],Maine_Schools[School Name],Maine_Schools[Comparison Grade Span], "Error")</f>
        <v>07-08</v>
      </c>
    </row>
    <row r="536" spans="1:15" hidden="1">
      <c r="A536" t="s">
        <v>570</v>
      </c>
      <c r="B536">
        <v>765</v>
      </c>
      <c r="C536" t="s">
        <v>1035</v>
      </c>
      <c r="D536">
        <v>768</v>
      </c>
      <c r="E536" t="s">
        <v>302</v>
      </c>
      <c r="F536" t="s">
        <v>2298</v>
      </c>
      <c r="G536" t="s">
        <v>586</v>
      </c>
      <c r="H536" t="s">
        <v>2297</v>
      </c>
      <c r="I536">
        <v>49</v>
      </c>
      <c r="J536">
        <v>42</v>
      </c>
      <c r="K536">
        <v>0.85709999999999997</v>
      </c>
      <c r="L536" t="s">
        <v>1521</v>
      </c>
      <c r="M536" s="54">
        <v>0.8095</v>
      </c>
      <c r="N536" t="str">
        <f>_xlfn.XLOOKUP(Disabilities_Overall[[#This Row],[School Name]],Maine_Schools[School Name],Maine_Schools[Comparison School Type], "Error")</f>
        <v>Non Charter</v>
      </c>
      <c r="O536" t="str">
        <f>_xlfn.XLOOKUP(Disabilities_Overall[[#This Row],[School Name]],Maine_Schools[School Name],Maine_Schools[Comparison Grade Span], "Error")</f>
        <v>03-06</v>
      </c>
    </row>
    <row r="537" spans="1:15" hidden="1">
      <c r="A537" t="s">
        <v>570</v>
      </c>
      <c r="B537">
        <v>765</v>
      </c>
      <c r="C537" t="s">
        <v>1035</v>
      </c>
      <c r="D537">
        <v>771</v>
      </c>
      <c r="E537" t="s">
        <v>332</v>
      </c>
      <c r="F537" t="s">
        <v>2298</v>
      </c>
      <c r="G537" t="s">
        <v>586</v>
      </c>
      <c r="H537" t="s">
        <v>2297</v>
      </c>
      <c r="I537">
        <v>47</v>
      </c>
      <c r="J537">
        <v>45</v>
      </c>
      <c r="K537">
        <v>0.95740000000000003</v>
      </c>
      <c r="L537" t="s">
        <v>1336</v>
      </c>
      <c r="M537" s="54">
        <v>0.84440000000000004</v>
      </c>
      <c r="N537" t="str">
        <f>_xlfn.XLOOKUP(Disabilities_Overall[[#This Row],[School Name]],Maine_Schools[School Name],Maine_Schools[Comparison School Type], "Error")</f>
        <v>Non Charter</v>
      </c>
      <c r="O537" t="str">
        <f>_xlfn.XLOOKUP(Disabilities_Overall[[#This Row],[School Name]],Maine_Schools[School Name],Maine_Schools[Comparison Grade Span], "Error")</f>
        <v>03-06</v>
      </c>
    </row>
    <row r="538" spans="1:15" hidden="1">
      <c r="A538" t="s">
        <v>570</v>
      </c>
      <c r="B538">
        <v>774</v>
      </c>
      <c r="C538" t="s">
        <v>1040</v>
      </c>
      <c r="D538">
        <v>1959</v>
      </c>
      <c r="E538" t="s">
        <v>144</v>
      </c>
      <c r="F538" t="s">
        <v>2298</v>
      </c>
      <c r="G538" t="s">
        <v>586</v>
      </c>
      <c r="H538" t="s">
        <v>2297</v>
      </c>
      <c r="I538">
        <v>25</v>
      </c>
      <c r="J538">
        <v>25</v>
      </c>
      <c r="K538">
        <v>1</v>
      </c>
      <c r="L538" t="s">
        <v>1256</v>
      </c>
      <c r="M538" s="54">
        <v>0.56000000000000005</v>
      </c>
      <c r="N538" t="str">
        <f>_xlfn.XLOOKUP(Disabilities_Overall[[#This Row],[School Name]],Maine_Schools[School Name],Maine_Schools[Comparison School Type], "Error")</f>
        <v>Non Charter</v>
      </c>
      <c r="O538" t="str">
        <f>_xlfn.XLOOKUP(Disabilities_Overall[[#This Row],[School Name]],Maine_Schools[School Name],Maine_Schools[Comparison Grade Span], "Error")</f>
        <v>03-04</v>
      </c>
    </row>
    <row r="539" spans="1:15" hidden="1">
      <c r="A539" t="s">
        <v>570</v>
      </c>
      <c r="B539">
        <v>774</v>
      </c>
      <c r="C539" t="s">
        <v>1040</v>
      </c>
      <c r="D539">
        <v>778</v>
      </c>
      <c r="E539" t="s">
        <v>216</v>
      </c>
      <c r="F539" t="s">
        <v>2298</v>
      </c>
      <c r="G539" t="s">
        <v>586</v>
      </c>
      <c r="H539" t="s">
        <v>2297</v>
      </c>
      <c r="I539">
        <v>67</v>
      </c>
      <c r="J539">
        <v>59</v>
      </c>
      <c r="K539">
        <v>0.88060000000000005</v>
      </c>
      <c r="L539" t="s">
        <v>1308</v>
      </c>
      <c r="M539" s="54">
        <v>0.9153</v>
      </c>
      <c r="N539" t="str">
        <f>_xlfn.XLOOKUP(Disabilities_Overall[[#This Row],[School Name]],Maine_Schools[School Name],Maine_Schools[Comparison School Type], "Error")</f>
        <v>Non Charter</v>
      </c>
      <c r="O539" t="str">
        <f>_xlfn.XLOOKUP(Disabilities_Overall[[#This Row],[School Name]],Maine_Schools[School Name],Maine_Schools[Comparison Grade Span], "Error")</f>
        <v>05-12</v>
      </c>
    </row>
    <row r="540" spans="1:15" hidden="1">
      <c r="A540" t="s">
        <v>570</v>
      </c>
      <c r="B540">
        <v>780</v>
      </c>
      <c r="C540" t="s">
        <v>1044</v>
      </c>
      <c r="D540">
        <v>781</v>
      </c>
      <c r="E540" t="s">
        <v>268</v>
      </c>
      <c r="F540" t="s">
        <v>2298</v>
      </c>
      <c r="G540" t="s">
        <v>586</v>
      </c>
      <c r="H540" t="s">
        <v>2297</v>
      </c>
      <c r="I540">
        <v>36</v>
      </c>
      <c r="J540">
        <v>35</v>
      </c>
      <c r="K540">
        <v>0.97219999999999995</v>
      </c>
      <c r="L540" t="s">
        <v>1417</v>
      </c>
      <c r="M540" s="54">
        <v>0.6</v>
      </c>
      <c r="N540" t="str">
        <f>_xlfn.XLOOKUP(Disabilities_Overall[[#This Row],[School Name]],Maine_Schools[School Name],Maine_Schools[Comparison School Type], "Error")</f>
        <v>Non Charter</v>
      </c>
      <c r="O540" t="str">
        <f>_xlfn.XLOOKUP(Disabilities_Overall[[#This Row],[School Name]],Maine_Schools[School Name],Maine_Schools[Comparison Grade Span], "Error")</f>
        <v>03-06</v>
      </c>
    </row>
    <row r="541" spans="1:15" hidden="1">
      <c r="A541" t="s">
        <v>570</v>
      </c>
      <c r="B541">
        <v>826</v>
      </c>
      <c r="C541" t="s">
        <v>1051</v>
      </c>
      <c r="D541">
        <v>828</v>
      </c>
      <c r="E541" t="s">
        <v>151</v>
      </c>
      <c r="F541" t="s">
        <v>2298</v>
      </c>
      <c r="G541" t="s">
        <v>586</v>
      </c>
      <c r="H541" t="s">
        <v>2297</v>
      </c>
      <c r="I541">
        <v>79</v>
      </c>
      <c r="J541">
        <v>74</v>
      </c>
      <c r="K541">
        <v>0.93669999999999998</v>
      </c>
      <c r="L541" t="s">
        <v>1269</v>
      </c>
      <c r="M541" s="54">
        <v>0.71619999999999995</v>
      </c>
      <c r="N541" t="str">
        <f>_xlfn.XLOOKUP(Disabilities_Overall[[#This Row],[School Name]],Maine_Schools[School Name],Maine_Schools[Comparison School Type], "Error")</f>
        <v>Non Charter</v>
      </c>
      <c r="O541" t="str">
        <f>_xlfn.XLOOKUP(Disabilities_Overall[[#This Row],[School Name]],Maine_Schools[School Name],Maine_Schools[Comparison Grade Span], "Error")</f>
        <v>01-06</v>
      </c>
    </row>
    <row r="542" spans="1:15" hidden="1">
      <c r="A542" t="s">
        <v>570</v>
      </c>
      <c r="B542">
        <v>1500</v>
      </c>
      <c r="C542" t="s">
        <v>1057</v>
      </c>
      <c r="D542">
        <v>1041</v>
      </c>
      <c r="E542" t="s">
        <v>444</v>
      </c>
      <c r="F542" t="s">
        <v>2298</v>
      </c>
      <c r="G542" t="s">
        <v>586</v>
      </c>
      <c r="H542" t="s">
        <v>2297</v>
      </c>
      <c r="I542">
        <v>46</v>
      </c>
      <c r="J542">
        <v>46</v>
      </c>
      <c r="K542">
        <v>1</v>
      </c>
      <c r="L542" t="s">
        <v>1392</v>
      </c>
      <c r="M542" s="54">
        <v>0.86960000000000004</v>
      </c>
      <c r="N542" t="str">
        <f>_xlfn.XLOOKUP(Disabilities_Overall[[#This Row],[School Name]],Maine_Schools[School Name],Maine_Schools[Comparison School Type], "Error")</f>
        <v>Non Charter</v>
      </c>
      <c r="O542" t="str">
        <f>_xlfn.XLOOKUP(Disabilities_Overall[[#This Row],[School Name]],Maine_Schools[School Name],Maine_Schools[Comparison Grade Span], "Error")</f>
        <v>PK-12</v>
      </c>
    </row>
    <row r="543" spans="1:15" hidden="1">
      <c r="A543" t="s">
        <v>570</v>
      </c>
      <c r="B543">
        <v>839</v>
      </c>
      <c r="C543" t="s">
        <v>1059</v>
      </c>
      <c r="D543">
        <v>843</v>
      </c>
      <c r="E543" t="s">
        <v>419</v>
      </c>
      <c r="F543" t="s">
        <v>2298</v>
      </c>
      <c r="G543" t="s">
        <v>586</v>
      </c>
      <c r="H543" t="s">
        <v>2297</v>
      </c>
      <c r="I543">
        <v>18</v>
      </c>
      <c r="J543">
        <v>17</v>
      </c>
      <c r="K543">
        <v>0.94440000000000002</v>
      </c>
      <c r="L543" t="s">
        <v>1252</v>
      </c>
      <c r="M543" s="54">
        <v>0.52939999999999998</v>
      </c>
      <c r="N543" t="str">
        <f>_xlfn.XLOOKUP(Disabilities_Overall[[#This Row],[School Name]],Maine_Schools[School Name],Maine_Schools[Comparison School Type], "Error")</f>
        <v>Non Charter</v>
      </c>
      <c r="O543" t="str">
        <f>_xlfn.XLOOKUP(Disabilities_Overall[[#This Row],[School Name]],Maine_Schools[School Name],Maine_Schools[Comparison Grade Span], "Error")</f>
        <v>09-12</v>
      </c>
    </row>
    <row r="544" spans="1:15" hidden="1">
      <c r="A544" t="s">
        <v>570</v>
      </c>
      <c r="B544">
        <v>839</v>
      </c>
      <c r="C544" t="s">
        <v>1059</v>
      </c>
      <c r="D544">
        <v>846</v>
      </c>
      <c r="E544" t="s">
        <v>422</v>
      </c>
      <c r="F544" t="s">
        <v>2298</v>
      </c>
      <c r="G544" t="s">
        <v>586</v>
      </c>
      <c r="H544" t="s">
        <v>2297</v>
      </c>
      <c r="I544">
        <v>81</v>
      </c>
      <c r="J544">
        <v>77</v>
      </c>
      <c r="K544">
        <v>0.9506</v>
      </c>
      <c r="L544" t="s">
        <v>1379</v>
      </c>
      <c r="M544" s="54">
        <v>0.79220000000000002</v>
      </c>
      <c r="N544" t="str">
        <f>_xlfn.XLOOKUP(Disabilities_Overall[[#This Row],[School Name]],Maine_Schools[School Name],Maine_Schools[Comparison School Type], "Error")</f>
        <v>Non Charter</v>
      </c>
      <c r="O544" t="str">
        <f>_xlfn.XLOOKUP(Disabilities_Overall[[#This Row],[School Name]],Maine_Schools[School Name],Maine_Schools[Comparison Grade Span], "Error")</f>
        <v>06-08</v>
      </c>
    </row>
    <row r="545" spans="1:15" hidden="1">
      <c r="A545" t="s">
        <v>570</v>
      </c>
      <c r="B545">
        <v>839</v>
      </c>
      <c r="C545" t="s">
        <v>1059</v>
      </c>
      <c r="D545">
        <v>845</v>
      </c>
      <c r="E545" t="s">
        <v>423</v>
      </c>
      <c r="F545" t="s">
        <v>2298</v>
      </c>
      <c r="G545" t="s">
        <v>586</v>
      </c>
      <c r="H545" t="s">
        <v>2297</v>
      </c>
      <c r="I545">
        <v>49</v>
      </c>
      <c r="J545">
        <v>49</v>
      </c>
      <c r="K545">
        <v>1</v>
      </c>
      <c r="L545" t="s">
        <v>1399</v>
      </c>
      <c r="M545" s="54">
        <v>0.63270000000000004</v>
      </c>
      <c r="N545" t="str">
        <f>_xlfn.XLOOKUP(Disabilities_Overall[[#This Row],[School Name]],Maine_Schools[School Name],Maine_Schools[Comparison School Type], "Error")</f>
        <v>Non Charter</v>
      </c>
      <c r="O545" t="str">
        <f>_xlfn.XLOOKUP(Disabilities_Overall[[#This Row],[School Name]],Maine_Schools[School Name],Maine_Schools[Comparison Grade Span], "Error")</f>
        <v>04-05</v>
      </c>
    </row>
    <row r="546" spans="1:15" hidden="1">
      <c r="A546" t="s">
        <v>570</v>
      </c>
      <c r="B546">
        <v>839</v>
      </c>
      <c r="C546" t="s">
        <v>1059</v>
      </c>
      <c r="D546">
        <v>844</v>
      </c>
      <c r="E546" t="s">
        <v>479</v>
      </c>
      <c r="F546" t="s">
        <v>2298</v>
      </c>
      <c r="G546" t="s">
        <v>586</v>
      </c>
      <c r="H546" t="s">
        <v>2297</v>
      </c>
      <c r="I546">
        <v>23</v>
      </c>
      <c r="J546">
        <v>22</v>
      </c>
      <c r="K546">
        <v>0.95650000000000002</v>
      </c>
      <c r="L546" t="s">
        <v>1256</v>
      </c>
      <c r="M546" s="54">
        <v>0.63639999999999997</v>
      </c>
      <c r="N546" t="str">
        <f>_xlfn.XLOOKUP(Disabilities_Overall[[#This Row],[School Name]],Maine_Schools[School Name],Maine_Schools[Comparison School Type], "Error")</f>
        <v>Non Charter</v>
      </c>
      <c r="O546" t="str">
        <f>_xlfn.XLOOKUP(Disabilities_Overall[[#This Row],[School Name]],Maine_Schools[School Name],Maine_Schools[Comparison Grade Span], "Error")</f>
        <v>PK-03</v>
      </c>
    </row>
    <row r="547" spans="1:15" hidden="1">
      <c r="A547" t="s">
        <v>570</v>
      </c>
      <c r="B547">
        <v>847</v>
      </c>
      <c r="C547" t="s">
        <v>1060</v>
      </c>
      <c r="D547">
        <v>848</v>
      </c>
      <c r="E547" t="s">
        <v>425</v>
      </c>
      <c r="F547" t="s">
        <v>2298</v>
      </c>
      <c r="G547" t="s">
        <v>586</v>
      </c>
      <c r="H547" t="s">
        <v>2297</v>
      </c>
      <c r="I547">
        <v>23</v>
      </c>
      <c r="J547">
        <v>23</v>
      </c>
      <c r="K547">
        <v>1</v>
      </c>
      <c r="L547" t="s">
        <v>1256</v>
      </c>
      <c r="M547" s="54">
        <v>0.60870000000000002</v>
      </c>
      <c r="N547" t="str">
        <f>_xlfn.XLOOKUP(Disabilities_Overall[[#This Row],[School Name]],Maine_Schools[School Name],Maine_Schools[Comparison School Type], "Error")</f>
        <v>Non Charter</v>
      </c>
      <c r="O547" t="str">
        <f>_xlfn.XLOOKUP(Disabilities_Overall[[#This Row],[School Name]],Maine_Schools[School Name],Maine_Schools[Comparison Grade Span], "Error")</f>
        <v>03-06</v>
      </c>
    </row>
    <row r="548" spans="1:15" hidden="1">
      <c r="A548" t="s">
        <v>570</v>
      </c>
      <c r="B548">
        <v>847</v>
      </c>
      <c r="C548" t="s">
        <v>1060</v>
      </c>
      <c r="D548">
        <v>851</v>
      </c>
      <c r="E548" t="s">
        <v>267</v>
      </c>
      <c r="F548" t="s">
        <v>2298</v>
      </c>
      <c r="G548" t="s">
        <v>586</v>
      </c>
      <c r="H548" t="s">
        <v>2297</v>
      </c>
      <c r="I548">
        <v>31</v>
      </c>
      <c r="J548">
        <v>30</v>
      </c>
      <c r="K548">
        <v>0.9677</v>
      </c>
      <c r="L548" t="s">
        <v>1249</v>
      </c>
      <c r="M548" s="54">
        <v>0.83330000000000004</v>
      </c>
      <c r="N548" t="str">
        <f>_xlfn.XLOOKUP(Disabilities_Overall[[#This Row],[School Name]],Maine_Schools[School Name],Maine_Schools[Comparison School Type], "Error")</f>
        <v>Non Charter</v>
      </c>
      <c r="O548" t="str">
        <f>_xlfn.XLOOKUP(Disabilities_Overall[[#This Row],[School Name]],Maine_Schools[School Name],Maine_Schools[Comparison Grade Span], "Error")</f>
        <v>09-12</v>
      </c>
    </row>
    <row r="549" spans="1:15" hidden="1">
      <c r="A549" t="s">
        <v>570</v>
      </c>
      <c r="B549">
        <v>847</v>
      </c>
      <c r="C549" t="s">
        <v>1060</v>
      </c>
      <c r="D549">
        <v>849</v>
      </c>
      <c r="E549" t="s">
        <v>326</v>
      </c>
      <c r="F549" t="s">
        <v>2298</v>
      </c>
      <c r="G549" t="s">
        <v>586</v>
      </c>
      <c r="H549" t="s">
        <v>2297</v>
      </c>
      <c r="I549">
        <v>31</v>
      </c>
      <c r="J549">
        <v>30</v>
      </c>
      <c r="K549">
        <v>0.9677</v>
      </c>
      <c r="L549" t="s">
        <v>1290</v>
      </c>
      <c r="M549" s="54">
        <v>0.8</v>
      </c>
      <c r="N549" t="str">
        <f>_xlfn.XLOOKUP(Disabilities_Overall[[#This Row],[School Name]],Maine_Schools[School Name],Maine_Schools[Comparison School Type], "Error")</f>
        <v>Non Charter</v>
      </c>
      <c r="O549" t="str">
        <f>_xlfn.XLOOKUP(Disabilities_Overall[[#This Row],[School Name]],Maine_Schools[School Name],Maine_Schools[Comparison Grade Span], "Error")</f>
        <v>03-06</v>
      </c>
    </row>
    <row r="550" spans="1:15" hidden="1">
      <c r="A550" t="s">
        <v>570</v>
      </c>
      <c r="B550">
        <v>847</v>
      </c>
      <c r="C550" t="s">
        <v>1060</v>
      </c>
      <c r="D550">
        <v>850</v>
      </c>
      <c r="E550" t="s">
        <v>456</v>
      </c>
      <c r="F550" t="s">
        <v>2298</v>
      </c>
      <c r="G550" t="s">
        <v>586</v>
      </c>
      <c r="H550" t="s">
        <v>2297</v>
      </c>
      <c r="I550">
        <v>71</v>
      </c>
      <c r="J550">
        <v>68</v>
      </c>
      <c r="K550">
        <v>0.9577</v>
      </c>
      <c r="L550" t="s">
        <v>1379</v>
      </c>
      <c r="M550" s="54">
        <v>0.89710000000000001</v>
      </c>
      <c r="N550" t="str">
        <f>_xlfn.XLOOKUP(Disabilities_Overall[[#This Row],[School Name]],Maine_Schools[School Name],Maine_Schools[Comparison School Type], "Error")</f>
        <v>Non Charter</v>
      </c>
      <c r="O550" t="str">
        <f>_xlfn.XLOOKUP(Disabilities_Overall[[#This Row],[School Name]],Maine_Schools[School Name],Maine_Schools[Comparison Grade Span], "Error")</f>
        <v>07-08</v>
      </c>
    </row>
    <row r="551" spans="1:15" hidden="1">
      <c r="A551" t="s">
        <v>570</v>
      </c>
      <c r="B551">
        <v>847</v>
      </c>
      <c r="C551" t="s">
        <v>1060</v>
      </c>
      <c r="D551">
        <v>852</v>
      </c>
      <c r="E551" t="s">
        <v>460</v>
      </c>
      <c r="F551" t="s">
        <v>2298</v>
      </c>
      <c r="G551" t="s">
        <v>586</v>
      </c>
      <c r="H551" t="s">
        <v>2297</v>
      </c>
      <c r="I551">
        <v>54</v>
      </c>
      <c r="J551">
        <v>54</v>
      </c>
      <c r="K551">
        <v>1</v>
      </c>
      <c r="L551" t="s">
        <v>1331</v>
      </c>
      <c r="M551" s="54">
        <v>0.83330000000000004</v>
      </c>
      <c r="N551" t="str">
        <f>_xlfn.XLOOKUP(Disabilities_Overall[[#This Row],[School Name]],Maine_Schools[School Name],Maine_Schools[Comparison School Type], "Error")</f>
        <v>Non Charter</v>
      </c>
      <c r="O551" t="str">
        <f>_xlfn.XLOOKUP(Disabilities_Overall[[#This Row],[School Name]],Maine_Schools[School Name],Maine_Schools[Comparison Grade Span], "Error")</f>
        <v>03-06</v>
      </c>
    </row>
    <row r="552" spans="1:15" hidden="1">
      <c r="A552" t="s">
        <v>570</v>
      </c>
      <c r="B552">
        <v>854</v>
      </c>
      <c r="C552" t="s">
        <v>1064</v>
      </c>
      <c r="D552">
        <v>858</v>
      </c>
      <c r="E552" t="s">
        <v>354</v>
      </c>
      <c r="F552" t="s">
        <v>2298</v>
      </c>
      <c r="G552" t="s">
        <v>586</v>
      </c>
      <c r="H552" t="s">
        <v>2297</v>
      </c>
      <c r="I552">
        <v>56</v>
      </c>
      <c r="J552">
        <v>54</v>
      </c>
      <c r="K552">
        <v>0.96430000000000005</v>
      </c>
      <c r="L552" t="s">
        <v>1386</v>
      </c>
      <c r="M552" s="54">
        <v>0.90739999999999998</v>
      </c>
      <c r="N552" t="str">
        <f>_xlfn.XLOOKUP(Disabilities_Overall[[#This Row],[School Name]],Maine_Schools[School Name],Maine_Schools[Comparison School Type], "Error")</f>
        <v>Non Charter</v>
      </c>
      <c r="O552" t="str">
        <f>_xlfn.XLOOKUP(Disabilities_Overall[[#This Row],[School Name]],Maine_Schools[School Name],Maine_Schools[Comparison Grade Span], "Error")</f>
        <v>05-08</v>
      </c>
    </row>
    <row r="553" spans="1:15" hidden="1">
      <c r="A553" t="s">
        <v>570</v>
      </c>
      <c r="B553">
        <v>860</v>
      </c>
      <c r="C553" t="s">
        <v>1065</v>
      </c>
      <c r="D553">
        <v>869</v>
      </c>
      <c r="E553" t="s">
        <v>23</v>
      </c>
      <c r="F553" t="s">
        <v>2298</v>
      </c>
      <c r="G553" t="s">
        <v>586</v>
      </c>
      <c r="H553" t="s">
        <v>2297</v>
      </c>
      <c r="I553">
        <v>29</v>
      </c>
      <c r="J553">
        <v>29</v>
      </c>
      <c r="K553">
        <v>1</v>
      </c>
      <c r="L553" t="s">
        <v>1290</v>
      </c>
      <c r="M553" s="54">
        <v>0.8276</v>
      </c>
      <c r="N553" t="str">
        <f>_xlfn.XLOOKUP(Disabilities_Overall[[#This Row],[School Name]],Maine_Schools[School Name],Maine_Schools[Comparison School Type], "Error")</f>
        <v>Non Charter</v>
      </c>
      <c r="O553" t="str">
        <f>_xlfn.XLOOKUP(Disabilities_Overall[[#This Row],[School Name]],Maine_Schools[School Name],Maine_Schools[Comparison Grade Span], "Error")</f>
        <v>01-03</v>
      </c>
    </row>
    <row r="554" spans="1:15" hidden="1">
      <c r="A554" t="s">
        <v>570</v>
      </c>
      <c r="B554">
        <v>860</v>
      </c>
      <c r="C554" t="s">
        <v>1065</v>
      </c>
      <c r="D554">
        <v>861</v>
      </c>
      <c r="E554" t="s">
        <v>147</v>
      </c>
      <c r="F554" t="s">
        <v>2298</v>
      </c>
      <c r="G554" t="s">
        <v>586</v>
      </c>
      <c r="H554" t="s">
        <v>2297</v>
      </c>
      <c r="I554">
        <v>13</v>
      </c>
      <c r="J554">
        <v>12</v>
      </c>
      <c r="K554">
        <v>0.92310000000000003</v>
      </c>
      <c r="L554" t="s">
        <v>1352</v>
      </c>
      <c r="M554" s="54">
        <v>0.58330000000000004</v>
      </c>
      <c r="N554" t="str">
        <f>_xlfn.XLOOKUP(Disabilities_Overall[[#This Row],[School Name]],Maine_Schools[School Name],Maine_Schools[Comparison School Type], "Error")</f>
        <v>Non Charter</v>
      </c>
      <c r="O554" t="str">
        <f>_xlfn.XLOOKUP(Disabilities_Overall[[#This Row],[School Name]],Maine_Schools[School Name],Maine_Schools[Comparison Grade Span], "Error")</f>
        <v>PK-05</v>
      </c>
    </row>
    <row r="555" spans="1:15" hidden="1">
      <c r="A555" t="s">
        <v>570</v>
      </c>
      <c r="B555">
        <v>860</v>
      </c>
      <c r="C555" t="s">
        <v>1065</v>
      </c>
      <c r="D555">
        <v>868</v>
      </c>
      <c r="E555" t="s">
        <v>290</v>
      </c>
      <c r="F555" t="s">
        <v>2298</v>
      </c>
      <c r="G555" t="s">
        <v>586</v>
      </c>
      <c r="H555" t="s">
        <v>2297</v>
      </c>
      <c r="I555">
        <v>50</v>
      </c>
      <c r="J555">
        <v>46</v>
      </c>
      <c r="K555">
        <v>0.92</v>
      </c>
      <c r="L555" t="s">
        <v>1281</v>
      </c>
      <c r="M555" s="54">
        <v>0.89129999999999998</v>
      </c>
      <c r="N555" t="str">
        <f>_xlfn.XLOOKUP(Disabilities_Overall[[#This Row],[School Name]],Maine_Schools[School Name],Maine_Schools[Comparison School Type], "Error")</f>
        <v>Non Charter</v>
      </c>
      <c r="O555" t="str">
        <f>_xlfn.XLOOKUP(Disabilities_Overall[[#This Row],[School Name]],Maine_Schools[School Name],Maine_Schools[Comparison Grade Span], "Error")</f>
        <v>04-05</v>
      </c>
    </row>
    <row r="556" spans="1:15" hidden="1">
      <c r="A556" t="s">
        <v>570</v>
      </c>
      <c r="B556">
        <v>860</v>
      </c>
      <c r="C556" t="s">
        <v>1065</v>
      </c>
      <c r="D556">
        <v>873</v>
      </c>
      <c r="E556" t="s">
        <v>372</v>
      </c>
      <c r="F556" t="s">
        <v>2298</v>
      </c>
      <c r="G556" t="s">
        <v>586</v>
      </c>
      <c r="H556" t="s">
        <v>2297</v>
      </c>
      <c r="I556">
        <v>49</v>
      </c>
      <c r="J556">
        <v>49</v>
      </c>
      <c r="K556">
        <v>1</v>
      </c>
      <c r="L556" t="s">
        <v>1360</v>
      </c>
      <c r="M556" s="54">
        <v>0.85709999999999997</v>
      </c>
      <c r="N556" t="str">
        <f>_xlfn.XLOOKUP(Disabilities_Overall[[#This Row],[School Name]],Maine_Schools[School Name],Maine_Schools[Comparison School Type], "Error")</f>
        <v>Non Charter</v>
      </c>
      <c r="O556" t="str">
        <f>_xlfn.XLOOKUP(Disabilities_Overall[[#This Row],[School Name]],Maine_Schools[School Name],Maine_Schools[Comparison Grade Span], "Error")</f>
        <v>PK-05</v>
      </c>
    </row>
    <row r="557" spans="1:15" hidden="1">
      <c r="A557" t="s">
        <v>570</v>
      </c>
      <c r="B557">
        <v>860</v>
      </c>
      <c r="C557" t="s">
        <v>1065</v>
      </c>
      <c r="D557">
        <v>870</v>
      </c>
      <c r="E557" t="s">
        <v>176</v>
      </c>
      <c r="F557" t="s">
        <v>2298</v>
      </c>
      <c r="G557" t="s">
        <v>586</v>
      </c>
      <c r="H557" t="s">
        <v>2297</v>
      </c>
      <c r="I557">
        <v>121</v>
      </c>
      <c r="J557">
        <v>115</v>
      </c>
      <c r="K557">
        <v>0.95040000000000002</v>
      </c>
      <c r="L557" t="s">
        <v>1478</v>
      </c>
      <c r="M557" s="54">
        <v>0.90429999999999999</v>
      </c>
      <c r="N557" t="str">
        <f>_xlfn.XLOOKUP(Disabilities_Overall[[#This Row],[School Name]],Maine_Schools[School Name],Maine_Schools[Comparison School Type], "Error")</f>
        <v>Non Charter</v>
      </c>
      <c r="O557" t="str">
        <f>_xlfn.XLOOKUP(Disabilities_Overall[[#This Row],[School Name]],Maine_Schools[School Name],Maine_Schools[Comparison Grade Span], "Error")</f>
        <v>06-08</v>
      </c>
    </row>
    <row r="558" spans="1:15" hidden="1">
      <c r="A558" t="s">
        <v>570</v>
      </c>
      <c r="B558">
        <v>874</v>
      </c>
      <c r="C558" t="s">
        <v>1069</v>
      </c>
      <c r="D558">
        <v>879</v>
      </c>
      <c r="E558" t="s">
        <v>361</v>
      </c>
      <c r="F558" t="s">
        <v>2298</v>
      </c>
      <c r="G558" t="s">
        <v>586</v>
      </c>
      <c r="H558" t="s">
        <v>2297</v>
      </c>
      <c r="I558">
        <v>17</v>
      </c>
      <c r="J558">
        <v>16</v>
      </c>
      <c r="K558">
        <v>0.94120000000000004</v>
      </c>
      <c r="L558" t="s">
        <v>1252</v>
      </c>
      <c r="M558" s="54">
        <v>0.5625</v>
      </c>
      <c r="N558" t="str">
        <f>_xlfn.XLOOKUP(Disabilities_Overall[[#This Row],[School Name]],Maine_Schools[School Name],Maine_Schools[Comparison School Type], "Error")</f>
        <v>Non Charter</v>
      </c>
      <c r="O558" t="str">
        <f>_xlfn.XLOOKUP(Disabilities_Overall[[#This Row],[School Name]],Maine_Schools[School Name],Maine_Schools[Comparison Grade Span], "Error")</f>
        <v>PK-03</v>
      </c>
    </row>
    <row r="559" spans="1:15" hidden="1">
      <c r="A559" t="s">
        <v>570</v>
      </c>
      <c r="B559">
        <v>874</v>
      </c>
      <c r="C559" t="s">
        <v>1069</v>
      </c>
      <c r="D559">
        <v>881</v>
      </c>
      <c r="E559" t="s">
        <v>436</v>
      </c>
      <c r="F559" t="s">
        <v>2298</v>
      </c>
      <c r="G559" t="s">
        <v>586</v>
      </c>
      <c r="H559" t="s">
        <v>2297</v>
      </c>
      <c r="I559">
        <v>80</v>
      </c>
      <c r="J559">
        <v>79</v>
      </c>
      <c r="K559">
        <v>0.98750000000000004</v>
      </c>
      <c r="L559" t="s">
        <v>1315</v>
      </c>
      <c r="M559" s="54">
        <v>0.91139999999999999</v>
      </c>
      <c r="N559" t="str">
        <f>_xlfn.XLOOKUP(Disabilities_Overall[[#This Row],[School Name]],Maine_Schools[School Name],Maine_Schools[Comparison School Type], "Error")</f>
        <v>Non Charter</v>
      </c>
      <c r="O559" t="str">
        <f>_xlfn.XLOOKUP(Disabilities_Overall[[#This Row],[School Name]],Maine_Schools[School Name],Maine_Schools[Comparison Grade Span], "Error")</f>
        <v>04-08</v>
      </c>
    </row>
    <row r="560" spans="1:15" hidden="1">
      <c r="A560" t="s">
        <v>570</v>
      </c>
      <c r="B560">
        <v>1826</v>
      </c>
      <c r="C560" t="s">
        <v>1071</v>
      </c>
      <c r="D560">
        <v>671</v>
      </c>
      <c r="E560" t="s">
        <v>68</v>
      </c>
      <c r="F560" t="s">
        <v>2298</v>
      </c>
      <c r="G560" t="s">
        <v>586</v>
      </c>
      <c r="H560" t="s">
        <v>2297</v>
      </c>
      <c r="I560">
        <v>35</v>
      </c>
      <c r="J560">
        <v>32</v>
      </c>
      <c r="K560">
        <v>0.9143</v>
      </c>
      <c r="L560" t="s">
        <v>1290</v>
      </c>
      <c r="M560" s="54">
        <v>0.75</v>
      </c>
      <c r="N560" t="str">
        <f>_xlfn.XLOOKUP(Disabilities_Overall[[#This Row],[School Name]],Maine_Schools[School Name],Maine_Schools[Comparison School Type], "Error")</f>
        <v>Non Charter</v>
      </c>
      <c r="O560" t="str">
        <f>_xlfn.XLOOKUP(Disabilities_Overall[[#This Row],[School Name]],Maine_Schools[School Name],Maine_Schools[Comparison Grade Span], "Error")</f>
        <v>06-08</v>
      </c>
    </row>
    <row r="561" spans="1:15" hidden="1">
      <c r="A561" t="s">
        <v>570</v>
      </c>
      <c r="B561">
        <v>888</v>
      </c>
      <c r="C561" t="s">
        <v>1074</v>
      </c>
      <c r="D561">
        <v>892</v>
      </c>
      <c r="E561" t="s">
        <v>345</v>
      </c>
      <c r="F561" t="s">
        <v>2298</v>
      </c>
      <c r="G561" t="s">
        <v>586</v>
      </c>
      <c r="H561" t="s">
        <v>2297</v>
      </c>
      <c r="I561">
        <v>22</v>
      </c>
      <c r="J561">
        <v>22</v>
      </c>
      <c r="K561">
        <v>1</v>
      </c>
      <c r="L561" t="s">
        <v>1333</v>
      </c>
      <c r="M561" s="54">
        <v>0.77270000000000005</v>
      </c>
      <c r="N561" t="str">
        <f>_xlfn.XLOOKUP(Disabilities_Overall[[#This Row],[School Name]],Maine_Schools[School Name],Maine_Schools[Comparison School Type], "Error")</f>
        <v>Non Charter</v>
      </c>
      <c r="O561" t="str">
        <f>_xlfn.XLOOKUP(Disabilities_Overall[[#This Row],[School Name]],Maine_Schools[School Name],Maine_Schools[Comparison Grade Span], "Error")</f>
        <v>PK-05</v>
      </c>
    </row>
    <row r="562" spans="1:15" hidden="1">
      <c r="A562" t="s">
        <v>570</v>
      </c>
      <c r="B562">
        <v>888</v>
      </c>
      <c r="C562" t="s">
        <v>1074</v>
      </c>
      <c r="D562">
        <v>897</v>
      </c>
      <c r="E562" t="s">
        <v>366</v>
      </c>
      <c r="F562" t="s">
        <v>2298</v>
      </c>
      <c r="G562" t="s">
        <v>586</v>
      </c>
      <c r="H562" t="s">
        <v>2297</v>
      </c>
      <c r="I562">
        <v>114</v>
      </c>
      <c r="J562">
        <v>113</v>
      </c>
      <c r="K562">
        <v>0.99119999999999997</v>
      </c>
      <c r="L562" t="s">
        <v>1441</v>
      </c>
      <c r="M562" s="54">
        <v>0.86729999999999996</v>
      </c>
      <c r="N562" t="str">
        <f>_xlfn.XLOOKUP(Disabilities_Overall[[#This Row],[School Name]],Maine_Schools[School Name],Maine_Schools[Comparison School Type], "Error")</f>
        <v>Non Charter</v>
      </c>
      <c r="O562" t="str">
        <f>_xlfn.XLOOKUP(Disabilities_Overall[[#This Row],[School Name]],Maine_Schools[School Name],Maine_Schools[Comparison Grade Span], "Error")</f>
        <v>06-08</v>
      </c>
    </row>
    <row r="563" spans="1:15" hidden="1">
      <c r="A563" t="s">
        <v>570</v>
      </c>
      <c r="B563">
        <v>888</v>
      </c>
      <c r="C563" t="s">
        <v>1074</v>
      </c>
      <c r="D563">
        <v>896</v>
      </c>
      <c r="E563" t="s">
        <v>551</v>
      </c>
      <c r="F563" t="s">
        <v>2298</v>
      </c>
      <c r="G563" t="s">
        <v>586</v>
      </c>
      <c r="H563" t="s">
        <v>2297</v>
      </c>
      <c r="I563">
        <v>46</v>
      </c>
      <c r="J563">
        <v>46</v>
      </c>
      <c r="K563">
        <v>1</v>
      </c>
      <c r="L563" t="s">
        <v>1399</v>
      </c>
      <c r="M563" s="54">
        <v>0.67390000000000005</v>
      </c>
      <c r="N563" t="str">
        <f>_xlfn.XLOOKUP(Disabilities_Overall[[#This Row],[School Name]],Maine_Schools[School Name],Maine_Schools[Comparison School Type], "Error")</f>
        <v>Non Charter</v>
      </c>
      <c r="O563" t="str">
        <f>_xlfn.XLOOKUP(Disabilities_Overall[[#This Row],[School Name]],Maine_Schools[School Name],Maine_Schools[Comparison Grade Span], "Error")</f>
        <v>PK-05</v>
      </c>
    </row>
    <row r="564" spans="1:15" hidden="1">
      <c r="A564" t="s">
        <v>570</v>
      </c>
      <c r="B564">
        <v>898</v>
      </c>
      <c r="C564" t="s">
        <v>1081</v>
      </c>
      <c r="D564">
        <v>2143</v>
      </c>
      <c r="E564" t="s">
        <v>191</v>
      </c>
      <c r="F564" t="s">
        <v>2298</v>
      </c>
      <c r="G564" t="s">
        <v>586</v>
      </c>
      <c r="H564" t="s">
        <v>2297</v>
      </c>
      <c r="I564">
        <v>54</v>
      </c>
      <c r="J564">
        <v>54</v>
      </c>
      <c r="K564">
        <v>1</v>
      </c>
      <c r="L564" t="s">
        <v>1620</v>
      </c>
      <c r="M564" s="54">
        <v>0.85189999999999999</v>
      </c>
      <c r="N564" t="str">
        <f>_xlfn.XLOOKUP(Disabilities_Overall[[#This Row],[School Name]],Maine_Schools[School Name],Maine_Schools[Comparison School Type], "Error")</f>
        <v>Non Charter</v>
      </c>
      <c r="O564" t="str">
        <f>_xlfn.XLOOKUP(Disabilities_Overall[[#This Row],[School Name]],Maine_Schools[School Name],Maine_Schools[Comparison Grade Span], "Error")</f>
        <v>05-08</v>
      </c>
    </row>
    <row r="565" spans="1:15" hidden="1">
      <c r="A565" t="s">
        <v>570</v>
      </c>
      <c r="B565">
        <v>913</v>
      </c>
      <c r="C565" t="s">
        <v>1088</v>
      </c>
      <c r="D565">
        <v>921</v>
      </c>
      <c r="E565" t="s">
        <v>255</v>
      </c>
      <c r="F565" t="s">
        <v>2298</v>
      </c>
      <c r="G565" t="s">
        <v>586</v>
      </c>
      <c r="H565" t="s">
        <v>2297</v>
      </c>
      <c r="I565">
        <v>40</v>
      </c>
      <c r="J565">
        <v>38</v>
      </c>
      <c r="K565">
        <v>0.95</v>
      </c>
      <c r="L565" t="s">
        <v>1399</v>
      </c>
      <c r="M565" s="54">
        <v>0.81579999999999997</v>
      </c>
      <c r="N565" t="str">
        <f>_xlfn.XLOOKUP(Disabilities_Overall[[#This Row],[School Name]],Maine_Schools[School Name],Maine_Schools[Comparison School Type], "Error")</f>
        <v>Non Charter</v>
      </c>
      <c r="O565" t="str">
        <f>_xlfn.XLOOKUP(Disabilities_Overall[[#This Row],[School Name]],Maine_Schools[School Name],Maine_Schools[Comparison Grade Span], "Error")</f>
        <v>04-05</v>
      </c>
    </row>
    <row r="566" spans="1:15" hidden="1">
      <c r="A566" t="s">
        <v>570</v>
      </c>
      <c r="B566">
        <v>913</v>
      </c>
      <c r="C566" t="s">
        <v>1088</v>
      </c>
      <c r="D566">
        <v>915</v>
      </c>
      <c r="E566" t="s">
        <v>197</v>
      </c>
      <c r="F566" t="s">
        <v>2298</v>
      </c>
      <c r="G566" t="s">
        <v>586</v>
      </c>
      <c r="H566" t="s">
        <v>2297</v>
      </c>
      <c r="I566">
        <v>82</v>
      </c>
      <c r="J566">
        <v>79</v>
      </c>
      <c r="K566">
        <v>0.96340000000000003</v>
      </c>
      <c r="L566" t="s">
        <v>1310</v>
      </c>
      <c r="M566" s="54">
        <v>0.89870000000000005</v>
      </c>
      <c r="N566" t="str">
        <f>_xlfn.XLOOKUP(Disabilities_Overall[[#This Row],[School Name]],Maine_Schools[School Name],Maine_Schools[Comparison School Type], "Error")</f>
        <v>Non Charter</v>
      </c>
      <c r="O566" t="str">
        <f>_xlfn.XLOOKUP(Disabilities_Overall[[#This Row],[School Name]],Maine_Schools[School Name],Maine_Schools[Comparison Grade Span], "Error")</f>
        <v>06-07</v>
      </c>
    </row>
    <row r="567" spans="1:15" hidden="1">
      <c r="A567" t="s">
        <v>570</v>
      </c>
      <c r="B567">
        <v>922</v>
      </c>
      <c r="C567" t="s">
        <v>1093</v>
      </c>
      <c r="D567">
        <v>2113</v>
      </c>
      <c r="E567" t="s">
        <v>228</v>
      </c>
      <c r="F567" t="s">
        <v>2298</v>
      </c>
      <c r="G567" t="s">
        <v>586</v>
      </c>
      <c r="H567" t="s">
        <v>2297</v>
      </c>
      <c r="I567">
        <v>41</v>
      </c>
      <c r="J567">
        <v>41</v>
      </c>
      <c r="K567">
        <v>1</v>
      </c>
      <c r="L567" t="s">
        <v>1521</v>
      </c>
      <c r="M567" s="54">
        <v>0.82930000000000004</v>
      </c>
      <c r="N567" t="str">
        <f>_xlfn.XLOOKUP(Disabilities_Overall[[#This Row],[School Name]],Maine_Schools[School Name],Maine_Schools[Comparison School Type], "Error")</f>
        <v>Non Charter</v>
      </c>
      <c r="O567" t="str">
        <f>_xlfn.XLOOKUP(Disabilities_Overall[[#This Row],[School Name]],Maine_Schools[School Name],Maine_Schools[Comparison Grade Span], "Error")</f>
        <v>03-05</v>
      </c>
    </row>
    <row r="568" spans="1:15" hidden="1">
      <c r="A568" t="s">
        <v>570</v>
      </c>
      <c r="B568">
        <v>922</v>
      </c>
      <c r="C568" t="s">
        <v>1093</v>
      </c>
      <c r="D568">
        <v>926</v>
      </c>
      <c r="E568" t="s">
        <v>89</v>
      </c>
      <c r="F568" t="s">
        <v>2298</v>
      </c>
      <c r="G568" t="s">
        <v>586</v>
      </c>
      <c r="H568" t="s">
        <v>2297</v>
      </c>
      <c r="I568">
        <v>81</v>
      </c>
      <c r="J568">
        <v>79</v>
      </c>
      <c r="K568">
        <v>0.97529999999999994</v>
      </c>
      <c r="L568" t="s">
        <v>1310</v>
      </c>
      <c r="M568" s="54">
        <v>0.89870000000000005</v>
      </c>
      <c r="N568" t="str">
        <f>_xlfn.XLOOKUP(Disabilities_Overall[[#This Row],[School Name]],Maine_Schools[School Name],Maine_Schools[Comparison School Type], "Error")</f>
        <v>Non Charter</v>
      </c>
      <c r="O568" t="str">
        <f>_xlfn.XLOOKUP(Disabilities_Overall[[#This Row],[School Name]],Maine_Schools[School Name],Maine_Schools[Comparison Grade Span], "Error")</f>
        <v>06-08</v>
      </c>
    </row>
    <row r="569" spans="1:15" hidden="1">
      <c r="A569" t="s">
        <v>570</v>
      </c>
      <c r="B569">
        <v>922</v>
      </c>
      <c r="C569" t="s">
        <v>1093</v>
      </c>
      <c r="D569">
        <v>923</v>
      </c>
      <c r="E569" t="s">
        <v>449</v>
      </c>
      <c r="F569" t="s">
        <v>2298</v>
      </c>
      <c r="G569" t="s">
        <v>586</v>
      </c>
      <c r="H569" t="s">
        <v>2297</v>
      </c>
      <c r="I569">
        <v>26</v>
      </c>
      <c r="J569">
        <v>25</v>
      </c>
      <c r="K569">
        <v>0.96150000000000002</v>
      </c>
      <c r="L569" t="s">
        <v>1520</v>
      </c>
      <c r="M569" s="54">
        <v>0.76</v>
      </c>
      <c r="N569" t="str">
        <f>_xlfn.XLOOKUP(Disabilities_Overall[[#This Row],[School Name]],Maine_Schools[School Name],Maine_Schools[Comparison School Type], "Error")</f>
        <v>Non Charter</v>
      </c>
      <c r="O569" t="str">
        <f>_xlfn.XLOOKUP(Disabilities_Overall[[#This Row],[School Name]],Maine_Schools[School Name],Maine_Schools[Comparison Grade Span], "Error")</f>
        <v>PK-05</v>
      </c>
    </row>
    <row r="570" spans="1:15" hidden="1">
      <c r="A570" t="s">
        <v>570</v>
      </c>
      <c r="B570">
        <v>932</v>
      </c>
      <c r="C570" t="s">
        <v>1097</v>
      </c>
      <c r="D570">
        <v>935</v>
      </c>
      <c r="E570" t="s">
        <v>300</v>
      </c>
      <c r="F570" t="s">
        <v>2298</v>
      </c>
      <c r="G570" t="s">
        <v>586</v>
      </c>
      <c r="H570" t="s">
        <v>2297</v>
      </c>
      <c r="I570">
        <v>30</v>
      </c>
      <c r="J570">
        <v>30</v>
      </c>
      <c r="K570">
        <v>1</v>
      </c>
      <c r="L570" t="s">
        <v>1249</v>
      </c>
      <c r="M570" s="54">
        <v>0.83330000000000004</v>
      </c>
      <c r="N570" t="str">
        <f>_xlfn.XLOOKUP(Disabilities_Overall[[#This Row],[School Name]],Maine_Schools[School Name],Maine_Schools[Comparison School Type], "Error")</f>
        <v>Non Charter</v>
      </c>
      <c r="O570" t="str">
        <f>_xlfn.XLOOKUP(Disabilities_Overall[[#This Row],[School Name]],Maine_Schools[School Name],Maine_Schools[Comparison Grade Span], "Error")</f>
        <v>05-08</v>
      </c>
    </row>
    <row r="571" spans="1:15" hidden="1">
      <c r="A571" t="s">
        <v>570</v>
      </c>
      <c r="B571">
        <v>932</v>
      </c>
      <c r="C571" t="s">
        <v>1097</v>
      </c>
      <c r="D571">
        <v>934</v>
      </c>
      <c r="E571" t="s">
        <v>440</v>
      </c>
      <c r="F571" t="s">
        <v>2298</v>
      </c>
      <c r="G571" t="s">
        <v>586</v>
      </c>
      <c r="H571" t="s">
        <v>2297</v>
      </c>
      <c r="I571">
        <v>18</v>
      </c>
      <c r="J571">
        <v>18</v>
      </c>
      <c r="K571">
        <v>1</v>
      </c>
      <c r="L571" t="s">
        <v>1250</v>
      </c>
      <c r="M571" s="54">
        <v>0.55559999999999998</v>
      </c>
      <c r="N571" t="str">
        <f>_xlfn.XLOOKUP(Disabilities_Overall[[#This Row],[School Name]],Maine_Schools[School Name],Maine_Schools[Comparison School Type], "Error")</f>
        <v>Non Charter</v>
      </c>
      <c r="O571" t="str">
        <f>_xlfn.XLOOKUP(Disabilities_Overall[[#This Row],[School Name]],Maine_Schools[School Name],Maine_Schools[Comparison Grade Span], "Error")</f>
        <v>02-04</v>
      </c>
    </row>
    <row r="572" spans="1:15" hidden="1">
      <c r="A572" t="s">
        <v>570</v>
      </c>
      <c r="B572">
        <v>936</v>
      </c>
      <c r="C572" t="s">
        <v>1101</v>
      </c>
      <c r="D572">
        <v>1763</v>
      </c>
      <c r="E572" t="s">
        <v>13</v>
      </c>
      <c r="F572" t="s">
        <v>2298</v>
      </c>
      <c r="G572" t="s">
        <v>586</v>
      </c>
      <c r="H572" t="s">
        <v>2297</v>
      </c>
      <c r="I572">
        <v>47</v>
      </c>
      <c r="J572">
        <v>46</v>
      </c>
      <c r="K572">
        <v>0.97870000000000001</v>
      </c>
      <c r="L572" t="s">
        <v>1324</v>
      </c>
      <c r="M572" s="54">
        <v>0.8478</v>
      </c>
      <c r="N572" t="str">
        <f>_xlfn.XLOOKUP(Disabilities_Overall[[#This Row],[School Name]],Maine_Schools[School Name],Maine_Schools[Comparison School Type], "Error")</f>
        <v>Non Charter</v>
      </c>
      <c r="O572" t="str">
        <f>_xlfn.XLOOKUP(Disabilities_Overall[[#This Row],[School Name]],Maine_Schools[School Name],Maine_Schools[Comparison Grade Span], "Error")</f>
        <v>PK-05</v>
      </c>
    </row>
    <row r="573" spans="1:15" hidden="1">
      <c r="A573" t="s">
        <v>570</v>
      </c>
      <c r="B573">
        <v>1469</v>
      </c>
      <c r="C573" t="s">
        <v>1106</v>
      </c>
      <c r="D573">
        <v>947</v>
      </c>
      <c r="E573" t="s">
        <v>352</v>
      </c>
      <c r="F573" t="s">
        <v>2298</v>
      </c>
      <c r="G573" t="s">
        <v>586</v>
      </c>
      <c r="H573" t="s">
        <v>2297</v>
      </c>
      <c r="I573">
        <v>16</v>
      </c>
      <c r="J573">
        <v>15</v>
      </c>
      <c r="K573">
        <v>0.9375</v>
      </c>
      <c r="L573" t="s">
        <v>1250</v>
      </c>
      <c r="M573" s="54">
        <v>0.66669999999999996</v>
      </c>
      <c r="N573" t="str">
        <f>_xlfn.XLOOKUP(Disabilities_Overall[[#This Row],[School Name]],Maine_Schools[School Name],Maine_Schools[Comparison School Type], "Error")</f>
        <v>Non Charter</v>
      </c>
      <c r="O573" t="str">
        <f>_xlfn.XLOOKUP(Disabilities_Overall[[#This Row],[School Name]],Maine_Schools[School Name],Maine_Schools[Comparison Grade Span], "Error")</f>
        <v>PK-03</v>
      </c>
    </row>
    <row r="574" spans="1:15" hidden="1">
      <c r="A574" t="s">
        <v>570</v>
      </c>
      <c r="B574">
        <v>1469</v>
      </c>
      <c r="C574" t="s">
        <v>1106</v>
      </c>
      <c r="D574">
        <v>949</v>
      </c>
      <c r="E574" t="s">
        <v>365</v>
      </c>
      <c r="F574" t="s">
        <v>2298</v>
      </c>
      <c r="G574" t="s">
        <v>586</v>
      </c>
      <c r="H574" t="s">
        <v>2297</v>
      </c>
      <c r="I574">
        <v>67</v>
      </c>
      <c r="J574">
        <v>67</v>
      </c>
      <c r="K574">
        <v>1</v>
      </c>
      <c r="L574" t="s">
        <v>1348</v>
      </c>
      <c r="M574" s="54">
        <v>0.86570000000000003</v>
      </c>
      <c r="N574" t="str">
        <f>_xlfn.XLOOKUP(Disabilities_Overall[[#This Row],[School Name]],Maine_Schools[School Name],Maine_Schools[Comparison School Type], "Error")</f>
        <v>Non Charter</v>
      </c>
      <c r="O574" t="str">
        <f>_xlfn.XLOOKUP(Disabilities_Overall[[#This Row],[School Name]],Maine_Schools[School Name],Maine_Schools[Comparison Grade Span], "Error")</f>
        <v>04-08</v>
      </c>
    </row>
    <row r="575" spans="1:15" hidden="1">
      <c r="A575" t="s">
        <v>570</v>
      </c>
      <c r="B575">
        <v>951</v>
      </c>
      <c r="C575" t="s">
        <v>1107</v>
      </c>
      <c r="D575">
        <v>956</v>
      </c>
      <c r="E575" t="s">
        <v>526</v>
      </c>
      <c r="F575" t="s">
        <v>2298</v>
      </c>
      <c r="G575" t="s">
        <v>586</v>
      </c>
      <c r="H575" t="s">
        <v>2297</v>
      </c>
      <c r="I575">
        <v>15</v>
      </c>
      <c r="J575">
        <v>14</v>
      </c>
      <c r="K575">
        <v>0.93330000000000002</v>
      </c>
      <c r="L575" t="s">
        <v>1335</v>
      </c>
      <c r="M575" s="54">
        <v>0.57140000000000002</v>
      </c>
      <c r="N575" t="str">
        <f>_xlfn.XLOOKUP(Disabilities_Overall[[#This Row],[School Name]],Maine_Schools[School Name],Maine_Schools[Comparison School Type], "Error")</f>
        <v>Non Charter</v>
      </c>
      <c r="O575" t="str">
        <f>_xlfn.XLOOKUP(Disabilities_Overall[[#This Row],[School Name]],Maine_Schools[School Name],Maine_Schools[Comparison Grade Span], "Error")</f>
        <v>PK-04</v>
      </c>
    </row>
    <row r="576" spans="1:15" hidden="1">
      <c r="A576" t="s">
        <v>570</v>
      </c>
      <c r="B576">
        <v>951</v>
      </c>
      <c r="C576" t="s">
        <v>1107</v>
      </c>
      <c r="D576">
        <v>954</v>
      </c>
      <c r="E576" t="s">
        <v>371</v>
      </c>
      <c r="F576" t="s">
        <v>2298</v>
      </c>
      <c r="G576" t="s">
        <v>586</v>
      </c>
      <c r="H576" t="s">
        <v>2297</v>
      </c>
      <c r="I576">
        <v>46</v>
      </c>
      <c r="J576">
        <v>44</v>
      </c>
      <c r="K576">
        <v>0.95650000000000002</v>
      </c>
      <c r="L576" t="s">
        <v>1324</v>
      </c>
      <c r="M576" s="54">
        <v>0.88639999999999997</v>
      </c>
      <c r="N576" t="str">
        <f>_xlfn.XLOOKUP(Disabilities_Overall[[#This Row],[School Name]],Maine_Schools[School Name],Maine_Schools[Comparison School Type], "Error")</f>
        <v>Non Charter</v>
      </c>
      <c r="O576" t="str">
        <f>_xlfn.XLOOKUP(Disabilities_Overall[[#This Row],[School Name]],Maine_Schools[School Name],Maine_Schools[Comparison Grade Span], "Error")</f>
        <v>05-08</v>
      </c>
    </row>
    <row r="577" spans="1:15" hidden="1">
      <c r="A577" t="s">
        <v>570</v>
      </c>
      <c r="B577">
        <v>957</v>
      </c>
      <c r="C577" t="s">
        <v>1108</v>
      </c>
      <c r="D577">
        <v>958</v>
      </c>
      <c r="E577" t="s">
        <v>378</v>
      </c>
      <c r="F577" t="s">
        <v>2298</v>
      </c>
      <c r="G577" t="s">
        <v>586</v>
      </c>
      <c r="H577" t="s">
        <v>2297</v>
      </c>
      <c r="I577">
        <v>33</v>
      </c>
      <c r="J577">
        <v>32</v>
      </c>
      <c r="K577">
        <v>0.96970000000000001</v>
      </c>
      <c r="L577" t="s">
        <v>1290</v>
      </c>
      <c r="M577" s="54">
        <v>0.75</v>
      </c>
      <c r="N577" t="str">
        <f>_xlfn.XLOOKUP(Disabilities_Overall[[#This Row],[School Name]],Maine_Schools[School Name],Maine_Schools[Comparison School Type], "Error")</f>
        <v>Non Charter</v>
      </c>
      <c r="O577" t="str">
        <f>_xlfn.XLOOKUP(Disabilities_Overall[[#This Row],[School Name]],Maine_Schools[School Name],Maine_Schools[Comparison Grade Span], "Error")</f>
        <v>03-06</v>
      </c>
    </row>
    <row r="578" spans="1:15" hidden="1">
      <c r="A578" t="s">
        <v>570</v>
      </c>
      <c r="B578">
        <v>1733</v>
      </c>
      <c r="C578" t="s">
        <v>1110</v>
      </c>
      <c r="D578">
        <v>739</v>
      </c>
      <c r="E578" t="s">
        <v>36</v>
      </c>
      <c r="F578" t="s">
        <v>2298</v>
      </c>
      <c r="G578" t="s">
        <v>586</v>
      </c>
      <c r="H578" t="s">
        <v>2297</v>
      </c>
      <c r="I578">
        <v>22</v>
      </c>
      <c r="J578">
        <v>22</v>
      </c>
      <c r="K578">
        <v>1</v>
      </c>
      <c r="L578" t="s">
        <v>1401</v>
      </c>
      <c r="M578" s="54">
        <v>0.5</v>
      </c>
      <c r="N578" t="str">
        <f>_xlfn.XLOOKUP(Disabilities_Overall[[#This Row],[School Name]],Maine_Schools[School Name],Maine_Schools[Comparison School Type], "Error")</f>
        <v>Non Charter</v>
      </c>
      <c r="O578" t="str">
        <f>_xlfn.XLOOKUP(Disabilities_Overall[[#This Row],[School Name]],Maine_Schools[School Name],Maine_Schools[Comparison Grade Span], "Error")</f>
        <v>02-05</v>
      </c>
    </row>
    <row r="579" spans="1:15" hidden="1">
      <c r="A579" t="s">
        <v>570</v>
      </c>
      <c r="B579">
        <v>1733</v>
      </c>
      <c r="C579" t="s">
        <v>1110</v>
      </c>
      <c r="D579">
        <v>735</v>
      </c>
      <c r="E579" t="s">
        <v>9</v>
      </c>
      <c r="F579" t="s">
        <v>2298</v>
      </c>
      <c r="G579" t="s">
        <v>586</v>
      </c>
      <c r="H579" t="s">
        <v>2297</v>
      </c>
      <c r="I579">
        <v>35</v>
      </c>
      <c r="J579">
        <v>27</v>
      </c>
      <c r="K579">
        <v>0.77139999999999997</v>
      </c>
      <c r="L579" t="s">
        <v>1261</v>
      </c>
      <c r="M579" s="54">
        <v>0.81479999999999997</v>
      </c>
      <c r="N579" t="str">
        <f>_xlfn.XLOOKUP(Disabilities_Overall[[#This Row],[School Name]],Maine_Schools[School Name],Maine_Schools[Comparison School Type], "Error")</f>
        <v>Non Charter</v>
      </c>
      <c r="O579" t="str">
        <f>_xlfn.XLOOKUP(Disabilities_Overall[[#This Row],[School Name]],Maine_Schools[School Name],Maine_Schools[Comparison Grade Span], "Error")</f>
        <v>09-12</v>
      </c>
    </row>
    <row r="580" spans="1:15" hidden="1">
      <c r="A580" t="s">
        <v>570</v>
      </c>
      <c r="B580">
        <v>1733</v>
      </c>
      <c r="C580" t="s">
        <v>1110</v>
      </c>
      <c r="D580">
        <v>742</v>
      </c>
      <c r="E580" t="s">
        <v>152</v>
      </c>
      <c r="F580" t="s">
        <v>2298</v>
      </c>
      <c r="G580" t="s">
        <v>586</v>
      </c>
      <c r="H580" t="s">
        <v>2297</v>
      </c>
      <c r="I580">
        <v>41</v>
      </c>
      <c r="J580">
        <v>38</v>
      </c>
      <c r="K580">
        <v>0.92679999999999996</v>
      </c>
      <c r="L580" t="s">
        <v>1410</v>
      </c>
      <c r="M580" s="54">
        <v>0.84209999999999996</v>
      </c>
      <c r="N580" t="str">
        <f>_xlfn.XLOOKUP(Disabilities_Overall[[#This Row],[School Name]],Maine_Schools[School Name],Maine_Schools[Comparison School Type], "Error")</f>
        <v>Non Charter</v>
      </c>
      <c r="O580" t="str">
        <f>_xlfn.XLOOKUP(Disabilities_Overall[[#This Row],[School Name]],Maine_Schools[School Name],Maine_Schools[Comparison Grade Span], "Error")</f>
        <v>PK-05</v>
      </c>
    </row>
    <row r="581" spans="1:15" hidden="1">
      <c r="A581" t="s">
        <v>570</v>
      </c>
      <c r="B581">
        <v>1733</v>
      </c>
      <c r="C581" t="s">
        <v>1110</v>
      </c>
      <c r="D581">
        <v>2097</v>
      </c>
      <c r="E581" t="s">
        <v>49</v>
      </c>
      <c r="F581" t="s">
        <v>2298</v>
      </c>
      <c r="G581" t="s">
        <v>586</v>
      </c>
      <c r="H581" t="s">
        <v>2297</v>
      </c>
      <c r="I581">
        <v>15</v>
      </c>
      <c r="J581">
        <v>15</v>
      </c>
      <c r="K581">
        <v>1</v>
      </c>
      <c r="L581" t="s">
        <v>1248</v>
      </c>
      <c r="M581" s="54">
        <v>0.4</v>
      </c>
      <c r="N581" t="str">
        <f>_xlfn.XLOOKUP(Disabilities_Overall[[#This Row],[School Name]],Maine_Schools[School Name],Maine_Schools[Comparison School Type], "Error")</f>
        <v>Non Charter</v>
      </c>
      <c r="O581" t="str">
        <f>_xlfn.XLOOKUP(Disabilities_Overall[[#This Row],[School Name]],Maine_Schools[School Name],Maine_Schools[Comparison Grade Span], "Error")</f>
        <v>03-05</v>
      </c>
    </row>
    <row r="582" spans="1:15" hidden="1">
      <c r="A582" t="s">
        <v>570</v>
      </c>
      <c r="B582">
        <v>1733</v>
      </c>
      <c r="C582" t="s">
        <v>1110</v>
      </c>
      <c r="D582">
        <v>736</v>
      </c>
      <c r="E582" t="s">
        <v>385</v>
      </c>
      <c r="F582" t="s">
        <v>2298</v>
      </c>
      <c r="G582" t="s">
        <v>586</v>
      </c>
      <c r="H582" t="s">
        <v>2297</v>
      </c>
      <c r="I582">
        <v>89</v>
      </c>
      <c r="J582">
        <v>82</v>
      </c>
      <c r="K582">
        <v>0.92130000000000001</v>
      </c>
      <c r="L582" t="s">
        <v>1294</v>
      </c>
      <c r="M582" s="54">
        <v>0.89019999999999999</v>
      </c>
      <c r="N582" t="str">
        <f>_xlfn.XLOOKUP(Disabilities_Overall[[#This Row],[School Name]],Maine_Schools[School Name],Maine_Schools[Comparison School Type], "Error")</f>
        <v>Non Charter</v>
      </c>
      <c r="O582" t="str">
        <f>_xlfn.XLOOKUP(Disabilities_Overall[[#This Row],[School Name]],Maine_Schools[School Name],Maine_Schools[Comparison Grade Span], "Error")</f>
        <v>06-08</v>
      </c>
    </row>
    <row r="583" spans="1:15">
      <c r="A583" t="s">
        <v>570</v>
      </c>
      <c r="B583">
        <v>969</v>
      </c>
      <c r="C583" t="s">
        <v>1115</v>
      </c>
      <c r="D583">
        <v>1953</v>
      </c>
      <c r="E583" t="s">
        <v>375</v>
      </c>
      <c r="F583" t="s">
        <v>2298</v>
      </c>
      <c r="G583" t="s">
        <v>586</v>
      </c>
      <c r="H583" t="s">
        <v>2297</v>
      </c>
      <c r="I583">
        <v>86</v>
      </c>
      <c r="J583">
        <v>80</v>
      </c>
      <c r="K583">
        <v>0.93020000000000003</v>
      </c>
      <c r="L583" t="s">
        <v>1444</v>
      </c>
      <c r="M583" s="54">
        <v>0.875</v>
      </c>
      <c r="N583" t="str">
        <f>_xlfn.XLOOKUP(Disabilities_Overall[[#This Row],[School Name]],Maine_Schools[School Name],Maine_Schools[Comparison School Type], "Error")</f>
        <v>Non Charter</v>
      </c>
      <c r="O583" t="str">
        <f>_xlfn.XLOOKUP(Disabilities_Overall[[#This Row],[School Name]],Maine_Schools[School Name],Maine_Schools[Comparison Grade Span], "Error")</f>
        <v>03-08</v>
      </c>
    </row>
    <row r="584" spans="1:15" hidden="1">
      <c r="A584" t="s">
        <v>570</v>
      </c>
      <c r="B584">
        <v>1498</v>
      </c>
      <c r="C584" t="s">
        <v>1118</v>
      </c>
      <c r="D584">
        <v>1759</v>
      </c>
      <c r="E584" t="s">
        <v>230</v>
      </c>
      <c r="F584" t="s">
        <v>2298</v>
      </c>
      <c r="G584" t="s">
        <v>586</v>
      </c>
      <c r="H584" t="s">
        <v>2297</v>
      </c>
      <c r="I584">
        <v>68</v>
      </c>
      <c r="J584">
        <v>67</v>
      </c>
      <c r="K584">
        <v>0.98529999999999995</v>
      </c>
      <c r="L584" t="s">
        <v>1296</v>
      </c>
      <c r="M584" s="54">
        <v>0.88060000000000005</v>
      </c>
      <c r="N584" t="str">
        <f>_xlfn.XLOOKUP(Disabilities_Overall[[#This Row],[School Name]],Maine_Schools[School Name],Maine_Schools[Comparison School Type], "Error")</f>
        <v>Non Charter</v>
      </c>
      <c r="O584" t="str">
        <f>_xlfn.XLOOKUP(Disabilities_Overall[[#This Row],[School Name]],Maine_Schools[School Name],Maine_Schools[Comparison Grade Span], "Error")</f>
        <v>03-05</v>
      </c>
    </row>
    <row r="585" spans="1:15">
      <c r="A585" t="s">
        <v>570</v>
      </c>
      <c r="B585">
        <v>976</v>
      </c>
      <c r="C585" t="s">
        <v>1121</v>
      </c>
      <c r="D585">
        <v>983</v>
      </c>
      <c r="E585" t="s">
        <v>37</v>
      </c>
      <c r="F585" t="s">
        <v>2298</v>
      </c>
      <c r="G585" t="s">
        <v>586</v>
      </c>
      <c r="H585" t="s">
        <v>2297</v>
      </c>
      <c r="I585">
        <v>42</v>
      </c>
      <c r="J585">
        <v>42</v>
      </c>
      <c r="K585">
        <v>1</v>
      </c>
      <c r="L585" t="s">
        <v>1273</v>
      </c>
      <c r="M585" s="54">
        <v>0.88100000000000001</v>
      </c>
      <c r="N585" t="str">
        <f>_xlfn.XLOOKUP(Disabilities_Overall[[#This Row],[School Name]],Maine_Schools[School Name],Maine_Schools[Comparison School Type], "Error")</f>
        <v>Non Charter</v>
      </c>
      <c r="O585" t="str">
        <f>_xlfn.XLOOKUP(Disabilities_Overall[[#This Row],[School Name]],Maine_Schools[School Name],Maine_Schools[Comparison Grade Span], "Error")</f>
        <v>03-08</v>
      </c>
    </row>
    <row r="586" spans="1:15" hidden="1">
      <c r="A586" t="s">
        <v>570</v>
      </c>
      <c r="B586">
        <v>984</v>
      </c>
      <c r="C586" t="s">
        <v>1125</v>
      </c>
      <c r="D586">
        <v>986</v>
      </c>
      <c r="E586" t="s">
        <v>132</v>
      </c>
      <c r="F586" t="s">
        <v>2298</v>
      </c>
      <c r="G586" t="s">
        <v>586</v>
      </c>
      <c r="H586" t="s">
        <v>2297</v>
      </c>
      <c r="I586">
        <v>31</v>
      </c>
      <c r="J586">
        <v>31</v>
      </c>
      <c r="K586">
        <v>1</v>
      </c>
      <c r="L586" t="s">
        <v>1520</v>
      </c>
      <c r="M586" s="54">
        <v>0.6129</v>
      </c>
      <c r="N586" t="str">
        <f>_xlfn.XLOOKUP(Disabilities_Overall[[#This Row],[School Name]],Maine_Schools[School Name],Maine_Schools[Comparison School Type], "Error")</f>
        <v>Non Charter</v>
      </c>
      <c r="O586" t="str">
        <f>_xlfn.XLOOKUP(Disabilities_Overall[[#This Row],[School Name]],Maine_Schools[School Name],Maine_Schools[Comparison Grade Span], "Error")</f>
        <v>PK-05</v>
      </c>
    </row>
    <row r="587" spans="1:15" hidden="1">
      <c r="A587" t="s">
        <v>570</v>
      </c>
      <c r="B587">
        <v>984</v>
      </c>
      <c r="C587" t="s">
        <v>1125</v>
      </c>
      <c r="D587">
        <v>987</v>
      </c>
      <c r="E587" t="s">
        <v>196</v>
      </c>
      <c r="F587" t="s">
        <v>2298</v>
      </c>
      <c r="G587" t="s">
        <v>586</v>
      </c>
      <c r="H587" t="s">
        <v>2297</v>
      </c>
      <c r="I587">
        <v>22</v>
      </c>
      <c r="J587">
        <v>22</v>
      </c>
      <c r="K587">
        <v>1</v>
      </c>
      <c r="L587" t="s">
        <v>1256</v>
      </c>
      <c r="M587" s="54">
        <v>0.63639999999999997</v>
      </c>
      <c r="N587" t="str">
        <f>_xlfn.XLOOKUP(Disabilities_Overall[[#This Row],[School Name]],Maine_Schools[School Name],Maine_Schools[Comparison School Type], "Error")</f>
        <v>Non Charter</v>
      </c>
      <c r="O587" t="str">
        <f>_xlfn.XLOOKUP(Disabilities_Overall[[#This Row],[School Name]],Maine_Schools[School Name],Maine_Schools[Comparison Grade Span], "Error")</f>
        <v>KG-05</v>
      </c>
    </row>
    <row r="588" spans="1:15" hidden="1">
      <c r="A588" t="s">
        <v>570</v>
      </c>
      <c r="B588">
        <v>984</v>
      </c>
      <c r="C588" t="s">
        <v>1125</v>
      </c>
      <c r="D588">
        <v>991</v>
      </c>
      <c r="E588" t="s">
        <v>381</v>
      </c>
      <c r="F588" t="s">
        <v>2298</v>
      </c>
      <c r="G588" t="s">
        <v>586</v>
      </c>
      <c r="H588" t="s">
        <v>2297</v>
      </c>
      <c r="I588">
        <v>53</v>
      </c>
      <c r="J588">
        <v>37</v>
      </c>
      <c r="K588">
        <v>0.69810000000000005</v>
      </c>
      <c r="L588" t="s">
        <v>1410</v>
      </c>
      <c r="M588" s="54">
        <v>0.8649</v>
      </c>
      <c r="N588" t="str">
        <f>_xlfn.XLOOKUP(Disabilities_Overall[[#This Row],[School Name]],Maine_Schools[School Name],Maine_Schools[Comparison School Type], "Error")</f>
        <v>Non Charter</v>
      </c>
      <c r="O588" t="str">
        <f>_xlfn.XLOOKUP(Disabilities_Overall[[#This Row],[School Name]],Maine_Schools[School Name],Maine_Schools[Comparison Grade Span], "Error")</f>
        <v>09-12</v>
      </c>
    </row>
    <row r="589" spans="1:15" hidden="1">
      <c r="A589" t="s">
        <v>570</v>
      </c>
      <c r="B589">
        <v>984</v>
      </c>
      <c r="C589" t="s">
        <v>1125</v>
      </c>
      <c r="D589">
        <v>993</v>
      </c>
      <c r="E589" t="s">
        <v>382</v>
      </c>
      <c r="F589" t="s">
        <v>2298</v>
      </c>
      <c r="G589" t="s">
        <v>586</v>
      </c>
      <c r="H589" t="s">
        <v>2297</v>
      </c>
      <c r="I589">
        <v>132</v>
      </c>
      <c r="J589">
        <v>127</v>
      </c>
      <c r="K589">
        <v>0.96209999999999996</v>
      </c>
      <c r="L589" t="s">
        <v>2299</v>
      </c>
      <c r="M589" s="54">
        <v>0.90549999999999997</v>
      </c>
      <c r="N589" t="str">
        <f>_xlfn.XLOOKUP(Disabilities_Overall[[#This Row],[School Name]],Maine_Schools[School Name],Maine_Schools[Comparison School Type], "Error")</f>
        <v>Non Charter</v>
      </c>
      <c r="O589" t="str">
        <f>_xlfn.XLOOKUP(Disabilities_Overall[[#This Row],[School Name]],Maine_Schools[School Name],Maine_Schools[Comparison Grade Span], "Error")</f>
        <v>06-08</v>
      </c>
    </row>
    <row r="590" spans="1:15" hidden="1">
      <c r="A590" t="s">
        <v>570</v>
      </c>
      <c r="B590">
        <v>984</v>
      </c>
      <c r="C590" t="s">
        <v>1125</v>
      </c>
      <c r="D590">
        <v>990</v>
      </c>
      <c r="E590" t="s">
        <v>561</v>
      </c>
      <c r="F590" t="s">
        <v>2298</v>
      </c>
      <c r="G590" t="s">
        <v>586</v>
      </c>
      <c r="H590" t="s">
        <v>2297</v>
      </c>
      <c r="I590">
        <v>31</v>
      </c>
      <c r="J590">
        <v>31</v>
      </c>
      <c r="K590">
        <v>1</v>
      </c>
      <c r="L590" t="s">
        <v>1290</v>
      </c>
      <c r="M590" s="54">
        <v>0.7742</v>
      </c>
      <c r="N590" t="str">
        <f>_xlfn.XLOOKUP(Disabilities_Overall[[#This Row],[School Name]],Maine_Schools[School Name],Maine_Schools[Comparison School Type], "Error")</f>
        <v>Non Charter</v>
      </c>
      <c r="O590" t="str">
        <f>_xlfn.XLOOKUP(Disabilities_Overall[[#This Row],[School Name]],Maine_Schools[School Name],Maine_Schools[Comparison Grade Span], "Error")</f>
        <v>PK-05</v>
      </c>
    </row>
    <row r="591" spans="1:15" hidden="1">
      <c r="A591" t="s">
        <v>570</v>
      </c>
      <c r="B591">
        <v>984</v>
      </c>
      <c r="C591" t="s">
        <v>1125</v>
      </c>
      <c r="D591">
        <v>992</v>
      </c>
      <c r="E591" t="s">
        <v>563</v>
      </c>
      <c r="F591" t="s">
        <v>2298</v>
      </c>
      <c r="G591" t="s">
        <v>586</v>
      </c>
      <c r="H591" t="s">
        <v>2297</v>
      </c>
      <c r="I591">
        <v>54</v>
      </c>
      <c r="J591">
        <v>53</v>
      </c>
      <c r="K591">
        <v>0.98150000000000004</v>
      </c>
      <c r="L591" t="s">
        <v>1251</v>
      </c>
      <c r="M591" s="54">
        <v>0.67920000000000003</v>
      </c>
      <c r="N591" t="str">
        <f>_xlfn.XLOOKUP(Disabilities_Overall[[#This Row],[School Name]],Maine_Schools[School Name],Maine_Schools[Comparison School Type], "Error")</f>
        <v>Non Charter</v>
      </c>
      <c r="O591" t="str">
        <f>_xlfn.XLOOKUP(Disabilities_Overall[[#This Row],[School Name]],Maine_Schools[School Name],Maine_Schools[Comparison Grade Span], "Error")</f>
        <v>KG-05</v>
      </c>
    </row>
    <row r="592" spans="1:15" hidden="1">
      <c r="A592" t="s">
        <v>570</v>
      </c>
      <c r="B592">
        <v>551</v>
      </c>
      <c r="C592" t="s">
        <v>1132</v>
      </c>
      <c r="D592">
        <v>554</v>
      </c>
      <c r="E592" t="s">
        <v>226</v>
      </c>
      <c r="F592" t="s">
        <v>2298</v>
      </c>
      <c r="G592" t="s">
        <v>586</v>
      </c>
      <c r="H592" t="s">
        <v>2297</v>
      </c>
      <c r="I592">
        <v>50</v>
      </c>
      <c r="J592">
        <v>47</v>
      </c>
      <c r="K592">
        <v>0.94</v>
      </c>
      <c r="L592" t="s">
        <v>1251</v>
      </c>
      <c r="M592" s="54">
        <v>0.76600000000000001</v>
      </c>
      <c r="N592" t="str">
        <f>_xlfn.XLOOKUP(Disabilities_Overall[[#This Row],[School Name]],Maine_Schools[School Name],Maine_Schools[Comparison School Type], "Error")</f>
        <v>Non Charter</v>
      </c>
      <c r="O592" t="str">
        <f>_xlfn.XLOOKUP(Disabilities_Overall[[#This Row],[School Name]],Maine_Schools[School Name],Maine_Schools[Comparison Grade Span], "Error")</f>
        <v>03-05</v>
      </c>
    </row>
    <row r="593" spans="1:15" hidden="1">
      <c r="A593" t="s">
        <v>570</v>
      </c>
      <c r="B593">
        <v>626</v>
      </c>
      <c r="C593" t="s">
        <v>1137</v>
      </c>
      <c r="D593">
        <v>627</v>
      </c>
      <c r="E593" t="s">
        <v>265</v>
      </c>
      <c r="F593" t="s">
        <v>2298</v>
      </c>
      <c r="G593" t="s">
        <v>586</v>
      </c>
      <c r="H593" t="s">
        <v>2297</v>
      </c>
      <c r="I593">
        <v>22</v>
      </c>
      <c r="J593">
        <v>22</v>
      </c>
      <c r="K593">
        <v>1</v>
      </c>
      <c r="L593" t="s">
        <v>1298</v>
      </c>
      <c r="M593" s="54">
        <v>0.68179999999999996</v>
      </c>
      <c r="N593" t="str">
        <f>_xlfn.XLOOKUP(Disabilities_Overall[[#This Row],[School Name]],Maine_Schools[School Name],Maine_Schools[Comparison School Type], "Error")</f>
        <v>Non Charter</v>
      </c>
      <c r="O593" t="str">
        <f>_xlfn.XLOOKUP(Disabilities_Overall[[#This Row],[School Name]],Maine_Schools[School Name],Maine_Schools[Comparison Grade Span], "Error")</f>
        <v>KG-12</v>
      </c>
    </row>
    <row r="594" spans="1:15" hidden="1">
      <c r="A594" t="s">
        <v>570</v>
      </c>
      <c r="B594">
        <v>633</v>
      </c>
      <c r="C594" t="s">
        <v>1141</v>
      </c>
      <c r="D594">
        <v>634</v>
      </c>
      <c r="E594" t="s">
        <v>215</v>
      </c>
      <c r="F594" t="s">
        <v>2298</v>
      </c>
      <c r="G594" t="s">
        <v>586</v>
      </c>
      <c r="H594" t="s">
        <v>2297</v>
      </c>
      <c r="I594">
        <v>25</v>
      </c>
      <c r="J594">
        <v>25</v>
      </c>
      <c r="K594">
        <v>1</v>
      </c>
      <c r="L594" t="s">
        <v>1333</v>
      </c>
      <c r="M594" s="54">
        <v>0.68</v>
      </c>
      <c r="N594" t="str">
        <f>_xlfn.XLOOKUP(Disabilities_Overall[[#This Row],[School Name]],Maine_Schools[School Name],Maine_Schools[Comparison School Type], "Error")</f>
        <v>Non Charter</v>
      </c>
      <c r="O594" t="str">
        <f>_xlfn.XLOOKUP(Disabilities_Overall[[#This Row],[School Name]],Maine_Schools[School Name],Maine_Schools[Comparison Grade Span], "Error")</f>
        <v>PK-12</v>
      </c>
    </row>
    <row r="595" spans="1:15" hidden="1">
      <c r="A595" t="s">
        <v>570</v>
      </c>
      <c r="B595">
        <v>664</v>
      </c>
      <c r="C595" t="s">
        <v>1145</v>
      </c>
      <c r="D595">
        <v>666</v>
      </c>
      <c r="E595" t="s">
        <v>301</v>
      </c>
      <c r="F595" t="s">
        <v>2298</v>
      </c>
      <c r="G595" t="s">
        <v>586</v>
      </c>
      <c r="H595" t="s">
        <v>2297</v>
      </c>
      <c r="I595">
        <v>32</v>
      </c>
      <c r="J595">
        <v>31</v>
      </c>
      <c r="K595">
        <v>0.96879999999999999</v>
      </c>
      <c r="L595" t="s">
        <v>1333</v>
      </c>
      <c r="M595" s="54">
        <v>0.5484</v>
      </c>
      <c r="N595" t="str">
        <f>_xlfn.XLOOKUP(Disabilities_Overall[[#This Row],[School Name]],Maine_Schools[School Name],Maine_Schools[Comparison School Type], "Error")</f>
        <v>Non Charter</v>
      </c>
      <c r="O595" t="str">
        <f>_xlfn.XLOOKUP(Disabilities_Overall[[#This Row],[School Name]],Maine_Schools[School Name],Maine_Schools[Comparison Grade Span], "Error")</f>
        <v>PK-05</v>
      </c>
    </row>
    <row r="596" spans="1:15" hidden="1">
      <c r="A596" t="s">
        <v>570</v>
      </c>
      <c r="B596">
        <v>681</v>
      </c>
      <c r="C596" t="s">
        <v>1147</v>
      </c>
      <c r="D596">
        <v>683</v>
      </c>
      <c r="E596" t="s">
        <v>186</v>
      </c>
      <c r="F596" t="s">
        <v>2298</v>
      </c>
      <c r="G596" t="s">
        <v>586</v>
      </c>
      <c r="H596" t="s">
        <v>2297</v>
      </c>
      <c r="I596">
        <v>44</v>
      </c>
      <c r="J596">
        <v>44</v>
      </c>
      <c r="K596">
        <v>1</v>
      </c>
      <c r="L596" t="s">
        <v>1324</v>
      </c>
      <c r="M596" s="54">
        <v>0.88639999999999997</v>
      </c>
      <c r="N596" t="str">
        <f>_xlfn.XLOOKUP(Disabilities_Overall[[#This Row],[School Name]],Maine_Schools[School Name],Maine_Schools[Comparison School Type], "Error")</f>
        <v>Non Charter</v>
      </c>
      <c r="O596" t="str">
        <f>_xlfn.XLOOKUP(Disabilities_Overall[[#This Row],[School Name]],Maine_Schools[School Name],Maine_Schools[Comparison Grade Span], "Error")</f>
        <v>05-08</v>
      </c>
    </row>
    <row r="597" spans="1:15" hidden="1">
      <c r="A597" t="s">
        <v>570</v>
      </c>
      <c r="B597">
        <v>2195</v>
      </c>
      <c r="C597" t="s">
        <v>891</v>
      </c>
      <c r="D597">
        <v>402</v>
      </c>
      <c r="E597" t="s">
        <v>360</v>
      </c>
      <c r="F597" t="s">
        <v>2298</v>
      </c>
      <c r="G597" t="s">
        <v>586</v>
      </c>
      <c r="H597" t="s">
        <v>2297</v>
      </c>
      <c r="I597">
        <v>27</v>
      </c>
      <c r="J597">
        <v>27</v>
      </c>
      <c r="K597">
        <v>1</v>
      </c>
      <c r="L597" t="s">
        <v>1460</v>
      </c>
      <c r="M597" s="54">
        <v>0.74070000000000003</v>
      </c>
      <c r="N597" t="str">
        <f>_xlfn.XLOOKUP(Disabilities_Overall[[#This Row],[School Name]],Maine_Schools[School Name],Maine_Schools[Comparison School Type], "Error")</f>
        <v>Non Charter</v>
      </c>
      <c r="O597" t="str">
        <f>_xlfn.XLOOKUP(Disabilities_Overall[[#This Row],[School Name]],Maine_Schools[School Name],Maine_Schools[Comparison Grade Span], "Error")</f>
        <v>PK-05</v>
      </c>
    </row>
    <row r="598" spans="1:15" hidden="1">
      <c r="A598" t="s">
        <v>570</v>
      </c>
      <c r="B598">
        <v>2195</v>
      </c>
      <c r="C598" t="s">
        <v>891</v>
      </c>
      <c r="D598">
        <v>404</v>
      </c>
      <c r="E598" t="s">
        <v>519</v>
      </c>
      <c r="F598" t="s">
        <v>2298</v>
      </c>
      <c r="G598" t="s">
        <v>586</v>
      </c>
      <c r="H598" t="s">
        <v>2297</v>
      </c>
      <c r="I598">
        <v>23</v>
      </c>
      <c r="J598">
        <v>22</v>
      </c>
      <c r="K598">
        <v>0.95650000000000002</v>
      </c>
      <c r="L598" t="s">
        <v>1333</v>
      </c>
      <c r="M598" s="54">
        <v>0.77270000000000005</v>
      </c>
      <c r="N598" t="str">
        <f>_xlfn.XLOOKUP(Disabilities_Overall[[#This Row],[School Name]],Maine_Schools[School Name],Maine_Schools[Comparison School Type], "Error")</f>
        <v>Non Charter</v>
      </c>
      <c r="O598" t="str">
        <f>_xlfn.XLOOKUP(Disabilities_Overall[[#This Row],[School Name]],Maine_Schools[School Name],Maine_Schools[Comparison Grade Span], "Error")</f>
        <v>06-08</v>
      </c>
    </row>
    <row r="599" spans="1:15" hidden="1">
      <c r="A599" t="s">
        <v>570</v>
      </c>
      <c r="B599">
        <v>1662</v>
      </c>
      <c r="C599" t="s">
        <v>1154</v>
      </c>
      <c r="D599">
        <v>412</v>
      </c>
      <c r="E599" t="s">
        <v>167</v>
      </c>
      <c r="F599" t="s">
        <v>2298</v>
      </c>
      <c r="G599" t="s">
        <v>586</v>
      </c>
      <c r="H599" t="s">
        <v>2297</v>
      </c>
      <c r="I599">
        <v>129</v>
      </c>
      <c r="J599">
        <v>125</v>
      </c>
      <c r="K599">
        <v>0.96899999999999997</v>
      </c>
      <c r="L599" t="s">
        <v>1353</v>
      </c>
      <c r="M599" s="54">
        <v>0.72</v>
      </c>
      <c r="N599" t="str">
        <f>_xlfn.XLOOKUP(Disabilities_Overall[[#This Row],[School Name]],Maine_Schools[School Name],Maine_Schools[Comparison School Type], "Error")</f>
        <v>Non Charter</v>
      </c>
      <c r="O599" t="str">
        <f>_xlfn.XLOOKUP(Disabilities_Overall[[#This Row],[School Name]],Maine_Schools[School Name],Maine_Schools[Comparison Grade Span], "Error")</f>
        <v>03-05</v>
      </c>
    </row>
    <row r="600" spans="1:15" hidden="1">
      <c r="A600" t="s">
        <v>570</v>
      </c>
      <c r="B600">
        <v>1662</v>
      </c>
      <c r="C600" t="s">
        <v>1154</v>
      </c>
      <c r="D600">
        <v>413</v>
      </c>
      <c r="E600" t="s">
        <v>434</v>
      </c>
      <c r="F600" t="s">
        <v>2298</v>
      </c>
      <c r="G600" t="s">
        <v>586</v>
      </c>
      <c r="H600" t="s">
        <v>2297</v>
      </c>
      <c r="I600">
        <v>117</v>
      </c>
      <c r="J600">
        <v>109</v>
      </c>
      <c r="K600">
        <v>0.93159999999999998</v>
      </c>
      <c r="L600" t="s">
        <v>1497</v>
      </c>
      <c r="M600" s="54">
        <v>0.88070000000000004</v>
      </c>
      <c r="N600" t="str">
        <f>_xlfn.XLOOKUP(Disabilities_Overall[[#This Row],[School Name]],Maine_Schools[School Name],Maine_Schools[Comparison School Type], "Error")</f>
        <v>Non Charter</v>
      </c>
      <c r="O600" t="str">
        <f>_xlfn.XLOOKUP(Disabilities_Overall[[#This Row],[School Name]],Maine_Schools[School Name],Maine_Schools[Comparison Grade Span], "Error")</f>
        <v>06-08</v>
      </c>
    </row>
    <row r="601" spans="1:15" hidden="1">
      <c r="A601" t="s">
        <v>570</v>
      </c>
      <c r="B601">
        <v>416</v>
      </c>
      <c r="C601" t="s">
        <v>1155</v>
      </c>
      <c r="D601">
        <v>425</v>
      </c>
      <c r="E601" t="s">
        <v>251</v>
      </c>
      <c r="F601" t="s">
        <v>2298</v>
      </c>
      <c r="G601" t="s">
        <v>586</v>
      </c>
      <c r="H601" t="s">
        <v>2297</v>
      </c>
      <c r="I601">
        <v>61</v>
      </c>
      <c r="J601">
        <v>60</v>
      </c>
      <c r="K601">
        <v>0.98360000000000003</v>
      </c>
      <c r="L601" t="s">
        <v>1331</v>
      </c>
      <c r="M601" s="54">
        <v>0.75</v>
      </c>
      <c r="N601" t="str">
        <f>_xlfn.XLOOKUP(Disabilities_Overall[[#This Row],[School Name]],Maine_Schools[School Name],Maine_Schools[Comparison School Type], "Error")</f>
        <v>Non Charter</v>
      </c>
      <c r="O601" t="str">
        <f>_xlfn.XLOOKUP(Disabilities_Overall[[#This Row],[School Name]],Maine_Schools[School Name],Maine_Schools[Comparison Grade Span], "Error")</f>
        <v>PK-04</v>
      </c>
    </row>
    <row r="602" spans="1:15" hidden="1">
      <c r="A602" t="s">
        <v>570</v>
      </c>
      <c r="B602">
        <v>416</v>
      </c>
      <c r="C602" t="s">
        <v>1155</v>
      </c>
      <c r="D602">
        <v>2083</v>
      </c>
      <c r="E602" t="s">
        <v>481</v>
      </c>
      <c r="F602" t="s">
        <v>2298</v>
      </c>
      <c r="G602" t="s">
        <v>586</v>
      </c>
      <c r="H602" t="s">
        <v>2297</v>
      </c>
      <c r="I602">
        <v>48</v>
      </c>
      <c r="J602">
        <v>48</v>
      </c>
      <c r="K602">
        <v>1</v>
      </c>
      <c r="L602" t="s">
        <v>1273</v>
      </c>
      <c r="M602" s="54">
        <v>0.77080000000000004</v>
      </c>
      <c r="N602" t="str">
        <f>_xlfn.XLOOKUP(Disabilities_Overall[[#This Row],[School Name]],Maine_Schools[School Name],Maine_Schools[Comparison School Type], "Error")</f>
        <v>Non Charter</v>
      </c>
      <c r="O602" t="str">
        <f>_xlfn.XLOOKUP(Disabilities_Overall[[#This Row],[School Name]],Maine_Schools[School Name],Maine_Schools[Comparison Grade Span], "Error")</f>
        <v>PK-04</v>
      </c>
    </row>
    <row r="603" spans="1:15" hidden="1">
      <c r="A603" t="s">
        <v>570</v>
      </c>
      <c r="B603">
        <v>416</v>
      </c>
      <c r="C603" t="s">
        <v>1155</v>
      </c>
      <c r="D603">
        <v>2050</v>
      </c>
      <c r="E603" t="s">
        <v>407</v>
      </c>
      <c r="F603" t="s">
        <v>2298</v>
      </c>
      <c r="G603" t="s">
        <v>586</v>
      </c>
      <c r="H603" t="s">
        <v>2297</v>
      </c>
      <c r="I603">
        <v>196</v>
      </c>
      <c r="J603">
        <v>181</v>
      </c>
      <c r="K603">
        <v>0.92349999999999999</v>
      </c>
      <c r="L603" t="s">
        <v>1388</v>
      </c>
      <c r="M603" s="54">
        <v>0.89500000000000002</v>
      </c>
      <c r="N603" t="str">
        <f>_xlfn.XLOOKUP(Disabilities_Overall[[#This Row],[School Name]],Maine_Schools[School Name],Maine_Schools[Comparison School Type], "Error")</f>
        <v>Non Charter</v>
      </c>
      <c r="O603" t="str">
        <f>_xlfn.XLOOKUP(Disabilities_Overall[[#This Row],[School Name]],Maine_Schools[School Name],Maine_Schools[Comparison Grade Span], "Error")</f>
        <v>05-08</v>
      </c>
    </row>
    <row r="604" spans="1:15" hidden="1">
      <c r="A604" t="s">
        <v>570</v>
      </c>
      <c r="B604">
        <v>416</v>
      </c>
      <c r="C604" t="s">
        <v>1155</v>
      </c>
      <c r="D604">
        <v>1651</v>
      </c>
      <c r="E604" t="s">
        <v>523</v>
      </c>
      <c r="F604" t="s">
        <v>2298</v>
      </c>
      <c r="G604" t="s">
        <v>586</v>
      </c>
      <c r="H604" t="s">
        <v>2297</v>
      </c>
      <c r="I604">
        <v>40</v>
      </c>
      <c r="J604">
        <v>40</v>
      </c>
      <c r="K604">
        <v>1</v>
      </c>
      <c r="L604" t="s">
        <v>1411</v>
      </c>
      <c r="M604" s="54">
        <v>0.82499999999999996</v>
      </c>
      <c r="N604" t="str">
        <f>_xlfn.XLOOKUP(Disabilities_Overall[[#This Row],[School Name]],Maine_Schools[School Name],Maine_Schools[Comparison School Type], "Error")</f>
        <v>Non Charter</v>
      </c>
      <c r="O604" t="str">
        <f>_xlfn.XLOOKUP(Disabilities_Overall[[#This Row],[School Name]],Maine_Schools[School Name],Maine_Schools[Comparison Grade Span], "Error")</f>
        <v>PK-04</v>
      </c>
    </row>
    <row r="605" spans="1:15" hidden="1">
      <c r="A605" t="s">
        <v>570</v>
      </c>
      <c r="B605">
        <v>427</v>
      </c>
      <c r="C605" t="s">
        <v>1158</v>
      </c>
      <c r="D605">
        <v>430</v>
      </c>
      <c r="E605" t="s">
        <v>525</v>
      </c>
      <c r="F605" t="s">
        <v>2298</v>
      </c>
      <c r="G605" t="s">
        <v>586</v>
      </c>
      <c r="H605" t="s">
        <v>2297</v>
      </c>
      <c r="I605">
        <v>99</v>
      </c>
      <c r="J605">
        <v>90</v>
      </c>
      <c r="K605">
        <v>0.90910000000000002</v>
      </c>
      <c r="L605" t="s">
        <v>1538</v>
      </c>
      <c r="M605" s="54">
        <v>0.88890000000000002</v>
      </c>
      <c r="N605" t="str">
        <f>_xlfn.XLOOKUP(Disabilities_Overall[[#This Row],[School Name]],Maine_Schools[School Name],Maine_Schools[Comparison School Type], "Error")</f>
        <v>Non Charter</v>
      </c>
      <c r="O605" t="str">
        <f>_xlfn.XLOOKUP(Disabilities_Overall[[#This Row],[School Name]],Maine_Schools[School Name],Maine_Schools[Comparison Grade Span], "Error")</f>
        <v>06-08</v>
      </c>
    </row>
    <row r="606" spans="1:15" hidden="1">
      <c r="A606" t="s">
        <v>570</v>
      </c>
      <c r="B606">
        <v>427</v>
      </c>
      <c r="C606" t="s">
        <v>1158</v>
      </c>
      <c r="D606">
        <v>433</v>
      </c>
      <c r="E606" t="s">
        <v>556</v>
      </c>
      <c r="F606" t="s">
        <v>2298</v>
      </c>
      <c r="G606" t="s">
        <v>586</v>
      </c>
      <c r="H606" t="s">
        <v>2297</v>
      </c>
      <c r="I606">
        <v>126</v>
      </c>
      <c r="J606">
        <v>121</v>
      </c>
      <c r="K606">
        <v>0.96030000000000004</v>
      </c>
      <c r="L606" t="s">
        <v>1444</v>
      </c>
      <c r="M606" s="54">
        <v>0.57850000000000001</v>
      </c>
      <c r="N606" t="str">
        <f>_xlfn.XLOOKUP(Disabilities_Overall[[#This Row],[School Name]],Maine_Schools[School Name],Maine_Schools[Comparison School Type], "Error")</f>
        <v>Non Charter</v>
      </c>
      <c r="O606" t="str">
        <f>_xlfn.XLOOKUP(Disabilities_Overall[[#This Row],[School Name]],Maine_Schools[School Name],Maine_Schools[Comparison Grade Span], "Error")</f>
        <v>03-05</v>
      </c>
    </row>
    <row r="607" spans="1:15">
      <c r="A607" t="s">
        <v>570</v>
      </c>
      <c r="B607">
        <v>434</v>
      </c>
      <c r="C607" t="s">
        <v>1162</v>
      </c>
      <c r="D607">
        <v>435</v>
      </c>
      <c r="E607" t="s">
        <v>441</v>
      </c>
      <c r="F607" t="s">
        <v>2298</v>
      </c>
      <c r="G607" t="s">
        <v>586</v>
      </c>
      <c r="H607" t="s">
        <v>2297</v>
      </c>
      <c r="I607">
        <v>16</v>
      </c>
      <c r="J607">
        <v>15</v>
      </c>
      <c r="K607">
        <v>0.9375</v>
      </c>
      <c r="L607" t="s">
        <v>1252</v>
      </c>
      <c r="M607" s="54">
        <v>0.6</v>
      </c>
      <c r="N607" t="str">
        <f>_xlfn.XLOOKUP(Disabilities_Overall[[#This Row],[School Name]],Maine_Schools[School Name],Maine_Schools[Comparison School Type], "Error")</f>
        <v>Non Charter</v>
      </c>
      <c r="O607" t="str">
        <f>_xlfn.XLOOKUP(Disabilities_Overall[[#This Row],[School Name]],Maine_Schools[School Name],Maine_Schools[Comparison Grade Span], "Error")</f>
        <v>03-08</v>
      </c>
    </row>
    <row r="608" spans="1:15" hidden="1">
      <c r="A608" t="s">
        <v>570</v>
      </c>
      <c r="B608">
        <v>444</v>
      </c>
      <c r="C608" t="s">
        <v>1166</v>
      </c>
      <c r="D608">
        <v>447</v>
      </c>
      <c r="E608" t="s">
        <v>325</v>
      </c>
      <c r="F608" t="s">
        <v>2298</v>
      </c>
      <c r="G608" t="s">
        <v>586</v>
      </c>
      <c r="H608" t="s">
        <v>2297</v>
      </c>
      <c r="I608">
        <v>19</v>
      </c>
      <c r="J608">
        <v>19</v>
      </c>
      <c r="K608">
        <v>1</v>
      </c>
      <c r="L608" t="s">
        <v>1357</v>
      </c>
      <c r="M608" s="54">
        <v>0.63160000000000005</v>
      </c>
      <c r="N608" t="str">
        <f>_xlfn.XLOOKUP(Disabilities_Overall[[#This Row],[School Name]],Maine_Schools[School Name],Maine_Schools[Comparison School Type], "Error")</f>
        <v>Non Charter</v>
      </c>
      <c r="O608" t="str">
        <f>_xlfn.XLOOKUP(Disabilities_Overall[[#This Row],[School Name]],Maine_Schools[School Name],Maine_Schools[Comparison Grade Span], "Error")</f>
        <v>PK-04</v>
      </c>
    </row>
    <row r="609" spans="1:15" hidden="1">
      <c r="A609" t="s">
        <v>570</v>
      </c>
      <c r="B609">
        <v>444</v>
      </c>
      <c r="C609" t="s">
        <v>1166</v>
      </c>
      <c r="D609">
        <v>455</v>
      </c>
      <c r="E609" t="s">
        <v>33</v>
      </c>
      <c r="F609" t="s">
        <v>2298</v>
      </c>
      <c r="G609" t="s">
        <v>586</v>
      </c>
      <c r="H609" t="s">
        <v>2297</v>
      </c>
      <c r="I609">
        <v>27</v>
      </c>
      <c r="J609">
        <v>27</v>
      </c>
      <c r="K609">
        <v>1</v>
      </c>
      <c r="L609" t="s">
        <v>1256</v>
      </c>
      <c r="M609" s="54">
        <v>0.51849999999999996</v>
      </c>
      <c r="N609" t="str">
        <f>_xlfn.XLOOKUP(Disabilities_Overall[[#This Row],[School Name]],Maine_Schools[School Name],Maine_Schools[Comparison School Type], "Error")</f>
        <v>Non Charter</v>
      </c>
      <c r="O609" t="str">
        <f>_xlfn.XLOOKUP(Disabilities_Overall[[#This Row],[School Name]],Maine_Schools[School Name],Maine_Schools[Comparison Grade Span], "Error")</f>
        <v>KG-04</v>
      </c>
    </row>
    <row r="610" spans="1:15" hidden="1">
      <c r="A610" t="s">
        <v>570</v>
      </c>
      <c r="B610">
        <v>444</v>
      </c>
      <c r="C610" t="s">
        <v>1166</v>
      </c>
      <c r="D610">
        <v>451</v>
      </c>
      <c r="E610" t="s">
        <v>376</v>
      </c>
      <c r="F610" t="s">
        <v>2298</v>
      </c>
      <c r="G610" t="s">
        <v>586</v>
      </c>
      <c r="H610" t="s">
        <v>2297</v>
      </c>
      <c r="I610">
        <v>42</v>
      </c>
      <c r="J610">
        <v>30</v>
      </c>
      <c r="K610">
        <v>0.71430000000000005</v>
      </c>
      <c r="L610" t="s">
        <v>1549</v>
      </c>
      <c r="M610" s="54">
        <v>0.76670000000000005</v>
      </c>
      <c r="N610" t="str">
        <f>_xlfn.XLOOKUP(Disabilities_Overall[[#This Row],[School Name]],Maine_Schools[School Name],Maine_Schools[Comparison School Type], "Error")</f>
        <v>Non Charter</v>
      </c>
      <c r="O610" t="str">
        <f>_xlfn.XLOOKUP(Disabilities_Overall[[#This Row],[School Name]],Maine_Schools[School Name],Maine_Schools[Comparison Grade Span], "Error")</f>
        <v>09-12</v>
      </c>
    </row>
    <row r="611" spans="1:15" hidden="1">
      <c r="A611" t="s">
        <v>570</v>
      </c>
      <c r="B611">
        <v>444</v>
      </c>
      <c r="C611" t="s">
        <v>1166</v>
      </c>
      <c r="D611">
        <v>2213</v>
      </c>
      <c r="E611" t="s">
        <v>445</v>
      </c>
      <c r="F611" t="s">
        <v>2298</v>
      </c>
      <c r="G611" t="s">
        <v>586</v>
      </c>
      <c r="H611" t="s">
        <v>2297</v>
      </c>
      <c r="I611">
        <v>180</v>
      </c>
      <c r="J611">
        <v>176</v>
      </c>
      <c r="K611">
        <v>0.9778</v>
      </c>
      <c r="L611" t="s">
        <v>1446</v>
      </c>
      <c r="M611" s="54">
        <v>0.77839999999999998</v>
      </c>
      <c r="N611" t="str">
        <f>_xlfn.XLOOKUP(Disabilities_Overall[[#This Row],[School Name]],Maine_Schools[School Name],Maine_Schools[Comparison School Type], "Error")</f>
        <v>Non Charter</v>
      </c>
      <c r="O611" t="str">
        <f>_xlfn.XLOOKUP(Disabilities_Overall[[#This Row],[School Name]],Maine_Schools[School Name],Maine_Schools[Comparison Grade Span], "Error")</f>
        <v>05-08</v>
      </c>
    </row>
    <row r="612" spans="1:15">
      <c r="A612" t="s">
        <v>570</v>
      </c>
      <c r="B612">
        <v>456</v>
      </c>
      <c r="C612" t="s">
        <v>1169</v>
      </c>
      <c r="D612">
        <v>457</v>
      </c>
      <c r="E612" t="s">
        <v>418</v>
      </c>
      <c r="F612" t="s">
        <v>2298</v>
      </c>
      <c r="G612" t="s">
        <v>586</v>
      </c>
      <c r="H612" t="s">
        <v>2297</v>
      </c>
      <c r="I612">
        <v>26</v>
      </c>
      <c r="J612">
        <v>26</v>
      </c>
      <c r="K612">
        <v>1</v>
      </c>
      <c r="L612" t="s">
        <v>1520</v>
      </c>
      <c r="M612" s="54">
        <v>0.73080000000000001</v>
      </c>
      <c r="N612" t="str">
        <f>_xlfn.XLOOKUP(Disabilities_Overall[[#This Row],[School Name]],Maine_Schools[School Name],Maine_Schools[Comparison School Type], "Error")</f>
        <v>Non Charter</v>
      </c>
      <c r="O612" t="str">
        <f>_xlfn.XLOOKUP(Disabilities_Overall[[#This Row],[School Name]],Maine_Schools[School Name],Maine_Schools[Comparison Grade Span], "Error")</f>
        <v>03-08</v>
      </c>
    </row>
    <row r="613" spans="1:15">
      <c r="A613" t="s">
        <v>570</v>
      </c>
      <c r="B613">
        <v>462</v>
      </c>
      <c r="C613" t="s">
        <v>1173</v>
      </c>
      <c r="D613">
        <v>463</v>
      </c>
      <c r="E613" t="s">
        <v>534</v>
      </c>
      <c r="F613" t="s">
        <v>2298</v>
      </c>
      <c r="G613" t="s">
        <v>586</v>
      </c>
      <c r="H613" t="s">
        <v>2297</v>
      </c>
      <c r="I613">
        <v>18</v>
      </c>
      <c r="J613">
        <v>18</v>
      </c>
      <c r="K613">
        <v>1</v>
      </c>
      <c r="L613" t="s">
        <v>1252</v>
      </c>
      <c r="M613" s="54">
        <v>0.5</v>
      </c>
      <c r="N613" t="str">
        <f>_xlfn.XLOOKUP(Disabilities_Overall[[#This Row],[School Name]],Maine_Schools[School Name],Maine_Schools[Comparison School Type], "Error")</f>
        <v>Non Charter</v>
      </c>
      <c r="O613" t="str">
        <f>_xlfn.XLOOKUP(Disabilities_Overall[[#This Row],[School Name]],Maine_Schools[School Name],Maine_Schools[Comparison Grade Span], "Error")</f>
        <v>03-08</v>
      </c>
    </row>
    <row r="614" spans="1:15" hidden="1">
      <c r="A614" t="s">
        <v>570</v>
      </c>
      <c r="B614">
        <v>1282</v>
      </c>
      <c r="C614" t="s">
        <v>538</v>
      </c>
      <c r="D614">
        <v>1283</v>
      </c>
      <c r="E614" t="s">
        <v>538</v>
      </c>
      <c r="F614" t="s">
        <v>2298</v>
      </c>
      <c r="G614" t="s">
        <v>586</v>
      </c>
      <c r="H614" t="s">
        <v>2297</v>
      </c>
      <c r="I614">
        <v>58</v>
      </c>
      <c r="J614">
        <v>51</v>
      </c>
      <c r="K614">
        <v>0.87929999999999997</v>
      </c>
      <c r="L614" t="s">
        <v>1620</v>
      </c>
      <c r="M614" s="54">
        <v>0.90200000000000002</v>
      </c>
      <c r="N614" t="str">
        <f>_xlfn.XLOOKUP(Disabilities_Overall[[#This Row],[School Name]],Maine_Schools[School Name],Maine_Schools[Comparison School Type], "Error")</f>
        <v>Non Charter</v>
      </c>
      <c r="O614" t="str">
        <f>_xlfn.XLOOKUP(Disabilities_Overall[[#This Row],[School Name]],Maine_Schools[School Name],Maine_Schools[Comparison Grade Span], "Error")</f>
        <v>06-12</v>
      </c>
    </row>
    <row r="615" spans="1:15">
      <c r="A615" t="s">
        <v>570</v>
      </c>
      <c r="B615">
        <v>468</v>
      </c>
      <c r="C615" t="s">
        <v>1177</v>
      </c>
      <c r="D615">
        <v>469</v>
      </c>
      <c r="E615" t="s">
        <v>455</v>
      </c>
      <c r="F615" t="s">
        <v>2298</v>
      </c>
      <c r="G615" t="s">
        <v>586</v>
      </c>
      <c r="H615" t="s">
        <v>2297</v>
      </c>
      <c r="I615">
        <v>17</v>
      </c>
      <c r="J615">
        <v>17</v>
      </c>
      <c r="K615">
        <v>1</v>
      </c>
      <c r="L615" t="s">
        <v>1357</v>
      </c>
      <c r="M615" s="54">
        <v>0.70589999999999997</v>
      </c>
      <c r="N615" t="str">
        <f>_xlfn.XLOOKUP(Disabilities_Overall[[#This Row],[School Name]],Maine_Schools[School Name],Maine_Schools[Comparison School Type], "Error")</f>
        <v>Non Charter</v>
      </c>
      <c r="O615" t="str">
        <f>_xlfn.XLOOKUP(Disabilities_Overall[[#This Row],[School Name]],Maine_Schools[School Name],Maine_Schools[Comparison Grade Span], "Error")</f>
        <v>03-08</v>
      </c>
    </row>
    <row r="616" spans="1:15">
      <c r="A616" t="s">
        <v>570</v>
      </c>
      <c r="B616">
        <v>473</v>
      </c>
      <c r="C616" t="s">
        <v>1179</v>
      </c>
      <c r="D616">
        <v>474</v>
      </c>
      <c r="E616" t="s">
        <v>462</v>
      </c>
      <c r="F616" t="s">
        <v>2298</v>
      </c>
      <c r="G616" t="s">
        <v>586</v>
      </c>
      <c r="H616" t="s">
        <v>2297</v>
      </c>
      <c r="I616">
        <v>59</v>
      </c>
      <c r="J616">
        <v>58</v>
      </c>
      <c r="K616">
        <v>0.98309999999999997</v>
      </c>
      <c r="L616" t="s">
        <v>1334</v>
      </c>
      <c r="M616" s="54">
        <v>0.8276</v>
      </c>
      <c r="N616" t="str">
        <f>_xlfn.XLOOKUP(Disabilities_Overall[[#This Row],[School Name]],Maine_Schools[School Name],Maine_Schools[Comparison School Type], "Error")</f>
        <v>Non Charter</v>
      </c>
      <c r="O616" t="str">
        <f>_xlfn.XLOOKUP(Disabilities_Overall[[#This Row],[School Name]],Maine_Schools[School Name],Maine_Schools[Comparison Grade Span], "Error")</f>
        <v>03-08</v>
      </c>
    </row>
    <row r="617" spans="1:15">
      <c r="A617" t="s">
        <v>570</v>
      </c>
      <c r="B617">
        <v>475</v>
      </c>
      <c r="C617" t="s">
        <v>1181</v>
      </c>
      <c r="D617">
        <v>476</v>
      </c>
      <c r="E617" t="s">
        <v>541</v>
      </c>
      <c r="F617" t="s">
        <v>2298</v>
      </c>
      <c r="G617" t="s">
        <v>586</v>
      </c>
      <c r="H617" t="s">
        <v>2297</v>
      </c>
      <c r="I617">
        <v>30</v>
      </c>
      <c r="J617">
        <v>29</v>
      </c>
      <c r="K617">
        <v>0.9667</v>
      </c>
      <c r="L617" t="s">
        <v>1591</v>
      </c>
      <c r="M617" s="54">
        <v>0.55169999999999997</v>
      </c>
      <c r="N617" t="str">
        <f>_xlfn.XLOOKUP(Disabilities_Overall[[#This Row],[School Name]],Maine_Schools[School Name],Maine_Schools[Comparison School Type], "Error")</f>
        <v>Non Charter</v>
      </c>
      <c r="O617" t="str">
        <f>_xlfn.XLOOKUP(Disabilities_Overall[[#This Row],[School Name]],Maine_Schools[School Name],Maine_Schools[Comparison Grade Span], "Error")</f>
        <v>03-08</v>
      </c>
    </row>
    <row r="618" spans="1:15" hidden="1">
      <c r="A618" t="s">
        <v>570</v>
      </c>
      <c r="B618">
        <v>480</v>
      </c>
      <c r="C618" t="s">
        <v>1183</v>
      </c>
      <c r="D618">
        <v>481</v>
      </c>
      <c r="E618" t="s">
        <v>16</v>
      </c>
      <c r="F618" t="s">
        <v>2298</v>
      </c>
      <c r="G618" t="s">
        <v>586</v>
      </c>
      <c r="H618" t="s">
        <v>2297</v>
      </c>
      <c r="I618">
        <v>92</v>
      </c>
      <c r="J618">
        <v>89</v>
      </c>
      <c r="K618">
        <v>0.96740000000000004</v>
      </c>
      <c r="L618" t="s">
        <v>1408</v>
      </c>
      <c r="M618" s="54">
        <v>0.87639999999999996</v>
      </c>
      <c r="N618" t="str">
        <f>_xlfn.XLOOKUP(Disabilities_Overall[[#This Row],[School Name]],Maine_Schools[School Name],Maine_Schools[Comparison School Type], "Error")</f>
        <v>Non Charter</v>
      </c>
      <c r="O618" t="str">
        <f>_xlfn.XLOOKUP(Disabilities_Overall[[#This Row],[School Name]],Maine_Schools[School Name],Maine_Schools[Comparison Grade Span], "Error")</f>
        <v>04-05</v>
      </c>
    </row>
    <row r="619" spans="1:15" hidden="1">
      <c r="A619" t="s">
        <v>570</v>
      </c>
      <c r="B619">
        <v>480</v>
      </c>
      <c r="C619" t="s">
        <v>1183</v>
      </c>
      <c r="D619">
        <v>483</v>
      </c>
      <c r="E619" t="s">
        <v>100</v>
      </c>
      <c r="F619" t="s">
        <v>2298</v>
      </c>
      <c r="G619" t="s">
        <v>586</v>
      </c>
      <c r="H619" t="s">
        <v>2297</v>
      </c>
      <c r="I619">
        <v>45</v>
      </c>
      <c r="J619">
        <v>45</v>
      </c>
      <c r="K619">
        <v>1</v>
      </c>
      <c r="L619" t="s">
        <v>1251</v>
      </c>
      <c r="M619" s="54">
        <v>0.8</v>
      </c>
      <c r="N619" t="str">
        <f>_xlfn.XLOOKUP(Disabilities_Overall[[#This Row],[School Name]],Maine_Schools[School Name],Maine_Schools[Comparison School Type], "Error")</f>
        <v>Non Charter</v>
      </c>
      <c r="O619" t="str">
        <f>_xlfn.XLOOKUP(Disabilities_Overall[[#This Row],[School Name]],Maine_Schools[School Name],Maine_Schools[Comparison Grade Span], "Error")</f>
        <v>PK-03</v>
      </c>
    </row>
    <row r="620" spans="1:15" hidden="1">
      <c r="A620" t="s">
        <v>570</v>
      </c>
      <c r="B620">
        <v>480</v>
      </c>
      <c r="C620" t="s">
        <v>1183</v>
      </c>
      <c r="D620">
        <v>484</v>
      </c>
      <c r="E620" t="s">
        <v>195</v>
      </c>
      <c r="F620" t="s">
        <v>2298</v>
      </c>
      <c r="G620" t="s">
        <v>586</v>
      </c>
      <c r="H620" t="s">
        <v>2297</v>
      </c>
      <c r="I620">
        <v>104</v>
      </c>
      <c r="J620">
        <v>100</v>
      </c>
      <c r="K620">
        <v>0.96150000000000002</v>
      </c>
      <c r="L620" t="s">
        <v>1611</v>
      </c>
      <c r="M620" s="54">
        <v>0.91</v>
      </c>
      <c r="N620" t="str">
        <f>_xlfn.XLOOKUP(Disabilities_Overall[[#This Row],[School Name]],Maine_Schools[School Name],Maine_Schools[Comparison School Type], "Error")</f>
        <v>Non Charter</v>
      </c>
      <c r="O620" t="str">
        <f>_xlfn.XLOOKUP(Disabilities_Overall[[#This Row],[School Name]],Maine_Schools[School Name],Maine_Schools[Comparison Grade Span], "Error")</f>
        <v>06-08</v>
      </c>
    </row>
    <row r="621" spans="1:15" hidden="1">
      <c r="A621" t="s">
        <v>570</v>
      </c>
      <c r="B621">
        <v>480</v>
      </c>
      <c r="C621" t="s">
        <v>1183</v>
      </c>
      <c r="D621">
        <v>482</v>
      </c>
      <c r="E621" t="s">
        <v>134</v>
      </c>
      <c r="F621" t="s">
        <v>2298</v>
      </c>
      <c r="G621" t="s">
        <v>586</v>
      </c>
      <c r="H621" t="s">
        <v>2297</v>
      </c>
      <c r="I621">
        <v>42</v>
      </c>
      <c r="J621">
        <v>38</v>
      </c>
      <c r="K621">
        <v>0.90480000000000005</v>
      </c>
      <c r="L621" t="s">
        <v>1411</v>
      </c>
      <c r="M621" s="54">
        <v>0.86839999999999995</v>
      </c>
      <c r="N621" t="str">
        <f>_xlfn.XLOOKUP(Disabilities_Overall[[#This Row],[School Name]],Maine_Schools[School Name],Maine_Schools[Comparison School Type], "Error")</f>
        <v>Non Charter</v>
      </c>
      <c r="O621" t="str">
        <f>_xlfn.XLOOKUP(Disabilities_Overall[[#This Row],[School Name]],Maine_Schools[School Name],Maine_Schools[Comparison Grade Span], "Error")</f>
        <v>09-12</v>
      </c>
    </row>
    <row r="622" spans="1:15" hidden="1">
      <c r="A622" t="s">
        <v>570</v>
      </c>
      <c r="B622">
        <v>1060</v>
      </c>
      <c r="C622" t="s">
        <v>1185</v>
      </c>
      <c r="D622">
        <v>1061</v>
      </c>
      <c r="E622" t="s">
        <v>554</v>
      </c>
      <c r="F622" t="s">
        <v>2298</v>
      </c>
      <c r="G622" t="s">
        <v>586</v>
      </c>
      <c r="H622" t="s">
        <v>2297</v>
      </c>
      <c r="I622">
        <v>23</v>
      </c>
      <c r="J622">
        <v>22</v>
      </c>
      <c r="K622">
        <v>0.95650000000000002</v>
      </c>
      <c r="L622" t="s">
        <v>1333</v>
      </c>
      <c r="M622" s="54">
        <v>0.77270000000000005</v>
      </c>
      <c r="N622" t="str">
        <f>_xlfn.XLOOKUP(Disabilities_Overall[[#This Row],[School Name]],Maine_Schools[School Name],Maine_Schools[Comparison School Type], "Error")</f>
        <v>Non Charter</v>
      </c>
      <c r="O622" t="str">
        <f>_xlfn.XLOOKUP(Disabilities_Overall[[#This Row],[School Name]],Maine_Schools[School Name],Maine_Schools[Comparison Grade Span], "Error")</f>
        <v>KG-04</v>
      </c>
    </row>
    <row r="623" spans="1:15" hidden="1">
      <c r="A623" t="s">
        <v>570</v>
      </c>
      <c r="B623">
        <v>495</v>
      </c>
      <c r="C623" t="s">
        <v>1192</v>
      </c>
      <c r="D623">
        <v>501</v>
      </c>
      <c r="E623" t="s">
        <v>285</v>
      </c>
      <c r="F623" t="s">
        <v>2298</v>
      </c>
      <c r="G623" t="s">
        <v>586</v>
      </c>
      <c r="H623" t="s">
        <v>2297</v>
      </c>
      <c r="I623">
        <v>28</v>
      </c>
      <c r="J623">
        <v>28</v>
      </c>
      <c r="K623">
        <v>1</v>
      </c>
      <c r="L623" t="s">
        <v>1549</v>
      </c>
      <c r="M623" s="54">
        <v>0.82140000000000002</v>
      </c>
      <c r="N623" t="str">
        <f>_xlfn.XLOOKUP(Disabilities_Overall[[#This Row],[School Name]],Maine_Schools[School Name],Maine_Schools[Comparison School Type], "Error")</f>
        <v>Non Charter</v>
      </c>
      <c r="O623" t="str">
        <f>_xlfn.XLOOKUP(Disabilities_Overall[[#This Row],[School Name]],Maine_Schools[School Name],Maine_Schools[Comparison Grade Span], "Error")</f>
        <v>PK-04</v>
      </c>
    </row>
    <row r="624" spans="1:15" hidden="1">
      <c r="A624" t="s">
        <v>570</v>
      </c>
      <c r="B624">
        <v>495</v>
      </c>
      <c r="C624" t="s">
        <v>1192</v>
      </c>
      <c r="D624">
        <v>500</v>
      </c>
      <c r="E624" t="s">
        <v>410</v>
      </c>
      <c r="F624" t="s">
        <v>2298</v>
      </c>
      <c r="G624" t="s">
        <v>586</v>
      </c>
      <c r="H624" t="s">
        <v>2297</v>
      </c>
      <c r="I624">
        <v>23</v>
      </c>
      <c r="J624">
        <v>23</v>
      </c>
      <c r="K624">
        <v>1</v>
      </c>
      <c r="L624" t="s">
        <v>1591</v>
      </c>
      <c r="M624" s="54">
        <v>0.69569999999999999</v>
      </c>
      <c r="N624" t="str">
        <f>_xlfn.XLOOKUP(Disabilities_Overall[[#This Row],[School Name]],Maine_Schools[School Name],Maine_Schools[Comparison School Type], "Error")</f>
        <v>Non Charter</v>
      </c>
      <c r="O624" t="str">
        <f>_xlfn.XLOOKUP(Disabilities_Overall[[#This Row],[School Name]],Maine_Schools[School Name],Maine_Schools[Comparison Grade Span], "Error")</f>
        <v>KG-04</v>
      </c>
    </row>
    <row r="625" spans="1:15" hidden="1">
      <c r="A625" t="s">
        <v>570</v>
      </c>
      <c r="B625">
        <v>495</v>
      </c>
      <c r="C625" t="s">
        <v>1192</v>
      </c>
      <c r="D625">
        <v>497</v>
      </c>
      <c r="E625" t="s">
        <v>188</v>
      </c>
      <c r="F625" t="s">
        <v>2298</v>
      </c>
      <c r="G625" t="s">
        <v>586</v>
      </c>
      <c r="H625" t="s">
        <v>2297</v>
      </c>
      <c r="I625">
        <v>51</v>
      </c>
      <c r="J625">
        <v>51</v>
      </c>
      <c r="K625">
        <v>1</v>
      </c>
      <c r="L625" t="s">
        <v>1377</v>
      </c>
      <c r="M625" s="54">
        <v>0.84309999999999996</v>
      </c>
      <c r="N625" t="str">
        <f>_xlfn.XLOOKUP(Disabilities_Overall[[#This Row],[School Name]],Maine_Schools[School Name],Maine_Schools[Comparison School Type], "Error")</f>
        <v>Non Charter</v>
      </c>
      <c r="O625" t="str">
        <f>_xlfn.XLOOKUP(Disabilities_Overall[[#This Row],[School Name]],Maine_Schools[School Name],Maine_Schools[Comparison Grade Span], "Error")</f>
        <v>KG-04</v>
      </c>
    </row>
    <row r="626" spans="1:15" hidden="1">
      <c r="A626" t="s">
        <v>570</v>
      </c>
      <c r="B626">
        <v>495</v>
      </c>
      <c r="C626" t="s">
        <v>1192</v>
      </c>
      <c r="D626">
        <v>498</v>
      </c>
      <c r="E626" t="s">
        <v>245</v>
      </c>
      <c r="F626" t="s">
        <v>2298</v>
      </c>
      <c r="G626" t="s">
        <v>586</v>
      </c>
      <c r="H626" t="s">
        <v>2297</v>
      </c>
      <c r="I626">
        <v>185</v>
      </c>
      <c r="J626">
        <v>178</v>
      </c>
      <c r="K626">
        <v>0.96220000000000006</v>
      </c>
      <c r="L626" t="s">
        <v>1442</v>
      </c>
      <c r="M626" s="54">
        <v>0.90449999999999997</v>
      </c>
      <c r="N626" t="str">
        <f>_xlfn.XLOOKUP(Disabilities_Overall[[#This Row],[School Name]],Maine_Schools[School Name],Maine_Schools[Comparison School Type], "Error")</f>
        <v>Non Charter</v>
      </c>
      <c r="O626" t="str">
        <f>_xlfn.XLOOKUP(Disabilities_Overall[[#This Row],[School Name]],Maine_Schools[School Name],Maine_Schools[Comparison Grade Span], "Error")</f>
        <v>05-08</v>
      </c>
    </row>
    <row r="627" spans="1:15" hidden="1">
      <c r="A627" t="s">
        <v>570</v>
      </c>
      <c r="B627">
        <v>518</v>
      </c>
      <c r="C627" t="s">
        <v>1196</v>
      </c>
      <c r="D627">
        <v>521</v>
      </c>
      <c r="E627" t="s">
        <v>472</v>
      </c>
      <c r="F627" t="s">
        <v>2298</v>
      </c>
      <c r="G627" t="s">
        <v>586</v>
      </c>
      <c r="H627" t="s">
        <v>2297</v>
      </c>
      <c r="I627">
        <v>98</v>
      </c>
      <c r="J627">
        <v>98</v>
      </c>
      <c r="K627">
        <v>1</v>
      </c>
      <c r="L627" t="s">
        <v>1310</v>
      </c>
      <c r="M627" s="54">
        <v>0.72450000000000003</v>
      </c>
      <c r="N627" t="str">
        <f>_xlfn.XLOOKUP(Disabilities_Overall[[#This Row],[School Name]],Maine_Schools[School Name],Maine_Schools[Comparison School Type], "Error")</f>
        <v>Non Charter</v>
      </c>
      <c r="O627" t="str">
        <f>_xlfn.XLOOKUP(Disabilities_Overall[[#This Row],[School Name]],Maine_Schools[School Name],Maine_Schools[Comparison Grade Span], "Error")</f>
        <v>03-06</v>
      </c>
    </row>
    <row r="628" spans="1:15" hidden="1">
      <c r="A628" t="s">
        <v>570</v>
      </c>
      <c r="B628">
        <v>518</v>
      </c>
      <c r="C628" t="s">
        <v>1196</v>
      </c>
      <c r="D628">
        <v>520</v>
      </c>
      <c r="E628" t="s">
        <v>84</v>
      </c>
      <c r="F628" t="s">
        <v>2298</v>
      </c>
      <c r="G628" t="s">
        <v>586</v>
      </c>
      <c r="H628" t="s">
        <v>2297</v>
      </c>
      <c r="I628">
        <v>49</v>
      </c>
      <c r="J628">
        <v>45</v>
      </c>
      <c r="K628">
        <v>0.91839999999999999</v>
      </c>
      <c r="L628" t="s">
        <v>1392</v>
      </c>
      <c r="M628" s="54">
        <v>0.88890000000000002</v>
      </c>
      <c r="N628" t="str">
        <f>_xlfn.XLOOKUP(Disabilities_Overall[[#This Row],[School Name]],Maine_Schools[School Name],Maine_Schools[Comparison School Type], "Error")</f>
        <v>Non Charter</v>
      </c>
      <c r="O628" t="str">
        <f>_xlfn.XLOOKUP(Disabilities_Overall[[#This Row],[School Name]],Maine_Schools[School Name],Maine_Schools[Comparison Grade Span], "Error")</f>
        <v>07-08</v>
      </c>
    </row>
    <row r="629" spans="1:15" hidden="1">
      <c r="A629" t="s">
        <v>570</v>
      </c>
      <c r="B629">
        <v>524</v>
      </c>
      <c r="C629" t="s">
        <v>1198</v>
      </c>
      <c r="D629">
        <v>525</v>
      </c>
      <c r="E629" t="s">
        <v>473</v>
      </c>
      <c r="F629" t="s">
        <v>2298</v>
      </c>
      <c r="G629" t="s">
        <v>586</v>
      </c>
      <c r="H629" t="s">
        <v>2297</v>
      </c>
      <c r="I629">
        <v>17</v>
      </c>
      <c r="J629">
        <v>17</v>
      </c>
      <c r="K629">
        <v>1</v>
      </c>
      <c r="L629" t="s">
        <v>1357</v>
      </c>
      <c r="M629" s="54">
        <v>0.70589999999999997</v>
      </c>
      <c r="N629" t="str">
        <f>_xlfn.XLOOKUP(Disabilities_Overall[[#This Row],[School Name]],Maine_Schools[School Name],Maine_Schools[Comparison School Type], "Error")</f>
        <v>Non Charter</v>
      </c>
      <c r="O629" t="str">
        <f>_xlfn.XLOOKUP(Disabilities_Overall[[#This Row],[School Name]],Maine_Schools[School Name],Maine_Schools[Comparison Grade Span], "Error")</f>
        <v>PK-05</v>
      </c>
    </row>
    <row r="630" spans="1:15">
      <c r="A630" t="s">
        <v>570</v>
      </c>
      <c r="B630">
        <v>532</v>
      </c>
      <c r="C630" t="s">
        <v>1202</v>
      </c>
      <c r="D630">
        <v>533</v>
      </c>
      <c r="E630" t="s">
        <v>80</v>
      </c>
      <c r="F630" t="s">
        <v>2298</v>
      </c>
      <c r="G630" t="s">
        <v>586</v>
      </c>
      <c r="H630" t="s">
        <v>2297</v>
      </c>
      <c r="I630">
        <v>15</v>
      </c>
      <c r="J630">
        <v>15</v>
      </c>
      <c r="K630">
        <v>1</v>
      </c>
      <c r="L630" t="s">
        <v>1335</v>
      </c>
      <c r="M630" s="54">
        <v>0.5333</v>
      </c>
      <c r="N630" t="str">
        <f>_xlfn.XLOOKUP(Disabilities_Overall[[#This Row],[School Name]],Maine_Schools[School Name],Maine_Schools[Comparison School Type], "Error")</f>
        <v>Non Charter</v>
      </c>
      <c r="O630" t="str">
        <f>_xlfn.XLOOKUP(Disabilities_Overall[[#This Row],[School Name]],Maine_Schools[School Name],Maine_Schools[Comparison Grade Span], "Error")</f>
        <v>03-08</v>
      </c>
    </row>
    <row r="631" spans="1:15" hidden="1">
      <c r="A631" t="s">
        <v>570</v>
      </c>
      <c r="B631">
        <v>537</v>
      </c>
      <c r="C631" t="s">
        <v>1204</v>
      </c>
      <c r="D631">
        <v>541</v>
      </c>
      <c r="E631" t="s">
        <v>386</v>
      </c>
      <c r="F631" t="s">
        <v>2298</v>
      </c>
      <c r="G631" t="s">
        <v>586</v>
      </c>
      <c r="H631" t="s">
        <v>2297</v>
      </c>
      <c r="I631">
        <v>34</v>
      </c>
      <c r="J631">
        <v>33</v>
      </c>
      <c r="K631">
        <v>0.97060000000000002</v>
      </c>
      <c r="L631" t="s">
        <v>1249</v>
      </c>
      <c r="M631" s="54">
        <v>0.75760000000000005</v>
      </c>
      <c r="N631" t="str">
        <f>_xlfn.XLOOKUP(Disabilities_Overall[[#This Row],[School Name]],Maine_Schools[School Name],Maine_Schools[Comparison School Type], "Error")</f>
        <v>Non Charter</v>
      </c>
      <c r="O631" t="str">
        <f>_xlfn.XLOOKUP(Disabilities_Overall[[#This Row],[School Name]],Maine_Schools[School Name],Maine_Schools[Comparison Grade Span], "Error")</f>
        <v>06-08</v>
      </c>
    </row>
    <row r="632" spans="1:15" hidden="1">
      <c r="A632" t="s">
        <v>570</v>
      </c>
      <c r="B632">
        <v>537</v>
      </c>
      <c r="C632" t="s">
        <v>1204</v>
      </c>
      <c r="D632">
        <v>540</v>
      </c>
      <c r="E632" t="s">
        <v>565</v>
      </c>
      <c r="F632" t="s">
        <v>2298</v>
      </c>
      <c r="G632" t="s">
        <v>586</v>
      </c>
      <c r="H632" t="s">
        <v>2297</v>
      </c>
      <c r="I632">
        <v>50</v>
      </c>
      <c r="J632">
        <v>50</v>
      </c>
      <c r="K632">
        <v>1</v>
      </c>
      <c r="L632" t="s">
        <v>1249</v>
      </c>
      <c r="M632" s="54">
        <v>0.5</v>
      </c>
      <c r="N632" t="str">
        <f>_xlfn.XLOOKUP(Disabilities_Overall[[#This Row],[School Name]],Maine_Schools[School Name],Maine_Schools[Comparison School Type], "Error")</f>
        <v>Non Charter</v>
      </c>
      <c r="O632" t="str">
        <f>_xlfn.XLOOKUP(Disabilities_Overall[[#This Row],[School Name]],Maine_Schools[School Name],Maine_Schools[Comparison Grade Span], "Error")</f>
        <v>02-05</v>
      </c>
    </row>
    <row r="633" spans="1:15" hidden="1">
      <c r="A633" t="s">
        <v>570</v>
      </c>
      <c r="B633">
        <v>542</v>
      </c>
      <c r="C633" t="s">
        <v>1206</v>
      </c>
      <c r="D633">
        <v>546</v>
      </c>
      <c r="E633" t="s">
        <v>284</v>
      </c>
      <c r="F633" t="s">
        <v>2298</v>
      </c>
      <c r="G633" t="s">
        <v>586</v>
      </c>
      <c r="H633" t="s">
        <v>2297</v>
      </c>
      <c r="I633">
        <v>55</v>
      </c>
      <c r="J633">
        <v>53</v>
      </c>
      <c r="K633">
        <v>0.96360000000000001</v>
      </c>
      <c r="L633" t="s">
        <v>1549</v>
      </c>
      <c r="M633" s="54">
        <v>0.434</v>
      </c>
      <c r="N633" t="str">
        <f>_xlfn.XLOOKUP(Disabilities_Overall[[#This Row],[School Name]],Maine_Schools[School Name],Maine_Schools[Comparison School Type], "Error")</f>
        <v>Non Charter</v>
      </c>
      <c r="O633" t="str">
        <f>_xlfn.XLOOKUP(Disabilities_Overall[[#This Row],[School Name]],Maine_Schools[School Name],Maine_Schools[Comparison Grade Span], "Error")</f>
        <v>02-04</v>
      </c>
    </row>
    <row r="634" spans="1:15" hidden="1">
      <c r="A634" t="s">
        <v>570</v>
      </c>
      <c r="B634">
        <v>542</v>
      </c>
      <c r="C634" t="s">
        <v>1206</v>
      </c>
      <c r="D634">
        <v>544</v>
      </c>
      <c r="E634" t="s">
        <v>567</v>
      </c>
      <c r="F634" t="s">
        <v>2298</v>
      </c>
      <c r="G634" t="s">
        <v>586</v>
      </c>
      <c r="H634" t="s">
        <v>2297</v>
      </c>
      <c r="I634">
        <v>92</v>
      </c>
      <c r="J634">
        <v>90</v>
      </c>
      <c r="K634">
        <v>0.97829999999999995</v>
      </c>
      <c r="L634" t="s">
        <v>1510</v>
      </c>
      <c r="M634" s="54">
        <v>0.66669999999999996</v>
      </c>
      <c r="N634" t="str">
        <f>_xlfn.XLOOKUP(Disabilities_Overall[[#This Row],[School Name]],Maine_Schools[School Name],Maine_Schools[Comparison School Type], "Error")</f>
        <v>Non Charter</v>
      </c>
      <c r="O634" t="str">
        <f>_xlfn.XLOOKUP(Disabilities_Overall[[#This Row],[School Name]],Maine_Schools[School Name],Maine_Schools[Comparison Grade Span], "Error")</f>
        <v>05-08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D485-DDCA-0C40-830B-BE91950016DA}">
  <dimension ref="A1:M513"/>
  <sheetViews>
    <sheetView topLeftCell="F1" workbookViewId="0">
      <selection activeCell="M2" sqref="M2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</cols>
  <sheetData>
    <row r="1" spans="1:13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</row>
    <row r="2" spans="1:13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1243</v>
      </c>
      <c r="G2" t="s">
        <v>1677</v>
      </c>
      <c r="H2" t="s">
        <v>2297</v>
      </c>
      <c r="I2">
        <v>112</v>
      </c>
      <c r="J2">
        <v>112</v>
      </c>
      <c r="K2">
        <v>1</v>
      </c>
      <c r="L2" t="s">
        <v>1521</v>
      </c>
      <c r="M2" s="61">
        <v>0.30359999999999998</v>
      </c>
    </row>
    <row r="3" spans="1:13">
      <c r="A3" t="s">
        <v>570</v>
      </c>
      <c r="B3">
        <v>2</v>
      </c>
      <c r="C3" t="s">
        <v>703</v>
      </c>
      <c r="D3">
        <v>3</v>
      </c>
      <c r="E3" t="s">
        <v>4</v>
      </c>
      <c r="F3" t="s">
        <v>1243</v>
      </c>
      <c r="G3" t="s">
        <v>1677</v>
      </c>
      <c r="H3" t="s">
        <v>2297</v>
      </c>
      <c r="I3">
        <v>143</v>
      </c>
      <c r="J3">
        <v>143</v>
      </c>
      <c r="K3">
        <v>1</v>
      </c>
      <c r="L3" t="s">
        <v>1515</v>
      </c>
      <c r="M3" s="61">
        <v>0.30769999999999997</v>
      </c>
    </row>
    <row r="4" spans="1:13">
      <c r="A4" t="s">
        <v>570</v>
      </c>
      <c r="B4">
        <v>4</v>
      </c>
      <c r="C4" t="s">
        <v>707</v>
      </c>
      <c r="D4">
        <v>5</v>
      </c>
      <c r="E4" t="s">
        <v>3</v>
      </c>
      <c r="F4" t="s">
        <v>1243</v>
      </c>
      <c r="G4" t="s">
        <v>1677</v>
      </c>
      <c r="H4" t="s">
        <v>2297</v>
      </c>
      <c r="I4">
        <v>23</v>
      </c>
      <c r="J4">
        <v>23</v>
      </c>
      <c r="K4">
        <v>1</v>
      </c>
      <c r="L4" t="s">
        <v>1250</v>
      </c>
      <c r="M4" s="61">
        <v>0.43480000000000002</v>
      </c>
    </row>
    <row r="5" spans="1:13">
      <c r="A5" t="s">
        <v>570</v>
      </c>
      <c r="B5">
        <v>1734</v>
      </c>
      <c r="C5" t="s">
        <v>709</v>
      </c>
      <c r="D5">
        <v>790</v>
      </c>
      <c r="E5" t="s">
        <v>11</v>
      </c>
      <c r="F5" t="s">
        <v>1243</v>
      </c>
      <c r="G5" t="s">
        <v>1677</v>
      </c>
      <c r="H5" t="s">
        <v>2297</v>
      </c>
      <c r="I5">
        <v>19</v>
      </c>
      <c r="J5">
        <v>19</v>
      </c>
      <c r="K5">
        <v>1</v>
      </c>
      <c r="L5" t="s">
        <v>1335</v>
      </c>
      <c r="M5" s="61">
        <v>0.42109999999999997</v>
      </c>
    </row>
    <row r="6" spans="1:13">
      <c r="A6" t="s">
        <v>570</v>
      </c>
      <c r="B6">
        <v>9</v>
      </c>
      <c r="C6" t="s">
        <v>712</v>
      </c>
      <c r="D6">
        <v>10</v>
      </c>
      <c r="E6" t="s">
        <v>47</v>
      </c>
      <c r="F6" t="s">
        <v>1243</v>
      </c>
      <c r="G6" t="s">
        <v>1677</v>
      </c>
      <c r="H6" t="s">
        <v>2297</v>
      </c>
      <c r="I6">
        <v>87</v>
      </c>
      <c r="J6">
        <v>86</v>
      </c>
      <c r="K6">
        <v>0.98850000000000005</v>
      </c>
      <c r="L6" t="s">
        <v>1271</v>
      </c>
      <c r="M6" s="61">
        <v>0.30230000000000001</v>
      </c>
    </row>
    <row r="7" spans="1:13">
      <c r="A7" t="s">
        <v>570</v>
      </c>
      <c r="B7">
        <v>1629</v>
      </c>
      <c r="C7" t="s">
        <v>715</v>
      </c>
      <c r="D7">
        <v>906</v>
      </c>
      <c r="E7" t="s">
        <v>65</v>
      </c>
      <c r="F7" t="s">
        <v>1243</v>
      </c>
      <c r="G7" t="s">
        <v>1677</v>
      </c>
      <c r="H7" t="s">
        <v>2297</v>
      </c>
      <c r="I7">
        <v>76</v>
      </c>
      <c r="J7">
        <v>76</v>
      </c>
      <c r="K7">
        <v>1</v>
      </c>
      <c r="L7" t="s">
        <v>1249</v>
      </c>
      <c r="M7" s="61">
        <v>0.32890000000000003</v>
      </c>
    </row>
    <row r="8" spans="1:13">
      <c r="A8" t="s">
        <v>570</v>
      </c>
      <c r="B8">
        <v>14</v>
      </c>
      <c r="C8" t="s">
        <v>717</v>
      </c>
      <c r="D8">
        <v>25</v>
      </c>
      <c r="E8" t="s">
        <v>8</v>
      </c>
      <c r="F8" t="s">
        <v>1243</v>
      </c>
      <c r="G8" t="s">
        <v>1677</v>
      </c>
      <c r="H8" t="s">
        <v>2297</v>
      </c>
      <c r="I8">
        <v>473</v>
      </c>
      <c r="J8">
        <v>453</v>
      </c>
      <c r="K8">
        <v>0.9577</v>
      </c>
      <c r="L8" t="s">
        <v>1540</v>
      </c>
      <c r="M8" s="61">
        <v>0.4768</v>
      </c>
    </row>
    <row r="9" spans="1:13">
      <c r="A9" t="s">
        <v>570</v>
      </c>
      <c r="B9">
        <v>14</v>
      </c>
      <c r="C9" t="s">
        <v>717</v>
      </c>
      <c r="D9">
        <v>15</v>
      </c>
      <c r="E9" t="s">
        <v>328</v>
      </c>
      <c r="F9" t="s">
        <v>1243</v>
      </c>
      <c r="G9" t="s">
        <v>1677</v>
      </c>
      <c r="H9" t="s">
        <v>2297</v>
      </c>
      <c r="I9">
        <v>91</v>
      </c>
      <c r="J9">
        <v>91</v>
      </c>
      <c r="K9">
        <v>1</v>
      </c>
      <c r="L9" t="s">
        <v>1333</v>
      </c>
      <c r="M9" s="61">
        <v>0.18679999999999999</v>
      </c>
    </row>
    <row r="10" spans="1:13">
      <c r="A10" t="s">
        <v>570</v>
      </c>
      <c r="B10">
        <v>14</v>
      </c>
      <c r="C10" t="s">
        <v>717</v>
      </c>
      <c r="D10">
        <v>23</v>
      </c>
      <c r="E10" t="s">
        <v>25</v>
      </c>
      <c r="F10" t="s">
        <v>1243</v>
      </c>
      <c r="G10" t="s">
        <v>1677</v>
      </c>
      <c r="H10" t="s">
        <v>2297</v>
      </c>
      <c r="I10">
        <v>258</v>
      </c>
      <c r="J10">
        <v>230</v>
      </c>
      <c r="K10">
        <v>0.89149999999999996</v>
      </c>
      <c r="L10" t="s">
        <v>1505</v>
      </c>
      <c r="M10" s="61">
        <v>0.47389999999999999</v>
      </c>
    </row>
    <row r="11" spans="1:13">
      <c r="A11" t="s">
        <v>570</v>
      </c>
      <c r="B11">
        <v>14</v>
      </c>
      <c r="C11" t="s">
        <v>717</v>
      </c>
      <c r="D11">
        <v>16</v>
      </c>
      <c r="E11" t="s">
        <v>367</v>
      </c>
      <c r="F11" t="s">
        <v>1243</v>
      </c>
      <c r="G11" t="s">
        <v>1677</v>
      </c>
      <c r="H11" t="s">
        <v>2297</v>
      </c>
      <c r="I11">
        <v>233</v>
      </c>
      <c r="J11">
        <v>232</v>
      </c>
      <c r="K11">
        <v>0.99570000000000003</v>
      </c>
      <c r="L11" t="s">
        <v>1402</v>
      </c>
      <c r="M11" s="61">
        <v>0.2155</v>
      </c>
    </row>
    <row r="12" spans="1:13">
      <c r="A12" t="s">
        <v>570</v>
      </c>
      <c r="B12">
        <v>14</v>
      </c>
      <c r="C12" t="s">
        <v>717</v>
      </c>
      <c r="D12">
        <v>27</v>
      </c>
      <c r="E12" t="s">
        <v>415</v>
      </c>
      <c r="F12" t="s">
        <v>1243</v>
      </c>
      <c r="G12" t="s">
        <v>1677</v>
      </c>
      <c r="H12" t="s">
        <v>2297</v>
      </c>
      <c r="I12">
        <v>182</v>
      </c>
      <c r="J12">
        <v>174</v>
      </c>
      <c r="K12">
        <v>0.95599999999999996</v>
      </c>
      <c r="L12" t="s">
        <v>1279</v>
      </c>
      <c r="M12" s="61">
        <v>0.37930000000000003</v>
      </c>
    </row>
    <row r="13" spans="1:13">
      <c r="A13" t="s">
        <v>570</v>
      </c>
      <c r="B13">
        <v>14</v>
      </c>
      <c r="C13" t="s">
        <v>717</v>
      </c>
      <c r="D13">
        <v>24</v>
      </c>
      <c r="E13" t="s">
        <v>528</v>
      </c>
      <c r="F13" t="s">
        <v>1243</v>
      </c>
      <c r="G13" t="s">
        <v>1677</v>
      </c>
      <c r="H13" t="s">
        <v>2297</v>
      </c>
      <c r="I13">
        <v>166</v>
      </c>
      <c r="J13">
        <v>164</v>
      </c>
      <c r="K13">
        <v>0.98799999999999999</v>
      </c>
      <c r="L13" t="s">
        <v>1447</v>
      </c>
      <c r="M13" s="61">
        <v>0.40849999999999997</v>
      </c>
    </row>
    <row r="14" spans="1:13">
      <c r="A14" t="s">
        <v>570</v>
      </c>
      <c r="B14">
        <v>14</v>
      </c>
      <c r="C14" t="s">
        <v>717</v>
      </c>
      <c r="D14">
        <v>21</v>
      </c>
      <c r="E14" t="s">
        <v>549</v>
      </c>
      <c r="F14" t="s">
        <v>1243</v>
      </c>
      <c r="G14" t="s">
        <v>1677</v>
      </c>
      <c r="H14" t="s">
        <v>2297</v>
      </c>
      <c r="I14">
        <v>102</v>
      </c>
      <c r="J14">
        <v>102</v>
      </c>
      <c r="K14">
        <v>1</v>
      </c>
      <c r="L14" t="s">
        <v>1521</v>
      </c>
      <c r="M14" s="61">
        <v>0.33329999999999999</v>
      </c>
    </row>
    <row r="15" spans="1:13">
      <c r="A15" t="s">
        <v>570</v>
      </c>
      <c r="B15">
        <v>14</v>
      </c>
      <c r="C15" t="s">
        <v>717</v>
      </c>
      <c r="D15">
        <v>19</v>
      </c>
      <c r="E15" t="s">
        <v>223</v>
      </c>
      <c r="F15" t="s">
        <v>1243</v>
      </c>
      <c r="G15" t="s">
        <v>1677</v>
      </c>
      <c r="H15" t="s">
        <v>2297</v>
      </c>
      <c r="I15">
        <v>111</v>
      </c>
      <c r="J15">
        <v>108</v>
      </c>
      <c r="K15">
        <v>0.97299999999999998</v>
      </c>
      <c r="L15" t="s">
        <v>1283</v>
      </c>
      <c r="M15" s="61">
        <v>0.59260000000000002</v>
      </c>
    </row>
    <row r="16" spans="1:13">
      <c r="A16" t="s">
        <v>570</v>
      </c>
      <c r="B16">
        <v>28</v>
      </c>
      <c r="C16" t="s">
        <v>720</v>
      </c>
      <c r="D16">
        <v>37</v>
      </c>
      <c r="E16" t="s">
        <v>32</v>
      </c>
      <c r="F16" t="s">
        <v>1243</v>
      </c>
      <c r="G16" t="s">
        <v>1677</v>
      </c>
      <c r="H16" t="s">
        <v>2297</v>
      </c>
      <c r="I16">
        <v>168</v>
      </c>
      <c r="J16">
        <v>163</v>
      </c>
      <c r="K16">
        <v>0.97019999999999995</v>
      </c>
      <c r="L16" t="s">
        <v>1364</v>
      </c>
      <c r="M16" s="61">
        <v>0.61960000000000004</v>
      </c>
    </row>
    <row r="17" spans="1:13">
      <c r="A17" t="s">
        <v>570</v>
      </c>
      <c r="B17">
        <v>28</v>
      </c>
      <c r="C17" t="s">
        <v>720</v>
      </c>
      <c r="D17">
        <v>2021</v>
      </c>
      <c r="E17" t="s">
        <v>35</v>
      </c>
      <c r="F17" t="s">
        <v>1243</v>
      </c>
      <c r="G17" t="s">
        <v>1677</v>
      </c>
      <c r="H17" t="s">
        <v>2297</v>
      </c>
      <c r="I17">
        <v>310</v>
      </c>
      <c r="J17">
        <v>307</v>
      </c>
      <c r="K17">
        <v>0.99029999999999996</v>
      </c>
      <c r="L17" t="s">
        <v>1446</v>
      </c>
      <c r="M17" s="61">
        <v>0.44629999999999997</v>
      </c>
    </row>
    <row r="18" spans="1:13">
      <c r="A18" t="s">
        <v>570</v>
      </c>
      <c r="B18">
        <v>28</v>
      </c>
      <c r="C18" t="s">
        <v>720</v>
      </c>
      <c r="D18">
        <v>34</v>
      </c>
      <c r="E18" t="s">
        <v>260</v>
      </c>
      <c r="F18" t="s">
        <v>1243</v>
      </c>
      <c r="G18" t="s">
        <v>1677</v>
      </c>
      <c r="H18" t="s">
        <v>2297</v>
      </c>
      <c r="I18">
        <v>156</v>
      </c>
      <c r="J18">
        <v>150</v>
      </c>
      <c r="K18">
        <v>0.96150000000000002</v>
      </c>
      <c r="L18" t="s">
        <v>1310</v>
      </c>
      <c r="M18" s="61">
        <v>0.4733</v>
      </c>
    </row>
    <row r="19" spans="1:13">
      <c r="A19" t="s">
        <v>570</v>
      </c>
      <c r="B19">
        <v>28</v>
      </c>
      <c r="C19" t="s">
        <v>720</v>
      </c>
      <c r="D19">
        <v>31</v>
      </c>
      <c r="E19" t="s">
        <v>330</v>
      </c>
      <c r="F19" t="s">
        <v>1243</v>
      </c>
      <c r="G19" t="s">
        <v>1677</v>
      </c>
      <c r="H19" t="s">
        <v>2297</v>
      </c>
      <c r="I19">
        <v>151</v>
      </c>
      <c r="J19">
        <v>151</v>
      </c>
      <c r="K19">
        <v>1</v>
      </c>
      <c r="L19" t="s">
        <v>1334</v>
      </c>
      <c r="M19" s="61">
        <v>0.31790000000000002</v>
      </c>
    </row>
    <row r="20" spans="1:13">
      <c r="A20" t="s">
        <v>570</v>
      </c>
      <c r="B20">
        <v>28</v>
      </c>
      <c r="C20" t="s">
        <v>720</v>
      </c>
      <c r="D20">
        <v>35</v>
      </c>
      <c r="E20" t="s">
        <v>335</v>
      </c>
      <c r="F20" t="s">
        <v>1243</v>
      </c>
      <c r="G20" t="s">
        <v>1677</v>
      </c>
      <c r="H20" t="s">
        <v>2297</v>
      </c>
      <c r="I20">
        <v>169</v>
      </c>
      <c r="J20">
        <v>167</v>
      </c>
      <c r="K20">
        <v>0.98819999999999997</v>
      </c>
      <c r="L20" t="s">
        <v>1315</v>
      </c>
      <c r="M20" s="61">
        <v>0.43109999999999998</v>
      </c>
    </row>
    <row r="21" spans="1:13">
      <c r="A21" t="s">
        <v>570</v>
      </c>
      <c r="B21">
        <v>28</v>
      </c>
      <c r="C21" t="s">
        <v>720</v>
      </c>
      <c r="D21">
        <v>33</v>
      </c>
      <c r="E21" t="s">
        <v>42</v>
      </c>
      <c r="F21" t="s">
        <v>1243</v>
      </c>
      <c r="G21" t="s">
        <v>1677</v>
      </c>
      <c r="H21" t="s">
        <v>2297</v>
      </c>
      <c r="I21">
        <v>147</v>
      </c>
      <c r="J21">
        <v>147</v>
      </c>
      <c r="K21">
        <v>1</v>
      </c>
      <c r="L21" t="s">
        <v>1348</v>
      </c>
      <c r="M21" s="61">
        <v>0.39460000000000001</v>
      </c>
    </row>
    <row r="22" spans="1:13">
      <c r="A22" t="s">
        <v>570</v>
      </c>
      <c r="B22">
        <v>38</v>
      </c>
      <c r="C22" t="s">
        <v>721</v>
      </c>
      <c r="D22">
        <v>40</v>
      </c>
      <c r="E22" t="s">
        <v>85</v>
      </c>
      <c r="F22" t="s">
        <v>1243</v>
      </c>
      <c r="G22" t="s">
        <v>1677</v>
      </c>
      <c r="H22" t="s">
        <v>2297</v>
      </c>
      <c r="I22">
        <v>67</v>
      </c>
      <c r="J22">
        <v>67</v>
      </c>
      <c r="K22">
        <v>1</v>
      </c>
      <c r="L22" t="s">
        <v>1336</v>
      </c>
      <c r="M22" s="61">
        <v>0.56720000000000004</v>
      </c>
    </row>
    <row r="23" spans="1:13">
      <c r="A23" t="s">
        <v>570</v>
      </c>
      <c r="B23">
        <v>38</v>
      </c>
      <c r="C23" t="s">
        <v>721</v>
      </c>
      <c r="D23">
        <v>39</v>
      </c>
      <c r="E23" t="s">
        <v>46</v>
      </c>
      <c r="F23" t="s">
        <v>1243</v>
      </c>
      <c r="G23" t="s">
        <v>1677</v>
      </c>
      <c r="H23" t="s">
        <v>2297</v>
      </c>
      <c r="I23">
        <v>66</v>
      </c>
      <c r="J23">
        <v>66</v>
      </c>
      <c r="K23">
        <v>1</v>
      </c>
      <c r="L23" t="s">
        <v>1541</v>
      </c>
      <c r="M23" s="61">
        <v>0.40910000000000002</v>
      </c>
    </row>
    <row r="24" spans="1:13">
      <c r="A24" t="s">
        <v>570</v>
      </c>
      <c r="B24">
        <v>42</v>
      </c>
      <c r="C24" t="s">
        <v>723</v>
      </c>
      <c r="D24">
        <v>45</v>
      </c>
      <c r="E24" t="s">
        <v>7</v>
      </c>
      <c r="F24" t="s">
        <v>1243</v>
      </c>
      <c r="G24" t="s">
        <v>1677</v>
      </c>
      <c r="H24" t="s">
        <v>2297</v>
      </c>
      <c r="I24">
        <v>44</v>
      </c>
      <c r="J24">
        <v>44</v>
      </c>
      <c r="K24">
        <v>1</v>
      </c>
      <c r="L24" t="s">
        <v>1250</v>
      </c>
      <c r="M24" s="61">
        <v>0.2273</v>
      </c>
    </row>
    <row r="25" spans="1:13">
      <c r="A25" t="s">
        <v>570</v>
      </c>
      <c r="B25">
        <v>42</v>
      </c>
      <c r="C25" t="s">
        <v>723</v>
      </c>
      <c r="D25">
        <v>52</v>
      </c>
      <c r="E25" t="s">
        <v>53</v>
      </c>
      <c r="F25" t="s">
        <v>1243</v>
      </c>
      <c r="G25" t="s">
        <v>1677</v>
      </c>
      <c r="H25" t="s">
        <v>2297</v>
      </c>
      <c r="I25">
        <v>261</v>
      </c>
      <c r="J25">
        <v>242</v>
      </c>
      <c r="K25">
        <v>0.92720000000000002</v>
      </c>
      <c r="L25" t="s">
        <v>1585</v>
      </c>
      <c r="M25" s="61">
        <v>0.35539999999999999</v>
      </c>
    </row>
    <row r="26" spans="1:13">
      <c r="A26" t="s">
        <v>570</v>
      </c>
      <c r="B26">
        <v>42</v>
      </c>
      <c r="C26" t="s">
        <v>723</v>
      </c>
      <c r="D26">
        <v>48</v>
      </c>
      <c r="E26" t="s">
        <v>58</v>
      </c>
      <c r="F26" t="s">
        <v>1243</v>
      </c>
      <c r="G26" t="s">
        <v>1677</v>
      </c>
      <c r="H26" t="s">
        <v>2297</v>
      </c>
      <c r="I26">
        <v>60</v>
      </c>
      <c r="J26">
        <v>59</v>
      </c>
      <c r="K26">
        <v>0.98329999999999995</v>
      </c>
      <c r="L26" t="s">
        <v>1324</v>
      </c>
      <c r="M26" s="61">
        <v>0.66100000000000003</v>
      </c>
    </row>
    <row r="27" spans="1:13">
      <c r="A27" t="s">
        <v>570</v>
      </c>
      <c r="B27">
        <v>42</v>
      </c>
      <c r="C27" t="s">
        <v>723</v>
      </c>
      <c r="D27">
        <v>43</v>
      </c>
      <c r="E27" t="s">
        <v>27</v>
      </c>
      <c r="F27" t="s">
        <v>1243</v>
      </c>
      <c r="G27" t="s">
        <v>1677</v>
      </c>
      <c r="H27" t="s">
        <v>2297</v>
      </c>
      <c r="I27">
        <v>245</v>
      </c>
      <c r="J27">
        <v>242</v>
      </c>
      <c r="K27">
        <v>0.98780000000000001</v>
      </c>
      <c r="L27" t="s">
        <v>1420</v>
      </c>
      <c r="M27" s="61">
        <v>0.30580000000000002</v>
      </c>
    </row>
    <row r="28" spans="1:13">
      <c r="A28" t="s">
        <v>570</v>
      </c>
      <c r="B28">
        <v>42</v>
      </c>
      <c r="C28" t="s">
        <v>723</v>
      </c>
      <c r="D28">
        <v>49</v>
      </c>
      <c r="E28" t="s">
        <v>383</v>
      </c>
      <c r="F28" t="s">
        <v>1243</v>
      </c>
      <c r="G28" t="s">
        <v>1677</v>
      </c>
      <c r="H28" t="s">
        <v>2297</v>
      </c>
      <c r="I28">
        <v>32</v>
      </c>
      <c r="J28">
        <v>32</v>
      </c>
      <c r="K28">
        <v>1</v>
      </c>
      <c r="L28" t="s">
        <v>1352</v>
      </c>
      <c r="M28" s="61">
        <v>0.21879999999999999</v>
      </c>
    </row>
    <row r="29" spans="1:13">
      <c r="A29" t="s">
        <v>570</v>
      </c>
      <c r="B29">
        <v>42</v>
      </c>
      <c r="C29" t="s">
        <v>723</v>
      </c>
      <c r="D29">
        <v>44</v>
      </c>
      <c r="E29" t="s">
        <v>392</v>
      </c>
      <c r="F29" t="s">
        <v>1243</v>
      </c>
      <c r="G29" t="s">
        <v>1677</v>
      </c>
      <c r="H29" t="s">
        <v>2297</v>
      </c>
      <c r="I29">
        <v>78</v>
      </c>
      <c r="J29">
        <v>78</v>
      </c>
      <c r="K29">
        <v>1</v>
      </c>
      <c r="L29" t="s">
        <v>1298</v>
      </c>
      <c r="M29" s="61">
        <v>0.1923</v>
      </c>
    </row>
    <row r="30" spans="1:13">
      <c r="A30" t="s">
        <v>570</v>
      </c>
      <c r="B30">
        <v>42</v>
      </c>
      <c r="C30" t="s">
        <v>723</v>
      </c>
      <c r="D30">
        <v>50</v>
      </c>
      <c r="E30" t="s">
        <v>64</v>
      </c>
      <c r="F30" t="s">
        <v>1243</v>
      </c>
      <c r="G30" t="s">
        <v>1677</v>
      </c>
      <c r="H30" t="s">
        <v>2297</v>
      </c>
      <c r="I30">
        <v>343</v>
      </c>
      <c r="J30">
        <v>334</v>
      </c>
      <c r="K30">
        <v>0.9738</v>
      </c>
      <c r="L30" t="s">
        <v>1375</v>
      </c>
      <c r="M30" s="61">
        <v>0.28439999999999999</v>
      </c>
    </row>
    <row r="31" spans="1:13">
      <c r="A31" t="s">
        <v>570</v>
      </c>
      <c r="B31">
        <v>42</v>
      </c>
      <c r="C31" t="s">
        <v>723</v>
      </c>
      <c r="D31">
        <v>46</v>
      </c>
      <c r="E31" t="s">
        <v>362</v>
      </c>
      <c r="F31" t="s">
        <v>1243</v>
      </c>
      <c r="G31" t="s">
        <v>1677</v>
      </c>
      <c r="H31" t="s">
        <v>2297</v>
      </c>
      <c r="I31">
        <v>244</v>
      </c>
      <c r="J31">
        <v>244</v>
      </c>
      <c r="K31">
        <v>1</v>
      </c>
      <c r="L31" t="s">
        <v>1491</v>
      </c>
      <c r="M31" s="61">
        <v>0.32379999999999998</v>
      </c>
    </row>
    <row r="32" spans="1:13">
      <c r="A32" t="s">
        <v>570</v>
      </c>
      <c r="B32">
        <v>42</v>
      </c>
      <c r="C32" t="s">
        <v>723</v>
      </c>
      <c r="D32">
        <v>47</v>
      </c>
      <c r="E32" t="s">
        <v>544</v>
      </c>
      <c r="F32" t="s">
        <v>1243</v>
      </c>
      <c r="G32" t="s">
        <v>1677</v>
      </c>
      <c r="H32" t="s">
        <v>2297</v>
      </c>
      <c r="I32">
        <v>38</v>
      </c>
      <c r="J32">
        <v>37</v>
      </c>
      <c r="K32">
        <v>0.97370000000000001</v>
      </c>
      <c r="L32" t="s">
        <v>1357</v>
      </c>
      <c r="M32" s="61">
        <v>0.32429999999999998</v>
      </c>
    </row>
    <row r="33" spans="1:13">
      <c r="A33" t="s">
        <v>570</v>
      </c>
      <c r="B33">
        <v>42</v>
      </c>
      <c r="C33" t="s">
        <v>723</v>
      </c>
      <c r="D33">
        <v>51</v>
      </c>
      <c r="E33" t="s">
        <v>559</v>
      </c>
      <c r="F33" t="s">
        <v>1243</v>
      </c>
      <c r="G33" t="s">
        <v>1677</v>
      </c>
      <c r="H33" t="s">
        <v>2297</v>
      </c>
      <c r="I33">
        <v>353</v>
      </c>
      <c r="J33">
        <v>352</v>
      </c>
      <c r="K33">
        <v>0.99719999999999998</v>
      </c>
      <c r="L33" t="s">
        <v>1408</v>
      </c>
      <c r="M33" s="61">
        <v>0.22159999999999999</v>
      </c>
    </row>
    <row r="34" spans="1:13">
      <c r="A34" t="s">
        <v>570</v>
      </c>
      <c r="B34">
        <v>53</v>
      </c>
      <c r="C34" t="s">
        <v>726</v>
      </c>
      <c r="D34">
        <v>54</v>
      </c>
      <c r="E34" t="s">
        <v>288</v>
      </c>
      <c r="F34" t="s">
        <v>1243</v>
      </c>
      <c r="G34" t="s">
        <v>1677</v>
      </c>
      <c r="H34" t="s">
        <v>2297</v>
      </c>
      <c r="I34">
        <v>238</v>
      </c>
      <c r="J34">
        <v>236</v>
      </c>
      <c r="K34">
        <v>0.99160000000000004</v>
      </c>
      <c r="L34" t="s">
        <v>1360</v>
      </c>
      <c r="M34" s="61">
        <v>0.17799999999999999</v>
      </c>
    </row>
    <row r="35" spans="1:13">
      <c r="A35" t="s">
        <v>570</v>
      </c>
      <c r="B35">
        <v>1630</v>
      </c>
      <c r="C35" t="s">
        <v>583</v>
      </c>
      <c r="D35">
        <v>1648</v>
      </c>
      <c r="E35" t="s">
        <v>574</v>
      </c>
      <c r="F35" t="s">
        <v>1243</v>
      </c>
      <c r="G35" t="s">
        <v>1677</v>
      </c>
      <c r="H35" t="s">
        <v>2297</v>
      </c>
      <c r="I35">
        <v>86</v>
      </c>
      <c r="J35">
        <v>69</v>
      </c>
      <c r="K35">
        <v>0.80230000000000001</v>
      </c>
      <c r="L35" t="s">
        <v>1261</v>
      </c>
      <c r="M35" s="61">
        <v>0.31879999999999997</v>
      </c>
    </row>
    <row r="36" spans="1:13">
      <c r="A36" t="s">
        <v>570</v>
      </c>
      <c r="B36">
        <v>62</v>
      </c>
      <c r="C36" t="s">
        <v>728</v>
      </c>
      <c r="D36">
        <v>63</v>
      </c>
      <c r="E36" t="s">
        <v>22</v>
      </c>
      <c r="F36" t="s">
        <v>1243</v>
      </c>
      <c r="G36" t="s">
        <v>1677</v>
      </c>
      <c r="H36" t="s">
        <v>2297</v>
      </c>
      <c r="I36">
        <v>25</v>
      </c>
      <c r="J36">
        <v>25</v>
      </c>
      <c r="K36">
        <v>1</v>
      </c>
      <c r="L36" t="s">
        <v>1335</v>
      </c>
      <c r="M36" s="61">
        <v>0.32</v>
      </c>
    </row>
    <row r="37" spans="1:13">
      <c r="A37" t="s">
        <v>570</v>
      </c>
      <c r="B37">
        <v>65</v>
      </c>
      <c r="C37" t="s">
        <v>730</v>
      </c>
      <c r="D37">
        <v>66</v>
      </c>
      <c r="E37" t="s">
        <v>17</v>
      </c>
      <c r="F37" t="s">
        <v>1243</v>
      </c>
      <c r="G37" t="s">
        <v>1677</v>
      </c>
      <c r="H37" t="s">
        <v>2297</v>
      </c>
      <c r="I37">
        <v>359</v>
      </c>
      <c r="J37">
        <v>329</v>
      </c>
      <c r="K37">
        <v>0.91639999999999999</v>
      </c>
      <c r="L37" t="s">
        <v>1332</v>
      </c>
      <c r="M37" s="61">
        <v>0.52280000000000004</v>
      </c>
    </row>
    <row r="38" spans="1:13">
      <c r="A38" t="s">
        <v>570</v>
      </c>
      <c r="B38">
        <v>65</v>
      </c>
      <c r="C38" t="s">
        <v>730</v>
      </c>
      <c r="D38">
        <v>71</v>
      </c>
      <c r="E38" t="s">
        <v>156</v>
      </c>
      <c r="F38" t="s">
        <v>1243</v>
      </c>
      <c r="G38" t="s">
        <v>1677</v>
      </c>
      <c r="H38" t="s">
        <v>2297</v>
      </c>
      <c r="I38">
        <v>333</v>
      </c>
      <c r="J38">
        <v>330</v>
      </c>
      <c r="K38">
        <v>0.99099999999999999</v>
      </c>
      <c r="L38" t="s">
        <v>1363</v>
      </c>
      <c r="M38" s="61">
        <v>0.37269999999999998</v>
      </c>
    </row>
    <row r="39" spans="1:13">
      <c r="A39" t="s">
        <v>570</v>
      </c>
      <c r="B39">
        <v>65</v>
      </c>
      <c r="C39" t="s">
        <v>730</v>
      </c>
      <c r="D39">
        <v>68</v>
      </c>
      <c r="E39" t="s">
        <v>111</v>
      </c>
      <c r="F39" t="s">
        <v>1243</v>
      </c>
      <c r="G39" t="s">
        <v>1677</v>
      </c>
      <c r="H39" t="s">
        <v>2297</v>
      </c>
      <c r="I39">
        <v>469</v>
      </c>
      <c r="J39">
        <v>466</v>
      </c>
      <c r="K39">
        <v>0.99360000000000004</v>
      </c>
      <c r="L39" t="s">
        <v>2383</v>
      </c>
      <c r="M39" s="61">
        <v>0.35410000000000003</v>
      </c>
    </row>
    <row r="40" spans="1:13">
      <c r="A40" t="s">
        <v>570</v>
      </c>
      <c r="B40">
        <v>72</v>
      </c>
      <c r="C40" t="s">
        <v>736</v>
      </c>
      <c r="D40">
        <v>73</v>
      </c>
      <c r="E40" t="s">
        <v>172</v>
      </c>
      <c r="F40" t="s">
        <v>1243</v>
      </c>
      <c r="G40" t="s">
        <v>1677</v>
      </c>
      <c r="H40" t="s">
        <v>2297</v>
      </c>
      <c r="I40">
        <v>169</v>
      </c>
      <c r="J40">
        <v>168</v>
      </c>
      <c r="K40">
        <v>0.99409999999999998</v>
      </c>
      <c r="L40" t="s">
        <v>1336</v>
      </c>
      <c r="M40" s="61">
        <v>0.22620000000000001</v>
      </c>
    </row>
    <row r="41" spans="1:13">
      <c r="A41" t="s">
        <v>570</v>
      </c>
      <c r="B41">
        <v>1031</v>
      </c>
      <c r="C41" t="s">
        <v>737</v>
      </c>
      <c r="D41">
        <v>1033</v>
      </c>
      <c r="E41" t="s">
        <v>92</v>
      </c>
      <c r="F41" t="s">
        <v>1243</v>
      </c>
      <c r="G41" t="s">
        <v>1677</v>
      </c>
      <c r="H41" t="s">
        <v>2297</v>
      </c>
      <c r="I41">
        <v>200</v>
      </c>
      <c r="J41">
        <v>197</v>
      </c>
      <c r="K41">
        <v>0.98499999999999999</v>
      </c>
      <c r="L41" t="s">
        <v>1447</v>
      </c>
      <c r="M41" s="61">
        <v>0.34010000000000001</v>
      </c>
    </row>
    <row r="42" spans="1:13">
      <c r="A42" t="s">
        <v>570</v>
      </c>
      <c r="B42">
        <v>1031</v>
      </c>
      <c r="C42" t="s">
        <v>737</v>
      </c>
      <c r="D42">
        <v>1032</v>
      </c>
      <c r="E42" t="s">
        <v>98</v>
      </c>
      <c r="F42" t="s">
        <v>1243</v>
      </c>
      <c r="G42" t="s">
        <v>1677</v>
      </c>
      <c r="H42" t="s">
        <v>2297</v>
      </c>
      <c r="I42">
        <v>45</v>
      </c>
      <c r="J42">
        <v>44</v>
      </c>
      <c r="K42">
        <v>0.9778</v>
      </c>
      <c r="L42" t="s">
        <v>1323</v>
      </c>
      <c r="M42" s="61">
        <v>0.40910000000000002</v>
      </c>
    </row>
    <row r="43" spans="1:13">
      <c r="A43" t="s">
        <v>570</v>
      </c>
      <c r="B43">
        <v>78</v>
      </c>
      <c r="C43" t="s">
        <v>739</v>
      </c>
      <c r="D43">
        <v>85</v>
      </c>
      <c r="E43" t="s">
        <v>200</v>
      </c>
      <c r="F43" t="s">
        <v>1243</v>
      </c>
      <c r="G43" t="s">
        <v>1677</v>
      </c>
      <c r="H43" t="s">
        <v>2297</v>
      </c>
      <c r="I43">
        <v>556</v>
      </c>
      <c r="J43">
        <v>554</v>
      </c>
      <c r="K43">
        <v>0.99639999999999995</v>
      </c>
      <c r="L43" t="s">
        <v>1571</v>
      </c>
      <c r="M43" s="61">
        <v>0.25990000000000002</v>
      </c>
    </row>
    <row r="44" spans="1:13">
      <c r="A44" t="s">
        <v>570</v>
      </c>
      <c r="B44">
        <v>78</v>
      </c>
      <c r="C44" t="s">
        <v>739</v>
      </c>
      <c r="D44">
        <v>84</v>
      </c>
      <c r="E44" t="s">
        <v>19</v>
      </c>
      <c r="F44" t="s">
        <v>1243</v>
      </c>
      <c r="G44" t="s">
        <v>1677</v>
      </c>
      <c r="H44" t="s">
        <v>2297</v>
      </c>
      <c r="I44">
        <v>183</v>
      </c>
      <c r="J44">
        <v>176</v>
      </c>
      <c r="K44">
        <v>0.9617</v>
      </c>
      <c r="L44" t="s">
        <v>1458</v>
      </c>
      <c r="M44" s="61">
        <v>0.31819999999999998</v>
      </c>
    </row>
    <row r="45" spans="1:13">
      <c r="A45" t="s">
        <v>570</v>
      </c>
      <c r="B45">
        <v>88</v>
      </c>
      <c r="C45" t="s">
        <v>741</v>
      </c>
      <c r="D45">
        <v>89</v>
      </c>
      <c r="E45" t="s">
        <v>106</v>
      </c>
      <c r="F45" t="s">
        <v>1243</v>
      </c>
      <c r="G45" t="s">
        <v>1677</v>
      </c>
      <c r="H45" t="s">
        <v>2297</v>
      </c>
      <c r="I45">
        <v>110</v>
      </c>
      <c r="J45">
        <v>110</v>
      </c>
      <c r="K45">
        <v>1</v>
      </c>
      <c r="L45" t="s">
        <v>1261</v>
      </c>
      <c r="M45" s="61">
        <v>0.2</v>
      </c>
    </row>
    <row r="46" spans="1:13">
      <c r="A46" t="s">
        <v>570</v>
      </c>
      <c r="B46">
        <v>90</v>
      </c>
      <c r="C46" t="s">
        <v>743</v>
      </c>
      <c r="D46">
        <v>91</v>
      </c>
      <c r="E46" t="s">
        <v>110</v>
      </c>
      <c r="F46" t="s">
        <v>1243</v>
      </c>
      <c r="G46" t="s">
        <v>1677</v>
      </c>
      <c r="H46" t="s">
        <v>2297</v>
      </c>
      <c r="I46">
        <v>27</v>
      </c>
      <c r="J46">
        <v>27</v>
      </c>
      <c r="K46">
        <v>1</v>
      </c>
      <c r="L46" t="s">
        <v>1250</v>
      </c>
      <c r="M46" s="61">
        <v>0.37040000000000001</v>
      </c>
    </row>
    <row r="47" spans="1:13">
      <c r="A47" t="s">
        <v>570</v>
      </c>
      <c r="B47">
        <v>92</v>
      </c>
      <c r="C47" t="s">
        <v>745</v>
      </c>
      <c r="D47">
        <v>93</v>
      </c>
      <c r="E47" t="s">
        <v>138</v>
      </c>
      <c r="F47" t="s">
        <v>1243</v>
      </c>
      <c r="G47" t="s">
        <v>1677</v>
      </c>
      <c r="H47" t="s">
        <v>2297</v>
      </c>
      <c r="I47">
        <v>23</v>
      </c>
      <c r="J47">
        <v>21</v>
      </c>
      <c r="K47">
        <v>0.91300000000000003</v>
      </c>
      <c r="L47" t="s">
        <v>1248</v>
      </c>
      <c r="M47" s="61">
        <v>0.28570000000000001</v>
      </c>
    </row>
    <row r="48" spans="1:13">
      <c r="A48" t="s">
        <v>570</v>
      </c>
      <c r="B48">
        <v>94</v>
      </c>
      <c r="C48" t="s">
        <v>747</v>
      </c>
      <c r="D48">
        <v>100</v>
      </c>
      <c r="E48" t="s">
        <v>116</v>
      </c>
      <c r="F48" t="s">
        <v>1243</v>
      </c>
      <c r="G48" t="s">
        <v>1677</v>
      </c>
      <c r="H48" t="s">
        <v>2297</v>
      </c>
      <c r="I48">
        <v>168</v>
      </c>
      <c r="J48">
        <v>160</v>
      </c>
      <c r="K48">
        <v>0.95240000000000002</v>
      </c>
      <c r="L48" t="s">
        <v>1395</v>
      </c>
      <c r="M48" s="61">
        <v>0.31879999999999997</v>
      </c>
    </row>
    <row r="49" spans="1:13">
      <c r="A49" t="s">
        <v>570</v>
      </c>
      <c r="B49">
        <v>94</v>
      </c>
      <c r="C49" t="s">
        <v>747</v>
      </c>
      <c r="D49">
        <v>99</v>
      </c>
      <c r="E49" t="s">
        <v>26</v>
      </c>
      <c r="F49" t="s">
        <v>1243</v>
      </c>
      <c r="G49" t="s">
        <v>1677</v>
      </c>
      <c r="H49" t="s">
        <v>2297</v>
      </c>
      <c r="I49">
        <v>549</v>
      </c>
      <c r="J49">
        <v>530</v>
      </c>
      <c r="K49">
        <v>0.96540000000000004</v>
      </c>
      <c r="L49" t="s">
        <v>1529</v>
      </c>
      <c r="M49" s="61">
        <v>0.29809999999999998</v>
      </c>
    </row>
    <row r="50" spans="1:13">
      <c r="A50" t="s">
        <v>570</v>
      </c>
      <c r="B50">
        <v>94</v>
      </c>
      <c r="C50" t="s">
        <v>747</v>
      </c>
      <c r="D50">
        <v>101</v>
      </c>
      <c r="E50" t="s">
        <v>292</v>
      </c>
      <c r="F50" t="s">
        <v>1243</v>
      </c>
      <c r="G50" t="s">
        <v>1677</v>
      </c>
      <c r="H50" t="s">
        <v>2297</v>
      </c>
      <c r="I50">
        <v>509</v>
      </c>
      <c r="J50">
        <v>504</v>
      </c>
      <c r="K50">
        <v>0.99019999999999997</v>
      </c>
      <c r="L50" t="s">
        <v>1508</v>
      </c>
      <c r="M50" s="61">
        <v>0.27779999999999999</v>
      </c>
    </row>
    <row r="51" spans="1:13">
      <c r="A51" t="s">
        <v>570</v>
      </c>
      <c r="B51">
        <v>108</v>
      </c>
      <c r="C51" t="s">
        <v>751</v>
      </c>
      <c r="D51">
        <v>109</v>
      </c>
      <c r="E51" t="s">
        <v>120</v>
      </c>
      <c r="F51" t="s">
        <v>1243</v>
      </c>
      <c r="G51" t="s">
        <v>1677</v>
      </c>
      <c r="H51" t="s">
        <v>2297</v>
      </c>
      <c r="I51">
        <v>145</v>
      </c>
      <c r="J51">
        <v>140</v>
      </c>
      <c r="K51">
        <v>0.96550000000000002</v>
      </c>
      <c r="L51" t="s">
        <v>1379</v>
      </c>
      <c r="M51" s="61">
        <v>0.43569999999999998</v>
      </c>
    </row>
    <row r="52" spans="1:13">
      <c r="A52" t="s">
        <v>570</v>
      </c>
      <c r="B52">
        <v>108</v>
      </c>
      <c r="C52" t="s">
        <v>751</v>
      </c>
      <c r="D52">
        <v>111</v>
      </c>
      <c r="E52" t="s">
        <v>10</v>
      </c>
      <c r="F52" t="s">
        <v>1243</v>
      </c>
      <c r="G52" t="s">
        <v>1677</v>
      </c>
      <c r="H52" t="s">
        <v>2297</v>
      </c>
      <c r="I52">
        <v>128</v>
      </c>
      <c r="J52">
        <v>117</v>
      </c>
      <c r="K52">
        <v>0.91410000000000002</v>
      </c>
      <c r="L52" t="s">
        <v>1296</v>
      </c>
      <c r="M52" s="61">
        <v>0.50429999999999997</v>
      </c>
    </row>
    <row r="53" spans="1:13">
      <c r="A53" t="s">
        <v>570</v>
      </c>
      <c r="B53">
        <v>113</v>
      </c>
      <c r="C53" t="s">
        <v>753</v>
      </c>
      <c r="D53">
        <v>116</v>
      </c>
      <c r="E53" t="s">
        <v>243</v>
      </c>
      <c r="F53" t="s">
        <v>1243</v>
      </c>
      <c r="G53" t="s">
        <v>1677</v>
      </c>
      <c r="H53" t="s">
        <v>2297</v>
      </c>
      <c r="I53">
        <v>127</v>
      </c>
      <c r="J53">
        <v>120</v>
      </c>
      <c r="K53">
        <v>0.94489999999999996</v>
      </c>
      <c r="L53" t="s">
        <v>1520</v>
      </c>
      <c r="M53" s="61">
        <v>0.1583</v>
      </c>
    </row>
    <row r="54" spans="1:13">
      <c r="A54" t="s">
        <v>570</v>
      </c>
      <c r="B54">
        <v>113</v>
      </c>
      <c r="C54" t="s">
        <v>753</v>
      </c>
      <c r="D54">
        <v>115</v>
      </c>
      <c r="E54" t="s">
        <v>246</v>
      </c>
      <c r="F54" t="s">
        <v>1243</v>
      </c>
      <c r="G54" t="s">
        <v>1677</v>
      </c>
      <c r="H54" t="s">
        <v>2297</v>
      </c>
      <c r="I54">
        <v>445</v>
      </c>
      <c r="J54">
        <v>442</v>
      </c>
      <c r="K54">
        <v>0.99329999999999996</v>
      </c>
      <c r="L54" t="s">
        <v>1308</v>
      </c>
      <c r="M54" s="61">
        <v>0.1222</v>
      </c>
    </row>
    <row r="55" spans="1:13">
      <c r="A55" t="s">
        <v>570</v>
      </c>
      <c r="B55">
        <v>113</v>
      </c>
      <c r="C55" t="s">
        <v>753</v>
      </c>
      <c r="D55">
        <v>114</v>
      </c>
      <c r="E55" t="s">
        <v>513</v>
      </c>
      <c r="F55" t="s">
        <v>1243</v>
      </c>
      <c r="G55" t="s">
        <v>1677</v>
      </c>
      <c r="H55" t="s">
        <v>2297</v>
      </c>
      <c r="I55">
        <v>215</v>
      </c>
      <c r="J55">
        <v>214</v>
      </c>
      <c r="K55">
        <v>0.99529999999999996</v>
      </c>
      <c r="L55" t="s">
        <v>1253</v>
      </c>
      <c r="M55" s="61">
        <v>0.13550000000000001</v>
      </c>
    </row>
    <row r="56" spans="1:13">
      <c r="A56" t="s">
        <v>570</v>
      </c>
      <c r="B56">
        <v>125</v>
      </c>
      <c r="C56" t="s">
        <v>757</v>
      </c>
      <c r="D56">
        <v>126</v>
      </c>
      <c r="E56" t="s">
        <v>29</v>
      </c>
      <c r="F56" t="s">
        <v>1243</v>
      </c>
      <c r="G56" t="s">
        <v>1677</v>
      </c>
      <c r="H56" t="s">
        <v>2297</v>
      </c>
      <c r="I56">
        <v>36</v>
      </c>
      <c r="J56">
        <v>36</v>
      </c>
      <c r="K56">
        <v>1</v>
      </c>
      <c r="L56" t="s">
        <v>1335</v>
      </c>
      <c r="M56" s="61">
        <v>0.22220000000000001</v>
      </c>
    </row>
    <row r="57" spans="1:13">
      <c r="A57" t="s">
        <v>570</v>
      </c>
      <c r="B57">
        <v>127</v>
      </c>
      <c r="C57" t="s">
        <v>759</v>
      </c>
      <c r="D57">
        <v>128</v>
      </c>
      <c r="E57" t="s">
        <v>44</v>
      </c>
      <c r="F57" t="s">
        <v>1243</v>
      </c>
      <c r="G57" t="s">
        <v>1677</v>
      </c>
      <c r="H57" t="s">
        <v>2297</v>
      </c>
      <c r="I57">
        <v>26</v>
      </c>
      <c r="J57">
        <v>25</v>
      </c>
      <c r="K57">
        <v>0.96150000000000002</v>
      </c>
      <c r="L57" t="s">
        <v>1333</v>
      </c>
      <c r="M57" s="61">
        <v>0.68</v>
      </c>
    </row>
    <row r="58" spans="1:13">
      <c r="A58" t="s">
        <v>570</v>
      </c>
      <c r="B58">
        <v>1628</v>
      </c>
      <c r="C58" t="s">
        <v>765</v>
      </c>
      <c r="D58">
        <v>755</v>
      </c>
      <c r="E58" t="s">
        <v>275</v>
      </c>
      <c r="F58" t="s">
        <v>1243</v>
      </c>
      <c r="G58" t="s">
        <v>1677</v>
      </c>
      <c r="H58" t="s">
        <v>2297</v>
      </c>
      <c r="I58">
        <v>58</v>
      </c>
      <c r="J58">
        <v>58</v>
      </c>
      <c r="K58">
        <v>1</v>
      </c>
      <c r="L58" t="s">
        <v>1257</v>
      </c>
      <c r="M58" s="61">
        <v>0.22409999999999999</v>
      </c>
    </row>
    <row r="59" spans="1:13">
      <c r="A59" t="s">
        <v>570</v>
      </c>
      <c r="B59">
        <v>1510</v>
      </c>
      <c r="C59" t="s">
        <v>573</v>
      </c>
      <c r="D59">
        <v>1511</v>
      </c>
      <c r="E59" t="s">
        <v>666</v>
      </c>
      <c r="F59" t="s">
        <v>1243</v>
      </c>
      <c r="G59" t="s">
        <v>1677</v>
      </c>
      <c r="H59" t="s">
        <v>2297</v>
      </c>
      <c r="I59">
        <v>86</v>
      </c>
      <c r="J59">
        <v>86</v>
      </c>
      <c r="K59">
        <v>1</v>
      </c>
      <c r="L59" t="s">
        <v>1402</v>
      </c>
      <c r="M59" s="61">
        <v>0.58140000000000003</v>
      </c>
    </row>
    <row r="60" spans="1:13">
      <c r="A60" t="s">
        <v>570</v>
      </c>
      <c r="B60">
        <v>1510</v>
      </c>
      <c r="C60" t="s">
        <v>573</v>
      </c>
      <c r="D60">
        <v>1828</v>
      </c>
      <c r="E60" t="s">
        <v>645</v>
      </c>
      <c r="F60" t="s">
        <v>1243</v>
      </c>
      <c r="G60" t="s">
        <v>1677</v>
      </c>
      <c r="H60" t="s">
        <v>2297</v>
      </c>
      <c r="I60">
        <v>69</v>
      </c>
      <c r="J60">
        <v>67</v>
      </c>
      <c r="K60">
        <v>0.97099999999999997</v>
      </c>
      <c r="L60" t="s">
        <v>1411</v>
      </c>
      <c r="M60" s="61">
        <v>0.49249999999999999</v>
      </c>
    </row>
    <row r="61" spans="1:13">
      <c r="A61" t="s">
        <v>570</v>
      </c>
      <c r="B61">
        <v>1411</v>
      </c>
      <c r="C61" t="s">
        <v>769</v>
      </c>
      <c r="D61">
        <v>997</v>
      </c>
      <c r="E61" t="s">
        <v>88</v>
      </c>
      <c r="F61" t="s">
        <v>1243</v>
      </c>
      <c r="G61" t="s">
        <v>1677</v>
      </c>
      <c r="H61" t="s">
        <v>2297</v>
      </c>
      <c r="I61">
        <v>26</v>
      </c>
      <c r="J61">
        <v>26</v>
      </c>
      <c r="K61">
        <v>1</v>
      </c>
      <c r="L61" t="s">
        <v>1335</v>
      </c>
      <c r="M61" s="61">
        <v>0.30769999999999997</v>
      </c>
    </row>
    <row r="62" spans="1:13">
      <c r="A62" t="s">
        <v>570</v>
      </c>
      <c r="B62">
        <v>1661</v>
      </c>
      <c r="C62" t="s">
        <v>771</v>
      </c>
      <c r="D62">
        <v>146</v>
      </c>
      <c r="E62" t="s">
        <v>307</v>
      </c>
      <c r="F62" t="s">
        <v>1243</v>
      </c>
      <c r="G62" t="s">
        <v>1677</v>
      </c>
      <c r="H62" t="s">
        <v>2297</v>
      </c>
      <c r="I62">
        <v>54</v>
      </c>
      <c r="J62">
        <v>54</v>
      </c>
      <c r="K62">
        <v>1</v>
      </c>
      <c r="L62" t="s">
        <v>1549</v>
      </c>
      <c r="M62" s="61">
        <v>0.4259</v>
      </c>
    </row>
    <row r="63" spans="1:13">
      <c r="A63" t="s">
        <v>570</v>
      </c>
      <c r="B63">
        <v>148</v>
      </c>
      <c r="C63" t="s">
        <v>773</v>
      </c>
      <c r="D63">
        <v>149</v>
      </c>
      <c r="E63" t="s">
        <v>308</v>
      </c>
      <c r="F63" t="s">
        <v>1243</v>
      </c>
      <c r="G63" t="s">
        <v>1677</v>
      </c>
      <c r="H63" t="s">
        <v>2297</v>
      </c>
      <c r="I63">
        <v>96</v>
      </c>
      <c r="J63">
        <v>96</v>
      </c>
      <c r="K63">
        <v>1</v>
      </c>
      <c r="L63" t="s">
        <v>1460</v>
      </c>
      <c r="M63" s="61">
        <v>0.20830000000000001</v>
      </c>
    </row>
    <row r="64" spans="1:13">
      <c r="A64" t="s">
        <v>570</v>
      </c>
      <c r="B64">
        <v>1049</v>
      </c>
      <c r="C64" t="s">
        <v>775</v>
      </c>
      <c r="D64">
        <v>1052</v>
      </c>
      <c r="E64" t="s">
        <v>51</v>
      </c>
      <c r="F64" t="s">
        <v>1243</v>
      </c>
      <c r="G64" t="s">
        <v>1677</v>
      </c>
      <c r="H64" t="s">
        <v>2297</v>
      </c>
      <c r="I64">
        <v>157</v>
      </c>
      <c r="J64">
        <v>153</v>
      </c>
      <c r="K64">
        <v>0.97450000000000003</v>
      </c>
      <c r="L64" t="s">
        <v>1408</v>
      </c>
      <c r="M64" s="61">
        <v>0.50980000000000003</v>
      </c>
    </row>
    <row r="65" spans="1:13">
      <c r="A65" t="s">
        <v>570</v>
      </c>
      <c r="B65">
        <v>1049</v>
      </c>
      <c r="C65" t="s">
        <v>775</v>
      </c>
      <c r="D65">
        <v>1051</v>
      </c>
      <c r="E65" t="s">
        <v>124</v>
      </c>
      <c r="F65" t="s">
        <v>1243</v>
      </c>
      <c r="G65" t="s">
        <v>1677</v>
      </c>
      <c r="H65" t="s">
        <v>2297</v>
      </c>
      <c r="I65">
        <v>25</v>
      </c>
      <c r="J65">
        <v>23</v>
      </c>
      <c r="K65">
        <v>0.92</v>
      </c>
      <c r="L65" t="s">
        <v>1250</v>
      </c>
      <c r="M65" s="61">
        <v>0.43480000000000002</v>
      </c>
    </row>
    <row r="66" spans="1:13">
      <c r="A66" t="s">
        <v>570</v>
      </c>
      <c r="B66">
        <v>1400</v>
      </c>
      <c r="C66" t="s">
        <v>777</v>
      </c>
      <c r="D66">
        <v>999</v>
      </c>
      <c r="E66" t="s">
        <v>358</v>
      </c>
      <c r="F66" t="s">
        <v>1243</v>
      </c>
      <c r="G66" t="s">
        <v>1677</v>
      </c>
      <c r="H66" t="s">
        <v>2297</v>
      </c>
      <c r="I66">
        <v>119</v>
      </c>
      <c r="J66">
        <v>117</v>
      </c>
      <c r="K66">
        <v>0.98319999999999996</v>
      </c>
      <c r="L66" t="s">
        <v>1251</v>
      </c>
      <c r="M66" s="61">
        <v>0.30769999999999997</v>
      </c>
    </row>
    <row r="67" spans="1:13">
      <c r="A67" t="s">
        <v>570</v>
      </c>
      <c r="B67">
        <v>157</v>
      </c>
      <c r="C67" t="s">
        <v>778</v>
      </c>
      <c r="D67">
        <v>158</v>
      </c>
      <c r="E67" t="s">
        <v>126</v>
      </c>
      <c r="F67" t="s">
        <v>1243</v>
      </c>
      <c r="G67" t="s">
        <v>1677</v>
      </c>
      <c r="H67" t="s">
        <v>2297</v>
      </c>
      <c r="I67">
        <v>46</v>
      </c>
      <c r="J67">
        <v>45</v>
      </c>
      <c r="K67">
        <v>0.97829999999999995</v>
      </c>
      <c r="L67" t="s">
        <v>1591</v>
      </c>
      <c r="M67" s="61">
        <v>0.35560000000000003</v>
      </c>
    </row>
    <row r="68" spans="1:13">
      <c r="A68" t="s">
        <v>570</v>
      </c>
      <c r="B68">
        <v>157</v>
      </c>
      <c r="C68" t="s">
        <v>778</v>
      </c>
      <c r="D68">
        <v>159</v>
      </c>
      <c r="E68" t="s">
        <v>105</v>
      </c>
      <c r="F68" t="s">
        <v>1243</v>
      </c>
      <c r="G68" t="s">
        <v>1677</v>
      </c>
      <c r="H68" t="s">
        <v>2297</v>
      </c>
      <c r="I68">
        <v>23</v>
      </c>
      <c r="J68">
        <v>23</v>
      </c>
      <c r="K68">
        <v>1</v>
      </c>
      <c r="L68" t="s">
        <v>1357</v>
      </c>
      <c r="M68" s="61">
        <v>0.52170000000000005</v>
      </c>
    </row>
    <row r="69" spans="1:13">
      <c r="A69" t="s">
        <v>570</v>
      </c>
      <c r="B69">
        <v>160</v>
      </c>
      <c r="C69" t="s">
        <v>782</v>
      </c>
      <c r="D69">
        <v>162</v>
      </c>
      <c r="E69" t="s">
        <v>333</v>
      </c>
      <c r="F69" t="s">
        <v>1243</v>
      </c>
      <c r="G69" t="s">
        <v>1677</v>
      </c>
      <c r="H69" t="s">
        <v>2297</v>
      </c>
      <c r="I69">
        <v>53</v>
      </c>
      <c r="J69">
        <v>52</v>
      </c>
      <c r="K69">
        <v>0.98109999999999997</v>
      </c>
      <c r="L69" t="s">
        <v>1520</v>
      </c>
      <c r="M69" s="61">
        <v>0.3654</v>
      </c>
    </row>
    <row r="70" spans="1:13">
      <c r="A70" t="s">
        <v>570</v>
      </c>
      <c r="B70">
        <v>160</v>
      </c>
      <c r="C70" t="s">
        <v>782</v>
      </c>
      <c r="D70">
        <v>161</v>
      </c>
      <c r="E70" t="s">
        <v>336</v>
      </c>
      <c r="F70" t="s">
        <v>1243</v>
      </c>
      <c r="G70" t="s">
        <v>1677</v>
      </c>
      <c r="H70" t="s">
        <v>2297</v>
      </c>
      <c r="I70">
        <v>41</v>
      </c>
      <c r="J70">
        <v>41</v>
      </c>
      <c r="K70">
        <v>1</v>
      </c>
      <c r="L70" t="s">
        <v>1252</v>
      </c>
      <c r="M70" s="61">
        <v>0.2195</v>
      </c>
    </row>
    <row r="71" spans="1:13">
      <c r="A71" t="s">
        <v>570</v>
      </c>
      <c r="B71">
        <v>163</v>
      </c>
      <c r="C71" t="s">
        <v>784</v>
      </c>
      <c r="D71">
        <v>164</v>
      </c>
      <c r="E71" t="s">
        <v>20</v>
      </c>
      <c r="F71" t="s">
        <v>1243</v>
      </c>
      <c r="G71" t="s">
        <v>1677</v>
      </c>
      <c r="H71" t="s">
        <v>2297</v>
      </c>
      <c r="I71">
        <v>62</v>
      </c>
      <c r="J71">
        <v>61</v>
      </c>
      <c r="K71">
        <v>0.9839</v>
      </c>
      <c r="L71" t="s">
        <v>1244</v>
      </c>
      <c r="M71" s="61">
        <v>0.57379999999999998</v>
      </c>
    </row>
    <row r="72" spans="1:13">
      <c r="A72" t="s">
        <v>570</v>
      </c>
      <c r="B72">
        <v>163</v>
      </c>
      <c r="C72" t="s">
        <v>784</v>
      </c>
      <c r="D72">
        <v>165</v>
      </c>
      <c r="E72" t="s">
        <v>208</v>
      </c>
      <c r="F72" t="s">
        <v>1243</v>
      </c>
      <c r="G72" t="s">
        <v>1677</v>
      </c>
      <c r="H72" t="s">
        <v>2297</v>
      </c>
      <c r="I72">
        <v>22</v>
      </c>
      <c r="J72">
        <v>21</v>
      </c>
      <c r="K72">
        <v>0.95450000000000002</v>
      </c>
      <c r="L72" t="s">
        <v>1401</v>
      </c>
      <c r="M72" s="61">
        <v>0.52380000000000004</v>
      </c>
    </row>
    <row r="73" spans="1:13">
      <c r="A73" t="s">
        <v>570</v>
      </c>
      <c r="B73">
        <v>2071</v>
      </c>
      <c r="C73" t="s">
        <v>584</v>
      </c>
      <c r="D73">
        <v>2072</v>
      </c>
      <c r="E73" t="s">
        <v>575</v>
      </c>
      <c r="F73" t="s">
        <v>1243</v>
      </c>
      <c r="G73" t="s">
        <v>1677</v>
      </c>
      <c r="H73" t="s">
        <v>2297</v>
      </c>
      <c r="I73">
        <v>25</v>
      </c>
      <c r="J73">
        <v>24</v>
      </c>
      <c r="K73">
        <v>0.96</v>
      </c>
      <c r="L73" t="s">
        <v>1312</v>
      </c>
      <c r="M73" s="61">
        <v>0.20830000000000001</v>
      </c>
    </row>
    <row r="74" spans="1:13">
      <c r="A74" t="s">
        <v>570</v>
      </c>
      <c r="B74">
        <v>166</v>
      </c>
      <c r="C74" t="s">
        <v>786</v>
      </c>
      <c r="D74">
        <v>167</v>
      </c>
      <c r="E74" t="s">
        <v>143</v>
      </c>
      <c r="F74" t="s">
        <v>1243</v>
      </c>
      <c r="G74" t="s">
        <v>1677</v>
      </c>
      <c r="H74" t="s">
        <v>2297</v>
      </c>
      <c r="I74">
        <v>56</v>
      </c>
      <c r="J74">
        <v>56</v>
      </c>
      <c r="K74">
        <v>1</v>
      </c>
      <c r="L74" t="s">
        <v>1333</v>
      </c>
      <c r="M74" s="61">
        <v>0.30359999999999998</v>
      </c>
    </row>
    <row r="75" spans="1:13">
      <c r="A75" t="s">
        <v>570</v>
      </c>
      <c r="B75">
        <v>1002</v>
      </c>
      <c r="C75" t="s">
        <v>1222</v>
      </c>
      <c r="D75">
        <v>1003</v>
      </c>
      <c r="E75" t="s">
        <v>149</v>
      </c>
      <c r="F75" t="s">
        <v>1243</v>
      </c>
      <c r="G75" t="s">
        <v>1677</v>
      </c>
      <c r="H75" t="s">
        <v>2297</v>
      </c>
      <c r="I75">
        <v>13</v>
      </c>
      <c r="J75">
        <v>13</v>
      </c>
      <c r="K75">
        <v>1</v>
      </c>
      <c r="L75" t="s">
        <v>1248</v>
      </c>
      <c r="M75" s="61">
        <v>0.46150000000000002</v>
      </c>
    </row>
    <row r="76" spans="1:13">
      <c r="A76" t="s">
        <v>570</v>
      </c>
      <c r="B76">
        <v>1002</v>
      </c>
      <c r="C76" t="s">
        <v>1222</v>
      </c>
      <c r="D76">
        <v>1004</v>
      </c>
      <c r="E76" t="s">
        <v>341</v>
      </c>
      <c r="F76" t="s">
        <v>1243</v>
      </c>
      <c r="G76" t="s">
        <v>1677</v>
      </c>
      <c r="H76" t="s">
        <v>2297</v>
      </c>
      <c r="I76">
        <v>37</v>
      </c>
      <c r="J76">
        <v>37</v>
      </c>
      <c r="K76">
        <v>1</v>
      </c>
      <c r="L76" t="s">
        <v>1357</v>
      </c>
      <c r="M76" s="61">
        <v>0.32429999999999998</v>
      </c>
    </row>
    <row r="77" spans="1:13">
      <c r="A77" t="s">
        <v>570</v>
      </c>
      <c r="B77">
        <v>1663</v>
      </c>
      <c r="C77" t="s">
        <v>788</v>
      </c>
      <c r="D77">
        <v>1463</v>
      </c>
      <c r="E77" t="s">
        <v>250</v>
      </c>
      <c r="F77" t="s">
        <v>1243</v>
      </c>
      <c r="G77" t="s">
        <v>1677</v>
      </c>
      <c r="H77" t="s">
        <v>2297</v>
      </c>
      <c r="I77">
        <v>522</v>
      </c>
      <c r="J77">
        <v>509</v>
      </c>
      <c r="K77">
        <v>0.97509999999999997</v>
      </c>
      <c r="L77" t="s">
        <v>2410</v>
      </c>
      <c r="M77" s="61">
        <v>0.36940000000000001</v>
      </c>
    </row>
    <row r="78" spans="1:13">
      <c r="A78" t="s">
        <v>570</v>
      </c>
      <c r="B78">
        <v>1663</v>
      </c>
      <c r="C78" t="s">
        <v>788</v>
      </c>
      <c r="D78">
        <v>172</v>
      </c>
      <c r="E78" t="s">
        <v>55</v>
      </c>
      <c r="F78" t="s">
        <v>1243</v>
      </c>
      <c r="G78" t="s">
        <v>1677</v>
      </c>
      <c r="H78" t="s">
        <v>2297</v>
      </c>
      <c r="I78">
        <v>127</v>
      </c>
      <c r="J78">
        <v>108</v>
      </c>
      <c r="K78">
        <v>0.85040000000000004</v>
      </c>
      <c r="L78" t="s">
        <v>1411</v>
      </c>
      <c r="M78" s="61">
        <v>0.30559999999999998</v>
      </c>
    </row>
    <row r="79" spans="1:13">
      <c r="A79" t="s">
        <v>570</v>
      </c>
      <c r="B79">
        <v>1148</v>
      </c>
      <c r="C79" t="s">
        <v>363</v>
      </c>
      <c r="D79">
        <v>1149</v>
      </c>
      <c r="E79" t="s">
        <v>363</v>
      </c>
      <c r="F79" t="s">
        <v>1243</v>
      </c>
      <c r="G79" t="s">
        <v>1677</v>
      </c>
      <c r="H79" t="s">
        <v>2297</v>
      </c>
      <c r="I79">
        <v>149</v>
      </c>
      <c r="J79">
        <v>147</v>
      </c>
      <c r="K79">
        <v>0.98660000000000003</v>
      </c>
      <c r="L79" t="s">
        <v>1346</v>
      </c>
      <c r="M79" s="61">
        <v>0.35370000000000001</v>
      </c>
    </row>
    <row r="80" spans="1:13">
      <c r="A80" t="s">
        <v>570</v>
      </c>
      <c r="B80">
        <v>1627</v>
      </c>
      <c r="C80" t="s">
        <v>790</v>
      </c>
      <c r="D80">
        <v>899</v>
      </c>
      <c r="E80" t="s">
        <v>451</v>
      </c>
      <c r="F80" t="s">
        <v>1243</v>
      </c>
      <c r="G80" t="s">
        <v>1677</v>
      </c>
      <c r="H80" t="s">
        <v>2297</v>
      </c>
      <c r="I80">
        <v>74</v>
      </c>
      <c r="J80">
        <v>74</v>
      </c>
      <c r="K80">
        <v>1</v>
      </c>
      <c r="L80" t="s">
        <v>1271</v>
      </c>
      <c r="M80" s="61">
        <v>0.35139999999999999</v>
      </c>
    </row>
    <row r="81" spans="1:13">
      <c r="A81" t="s">
        <v>570</v>
      </c>
      <c r="B81">
        <v>174</v>
      </c>
      <c r="C81" t="s">
        <v>793</v>
      </c>
      <c r="D81">
        <v>179</v>
      </c>
      <c r="E81" t="s">
        <v>370</v>
      </c>
      <c r="F81" t="s">
        <v>1243</v>
      </c>
      <c r="G81" t="s">
        <v>1677</v>
      </c>
      <c r="H81" t="s">
        <v>2297</v>
      </c>
      <c r="I81">
        <v>427</v>
      </c>
      <c r="J81">
        <v>422</v>
      </c>
      <c r="K81">
        <v>0.98829999999999996</v>
      </c>
      <c r="L81" t="s">
        <v>1444</v>
      </c>
      <c r="M81" s="61">
        <v>0.16589999999999999</v>
      </c>
    </row>
    <row r="82" spans="1:13">
      <c r="A82" t="s">
        <v>570</v>
      </c>
      <c r="B82">
        <v>174</v>
      </c>
      <c r="C82" t="s">
        <v>793</v>
      </c>
      <c r="D82">
        <v>177</v>
      </c>
      <c r="E82" t="s">
        <v>259</v>
      </c>
      <c r="F82" t="s">
        <v>1243</v>
      </c>
      <c r="G82" t="s">
        <v>1677</v>
      </c>
      <c r="H82" t="s">
        <v>2297</v>
      </c>
      <c r="I82">
        <v>173</v>
      </c>
      <c r="J82">
        <v>167</v>
      </c>
      <c r="K82">
        <v>0.96530000000000005</v>
      </c>
      <c r="L82" t="s">
        <v>1273</v>
      </c>
      <c r="M82" s="61">
        <v>0.22159999999999999</v>
      </c>
    </row>
    <row r="83" spans="1:13">
      <c r="A83" t="s">
        <v>570</v>
      </c>
      <c r="B83">
        <v>174</v>
      </c>
      <c r="C83" t="s">
        <v>793</v>
      </c>
      <c r="D83">
        <v>178</v>
      </c>
      <c r="E83" t="s">
        <v>374</v>
      </c>
      <c r="F83" t="s">
        <v>1243</v>
      </c>
      <c r="G83" t="s">
        <v>1677</v>
      </c>
      <c r="H83" t="s">
        <v>2297</v>
      </c>
      <c r="I83">
        <v>418</v>
      </c>
      <c r="J83">
        <v>409</v>
      </c>
      <c r="K83">
        <v>0.97850000000000004</v>
      </c>
      <c r="L83" t="s">
        <v>1395</v>
      </c>
      <c r="M83" s="61">
        <v>0.12470000000000001</v>
      </c>
    </row>
    <row r="84" spans="1:13">
      <c r="A84" t="s">
        <v>570</v>
      </c>
      <c r="B84">
        <v>180</v>
      </c>
      <c r="C84" t="s">
        <v>795</v>
      </c>
      <c r="D84">
        <v>181</v>
      </c>
      <c r="E84" t="s">
        <v>90</v>
      </c>
      <c r="F84" t="s">
        <v>1243</v>
      </c>
      <c r="G84" t="s">
        <v>1677</v>
      </c>
      <c r="H84" t="s">
        <v>2297</v>
      </c>
      <c r="I84">
        <v>33</v>
      </c>
      <c r="J84">
        <v>33</v>
      </c>
      <c r="K84">
        <v>1</v>
      </c>
      <c r="L84" t="s">
        <v>1333</v>
      </c>
      <c r="M84" s="61">
        <v>0.51519999999999999</v>
      </c>
    </row>
    <row r="85" spans="1:13">
      <c r="A85" t="s">
        <v>570</v>
      </c>
      <c r="B85">
        <v>1631</v>
      </c>
      <c r="C85" t="s">
        <v>670</v>
      </c>
      <c r="D85">
        <v>1649</v>
      </c>
      <c r="E85" t="s">
        <v>581</v>
      </c>
      <c r="F85" t="s">
        <v>1243</v>
      </c>
      <c r="G85" t="s">
        <v>1677</v>
      </c>
      <c r="H85" t="s">
        <v>2297</v>
      </c>
      <c r="I85">
        <v>105</v>
      </c>
      <c r="J85">
        <v>102</v>
      </c>
      <c r="K85">
        <v>0.97140000000000004</v>
      </c>
      <c r="L85" t="s">
        <v>1521</v>
      </c>
      <c r="M85" s="61">
        <v>0.33329999999999999</v>
      </c>
    </row>
    <row r="86" spans="1:13">
      <c r="A86" t="s">
        <v>570</v>
      </c>
      <c r="B86">
        <v>1065</v>
      </c>
      <c r="C86" t="s">
        <v>797</v>
      </c>
      <c r="D86">
        <v>1066</v>
      </c>
      <c r="E86" t="s">
        <v>139</v>
      </c>
      <c r="F86" t="s">
        <v>1243</v>
      </c>
      <c r="G86" t="s">
        <v>1677</v>
      </c>
      <c r="H86" t="s">
        <v>2297</v>
      </c>
      <c r="I86">
        <v>200</v>
      </c>
      <c r="J86">
        <v>193</v>
      </c>
      <c r="K86">
        <v>0.96499999999999997</v>
      </c>
      <c r="L86" t="s">
        <v>1439</v>
      </c>
      <c r="M86" s="61">
        <v>0.32119999999999999</v>
      </c>
    </row>
    <row r="87" spans="1:13">
      <c r="A87" t="s">
        <v>570</v>
      </c>
      <c r="B87">
        <v>1154</v>
      </c>
      <c r="C87" t="s">
        <v>384</v>
      </c>
      <c r="D87">
        <v>1155</v>
      </c>
      <c r="E87" t="s">
        <v>384</v>
      </c>
      <c r="F87" t="s">
        <v>1243</v>
      </c>
      <c r="G87" t="s">
        <v>1677</v>
      </c>
      <c r="H87" t="s">
        <v>2297</v>
      </c>
      <c r="I87">
        <v>89</v>
      </c>
      <c r="J87">
        <v>85</v>
      </c>
      <c r="K87">
        <v>0.95509999999999995</v>
      </c>
      <c r="L87" t="s">
        <v>1336</v>
      </c>
      <c r="M87" s="61">
        <v>0.4471</v>
      </c>
    </row>
    <row r="88" spans="1:13">
      <c r="A88" t="s">
        <v>570</v>
      </c>
      <c r="B88">
        <v>1180</v>
      </c>
      <c r="C88" t="s">
        <v>394</v>
      </c>
      <c r="D88">
        <v>1181</v>
      </c>
      <c r="E88" t="s">
        <v>394</v>
      </c>
      <c r="F88" t="s">
        <v>1243</v>
      </c>
      <c r="G88" t="s">
        <v>1677</v>
      </c>
      <c r="H88" t="s">
        <v>2297</v>
      </c>
      <c r="I88">
        <v>148</v>
      </c>
      <c r="J88">
        <v>50</v>
      </c>
      <c r="K88">
        <v>0.33779999999999999</v>
      </c>
      <c r="L88" t="s">
        <v>1520</v>
      </c>
      <c r="M88" s="61">
        <v>0.38</v>
      </c>
    </row>
    <row r="89" spans="1:13">
      <c r="A89" t="s">
        <v>570</v>
      </c>
      <c r="B89">
        <v>1121</v>
      </c>
      <c r="C89" t="s">
        <v>158</v>
      </c>
      <c r="D89">
        <v>1122</v>
      </c>
      <c r="E89" t="s">
        <v>158</v>
      </c>
      <c r="F89" t="s">
        <v>1243</v>
      </c>
      <c r="G89" t="s">
        <v>1677</v>
      </c>
      <c r="H89" t="s">
        <v>2297</v>
      </c>
      <c r="I89">
        <v>58</v>
      </c>
      <c r="J89">
        <v>58</v>
      </c>
      <c r="K89">
        <v>1</v>
      </c>
      <c r="L89" t="s">
        <v>1333</v>
      </c>
      <c r="M89" s="61">
        <v>0.29310000000000003</v>
      </c>
    </row>
    <row r="90" spans="1:13">
      <c r="A90" t="s">
        <v>570</v>
      </c>
      <c r="B90">
        <v>188</v>
      </c>
      <c r="C90" t="s">
        <v>801</v>
      </c>
      <c r="D90">
        <v>189</v>
      </c>
      <c r="E90" t="s">
        <v>269</v>
      </c>
      <c r="F90" t="s">
        <v>1243</v>
      </c>
      <c r="G90" t="s">
        <v>1677</v>
      </c>
      <c r="H90" t="s">
        <v>2297</v>
      </c>
      <c r="I90">
        <v>25</v>
      </c>
      <c r="J90">
        <v>25</v>
      </c>
      <c r="K90">
        <v>1</v>
      </c>
      <c r="L90" t="s">
        <v>1248</v>
      </c>
      <c r="M90" s="61">
        <v>0.24</v>
      </c>
    </row>
    <row r="91" spans="1:13">
      <c r="A91" t="s">
        <v>570</v>
      </c>
      <c r="B91">
        <v>191</v>
      </c>
      <c r="C91" t="s">
        <v>804</v>
      </c>
      <c r="D91">
        <v>192</v>
      </c>
      <c r="E91" t="s">
        <v>408</v>
      </c>
      <c r="F91" t="s">
        <v>1243</v>
      </c>
      <c r="G91" t="s">
        <v>1677</v>
      </c>
      <c r="H91" t="s">
        <v>2297</v>
      </c>
      <c r="I91">
        <v>253</v>
      </c>
      <c r="J91">
        <v>253</v>
      </c>
      <c r="K91">
        <v>1</v>
      </c>
      <c r="L91" t="s">
        <v>1315</v>
      </c>
      <c r="M91" s="61">
        <v>0.28460000000000002</v>
      </c>
    </row>
    <row r="92" spans="1:13">
      <c r="A92" t="s">
        <v>570</v>
      </c>
      <c r="B92">
        <v>194</v>
      </c>
      <c r="C92" t="s">
        <v>806</v>
      </c>
      <c r="D92">
        <v>199</v>
      </c>
      <c r="E92" t="s">
        <v>273</v>
      </c>
      <c r="F92" t="s">
        <v>1243</v>
      </c>
      <c r="G92" t="s">
        <v>1677</v>
      </c>
      <c r="H92" t="s">
        <v>2297</v>
      </c>
      <c r="I92">
        <v>201</v>
      </c>
      <c r="J92">
        <v>182</v>
      </c>
      <c r="K92">
        <v>0.90549999999999997</v>
      </c>
      <c r="L92" t="s">
        <v>1308</v>
      </c>
      <c r="M92" s="61">
        <v>0.29670000000000002</v>
      </c>
    </row>
    <row r="93" spans="1:13">
      <c r="A93" t="s">
        <v>570</v>
      </c>
      <c r="B93">
        <v>194</v>
      </c>
      <c r="C93" t="s">
        <v>806</v>
      </c>
      <c r="D93">
        <v>201</v>
      </c>
      <c r="E93" t="s">
        <v>411</v>
      </c>
      <c r="F93" t="s">
        <v>1243</v>
      </c>
      <c r="G93" t="s">
        <v>1677</v>
      </c>
      <c r="H93" t="s">
        <v>2297</v>
      </c>
      <c r="I93">
        <v>659</v>
      </c>
      <c r="J93">
        <v>648</v>
      </c>
      <c r="K93">
        <v>0.98329999999999995</v>
      </c>
      <c r="L93" t="s">
        <v>1362</v>
      </c>
      <c r="M93" s="61">
        <v>0.28860000000000002</v>
      </c>
    </row>
    <row r="94" spans="1:13">
      <c r="A94" t="s">
        <v>570</v>
      </c>
      <c r="B94">
        <v>194</v>
      </c>
      <c r="C94" t="s">
        <v>806</v>
      </c>
      <c r="D94">
        <v>202</v>
      </c>
      <c r="E94" t="s">
        <v>276</v>
      </c>
      <c r="F94" t="s">
        <v>1243</v>
      </c>
      <c r="G94" t="s">
        <v>1677</v>
      </c>
      <c r="H94" t="s">
        <v>2297</v>
      </c>
      <c r="I94">
        <v>259</v>
      </c>
      <c r="J94">
        <v>257</v>
      </c>
      <c r="K94">
        <v>0.99229999999999996</v>
      </c>
      <c r="L94" t="s">
        <v>1408</v>
      </c>
      <c r="M94" s="61">
        <v>0.30349999999999999</v>
      </c>
    </row>
    <row r="95" spans="1:13">
      <c r="A95" t="s">
        <v>570</v>
      </c>
      <c r="B95">
        <v>194</v>
      </c>
      <c r="C95" t="s">
        <v>806</v>
      </c>
      <c r="D95">
        <v>200</v>
      </c>
      <c r="E95" t="s">
        <v>390</v>
      </c>
      <c r="F95" t="s">
        <v>1243</v>
      </c>
      <c r="G95" t="s">
        <v>1677</v>
      </c>
      <c r="H95" t="s">
        <v>2297</v>
      </c>
      <c r="I95">
        <v>182</v>
      </c>
      <c r="J95">
        <v>181</v>
      </c>
      <c r="K95">
        <v>0.99450000000000005</v>
      </c>
      <c r="L95" t="s">
        <v>1447</v>
      </c>
      <c r="M95" s="61">
        <v>0.37019999999999997</v>
      </c>
    </row>
    <row r="96" spans="1:13">
      <c r="A96" t="s">
        <v>570</v>
      </c>
      <c r="B96">
        <v>194</v>
      </c>
      <c r="C96" t="s">
        <v>806</v>
      </c>
      <c r="D96">
        <v>197</v>
      </c>
      <c r="E96" t="s">
        <v>464</v>
      </c>
      <c r="F96" t="s">
        <v>1243</v>
      </c>
      <c r="G96" t="s">
        <v>1677</v>
      </c>
      <c r="H96" t="s">
        <v>2297</v>
      </c>
      <c r="I96">
        <v>210</v>
      </c>
      <c r="J96">
        <v>208</v>
      </c>
      <c r="K96">
        <v>0.99050000000000005</v>
      </c>
      <c r="L96" t="s">
        <v>1355</v>
      </c>
      <c r="M96" s="61">
        <v>0.33169999999999999</v>
      </c>
    </row>
    <row r="97" spans="1:13">
      <c r="A97" t="s">
        <v>570</v>
      </c>
      <c r="B97">
        <v>1054</v>
      </c>
      <c r="C97" t="s">
        <v>809</v>
      </c>
      <c r="D97">
        <v>1055</v>
      </c>
      <c r="E97" t="s">
        <v>277</v>
      </c>
      <c r="F97" t="s">
        <v>1243</v>
      </c>
      <c r="G97" t="s">
        <v>1677</v>
      </c>
      <c r="H97" t="s">
        <v>2297</v>
      </c>
      <c r="I97">
        <v>283</v>
      </c>
      <c r="J97">
        <v>280</v>
      </c>
      <c r="K97">
        <v>0.98939999999999995</v>
      </c>
      <c r="L97" t="s">
        <v>1585</v>
      </c>
      <c r="M97" s="61">
        <v>0.30709999999999998</v>
      </c>
    </row>
    <row r="98" spans="1:13">
      <c r="A98" t="s">
        <v>570</v>
      </c>
      <c r="B98">
        <v>208</v>
      </c>
      <c r="C98" t="s">
        <v>811</v>
      </c>
      <c r="D98">
        <v>209</v>
      </c>
      <c r="E98" t="s">
        <v>113</v>
      </c>
      <c r="F98" t="s">
        <v>1243</v>
      </c>
      <c r="G98" t="s">
        <v>1677</v>
      </c>
      <c r="H98" t="s">
        <v>2297</v>
      </c>
      <c r="I98">
        <v>90</v>
      </c>
      <c r="J98">
        <v>84</v>
      </c>
      <c r="K98">
        <v>0.93330000000000002</v>
      </c>
      <c r="L98" t="s">
        <v>1244</v>
      </c>
      <c r="M98" s="61">
        <v>0.41670000000000001</v>
      </c>
    </row>
    <row r="99" spans="1:13">
      <c r="A99" t="s">
        <v>570</v>
      </c>
      <c r="B99">
        <v>210</v>
      </c>
      <c r="C99" t="s">
        <v>813</v>
      </c>
      <c r="D99">
        <v>213</v>
      </c>
      <c r="E99" t="s">
        <v>280</v>
      </c>
      <c r="F99" t="s">
        <v>1243</v>
      </c>
      <c r="G99" t="s">
        <v>1677</v>
      </c>
      <c r="H99" t="s">
        <v>2297</v>
      </c>
      <c r="I99">
        <v>98</v>
      </c>
      <c r="J99">
        <v>96</v>
      </c>
      <c r="K99">
        <v>0.97960000000000003</v>
      </c>
      <c r="L99" t="s">
        <v>1410</v>
      </c>
      <c r="M99" s="61">
        <v>0.33329999999999999</v>
      </c>
    </row>
    <row r="100" spans="1:13">
      <c r="A100" t="s">
        <v>570</v>
      </c>
      <c r="B100">
        <v>1664</v>
      </c>
      <c r="C100" t="s">
        <v>816</v>
      </c>
      <c r="D100">
        <v>215</v>
      </c>
      <c r="E100" t="s">
        <v>287</v>
      </c>
      <c r="F100" t="s">
        <v>1243</v>
      </c>
      <c r="G100" t="s">
        <v>1677</v>
      </c>
      <c r="H100" t="s">
        <v>2297</v>
      </c>
      <c r="I100">
        <v>117</v>
      </c>
      <c r="J100">
        <v>114</v>
      </c>
      <c r="K100">
        <v>0.97440000000000004</v>
      </c>
      <c r="L100" t="s">
        <v>1281</v>
      </c>
      <c r="M100" s="61">
        <v>0.35959999999999998</v>
      </c>
    </row>
    <row r="101" spans="1:13">
      <c r="A101" t="s">
        <v>570</v>
      </c>
      <c r="B101">
        <v>217</v>
      </c>
      <c r="C101" t="s">
        <v>817</v>
      </c>
      <c r="D101">
        <v>218</v>
      </c>
      <c r="E101" t="s">
        <v>289</v>
      </c>
      <c r="F101" t="s">
        <v>1243</v>
      </c>
      <c r="G101" t="s">
        <v>1677</v>
      </c>
      <c r="H101" t="s">
        <v>2297</v>
      </c>
      <c r="I101">
        <v>31</v>
      </c>
      <c r="J101">
        <v>31</v>
      </c>
      <c r="K101">
        <v>1</v>
      </c>
      <c r="L101" t="s">
        <v>1250</v>
      </c>
      <c r="M101" s="61">
        <v>0.3226</v>
      </c>
    </row>
    <row r="102" spans="1:13">
      <c r="A102" t="s">
        <v>570</v>
      </c>
      <c r="B102">
        <v>219</v>
      </c>
      <c r="C102" t="s">
        <v>819</v>
      </c>
      <c r="D102">
        <v>222</v>
      </c>
      <c r="E102" t="s">
        <v>298</v>
      </c>
      <c r="F102" t="s">
        <v>1243</v>
      </c>
      <c r="G102" t="s">
        <v>1677</v>
      </c>
      <c r="H102" t="s">
        <v>2297</v>
      </c>
      <c r="I102">
        <v>127</v>
      </c>
      <c r="J102">
        <v>124</v>
      </c>
      <c r="K102">
        <v>0.97640000000000005</v>
      </c>
      <c r="L102" t="s">
        <v>1334</v>
      </c>
      <c r="M102" s="61">
        <v>0.3871</v>
      </c>
    </row>
    <row r="103" spans="1:13">
      <c r="A103" t="s">
        <v>570</v>
      </c>
      <c r="B103">
        <v>219</v>
      </c>
      <c r="C103" t="s">
        <v>819</v>
      </c>
      <c r="D103">
        <v>221</v>
      </c>
      <c r="E103" t="s">
        <v>438</v>
      </c>
      <c r="F103" t="s">
        <v>1243</v>
      </c>
      <c r="G103" t="s">
        <v>1677</v>
      </c>
      <c r="H103" t="s">
        <v>2297</v>
      </c>
      <c r="I103">
        <v>316</v>
      </c>
      <c r="J103">
        <v>315</v>
      </c>
      <c r="K103">
        <v>0.99680000000000002</v>
      </c>
      <c r="L103" t="s">
        <v>1497</v>
      </c>
      <c r="M103" s="61">
        <v>0.30480000000000002</v>
      </c>
    </row>
    <row r="104" spans="1:13">
      <c r="A104" t="s">
        <v>570</v>
      </c>
      <c r="B104">
        <v>219</v>
      </c>
      <c r="C104" t="s">
        <v>819</v>
      </c>
      <c r="D104">
        <v>220</v>
      </c>
      <c r="E104" t="s">
        <v>506</v>
      </c>
      <c r="F104" t="s">
        <v>1243</v>
      </c>
      <c r="G104" t="s">
        <v>1677</v>
      </c>
      <c r="H104" t="s">
        <v>2297</v>
      </c>
      <c r="I104">
        <v>145</v>
      </c>
      <c r="J104">
        <v>145</v>
      </c>
      <c r="K104">
        <v>1</v>
      </c>
      <c r="L104" t="s">
        <v>1419</v>
      </c>
      <c r="M104" s="61">
        <v>0.37930000000000003</v>
      </c>
    </row>
    <row r="105" spans="1:13">
      <c r="A105" t="s">
        <v>570</v>
      </c>
      <c r="B105">
        <v>225</v>
      </c>
      <c r="C105" t="s">
        <v>821</v>
      </c>
      <c r="D105">
        <v>226</v>
      </c>
      <c r="E105" t="s">
        <v>304</v>
      </c>
      <c r="F105" t="s">
        <v>1243</v>
      </c>
      <c r="G105" t="s">
        <v>1677</v>
      </c>
      <c r="H105" t="s">
        <v>2297</v>
      </c>
      <c r="I105">
        <v>95</v>
      </c>
      <c r="J105">
        <v>95</v>
      </c>
      <c r="K105">
        <v>1</v>
      </c>
      <c r="L105" t="s">
        <v>1249</v>
      </c>
      <c r="M105" s="61">
        <v>0.26319999999999999</v>
      </c>
    </row>
    <row r="106" spans="1:13">
      <c r="A106" t="s">
        <v>570</v>
      </c>
      <c r="B106">
        <v>1009</v>
      </c>
      <c r="C106" t="s">
        <v>674</v>
      </c>
      <c r="D106">
        <v>1010</v>
      </c>
      <c r="E106" t="s">
        <v>122</v>
      </c>
      <c r="F106" t="s">
        <v>1243</v>
      </c>
      <c r="G106" t="s">
        <v>1677</v>
      </c>
      <c r="H106" t="s">
        <v>2297</v>
      </c>
      <c r="I106">
        <v>47</v>
      </c>
      <c r="J106">
        <v>47</v>
      </c>
      <c r="K106">
        <v>1</v>
      </c>
      <c r="L106" t="s">
        <v>1460</v>
      </c>
      <c r="M106" s="61">
        <v>0.42549999999999999</v>
      </c>
    </row>
    <row r="107" spans="1:13">
      <c r="A107" t="s">
        <v>570</v>
      </c>
      <c r="B107">
        <v>1011</v>
      </c>
      <c r="C107" t="s">
        <v>677</v>
      </c>
      <c r="D107">
        <v>1012</v>
      </c>
      <c r="E107" t="s">
        <v>166</v>
      </c>
      <c r="F107" t="s">
        <v>1243</v>
      </c>
      <c r="G107" t="s">
        <v>1677</v>
      </c>
      <c r="H107" t="s">
        <v>2297</v>
      </c>
      <c r="I107">
        <v>74</v>
      </c>
      <c r="J107">
        <v>73</v>
      </c>
      <c r="K107">
        <v>0.98650000000000004</v>
      </c>
      <c r="L107" t="s">
        <v>1399</v>
      </c>
      <c r="M107" s="61">
        <v>0.42470000000000002</v>
      </c>
    </row>
    <row r="108" spans="1:13">
      <c r="A108" t="s">
        <v>570</v>
      </c>
      <c r="B108">
        <v>229</v>
      </c>
      <c r="C108" t="s">
        <v>825</v>
      </c>
      <c r="D108">
        <v>230</v>
      </c>
      <c r="E108" t="s">
        <v>171</v>
      </c>
      <c r="F108" t="s">
        <v>1243</v>
      </c>
      <c r="G108" t="s">
        <v>1677</v>
      </c>
      <c r="H108" t="s">
        <v>2297</v>
      </c>
      <c r="I108">
        <v>33</v>
      </c>
      <c r="J108">
        <v>33</v>
      </c>
      <c r="K108">
        <v>1</v>
      </c>
      <c r="L108" t="s">
        <v>1335</v>
      </c>
      <c r="M108" s="61">
        <v>0.2424</v>
      </c>
    </row>
    <row r="109" spans="1:13">
      <c r="A109" t="s">
        <v>570</v>
      </c>
      <c r="B109">
        <v>235</v>
      </c>
      <c r="C109" t="s">
        <v>828</v>
      </c>
      <c r="D109">
        <v>236</v>
      </c>
      <c r="E109" t="s">
        <v>311</v>
      </c>
      <c r="F109" t="s">
        <v>1243</v>
      </c>
      <c r="G109" t="s">
        <v>1677</v>
      </c>
      <c r="H109" t="s">
        <v>2297</v>
      </c>
      <c r="I109">
        <v>132</v>
      </c>
      <c r="J109">
        <v>129</v>
      </c>
      <c r="K109">
        <v>0.97729999999999995</v>
      </c>
      <c r="L109" t="s">
        <v>1281</v>
      </c>
      <c r="M109" s="61">
        <v>0.31780000000000003</v>
      </c>
    </row>
    <row r="110" spans="1:13">
      <c r="A110" t="s">
        <v>570</v>
      </c>
      <c r="B110">
        <v>1095</v>
      </c>
      <c r="C110" t="s">
        <v>108</v>
      </c>
      <c r="D110">
        <v>1096</v>
      </c>
      <c r="E110" t="s">
        <v>108</v>
      </c>
      <c r="F110" t="s">
        <v>1243</v>
      </c>
      <c r="G110" t="s">
        <v>1677</v>
      </c>
      <c r="H110" t="s">
        <v>2297</v>
      </c>
      <c r="I110">
        <v>101</v>
      </c>
      <c r="J110">
        <v>85</v>
      </c>
      <c r="K110">
        <v>0.84160000000000001</v>
      </c>
      <c r="L110" t="s">
        <v>1395</v>
      </c>
      <c r="M110" s="61">
        <v>0.6</v>
      </c>
    </row>
    <row r="111" spans="1:13">
      <c r="A111" t="s">
        <v>570</v>
      </c>
      <c r="B111">
        <v>237</v>
      </c>
      <c r="C111" t="s">
        <v>830</v>
      </c>
      <c r="D111">
        <v>238</v>
      </c>
      <c r="E111" t="s">
        <v>114</v>
      </c>
      <c r="F111" t="s">
        <v>1243</v>
      </c>
      <c r="G111" t="s">
        <v>1677</v>
      </c>
      <c r="H111" t="s">
        <v>2297</v>
      </c>
      <c r="I111">
        <v>27</v>
      </c>
      <c r="J111">
        <v>27</v>
      </c>
      <c r="K111">
        <v>1</v>
      </c>
      <c r="L111" t="s">
        <v>1256</v>
      </c>
      <c r="M111" s="61">
        <v>0.51849999999999996</v>
      </c>
    </row>
    <row r="112" spans="1:13">
      <c r="A112" t="s">
        <v>570</v>
      </c>
      <c r="B112">
        <v>239</v>
      </c>
      <c r="C112" t="s">
        <v>832</v>
      </c>
      <c r="D112">
        <v>240</v>
      </c>
      <c r="E112" t="s">
        <v>43</v>
      </c>
      <c r="F112" t="s">
        <v>1243</v>
      </c>
      <c r="G112" t="s">
        <v>1677</v>
      </c>
      <c r="H112" t="s">
        <v>2297</v>
      </c>
      <c r="I112">
        <v>59</v>
      </c>
      <c r="J112">
        <v>59</v>
      </c>
      <c r="K112">
        <v>1</v>
      </c>
      <c r="L112" t="s">
        <v>1460</v>
      </c>
      <c r="M112" s="61">
        <v>0.33900000000000002</v>
      </c>
    </row>
    <row r="113" spans="1:13">
      <c r="A113" t="s">
        <v>570</v>
      </c>
      <c r="B113">
        <v>242</v>
      </c>
      <c r="C113" t="s">
        <v>834</v>
      </c>
      <c r="D113">
        <v>243</v>
      </c>
      <c r="E113" t="s">
        <v>443</v>
      </c>
      <c r="F113" t="s">
        <v>1243</v>
      </c>
      <c r="G113" t="s">
        <v>1677</v>
      </c>
      <c r="H113" t="s">
        <v>2297</v>
      </c>
      <c r="I113">
        <v>66</v>
      </c>
      <c r="J113">
        <v>66</v>
      </c>
      <c r="K113">
        <v>1</v>
      </c>
      <c r="L113" t="s">
        <v>1249</v>
      </c>
      <c r="M113" s="61">
        <v>0.37880000000000003</v>
      </c>
    </row>
    <row r="114" spans="1:13">
      <c r="A114" t="s">
        <v>570</v>
      </c>
      <c r="B114">
        <v>242</v>
      </c>
      <c r="C114" t="s">
        <v>834</v>
      </c>
      <c r="D114">
        <v>246</v>
      </c>
      <c r="E114" t="s">
        <v>175</v>
      </c>
      <c r="F114" t="s">
        <v>1243</v>
      </c>
      <c r="G114" t="s">
        <v>1677</v>
      </c>
      <c r="H114" t="s">
        <v>2297</v>
      </c>
      <c r="I114">
        <v>70</v>
      </c>
      <c r="J114">
        <v>68</v>
      </c>
      <c r="K114">
        <v>0.97140000000000004</v>
      </c>
      <c r="L114" t="s">
        <v>1521</v>
      </c>
      <c r="M114" s="61">
        <v>0.5</v>
      </c>
    </row>
    <row r="115" spans="1:13">
      <c r="A115" t="s">
        <v>570</v>
      </c>
      <c r="B115">
        <v>242</v>
      </c>
      <c r="C115" t="s">
        <v>834</v>
      </c>
      <c r="D115">
        <v>244</v>
      </c>
      <c r="E115" t="s">
        <v>442</v>
      </c>
      <c r="F115" t="s">
        <v>1243</v>
      </c>
      <c r="G115" t="s">
        <v>1677</v>
      </c>
      <c r="H115" t="s">
        <v>2297</v>
      </c>
      <c r="I115">
        <v>374</v>
      </c>
      <c r="J115">
        <v>374</v>
      </c>
      <c r="K115">
        <v>1</v>
      </c>
      <c r="L115" t="s">
        <v>1398</v>
      </c>
      <c r="M115" s="61">
        <v>0.33960000000000001</v>
      </c>
    </row>
    <row r="116" spans="1:13">
      <c r="A116" t="s">
        <v>570</v>
      </c>
      <c r="B116">
        <v>1665</v>
      </c>
      <c r="C116" t="s">
        <v>839</v>
      </c>
      <c r="D116">
        <v>249</v>
      </c>
      <c r="E116" t="s">
        <v>465</v>
      </c>
      <c r="F116" t="s">
        <v>1243</v>
      </c>
      <c r="G116" t="s">
        <v>1677</v>
      </c>
      <c r="H116" t="s">
        <v>2297</v>
      </c>
      <c r="I116">
        <v>93</v>
      </c>
      <c r="J116">
        <v>93</v>
      </c>
      <c r="K116">
        <v>1</v>
      </c>
      <c r="L116" t="s">
        <v>1591</v>
      </c>
      <c r="M116" s="61">
        <v>0.17199999999999999</v>
      </c>
    </row>
    <row r="117" spans="1:13">
      <c r="A117" t="s">
        <v>570</v>
      </c>
      <c r="B117">
        <v>1197</v>
      </c>
      <c r="C117" t="s">
        <v>63</v>
      </c>
      <c r="D117">
        <v>1198</v>
      </c>
      <c r="E117" t="s">
        <v>63</v>
      </c>
      <c r="F117" t="s">
        <v>1243</v>
      </c>
      <c r="G117" t="s">
        <v>1677</v>
      </c>
      <c r="H117" t="s">
        <v>2297</v>
      </c>
      <c r="I117">
        <v>31</v>
      </c>
      <c r="J117">
        <v>29</v>
      </c>
      <c r="K117">
        <v>0.9355</v>
      </c>
      <c r="L117" t="s">
        <v>1591</v>
      </c>
      <c r="M117" s="61">
        <v>0.55169999999999997</v>
      </c>
    </row>
    <row r="118" spans="1:13">
      <c r="A118" t="s">
        <v>570</v>
      </c>
      <c r="B118">
        <v>250</v>
      </c>
      <c r="C118" t="s">
        <v>841</v>
      </c>
      <c r="D118">
        <v>251</v>
      </c>
      <c r="E118" t="s">
        <v>261</v>
      </c>
      <c r="F118" t="s">
        <v>1243</v>
      </c>
      <c r="G118" t="s">
        <v>1677</v>
      </c>
      <c r="H118" t="s">
        <v>2297</v>
      </c>
      <c r="I118">
        <v>201</v>
      </c>
      <c r="J118">
        <v>200</v>
      </c>
      <c r="K118">
        <v>0.995</v>
      </c>
      <c r="L118" t="s">
        <v>1340</v>
      </c>
      <c r="M118" s="61">
        <v>0.44500000000000001</v>
      </c>
    </row>
    <row r="119" spans="1:13">
      <c r="A119" t="s">
        <v>570</v>
      </c>
      <c r="B119">
        <v>250</v>
      </c>
      <c r="C119" t="s">
        <v>841</v>
      </c>
      <c r="D119">
        <v>255</v>
      </c>
      <c r="E119" t="s">
        <v>72</v>
      </c>
      <c r="F119" t="s">
        <v>1243</v>
      </c>
      <c r="G119" t="s">
        <v>1677</v>
      </c>
      <c r="H119" t="s">
        <v>2297</v>
      </c>
      <c r="I119">
        <v>365</v>
      </c>
      <c r="J119">
        <v>285</v>
      </c>
      <c r="K119">
        <v>0.78080000000000005</v>
      </c>
      <c r="L119" t="s">
        <v>1580</v>
      </c>
      <c r="M119" s="61">
        <v>0.47370000000000001</v>
      </c>
    </row>
    <row r="120" spans="1:13">
      <c r="A120" t="s">
        <v>570</v>
      </c>
      <c r="B120">
        <v>250</v>
      </c>
      <c r="C120" t="s">
        <v>841</v>
      </c>
      <c r="D120">
        <v>257</v>
      </c>
      <c r="E120" t="s">
        <v>102</v>
      </c>
      <c r="F120" t="s">
        <v>1243</v>
      </c>
      <c r="G120" t="s">
        <v>1677</v>
      </c>
      <c r="H120" t="s">
        <v>2297</v>
      </c>
      <c r="I120">
        <v>643</v>
      </c>
      <c r="J120">
        <v>607</v>
      </c>
      <c r="K120">
        <v>0.94399999999999995</v>
      </c>
      <c r="L120" t="s">
        <v>2402</v>
      </c>
      <c r="M120" s="61">
        <v>0.57499999999999996</v>
      </c>
    </row>
    <row r="121" spans="1:13">
      <c r="A121" t="s">
        <v>570</v>
      </c>
      <c r="B121">
        <v>250</v>
      </c>
      <c r="C121" t="s">
        <v>841</v>
      </c>
      <c r="D121">
        <v>254</v>
      </c>
      <c r="E121" t="s">
        <v>154</v>
      </c>
      <c r="F121" t="s">
        <v>1243</v>
      </c>
      <c r="G121" t="s">
        <v>1677</v>
      </c>
      <c r="H121" t="s">
        <v>2297</v>
      </c>
      <c r="I121">
        <v>293</v>
      </c>
      <c r="J121">
        <v>276</v>
      </c>
      <c r="K121">
        <v>0.94199999999999995</v>
      </c>
      <c r="L121" t="s">
        <v>1542</v>
      </c>
      <c r="M121" s="61">
        <v>0.70650000000000002</v>
      </c>
    </row>
    <row r="122" spans="1:13">
      <c r="A122" t="s">
        <v>570</v>
      </c>
      <c r="B122">
        <v>250</v>
      </c>
      <c r="C122" t="s">
        <v>841</v>
      </c>
      <c r="D122">
        <v>260</v>
      </c>
      <c r="E122" t="s">
        <v>162</v>
      </c>
      <c r="F122" t="s">
        <v>1243</v>
      </c>
      <c r="G122" t="s">
        <v>1677</v>
      </c>
      <c r="H122" t="s">
        <v>2297</v>
      </c>
      <c r="I122">
        <v>288</v>
      </c>
      <c r="J122">
        <v>286</v>
      </c>
      <c r="K122">
        <v>0.99309999999999998</v>
      </c>
      <c r="L122" t="s">
        <v>1403</v>
      </c>
      <c r="M122" s="61">
        <v>0.46850000000000003</v>
      </c>
    </row>
    <row r="123" spans="1:13">
      <c r="A123" t="s">
        <v>570</v>
      </c>
      <c r="B123">
        <v>250</v>
      </c>
      <c r="C123" t="s">
        <v>841</v>
      </c>
      <c r="D123">
        <v>2048</v>
      </c>
      <c r="E123" t="s">
        <v>180</v>
      </c>
      <c r="F123" t="s">
        <v>1243</v>
      </c>
      <c r="G123" t="s">
        <v>1677</v>
      </c>
      <c r="H123" t="s">
        <v>2297</v>
      </c>
      <c r="I123">
        <v>343</v>
      </c>
      <c r="J123">
        <v>333</v>
      </c>
      <c r="K123">
        <v>0.9708</v>
      </c>
      <c r="L123" t="s">
        <v>1471</v>
      </c>
      <c r="M123" s="61">
        <v>0.75380000000000003</v>
      </c>
    </row>
    <row r="124" spans="1:13">
      <c r="A124" t="s">
        <v>570</v>
      </c>
      <c r="B124">
        <v>250</v>
      </c>
      <c r="C124" t="s">
        <v>841</v>
      </c>
      <c r="D124">
        <v>256</v>
      </c>
      <c r="E124" t="s">
        <v>194</v>
      </c>
      <c r="F124" t="s">
        <v>1243</v>
      </c>
      <c r="G124" t="s">
        <v>1677</v>
      </c>
      <c r="H124" t="s">
        <v>2297</v>
      </c>
      <c r="I124">
        <v>246</v>
      </c>
      <c r="J124">
        <v>236</v>
      </c>
      <c r="K124">
        <v>0.95930000000000004</v>
      </c>
      <c r="L124" t="s">
        <v>1383</v>
      </c>
      <c r="M124" s="61">
        <v>0.61439999999999995</v>
      </c>
    </row>
    <row r="125" spans="1:13">
      <c r="A125" t="s">
        <v>570</v>
      </c>
      <c r="B125">
        <v>2040</v>
      </c>
      <c r="C125" t="s">
        <v>842</v>
      </c>
      <c r="D125">
        <v>1969</v>
      </c>
      <c r="E125" t="s">
        <v>48</v>
      </c>
      <c r="F125" t="s">
        <v>1243</v>
      </c>
      <c r="G125" t="s">
        <v>1677</v>
      </c>
      <c r="H125" t="s">
        <v>2297</v>
      </c>
      <c r="I125">
        <v>86</v>
      </c>
      <c r="J125">
        <v>78</v>
      </c>
      <c r="K125">
        <v>0.90700000000000003</v>
      </c>
      <c r="L125" t="s">
        <v>1244</v>
      </c>
      <c r="M125" s="61">
        <v>0.44869999999999999</v>
      </c>
    </row>
    <row r="126" spans="1:13">
      <c r="A126" t="s">
        <v>570</v>
      </c>
      <c r="B126">
        <v>1213</v>
      </c>
      <c r="C126" t="s">
        <v>199</v>
      </c>
      <c r="D126">
        <v>1214</v>
      </c>
      <c r="E126" t="s">
        <v>199</v>
      </c>
      <c r="F126" t="s">
        <v>1243</v>
      </c>
      <c r="G126" t="s">
        <v>1677</v>
      </c>
      <c r="H126" t="s">
        <v>2297</v>
      </c>
      <c r="I126">
        <v>136</v>
      </c>
      <c r="J126">
        <v>130</v>
      </c>
      <c r="K126">
        <v>0.95589999999999997</v>
      </c>
      <c r="L126" t="s">
        <v>1351</v>
      </c>
      <c r="M126" s="61">
        <v>0.36149999999999999</v>
      </c>
    </row>
    <row r="127" spans="1:13">
      <c r="A127" t="s">
        <v>570</v>
      </c>
      <c r="B127">
        <v>264</v>
      </c>
      <c r="C127" t="s">
        <v>843</v>
      </c>
      <c r="D127">
        <v>265</v>
      </c>
      <c r="E127" t="s">
        <v>474</v>
      </c>
      <c r="F127" t="s">
        <v>1243</v>
      </c>
      <c r="G127" t="s">
        <v>1677</v>
      </c>
      <c r="H127" t="s">
        <v>2297</v>
      </c>
      <c r="I127">
        <v>138</v>
      </c>
      <c r="J127">
        <v>137</v>
      </c>
      <c r="K127">
        <v>0.99280000000000002</v>
      </c>
      <c r="L127" t="s">
        <v>1460</v>
      </c>
      <c r="M127" s="61">
        <v>0.14599999999999999</v>
      </c>
    </row>
    <row r="128" spans="1:13">
      <c r="A128" t="s">
        <v>570</v>
      </c>
      <c r="B128">
        <v>266</v>
      </c>
      <c r="C128" t="s">
        <v>845</v>
      </c>
      <c r="D128">
        <v>271</v>
      </c>
      <c r="E128" t="s">
        <v>338</v>
      </c>
      <c r="F128" t="s">
        <v>1243</v>
      </c>
      <c r="G128" t="s">
        <v>1677</v>
      </c>
      <c r="H128" t="s">
        <v>2297</v>
      </c>
      <c r="I128">
        <v>284</v>
      </c>
      <c r="J128">
        <v>280</v>
      </c>
      <c r="K128">
        <v>0.9859</v>
      </c>
      <c r="L128" t="s">
        <v>1363</v>
      </c>
      <c r="M128" s="61">
        <v>0.43930000000000002</v>
      </c>
    </row>
    <row r="129" spans="1:13">
      <c r="A129" t="s">
        <v>570</v>
      </c>
      <c r="B129">
        <v>266</v>
      </c>
      <c r="C129" t="s">
        <v>845</v>
      </c>
      <c r="D129">
        <v>270</v>
      </c>
      <c r="E129" t="s">
        <v>112</v>
      </c>
      <c r="F129" t="s">
        <v>1243</v>
      </c>
      <c r="G129" t="s">
        <v>1677</v>
      </c>
      <c r="H129" t="s">
        <v>2297</v>
      </c>
      <c r="I129">
        <v>86</v>
      </c>
      <c r="J129">
        <v>83</v>
      </c>
      <c r="K129">
        <v>0.96509999999999996</v>
      </c>
      <c r="L129" t="s">
        <v>1402</v>
      </c>
      <c r="M129" s="61">
        <v>0.60240000000000005</v>
      </c>
    </row>
    <row r="130" spans="1:13">
      <c r="A130" t="s">
        <v>570</v>
      </c>
      <c r="B130">
        <v>266</v>
      </c>
      <c r="C130" t="s">
        <v>845</v>
      </c>
      <c r="D130">
        <v>269</v>
      </c>
      <c r="E130" t="s">
        <v>206</v>
      </c>
      <c r="F130" t="s">
        <v>1243</v>
      </c>
      <c r="G130" t="s">
        <v>1677</v>
      </c>
      <c r="H130" t="s">
        <v>2297</v>
      </c>
      <c r="I130">
        <v>291</v>
      </c>
      <c r="J130">
        <v>281</v>
      </c>
      <c r="K130">
        <v>0.96560000000000001</v>
      </c>
      <c r="L130" t="s">
        <v>1315</v>
      </c>
      <c r="M130" s="61">
        <v>0.25619999999999998</v>
      </c>
    </row>
    <row r="131" spans="1:13">
      <c r="A131" t="s">
        <v>570</v>
      </c>
      <c r="B131">
        <v>696</v>
      </c>
      <c r="C131" t="s">
        <v>867</v>
      </c>
      <c r="D131">
        <v>699</v>
      </c>
      <c r="E131" t="s">
        <v>266</v>
      </c>
      <c r="F131" t="s">
        <v>1243</v>
      </c>
      <c r="G131" t="s">
        <v>1677</v>
      </c>
      <c r="H131" t="s">
        <v>2297</v>
      </c>
      <c r="I131">
        <v>76</v>
      </c>
      <c r="J131">
        <v>76</v>
      </c>
      <c r="K131">
        <v>1</v>
      </c>
      <c r="L131" t="s">
        <v>1411</v>
      </c>
      <c r="M131" s="61">
        <v>0.43419999999999997</v>
      </c>
    </row>
    <row r="132" spans="1:13">
      <c r="A132" t="s">
        <v>570</v>
      </c>
      <c r="B132">
        <v>696</v>
      </c>
      <c r="C132" t="s">
        <v>867</v>
      </c>
      <c r="D132">
        <v>698</v>
      </c>
      <c r="E132" t="s">
        <v>379</v>
      </c>
      <c r="F132" t="s">
        <v>1243</v>
      </c>
      <c r="G132" t="s">
        <v>1677</v>
      </c>
      <c r="H132" t="s">
        <v>2297</v>
      </c>
      <c r="I132">
        <v>238</v>
      </c>
      <c r="J132">
        <v>235</v>
      </c>
      <c r="K132">
        <v>0.98740000000000006</v>
      </c>
      <c r="L132" t="s">
        <v>1379</v>
      </c>
      <c r="M132" s="61">
        <v>0.2596</v>
      </c>
    </row>
    <row r="133" spans="1:13">
      <c r="A133" t="s">
        <v>570</v>
      </c>
      <c r="B133">
        <v>696</v>
      </c>
      <c r="C133" t="s">
        <v>867</v>
      </c>
      <c r="D133">
        <v>1636</v>
      </c>
      <c r="E133" t="s">
        <v>461</v>
      </c>
      <c r="F133" t="s">
        <v>1243</v>
      </c>
      <c r="G133" t="s">
        <v>1677</v>
      </c>
      <c r="H133" t="s">
        <v>2297</v>
      </c>
      <c r="I133">
        <v>98</v>
      </c>
      <c r="J133">
        <v>97</v>
      </c>
      <c r="K133">
        <v>0.98980000000000001</v>
      </c>
      <c r="L133" t="s">
        <v>1253</v>
      </c>
      <c r="M133" s="61">
        <v>0.29899999999999999</v>
      </c>
    </row>
    <row r="134" spans="1:13">
      <c r="A134" t="s">
        <v>570</v>
      </c>
      <c r="B134">
        <v>798</v>
      </c>
      <c r="C134" t="s">
        <v>869</v>
      </c>
      <c r="D134">
        <v>799</v>
      </c>
      <c r="E134" t="s">
        <v>204</v>
      </c>
      <c r="F134" t="s">
        <v>1243</v>
      </c>
      <c r="G134" t="s">
        <v>1677</v>
      </c>
      <c r="H134" t="s">
        <v>2297</v>
      </c>
      <c r="I134">
        <v>57</v>
      </c>
      <c r="J134">
        <v>54</v>
      </c>
      <c r="K134">
        <v>0.94740000000000002</v>
      </c>
      <c r="L134" t="s">
        <v>1520</v>
      </c>
      <c r="M134" s="61">
        <v>0.35189999999999999</v>
      </c>
    </row>
    <row r="135" spans="1:13">
      <c r="A135" t="s">
        <v>570</v>
      </c>
      <c r="B135">
        <v>798</v>
      </c>
      <c r="C135" t="s">
        <v>869</v>
      </c>
      <c r="D135">
        <v>805</v>
      </c>
      <c r="E135" t="s">
        <v>213</v>
      </c>
      <c r="F135" t="s">
        <v>1243</v>
      </c>
      <c r="G135" t="s">
        <v>1677</v>
      </c>
      <c r="H135" t="s">
        <v>2297</v>
      </c>
      <c r="I135">
        <v>359</v>
      </c>
      <c r="J135">
        <v>358</v>
      </c>
      <c r="K135">
        <v>0.99719999999999998</v>
      </c>
      <c r="L135" t="s">
        <v>1593</v>
      </c>
      <c r="M135" s="61">
        <v>0.4078</v>
      </c>
    </row>
    <row r="136" spans="1:13">
      <c r="A136" t="s">
        <v>570</v>
      </c>
      <c r="B136">
        <v>277</v>
      </c>
      <c r="C136" t="s">
        <v>850</v>
      </c>
      <c r="D136">
        <v>279</v>
      </c>
      <c r="E136" t="s">
        <v>164</v>
      </c>
      <c r="F136" t="s">
        <v>1243</v>
      </c>
      <c r="G136" t="s">
        <v>1677</v>
      </c>
      <c r="H136" t="s">
        <v>2297</v>
      </c>
      <c r="I136">
        <v>36</v>
      </c>
      <c r="J136">
        <v>35</v>
      </c>
      <c r="K136">
        <v>0.97219999999999995</v>
      </c>
      <c r="L136" t="s">
        <v>1333</v>
      </c>
      <c r="M136" s="61">
        <v>0.48570000000000002</v>
      </c>
    </row>
    <row r="137" spans="1:13">
      <c r="A137" t="s">
        <v>570</v>
      </c>
      <c r="B137">
        <v>277</v>
      </c>
      <c r="C137" t="s">
        <v>850</v>
      </c>
      <c r="D137">
        <v>278</v>
      </c>
      <c r="E137" t="s">
        <v>520</v>
      </c>
      <c r="F137" t="s">
        <v>1243</v>
      </c>
      <c r="G137" t="s">
        <v>1677</v>
      </c>
      <c r="H137" t="s">
        <v>2297</v>
      </c>
      <c r="I137">
        <v>207</v>
      </c>
      <c r="J137">
        <v>203</v>
      </c>
      <c r="K137">
        <v>0.98070000000000002</v>
      </c>
      <c r="L137" t="s">
        <v>1267</v>
      </c>
      <c r="M137" s="61">
        <v>0.37440000000000001</v>
      </c>
    </row>
    <row r="138" spans="1:13">
      <c r="A138" t="s">
        <v>570</v>
      </c>
      <c r="B138">
        <v>1412</v>
      </c>
      <c r="C138" t="s">
        <v>852</v>
      </c>
      <c r="D138">
        <v>1000</v>
      </c>
      <c r="E138" t="s">
        <v>96</v>
      </c>
      <c r="F138" t="s">
        <v>1243</v>
      </c>
      <c r="G138" t="s">
        <v>1677</v>
      </c>
      <c r="H138" t="s">
        <v>2297</v>
      </c>
      <c r="I138">
        <v>31</v>
      </c>
      <c r="J138">
        <v>30</v>
      </c>
      <c r="K138">
        <v>0.9677</v>
      </c>
      <c r="L138" t="s">
        <v>1323</v>
      </c>
      <c r="M138" s="61">
        <v>0.6</v>
      </c>
    </row>
    <row r="139" spans="1:13">
      <c r="A139" t="s">
        <v>570</v>
      </c>
      <c r="B139">
        <v>282</v>
      </c>
      <c r="C139" t="s">
        <v>854</v>
      </c>
      <c r="D139">
        <v>284</v>
      </c>
      <c r="E139" t="s">
        <v>56</v>
      </c>
      <c r="F139" t="s">
        <v>1243</v>
      </c>
      <c r="G139" t="s">
        <v>1677</v>
      </c>
      <c r="H139" t="s">
        <v>2297</v>
      </c>
      <c r="I139">
        <v>76</v>
      </c>
      <c r="J139">
        <v>75</v>
      </c>
      <c r="K139">
        <v>0.98680000000000001</v>
      </c>
      <c r="L139" t="s">
        <v>1249</v>
      </c>
      <c r="M139" s="61">
        <v>0.33329999999999999</v>
      </c>
    </row>
    <row r="140" spans="1:13">
      <c r="A140" t="s">
        <v>570</v>
      </c>
      <c r="B140">
        <v>282</v>
      </c>
      <c r="C140" t="s">
        <v>854</v>
      </c>
      <c r="D140">
        <v>283</v>
      </c>
      <c r="E140" t="s">
        <v>217</v>
      </c>
      <c r="F140" t="s">
        <v>1243</v>
      </c>
      <c r="G140" t="s">
        <v>1677</v>
      </c>
      <c r="H140" t="s">
        <v>2297</v>
      </c>
      <c r="I140">
        <v>119</v>
      </c>
      <c r="J140">
        <v>118</v>
      </c>
      <c r="K140">
        <v>0.99160000000000004</v>
      </c>
      <c r="L140" t="s">
        <v>1324</v>
      </c>
      <c r="M140" s="61">
        <v>0.33050000000000002</v>
      </c>
    </row>
    <row r="141" spans="1:13">
      <c r="A141" t="s">
        <v>570</v>
      </c>
      <c r="B141">
        <v>1501</v>
      </c>
      <c r="C141" t="s">
        <v>572</v>
      </c>
      <c r="D141">
        <v>1502</v>
      </c>
      <c r="E141" t="s">
        <v>572</v>
      </c>
      <c r="F141" t="s">
        <v>1243</v>
      </c>
      <c r="G141" t="s">
        <v>1677</v>
      </c>
      <c r="H141" t="s">
        <v>2297</v>
      </c>
      <c r="I141">
        <v>47</v>
      </c>
      <c r="J141">
        <v>39</v>
      </c>
      <c r="K141">
        <v>0.82979999999999998</v>
      </c>
      <c r="L141" t="s">
        <v>1357</v>
      </c>
      <c r="M141" s="61">
        <v>0.30769999999999997</v>
      </c>
    </row>
    <row r="142" spans="1:13">
      <c r="A142" t="s">
        <v>570</v>
      </c>
      <c r="B142">
        <v>1762</v>
      </c>
      <c r="C142" t="s">
        <v>585</v>
      </c>
      <c r="D142">
        <v>1766</v>
      </c>
      <c r="E142" t="s">
        <v>576</v>
      </c>
      <c r="F142" t="s">
        <v>1243</v>
      </c>
      <c r="G142" t="s">
        <v>1677</v>
      </c>
      <c r="H142" t="s">
        <v>2297</v>
      </c>
      <c r="I142">
        <v>45</v>
      </c>
      <c r="J142">
        <v>43</v>
      </c>
      <c r="K142">
        <v>0.9556</v>
      </c>
      <c r="L142" t="s">
        <v>1252</v>
      </c>
      <c r="M142" s="61">
        <v>0.20930000000000001</v>
      </c>
    </row>
    <row r="143" spans="1:13">
      <c r="A143" t="s">
        <v>570</v>
      </c>
      <c r="B143">
        <v>1223</v>
      </c>
      <c r="C143" t="s">
        <v>76</v>
      </c>
      <c r="D143">
        <v>1224</v>
      </c>
      <c r="E143" t="s">
        <v>76</v>
      </c>
      <c r="F143" t="s">
        <v>1243</v>
      </c>
      <c r="G143" t="s">
        <v>1677</v>
      </c>
      <c r="H143" t="s">
        <v>2297</v>
      </c>
      <c r="I143">
        <v>57</v>
      </c>
      <c r="J143">
        <v>53</v>
      </c>
      <c r="K143">
        <v>0.92979999999999996</v>
      </c>
      <c r="L143" t="s">
        <v>1591</v>
      </c>
      <c r="M143" s="61">
        <v>0.3019</v>
      </c>
    </row>
    <row r="144" spans="1:13">
      <c r="A144" t="s">
        <v>570</v>
      </c>
      <c r="B144">
        <v>1672</v>
      </c>
      <c r="C144" t="s">
        <v>577</v>
      </c>
      <c r="D144">
        <v>1673</v>
      </c>
      <c r="E144" t="s">
        <v>577</v>
      </c>
      <c r="F144" t="s">
        <v>1243</v>
      </c>
      <c r="G144" t="s">
        <v>1677</v>
      </c>
      <c r="H144" t="s">
        <v>2297</v>
      </c>
      <c r="I144">
        <v>192</v>
      </c>
      <c r="J144">
        <v>183</v>
      </c>
      <c r="K144">
        <v>0.95309999999999995</v>
      </c>
      <c r="L144" t="s">
        <v>1334</v>
      </c>
      <c r="M144" s="61">
        <v>0.26229999999999998</v>
      </c>
    </row>
    <row r="145" spans="1:13">
      <c r="A145" t="s">
        <v>570</v>
      </c>
      <c r="B145">
        <v>1739</v>
      </c>
      <c r="C145" t="s">
        <v>578</v>
      </c>
      <c r="D145">
        <v>1715</v>
      </c>
      <c r="E145" t="s">
        <v>578</v>
      </c>
      <c r="F145" t="s">
        <v>1243</v>
      </c>
      <c r="G145" t="s">
        <v>1677</v>
      </c>
      <c r="H145" t="s">
        <v>2297</v>
      </c>
      <c r="I145">
        <v>178</v>
      </c>
      <c r="J145">
        <v>173</v>
      </c>
      <c r="K145">
        <v>0.97189999999999999</v>
      </c>
      <c r="L145" t="s">
        <v>1288</v>
      </c>
      <c r="M145" s="61">
        <v>0.37569999999999998</v>
      </c>
    </row>
    <row r="146" spans="1:13">
      <c r="A146" t="s">
        <v>570</v>
      </c>
      <c r="B146">
        <v>294</v>
      </c>
      <c r="C146" t="s">
        <v>856</v>
      </c>
      <c r="D146">
        <v>295</v>
      </c>
      <c r="E146" t="s">
        <v>173</v>
      </c>
      <c r="F146" t="s">
        <v>1243</v>
      </c>
      <c r="G146" t="s">
        <v>1677</v>
      </c>
      <c r="H146" t="s">
        <v>2297</v>
      </c>
      <c r="I146">
        <v>117</v>
      </c>
      <c r="J146">
        <v>117</v>
      </c>
      <c r="K146">
        <v>1</v>
      </c>
      <c r="L146" t="s">
        <v>1269</v>
      </c>
      <c r="M146" s="61">
        <v>0.45300000000000001</v>
      </c>
    </row>
    <row r="147" spans="1:13">
      <c r="A147" t="s">
        <v>570</v>
      </c>
      <c r="B147">
        <v>296</v>
      </c>
      <c r="C147" t="s">
        <v>858</v>
      </c>
      <c r="D147">
        <v>297</v>
      </c>
      <c r="E147" t="s">
        <v>240</v>
      </c>
      <c r="F147" t="s">
        <v>1243</v>
      </c>
      <c r="G147" t="s">
        <v>1677</v>
      </c>
      <c r="H147" t="s">
        <v>2297</v>
      </c>
      <c r="I147">
        <v>175</v>
      </c>
      <c r="J147">
        <v>169</v>
      </c>
      <c r="K147">
        <v>0.9657</v>
      </c>
      <c r="L147" t="s">
        <v>1306</v>
      </c>
      <c r="M147" s="61">
        <v>0.37280000000000002</v>
      </c>
    </row>
    <row r="148" spans="1:13">
      <c r="A148" t="s">
        <v>570</v>
      </c>
      <c r="B148">
        <v>298</v>
      </c>
      <c r="C148" t="s">
        <v>860</v>
      </c>
      <c r="D148">
        <v>299</v>
      </c>
      <c r="E148" t="s">
        <v>39</v>
      </c>
      <c r="F148" t="s">
        <v>1243</v>
      </c>
      <c r="G148" t="s">
        <v>1677</v>
      </c>
      <c r="H148" t="s">
        <v>2297</v>
      </c>
      <c r="I148">
        <v>85</v>
      </c>
      <c r="J148">
        <v>83</v>
      </c>
      <c r="K148">
        <v>0.97650000000000003</v>
      </c>
      <c r="L148" t="s">
        <v>1249</v>
      </c>
      <c r="M148" s="61">
        <v>0.30120000000000002</v>
      </c>
    </row>
    <row r="149" spans="1:13">
      <c r="A149" t="s">
        <v>570</v>
      </c>
      <c r="B149">
        <v>298</v>
      </c>
      <c r="C149" t="s">
        <v>860</v>
      </c>
      <c r="D149">
        <v>301</v>
      </c>
      <c r="E149" t="s">
        <v>119</v>
      </c>
      <c r="F149" t="s">
        <v>1243</v>
      </c>
      <c r="G149" t="s">
        <v>1677</v>
      </c>
      <c r="H149" t="s">
        <v>2297</v>
      </c>
      <c r="I149">
        <v>136</v>
      </c>
      <c r="J149">
        <v>132</v>
      </c>
      <c r="K149">
        <v>0.97060000000000002</v>
      </c>
      <c r="L149" t="s">
        <v>1273</v>
      </c>
      <c r="M149" s="61">
        <v>0.28029999999999999</v>
      </c>
    </row>
    <row r="150" spans="1:13">
      <c r="A150" t="s">
        <v>570</v>
      </c>
      <c r="B150">
        <v>1058</v>
      </c>
      <c r="C150" t="s">
        <v>864</v>
      </c>
      <c r="D150">
        <v>1059</v>
      </c>
      <c r="E150" t="s">
        <v>224</v>
      </c>
      <c r="F150" t="s">
        <v>1243</v>
      </c>
      <c r="G150" t="s">
        <v>1677</v>
      </c>
      <c r="H150" t="s">
        <v>2297</v>
      </c>
      <c r="I150">
        <v>23</v>
      </c>
      <c r="J150">
        <v>20</v>
      </c>
      <c r="K150">
        <v>0.86960000000000004</v>
      </c>
      <c r="L150" t="s">
        <v>1252</v>
      </c>
      <c r="M150" s="61">
        <v>0.45</v>
      </c>
    </row>
    <row r="151" spans="1:13">
      <c r="A151" t="s">
        <v>570</v>
      </c>
      <c r="B151">
        <v>311</v>
      </c>
      <c r="C151" t="s">
        <v>865</v>
      </c>
      <c r="D151">
        <v>312</v>
      </c>
      <c r="E151" t="s">
        <v>227</v>
      </c>
      <c r="F151" t="s">
        <v>1243</v>
      </c>
      <c r="G151" t="s">
        <v>1677</v>
      </c>
      <c r="H151" t="s">
        <v>2297</v>
      </c>
      <c r="I151">
        <v>102</v>
      </c>
      <c r="J151">
        <v>99</v>
      </c>
      <c r="K151">
        <v>0.97060000000000002</v>
      </c>
      <c r="L151" t="s">
        <v>1417</v>
      </c>
      <c r="M151" s="61">
        <v>0.21210000000000001</v>
      </c>
    </row>
    <row r="152" spans="1:13">
      <c r="A152" t="s">
        <v>570</v>
      </c>
      <c r="B152">
        <v>1036</v>
      </c>
      <c r="C152" t="s">
        <v>873</v>
      </c>
      <c r="D152">
        <v>1037</v>
      </c>
      <c r="E152" t="s">
        <v>229</v>
      </c>
      <c r="F152" t="s">
        <v>1243</v>
      </c>
      <c r="G152" t="s">
        <v>1677</v>
      </c>
      <c r="H152" t="s">
        <v>2297</v>
      </c>
      <c r="I152">
        <v>122</v>
      </c>
      <c r="J152">
        <v>110</v>
      </c>
      <c r="K152">
        <v>0.90159999999999996</v>
      </c>
      <c r="L152" t="s">
        <v>1323</v>
      </c>
      <c r="M152" s="61">
        <v>0.1636</v>
      </c>
    </row>
    <row r="153" spans="1:13">
      <c r="A153" t="s">
        <v>570</v>
      </c>
      <c r="B153">
        <v>319</v>
      </c>
      <c r="C153" t="s">
        <v>874</v>
      </c>
      <c r="D153">
        <v>320</v>
      </c>
      <c r="E153" t="s">
        <v>501</v>
      </c>
      <c r="F153" t="s">
        <v>1243</v>
      </c>
      <c r="G153" t="s">
        <v>1677</v>
      </c>
      <c r="H153" t="s">
        <v>2297</v>
      </c>
      <c r="I153">
        <v>95</v>
      </c>
      <c r="J153">
        <v>95</v>
      </c>
      <c r="K153">
        <v>1</v>
      </c>
      <c r="L153" t="s">
        <v>1249</v>
      </c>
      <c r="M153" s="61">
        <v>0.26319999999999999</v>
      </c>
    </row>
    <row r="154" spans="1:13">
      <c r="A154" t="s">
        <v>570</v>
      </c>
      <c r="B154">
        <v>1735</v>
      </c>
      <c r="C154" t="s">
        <v>876</v>
      </c>
      <c r="D154">
        <v>738</v>
      </c>
      <c r="E154" t="s">
        <v>343</v>
      </c>
      <c r="F154" t="s">
        <v>1243</v>
      </c>
      <c r="G154" t="s">
        <v>1677</v>
      </c>
      <c r="H154" t="s">
        <v>2297</v>
      </c>
      <c r="I154">
        <v>59</v>
      </c>
      <c r="J154">
        <v>59</v>
      </c>
      <c r="K154">
        <v>1</v>
      </c>
      <c r="L154" t="s">
        <v>1357</v>
      </c>
      <c r="M154" s="61">
        <v>0.2034</v>
      </c>
    </row>
    <row r="155" spans="1:13">
      <c r="A155" t="s">
        <v>570</v>
      </c>
      <c r="B155">
        <v>342</v>
      </c>
      <c r="C155" t="s">
        <v>878</v>
      </c>
      <c r="D155">
        <v>344</v>
      </c>
      <c r="E155" t="s">
        <v>264</v>
      </c>
      <c r="F155" t="s">
        <v>1243</v>
      </c>
      <c r="G155" t="s">
        <v>1677</v>
      </c>
      <c r="H155" t="s">
        <v>2297</v>
      </c>
      <c r="I155">
        <v>224</v>
      </c>
      <c r="J155">
        <v>224</v>
      </c>
      <c r="K155">
        <v>1</v>
      </c>
      <c r="L155" t="s">
        <v>1447</v>
      </c>
      <c r="M155" s="61">
        <v>0.29909999999999998</v>
      </c>
    </row>
    <row r="156" spans="1:13">
      <c r="A156" t="s">
        <v>570</v>
      </c>
      <c r="B156">
        <v>345</v>
      </c>
      <c r="C156" t="s">
        <v>880</v>
      </c>
      <c r="D156">
        <v>346</v>
      </c>
      <c r="E156" t="s">
        <v>30</v>
      </c>
      <c r="F156" t="s">
        <v>1243</v>
      </c>
      <c r="G156" t="s">
        <v>1677</v>
      </c>
      <c r="H156" t="s">
        <v>2297</v>
      </c>
      <c r="I156">
        <v>49</v>
      </c>
      <c r="J156">
        <v>48</v>
      </c>
      <c r="K156">
        <v>0.97960000000000003</v>
      </c>
      <c r="L156" t="s">
        <v>1333</v>
      </c>
      <c r="M156" s="61">
        <v>0.35420000000000001</v>
      </c>
    </row>
    <row r="157" spans="1:13">
      <c r="A157" t="s">
        <v>570</v>
      </c>
      <c r="B157">
        <v>349</v>
      </c>
      <c r="C157" t="s">
        <v>882</v>
      </c>
      <c r="D157">
        <v>350</v>
      </c>
      <c r="E157" t="s">
        <v>231</v>
      </c>
      <c r="F157" t="s">
        <v>1243</v>
      </c>
      <c r="G157" t="s">
        <v>1677</v>
      </c>
      <c r="H157" t="s">
        <v>2297</v>
      </c>
      <c r="I157">
        <v>36</v>
      </c>
      <c r="J157">
        <v>36</v>
      </c>
      <c r="K157">
        <v>1</v>
      </c>
      <c r="L157" t="s">
        <v>1250</v>
      </c>
      <c r="M157" s="61">
        <v>0.27779999999999999</v>
      </c>
    </row>
    <row r="158" spans="1:13">
      <c r="A158" t="s">
        <v>570</v>
      </c>
      <c r="B158">
        <v>351</v>
      </c>
      <c r="C158" t="s">
        <v>884</v>
      </c>
      <c r="D158">
        <v>352</v>
      </c>
      <c r="E158" t="s">
        <v>508</v>
      </c>
      <c r="F158" t="s">
        <v>1243</v>
      </c>
      <c r="G158" t="s">
        <v>1677</v>
      </c>
      <c r="H158" t="s">
        <v>2297</v>
      </c>
      <c r="I158">
        <v>44</v>
      </c>
      <c r="J158">
        <v>44</v>
      </c>
      <c r="K158">
        <v>1</v>
      </c>
      <c r="L158" t="s">
        <v>1335</v>
      </c>
      <c r="M158" s="61">
        <v>0.18179999999999999</v>
      </c>
    </row>
    <row r="159" spans="1:13">
      <c r="A159" t="s">
        <v>570</v>
      </c>
      <c r="B159">
        <v>353</v>
      </c>
      <c r="C159" t="s">
        <v>885</v>
      </c>
      <c r="D159">
        <v>354</v>
      </c>
      <c r="E159" t="s">
        <v>509</v>
      </c>
      <c r="F159" t="s">
        <v>1243</v>
      </c>
      <c r="G159" t="s">
        <v>1677</v>
      </c>
      <c r="H159" t="s">
        <v>2297</v>
      </c>
      <c r="I159">
        <v>44</v>
      </c>
      <c r="J159">
        <v>44</v>
      </c>
      <c r="K159">
        <v>1</v>
      </c>
      <c r="L159" t="s">
        <v>1520</v>
      </c>
      <c r="M159" s="61">
        <v>0.43180000000000002</v>
      </c>
    </row>
    <row r="160" spans="1:13">
      <c r="A160" t="s">
        <v>570</v>
      </c>
      <c r="B160">
        <v>1013</v>
      </c>
      <c r="C160" t="s">
        <v>678</v>
      </c>
      <c r="D160">
        <v>1014</v>
      </c>
      <c r="E160" t="s">
        <v>210</v>
      </c>
      <c r="F160" t="s">
        <v>1243</v>
      </c>
      <c r="G160" t="s">
        <v>1677</v>
      </c>
      <c r="H160" t="s">
        <v>2297</v>
      </c>
      <c r="I160">
        <v>94</v>
      </c>
      <c r="J160">
        <v>94</v>
      </c>
      <c r="K160">
        <v>1</v>
      </c>
      <c r="L160" t="s">
        <v>1269</v>
      </c>
      <c r="M160" s="61">
        <v>0.56379999999999997</v>
      </c>
    </row>
    <row r="161" spans="1:13">
      <c r="A161" t="s">
        <v>570</v>
      </c>
      <c r="B161">
        <v>364</v>
      </c>
      <c r="C161" t="s">
        <v>886</v>
      </c>
      <c r="D161">
        <v>369</v>
      </c>
      <c r="E161" t="s">
        <v>28</v>
      </c>
      <c r="F161" t="s">
        <v>1243</v>
      </c>
      <c r="G161" t="s">
        <v>1677</v>
      </c>
      <c r="H161" t="s">
        <v>2297</v>
      </c>
      <c r="I161">
        <v>203</v>
      </c>
      <c r="J161">
        <v>196</v>
      </c>
      <c r="K161">
        <v>0.96550000000000002</v>
      </c>
      <c r="L161" t="s">
        <v>1447</v>
      </c>
      <c r="M161" s="61">
        <v>0.34179999999999999</v>
      </c>
    </row>
    <row r="162" spans="1:13">
      <c r="A162" t="s">
        <v>570</v>
      </c>
      <c r="B162">
        <v>364</v>
      </c>
      <c r="C162" t="s">
        <v>886</v>
      </c>
      <c r="D162">
        <v>384</v>
      </c>
      <c r="E162" t="s">
        <v>163</v>
      </c>
      <c r="F162" t="s">
        <v>1243</v>
      </c>
      <c r="G162" t="s">
        <v>1677</v>
      </c>
      <c r="H162" t="s">
        <v>2297</v>
      </c>
      <c r="I162">
        <v>92</v>
      </c>
      <c r="J162">
        <v>74</v>
      </c>
      <c r="K162">
        <v>0.80430000000000001</v>
      </c>
      <c r="L162" t="s">
        <v>1411</v>
      </c>
      <c r="M162" s="61">
        <v>0.44590000000000002</v>
      </c>
    </row>
    <row r="163" spans="1:13">
      <c r="A163" t="s">
        <v>570</v>
      </c>
      <c r="B163">
        <v>364</v>
      </c>
      <c r="C163" t="s">
        <v>886</v>
      </c>
      <c r="D163">
        <v>379</v>
      </c>
      <c r="E163" t="s">
        <v>41</v>
      </c>
      <c r="F163" t="s">
        <v>1243</v>
      </c>
      <c r="G163" t="s">
        <v>1677</v>
      </c>
      <c r="H163" t="s">
        <v>2297</v>
      </c>
      <c r="I163">
        <v>200</v>
      </c>
      <c r="J163">
        <v>164</v>
      </c>
      <c r="K163">
        <v>0.82</v>
      </c>
      <c r="L163" t="s">
        <v>1441</v>
      </c>
      <c r="M163" s="61">
        <v>0.59760000000000002</v>
      </c>
    </row>
    <row r="164" spans="1:13">
      <c r="A164" t="s">
        <v>570</v>
      </c>
      <c r="B164">
        <v>364</v>
      </c>
      <c r="C164" t="s">
        <v>886</v>
      </c>
      <c r="D164">
        <v>385</v>
      </c>
      <c r="E164" t="s">
        <v>242</v>
      </c>
      <c r="F164" t="s">
        <v>1243</v>
      </c>
      <c r="G164" t="s">
        <v>1677</v>
      </c>
      <c r="H164" t="s">
        <v>2297</v>
      </c>
      <c r="I164">
        <v>168</v>
      </c>
      <c r="J164">
        <v>168</v>
      </c>
      <c r="K164">
        <v>1</v>
      </c>
      <c r="L164" t="s">
        <v>1267</v>
      </c>
      <c r="M164" s="61">
        <v>0.45240000000000002</v>
      </c>
    </row>
    <row r="165" spans="1:13">
      <c r="A165" t="s">
        <v>570</v>
      </c>
      <c r="B165">
        <v>364</v>
      </c>
      <c r="C165" t="s">
        <v>886</v>
      </c>
      <c r="D165">
        <v>381</v>
      </c>
      <c r="E165" t="s">
        <v>271</v>
      </c>
      <c r="F165" t="s">
        <v>1243</v>
      </c>
      <c r="G165" t="s">
        <v>1677</v>
      </c>
      <c r="H165" t="s">
        <v>2297</v>
      </c>
      <c r="I165">
        <v>152</v>
      </c>
      <c r="J165">
        <v>147</v>
      </c>
      <c r="K165">
        <v>0.96709999999999996</v>
      </c>
      <c r="L165" t="s">
        <v>1321</v>
      </c>
      <c r="M165" s="61">
        <v>0.38779999999999998</v>
      </c>
    </row>
    <row r="166" spans="1:13">
      <c r="A166" t="s">
        <v>570</v>
      </c>
      <c r="B166">
        <v>364</v>
      </c>
      <c r="C166" t="s">
        <v>886</v>
      </c>
      <c r="D166">
        <v>373</v>
      </c>
      <c r="E166" t="s">
        <v>295</v>
      </c>
      <c r="F166" t="s">
        <v>1243</v>
      </c>
      <c r="G166" t="s">
        <v>1677</v>
      </c>
      <c r="H166" t="s">
        <v>2297</v>
      </c>
      <c r="I166">
        <v>224</v>
      </c>
      <c r="J166">
        <v>224</v>
      </c>
      <c r="K166">
        <v>1</v>
      </c>
      <c r="L166" t="s">
        <v>1283</v>
      </c>
      <c r="M166" s="61">
        <v>0.28570000000000001</v>
      </c>
    </row>
    <row r="167" spans="1:13">
      <c r="A167" t="s">
        <v>570</v>
      </c>
      <c r="B167">
        <v>364</v>
      </c>
      <c r="C167" t="s">
        <v>886</v>
      </c>
      <c r="D167">
        <v>380</v>
      </c>
      <c r="E167" t="s">
        <v>104</v>
      </c>
      <c r="F167" t="s">
        <v>1243</v>
      </c>
      <c r="G167" t="s">
        <v>1677</v>
      </c>
      <c r="H167" t="s">
        <v>2297</v>
      </c>
      <c r="I167">
        <v>160</v>
      </c>
      <c r="J167">
        <v>159</v>
      </c>
      <c r="K167">
        <v>0.99380000000000002</v>
      </c>
      <c r="L167" t="s">
        <v>1367</v>
      </c>
      <c r="M167" s="61">
        <v>0.61009999999999998</v>
      </c>
    </row>
    <row r="168" spans="1:13">
      <c r="A168" t="s">
        <v>570</v>
      </c>
      <c r="B168">
        <v>364</v>
      </c>
      <c r="C168" t="s">
        <v>886</v>
      </c>
      <c r="D168">
        <v>375</v>
      </c>
      <c r="E168" t="s">
        <v>129</v>
      </c>
      <c r="F168" t="s">
        <v>1243</v>
      </c>
      <c r="G168" t="s">
        <v>1677</v>
      </c>
      <c r="H168" t="s">
        <v>2297</v>
      </c>
      <c r="I168">
        <v>399</v>
      </c>
      <c r="J168">
        <v>380</v>
      </c>
      <c r="K168">
        <v>0.95240000000000002</v>
      </c>
      <c r="L168" t="s">
        <v>2364</v>
      </c>
      <c r="M168" s="61">
        <v>0.41049999999999998</v>
      </c>
    </row>
    <row r="169" spans="1:13">
      <c r="A169" t="s">
        <v>570</v>
      </c>
      <c r="B169">
        <v>364</v>
      </c>
      <c r="C169" t="s">
        <v>886</v>
      </c>
      <c r="D169">
        <v>376</v>
      </c>
      <c r="E169" t="s">
        <v>107</v>
      </c>
      <c r="F169" t="s">
        <v>1243</v>
      </c>
      <c r="G169" t="s">
        <v>1677</v>
      </c>
      <c r="H169" t="s">
        <v>2297</v>
      </c>
      <c r="I169">
        <v>395</v>
      </c>
      <c r="J169">
        <v>382</v>
      </c>
      <c r="K169">
        <v>0.96709999999999996</v>
      </c>
      <c r="L169" t="s">
        <v>1398</v>
      </c>
      <c r="M169" s="61">
        <v>0.33250000000000002</v>
      </c>
    </row>
    <row r="170" spans="1:13">
      <c r="A170" t="s">
        <v>570</v>
      </c>
      <c r="B170">
        <v>364</v>
      </c>
      <c r="C170" t="s">
        <v>886</v>
      </c>
      <c r="D170">
        <v>370</v>
      </c>
      <c r="E170" t="s">
        <v>476</v>
      </c>
      <c r="F170" t="s">
        <v>1243</v>
      </c>
      <c r="G170" t="s">
        <v>1677</v>
      </c>
      <c r="H170" t="s">
        <v>2297</v>
      </c>
      <c r="I170">
        <v>128</v>
      </c>
      <c r="J170">
        <v>125</v>
      </c>
      <c r="K170">
        <v>0.97660000000000002</v>
      </c>
      <c r="L170" t="s">
        <v>1256</v>
      </c>
      <c r="M170" s="61">
        <v>0.112</v>
      </c>
    </row>
    <row r="171" spans="1:13">
      <c r="A171" t="s">
        <v>570</v>
      </c>
      <c r="B171">
        <v>364</v>
      </c>
      <c r="C171" t="s">
        <v>886</v>
      </c>
      <c r="D171">
        <v>377</v>
      </c>
      <c r="E171" t="s">
        <v>346</v>
      </c>
      <c r="F171" t="s">
        <v>1243</v>
      </c>
      <c r="G171" t="s">
        <v>1677</v>
      </c>
      <c r="H171" t="s">
        <v>2297</v>
      </c>
      <c r="I171">
        <v>464</v>
      </c>
      <c r="J171">
        <v>453</v>
      </c>
      <c r="K171">
        <v>0.97629999999999995</v>
      </c>
      <c r="L171" t="s">
        <v>1400</v>
      </c>
      <c r="M171" s="61">
        <v>0.37090000000000001</v>
      </c>
    </row>
    <row r="172" spans="1:13">
      <c r="A172" t="s">
        <v>570</v>
      </c>
      <c r="B172">
        <v>364</v>
      </c>
      <c r="C172" t="s">
        <v>886</v>
      </c>
      <c r="D172">
        <v>386</v>
      </c>
      <c r="E172" t="s">
        <v>400</v>
      </c>
      <c r="F172" t="s">
        <v>1243</v>
      </c>
      <c r="G172" t="s">
        <v>1677</v>
      </c>
      <c r="H172" t="s">
        <v>2297</v>
      </c>
      <c r="I172">
        <v>153</v>
      </c>
      <c r="J172">
        <v>152</v>
      </c>
      <c r="K172">
        <v>0.99350000000000005</v>
      </c>
      <c r="L172" t="s">
        <v>1273</v>
      </c>
      <c r="M172" s="61">
        <v>0.24340000000000001</v>
      </c>
    </row>
    <row r="173" spans="1:13">
      <c r="A173" t="s">
        <v>570</v>
      </c>
      <c r="B173">
        <v>364</v>
      </c>
      <c r="C173" t="s">
        <v>886</v>
      </c>
      <c r="D173">
        <v>378</v>
      </c>
      <c r="E173" t="s">
        <v>101</v>
      </c>
      <c r="F173" t="s">
        <v>1243</v>
      </c>
      <c r="G173" t="s">
        <v>1677</v>
      </c>
      <c r="H173" t="s">
        <v>2297</v>
      </c>
      <c r="I173">
        <v>210</v>
      </c>
      <c r="J173">
        <v>183</v>
      </c>
      <c r="K173">
        <v>0.87139999999999995</v>
      </c>
      <c r="L173" t="s">
        <v>1490</v>
      </c>
      <c r="M173" s="61">
        <v>0.46450000000000002</v>
      </c>
    </row>
    <row r="174" spans="1:13">
      <c r="A174" t="s">
        <v>570</v>
      </c>
      <c r="B174">
        <v>364</v>
      </c>
      <c r="C174" t="s">
        <v>886</v>
      </c>
      <c r="D174">
        <v>372</v>
      </c>
      <c r="E174" t="s">
        <v>516</v>
      </c>
      <c r="F174" t="s">
        <v>1243</v>
      </c>
      <c r="G174" t="s">
        <v>1677</v>
      </c>
      <c r="H174" t="s">
        <v>2297</v>
      </c>
      <c r="I174">
        <v>93</v>
      </c>
      <c r="J174">
        <v>90</v>
      </c>
      <c r="K174">
        <v>0.9677</v>
      </c>
      <c r="L174" t="s">
        <v>1290</v>
      </c>
      <c r="M174" s="61">
        <v>0.26669999999999999</v>
      </c>
    </row>
    <row r="175" spans="1:13">
      <c r="A175" t="s">
        <v>570</v>
      </c>
      <c r="B175">
        <v>389</v>
      </c>
      <c r="C175" t="s">
        <v>889</v>
      </c>
      <c r="D175">
        <v>390</v>
      </c>
      <c r="E175" t="s">
        <v>234</v>
      </c>
      <c r="F175" t="s">
        <v>1243</v>
      </c>
      <c r="G175" t="s">
        <v>1677</v>
      </c>
      <c r="H175" t="s">
        <v>2297</v>
      </c>
      <c r="I175">
        <v>64</v>
      </c>
      <c r="J175">
        <v>64</v>
      </c>
      <c r="K175">
        <v>1</v>
      </c>
      <c r="L175" t="s">
        <v>1290</v>
      </c>
      <c r="M175" s="61">
        <v>0.375</v>
      </c>
    </row>
    <row r="176" spans="1:13">
      <c r="A176" t="s">
        <v>570</v>
      </c>
      <c r="B176">
        <v>1438</v>
      </c>
      <c r="C176" t="s">
        <v>893</v>
      </c>
      <c r="D176">
        <v>59</v>
      </c>
      <c r="E176" t="s">
        <v>5</v>
      </c>
      <c r="F176" t="s">
        <v>1243</v>
      </c>
      <c r="G176" t="s">
        <v>1677</v>
      </c>
      <c r="H176" t="s">
        <v>2297</v>
      </c>
      <c r="I176">
        <v>331</v>
      </c>
      <c r="J176">
        <v>315</v>
      </c>
      <c r="K176">
        <v>0.95169999999999999</v>
      </c>
      <c r="L176" t="s">
        <v>1262</v>
      </c>
      <c r="M176" s="61">
        <v>0.48249999999999998</v>
      </c>
    </row>
    <row r="177" spans="1:13">
      <c r="A177" t="s">
        <v>570</v>
      </c>
      <c r="B177">
        <v>1438</v>
      </c>
      <c r="C177" t="s">
        <v>893</v>
      </c>
      <c r="D177">
        <v>57</v>
      </c>
      <c r="E177" t="s">
        <v>232</v>
      </c>
      <c r="F177" t="s">
        <v>1243</v>
      </c>
      <c r="G177" t="s">
        <v>1677</v>
      </c>
      <c r="H177" t="s">
        <v>2297</v>
      </c>
      <c r="I177">
        <v>184</v>
      </c>
      <c r="J177">
        <v>181</v>
      </c>
      <c r="K177">
        <v>0.98370000000000002</v>
      </c>
      <c r="L177" t="s">
        <v>1294</v>
      </c>
      <c r="M177" s="61">
        <v>0.40329999999999999</v>
      </c>
    </row>
    <row r="178" spans="1:13">
      <c r="A178" t="s">
        <v>570</v>
      </c>
      <c r="B178">
        <v>1438</v>
      </c>
      <c r="C178" t="s">
        <v>893</v>
      </c>
      <c r="D178">
        <v>60</v>
      </c>
      <c r="E178" t="s">
        <v>121</v>
      </c>
      <c r="F178" t="s">
        <v>1243</v>
      </c>
      <c r="G178" t="s">
        <v>1677</v>
      </c>
      <c r="H178" t="s">
        <v>2297</v>
      </c>
      <c r="I178">
        <v>144</v>
      </c>
      <c r="J178">
        <v>140</v>
      </c>
      <c r="K178">
        <v>0.97219999999999995</v>
      </c>
      <c r="L178" t="s">
        <v>1283</v>
      </c>
      <c r="M178" s="61">
        <v>0.45710000000000001</v>
      </c>
    </row>
    <row r="179" spans="1:13">
      <c r="A179" t="s">
        <v>570</v>
      </c>
      <c r="B179">
        <v>1438</v>
      </c>
      <c r="C179" t="s">
        <v>893</v>
      </c>
      <c r="D179">
        <v>358</v>
      </c>
      <c r="E179" t="s">
        <v>421</v>
      </c>
      <c r="F179" t="s">
        <v>1243</v>
      </c>
      <c r="G179" t="s">
        <v>1677</v>
      </c>
      <c r="H179" t="s">
        <v>2297</v>
      </c>
      <c r="I179">
        <v>44</v>
      </c>
      <c r="J179">
        <v>44</v>
      </c>
      <c r="K179">
        <v>1</v>
      </c>
      <c r="L179" t="s">
        <v>1401</v>
      </c>
      <c r="M179" s="61">
        <v>0.25</v>
      </c>
    </row>
    <row r="180" spans="1:13">
      <c r="A180" t="s">
        <v>570</v>
      </c>
      <c r="B180">
        <v>1438</v>
      </c>
      <c r="C180" t="s">
        <v>893</v>
      </c>
      <c r="D180">
        <v>536</v>
      </c>
      <c r="E180" t="s">
        <v>477</v>
      </c>
      <c r="F180" t="s">
        <v>1243</v>
      </c>
      <c r="G180" t="s">
        <v>1677</v>
      </c>
      <c r="H180" t="s">
        <v>2297</v>
      </c>
      <c r="I180">
        <v>198</v>
      </c>
      <c r="J180">
        <v>195</v>
      </c>
      <c r="K180">
        <v>0.98480000000000001</v>
      </c>
      <c r="L180" t="s">
        <v>1439</v>
      </c>
      <c r="M180" s="61">
        <v>0.31790000000000002</v>
      </c>
    </row>
    <row r="181" spans="1:13">
      <c r="A181" t="s">
        <v>570</v>
      </c>
      <c r="B181">
        <v>1445</v>
      </c>
      <c r="C181" t="s">
        <v>897</v>
      </c>
      <c r="D181">
        <v>153</v>
      </c>
      <c r="E181" t="s">
        <v>241</v>
      </c>
      <c r="F181" t="s">
        <v>1243</v>
      </c>
      <c r="G181" t="s">
        <v>1677</v>
      </c>
      <c r="H181" t="s">
        <v>2297</v>
      </c>
      <c r="I181">
        <v>28</v>
      </c>
      <c r="J181">
        <v>28</v>
      </c>
      <c r="K181">
        <v>1</v>
      </c>
      <c r="L181" t="s">
        <v>1312</v>
      </c>
      <c r="M181" s="61">
        <v>0.17860000000000001</v>
      </c>
    </row>
    <row r="182" spans="1:13">
      <c r="A182" t="s">
        <v>570</v>
      </c>
      <c r="B182">
        <v>1445</v>
      </c>
      <c r="C182" t="s">
        <v>897</v>
      </c>
      <c r="D182">
        <v>2116</v>
      </c>
      <c r="E182" t="s">
        <v>239</v>
      </c>
      <c r="F182" t="s">
        <v>1243</v>
      </c>
      <c r="G182" t="s">
        <v>1677</v>
      </c>
      <c r="H182" t="s">
        <v>2297</v>
      </c>
      <c r="I182">
        <v>141</v>
      </c>
      <c r="J182">
        <v>140</v>
      </c>
      <c r="K182">
        <v>0.9929</v>
      </c>
      <c r="L182" t="s">
        <v>1360</v>
      </c>
      <c r="M182" s="61">
        <v>0.3</v>
      </c>
    </row>
    <row r="183" spans="1:13">
      <c r="A183" t="s">
        <v>570</v>
      </c>
      <c r="B183">
        <v>1445</v>
      </c>
      <c r="C183" t="s">
        <v>897</v>
      </c>
      <c r="D183">
        <v>1968</v>
      </c>
      <c r="E183" t="s">
        <v>52</v>
      </c>
      <c r="F183" t="s">
        <v>1243</v>
      </c>
      <c r="G183" t="s">
        <v>1677</v>
      </c>
      <c r="H183" t="s">
        <v>2297</v>
      </c>
      <c r="I183">
        <v>284</v>
      </c>
      <c r="J183">
        <v>272</v>
      </c>
      <c r="K183">
        <v>0.9577</v>
      </c>
      <c r="L183" t="s">
        <v>1420</v>
      </c>
      <c r="M183" s="61">
        <v>0.27210000000000001</v>
      </c>
    </row>
    <row r="184" spans="1:13">
      <c r="A184" t="s">
        <v>570</v>
      </c>
      <c r="B184">
        <v>1445</v>
      </c>
      <c r="C184" t="s">
        <v>897</v>
      </c>
      <c r="D184">
        <v>308</v>
      </c>
      <c r="E184" t="s">
        <v>153</v>
      </c>
      <c r="F184" t="s">
        <v>1243</v>
      </c>
      <c r="G184" t="s">
        <v>1677</v>
      </c>
      <c r="H184" t="s">
        <v>2297</v>
      </c>
      <c r="I184">
        <v>49</v>
      </c>
      <c r="J184">
        <v>42</v>
      </c>
      <c r="K184">
        <v>0.85709999999999997</v>
      </c>
      <c r="L184" t="s">
        <v>1290</v>
      </c>
      <c r="M184" s="61">
        <v>0.57140000000000002</v>
      </c>
    </row>
    <row r="185" spans="1:13">
      <c r="A185" t="s">
        <v>570</v>
      </c>
      <c r="B185">
        <v>1445</v>
      </c>
      <c r="C185" t="s">
        <v>897</v>
      </c>
      <c r="D185">
        <v>2075</v>
      </c>
      <c r="E185" t="s">
        <v>494</v>
      </c>
      <c r="F185" t="s">
        <v>1243</v>
      </c>
      <c r="G185" t="s">
        <v>1677</v>
      </c>
      <c r="H185" t="s">
        <v>2297</v>
      </c>
      <c r="I185">
        <v>243</v>
      </c>
      <c r="J185">
        <v>239</v>
      </c>
      <c r="K185">
        <v>0.98350000000000004</v>
      </c>
      <c r="L185" t="s">
        <v>1560</v>
      </c>
      <c r="M185" s="61">
        <v>0.32219999999999999</v>
      </c>
    </row>
    <row r="186" spans="1:13">
      <c r="A186" t="s">
        <v>570</v>
      </c>
      <c r="B186">
        <v>561</v>
      </c>
      <c r="C186" t="s">
        <v>902</v>
      </c>
      <c r="D186">
        <v>564</v>
      </c>
      <c r="E186" t="s">
        <v>495</v>
      </c>
      <c r="F186" t="s">
        <v>1243</v>
      </c>
      <c r="G186" t="s">
        <v>1677</v>
      </c>
      <c r="H186" t="s">
        <v>2297</v>
      </c>
      <c r="I186">
        <v>25</v>
      </c>
      <c r="J186">
        <v>25</v>
      </c>
      <c r="K186">
        <v>1</v>
      </c>
      <c r="L186" t="s">
        <v>1335</v>
      </c>
      <c r="M186" s="61">
        <v>0.32</v>
      </c>
    </row>
    <row r="187" spans="1:13">
      <c r="A187" t="s">
        <v>570</v>
      </c>
      <c r="B187">
        <v>561</v>
      </c>
      <c r="C187" t="s">
        <v>902</v>
      </c>
      <c r="D187">
        <v>562</v>
      </c>
      <c r="E187" t="s">
        <v>157</v>
      </c>
      <c r="F187" t="s">
        <v>1243</v>
      </c>
      <c r="G187" t="s">
        <v>1677</v>
      </c>
      <c r="H187" t="s">
        <v>2297</v>
      </c>
      <c r="I187">
        <v>41</v>
      </c>
      <c r="J187">
        <v>41</v>
      </c>
      <c r="K187">
        <v>1</v>
      </c>
      <c r="L187" t="s">
        <v>1417</v>
      </c>
      <c r="M187" s="61">
        <v>0.51219999999999999</v>
      </c>
    </row>
    <row r="188" spans="1:13">
      <c r="A188" t="s">
        <v>570</v>
      </c>
      <c r="B188">
        <v>561</v>
      </c>
      <c r="C188" t="s">
        <v>902</v>
      </c>
      <c r="D188">
        <v>568</v>
      </c>
      <c r="E188" t="s">
        <v>160</v>
      </c>
      <c r="F188" t="s">
        <v>1243</v>
      </c>
      <c r="G188" t="s">
        <v>1677</v>
      </c>
      <c r="H188" t="s">
        <v>2297</v>
      </c>
      <c r="I188">
        <v>105</v>
      </c>
      <c r="J188">
        <v>104</v>
      </c>
      <c r="K188">
        <v>0.99050000000000005</v>
      </c>
      <c r="L188" t="s">
        <v>1288</v>
      </c>
      <c r="M188" s="61">
        <v>0.625</v>
      </c>
    </row>
    <row r="189" spans="1:13">
      <c r="A189" t="s">
        <v>570</v>
      </c>
      <c r="B189">
        <v>561</v>
      </c>
      <c r="C189" t="s">
        <v>902</v>
      </c>
      <c r="D189">
        <v>567</v>
      </c>
      <c r="E189" t="s">
        <v>87</v>
      </c>
      <c r="F189" t="s">
        <v>1243</v>
      </c>
      <c r="G189" t="s">
        <v>1677</v>
      </c>
      <c r="H189" t="s">
        <v>2297</v>
      </c>
      <c r="I189">
        <v>81</v>
      </c>
      <c r="J189">
        <v>76</v>
      </c>
      <c r="K189">
        <v>0.93830000000000002</v>
      </c>
      <c r="L189" t="s">
        <v>1249</v>
      </c>
      <c r="M189" s="61">
        <v>0.32890000000000003</v>
      </c>
    </row>
    <row r="190" spans="1:13">
      <c r="A190" t="s">
        <v>570</v>
      </c>
      <c r="B190">
        <v>561</v>
      </c>
      <c r="C190" t="s">
        <v>902</v>
      </c>
      <c r="D190">
        <v>569</v>
      </c>
      <c r="E190" t="s">
        <v>192</v>
      </c>
      <c r="F190" t="s">
        <v>1243</v>
      </c>
      <c r="G190" t="s">
        <v>1677</v>
      </c>
      <c r="H190" t="s">
        <v>2297</v>
      </c>
      <c r="I190">
        <v>228</v>
      </c>
      <c r="J190">
        <v>218</v>
      </c>
      <c r="K190">
        <v>0.95609999999999995</v>
      </c>
      <c r="L190" t="s">
        <v>1340</v>
      </c>
      <c r="M190" s="61">
        <v>0.4083</v>
      </c>
    </row>
    <row r="191" spans="1:13">
      <c r="A191" t="s">
        <v>570</v>
      </c>
      <c r="B191">
        <v>561</v>
      </c>
      <c r="C191" t="s">
        <v>902</v>
      </c>
      <c r="D191">
        <v>565</v>
      </c>
      <c r="E191" t="s">
        <v>459</v>
      </c>
      <c r="F191" t="s">
        <v>1243</v>
      </c>
      <c r="G191" t="s">
        <v>1677</v>
      </c>
      <c r="H191" t="s">
        <v>2297</v>
      </c>
      <c r="I191">
        <v>25</v>
      </c>
      <c r="J191">
        <v>25</v>
      </c>
      <c r="K191">
        <v>1</v>
      </c>
      <c r="L191" t="s">
        <v>1401</v>
      </c>
      <c r="M191" s="61">
        <v>0.44</v>
      </c>
    </row>
    <row r="192" spans="1:13">
      <c r="A192" t="s">
        <v>570</v>
      </c>
      <c r="B192">
        <v>561</v>
      </c>
      <c r="C192" t="s">
        <v>902</v>
      </c>
      <c r="D192">
        <v>563</v>
      </c>
      <c r="E192" t="s">
        <v>222</v>
      </c>
      <c r="F192" t="s">
        <v>1243</v>
      </c>
      <c r="G192" t="s">
        <v>1677</v>
      </c>
      <c r="H192" t="s">
        <v>2297</v>
      </c>
      <c r="I192">
        <v>21</v>
      </c>
      <c r="J192">
        <v>21</v>
      </c>
      <c r="K192">
        <v>1</v>
      </c>
      <c r="L192" t="s">
        <v>1357</v>
      </c>
      <c r="M192" s="61">
        <v>0.57140000000000002</v>
      </c>
    </row>
    <row r="193" spans="1:13">
      <c r="A193" t="s">
        <v>570</v>
      </c>
      <c r="B193">
        <v>1446</v>
      </c>
      <c r="C193" t="s">
        <v>909</v>
      </c>
      <c r="D193">
        <v>1448</v>
      </c>
      <c r="E193" t="s">
        <v>257</v>
      </c>
      <c r="F193" t="s">
        <v>1243</v>
      </c>
      <c r="G193" t="s">
        <v>1677</v>
      </c>
      <c r="H193" t="s">
        <v>2297</v>
      </c>
      <c r="I193">
        <v>159</v>
      </c>
      <c r="J193">
        <v>156</v>
      </c>
      <c r="K193">
        <v>0.98109999999999997</v>
      </c>
      <c r="L193" t="s">
        <v>1267</v>
      </c>
      <c r="M193" s="61">
        <v>0.48720000000000002</v>
      </c>
    </row>
    <row r="194" spans="1:13">
      <c r="A194" t="s">
        <v>570</v>
      </c>
      <c r="B194">
        <v>1446</v>
      </c>
      <c r="C194" t="s">
        <v>909</v>
      </c>
      <c r="D194">
        <v>1057</v>
      </c>
      <c r="E194" t="s">
        <v>165</v>
      </c>
      <c r="F194" t="s">
        <v>1243</v>
      </c>
      <c r="G194" t="s">
        <v>1677</v>
      </c>
      <c r="H194" t="s">
        <v>2297</v>
      </c>
      <c r="I194">
        <v>102</v>
      </c>
      <c r="J194">
        <v>100</v>
      </c>
      <c r="K194">
        <v>0.98040000000000005</v>
      </c>
      <c r="L194" t="s">
        <v>1458</v>
      </c>
      <c r="M194" s="61">
        <v>0.56000000000000005</v>
      </c>
    </row>
    <row r="195" spans="1:13">
      <c r="A195" t="s">
        <v>570</v>
      </c>
      <c r="B195">
        <v>1446</v>
      </c>
      <c r="C195" t="s">
        <v>909</v>
      </c>
      <c r="D195">
        <v>1447</v>
      </c>
      <c r="E195" t="s">
        <v>256</v>
      </c>
      <c r="F195" t="s">
        <v>1243</v>
      </c>
      <c r="G195" t="s">
        <v>1677</v>
      </c>
      <c r="H195" t="s">
        <v>2297</v>
      </c>
      <c r="I195">
        <v>401</v>
      </c>
      <c r="J195">
        <v>394</v>
      </c>
      <c r="K195">
        <v>0.98250000000000004</v>
      </c>
      <c r="L195" t="s">
        <v>1635</v>
      </c>
      <c r="M195" s="61">
        <v>0.32740000000000002</v>
      </c>
    </row>
    <row r="196" spans="1:13">
      <c r="A196" t="s">
        <v>570</v>
      </c>
      <c r="B196">
        <v>1449</v>
      </c>
      <c r="C196" t="s">
        <v>913</v>
      </c>
      <c r="D196">
        <v>156</v>
      </c>
      <c r="E196" t="s">
        <v>324</v>
      </c>
      <c r="F196" t="s">
        <v>1243</v>
      </c>
      <c r="G196" t="s">
        <v>1677</v>
      </c>
      <c r="H196" t="s">
        <v>2297</v>
      </c>
      <c r="I196">
        <v>286</v>
      </c>
      <c r="J196">
        <v>284</v>
      </c>
      <c r="K196">
        <v>0.99299999999999999</v>
      </c>
      <c r="L196" t="s">
        <v>1283</v>
      </c>
      <c r="M196" s="61">
        <v>0.22539999999999999</v>
      </c>
    </row>
    <row r="197" spans="1:13">
      <c r="A197" t="s">
        <v>570</v>
      </c>
      <c r="B197">
        <v>1449</v>
      </c>
      <c r="C197" t="s">
        <v>913</v>
      </c>
      <c r="D197">
        <v>185</v>
      </c>
      <c r="E197" t="s">
        <v>388</v>
      </c>
      <c r="F197" t="s">
        <v>1243</v>
      </c>
      <c r="G197" t="s">
        <v>1677</v>
      </c>
      <c r="H197" t="s">
        <v>2297</v>
      </c>
      <c r="I197">
        <v>161</v>
      </c>
      <c r="J197">
        <v>156</v>
      </c>
      <c r="K197">
        <v>0.96889999999999998</v>
      </c>
      <c r="L197" t="s">
        <v>1392</v>
      </c>
      <c r="M197" s="61">
        <v>0.25640000000000002</v>
      </c>
    </row>
    <row r="198" spans="1:13">
      <c r="A198" t="s">
        <v>570</v>
      </c>
      <c r="B198">
        <v>1449</v>
      </c>
      <c r="C198" t="s">
        <v>913</v>
      </c>
      <c r="D198">
        <v>186</v>
      </c>
      <c r="E198" t="s">
        <v>389</v>
      </c>
      <c r="F198" t="s">
        <v>1243</v>
      </c>
      <c r="G198" t="s">
        <v>1677</v>
      </c>
      <c r="H198" t="s">
        <v>2297</v>
      </c>
      <c r="I198">
        <v>270</v>
      </c>
      <c r="J198">
        <v>267</v>
      </c>
      <c r="K198">
        <v>0.9889</v>
      </c>
      <c r="L198" t="s">
        <v>1269</v>
      </c>
      <c r="M198" s="61">
        <v>0.19850000000000001</v>
      </c>
    </row>
    <row r="199" spans="1:13">
      <c r="A199" t="s">
        <v>570</v>
      </c>
      <c r="B199">
        <v>1449</v>
      </c>
      <c r="C199" t="s">
        <v>913</v>
      </c>
      <c r="D199">
        <v>187</v>
      </c>
      <c r="E199" t="s">
        <v>485</v>
      </c>
      <c r="F199" t="s">
        <v>1243</v>
      </c>
      <c r="G199" t="s">
        <v>1677</v>
      </c>
      <c r="H199" t="s">
        <v>2297</v>
      </c>
      <c r="I199">
        <v>264</v>
      </c>
      <c r="J199">
        <v>261</v>
      </c>
      <c r="K199">
        <v>0.98860000000000003</v>
      </c>
      <c r="L199" t="s">
        <v>1414</v>
      </c>
      <c r="M199" s="61">
        <v>0.28739999999999999</v>
      </c>
    </row>
    <row r="200" spans="1:13">
      <c r="A200" t="s">
        <v>570</v>
      </c>
      <c r="B200">
        <v>1449</v>
      </c>
      <c r="C200" t="s">
        <v>913</v>
      </c>
      <c r="D200">
        <v>931</v>
      </c>
      <c r="E200" t="s">
        <v>514</v>
      </c>
      <c r="F200" t="s">
        <v>1243</v>
      </c>
      <c r="G200" t="s">
        <v>1677</v>
      </c>
      <c r="H200" t="s">
        <v>2297</v>
      </c>
      <c r="I200">
        <v>40</v>
      </c>
      <c r="J200">
        <v>40</v>
      </c>
      <c r="K200">
        <v>1</v>
      </c>
      <c r="L200" t="s">
        <v>1312</v>
      </c>
      <c r="M200" s="61">
        <v>0.125</v>
      </c>
    </row>
    <row r="201" spans="1:13">
      <c r="A201" t="s">
        <v>570</v>
      </c>
      <c r="B201">
        <v>587</v>
      </c>
      <c r="C201" t="s">
        <v>917</v>
      </c>
      <c r="D201">
        <v>597</v>
      </c>
      <c r="E201" t="s">
        <v>95</v>
      </c>
      <c r="F201" t="s">
        <v>1243</v>
      </c>
      <c r="G201" t="s">
        <v>1677</v>
      </c>
      <c r="H201" t="s">
        <v>2297</v>
      </c>
      <c r="I201">
        <v>269</v>
      </c>
      <c r="J201">
        <v>237</v>
      </c>
      <c r="K201">
        <v>0.88100000000000001</v>
      </c>
      <c r="L201" t="s">
        <v>1258</v>
      </c>
      <c r="M201" s="61">
        <v>0.45150000000000001</v>
      </c>
    </row>
    <row r="202" spans="1:13">
      <c r="A202" t="s">
        <v>570</v>
      </c>
      <c r="B202">
        <v>587</v>
      </c>
      <c r="C202" t="s">
        <v>917</v>
      </c>
      <c r="D202">
        <v>592</v>
      </c>
      <c r="E202" t="s">
        <v>12</v>
      </c>
      <c r="F202" t="s">
        <v>1243</v>
      </c>
      <c r="G202" t="s">
        <v>1677</v>
      </c>
      <c r="H202" t="s">
        <v>2297</v>
      </c>
      <c r="I202">
        <v>704</v>
      </c>
      <c r="J202">
        <v>673</v>
      </c>
      <c r="K202">
        <v>0.95599999999999996</v>
      </c>
      <c r="L202" t="s">
        <v>1413</v>
      </c>
      <c r="M202" s="61">
        <v>0.37590000000000001</v>
      </c>
    </row>
    <row r="203" spans="1:13">
      <c r="A203" t="s">
        <v>570</v>
      </c>
      <c r="B203">
        <v>587</v>
      </c>
      <c r="C203" t="s">
        <v>917</v>
      </c>
      <c r="D203">
        <v>600</v>
      </c>
      <c r="E203" t="s">
        <v>161</v>
      </c>
      <c r="F203" t="s">
        <v>1243</v>
      </c>
      <c r="G203" t="s">
        <v>1677</v>
      </c>
      <c r="H203" t="s">
        <v>2297</v>
      </c>
      <c r="I203">
        <v>254</v>
      </c>
      <c r="J203">
        <v>249</v>
      </c>
      <c r="K203">
        <v>0.98029999999999995</v>
      </c>
      <c r="L203" t="s">
        <v>1441</v>
      </c>
      <c r="M203" s="61">
        <v>0.39360000000000001</v>
      </c>
    </row>
    <row r="204" spans="1:13">
      <c r="A204" t="s">
        <v>570</v>
      </c>
      <c r="B204">
        <v>587</v>
      </c>
      <c r="C204" t="s">
        <v>917</v>
      </c>
      <c r="D204">
        <v>599</v>
      </c>
      <c r="E204" t="s">
        <v>86</v>
      </c>
      <c r="F204" t="s">
        <v>1243</v>
      </c>
      <c r="G204" t="s">
        <v>1677</v>
      </c>
      <c r="H204" t="s">
        <v>2297</v>
      </c>
      <c r="I204">
        <v>68</v>
      </c>
      <c r="J204">
        <v>68</v>
      </c>
      <c r="K204">
        <v>1</v>
      </c>
      <c r="L204" t="s">
        <v>1251</v>
      </c>
      <c r="M204" s="61">
        <v>0.52939999999999998</v>
      </c>
    </row>
    <row r="205" spans="1:13">
      <c r="A205" t="s">
        <v>570</v>
      </c>
      <c r="B205">
        <v>587</v>
      </c>
      <c r="C205" t="s">
        <v>917</v>
      </c>
      <c r="D205">
        <v>596</v>
      </c>
      <c r="E205" t="s">
        <v>402</v>
      </c>
      <c r="F205" t="s">
        <v>1243</v>
      </c>
      <c r="G205" t="s">
        <v>1677</v>
      </c>
      <c r="H205" t="s">
        <v>2297</v>
      </c>
      <c r="I205">
        <v>140</v>
      </c>
      <c r="J205">
        <v>140</v>
      </c>
      <c r="K205">
        <v>1</v>
      </c>
      <c r="L205" t="s">
        <v>1458</v>
      </c>
      <c r="M205" s="61">
        <v>0.4</v>
      </c>
    </row>
    <row r="206" spans="1:13">
      <c r="A206" t="s">
        <v>570</v>
      </c>
      <c r="B206">
        <v>587</v>
      </c>
      <c r="C206" t="s">
        <v>917</v>
      </c>
      <c r="D206">
        <v>595</v>
      </c>
      <c r="E206" t="s">
        <v>283</v>
      </c>
      <c r="F206" t="s">
        <v>1243</v>
      </c>
      <c r="G206" t="s">
        <v>1677</v>
      </c>
      <c r="H206" t="s">
        <v>2297</v>
      </c>
      <c r="I206">
        <v>100</v>
      </c>
      <c r="J206">
        <v>100</v>
      </c>
      <c r="K206">
        <v>1</v>
      </c>
      <c r="L206" t="s">
        <v>1521</v>
      </c>
      <c r="M206" s="61">
        <v>0.34</v>
      </c>
    </row>
    <row r="207" spans="1:13">
      <c r="A207" t="s">
        <v>570</v>
      </c>
      <c r="B207">
        <v>587</v>
      </c>
      <c r="C207" t="s">
        <v>917</v>
      </c>
      <c r="D207">
        <v>593</v>
      </c>
      <c r="E207" t="s">
        <v>303</v>
      </c>
      <c r="F207" t="s">
        <v>1243</v>
      </c>
      <c r="G207" t="s">
        <v>1677</v>
      </c>
      <c r="H207" t="s">
        <v>2297</v>
      </c>
      <c r="I207">
        <v>142</v>
      </c>
      <c r="J207">
        <v>142</v>
      </c>
      <c r="K207">
        <v>1</v>
      </c>
      <c r="L207" t="s">
        <v>1269</v>
      </c>
      <c r="M207" s="61">
        <v>0.37319999999999998</v>
      </c>
    </row>
    <row r="208" spans="1:13">
      <c r="A208" t="s">
        <v>570</v>
      </c>
      <c r="B208">
        <v>587</v>
      </c>
      <c r="C208" t="s">
        <v>917</v>
      </c>
      <c r="D208">
        <v>598</v>
      </c>
      <c r="E208" t="s">
        <v>533</v>
      </c>
      <c r="F208" t="s">
        <v>1243</v>
      </c>
      <c r="G208" t="s">
        <v>1677</v>
      </c>
      <c r="H208" t="s">
        <v>2297</v>
      </c>
      <c r="I208">
        <v>30</v>
      </c>
      <c r="J208">
        <v>30</v>
      </c>
      <c r="K208">
        <v>1</v>
      </c>
      <c r="L208" t="s">
        <v>1352</v>
      </c>
      <c r="M208" s="61">
        <v>0.23330000000000001</v>
      </c>
    </row>
    <row r="209" spans="1:13">
      <c r="A209" t="s">
        <v>570</v>
      </c>
      <c r="B209">
        <v>603</v>
      </c>
      <c r="C209" t="s">
        <v>926</v>
      </c>
      <c r="D209">
        <v>605</v>
      </c>
      <c r="E209" t="s">
        <v>263</v>
      </c>
      <c r="F209" t="s">
        <v>1243</v>
      </c>
      <c r="G209" t="s">
        <v>1677</v>
      </c>
      <c r="H209" t="s">
        <v>2297</v>
      </c>
      <c r="I209">
        <v>77</v>
      </c>
      <c r="J209">
        <v>76</v>
      </c>
      <c r="K209">
        <v>0.98699999999999999</v>
      </c>
      <c r="L209" t="s">
        <v>1246</v>
      </c>
      <c r="M209" s="61">
        <v>0.36840000000000001</v>
      </c>
    </row>
    <row r="210" spans="1:13">
      <c r="A210" t="s">
        <v>570</v>
      </c>
      <c r="B210">
        <v>1508</v>
      </c>
      <c r="C210" t="s">
        <v>928</v>
      </c>
      <c r="D210">
        <v>615</v>
      </c>
      <c r="E210" t="s">
        <v>15</v>
      </c>
      <c r="F210" t="s">
        <v>1243</v>
      </c>
      <c r="G210" t="s">
        <v>1677</v>
      </c>
      <c r="H210" t="s">
        <v>2297</v>
      </c>
      <c r="I210">
        <v>130</v>
      </c>
      <c r="J210">
        <v>130</v>
      </c>
      <c r="K210">
        <v>1</v>
      </c>
      <c r="L210" t="s">
        <v>1324</v>
      </c>
      <c r="M210" s="61">
        <v>0.3</v>
      </c>
    </row>
    <row r="211" spans="1:13">
      <c r="A211" t="s">
        <v>570</v>
      </c>
      <c r="B211">
        <v>1508</v>
      </c>
      <c r="C211" t="s">
        <v>928</v>
      </c>
      <c r="D211">
        <v>612</v>
      </c>
      <c r="E211" t="s">
        <v>181</v>
      </c>
      <c r="F211" t="s">
        <v>1243</v>
      </c>
      <c r="G211" t="s">
        <v>1677</v>
      </c>
      <c r="H211" t="s">
        <v>2297</v>
      </c>
      <c r="I211">
        <v>90</v>
      </c>
      <c r="J211">
        <v>90</v>
      </c>
      <c r="K211">
        <v>1</v>
      </c>
      <c r="L211" t="s">
        <v>1392</v>
      </c>
      <c r="M211" s="61">
        <v>0.44440000000000002</v>
      </c>
    </row>
    <row r="212" spans="1:13">
      <c r="A212" t="s">
        <v>570</v>
      </c>
      <c r="B212">
        <v>1508</v>
      </c>
      <c r="C212" t="s">
        <v>928</v>
      </c>
      <c r="D212">
        <v>610</v>
      </c>
      <c r="E212" t="s">
        <v>203</v>
      </c>
      <c r="F212" t="s">
        <v>1243</v>
      </c>
      <c r="G212" t="s">
        <v>1677</v>
      </c>
      <c r="H212" t="s">
        <v>2297</v>
      </c>
      <c r="I212">
        <v>264</v>
      </c>
      <c r="J212">
        <v>263</v>
      </c>
      <c r="K212">
        <v>0.99619999999999997</v>
      </c>
      <c r="L212" t="s">
        <v>1317</v>
      </c>
      <c r="M212" s="61">
        <v>0.47149999999999997</v>
      </c>
    </row>
    <row r="213" spans="1:13">
      <c r="A213" t="s">
        <v>570</v>
      </c>
      <c r="B213">
        <v>1508</v>
      </c>
      <c r="C213" t="s">
        <v>928</v>
      </c>
      <c r="D213">
        <v>609</v>
      </c>
      <c r="E213" t="s">
        <v>133</v>
      </c>
      <c r="F213" t="s">
        <v>1243</v>
      </c>
      <c r="G213" t="s">
        <v>1677</v>
      </c>
      <c r="H213" t="s">
        <v>2297</v>
      </c>
      <c r="I213">
        <v>171</v>
      </c>
      <c r="J213">
        <v>168</v>
      </c>
      <c r="K213">
        <v>0.98250000000000004</v>
      </c>
      <c r="L213" t="s">
        <v>1602</v>
      </c>
      <c r="M213" s="61">
        <v>0.48809999999999998</v>
      </c>
    </row>
    <row r="214" spans="1:13">
      <c r="A214" t="s">
        <v>570</v>
      </c>
      <c r="B214">
        <v>1508</v>
      </c>
      <c r="C214" t="s">
        <v>928</v>
      </c>
      <c r="D214">
        <v>608</v>
      </c>
      <c r="E214" t="s">
        <v>136</v>
      </c>
      <c r="F214" t="s">
        <v>1243</v>
      </c>
      <c r="G214" t="s">
        <v>1677</v>
      </c>
      <c r="H214" t="s">
        <v>2297</v>
      </c>
      <c r="I214">
        <v>502</v>
      </c>
      <c r="J214">
        <v>497</v>
      </c>
      <c r="K214">
        <v>0.99</v>
      </c>
      <c r="L214" t="s">
        <v>1380</v>
      </c>
      <c r="M214" s="61">
        <v>0.32800000000000001</v>
      </c>
    </row>
    <row r="215" spans="1:13">
      <c r="A215" t="s">
        <v>570</v>
      </c>
      <c r="B215">
        <v>1450</v>
      </c>
      <c r="C215" t="s">
        <v>934</v>
      </c>
      <c r="D215">
        <v>763</v>
      </c>
      <c r="E215" t="s">
        <v>182</v>
      </c>
      <c r="F215" t="s">
        <v>1243</v>
      </c>
      <c r="G215" t="s">
        <v>1677</v>
      </c>
      <c r="H215" t="s">
        <v>2297</v>
      </c>
      <c r="I215">
        <v>124</v>
      </c>
      <c r="J215">
        <v>113</v>
      </c>
      <c r="K215">
        <v>0.9113</v>
      </c>
      <c r="L215" t="s">
        <v>1269</v>
      </c>
      <c r="M215" s="61">
        <v>0.46899999999999997</v>
      </c>
    </row>
    <row r="216" spans="1:13">
      <c r="A216" t="s">
        <v>570</v>
      </c>
      <c r="B216">
        <v>1450</v>
      </c>
      <c r="C216" t="s">
        <v>934</v>
      </c>
      <c r="D216">
        <v>764</v>
      </c>
      <c r="E216" t="s">
        <v>433</v>
      </c>
      <c r="F216" t="s">
        <v>1243</v>
      </c>
      <c r="G216" t="s">
        <v>1677</v>
      </c>
      <c r="H216" t="s">
        <v>2297</v>
      </c>
      <c r="I216">
        <v>126</v>
      </c>
      <c r="J216">
        <v>126</v>
      </c>
      <c r="K216">
        <v>1</v>
      </c>
      <c r="L216" t="s">
        <v>1251</v>
      </c>
      <c r="M216" s="61">
        <v>0.28570000000000001</v>
      </c>
    </row>
    <row r="217" spans="1:13">
      <c r="A217" t="s">
        <v>570</v>
      </c>
      <c r="B217">
        <v>1450</v>
      </c>
      <c r="C217" t="s">
        <v>934</v>
      </c>
      <c r="D217">
        <v>785</v>
      </c>
      <c r="E217" t="s">
        <v>60</v>
      </c>
      <c r="F217" t="s">
        <v>1243</v>
      </c>
      <c r="G217" t="s">
        <v>1677</v>
      </c>
      <c r="H217" t="s">
        <v>2297</v>
      </c>
      <c r="I217">
        <v>79</v>
      </c>
      <c r="J217">
        <v>77</v>
      </c>
      <c r="K217">
        <v>0.97470000000000001</v>
      </c>
      <c r="L217" t="s">
        <v>1346</v>
      </c>
      <c r="M217" s="61">
        <v>0.67530000000000001</v>
      </c>
    </row>
    <row r="218" spans="1:13">
      <c r="A218" t="s">
        <v>570</v>
      </c>
      <c r="B218">
        <v>1450</v>
      </c>
      <c r="C218" t="s">
        <v>934</v>
      </c>
      <c r="D218">
        <v>787</v>
      </c>
      <c r="E218" t="s">
        <v>61</v>
      </c>
      <c r="F218" t="s">
        <v>1243</v>
      </c>
      <c r="G218" t="s">
        <v>1677</v>
      </c>
      <c r="H218" t="s">
        <v>2297</v>
      </c>
      <c r="I218">
        <v>91</v>
      </c>
      <c r="J218">
        <v>88</v>
      </c>
      <c r="K218">
        <v>0.96699999999999997</v>
      </c>
      <c r="L218" t="s">
        <v>1541</v>
      </c>
      <c r="M218" s="61">
        <v>0.30680000000000002</v>
      </c>
    </row>
    <row r="219" spans="1:13">
      <c r="A219" t="s">
        <v>570</v>
      </c>
      <c r="B219">
        <v>1450</v>
      </c>
      <c r="C219" t="s">
        <v>934</v>
      </c>
      <c r="D219">
        <v>784</v>
      </c>
      <c r="E219" t="s">
        <v>184</v>
      </c>
      <c r="F219" t="s">
        <v>1243</v>
      </c>
      <c r="G219" t="s">
        <v>1677</v>
      </c>
      <c r="H219" t="s">
        <v>2297</v>
      </c>
      <c r="I219">
        <v>352</v>
      </c>
      <c r="J219">
        <v>344</v>
      </c>
      <c r="K219">
        <v>0.97729999999999995</v>
      </c>
      <c r="L219" t="s">
        <v>1291</v>
      </c>
      <c r="M219" s="61">
        <v>0.4506</v>
      </c>
    </row>
    <row r="220" spans="1:13">
      <c r="A220" t="s">
        <v>570</v>
      </c>
      <c r="B220">
        <v>1450</v>
      </c>
      <c r="C220" t="s">
        <v>934</v>
      </c>
      <c r="D220">
        <v>788</v>
      </c>
      <c r="E220" t="s">
        <v>185</v>
      </c>
      <c r="F220" t="s">
        <v>1243</v>
      </c>
      <c r="G220" t="s">
        <v>1677</v>
      </c>
      <c r="H220" t="s">
        <v>2297</v>
      </c>
      <c r="I220">
        <v>84</v>
      </c>
      <c r="J220">
        <v>84</v>
      </c>
      <c r="K220">
        <v>1</v>
      </c>
      <c r="L220" t="s">
        <v>1395</v>
      </c>
      <c r="M220" s="61">
        <v>0.60709999999999997</v>
      </c>
    </row>
    <row r="221" spans="1:13">
      <c r="A221" t="s">
        <v>570</v>
      </c>
      <c r="B221">
        <v>617</v>
      </c>
      <c r="C221" t="s">
        <v>939</v>
      </c>
      <c r="D221">
        <v>619</v>
      </c>
      <c r="E221" t="s">
        <v>397</v>
      </c>
      <c r="F221" t="s">
        <v>1243</v>
      </c>
      <c r="G221" t="s">
        <v>1677</v>
      </c>
      <c r="H221" t="s">
        <v>2297</v>
      </c>
      <c r="I221">
        <v>151</v>
      </c>
      <c r="J221">
        <v>144</v>
      </c>
      <c r="K221">
        <v>0.9536</v>
      </c>
      <c r="L221" t="s">
        <v>1360</v>
      </c>
      <c r="M221" s="61">
        <v>0.29170000000000001</v>
      </c>
    </row>
    <row r="222" spans="1:13">
      <c r="A222" t="s">
        <v>570</v>
      </c>
      <c r="B222">
        <v>617</v>
      </c>
      <c r="C222" t="s">
        <v>939</v>
      </c>
      <c r="D222">
        <v>620</v>
      </c>
      <c r="E222" t="s">
        <v>398</v>
      </c>
      <c r="F222" t="s">
        <v>1243</v>
      </c>
      <c r="G222" t="s">
        <v>1677</v>
      </c>
      <c r="H222" t="s">
        <v>2297</v>
      </c>
      <c r="I222">
        <v>438</v>
      </c>
      <c r="J222">
        <v>432</v>
      </c>
      <c r="K222">
        <v>0.98629999999999995</v>
      </c>
      <c r="L222" t="s">
        <v>1508</v>
      </c>
      <c r="M222" s="61">
        <v>0.3241</v>
      </c>
    </row>
    <row r="223" spans="1:13">
      <c r="A223" t="s">
        <v>570</v>
      </c>
      <c r="B223">
        <v>617</v>
      </c>
      <c r="C223" t="s">
        <v>939</v>
      </c>
      <c r="D223">
        <v>625</v>
      </c>
      <c r="E223" t="s">
        <v>38</v>
      </c>
      <c r="F223" t="s">
        <v>1243</v>
      </c>
      <c r="G223" t="s">
        <v>1677</v>
      </c>
      <c r="H223" t="s">
        <v>2297</v>
      </c>
      <c r="I223">
        <v>117</v>
      </c>
      <c r="J223">
        <v>116</v>
      </c>
      <c r="K223">
        <v>0.99150000000000005</v>
      </c>
      <c r="L223" t="s">
        <v>1515</v>
      </c>
      <c r="M223" s="61">
        <v>0.37930000000000003</v>
      </c>
    </row>
    <row r="224" spans="1:13">
      <c r="A224" t="s">
        <v>570</v>
      </c>
      <c r="B224">
        <v>617</v>
      </c>
      <c r="C224" t="s">
        <v>939</v>
      </c>
      <c r="D224">
        <v>623</v>
      </c>
      <c r="E224" t="s">
        <v>511</v>
      </c>
      <c r="F224" t="s">
        <v>1243</v>
      </c>
      <c r="G224" t="s">
        <v>1677</v>
      </c>
      <c r="H224" t="s">
        <v>2297</v>
      </c>
      <c r="I224">
        <v>99</v>
      </c>
      <c r="J224">
        <v>99</v>
      </c>
      <c r="K224">
        <v>1</v>
      </c>
      <c r="L224" t="s">
        <v>1253</v>
      </c>
      <c r="M224" s="61">
        <v>0.29289999999999999</v>
      </c>
    </row>
    <row r="225" spans="1:13">
      <c r="A225" t="s">
        <v>570</v>
      </c>
      <c r="B225">
        <v>617</v>
      </c>
      <c r="C225" t="s">
        <v>939</v>
      </c>
      <c r="D225">
        <v>622</v>
      </c>
      <c r="E225" t="s">
        <v>432</v>
      </c>
      <c r="F225" t="s">
        <v>1243</v>
      </c>
      <c r="G225" t="s">
        <v>1677</v>
      </c>
      <c r="H225" t="s">
        <v>2297</v>
      </c>
      <c r="I225">
        <v>181</v>
      </c>
      <c r="J225">
        <v>181</v>
      </c>
      <c r="K225">
        <v>1</v>
      </c>
      <c r="L225" t="s">
        <v>1414</v>
      </c>
      <c r="M225" s="61">
        <v>0.41439999999999999</v>
      </c>
    </row>
    <row r="226" spans="1:13">
      <c r="A226" t="s">
        <v>570</v>
      </c>
      <c r="B226">
        <v>1451</v>
      </c>
      <c r="C226" t="s">
        <v>944</v>
      </c>
      <c r="D226">
        <v>133</v>
      </c>
      <c r="E226" t="s">
        <v>218</v>
      </c>
      <c r="F226" t="s">
        <v>1243</v>
      </c>
      <c r="G226" t="s">
        <v>1677</v>
      </c>
      <c r="H226" t="s">
        <v>2297</v>
      </c>
      <c r="I226">
        <v>153</v>
      </c>
      <c r="J226">
        <v>151</v>
      </c>
      <c r="K226">
        <v>0.9869</v>
      </c>
      <c r="L226" t="s">
        <v>1395</v>
      </c>
      <c r="M226" s="61">
        <v>0.3377</v>
      </c>
    </row>
    <row r="227" spans="1:13">
      <c r="A227" t="s">
        <v>570</v>
      </c>
      <c r="B227">
        <v>1451</v>
      </c>
      <c r="C227" t="s">
        <v>944</v>
      </c>
      <c r="D227">
        <v>348</v>
      </c>
      <c r="E227" t="s">
        <v>413</v>
      </c>
      <c r="F227" t="s">
        <v>1243</v>
      </c>
      <c r="G227" t="s">
        <v>1677</v>
      </c>
      <c r="H227" t="s">
        <v>2297</v>
      </c>
      <c r="I227">
        <v>76</v>
      </c>
      <c r="J227">
        <v>75</v>
      </c>
      <c r="K227">
        <v>0.98680000000000001</v>
      </c>
      <c r="L227" t="s">
        <v>1323</v>
      </c>
      <c r="M227" s="61">
        <v>0.24</v>
      </c>
    </row>
    <row r="228" spans="1:13">
      <c r="A228" t="s">
        <v>570</v>
      </c>
      <c r="B228">
        <v>1451</v>
      </c>
      <c r="C228" t="s">
        <v>944</v>
      </c>
      <c r="D228">
        <v>506</v>
      </c>
      <c r="E228" t="s">
        <v>469</v>
      </c>
      <c r="F228" t="s">
        <v>1243</v>
      </c>
      <c r="G228" t="s">
        <v>1677</v>
      </c>
      <c r="H228" t="s">
        <v>2297</v>
      </c>
      <c r="I228">
        <v>108</v>
      </c>
      <c r="J228">
        <v>108</v>
      </c>
      <c r="K228">
        <v>1</v>
      </c>
      <c r="L228" t="s">
        <v>1410</v>
      </c>
      <c r="M228" s="61">
        <v>0.29630000000000001</v>
      </c>
    </row>
    <row r="229" spans="1:13">
      <c r="A229" t="s">
        <v>570</v>
      </c>
      <c r="B229">
        <v>1451</v>
      </c>
      <c r="C229" t="s">
        <v>944</v>
      </c>
      <c r="D229">
        <v>517</v>
      </c>
      <c r="E229" t="s">
        <v>471</v>
      </c>
      <c r="F229" t="s">
        <v>1243</v>
      </c>
      <c r="G229" t="s">
        <v>1677</v>
      </c>
      <c r="H229" t="s">
        <v>2297</v>
      </c>
      <c r="I229">
        <v>188</v>
      </c>
      <c r="J229">
        <v>187</v>
      </c>
      <c r="K229">
        <v>0.99470000000000003</v>
      </c>
      <c r="L229" t="s">
        <v>1419</v>
      </c>
      <c r="M229" s="61">
        <v>0.29409999999999997</v>
      </c>
    </row>
    <row r="230" spans="1:13">
      <c r="A230" t="s">
        <v>570</v>
      </c>
      <c r="B230">
        <v>1452</v>
      </c>
      <c r="C230" t="s">
        <v>950</v>
      </c>
      <c r="D230">
        <v>2013</v>
      </c>
      <c r="E230" t="s">
        <v>54</v>
      </c>
      <c r="F230" t="s">
        <v>1243</v>
      </c>
      <c r="G230" t="s">
        <v>1677</v>
      </c>
      <c r="H230" t="s">
        <v>2297</v>
      </c>
      <c r="I230">
        <v>89</v>
      </c>
      <c r="J230">
        <v>89</v>
      </c>
      <c r="K230">
        <v>1</v>
      </c>
      <c r="L230" t="s">
        <v>1249</v>
      </c>
      <c r="M230" s="61">
        <v>0.28089999999999998</v>
      </c>
    </row>
    <row r="231" spans="1:13">
      <c r="A231" t="s">
        <v>570</v>
      </c>
      <c r="B231">
        <v>1452</v>
      </c>
      <c r="C231" t="s">
        <v>950</v>
      </c>
      <c r="D231">
        <v>834</v>
      </c>
      <c r="E231" t="s">
        <v>248</v>
      </c>
      <c r="F231" t="s">
        <v>1243</v>
      </c>
      <c r="G231" t="s">
        <v>1677</v>
      </c>
      <c r="H231" t="s">
        <v>2297</v>
      </c>
      <c r="I231">
        <v>36</v>
      </c>
      <c r="J231">
        <v>36</v>
      </c>
      <c r="K231">
        <v>1</v>
      </c>
      <c r="L231" t="s">
        <v>1256</v>
      </c>
      <c r="M231" s="61">
        <v>0.38890000000000002</v>
      </c>
    </row>
    <row r="232" spans="1:13">
      <c r="A232" t="s">
        <v>570</v>
      </c>
      <c r="B232">
        <v>1452</v>
      </c>
      <c r="C232" t="s">
        <v>950</v>
      </c>
      <c r="D232">
        <v>1768</v>
      </c>
      <c r="E232" t="s">
        <v>91</v>
      </c>
      <c r="F232" t="s">
        <v>1243</v>
      </c>
      <c r="G232" t="s">
        <v>1677</v>
      </c>
      <c r="H232" t="s">
        <v>2297</v>
      </c>
      <c r="I232">
        <v>127</v>
      </c>
      <c r="J232">
        <v>103</v>
      </c>
      <c r="K232">
        <v>0.81100000000000005</v>
      </c>
      <c r="L232" t="s">
        <v>1410</v>
      </c>
      <c r="M232" s="61">
        <v>0.31069999999999998</v>
      </c>
    </row>
    <row r="233" spans="1:13">
      <c r="A233" t="s">
        <v>570</v>
      </c>
      <c r="B233">
        <v>1452</v>
      </c>
      <c r="C233" t="s">
        <v>950</v>
      </c>
      <c r="D233">
        <v>1767</v>
      </c>
      <c r="E233" t="s">
        <v>150</v>
      </c>
      <c r="F233" t="s">
        <v>1243</v>
      </c>
      <c r="G233" t="s">
        <v>1677</v>
      </c>
      <c r="H233" t="s">
        <v>2297</v>
      </c>
      <c r="I233">
        <v>297</v>
      </c>
      <c r="J233">
        <v>280</v>
      </c>
      <c r="K233">
        <v>0.94279999999999997</v>
      </c>
      <c r="L233" t="s">
        <v>1582</v>
      </c>
      <c r="M233" s="61">
        <v>0.38569999999999999</v>
      </c>
    </row>
    <row r="234" spans="1:13">
      <c r="A234" t="s">
        <v>570</v>
      </c>
      <c r="B234">
        <v>1452</v>
      </c>
      <c r="C234" t="s">
        <v>950</v>
      </c>
      <c r="D234">
        <v>583</v>
      </c>
      <c r="E234" t="s">
        <v>447</v>
      </c>
      <c r="F234" t="s">
        <v>1243</v>
      </c>
      <c r="G234" t="s">
        <v>1677</v>
      </c>
      <c r="H234" t="s">
        <v>2297</v>
      </c>
      <c r="I234">
        <v>128</v>
      </c>
      <c r="J234">
        <v>124</v>
      </c>
      <c r="K234">
        <v>0.96879999999999999</v>
      </c>
      <c r="L234" t="s">
        <v>1360</v>
      </c>
      <c r="M234" s="61">
        <v>0.3387</v>
      </c>
    </row>
    <row r="235" spans="1:13">
      <c r="A235" t="s">
        <v>570</v>
      </c>
      <c r="B235">
        <v>1452</v>
      </c>
      <c r="C235" t="s">
        <v>950</v>
      </c>
      <c r="D235">
        <v>838</v>
      </c>
      <c r="E235" t="s">
        <v>454</v>
      </c>
      <c r="F235" t="s">
        <v>1243</v>
      </c>
      <c r="G235" t="s">
        <v>1677</v>
      </c>
      <c r="H235" t="s">
        <v>2297</v>
      </c>
      <c r="I235">
        <v>81</v>
      </c>
      <c r="J235">
        <v>81</v>
      </c>
      <c r="K235">
        <v>1</v>
      </c>
      <c r="L235" t="s">
        <v>1261</v>
      </c>
      <c r="M235" s="61">
        <v>0.27160000000000001</v>
      </c>
    </row>
    <row r="236" spans="1:13">
      <c r="A236" t="s">
        <v>570</v>
      </c>
      <c r="B236">
        <v>1455</v>
      </c>
      <c r="C236" t="s">
        <v>955</v>
      </c>
      <c r="D236">
        <v>395</v>
      </c>
      <c r="E236" t="s">
        <v>312</v>
      </c>
      <c r="F236" t="s">
        <v>1243</v>
      </c>
      <c r="G236" t="s">
        <v>1677</v>
      </c>
      <c r="H236" t="s">
        <v>2297</v>
      </c>
      <c r="I236">
        <v>183</v>
      </c>
      <c r="J236">
        <v>179</v>
      </c>
      <c r="K236">
        <v>0.97809999999999997</v>
      </c>
      <c r="L236" t="s">
        <v>1324</v>
      </c>
      <c r="M236" s="61">
        <v>0.21790000000000001</v>
      </c>
    </row>
    <row r="237" spans="1:13">
      <c r="A237" t="s">
        <v>570</v>
      </c>
      <c r="B237">
        <v>1455</v>
      </c>
      <c r="C237" t="s">
        <v>955</v>
      </c>
      <c r="D237">
        <v>512</v>
      </c>
      <c r="E237" t="s">
        <v>480</v>
      </c>
      <c r="F237" t="s">
        <v>1243</v>
      </c>
      <c r="G237" t="s">
        <v>1677</v>
      </c>
      <c r="H237" t="s">
        <v>2297</v>
      </c>
      <c r="I237">
        <v>399</v>
      </c>
      <c r="J237">
        <v>396</v>
      </c>
      <c r="K237">
        <v>0.99250000000000005</v>
      </c>
      <c r="L237" t="s">
        <v>1409</v>
      </c>
      <c r="M237" s="61">
        <v>0.26519999999999999</v>
      </c>
    </row>
    <row r="238" spans="1:13">
      <c r="A238" t="s">
        <v>570</v>
      </c>
      <c r="B238">
        <v>1455</v>
      </c>
      <c r="C238" t="s">
        <v>955</v>
      </c>
      <c r="D238">
        <v>396</v>
      </c>
      <c r="E238" t="s">
        <v>428</v>
      </c>
      <c r="F238" t="s">
        <v>1243</v>
      </c>
      <c r="G238" t="s">
        <v>1677</v>
      </c>
      <c r="H238" t="s">
        <v>2297</v>
      </c>
      <c r="I238">
        <v>83</v>
      </c>
      <c r="J238">
        <v>80</v>
      </c>
      <c r="K238">
        <v>0.96389999999999998</v>
      </c>
      <c r="L238" t="s">
        <v>1253</v>
      </c>
      <c r="M238" s="61">
        <v>0.36249999999999999</v>
      </c>
    </row>
    <row r="239" spans="1:13">
      <c r="A239" t="s">
        <v>570</v>
      </c>
      <c r="B239">
        <v>1455</v>
      </c>
      <c r="C239" t="s">
        <v>955</v>
      </c>
      <c r="D239">
        <v>511</v>
      </c>
      <c r="E239" t="s">
        <v>247</v>
      </c>
      <c r="F239" t="s">
        <v>1243</v>
      </c>
      <c r="G239" t="s">
        <v>1677</v>
      </c>
      <c r="H239" t="s">
        <v>2297</v>
      </c>
      <c r="I239">
        <v>236</v>
      </c>
      <c r="J239">
        <v>225</v>
      </c>
      <c r="K239">
        <v>0.95340000000000003</v>
      </c>
      <c r="L239" t="s">
        <v>1319</v>
      </c>
      <c r="M239" s="61">
        <v>0.44440000000000002</v>
      </c>
    </row>
    <row r="240" spans="1:13">
      <c r="A240" t="s">
        <v>570</v>
      </c>
      <c r="B240">
        <v>1455</v>
      </c>
      <c r="C240" t="s">
        <v>955</v>
      </c>
      <c r="D240">
        <v>513</v>
      </c>
      <c r="E240" t="s">
        <v>470</v>
      </c>
      <c r="F240" t="s">
        <v>1243</v>
      </c>
      <c r="G240" t="s">
        <v>1677</v>
      </c>
      <c r="H240" t="s">
        <v>2297</v>
      </c>
      <c r="I240">
        <v>550</v>
      </c>
      <c r="J240">
        <v>535</v>
      </c>
      <c r="K240">
        <v>0.97270000000000001</v>
      </c>
      <c r="L240" t="s">
        <v>1412</v>
      </c>
      <c r="M240" s="61">
        <v>0.37009999999999998</v>
      </c>
    </row>
    <row r="241" spans="1:13">
      <c r="A241" t="s">
        <v>570</v>
      </c>
      <c r="B241">
        <v>1455</v>
      </c>
      <c r="C241" t="s">
        <v>955</v>
      </c>
      <c r="D241">
        <v>514</v>
      </c>
      <c r="E241" t="s">
        <v>562</v>
      </c>
      <c r="F241" t="s">
        <v>1243</v>
      </c>
      <c r="G241" t="s">
        <v>1677</v>
      </c>
      <c r="H241" t="s">
        <v>2297</v>
      </c>
      <c r="I241">
        <v>161</v>
      </c>
      <c r="J241">
        <v>160</v>
      </c>
      <c r="K241">
        <v>0.99380000000000002</v>
      </c>
      <c r="L241" t="s">
        <v>1447</v>
      </c>
      <c r="M241" s="61">
        <v>0.41880000000000001</v>
      </c>
    </row>
    <row r="242" spans="1:13">
      <c r="A242" t="s">
        <v>570</v>
      </c>
      <c r="B242">
        <v>635</v>
      </c>
      <c r="C242" t="s">
        <v>958</v>
      </c>
      <c r="D242">
        <v>640</v>
      </c>
      <c r="E242" t="s">
        <v>6</v>
      </c>
      <c r="F242" t="s">
        <v>1243</v>
      </c>
      <c r="G242" t="s">
        <v>1677</v>
      </c>
      <c r="H242" t="s">
        <v>2297</v>
      </c>
      <c r="I242">
        <v>264</v>
      </c>
      <c r="J242">
        <v>264</v>
      </c>
      <c r="K242">
        <v>1</v>
      </c>
      <c r="L242" t="s">
        <v>1353</v>
      </c>
      <c r="M242" s="61">
        <v>0.34089999999999998</v>
      </c>
    </row>
    <row r="243" spans="1:13">
      <c r="A243" t="s">
        <v>570</v>
      </c>
      <c r="B243">
        <v>635</v>
      </c>
      <c r="C243" t="s">
        <v>958</v>
      </c>
      <c r="D243">
        <v>637</v>
      </c>
      <c r="E243" t="s">
        <v>66</v>
      </c>
      <c r="F243" t="s">
        <v>1243</v>
      </c>
      <c r="G243" t="s">
        <v>1677</v>
      </c>
      <c r="H243" t="s">
        <v>2297</v>
      </c>
      <c r="I243">
        <v>139</v>
      </c>
      <c r="J243">
        <v>134</v>
      </c>
      <c r="K243">
        <v>0.96399999999999997</v>
      </c>
      <c r="L243" t="s">
        <v>1402</v>
      </c>
      <c r="M243" s="61">
        <v>0.37309999999999999</v>
      </c>
    </row>
    <row r="244" spans="1:13">
      <c r="A244" t="s">
        <v>570</v>
      </c>
      <c r="B244">
        <v>635</v>
      </c>
      <c r="C244" t="s">
        <v>958</v>
      </c>
      <c r="D244">
        <v>638</v>
      </c>
      <c r="E244" t="s">
        <v>417</v>
      </c>
      <c r="F244" t="s">
        <v>1243</v>
      </c>
      <c r="G244" t="s">
        <v>1677</v>
      </c>
      <c r="H244" t="s">
        <v>2297</v>
      </c>
      <c r="I244">
        <v>495</v>
      </c>
      <c r="J244">
        <v>492</v>
      </c>
      <c r="K244">
        <v>0.99390000000000001</v>
      </c>
      <c r="L244" t="s">
        <v>2370</v>
      </c>
      <c r="M244" s="61">
        <v>0.2419</v>
      </c>
    </row>
    <row r="245" spans="1:13">
      <c r="A245" t="s">
        <v>570</v>
      </c>
      <c r="B245">
        <v>1456</v>
      </c>
      <c r="C245" t="s">
        <v>961</v>
      </c>
      <c r="D245">
        <v>363</v>
      </c>
      <c r="E245" t="s">
        <v>219</v>
      </c>
      <c r="F245" t="s">
        <v>1243</v>
      </c>
      <c r="G245" t="s">
        <v>1677</v>
      </c>
      <c r="H245" t="s">
        <v>2297</v>
      </c>
      <c r="I245">
        <v>279</v>
      </c>
      <c r="J245">
        <v>276</v>
      </c>
      <c r="K245">
        <v>0.98919999999999997</v>
      </c>
      <c r="L245" t="s">
        <v>1441</v>
      </c>
      <c r="M245" s="61">
        <v>0.35510000000000003</v>
      </c>
    </row>
    <row r="246" spans="1:13">
      <c r="A246" t="s">
        <v>570</v>
      </c>
      <c r="B246">
        <v>1456</v>
      </c>
      <c r="C246" t="s">
        <v>961</v>
      </c>
      <c r="D246">
        <v>292</v>
      </c>
      <c r="E246" t="s">
        <v>103</v>
      </c>
      <c r="F246" t="s">
        <v>1243</v>
      </c>
      <c r="G246" t="s">
        <v>1677</v>
      </c>
      <c r="H246" t="s">
        <v>2297</v>
      </c>
      <c r="I246">
        <v>126</v>
      </c>
      <c r="J246">
        <v>124</v>
      </c>
      <c r="K246">
        <v>0.98409999999999997</v>
      </c>
      <c r="L246" t="s">
        <v>1379</v>
      </c>
      <c r="M246" s="61">
        <v>0.4919</v>
      </c>
    </row>
    <row r="247" spans="1:13">
      <c r="A247" t="s">
        <v>570</v>
      </c>
      <c r="B247">
        <v>1456</v>
      </c>
      <c r="C247" t="s">
        <v>961</v>
      </c>
      <c r="D247">
        <v>303</v>
      </c>
      <c r="E247" t="s">
        <v>492</v>
      </c>
      <c r="F247" t="s">
        <v>1243</v>
      </c>
      <c r="G247" t="s">
        <v>1677</v>
      </c>
      <c r="H247" t="s">
        <v>2297</v>
      </c>
      <c r="I247">
        <v>124</v>
      </c>
      <c r="J247">
        <v>123</v>
      </c>
      <c r="K247">
        <v>0.9919</v>
      </c>
      <c r="L247" t="s">
        <v>1304</v>
      </c>
      <c r="M247" s="61">
        <v>0.24390000000000001</v>
      </c>
    </row>
    <row r="248" spans="1:13">
      <c r="A248" t="s">
        <v>570</v>
      </c>
      <c r="B248">
        <v>1456</v>
      </c>
      <c r="C248" t="s">
        <v>961</v>
      </c>
      <c r="D248">
        <v>361</v>
      </c>
      <c r="E248" t="s">
        <v>426</v>
      </c>
      <c r="F248" t="s">
        <v>1243</v>
      </c>
      <c r="G248" t="s">
        <v>1677</v>
      </c>
      <c r="H248" t="s">
        <v>2297</v>
      </c>
      <c r="I248">
        <v>228</v>
      </c>
      <c r="J248">
        <v>226</v>
      </c>
      <c r="K248">
        <v>0.99119999999999997</v>
      </c>
      <c r="L248" t="s">
        <v>1602</v>
      </c>
      <c r="M248" s="61">
        <v>0.36280000000000001</v>
      </c>
    </row>
    <row r="249" spans="1:13">
      <c r="A249" t="s">
        <v>570</v>
      </c>
      <c r="B249">
        <v>1456</v>
      </c>
      <c r="C249" t="s">
        <v>961</v>
      </c>
      <c r="D249">
        <v>362</v>
      </c>
      <c r="E249" t="s">
        <v>279</v>
      </c>
      <c r="F249" t="s">
        <v>1243</v>
      </c>
      <c r="G249" t="s">
        <v>1677</v>
      </c>
      <c r="H249" t="s">
        <v>2297</v>
      </c>
      <c r="I249">
        <v>117</v>
      </c>
      <c r="J249">
        <v>103</v>
      </c>
      <c r="K249">
        <v>0.88029999999999997</v>
      </c>
      <c r="L249" t="s">
        <v>1392</v>
      </c>
      <c r="M249" s="61">
        <v>0.38829999999999998</v>
      </c>
    </row>
    <row r="250" spans="1:13">
      <c r="A250" t="s">
        <v>570</v>
      </c>
      <c r="B250">
        <v>646</v>
      </c>
      <c r="C250" t="s">
        <v>965</v>
      </c>
      <c r="D250">
        <v>659</v>
      </c>
      <c r="E250" t="s">
        <v>1</v>
      </c>
      <c r="F250" t="s">
        <v>1243</v>
      </c>
      <c r="G250" t="s">
        <v>1677</v>
      </c>
      <c r="H250" t="s">
        <v>2297</v>
      </c>
      <c r="I250">
        <v>66</v>
      </c>
      <c r="J250">
        <v>66</v>
      </c>
      <c r="K250">
        <v>1</v>
      </c>
      <c r="L250" t="s">
        <v>1411</v>
      </c>
      <c r="M250" s="61">
        <v>0.5</v>
      </c>
    </row>
    <row r="251" spans="1:13">
      <c r="A251" t="s">
        <v>570</v>
      </c>
      <c r="B251">
        <v>646</v>
      </c>
      <c r="C251" t="s">
        <v>965</v>
      </c>
      <c r="D251">
        <v>650</v>
      </c>
      <c r="E251" t="s">
        <v>238</v>
      </c>
      <c r="F251" t="s">
        <v>1243</v>
      </c>
      <c r="G251" t="s">
        <v>1677</v>
      </c>
      <c r="H251" t="s">
        <v>2297</v>
      </c>
      <c r="I251">
        <v>216</v>
      </c>
      <c r="J251">
        <v>214</v>
      </c>
      <c r="K251">
        <v>0.99070000000000003</v>
      </c>
      <c r="L251" t="s">
        <v>1353</v>
      </c>
      <c r="M251" s="61">
        <v>0.42059999999999997</v>
      </c>
    </row>
    <row r="252" spans="1:13">
      <c r="A252" t="s">
        <v>570</v>
      </c>
      <c r="B252">
        <v>646</v>
      </c>
      <c r="C252" t="s">
        <v>965</v>
      </c>
      <c r="D252">
        <v>647</v>
      </c>
      <c r="E252" t="s">
        <v>244</v>
      </c>
      <c r="F252" t="s">
        <v>1243</v>
      </c>
      <c r="G252" t="s">
        <v>1677</v>
      </c>
      <c r="H252" t="s">
        <v>2297</v>
      </c>
      <c r="I252">
        <v>103</v>
      </c>
      <c r="J252">
        <v>102</v>
      </c>
      <c r="K252">
        <v>0.99029999999999996</v>
      </c>
      <c r="L252" t="s">
        <v>1281</v>
      </c>
      <c r="M252" s="61">
        <v>0.40200000000000002</v>
      </c>
    </row>
    <row r="253" spans="1:13">
      <c r="A253" t="s">
        <v>570</v>
      </c>
      <c r="B253">
        <v>646</v>
      </c>
      <c r="C253" t="s">
        <v>965</v>
      </c>
      <c r="D253">
        <v>649</v>
      </c>
      <c r="E253" t="s">
        <v>435</v>
      </c>
      <c r="F253" t="s">
        <v>1243</v>
      </c>
      <c r="G253" t="s">
        <v>1677</v>
      </c>
      <c r="H253" t="s">
        <v>2297</v>
      </c>
      <c r="I253">
        <v>56</v>
      </c>
      <c r="J253">
        <v>56</v>
      </c>
      <c r="K253">
        <v>1</v>
      </c>
      <c r="L253" t="s">
        <v>1549</v>
      </c>
      <c r="M253" s="61">
        <v>0.41070000000000001</v>
      </c>
    </row>
    <row r="254" spans="1:13">
      <c r="A254" t="s">
        <v>570</v>
      </c>
      <c r="B254">
        <v>646</v>
      </c>
      <c r="C254" t="s">
        <v>965</v>
      </c>
      <c r="D254">
        <v>651</v>
      </c>
      <c r="E254" t="s">
        <v>174</v>
      </c>
      <c r="F254" t="s">
        <v>1243</v>
      </c>
      <c r="G254" t="s">
        <v>1677</v>
      </c>
      <c r="H254" t="s">
        <v>2297</v>
      </c>
      <c r="I254">
        <v>67</v>
      </c>
      <c r="J254">
        <v>67</v>
      </c>
      <c r="K254">
        <v>1</v>
      </c>
      <c r="L254" t="s">
        <v>1244</v>
      </c>
      <c r="M254" s="61">
        <v>0.52239999999999998</v>
      </c>
    </row>
    <row r="255" spans="1:13">
      <c r="A255" t="s">
        <v>570</v>
      </c>
      <c r="B255">
        <v>646</v>
      </c>
      <c r="C255" t="s">
        <v>965</v>
      </c>
      <c r="D255">
        <v>652</v>
      </c>
      <c r="E255" t="s">
        <v>207</v>
      </c>
      <c r="F255" t="s">
        <v>1243</v>
      </c>
      <c r="G255" t="s">
        <v>1677</v>
      </c>
      <c r="H255" t="s">
        <v>2297</v>
      </c>
      <c r="I255">
        <v>169</v>
      </c>
      <c r="J255">
        <v>167</v>
      </c>
      <c r="K255">
        <v>0.98819999999999997</v>
      </c>
      <c r="L255" t="s">
        <v>1279</v>
      </c>
      <c r="M255" s="61">
        <v>0.3952</v>
      </c>
    </row>
    <row r="256" spans="1:13">
      <c r="A256" t="s">
        <v>570</v>
      </c>
      <c r="B256">
        <v>646</v>
      </c>
      <c r="C256" t="s">
        <v>965</v>
      </c>
      <c r="D256">
        <v>656</v>
      </c>
      <c r="E256" t="s">
        <v>178</v>
      </c>
      <c r="F256" t="s">
        <v>1243</v>
      </c>
      <c r="G256" t="s">
        <v>1677</v>
      </c>
      <c r="H256" t="s">
        <v>2297</v>
      </c>
      <c r="I256">
        <v>253</v>
      </c>
      <c r="J256">
        <v>223</v>
      </c>
      <c r="K256">
        <v>0.88139999999999996</v>
      </c>
      <c r="L256" t="s">
        <v>1583</v>
      </c>
      <c r="M256" s="61">
        <v>0.5202</v>
      </c>
    </row>
    <row r="257" spans="1:13">
      <c r="A257" t="s">
        <v>570</v>
      </c>
      <c r="B257">
        <v>646</v>
      </c>
      <c r="C257" t="s">
        <v>965</v>
      </c>
      <c r="D257">
        <v>655</v>
      </c>
      <c r="E257" t="s">
        <v>211</v>
      </c>
      <c r="F257" t="s">
        <v>1243</v>
      </c>
      <c r="G257" t="s">
        <v>1677</v>
      </c>
      <c r="H257" t="s">
        <v>2297</v>
      </c>
      <c r="I257">
        <v>486</v>
      </c>
      <c r="J257">
        <v>468</v>
      </c>
      <c r="K257">
        <v>0.96299999999999997</v>
      </c>
      <c r="L257" t="s">
        <v>1448</v>
      </c>
      <c r="M257" s="61">
        <v>0.38030000000000003</v>
      </c>
    </row>
    <row r="258" spans="1:13">
      <c r="A258" t="s">
        <v>570</v>
      </c>
      <c r="B258">
        <v>646</v>
      </c>
      <c r="C258" t="s">
        <v>965</v>
      </c>
      <c r="D258">
        <v>660</v>
      </c>
      <c r="E258" t="s">
        <v>291</v>
      </c>
      <c r="F258" t="s">
        <v>1243</v>
      </c>
      <c r="G258" t="s">
        <v>1677</v>
      </c>
      <c r="H258" t="s">
        <v>2297</v>
      </c>
      <c r="I258">
        <v>200</v>
      </c>
      <c r="J258">
        <v>196</v>
      </c>
      <c r="K258">
        <v>0.98</v>
      </c>
      <c r="L258" t="s">
        <v>1361</v>
      </c>
      <c r="M258" s="61">
        <v>0.44900000000000001</v>
      </c>
    </row>
    <row r="259" spans="1:13">
      <c r="A259" t="s">
        <v>570</v>
      </c>
      <c r="B259">
        <v>1457</v>
      </c>
      <c r="C259" t="s">
        <v>973</v>
      </c>
      <c r="D259">
        <v>807</v>
      </c>
      <c r="E259" t="s">
        <v>146</v>
      </c>
      <c r="F259" t="s">
        <v>1243</v>
      </c>
      <c r="G259" t="s">
        <v>1677</v>
      </c>
      <c r="H259" t="s">
        <v>2297</v>
      </c>
      <c r="I259">
        <v>122</v>
      </c>
      <c r="J259">
        <v>122</v>
      </c>
      <c r="K259">
        <v>1</v>
      </c>
      <c r="L259" t="s">
        <v>1304</v>
      </c>
      <c r="M259" s="61">
        <v>0.24590000000000001</v>
      </c>
    </row>
    <row r="260" spans="1:13">
      <c r="A260" t="s">
        <v>570</v>
      </c>
      <c r="B260">
        <v>1457</v>
      </c>
      <c r="C260" t="s">
        <v>973</v>
      </c>
      <c r="D260">
        <v>135</v>
      </c>
      <c r="E260" t="s">
        <v>221</v>
      </c>
      <c r="F260" t="s">
        <v>1243</v>
      </c>
      <c r="G260" t="s">
        <v>1677</v>
      </c>
      <c r="H260" t="s">
        <v>2297</v>
      </c>
      <c r="I260">
        <v>177</v>
      </c>
      <c r="J260">
        <v>176</v>
      </c>
      <c r="K260">
        <v>0.99439999999999995</v>
      </c>
      <c r="L260" t="s">
        <v>1510</v>
      </c>
      <c r="M260" s="61">
        <v>0.34089999999999998</v>
      </c>
    </row>
    <row r="261" spans="1:13">
      <c r="A261" t="s">
        <v>570</v>
      </c>
      <c r="B261">
        <v>1457</v>
      </c>
      <c r="C261" t="s">
        <v>973</v>
      </c>
      <c r="D261">
        <v>136</v>
      </c>
      <c r="E261" t="s">
        <v>278</v>
      </c>
      <c r="F261" t="s">
        <v>1243</v>
      </c>
      <c r="G261" t="s">
        <v>1677</v>
      </c>
      <c r="H261" t="s">
        <v>2297</v>
      </c>
      <c r="I261">
        <v>92</v>
      </c>
      <c r="J261">
        <v>92</v>
      </c>
      <c r="K261">
        <v>1</v>
      </c>
      <c r="L261" t="s">
        <v>1324</v>
      </c>
      <c r="M261" s="61">
        <v>0.4239</v>
      </c>
    </row>
    <row r="262" spans="1:13">
      <c r="A262" t="s">
        <v>570</v>
      </c>
      <c r="B262">
        <v>1457</v>
      </c>
      <c r="C262" t="s">
        <v>973</v>
      </c>
      <c r="D262">
        <v>812</v>
      </c>
      <c r="E262" t="s">
        <v>450</v>
      </c>
      <c r="F262" t="s">
        <v>1243</v>
      </c>
      <c r="G262" t="s">
        <v>1677</v>
      </c>
      <c r="H262" t="s">
        <v>2297</v>
      </c>
      <c r="I262">
        <v>135</v>
      </c>
      <c r="J262">
        <v>135</v>
      </c>
      <c r="K262">
        <v>1</v>
      </c>
      <c r="L262" t="s">
        <v>1521</v>
      </c>
      <c r="M262" s="61">
        <v>0.25190000000000001</v>
      </c>
    </row>
    <row r="263" spans="1:13">
      <c r="A263" t="s">
        <v>570</v>
      </c>
      <c r="B263">
        <v>1457</v>
      </c>
      <c r="C263" t="s">
        <v>973</v>
      </c>
      <c r="D263">
        <v>811</v>
      </c>
      <c r="E263" t="s">
        <v>294</v>
      </c>
      <c r="F263" t="s">
        <v>1243</v>
      </c>
      <c r="G263" t="s">
        <v>1677</v>
      </c>
      <c r="H263" t="s">
        <v>2297</v>
      </c>
      <c r="I263">
        <v>178</v>
      </c>
      <c r="J263">
        <v>168</v>
      </c>
      <c r="K263">
        <v>0.94379999999999997</v>
      </c>
      <c r="L263" t="s">
        <v>1439</v>
      </c>
      <c r="M263" s="61">
        <v>0.36899999999999999</v>
      </c>
    </row>
    <row r="264" spans="1:13">
      <c r="A264" t="s">
        <v>570</v>
      </c>
      <c r="B264">
        <v>1457</v>
      </c>
      <c r="C264" t="s">
        <v>973</v>
      </c>
      <c r="D264">
        <v>813</v>
      </c>
      <c r="E264" t="s">
        <v>488</v>
      </c>
      <c r="F264" t="s">
        <v>1243</v>
      </c>
      <c r="G264" t="s">
        <v>1677</v>
      </c>
      <c r="H264" t="s">
        <v>2297</v>
      </c>
      <c r="I264">
        <v>463</v>
      </c>
      <c r="J264">
        <v>456</v>
      </c>
      <c r="K264">
        <v>0.9849</v>
      </c>
      <c r="L264" t="s">
        <v>1562</v>
      </c>
      <c r="M264" s="61">
        <v>0.23250000000000001</v>
      </c>
    </row>
    <row r="265" spans="1:13">
      <c r="A265" t="s">
        <v>570</v>
      </c>
      <c r="B265">
        <v>1457</v>
      </c>
      <c r="C265" t="s">
        <v>973</v>
      </c>
      <c r="D265">
        <v>810</v>
      </c>
      <c r="E265" t="s">
        <v>560</v>
      </c>
      <c r="F265" t="s">
        <v>1243</v>
      </c>
      <c r="G265" t="s">
        <v>1677</v>
      </c>
      <c r="H265" t="s">
        <v>2297</v>
      </c>
      <c r="I265">
        <v>211</v>
      </c>
      <c r="J265">
        <v>206</v>
      </c>
      <c r="K265">
        <v>0.97629999999999995</v>
      </c>
      <c r="L265" t="s">
        <v>1419</v>
      </c>
      <c r="M265" s="61">
        <v>0.26700000000000002</v>
      </c>
    </row>
    <row r="266" spans="1:13">
      <c r="A266" t="s">
        <v>570</v>
      </c>
      <c r="B266">
        <v>1458</v>
      </c>
      <c r="C266" t="s">
        <v>978</v>
      </c>
      <c r="D266">
        <v>2044</v>
      </c>
      <c r="E266" t="s">
        <v>282</v>
      </c>
      <c r="F266" t="s">
        <v>1243</v>
      </c>
      <c r="G266" t="s">
        <v>1677</v>
      </c>
      <c r="H266" t="s">
        <v>2297</v>
      </c>
      <c r="I266">
        <v>58</v>
      </c>
      <c r="J266">
        <v>58</v>
      </c>
      <c r="K266">
        <v>1</v>
      </c>
      <c r="L266" t="s">
        <v>1261</v>
      </c>
      <c r="M266" s="61">
        <v>0.37930000000000003</v>
      </c>
    </row>
    <row r="267" spans="1:13">
      <c r="A267" t="s">
        <v>570</v>
      </c>
      <c r="B267">
        <v>1458</v>
      </c>
      <c r="C267" t="s">
        <v>978</v>
      </c>
      <c r="D267">
        <v>822</v>
      </c>
      <c r="E267" t="s">
        <v>201</v>
      </c>
      <c r="F267" t="s">
        <v>1243</v>
      </c>
      <c r="G267" t="s">
        <v>1677</v>
      </c>
      <c r="H267" t="s">
        <v>2297</v>
      </c>
      <c r="I267">
        <v>165</v>
      </c>
      <c r="J267">
        <v>149</v>
      </c>
      <c r="K267">
        <v>0.90300000000000002</v>
      </c>
      <c r="L267" t="s">
        <v>1310</v>
      </c>
      <c r="M267" s="61">
        <v>0.47649999999999998</v>
      </c>
    </row>
    <row r="268" spans="1:13">
      <c r="A268" t="s">
        <v>570</v>
      </c>
      <c r="B268">
        <v>1458</v>
      </c>
      <c r="C268" t="s">
        <v>978</v>
      </c>
      <c r="D268">
        <v>2047</v>
      </c>
      <c r="E268" t="s">
        <v>297</v>
      </c>
      <c r="F268" t="s">
        <v>1243</v>
      </c>
      <c r="G268" t="s">
        <v>1677</v>
      </c>
      <c r="H268" t="s">
        <v>2297</v>
      </c>
      <c r="I268">
        <v>511</v>
      </c>
      <c r="J268">
        <v>492</v>
      </c>
      <c r="K268">
        <v>0.96279999999999999</v>
      </c>
      <c r="L268" t="s">
        <v>1518</v>
      </c>
      <c r="M268" s="61">
        <v>0.41670000000000001</v>
      </c>
    </row>
    <row r="269" spans="1:13">
      <c r="A269" t="s">
        <v>570</v>
      </c>
      <c r="B269">
        <v>1458</v>
      </c>
      <c r="C269" t="s">
        <v>978</v>
      </c>
      <c r="D269">
        <v>2045</v>
      </c>
      <c r="E269" t="s">
        <v>299</v>
      </c>
      <c r="F269" t="s">
        <v>1243</v>
      </c>
      <c r="G269" t="s">
        <v>1677</v>
      </c>
      <c r="H269" t="s">
        <v>2297</v>
      </c>
      <c r="I269">
        <v>117</v>
      </c>
      <c r="J269">
        <v>117</v>
      </c>
      <c r="K269">
        <v>1</v>
      </c>
      <c r="L269" t="s">
        <v>1515</v>
      </c>
      <c r="M269" s="61">
        <v>0.37609999999999999</v>
      </c>
    </row>
    <row r="270" spans="1:13">
      <c r="A270" t="s">
        <v>570</v>
      </c>
      <c r="B270">
        <v>1458</v>
      </c>
      <c r="C270" t="s">
        <v>978</v>
      </c>
      <c r="D270">
        <v>2046</v>
      </c>
      <c r="E270" t="s">
        <v>212</v>
      </c>
      <c r="F270" t="s">
        <v>1243</v>
      </c>
      <c r="G270" t="s">
        <v>1677</v>
      </c>
      <c r="H270" t="s">
        <v>2297</v>
      </c>
      <c r="I270">
        <v>79</v>
      </c>
      <c r="J270">
        <v>77</v>
      </c>
      <c r="K270">
        <v>0.97470000000000001</v>
      </c>
      <c r="L270" t="s">
        <v>1392</v>
      </c>
      <c r="M270" s="61">
        <v>0.51949999999999996</v>
      </c>
    </row>
    <row r="271" spans="1:13">
      <c r="A271" t="s">
        <v>570</v>
      </c>
      <c r="B271">
        <v>1459</v>
      </c>
      <c r="C271" t="s">
        <v>982</v>
      </c>
      <c r="D271">
        <v>885</v>
      </c>
      <c r="E271" t="s">
        <v>198</v>
      </c>
      <c r="F271" t="s">
        <v>1243</v>
      </c>
      <c r="G271" t="s">
        <v>1677</v>
      </c>
      <c r="H271" t="s">
        <v>2297</v>
      </c>
      <c r="I271">
        <v>29</v>
      </c>
      <c r="J271">
        <v>24</v>
      </c>
      <c r="K271">
        <v>0.8276</v>
      </c>
      <c r="L271" t="s">
        <v>1323</v>
      </c>
      <c r="M271" s="61">
        <v>0.75</v>
      </c>
    </row>
    <row r="272" spans="1:13">
      <c r="A272" t="s">
        <v>570</v>
      </c>
      <c r="B272">
        <v>1459</v>
      </c>
      <c r="C272" t="s">
        <v>982</v>
      </c>
      <c r="D272">
        <v>884</v>
      </c>
      <c r="E272" t="s">
        <v>202</v>
      </c>
      <c r="F272" t="s">
        <v>1243</v>
      </c>
      <c r="G272" t="s">
        <v>1677</v>
      </c>
      <c r="H272" t="s">
        <v>2297</v>
      </c>
      <c r="I272">
        <v>107</v>
      </c>
      <c r="J272">
        <v>101</v>
      </c>
      <c r="K272">
        <v>0.94389999999999996</v>
      </c>
      <c r="L272" t="s">
        <v>1346</v>
      </c>
      <c r="M272" s="61">
        <v>0.51490000000000002</v>
      </c>
    </row>
    <row r="273" spans="1:13">
      <c r="A273" t="s">
        <v>570</v>
      </c>
      <c r="B273">
        <v>1459</v>
      </c>
      <c r="C273" t="s">
        <v>982</v>
      </c>
      <c r="D273">
        <v>886</v>
      </c>
      <c r="E273" t="s">
        <v>439</v>
      </c>
      <c r="F273" t="s">
        <v>1243</v>
      </c>
      <c r="G273" t="s">
        <v>1677</v>
      </c>
      <c r="H273" t="s">
        <v>2297</v>
      </c>
      <c r="I273">
        <v>93</v>
      </c>
      <c r="J273">
        <v>93</v>
      </c>
      <c r="K273">
        <v>1</v>
      </c>
      <c r="L273" t="s">
        <v>1399</v>
      </c>
      <c r="M273" s="61">
        <v>0.33329999999999999</v>
      </c>
    </row>
    <row r="274" spans="1:13">
      <c r="A274" t="s">
        <v>570</v>
      </c>
      <c r="B274">
        <v>1460</v>
      </c>
      <c r="C274" t="s">
        <v>984</v>
      </c>
      <c r="D274">
        <v>964</v>
      </c>
      <c r="E274" t="s">
        <v>305</v>
      </c>
      <c r="F274" t="s">
        <v>1243</v>
      </c>
      <c r="G274" t="s">
        <v>1677</v>
      </c>
      <c r="H274" t="s">
        <v>2297</v>
      </c>
      <c r="I274">
        <v>181</v>
      </c>
      <c r="J274">
        <v>172</v>
      </c>
      <c r="K274">
        <v>0.95030000000000003</v>
      </c>
      <c r="L274" t="s">
        <v>1521</v>
      </c>
      <c r="M274" s="61">
        <v>0.19769999999999999</v>
      </c>
    </row>
    <row r="275" spans="1:13">
      <c r="A275" t="s">
        <v>570</v>
      </c>
      <c r="B275">
        <v>1460</v>
      </c>
      <c r="C275" t="s">
        <v>984</v>
      </c>
      <c r="D275">
        <v>967</v>
      </c>
      <c r="E275" t="s">
        <v>306</v>
      </c>
      <c r="F275" t="s">
        <v>1243</v>
      </c>
      <c r="G275" t="s">
        <v>1677</v>
      </c>
      <c r="H275" t="s">
        <v>2297</v>
      </c>
      <c r="I275">
        <v>82</v>
      </c>
      <c r="J275">
        <v>82</v>
      </c>
      <c r="K275">
        <v>1</v>
      </c>
      <c r="L275" t="s">
        <v>1257</v>
      </c>
      <c r="M275" s="61">
        <v>0.1585</v>
      </c>
    </row>
    <row r="276" spans="1:13">
      <c r="A276" t="s">
        <v>570</v>
      </c>
      <c r="B276">
        <v>1460</v>
      </c>
      <c r="C276" t="s">
        <v>984</v>
      </c>
      <c r="D276">
        <v>966</v>
      </c>
      <c r="E276" t="s">
        <v>489</v>
      </c>
      <c r="F276" t="s">
        <v>1243</v>
      </c>
      <c r="G276" t="s">
        <v>1677</v>
      </c>
      <c r="H276" t="s">
        <v>2297</v>
      </c>
      <c r="I276">
        <v>476</v>
      </c>
      <c r="J276">
        <v>465</v>
      </c>
      <c r="K276">
        <v>0.97689999999999999</v>
      </c>
      <c r="L276" t="s">
        <v>1306</v>
      </c>
      <c r="M276" s="61">
        <v>0.13550000000000001</v>
      </c>
    </row>
    <row r="277" spans="1:13">
      <c r="A277" t="s">
        <v>570</v>
      </c>
      <c r="B277">
        <v>1460</v>
      </c>
      <c r="C277" t="s">
        <v>984</v>
      </c>
      <c r="D277">
        <v>13</v>
      </c>
      <c r="E277" t="s">
        <v>369</v>
      </c>
      <c r="F277" t="s">
        <v>1243</v>
      </c>
      <c r="G277" t="s">
        <v>1677</v>
      </c>
      <c r="H277" t="s">
        <v>2297</v>
      </c>
      <c r="I277">
        <v>104</v>
      </c>
      <c r="J277">
        <v>103</v>
      </c>
      <c r="K277">
        <v>0.99039999999999995</v>
      </c>
      <c r="L277" t="s">
        <v>1290</v>
      </c>
      <c r="M277" s="61">
        <v>0.23300000000000001</v>
      </c>
    </row>
    <row r="278" spans="1:13">
      <c r="A278" t="s">
        <v>570</v>
      </c>
      <c r="B278">
        <v>1460</v>
      </c>
      <c r="C278" t="s">
        <v>984</v>
      </c>
      <c r="D278">
        <v>965</v>
      </c>
      <c r="E278" t="s">
        <v>74</v>
      </c>
      <c r="F278" t="s">
        <v>1243</v>
      </c>
      <c r="G278" t="s">
        <v>1677</v>
      </c>
      <c r="H278" t="s">
        <v>2297</v>
      </c>
      <c r="I278">
        <v>294</v>
      </c>
      <c r="J278">
        <v>291</v>
      </c>
      <c r="K278">
        <v>0.98980000000000001</v>
      </c>
      <c r="L278" t="s">
        <v>1321</v>
      </c>
      <c r="M278" s="61">
        <v>0.19589999999999999</v>
      </c>
    </row>
    <row r="279" spans="1:13">
      <c r="A279" t="s">
        <v>570</v>
      </c>
      <c r="B279">
        <v>1615</v>
      </c>
      <c r="C279" t="s">
        <v>988</v>
      </c>
      <c r="D279">
        <v>674</v>
      </c>
      <c r="E279" t="s">
        <v>401</v>
      </c>
      <c r="F279" t="s">
        <v>1243</v>
      </c>
      <c r="G279" t="s">
        <v>1677</v>
      </c>
      <c r="H279" t="s">
        <v>2297</v>
      </c>
      <c r="I279">
        <v>268</v>
      </c>
      <c r="J279">
        <v>268</v>
      </c>
      <c r="K279">
        <v>1</v>
      </c>
      <c r="L279" t="s">
        <v>1310</v>
      </c>
      <c r="M279" s="61">
        <v>0.26490000000000002</v>
      </c>
    </row>
    <row r="280" spans="1:13">
      <c r="A280" t="s">
        <v>570</v>
      </c>
      <c r="B280">
        <v>1615</v>
      </c>
      <c r="C280" t="s">
        <v>988</v>
      </c>
      <c r="D280">
        <v>675</v>
      </c>
      <c r="E280" t="s">
        <v>427</v>
      </c>
      <c r="F280" t="s">
        <v>1243</v>
      </c>
      <c r="G280" t="s">
        <v>1677</v>
      </c>
      <c r="H280" t="s">
        <v>2297</v>
      </c>
      <c r="I280">
        <v>184</v>
      </c>
      <c r="J280">
        <v>174</v>
      </c>
      <c r="K280">
        <v>0.94569999999999999</v>
      </c>
      <c r="L280" t="s">
        <v>1458</v>
      </c>
      <c r="M280" s="61">
        <v>0.32179999999999997</v>
      </c>
    </row>
    <row r="281" spans="1:13">
      <c r="A281" t="s">
        <v>570</v>
      </c>
      <c r="B281">
        <v>1615</v>
      </c>
      <c r="C281" t="s">
        <v>988</v>
      </c>
      <c r="D281">
        <v>679</v>
      </c>
      <c r="E281" t="s">
        <v>468</v>
      </c>
      <c r="F281" t="s">
        <v>1243</v>
      </c>
      <c r="G281" t="s">
        <v>1677</v>
      </c>
      <c r="H281" t="s">
        <v>2297</v>
      </c>
      <c r="I281">
        <v>84</v>
      </c>
      <c r="J281">
        <v>84</v>
      </c>
      <c r="K281">
        <v>1</v>
      </c>
      <c r="L281" t="s">
        <v>1521</v>
      </c>
      <c r="M281" s="61">
        <v>0.40479999999999999</v>
      </c>
    </row>
    <row r="282" spans="1:13">
      <c r="A282" t="s">
        <v>570</v>
      </c>
      <c r="B282">
        <v>1615</v>
      </c>
      <c r="C282" t="s">
        <v>988</v>
      </c>
      <c r="D282">
        <v>677</v>
      </c>
      <c r="E282" t="s">
        <v>518</v>
      </c>
      <c r="F282" t="s">
        <v>1243</v>
      </c>
      <c r="G282" t="s">
        <v>1677</v>
      </c>
      <c r="H282" t="s">
        <v>2297</v>
      </c>
      <c r="I282">
        <v>336</v>
      </c>
      <c r="J282">
        <v>330</v>
      </c>
      <c r="K282">
        <v>0.98209999999999997</v>
      </c>
      <c r="L282" t="s">
        <v>1377</v>
      </c>
      <c r="M282" s="61">
        <v>0.1303</v>
      </c>
    </row>
    <row r="283" spans="1:13">
      <c r="A283" t="s">
        <v>570</v>
      </c>
      <c r="B283">
        <v>1615</v>
      </c>
      <c r="C283" t="s">
        <v>988</v>
      </c>
      <c r="D283">
        <v>680</v>
      </c>
      <c r="E283" t="s">
        <v>437</v>
      </c>
      <c r="F283" t="s">
        <v>1243</v>
      </c>
      <c r="G283" t="s">
        <v>1677</v>
      </c>
      <c r="H283" t="s">
        <v>2297</v>
      </c>
      <c r="I283">
        <v>196</v>
      </c>
      <c r="J283">
        <v>195</v>
      </c>
      <c r="K283">
        <v>0.99490000000000001</v>
      </c>
      <c r="L283" t="s">
        <v>1379</v>
      </c>
      <c r="M283" s="61">
        <v>0.31280000000000002</v>
      </c>
    </row>
    <row r="284" spans="1:13">
      <c r="A284" t="s">
        <v>570</v>
      </c>
      <c r="B284">
        <v>1461</v>
      </c>
      <c r="C284" t="s">
        <v>992</v>
      </c>
      <c r="D284">
        <v>324</v>
      </c>
      <c r="E284" t="s">
        <v>340</v>
      </c>
      <c r="F284" t="s">
        <v>1243</v>
      </c>
      <c r="G284" t="s">
        <v>1677</v>
      </c>
      <c r="H284" t="s">
        <v>2297</v>
      </c>
      <c r="I284">
        <v>255</v>
      </c>
      <c r="J284">
        <v>253</v>
      </c>
      <c r="K284">
        <v>0.99219999999999997</v>
      </c>
      <c r="L284" t="s">
        <v>1364</v>
      </c>
      <c r="M284" s="61">
        <v>0.3992</v>
      </c>
    </row>
    <row r="285" spans="1:13">
      <c r="A285" t="s">
        <v>570</v>
      </c>
      <c r="B285">
        <v>1461</v>
      </c>
      <c r="C285" t="s">
        <v>992</v>
      </c>
      <c r="D285">
        <v>325</v>
      </c>
      <c r="E285" t="s">
        <v>97</v>
      </c>
      <c r="F285" t="s">
        <v>1243</v>
      </c>
      <c r="G285" t="s">
        <v>1677</v>
      </c>
      <c r="H285" t="s">
        <v>2297</v>
      </c>
      <c r="I285">
        <v>49</v>
      </c>
      <c r="J285">
        <v>46</v>
      </c>
      <c r="K285">
        <v>0.93879999999999997</v>
      </c>
      <c r="L285" t="s">
        <v>1250</v>
      </c>
      <c r="M285" s="61">
        <v>0.21740000000000001</v>
      </c>
    </row>
    <row r="286" spans="1:13">
      <c r="A286" t="s">
        <v>570</v>
      </c>
      <c r="B286">
        <v>1462</v>
      </c>
      <c r="C286" t="s">
        <v>994</v>
      </c>
      <c r="D286">
        <v>2136</v>
      </c>
      <c r="E286" t="s">
        <v>262</v>
      </c>
      <c r="F286" t="s">
        <v>1243</v>
      </c>
      <c r="G286" t="s">
        <v>1677</v>
      </c>
      <c r="H286" t="s">
        <v>2297</v>
      </c>
      <c r="I286">
        <v>22</v>
      </c>
      <c r="J286">
        <v>22</v>
      </c>
      <c r="K286">
        <v>1</v>
      </c>
      <c r="L286" t="s">
        <v>1352</v>
      </c>
      <c r="M286" s="61">
        <v>0.31819999999999998</v>
      </c>
    </row>
    <row r="287" spans="1:13">
      <c r="A287" t="s">
        <v>570</v>
      </c>
      <c r="B287">
        <v>1462</v>
      </c>
      <c r="C287" t="s">
        <v>994</v>
      </c>
      <c r="D287">
        <v>2139</v>
      </c>
      <c r="E287" t="s">
        <v>497</v>
      </c>
      <c r="F287" t="s">
        <v>1243</v>
      </c>
      <c r="G287" t="s">
        <v>1677</v>
      </c>
      <c r="H287" t="s">
        <v>2297</v>
      </c>
      <c r="I287">
        <v>61</v>
      </c>
      <c r="J287">
        <v>60</v>
      </c>
      <c r="K287">
        <v>0.98360000000000003</v>
      </c>
      <c r="L287" t="s">
        <v>1290</v>
      </c>
      <c r="M287" s="61">
        <v>0.4</v>
      </c>
    </row>
    <row r="288" spans="1:13">
      <c r="A288" t="s">
        <v>570</v>
      </c>
      <c r="B288">
        <v>1462</v>
      </c>
      <c r="C288" t="s">
        <v>994</v>
      </c>
      <c r="D288">
        <v>2140</v>
      </c>
      <c r="E288" t="s">
        <v>309</v>
      </c>
      <c r="F288" t="s">
        <v>1243</v>
      </c>
      <c r="G288" t="s">
        <v>1677</v>
      </c>
      <c r="H288" t="s">
        <v>2297</v>
      </c>
      <c r="I288">
        <v>39</v>
      </c>
      <c r="J288">
        <v>39</v>
      </c>
      <c r="K288">
        <v>1</v>
      </c>
      <c r="L288" t="s">
        <v>1591</v>
      </c>
      <c r="M288" s="61">
        <v>0.4103</v>
      </c>
    </row>
    <row r="289" spans="1:13">
      <c r="A289" t="s">
        <v>570</v>
      </c>
      <c r="B289">
        <v>1462</v>
      </c>
      <c r="C289" t="s">
        <v>994</v>
      </c>
      <c r="D289">
        <v>1035</v>
      </c>
      <c r="E289" t="s">
        <v>123</v>
      </c>
      <c r="F289" t="s">
        <v>1243</v>
      </c>
      <c r="G289" t="s">
        <v>1677</v>
      </c>
      <c r="H289" t="s">
        <v>2297</v>
      </c>
      <c r="I289">
        <v>62</v>
      </c>
      <c r="J289">
        <v>59</v>
      </c>
      <c r="K289">
        <v>0.9516</v>
      </c>
      <c r="L289" t="s">
        <v>1298</v>
      </c>
      <c r="M289" s="61">
        <v>0.25419999999999998</v>
      </c>
    </row>
    <row r="290" spans="1:13">
      <c r="A290" t="s">
        <v>570</v>
      </c>
      <c r="B290">
        <v>1462</v>
      </c>
      <c r="C290" t="s">
        <v>994</v>
      </c>
      <c r="D290">
        <v>2144</v>
      </c>
      <c r="E290" t="s">
        <v>183</v>
      </c>
      <c r="F290" t="s">
        <v>1243</v>
      </c>
      <c r="G290" t="s">
        <v>1677</v>
      </c>
      <c r="H290" t="s">
        <v>2297</v>
      </c>
      <c r="I290">
        <v>162</v>
      </c>
      <c r="J290">
        <v>160</v>
      </c>
      <c r="K290">
        <v>0.98770000000000002</v>
      </c>
      <c r="L290" t="s">
        <v>1355</v>
      </c>
      <c r="M290" s="61">
        <v>0.43130000000000002</v>
      </c>
    </row>
    <row r="291" spans="1:13">
      <c r="A291" t="s">
        <v>570</v>
      </c>
      <c r="B291">
        <v>1464</v>
      </c>
      <c r="C291" t="s">
        <v>999</v>
      </c>
      <c r="D291">
        <v>105</v>
      </c>
      <c r="E291" t="s">
        <v>128</v>
      </c>
      <c r="F291" t="s">
        <v>1243</v>
      </c>
      <c r="G291" t="s">
        <v>1677</v>
      </c>
      <c r="H291" t="s">
        <v>2297</v>
      </c>
      <c r="I291">
        <v>81</v>
      </c>
      <c r="J291">
        <v>78</v>
      </c>
      <c r="K291">
        <v>0.96299999999999997</v>
      </c>
      <c r="L291" t="s">
        <v>1271</v>
      </c>
      <c r="M291" s="61">
        <v>0.33329999999999999</v>
      </c>
    </row>
    <row r="292" spans="1:13">
      <c r="A292" t="s">
        <v>570</v>
      </c>
      <c r="B292">
        <v>1464</v>
      </c>
      <c r="C292" t="s">
        <v>999</v>
      </c>
      <c r="D292">
        <v>107</v>
      </c>
      <c r="E292" t="s">
        <v>50</v>
      </c>
      <c r="F292" t="s">
        <v>1243</v>
      </c>
      <c r="G292" t="s">
        <v>1677</v>
      </c>
      <c r="H292" t="s">
        <v>2297</v>
      </c>
      <c r="I292">
        <v>291</v>
      </c>
      <c r="J292">
        <v>280</v>
      </c>
      <c r="K292">
        <v>0.96220000000000006</v>
      </c>
      <c r="L292" t="s">
        <v>1319</v>
      </c>
      <c r="M292" s="61">
        <v>0.35709999999999997</v>
      </c>
    </row>
    <row r="293" spans="1:13">
      <c r="A293" t="s">
        <v>570</v>
      </c>
      <c r="B293">
        <v>1464</v>
      </c>
      <c r="C293" t="s">
        <v>999</v>
      </c>
      <c r="D293">
        <v>106</v>
      </c>
      <c r="E293" t="s">
        <v>491</v>
      </c>
      <c r="F293" t="s">
        <v>1243</v>
      </c>
      <c r="G293" t="s">
        <v>1677</v>
      </c>
      <c r="H293" t="s">
        <v>2297</v>
      </c>
      <c r="I293">
        <v>141</v>
      </c>
      <c r="J293">
        <v>141</v>
      </c>
      <c r="K293">
        <v>1</v>
      </c>
      <c r="L293" t="s">
        <v>1288</v>
      </c>
      <c r="M293" s="61">
        <v>0.46100000000000002</v>
      </c>
    </row>
    <row r="294" spans="1:13">
      <c r="A294" t="s">
        <v>570</v>
      </c>
      <c r="B294">
        <v>1465</v>
      </c>
      <c r="C294" t="s">
        <v>1002</v>
      </c>
      <c r="D294">
        <v>339</v>
      </c>
      <c r="E294" t="s">
        <v>99</v>
      </c>
      <c r="F294" t="s">
        <v>1243</v>
      </c>
      <c r="G294" t="s">
        <v>1677</v>
      </c>
      <c r="H294" t="s">
        <v>2297</v>
      </c>
      <c r="I294">
        <v>151</v>
      </c>
      <c r="J294">
        <v>150</v>
      </c>
      <c r="K294">
        <v>0.99339999999999995</v>
      </c>
      <c r="L294" t="s">
        <v>1246</v>
      </c>
      <c r="M294" s="61">
        <v>0.1867</v>
      </c>
    </row>
    <row r="295" spans="1:13">
      <c r="A295" t="s">
        <v>570</v>
      </c>
      <c r="B295">
        <v>1465</v>
      </c>
      <c r="C295" t="s">
        <v>1002</v>
      </c>
      <c r="D295">
        <v>340</v>
      </c>
      <c r="E295" t="s">
        <v>155</v>
      </c>
      <c r="F295" t="s">
        <v>1243</v>
      </c>
      <c r="G295" t="s">
        <v>1677</v>
      </c>
      <c r="H295" t="s">
        <v>2297</v>
      </c>
      <c r="I295">
        <v>80</v>
      </c>
      <c r="J295">
        <v>68</v>
      </c>
      <c r="K295">
        <v>0.85</v>
      </c>
      <c r="L295" t="s">
        <v>1271</v>
      </c>
      <c r="M295" s="61">
        <v>0.38240000000000002</v>
      </c>
    </row>
    <row r="296" spans="1:13">
      <c r="A296" t="s">
        <v>570</v>
      </c>
      <c r="B296">
        <v>1465</v>
      </c>
      <c r="C296" t="s">
        <v>1002</v>
      </c>
      <c r="D296">
        <v>341</v>
      </c>
      <c r="E296" t="s">
        <v>505</v>
      </c>
      <c r="F296" t="s">
        <v>1243</v>
      </c>
      <c r="G296" t="s">
        <v>1677</v>
      </c>
      <c r="H296" t="s">
        <v>2297</v>
      </c>
      <c r="I296">
        <v>141</v>
      </c>
      <c r="J296">
        <v>138</v>
      </c>
      <c r="K296">
        <v>0.97870000000000001</v>
      </c>
      <c r="L296" t="s">
        <v>1253</v>
      </c>
      <c r="M296" s="61">
        <v>0.21010000000000001</v>
      </c>
    </row>
    <row r="297" spans="1:13">
      <c r="A297" t="s">
        <v>570</v>
      </c>
      <c r="B297">
        <v>703</v>
      </c>
      <c r="C297" t="s">
        <v>1004</v>
      </c>
      <c r="D297">
        <v>706</v>
      </c>
      <c r="E297" t="s">
        <v>235</v>
      </c>
      <c r="F297" t="s">
        <v>1243</v>
      </c>
      <c r="G297" t="s">
        <v>1677</v>
      </c>
      <c r="H297" t="s">
        <v>2297</v>
      </c>
      <c r="I297">
        <v>146</v>
      </c>
      <c r="J297">
        <v>141</v>
      </c>
      <c r="K297">
        <v>0.96579999999999999</v>
      </c>
      <c r="L297" t="s">
        <v>1244</v>
      </c>
      <c r="M297" s="61">
        <v>0.2482</v>
      </c>
    </row>
    <row r="298" spans="1:13">
      <c r="A298" t="s">
        <v>570</v>
      </c>
      <c r="B298">
        <v>703</v>
      </c>
      <c r="C298" t="s">
        <v>1004</v>
      </c>
      <c r="D298">
        <v>705</v>
      </c>
      <c r="E298" t="s">
        <v>237</v>
      </c>
      <c r="F298" t="s">
        <v>1243</v>
      </c>
      <c r="G298" t="s">
        <v>1677</v>
      </c>
      <c r="H298" t="s">
        <v>2297</v>
      </c>
      <c r="I298">
        <v>363</v>
      </c>
      <c r="J298">
        <v>358</v>
      </c>
      <c r="K298">
        <v>0.98619999999999997</v>
      </c>
      <c r="L298" t="s">
        <v>1379</v>
      </c>
      <c r="M298" s="61">
        <v>0.1704</v>
      </c>
    </row>
    <row r="299" spans="1:13">
      <c r="A299" t="s">
        <v>570</v>
      </c>
      <c r="B299">
        <v>707</v>
      </c>
      <c r="C299" t="s">
        <v>1006</v>
      </c>
      <c r="D299">
        <v>709</v>
      </c>
      <c r="E299" t="s">
        <v>316</v>
      </c>
      <c r="F299" t="s">
        <v>1243</v>
      </c>
      <c r="G299" t="s">
        <v>1677</v>
      </c>
      <c r="H299" t="s">
        <v>2297</v>
      </c>
      <c r="I299">
        <v>82</v>
      </c>
      <c r="J299">
        <v>77</v>
      </c>
      <c r="K299">
        <v>0.93899999999999995</v>
      </c>
      <c r="L299" t="s">
        <v>1271</v>
      </c>
      <c r="M299" s="61">
        <v>0.3377</v>
      </c>
    </row>
    <row r="300" spans="1:13">
      <c r="A300" t="s">
        <v>570</v>
      </c>
      <c r="B300">
        <v>707</v>
      </c>
      <c r="C300" t="s">
        <v>1006</v>
      </c>
      <c r="D300">
        <v>711</v>
      </c>
      <c r="E300" t="s">
        <v>118</v>
      </c>
      <c r="F300" t="s">
        <v>1243</v>
      </c>
      <c r="G300" t="s">
        <v>1677</v>
      </c>
      <c r="H300" t="s">
        <v>2297</v>
      </c>
      <c r="I300">
        <v>280</v>
      </c>
      <c r="J300">
        <v>277</v>
      </c>
      <c r="K300">
        <v>0.98929999999999996</v>
      </c>
      <c r="L300" t="s">
        <v>1562</v>
      </c>
      <c r="M300" s="61">
        <v>0.38269999999999998</v>
      </c>
    </row>
    <row r="301" spans="1:13">
      <c r="A301" t="s">
        <v>570</v>
      </c>
      <c r="B301">
        <v>707</v>
      </c>
      <c r="C301" t="s">
        <v>1006</v>
      </c>
      <c r="D301">
        <v>710</v>
      </c>
      <c r="E301" t="s">
        <v>446</v>
      </c>
      <c r="F301" t="s">
        <v>1243</v>
      </c>
      <c r="G301" t="s">
        <v>1677</v>
      </c>
      <c r="H301" t="s">
        <v>2297</v>
      </c>
      <c r="I301">
        <v>285</v>
      </c>
      <c r="J301">
        <v>284</v>
      </c>
      <c r="K301">
        <v>0.99650000000000005</v>
      </c>
      <c r="L301" t="s">
        <v>1325</v>
      </c>
      <c r="M301" s="61">
        <v>0.32750000000000001</v>
      </c>
    </row>
    <row r="302" spans="1:13">
      <c r="A302" t="s">
        <v>570</v>
      </c>
      <c r="B302">
        <v>713</v>
      </c>
      <c r="C302" t="s">
        <v>1008</v>
      </c>
      <c r="D302">
        <v>716</v>
      </c>
      <c r="E302" t="s">
        <v>130</v>
      </c>
      <c r="F302" t="s">
        <v>1243</v>
      </c>
      <c r="G302" t="s">
        <v>1677</v>
      </c>
      <c r="H302" t="s">
        <v>2297</v>
      </c>
      <c r="I302">
        <v>32</v>
      </c>
      <c r="J302">
        <v>31</v>
      </c>
      <c r="K302">
        <v>0.96879999999999999</v>
      </c>
      <c r="L302" t="s">
        <v>1323</v>
      </c>
      <c r="M302" s="61">
        <v>0.5806</v>
      </c>
    </row>
    <row r="303" spans="1:13">
      <c r="A303" t="s">
        <v>570</v>
      </c>
      <c r="B303">
        <v>713</v>
      </c>
      <c r="C303" t="s">
        <v>1008</v>
      </c>
      <c r="D303">
        <v>714</v>
      </c>
      <c r="E303" t="s">
        <v>187</v>
      </c>
      <c r="F303" t="s">
        <v>1243</v>
      </c>
      <c r="G303" t="s">
        <v>1677</v>
      </c>
      <c r="H303" t="s">
        <v>2297</v>
      </c>
      <c r="I303">
        <v>74</v>
      </c>
      <c r="J303">
        <v>71</v>
      </c>
      <c r="K303">
        <v>0.95950000000000002</v>
      </c>
      <c r="L303" t="s">
        <v>1549</v>
      </c>
      <c r="M303" s="61">
        <v>0.32390000000000002</v>
      </c>
    </row>
    <row r="304" spans="1:13">
      <c r="A304" t="s">
        <v>570</v>
      </c>
      <c r="B304">
        <v>718</v>
      </c>
      <c r="C304" t="s">
        <v>1010</v>
      </c>
      <c r="D304">
        <v>719</v>
      </c>
      <c r="E304" t="s">
        <v>252</v>
      </c>
      <c r="F304" t="s">
        <v>1243</v>
      </c>
      <c r="G304" t="s">
        <v>1677</v>
      </c>
      <c r="H304" t="s">
        <v>2297</v>
      </c>
      <c r="I304">
        <v>94</v>
      </c>
      <c r="J304">
        <v>93</v>
      </c>
      <c r="K304">
        <v>0.98939999999999995</v>
      </c>
      <c r="L304" t="s">
        <v>1244</v>
      </c>
      <c r="M304" s="61">
        <v>0.37630000000000002</v>
      </c>
    </row>
    <row r="305" spans="1:13">
      <c r="A305" t="s">
        <v>570</v>
      </c>
      <c r="B305">
        <v>718</v>
      </c>
      <c r="C305" t="s">
        <v>1010</v>
      </c>
      <c r="D305">
        <v>721</v>
      </c>
      <c r="E305" t="s">
        <v>317</v>
      </c>
      <c r="F305" t="s">
        <v>1243</v>
      </c>
      <c r="G305" t="s">
        <v>1677</v>
      </c>
      <c r="H305" t="s">
        <v>2297</v>
      </c>
      <c r="I305">
        <v>95</v>
      </c>
      <c r="J305">
        <v>93</v>
      </c>
      <c r="K305">
        <v>0.97889999999999999</v>
      </c>
      <c r="L305" t="s">
        <v>1261</v>
      </c>
      <c r="M305" s="61">
        <v>0.2366</v>
      </c>
    </row>
    <row r="306" spans="1:13">
      <c r="A306" t="s">
        <v>570</v>
      </c>
      <c r="B306">
        <v>718</v>
      </c>
      <c r="C306" t="s">
        <v>1010</v>
      </c>
      <c r="D306">
        <v>720</v>
      </c>
      <c r="E306" t="s">
        <v>319</v>
      </c>
      <c r="F306" t="s">
        <v>1243</v>
      </c>
      <c r="G306" t="s">
        <v>1677</v>
      </c>
      <c r="H306" t="s">
        <v>2297</v>
      </c>
      <c r="I306">
        <v>36</v>
      </c>
      <c r="J306">
        <v>34</v>
      </c>
      <c r="K306">
        <v>0.94440000000000002</v>
      </c>
      <c r="L306" t="s">
        <v>1335</v>
      </c>
      <c r="M306" s="61">
        <v>0.23530000000000001</v>
      </c>
    </row>
    <row r="307" spans="1:13">
      <c r="A307" t="s">
        <v>570</v>
      </c>
      <c r="B307">
        <v>722</v>
      </c>
      <c r="C307" t="s">
        <v>1013</v>
      </c>
      <c r="D307">
        <v>725</v>
      </c>
      <c r="E307" t="s">
        <v>59</v>
      </c>
      <c r="F307" t="s">
        <v>1243</v>
      </c>
      <c r="G307" t="s">
        <v>1677</v>
      </c>
      <c r="H307" t="s">
        <v>2297</v>
      </c>
      <c r="I307">
        <v>125</v>
      </c>
      <c r="J307">
        <v>121</v>
      </c>
      <c r="K307">
        <v>0.96799999999999997</v>
      </c>
      <c r="L307" t="s">
        <v>1244</v>
      </c>
      <c r="M307" s="61">
        <v>0.2893</v>
      </c>
    </row>
    <row r="308" spans="1:13">
      <c r="A308" t="s">
        <v>570</v>
      </c>
      <c r="B308">
        <v>726</v>
      </c>
      <c r="C308" t="s">
        <v>1015</v>
      </c>
      <c r="D308">
        <v>727</v>
      </c>
      <c r="E308" t="s">
        <v>321</v>
      </c>
      <c r="F308" t="s">
        <v>1243</v>
      </c>
      <c r="G308" t="s">
        <v>1677</v>
      </c>
      <c r="H308" t="s">
        <v>2297</v>
      </c>
      <c r="I308">
        <v>56</v>
      </c>
      <c r="J308">
        <v>56</v>
      </c>
      <c r="K308">
        <v>1</v>
      </c>
      <c r="L308" t="s">
        <v>1520</v>
      </c>
      <c r="M308" s="61">
        <v>0.33929999999999999</v>
      </c>
    </row>
    <row r="309" spans="1:13">
      <c r="A309" t="s">
        <v>570</v>
      </c>
      <c r="B309">
        <v>726</v>
      </c>
      <c r="C309" t="s">
        <v>1015</v>
      </c>
      <c r="D309">
        <v>729</v>
      </c>
      <c r="E309" t="s">
        <v>320</v>
      </c>
      <c r="F309" t="s">
        <v>1243</v>
      </c>
      <c r="G309" t="s">
        <v>1677</v>
      </c>
      <c r="H309" t="s">
        <v>2297</v>
      </c>
      <c r="I309">
        <v>66</v>
      </c>
      <c r="J309">
        <v>65</v>
      </c>
      <c r="K309">
        <v>0.98480000000000001</v>
      </c>
      <c r="L309" t="s">
        <v>1298</v>
      </c>
      <c r="M309" s="61">
        <v>0.23080000000000001</v>
      </c>
    </row>
    <row r="310" spans="1:13">
      <c r="A310" t="s">
        <v>570</v>
      </c>
      <c r="B310">
        <v>1466</v>
      </c>
      <c r="C310" t="s">
        <v>1017</v>
      </c>
      <c r="D310">
        <v>331</v>
      </c>
      <c r="E310" t="s">
        <v>93</v>
      </c>
      <c r="F310" t="s">
        <v>1243</v>
      </c>
      <c r="G310" t="s">
        <v>1677</v>
      </c>
      <c r="H310" t="s">
        <v>2297</v>
      </c>
      <c r="I310">
        <v>277</v>
      </c>
      <c r="J310">
        <v>267</v>
      </c>
      <c r="K310">
        <v>0.96389999999999998</v>
      </c>
      <c r="L310" t="s">
        <v>1627</v>
      </c>
      <c r="M310" s="61">
        <v>0.41949999999999998</v>
      </c>
    </row>
    <row r="311" spans="1:13">
      <c r="A311" t="s">
        <v>570</v>
      </c>
      <c r="B311">
        <v>1466</v>
      </c>
      <c r="C311" t="s">
        <v>1017</v>
      </c>
      <c r="D311">
        <v>333</v>
      </c>
      <c r="E311" t="s">
        <v>403</v>
      </c>
      <c r="F311" t="s">
        <v>1243</v>
      </c>
      <c r="G311" t="s">
        <v>1677</v>
      </c>
      <c r="H311" t="s">
        <v>2297</v>
      </c>
      <c r="I311">
        <v>255</v>
      </c>
      <c r="J311">
        <v>254</v>
      </c>
      <c r="K311">
        <v>0.99609999999999999</v>
      </c>
      <c r="L311" t="s">
        <v>1409</v>
      </c>
      <c r="M311" s="61">
        <v>0.41339999999999999</v>
      </c>
    </row>
    <row r="312" spans="1:13">
      <c r="A312" t="s">
        <v>570</v>
      </c>
      <c r="B312">
        <v>1466</v>
      </c>
      <c r="C312" t="s">
        <v>1017</v>
      </c>
      <c r="D312">
        <v>332</v>
      </c>
      <c r="E312" t="s">
        <v>170</v>
      </c>
      <c r="F312" t="s">
        <v>1243</v>
      </c>
      <c r="G312" t="s">
        <v>1677</v>
      </c>
      <c r="H312" t="s">
        <v>2297</v>
      </c>
      <c r="I312">
        <v>138</v>
      </c>
      <c r="J312">
        <v>128</v>
      </c>
      <c r="K312">
        <v>0.92749999999999999</v>
      </c>
      <c r="L312" t="s">
        <v>1288</v>
      </c>
      <c r="M312" s="61">
        <v>0.50780000000000003</v>
      </c>
    </row>
    <row r="313" spans="1:13">
      <c r="A313" t="s">
        <v>570</v>
      </c>
      <c r="B313">
        <v>743</v>
      </c>
      <c r="C313" t="s">
        <v>1021</v>
      </c>
      <c r="D313">
        <v>746</v>
      </c>
      <c r="E313" t="s">
        <v>270</v>
      </c>
      <c r="F313" t="s">
        <v>1243</v>
      </c>
      <c r="G313" t="s">
        <v>1677</v>
      </c>
      <c r="H313" t="s">
        <v>2297</v>
      </c>
      <c r="I313">
        <v>79</v>
      </c>
      <c r="J313">
        <v>79</v>
      </c>
      <c r="K313">
        <v>1</v>
      </c>
      <c r="L313" t="s">
        <v>1323</v>
      </c>
      <c r="M313" s="61">
        <v>0.2278</v>
      </c>
    </row>
    <row r="314" spans="1:13">
      <c r="A314" t="s">
        <v>570</v>
      </c>
      <c r="B314">
        <v>743</v>
      </c>
      <c r="C314" t="s">
        <v>1021</v>
      </c>
      <c r="D314">
        <v>744</v>
      </c>
      <c r="E314" t="s">
        <v>348</v>
      </c>
      <c r="F314" t="s">
        <v>1243</v>
      </c>
      <c r="G314" t="s">
        <v>1677</v>
      </c>
      <c r="H314" t="s">
        <v>2297</v>
      </c>
      <c r="I314">
        <v>43</v>
      </c>
      <c r="J314">
        <v>43</v>
      </c>
      <c r="K314">
        <v>1</v>
      </c>
      <c r="L314" t="s">
        <v>1248</v>
      </c>
      <c r="M314" s="61">
        <v>0.13950000000000001</v>
      </c>
    </row>
    <row r="315" spans="1:13">
      <c r="A315" t="s">
        <v>570</v>
      </c>
      <c r="B315">
        <v>743</v>
      </c>
      <c r="C315" t="s">
        <v>1021</v>
      </c>
      <c r="D315">
        <v>747</v>
      </c>
      <c r="E315" t="s">
        <v>482</v>
      </c>
      <c r="F315" t="s">
        <v>1243</v>
      </c>
      <c r="G315" t="s">
        <v>1677</v>
      </c>
      <c r="H315" t="s">
        <v>2297</v>
      </c>
      <c r="I315">
        <v>295</v>
      </c>
      <c r="J315">
        <v>295</v>
      </c>
      <c r="K315">
        <v>1</v>
      </c>
      <c r="L315" t="s">
        <v>1408</v>
      </c>
      <c r="M315" s="61">
        <v>0.26440000000000002</v>
      </c>
    </row>
    <row r="316" spans="1:13">
      <c r="A316" t="s">
        <v>570</v>
      </c>
      <c r="B316">
        <v>743</v>
      </c>
      <c r="C316" t="s">
        <v>1021</v>
      </c>
      <c r="D316">
        <v>748</v>
      </c>
      <c r="E316" t="s">
        <v>483</v>
      </c>
      <c r="F316" t="s">
        <v>1243</v>
      </c>
      <c r="G316" t="s">
        <v>1677</v>
      </c>
      <c r="H316" t="s">
        <v>2297</v>
      </c>
      <c r="I316">
        <v>158</v>
      </c>
      <c r="J316">
        <v>157</v>
      </c>
      <c r="K316">
        <v>0.99370000000000003</v>
      </c>
      <c r="L316" t="s">
        <v>1399</v>
      </c>
      <c r="M316" s="61">
        <v>0.19750000000000001</v>
      </c>
    </row>
    <row r="317" spans="1:13">
      <c r="A317" t="s">
        <v>570</v>
      </c>
      <c r="B317">
        <v>743</v>
      </c>
      <c r="C317" t="s">
        <v>1021</v>
      </c>
      <c r="D317">
        <v>745</v>
      </c>
      <c r="E317" t="s">
        <v>484</v>
      </c>
      <c r="F317" t="s">
        <v>1243</v>
      </c>
      <c r="G317" t="s">
        <v>1677</v>
      </c>
      <c r="H317" t="s">
        <v>2297</v>
      </c>
      <c r="I317">
        <v>464</v>
      </c>
      <c r="J317">
        <v>460</v>
      </c>
      <c r="K317">
        <v>0.99139999999999995</v>
      </c>
      <c r="L317" t="s">
        <v>1319</v>
      </c>
      <c r="M317" s="61">
        <v>0.21740000000000001</v>
      </c>
    </row>
    <row r="318" spans="1:13">
      <c r="A318" t="s">
        <v>570</v>
      </c>
      <c r="B318">
        <v>753</v>
      </c>
      <c r="C318" t="s">
        <v>1024</v>
      </c>
      <c r="D318">
        <v>754</v>
      </c>
      <c r="E318" t="s">
        <v>249</v>
      </c>
      <c r="F318" t="s">
        <v>1243</v>
      </c>
      <c r="G318" t="s">
        <v>1677</v>
      </c>
      <c r="H318" t="s">
        <v>2297</v>
      </c>
      <c r="I318">
        <v>47</v>
      </c>
      <c r="J318">
        <v>47</v>
      </c>
      <c r="K318">
        <v>1</v>
      </c>
      <c r="L318" t="s">
        <v>1298</v>
      </c>
      <c r="M318" s="61">
        <v>0.31909999999999999</v>
      </c>
    </row>
    <row r="319" spans="1:13">
      <c r="A319" t="s">
        <v>570</v>
      </c>
      <c r="B319">
        <v>753</v>
      </c>
      <c r="C319" t="s">
        <v>1024</v>
      </c>
      <c r="D319">
        <v>758</v>
      </c>
      <c r="E319" t="s">
        <v>323</v>
      </c>
      <c r="F319" t="s">
        <v>1243</v>
      </c>
      <c r="G319" t="s">
        <v>1677</v>
      </c>
      <c r="H319" t="s">
        <v>2297</v>
      </c>
      <c r="I319">
        <v>68</v>
      </c>
      <c r="J319">
        <v>68</v>
      </c>
      <c r="K319">
        <v>1</v>
      </c>
      <c r="L319" t="s">
        <v>1541</v>
      </c>
      <c r="M319" s="61">
        <v>0.39710000000000001</v>
      </c>
    </row>
    <row r="320" spans="1:13">
      <c r="A320" t="s">
        <v>570</v>
      </c>
      <c r="B320">
        <v>753</v>
      </c>
      <c r="C320" t="s">
        <v>1024</v>
      </c>
      <c r="D320">
        <v>759</v>
      </c>
      <c r="E320" t="s">
        <v>490</v>
      </c>
      <c r="F320" t="s">
        <v>1243</v>
      </c>
      <c r="G320" t="s">
        <v>1677</v>
      </c>
      <c r="H320" t="s">
        <v>2297</v>
      </c>
      <c r="I320">
        <v>63</v>
      </c>
      <c r="J320">
        <v>63</v>
      </c>
      <c r="K320">
        <v>1</v>
      </c>
      <c r="L320" t="s">
        <v>1549</v>
      </c>
      <c r="M320" s="61">
        <v>0.36509999999999998</v>
      </c>
    </row>
    <row r="321" spans="1:13">
      <c r="A321" t="s">
        <v>570</v>
      </c>
      <c r="B321">
        <v>753</v>
      </c>
      <c r="C321" t="s">
        <v>1024</v>
      </c>
      <c r="D321">
        <v>757</v>
      </c>
      <c r="E321" t="s">
        <v>145</v>
      </c>
      <c r="F321" t="s">
        <v>1243</v>
      </c>
      <c r="G321" t="s">
        <v>1677</v>
      </c>
      <c r="H321" t="s">
        <v>2297</v>
      </c>
      <c r="I321">
        <v>155</v>
      </c>
      <c r="J321">
        <v>152</v>
      </c>
      <c r="K321">
        <v>0.98060000000000003</v>
      </c>
      <c r="L321" t="s">
        <v>1414</v>
      </c>
      <c r="M321" s="61">
        <v>0.49340000000000001</v>
      </c>
    </row>
    <row r="322" spans="1:13">
      <c r="A322" t="s">
        <v>570</v>
      </c>
      <c r="B322">
        <v>1467</v>
      </c>
      <c r="C322" t="s">
        <v>1028</v>
      </c>
      <c r="D322">
        <v>288</v>
      </c>
      <c r="E322" t="s">
        <v>355</v>
      </c>
      <c r="F322" t="s">
        <v>1243</v>
      </c>
      <c r="G322" t="s">
        <v>1677</v>
      </c>
      <c r="H322" t="s">
        <v>2297</v>
      </c>
      <c r="I322">
        <v>76</v>
      </c>
      <c r="J322">
        <v>75</v>
      </c>
      <c r="K322">
        <v>0.98680000000000001</v>
      </c>
      <c r="L322" t="s">
        <v>1417</v>
      </c>
      <c r="M322" s="61">
        <v>0.28000000000000003</v>
      </c>
    </row>
    <row r="323" spans="1:13">
      <c r="A323" t="s">
        <v>570</v>
      </c>
      <c r="B323">
        <v>1467</v>
      </c>
      <c r="C323" t="s">
        <v>1028</v>
      </c>
      <c r="D323">
        <v>1043</v>
      </c>
      <c r="E323" t="s">
        <v>356</v>
      </c>
      <c r="F323" t="s">
        <v>1243</v>
      </c>
      <c r="G323" t="s">
        <v>1677</v>
      </c>
      <c r="H323" t="s">
        <v>2297</v>
      </c>
      <c r="I323">
        <v>91</v>
      </c>
      <c r="J323">
        <v>87</v>
      </c>
      <c r="K323">
        <v>0.95599999999999996</v>
      </c>
      <c r="L323" t="s">
        <v>1541</v>
      </c>
      <c r="M323" s="61">
        <v>0.31030000000000002</v>
      </c>
    </row>
    <row r="324" spans="1:13">
      <c r="A324" t="s">
        <v>570</v>
      </c>
      <c r="B324">
        <v>1467</v>
      </c>
      <c r="C324" t="s">
        <v>1028</v>
      </c>
      <c r="D324">
        <v>1044</v>
      </c>
      <c r="E324" t="s">
        <v>357</v>
      </c>
      <c r="F324" t="s">
        <v>1243</v>
      </c>
      <c r="G324" t="s">
        <v>1677</v>
      </c>
      <c r="H324" t="s">
        <v>2297</v>
      </c>
      <c r="I324">
        <v>298</v>
      </c>
      <c r="J324">
        <v>292</v>
      </c>
      <c r="K324">
        <v>0.97989999999999999</v>
      </c>
      <c r="L324" t="s">
        <v>1361</v>
      </c>
      <c r="M324" s="61">
        <v>0.3014</v>
      </c>
    </row>
    <row r="325" spans="1:13">
      <c r="A325" t="s">
        <v>570</v>
      </c>
      <c r="B325">
        <v>1467</v>
      </c>
      <c r="C325" t="s">
        <v>1028</v>
      </c>
      <c r="D325">
        <v>314</v>
      </c>
      <c r="E325" t="s">
        <v>498</v>
      </c>
      <c r="F325" t="s">
        <v>1243</v>
      </c>
      <c r="G325" t="s">
        <v>1677</v>
      </c>
      <c r="H325" t="s">
        <v>2297</v>
      </c>
      <c r="I325">
        <v>34</v>
      </c>
      <c r="J325">
        <v>34</v>
      </c>
      <c r="K325">
        <v>1</v>
      </c>
      <c r="L325" t="s">
        <v>1357</v>
      </c>
      <c r="M325" s="61">
        <v>0.35289999999999999</v>
      </c>
    </row>
    <row r="326" spans="1:13">
      <c r="A326" t="s">
        <v>570</v>
      </c>
      <c r="B326">
        <v>1467</v>
      </c>
      <c r="C326" t="s">
        <v>1028</v>
      </c>
      <c r="D326">
        <v>398</v>
      </c>
      <c r="E326" t="s">
        <v>430</v>
      </c>
      <c r="F326" t="s">
        <v>1243</v>
      </c>
      <c r="G326" t="s">
        <v>1677</v>
      </c>
      <c r="H326" t="s">
        <v>2297</v>
      </c>
      <c r="I326">
        <v>103</v>
      </c>
      <c r="J326">
        <v>102</v>
      </c>
      <c r="K326">
        <v>0.99029999999999996</v>
      </c>
      <c r="L326" t="s">
        <v>1377</v>
      </c>
      <c r="M326" s="61">
        <v>0.42159999999999997</v>
      </c>
    </row>
    <row r="327" spans="1:13">
      <c r="A327" t="s">
        <v>570</v>
      </c>
      <c r="B327">
        <v>1467</v>
      </c>
      <c r="C327" t="s">
        <v>1028</v>
      </c>
      <c r="D327">
        <v>487</v>
      </c>
      <c r="E327" t="s">
        <v>553</v>
      </c>
      <c r="F327" t="s">
        <v>1243</v>
      </c>
      <c r="G327" t="s">
        <v>1677</v>
      </c>
      <c r="H327" t="s">
        <v>2297</v>
      </c>
      <c r="I327">
        <v>35</v>
      </c>
      <c r="J327">
        <v>35</v>
      </c>
      <c r="K327">
        <v>1</v>
      </c>
      <c r="L327" t="s">
        <v>1298</v>
      </c>
      <c r="M327" s="61">
        <v>0.42859999999999998</v>
      </c>
    </row>
    <row r="328" spans="1:13">
      <c r="A328" t="s">
        <v>570</v>
      </c>
      <c r="B328">
        <v>1468</v>
      </c>
      <c r="C328" t="s">
        <v>1033</v>
      </c>
      <c r="D328">
        <v>2085</v>
      </c>
      <c r="E328" t="s">
        <v>189</v>
      </c>
      <c r="F328" t="s">
        <v>1243</v>
      </c>
      <c r="G328" t="s">
        <v>1677</v>
      </c>
      <c r="H328" t="s">
        <v>2297</v>
      </c>
      <c r="I328">
        <v>466</v>
      </c>
      <c r="J328">
        <v>463</v>
      </c>
      <c r="K328">
        <v>0.99360000000000004</v>
      </c>
      <c r="L328" t="s">
        <v>1551</v>
      </c>
      <c r="M328" s="61">
        <v>0.38229999999999997</v>
      </c>
    </row>
    <row r="329" spans="1:13">
      <c r="A329" t="s">
        <v>570</v>
      </c>
      <c r="B329">
        <v>1468</v>
      </c>
      <c r="C329" t="s">
        <v>1033</v>
      </c>
      <c r="D329">
        <v>1971</v>
      </c>
      <c r="E329" t="s">
        <v>18</v>
      </c>
      <c r="F329" t="s">
        <v>1243</v>
      </c>
      <c r="G329" t="s">
        <v>1677</v>
      </c>
      <c r="H329" t="s">
        <v>2297</v>
      </c>
      <c r="I329">
        <v>106</v>
      </c>
      <c r="J329">
        <v>106</v>
      </c>
      <c r="K329">
        <v>1</v>
      </c>
      <c r="L329" t="s">
        <v>1515</v>
      </c>
      <c r="M329" s="61">
        <v>0.41510000000000002</v>
      </c>
    </row>
    <row r="330" spans="1:13">
      <c r="A330" t="s">
        <v>570</v>
      </c>
      <c r="B330">
        <v>765</v>
      </c>
      <c r="C330" t="s">
        <v>1035</v>
      </c>
      <c r="D330">
        <v>766</v>
      </c>
      <c r="E330" t="s">
        <v>310</v>
      </c>
      <c r="F330" t="s">
        <v>1243</v>
      </c>
      <c r="G330" t="s">
        <v>1677</v>
      </c>
      <c r="H330" t="s">
        <v>2297</v>
      </c>
      <c r="I330">
        <v>39</v>
      </c>
      <c r="J330">
        <v>39</v>
      </c>
      <c r="K330">
        <v>1</v>
      </c>
      <c r="L330" t="s">
        <v>1248</v>
      </c>
      <c r="M330" s="61">
        <v>0.15379999999999999</v>
      </c>
    </row>
    <row r="331" spans="1:13">
      <c r="A331" t="s">
        <v>570</v>
      </c>
      <c r="B331">
        <v>765</v>
      </c>
      <c r="C331" t="s">
        <v>1035</v>
      </c>
      <c r="D331">
        <v>773</v>
      </c>
      <c r="E331" t="s">
        <v>117</v>
      </c>
      <c r="F331" t="s">
        <v>1243</v>
      </c>
      <c r="G331" t="s">
        <v>1677</v>
      </c>
      <c r="H331" t="s">
        <v>2297</v>
      </c>
      <c r="I331">
        <v>267</v>
      </c>
      <c r="J331">
        <v>248</v>
      </c>
      <c r="K331">
        <v>0.92879999999999996</v>
      </c>
      <c r="L331" t="s">
        <v>1639</v>
      </c>
      <c r="M331" s="61">
        <v>0.4476</v>
      </c>
    </row>
    <row r="332" spans="1:13">
      <c r="A332" t="s">
        <v>570</v>
      </c>
      <c r="B332">
        <v>765</v>
      </c>
      <c r="C332" t="s">
        <v>1035</v>
      </c>
      <c r="D332">
        <v>770</v>
      </c>
      <c r="E332" t="s">
        <v>81</v>
      </c>
      <c r="F332" t="s">
        <v>1243</v>
      </c>
      <c r="G332" t="s">
        <v>1677</v>
      </c>
      <c r="H332" t="s">
        <v>2297</v>
      </c>
      <c r="I332">
        <v>144</v>
      </c>
      <c r="J332">
        <v>128</v>
      </c>
      <c r="K332">
        <v>0.88890000000000002</v>
      </c>
      <c r="L332" t="s">
        <v>1281</v>
      </c>
      <c r="M332" s="61">
        <v>0.32029999999999997</v>
      </c>
    </row>
    <row r="333" spans="1:13">
      <c r="A333" t="s">
        <v>570</v>
      </c>
      <c r="B333">
        <v>765</v>
      </c>
      <c r="C333" t="s">
        <v>1035</v>
      </c>
      <c r="D333">
        <v>768</v>
      </c>
      <c r="E333" t="s">
        <v>302</v>
      </c>
      <c r="F333" t="s">
        <v>1243</v>
      </c>
      <c r="G333" t="s">
        <v>1677</v>
      </c>
      <c r="H333" t="s">
        <v>2297</v>
      </c>
      <c r="I333">
        <v>187</v>
      </c>
      <c r="J333">
        <v>178</v>
      </c>
      <c r="K333">
        <v>0.95189999999999997</v>
      </c>
      <c r="L333" t="s">
        <v>1408</v>
      </c>
      <c r="M333" s="61">
        <v>0.43819999999999998</v>
      </c>
    </row>
    <row r="334" spans="1:13">
      <c r="A334" t="s">
        <v>570</v>
      </c>
      <c r="B334">
        <v>765</v>
      </c>
      <c r="C334" t="s">
        <v>1035</v>
      </c>
      <c r="D334">
        <v>772</v>
      </c>
      <c r="E334" t="s">
        <v>515</v>
      </c>
      <c r="F334" t="s">
        <v>1243</v>
      </c>
      <c r="G334" t="s">
        <v>1677</v>
      </c>
      <c r="H334" t="s">
        <v>2297</v>
      </c>
      <c r="I334">
        <v>58</v>
      </c>
      <c r="J334">
        <v>57</v>
      </c>
      <c r="K334">
        <v>0.98280000000000001</v>
      </c>
      <c r="L334" t="s">
        <v>1335</v>
      </c>
      <c r="M334" s="61">
        <v>0.1404</v>
      </c>
    </row>
    <row r="335" spans="1:13">
      <c r="A335" t="s">
        <v>570</v>
      </c>
      <c r="B335">
        <v>765</v>
      </c>
      <c r="C335" t="s">
        <v>1035</v>
      </c>
      <c r="D335">
        <v>767</v>
      </c>
      <c r="E335" t="s">
        <v>331</v>
      </c>
      <c r="F335" t="s">
        <v>1243</v>
      </c>
      <c r="G335" t="s">
        <v>1677</v>
      </c>
      <c r="H335" t="s">
        <v>2297</v>
      </c>
      <c r="I335">
        <v>52</v>
      </c>
      <c r="J335">
        <v>52</v>
      </c>
      <c r="K335">
        <v>1</v>
      </c>
      <c r="L335" t="s">
        <v>1520</v>
      </c>
      <c r="M335" s="61">
        <v>0.3654</v>
      </c>
    </row>
    <row r="336" spans="1:13">
      <c r="A336" t="s">
        <v>570</v>
      </c>
      <c r="B336">
        <v>765</v>
      </c>
      <c r="C336" t="s">
        <v>1035</v>
      </c>
      <c r="D336">
        <v>771</v>
      </c>
      <c r="E336" t="s">
        <v>332</v>
      </c>
      <c r="F336" t="s">
        <v>1243</v>
      </c>
      <c r="G336" t="s">
        <v>1677</v>
      </c>
      <c r="H336" t="s">
        <v>2297</v>
      </c>
      <c r="I336">
        <v>169</v>
      </c>
      <c r="J336">
        <v>165</v>
      </c>
      <c r="K336">
        <v>0.97629999999999995</v>
      </c>
      <c r="L336" t="s">
        <v>1414</v>
      </c>
      <c r="M336" s="61">
        <v>0.45450000000000002</v>
      </c>
    </row>
    <row r="337" spans="1:13">
      <c r="A337" t="s">
        <v>570</v>
      </c>
      <c r="B337">
        <v>774</v>
      </c>
      <c r="C337" t="s">
        <v>1040</v>
      </c>
      <c r="D337">
        <v>1959</v>
      </c>
      <c r="E337" t="s">
        <v>144</v>
      </c>
      <c r="F337" t="s">
        <v>1243</v>
      </c>
      <c r="G337" t="s">
        <v>1677</v>
      </c>
      <c r="H337" t="s">
        <v>2297</v>
      </c>
      <c r="I337">
        <v>92</v>
      </c>
      <c r="J337">
        <v>92</v>
      </c>
      <c r="K337">
        <v>1</v>
      </c>
      <c r="L337" t="s">
        <v>1392</v>
      </c>
      <c r="M337" s="61">
        <v>0.43480000000000002</v>
      </c>
    </row>
    <row r="338" spans="1:13">
      <c r="A338" t="s">
        <v>570</v>
      </c>
      <c r="B338">
        <v>774</v>
      </c>
      <c r="C338" t="s">
        <v>1040</v>
      </c>
      <c r="D338">
        <v>778</v>
      </c>
      <c r="E338" t="s">
        <v>216</v>
      </c>
      <c r="F338" t="s">
        <v>1243</v>
      </c>
      <c r="G338" t="s">
        <v>1677</v>
      </c>
      <c r="H338" t="s">
        <v>2297</v>
      </c>
      <c r="I338">
        <v>209</v>
      </c>
      <c r="J338">
        <v>198</v>
      </c>
      <c r="K338">
        <v>0.94740000000000002</v>
      </c>
      <c r="L338" t="s">
        <v>1361</v>
      </c>
      <c r="M338" s="61">
        <v>0.44440000000000002</v>
      </c>
    </row>
    <row r="339" spans="1:13">
      <c r="A339" t="s">
        <v>570</v>
      </c>
      <c r="B339">
        <v>780</v>
      </c>
      <c r="C339" t="s">
        <v>1044</v>
      </c>
      <c r="D339">
        <v>782</v>
      </c>
      <c r="E339" t="s">
        <v>31</v>
      </c>
      <c r="F339" t="s">
        <v>1243</v>
      </c>
      <c r="G339" t="s">
        <v>1677</v>
      </c>
      <c r="H339" t="s">
        <v>2297</v>
      </c>
      <c r="I339">
        <v>75</v>
      </c>
      <c r="J339">
        <v>75</v>
      </c>
      <c r="K339">
        <v>1</v>
      </c>
      <c r="L339" t="s">
        <v>1541</v>
      </c>
      <c r="M339" s="61">
        <v>0.36</v>
      </c>
    </row>
    <row r="340" spans="1:13">
      <c r="A340" t="s">
        <v>570</v>
      </c>
      <c r="B340">
        <v>780</v>
      </c>
      <c r="C340" t="s">
        <v>1044</v>
      </c>
      <c r="D340">
        <v>781</v>
      </c>
      <c r="E340" t="s">
        <v>268</v>
      </c>
      <c r="F340" t="s">
        <v>1243</v>
      </c>
      <c r="G340" t="s">
        <v>1677</v>
      </c>
      <c r="H340" t="s">
        <v>2297</v>
      </c>
      <c r="I340">
        <v>80</v>
      </c>
      <c r="J340">
        <v>80</v>
      </c>
      <c r="K340">
        <v>1</v>
      </c>
      <c r="L340" t="s">
        <v>1249</v>
      </c>
      <c r="M340" s="61">
        <v>0.3125</v>
      </c>
    </row>
    <row r="341" spans="1:13">
      <c r="A341" t="s">
        <v>570</v>
      </c>
      <c r="B341">
        <v>789</v>
      </c>
      <c r="C341" t="s">
        <v>1046</v>
      </c>
      <c r="D341">
        <v>791</v>
      </c>
      <c r="E341" t="s">
        <v>225</v>
      </c>
      <c r="F341" t="s">
        <v>1243</v>
      </c>
      <c r="G341" t="s">
        <v>1677</v>
      </c>
      <c r="H341" t="s">
        <v>2297</v>
      </c>
      <c r="I341">
        <v>126</v>
      </c>
      <c r="J341">
        <v>126</v>
      </c>
      <c r="K341">
        <v>1</v>
      </c>
      <c r="L341" t="s">
        <v>1244</v>
      </c>
      <c r="M341" s="61">
        <v>0.27779999999999999</v>
      </c>
    </row>
    <row r="342" spans="1:13">
      <c r="A342" t="s">
        <v>570</v>
      </c>
      <c r="B342">
        <v>789</v>
      </c>
      <c r="C342" t="s">
        <v>1046</v>
      </c>
      <c r="D342">
        <v>792</v>
      </c>
      <c r="E342" t="s">
        <v>125</v>
      </c>
      <c r="F342" t="s">
        <v>1243</v>
      </c>
      <c r="G342" t="s">
        <v>1677</v>
      </c>
      <c r="H342" t="s">
        <v>2297</v>
      </c>
      <c r="I342">
        <v>39</v>
      </c>
      <c r="J342">
        <v>36</v>
      </c>
      <c r="K342">
        <v>0.92310000000000003</v>
      </c>
      <c r="L342" t="s">
        <v>1298</v>
      </c>
      <c r="M342" s="61">
        <v>0.41670000000000001</v>
      </c>
    </row>
    <row r="343" spans="1:13">
      <c r="A343" t="s">
        <v>570</v>
      </c>
      <c r="B343">
        <v>789</v>
      </c>
      <c r="C343" t="s">
        <v>1046</v>
      </c>
      <c r="D343">
        <v>793</v>
      </c>
      <c r="E343" t="s">
        <v>190</v>
      </c>
      <c r="F343" t="s">
        <v>1243</v>
      </c>
      <c r="G343" t="s">
        <v>1677</v>
      </c>
      <c r="H343" t="s">
        <v>2297</v>
      </c>
      <c r="I343">
        <v>160</v>
      </c>
      <c r="J343">
        <v>159</v>
      </c>
      <c r="K343">
        <v>0.99380000000000002</v>
      </c>
      <c r="L343" t="s">
        <v>1348</v>
      </c>
      <c r="M343" s="61">
        <v>0.36480000000000001</v>
      </c>
    </row>
    <row r="344" spans="1:13">
      <c r="A344" t="s">
        <v>570</v>
      </c>
      <c r="B344">
        <v>789</v>
      </c>
      <c r="C344" t="s">
        <v>1046</v>
      </c>
      <c r="D344">
        <v>794</v>
      </c>
      <c r="E344" t="s">
        <v>564</v>
      </c>
      <c r="F344" t="s">
        <v>1243</v>
      </c>
      <c r="G344" t="s">
        <v>1677</v>
      </c>
      <c r="H344" t="s">
        <v>2297</v>
      </c>
      <c r="I344">
        <v>29</v>
      </c>
      <c r="J344">
        <v>28</v>
      </c>
      <c r="K344">
        <v>0.96550000000000002</v>
      </c>
      <c r="L344" t="s">
        <v>1248</v>
      </c>
      <c r="M344" s="61">
        <v>0.21429999999999999</v>
      </c>
    </row>
    <row r="345" spans="1:13">
      <c r="A345" t="s">
        <v>570</v>
      </c>
      <c r="B345">
        <v>795</v>
      </c>
      <c r="C345" t="s">
        <v>1049</v>
      </c>
      <c r="D345">
        <v>797</v>
      </c>
      <c r="E345" t="s">
        <v>75</v>
      </c>
      <c r="F345" t="s">
        <v>1243</v>
      </c>
      <c r="G345" t="s">
        <v>1677</v>
      </c>
      <c r="H345" t="s">
        <v>2297</v>
      </c>
      <c r="I345">
        <v>116</v>
      </c>
      <c r="J345">
        <v>115</v>
      </c>
      <c r="K345">
        <v>0.99139999999999995</v>
      </c>
      <c r="L345" t="s">
        <v>1351</v>
      </c>
      <c r="M345" s="61">
        <v>0.40870000000000001</v>
      </c>
    </row>
    <row r="346" spans="1:13">
      <c r="A346" t="s">
        <v>570</v>
      </c>
      <c r="B346">
        <v>795</v>
      </c>
      <c r="C346" t="s">
        <v>1049</v>
      </c>
      <c r="D346">
        <v>796</v>
      </c>
      <c r="E346" t="s">
        <v>342</v>
      </c>
      <c r="F346" t="s">
        <v>1243</v>
      </c>
      <c r="G346" t="s">
        <v>1677</v>
      </c>
      <c r="H346" t="s">
        <v>2297</v>
      </c>
      <c r="I346">
        <v>27</v>
      </c>
      <c r="J346">
        <v>23</v>
      </c>
      <c r="K346">
        <v>0.85189999999999999</v>
      </c>
      <c r="L346" t="s">
        <v>1335</v>
      </c>
      <c r="M346" s="61">
        <v>0.3478</v>
      </c>
    </row>
    <row r="347" spans="1:13">
      <c r="A347" t="s">
        <v>570</v>
      </c>
      <c r="B347">
        <v>826</v>
      </c>
      <c r="C347" t="s">
        <v>1051</v>
      </c>
      <c r="D347">
        <v>827</v>
      </c>
      <c r="E347" t="s">
        <v>14</v>
      </c>
      <c r="F347" t="s">
        <v>1243</v>
      </c>
      <c r="G347" t="s">
        <v>1677</v>
      </c>
      <c r="H347" t="s">
        <v>2297</v>
      </c>
      <c r="I347">
        <v>44</v>
      </c>
      <c r="J347">
        <v>44</v>
      </c>
      <c r="K347">
        <v>1</v>
      </c>
      <c r="L347" t="s">
        <v>1333</v>
      </c>
      <c r="M347" s="61">
        <v>0.38640000000000002</v>
      </c>
    </row>
    <row r="348" spans="1:13">
      <c r="A348" t="s">
        <v>570</v>
      </c>
      <c r="B348">
        <v>826</v>
      </c>
      <c r="C348" t="s">
        <v>1051</v>
      </c>
      <c r="D348">
        <v>828</v>
      </c>
      <c r="E348" t="s">
        <v>151</v>
      </c>
      <c r="F348" t="s">
        <v>1243</v>
      </c>
      <c r="G348" t="s">
        <v>1677</v>
      </c>
      <c r="H348" t="s">
        <v>2297</v>
      </c>
      <c r="I348">
        <v>347</v>
      </c>
      <c r="J348">
        <v>341</v>
      </c>
      <c r="K348">
        <v>0.98270000000000002</v>
      </c>
      <c r="L348" t="s">
        <v>1641</v>
      </c>
      <c r="M348" s="61">
        <v>0.33139999999999997</v>
      </c>
    </row>
    <row r="349" spans="1:13">
      <c r="A349" t="s">
        <v>570</v>
      </c>
      <c r="B349">
        <v>826</v>
      </c>
      <c r="C349" t="s">
        <v>1051</v>
      </c>
      <c r="D349">
        <v>829</v>
      </c>
      <c r="E349" t="s">
        <v>34</v>
      </c>
      <c r="F349" t="s">
        <v>1243</v>
      </c>
      <c r="G349" t="s">
        <v>1677</v>
      </c>
      <c r="H349" t="s">
        <v>2297</v>
      </c>
      <c r="I349">
        <v>124</v>
      </c>
      <c r="J349">
        <v>122</v>
      </c>
      <c r="K349">
        <v>0.9839</v>
      </c>
      <c r="L349" t="s">
        <v>1279</v>
      </c>
      <c r="M349" s="61">
        <v>0.54100000000000004</v>
      </c>
    </row>
    <row r="350" spans="1:13">
      <c r="A350" t="s">
        <v>570</v>
      </c>
      <c r="B350">
        <v>826</v>
      </c>
      <c r="C350" t="s">
        <v>1051</v>
      </c>
      <c r="D350">
        <v>830</v>
      </c>
      <c r="E350" t="s">
        <v>57</v>
      </c>
      <c r="F350" t="s">
        <v>1243</v>
      </c>
      <c r="G350" t="s">
        <v>1677</v>
      </c>
      <c r="H350" t="s">
        <v>2297</v>
      </c>
      <c r="I350">
        <v>123</v>
      </c>
      <c r="J350">
        <v>113</v>
      </c>
      <c r="K350">
        <v>0.91869999999999996</v>
      </c>
      <c r="L350" t="s">
        <v>1395</v>
      </c>
      <c r="M350" s="61">
        <v>0.45129999999999998</v>
      </c>
    </row>
    <row r="351" spans="1:13">
      <c r="A351" t="s">
        <v>570</v>
      </c>
      <c r="B351">
        <v>826</v>
      </c>
      <c r="C351" t="s">
        <v>1051</v>
      </c>
      <c r="D351">
        <v>831</v>
      </c>
      <c r="E351" t="s">
        <v>140</v>
      </c>
      <c r="F351" t="s">
        <v>1243</v>
      </c>
      <c r="G351" t="s">
        <v>1677</v>
      </c>
      <c r="H351" t="s">
        <v>2297</v>
      </c>
      <c r="I351">
        <v>272</v>
      </c>
      <c r="J351">
        <v>256</v>
      </c>
      <c r="K351">
        <v>0.94120000000000004</v>
      </c>
      <c r="L351" t="s">
        <v>1453</v>
      </c>
      <c r="M351" s="61">
        <v>0.45700000000000002</v>
      </c>
    </row>
    <row r="352" spans="1:13">
      <c r="A352" t="s">
        <v>570</v>
      </c>
      <c r="B352">
        <v>1500</v>
      </c>
      <c r="C352" t="s">
        <v>1057</v>
      </c>
      <c r="D352">
        <v>1041</v>
      </c>
      <c r="E352" t="s">
        <v>444</v>
      </c>
      <c r="F352" t="s">
        <v>1243</v>
      </c>
      <c r="G352" t="s">
        <v>1677</v>
      </c>
      <c r="H352" t="s">
        <v>2297</v>
      </c>
      <c r="I352">
        <v>171</v>
      </c>
      <c r="J352">
        <v>171</v>
      </c>
      <c r="K352">
        <v>1</v>
      </c>
      <c r="L352" t="s">
        <v>1560</v>
      </c>
      <c r="M352" s="61">
        <v>0.45029999999999998</v>
      </c>
    </row>
    <row r="353" spans="1:13">
      <c r="A353" t="s">
        <v>570</v>
      </c>
      <c r="B353">
        <v>839</v>
      </c>
      <c r="C353" t="s">
        <v>1059</v>
      </c>
      <c r="D353">
        <v>843</v>
      </c>
      <c r="E353" t="s">
        <v>419</v>
      </c>
      <c r="F353" t="s">
        <v>1243</v>
      </c>
      <c r="G353" t="s">
        <v>1677</v>
      </c>
      <c r="H353" t="s">
        <v>2297</v>
      </c>
      <c r="I353">
        <v>154</v>
      </c>
      <c r="J353">
        <v>150</v>
      </c>
      <c r="K353">
        <v>0.97399999999999998</v>
      </c>
      <c r="L353" t="s">
        <v>1333</v>
      </c>
      <c r="M353" s="61">
        <v>0.1133</v>
      </c>
    </row>
    <row r="354" spans="1:13">
      <c r="A354" t="s">
        <v>570</v>
      </c>
      <c r="B354">
        <v>839</v>
      </c>
      <c r="C354" t="s">
        <v>1059</v>
      </c>
      <c r="D354">
        <v>846</v>
      </c>
      <c r="E354" t="s">
        <v>422</v>
      </c>
      <c r="F354" t="s">
        <v>1243</v>
      </c>
      <c r="G354" t="s">
        <v>1677</v>
      </c>
      <c r="H354" t="s">
        <v>2297</v>
      </c>
      <c r="I354">
        <v>484</v>
      </c>
      <c r="J354">
        <v>471</v>
      </c>
      <c r="K354">
        <v>0.97309999999999997</v>
      </c>
      <c r="L354" t="s">
        <v>1444</v>
      </c>
      <c r="M354" s="61">
        <v>0.14860000000000001</v>
      </c>
    </row>
    <row r="355" spans="1:13">
      <c r="A355" t="s">
        <v>570</v>
      </c>
      <c r="B355">
        <v>839</v>
      </c>
      <c r="C355" t="s">
        <v>1059</v>
      </c>
      <c r="D355">
        <v>845</v>
      </c>
      <c r="E355" t="s">
        <v>423</v>
      </c>
      <c r="F355" t="s">
        <v>1243</v>
      </c>
      <c r="G355" t="s">
        <v>1677</v>
      </c>
      <c r="H355" t="s">
        <v>2297</v>
      </c>
      <c r="I355">
        <v>365</v>
      </c>
      <c r="J355">
        <v>364</v>
      </c>
      <c r="K355">
        <v>0.99729999999999996</v>
      </c>
      <c r="L355" t="s">
        <v>1395</v>
      </c>
      <c r="M355" s="61">
        <v>0.1401</v>
      </c>
    </row>
    <row r="356" spans="1:13">
      <c r="A356" t="s">
        <v>570</v>
      </c>
      <c r="B356">
        <v>839</v>
      </c>
      <c r="C356" t="s">
        <v>1059</v>
      </c>
      <c r="D356">
        <v>844</v>
      </c>
      <c r="E356" t="s">
        <v>479</v>
      </c>
      <c r="F356" t="s">
        <v>1243</v>
      </c>
      <c r="G356" t="s">
        <v>1677</v>
      </c>
      <c r="H356" t="s">
        <v>2297</v>
      </c>
      <c r="I356">
        <v>176</v>
      </c>
      <c r="J356">
        <v>172</v>
      </c>
      <c r="K356">
        <v>0.97729999999999995</v>
      </c>
      <c r="L356" t="s">
        <v>1281</v>
      </c>
      <c r="M356" s="61">
        <v>0.2384</v>
      </c>
    </row>
    <row r="357" spans="1:13">
      <c r="A357" t="s">
        <v>570</v>
      </c>
      <c r="B357">
        <v>847</v>
      </c>
      <c r="C357" t="s">
        <v>1060</v>
      </c>
      <c r="D357">
        <v>848</v>
      </c>
      <c r="E357" t="s">
        <v>425</v>
      </c>
      <c r="F357" t="s">
        <v>1243</v>
      </c>
      <c r="G357" t="s">
        <v>1677</v>
      </c>
      <c r="H357" t="s">
        <v>2297</v>
      </c>
      <c r="I357">
        <v>183</v>
      </c>
      <c r="J357">
        <v>182</v>
      </c>
      <c r="K357">
        <v>0.99450000000000005</v>
      </c>
      <c r="L357" t="s">
        <v>1402</v>
      </c>
      <c r="M357" s="61">
        <v>0.2747</v>
      </c>
    </row>
    <row r="358" spans="1:13">
      <c r="A358" t="s">
        <v>570</v>
      </c>
      <c r="B358">
        <v>847</v>
      </c>
      <c r="C358" t="s">
        <v>1060</v>
      </c>
      <c r="D358">
        <v>851</v>
      </c>
      <c r="E358" t="s">
        <v>267</v>
      </c>
      <c r="F358" t="s">
        <v>1243</v>
      </c>
      <c r="G358" t="s">
        <v>1677</v>
      </c>
      <c r="H358" t="s">
        <v>2297</v>
      </c>
      <c r="I358">
        <v>126</v>
      </c>
      <c r="J358">
        <v>124</v>
      </c>
      <c r="K358">
        <v>0.98409999999999997</v>
      </c>
      <c r="L358" t="s">
        <v>1419</v>
      </c>
      <c r="M358" s="61">
        <v>0.44350000000000001</v>
      </c>
    </row>
    <row r="359" spans="1:13">
      <c r="A359" t="s">
        <v>570</v>
      </c>
      <c r="B359">
        <v>847</v>
      </c>
      <c r="C359" t="s">
        <v>1060</v>
      </c>
      <c r="D359">
        <v>849</v>
      </c>
      <c r="E359" t="s">
        <v>326</v>
      </c>
      <c r="F359" t="s">
        <v>1243</v>
      </c>
      <c r="G359" t="s">
        <v>1677</v>
      </c>
      <c r="H359" t="s">
        <v>2297</v>
      </c>
      <c r="I359">
        <v>105</v>
      </c>
      <c r="J359">
        <v>102</v>
      </c>
      <c r="K359">
        <v>0.97140000000000004</v>
      </c>
      <c r="L359" t="s">
        <v>1392</v>
      </c>
      <c r="M359" s="61">
        <v>0.39219999999999999</v>
      </c>
    </row>
    <row r="360" spans="1:13">
      <c r="A360" t="s">
        <v>570</v>
      </c>
      <c r="B360">
        <v>847</v>
      </c>
      <c r="C360" t="s">
        <v>1060</v>
      </c>
      <c r="D360">
        <v>850</v>
      </c>
      <c r="E360" t="s">
        <v>456</v>
      </c>
      <c r="F360" t="s">
        <v>1243</v>
      </c>
      <c r="G360" t="s">
        <v>1677</v>
      </c>
      <c r="H360" t="s">
        <v>2297</v>
      </c>
      <c r="I360">
        <v>311</v>
      </c>
      <c r="J360">
        <v>306</v>
      </c>
      <c r="K360">
        <v>0.9839</v>
      </c>
      <c r="L360" t="s">
        <v>1409</v>
      </c>
      <c r="M360" s="61">
        <v>0.34310000000000002</v>
      </c>
    </row>
    <row r="361" spans="1:13">
      <c r="A361" t="s">
        <v>570</v>
      </c>
      <c r="B361">
        <v>847</v>
      </c>
      <c r="C361" t="s">
        <v>1060</v>
      </c>
      <c r="D361">
        <v>852</v>
      </c>
      <c r="E361" t="s">
        <v>460</v>
      </c>
      <c r="F361" t="s">
        <v>1243</v>
      </c>
      <c r="G361" t="s">
        <v>1677</v>
      </c>
      <c r="H361" t="s">
        <v>2297</v>
      </c>
      <c r="I361">
        <v>275</v>
      </c>
      <c r="J361">
        <v>275</v>
      </c>
      <c r="K361">
        <v>1</v>
      </c>
      <c r="L361" t="s">
        <v>1358</v>
      </c>
      <c r="M361" s="61">
        <v>0.41449999999999998</v>
      </c>
    </row>
    <row r="362" spans="1:13">
      <c r="A362" t="s">
        <v>570</v>
      </c>
      <c r="B362">
        <v>854</v>
      </c>
      <c r="C362" t="s">
        <v>1064</v>
      </c>
      <c r="D362">
        <v>857</v>
      </c>
      <c r="E362" t="s">
        <v>542</v>
      </c>
      <c r="F362" t="s">
        <v>1243</v>
      </c>
      <c r="G362" t="s">
        <v>1677</v>
      </c>
      <c r="H362" t="s">
        <v>2297</v>
      </c>
      <c r="I362">
        <v>117</v>
      </c>
      <c r="J362">
        <v>117</v>
      </c>
      <c r="K362">
        <v>1</v>
      </c>
      <c r="L362" t="s">
        <v>1351</v>
      </c>
      <c r="M362" s="61">
        <v>0.4017</v>
      </c>
    </row>
    <row r="363" spans="1:13">
      <c r="A363" t="s">
        <v>570</v>
      </c>
      <c r="B363">
        <v>854</v>
      </c>
      <c r="C363" t="s">
        <v>1064</v>
      </c>
      <c r="D363">
        <v>858</v>
      </c>
      <c r="E363" t="s">
        <v>354</v>
      </c>
      <c r="F363" t="s">
        <v>1243</v>
      </c>
      <c r="G363" t="s">
        <v>1677</v>
      </c>
      <c r="H363" t="s">
        <v>2297</v>
      </c>
      <c r="I363">
        <v>264</v>
      </c>
      <c r="J363">
        <v>262</v>
      </c>
      <c r="K363">
        <v>0.99239999999999995</v>
      </c>
      <c r="L363" t="s">
        <v>1478</v>
      </c>
      <c r="M363" s="61">
        <v>0.39689999999999998</v>
      </c>
    </row>
    <row r="364" spans="1:13">
      <c r="A364" t="s">
        <v>570</v>
      </c>
      <c r="B364">
        <v>860</v>
      </c>
      <c r="C364" t="s">
        <v>1065</v>
      </c>
      <c r="D364">
        <v>869</v>
      </c>
      <c r="E364" t="s">
        <v>23</v>
      </c>
      <c r="F364" t="s">
        <v>1243</v>
      </c>
      <c r="G364" t="s">
        <v>1677</v>
      </c>
      <c r="H364" t="s">
        <v>2297</v>
      </c>
      <c r="I364">
        <v>86</v>
      </c>
      <c r="J364">
        <v>86</v>
      </c>
      <c r="K364">
        <v>1</v>
      </c>
      <c r="L364" t="s">
        <v>1377</v>
      </c>
      <c r="M364" s="61">
        <v>0.5</v>
      </c>
    </row>
    <row r="365" spans="1:13">
      <c r="A365" t="s">
        <v>570</v>
      </c>
      <c r="B365">
        <v>860</v>
      </c>
      <c r="C365" t="s">
        <v>1065</v>
      </c>
      <c r="D365">
        <v>861</v>
      </c>
      <c r="E365" t="s">
        <v>147</v>
      </c>
      <c r="F365" t="s">
        <v>1243</v>
      </c>
      <c r="G365" t="s">
        <v>1677</v>
      </c>
      <c r="H365" t="s">
        <v>2297</v>
      </c>
      <c r="I365">
        <v>66</v>
      </c>
      <c r="J365">
        <v>65</v>
      </c>
      <c r="K365">
        <v>0.98480000000000001</v>
      </c>
      <c r="L365" t="s">
        <v>1520</v>
      </c>
      <c r="M365" s="61">
        <v>0.2923</v>
      </c>
    </row>
    <row r="366" spans="1:13">
      <c r="A366" t="s">
        <v>570</v>
      </c>
      <c r="B366">
        <v>860</v>
      </c>
      <c r="C366" t="s">
        <v>1065</v>
      </c>
      <c r="D366">
        <v>868</v>
      </c>
      <c r="E366" t="s">
        <v>290</v>
      </c>
      <c r="F366" t="s">
        <v>1243</v>
      </c>
      <c r="G366" t="s">
        <v>1677</v>
      </c>
      <c r="H366" t="s">
        <v>2297</v>
      </c>
      <c r="I366">
        <v>174</v>
      </c>
      <c r="J366">
        <v>168</v>
      </c>
      <c r="K366">
        <v>0.96550000000000002</v>
      </c>
      <c r="L366" t="s">
        <v>1439</v>
      </c>
      <c r="M366" s="61">
        <v>0.36899999999999999</v>
      </c>
    </row>
    <row r="367" spans="1:13">
      <c r="A367" t="s">
        <v>570</v>
      </c>
      <c r="B367">
        <v>860</v>
      </c>
      <c r="C367" t="s">
        <v>1065</v>
      </c>
      <c r="D367">
        <v>873</v>
      </c>
      <c r="E367" t="s">
        <v>372</v>
      </c>
      <c r="F367" t="s">
        <v>1243</v>
      </c>
      <c r="G367" t="s">
        <v>1677</v>
      </c>
      <c r="H367" t="s">
        <v>2297</v>
      </c>
      <c r="I367">
        <v>145</v>
      </c>
      <c r="J367">
        <v>145</v>
      </c>
      <c r="K367">
        <v>1</v>
      </c>
      <c r="L367" t="s">
        <v>1348</v>
      </c>
      <c r="M367" s="61">
        <v>0.4</v>
      </c>
    </row>
    <row r="368" spans="1:13">
      <c r="A368" t="s">
        <v>570</v>
      </c>
      <c r="B368">
        <v>860</v>
      </c>
      <c r="C368" t="s">
        <v>1065</v>
      </c>
      <c r="D368">
        <v>867</v>
      </c>
      <c r="E368" t="s">
        <v>109</v>
      </c>
      <c r="F368" t="s">
        <v>1243</v>
      </c>
      <c r="G368" t="s">
        <v>1677</v>
      </c>
      <c r="H368" t="s">
        <v>2297</v>
      </c>
      <c r="I368">
        <v>172</v>
      </c>
      <c r="J368">
        <v>166</v>
      </c>
      <c r="K368">
        <v>0.96509999999999996</v>
      </c>
      <c r="L368" t="s">
        <v>1379</v>
      </c>
      <c r="M368" s="61">
        <v>0.36749999999999999</v>
      </c>
    </row>
    <row r="369" spans="1:13">
      <c r="A369" t="s">
        <v>570</v>
      </c>
      <c r="B369">
        <v>860</v>
      </c>
      <c r="C369" t="s">
        <v>1065</v>
      </c>
      <c r="D369">
        <v>870</v>
      </c>
      <c r="E369" t="s">
        <v>176</v>
      </c>
      <c r="F369" t="s">
        <v>1243</v>
      </c>
      <c r="G369" t="s">
        <v>1677</v>
      </c>
      <c r="H369" t="s">
        <v>2297</v>
      </c>
      <c r="I369">
        <v>469</v>
      </c>
      <c r="J369">
        <v>458</v>
      </c>
      <c r="K369">
        <v>0.97650000000000003</v>
      </c>
      <c r="L369" t="s">
        <v>1508</v>
      </c>
      <c r="M369" s="61">
        <v>0.30570000000000003</v>
      </c>
    </row>
    <row r="370" spans="1:13">
      <c r="A370" t="s">
        <v>570</v>
      </c>
      <c r="B370">
        <v>874</v>
      </c>
      <c r="C370" t="s">
        <v>1069</v>
      </c>
      <c r="D370">
        <v>879</v>
      </c>
      <c r="E370" t="s">
        <v>361</v>
      </c>
      <c r="F370" t="s">
        <v>1243</v>
      </c>
      <c r="G370" t="s">
        <v>1677</v>
      </c>
      <c r="H370" t="s">
        <v>2297</v>
      </c>
      <c r="I370">
        <v>74</v>
      </c>
      <c r="J370">
        <v>72</v>
      </c>
      <c r="K370">
        <v>0.97299999999999998</v>
      </c>
      <c r="L370" t="s">
        <v>1417</v>
      </c>
      <c r="M370" s="61">
        <v>0.29170000000000001</v>
      </c>
    </row>
    <row r="371" spans="1:13">
      <c r="A371" t="s">
        <v>570</v>
      </c>
      <c r="B371">
        <v>874</v>
      </c>
      <c r="C371" t="s">
        <v>1069</v>
      </c>
      <c r="D371">
        <v>877</v>
      </c>
      <c r="E371" t="s">
        <v>168</v>
      </c>
      <c r="F371" t="s">
        <v>1243</v>
      </c>
      <c r="G371" t="s">
        <v>1677</v>
      </c>
      <c r="H371" t="s">
        <v>2297</v>
      </c>
      <c r="I371">
        <v>63</v>
      </c>
      <c r="J371">
        <v>61</v>
      </c>
      <c r="K371">
        <v>0.96830000000000005</v>
      </c>
      <c r="L371" t="s">
        <v>1249</v>
      </c>
      <c r="M371" s="61">
        <v>0.4098</v>
      </c>
    </row>
    <row r="372" spans="1:13">
      <c r="A372" t="s">
        <v>570</v>
      </c>
      <c r="B372">
        <v>874</v>
      </c>
      <c r="C372" t="s">
        <v>1069</v>
      </c>
      <c r="D372">
        <v>881</v>
      </c>
      <c r="E372" t="s">
        <v>436</v>
      </c>
      <c r="F372" t="s">
        <v>1243</v>
      </c>
      <c r="G372" t="s">
        <v>1677</v>
      </c>
      <c r="H372" t="s">
        <v>2297</v>
      </c>
      <c r="I372">
        <v>327</v>
      </c>
      <c r="J372">
        <v>324</v>
      </c>
      <c r="K372">
        <v>0.99080000000000001</v>
      </c>
      <c r="L372" t="s">
        <v>1478</v>
      </c>
      <c r="M372" s="61">
        <v>0.32100000000000001</v>
      </c>
    </row>
    <row r="373" spans="1:13">
      <c r="A373" t="s">
        <v>570</v>
      </c>
      <c r="B373">
        <v>1826</v>
      </c>
      <c r="C373" t="s">
        <v>1071</v>
      </c>
      <c r="D373">
        <v>672</v>
      </c>
      <c r="E373" t="s">
        <v>62</v>
      </c>
      <c r="F373" t="s">
        <v>1243</v>
      </c>
      <c r="G373" t="s">
        <v>1677</v>
      </c>
      <c r="H373" t="s">
        <v>2297</v>
      </c>
      <c r="I373">
        <v>178</v>
      </c>
      <c r="J373">
        <v>171</v>
      </c>
      <c r="K373">
        <v>0.9607</v>
      </c>
      <c r="L373" t="s">
        <v>1436</v>
      </c>
      <c r="M373" s="61">
        <v>0.50880000000000003</v>
      </c>
    </row>
    <row r="374" spans="1:13">
      <c r="A374" t="s">
        <v>570</v>
      </c>
      <c r="B374">
        <v>1826</v>
      </c>
      <c r="C374" t="s">
        <v>1071</v>
      </c>
      <c r="D374">
        <v>670</v>
      </c>
      <c r="E374" t="s">
        <v>71</v>
      </c>
      <c r="F374" t="s">
        <v>1243</v>
      </c>
      <c r="G374" t="s">
        <v>1677</v>
      </c>
      <c r="H374" t="s">
        <v>2297</v>
      </c>
      <c r="I374">
        <v>57</v>
      </c>
      <c r="J374">
        <v>52</v>
      </c>
      <c r="K374">
        <v>0.9123</v>
      </c>
      <c r="L374" t="s">
        <v>1360</v>
      </c>
      <c r="M374" s="61">
        <v>0.80769999999999997</v>
      </c>
    </row>
    <row r="375" spans="1:13">
      <c r="A375" t="s">
        <v>570</v>
      </c>
      <c r="B375">
        <v>1826</v>
      </c>
      <c r="C375" t="s">
        <v>1071</v>
      </c>
      <c r="D375">
        <v>671</v>
      </c>
      <c r="E375" t="s">
        <v>68</v>
      </c>
      <c r="F375" t="s">
        <v>1243</v>
      </c>
      <c r="G375" t="s">
        <v>1677</v>
      </c>
      <c r="H375" t="s">
        <v>2297</v>
      </c>
      <c r="I375">
        <v>157</v>
      </c>
      <c r="J375">
        <v>154</v>
      </c>
      <c r="K375">
        <v>0.98089999999999999</v>
      </c>
      <c r="L375" t="s">
        <v>1420</v>
      </c>
      <c r="M375" s="61">
        <v>0.48049999999999998</v>
      </c>
    </row>
    <row r="376" spans="1:13">
      <c r="A376" t="s">
        <v>570</v>
      </c>
      <c r="B376">
        <v>888</v>
      </c>
      <c r="C376" t="s">
        <v>1074</v>
      </c>
      <c r="D376">
        <v>889</v>
      </c>
      <c r="E376" t="s">
        <v>21</v>
      </c>
      <c r="F376" t="s">
        <v>1243</v>
      </c>
      <c r="G376" t="s">
        <v>1677</v>
      </c>
      <c r="H376" t="s">
        <v>2297</v>
      </c>
      <c r="I376">
        <v>82</v>
      </c>
      <c r="J376">
        <v>82</v>
      </c>
      <c r="K376">
        <v>1</v>
      </c>
      <c r="L376" t="s">
        <v>1261</v>
      </c>
      <c r="M376" s="61">
        <v>0.26829999999999998</v>
      </c>
    </row>
    <row r="377" spans="1:13">
      <c r="A377" t="s">
        <v>570</v>
      </c>
      <c r="B377">
        <v>888</v>
      </c>
      <c r="C377" t="s">
        <v>1074</v>
      </c>
      <c r="D377">
        <v>890</v>
      </c>
      <c r="E377" t="s">
        <v>337</v>
      </c>
      <c r="F377" t="s">
        <v>1243</v>
      </c>
      <c r="G377" t="s">
        <v>1677</v>
      </c>
      <c r="H377" t="s">
        <v>2297</v>
      </c>
      <c r="I377">
        <v>112</v>
      </c>
      <c r="J377">
        <v>112</v>
      </c>
      <c r="K377">
        <v>1</v>
      </c>
      <c r="L377" t="s">
        <v>1386</v>
      </c>
      <c r="M377" s="61">
        <v>0.4375</v>
      </c>
    </row>
    <row r="378" spans="1:13">
      <c r="A378" t="s">
        <v>570</v>
      </c>
      <c r="B378">
        <v>888</v>
      </c>
      <c r="C378" t="s">
        <v>1074</v>
      </c>
      <c r="D378">
        <v>892</v>
      </c>
      <c r="E378" t="s">
        <v>345</v>
      </c>
      <c r="F378" t="s">
        <v>1243</v>
      </c>
      <c r="G378" t="s">
        <v>1677</v>
      </c>
      <c r="H378" t="s">
        <v>2297</v>
      </c>
      <c r="I378">
        <v>100</v>
      </c>
      <c r="J378">
        <v>100</v>
      </c>
      <c r="K378">
        <v>1</v>
      </c>
      <c r="L378" t="s">
        <v>1521</v>
      </c>
      <c r="M378" s="61">
        <v>0.34</v>
      </c>
    </row>
    <row r="379" spans="1:13">
      <c r="A379" t="s">
        <v>570</v>
      </c>
      <c r="B379">
        <v>888</v>
      </c>
      <c r="C379" t="s">
        <v>1074</v>
      </c>
      <c r="D379">
        <v>894</v>
      </c>
      <c r="E379" t="s">
        <v>293</v>
      </c>
      <c r="F379" t="s">
        <v>1243</v>
      </c>
      <c r="G379" t="s">
        <v>1677</v>
      </c>
      <c r="H379" t="s">
        <v>2297</v>
      </c>
      <c r="I379">
        <v>224</v>
      </c>
      <c r="J379">
        <v>211</v>
      </c>
      <c r="K379">
        <v>0.94199999999999995</v>
      </c>
      <c r="L379" t="s">
        <v>1364</v>
      </c>
      <c r="M379" s="61">
        <v>0.47870000000000001</v>
      </c>
    </row>
    <row r="380" spans="1:13">
      <c r="A380" t="s">
        <v>570</v>
      </c>
      <c r="B380">
        <v>888</v>
      </c>
      <c r="C380" t="s">
        <v>1074</v>
      </c>
      <c r="D380">
        <v>897</v>
      </c>
      <c r="E380" t="s">
        <v>366</v>
      </c>
      <c r="F380" t="s">
        <v>1243</v>
      </c>
      <c r="G380" t="s">
        <v>1677</v>
      </c>
      <c r="H380" t="s">
        <v>2297</v>
      </c>
      <c r="I380">
        <v>616</v>
      </c>
      <c r="J380">
        <v>609</v>
      </c>
      <c r="K380">
        <v>0.98860000000000003</v>
      </c>
      <c r="L380" t="s">
        <v>1337</v>
      </c>
      <c r="M380" s="61">
        <v>0.31030000000000002</v>
      </c>
    </row>
    <row r="381" spans="1:13">
      <c r="A381" t="s">
        <v>570</v>
      </c>
      <c r="B381">
        <v>888</v>
      </c>
      <c r="C381" t="s">
        <v>1074</v>
      </c>
      <c r="D381">
        <v>893</v>
      </c>
      <c r="E381" t="s">
        <v>205</v>
      </c>
      <c r="F381" t="s">
        <v>1243</v>
      </c>
      <c r="G381" t="s">
        <v>1677</v>
      </c>
      <c r="H381" t="s">
        <v>2297</v>
      </c>
      <c r="I381">
        <v>72</v>
      </c>
      <c r="J381">
        <v>71</v>
      </c>
      <c r="K381">
        <v>0.98609999999999998</v>
      </c>
      <c r="L381" t="s">
        <v>1273</v>
      </c>
      <c r="M381" s="61">
        <v>0.52110000000000001</v>
      </c>
    </row>
    <row r="382" spans="1:13">
      <c r="A382" t="s">
        <v>570</v>
      </c>
      <c r="B382">
        <v>888</v>
      </c>
      <c r="C382" t="s">
        <v>1074</v>
      </c>
      <c r="D382">
        <v>896</v>
      </c>
      <c r="E382" t="s">
        <v>551</v>
      </c>
      <c r="F382" t="s">
        <v>1243</v>
      </c>
      <c r="G382" t="s">
        <v>1677</v>
      </c>
      <c r="H382" t="s">
        <v>2297</v>
      </c>
      <c r="I382">
        <v>245</v>
      </c>
      <c r="J382">
        <v>244</v>
      </c>
      <c r="K382">
        <v>0.99590000000000001</v>
      </c>
      <c r="L382" t="s">
        <v>1491</v>
      </c>
      <c r="M382" s="61">
        <v>0.32379999999999998</v>
      </c>
    </row>
    <row r="383" spans="1:13">
      <c r="A383" t="s">
        <v>570</v>
      </c>
      <c r="B383">
        <v>898</v>
      </c>
      <c r="C383" t="s">
        <v>1081</v>
      </c>
      <c r="D383">
        <v>2143</v>
      </c>
      <c r="E383" t="s">
        <v>191</v>
      </c>
      <c r="F383" t="s">
        <v>1243</v>
      </c>
      <c r="G383" t="s">
        <v>1677</v>
      </c>
      <c r="H383" t="s">
        <v>2297</v>
      </c>
      <c r="I383">
        <v>147</v>
      </c>
      <c r="J383">
        <v>145</v>
      </c>
      <c r="K383">
        <v>0.98640000000000005</v>
      </c>
      <c r="L383" t="s">
        <v>1304</v>
      </c>
      <c r="M383" s="61">
        <v>0.2069</v>
      </c>
    </row>
    <row r="384" spans="1:13">
      <c r="A384" t="s">
        <v>570</v>
      </c>
      <c r="B384">
        <v>898</v>
      </c>
      <c r="C384" t="s">
        <v>1081</v>
      </c>
      <c r="D384">
        <v>2141</v>
      </c>
      <c r="E384" t="s">
        <v>368</v>
      </c>
      <c r="F384" t="s">
        <v>1243</v>
      </c>
      <c r="G384" t="s">
        <v>1677</v>
      </c>
      <c r="H384" t="s">
        <v>2297</v>
      </c>
      <c r="I384">
        <v>38</v>
      </c>
      <c r="J384">
        <v>38</v>
      </c>
      <c r="K384">
        <v>1</v>
      </c>
      <c r="L384" t="s">
        <v>1357</v>
      </c>
      <c r="M384" s="61">
        <v>0.31580000000000003</v>
      </c>
    </row>
    <row r="385" spans="1:13">
      <c r="A385" t="s">
        <v>570</v>
      </c>
      <c r="B385">
        <v>898</v>
      </c>
      <c r="C385" t="s">
        <v>1081</v>
      </c>
      <c r="D385">
        <v>904</v>
      </c>
      <c r="E385" t="s">
        <v>127</v>
      </c>
      <c r="F385" t="s">
        <v>1243</v>
      </c>
      <c r="G385" t="s">
        <v>1677</v>
      </c>
      <c r="H385" t="s">
        <v>2297</v>
      </c>
      <c r="I385">
        <v>51</v>
      </c>
      <c r="J385">
        <v>50</v>
      </c>
      <c r="K385">
        <v>0.98040000000000005</v>
      </c>
      <c r="L385" t="s">
        <v>1298</v>
      </c>
      <c r="M385" s="61">
        <v>0.3</v>
      </c>
    </row>
    <row r="386" spans="1:13">
      <c r="A386" t="s">
        <v>570</v>
      </c>
      <c r="B386">
        <v>898</v>
      </c>
      <c r="C386" t="s">
        <v>1081</v>
      </c>
      <c r="D386">
        <v>2142</v>
      </c>
      <c r="E386" t="s">
        <v>510</v>
      </c>
      <c r="F386" t="s">
        <v>1243</v>
      </c>
      <c r="G386" t="s">
        <v>1677</v>
      </c>
      <c r="H386" t="s">
        <v>2297</v>
      </c>
      <c r="I386">
        <v>41</v>
      </c>
      <c r="J386">
        <v>40</v>
      </c>
      <c r="K386">
        <v>0.97560000000000002</v>
      </c>
      <c r="L386" t="s">
        <v>1323</v>
      </c>
      <c r="M386" s="61">
        <v>0.45</v>
      </c>
    </row>
    <row r="387" spans="1:13">
      <c r="A387" t="s">
        <v>570</v>
      </c>
      <c r="B387">
        <v>905</v>
      </c>
      <c r="C387" t="s">
        <v>1086</v>
      </c>
      <c r="D387">
        <v>2202</v>
      </c>
      <c r="E387" t="s">
        <v>169</v>
      </c>
      <c r="F387" t="s">
        <v>1243</v>
      </c>
      <c r="G387" t="s">
        <v>1677</v>
      </c>
      <c r="H387" t="s">
        <v>2297</v>
      </c>
      <c r="I387">
        <v>109</v>
      </c>
      <c r="J387">
        <v>103</v>
      </c>
      <c r="K387">
        <v>0.94499999999999995</v>
      </c>
      <c r="L387" t="s">
        <v>1620</v>
      </c>
      <c r="M387" s="61">
        <v>0.4466</v>
      </c>
    </row>
    <row r="388" spans="1:13">
      <c r="A388" t="s">
        <v>570</v>
      </c>
      <c r="B388">
        <v>905</v>
      </c>
      <c r="C388" t="s">
        <v>1086</v>
      </c>
      <c r="D388">
        <v>2203</v>
      </c>
      <c r="E388" t="s">
        <v>351</v>
      </c>
      <c r="F388" t="s">
        <v>1243</v>
      </c>
      <c r="G388" t="s">
        <v>1677</v>
      </c>
      <c r="H388" t="s">
        <v>2297</v>
      </c>
      <c r="I388">
        <v>173</v>
      </c>
      <c r="J388">
        <v>168</v>
      </c>
      <c r="K388">
        <v>0.97109999999999996</v>
      </c>
      <c r="L388" t="s">
        <v>1288</v>
      </c>
      <c r="M388" s="61">
        <v>0.38690000000000002</v>
      </c>
    </row>
    <row r="389" spans="1:13">
      <c r="A389" t="s">
        <v>570</v>
      </c>
      <c r="B389">
        <v>913</v>
      </c>
      <c r="C389" t="s">
        <v>1088</v>
      </c>
      <c r="D389">
        <v>921</v>
      </c>
      <c r="E389" t="s">
        <v>255</v>
      </c>
      <c r="F389" t="s">
        <v>1243</v>
      </c>
      <c r="G389" t="s">
        <v>1677</v>
      </c>
      <c r="H389" t="s">
        <v>2297</v>
      </c>
      <c r="I389">
        <v>225</v>
      </c>
      <c r="J389">
        <v>222</v>
      </c>
      <c r="K389">
        <v>0.98670000000000002</v>
      </c>
      <c r="L389" t="s">
        <v>1382</v>
      </c>
      <c r="M389" s="61">
        <v>0.3649</v>
      </c>
    </row>
    <row r="390" spans="1:13">
      <c r="A390" t="s">
        <v>570</v>
      </c>
      <c r="B390">
        <v>913</v>
      </c>
      <c r="C390" t="s">
        <v>1088</v>
      </c>
      <c r="D390">
        <v>2062</v>
      </c>
      <c r="E390" t="s">
        <v>429</v>
      </c>
      <c r="F390" t="s">
        <v>1243</v>
      </c>
      <c r="G390" t="s">
        <v>1677</v>
      </c>
      <c r="H390" t="s">
        <v>2297</v>
      </c>
      <c r="I390">
        <v>66</v>
      </c>
      <c r="J390">
        <v>66</v>
      </c>
      <c r="K390">
        <v>1</v>
      </c>
      <c r="L390" t="s">
        <v>1520</v>
      </c>
      <c r="M390" s="61">
        <v>0.28789999999999999</v>
      </c>
    </row>
    <row r="391" spans="1:13">
      <c r="A391" t="s">
        <v>570</v>
      </c>
      <c r="B391">
        <v>913</v>
      </c>
      <c r="C391" t="s">
        <v>1088</v>
      </c>
      <c r="D391">
        <v>918</v>
      </c>
      <c r="E391" t="s">
        <v>467</v>
      </c>
      <c r="F391" t="s">
        <v>1243</v>
      </c>
      <c r="G391" t="s">
        <v>1677</v>
      </c>
      <c r="H391" t="s">
        <v>2297</v>
      </c>
      <c r="I391">
        <v>148</v>
      </c>
      <c r="J391">
        <v>148</v>
      </c>
      <c r="K391">
        <v>1</v>
      </c>
      <c r="L391" t="s">
        <v>1411</v>
      </c>
      <c r="M391" s="61">
        <v>0.223</v>
      </c>
    </row>
    <row r="392" spans="1:13">
      <c r="A392" t="s">
        <v>570</v>
      </c>
      <c r="B392">
        <v>913</v>
      </c>
      <c r="C392" t="s">
        <v>1088</v>
      </c>
      <c r="D392">
        <v>920</v>
      </c>
      <c r="E392" t="s">
        <v>322</v>
      </c>
      <c r="F392" t="s">
        <v>1243</v>
      </c>
      <c r="G392" t="s">
        <v>1677</v>
      </c>
      <c r="H392" t="s">
        <v>2297</v>
      </c>
      <c r="I392">
        <v>461</v>
      </c>
      <c r="J392">
        <v>438</v>
      </c>
      <c r="K392">
        <v>0.95009999999999994</v>
      </c>
      <c r="L392" t="s">
        <v>1305</v>
      </c>
      <c r="M392" s="61">
        <v>0.3881</v>
      </c>
    </row>
    <row r="393" spans="1:13">
      <c r="A393" t="s">
        <v>570</v>
      </c>
      <c r="B393">
        <v>913</v>
      </c>
      <c r="C393" t="s">
        <v>1088</v>
      </c>
      <c r="D393">
        <v>915</v>
      </c>
      <c r="E393" t="s">
        <v>197</v>
      </c>
      <c r="F393" t="s">
        <v>1243</v>
      </c>
      <c r="G393" t="s">
        <v>1677</v>
      </c>
      <c r="H393" t="s">
        <v>2297</v>
      </c>
      <c r="I393">
        <v>430</v>
      </c>
      <c r="J393">
        <v>427</v>
      </c>
      <c r="K393">
        <v>0.99299999999999999</v>
      </c>
      <c r="L393" t="s">
        <v>2382</v>
      </c>
      <c r="M393" s="61">
        <v>0.36070000000000002</v>
      </c>
    </row>
    <row r="394" spans="1:13">
      <c r="A394" t="s">
        <v>570</v>
      </c>
      <c r="B394">
        <v>913</v>
      </c>
      <c r="C394" t="s">
        <v>1088</v>
      </c>
      <c r="D394">
        <v>919</v>
      </c>
      <c r="E394" t="s">
        <v>502</v>
      </c>
      <c r="F394" t="s">
        <v>1243</v>
      </c>
      <c r="G394" t="s">
        <v>1677</v>
      </c>
      <c r="H394" t="s">
        <v>2297</v>
      </c>
      <c r="I394">
        <v>89</v>
      </c>
      <c r="J394">
        <v>89</v>
      </c>
      <c r="K394">
        <v>1</v>
      </c>
      <c r="L394" t="s">
        <v>1520</v>
      </c>
      <c r="M394" s="61">
        <v>0.2135</v>
      </c>
    </row>
    <row r="395" spans="1:13">
      <c r="A395" t="s">
        <v>570</v>
      </c>
      <c r="B395">
        <v>913</v>
      </c>
      <c r="C395" t="s">
        <v>1088</v>
      </c>
      <c r="D395">
        <v>2061</v>
      </c>
      <c r="E395" t="s">
        <v>546</v>
      </c>
      <c r="F395" t="s">
        <v>1243</v>
      </c>
      <c r="G395" t="s">
        <v>1677</v>
      </c>
      <c r="H395" t="s">
        <v>2297</v>
      </c>
      <c r="I395">
        <v>77</v>
      </c>
      <c r="J395">
        <v>77</v>
      </c>
      <c r="K395">
        <v>1</v>
      </c>
      <c r="L395" t="s">
        <v>1399</v>
      </c>
      <c r="M395" s="61">
        <v>0.40260000000000001</v>
      </c>
    </row>
    <row r="396" spans="1:13">
      <c r="A396" t="s">
        <v>570</v>
      </c>
      <c r="B396">
        <v>922</v>
      </c>
      <c r="C396" t="s">
        <v>1093</v>
      </c>
      <c r="D396">
        <v>2113</v>
      </c>
      <c r="E396" t="s">
        <v>228</v>
      </c>
      <c r="F396" t="s">
        <v>1243</v>
      </c>
      <c r="G396" t="s">
        <v>1677</v>
      </c>
      <c r="H396" t="s">
        <v>2297</v>
      </c>
      <c r="I396">
        <v>176</v>
      </c>
      <c r="J396">
        <v>176</v>
      </c>
      <c r="K396">
        <v>1</v>
      </c>
      <c r="L396" t="s">
        <v>1306</v>
      </c>
      <c r="M396" s="61">
        <v>0.35799999999999998</v>
      </c>
    </row>
    <row r="397" spans="1:13">
      <c r="A397" t="s">
        <v>570</v>
      </c>
      <c r="B397">
        <v>922</v>
      </c>
      <c r="C397" t="s">
        <v>1093</v>
      </c>
      <c r="D397">
        <v>925</v>
      </c>
      <c r="E397" t="s">
        <v>83</v>
      </c>
      <c r="F397" t="s">
        <v>1243</v>
      </c>
      <c r="G397" t="s">
        <v>1677</v>
      </c>
      <c r="H397" t="s">
        <v>2297</v>
      </c>
      <c r="I397">
        <v>131</v>
      </c>
      <c r="J397">
        <v>124</v>
      </c>
      <c r="K397">
        <v>0.9466</v>
      </c>
      <c r="L397" t="s">
        <v>1288</v>
      </c>
      <c r="M397" s="61">
        <v>0.5242</v>
      </c>
    </row>
    <row r="398" spans="1:13">
      <c r="A398" t="s">
        <v>570</v>
      </c>
      <c r="B398">
        <v>922</v>
      </c>
      <c r="C398" t="s">
        <v>1093</v>
      </c>
      <c r="D398">
        <v>926</v>
      </c>
      <c r="E398" t="s">
        <v>89</v>
      </c>
      <c r="F398" t="s">
        <v>1243</v>
      </c>
      <c r="G398" t="s">
        <v>1677</v>
      </c>
      <c r="H398" t="s">
        <v>2297</v>
      </c>
      <c r="I398">
        <v>376</v>
      </c>
      <c r="J398">
        <v>369</v>
      </c>
      <c r="K398">
        <v>0.98140000000000005</v>
      </c>
      <c r="L398" t="s">
        <v>1641</v>
      </c>
      <c r="M398" s="61">
        <v>0.30620000000000003</v>
      </c>
    </row>
    <row r="399" spans="1:13">
      <c r="A399" t="s">
        <v>570</v>
      </c>
      <c r="B399">
        <v>922</v>
      </c>
      <c r="C399" t="s">
        <v>1093</v>
      </c>
      <c r="D399">
        <v>923</v>
      </c>
      <c r="E399" t="s">
        <v>449</v>
      </c>
      <c r="F399" t="s">
        <v>1243</v>
      </c>
      <c r="G399" t="s">
        <v>1677</v>
      </c>
      <c r="H399" t="s">
        <v>2297</v>
      </c>
      <c r="I399">
        <v>140</v>
      </c>
      <c r="J399">
        <v>139</v>
      </c>
      <c r="K399">
        <v>0.9929</v>
      </c>
      <c r="L399" t="s">
        <v>1395</v>
      </c>
      <c r="M399" s="61">
        <v>0.3669</v>
      </c>
    </row>
    <row r="400" spans="1:13">
      <c r="A400" t="s">
        <v>570</v>
      </c>
      <c r="B400">
        <v>932</v>
      </c>
      <c r="C400" t="s">
        <v>1097</v>
      </c>
      <c r="D400">
        <v>935</v>
      </c>
      <c r="E400" t="s">
        <v>300</v>
      </c>
      <c r="F400" t="s">
        <v>1243</v>
      </c>
      <c r="G400" t="s">
        <v>1677</v>
      </c>
      <c r="H400" t="s">
        <v>2297</v>
      </c>
      <c r="I400">
        <v>170</v>
      </c>
      <c r="J400">
        <v>170</v>
      </c>
      <c r="K400">
        <v>1</v>
      </c>
      <c r="L400" t="s">
        <v>1360</v>
      </c>
      <c r="M400" s="61">
        <v>0.24709999999999999</v>
      </c>
    </row>
    <row r="401" spans="1:13">
      <c r="A401" t="s">
        <v>570</v>
      </c>
      <c r="B401">
        <v>932</v>
      </c>
      <c r="C401" t="s">
        <v>1097</v>
      </c>
      <c r="D401">
        <v>934</v>
      </c>
      <c r="E401" t="s">
        <v>440</v>
      </c>
      <c r="F401" t="s">
        <v>1243</v>
      </c>
      <c r="G401" t="s">
        <v>1677</v>
      </c>
      <c r="H401" t="s">
        <v>2297</v>
      </c>
      <c r="I401">
        <v>90</v>
      </c>
      <c r="J401">
        <v>90</v>
      </c>
      <c r="K401">
        <v>1</v>
      </c>
      <c r="L401" t="s">
        <v>1261</v>
      </c>
      <c r="M401" s="61">
        <v>0.24440000000000001</v>
      </c>
    </row>
    <row r="402" spans="1:13">
      <c r="A402" t="s">
        <v>570</v>
      </c>
      <c r="B402">
        <v>936</v>
      </c>
      <c r="C402" t="s">
        <v>1101</v>
      </c>
      <c r="D402">
        <v>1763</v>
      </c>
      <c r="E402" t="s">
        <v>13</v>
      </c>
      <c r="F402" t="s">
        <v>1243</v>
      </c>
      <c r="G402" t="s">
        <v>1677</v>
      </c>
      <c r="H402" t="s">
        <v>2297</v>
      </c>
      <c r="I402">
        <v>212</v>
      </c>
      <c r="J402">
        <v>211</v>
      </c>
      <c r="K402">
        <v>0.99529999999999996</v>
      </c>
      <c r="L402" t="s">
        <v>1436</v>
      </c>
      <c r="M402" s="61">
        <v>0.4123</v>
      </c>
    </row>
    <row r="403" spans="1:13">
      <c r="A403" t="s">
        <v>570</v>
      </c>
      <c r="B403">
        <v>936</v>
      </c>
      <c r="C403" t="s">
        <v>1101</v>
      </c>
      <c r="D403">
        <v>939</v>
      </c>
      <c r="E403" t="s">
        <v>177</v>
      </c>
      <c r="F403" t="s">
        <v>1243</v>
      </c>
      <c r="G403" t="s">
        <v>1677</v>
      </c>
      <c r="H403" t="s">
        <v>2297</v>
      </c>
      <c r="I403">
        <v>81</v>
      </c>
      <c r="J403">
        <v>80</v>
      </c>
      <c r="K403">
        <v>0.98770000000000002</v>
      </c>
      <c r="L403" t="s">
        <v>1411</v>
      </c>
      <c r="M403" s="61">
        <v>0.41249999999999998</v>
      </c>
    </row>
    <row r="404" spans="1:13">
      <c r="A404" t="s">
        <v>570</v>
      </c>
      <c r="B404">
        <v>936</v>
      </c>
      <c r="C404" t="s">
        <v>1101</v>
      </c>
      <c r="D404">
        <v>940</v>
      </c>
      <c r="E404" t="s">
        <v>70</v>
      </c>
      <c r="F404" t="s">
        <v>1243</v>
      </c>
      <c r="G404" t="s">
        <v>1677</v>
      </c>
      <c r="H404" t="s">
        <v>2297</v>
      </c>
      <c r="I404">
        <v>221</v>
      </c>
      <c r="J404">
        <v>217</v>
      </c>
      <c r="K404">
        <v>0.9819</v>
      </c>
      <c r="L404" t="s">
        <v>1365</v>
      </c>
      <c r="M404" s="61">
        <v>0.3871</v>
      </c>
    </row>
    <row r="405" spans="1:13">
      <c r="A405" t="s">
        <v>570</v>
      </c>
      <c r="B405">
        <v>1469</v>
      </c>
      <c r="C405" t="s">
        <v>1106</v>
      </c>
      <c r="D405">
        <v>947</v>
      </c>
      <c r="E405" t="s">
        <v>352</v>
      </c>
      <c r="F405" t="s">
        <v>1243</v>
      </c>
      <c r="G405" t="s">
        <v>1677</v>
      </c>
      <c r="H405" t="s">
        <v>2297</v>
      </c>
      <c r="I405">
        <v>66</v>
      </c>
      <c r="J405">
        <v>65</v>
      </c>
      <c r="K405">
        <v>0.98480000000000001</v>
      </c>
      <c r="L405" t="s">
        <v>1541</v>
      </c>
      <c r="M405" s="61">
        <v>0.41539999999999999</v>
      </c>
    </row>
    <row r="406" spans="1:13">
      <c r="A406" t="s">
        <v>570</v>
      </c>
      <c r="B406">
        <v>1469</v>
      </c>
      <c r="C406" t="s">
        <v>1106</v>
      </c>
      <c r="D406">
        <v>948</v>
      </c>
      <c r="E406" t="s">
        <v>364</v>
      </c>
      <c r="F406" t="s">
        <v>1243</v>
      </c>
      <c r="G406" t="s">
        <v>1677</v>
      </c>
      <c r="H406" t="s">
        <v>2297</v>
      </c>
      <c r="I406">
        <v>75</v>
      </c>
      <c r="J406">
        <v>69</v>
      </c>
      <c r="K406">
        <v>0.92</v>
      </c>
      <c r="L406" t="s">
        <v>1399</v>
      </c>
      <c r="M406" s="61">
        <v>0.44929999999999998</v>
      </c>
    </row>
    <row r="407" spans="1:13">
      <c r="A407" t="s">
        <v>570</v>
      </c>
      <c r="B407">
        <v>1469</v>
      </c>
      <c r="C407" t="s">
        <v>1106</v>
      </c>
      <c r="D407">
        <v>949</v>
      </c>
      <c r="E407" t="s">
        <v>365</v>
      </c>
      <c r="F407" t="s">
        <v>1243</v>
      </c>
      <c r="G407" t="s">
        <v>1677</v>
      </c>
      <c r="H407" t="s">
        <v>2297</v>
      </c>
      <c r="I407">
        <v>322</v>
      </c>
      <c r="J407">
        <v>322</v>
      </c>
      <c r="K407">
        <v>1</v>
      </c>
      <c r="L407" t="s">
        <v>1363</v>
      </c>
      <c r="M407" s="61">
        <v>0.38200000000000001</v>
      </c>
    </row>
    <row r="408" spans="1:13">
      <c r="A408" t="s">
        <v>570</v>
      </c>
      <c r="B408">
        <v>951</v>
      </c>
      <c r="C408" t="s">
        <v>1107</v>
      </c>
      <c r="D408">
        <v>956</v>
      </c>
      <c r="E408" t="s">
        <v>526</v>
      </c>
      <c r="F408" t="s">
        <v>1243</v>
      </c>
      <c r="G408" t="s">
        <v>1677</v>
      </c>
      <c r="H408" t="s">
        <v>2297</v>
      </c>
      <c r="I408">
        <v>105</v>
      </c>
      <c r="J408">
        <v>104</v>
      </c>
      <c r="K408">
        <v>0.99050000000000005</v>
      </c>
      <c r="L408" t="s">
        <v>1244</v>
      </c>
      <c r="M408" s="61">
        <v>0.33650000000000002</v>
      </c>
    </row>
    <row r="409" spans="1:13">
      <c r="A409" t="s">
        <v>570</v>
      </c>
      <c r="B409">
        <v>951</v>
      </c>
      <c r="C409" t="s">
        <v>1107</v>
      </c>
      <c r="D409">
        <v>954</v>
      </c>
      <c r="E409" t="s">
        <v>371</v>
      </c>
      <c r="F409" t="s">
        <v>1243</v>
      </c>
      <c r="G409" t="s">
        <v>1677</v>
      </c>
      <c r="H409" t="s">
        <v>2297</v>
      </c>
      <c r="I409">
        <v>299</v>
      </c>
      <c r="J409">
        <v>292</v>
      </c>
      <c r="K409">
        <v>0.97660000000000002</v>
      </c>
      <c r="L409" t="s">
        <v>1390</v>
      </c>
      <c r="M409" s="61">
        <v>0.40410000000000001</v>
      </c>
    </row>
    <row r="410" spans="1:13">
      <c r="A410" t="s">
        <v>570</v>
      </c>
      <c r="B410">
        <v>957</v>
      </c>
      <c r="C410" t="s">
        <v>1108</v>
      </c>
      <c r="D410">
        <v>1769</v>
      </c>
      <c r="E410" t="s">
        <v>344</v>
      </c>
      <c r="F410" t="s">
        <v>1243</v>
      </c>
      <c r="G410" t="s">
        <v>1677</v>
      </c>
      <c r="H410" t="s">
        <v>2297</v>
      </c>
      <c r="I410">
        <v>96</v>
      </c>
      <c r="J410">
        <v>92</v>
      </c>
      <c r="K410">
        <v>0.95830000000000004</v>
      </c>
      <c r="L410" t="s">
        <v>1399</v>
      </c>
      <c r="M410" s="61">
        <v>0.33700000000000002</v>
      </c>
    </row>
    <row r="411" spans="1:13">
      <c r="A411" t="s">
        <v>570</v>
      </c>
      <c r="B411">
        <v>957</v>
      </c>
      <c r="C411" t="s">
        <v>1108</v>
      </c>
      <c r="D411">
        <v>958</v>
      </c>
      <c r="E411" t="s">
        <v>378</v>
      </c>
      <c r="F411" t="s">
        <v>1243</v>
      </c>
      <c r="G411" t="s">
        <v>1677</v>
      </c>
      <c r="H411" t="s">
        <v>2297</v>
      </c>
      <c r="I411">
        <v>163</v>
      </c>
      <c r="J411">
        <v>163</v>
      </c>
      <c r="K411">
        <v>1</v>
      </c>
      <c r="L411" t="s">
        <v>1324</v>
      </c>
      <c r="M411" s="61">
        <v>0.23930000000000001</v>
      </c>
    </row>
    <row r="412" spans="1:13">
      <c r="A412" t="s">
        <v>570</v>
      </c>
      <c r="B412">
        <v>1733</v>
      </c>
      <c r="C412" t="s">
        <v>1110</v>
      </c>
      <c r="D412">
        <v>739</v>
      </c>
      <c r="E412" t="s">
        <v>36</v>
      </c>
      <c r="F412" t="s">
        <v>1243</v>
      </c>
      <c r="G412" t="s">
        <v>1677</v>
      </c>
      <c r="H412" t="s">
        <v>2297</v>
      </c>
      <c r="I412">
        <v>96</v>
      </c>
      <c r="J412">
        <v>96</v>
      </c>
      <c r="K412">
        <v>1</v>
      </c>
      <c r="L412" t="s">
        <v>1253</v>
      </c>
      <c r="M412" s="61">
        <v>0.30209999999999998</v>
      </c>
    </row>
    <row r="413" spans="1:13">
      <c r="A413" t="s">
        <v>570</v>
      </c>
      <c r="B413">
        <v>1733</v>
      </c>
      <c r="C413" t="s">
        <v>1110</v>
      </c>
      <c r="D413">
        <v>735</v>
      </c>
      <c r="E413" t="s">
        <v>9</v>
      </c>
      <c r="F413" t="s">
        <v>1243</v>
      </c>
      <c r="G413" t="s">
        <v>1677</v>
      </c>
      <c r="H413" t="s">
        <v>2297</v>
      </c>
      <c r="I413">
        <v>129</v>
      </c>
      <c r="J413">
        <v>105</v>
      </c>
      <c r="K413">
        <v>0.81399999999999995</v>
      </c>
      <c r="L413" t="s">
        <v>1510</v>
      </c>
      <c r="M413" s="61">
        <v>0.57140000000000002</v>
      </c>
    </row>
    <row r="414" spans="1:13">
      <c r="A414" t="s">
        <v>570</v>
      </c>
      <c r="B414">
        <v>1733</v>
      </c>
      <c r="C414" t="s">
        <v>1110</v>
      </c>
      <c r="D414">
        <v>742</v>
      </c>
      <c r="E414" t="s">
        <v>152</v>
      </c>
      <c r="F414" t="s">
        <v>1243</v>
      </c>
      <c r="G414" t="s">
        <v>1677</v>
      </c>
      <c r="H414" t="s">
        <v>2297</v>
      </c>
      <c r="I414">
        <v>126</v>
      </c>
      <c r="J414">
        <v>123</v>
      </c>
      <c r="K414">
        <v>0.97619999999999996</v>
      </c>
      <c r="L414" t="s">
        <v>1273</v>
      </c>
      <c r="M414" s="61">
        <v>0.30080000000000001</v>
      </c>
    </row>
    <row r="415" spans="1:13">
      <c r="A415" t="s">
        <v>570</v>
      </c>
      <c r="B415">
        <v>1733</v>
      </c>
      <c r="C415" t="s">
        <v>1110</v>
      </c>
      <c r="D415">
        <v>2097</v>
      </c>
      <c r="E415" t="s">
        <v>49</v>
      </c>
      <c r="F415" t="s">
        <v>1243</v>
      </c>
      <c r="G415" t="s">
        <v>1677</v>
      </c>
      <c r="H415" t="s">
        <v>2297</v>
      </c>
      <c r="I415">
        <v>56</v>
      </c>
      <c r="J415">
        <v>56</v>
      </c>
      <c r="K415">
        <v>1</v>
      </c>
      <c r="L415" t="s">
        <v>1549</v>
      </c>
      <c r="M415" s="61">
        <v>0.41070000000000001</v>
      </c>
    </row>
    <row r="416" spans="1:13">
      <c r="A416" t="s">
        <v>570</v>
      </c>
      <c r="B416">
        <v>1733</v>
      </c>
      <c r="C416" t="s">
        <v>1110</v>
      </c>
      <c r="D416">
        <v>736</v>
      </c>
      <c r="E416" t="s">
        <v>385</v>
      </c>
      <c r="F416" t="s">
        <v>1243</v>
      </c>
      <c r="G416" t="s">
        <v>1677</v>
      </c>
      <c r="H416" t="s">
        <v>2297</v>
      </c>
      <c r="I416">
        <v>344</v>
      </c>
      <c r="J416">
        <v>334</v>
      </c>
      <c r="K416">
        <v>0.97089999999999999</v>
      </c>
      <c r="L416" t="s">
        <v>1259</v>
      </c>
      <c r="M416" s="61">
        <v>0.44009999999999999</v>
      </c>
    </row>
    <row r="417" spans="1:13">
      <c r="A417" t="s">
        <v>570</v>
      </c>
      <c r="B417">
        <v>969</v>
      </c>
      <c r="C417" t="s">
        <v>1115</v>
      </c>
      <c r="D417">
        <v>971</v>
      </c>
      <c r="E417" t="s">
        <v>214</v>
      </c>
      <c r="F417" t="s">
        <v>1243</v>
      </c>
      <c r="G417" t="s">
        <v>1677</v>
      </c>
      <c r="H417" t="s">
        <v>2297</v>
      </c>
      <c r="I417">
        <v>22</v>
      </c>
      <c r="J417">
        <v>22</v>
      </c>
      <c r="K417">
        <v>1</v>
      </c>
      <c r="L417" t="s">
        <v>1312</v>
      </c>
      <c r="M417" s="61">
        <v>0.2273</v>
      </c>
    </row>
    <row r="418" spans="1:13">
      <c r="A418" t="s">
        <v>570</v>
      </c>
      <c r="B418">
        <v>969</v>
      </c>
      <c r="C418" t="s">
        <v>1115</v>
      </c>
      <c r="D418">
        <v>1953</v>
      </c>
      <c r="E418" t="s">
        <v>375</v>
      </c>
      <c r="F418" t="s">
        <v>1243</v>
      </c>
      <c r="G418" t="s">
        <v>1677</v>
      </c>
      <c r="H418" t="s">
        <v>2297</v>
      </c>
      <c r="I418">
        <v>403</v>
      </c>
      <c r="J418">
        <v>392</v>
      </c>
      <c r="K418">
        <v>0.97270000000000001</v>
      </c>
      <c r="L418" t="s">
        <v>1418</v>
      </c>
      <c r="M418" s="61">
        <v>0.3342</v>
      </c>
    </row>
    <row r="419" spans="1:13">
      <c r="A419" t="s">
        <v>570</v>
      </c>
      <c r="B419">
        <v>969</v>
      </c>
      <c r="C419" t="s">
        <v>1115</v>
      </c>
      <c r="D419">
        <v>975</v>
      </c>
      <c r="E419" t="s">
        <v>499</v>
      </c>
      <c r="F419" t="s">
        <v>1243</v>
      </c>
      <c r="G419" t="s">
        <v>1677</v>
      </c>
      <c r="H419" t="s">
        <v>2297</v>
      </c>
      <c r="I419">
        <v>42</v>
      </c>
      <c r="J419">
        <v>41</v>
      </c>
      <c r="K419">
        <v>0.97619999999999996</v>
      </c>
      <c r="L419" t="s">
        <v>1401</v>
      </c>
      <c r="M419" s="61">
        <v>0.26829999999999998</v>
      </c>
    </row>
    <row r="420" spans="1:13">
      <c r="A420" t="s">
        <v>570</v>
      </c>
      <c r="B420">
        <v>1498</v>
      </c>
      <c r="C420" t="s">
        <v>1118</v>
      </c>
      <c r="D420">
        <v>1759</v>
      </c>
      <c r="E420" t="s">
        <v>230</v>
      </c>
      <c r="F420" t="s">
        <v>1243</v>
      </c>
      <c r="G420" t="s">
        <v>1677</v>
      </c>
      <c r="H420" t="s">
        <v>2297</v>
      </c>
      <c r="I420">
        <v>276</v>
      </c>
      <c r="J420">
        <v>275</v>
      </c>
      <c r="K420">
        <v>0.99639999999999995</v>
      </c>
      <c r="L420" t="s">
        <v>1583</v>
      </c>
      <c r="M420" s="61">
        <v>0.42180000000000001</v>
      </c>
    </row>
    <row r="421" spans="1:13">
      <c r="A421" t="s">
        <v>570</v>
      </c>
      <c r="B421">
        <v>1498</v>
      </c>
      <c r="C421" t="s">
        <v>1118</v>
      </c>
      <c r="D421">
        <v>1652</v>
      </c>
      <c r="E421" t="s">
        <v>115</v>
      </c>
      <c r="F421" t="s">
        <v>1243</v>
      </c>
      <c r="G421" t="s">
        <v>1677</v>
      </c>
      <c r="H421" t="s">
        <v>2297</v>
      </c>
      <c r="I421">
        <v>94</v>
      </c>
      <c r="J421">
        <v>86</v>
      </c>
      <c r="K421">
        <v>0.91490000000000005</v>
      </c>
      <c r="L421" t="s">
        <v>1346</v>
      </c>
      <c r="M421" s="61">
        <v>0.60470000000000002</v>
      </c>
    </row>
    <row r="422" spans="1:13">
      <c r="A422" t="s">
        <v>570</v>
      </c>
      <c r="B422">
        <v>1498</v>
      </c>
      <c r="C422" t="s">
        <v>1118</v>
      </c>
      <c r="D422">
        <v>1499</v>
      </c>
      <c r="E422" t="s">
        <v>233</v>
      </c>
      <c r="F422" t="s">
        <v>1243</v>
      </c>
      <c r="G422" t="s">
        <v>1677</v>
      </c>
      <c r="H422" t="s">
        <v>2297</v>
      </c>
      <c r="I422">
        <v>318</v>
      </c>
      <c r="J422">
        <v>287</v>
      </c>
      <c r="K422">
        <v>0.90249999999999997</v>
      </c>
      <c r="L422" t="s">
        <v>1277</v>
      </c>
      <c r="M422" s="61">
        <v>0.439</v>
      </c>
    </row>
    <row r="423" spans="1:13">
      <c r="A423" t="s">
        <v>570</v>
      </c>
      <c r="B423">
        <v>976</v>
      </c>
      <c r="C423" t="s">
        <v>1121</v>
      </c>
      <c r="D423">
        <v>983</v>
      </c>
      <c r="E423" t="s">
        <v>37</v>
      </c>
      <c r="F423" t="s">
        <v>1243</v>
      </c>
      <c r="G423" t="s">
        <v>1677</v>
      </c>
      <c r="H423" t="s">
        <v>2297</v>
      </c>
      <c r="I423">
        <v>170</v>
      </c>
      <c r="J423">
        <v>169</v>
      </c>
      <c r="K423">
        <v>0.99409999999999998</v>
      </c>
      <c r="L423" t="s">
        <v>1348</v>
      </c>
      <c r="M423" s="61">
        <v>0.34320000000000001</v>
      </c>
    </row>
    <row r="424" spans="1:13">
      <c r="A424" t="s">
        <v>570</v>
      </c>
      <c r="B424">
        <v>976</v>
      </c>
      <c r="C424" t="s">
        <v>1121</v>
      </c>
      <c r="D424">
        <v>979</v>
      </c>
      <c r="E424" t="s">
        <v>24</v>
      </c>
      <c r="F424" t="s">
        <v>1243</v>
      </c>
      <c r="G424" t="s">
        <v>1677</v>
      </c>
      <c r="H424" t="s">
        <v>2297</v>
      </c>
      <c r="I424">
        <v>46</v>
      </c>
      <c r="J424">
        <v>45</v>
      </c>
      <c r="K424">
        <v>0.97829999999999995</v>
      </c>
      <c r="L424" t="s">
        <v>1333</v>
      </c>
      <c r="M424" s="61">
        <v>0.37780000000000002</v>
      </c>
    </row>
    <row r="425" spans="1:13">
      <c r="A425" t="s">
        <v>570</v>
      </c>
      <c r="B425">
        <v>976</v>
      </c>
      <c r="C425" t="s">
        <v>1121</v>
      </c>
      <c r="D425">
        <v>978</v>
      </c>
      <c r="E425" t="s">
        <v>399</v>
      </c>
      <c r="F425" t="s">
        <v>1243</v>
      </c>
      <c r="G425" t="s">
        <v>1677</v>
      </c>
      <c r="H425" t="s">
        <v>2297</v>
      </c>
      <c r="I425">
        <v>38</v>
      </c>
      <c r="J425">
        <v>38</v>
      </c>
      <c r="K425">
        <v>1</v>
      </c>
      <c r="L425" t="s">
        <v>1591</v>
      </c>
      <c r="M425" s="61">
        <v>0.42109999999999997</v>
      </c>
    </row>
    <row r="426" spans="1:13">
      <c r="A426" t="s">
        <v>570</v>
      </c>
      <c r="B426">
        <v>976</v>
      </c>
      <c r="C426" t="s">
        <v>1121</v>
      </c>
      <c r="D426">
        <v>982</v>
      </c>
      <c r="E426" t="s">
        <v>529</v>
      </c>
      <c r="F426" t="s">
        <v>1243</v>
      </c>
      <c r="G426" t="s">
        <v>1677</v>
      </c>
      <c r="H426" t="s">
        <v>2297</v>
      </c>
      <c r="I426">
        <v>45</v>
      </c>
      <c r="J426">
        <v>45</v>
      </c>
      <c r="K426">
        <v>1</v>
      </c>
      <c r="L426" t="s">
        <v>1257</v>
      </c>
      <c r="M426" s="61">
        <v>0.28889999999999999</v>
      </c>
    </row>
    <row r="427" spans="1:13">
      <c r="A427" t="s">
        <v>570</v>
      </c>
      <c r="B427">
        <v>984</v>
      </c>
      <c r="C427" t="s">
        <v>1125</v>
      </c>
      <c r="D427">
        <v>986</v>
      </c>
      <c r="E427" t="s">
        <v>132</v>
      </c>
      <c r="F427" t="s">
        <v>1243</v>
      </c>
      <c r="G427" t="s">
        <v>1677</v>
      </c>
      <c r="H427" t="s">
        <v>2297</v>
      </c>
      <c r="I427">
        <v>112</v>
      </c>
      <c r="J427">
        <v>112</v>
      </c>
      <c r="K427">
        <v>1</v>
      </c>
      <c r="L427" t="s">
        <v>1411</v>
      </c>
      <c r="M427" s="61">
        <v>0.29459999999999997</v>
      </c>
    </row>
    <row r="428" spans="1:13">
      <c r="A428" t="s">
        <v>570</v>
      </c>
      <c r="B428">
        <v>984</v>
      </c>
      <c r="C428" t="s">
        <v>1125</v>
      </c>
      <c r="D428">
        <v>987</v>
      </c>
      <c r="E428" t="s">
        <v>196</v>
      </c>
      <c r="F428" t="s">
        <v>1243</v>
      </c>
      <c r="G428" t="s">
        <v>1677</v>
      </c>
      <c r="H428" t="s">
        <v>2297</v>
      </c>
      <c r="I428">
        <v>95</v>
      </c>
      <c r="J428">
        <v>95</v>
      </c>
      <c r="K428">
        <v>1</v>
      </c>
      <c r="L428" t="s">
        <v>1460</v>
      </c>
      <c r="M428" s="61">
        <v>0.21049999999999999</v>
      </c>
    </row>
    <row r="429" spans="1:13">
      <c r="A429" t="s">
        <v>570</v>
      </c>
      <c r="B429">
        <v>984</v>
      </c>
      <c r="C429" t="s">
        <v>1125</v>
      </c>
      <c r="D429">
        <v>989</v>
      </c>
      <c r="E429" t="s">
        <v>431</v>
      </c>
      <c r="F429" t="s">
        <v>1243</v>
      </c>
      <c r="G429" t="s">
        <v>1677</v>
      </c>
      <c r="H429" t="s">
        <v>2297</v>
      </c>
      <c r="I429">
        <v>59</v>
      </c>
      <c r="J429">
        <v>56</v>
      </c>
      <c r="K429">
        <v>0.94920000000000004</v>
      </c>
      <c r="L429" t="s">
        <v>1401</v>
      </c>
      <c r="M429" s="61">
        <v>0.19639999999999999</v>
      </c>
    </row>
    <row r="430" spans="1:13">
      <c r="A430" t="s">
        <v>570</v>
      </c>
      <c r="B430">
        <v>984</v>
      </c>
      <c r="C430" t="s">
        <v>1125</v>
      </c>
      <c r="D430">
        <v>991</v>
      </c>
      <c r="E430" t="s">
        <v>381</v>
      </c>
      <c r="F430" t="s">
        <v>1243</v>
      </c>
      <c r="G430" t="s">
        <v>1677</v>
      </c>
      <c r="H430" t="s">
        <v>2297</v>
      </c>
      <c r="I430">
        <v>170</v>
      </c>
      <c r="J430">
        <v>127</v>
      </c>
      <c r="K430">
        <v>0.74709999999999999</v>
      </c>
      <c r="L430" t="s">
        <v>1348</v>
      </c>
      <c r="M430" s="61">
        <v>0.45669999999999999</v>
      </c>
    </row>
    <row r="431" spans="1:13">
      <c r="A431" t="s">
        <v>570</v>
      </c>
      <c r="B431">
        <v>984</v>
      </c>
      <c r="C431" t="s">
        <v>1125</v>
      </c>
      <c r="D431">
        <v>993</v>
      </c>
      <c r="E431" t="s">
        <v>382</v>
      </c>
      <c r="F431" t="s">
        <v>1243</v>
      </c>
      <c r="G431" t="s">
        <v>1677</v>
      </c>
      <c r="H431" t="s">
        <v>2297</v>
      </c>
      <c r="I431">
        <v>527</v>
      </c>
      <c r="J431">
        <v>499</v>
      </c>
      <c r="K431">
        <v>0.94689999999999996</v>
      </c>
      <c r="L431" t="s">
        <v>1608</v>
      </c>
      <c r="M431" s="61">
        <v>0.34870000000000001</v>
      </c>
    </row>
    <row r="432" spans="1:13">
      <c r="A432" t="s">
        <v>570</v>
      </c>
      <c r="B432">
        <v>984</v>
      </c>
      <c r="C432" t="s">
        <v>1125</v>
      </c>
      <c r="D432">
        <v>990</v>
      </c>
      <c r="E432" t="s">
        <v>561</v>
      </c>
      <c r="F432" t="s">
        <v>1243</v>
      </c>
      <c r="G432" t="s">
        <v>1677</v>
      </c>
      <c r="H432" t="s">
        <v>2297</v>
      </c>
      <c r="I432">
        <v>105</v>
      </c>
      <c r="J432">
        <v>105</v>
      </c>
      <c r="K432">
        <v>1</v>
      </c>
      <c r="L432" t="s">
        <v>1261</v>
      </c>
      <c r="M432" s="61">
        <v>0.20949999999999999</v>
      </c>
    </row>
    <row r="433" spans="1:13">
      <c r="A433" t="s">
        <v>570</v>
      </c>
      <c r="B433">
        <v>984</v>
      </c>
      <c r="C433" t="s">
        <v>1125</v>
      </c>
      <c r="D433">
        <v>992</v>
      </c>
      <c r="E433" t="s">
        <v>563</v>
      </c>
      <c r="F433" t="s">
        <v>1243</v>
      </c>
      <c r="G433" t="s">
        <v>1677</v>
      </c>
      <c r="H433" t="s">
        <v>2297</v>
      </c>
      <c r="I433">
        <v>173</v>
      </c>
      <c r="J433">
        <v>171</v>
      </c>
      <c r="K433">
        <v>0.98839999999999995</v>
      </c>
      <c r="L433" t="s">
        <v>1392</v>
      </c>
      <c r="M433" s="61">
        <v>0.2339</v>
      </c>
    </row>
    <row r="434" spans="1:13">
      <c r="A434" t="s">
        <v>570</v>
      </c>
      <c r="B434">
        <v>1480</v>
      </c>
      <c r="C434" t="s">
        <v>1130</v>
      </c>
      <c r="D434">
        <v>392</v>
      </c>
      <c r="E434" t="s">
        <v>359</v>
      </c>
      <c r="F434" t="s">
        <v>1243</v>
      </c>
      <c r="G434" t="s">
        <v>1677</v>
      </c>
      <c r="H434" t="s">
        <v>2297</v>
      </c>
      <c r="I434">
        <v>92</v>
      </c>
      <c r="J434">
        <v>91</v>
      </c>
      <c r="K434">
        <v>0.98909999999999998</v>
      </c>
      <c r="L434" t="s">
        <v>1411</v>
      </c>
      <c r="M434" s="61">
        <v>0.36259999999999998</v>
      </c>
    </row>
    <row r="435" spans="1:13">
      <c r="A435" t="s">
        <v>570</v>
      </c>
      <c r="B435">
        <v>551</v>
      </c>
      <c r="C435" t="s">
        <v>1132</v>
      </c>
      <c r="D435">
        <v>554</v>
      </c>
      <c r="E435" t="s">
        <v>226</v>
      </c>
      <c r="F435" t="s">
        <v>1243</v>
      </c>
      <c r="G435" t="s">
        <v>1677</v>
      </c>
      <c r="H435" t="s">
        <v>2297</v>
      </c>
      <c r="I435">
        <v>277</v>
      </c>
      <c r="J435">
        <v>269</v>
      </c>
      <c r="K435">
        <v>0.97109999999999996</v>
      </c>
      <c r="L435" t="s">
        <v>1562</v>
      </c>
      <c r="M435" s="61">
        <v>0.39410000000000001</v>
      </c>
    </row>
    <row r="436" spans="1:13">
      <c r="A436" t="s">
        <v>570</v>
      </c>
      <c r="B436">
        <v>551</v>
      </c>
      <c r="C436" t="s">
        <v>1132</v>
      </c>
      <c r="D436">
        <v>552</v>
      </c>
      <c r="E436" t="s">
        <v>393</v>
      </c>
      <c r="F436" t="s">
        <v>1243</v>
      </c>
      <c r="G436" t="s">
        <v>1677</v>
      </c>
      <c r="H436" t="s">
        <v>2297</v>
      </c>
      <c r="I436">
        <v>101</v>
      </c>
      <c r="J436">
        <v>101</v>
      </c>
      <c r="K436">
        <v>1</v>
      </c>
      <c r="L436" t="s">
        <v>1298</v>
      </c>
      <c r="M436" s="61">
        <v>0.14849999999999999</v>
      </c>
    </row>
    <row r="437" spans="1:13">
      <c r="A437" t="s">
        <v>570</v>
      </c>
      <c r="B437">
        <v>551</v>
      </c>
      <c r="C437" t="s">
        <v>1132</v>
      </c>
      <c r="D437">
        <v>557</v>
      </c>
      <c r="E437" t="s">
        <v>353</v>
      </c>
      <c r="F437" t="s">
        <v>1243</v>
      </c>
      <c r="G437" t="s">
        <v>1677</v>
      </c>
      <c r="H437" t="s">
        <v>2297</v>
      </c>
      <c r="I437">
        <v>126</v>
      </c>
      <c r="J437">
        <v>119</v>
      </c>
      <c r="K437">
        <v>0.94440000000000002</v>
      </c>
      <c r="L437" t="s">
        <v>1324</v>
      </c>
      <c r="M437" s="61">
        <v>0.32769999999999999</v>
      </c>
    </row>
    <row r="438" spans="1:13">
      <c r="A438" t="s">
        <v>570</v>
      </c>
      <c r="B438">
        <v>551</v>
      </c>
      <c r="C438" t="s">
        <v>1132</v>
      </c>
      <c r="D438">
        <v>556</v>
      </c>
      <c r="E438" t="s">
        <v>159</v>
      </c>
      <c r="F438" t="s">
        <v>1243</v>
      </c>
      <c r="G438" t="s">
        <v>1677</v>
      </c>
      <c r="H438" t="s">
        <v>2297</v>
      </c>
      <c r="I438">
        <v>344</v>
      </c>
      <c r="J438">
        <v>339</v>
      </c>
      <c r="K438">
        <v>0.98550000000000004</v>
      </c>
      <c r="L438" t="s">
        <v>1639</v>
      </c>
      <c r="M438" s="61">
        <v>0.32740000000000002</v>
      </c>
    </row>
    <row r="439" spans="1:13">
      <c r="A439" t="s">
        <v>570</v>
      </c>
      <c r="B439">
        <v>570</v>
      </c>
      <c r="C439" t="s">
        <v>1135</v>
      </c>
      <c r="D439">
        <v>1977</v>
      </c>
      <c r="E439" t="s">
        <v>67</v>
      </c>
      <c r="F439" t="s">
        <v>1243</v>
      </c>
      <c r="G439" t="s">
        <v>1677</v>
      </c>
      <c r="H439" t="s">
        <v>2297</v>
      </c>
      <c r="I439">
        <v>121</v>
      </c>
      <c r="J439">
        <v>120</v>
      </c>
      <c r="K439">
        <v>0.99170000000000003</v>
      </c>
      <c r="L439" t="s">
        <v>1334</v>
      </c>
      <c r="M439" s="61">
        <v>0.4</v>
      </c>
    </row>
    <row r="440" spans="1:13">
      <c r="A440" t="s">
        <v>570</v>
      </c>
      <c r="B440">
        <v>570</v>
      </c>
      <c r="C440" t="s">
        <v>1135</v>
      </c>
      <c r="D440">
        <v>2098</v>
      </c>
      <c r="E440" t="s">
        <v>424</v>
      </c>
      <c r="F440" t="s">
        <v>1243</v>
      </c>
      <c r="G440" t="s">
        <v>1677</v>
      </c>
      <c r="H440" t="s">
        <v>2297</v>
      </c>
      <c r="I440">
        <v>115</v>
      </c>
      <c r="J440">
        <v>112</v>
      </c>
      <c r="K440">
        <v>0.97389999999999999</v>
      </c>
      <c r="L440" t="s">
        <v>1324</v>
      </c>
      <c r="M440" s="61">
        <v>0.34820000000000001</v>
      </c>
    </row>
    <row r="441" spans="1:13">
      <c r="A441" t="s">
        <v>570</v>
      </c>
      <c r="B441">
        <v>626</v>
      </c>
      <c r="C441" t="s">
        <v>1137</v>
      </c>
      <c r="D441">
        <v>627</v>
      </c>
      <c r="E441" t="s">
        <v>265</v>
      </c>
      <c r="F441" t="s">
        <v>1243</v>
      </c>
      <c r="G441" t="s">
        <v>1677</v>
      </c>
      <c r="H441" t="s">
        <v>2297</v>
      </c>
      <c r="I441">
        <v>70</v>
      </c>
      <c r="J441">
        <v>69</v>
      </c>
      <c r="K441">
        <v>0.98570000000000002</v>
      </c>
      <c r="L441" t="s">
        <v>1261</v>
      </c>
      <c r="M441" s="61">
        <v>0.31879999999999997</v>
      </c>
    </row>
    <row r="442" spans="1:13">
      <c r="A442" t="s">
        <v>570</v>
      </c>
      <c r="B442">
        <v>628</v>
      </c>
      <c r="C442" t="s">
        <v>1139</v>
      </c>
      <c r="D442">
        <v>1973</v>
      </c>
      <c r="E442" t="s">
        <v>377</v>
      </c>
      <c r="F442" t="s">
        <v>1243</v>
      </c>
      <c r="G442" t="s">
        <v>1677</v>
      </c>
      <c r="H442" t="s">
        <v>2297</v>
      </c>
      <c r="I442">
        <v>15</v>
      </c>
      <c r="J442">
        <v>15</v>
      </c>
      <c r="K442">
        <v>1</v>
      </c>
      <c r="L442" t="s">
        <v>1248</v>
      </c>
      <c r="M442" s="61">
        <v>0.4</v>
      </c>
    </row>
    <row r="443" spans="1:13">
      <c r="A443" t="s">
        <v>570</v>
      </c>
      <c r="B443">
        <v>628</v>
      </c>
      <c r="C443" t="s">
        <v>1139</v>
      </c>
      <c r="D443">
        <v>1974</v>
      </c>
      <c r="E443" t="s">
        <v>131</v>
      </c>
      <c r="F443" t="s">
        <v>1243</v>
      </c>
      <c r="G443" t="s">
        <v>1677</v>
      </c>
      <c r="H443" t="s">
        <v>2297</v>
      </c>
      <c r="I443">
        <v>74</v>
      </c>
      <c r="J443">
        <v>68</v>
      </c>
      <c r="K443">
        <v>0.91890000000000005</v>
      </c>
      <c r="L443" t="s">
        <v>1253</v>
      </c>
      <c r="M443" s="61">
        <v>0.42649999999999999</v>
      </c>
    </row>
    <row r="444" spans="1:13">
      <c r="A444" t="s">
        <v>570</v>
      </c>
      <c r="B444">
        <v>633</v>
      </c>
      <c r="C444" t="s">
        <v>1141</v>
      </c>
      <c r="D444">
        <v>634</v>
      </c>
      <c r="E444" t="s">
        <v>215</v>
      </c>
      <c r="F444" t="s">
        <v>1243</v>
      </c>
      <c r="G444" t="s">
        <v>1677</v>
      </c>
      <c r="H444" t="s">
        <v>2297</v>
      </c>
      <c r="I444">
        <v>77</v>
      </c>
      <c r="J444">
        <v>76</v>
      </c>
      <c r="K444">
        <v>0.98699999999999999</v>
      </c>
      <c r="L444" t="s">
        <v>1549</v>
      </c>
      <c r="M444" s="61">
        <v>0.30259999999999998</v>
      </c>
    </row>
    <row r="445" spans="1:13">
      <c r="A445" t="s">
        <v>570</v>
      </c>
      <c r="B445">
        <v>662</v>
      </c>
      <c r="C445" t="s">
        <v>1143</v>
      </c>
      <c r="D445">
        <v>663</v>
      </c>
      <c r="E445" t="s">
        <v>141</v>
      </c>
      <c r="F445" t="s">
        <v>1243</v>
      </c>
      <c r="G445" t="s">
        <v>1677</v>
      </c>
      <c r="H445" t="s">
        <v>2297</v>
      </c>
      <c r="I445">
        <v>58</v>
      </c>
      <c r="J445">
        <v>58</v>
      </c>
      <c r="K445">
        <v>1</v>
      </c>
      <c r="L445" t="s">
        <v>1399</v>
      </c>
      <c r="M445" s="61">
        <v>0.53449999999999998</v>
      </c>
    </row>
    <row r="446" spans="1:13">
      <c r="A446" t="s">
        <v>570</v>
      </c>
      <c r="B446">
        <v>664</v>
      </c>
      <c r="C446" t="s">
        <v>1145</v>
      </c>
      <c r="D446">
        <v>666</v>
      </c>
      <c r="E446" t="s">
        <v>301</v>
      </c>
      <c r="F446" t="s">
        <v>1243</v>
      </c>
      <c r="G446" t="s">
        <v>1677</v>
      </c>
      <c r="H446" t="s">
        <v>2297</v>
      </c>
      <c r="I446">
        <v>101</v>
      </c>
      <c r="J446">
        <v>99</v>
      </c>
      <c r="K446">
        <v>0.98019999999999996</v>
      </c>
      <c r="L446" t="s">
        <v>1246</v>
      </c>
      <c r="M446" s="61">
        <v>0.2828</v>
      </c>
    </row>
    <row r="447" spans="1:13">
      <c r="A447" t="s">
        <v>570</v>
      </c>
      <c r="B447">
        <v>664</v>
      </c>
      <c r="C447" t="s">
        <v>1145</v>
      </c>
      <c r="D447">
        <v>665</v>
      </c>
      <c r="E447" t="s">
        <v>45</v>
      </c>
      <c r="F447" t="s">
        <v>1243</v>
      </c>
      <c r="G447" t="s">
        <v>1677</v>
      </c>
      <c r="H447" t="s">
        <v>2297</v>
      </c>
      <c r="I447">
        <v>138</v>
      </c>
      <c r="J447">
        <v>137</v>
      </c>
      <c r="K447">
        <v>0.99280000000000002</v>
      </c>
      <c r="L447" t="s">
        <v>1620</v>
      </c>
      <c r="M447" s="61">
        <v>0.33579999999999999</v>
      </c>
    </row>
    <row r="448" spans="1:13">
      <c r="A448" t="s">
        <v>570</v>
      </c>
      <c r="B448">
        <v>681</v>
      </c>
      <c r="C448" t="s">
        <v>1147</v>
      </c>
      <c r="D448">
        <v>683</v>
      </c>
      <c r="E448" t="s">
        <v>186</v>
      </c>
      <c r="F448" t="s">
        <v>1243</v>
      </c>
      <c r="G448" t="s">
        <v>1677</v>
      </c>
      <c r="H448" t="s">
        <v>2297</v>
      </c>
      <c r="I448">
        <v>213</v>
      </c>
      <c r="J448">
        <v>210</v>
      </c>
      <c r="K448">
        <v>0.9859</v>
      </c>
      <c r="L448" t="s">
        <v>1490</v>
      </c>
      <c r="M448" s="61">
        <v>0.40479999999999999</v>
      </c>
    </row>
    <row r="449" spans="1:13">
      <c r="A449" t="s">
        <v>570</v>
      </c>
      <c r="B449">
        <v>681</v>
      </c>
      <c r="C449" t="s">
        <v>1147</v>
      </c>
      <c r="D449">
        <v>682</v>
      </c>
      <c r="E449" t="s">
        <v>253</v>
      </c>
      <c r="F449" t="s">
        <v>1243</v>
      </c>
      <c r="G449" t="s">
        <v>1677</v>
      </c>
      <c r="H449" t="s">
        <v>2297</v>
      </c>
      <c r="I449">
        <v>56</v>
      </c>
      <c r="J449">
        <v>56</v>
      </c>
      <c r="K449">
        <v>1</v>
      </c>
      <c r="L449" t="s">
        <v>1417</v>
      </c>
      <c r="M449" s="61">
        <v>0.375</v>
      </c>
    </row>
    <row r="450" spans="1:13">
      <c r="A450" t="s">
        <v>570</v>
      </c>
      <c r="B450">
        <v>681</v>
      </c>
      <c r="C450" t="s">
        <v>1147</v>
      </c>
      <c r="D450">
        <v>684</v>
      </c>
      <c r="E450" t="s">
        <v>535</v>
      </c>
      <c r="F450" t="s">
        <v>1243</v>
      </c>
      <c r="G450" t="s">
        <v>1677</v>
      </c>
      <c r="H450" t="s">
        <v>2297</v>
      </c>
      <c r="I450">
        <v>95</v>
      </c>
      <c r="J450">
        <v>95</v>
      </c>
      <c r="K450">
        <v>1</v>
      </c>
      <c r="L450" t="s">
        <v>1410</v>
      </c>
      <c r="M450" s="61">
        <v>0.33679999999999999</v>
      </c>
    </row>
    <row r="451" spans="1:13">
      <c r="A451" t="s">
        <v>570</v>
      </c>
      <c r="B451">
        <v>685</v>
      </c>
      <c r="C451" t="s">
        <v>1150</v>
      </c>
      <c r="D451">
        <v>686</v>
      </c>
      <c r="E451" t="s">
        <v>220</v>
      </c>
      <c r="F451" t="s">
        <v>1243</v>
      </c>
      <c r="G451" t="s">
        <v>1677</v>
      </c>
      <c r="H451" t="s">
        <v>2297</v>
      </c>
      <c r="I451">
        <v>11</v>
      </c>
      <c r="J451">
        <v>10</v>
      </c>
      <c r="K451">
        <v>0.90910000000000002</v>
      </c>
      <c r="L451" t="s">
        <v>1312</v>
      </c>
      <c r="M451" s="61">
        <v>0.5</v>
      </c>
    </row>
    <row r="452" spans="1:13">
      <c r="A452" t="s">
        <v>570</v>
      </c>
      <c r="B452">
        <v>685</v>
      </c>
      <c r="C452" t="s">
        <v>1150</v>
      </c>
      <c r="D452">
        <v>689</v>
      </c>
      <c r="E452" t="s">
        <v>79</v>
      </c>
      <c r="F452" t="s">
        <v>1243</v>
      </c>
      <c r="G452" t="s">
        <v>1677</v>
      </c>
      <c r="H452" t="s">
        <v>2297</v>
      </c>
      <c r="I452">
        <v>118</v>
      </c>
      <c r="J452">
        <v>118</v>
      </c>
      <c r="K452">
        <v>1</v>
      </c>
      <c r="L452" t="s">
        <v>1336</v>
      </c>
      <c r="M452" s="61">
        <v>0.32200000000000001</v>
      </c>
    </row>
    <row r="453" spans="1:13">
      <c r="A453" t="s">
        <v>570</v>
      </c>
      <c r="B453">
        <v>1997</v>
      </c>
      <c r="C453" t="s">
        <v>1152</v>
      </c>
      <c r="D453">
        <v>692</v>
      </c>
      <c r="E453" t="s">
        <v>73</v>
      </c>
      <c r="F453" t="s">
        <v>1243</v>
      </c>
      <c r="G453" t="s">
        <v>1677</v>
      </c>
      <c r="H453" t="s">
        <v>2297</v>
      </c>
      <c r="I453">
        <v>55</v>
      </c>
      <c r="J453">
        <v>54</v>
      </c>
      <c r="K453">
        <v>0.98180000000000001</v>
      </c>
      <c r="L453" t="s">
        <v>1399</v>
      </c>
      <c r="M453" s="61">
        <v>0.57410000000000005</v>
      </c>
    </row>
    <row r="454" spans="1:13">
      <c r="A454" t="s">
        <v>570</v>
      </c>
      <c r="B454">
        <v>1997</v>
      </c>
      <c r="C454" t="s">
        <v>1152</v>
      </c>
      <c r="D454">
        <v>693</v>
      </c>
      <c r="E454" t="s">
        <v>78</v>
      </c>
      <c r="F454" t="s">
        <v>1243</v>
      </c>
      <c r="G454" t="s">
        <v>1677</v>
      </c>
      <c r="H454" t="s">
        <v>2297</v>
      </c>
      <c r="I454">
        <v>74</v>
      </c>
      <c r="J454">
        <v>74</v>
      </c>
      <c r="K454">
        <v>1</v>
      </c>
      <c r="L454" t="s">
        <v>1541</v>
      </c>
      <c r="M454" s="61">
        <v>0.3649</v>
      </c>
    </row>
    <row r="455" spans="1:13">
      <c r="A455" t="s">
        <v>570</v>
      </c>
      <c r="B455">
        <v>2195</v>
      </c>
      <c r="C455" t="s">
        <v>891</v>
      </c>
      <c r="D455">
        <v>402</v>
      </c>
      <c r="E455" t="s">
        <v>360</v>
      </c>
      <c r="F455" t="s">
        <v>1243</v>
      </c>
      <c r="G455" t="s">
        <v>1677</v>
      </c>
      <c r="H455" t="s">
        <v>2297</v>
      </c>
      <c r="I455">
        <v>83</v>
      </c>
      <c r="J455">
        <v>83</v>
      </c>
      <c r="K455">
        <v>1</v>
      </c>
      <c r="L455" t="s">
        <v>1411</v>
      </c>
      <c r="M455" s="61">
        <v>0.39760000000000001</v>
      </c>
    </row>
    <row r="456" spans="1:13">
      <c r="A456" t="s">
        <v>570</v>
      </c>
      <c r="B456">
        <v>2195</v>
      </c>
      <c r="C456" t="s">
        <v>891</v>
      </c>
      <c r="D456">
        <v>404</v>
      </c>
      <c r="E456" t="s">
        <v>519</v>
      </c>
      <c r="F456" t="s">
        <v>1243</v>
      </c>
      <c r="G456" t="s">
        <v>1677</v>
      </c>
      <c r="H456" t="s">
        <v>2297</v>
      </c>
      <c r="I456">
        <v>97</v>
      </c>
      <c r="J456">
        <v>96</v>
      </c>
      <c r="K456">
        <v>0.98970000000000002</v>
      </c>
      <c r="L456" t="s">
        <v>1249</v>
      </c>
      <c r="M456" s="61">
        <v>0.26040000000000002</v>
      </c>
    </row>
    <row r="457" spans="1:13">
      <c r="A457" t="s">
        <v>570</v>
      </c>
      <c r="B457">
        <v>1662</v>
      </c>
      <c r="C457" t="s">
        <v>1154</v>
      </c>
      <c r="D457">
        <v>412</v>
      </c>
      <c r="E457" t="s">
        <v>167</v>
      </c>
      <c r="F457" t="s">
        <v>1243</v>
      </c>
      <c r="G457" t="s">
        <v>1677</v>
      </c>
      <c r="H457" t="s">
        <v>2297</v>
      </c>
      <c r="I457">
        <v>598</v>
      </c>
      <c r="J457">
        <v>592</v>
      </c>
      <c r="K457">
        <v>0.99</v>
      </c>
      <c r="L457" t="s">
        <v>2377</v>
      </c>
      <c r="M457" s="61">
        <v>0.30740000000000001</v>
      </c>
    </row>
    <row r="458" spans="1:13">
      <c r="A458" t="s">
        <v>570</v>
      </c>
      <c r="B458">
        <v>1662</v>
      </c>
      <c r="C458" t="s">
        <v>1154</v>
      </c>
      <c r="D458">
        <v>413</v>
      </c>
      <c r="E458" t="s">
        <v>434</v>
      </c>
      <c r="F458" t="s">
        <v>1243</v>
      </c>
      <c r="G458" t="s">
        <v>1677</v>
      </c>
      <c r="H458" t="s">
        <v>2297</v>
      </c>
      <c r="I458">
        <v>575</v>
      </c>
      <c r="J458">
        <v>561</v>
      </c>
      <c r="K458">
        <v>0.97570000000000001</v>
      </c>
      <c r="L458" t="s">
        <v>1448</v>
      </c>
      <c r="M458" s="61">
        <v>0.31730000000000003</v>
      </c>
    </row>
    <row r="459" spans="1:13">
      <c r="A459" t="s">
        <v>570</v>
      </c>
      <c r="B459">
        <v>416</v>
      </c>
      <c r="C459" t="s">
        <v>1155</v>
      </c>
      <c r="D459">
        <v>425</v>
      </c>
      <c r="E459" t="s">
        <v>251</v>
      </c>
      <c r="F459" t="s">
        <v>1243</v>
      </c>
      <c r="G459" t="s">
        <v>1677</v>
      </c>
      <c r="H459" t="s">
        <v>2297</v>
      </c>
      <c r="I459">
        <v>148</v>
      </c>
      <c r="J459">
        <v>147</v>
      </c>
      <c r="K459">
        <v>0.99319999999999997</v>
      </c>
      <c r="L459" t="s">
        <v>1510</v>
      </c>
      <c r="M459" s="61">
        <v>0.40820000000000001</v>
      </c>
    </row>
    <row r="460" spans="1:13">
      <c r="A460" t="s">
        <v>570</v>
      </c>
      <c r="B460">
        <v>416</v>
      </c>
      <c r="C460" t="s">
        <v>1155</v>
      </c>
      <c r="D460">
        <v>2083</v>
      </c>
      <c r="E460" t="s">
        <v>481</v>
      </c>
      <c r="F460" t="s">
        <v>1243</v>
      </c>
      <c r="G460" t="s">
        <v>1677</v>
      </c>
      <c r="H460" t="s">
        <v>2297</v>
      </c>
      <c r="I460">
        <v>162</v>
      </c>
      <c r="J460">
        <v>162</v>
      </c>
      <c r="K460">
        <v>1</v>
      </c>
      <c r="L460" t="s">
        <v>1510</v>
      </c>
      <c r="M460" s="61">
        <v>0.37040000000000001</v>
      </c>
    </row>
    <row r="461" spans="1:13">
      <c r="A461" t="s">
        <v>570</v>
      </c>
      <c r="B461">
        <v>416</v>
      </c>
      <c r="C461" t="s">
        <v>1155</v>
      </c>
      <c r="D461">
        <v>423</v>
      </c>
      <c r="E461" t="s">
        <v>193</v>
      </c>
      <c r="F461" t="s">
        <v>1243</v>
      </c>
      <c r="G461" t="s">
        <v>1677</v>
      </c>
      <c r="H461" t="s">
        <v>2297</v>
      </c>
      <c r="I461">
        <v>244</v>
      </c>
      <c r="J461">
        <v>230</v>
      </c>
      <c r="K461">
        <v>0.94259999999999999</v>
      </c>
      <c r="L461" t="s">
        <v>1254</v>
      </c>
      <c r="M461" s="61">
        <v>0.55649999999999999</v>
      </c>
    </row>
    <row r="462" spans="1:13">
      <c r="A462" t="s">
        <v>570</v>
      </c>
      <c r="B462">
        <v>416</v>
      </c>
      <c r="C462" t="s">
        <v>1155</v>
      </c>
      <c r="D462">
        <v>2050</v>
      </c>
      <c r="E462" t="s">
        <v>407</v>
      </c>
      <c r="F462" t="s">
        <v>1243</v>
      </c>
      <c r="G462" t="s">
        <v>1677</v>
      </c>
      <c r="H462" t="s">
        <v>2297</v>
      </c>
      <c r="I462">
        <v>885</v>
      </c>
      <c r="J462">
        <v>865</v>
      </c>
      <c r="K462">
        <v>0.97740000000000005</v>
      </c>
      <c r="L462" t="s">
        <v>2540</v>
      </c>
      <c r="M462" s="61">
        <v>0.36299999999999999</v>
      </c>
    </row>
    <row r="463" spans="1:13">
      <c r="A463" t="s">
        <v>570</v>
      </c>
      <c r="B463">
        <v>416</v>
      </c>
      <c r="C463" t="s">
        <v>1155</v>
      </c>
      <c r="D463">
        <v>1651</v>
      </c>
      <c r="E463" t="s">
        <v>523</v>
      </c>
      <c r="F463" t="s">
        <v>1243</v>
      </c>
      <c r="G463" t="s">
        <v>1677</v>
      </c>
      <c r="H463" t="s">
        <v>2297</v>
      </c>
      <c r="I463">
        <v>128</v>
      </c>
      <c r="J463">
        <v>128</v>
      </c>
      <c r="K463">
        <v>1</v>
      </c>
      <c r="L463" t="s">
        <v>1308</v>
      </c>
      <c r="M463" s="61">
        <v>0.4219</v>
      </c>
    </row>
    <row r="464" spans="1:13">
      <c r="A464" t="s">
        <v>570</v>
      </c>
      <c r="B464">
        <v>427</v>
      </c>
      <c r="C464" t="s">
        <v>1158</v>
      </c>
      <c r="D464">
        <v>431</v>
      </c>
      <c r="E464" t="s">
        <v>524</v>
      </c>
      <c r="F464" t="s">
        <v>1243</v>
      </c>
      <c r="G464" t="s">
        <v>1677</v>
      </c>
      <c r="H464" t="s">
        <v>2297</v>
      </c>
      <c r="I464">
        <v>235</v>
      </c>
      <c r="J464">
        <v>219</v>
      </c>
      <c r="K464">
        <v>0.93189999999999995</v>
      </c>
      <c r="L464" t="s">
        <v>1331</v>
      </c>
      <c r="M464" s="61">
        <v>0.20549999999999999</v>
      </c>
    </row>
    <row r="465" spans="1:13">
      <c r="A465" t="s">
        <v>570</v>
      </c>
      <c r="B465">
        <v>427</v>
      </c>
      <c r="C465" t="s">
        <v>1158</v>
      </c>
      <c r="D465">
        <v>430</v>
      </c>
      <c r="E465" t="s">
        <v>525</v>
      </c>
      <c r="F465" t="s">
        <v>1243</v>
      </c>
      <c r="G465" t="s">
        <v>1677</v>
      </c>
      <c r="H465" t="s">
        <v>2297</v>
      </c>
      <c r="I465">
        <v>647</v>
      </c>
      <c r="J465">
        <v>634</v>
      </c>
      <c r="K465">
        <v>0.97989999999999999</v>
      </c>
      <c r="L465" t="s">
        <v>1639</v>
      </c>
      <c r="M465" s="61">
        <v>0.17510000000000001</v>
      </c>
    </row>
    <row r="466" spans="1:13">
      <c r="A466" t="s">
        <v>570</v>
      </c>
      <c r="B466">
        <v>427</v>
      </c>
      <c r="C466" t="s">
        <v>1158</v>
      </c>
      <c r="D466">
        <v>433</v>
      </c>
      <c r="E466" t="s">
        <v>556</v>
      </c>
      <c r="F466" t="s">
        <v>1243</v>
      </c>
      <c r="G466" t="s">
        <v>1677</v>
      </c>
      <c r="H466" t="s">
        <v>2297</v>
      </c>
      <c r="I466">
        <v>675</v>
      </c>
      <c r="J466">
        <v>667</v>
      </c>
      <c r="K466">
        <v>0.98809999999999998</v>
      </c>
      <c r="L466" t="s">
        <v>2380</v>
      </c>
      <c r="M466" s="61">
        <v>0.18140000000000001</v>
      </c>
    </row>
    <row r="467" spans="1:13">
      <c r="A467" t="s">
        <v>570</v>
      </c>
      <c r="B467">
        <v>1996</v>
      </c>
      <c r="C467" t="s">
        <v>1160</v>
      </c>
      <c r="D467">
        <v>929</v>
      </c>
      <c r="E467" t="s">
        <v>527</v>
      </c>
      <c r="F467" t="s">
        <v>1243</v>
      </c>
      <c r="G467" t="s">
        <v>1677</v>
      </c>
      <c r="H467" t="s">
        <v>2297</v>
      </c>
      <c r="I467">
        <v>47</v>
      </c>
      <c r="J467">
        <v>47</v>
      </c>
      <c r="K467">
        <v>1</v>
      </c>
      <c r="L467" t="s">
        <v>1250</v>
      </c>
      <c r="M467" s="61">
        <v>0.21279999999999999</v>
      </c>
    </row>
    <row r="468" spans="1:13">
      <c r="A468" t="s">
        <v>570</v>
      </c>
      <c r="B468">
        <v>434</v>
      </c>
      <c r="C468" t="s">
        <v>1162</v>
      </c>
      <c r="D468">
        <v>435</v>
      </c>
      <c r="E468" t="s">
        <v>441</v>
      </c>
      <c r="F468" t="s">
        <v>1243</v>
      </c>
      <c r="G468" t="s">
        <v>1677</v>
      </c>
      <c r="H468" t="s">
        <v>2297</v>
      </c>
      <c r="I468">
        <v>45</v>
      </c>
      <c r="J468">
        <v>43</v>
      </c>
      <c r="K468">
        <v>0.9556</v>
      </c>
      <c r="L468" t="s">
        <v>1520</v>
      </c>
      <c r="M468" s="61">
        <v>0.44190000000000002</v>
      </c>
    </row>
    <row r="469" spans="1:13">
      <c r="A469" t="s">
        <v>570</v>
      </c>
      <c r="B469">
        <v>440</v>
      </c>
      <c r="C469" t="s">
        <v>1164</v>
      </c>
      <c r="D469">
        <v>441</v>
      </c>
      <c r="E469" t="s">
        <v>532</v>
      </c>
      <c r="F469" t="s">
        <v>1243</v>
      </c>
      <c r="G469" t="s">
        <v>1677</v>
      </c>
      <c r="H469" t="s">
        <v>2297</v>
      </c>
      <c r="I469">
        <v>40</v>
      </c>
      <c r="J469">
        <v>40</v>
      </c>
      <c r="K469">
        <v>1</v>
      </c>
      <c r="L469" t="s">
        <v>1248</v>
      </c>
      <c r="M469" s="61">
        <v>0.15</v>
      </c>
    </row>
    <row r="470" spans="1:13">
      <c r="A470" t="s">
        <v>570</v>
      </c>
      <c r="B470">
        <v>444</v>
      </c>
      <c r="C470" t="s">
        <v>1166</v>
      </c>
      <c r="D470">
        <v>453</v>
      </c>
      <c r="E470" t="s">
        <v>318</v>
      </c>
      <c r="F470" t="s">
        <v>1243</v>
      </c>
      <c r="G470" t="s">
        <v>1677</v>
      </c>
      <c r="H470" t="s">
        <v>2297</v>
      </c>
      <c r="I470">
        <v>78</v>
      </c>
      <c r="J470">
        <v>74</v>
      </c>
      <c r="K470">
        <v>0.94869999999999999</v>
      </c>
      <c r="L470" t="s">
        <v>1323</v>
      </c>
      <c r="M470" s="61">
        <v>0.2432</v>
      </c>
    </row>
    <row r="471" spans="1:13">
      <c r="A471" t="s">
        <v>570</v>
      </c>
      <c r="B471">
        <v>444</v>
      </c>
      <c r="C471" t="s">
        <v>1166</v>
      </c>
      <c r="D471">
        <v>447</v>
      </c>
      <c r="E471" t="s">
        <v>325</v>
      </c>
      <c r="F471" t="s">
        <v>1243</v>
      </c>
      <c r="G471" t="s">
        <v>1677</v>
      </c>
      <c r="H471" t="s">
        <v>2297</v>
      </c>
      <c r="I471">
        <v>67</v>
      </c>
      <c r="J471">
        <v>67</v>
      </c>
      <c r="K471">
        <v>1</v>
      </c>
      <c r="L471" t="s">
        <v>1549</v>
      </c>
      <c r="M471" s="61">
        <v>0.34329999999999999</v>
      </c>
    </row>
    <row r="472" spans="1:13">
      <c r="A472" t="s">
        <v>570</v>
      </c>
      <c r="B472">
        <v>444</v>
      </c>
      <c r="C472" t="s">
        <v>1166</v>
      </c>
      <c r="D472">
        <v>455</v>
      </c>
      <c r="E472" t="s">
        <v>33</v>
      </c>
      <c r="F472" t="s">
        <v>1243</v>
      </c>
      <c r="G472" t="s">
        <v>1677</v>
      </c>
      <c r="H472" t="s">
        <v>2297</v>
      </c>
      <c r="I472">
        <v>95</v>
      </c>
      <c r="J472">
        <v>94</v>
      </c>
      <c r="K472">
        <v>0.98950000000000005</v>
      </c>
      <c r="L472" t="s">
        <v>1249</v>
      </c>
      <c r="M472" s="61">
        <v>0.26600000000000001</v>
      </c>
    </row>
    <row r="473" spans="1:13">
      <c r="A473" t="s">
        <v>570</v>
      </c>
      <c r="B473">
        <v>444</v>
      </c>
      <c r="C473" t="s">
        <v>1166</v>
      </c>
      <c r="D473">
        <v>446</v>
      </c>
      <c r="E473" t="s">
        <v>452</v>
      </c>
      <c r="F473" t="s">
        <v>1243</v>
      </c>
      <c r="G473" t="s">
        <v>1677</v>
      </c>
      <c r="H473" t="s">
        <v>2297</v>
      </c>
      <c r="I473">
        <v>58</v>
      </c>
      <c r="J473">
        <v>56</v>
      </c>
      <c r="K473">
        <v>0.96550000000000002</v>
      </c>
      <c r="L473" t="s">
        <v>1333</v>
      </c>
      <c r="M473" s="61">
        <v>0.30359999999999998</v>
      </c>
    </row>
    <row r="474" spans="1:13">
      <c r="A474" t="s">
        <v>570</v>
      </c>
      <c r="B474">
        <v>444</v>
      </c>
      <c r="C474" t="s">
        <v>1166</v>
      </c>
      <c r="D474">
        <v>451</v>
      </c>
      <c r="E474" t="s">
        <v>376</v>
      </c>
      <c r="F474" t="s">
        <v>1243</v>
      </c>
      <c r="G474" t="s">
        <v>1677</v>
      </c>
      <c r="H474" t="s">
        <v>2297</v>
      </c>
      <c r="I474">
        <v>217</v>
      </c>
      <c r="J474">
        <v>192</v>
      </c>
      <c r="K474">
        <v>0.88480000000000003</v>
      </c>
      <c r="L474" t="s">
        <v>1288</v>
      </c>
      <c r="M474" s="61">
        <v>0.33850000000000002</v>
      </c>
    </row>
    <row r="475" spans="1:13">
      <c r="A475" t="s">
        <v>570</v>
      </c>
      <c r="B475">
        <v>444</v>
      </c>
      <c r="C475" t="s">
        <v>1166</v>
      </c>
      <c r="D475">
        <v>2213</v>
      </c>
      <c r="E475" t="s">
        <v>445</v>
      </c>
      <c r="F475" t="s">
        <v>1243</v>
      </c>
      <c r="G475" t="s">
        <v>1677</v>
      </c>
      <c r="H475" t="s">
        <v>2297</v>
      </c>
      <c r="I475">
        <v>787</v>
      </c>
      <c r="J475">
        <v>772</v>
      </c>
      <c r="K475">
        <v>0.98089999999999999</v>
      </c>
      <c r="L475" t="s">
        <v>2353</v>
      </c>
      <c r="M475" s="61">
        <v>0.31990000000000002</v>
      </c>
    </row>
    <row r="476" spans="1:13">
      <c r="A476" t="s">
        <v>570</v>
      </c>
      <c r="B476">
        <v>444</v>
      </c>
      <c r="C476" t="s">
        <v>1166</v>
      </c>
      <c r="D476">
        <v>452</v>
      </c>
      <c r="E476" t="s">
        <v>548</v>
      </c>
      <c r="F476" t="s">
        <v>1243</v>
      </c>
      <c r="G476" t="s">
        <v>1677</v>
      </c>
      <c r="H476" t="s">
        <v>2297</v>
      </c>
      <c r="I476">
        <v>116</v>
      </c>
      <c r="J476">
        <v>115</v>
      </c>
      <c r="K476">
        <v>0.99139999999999995</v>
      </c>
      <c r="L476" t="s">
        <v>1336</v>
      </c>
      <c r="M476" s="61">
        <v>0.33040000000000003</v>
      </c>
    </row>
    <row r="477" spans="1:13">
      <c r="A477" t="s">
        <v>570</v>
      </c>
      <c r="B477">
        <v>456</v>
      </c>
      <c r="C477" t="s">
        <v>1169</v>
      </c>
      <c r="D477">
        <v>457</v>
      </c>
      <c r="E477" t="s">
        <v>418</v>
      </c>
      <c r="F477" t="s">
        <v>1243</v>
      </c>
      <c r="G477" t="s">
        <v>1677</v>
      </c>
      <c r="H477" t="s">
        <v>2297</v>
      </c>
      <c r="I477">
        <v>73</v>
      </c>
      <c r="J477">
        <v>73</v>
      </c>
      <c r="K477">
        <v>1</v>
      </c>
      <c r="L477" t="s">
        <v>1549</v>
      </c>
      <c r="M477" s="61">
        <v>0.31509999999999999</v>
      </c>
    </row>
    <row r="478" spans="1:13">
      <c r="A478" t="s">
        <v>570</v>
      </c>
      <c r="B478">
        <v>1738</v>
      </c>
      <c r="C478" t="s">
        <v>1171</v>
      </c>
      <c r="D478">
        <v>835</v>
      </c>
      <c r="E478" t="s">
        <v>380</v>
      </c>
      <c r="F478" t="s">
        <v>1243</v>
      </c>
      <c r="G478" t="s">
        <v>1677</v>
      </c>
      <c r="H478" t="s">
        <v>2297</v>
      </c>
      <c r="I478">
        <v>131</v>
      </c>
      <c r="J478">
        <v>128</v>
      </c>
      <c r="K478">
        <v>0.97709999999999997</v>
      </c>
      <c r="L478" t="s">
        <v>1336</v>
      </c>
      <c r="M478" s="61">
        <v>0.2969</v>
      </c>
    </row>
    <row r="479" spans="1:13">
      <c r="A479" t="s">
        <v>570</v>
      </c>
      <c r="B479">
        <v>462</v>
      </c>
      <c r="C479" t="s">
        <v>1173</v>
      </c>
      <c r="D479">
        <v>463</v>
      </c>
      <c r="E479" t="s">
        <v>534</v>
      </c>
      <c r="F479" t="s">
        <v>1243</v>
      </c>
      <c r="G479" t="s">
        <v>1677</v>
      </c>
      <c r="H479" t="s">
        <v>2297</v>
      </c>
      <c r="I479">
        <v>90</v>
      </c>
      <c r="J479">
        <v>90</v>
      </c>
      <c r="K479">
        <v>1</v>
      </c>
      <c r="L479" t="s">
        <v>1253</v>
      </c>
      <c r="M479" s="61">
        <v>0.32219999999999999</v>
      </c>
    </row>
    <row r="480" spans="1:13">
      <c r="A480" t="s">
        <v>570</v>
      </c>
      <c r="B480">
        <v>1282</v>
      </c>
      <c r="C480" t="s">
        <v>538</v>
      </c>
      <c r="D480">
        <v>1283</v>
      </c>
      <c r="E480" t="s">
        <v>538</v>
      </c>
      <c r="F480" t="s">
        <v>1243</v>
      </c>
      <c r="G480" t="s">
        <v>1677</v>
      </c>
      <c r="H480" t="s">
        <v>2297</v>
      </c>
      <c r="I480">
        <v>505</v>
      </c>
      <c r="J480">
        <v>485</v>
      </c>
      <c r="K480">
        <v>0.96040000000000003</v>
      </c>
      <c r="L480" t="s">
        <v>2376</v>
      </c>
      <c r="M480" s="61">
        <v>0.24740000000000001</v>
      </c>
    </row>
    <row r="481" spans="1:13">
      <c r="A481" t="s">
        <v>570</v>
      </c>
      <c r="B481">
        <v>466</v>
      </c>
      <c r="C481" t="s">
        <v>1175</v>
      </c>
      <c r="D481">
        <v>467</v>
      </c>
      <c r="E481" t="s">
        <v>236</v>
      </c>
      <c r="F481" t="s">
        <v>1243</v>
      </c>
      <c r="G481" t="s">
        <v>1677</v>
      </c>
      <c r="H481" t="s">
        <v>2297</v>
      </c>
      <c r="I481">
        <v>81</v>
      </c>
      <c r="J481">
        <v>77</v>
      </c>
      <c r="K481">
        <v>0.9506</v>
      </c>
      <c r="L481" t="s">
        <v>1549</v>
      </c>
      <c r="M481" s="61">
        <v>0.29870000000000002</v>
      </c>
    </row>
    <row r="482" spans="1:13">
      <c r="A482" t="s">
        <v>570</v>
      </c>
      <c r="B482">
        <v>468</v>
      </c>
      <c r="C482" t="s">
        <v>1177</v>
      </c>
      <c r="D482">
        <v>469</v>
      </c>
      <c r="E482" t="s">
        <v>455</v>
      </c>
      <c r="F482" t="s">
        <v>1243</v>
      </c>
      <c r="G482" t="s">
        <v>1677</v>
      </c>
      <c r="H482" t="s">
        <v>2297</v>
      </c>
      <c r="I482">
        <v>81</v>
      </c>
      <c r="J482">
        <v>81</v>
      </c>
      <c r="K482">
        <v>1</v>
      </c>
      <c r="L482" t="s">
        <v>1271</v>
      </c>
      <c r="M482" s="61">
        <v>0.32100000000000001</v>
      </c>
    </row>
    <row r="483" spans="1:13">
      <c r="A483" t="s">
        <v>570</v>
      </c>
      <c r="B483">
        <v>473</v>
      </c>
      <c r="C483" t="s">
        <v>1179</v>
      </c>
      <c r="D483">
        <v>474</v>
      </c>
      <c r="E483" t="s">
        <v>462</v>
      </c>
      <c r="F483" t="s">
        <v>1243</v>
      </c>
      <c r="G483" t="s">
        <v>1677</v>
      </c>
      <c r="H483" t="s">
        <v>2297</v>
      </c>
      <c r="I483">
        <v>242</v>
      </c>
      <c r="J483">
        <v>240</v>
      </c>
      <c r="K483">
        <v>0.99170000000000003</v>
      </c>
      <c r="L483" t="s">
        <v>1265</v>
      </c>
      <c r="M483" s="61">
        <v>0.3458</v>
      </c>
    </row>
    <row r="484" spans="1:13">
      <c r="A484" t="s">
        <v>570</v>
      </c>
      <c r="B484">
        <v>475</v>
      </c>
      <c r="C484" t="s">
        <v>1181</v>
      </c>
      <c r="D484">
        <v>476</v>
      </c>
      <c r="E484" t="s">
        <v>541</v>
      </c>
      <c r="F484" t="s">
        <v>1243</v>
      </c>
      <c r="G484" t="s">
        <v>1677</v>
      </c>
      <c r="H484" t="s">
        <v>2297</v>
      </c>
      <c r="I484">
        <v>89</v>
      </c>
      <c r="J484">
        <v>87</v>
      </c>
      <c r="K484">
        <v>0.97750000000000004</v>
      </c>
      <c r="L484" t="s">
        <v>1460</v>
      </c>
      <c r="M484" s="61">
        <v>0.22989999999999999</v>
      </c>
    </row>
    <row r="485" spans="1:13">
      <c r="A485" t="s">
        <v>570</v>
      </c>
      <c r="B485">
        <v>1156</v>
      </c>
      <c r="C485" t="s">
        <v>550</v>
      </c>
      <c r="D485">
        <v>1157</v>
      </c>
      <c r="E485" t="s">
        <v>550</v>
      </c>
      <c r="F485" t="s">
        <v>1243</v>
      </c>
      <c r="G485" t="s">
        <v>1677</v>
      </c>
      <c r="H485" t="s">
        <v>2297</v>
      </c>
      <c r="I485">
        <v>85</v>
      </c>
      <c r="J485">
        <v>73</v>
      </c>
      <c r="K485">
        <v>0.85880000000000001</v>
      </c>
      <c r="L485" t="s">
        <v>1253</v>
      </c>
      <c r="M485" s="61">
        <v>0.39729999999999999</v>
      </c>
    </row>
    <row r="486" spans="1:13">
      <c r="A486" t="s">
        <v>570</v>
      </c>
      <c r="B486">
        <v>480</v>
      </c>
      <c r="C486" t="s">
        <v>1183</v>
      </c>
      <c r="D486">
        <v>481</v>
      </c>
      <c r="E486" t="s">
        <v>16</v>
      </c>
      <c r="F486" t="s">
        <v>1243</v>
      </c>
      <c r="G486" t="s">
        <v>1677</v>
      </c>
      <c r="H486" t="s">
        <v>2297</v>
      </c>
      <c r="I486">
        <v>225</v>
      </c>
      <c r="J486">
        <v>221</v>
      </c>
      <c r="K486">
        <v>0.98219999999999996</v>
      </c>
      <c r="L486" t="s">
        <v>1562</v>
      </c>
      <c r="M486" s="61">
        <v>0.47960000000000003</v>
      </c>
    </row>
    <row r="487" spans="1:13">
      <c r="A487" t="s">
        <v>570</v>
      </c>
      <c r="B487">
        <v>480</v>
      </c>
      <c r="C487" t="s">
        <v>1183</v>
      </c>
      <c r="D487">
        <v>483</v>
      </c>
      <c r="E487" t="s">
        <v>100</v>
      </c>
      <c r="F487" t="s">
        <v>1243</v>
      </c>
      <c r="G487" t="s">
        <v>1677</v>
      </c>
      <c r="H487" t="s">
        <v>2297</v>
      </c>
      <c r="I487">
        <v>123</v>
      </c>
      <c r="J487">
        <v>123</v>
      </c>
      <c r="K487">
        <v>1</v>
      </c>
      <c r="L487" t="s">
        <v>1279</v>
      </c>
      <c r="M487" s="61">
        <v>0.53659999999999997</v>
      </c>
    </row>
    <row r="488" spans="1:13">
      <c r="A488" t="s">
        <v>570</v>
      </c>
      <c r="B488">
        <v>480</v>
      </c>
      <c r="C488" t="s">
        <v>1183</v>
      </c>
      <c r="D488">
        <v>484</v>
      </c>
      <c r="E488" t="s">
        <v>195</v>
      </c>
      <c r="F488" t="s">
        <v>1243</v>
      </c>
      <c r="G488" t="s">
        <v>1677</v>
      </c>
      <c r="H488" t="s">
        <v>2297</v>
      </c>
      <c r="I488">
        <v>325</v>
      </c>
      <c r="J488">
        <v>320</v>
      </c>
      <c r="K488">
        <v>0.98460000000000003</v>
      </c>
      <c r="L488" t="s">
        <v>1602</v>
      </c>
      <c r="M488" s="61">
        <v>0.25629999999999997</v>
      </c>
    </row>
    <row r="489" spans="1:13">
      <c r="A489" t="s">
        <v>570</v>
      </c>
      <c r="B489">
        <v>480</v>
      </c>
      <c r="C489" t="s">
        <v>1183</v>
      </c>
      <c r="D489">
        <v>482</v>
      </c>
      <c r="E489" t="s">
        <v>134</v>
      </c>
      <c r="F489" t="s">
        <v>1243</v>
      </c>
      <c r="G489" t="s">
        <v>1677</v>
      </c>
      <c r="H489" t="s">
        <v>2297</v>
      </c>
      <c r="I489">
        <v>135</v>
      </c>
      <c r="J489">
        <v>128</v>
      </c>
      <c r="K489">
        <v>0.94810000000000005</v>
      </c>
      <c r="L489" t="s">
        <v>1360</v>
      </c>
      <c r="M489" s="61">
        <v>0.3281</v>
      </c>
    </row>
    <row r="490" spans="1:13">
      <c r="A490" t="s">
        <v>570</v>
      </c>
      <c r="B490">
        <v>1060</v>
      </c>
      <c r="C490" t="s">
        <v>1185</v>
      </c>
      <c r="D490">
        <v>1061</v>
      </c>
      <c r="E490" t="s">
        <v>554</v>
      </c>
      <c r="F490" t="s">
        <v>1243</v>
      </c>
      <c r="G490" t="s">
        <v>1677</v>
      </c>
      <c r="H490" t="s">
        <v>2297</v>
      </c>
      <c r="I490">
        <v>231</v>
      </c>
      <c r="J490">
        <v>230</v>
      </c>
      <c r="K490">
        <v>0.99570000000000003</v>
      </c>
      <c r="L490" t="s">
        <v>1315</v>
      </c>
      <c r="M490" s="61">
        <v>0.313</v>
      </c>
    </row>
    <row r="491" spans="1:13">
      <c r="A491" t="s">
        <v>570</v>
      </c>
      <c r="B491">
        <v>1060</v>
      </c>
      <c r="C491" t="s">
        <v>1185</v>
      </c>
      <c r="D491">
        <v>1063</v>
      </c>
      <c r="E491" t="s">
        <v>406</v>
      </c>
      <c r="F491" t="s">
        <v>1243</v>
      </c>
      <c r="G491" t="s">
        <v>1677</v>
      </c>
      <c r="H491" t="s">
        <v>2297</v>
      </c>
      <c r="I491">
        <v>90</v>
      </c>
      <c r="J491">
        <v>90</v>
      </c>
      <c r="K491">
        <v>1</v>
      </c>
      <c r="L491" t="s">
        <v>1521</v>
      </c>
      <c r="M491" s="61">
        <v>0.37780000000000002</v>
      </c>
    </row>
    <row r="492" spans="1:13">
      <c r="A492" t="s">
        <v>570</v>
      </c>
      <c r="B492">
        <v>1060</v>
      </c>
      <c r="C492" t="s">
        <v>1185</v>
      </c>
      <c r="D492">
        <v>1062</v>
      </c>
      <c r="E492" t="s">
        <v>555</v>
      </c>
      <c r="F492" t="s">
        <v>1243</v>
      </c>
      <c r="G492" t="s">
        <v>1677</v>
      </c>
      <c r="H492" t="s">
        <v>2297</v>
      </c>
      <c r="I492">
        <v>439</v>
      </c>
      <c r="J492">
        <v>429</v>
      </c>
      <c r="K492">
        <v>0.97719999999999996</v>
      </c>
      <c r="L492" t="s">
        <v>1472</v>
      </c>
      <c r="M492" s="61">
        <v>0.2145</v>
      </c>
    </row>
    <row r="493" spans="1:13">
      <c r="A493" t="s">
        <v>570</v>
      </c>
      <c r="B493">
        <v>1736</v>
      </c>
      <c r="C493" t="s">
        <v>1190</v>
      </c>
      <c r="D493">
        <v>494</v>
      </c>
      <c r="E493" t="s">
        <v>557</v>
      </c>
      <c r="F493" t="s">
        <v>1243</v>
      </c>
      <c r="G493" t="s">
        <v>1677</v>
      </c>
      <c r="H493" t="s">
        <v>2297</v>
      </c>
      <c r="I493">
        <v>40</v>
      </c>
      <c r="J493">
        <v>39</v>
      </c>
      <c r="K493">
        <v>0.97499999999999998</v>
      </c>
      <c r="L493" t="s">
        <v>1248</v>
      </c>
      <c r="M493" s="61">
        <v>0.15379999999999999</v>
      </c>
    </row>
    <row r="494" spans="1:13">
      <c r="A494" t="s">
        <v>570</v>
      </c>
      <c r="B494">
        <v>495</v>
      </c>
      <c r="C494" t="s">
        <v>1192</v>
      </c>
      <c r="D494">
        <v>501</v>
      </c>
      <c r="E494" t="s">
        <v>285</v>
      </c>
      <c r="F494" t="s">
        <v>1243</v>
      </c>
      <c r="G494" t="s">
        <v>1677</v>
      </c>
      <c r="H494" t="s">
        <v>2297</v>
      </c>
      <c r="I494">
        <v>118</v>
      </c>
      <c r="J494">
        <v>118</v>
      </c>
      <c r="K494">
        <v>1</v>
      </c>
      <c r="L494" t="s">
        <v>1308</v>
      </c>
      <c r="M494" s="61">
        <v>0.45760000000000001</v>
      </c>
    </row>
    <row r="495" spans="1:13">
      <c r="A495" t="s">
        <v>570</v>
      </c>
      <c r="B495">
        <v>495</v>
      </c>
      <c r="C495" t="s">
        <v>1192</v>
      </c>
      <c r="D495">
        <v>500</v>
      </c>
      <c r="E495" t="s">
        <v>410</v>
      </c>
      <c r="F495" t="s">
        <v>1243</v>
      </c>
      <c r="G495" t="s">
        <v>1677</v>
      </c>
      <c r="H495" t="s">
        <v>2297</v>
      </c>
      <c r="I495">
        <v>73</v>
      </c>
      <c r="J495">
        <v>73</v>
      </c>
      <c r="K495">
        <v>1</v>
      </c>
      <c r="L495" t="s">
        <v>1249</v>
      </c>
      <c r="M495" s="61">
        <v>0.34250000000000003</v>
      </c>
    </row>
    <row r="496" spans="1:13">
      <c r="A496" t="s">
        <v>570</v>
      </c>
      <c r="B496">
        <v>495</v>
      </c>
      <c r="C496" t="s">
        <v>1192</v>
      </c>
      <c r="D496">
        <v>497</v>
      </c>
      <c r="E496" t="s">
        <v>188</v>
      </c>
      <c r="F496" t="s">
        <v>1243</v>
      </c>
      <c r="G496" t="s">
        <v>1677</v>
      </c>
      <c r="H496" t="s">
        <v>2297</v>
      </c>
      <c r="I496">
        <v>162</v>
      </c>
      <c r="J496">
        <v>162</v>
      </c>
      <c r="K496">
        <v>1</v>
      </c>
      <c r="L496" t="s">
        <v>1611</v>
      </c>
      <c r="M496" s="61">
        <v>0.56169999999999998</v>
      </c>
    </row>
    <row r="497" spans="1:13">
      <c r="A497" t="s">
        <v>570</v>
      </c>
      <c r="B497">
        <v>495</v>
      </c>
      <c r="C497" t="s">
        <v>1192</v>
      </c>
      <c r="D497">
        <v>499</v>
      </c>
      <c r="E497" t="s">
        <v>137</v>
      </c>
      <c r="F497" t="s">
        <v>1243</v>
      </c>
      <c r="G497" t="s">
        <v>1677</v>
      </c>
      <c r="H497" t="s">
        <v>2297</v>
      </c>
      <c r="I497">
        <v>164</v>
      </c>
      <c r="J497">
        <v>146</v>
      </c>
      <c r="K497">
        <v>0.89019999999999999</v>
      </c>
      <c r="L497" t="s">
        <v>1315</v>
      </c>
      <c r="M497" s="61">
        <v>0.49320000000000003</v>
      </c>
    </row>
    <row r="498" spans="1:13">
      <c r="A498" t="s">
        <v>570</v>
      </c>
      <c r="B498">
        <v>495</v>
      </c>
      <c r="C498" t="s">
        <v>1192</v>
      </c>
      <c r="D498">
        <v>498</v>
      </c>
      <c r="E498" t="s">
        <v>245</v>
      </c>
      <c r="F498" t="s">
        <v>1243</v>
      </c>
      <c r="G498" t="s">
        <v>1677</v>
      </c>
      <c r="H498" t="s">
        <v>2297</v>
      </c>
      <c r="I498">
        <v>682</v>
      </c>
      <c r="J498">
        <v>670</v>
      </c>
      <c r="K498">
        <v>0.98240000000000005</v>
      </c>
      <c r="L498" t="s">
        <v>1557</v>
      </c>
      <c r="M498" s="61">
        <v>0.41339999999999999</v>
      </c>
    </row>
    <row r="499" spans="1:13">
      <c r="A499" t="s">
        <v>570</v>
      </c>
      <c r="B499">
        <v>518</v>
      </c>
      <c r="C499" t="s">
        <v>1196</v>
      </c>
      <c r="D499">
        <v>521</v>
      </c>
      <c r="E499" t="s">
        <v>472</v>
      </c>
      <c r="F499" t="s">
        <v>1243</v>
      </c>
      <c r="G499" t="s">
        <v>1677</v>
      </c>
      <c r="H499" t="s">
        <v>2297</v>
      </c>
      <c r="I499">
        <v>303</v>
      </c>
      <c r="J499">
        <v>303</v>
      </c>
      <c r="K499">
        <v>1</v>
      </c>
      <c r="L499" t="s">
        <v>1366</v>
      </c>
      <c r="M499" s="61">
        <v>0.33989999999999998</v>
      </c>
    </row>
    <row r="500" spans="1:13">
      <c r="A500" t="s">
        <v>570</v>
      </c>
      <c r="B500">
        <v>518</v>
      </c>
      <c r="C500" t="s">
        <v>1196</v>
      </c>
      <c r="D500">
        <v>519</v>
      </c>
      <c r="E500" t="s">
        <v>412</v>
      </c>
      <c r="F500" t="s">
        <v>1243</v>
      </c>
      <c r="G500" t="s">
        <v>1677</v>
      </c>
      <c r="H500" t="s">
        <v>2297</v>
      </c>
      <c r="I500">
        <v>97</v>
      </c>
      <c r="J500">
        <v>96</v>
      </c>
      <c r="K500">
        <v>0.98970000000000002</v>
      </c>
      <c r="L500" t="s">
        <v>1273</v>
      </c>
      <c r="M500" s="61">
        <v>0.38540000000000002</v>
      </c>
    </row>
    <row r="501" spans="1:13">
      <c r="A501" t="s">
        <v>570</v>
      </c>
      <c r="B501">
        <v>518</v>
      </c>
      <c r="C501" t="s">
        <v>1196</v>
      </c>
      <c r="D501">
        <v>520</v>
      </c>
      <c r="E501" t="s">
        <v>84</v>
      </c>
      <c r="F501" t="s">
        <v>1243</v>
      </c>
      <c r="G501" t="s">
        <v>1677</v>
      </c>
      <c r="H501" t="s">
        <v>2297</v>
      </c>
      <c r="I501">
        <v>177</v>
      </c>
      <c r="J501">
        <v>173</v>
      </c>
      <c r="K501">
        <v>0.97740000000000005</v>
      </c>
      <c r="L501" t="s">
        <v>1348</v>
      </c>
      <c r="M501" s="61">
        <v>0.33529999999999999</v>
      </c>
    </row>
    <row r="502" spans="1:13">
      <c r="A502" t="s">
        <v>570</v>
      </c>
      <c r="B502">
        <v>524</v>
      </c>
      <c r="C502" t="s">
        <v>1198</v>
      </c>
      <c r="D502">
        <v>525</v>
      </c>
      <c r="E502" t="s">
        <v>473</v>
      </c>
      <c r="F502" t="s">
        <v>1243</v>
      </c>
      <c r="G502" t="s">
        <v>1677</v>
      </c>
      <c r="H502" t="s">
        <v>2297</v>
      </c>
      <c r="I502">
        <v>170</v>
      </c>
      <c r="J502">
        <v>170</v>
      </c>
      <c r="K502">
        <v>1</v>
      </c>
      <c r="L502" t="s">
        <v>1348</v>
      </c>
      <c r="M502" s="61">
        <v>0.3412</v>
      </c>
    </row>
    <row r="503" spans="1:13">
      <c r="A503" t="s">
        <v>570</v>
      </c>
      <c r="B503">
        <v>524</v>
      </c>
      <c r="C503" t="s">
        <v>1198</v>
      </c>
      <c r="D503">
        <v>526</v>
      </c>
      <c r="E503" t="s">
        <v>142</v>
      </c>
      <c r="F503" t="s">
        <v>1243</v>
      </c>
      <c r="G503" t="s">
        <v>1677</v>
      </c>
      <c r="H503" t="s">
        <v>2297</v>
      </c>
      <c r="I503">
        <v>51</v>
      </c>
      <c r="J503">
        <v>48</v>
      </c>
      <c r="K503">
        <v>0.94120000000000004</v>
      </c>
      <c r="L503" t="s">
        <v>1323</v>
      </c>
      <c r="M503" s="61">
        <v>0.375</v>
      </c>
    </row>
    <row r="504" spans="1:13">
      <c r="A504" t="s">
        <v>570</v>
      </c>
      <c r="B504">
        <v>524</v>
      </c>
      <c r="C504" t="s">
        <v>1198</v>
      </c>
      <c r="D504">
        <v>527</v>
      </c>
      <c r="E504" t="s">
        <v>475</v>
      </c>
      <c r="F504" t="s">
        <v>1243</v>
      </c>
      <c r="G504" t="s">
        <v>1677</v>
      </c>
      <c r="H504" t="s">
        <v>2297</v>
      </c>
      <c r="I504">
        <v>195</v>
      </c>
      <c r="J504">
        <v>191</v>
      </c>
      <c r="K504">
        <v>0.97950000000000004</v>
      </c>
      <c r="L504" t="s">
        <v>1420</v>
      </c>
      <c r="M504" s="61">
        <v>0.38740000000000002</v>
      </c>
    </row>
    <row r="505" spans="1:13">
      <c r="A505" t="s">
        <v>570</v>
      </c>
      <c r="B505">
        <v>1671</v>
      </c>
      <c r="C505" t="s">
        <v>1200</v>
      </c>
      <c r="D505">
        <v>529</v>
      </c>
      <c r="E505" t="s">
        <v>416</v>
      </c>
      <c r="F505" t="s">
        <v>1243</v>
      </c>
      <c r="G505" t="s">
        <v>1677</v>
      </c>
      <c r="H505" t="s">
        <v>2297</v>
      </c>
      <c r="I505">
        <v>73</v>
      </c>
      <c r="J505">
        <v>70</v>
      </c>
      <c r="K505">
        <v>0.95889999999999997</v>
      </c>
      <c r="L505" t="s">
        <v>1549</v>
      </c>
      <c r="M505" s="61">
        <v>0.3286</v>
      </c>
    </row>
    <row r="506" spans="1:13">
      <c r="A506" t="s">
        <v>570</v>
      </c>
      <c r="B506">
        <v>1671</v>
      </c>
      <c r="C506" t="s">
        <v>1200</v>
      </c>
      <c r="D506">
        <v>530</v>
      </c>
      <c r="E506" t="s">
        <v>148</v>
      </c>
      <c r="F506" t="s">
        <v>1243</v>
      </c>
      <c r="G506" t="s">
        <v>1677</v>
      </c>
      <c r="H506" t="s">
        <v>2297</v>
      </c>
      <c r="I506">
        <v>115</v>
      </c>
      <c r="J506">
        <v>103</v>
      </c>
      <c r="K506">
        <v>0.89570000000000005</v>
      </c>
      <c r="L506" t="s">
        <v>1331</v>
      </c>
      <c r="M506" s="61">
        <v>0.43690000000000001</v>
      </c>
    </row>
    <row r="507" spans="1:13">
      <c r="A507" t="s">
        <v>570</v>
      </c>
      <c r="B507">
        <v>532</v>
      </c>
      <c r="C507" t="s">
        <v>1202</v>
      </c>
      <c r="D507">
        <v>533</v>
      </c>
      <c r="E507" t="s">
        <v>80</v>
      </c>
      <c r="F507" t="s">
        <v>1243</v>
      </c>
      <c r="G507" t="s">
        <v>1677</v>
      </c>
      <c r="H507" t="s">
        <v>2297</v>
      </c>
      <c r="I507">
        <v>96</v>
      </c>
      <c r="J507">
        <v>96</v>
      </c>
      <c r="K507">
        <v>1</v>
      </c>
      <c r="L507" t="s">
        <v>1249</v>
      </c>
      <c r="M507" s="61">
        <v>0.26040000000000002</v>
      </c>
    </row>
    <row r="508" spans="1:13">
      <c r="A508" t="s">
        <v>570</v>
      </c>
      <c r="B508">
        <v>537</v>
      </c>
      <c r="C508" t="s">
        <v>1204</v>
      </c>
      <c r="D508">
        <v>541</v>
      </c>
      <c r="E508" t="s">
        <v>386</v>
      </c>
      <c r="F508" t="s">
        <v>1243</v>
      </c>
      <c r="G508" t="s">
        <v>1677</v>
      </c>
      <c r="H508" t="s">
        <v>2297</v>
      </c>
      <c r="I508">
        <v>359</v>
      </c>
      <c r="J508">
        <v>358</v>
      </c>
      <c r="K508">
        <v>0.99719999999999998</v>
      </c>
      <c r="L508" t="s">
        <v>1253</v>
      </c>
      <c r="M508" s="61">
        <v>8.1000000000000003E-2</v>
      </c>
    </row>
    <row r="509" spans="1:13">
      <c r="A509" t="s">
        <v>570</v>
      </c>
      <c r="B509">
        <v>537</v>
      </c>
      <c r="C509" t="s">
        <v>1204</v>
      </c>
      <c r="D509">
        <v>540</v>
      </c>
      <c r="E509" t="s">
        <v>565</v>
      </c>
      <c r="F509" t="s">
        <v>1243</v>
      </c>
      <c r="G509" t="s">
        <v>1677</v>
      </c>
      <c r="H509" t="s">
        <v>2297</v>
      </c>
      <c r="I509">
        <v>346</v>
      </c>
      <c r="J509">
        <v>345</v>
      </c>
      <c r="K509">
        <v>0.99709999999999999</v>
      </c>
      <c r="L509" t="s">
        <v>1321</v>
      </c>
      <c r="M509" s="61">
        <v>0.16520000000000001</v>
      </c>
    </row>
    <row r="510" spans="1:13">
      <c r="A510" t="s">
        <v>570</v>
      </c>
      <c r="B510">
        <v>537</v>
      </c>
      <c r="C510" t="s">
        <v>1204</v>
      </c>
      <c r="D510">
        <v>539</v>
      </c>
      <c r="E510" t="s">
        <v>566</v>
      </c>
      <c r="F510" t="s">
        <v>1243</v>
      </c>
      <c r="G510" t="s">
        <v>1677</v>
      </c>
      <c r="H510" t="s">
        <v>2297</v>
      </c>
      <c r="I510">
        <v>140</v>
      </c>
      <c r="J510">
        <v>135</v>
      </c>
      <c r="K510">
        <v>0.96430000000000005</v>
      </c>
      <c r="L510" t="s">
        <v>1281</v>
      </c>
      <c r="M510" s="61">
        <v>0.30370000000000003</v>
      </c>
    </row>
    <row r="511" spans="1:13">
      <c r="A511" t="s">
        <v>570</v>
      </c>
      <c r="B511">
        <v>542</v>
      </c>
      <c r="C511" t="s">
        <v>1206</v>
      </c>
      <c r="D511">
        <v>546</v>
      </c>
      <c r="E511" t="s">
        <v>284</v>
      </c>
      <c r="F511" t="s">
        <v>1243</v>
      </c>
      <c r="G511" t="s">
        <v>1677</v>
      </c>
      <c r="H511" t="s">
        <v>2297</v>
      </c>
      <c r="I511">
        <v>222</v>
      </c>
      <c r="J511">
        <v>220</v>
      </c>
      <c r="K511">
        <v>0.99099999999999999</v>
      </c>
      <c r="L511" t="s">
        <v>1334</v>
      </c>
      <c r="M511" s="61">
        <v>0.21820000000000001</v>
      </c>
    </row>
    <row r="512" spans="1:13">
      <c r="A512" t="s">
        <v>570</v>
      </c>
      <c r="B512">
        <v>542</v>
      </c>
      <c r="C512" t="s">
        <v>1206</v>
      </c>
      <c r="D512">
        <v>545</v>
      </c>
      <c r="E512" t="s">
        <v>478</v>
      </c>
      <c r="F512" t="s">
        <v>1243</v>
      </c>
      <c r="G512" t="s">
        <v>1677</v>
      </c>
      <c r="H512" t="s">
        <v>2297</v>
      </c>
      <c r="I512">
        <v>135</v>
      </c>
      <c r="J512">
        <v>134</v>
      </c>
      <c r="K512">
        <v>0.99260000000000004</v>
      </c>
      <c r="L512" t="s">
        <v>1392</v>
      </c>
      <c r="M512" s="61">
        <v>0.29849999999999999</v>
      </c>
    </row>
    <row r="513" spans="1:13">
      <c r="A513" t="s">
        <v>570</v>
      </c>
      <c r="B513">
        <v>542</v>
      </c>
      <c r="C513" t="s">
        <v>1206</v>
      </c>
      <c r="D513">
        <v>544</v>
      </c>
      <c r="E513" t="s">
        <v>567</v>
      </c>
      <c r="F513" t="s">
        <v>1243</v>
      </c>
      <c r="G513" t="s">
        <v>1677</v>
      </c>
      <c r="H513" t="s">
        <v>2297</v>
      </c>
      <c r="I513">
        <v>474</v>
      </c>
      <c r="J513">
        <v>471</v>
      </c>
      <c r="K513">
        <v>0.99370000000000003</v>
      </c>
      <c r="L513" t="s">
        <v>1602</v>
      </c>
      <c r="M513" s="61">
        <v>0.1741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B049-4EC9-854E-A69E-DA4A4412ADFC}">
  <dimension ref="A1:M363"/>
  <sheetViews>
    <sheetView topLeftCell="E207" workbookViewId="0">
      <selection activeCell="L225" sqref="L225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3.83203125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</cols>
  <sheetData>
    <row r="1" spans="1:13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</row>
    <row r="2" spans="1:13">
      <c r="A2" t="s">
        <v>570</v>
      </c>
      <c r="B2">
        <v>1508</v>
      </c>
      <c r="C2" t="s">
        <v>928</v>
      </c>
      <c r="D2">
        <v>615</v>
      </c>
      <c r="E2" t="s">
        <v>15</v>
      </c>
      <c r="F2" t="s">
        <v>1243</v>
      </c>
      <c r="G2" t="s">
        <v>1678</v>
      </c>
      <c r="H2" t="s">
        <v>2297</v>
      </c>
      <c r="I2">
        <v>48</v>
      </c>
      <c r="J2">
        <v>48</v>
      </c>
      <c r="K2">
        <v>1</v>
      </c>
      <c r="L2" t="s">
        <v>1377</v>
      </c>
      <c r="M2">
        <v>0.89580000000000004</v>
      </c>
    </row>
    <row r="3" spans="1:13">
      <c r="A3" t="s">
        <v>570</v>
      </c>
      <c r="B3">
        <v>1761</v>
      </c>
      <c r="C3" t="s">
        <v>582</v>
      </c>
      <c r="D3">
        <v>1765</v>
      </c>
      <c r="E3" t="s">
        <v>571</v>
      </c>
      <c r="F3" t="s">
        <v>1243</v>
      </c>
      <c r="G3" t="s">
        <v>1678</v>
      </c>
      <c r="H3" t="s">
        <v>2297</v>
      </c>
      <c r="I3">
        <v>25</v>
      </c>
      <c r="J3">
        <v>25</v>
      </c>
      <c r="K3">
        <v>1</v>
      </c>
      <c r="L3" t="s">
        <v>1401</v>
      </c>
      <c r="M3">
        <v>0.44</v>
      </c>
    </row>
    <row r="4" spans="1:13">
      <c r="A4" t="s">
        <v>570</v>
      </c>
      <c r="B4">
        <v>2</v>
      </c>
      <c r="C4" t="s">
        <v>703</v>
      </c>
      <c r="D4">
        <v>3</v>
      </c>
      <c r="E4" t="s">
        <v>4</v>
      </c>
      <c r="F4" t="s">
        <v>1243</v>
      </c>
      <c r="G4" t="s">
        <v>1678</v>
      </c>
      <c r="H4" t="s">
        <v>2297</v>
      </c>
      <c r="I4">
        <v>38</v>
      </c>
      <c r="J4">
        <v>38</v>
      </c>
      <c r="K4">
        <v>1</v>
      </c>
      <c r="L4" t="s">
        <v>1271</v>
      </c>
      <c r="M4">
        <v>0.68420000000000003</v>
      </c>
    </row>
    <row r="5" spans="1:13">
      <c r="A5" t="s">
        <v>570</v>
      </c>
      <c r="B5">
        <v>480</v>
      </c>
      <c r="C5" t="s">
        <v>1183</v>
      </c>
      <c r="D5">
        <v>481</v>
      </c>
      <c r="E5" t="s">
        <v>16</v>
      </c>
      <c r="F5" t="s">
        <v>1243</v>
      </c>
      <c r="G5" t="s">
        <v>1678</v>
      </c>
      <c r="H5" t="s">
        <v>2297</v>
      </c>
      <c r="I5">
        <v>114</v>
      </c>
      <c r="J5">
        <v>109</v>
      </c>
      <c r="K5">
        <v>0.95609999999999995</v>
      </c>
      <c r="L5" t="s">
        <v>1361</v>
      </c>
      <c r="M5">
        <v>0.80730000000000002</v>
      </c>
    </row>
    <row r="6" spans="1:13">
      <c r="A6" t="s">
        <v>570</v>
      </c>
      <c r="B6">
        <v>364</v>
      </c>
      <c r="C6" t="s">
        <v>886</v>
      </c>
      <c r="D6">
        <v>369</v>
      </c>
      <c r="E6" t="s">
        <v>28</v>
      </c>
      <c r="F6" t="s">
        <v>1243</v>
      </c>
      <c r="G6" t="s">
        <v>1678</v>
      </c>
      <c r="H6" t="s">
        <v>2297</v>
      </c>
      <c r="I6">
        <v>64</v>
      </c>
      <c r="J6">
        <v>61</v>
      </c>
      <c r="K6">
        <v>0.95309999999999995</v>
      </c>
      <c r="L6" t="s">
        <v>1620</v>
      </c>
      <c r="M6">
        <v>0.75409999999999999</v>
      </c>
    </row>
    <row r="7" spans="1:13">
      <c r="A7" t="s">
        <v>570</v>
      </c>
      <c r="B7">
        <v>1733</v>
      </c>
      <c r="C7" t="s">
        <v>1110</v>
      </c>
      <c r="D7">
        <v>739</v>
      </c>
      <c r="E7" t="s">
        <v>36</v>
      </c>
      <c r="F7" t="s">
        <v>1243</v>
      </c>
      <c r="G7" t="s">
        <v>1678</v>
      </c>
      <c r="H7" t="s">
        <v>2297</v>
      </c>
      <c r="I7">
        <v>34</v>
      </c>
      <c r="J7">
        <v>32</v>
      </c>
      <c r="K7">
        <v>0.94120000000000004</v>
      </c>
      <c r="L7" t="s">
        <v>1261</v>
      </c>
      <c r="M7">
        <v>0.6875</v>
      </c>
    </row>
    <row r="8" spans="1:13">
      <c r="A8" t="s">
        <v>570</v>
      </c>
      <c r="B8">
        <v>9</v>
      </c>
      <c r="C8" t="s">
        <v>712</v>
      </c>
      <c r="D8">
        <v>10</v>
      </c>
      <c r="E8" t="s">
        <v>47</v>
      </c>
      <c r="F8" t="s">
        <v>1243</v>
      </c>
      <c r="G8" t="s">
        <v>1678</v>
      </c>
      <c r="H8" t="s">
        <v>2297</v>
      </c>
      <c r="I8">
        <v>37</v>
      </c>
      <c r="J8">
        <v>36</v>
      </c>
      <c r="K8">
        <v>0.97299999999999998</v>
      </c>
      <c r="L8" t="s">
        <v>1541</v>
      </c>
      <c r="M8">
        <v>0.75</v>
      </c>
    </row>
    <row r="9" spans="1:13">
      <c r="A9" t="s">
        <v>570</v>
      </c>
      <c r="B9">
        <v>1465</v>
      </c>
      <c r="C9" t="s">
        <v>1002</v>
      </c>
      <c r="D9">
        <v>339</v>
      </c>
      <c r="E9" t="s">
        <v>99</v>
      </c>
      <c r="F9" t="s">
        <v>1243</v>
      </c>
      <c r="G9" t="s">
        <v>1678</v>
      </c>
      <c r="H9" t="s">
        <v>2297</v>
      </c>
      <c r="I9">
        <v>47</v>
      </c>
      <c r="J9">
        <v>47</v>
      </c>
      <c r="K9">
        <v>1</v>
      </c>
      <c r="L9" t="s">
        <v>1541</v>
      </c>
      <c r="M9">
        <v>0.57450000000000001</v>
      </c>
    </row>
    <row r="10" spans="1:13">
      <c r="A10" t="s">
        <v>570</v>
      </c>
      <c r="B10">
        <v>1452</v>
      </c>
      <c r="C10" t="s">
        <v>950</v>
      </c>
      <c r="D10">
        <v>2013</v>
      </c>
      <c r="E10" t="s">
        <v>54</v>
      </c>
      <c r="F10" t="s">
        <v>1243</v>
      </c>
      <c r="G10" t="s">
        <v>1678</v>
      </c>
      <c r="H10" t="s">
        <v>2297</v>
      </c>
      <c r="I10">
        <v>28</v>
      </c>
      <c r="J10">
        <v>28</v>
      </c>
      <c r="K10">
        <v>1</v>
      </c>
      <c r="L10" t="s">
        <v>1460</v>
      </c>
      <c r="M10">
        <v>0.71430000000000005</v>
      </c>
    </row>
    <row r="11" spans="1:13">
      <c r="A11" t="s">
        <v>570</v>
      </c>
      <c r="B11">
        <v>722</v>
      </c>
      <c r="C11" t="s">
        <v>1013</v>
      </c>
      <c r="D11">
        <v>725</v>
      </c>
      <c r="E11" t="s">
        <v>59</v>
      </c>
      <c r="F11" t="s">
        <v>1243</v>
      </c>
      <c r="G11" t="s">
        <v>1678</v>
      </c>
      <c r="H11" t="s">
        <v>2297</v>
      </c>
      <c r="I11">
        <v>48</v>
      </c>
      <c r="J11">
        <v>46</v>
      </c>
      <c r="K11">
        <v>0.95830000000000004</v>
      </c>
      <c r="L11" t="s">
        <v>1541</v>
      </c>
      <c r="M11">
        <v>0.58699999999999997</v>
      </c>
    </row>
    <row r="12" spans="1:13">
      <c r="A12" t="s">
        <v>570</v>
      </c>
      <c r="B12">
        <v>1629</v>
      </c>
      <c r="C12" t="s">
        <v>715</v>
      </c>
      <c r="D12">
        <v>906</v>
      </c>
      <c r="E12" t="s">
        <v>65</v>
      </c>
      <c r="F12" t="s">
        <v>1243</v>
      </c>
      <c r="G12" t="s">
        <v>1678</v>
      </c>
      <c r="H12" t="s">
        <v>2297</v>
      </c>
      <c r="I12">
        <v>28</v>
      </c>
      <c r="J12">
        <v>28</v>
      </c>
      <c r="K12">
        <v>1</v>
      </c>
      <c r="L12" t="s">
        <v>1591</v>
      </c>
      <c r="M12">
        <v>0.57140000000000002</v>
      </c>
    </row>
    <row r="13" spans="1:13">
      <c r="A13" t="s">
        <v>570</v>
      </c>
      <c r="B13">
        <v>14</v>
      </c>
      <c r="C13" t="s">
        <v>717</v>
      </c>
      <c r="D13">
        <v>25</v>
      </c>
      <c r="E13" t="s">
        <v>8</v>
      </c>
      <c r="F13" t="s">
        <v>1243</v>
      </c>
      <c r="G13" t="s">
        <v>1678</v>
      </c>
      <c r="H13" t="s">
        <v>2297</v>
      </c>
      <c r="I13">
        <v>250</v>
      </c>
      <c r="J13">
        <v>238</v>
      </c>
      <c r="K13">
        <v>0.95199999999999996</v>
      </c>
      <c r="L13" t="s">
        <v>1431</v>
      </c>
      <c r="M13">
        <v>0.59240000000000004</v>
      </c>
    </row>
    <row r="14" spans="1:13">
      <c r="A14" t="s">
        <v>570</v>
      </c>
      <c r="B14">
        <v>42</v>
      </c>
      <c r="C14" t="s">
        <v>723</v>
      </c>
      <c r="D14">
        <v>52</v>
      </c>
      <c r="E14" t="s">
        <v>53</v>
      </c>
      <c r="F14" t="s">
        <v>1243</v>
      </c>
      <c r="G14" t="s">
        <v>1678</v>
      </c>
      <c r="H14" t="s">
        <v>2297</v>
      </c>
      <c r="I14">
        <v>252</v>
      </c>
      <c r="J14">
        <v>222</v>
      </c>
      <c r="K14">
        <v>0.88100000000000001</v>
      </c>
      <c r="L14" t="s">
        <v>1493</v>
      </c>
      <c r="M14">
        <v>0.54949999999999999</v>
      </c>
    </row>
    <row r="15" spans="1:13">
      <c r="A15" t="s">
        <v>570</v>
      </c>
      <c r="B15">
        <v>1438</v>
      </c>
      <c r="C15" t="s">
        <v>893</v>
      </c>
      <c r="D15">
        <v>59</v>
      </c>
      <c r="E15" t="s">
        <v>5</v>
      </c>
      <c r="F15" t="s">
        <v>1243</v>
      </c>
      <c r="G15" t="s">
        <v>1678</v>
      </c>
      <c r="H15" t="s">
        <v>2297</v>
      </c>
      <c r="I15">
        <v>110</v>
      </c>
      <c r="J15">
        <v>104</v>
      </c>
      <c r="K15">
        <v>0.94550000000000001</v>
      </c>
      <c r="L15" t="s">
        <v>1294</v>
      </c>
      <c r="M15">
        <v>0.70189999999999997</v>
      </c>
    </row>
    <row r="16" spans="1:13">
      <c r="A16" t="s">
        <v>570</v>
      </c>
      <c r="B16">
        <v>1630</v>
      </c>
      <c r="C16" t="s">
        <v>583</v>
      </c>
      <c r="D16">
        <v>1648</v>
      </c>
      <c r="E16" t="s">
        <v>574</v>
      </c>
      <c r="F16" t="s">
        <v>1243</v>
      </c>
      <c r="G16" t="s">
        <v>1678</v>
      </c>
      <c r="H16" t="s">
        <v>2297</v>
      </c>
      <c r="I16">
        <v>91</v>
      </c>
      <c r="J16">
        <v>74</v>
      </c>
      <c r="K16">
        <v>0.81320000000000003</v>
      </c>
      <c r="L16" t="s">
        <v>1271</v>
      </c>
      <c r="M16">
        <v>0.35139999999999999</v>
      </c>
    </row>
    <row r="17" spans="1:13">
      <c r="A17" t="s">
        <v>570</v>
      </c>
      <c r="B17">
        <v>1733</v>
      </c>
      <c r="C17" t="s">
        <v>1110</v>
      </c>
      <c r="D17">
        <v>735</v>
      </c>
      <c r="E17" t="s">
        <v>9</v>
      </c>
      <c r="F17" t="s">
        <v>1243</v>
      </c>
      <c r="G17" t="s">
        <v>1678</v>
      </c>
      <c r="H17" t="s">
        <v>2297</v>
      </c>
      <c r="I17">
        <v>101</v>
      </c>
      <c r="J17">
        <v>89</v>
      </c>
      <c r="K17">
        <v>0.88119999999999998</v>
      </c>
      <c r="L17" t="s">
        <v>1458</v>
      </c>
      <c r="M17">
        <v>0.62919999999999998</v>
      </c>
    </row>
    <row r="18" spans="1:13">
      <c r="A18" t="s">
        <v>570</v>
      </c>
      <c r="B18">
        <v>1457</v>
      </c>
      <c r="C18" t="s">
        <v>973</v>
      </c>
      <c r="D18">
        <v>807</v>
      </c>
      <c r="E18" t="s">
        <v>146</v>
      </c>
      <c r="F18" t="s">
        <v>1243</v>
      </c>
      <c r="G18" t="s">
        <v>1678</v>
      </c>
      <c r="H18" t="s">
        <v>2297</v>
      </c>
      <c r="I18">
        <v>41</v>
      </c>
      <c r="J18">
        <v>41</v>
      </c>
      <c r="K18">
        <v>1</v>
      </c>
      <c r="L18" t="s">
        <v>1304</v>
      </c>
      <c r="M18">
        <v>0.73170000000000002</v>
      </c>
    </row>
    <row r="19" spans="1:13">
      <c r="A19" t="s">
        <v>570</v>
      </c>
      <c r="B19">
        <v>826</v>
      </c>
      <c r="C19" t="s">
        <v>1051</v>
      </c>
      <c r="D19">
        <v>828</v>
      </c>
      <c r="E19" t="s">
        <v>151</v>
      </c>
      <c r="F19" t="s">
        <v>1243</v>
      </c>
      <c r="G19" t="s">
        <v>1678</v>
      </c>
      <c r="H19" t="s">
        <v>2297</v>
      </c>
      <c r="I19">
        <v>79</v>
      </c>
      <c r="J19">
        <v>77</v>
      </c>
      <c r="K19">
        <v>0.97470000000000001</v>
      </c>
      <c r="L19" t="s">
        <v>1447</v>
      </c>
      <c r="M19">
        <v>0.87009999999999998</v>
      </c>
    </row>
    <row r="20" spans="1:13">
      <c r="A20" t="s">
        <v>570</v>
      </c>
      <c r="B20">
        <v>65</v>
      </c>
      <c r="C20" t="s">
        <v>730</v>
      </c>
      <c r="D20">
        <v>66</v>
      </c>
      <c r="E20" t="s">
        <v>17</v>
      </c>
      <c r="F20" t="s">
        <v>1243</v>
      </c>
      <c r="G20" t="s">
        <v>1678</v>
      </c>
      <c r="H20" t="s">
        <v>2297</v>
      </c>
      <c r="I20">
        <v>384</v>
      </c>
      <c r="J20">
        <v>349</v>
      </c>
      <c r="K20">
        <v>0.90890000000000004</v>
      </c>
      <c r="L20" t="s">
        <v>1516</v>
      </c>
      <c r="M20">
        <v>0.73929999999999996</v>
      </c>
    </row>
    <row r="21" spans="1:13">
      <c r="A21" t="s">
        <v>570</v>
      </c>
      <c r="B21">
        <v>65</v>
      </c>
      <c r="C21" t="s">
        <v>730</v>
      </c>
      <c r="D21">
        <v>68</v>
      </c>
      <c r="E21" t="s">
        <v>111</v>
      </c>
      <c r="F21" t="s">
        <v>1243</v>
      </c>
      <c r="G21" t="s">
        <v>1678</v>
      </c>
      <c r="H21" t="s">
        <v>2297</v>
      </c>
      <c r="I21">
        <v>184</v>
      </c>
      <c r="J21">
        <v>181</v>
      </c>
      <c r="K21">
        <v>0.98370000000000002</v>
      </c>
      <c r="L21" t="s">
        <v>1327</v>
      </c>
      <c r="M21">
        <v>0.87849999999999995</v>
      </c>
    </row>
    <row r="22" spans="1:13">
      <c r="A22" t="s">
        <v>570</v>
      </c>
      <c r="B22">
        <v>72</v>
      </c>
      <c r="C22" t="s">
        <v>736</v>
      </c>
      <c r="D22">
        <v>73</v>
      </c>
      <c r="E22" t="s">
        <v>172</v>
      </c>
      <c r="F22" t="s">
        <v>1243</v>
      </c>
      <c r="G22" t="s">
        <v>1678</v>
      </c>
      <c r="H22" t="s">
        <v>2297</v>
      </c>
      <c r="I22">
        <v>65</v>
      </c>
      <c r="J22">
        <v>65</v>
      </c>
      <c r="K22">
        <v>1</v>
      </c>
      <c r="L22" t="s">
        <v>1392</v>
      </c>
      <c r="M22">
        <v>0.61539999999999995</v>
      </c>
    </row>
    <row r="23" spans="1:13">
      <c r="A23" t="s">
        <v>570</v>
      </c>
      <c r="B23">
        <v>587</v>
      </c>
      <c r="C23" t="s">
        <v>917</v>
      </c>
      <c r="D23">
        <v>597</v>
      </c>
      <c r="E23" t="s">
        <v>95</v>
      </c>
      <c r="F23" t="s">
        <v>1243</v>
      </c>
      <c r="G23" t="s">
        <v>1678</v>
      </c>
      <c r="H23" t="s">
        <v>2297</v>
      </c>
      <c r="I23">
        <v>240</v>
      </c>
      <c r="J23">
        <v>199</v>
      </c>
      <c r="K23">
        <v>0.82920000000000005</v>
      </c>
      <c r="L23" t="s">
        <v>1359</v>
      </c>
      <c r="M23">
        <v>0.69850000000000001</v>
      </c>
    </row>
    <row r="24" spans="1:13">
      <c r="A24" t="s">
        <v>570</v>
      </c>
      <c r="B24">
        <v>587</v>
      </c>
      <c r="C24" t="s">
        <v>917</v>
      </c>
      <c r="D24">
        <v>592</v>
      </c>
      <c r="E24" t="s">
        <v>12</v>
      </c>
      <c r="F24" t="s">
        <v>1243</v>
      </c>
      <c r="G24" t="s">
        <v>1678</v>
      </c>
      <c r="H24" t="s">
        <v>2297</v>
      </c>
      <c r="I24">
        <v>238</v>
      </c>
      <c r="J24">
        <v>227</v>
      </c>
      <c r="K24">
        <v>0.95379999999999998</v>
      </c>
      <c r="L24" t="s">
        <v>1431</v>
      </c>
      <c r="M24">
        <v>0.62109999999999999</v>
      </c>
    </row>
    <row r="25" spans="1:13">
      <c r="A25" t="s">
        <v>570</v>
      </c>
      <c r="B25">
        <v>1031</v>
      </c>
      <c r="C25" t="s">
        <v>737</v>
      </c>
      <c r="D25">
        <v>1033</v>
      </c>
      <c r="E25" t="s">
        <v>92</v>
      </c>
      <c r="F25" t="s">
        <v>1243</v>
      </c>
      <c r="G25" t="s">
        <v>1678</v>
      </c>
      <c r="H25" t="s">
        <v>2297</v>
      </c>
      <c r="I25">
        <v>75</v>
      </c>
      <c r="J25">
        <v>72</v>
      </c>
      <c r="K25">
        <v>0.96</v>
      </c>
      <c r="L25" t="s">
        <v>1273</v>
      </c>
      <c r="M25">
        <v>0.51390000000000002</v>
      </c>
    </row>
    <row r="26" spans="1:13">
      <c r="A26" t="s">
        <v>570</v>
      </c>
      <c r="B26">
        <v>1031</v>
      </c>
      <c r="C26" t="s">
        <v>737</v>
      </c>
      <c r="D26">
        <v>1032</v>
      </c>
      <c r="E26" t="s">
        <v>98</v>
      </c>
      <c r="F26" t="s">
        <v>1243</v>
      </c>
      <c r="G26" t="s">
        <v>1678</v>
      </c>
      <c r="H26" t="s">
        <v>2297</v>
      </c>
      <c r="I26">
        <v>40</v>
      </c>
      <c r="J26">
        <v>38</v>
      </c>
      <c r="K26">
        <v>0.95</v>
      </c>
      <c r="L26" t="s">
        <v>1290</v>
      </c>
      <c r="M26">
        <v>0.63160000000000005</v>
      </c>
    </row>
    <row r="27" spans="1:13">
      <c r="A27" t="s">
        <v>570</v>
      </c>
      <c r="B27">
        <v>984</v>
      </c>
      <c r="C27" t="s">
        <v>1125</v>
      </c>
      <c r="D27">
        <v>986</v>
      </c>
      <c r="E27" t="s">
        <v>132</v>
      </c>
      <c r="F27" t="s">
        <v>1243</v>
      </c>
      <c r="G27" t="s">
        <v>1678</v>
      </c>
      <c r="H27" t="s">
        <v>2297</v>
      </c>
      <c r="I27">
        <v>42</v>
      </c>
      <c r="J27">
        <v>42</v>
      </c>
      <c r="K27">
        <v>1</v>
      </c>
      <c r="L27" t="s">
        <v>1410</v>
      </c>
      <c r="M27">
        <v>0.76190000000000002</v>
      </c>
    </row>
    <row r="28" spans="1:13">
      <c r="A28" t="s">
        <v>570</v>
      </c>
      <c r="B28">
        <v>984</v>
      </c>
      <c r="C28" t="s">
        <v>1125</v>
      </c>
      <c r="D28">
        <v>987</v>
      </c>
      <c r="E28" t="s">
        <v>196</v>
      </c>
      <c r="F28" t="s">
        <v>1243</v>
      </c>
      <c r="G28" t="s">
        <v>1678</v>
      </c>
      <c r="H28" t="s">
        <v>2297</v>
      </c>
      <c r="I28">
        <v>36</v>
      </c>
      <c r="J28">
        <v>36</v>
      </c>
      <c r="K28">
        <v>1</v>
      </c>
      <c r="L28" t="s">
        <v>1253</v>
      </c>
      <c r="M28">
        <v>0.80559999999999998</v>
      </c>
    </row>
    <row r="29" spans="1:13">
      <c r="A29" t="s">
        <v>570</v>
      </c>
      <c r="B29">
        <v>78</v>
      </c>
      <c r="C29" t="s">
        <v>739</v>
      </c>
      <c r="D29">
        <v>85</v>
      </c>
      <c r="E29" t="s">
        <v>200</v>
      </c>
      <c r="F29" t="s">
        <v>1243</v>
      </c>
      <c r="G29" t="s">
        <v>1678</v>
      </c>
      <c r="H29" t="s">
        <v>2297</v>
      </c>
      <c r="I29">
        <v>205</v>
      </c>
      <c r="J29">
        <v>203</v>
      </c>
      <c r="K29">
        <v>0.99019999999999997</v>
      </c>
      <c r="L29" t="s">
        <v>1429</v>
      </c>
      <c r="M29">
        <v>0.54190000000000005</v>
      </c>
    </row>
    <row r="30" spans="1:13">
      <c r="A30" t="s">
        <v>570</v>
      </c>
      <c r="B30">
        <v>78</v>
      </c>
      <c r="C30" t="s">
        <v>739</v>
      </c>
      <c r="D30">
        <v>84</v>
      </c>
      <c r="E30" t="s">
        <v>19</v>
      </c>
      <c r="F30" t="s">
        <v>1243</v>
      </c>
      <c r="G30" t="s">
        <v>1678</v>
      </c>
      <c r="H30" t="s">
        <v>2297</v>
      </c>
      <c r="I30">
        <v>178</v>
      </c>
      <c r="J30">
        <v>162</v>
      </c>
      <c r="K30">
        <v>0.91010000000000002</v>
      </c>
      <c r="L30" t="s">
        <v>1301</v>
      </c>
      <c r="M30">
        <v>0.77159999999999995</v>
      </c>
    </row>
    <row r="31" spans="1:13">
      <c r="A31" t="s">
        <v>570</v>
      </c>
      <c r="B31">
        <v>88</v>
      </c>
      <c r="C31" t="s">
        <v>741</v>
      </c>
      <c r="D31">
        <v>89</v>
      </c>
      <c r="E31" t="s">
        <v>106</v>
      </c>
      <c r="F31" t="s">
        <v>1243</v>
      </c>
      <c r="G31" t="s">
        <v>1678</v>
      </c>
      <c r="H31" t="s">
        <v>2297</v>
      </c>
      <c r="I31">
        <v>36</v>
      </c>
      <c r="J31">
        <v>36</v>
      </c>
      <c r="K31">
        <v>1</v>
      </c>
      <c r="L31" t="s">
        <v>1256</v>
      </c>
      <c r="M31">
        <v>0.38890000000000002</v>
      </c>
    </row>
    <row r="32" spans="1:13">
      <c r="A32" t="s">
        <v>570</v>
      </c>
      <c r="B32">
        <v>1456</v>
      </c>
      <c r="C32" t="s">
        <v>961</v>
      </c>
      <c r="D32">
        <v>363</v>
      </c>
      <c r="E32" t="s">
        <v>219</v>
      </c>
      <c r="F32" t="s">
        <v>1243</v>
      </c>
      <c r="G32" t="s">
        <v>1678</v>
      </c>
      <c r="H32" t="s">
        <v>2297</v>
      </c>
      <c r="I32">
        <v>134</v>
      </c>
      <c r="J32">
        <v>129</v>
      </c>
      <c r="K32">
        <v>0.9627</v>
      </c>
      <c r="L32" t="s">
        <v>1510</v>
      </c>
      <c r="M32">
        <v>0.46510000000000001</v>
      </c>
    </row>
    <row r="33" spans="1:13">
      <c r="A33" t="s">
        <v>570</v>
      </c>
      <c r="B33">
        <v>94</v>
      </c>
      <c r="C33" t="s">
        <v>747</v>
      </c>
      <c r="D33">
        <v>100</v>
      </c>
      <c r="E33" t="s">
        <v>116</v>
      </c>
      <c r="F33" t="s">
        <v>1243</v>
      </c>
      <c r="G33" t="s">
        <v>1678</v>
      </c>
      <c r="H33" t="s">
        <v>2297</v>
      </c>
      <c r="I33">
        <v>182</v>
      </c>
      <c r="J33">
        <v>164</v>
      </c>
      <c r="K33">
        <v>0.90110000000000001</v>
      </c>
      <c r="L33" t="s">
        <v>1382</v>
      </c>
      <c r="M33">
        <v>0.49390000000000001</v>
      </c>
    </row>
    <row r="34" spans="1:13">
      <c r="A34" t="s">
        <v>570</v>
      </c>
      <c r="B34">
        <v>94</v>
      </c>
      <c r="C34" t="s">
        <v>747</v>
      </c>
      <c r="D34">
        <v>99</v>
      </c>
      <c r="E34" t="s">
        <v>26</v>
      </c>
      <c r="F34" t="s">
        <v>1243</v>
      </c>
      <c r="G34" t="s">
        <v>1678</v>
      </c>
      <c r="H34" t="s">
        <v>2297</v>
      </c>
      <c r="I34">
        <v>181</v>
      </c>
      <c r="J34">
        <v>168</v>
      </c>
      <c r="K34">
        <v>0.92820000000000003</v>
      </c>
      <c r="L34" t="s">
        <v>1491</v>
      </c>
      <c r="M34">
        <v>0.47020000000000001</v>
      </c>
    </row>
    <row r="35" spans="1:13">
      <c r="A35" t="s">
        <v>570</v>
      </c>
      <c r="B35">
        <v>1450</v>
      </c>
      <c r="C35" t="s">
        <v>934</v>
      </c>
      <c r="D35">
        <v>763</v>
      </c>
      <c r="E35" t="s">
        <v>182</v>
      </c>
      <c r="F35" t="s">
        <v>1243</v>
      </c>
      <c r="G35" t="s">
        <v>1678</v>
      </c>
      <c r="H35" t="s">
        <v>2297</v>
      </c>
      <c r="I35">
        <v>86</v>
      </c>
      <c r="J35">
        <v>75</v>
      </c>
      <c r="K35">
        <v>0.87209999999999999</v>
      </c>
      <c r="L35" t="s">
        <v>1296</v>
      </c>
      <c r="M35">
        <v>0.78669999999999995</v>
      </c>
    </row>
    <row r="36" spans="1:13">
      <c r="A36" t="s">
        <v>570</v>
      </c>
      <c r="B36">
        <v>1464</v>
      </c>
      <c r="C36" t="s">
        <v>999</v>
      </c>
      <c r="D36">
        <v>105</v>
      </c>
      <c r="E36" t="s">
        <v>128</v>
      </c>
      <c r="F36" t="s">
        <v>1243</v>
      </c>
      <c r="G36" t="s">
        <v>1678</v>
      </c>
      <c r="H36" t="s">
        <v>2297</v>
      </c>
      <c r="I36">
        <v>96</v>
      </c>
      <c r="J36">
        <v>88</v>
      </c>
      <c r="K36">
        <v>0.91669999999999996</v>
      </c>
      <c r="L36" t="s">
        <v>1402</v>
      </c>
      <c r="M36">
        <v>0.56820000000000004</v>
      </c>
    </row>
    <row r="37" spans="1:13">
      <c r="A37" t="s">
        <v>570</v>
      </c>
      <c r="B37">
        <v>1464</v>
      </c>
      <c r="C37" t="s">
        <v>999</v>
      </c>
      <c r="D37">
        <v>107</v>
      </c>
      <c r="E37" t="s">
        <v>50</v>
      </c>
      <c r="F37" t="s">
        <v>1243</v>
      </c>
      <c r="G37" t="s">
        <v>1678</v>
      </c>
      <c r="H37" t="s">
        <v>2297</v>
      </c>
      <c r="I37">
        <v>145</v>
      </c>
      <c r="J37">
        <v>139</v>
      </c>
      <c r="K37">
        <v>0.95860000000000001</v>
      </c>
      <c r="L37" t="s">
        <v>1472</v>
      </c>
      <c r="M37">
        <v>0.66190000000000004</v>
      </c>
    </row>
    <row r="38" spans="1:13">
      <c r="A38" t="s">
        <v>570</v>
      </c>
      <c r="B38">
        <v>587</v>
      </c>
      <c r="C38" t="s">
        <v>917</v>
      </c>
      <c r="D38">
        <v>600</v>
      </c>
      <c r="E38" t="s">
        <v>161</v>
      </c>
      <c r="F38" t="s">
        <v>1243</v>
      </c>
      <c r="G38" t="s">
        <v>1678</v>
      </c>
      <c r="H38" t="s">
        <v>2297</v>
      </c>
      <c r="I38">
        <v>82</v>
      </c>
      <c r="J38">
        <v>81</v>
      </c>
      <c r="K38">
        <v>0.98780000000000001</v>
      </c>
      <c r="L38" t="s">
        <v>1444</v>
      </c>
      <c r="M38">
        <v>0.86419999999999997</v>
      </c>
    </row>
    <row r="39" spans="1:13">
      <c r="A39" t="s">
        <v>570</v>
      </c>
      <c r="B39">
        <v>1662</v>
      </c>
      <c r="C39" t="s">
        <v>1154</v>
      </c>
      <c r="D39">
        <v>412</v>
      </c>
      <c r="E39" t="s">
        <v>167</v>
      </c>
      <c r="F39" t="s">
        <v>1243</v>
      </c>
      <c r="G39" t="s">
        <v>1678</v>
      </c>
      <c r="H39" t="s">
        <v>2297</v>
      </c>
      <c r="I39">
        <v>206</v>
      </c>
      <c r="J39">
        <v>201</v>
      </c>
      <c r="K39">
        <v>0.97570000000000001</v>
      </c>
      <c r="L39" t="s">
        <v>1442</v>
      </c>
      <c r="M39">
        <v>0.80100000000000005</v>
      </c>
    </row>
    <row r="40" spans="1:13">
      <c r="A40" t="s">
        <v>570</v>
      </c>
      <c r="B40">
        <v>108</v>
      </c>
      <c r="C40" t="s">
        <v>751</v>
      </c>
      <c r="D40">
        <v>111</v>
      </c>
      <c r="E40" t="s">
        <v>10</v>
      </c>
      <c r="F40" t="s">
        <v>1243</v>
      </c>
      <c r="G40" t="s">
        <v>1678</v>
      </c>
      <c r="H40" t="s">
        <v>2297</v>
      </c>
      <c r="I40">
        <v>89</v>
      </c>
      <c r="J40">
        <v>77</v>
      </c>
      <c r="K40">
        <v>0.86519999999999997</v>
      </c>
      <c r="L40" t="s">
        <v>1283</v>
      </c>
      <c r="M40">
        <v>0.83120000000000005</v>
      </c>
    </row>
    <row r="41" spans="1:13">
      <c r="A41" t="s">
        <v>570</v>
      </c>
      <c r="B41">
        <v>1065</v>
      </c>
      <c r="C41" t="s">
        <v>797</v>
      </c>
      <c r="D41">
        <v>1066</v>
      </c>
      <c r="E41" t="s">
        <v>139</v>
      </c>
      <c r="F41" t="s">
        <v>1243</v>
      </c>
      <c r="G41" t="s">
        <v>1678</v>
      </c>
      <c r="H41" t="s">
        <v>2297</v>
      </c>
      <c r="I41">
        <v>176</v>
      </c>
      <c r="J41">
        <v>147</v>
      </c>
      <c r="K41">
        <v>0.83520000000000005</v>
      </c>
      <c r="L41" t="s">
        <v>1288</v>
      </c>
      <c r="M41">
        <v>0.44219999999999998</v>
      </c>
    </row>
    <row r="42" spans="1:13">
      <c r="A42" t="s">
        <v>570</v>
      </c>
      <c r="B42">
        <v>703</v>
      </c>
      <c r="C42" t="s">
        <v>1004</v>
      </c>
      <c r="D42">
        <v>705</v>
      </c>
      <c r="E42" t="s">
        <v>237</v>
      </c>
      <c r="F42" t="s">
        <v>1243</v>
      </c>
      <c r="G42" t="s">
        <v>1678</v>
      </c>
      <c r="H42" t="s">
        <v>2297</v>
      </c>
      <c r="I42">
        <v>192</v>
      </c>
      <c r="J42">
        <v>189</v>
      </c>
      <c r="K42">
        <v>0.98440000000000005</v>
      </c>
      <c r="L42" t="s">
        <v>1627</v>
      </c>
      <c r="M42">
        <v>0.59260000000000002</v>
      </c>
    </row>
    <row r="43" spans="1:13">
      <c r="A43" t="s">
        <v>570</v>
      </c>
      <c r="B43">
        <v>860</v>
      </c>
      <c r="C43" t="s">
        <v>1065</v>
      </c>
      <c r="D43">
        <v>861</v>
      </c>
      <c r="E43" t="s">
        <v>147</v>
      </c>
      <c r="F43" t="s">
        <v>1243</v>
      </c>
      <c r="G43" t="s">
        <v>1678</v>
      </c>
      <c r="H43" t="s">
        <v>2297</v>
      </c>
      <c r="I43">
        <v>28</v>
      </c>
      <c r="J43">
        <v>28</v>
      </c>
      <c r="K43">
        <v>1</v>
      </c>
      <c r="L43" t="s">
        <v>1261</v>
      </c>
      <c r="M43">
        <v>0.78569999999999995</v>
      </c>
    </row>
    <row r="44" spans="1:13">
      <c r="A44" t="s">
        <v>570</v>
      </c>
      <c r="B44">
        <v>1508</v>
      </c>
      <c r="C44" t="s">
        <v>928</v>
      </c>
      <c r="D44">
        <v>612</v>
      </c>
      <c r="E44" t="s">
        <v>181</v>
      </c>
      <c r="F44" t="s">
        <v>1243</v>
      </c>
      <c r="G44" t="s">
        <v>1678</v>
      </c>
      <c r="H44" t="s">
        <v>2297</v>
      </c>
      <c r="I44">
        <v>28</v>
      </c>
      <c r="J44">
        <v>28</v>
      </c>
      <c r="K44">
        <v>1</v>
      </c>
      <c r="L44" t="s">
        <v>1323</v>
      </c>
      <c r="M44">
        <v>0.64290000000000003</v>
      </c>
    </row>
    <row r="45" spans="1:13">
      <c r="A45" t="s">
        <v>570</v>
      </c>
      <c r="B45">
        <v>113</v>
      </c>
      <c r="C45" t="s">
        <v>753</v>
      </c>
      <c r="D45">
        <v>116</v>
      </c>
      <c r="E45" t="s">
        <v>243</v>
      </c>
      <c r="F45" t="s">
        <v>1243</v>
      </c>
      <c r="G45" t="s">
        <v>1678</v>
      </c>
      <c r="H45" t="s">
        <v>2297</v>
      </c>
      <c r="I45">
        <v>123</v>
      </c>
      <c r="J45">
        <v>108</v>
      </c>
      <c r="K45">
        <v>0.878</v>
      </c>
      <c r="L45" t="s">
        <v>1336</v>
      </c>
      <c r="M45">
        <v>0.35189999999999999</v>
      </c>
    </row>
    <row r="46" spans="1:13">
      <c r="A46" t="s">
        <v>570</v>
      </c>
      <c r="B46">
        <v>113</v>
      </c>
      <c r="C46" t="s">
        <v>753</v>
      </c>
      <c r="D46">
        <v>115</v>
      </c>
      <c r="E46" t="s">
        <v>246</v>
      </c>
      <c r="F46" t="s">
        <v>1243</v>
      </c>
      <c r="G46" t="s">
        <v>1678</v>
      </c>
      <c r="H46" t="s">
        <v>2297</v>
      </c>
      <c r="I46">
        <v>233</v>
      </c>
      <c r="J46">
        <v>229</v>
      </c>
      <c r="K46">
        <v>0.98280000000000001</v>
      </c>
      <c r="L46" t="s">
        <v>1441</v>
      </c>
      <c r="M46">
        <v>0.4279</v>
      </c>
    </row>
    <row r="47" spans="1:13">
      <c r="A47" t="s">
        <v>570</v>
      </c>
      <c r="B47">
        <v>1733</v>
      </c>
      <c r="C47" t="s">
        <v>1110</v>
      </c>
      <c r="D47">
        <v>742</v>
      </c>
      <c r="E47" t="s">
        <v>152</v>
      </c>
      <c r="F47" t="s">
        <v>1243</v>
      </c>
      <c r="G47" t="s">
        <v>1678</v>
      </c>
      <c r="H47" t="s">
        <v>2297</v>
      </c>
      <c r="I47">
        <v>44</v>
      </c>
      <c r="J47">
        <v>44</v>
      </c>
      <c r="K47">
        <v>1</v>
      </c>
      <c r="L47" t="s">
        <v>1411</v>
      </c>
      <c r="M47">
        <v>0.75</v>
      </c>
    </row>
    <row r="48" spans="1:13">
      <c r="A48" t="s">
        <v>570</v>
      </c>
      <c r="B48">
        <v>681</v>
      </c>
      <c r="C48" t="s">
        <v>1147</v>
      </c>
      <c r="D48">
        <v>683</v>
      </c>
      <c r="E48" t="s">
        <v>186</v>
      </c>
      <c r="F48" t="s">
        <v>1243</v>
      </c>
      <c r="G48" t="s">
        <v>1678</v>
      </c>
      <c r="H48" t="s">
        <v>2297</v>
      </c>
      <c r="I48">
        <v>102</v>
      </c>
      <c r="J48">
        <v>97</v>
      </c>
      <c r="K48">
        <v>0.95099999999999996</v>
      </c>
      <c r="L48" t="s">
        <v>1279</v>
      </c>
      <c r="M48">
        <v>0.6804</v>
      </c>
    </row>
    <row r="49" spans="1:13">
      <c r="A49" t="s">
        <v>570</v>
      </c>
      <c r="B49">
        <v>1468</v>
      </c>
      <c r="C49" t="s">
        <v>1033</v>
      </c>
      <c r="D49">
        <v>2085</v>
      </c>
      <c r="E49" t="s">
        <v>189</v>
      </c>
      <c r="F49" t="s">
        <v>1243</v>
      </c>
      <c r="G49" t="s">
        <v>1678</v>
      </c>
      <c r="H49" t="s">
        <v>2297</v>
      </c>
      <c r="I49">
        <v>161</v>
      </c>
      <c r="J49">
        <v>160</v>
      </c>
      <c r="K49">
        <v>0.99380000000000002</v>
      </c>
      <c r="L49" t="s">
        <v>2380</v>
      </c>
      <c r="M49">
        <v>0.75629999999999997</v>
      </c>
    </row>
    <row r="50" spans="1:13">
      <c r="A50" t="s">
        <v>570</v>
      </c>
      <c r="B50">
        <v>1468</v>
      </c>
      <c r="C50" t="s">
        <v>1033</v>
      </c>
      <c r="D50">
        <v>1971</v>
      </c>
      <c r="E50" t="s">
        <v>18</v>
      </c>
      <c r="F50" t="s">
        <v>1243</v>
      </c>
      <c r="G50" t="s">
        <v>1678</v>
      </c>
      <c r="H50" t="s">
        <v>2297</v>
      </c>
      <c r="I50">
        <v>120</v>
      </c>
      <c r="J50">
        <v>105</v>
      </c>
      <c r="K50">
        <v>0.875</v>
      </c>
      <c r="L50" t="s">
        <v>1447</v>
      </c>
      <c r="M50">
        <v>0.6381</v>
      </c>
    </row>
    <row r="51" spans="1:13">
      <c r="A51" t="s">
        <v>570</v>
      </c>
      <c r="B51">
        <v>976</v>
      </c>
      <c r="C51" t="s">
        <v>1121</v>
      </c>
      <c r="D51">
        <v>983</v>
      </c>
      <c r="E51" t="s">
        <v>37</v>
      </c>
      <c r="F51" t="s">
        <v>1243</v>
      </c>
      <c r="G51" t="s">
        <v>1678</v>
      </c>
      <c r="H51" t="s">
        <v>2297</v>
      </c>
      <c r="I51">
        <v>55</v>
      </c>
      <c r="J51">
        <v>54</v>
      </c>
      <c r="K51">
        <v>0.98180000000000001</v>
      </c>
      <c r="L51" t="s">
        <v>1392</v>
      </c>
      <c r="M51">
        <v>0.74070000000000003</v>
      </c>
    </row>
    <row r="52" spans="1:13">
      <c r="A52" t="s">
        <v>570</v>
      </c>
      <c r="B52">
        <v>976</v>
      </c>
      <c r="C52" t="s">
        <v>1121</v>
      </c>
      <c r="D52">
        <v>979</v>
      </c>
      <c r="E52" t="s">
        <v>24</v>
      </c>
      <c r="F52" t="s">
        <v>1243</v>
      </c>
      <c r="G52" t="s">
        <v>1678</v>
      </c>
      <c r="H52" t="s">
        <v>2297</v>
      </c>
      <c r="I52">
        <v>46</v>
      </c>
      <c r="J52">
        <v>38</v>
      </c>
      <c r="K52">
        <v>0.82609999999999995</v>
      </c>
      <c r="L52" t="s">
        <v>1323</v>
      </c>
      <c r="M52">
        <v>0.47370000000000001</v>
      </c>
    </row>
    <row r="53" spans="1:13">
      <c r="A53" t="s">
        <v>570</v>
      </c>
      <c r="B53">
        <v>1508</v>
      </c>
      <c r="C53" t="s">
        <v>928</v>
      </c>
      <c r="D53">
        <v>610</v>
      </c>
      <c r="E53" t="s">
        <v>203</v>
      </c>
      <c r="F53" t="s">
        <v>1243</v>
      </c>
      <c r="G53" t="s">
        <v>1678</v>
      </c>
      <c r="H53" t="s">
        <v>2297</v>
      </c>
      <c r="I53">
        <v>82</v>
      </c>
      <c r="J53">
        <v>82</v>
      </c>
      <c r="K53">
        <v>1</v>
      </c>
      <c r="L53" t="s">
        <v>1285</v>
      </c>
      <c r="M53">
        <v>0.82930000000000004</v>
      </c>
    </row>
    <row r="54" spans="1:13">
      <c r="A54" t="s">
        <v>570</v>
      </c>
      <c r="B54">
        <v>364</v>
      </c>
      <c r="C54" t="s">
        <v>886</v>
      </c>
      <c r="D54">
        <v>384</v>
      </c>
      <c r="E54" t="s">
        <v>163</v>
      </c>
      <c r="F54" t="s">
        <v>1243</v>
      </c>
      <c r="G54" t="s">
        <v>1678</v>
      </c>
      <c r="H54" t="s">
        <v>2297</v>
      </c>
      <c r="I54">
        <v>96</v>
      </c>
      <c r="J54">
        <v>82</v>
      </c>
      <c r="K54">
        <v>0.85419999999999996</v>
      </c>
      <c r="L54" t="s">
        <v>1510</v>
      </c>
      <c r="M54">
        <v>0.73170000000000002</v>
      </c>
    </row>
    <row r="55" spans="1:13">
      <c r="A55" t="s">
        <v>570</v>
      </c>
      <c r="B55">
        <v>342</v>
      </c>
      <c r="C55" t="s">
        <v>878</v>
      </c>
      <c r="D55">
        <v>344</v>
      </c>
      <c r="E55" t="s">
        <v>264</v>
      </c>
      <c r="F55" t="s">
        <v>1243</v>
      </c>
      <c r="G55" t="s">
        <v>1678</v>
      </c>
      <c r="H55" t="s">
        <v>2297</v>
      </c>
      <c r="I55">
        <v>73</v>
      </c>
      <c r="J55">
        <v>72</v>
      </c>
      <c r="K55">
        <v>0.98629999999999995</v>
      </c>
      <c r="L55" t="s">
        <v>1351</v>
      </c>
      <c r="M55">
        <v>0.65280000000000005</v>
      </c>
    </row>
    <row r="56" spans="1:13">
      <c r="A56" t="s">
        <v>570</v>
      </c>
      <c r="B56">
        <v>780</v>
      </c>
      <c r="C56" t="s">
        <v>1044</v>
      </c>
      <c r="D56">
        <v>782</v>
      </c>
      <c r="E56" t="s">
        <v>31</v>
      </c>
      <c r="F56" t="s">
        <v>1243</v>
      </c>
      <c r="G56" t="s">
        <v>1678</v>
      </c>
      <c r="H56" t="s">
        <v>2297</v>
      </c>
      <c r="I56">
        <v>54</v>
      </c>
      <c r="J56">
        <v>54</v>
      </c>
      <c r="K56">
        <v>1</v>
      </c>
      <c r="L56" t="s">
        <v>1251</v>
      </c>
      <c r="M56">
        <v>0.66669999999999996</v>
      </c>
    </row>
    <row r="57" spans="1:13">
      <c r="A57" t="s">
        <v>570</v>
      </c>
      <c r="B57">
        <v>936</v>
      </c>
      <c r="C57" t="s">
        <v>1101</v>
      </c>
      <c r="D57">
        <v>1763</v>
      </c>
      <c r="E57" t="s">
        <v>13</v>
      </c>
      <c r="F57" t="s">
        <v>1243</v>
      </c>
      <c r="G57" t="s">
        <v>1678</v>
      </c>
      <c r="H57" t="s">
        <v>2297</v>
      </c>
      <c r="I57">
        <v>71</v>
      </c>
      <c r="J57">
        <v>71</v>
      </c>
      <c r="K57">
        <v>1</v>
      </c>
      <c r="L57" t="s">
        <v>1296</v>
      </c>
      <c r="M57">
        <v>0.83099999999999996</v>
      </c>
    </row>
    <row r="58" spans="1:13">
      <c r="A58" t="s">
        <v>570</v>
      </c>
      <c r="B58">
        <v>936</v>
      </c>
      <c r="C58" t="s">
        <v>1101</v>
      </c>
      <c r="D58">
        <v>939</v>
      </c>
      <c r="E58" t="s">
        <v>177</v>
      </c>
      <c r="F58" t="s">
        <v>1243</v>
      </c>
      <c r="G58" t="s">
        <v>1678</v>
      </c>
      <c r="H58" t="s">
        <v>2297</v>
      </c>
      <c r="I58">
        <v>83</v>
      </c>
      <c r="J58">
        <v>82</v>
      </c>
      <c r="K58">
        <v>0.98799999999999999</v>
      </c>
      <c r="L58" t="s">
        <v>1269</v>
      </c>
      <c r="M58">
        <v>0.64629999999999999</v>
      </c>
    </row>
    <row r="59" spans="1:13">
      <c r="A59" t="s">
        <v>570</v>
      </c>
      <c r="B59">
        <v>936</v>
      </c>
      <c r="C59" t="s">
        <v>1101</v>
      </c>
      <c r="D59">
        <v>940</v>
      </c>
      <c r="E59" t="s">
        <v>70</v>
      </c>
      <c r="F59" t="s">
        <v>1243</v>
      </c>
      <c r="G59" t="s">
        <v>1678</v>
      </c>
      <c r="H59" t="s">
        <v>2297</v>
      </c>
      <c r="I59">
        <v>64</v>
      </c>
      <c r="J59">
        <v>64</v>
      </c>
      <c r="K59">
        <v>1</v>
      </c>
      <c r="L59" t="s">
        <v>1281</v>
      </c>
      <c r="M59">
        <v>0.64059999999999995</v>
      </c>
    </row>
    <row r="60" spans="1:13">
      <c r="A60" t="s">
        <v>570</v>
      </c>
      <c r="B60">
        <v>1451</v>
      </c>
      <c r="C60" t="s">
        <v>944</v>
      </c>
      <c r="D60">
        <v>133</v>
      </c>
      <c r="E60" t="s">
        <v>218</v>
      </c>
      <c r="F60" t="s">
        <v>1243</v>
      </c>
      <c r="G60" t="s">
        <v>1678</v>
      </c>
      <c r="H60" t="s">
        <v>2297</v>
      </c>
      <c r="I60">
        <v>41</v>
      </c>
      <c r="J60">
        <v>38</v>
      </c>
      <c r="K60">
        <v>0.92679999999999996</v>
      </c>
      <c r="L60" t="s">
        <v>1246</v>
      </c>
      <c r="M60">
        <v>0.73680000000000001</v>
      </c>
    </row>
    <row r="61" spans="1:13">
      <c r="A61" t="s">
        <v>570</v>
      </c>
      <c r="B61">
        <v>1457</v>
      </c>
      <c r="C61" t="s">
        <v>973</v>
      </c>
      <c r="D61">
        <v>135</v>
      </c>
      <c r="E61" t="s">
        <v>221</v>
      </c>
      <c r="F61" t="s">
        <v>1243</v>
      </c>
      <c r="G61" t="s">
        <v>1678</v>
      </c>
      <c r="H61" t="s">
        <v>2297</v>
      </c>
      <c r="I61">
        <v>86</v>
      </c>
      <c r="J61">
        <v>86</v>
      </c>
      <c r="K61">
        <v>1</v>
      </c>
      <c r="L61" t="s">
        <v>1348</v>
      </c>
      <c r="M61">
        <v>0.6744</v>
      </c>
    </row>
    <row r="62" spans="1:13">
      <c r="A62" t="s">
        <v>570</v>
      </c>
      <c r="B62">
        <v>53</v>
      </c>
      <c r="C62" t="s">
        <v>726</v>
      </c>
      <c r="D62">
        <v>54</v>
      </c>
      <c r="E62" t="s">
        <v>288</v>
      </c>
      <c r="F62" t="s">
        <v>1243</v>
      </c>
      <c r="G62" t="s">
        <v>1678</v>
      </c>
      <c r="H62" t="s">
        <v>2297</v>
      </c>
      <c r="I62">
        <v>75</v>
      </c>
      <c r="J62">
        <v>75</v>
      </c>
      <c r="K62">
        <v>1</v>
      </c>
      <c r="L62" t="s">
        <v>1244</v>
      </c>
      <c r="M62">
        <v>0.4667</v>
      </c>
    </row>
    <row r="63" spans="1:13">
      <c r="A63" t="s">
        <v>570</v>
      </c>
      <c r="B63">
        <v>28</v>
      </c>
      <c r="C63" t="s">
        <v>720</v>
      </c>
      <c r="D63">
        <v>37</v>
      </c>
      <c r="E63" t="s">
        <v>32</v>
      </c>
      <c r="F63" t="s">
        <v>1243</v>
      </c>
      <c r="G63" t="s">
        <v>1678</v>
      </c>
      <c r="H63" t="s">
        <v>2297</v>
      </c>
      <c r="I63">
        <v>161</v>
      </c>
      <c r="J63">
        <v>146</v>
      </c>
      <c r="K63">
        <v>0.90680000000000005</v>
      </c>
      <c r="L63" t="s">
        <v>1373</v>
      </c>
      <c r="M63">
        <v>0.67810000000000004</v>
      </c>
    </row>
    <row r="64" spans="1:13">
      <c r="A64" t="s">
        <v>570</v>
      </c>
      <c r="B64">
        <v>28</v>
      </c>
      <c r="C64" t="s">
        <v>720</v>
      </c>
      <c r="D64">
        <v>2021</v>
      </c>
      <c r="E64" t="s">
        <v>35</v>
      </c>
      <c r="F64" t="s">
        <v>1243</v>
      </c>
      <c r="G64" t="s">
        <v>1678</v>
      </c>
      <c r="H64" t="s">
        <v>2297</v>
      </c>
      <c r="I64">
        <v>155</v>
      </c>
      <c r="J64">
        <v>150</v>
      </c>
      <c r="K64">
        <v>0.9677</v>
      </c>
      <c r="L64" t="s">
        <v>1429</v>
      </c>
      <c r="M64">
        <v>0.73329999999999995</v>
      </c>
    </row>
    <row r="65" spans="1:13">
      <c r="A65" t="s">
        <v>570</v>
      </c>
      <c r="B65">
        <v>789</v>
      </c>
      <c r="C65" t="s">
        <v>1046</v>
      </c>
      <c r="D65">
        <v>791</v>
      </c>
      <c r="E65" t="s">
        <v>225</v>
      </c>
      <c r="F65" t="s">
        <v>1243</v>
      </c>
      <c r="G65" t="s">
        <v>1678</v>
      </c>
      <c r="H65" t="s">
        <v>2297</v>
      </c>
      <c r="I65">
        <v>38</v>
      </c>
      <c r="J65">
        <v>38</v>
      </c>
      <c r="K65">
        <v>1</v>
      </c>
      <c r="L65" t="s">
        <v>1261</v>
      </c>
      <c r="M65">
        <v>0.57889999999999997</v>
      </c>
    </row>
    <row r="66" spans="1:13">
      <c r="A66" t="s">
        <v>570</v>
      </c>
      <c r="B66">
        <v>922</v>
      </c>
      <c r="C66" t="s">
        <v>1093</v>
      </c>
      <c r="D66">
        <v>2113</v>
      </c>
      <c r="E66" t="s">
        <v>228</v>
      </c>
      <c r="F66" t="s">
        <v>1243</v>
      </c>
      <c r="G66" t="s">
        <v>1678</v>
      </c>
      <c r="H66" t="s">
        <v>2297</v>
      </c>
      <c r="I66">
        <v>56</v>
      </c>
      <c r="J66">
        <v>56</v>
      </c>
      <c r="K66">
        <v>1</v>
      </c>
      <c r="L66" t="s">
        <v>1386</v>
      </c>
      <c r="M66">
        <v>0.875</v>
      </c>
    </row>
    <row r="67" spans="1:13">
      <c r="A67" t="s">
        <v>570</v>
      </c>
      <c r="B67">
        <v>898</v>
      </c>
      <c r="C67" t="s">
        <v>1081</v>
      </c>
      <c r="D67">
        <v>2143</v>
      </c>
      <c r="E67" t="s">
        <v>191</v>
      </c>
      <c r="F67" t="s">
        <v>1243</v>
      </c>
      <c r="G67" t="s">
        <v>1678</v>
      </c>
      <c r="H67" t="s">
        <v>2297</v>
      </c>
      <c r="I67">
        <v>82</v>
      </c>
      <c r="J67">
        <v>81</v>
      </c>
      <c r="K67">
        <v>0.98780000000000001</v>
      </c>
      <c r="L67" t="s">
        <v>1386</v>
      </c>
      <c r="M67">
        <v>0.60489999999999999</v>
      </c>
    </row>
    <row r="68" spans="1:13">
      <c r="A68" t="s">
        <v>570</v>
      </c>
      <c r="B68">
        <v>148</v>
      </c>
      <c r="C68" t="s">
        <v>773</v>
      </c>
      <c r="D68">
        <v>149</v>
      </c>
      <c r="E68" t="s">
        <v>308</v>
      </c>
      <c r="F68" t="s">
        <v>1243</v>
      </c>
      <c r="G68" t="s">
        <v>1678</v>
      </c>
      <c r="H68" t="s">
        <v>2297</v>
      </c>
      <c r="I68">
        <v>36</v>
      </c>
      <c r="J68">
        <v>36</v>
      </c>
      <c r="K68">
        <v>1</v>
      </c>
      <c r="L68" t="s">
        <v>1520</v>
      </c>
      <c r="M68">
        <v>0.52780000000000005</v>
      </c>
    </row>
    <row r="69" spans="1:13">
      <c r="A69" t="s">
        <v>570</v>
      </c>
      <c r="B69">
        <v>1049</v>
      </c>
      <c r="C69" t="s">
        <v>775</v>
      </c>
      <c r="D69">
        <v>1052</v>
      </c>
      <c r="E69" t="s">
        <v>51</v>
      </c>
      <c r="F69" t="s">
        <v>1243</v>
      </c>
      <c r="G69" t="s">
        <v>1678</v>
      </c>
      <c r="H69" t="s">
        <v>2297</v>
      </c>
      <c r="I69">
        <v>56</v>
      </c>
      <c r="J69">
        <v>55</v>
      </c>
      <c r="K69">
        <v>0.98209999999999997</v>
      </c>
      <c r="L69" t="s">
        <v>1392</v>
      </c>
      <c r="M69">
        <v>0.72729999999999995</v>
      </c>
    </row>
    <row r="70" spans="1:13">
      <c r="A70" t="s">
        <v>570</v>
      </c>
      <c r="B70">
        <v>1049</v>
      </c>
      <c r="C70" t="s">
        <v>775</v>
      </c>
      <c r="D70">
        <v>1051</v>
      </c>
      <c r="E70" t="s">
        <v>124</v>
      </c>
      <c r="F70" t="s">
        <v>1243</v>
      </c>
      <c r="G70" t="s">
        <v>1678</v>
      </c>
      <c r="H70" t="s">
        <v>2297</v>
      </c>
      <c r="I70">
        <v>21</v>
      </c>
      <c r="J70">
        <v>19</v>
      </c>
      <c r="K70">
        <v>0.90480000000000005</v>
      </c>
      <c r="L70" t="s">
        <v>1401</v>
      </c>
      <c r="M70">
        <v>0.57889999999999997</v>
      </c>
    </row>
    <row r="71" spans="1:13">
      <c r="A71" t="s">
        <v>570</v>
      </c>
      <c r="B71">
        <v>364</v>
      </c>
      <c r="C71" t="s">
        <v>886</v>
      </c>
      <c r="D71">
        <v>379</v>
      </c>
      <c r="E71" t="s">
        <v>41</v>
      </c>
      <c r="F71" t="s">
        <v>1243</v>
      </c>
      <c r="G71" t="s">
        <v>1678</v>
      </c>
      <c r="H71" t="s">
        <v>2297</v>
      </c>
      <c r="I71">
        <v>186</v>
      </c>
      <c r="J71">
        <v>106</v>
      </c>
      <c r="K71">
        <v>0.56989999999999996</v>
      </c>
      <c r="L71" t="s">
        <v>1365</v>
      </c>
      <c r="M71">
        <v>0.79249999999999998</v>
      </c>
    </row>
    <row r="72" spans="1:13">
      <c r="A72" t="s">
        <v>570</v>
      </c>
      <c r="B72">
        <v>798</v>
      </c>
      <c r="C72" t="s">
        <v>869</v>
      </c>
      <c r="D72">
        <v>799</v>
      </c>
      <c r="E72" t="s">
        <v>204</v>
      </c>
      <c r="F72" t="s">
        <v>1243</v>
      </c>
      <c r="G72" t="s">
        <v>1678</v>
      </c>
      <c r="H72" t="s">
        <v>2297</v>
      </c>
      <c r="I72">
        <v>69</v>
      </c>
      <c r="J72">
        <v>67</v>
      </c>
      <c r="K72">
        <v>0.97099999999999997</v>
      </c>
      <c r="L72" t="s">
        <v>1402</v>
      </c>
      <c r="M72">
        <v>0.74629999999999996</v>
      </c>
    </row>
    <row r="73" spans="1:13">
      <c r="A73" t="s">
        <v>570</v>
      </c>
      <c r="B73">
        <v>1826</v>
      </c>
      <c r="C73" t="s">
        <v>1071</v>
      </c>
      <c r="D73">
        <v>672</v>
      </c>
      <c r="E73" t="s">
        <v>62</v>
      </c>
      <c r="F73" t="s">
        <v>1243</v>
      </c>
      <c r="G73" t="s">
        <v>1678</v>
      </c>
      <c r="H73" t="s">
        <v>2297</v>
      </c>
      <c r="I73">
        <v>63</v>
      </c>
      <c r="J73">
        <v>63</v>
      </c>
      <c r="K73">
        <v>1</v>
      </c>
      <c r="L73" t="s">
        <v>1348</v>
      </c>
      <c r="M73">
        <v>0.92059999999999997</v>
      </c>
    </row>
    <row r="74" spans="1:13">
      <c r="A74" t="s">
        <v>570</v>
      </c>
      <c r="B74">
        <v>1826</v>
      </c>
      <c r="C74" t="s">
        <v>1071</v>
      </c>
      <c r="D74">
        <v>670</v>
      </c>
      <c r="E74" t="s">
        <v>71</v>
      </c>
      <c r="F74" t="s">
        <v>1243</v>
      </c>
      <c r="G74" t="s">
        <v>1678</v>
      </c>
      <c r="H74" t="s">
        <v>2297</v>
      </c>
      <c r="I74">
        <v>54</v>
      </c>
      <c r="J74">
        <v>52</v>
      </c>
      <c r="K74">
        <v>0.96299999999999997</v>
      </c>
      <c r="L74" t="s">
        <v>1515</v>
      </c>
      <c r="M74">
        <v>0.84619999999999995</v>
      </c>
    </row>
    <row r="75" spans="1:13">
      <c r="A75" t="s">
        <v>570</v>
      </c>
      <c r="B75">
        <v>296</v>
      </c>
      <c r="C75" t="s">
        <v>858</v>
      </c>
      <c r="D75">
        <v>297</v>
      </c>
      <c r="E75" t="s">
        <v>240</v>
      </c>
      <c r="F75" t="s">
        <v>1243</v>
      </c>
      <c r="G75" t="s">
        <v>1678</v>
      </c>
      <c r="H75" t="s">
        <v>2297</v>
      </c>
      <c r="I75">
        <v>61</v>
      </c>
      <c r="J75">
        <v>58</v>
      </c>
      <c r="K75">
        <v>0.95079999999999998</v>
      </c>
      <c r="L75" t="s">
        <v>1620</v>
      </c>
      <c r="M75">
        <v>0.79310000000000003</v>
      </c>
    </row>
    <row r="76" spans="1:13">
      <c r="A76" t="s">
        <v>570</v>
      </c>
      <c r="B76">
        <v>1449</v>
      </c>
      <c r="C76" t="s">
        <v>913</v>
      </c>
      <c r="D76">
        <v>156</v>
      </c>
      <c r="E76" t="s">
        <v>324</v>
      </c>
      <c r="F76" t="s">
        <v>1243</v>
      </c>
      <c r="G76" t="s">
        <v>1678</v>
      </c>
      <c r="H76" t="s">
        <v>2297</v>
      </c>
      <c r="I76">
        <v>104</v>
      </c>
      <c r="J76">
        <v>102</v>
      </c>
      <c r="K76">
        <v>0.98080000000000001</v>
      </c>
      <c r="L76" t="s">
        <v>1283</v>
      </c>
      <c r="M76">
        <v>0.62749999999999995</v>
      </c>
    </row>
    <row r="77" spans="1:13">
      <c r="A77" t="s">
        <v>570</v>
      </c>
      <c r="B77">
        <v>14</v>
      </c>
      <c r="C77" t="s">
        <v>717</v>
      </c>
      <c r="D77">
        <v>15</v>
      </c>
      <c r="E77" t="s">
        <v>328</v>
      </c>
      <c r="F77" t="s">
        <v>1243</v>
      </c>
      <c r="G77" t="s">
        <v>1678</v>
      </c>
      <c r="H77" t="s">
        <v>2297</v>
      </c>
      <c r="I77">
        <v>20</v>
      </c>
      <c r="J77">
        <v>19</v>
      </c>
      <c r="K77">
        <v>0.95</v>
      </c>
      <c r="L77" t="s">
        <v>1357</v>
      </c>
      <c r="M77">
        <v>0.63160000000000005</v>
      </c>
    </row>
    <row r="78" spans="1:13">
      <c r="A78" t="s">
        <v>570</v>
      </c>
      <c r="B78">
        <v>633</v>
      </c>
      <c r="C78" t="s">
        <v>1141</v>
      </c>
      <c r="D78">
        <v>634</v>
      </c>
      <c r="E78" t="s">
        <v>215</v>
      </c>
      <c r="F78" t="s">
        <v>1243</v>
      </c>
      <c r="G78" t="s">
        <v>1678</v>
      </c>
      <c r="H78" t="s">
        <v>2297</v>
      </c>
      <c r="I78">
        <v>30</v>
      </c>
      <c r="J78">
        <v>30</v>
      </c>
      <c r="K78">
        <v>1</v>
      </c>
      <c r="L78" t="s">
        <v>1323</v>
      </c>
      <c r="M78">
        <v>0.6</v>
      </c>
    </row>
    <row r="79" spans="1:13">
      <c r="A79" t="s">
        <v>570</v>
      </c>
      <c r="B79">
        <v>160</v>
      </c>
      <c r="C79" t="s">
        <v>782</v>
      </c>
      <c r="D79">
        <v>161</v>
      </c>
      <c r="E79" t="s">
        <v>336</v>
      </c>
      <c r="F79" t="s">
        <v>1243</v>
      </c>
      <c r="G79" t="s">
        <v>1678</v>
      </c>
      <c r="H79" t="s">
        <v>2297</v>
      </c>
      <c r="I79">
        <v>34</v>
      </c>
      <c r="J79">
        <v>34</v>
      </c>
      <c r="K79">
        <v>1</v>
      </c>
      <c r="L79" t="s">
        <v>1460</v>
      </c>
      <c r="M79">
        <v>0.58819999999999995</v>
      </c>
    </row>
    <row r="80" spans="1:13">
      <c r="A80" t="s">
        <v>570</v>
      </c>
      <c r="B80">
        <v>2071</v>
      </c>
      <c r="C80" t="s">
        <v>584</v>
      </c>
      <c r="D80">
        <v>2072</v>
      </c>
      <c r="E80" t="s">
        <v>575</v>
      </c>
      <c r="F80" t="s">
        <v>1243</v>
      </c>
      <c r="G80" t="s">
        <v>1678</v>
      </c>
      <c r="H80" t="s">
        <v>2297</v>
      </c>
      <c r="I80">
        <v>28</v>
      </c>
      <c r="J80">
        <v>23</v>
      </c>
      <c r="K80">
        <v>0.82140000000000002</v>
      </c>
      <c r="L80" t="s">
        <v>1250</v>
      </c>
      <c r="M80">
        <v>0.43480000000000002</v>
      </c>
    </row>
    <row r="81" spans="1:13">
      <c r="A81" t="s">
        <v>570</v>
      </c>
      <c r="B81">
        <v>166</v>
      </c>
      <c r="C81" t="s">
        <v>786</v>
      </c>
      <c r="D81">
        <v>167</v>
      </c>
      <c r="E81" t="s">
        <v>143</v>
      </c>
      <c r="F81" t="s">
        <v>1243</v>
      </c>
      <c r="G81" t="s">
        <v>1678</v>
      </c>
      <c r="H81" t="s">
        <v>2297</v>
      </c>
      <c r="I81">
        <v>14</v>
      </c>
      <c r="J81">
        <v>13</v>
      </c>
      <c r="K81">
        <v>0.92859999999999998</v>
      </c>
      <c r="L81" t="s">
        <v>1335</v>
      </c>
      <c r="M81">
        <v>0.61539999999999995</v>
      </c>
    </row>
    <row r="82" spans="1:13">
      <c r="A82" t="s">
        <v>570</v>
      </c>
      <c r="B82">
        <v>1002</v>
      </c>
      <c r="C82" t="s">
        <v>1222</v>
      </c>
      <c r="D82">
        <v>1004</v>
      </c>
      <c r="E82" t="s">
        <v>341</v>
      </c>
      <c r="F82" t="s">
        <v>1243</v>
      </c>
      <c r="G82" t="s">
        <v>1678</v>
      </c>
      <c r="H82" t="s">
        <v>2297</v>
      </c>
      <c r="I82">
        <v>18</v>
      </c>
      <c r="J82">
        <v>18</v>
      </c>
      <c r="K82">
        <v>1</v>
      </c>
      <c r="L82" t="s">
        <v>1335</v>
      </c>
      <c r="M82">
        <v>0.44440000000000002</v>
      </c>
    </row>
    <row r="83" spans="1:13">
      <c r="A83" t="s">
        <v>570</v>
      </c>
      <c r="B83">
        <v>1735</v>
      </c>
      <c r="C83" t="s">
        <v>876</v>
      </c>
      <c r="D83">
        <v>738</v>
      </c>
      <c r="E83" t="s">
        <v>343</v>
      </c>
      <c r="F83" t="s">
        <v>1243</v>
      </c>
      <c r="G83" t="s">
        <v>1678</v>
      </c>
      <c r="H83" t="s">
        <v>2297</v>
      </c>
      <c r="I83">
        <v>16</v>
      </c>
      <c r="J83">
        <v>16</v>
      </c>
      <c r="K83">
        <v>1</v>
      </c>
      <c r="L83" t="s">
        <v>1312</v>
      </c>
      <c r="M83">
        <v>0.3125</v>
      </c>
    </row>
    <row r="84" spans="1:13">
      <c r="A84" t="s">
        <v>570</v>
      </c>
      <c r="B84">
        <v>14</v>
      </c>
      <c r="C84" t="s">
        <v>717</v>
      </c>
      <c r="D84">
        <v>23</v>
      </c>
      <c r="E84" t="s">
        <v>25</v>
      </c>
      <c r="F84" t="s">
        <v>1243</v>
      </c>
      <c r="G84" t="s">
        <v>1678</v>
      </c>
      <c r="H84" t="s">
        <v>2297</v>
      </c>
      <c r="I84">
        <v>227</v>
      </c>
      <c r="J84">
        <v>160</v>
      </c>
      <c r="K84">
        <v>0.70479999999999998</v>
      </c>
      <c r="L84" t="s">
        <v>1258</v>
      </c>
      <c r="M84">
        <v>0.66879999999999995</v>
      </c>
    </row>
    <row r="85" spans="1:13">
      <c r="A85" t="s">
        <v>570</v>
      </c>
      <c r="B85">
        <v>1663</v>
      </c>
      <c r="C85" t="s">
        <v>788</v>
      </c>
      <c r="D85">
        <v>1463</v>
      </c>
      <c r="E85" t="s">
        <v>250</v>
      </c>
      <c r="F85" t="s">
        <v>1243</v>
      </c>
      <c r="G85" t="s">
        <v>1678</v>
      </c>
      <c r="H85" t="s">
        <v>2297</v>
      </c>
      <c r="I85">
        <v>188</v>
      </c>
      <c r="J85">
        <v>183</v>
      </c>
      <c r="K85">
        <v>0.97340000000000004</v>
      </c>
      <c r="L85" t="s">
        <v>1390</v>
      </c>
      <c r="M85">
        <v>0.64480000000000004</v>
      </c>
    </row>
    <row r="86" spans="1:13">
      <c r="A86" t="s">
        <v>570</v>
      </c>
      <c r="B86">
        <v>1663</v>
      </c>
      <c r="C86" t="s">
        <v>788</v>
      </c>
      <c r="D86">
        <v>172</v>
      </c>
      <c r="E86" t="s">
        <v>55</v>
      </c>
      <c r="F86" t="s">
        <v>1243</v>
      </c>
      <c r="G86" t="s">
        <v>1678</v>
      </c>
      <c r="H86" t="s">
        <v>2297</v>
      </c>
      <c r="I86">
        <v>128</v>
      </c>
      <c r="J86">
        <v>117</v>
      </c>
      <c r="K86">
        <v>0.91410000000000002</v>
      </c>
      <c r="L86" t="s">
        <v>1267</v>
      </c>
      <c r="M86">
        <v>0.64959999999999996</v>
      </c>
    </row>
    <row r="87" spans="1:13">
      <c r="A87" t="s">
        <v>570</v>
      </c>
      <c r="B87">
        <v>1400</v>
      </c>
      <c r="C87" t="s">
        <v>777</v>
      </c>
      <c r="D87">
        <v>999</v>
      </c>
      <c r="E87" t="s">
        <v>358</v>
      </c>
      <c r="F87" t="s">
        <v>1243</v>
      </c>
      <c r="G87" t="s">
        <v>1678</v>
      </c>
      <c r="H87" t="s">
        <v>2297</v>
      </c>
      <c r="I87">
        <v>47</v>
      </c>
      <c r="J87">
        <v>46</v>
      </c>
      <c r="K87">
        <v>0.97870000000000001</v>
      </c>
      <c r="L87" t="s">
        <v>1410</v>
      </c>
      <c r="M87">
        <v>0.69569999999999999</v>
      </c>
    </row>
    <row r="88" spans="1:13">
      <c r="A88" t="s">
        <v>570</v>
      </c>
      <c r="B88">
        <v>718</v>
      </c>
      <c r="C88" t="s">
        <v>1010</v>
      </c>
      <c r="D88">
        <v>719</v>
      </c>
      <c r="E88" t="s">
        <v>252</v>
      </c>
      <c r="F88" t="s">
        <v>1243</v>
      </c>
      <c r="G88" t="s">
        <v>1678</v>
      </c>
      <c r="H88" t="s">
        <v>2297</v>
      </c>
      <c r="I88">
        <v>36</v>
      </c>
      <c r="J88">
        <v>36</v>
      </c>
      <c r="K88">
        <v>1</v>
      </c>
      <c r="L88" t="s">
        <v>1290</v>
      </c>
      <c r="M88">
        <v>0.66669999999999996</v>
      </c>
    </row>
    <row r="89" spans="1:13">
      <c r="A89" t="s">
        <v>570</v>
      </c>
      <c r="B89">
        <v>913</v>
      </c>
      <c r="C89" t="s">
        <v>1088</v>
      </c>
      <c r="D89">
        <v>921</v>
      </c>
      <c r="E89" t="s">
        <v>255</v>
      </c>
      <c r="F89" t="s">
        <v>1243</v>
      </c>
      <c r="G89" t="s">
        <v>1678</v>
      </c>
      <c r="H89" t="s">
        <v>2297</v>
      </c>
      <c r="I89">
        <v>138</v>
      </c>
      <c r="J89">
        <v>137</v>
      </c>
      <c r="K89">
        <v>0.99280000000000002</v>
      </c>
      <c r="L89" t="s">
        <v>1583</v>
      </c>
      <c r="M89">
        <v>0.84670000000000001</v>
      </c>
    </row>
    <row r="90" spans="1:13">
      <c r="A90" t="s">
        <v>570</v>
      </c>
      <c r="B90">
        <v>1148</v>
      </c>
      <c r="C90" t="s">
        <v>363</v>
      </c>
      <c r="D90">
        <v>1149</v>
      </c>
      <c r="E90" t="s">
        <v>363</v>
      </c>
      <c r="F90" t="s">
        <v>1243</v>
      </c>
      <c r="G90" t="s">
        <v>1678</v>
      </c>
      <c r="H90" t="s">
        <v>2297</v>
      </c>
      <c r="I90">
        <v>124</v>
      </c>
      <c r="J90">
        <v>117</v>
      </c>
      <c r="K90">
        <v>0.94350000000000001</v>
      </c>
      <c r="L90" t="s">
        <v>1444</v>
      </c>
      <c r="M90">
        <v>0.59830000000000005</v>
      </c>
    </row>
    <row r="91" spans="1:13">
      <c r="A91" t="s">
        <v>570</v>
      </c>
      <c r="B91">
        <v>551</v>
      </c>
      <c r="C91" t="s">
        <v>1132</v>
      </c>
      <c r="D91">
        <v>554</v>
      </c>
      <c r="E91" t="s">
        <v>226</v>
      </c>
      <c r="F91" t="s">
        <v>1243</v>
      </c>
      <c r="G91" t="s">
        <v>1678</v>
      </c>
      <c r="H91" t="s">
        <v>2297</v>
      </c>
      <c r="I91">
        <v>86</v>
      </c>
      <c r="J91">
        <v>84</v>
      </c>
      <c r="K91">
        <v>0.97670000000000001</v>
      </c>
      <c r="L91" t="s">
        <v>1279</v>
      </c>
      <c r="M91">
        <v>0.78569999999999995</v>
      </c>
    </row>
    <row r="92" spans="1:13">
      <c r="A92" t="s">
        <v>570</v>
      </c>
      <c r="B92">
        <v>42</v>
      </c>
      <c r="C92" t="s">
        <v>723</v>
      </c>
      <c r="D92">
        <v>43</v>
      </c>
      <c r="E92" t="s">
        <v>27</v>
      </c>
      <c r="F92" t="s">
        <v>1243</v>
      </c>
      <c r="G92" t="s">
        <v>1678</v>
      </c>
      <c r="H92" t="s">
        <v>2297</v>
      </c>
      <c r="I92">
        <v>109</v>
      </c>
      <c r="J92">
        <v>108</v>
      </c>
      <c r="K92">
        <v>0.99080000000000001</v>
      </c>
      <c r="L92" t="s">
        <v>1285</v>
      </c>
      <c r="M92">
        <v>0.62960000000000005</v>
      </c>
    </row>
    <row r="93" spans="1:13">
      <c r="A93" t="s">
        <v>570</v>
      </c>
      <c r="B93">
        <v>14</v>
      </c>
      <c r="C93" t="s">
        <v>717</v>
      </c>
      <c r="D93">
        <v>16</v>
      </c>
      <c r="E93" t="s">
        <v>367</v>
      </c>
      <c r="F93" t="s">
        <v>1243</v>
      </c>
      <c r="G93" t="s">
        <v>1678</v>
      </c>
      <c r="H93" t="s">
        <v>2297</v>
      </c>
      <c r="I93">
        <v>50</v>
      </c>
      <c r="J93">
        <v>50</v>
      </c>
      <c r="K93">
        <v>1</v>
      </c>
      <c r="L93" t="s">
        <v>1360</v>
      </c>
      <c r="M93">
        <v>0.84</v>
      </c>
    </row>
    <row r="94" spans="1:13">
      <c r="A94" t="s">
        <v>570</v>
      </c>
      <c r="B94">
        <v>174</v>
      </c>
      <c r="C94" t="s">
        <v>793</v>
      </c>
      <c r="D94">
        <v>179</v>
      </c>
      <c r="E94" t="s">
        <v>370</v>
      </c>
      <c r="F94" t="s">
        <v>1243</v>
      </c>
      <c r="G94" t="s">
        <v>1678</v>
      </c>
      <c r="H94" t="s">
        <v>2297</v>
      </c>
      <c r="I94">
        <v>152</v>
      </c>
      <c r="J94">
        <v>149</v>
      </c>
      <c r="K94">
        <v>0.98029999999999995</v>
      </c>
      <c r="L94" t="s">
        <v>1361</v>
      </c>
      <c r="M94">
        <v>0.59060000000000001</v>
      </c>
    </row>
    <row r="95" spans="1:13">
      <c r="A95" t="s">
        <v>570</v>
      </c>
      <c r="B95">
        <v>174</v>
      </c>
      <c r="C95" t="s">
        <v>793</v>
      </c>
      <c r="D95">
        <v>177</v>
      </c>
      <c r="E95" t="s">
        <v>259</v>
      </c>
      <c r="F95" t="s">
        <v>1243</v>
      </c>
      <c r="G95" t="s">
        <v>1678</v>
      </c>
      <c r="H95" t="s">
        <v>2297</v>
      </c>
      <c r="I95">
        <v>188</v>
      </c>
      <c r="J95">
        <v>165</v>
      </c>
      <c r="K95">
        <v>0.87770000000000004</v>
      </c>
      <c r="L95" t="s">
        <v>1285</v>
      </c>
      <c r="M95">
        <v>0.41210000000000002</v>
      </c>
    </row>
    <row r="96" spans="1:13">
      <c r="A96" t="s">
        <v>570</v>
      </c>
      <c r="B96">
        <v>174</v>
      </c>
      <c r="C96" t="s">
        <v>793</v>
      </c>
      <c r="D96">
        <v>178</v>
      </c>
      <c r="E96" t="s">
        <v>374</v>
      </c>
      <c r="F96" t="s">
        <v>1243</v>
      </c>
      <c r="G96" t="s">
        <v>1678</v>
      </c>
      <c r="H96" t="s">
        <v>2297</v>
      </c>
      <c r="I96">
        <v>137</v>
      </c>
      <c r="J96">
        <v>134</v>
      </c>
      <c r="K96">
        <v>0.97809999999999997</v>
      </c>
      <c r="L96" t="s">
        <v>1253</v>
      </c>
      <c r="M96">
        <v>0.21640000000000001</v>
      </c>
    </row>
    <row r="97" spans="1:13">
      <c r="A97" t="s">
        <v>570</v>
      </c>
      <c r="B97">
        <v>28</v>
      </c>
      <c r="C97" t="s">
        <v>720</v>
      </c>
      <c r="D97">
        <v>34</v>
      </c>
      <c r="E97" t="s">
        <v>260</v>
      </c>
      <c r="F97" t="s">
        <v>1243</v>
      </c>
      <c r="G97" t="s">
        <v>1678</v>
      </c>
      <c r="H97" t="s">
        <v>2297</v>
      </c>
      <c r="I97">
        <v>45</v>
      </c>
      <c r="J97">
        <v>45</v>
      </c>
      <c r="K97">
        <v>1</v>
      </c>
      <c r="L97" t="s">
        <v>1392</v>
      </c>
      <c r="M97">
        <v>0.88890000000000002</v>
      </c>
    </row>
    <row r="98" spans="1:13">
      <c r="A98" t="s">
        <v>570</v>
      </c>
      <c r="B98">
        <v>1631</v>
      </c>
      <c r="C98" t="s">
        <v>670</v>
      </c>
      <c r="D98">
        <v>1649</v>
      </c>
      <c r="E98" t="s">
        <v>581</v>
      </c>
      <c r="F98" t="s">
        <v>1243</v>
      </c>
      <c r="G98" t="s">
        <v>1678</v>
      </c>
      <c r="H98" t="s">
        <v>2297</v>
      </c>
      <c r="I98">
        <v>39</v>
      </c>
      <c r="J98">
        <v>37</v>
      </c>
      <c r="K98">
        <v>0.94869999999999999</v>
      </c>
      <c r="L98" t="s">
        <v>1290</v>
      </c>
      <c r="M98">
        <v>0.64859999999999995</v>
      </c>
    </row>
    <row r="99" spans="1:13">
      <c r="A99" t="s">
        <v>570</v>
      </c>
      <c r="B99">
        <v>1438</v>
      </c>
      <c r="C99" t="s">
        <v>893</v>
      </c>
      <c r="D99">
        <v>57</v>
      </c>
      <c r="E99" t="s">
        <v>232</v>
      </c>
      <c r="F99" t="s">
        <v>1243</v>
      </c>
      <c r="G99" t="s">
        <v>1678</v>
      </c>
      <c r="H99" t="s">
        <v>2297</v>
      </c>
      <c r="I99">
        <v>60</v>
      </c>
      <c r="J99">
        <v>58</v>
      </c>
      <c r="K99">
        <v>0.9667</v>
      </c>
      <c r="L99" t="s">
        <v>1620</v>
      </c>
      <c r="M99">
        <v>0.79310000000000003</v>
      </c>
    </row>
    <row r="100" spans="1:13">
      <c r="A100" t="s">
        <v>570</v>
      </c>
      <c r="B100">
        <v>626</v>
      </c>
      <c r="C100" t="s">
        <v>1137</v>
      </c>
      <c r="D100">
        <v>627</v>
      </c>
      <c r="E100" t="s">
        <v>265</v>
      </c>
      <c r="F100" t="s">
        <v>1243</v>
      </c>
      <c r="G100" t="s">
        <v>1678</v>
      </c>
      <c r="H100" t="s">
        <v>2297</v>
      </c>
      <c r="I100">
        <v>29</v>
      </c>
      <c r="J100">
        <v>29</v>
      </c>
      <c r="K100">
        <v>1</v>
      </c>
      <c r="L100" t="s">
        <v>1549</v>
      </c>
      <c r="M100">
        <v>0.79310000000000003</v>
      </c>
    </row>
    <row r="101" spans="1:13">
      <c r="A101" t="s">
        <v>570</v>
      </c>
      <c r="B101">
        <v>664</v>
      </c>
      <c r="C101" t="s">
        <v>1145</v>
      </c>
      <c r="D101">
        <v>665</v>
      </c>
      <c r="E101" t="s">
        <v>45</v>
      </c>
      <c r="F101" t="s">
        <v>1243</v>
      </c>
      <c r="G101" t="s">
        <v>1678</v>
      </c>
      <c r="H101" t="s">
        <v>2297</v>
      </c>
      <c r="I101">
        <v>64</v>
      </c>
      <c r="J101">
        <v>62</v>
      </c>
      <c r="K101">
        <v>0.96879999999999999</v>
      </c>
      <c r="L101" t="s">
        <v>1271</v>
      </c>
      <c r="M101">
        <v>0.4194</v>
      </c>
    </row>
    <row r="102" spans="1:13">
      <c r="A102" t="s">
        <v>570</v>
      </c>
      <c r="B102">
        <v>696</v>
      </c>
      <c r="C102" t="s">
        <v>867</v>
      </c>
      <c r="D102">
        <v>699</v>
      </c>
      <c r="E102" t="s">
        <v>266</v>
      </c>
      <c r="F102" t="s">
        <v>1243</v>
      </c>
      <c r="G102" t="s">
        <v>1678</v>
      </c>
      <c r="H102" t="s">
        <v>2297</v>
      </c>
      <c r="I102">
        <v>57</v>
      </c>
      <c r="J102">
        <v>55</v>
      </c>
      <c r="K102">
        <v>0.96489999999999998</v>
      </c>
      <c r="L102" t="s">
        <v>1392</v>
      </c>
      <c r="M102">
        <v>0.72729999999999995</v>
      </c>
    </row>
    <row r="103" spans="1:13">
      <c r="A103" t="s">
        <v>570</v>
      </c>
      <c r="B103">
        <v>696</v>
      </c>
      <c r="C103" t="s">
        <v>867</v>
      </c>
      <c r="D103">
        <v>698</v>
      </c>
      <c r="E103" t="s">
        <v>379</v>
      </c>
      <c r="F103" t="s">
        <v>1243</v>
      </c>
      <c r="G103" t="s">
        <v>1678</v>
      </c>
      <c r="H103" t="s">
        <v>2297</v>
      </c>
      <c r="I103">
        <v>63</v>
      </c>
      <c r="J103">
        <v>63</v>
      </c>
      <c r="K103">
        <v>1</v>
      </c>
      <c r="L103" t="s">
        <v>1402</v>
      </c>
      <c r="M103">
        <v>0.79369999999999996</v>
      </c>
    </row>
    <row r="104" spans="1:13">
      <c r="A104" t="s">
        <v>570</v>
      </c>
      <c r="B104">
        <v>780</v>
      </c>
      <c r="C104" t="s">
        <v>1044</v>
      </c>
      <c r="D104">
        <v>781</v>
      </c>
      <c r="E104" t="s">
        <v>268</v>
      </c>
      <c r="F104" t="s">
        <v>1243</v>
      </c>
      <c r="G104" t="s">
        <v>1678</v>
      </c>
      <c r="H104" t="s">
        <v>2297</v>
      </c>
      <c r="I104">
        <v>22</v>
      </c>
      <c r="J104">
        <v>22</v>
      </c>
      <c r="K104">
        <v>1</v>
      </c>
      <c r="L104" t="s">
        <v>1591</v>
      </c>
      <c r="M104">
        <v>0.72729999999999995</v>
      </c>
    </row>
    <row r="105" spans="1:13">
      <c r="A105" t="s">
        <v>570</v>
      </c>
      <c r="B105">
        <v>1154</v>
      </c>
      <c r="C105" t="s">
        <v>384</v>
      </c>
      <c r="D105">
        <v>1155</v>
      </c>
      <c r="E105" t="s">
        <v>384</v>
      </c>
      <c r="F105" t="s">
        <v>1243</v>
      </c>
      <c r="G105" t="s">
        <v>1678</v>
      </c>
      <c r="H105" t="s">
        <v>2297</v>
      </c>
      <c r="I105">
        <v>87</v>
      </c>
      <c r="J105">
        <v>83</v>
      </c>
      <c r="K105">
        <v>0.95399999999999996</v>
      </c>
      <c r="L105" t="s">
        <v>1419</v>
      </c>
      <c r="M105">
        <v>0.66269999999999996</v>
      </c>
    </row>
    <row r="106" spans="1:13">
      <c r="A106" t="s">
        <v>570</v>
      </c>
      <c r="B106">
        <v>537</v>
      </c>
      <c r="C106" t="s">
        <v>1204</v>
      </c>
      <c r="D106">
        <v>541</v>
      </c>
      <c r="E106" t="s">
        <v>386</v>
      </c>
      <c r="F106" t="s">
        <v>1243</v>
      </c>
      <c r="G106" t="s">
        <v>1678</v>
      </c>
      <c r="H106" t="s">
        <v>2297</v>
      </c>
      <c r="I106">
        <v>120</v>
      </c>
      <c r="J106">
        <v>118</v>
      </c>
      <c r="K106">
        <v>0.98329999999999995</v>
      </c>
      <c r="L106" t="s">
        <v>1549</v>
      </c>
      <c r="M106">
        <v>0.19489999999999999</v>
      </c>
    </row>
    <row r="107" spans="1:13">
      <c r="A107" t="s">
        <v>570</v>
      </c>
      <c r="B107">
        <v>1449</v>
      </c>
      <c r="C107" t="s">
        <v>913</v>
      </c>
      <c r="D107">
        <v>185</v>
      </c>
      <c r="E107" t="s">
        <v>388</v>
      </c>
      <c r="F107" t="s">
        <v>1243</v>
      </c>
      <c r="G107" t="s">
        <v>1678</v>
      </c>
      <c r="H107" t="s">
        <v>2297</v>
      </c>
      <c r="I107">
        <v>142</v>
      </c>
      <c r="J107">
        <v>134</v>
      </c>
      <c r="K107">
        <v>0.94369999999999998</v>
      </c>
      <c r="L107" t="s">
        <v>1379</v>
      </c>
      <c r="M107">
        <v>0.45519999999999999</v>
      </c>
    </row>
    <row r="108" spans="1:13">
      <c r="A108" t="s">
        <v>570</v>
      </c>
      <c r="B108">
        <v>1449</v>
      </c>
      <c r="C108" t="s">
        <v>913</v>
      </c>
      <c r="D108">
        <v>186</v>
      </c>
      <c r="E108" t="s">
        <v>389</v>
      </c>
      <c r="F108" t="s">
        <v>1243</v>
      </c>
      <c r="G108" t="s">
        <v>1678</v>
      </c>
      <c r="H108" t="s">
        <v>2297</v>
      </c>
      <c r="I108">
        <v>86</v>
      </c>
      <c r="J108">
        <v>84</v>
      </c>
      <c r="K108">
        <v>0.97670000000000001</v>
      </c>
      <c r="L108" t="s">
        <v>1249</v>
      </c>
      <c r="M108">
        <v>0.29759999999999998</v>
      </c>
    </row>
    <row r="109" spans="1:13">
      <c r="A109" t="s">
        <v>570</v>
      </c>
      <c r="B109">
        <v>617</v>
      </c>
      <c r="C109" t="s">
        <v>939</v>
      </c>
      <c r="D109">
        <v>619</v>
      </c>
      <c r="E109" t="s">
        <v>397</v>
      </c>
      <c r="F109" t="s">
        <v>1243</v>
      </c>
      <c r="G109" t="s">
        <v>1678</v>
      </c>
      <c r="H109" t="s">
        <v>2297</v>
      </c>
      <c r="I109">
        <v>138</v>
      </c>
      <c r="J109">
        <v>134</v>
      </c>
      <c r="K109">
        <v>0.97099999999999997</v>
      </c>
      <c r="L109" t="s">
        <v>1365</v>
      </c>
      <c r="M109">
        <v>0.62690000000000001</v>
      </c>
    </row>
    <row r="110" spans="1:13">
      <c r="A110" t="s">
        <v>570</v>
      </c>
      <c r="B110">
        <v>617</v>
      </c>
      <c r="C110" t="s">
        <v>939</v>
      </c>
      <c r="D110">
        <v>620</v>
      </c>
      <c r="E110" t="s">
        <v>398</v>
      </c>
      <c r="F110" t="s">
        <v>1243</v>
      </c>
      <c r="G110" t="s">
        <v>1678</v>
      </c>
      <c r="H110" t="s">
        <v>2297</v>
      </c>
      <c r="I110">
        <v>151</v>
      </c>
      <c r="J110">
        <v>149</v>
      </c>
      <c r="K110">
        <v>0.98680000000000001</v>
      </c>
      <c r="L110" t="s">
        <v>1447</v>
      </c>
      <c r="M110">
        <v>0.44969999999999999</v>
      </c>
    </row>
    <row r="111" spans="1:13">
      <c r="A111" t="s">
        <v>570</v>
      </c>
      <c r="B111">
        <v>1615</v>
      </c>
      <c r="C111" t="s">
        <v>988</v>
      </c>
      <c r="D111">
        <v>674</v>
      </c>
      <c r="E111" t="s">
        <v>401</v>
      </c>
      <c r="F111" t="s">
        <v>1243</v>
      </c>
      <c r="G111" t="s">
        <v>1678</v>
      </c>
      <c r="H111" t="s">
        <v>2297</v>
      </c>
      <c r="I111">
        <v>87</v>
      </c>
      <c r="J111">
        <v>86</v>
      </c>
      <c r="K111">
        <v>0.98850000000000005</v>
      </c>
      <c r="L111" t="s">
        <v>1288</v>
      </c>
      <c r="M111">
        <v>0.75580000000000003</v>
      </c>
    </row>
    <row r="112" spans="1:13">
      <c r="A112" t="s">
        <v>570</v>
      </c>
      <c r="B112">
        <v>1121</v>
      </c>
      <c r="C112" t="s">
        <v>158</v>
      </c>
      <c r="D112">
        <v>1122</v>
      </c>
      <c r="E112" t="s">
        <v>158</v>
      </c>
      <c r="F112" t="s">
        <v>1243</v>
      </c>
      <c r="G112" t="s">
        <v>1678</v>
      </c>
      <c r="H112" t="s">
        <v>2297</v>
      </c>
      <c r="I112">
        <v>67</v>
      </c>
      <c r="J112">
        <v>62</v>
      </c>
      <c r="K112">
        <v>0.9254</v>
      </c>
      <c r="L112" t="s">
        <v>1324</v>
      </c>
      <c r="M112">
        <v>0.629</v>
      </c>
    </row>
    <row r="113" spans="1:13">
      <c r="A113" t="s">
        <v>570</v>
      </c>
      <c r="B113">
        <v>191</v>
      </c>
      <c r="C113" t="s">
        <v>804</v>
      </c>
      <c r="D113">
        <v>192</v>
      </c>
      <c r="E113" t="s">
        <v>408</v>
      </c>
      <c r="F113" t="s">
        <v>1243</v>
      </c>
      <c r="G113" t="s">
        <v>1678</v>
      </c>
      <c r="H113" t="s">
        <v>2297</v>
      </c>
      <c r="I113">
        <v>87</v>
      </c>
      <c r="J113">
        <v>87</v>
      </c>
      <c r="K113">
        <v>1</v>
      </c>
      <c r="L113" t="s">
        <v>1283</v>
      </c>
      <c r="M113">
        <v>0.73560000000000003</v>
      </c>
    </row>
    <row r="114" spans="1:13">
      <c r="A114" t="s">
        <v>570</v>
      </c>
      <c r="B114">
        <v>194</v>
      </c>
      <c r="C114" t="s">
        <v>806</v>
      </c>
      <c r="D114">
        <v>199</v>
      </c>
      <c r="E114" t="s">
        <v>273</v>
      </c>
      <c r="F114" t="s">
        <v>1243</v>
      </c>
      <c r="G114" t="s">
        <v>1678</v>
      </c>
      <c r="H114" t="s">
        <v>2297</v>
      </c>
      <c r="I114">
        <v>171</v>
      </c>
      <c r="J114">
        <v>129</v>
      </c>
      <c r="K114">
        <v>0.75439999999999996</v>
      </c>
      <c r="L114" t="s">
        <v>1353</v>
      </c>
      <c r="M114">
        <v>0.69769999999999999</v>
      </c>
    </row>
    <row r="115" spans="1:13">
      <c r="A115" t="s">
        <v>570</v>
      </c>
      <c r="B115">
        <v>194</v>
      </c>
      <c r="C115" t="s">
        <v>806</v>
      </c>
      <c r="D115">
        <v>201</v>
      </c>
      <c r="E115" t="s">
        <v>411</v>
      </c>
      <c r="F115" t="s">
        <v>1243</v>
      </c>
      <c r="G115" t="s">
        <v>1678</v>
      </c>
      <c r="H115" t="s">
        <v>2297</v>
      </c>
      <c r="I115">
        <v>208</v>
      </c>
      <c r="J115">
        <v>200</v>
      </c>
      <c r="K115">
        <v>0.96150000000000002</v>
      </c>
      <c r="L115" t="s">
        <v>1367</v>
      </c>
      <c r="M115">
        <v>0.48499999999999999</v>
      </c>
    </row>
    <row r="116" spans="1:13">
      <c r="A116" t="s">
        <v>570</v>
      </c>
      <c r="B116">
        <v>298</v>
      </c>
      <c r="C116" t="s">
        <v>860</v>
      </c>
      <c r="D116">
        <v>299</v>
      </c>
      <c r="E116" t="s">
        <v>39</v>
      </c>
      <c r="F116" t="s">
        <v>1243</v>
      </c>
      <c r="G116" t="s">
        <v>1678</v>
      </c>
      <c r="H116" t="s">
        <v>2297</v>
      </c>
      <c r="I116">
        <v>25</v>
      </c>
      <c r="J116">
        <v>25</v>
      </c>
      <c r="K116">
        <v>1</v>
      </c>
      <c r="L116" t="s">
        <v>1333</v>
      </c>
      <c r="M116">
        <v>0.68</v>
      </c>
    </row>
    <row r="117" spans="1:13">
      <c r="A117" t="s">
        <v>570</v>
      </c>
      <c r="B117">
        <v>635</v>
      </c>
      <c r="C117" t="s">
        <v>958</v>
      </c>
      <c r="D117">
        <v>637</v>
      </c>
      <c r="E117" t="s">
        <v>66</v>
      </c>
      <c r="F117" t="s">
        <v>1243</v>
      </c>
      <c r="G117" t="s">
        <v>1678</v>
      </c>
      <c r="H117" t="s">
        <v>2297</v>
      </c>
      <c r="I117">
        <v>146</v>
      </c>
      <c r="J117">
        <v>119</v>
      </c>
      <c r="K117">
        <v>0.81510000000000005</v>
      </c>
      <c r="L117" t="s">
        <v>1447</v>
      </c>
      <c r="M117">
        <v>0.56299999999999994</v>
      </c>
    </row>
    <row r="118" spans="1:13">
      <c r="A118" t="s">
        <v>570</v>
      </c>
      <c r="B118">
        <v>635</v>
      </c>
      <c r="C118" t="s">
        <v>958</v>
      </c>
      <c r="D118">
        <v>638</v>
      </c>
      <c r="E118" t="s">
        <v>417</v>
      </c>
      <c r="F118" t="s">
        <v>1243</v>
      </c>
      <c r="G118" t="s">
        <v>1678</v>
      </c>
      <c r="H118" t="s">
        <v>2297</v>
      </c>
      <c r="I118">
        <v>262</v>
      </c>
      <c r="J118">
        <v>260</v>
      </c>
      <c r="K118">
        <v>0.99239999999999995</v>
      </c>
      <c r="L118" t="s">
        <v>1354</v>
      </c>
      <c r="M118">
        <v>0.54620000000000002</v>
      </c>
    </row>
    <row r="119" spans="1:13">
      <c r="A119" t="s">
        <v>570</v>
      </c>
      <c r="B119">
        <v>194</v>
      </c>
      <c r="C119" t="s">
        <v>806</v>
      </c>
      <c r="D119">
        <v>202</v>
      </c>
      <c r="E119" t="s">
        <v>276</v>
      </c>
      <c r="F119" t="s">
        <v>1243</v>
      </c>
      <c r="G119" t="s">
        <v>1678</v>
      </c>
      <c r="H119" t="s">
        <v>2297</v>
      </c>
      <c r="I119">
        <v>85</v>
      </c>
      <c r="J119">
        <v>84</v>
      </c>
      <c r="K119">
        <v>0.98819999999999997</v>
      </c>
      <c r="L119" t="s">
        <v>1348</v>
      </c>
      <c r="M119">
        <v>0.6905</v>
      </c>
    </row>
    <row r="120" spans="1:13">
      <c r="A120" t="s">
        <v>570</v>
      </c>
      <c r="B120">
        <v>1054</v>
      </c>
      <c r="C120" t="s">
        <v>809</v>
      </c>
      <c r="D120">
        <v>1055</v>
      </c>
      <c r="E120" t="s">
        <v>277</v>
      </c>
      <c r="F120" t="s">
        <v>1243</v>
      </c>
      <c r="G120" t="s">
        <v>1678</v>
      </c>
      <c r="H120" t="s">
        <v>2297</v>
      </c>
      <c r="I120">
        <v>96</v>
      </c>
      <c r="J120">
        <v>96</v>
      </c>
      <c r="K120">
        <v>1</v>
      </c>
      <c r="L120" t="s">
        <v>1334</v>
      </c>
      <c r="M120">
        <v>0.5</v>
      </c>
    </row>
    <row r="121" spans="1:13">
      <c r="A121" t="s">
        <v>570</v>
      </c>
      <c r="B121">
        <v>839</v>
      </c>
      <c r="C121" t="s">
        <v>1059</v>
      </c>
      <c r="D121">
        <v>843</v>
      </c>
      <c r="E121" t="s">
        <v>419</v>
      </c>
      <c r="F121" t="s">
        <v>1243</v>
      </c>
      <c r="G121" t="s">
        <v>1678</v>
      </c>
      <c r="H121" t="s">
        <v>2297</v>
      </c>
      <c r="I121">
        <v>147</v>
      </c>
      <c r="J121">
        <v>145</v>
      </c>
      <c r="K121">
        <v>0.98640000000000005</v>
      </c>
      <c r="L121" t="s">
        <v>1321</v>
      </c>
      <c r="M121">
        <v>0.3931</v>
      </c>
    </row>
    <row r="122" spans="1:13">
      <c r="A122" t="s">
        <v>570</v>
      </c>
      <c r="B122">
        <v>839</v>
      </c>
      <c r="C122" t="s">
        <v>1059</v>
      </c>
      <c r="D122">
        <v>846</v>
      </c>
      <c r="E122" t="s">
        <v>422</v>
      </c>
      <c r="F122" t="s">
        <v>1243</v>
      </c>
      <c r="G122" t="s">
        <v>1678</v>
      </c>
      <c r="H122" t="s">
        <v>2297</v>
      </c>
      <c r="I122">
        <v>146</v>
      </c>
      <c r="J122">
        <v>142</v>
      </c>
      <c r="K122">
        <v>0.97260000000000002</v>
      </c>
      <c r="L122" t="s">
        <v>1304</v>
      </c>
      <c r="M122">
        <v>0.21129999999999999</v>
      </c>
    </row>
    <row r="123" spans="1:13">
      <c r="A123" t="s">
        <v>570</v>
      </c>
      <c r="B123">
        <v>839</v>
      </c>
      <c r="C123" t="s">
        <v>1059</v>
      </c>
      <c r="D123">
        <v>845</v>
      </c>
      <c r="E123" t="s">
        <v>423</v>
      </c>
      <c r="F123" t="s">
        <v>1243</v>
      </c>
      <c r="G123" t="s">
        <v>1678</v>
      </c>
      <c r="H123" t="s">
        <v>2297</v>
      </c>
      <c r="I123">
        <v>166</v>
      </c>
      <c r="J123">
        <v>165</v>
      </c>
      <c r="K123">
        <v>0.99399999999999999</v>
      </c>
      <c r="L123" t="s">
        <v>1602</v>
      </c>
      <c r="M123">
        <v>0.497</v>
      </c>
    </row>
    <row r="124" spans="1:13">
      <c r="A124" t="s">
        <v>570</v>
      </c>
      <c r="B124">
        <v>847</v>
      </c>
      <c r="C124" t="s">
        <v>1060</v>
      </c>
      <c r="D124">
        <v>848</v>
      </c>
      <c r="E124" t="s">
        <v>425</v>
      </c>
      <c r="F124" t="s">
        <v>1243</v>
      </c>
      <c r="G124" t="s">
        <v>1678</v>
      </c>
      <c r="H124" t="s">
        <v>2297</v>
      </c>
      <c r="I124">
        <v>55</v>
      </c>
      <c r="J124">
        <v>55</v>
      </c>
      <c r="K124">
        <v>1</v>
      </c>
      <c r="L124" t="s">
        <v>1377</v>
      </c>
      <c r="M124">
        <v>0.78180000000000005</v>
      </c>
    </row>
    <row r="125" spans="1:13">
      <c r="A125" t="s">
        <v>570</v>
      </c>
      <c r="B125">
        <v>210</v>
      </c>
      <c r="C125" t="s">
        <v>813</v>
      </c>
      <c r="D125">
        <v>213</v>
      </c>
      <c r="E125" t="s">
        <v>280</v>
      </c>
      <c r="F125" t="s">
        <v>1243</v>
      </c>
      <c r="G125" t="s">
        <v>1678</v>
      </c>
      <c r="H125" t="s">
        <v>2297</v>
      </c>
      <c r="I125">
        <v>46</v>
      </c>
      <c r="J125">
        <v>45</v>
      </c>
      <c r="K125">
        <v>0.97829999999999995</v>
      </c>
      <c r="L125" t="s">
        <v>1244</v>
      </c>
      <c r="M125">
        <v>0.77780000000000005</v>
      </c>
    </row>
    <row r="126" spans="1:13">
      <c r="A126" t="s">
        <v>570</v>
      </c>
      <c r="B126">
        <v>646</v>
      </c>
      <c r="C126" t="s">
        <v>965</v>
      </c>
      <c r="D126">
        <v>650</v>
      </c>
      <c r="E126" t="s">
        <v>238</v>
      </c>
      <c r="F126" t="s">
        <v>1243</v>
      </c>
      <c r="G126" t="s">
        <v>1678</v>
      </c>
      <c r="H126" t="s">
        <v>2297</v>
      </c>
      <c r="I126">
        <v>51</v>
      </c>
      <c r="J126">
        <v>49</v>
      </c>
      <c r="K126">
        <v>0.96079999999999999</v>
      </c>
      <c r="L126" t="s">
        <v>1281</v>
      </c>
      <c r="M126">
        <v>0.8367</v>
      </c>
    </row>
    <row r="127" spans="1:13">
      <c r="A127" t="s">
        <v>570</v>
      </c>
      <c r="B127">
        <v>587</v>
      </c>
      <c r="C127" t="s">
        <v>917</v>
      </c>
      <c r="D127">
        <v>595</v>
      </c>
      <c r="E127" t="s">
        <v>283</v>
      </c>
      <c r="F127" t="s">
        <v>1243</v>
      </c>
      <c r="G127" t="s">
        <v>1678</v>
      </c>
      <c r="H127" t="s">
        <v>2297</v>
      </c>
      <c r="I127">
        <v>36</v>
      </c>
      <c r="J127">
        <v>36</v>
      </c>
      <c r="K127">
        <v>1</v>
      </c>
      <c r="L127" t="s">
        <v>1304</v>
      </c>
      <c r="M127">
        <v>0.83330000000000004</v>
      </c>
    </row>
    <row r="128" spans="1:13">
      <c r="A128" t="s">
        <v>570</v>
      </c>
      <c r="B128">
        <v>1445</v>
      </c>
      <c r="C128" t="s">
        <v>897</v>
      </c>
      <c r="D128">
        <v>2116</v>
      </c>
      <c r="E128" t="s">
        <v>239</v>
      </c>
      <c r="F128" t="s">
        <v>1243</v>
      </c>
      <c r="G128" t="s">
        <v>1678</v>
      </c>
      <c r="H128" t="s">
        <v>2297</v>
      </c>
      <c r="I128">
        <v>51</v>
      </c>
      <c r="J128">
        <v>51</v>
      </c>
      <c r="K128">
        <v>1</v>
      </c>
      <c r="L128" t="s">
        <v>1521</v>
      </c>
      <c r="M128">
        <v>0.66669999999999996</v>
      </c>
    </row>
    <row r="129" spans="1:13">
      <c r="A129" t="s">
        <v>570</v>
      </c>
      <c r="B129">
        <v>1445</v>
      </c>
      <c r="C129" t="s">
        <v>897</v>
      </c>
      <c r="D129">
        <v>1968</v>
      </c>
      <c r="E129" t="s">
        <v>52</v>
      </c>
      <c r="F129" t="s">
        <v>1243</v>
      </c>
      <c r="G129" t="s">
        <v>1678</v>
      </c>
      <c r="H129" t="s">
        <v>2297</v>
      </c>
      <c r="I129">
        <v>137</v>
      </c>
      <c r="J129">
        <v>130</v>
      </c>
      <c r="K129">
        <v>0.94889999999999997</v>
      </c>
      <c r="L129" t="s">
        <v>1285</v>
      </c>
      <c r="M129">
        <v>0.52310000000000001</v>
      </c>
    </row>
    <row r="130" spans="1:13">
      <c r="A130" t="s">
        <v>570</v>
      </c>
      <c r="B130">
        <v>1615</v>
      </c>
      <c r="C130" t="s">
        <v>988</v>
      </c>
      <c r="D130">
        <v>675</v>
      </c>
      <c r="E130" t="s">
        <v>427</v>
      </c>
      <c r="F130" t="s">
        <v>1243</v>
      </c>
      <c r="G130" t="s">
        <v>1678</v>
      </c>
      <c r="H130" t="s">
        <v>2297</v>
      </c>
      <c r="I130">
        <v>212</v>
      </c>
      <c r="J130">
        <v>192</v>
      </c>
      <c r="K130">
        <v>0.90569999999999995</v>
      </c>
      <c r="L130" t="s">
        <v>1505</v>
      </c>
      <c r="M130">
        <v>0.56769999999999998</v>
      </c>
    </row>
    <row r="131" spans="1:13">
      <c r="A131" t="s">
        <v>570</v>
      </c>
      <c r="B131">
        <v>1664</v>
      </c>
      <c r="C131" t="s">
        <v>816</v>
      </c>
      <c r="D131">
        <v>215</v>
      </c>
      <c r="E131" t="s">
        <v>287</v>
      </c>
      <c r="F131" t="s">
        <v>1243</v>
      </c>
      <c r="G131" t="s">
        <v>1678</v>
      </c>
      <c r="H131" t="s">
        <v>2297</v>
      </c>
      <c r="I131">
        <v>36</v>
      </c>
      <c r="J131">
        <v>36</v>
      </c>
      <c r="K131">
        <v>1</v>
      </c>
      <c r="L131" t="s">
        <v>1460</v>
      </c>
      <c r="M131">
        <v>0.55559999999999998</v>
      </c>
    </row>
    <row r="132" spans="1:13">
      <c r="A132" t="s">
        <v>570</v>
      </c>
      <c r="B132">
        <v>94</v>
      </c>
      <c r="C132" t="s">
        <v>747</v>
      </c>
      <c r="D132">
        <v>101</v>
      </c>
      <c r="E132" t="s">
        <v>292</v>
      </c>
      <c r="F132" t="s">
        <v>1243</v>
      </c>
      <c r="G132" t="s">
        <v>1678</v>
      </c>
      <c r="H132" t="s">
        <v>2297</v>
      </c>
      <c r="I132">
        <v>166</v>
      </c>
      <c r="J132">
        <v>165</v>
      </c>
      <c r="K132">
        <v>0.99399999999999999</v>
      </c>
      <c r="L132" t="s">
        <v>1582</v>
      </c>
      <c r="M132">
        <v>0.65449999999999997</v>
      </c>
    </row>
    <row r="133" spans="1:13">
      <c r="A133" t="s">
        <v>570</v>
      </c>
      <c r="B133">
        <v>646</v>
      </c>
      <c r="C133" t="s">
        <v>965</v>
      </c>
      <c r="D133">
        <v>647</v>
      </c>
      <c r="E133" t="s">
        <v>244</v>
      </c>
      <c r="F133" t="s">
        <v>1243</v>
      </c>
      <c r="G133" t="s">
        <v>1678</v>
      </c>
      <c r="H133" t="s">
        <v>2297</v>
      </c>
      <c r="I133">
        <v>28</v>
      </c>
      <c r="J133">
        <v>28</v>
      </c>
      <c r="K133">
        <v>1</v>
      </c>
      <c r="L133" t="s">
        <v>1261</v>
      </c>
      <c r="M133">
        <v>0.78569999999999995</v>
      </c>
    </row>
    <row r="134" spans="1:13">
      <c r="A134" t="s">
        <v>570</v>
      </c>
      <c r="B134">
        <v>364</v>
      </c>
      <c r="C134" t="s">
        <v>886</v>
      </c>
      <c r="D134">
        <v>373</v>
      </c>
      <c r="E134" t="s">
        <v>295</v>
      </c>
      <c r="F134" t="s">
        <v>1243</v>
      </c>
      <c r="G134" t="s">
        <v>1678</v>
      </c>
      <c r="H134" t="s">
        <v>2297</v>
      </c>
      <c r="I134">
        <v>75</v>
      </c>
      <c r="J134">
        <v>75</v>
      </c>
      <c r="K134">
        <v>1</v>
      </c>
      <c r="L134" t="s">
        <v>1279</v>
      </c>
      <c r="M134">
        <v>0.88</v>
      </c>
    </row>
    <row r="135" spans="1:13">
      <c r="A135" t="s">
        <v>570</v>
      </c>
      <c r="B135">
        <v>1450</v>
      </c>
      <c r="C135" t="s">
        <v>934</v>
      </c>
      <c r="D135">
        <v>764</v>
      </c>
      <c r="E135" t="s">
        <v>433</v>
      </c>
      <c r="F135" t="s">
        <v>1243</v>
      </c>
      <c r="G135" t="s">
        <v>1678</v>
      </c>
      <c r="H135" t="s">
        <v>2297</v>
      </c>
      <c r="I135">
        <v>41</v>
      </c>
      <c r="J135">
        <v>41</v>
      </c>
      <c r="K135">
        <v>1</v>
      </c>
      <c r="L135" t="s">
        <v>1304</v>
      </c>
      <c r="M135">
        <v>0.73170000000000002</v>
      </c>
    </row>
    <row r="136" spans="1:13">
      <c r="A136" t="s">
        <v>570</v>
      </c>
      <c r="B136">
        <v>208</v>
      </c>
      <c r="C136" t="s">
        <v>811</v>
      </c>
      <c r="D136">
        <v>209</v>
      </c>
      <c r="E136" t="s">
        <v>113</v>
      </c>
      <c r="F136" t="s">
        <v>1243</v>
      </c>
      <c r="G136" t="s">
        <v>1678</v>
      </c>
      <c r="H136" t="s">
        <v>2297</v>
      </c>
      <c r="I136">
        <v>31</v>
      </c>
      <c r="J136">
        <v>31</v>
      </c>
      <c r="K136">
        <v>1</v>
      </c>
      <c r="L136" t="s">
        <v>1460</v>
      </c>
      <c r="M136">
        <v>0.6452</v>
      </c>
    </row>
    <row r="137" spans="1:13">
      <c r="A137" t="s">
        <v>570</v>
      </c>
      <c r="B137">
        <v>219</v>
      </c>
      <c r="C137" t="s">
        <v>819</v>
      </c>
      <c r="D137">
        <v>222</v>
      </c>
      <c r="E137" t="s">
        <v>298</v>
      </c>
      <c r="F137" t="s">
        <v>1243</v>
      </c>
      <c r="G137" t="s">
        <v>1678</v>
      </c>
      <c r="H137" t="s">
        <v>2297</v>
      </c>
      <c r="I137">
        <v>146</v>
      </c>
      <c r="J137">
        <v>139</v>
      </c>
      <c r="K137">
        <v>0.95209999999999995</v>
      </c>
      <c r="L137" t="s">
        <v>1361</v>
      </c>
      <c r="M137">
        <v>0.6331</v>
      </c>
    </row>
    <row r="138" spans="1:13">
      <c r="A138" t="s">
        <v>570</v>
      </c>
      <c r="B138">
        <v>219</v>
      </c>
      <c r="C138" t="s">
        <v>819</v>
      </c>
      <c r="D138">
        <v>221</v>
      </c>
      <c r="E138" t="s">
        <v>438</v>
      </c>
      <c r="F138" t="s">
        <v>1243</v>
      </c>
      <c r="G138" t="s">
        <v>1678</v>
      </c>
      <c r="H138" t="s">
        <v>2297</v>
      </c>
      <c r="I138">
        <v>166</v>
      </c>
      <c r="J138">
        <v>166</v>
      </c>
      <c r="K138">
        <v>1</v>
      </c>
      <c r="L138" t="s">
        <v>1582</v>
      </c>
      <c r="M138">
        <v>0.65059999999999996</v>
      </c>
    </row>
    <row r="139" spans="1:13">
      <c r="A139" t="s">
        <v>570</v>
      </c>
      <c r="B139">
        <v>718</v>
      </c>
      <c r="C139" t="s">
        <v>1010</v>
      </c>
      <c r="D139">
        <v>721</v>
      </c>
      <c r="E139" t="s">
        <v>317</v>
      </c>
      <c r="F139" t="s">
        <v>1243</v>
      </c>
      <c r="G139" t="s">
        <v>1678</v>
      </c>
      <c r="H139" t="s">
        <v>2297</v>
      </c>
      <c r="I139">
        <v>37</v>
      </c>
      <c r="J139">
        <v>36</v>
      </c>
      <c r="K139">
        <v>0.97299999999999998</v>
      </c>
      <c r="L139" t="s">
        <v>1323</v>
      </c>
      <c r="M139">
        <v>0.5</v>
      </c>
    </row>
    <row r="140" spans="1:13">
      <c r="A140" t="s">
        <v>570</v>
      </c>
      <c r="B140">
        <v>957</v>
      </c>
      <c r="C140" t="s">
        <v>1108</v>
      </c>
      <c r="D140">
        <v>1769</v>
      </c>
      <c r="E140" t="s">
        <v>344</v>
      </c>
      <c r="F140" t="s">
        <v>1243</v>
      </c>
      <c r="G140" t="s">
        <v>1678</v>
      </c>
      <c r="H140" t="s">
        <v>2297</v>
      </c>
      <c r="I140">
        <v>67</v>
      </c>
      <c r="J140">
        <v>67</v>
      </c>
      <c r="K140">
        <v>1</v>
      </c>
      <c r="L140" t="s">
        <v>1377</v>
      </c>
      <c r="M140">
        <v>0.64180000000000004</v>
      </c>
    </row>
    <row r="141" spans="1:13">
      <c r="A141" t="s">
        <v>570</v>
      </c>
      <c r="B141">
        <v>932</v>
      </c>
      <c r="C141" t="s">
        <v>1097</v>
      </c>
      <c r="D141">
        <v>935</v>
      </c>
      <c r="E141" t="s">
        <v>300</v>
      </c>
      <c r="F141" t="s">
        <v>1243</v>
      </c>
      <c r="G141" t="s">
        <v>1678</v>
      </c>
      <c r="H141" t="s">
        <v>2297</v>
      </c>
      <c r="I141">
        <v>87</v>
      </c>
      <c r="J141">
        <v>86</v>
      </c>
      <c r="K141">
        <v>0.98850000000000005</v>
      </c>
      <c r="L141" t="s">
        <v>1346</v>
      </c>
      <c r="M141">
        <v>0.60470000000000002</v>
      </c>
    </row>
    <row r="142" spans="1:13">
      <c r="A142" t="s">
        <v>570</v>
      </c>
      <c r="B142">
        <v>587</v>
      </c>
      <c r="C142" t="s">
        <v>917</v>
      </c>
      <c r="D142">
        <v>593</v>
      </c>
      <c r="E142" t="s">
        <v>303</v>
      </c>
      <c r="F142" t="s">
        <v>1243</v>
      </c>
      <c r="G142" t="s">
        <v>1678</v>
      </c>
      <c r="H142" t="s">
        <v>2297</v>
      </c>
      <c r="I142">
        <v>50</v>
      </c>
      <c r="J142">
        <v>50</v>
      </c>
      <c r="K142">
        <v>1</v>
      </c>
      <c r="L142" t="s">
        <v>1377</v>
      </c>
      <c r="M142">
        <v>0.86</v>
      </c>
    </row>
    <row r="143" spans="1:13">
      <c r="A143" t="s">
        <v>570</v>
      </c>
      <c r="B143">
        <v>225</v>
      </c>
      <c r="C143" t="s">
        <v>821</v>
      </c>
      <c r="D143">
        <v>226</v>
      </c>
      <c r="E143" t="s">
        <v>304</v>
      </c>
      <c r="F143" t="s">
        <v>1243</v>
      </c>
      <c r="G143" t="s">
        <v>1678</v>
      </c>
      <c r="H143" t="s">
        <v>2297</v>
      </c>
      <c r="I143">
        <v>32</v>
      </c>
      <c r="J143">
        <v>32</v>
      </c>
      <c r="K143">
        <v>1</v>
      </c>
      <c r="L143" t="s">
        <v>1460</v>
      </c>
      <c r="M143">
        <v>0.625</v>
      </c>
    </row>
    <row r="144" spans="1:13">
      <c r="A144" t="s">
        <v>570</v>
      </c>
      <c r="B144">
        <v>707</v>
      </c>
      <c r="C144" t="s">
        <v>1006</v>
      </c>
      <c r="D144">
        <v>709</v>
      </c>
      <c r="E144" t="s">
        <v>316</v>
      </c>
      <c r="F144" t="s">
        <v>1243</v>
      </c>
      <c r="G144" t="s">
        <v>1678</v>
      </c>
      <c r="H144" t="s">
        <v>2297</v>
      </c>
      <c r="I144">
        <v>77</v>
      </c>
      <c r="J144">
        <v>70</v>
      </c>
      <c r="K144">
        <v>0.90910000000000002</v>
      </c>
      <c r="L144" t="s">
        <v>1515</v>
      </c>
      <c r="M144">
        <v>0.62860000000000005</v>
      </c>
    </row>
    <row r="145" spans="1:13">
      <c r="A145" t="s">
        <v>570</v>
      </c>
      <c r="B145">
        <v>707</v>
      </c>
      <c r="C145" t="s">
        <v>1006</v>
      </c>
      <c r="D145">
        <v>711</v>
      </c>
      <c r="E145" t="s">
        <v>118</v>
      </c>
      <c r="F145" t="s">
        <v>1243</v>
      </c>
      <c r="G145" t="s">
        <v>1678</v>
      </c>
      <c r="H145" t="s">
        <v>2297</v>
      </c>
      <c r="I145">
        <v>95</v>
      </c>
      <c r="J145">
        <v>93</v>
      </c>
      <c r="K145">
        <v>0.97889999999999999</v>
      </c>
      <c r="L145" t="s">
        <v>1348</v>
      </c>
      <c r="M145">
        <v>0.62370000000000003</v>
      </c>
    </row>
    <row r="146" spans="1:13">
      <c r="A146" t="s">
        <v>570</v>
      </c>
      <c r="B146">
        <v>707</v>
      </c>
      <c r="C146" t="s">
        <v>1006</v>
      </c>
      <c r="D146">
        <v>710</v>
      </c>
      <c r="E146" t="s">
        <v>446</v>
      </c>
      <c r="F146" t="s">
        <v>1243</v>
      </c>
      <c r="G146" t="s">
        <v>1678</v>
      </c>
      <c r="H146" t="s">
        <v>2297</v>
      </c>
      <c r="I146">
        <v>101</v>
      </c>
      <c r="J146">
        <v>101</v>
      </c>
      <c r="K146">
        <v>1</v>
      </c>
      <c r="L146" t="s">
        <v>1382</v>
      </c>
      <c r="M146">
        <v>0.80200000000000005</v>
      </c>
    </row>
    <row r="147" spans="1:13">
      <c r="A147" t="s">
        <v>570</v>
      </c>
      <c r="B147">
        <v>364</v>
      </c>
      <c r="C147" t="s">
        <v>886</v>
      </c>
      <c r="D147">
        <v>380</v>
      </c>
      <c r="E147" t="s">
        <v>104</v>
      </c>
      <c r="F147" t="s">
        <v>1243</v>
      </c>
      <c r="G147" t="s">
        <v>1678</v>
      </c>
      <c r="H147" t="s">
        <v>2297</v>
      </c>
      <c r="I147">
        <v>51</v>
      </c>
      <c r="J147">
        <v>50</v>
      </c>
      <c r="K147">
        <v>0.98040000000000005</v>
      </c>
      <c r="L147" t="s">
        <v>1392</v>
      </c>
      <c r="M147">
        <v>0.8</v>
      </c>
    </row>
    <row r="148" spans="1:13">
      <c r="A148" t="s">
        <v>570</v>
      </c>
      <c r="B148">
        <v>229</v>
      </c>
      <c r="C148" t="s">
        <v>825</v>
      </c>
      <c r="D148">
        <v>230</v>
      </c>
      <c r="E148" t="s">
        <v>171</v>
      </c>
      <c r="F148" t="s">
        <v>1243</v>
      </c>
      <c r="G148" t="s">
        <v>1678</v>
      </c>
      <c r="H148" t="s">
        <v>2297</v>
      </c>
      <c r="I148">
        <v>23</v>
      </c>
      <c r="J148">
        <v>23</v>
      </c>
      <c r="K148">
        <v>1</v>
      </c>
      <c r="L148" t="s">
        <v>1257</v>
      </c>
      <c r="M148">
        <v>0.56520000000000004</v>
      </c>
    </row>
    <row r="149" spans="1:13">
      <c r="A149" t="s">
        <v>570</v>
      </c>
      <c r="B149">
        <v>42</v>
      </c>
      <c r="C149" t="s">
        <v>723</v>
      </c>
      <c r="D149">
        <v>50</v>
      </c>
      <c r="E149" t="s">
        <v>64</v>
      </c>
      <c r="F149" t="s">
        <v>1243</v>
      </c>
      <c r="G149" t="s">
        <v>1678</v>
      </c>
      <c r="H149" t="s">
        <v>2297</v>
      </c>
      <c r="I149">
        <v>120</v>
      </c>
      <c r="J149">
        <v>117</v>
      </c>
      <c r="K149">
        <v>0.97499999999999998</v>
      </c>
      <c r="L149" t="s">
        <v>1447</v>
      </c>
      <c r="M149">
        <v>0.5726</v>
      </c>
    </row>
    <row r="150" spans="1:13">
      <c r="A150" t="s">
        <v>570</v>
      </c>
      <c r="B150">
        <v>1457</v>
      </c>
      <c r="C150" t="s">
        <v>973</v>
      </c>
      <c r="D150">
        <v>812</v>
      </c>
      <c r="E150" t="s">
        <v>450</v>
      </c>
      <c r="F150" t="s">
        <v>1243</v>
      </c>
      <c r="G150" t="s">
        <v>1678</v>
      </c>
      <c r="H150" t="s">
        <v>2297</v>
      </c>
      <c r="I150">
        <v>46</v>
      </c>
      <c r="J150">
        <v>45</v>
      </c>
      <c r="K150">
        <v>0.97829999999999995</v>
      </c>
      <c r="L150" t="s">
        <v>1411</v>
      </c>
      <c r="M150">
        <v>0.73329999999999995</v>
      </c>
    </row>
    <row r="151" spans="1:13">
      <c r="A151" t="s">
        <v>570</v>
      </c>
      <c r="B151">
        <v>235</v>
      </c>
      <c r="C151" t="s">
        <v>828</v>
      </c>
      <c r="D151">
        <v>236</v>
      </c>
      <c r="E151" t="s">
        <v>311</v>
      </c>
      <c r="F151" t="s">
        <v>1243</v>
      </c>
      <c r="G151" t="s">
        <v>1678</v>
      </c>
      <c r="H151" t="s">
        <v>2297</v>
      </c>
      <c r="I151">
        <v>46</v>
      </c>
      <c r="J151">
        <v>46</v>
      </c>
      <c r="K151">
        <v>1</v>
      </c>
      <c r="L151" t="s">
        <v>1399</v>
      </c>
      <c r="M151">
        <v>0.67390000000000005</v>
      </c>
    </row>
    <row r="152" spans="1:13">
      <c r="A152" t="s">
        <v>570</v>
      </c>
      <c r="B152">
        <v>239</v>
      </c>
      <c r="C152" t="s">
        <v>832</v>
      </c>
      <c r="D152">
        <v>240</v>
      </c>
      <c r="E152" t="s">
        <v>43</v>
      </c>
      <c r="F152" t="s">
        <v>1243</v>
      </c>
      <c r="G152" t="s">
        <v>1678</v>
      </c>
      <c r="H152" t="s">
        <v>2297</v>
      </c>
      <c r="I152">
        <v>21</v>
      </c>
      <c r="J152">
        <v>21</v>
      </c>
      <c r="K152">
        <v>1</v>
      </c>
      <c r="L152" t="s">
        <v>1256</v>
      </c>
      <c r="M152">
        <v>0.66669999999999996</v>
      </c>
    </row>
    <row r="153" spans="1:13">
      <c r="A153" t="s">
        <v>570</v>
      </c>
      <c r="B153">
        <v>1455</v>
      </c>
      <c r="C153" t="s">
        <v>955</v>
      </c>
      <c r="D153">
        <v>395</v>
      </c>
      <c r="E153" t="s">
        <v>312</v>
      </c>
      <c r="F153" t="s">
        <v>1243</v>
      </c>
      <c r="G153" t="s">
        <v>1678</v>
      </c>
      <c r="H153" t="s">
        <v>2297</v>
      </c>
      <c r="I153">
        <v>87</v>
      </c>
      <c r="J153">
        <v>85</v>
      </c>
      <c r="K153">
        <v>0.97699999999999998</v>
      </c>
      <c r="L153" t="s">
        <v>1402</v>
      </c>
      <c r="M153">
        <v>0.58819999999999995</v>
      </c>
    </row>
    <row r="154" spans="1:13">
      <c r="A154" t="s">
        <v>570</v>
      </c>
      <c r="B154">
        <v>1997</v>
      </c>
      <c r="C154" t="s">
        <v>1152</v>
      </c>
      <c r="D154">
        <v>693</v>
      </c>
      <c r="E154" t="s">
        <v>78</v>
      </c>
      <c r="F154" t="s">
        <v>1243</v>
      </c>
      <c r="G154" t="s">
        <v>1678</v>
      </c>
      <c r="H154" t="s">
        <v>2297</v>
      </c>
      <c r="I154">
        <v>39</v>
      </c>
      <c r="J154">
        <v>39</v>
      </c>
      <c r="K154">
        <v>1</v>
      </c>
      <c r="L154" t="s">
        <v>1246</v>
      </c>
      <c r="M154">
        <v>0.71789999999999998</v>
      </c>
    </row>
    <row r="155" spans="1:13">
      <c r="A155" t="s">
        <v>570</v>
      </c>
      <c r="B155">
        <v>1460</v>
      </c>
      <c r="C155" t="s">
        <v>984</v>
      </c>
      <c r="D155">
        <v>964</v>
      </c>
      <c r="E155" t="s">
        <v>305</v>
      </c>
      <c r="F155" t="s">
        <v>1243</v>
      </c>
      <c r="G155" t="s">
        <v>1678</v>
      </c>
      <c r="H155" t="s">
        <v>2297</v>
      </c>
      <c r="I155">
        <v>183</v>
      </c>
      <c r="J155">
        <v>151</v>
      </c>
      <c r="K155">
        <v>0.82509999999999994</v>
      </c>
      <c r="L155" t="s">
        <v>1265</v>
      </c>
      <c r="M155">
        <v>0.54969999999999997</v>
      </c>
    </row>
    <row r="156" spans="1:13">
      <c r="A156" t="s">
        <v>570</v>
      </c>
      <c r="B156">
        <v>1460</v>
      </c>
      <c r="C156" t="s">
        <v>984</v>
      </c>
      <c r="D156">
        <v>967</v>
      </c>
      <c r="E156" t="s">
        <v>306</v>
      </c>
      <c r="F156" t="s">
        <v>1243</v>
      </c>
      <c r="G156" t="s">
        <v>1678</v>
      </c>
      <c r="H156" t="s">
        <v>2297</v>
      </c>
      <c r="I156">
        <v>22</v>
      </c>
      <c r="J156">
        <v>22</v>
      </c>
      <c r="K156">
        <v>1</v>
      </c>
      <c r="L156" t="s">
        <v>1252</v>
      </c>
      <c r="M156">
        <v>0.40910000000000002</v>
      </c>
    </row>
    <row r="157" spans="1:13">
      <c r="A157" t="s">
        <v>570</v>
      </c>
      <c r="B157">
        <v>1733</v>
      </c>
      <c r="C157" t="s">
        <v>1110</v>
      </c>
      <c r="D157">
        <v>2097</v>
      </c>
      <c r="E157" t="s">
        <v>49</v>
      </c>
      <c r="F157" t="s">
        <v>1243</v>
      </c>
      <c r="G157" t="s">
        <v>1678</v>
      </c>
      <c r="H157" t="s">
        <v>2297</v>
      </c>
      <c r="I157">
        <v>20</v>
      </c>
      <c r="J157">
        <v>20</v>
      </c>
      <c r="K157">
        <v>1</v>
      </c>
      <c r="L157" t="s">
        <v>1256</v>
      </c>
      <c r="M157">
        <v>0.7</v>
      </c>
    </row>
    <row r="158" spans="1:13">
      <c r="A158" t="s">
        <v>570</v>
      </c>
      <c r="B158">
        <v>364</v>
      </c>
      <c r="C158" t="s">
        <v>886</v>
      </c>
      <c r="D158">
        <v>375</v>
      </c>
      <c r="E158" t="s">
        <v>129</v>
      </c>
      <c r="F158" t="s">
        <v>1243</v>
      </c>
      <c r="G158" t="s">
        <v>1678</v>
      </c>
      <c r="H158" t="s">
        <v>2297</v>
      </c>
      <c r="I158">
        <v>147</v>
      </c>
      <c r="J158">
        <v>131</v>
      </c>
      <c r="K158">
        <v>0.89119999999999999</v>
      </c>
      <c r="L158" t="s">
        <v>1602</v>
      </c>
      <c r="M158">
        <v>0.626</v>
      </c>
    </row>
    <row r="159" spans="1:13">
      <c r="A159" t="s">
        <v>570</v>
      </c>
      <c r="B159">
        <v>922</v>
      </c>
      <c r="C159" t="s">
        <v>1093</v>
      </c>
      <c r="D159">
        <v>925</v>
      </c>
      <c r="E159" t="s">
        <v>83</v>
      </c>
      <c r="F159" t="s">
        <v>1243</v>
      </c>
      <c r="G159" t="s">
        <v>1678</v>
      </c>
      <c r="H159" t="s">
        <v>2297</v>
      </c>
      <c r="I159">
        <v>117</v>
      </c>
      <c r="J159">
        <v>111</v>
      </c>
      <c r="K159">
        <v>0.94869999999999999</v>
      </c>
      <c r="L159" t="s">
        <v>1294</v>
      </c>
      <c r="M159">
        <v>0.65769999999999995</v>
      </c>
    </row>
    <row r="160" spans="1:13">
      <c r="A160" t="s">
        <v>570</v>
      </c>
      <c r="B160">
        <v>922</v>
      </c>
      <c r="C160" t="s">
        <v>1093</v>
      </c>
      <c r="D160">
        <v>926</v>
      </c>
      <c r="E160" t="s">
        <v>89</v>
      </c>
      <c r="F160" t="s">
        <v>1243</v>
      </c>
      <c r="G160" t="s">
        <v>1678</v>
      </c>
      <c r="H160" t="s">
        <v>2297</v>
      </c>
      <c r="I160">
        <v>130</v>
      </c>
      <c r="J160">
        <v>129</v>
      </c>
      <c r="K160">
        <v>0.99229999999999996</v>
      </c>
      <c r="L160" t="s">
        <v>1491</v>
      </c>
      <c r="M160">
        <v>0.61240000000000006</v>
      </c>
    </row>
    <row r="161" spans="1:13">
      <c r="A161" t="s">
        <v>570</v>
      </c>
      <c r="B161">
        <v>1665</v>
      </c>
      <c r="C161" t="s">
        <v>839</v>
      </c>
      <c r="D161">
        <v>249</v>
      </c>
      <c r="E161" t="s">
        <v>465</v>
      </c>
      <c r="F161" t="s">
        <v>1243</v>
      </c>
      <c r="G161" t="s">
        <v>1678</v>
      </c>
      <c r="H161" t="s">
        <v>2297</v>
      </c>
      <c r="I161">
        <v>29</v>
      </c>
      <c r="J161">
        <v>29</v>
      </c>
      <c r="K161">
        <v>1</v>
      </c>
      <c r="L161" t="s">
        <v>1460</v>
      </c>
      <c r="M161">
        <v>0.68969999999999998</v>
      </c>
    </row>
    <row r="162" spans="1:13">
      <c r="A162" t="s">
        <v>570</v>
      </c>
      <c r="B162">
        <v>826</v>
      </c>
      <c r="C162" t="s">
        <v>1051</v>
      </c>
      <c r="D162">
        <v>830</v>
      </c>
      <c r="E162" t="s">
        <v>57</v>
      </c>
      <c r="F162" t="s">
        <v>1243</v>
      </c>
      <c r="G162" t="s">
        <v>1678</v>
      </c>
      <c r="H162" t="s">
        <v>2297</v>
      </c>
      <c r="I162">
        <v>142</v>
      </c>
      <c r="J162">
        <v>132</v>
      </c>
      <c r="K162">
        <v>0.92959999999999998</v>
      </c>
      <c r="L162" t="s">
        <v>1342</v>
      </c>
      <c r="M162">
        <v>0.71209999999999996</v>
      </c>
    </row>
    <row r="163" spans="1:13">
      <c r="A163" t="s">
        <v>570</v>
      </c>
      <c r="B163">
        <v>826</v>
      </c>
      <c r="C163" t="s">
        <v>1051</v>
      </c>
      <c r="D163">
        <v>831</v>
      </c>
      <c r="E163" t="s">
        <v>140</v>
      </c>
      <c r="F163" t="s">
        <v>1243</v>
      </c>
      <c r="G163" t="s">
        <v>1678</v>
      </c>
      <c r="H163" t="s">
        <v>2297</v>
      </c>
      <c r="I163">
        <v>125</v>
      </c>
      <c r="J163">
        <v>119</v>
      </c>
      <c r="K163">
        <v>0.95199999999999996</v>
      </c>
      <c r="L163" t="s">
        <v>1491</v>
      </c>
      <c r="M163">
        <v>0.66390000000000005</v>
      </c>
    </row>
    <row r="164" spans="1:13">
      <c r="A164" t="s">
        <v>570</v>
      </c>
      <c r="B164">
        <v>847</v>
      </c>
      <c r="C164" t="s">
        <v>1060</v>
      </c>
      <c r="D164">
        <v>851</v>
      </c>
      <c r="E164" t="s">
        <v>267</v>
      </c>
      <c r="F164" t="s">
        <v>1243</v>
      </c>
      <c r="G164" t="s">
        <v>1678</v>
      </c>
      <c r="H164" t="s">
        <v>2297</v>
      </c>
      <c r="I164">
        <v>139</v>
      </c>
      <c r="J164">
        <v>136</v>
      </c>
      <c r="K164">
        <v>0.97840000000000005</v>
      </c>
      <c r="L164" t="s">
        <v>1340</v>
      </c>
      <c r="M164">
        <v>0.65439999999999998</v>
      </c>
    </row>
    <row r="165" spans="1:13">
      <c r="A165" t="s">
        <v>570</v>
      </c>
      <c r="B165">
        <v>913</v>
      </c>
      <c r="C165" t="s">
        <v>1088</v>
      </c>
      <c r="D165">
        <v>918</v>
      </c>
      <c r="E165" t="s">
        <v>467</v>
      </c>
      <c r="F165" t="s">
        <v>1243</v>
      </c>
      <c r="G165" t="s">
        <v>1678</v>
      </c>
      <c r="H165" t="s">
        <v>2297</v>
      </c>
      <c r="I165">
        <v>81</v>
      </c>
      <c r="J165">
        <v>81</v>
      </c>
      <c r="K165">
        <v>1</v>
      </c>
      <c r="L165" t="s">
        <v>1285</v>
      </c>
      <c r="M165">
        <v>0.83950000000000002</v>
      </c>
    </row>
    <row r="166" spans="1:13">
      <c r="A166" t="s">
        <v>570</v>
      </c>
      <c r="B166">
        <v>1197</v>
      </c>
      <c r="C166" t="s">
        <v>63</v>
      </c>
      <c r="D166">
        <v>1198</v>
      </c>
      <c r="E166" t="s">
        <v>63</v>
      </c>
      <c r="F166" t="s">
        <v>1243</v>
      </c>
      <c r="G166" t="s">
        <v>1678</v>
      </c>
      <c r="H166" t="s">
        <v>2297</v>
      </c>
      <c r="I166">
        <v>32</v>
      </c>
      <c r="J166">
        <v>24</v>
      </c>
      <c r="K166">
        <v>0.75</v>
      </c>
      <c r="L166" t="s">
        <v>1298</v>
      </c>
      <c r="M166">
        <v>0.625</v>
      </c>
    </row>
    <row r="167" spans="1:13">
      <c r="A167" t="s">
        <v>570</v>
      </c>
      <c r="B167">
        <v>847</v>
      </c>
      <c r="C167" t="s">
        <v>1060</v>
      </c>
      <c r="D167">
        <v>849</v>
      </c>
      <c r="E167" t="s">
        <v>326</v>
      </c>
      <c r="F167" t="s">
        <v>1243</v>
      </c>
      <c r="G167" t="s">
        <v>1678</v>
      </c>
      <c r="H167" t="s">
        <v>2297</v>
      </c>
      <c r="I167">
        <v>31</v>
      </c>
      <c r="J167">
        <v>30</v>
      </c>
      <c r="K167">
        <v>0.9677</v>
      </c>
      <c r="L167" t="s">
        <v>1460</v>
      </c>
      <c r="M167">
        <v>0.66669999999999996</v>
      </c>
    </row>
    <row r="168" spans="1:13">
      <c r="A168" t="s">
        <v>570</v>
      </c>
      <c r="B168">
        <v>1466</v>
      </c>
      <c r="C168" t="s">
        <v>1017</v>
      </c>
      <c r="D168">
        <v>331</v>
      </c>
      <c r="E168" t="s">
        <v>93</v>
      </c>
      <c r="F168" t="s">
        <v>1243</v>
      </c>
      <c r="G168" t="s">
        <v>1678</v>
      </c>
      <c r="H168" t="s">
        <v>2297</v>
      </c>
      <c r="I168">
        <v>94</v>
      </c>
      <c r="J168">
        <v>92</v>
      </c>
      <c r="K168">
        <v>0.97870000000000001</v>
      </c>
      <c r="L168" t="s">
        <v>1444</v>
      </c>
      <c r="M168">
        <v>0.76090000000000002</v>
      </c>
    </row>
    <row r="169" spans="1:13">
      <c r="A169" t="s">
        <v>570</v>
      </c>
      <c r="B169">
        <v>250</v>
      </c>
      <c r="C169" t="s">
        <v>841</v>
      </c>
      <c r="D169">
        <v>255</v>
      </c>
      <c r="E169" t="s">
        <v>72</v>
      </c>
      <c r="F169" t="s">
        <v>1243</v>
      </c>
      <c r="G169" t="s">
        <v>1678</v>
      </c>
      <c r="H169" t="s">
        <v>2297</v>
      </c>
      <c r="I169">
        <v>405</v>
      </c>
      <c r="J169">
        <v>273</v>
      </c>
      <c r="K169">
        <v>0.67410000000000003</v>
      </c>
      <c r="L169" t="s">
        <v>2353</v>
      </c>
      <c r="M169">
        <v>0.90480000000000005</v>
      </c>
    </row>
    <row r="170" spans="1:13">
      <c r="A170" t="s">
        <v>570</v>
      </c>
      <c r="B170">
        <v>250</v>
      </c>
      <c r="C170" t="s">
        <v>841</v>
      </c>
      <c r="D170">
        <v>257</v>
      </c>
      <c r="E170" t="s">
        <v>102</v>
      </c>
      <c r="F170" t="s">
        <v>1243</v>
      </c>
      <c r="G170" t="s">
        <v>1678</v>
      </c>
      <c r="H170" t="s">
        <v>2297</v>
      </c>
      <c r="I170">
        <v>363</v>
      </c>
      <c r="J170">
        <v>332</v>
      </c>
      <c r="K170">
        <v>0.91459999999999997</v>
      </c>
      <c r="L170" t="s">
        <v>1557</v>
      </c>
      <c r="M170">
        <v>0.83430000000000004</v>
      </c>
    </row>
    <row r="171" spans="1:13">
      <c r="A171" t="s">
        <v>570</v>
      </c>
      <c r="B171">
        <v>28</v>
      </c>
      <c r="C171" t="s">
        <v>720</v>
      </c>
      <c r="D171">
        <v>31</v>
      </c>
      <c r="E171" t="s">
        <v>330</v>
      </c>
      <c r="F171" t="s">
        <v>1243</v>
      </c>
      <c r="G171" t="s">
        <v>1678</v>
      </c>
      <c r="H171" t="s">
        <v>2297</v>
      </c>
      <c r="I171">
        <v>40</v>
      </c>
      <c r="J171">
        <v>40</v>
      </c>
      <c r="K171">
        <v>1</v>
      </c>
      <c r="L171" t="s">
        <v>1541</v>
      </c>
      <c r="M171">
        <v>0.67500000000000004</v>
      </c>
    </row>
    <row r="172" spans="1:13">
      <c r="A172" t="s">
        <v>570</v>
      </c>
      <c r="B172">
        <v>2040</v>
      </c>
      <c r="C172" t="s">
        <v>842</v>
      </c>
      <c r="D172">
        <v>1969</v>
      </c>
      <c r="E172" t="s">
        <v>48</v>
      </c>
      <c r="F172" t="s">
        <v>1243</v>
      </c>
      <c r="G172" t="s">
        <v>1678</v>
      </c>
      <c r="H172" t="s">
        <v>2297</v>
      </c>
      <c r="I172">
        <v>30</v>
      </c>
      <c r="J172">
        <v>28</v>
      </c>
      <c r="K172">
        <v>0.93330000000000002</v>
      </c>
      <c r="L172" t="s">
        <v>1549</v>
      </c>
      <c r="M172">
        <v>0.82140000000000002</v>
      </c>
    </row>
    <row r="173" spans="1:13">
      <c r="A173" t="s">
        <v>570</v>
      </c>
      <c r="B173">
        <v>1213</v>
      </c>
      <c r="C173" t="s">
        <v>199</v>
      </c>
      <c r="D173">
        <v>1214</v>
      </c>
      <c r="E173" t="s">
        <v>199</v>
      </c>
      <c r="F173" t="s">
        <v>1243</v>
      </c>
      <c r="G173" t="s">
        <v>1678</v>
      </c>
      <c r="H173" t="s">
        <v>2297</v>
      </c>
      <c r="I173">
        <v>131</v>
      </c>
      <c r="J173">
        <v>123</v>
      </c>
      <c r="K173">
        <v>0.93889999999999996</v>
      </c>
      <c r="L173" t="s">
        <v>1444</v>
      </c>
      <c r="M173">
        <v>0.56910000000000005</v>
      </c>
    </row>
    <row r="174" spans="1:13">
      <c r="A174" t="s">
        <v>570</v>
      </c>
      <c r="B174">
        <v>364</v>
      </c>
      <c r="C174" t="s">
        <v>886</v>
      </c>
      <c r="D174">
        <v>376</v>
      </c>
      <c r="E174" t="s">
        <v>107</v>
      </c>
      <c r="F174" t="s">
        <v>1243</v>
      </c>
      <c r="G174" t="s">
        <v>1678</v>
      </c>
      <c r="H174" t="s">
        <v>2297</v>
      </c>
      <c r="I174">
        <v>159</v>
      </c>
      <c r="J174">
        <v>151</v>
      </c>
      <c r="K174">
        <v>0.94969999999999999</v>
      </c>
      <c r="L174" t="s">
        <v>1340</v>
      </c>
      <c r="M174">
        <v>0.58940000000000003</v>
      </c>
    </row>
    <row r="175" spans="1:13">
      <c r="A175" t="s">
        <v>570</v>
      </c>
      <c r="B175">
        <v>28</v>
      </c>
      <c r="C175" t="s">
        <v>720</v>
      </c>
      <c r="D175">
        <v>35</v>
      </c>
      <c r="E175" t="s">
        <v>335</v>
      </c>
      <c r="F175" t="s">
        <v>1243</v>
      </c>
      <c r="G175" t="s">
        <v>1678</v>
      </c>
      <c r="H175" t="s">
        <v>2297</v>
      </c>
      <c r="I175">
        <v>47</v>
      </c>
      <c r="J175">
        <v>47</v>
      </c>
      <c r="K175">
        <v>1</v>
      </c>
      <c r="L175" t="s">
        <v>1392</v>
      </c>
      <c r="M175">
        <v>0.85109999999999997</v>
      </c>
    </row>
    <row r="176" spans="1:13">
      <c r="A176" t="s">
        <v>570</v>
      </c>
      <c r="B176">
        <v>264</v>
      </c>
      <c r="C176" t="s">
        <v>843</v>
      </c>
      <c r="D176">
        <v>265</v>
      </c>
      <c r="E176" t="s">
        <v>474</v>
      </c>
      <c r="F176" t="s">
        <v>1243</v>
      </c>
      <c r="G176" t="s">
        <v>1678</v>
      </c>
      <c r="H176" t="s">
        <v>2297</v>
      </c>
      <c r="I176">
        <v>50</v>
      </c>
      <c r="J176">
        <v>49</v>
      </c>
      <c r="K176">
        <v>0.98</v>
      </c>
      <c r="L176" t="s">
        <v>1323</v>
      </c>
      <c r="M176">
        <v>0.36730000000000002</v>
      </c>
    </row>
    <row r="177" spans="1:13">
      <c r="A177" t="s">
        <v>570</v>
      </c>
      <c r="B177">
        <v>888</v>
      </c>
      <c r="C177" t="s">
        <v>1074</v>
      </c>
      <c r="D177">
        <v>890</v>
      </c>
      <c r="E177" t="s">
        <v>337</v>
      </c>
      <c r="F177" t="s">
        <v>1243</v>
      </c>
      <c r="G177" t="s">
        <v>1678</v>
      </c>
      <c r="H177" t="s">
        <v>2297</v>
      </c>
      <c r="I177">
        <v>44</v>
      </c>
      <c r="J177">
        <v>44</v>
      </c>
      <c r="K177">
        <v>1</v>
      </c>
      <c r="L177" t="s">
        <v>1273</v>
      </c>
      <c r="M177">
        <v>0.84089999999999998</v>
      </c>
    </row>
    <row r="178" spans="1:13">
      <c r="A178" t="s">
        <v>570</v>
      </c>
      <c r="B178">
        <v>266</v>
      </c>
      <c r="C178" t="s">
        <v>845</v>
      </c>
      <c r="D178">
        <v>271</v>
      </c>
      <c r="E178" t="s">
        <v>338</v>
      </c>
      <c r="F178" t="s">
        <v>1243</v>
      </c>
      <c r="G178" t="s">
        <v>1678</v>
      </c>
      <c r="H178" t="s">
        <v>2297</v>
      </c>
      <c r="I178">
        <v>80</v>
      </c>
      <c r="J178">
        <v>80</v>
      </c>
      <c r="K178">
        <v>1</v>
      </c>
      <c r="L178" t="s">
        <v>1355</v>
      </c>
      <c r="M178">
        <v>0.86250000000000004</v>
      </c>
    </row>
    <row r="179" spans="1:13">
      <c r="A179" t="s">
        <v>570</v>
      </c>
      <c r="B179">
        <v>266</v>
      </c>
      <c r="C179" t="s">
        <v>845</v>
      </c>
      <c r="D179">
        <v>270</v>
      </c>
      <c r="E179" t="s">
        <v>112</v>
      </c>
      <c r="F179" t="s">
        <v>1243</v>
      </c>
      <c r="G179" t="s">
        <v>1678</v>
      </c>
      <c r="H179" t="s">
        <v>2297</v>
      </c>
      <c r="I179">
        <v>95</v>
      </c>
      <c r="J179">
        <v>91</v>
      </c>
      <c r="K179">
        <v>0.95789999999999997</v>
      </c>
      <c r="L179" t="s">
        <v>1419</v>
      </c>
      <c r="M179">
        <v>0.60440000000000005</v>
      </c>
    </row>
    <row r="180" spans="1:13">
      <c r="A180" t="s">
        <v>570</v>
      </c>
      <c r="B180">
        <v>364</v>
      </c>
      <c r="C180" t="s">
        <v>886</v>
      </c>
      <c r="D180">
        <v>370</v>
      </c>
      <c r="E180" t="s">
        <v>476</v>
      </c>
      <c r="F180" t="s">
        <v>1243</v>
      </c>
      <c r="G180" t="s">
        <v>1678</v>
      </c>
      <c r="H180" t="s">
        <v>2297</v>
      </c>
      <c r="I180">
        <v>47</v>
      </c>
      <c r="J180">
        <v>46</v>
      </c>
      <c r="K180">
        <v>0.97870000000000001</v>
      </c>
      <c r="L180" t="s">
        <v>1249</v>
      </c>
      <c r="M180">
        <v>0.54349999999999998</v>
      </c>
    </row>
    <row r="181" spans="1:13">
      <c r="A181" t="s">
        <v>570</v>
      </c>
      <c r="B181">
        <v>1461</v>
      </c>
      <c r="C181" t="s">
        <v>992</v>
      </c>
      <c r="D181">
        <v>324</v>
      </c>
      <c r="E181" t="s">
        <v>340</v>
      </c>
      <c r="F181" t="s">
        <v>1243</v>
      </c>
      <c r="G181" t="s">
        <v>1678</v>
      </c>
      <c r="H181" t="s">
        <v>2297</v>
      </c>
      <c r="I181">
        <v>87</v>
      </c>
      <c r="J181">
        <v>85</v>
      </c>
      <c r="K181">
        <v>0.97699999999999998</v>
      </c>
      <c r="L181" t="s">
        <v>1279</v>
      </c>
      <c r="M181">
        <v>0.77649999999999997</v>
      </c>
    </row>
    <row r="182" spans="1:13">
      <c r="A182" t="s">
        <v>570</v>
      </c>
      <c r="B182">
        <v>888</v>
      </c>
      <c r="C182" t="s">
        <v>1074</v>
      </c>
      <c r="D182">
        <v>892</v>
      </c>
      <c r="E182" t="s">
        <v>345</v>
      </c>
      <c r="F182" t="s">
        <v>1243</v>
      </c>
      <c r="G182" t="s">
        <v>1678</v>
      </c>
      <c r="H182" t="s">
        <v>2297</v>
      </c>
      <c r="I182">
        <v>37</v>
      </c>
      <c r="J182">
        <v>37</v>
      </c>
      <c r="K182">
        <v>1</v>
      </c>
      <c r="L182" t="s">
        <v>1246</v>
      </c>
      <c r="M182">
        <v>0.75680000000000003</v>
      </c>
    </row>
    <row r="183" spans="1:13">
      <c r="A183" t="s">
        <v>570</v>
      </c>
      <c r="B183">
        <v>364</v>
      </c>
      <c r="C183" t="s">
        <v>886</v>
      </c>
      <c r="D183">
        <v>377</v>
      </c>
      <c r="E183" t="s">
        <v>346</v>
      </c>
      <c r="F183" t="s">
        <v>1243</v>
      </c>
      <c r="G183" t="s">
        <v>1678</v>
      </c>
      <c r="H183" t="s">
        <v>2297</v>
      </c>
      <c r="I183">
        <v>186</v>
      </c>
      <c r="J183">
        <v>171</v>
      </c>
      <c r="K183">
        <v>0.9194</v>
      </c>
      <c r="L183" t="s">
        <v>1409</v>
      </c>
      <c r="M183">
        <v>0.61399999999999999</v>
      </c>
    </row>
    <row r="184" spans="1:13">
      <c r="A184" t="s">
        <v>570</v>
      </c>
      <c r="B184">
        <v>282</v>
      </c>
      <c r="C184" t="s">
        <v>854</v>
      </c>
      <c r="D184">
        <v>283</v>
      </c>
      <c r="E184" t="s">
        <v>217</v>
      </c>
      <c r="F184" t="s">
        <v>1243</v>
      </c>
      <c r="G184" t="s">
        <v>1678</v>
      </c>
      <c r="H184" t="s">
        <v>2297</v>
      </c>
      <c r="I184">
        <v>54</v>
      </c>
      <c r="J184">
        <v>53</v>
      </c>
      <c r="K184">
        <v>0.98150000000000004</v>
      </c>
      <c r="L184" t="s">
        <v>1521</v>
      </c>
      <c r="M184">
        <v>0.64149999999999996</v>
      </c>
    </row>
    <row r="185" spans="1:13">
      <c r="A185" t="s">
        <v>570</v>
      </c>
      <c r="B185">
        <v>905</v>
      </c>
      <c r="C185" t="s">
        <v>1086</v>
      </c>
      <c r="D185">
        <v>2202</v>
      </c>
      <c r="E185" t="s">
        <v>169</v>
      </c>
      <c r="F185" t="s">
        <v>1243</v>
      </c>
      <c r="G185" t="s">
        <v>1678</v>
      </c>
      <c r="H185" t="s">
        <v>2297</v>
      </c>
      <c r="I185">
        <v>91</v>
      </c>
      <c r="J185">
        <v>88</v>
      </c>
      <c r="K185">
        <v>0.96699999999999997</v>
      </c>
      <c r="L185" t="s">
        <v>1447</v>
      </c>
      <c r="M185">
        <v>0.76139999999999997</v>
      </c>
    </row>
    <row r="186" spans="1:13">
      <c r="A186" t="s">
        <v>570</v>
      </c>
      <c r="B186">
        <v>905</v>
      </c>
      <c r="C186" t="s">
        <v>1086</v>
      </c>
      <c r="D186">
        <v>2203</v>
      </c>
      <c r="E186" t="s">
        <v>351</v>
      </c>
      <c r="F186" t="s">
        <v>1243</v>
      </c>
      <c r="G186" t="s">
        <v>1678</v>
      </c>
      <c r="H186" t="s">
        <v>2297</v>
      </c>
      <c r="I186">
        <v>40</v>
      </c>
      <c r="J186">
        <v>39</v>
      </c>
      <c r="K186">
        <v>0.97499999999999998</v>
      </c>
      <c r="L186" t="s">
        <v>1541</v>
      </c>
      <c r="M186">
        <v>0.69230000000000003</v>
      </c>
    </row>
    <row r="187" spans="1:13">
      <c r="A187" t="s">
        <v>570</v>
      </c>
      <c r="B187">
        <v>1501</v>
      </c>
      <c r="C187" t="s">
        <v>572</v>
      </c>
      <c r="D187">
        <v>1502</v>
      </c>
      <c r="E187" t="s">
        <v>572</v>
      </c>
      <c r="F187" t="s">
        <v>1243</v>
      </c>
      <c r="G187" t="s">
        <v>1678</v>
      </c>
      <c r="H187" t="s">
        <v>2297</v>
      </c>
      <c r="I187">
        <v>57</v>
      </c>
      <c r="J187">
        <v>47</v>
      </c>
      <c r="K187">
        <v>0.8246</v>
      </c>
      <c r="L187" t="s">
        <v>1411</v>
      </c>
      <c r="M187">
        <v>0.70209999999999995</v>
      </c>
    </row>
    <row r="188" spans="1:13">
      <c r="A188" t="s">
        <v>570</v>
      </c>
      <c r="B188">
        <v>1762</v>
      </c>
      <c r="C188" t="s">
        <v>585</v>
      </c>
      <c r="D188">
        <v>1766</v>
      </c>
      <c r="E188" t="s">
        <v>576</v>
      </c>
      <c r="F188" t="s">
        <v>1243</v>
      </c>
      <c r="G188" t="s">
        <v>1678</v>
      </c>
      <c r="H188" t="s">
        <v>2297</v>
      </c>
      <c r="I188">
        <v>67</v>
      </c>
      <c r="J188">
        <v>65</v>
      </c>
      <c r="K188">
        <v>0.97009999999999996</v>
      </c>
      <c r="L188" t="s">
        <v>1377</v>
      </c>
      <c r="M188">
        <v>0.66149999999999998</v>
      </c>
    </row>
    <row r="189" spans="1:13">
      <c r="A189" t="s">
        <v>570</v>
      </c>
      <c r="B189">
        <v>1223</v>
      </c>
      <c r="C189" t="s">
        <v>76</v>
      </c>
      <c r="D189">
        <v>1224</v>
      </c>
      <c r="E189" t="s">
        <v>76</v>
      </c>
      <c r="F189" t="s">
        <v>1243</v>
      </c>
      <c r="G189" t="s">
        <v>1678</v>
      </c>
      <c r="H189" t="s">
        <v>2297</v>
      </c>
      <c r="I189">
        <v>50</v>
      </c>
      <c r="J189">
        <v>41</v>
      </c>
      <c r="K189">
        <v>0.82</v>
      </c>
      <c r="L189" t="s">
        <v>1261</v>
      </c>
      <c r="M189">
        <v>0.53659999999999997</v>
      </c>
    </row>
    <row r="190" spans="1:13">
      <c r="A190" t="s">
        <v>570</v>
      </c>
      <c r="B190">
        <v>1672</v>
      </c>
      <c r="C190" t="s">
        <v>577</v>
      </c>
      <c r="D190">
        <v>1673</v>
      </c>
      <c r="E190" t="s">
        <v>577</v>
      </c>
      <c r="F190" t="s">
        <v>1243</v>
      </c>
      <c r="G190" t="s">
        <v>1678</v>
      </c>
      <c r="H190" t="s">
        <v>2297</v>
      </c>
      <c r="I190">
        <v>161</v>
      </c>
      <c r="J190">
        <v>148</v>
      </c>
      <c r="K190">
        <v>0.91930000000000001</v>
      </c>
      <c r="L190" t="s">
        <v>1602</v>
      </c>
      <c r="M190">
        <v>0.55410000000000004</v>
      </c>
    </row>
    <row r="191" spans="1:13">
      <c r="A191" t="s">
        <v>570</v>
      </c>
      <c r="B191">
        <v>1739</v>
      </c>
      <c r="C191" t="s">
        <v>578</v>
      </c>
      <c r="D191">
        <v>1715</v>
      </c>
      <c r="E191" t="s">
        <v>578</v>
      </c>
      <c r="F191" t="s">
        <v>1243</v>
      </c>
      <c r="G191" t="s">
        <v>1678</v>
      </c>
      <c r="H191" t="s">
        <v>2297</v>
      </c>
      <c r="I191">
        <v>167</v>
      </c>
      <c r="J191">
        <v>162</v>
      </c>
      <c r="K191">
        <v>0.97009999999999996</v>
      </c>
      <c r="L191" t="s">
        <v>1627</v>
      </c>
      <c r="M191">
        <v>0.69140000000000001</v>
      </c>
    </row>
    <row r="192" spans="1:13">
      <c r="A192" t="s">
        <v>570</v>
      </c>
      <c r="B192">
        <v>1467</v>
      </c>
      <c r="C192" t="s">
        <v>1028</v>
      </c>
      <c r="D192">
        <v>288</v>
      </c>
      <c r="E192" t="s">
        <v>355</v>
      </c>
      <c r="F192" t="s">
        <v>1243</v>
      </c>
      <c r="G192" t="s">
        <v>1678</v>
      </c>
      <c r="H192" t="s">
        <v>2297</v>
      </c>
      <c r="I192">
        <v>22</v>
      </c>
      <c r="J192">
        <v>22</v>
      </c>
      <c r="K192">
        <v>1</v>
      </c>
      <c r="L192" t="s">
        <v>1298</v>
      </c>
      <c r="M192">
        <v>0.68179999999999996</v>
      </c>
    </row>
    <row r="193" spans="1:13">
      <c r="A193" t="s">
        <v>570</v>
      </c>
      <c r="B193">
        <v>1455</v>
      </c>
      <c r="C193" t="s">
        <v>955</v>
      </c>
      <c r="D193">
        <v>512</v>
      </c>
      <c r="E193" t="s">
        <v>480</v>
      </c>
      <c r="F193" t="s">
        <v>1243</v>
      </c>
      <c r="G193" t="s">
        <v>1678</v>
      </c>
      <c r="H193" t="s">
        <v>2297</v>
      </c>
      <c r="I193">
        <v>206</v>
      </c>
      <c r="J193">
        <v>205</v>
      </c>
      <c r="K193">
        <v>0.99509999999999998</v>
      </c>
      <c r="L193" t="s">
        <v>1571</v>
      </c>
      <c r="M193">
        <v>0.70240000000000002</v>
      </c>
    </row>
    <row r="194" spans="1:13">
      <c r="A194" t="s">
        <v>570</v>
      </c>
      <c r="B194">
        <v>551</v>
      </c>
      <c r="C194" t="s">
        <v>1132</v>
      </c>
      <c r="D194">
        <v>552</v>
      </c>
      <c r="E194" t="s">
        <v>393</v>
      </c>
      <c r="F194" t="s">
        <v>1243</v>
      </c>
      <c r="G194" t="s">
        <v>1678</v>
      </c>
      <c r="H194" t="s">
        <v>2297</v>
      </c>
      <c r="I194">
        <v>37</v>
      </c>
      <c r="J194">
        <v>37</v>
      </c>
      <c r="K194">
        <v>1</v>
      </c>
      <c r="L194" t="s">
        <v>1541</v>
      </c>
      <c r="M194">
        <v>0.72970000000000002</v>
      </c>
    </row>
    <row r="195" spans="1:13">
      <c r="A195" t="s">
        <v>570</v>
      </c>
      <c r="B195">
        <v>1467</v>
      </c>
      <c r="C195" t="s">
        <v>1028</v>
      </c>
      <c r="D195">
        <v>1043</v>
      </c>
      <c r="E195" t="s">
        <v>356</v>
      </c>
      <c r="F195" t="s">
        <v>1243</v>
      </c>
      <c r="G195" t="s">
        <v>1678</v>
      </c>
      <c r="H195" t="s">
        <v>2297</v>
      </c>
      <c r="I195">
        <v>88</v>
      </c>
      <c r="J195">
        <v>86</v>
      </c>
      <c r="K195">
        <v>0.97729999999999995</v>
      </c>
      <c r="L195" t="s">
        <v>1402</v>
      </c>
      <c r="M195">
        <v>0.58140000000000003</v>
      </c>
    </row>
    <row r="196" spans="1:13">
      <c r="A196" t="s">
        <v>570</v>
      </c>
      <c r="B196">
        <v>1467</v>
      </c>
      <c r="C196" t="s">
        <v>1028</v>
      </c>
      <c r="D196">
        <v>1044</v>
      </c>
      <c r="E196" t="s">
        <v>357</v>
      </c>
      <c r="F196" t="s">
        <v>1243</v>
      </c>
      <c r="G196" t="s">
        <v>1678</v>
      </c>
      <c r="H196" t="s">
        <v>2297</v>
      </c>
      <c r="I196">
        <v>101</v>
      </c>
      <c r="J196">
        <v>98</v>
      </c>
      <c r="K196">
        <v>0.97030000000000005</v>
      </c>
      <c r="L196" t="s">
        <v>1308</v>
      </c>
      <c r="M196">
        <v>0.55100000000000005</v>
      </c>
    </row>
    <row r="197" spans="1:13">
      <c r="A197" t="s">
        <v>570</v>
      </c>
      <c r="B197">
        <v>2195</v>
      </c>
      <c r="C197" t="s">
        <v>891</v>
      </c>
      <c r="D197">
        <v>402</v>
      </c>
      <c r="E197" t="s">
        <v>360</v>
      </c>
      <c r="F197" t="s">
        <v>1243</v>
      </c>
      <c r="G197" t="s">
        <v>1678</v>
      </c>
      <c r="H197" t="s">
        <v>2297</v>
      </c>
      <c r="I197">
        <v>22</v>
      </c>
      <c r="J197">
        <v>22</v>
      </c>
      <c r="K197">
        <v>1</v>
      </c>
      <c r="L197" t="s">
        <v>1256</v>
      </c>
      <c r="M197">
        <v>0.63639999999999997</v>
      </c>
    </row>
    <row r="198" spans="1:13">
      <c r="A198" t="s">
        <v>570</v>
      </c>
      <c r="B198">
        <v>860</v>
      </c>
      <c r="C198" t="s">
        <v>1065</v>
      </c>
      <c r="D198">
        <v>868</v>
      </c>
      <c r="E198" t="s">
        <v>290</v>
      </c>
      <c r="F198" t="s">
        <v>1243</v>
      </c>
      <c r="G198" t="s">
        <v>1678</v>
      </c>
      <c r="H198" t="s">
        <v>2297</v>
      </c>
      <c r="I198">
        <v>82</v>
      </c>
      <c r="J198">
        <v>78</v>
      </c>
      <c r="K198">
        <v>0.95120000000000005</v>
      </c>
      <c r="L198" t="s">
        <v>1444</v>
      </c>
      <c r="M198">
        <v>0.89739999999999998</v>
      </c>
    </row>
    <row r="199" spans="1:13">
      <c r="A199" t="s">
        <v>570</v>
      </c>
      <c r="B199">
        <v>743</v>
      </c>
      <c r="C199" t="s">
        <v>1021</v>
      </c>
      <c r="D199">
        <v>747</v>
      </c>
      <c r="E199" t="s">
        <v>482</v>
      </c>
      <c r="F199" t="s">
        <v>1243</v>
      </c>
      <c r="G199" t="s">
        <v>1678</v>
      </c>
      <c r="H199" t="s">
        <v>2297</v>
      </c>
      <c r="I199">
        <v>149</v>
      </c>
      <c r="J199">
        <v>148</v>
      </c>
      <c r="K199">
        <v>0.99329999999999996</v>
      </c>
      <c r="L199" t="s">
        <v>1390</v>
      </c>
      <c r="M199">
        <v>0.79730000000000001</v>
      </c>
    </row>
    <row r="200" spans="1:13">
      <c r="A200" t="s">
        <v>570</v>
      </c>
      <c r="B200">
        <v>743</v>
      </c>
      <c r="C200" t="s">
        <v>1021</v>
      </c>
      <c r="D200">
        <v>748</v>
      </c>
      <c r="E200" t="s">
        <v>483</v>
      </c>
      <c r="F200" t="s">
        <v>1243</v>
      </c>
      <c r="G200" t="s">
        <v>1678</v>
      </c>
      <c r="H200" t="s">
        <v>2297</v>
      </c>
      <c r="I200">
        <v>164</v>
      </c>
      <c r="J200">
        <v>163</v>
      </c>
      <c r="K200">
        <v>0.99390000000000001</v>
      </c>
      <c r="L200" t="s">
        <v>1288</v>
      </c>
      <c r="M200">
        <v>0.39879999999999999</v>
      </c>
    </row>
    <row r="201" spans="1:13">
      <c r="A201" t="s">
        <v>570</v>
      </c>
      <c r="B201">
        <v>743</v>
      </c>
      <c r="C201" t="s">
        <v>1021</v>
      </c>
      <c r="D201">
        <v>745</v>
      </c>
      <c r="E201" t="s">
        <v>484</v>
      </c>
      <c r="F201" t="s">
        <v>1243</v>
      </c>
      <c r="G201" t="s">
        <v>1678</v>
      </c>
      <c r="H201" t="s">
        <v>2297</v>
      </c>
      <c r="I201">
        <v>153</v>
      </c>
      <c r="J201">
        <v>153</v>
      </c>
      <c r="K201">
        <v>1</v>
      </c>
      <c r="L201" t="s">
        <v>1306</v>
      </c>
      <c r="M201">
        <v>0.4118</v>
      </c>
    </row>
    <row r="202" spans="1:13">
      <c r="A202" t="s">
        <v>570</v>
      </c>
      <c r="B202">
        <v>42</v>
      </c>
      <c r="C202" t="s">
        <v>723</v>
      </c>
      <c r="D202">
        <v>46</v>
      </c>
      <c r="E202" t="s">
        <v>362</v>
      </c>
      <c r="F202" t="s">
        <v>1243</v>
      </c>
      <c r="G202" t="s">
        <v>1678</v>
      </c>
      <c r="H202" t="s">
        <v>2297</v>
      </c>
      <c r="I202">
        <v>125</v>
      </c>
      <c r="J202">
        <v>124</v>
      </c>
      <c r="K202">
        <v>0.99199999999999999</v>
      </c>
      <c r="L202" t="s">
        <v>1382</v>
      </c>
      <c r="M202">
        <v>0.6532</v>
      </c>
    </row>
    <row r="203" spans="1:13">
      <c r="A203" t="s">
        <v>570</v>
      </c>
      <c r="B203">
        <v>888</v>
      </c>
      <c r="C203" t="s">
        <v>1074</v>
      </c>
      <c r="D203">
        <v>894</v>
      </c>
      <c r="E203" t="s">
        <v>293</v>
      </c>
      <c r="F203" t="s">
        <v>1243</v>
      </c>
      <c r="G203" t="s">
        <v>1678</v>
      </c>
      <c r="H203" t="s">
        <v>2297</v>
      </c>
      <c r="I203">
        <v>209</v>
      </c>
      <c r="J203">
        <v>153</v>
      </c>
      <c r="K203">
        <v>0.73209999999999997</v>
      </c>
      <c r="L203" t="s">
        <v>1446</v>
      </c>
      <c r="M203">
        <v>0.89539999999999997</v>
      </c>
    </row>
    <row r="204" spans="1:13">
      <c r="A204" t="s">
        <v>570</v>
      </c>
      <c r="B204">
        <v>888</v>
      </c>
      <c r="C204" t="s">
        <v>1074</v>
      </c>
      <c r="D204">
        <v>897</v>
      </c>
      <c r="E204" t="s">
        <v>366</v>
      </c>
      <c r="F204" t="s">
        <v>1243</v>
      </c>
      <c r="G204" t="s">
        <v>1678</v>
      </c>
      <c r="H204" t="s">
        <v>2297</v>
      </c>
      <c r="I204">
        <v>209</v>
      </c>
      <c r="J204">
        <v>201</v>
      </c>
      <c r="K204">
        <v>0.9617</v>
      </c>
      <c r="L204" t="s">
        <v>1363</v>
      </c>
      <c r="M204">
        <v>0.6119</v>
      </c>
    </row>
    <row r="205" spans="1:13">
      <c r="A205" t="s">
        <v>570</v>
      </c>
      <c r="B205">
        <v>1449</v>
      </c>
      <c r="C205" t="s">
        <v>913</v>
      </c>
      <c r="D205">
        <v>187</v>
      </c>
      <c r="E205" t="s">
        <v>485</v>
      </c>
      <c r="F205" t="s">
        <v>1243</v>
      </c>
      <c r="G205" t="s">
        <v>1678</v>
      </c>
      <c r="H205" t="s">
        <v>2297</v>
      </c>
      <c r="I205">
        <v>90</v>
      </c>
      <c r="J205">
        <v>87</v>
      </c>
      <c r="K205">
        <v>0.9667</v>
      </c>
      <c r="L205" t="s">
        <v>1321</v>
      </c>
      <c r="M205">
        <v>0.6552</v>
      </c>
    </row>
    <row r="206" spans="1:13">
      <c r="A206" t="s">
        <v>570</v>
      </c>
      <c r="B206">
        <v>1469</v>
      </c>
      <c r="C206" t="s">
        <v>1106</v>
      </c>
      <c r="D206">
        <v>948</v>
      </c>
      <c r="E206" t="s">
        <v>364</v>
      </c>
      <c r="F206" t="s">
        <v>1243</v>
      </c>
      <c r="G206" t="s">
        <v>1678</v>
      </c>
      <c r="H206" t="s">
        <v>2297</v>
      </c>
      <c r="I206">
        <v>64</v>
      </c>
      <c r="J206">
        <v>56</v>
      </c>
      <c r="K206">
        <v>0.875</v>
      </c>
      <c r="L206" t="s">
        <v>1336</v>
      </c>
      <c r="M206">
        <v>0.67859999999999998</v>
      </c>
    </row>
    <row r="207" spans="1:13">
      <c r="A207" t="s">
        <v>570</v>
      </c>
      <c r="B207">
        <v>1469</v>
      </c>
      <c r="C207" t="s">
        <v>1106</v>
      </c>
      <c r="D207">
        <v>949</v>
      </c>
      <c r="E207" t="s">
        <v>365</v>
      </c>
      <c r="F207" t="s">
        <v>1243</v>
      </c>
      <c r="G207" t="s">
        <v>1678</v>
      </c>
      <c r="H207" t="s">
        <v>2297</v>
      </c>
      <c r="I207">
        <v>128</v>
      </c>
      <c r="J207">
        <v>128</v>
      </c>
      <c r="K207">
        <v>1</v>
      </c>
      <c r="L207" t="s">
        <v>1538</v>
      </c>
      <c r="M207">
        <v>0.625</v>
      </c>
    </row>
    <row r="208" spans="1:13">
      <c r="A208" t="s">
        <v>570</v>
      </c>
      <c r="B208">
        <v>765</v>
      </c>
      <c r="C208" t="s">
        <v>1035</v>
      </c>
      <c r="D208">
        <v>773</v>
      </c>
      <c r="E208" t="s">
        <v>117</v>
      </c>
      <c r="F208" t="s">
        <v>1243</v>
      </c>
      <c r="G208" t="s">
        <v>1678</v>
      </c>
      <c r="H208" t="s">
        <v>2297</v>
      </c>
      <c r="I208">
        <v>142</v>
      </c>
      <c r="J208">
        <v>121</v>
      </c>
      <c r="K208">
        <v>0.85209999999999997</v>
      </c>
      <c r="L208" t="s">
        <v>1365</v>
      </c>
      <c r="M208">
        <v>0.69420000000000004</v>
      </c>
    </row>
    <row r="209" spans="1:13">
      <c r="A209" t="s">
        <v>570</v>
      </c>
      <c r="B209">
        <v>765</v>
      </c>
      <c r="C209" t="s">
        <v>1035</v>
      </c>
      <c r="D209">
        <v>770</v>
      </c>
      <c r="E209" t="s">
        <v>81</v>
      </c>
      <c r="F209" t="s">
        <v>1243</v>
      </c>
      <c r="G209" t="s">
        <v>1678</v>
      </c>
      <c r="H209" t="s">
        <v>2297</v>
      </c>
      <c r="I209">
        <v>127</v>
      </c>
      <c r="J209">
        <v>111</v>
      </c>
      <c r="K209">
        <v>0.874</v>
      </c>
      <c r="L209" t="s">
        <v>1306</v>
      </c>
      <c r="M209">
        <v>0.56759999999999999</v>
      </c>
    </row>
    <row r="210" spans="1:13">
      <c r="A210" t="s">
        <v>570</v>
      </c>
      <c r="B210">
        <v>294</v>
      </c>
      <c r="C210" t="s">
        <v>856</v>
      </c>
      <c r="D210">
        <v>295</v>
      </c>
      <c r="E210" t="s">
        <v>173</v>
      </c>
      <c r="F210" t="s">
        <v>1243</v>
      </c>
      <c r="G210" t="s">
        <v>1678</v>
      </c>
      <c r="H210" t="s">
        <v>2297</v>
      </c>
      <c r="I210">
        <v>57</v>
      </c>
      <c r="J210">
        <v>57</v>
      </c>
      <c r="K210">
        <v>1</v>
      </c>
      <c r="L210" t="s">
        <v>1346</v>
      </c>
      <c r="M210">
        <v>0.9123</v>
      </c>
    </row>
    <row r="211" spans="1:13">
      <c r="A211" t="s">
        <v>570</v>
      </c>
      <c r="B211">
        <v>1457</v>
      </c>
      <c r="C211" t="s">
        <v>973</v>
      </c>
      <c r="D211">
        <v>811</v>
      </c>
      <c r="E211" t="s">
        <v>294</v>
      </c>
      <c r="F211" t="s">
        <v>1243</v>
      </c>
      <c r="G211" t="s">
        <v>1678</v>
      </c>
      <c r="H211" t="s">
        <v>2297</v>
      </c>
      <c r="I211">
        <v>162</v>
      </c>
      <c r="J211">
        <v>145</v>
      </c>
      <c r="K211">
        <v>0.89510000000000001</v>
      </c>
      <c r="L211" t="s">
        <v>1365</v>
      </c>
      <c r="M211">
        <v>0.57930000000000004</v>
      </c>
    </row>
    <row r="212" spans="1:13">
      <c r="A212" t="s">
        <v>570</v>
      </c>
      <c r="B212">
        <v>1457</v>
      </c>
      <c r="C212" t="s">
        <v>973</v>
      </c>
      <c r="D212">
        <v>813</v>
      </c>
      <c r="E212" t="s">
        <v>488</v>
      </c>
      <c r="F212" t="s">
        <v>1243</v>
      </c>
      <c r="G212" t="s">
        <v>1678</v>
      </c>
      <c r="H212" t="s">
        <v>2297</v>
      </c>
      <c r="I212">
        <v>152</v>
      </c>
      <c r="J212">
        <v>149</v>
      </c>
      <c r="K212">
        <v>0.98029999999999995</v>
      </c>
      <c r="L212" t="s">
        <v>1375</v>
      </c>
      <c r="M212">
        <v>0.63759999999999994</v>
      </c>
    </row>
    <row r="213" spans="1:13">
      <c r="A213" t="s">
        <v>570</v>
      </c>
      <c r="B213">
        <v>1460</v>
      </c>
      <c r="C213" t="s">
        <v>984</v>
      </c>
      <c r="D213">
        <v>966</v>
      </c>
      <c r="E213" t="s">
        <v>489</v>
      </c>
      <c r="F213" t="s">
        <v>1243</v>
      </c>
      <c r="G213" t="s">
        <v>1678</v>
      </c>
      <c r="H213" t="s">
        <v>2297</v>
      </c>
      <c r="I213">
        <v>157</v>
      </c>
      <c r="J213">
        <v>151</v>
      </c>
      <c r="K213">
        <v>0.96179999999999999</v>
      </c>
      <c r="L213" t="s">
        <v>1321</v>
      </c>
      <c r="M213">
        <v>0.3775</v>
      </c>
    </row>
    <row r="214" spans="1:13">
      <c r="A214" t="s">
        <v>570</v>
      </c>
      <c r="B214">
        <v>1460</v>
      </c>
      <c r="C214" t="s">
        <v>984</v>
      </c>
      <c r="D214">
        <v>13</v>
      </c>
      <c r="E214" t="s">
        <v>369</v>
      </c>
      <c r="F214" t="s">
        <v>1243</v>
      </c>
      <c r="G214" t="s">
        <v>1678</v>
      </c>
      <c r="H214" t="s">
        <v>2297</v>
      </c>
      <c r="I214">
        <v>39</v>
      </c>
      <c r="J214">
        <v>39</v>
      </c>
      <c r="K214">
        <v>1</v>
      </c>
      <c r="L214" t="s">
        <v>1246</v>
      </c>
      <c r="M214">
        <v>0.71789999999999998</v>
      </c>
    </row>
    <row r="215" spans="1:13">
      <c r="A215" t="s">
        <v>570</v>
      </c>
      <c r="B215">
        <v>957</v>
      </c>
      <c r="C215" t="s">
        <v>1108</v>
      </c>
      <c r="D215">
        <v>958</v>
      </c>
      <c r="E215" t="s">
        <v>378</v>
      </c>
      <c r="F215" t="s">
        <v>1243</v>
      </c>
      <c r="G215" t="s">
        <v>1678</v>
      </c>
      <c r="H215" t="s">
        <v>2297</v>
      </c>
      <c r="I215">
        <v>46</v>
      </c>
      <c r="J215">
        <v>46</v>
      </c>
      <c r="K215">
        <v>1</v>
      </c>
      <c r="L215" t="s">
        <v>1392</v>
      </c>
      <c r="M215">
        <v>0.86960000000000004</v>
      </c>
    </row>
    <row r="216" spans="1:13">
      <c r="A216" t="s">
        <v>570</v>
      </c>
      <c r="B216">
        <v>860</v>
      </c>
      <c r="C216" t="s">
        <v>1065</v>
      </c>
      <c r="D216">
        <v>873</v>
      </c>
      <c r="E216" t="s">
        <v>372</v>
      </c>
      <c r="F216" t="s">
        <v>1243</v>
      </c>
      <c r="G216" t="s">
        <v>1678</v>
      </c>
      <c r="H216" t="s">
        <v>2297</v>
      </c>
      <c r="I216">
        <v>50</v>
      </c>
      <c r="J216">
        <v>50</v>
      </c>
      <c r="K216">
        <v>1</v>
      </c>
      <c r="L216" t="s">
        <v>1273</v>
      </c>
      <c r="M216">
        <v>0.74</v>
      </c>
    </row>
    <row r="217" spans="1:13">
      <c r="A217" t="s">
        <v>570</v>
      </c>
      <c r="B217">
        <v>969</v>
      </c>
      <c r="C217" t="s">
        <v>1115</v>
      </c>
      <c r="D217">
        <v>1953</v>
      </c>
      <c r="E217" t="s">
        <v>375</v>
      </c>
      <c r="F217" t="s">
        <v>1243</v>
      </c>
      <c r="G217" t="s">
        <v>1678</v>
      </c>
      <c r="H217" t="s">
        <v>2297</v>
      </c>
      <c r="I217">
        <v>165</v>
      </c>
      <c r="J217">
        <v>158</v>
      </c>
      <c r="K217">
        <v>0.95760000000000001</v>
      </c>
      <c r="L217" t="s">
        <v>1363</v>
      </c>
      <c r="M217">
        <v>0.77849999999999997</v>
      </c>
    </row>
    <row r="218" spans="1:13">
      <c r="A218" t="s">
        <v>570</v>
      </c>
      <c r="B218">
        <v>1445</v>
      </c>
      <c r="C218" t="s">
        <v>897</v>
      </c>
      <c r="D218">
        <v>308</v>
      </c>
      <c r="E218" t="s">
        <v>153</v>
      </c>
      <c r="F218" t="s">
        <v>1243</v>
      </c>
      <c r="G218" t="s">
        <v>1678</v>
      </c>
      <c r="H218" t="s">
        <v>2297</v>
      </c>
      <c r="I218">
        <v>51</v>
      </c>
      <c r="J218">
        <v>38</v>
      </c>
      <c r="K218">
        <v>0.74509999999999998</v>
      </c>
      <c r="L218" t="s">
        <v>1271</v>
      </c>
      <c r="M218">
        <v>0.68420000000000003</v>
      </c>
    </row>
    <row r="219" spans="1:13">
      <c r="A219" t="s">
        <v>570</v>
      </c>
      <c r="B219">
        <v>1445</v>
      </c>
      <c r="C219" t="s">
        <v>897</v>
      </c>
      <c r="D219">
        <v>2075</v>
      </c>
      <c r="E219" t="s">
        <v>494</v>
      </c>
      <c r="F219" t="s">
        <v>1243</v>
      </c>
      <c r="G219" t="s">
        <v>1678</v>
      </c>
      <c r="H219" t="s">
        <v>2297</v>
      </c>
      <c r="I219">
        <v>88</v>
      </c>
      <c r="J219">
        <v>88</v>
      </c>
      <c r="K219">
        <v>1</v>
      </c>
      <c r="L219" t="s">
        <v>1395</v>
      </c>
      <c r="M219">
        <v>0.57950000000000002</v>
      </c>
    </row>
    <row r="220" spans="1:13">
      <c r="A220" t="s">
        <v>570</v>
      </c>
      <c r="B220">
        <v>1438</v>
      </c>
      <c r="C220" t="s">
        <v>893</v>
      </c>
      <c r="D220">
        <v>60</v>
      </c>
      <c r="E220" t="s">
        <v>121</v>
      </c>
      <c r="F220" t="s">
        <v>1243</v>
      </c>
      <c r="G220" t="s">
        <v>1678</v>
      </c>
      <c r="H220" t="s">
        <v>2297</v>
      </c>
      <c r="I220">
        <v>158</v>
      </c>
      <c r="J220">
        <v>152</v>
      </c>
      <c r="K220">
        <v>0.96199999999999997</v>
      </c>
      <c r="L220" t="s">
        <v>1361</v>
      </c>
      <c r="M220">
        <v>0.57889999999999997</v>
      </c>
    </row>
    <row r="221" spans="1:13">
      <c r="A221" t="s">
        <v>570</v>
      </c>
      <c r="B221">
        <v>1450</v>
      </c>
      <c r="C221" t="s">
        <v>934</v>
      </c>
      <c r="D221">
        <v>787</v>
      </c>
      <c r="E221" t="s">
        <v>61</v>
      </c>
      <c r="F221" t="s">
        <v>1243</v>
      </c>
      <c r="G221" t="s">
        <v>1678</v>
      </c>
      <c r="H221" t="s">
        <v>2297</v>
      </c>
      <c r="I221">
        <v>101</v>
      </c>
      <c r="J221">
        <v>90</v>
      </c>
      <c r="K221">
        <v>0.8911</v>
      </c>
      <c r="L221" t="s">
        <v>1306</v>
      </c>
      <c r="M221">
        <v>0.7</v>
      </c>
    </row>
    <row r="222" spans="1:13">
      <c r="A222" t="s">
        <v>570</v>
      </c>
      <c r="B222">
        <v>1450</v>
      </c>
      <c r="C222" t="s">
        <v>934</v>
      </c>
      <c r="D222">
        <v>784</v>
      </c>
      <c r="E222" t="s">
        <v>184</v>
      </c>
      <c r="F222" t="s">
        <v>1243</v>
      </c>
      <c r="G222" t="s">
        <v>1678</v>
      </c>
      <c r="H222" t="s">
        <v>2297</v>
      </c>
      <c r="I222">
        <v>179</v>
      </c>
      <c r="J222">
        <v>170</v>
      </c>
      <c r="K222">
        <v>0.94969999999999999</v>
      </c>
      <c r="L222" t="s">
        <v>1254</v>
      </c>
      <c r="M222">
        <v>0.75290000000000001</v>
      </c>
    </row>
    <row r="223" spans="1:13">
      <c r="A223" t="s">
        <v>570</v>
      </c>
      <c r="B223">
        <v>898</v>
      </c>
      <c r="C223" t="s">
        <v>1081</v>
      </c>
      <c r="D223">
        <v>904</v>
      </c>
      <c r="E223" t="s">
        <v>127</v>
      </c>
      <c r="F223" t="s">
        <v>1243</v>
      </c>
      <c r="G223" t="s">
        <v>1678</v>
      </c>
      <c r="H223" t="s">
        <v>2297</v>
      </c>
      <c r="I223">
        <v>57</v>
      </c>
      <c r="J223">
        <v>55</v>
      </c>
      <c r="K223">
        <v>0.96489999999999998</v>
      </c>
      <c r="L223" t="s">
        <v>1410</v>
      </c>
      <c r="M223">
        <v>0.58179999999999998</v>
      </c>
    </row>
    <row r="224" spans="1:13">
      <c r="A224" t="s">
        <v>570</v>
      </c>
      <c r="B224">
        <v>984</v>
      </c>
      <c r="C224" t="s">
        <v>1125</v>
      </c>
      <c r="D224">
        <v>991</v>
      </c>
      <c r="E224" t="s">
        <v>381</v>
      </c>
      <c r="F224" t="s">
        <v>1243</v>
      </c>
      <c r="G224" t="s">
        <v>1678</v>
      </c>
      <c r="H224" t="s">
        <v>2297</v>
      </c>
      <c r="I224">
        <v>163</v>
      </c>
      <c r="J224">
        <v>117</v>
      </c>
      <c r="K224">
        <v>0.71779999999999999</v>
      </c>
      <c r="L224" t="s">
        <v>1414</v>
      </c>
      <c r="M224">
        <v>0.64100000000000001</v>
      </c>
    </row>
    <row r="225" spans="1:13">
      <c r="A225" t="s">
        <v>570</v>
      </c>
      <c r="B225">
        <v>984</v>
      </c>
      <c r="C225" t="s">
        <v>1125</v>
      </c>
      <c r="D225">
        <v>993</v>
      </c>
      <c r="E225" t="s">
        <v>382</v>
      </c>
      <c r="F225" t="s">
        <v>1243</v>
      </c>
      <c r="G225" t="s">
        <v>1678</v>
      </c>
      <c r="H225" t="s">
        <v>2297</v>
      </c>
      <c r="I225">
        <v>170</v>
      </c>
      <c r="J225">
        <v>156</v>
      </c>
      <c r="K225">
        <v>0.91759999999999997</v>
      </c>
      <c r="L225" t="s">
        <v>1319</v>
      </c>
      <c r="M225">
        <v>0.64100000000000001</v>
      </c>
    </row>
    <row r="226" spans="1:13">
      <c r="A226" t="s">
        <v>570</v>
      </c>
      <c r="B226">
        <v>1508</v>
      </c>
      <c r="C226" t="s">
        <v>928</v>
      </c>
      <c r="D226">
        <v>609</v>
      </c>
      <c r="E226" t="s">
        <v>133</v>
      </c>
      <c r="F226" t="s">
        <v>1243</v>
      </c>
      <c r="G226" t="s">
        <v>1678</v>
      </c>
      <c r="H226" t="s">
        <v>2297</v>
      </c>
      <c r="I226">
        <v>180</v>
      </c>
      <c r="J226">
        <v>179</v>
      </c>
      <c r="K226">
        <v>0.99439999999999995</v>
      </c>
      <c r="L226" t="s">
        <v>1493</v>
      </c>
      <c r="M226">
        <v>0.68159999999999998</v>
      </c>
    </row>
    <row r="227" spans="1:13">
      <c r="A227" t="s">
        <v>570</v>
      </c>
      <c r="B227">
        <v>1508</v>
      </c>
      <c r="C227" t="s">
        <v>928</v>
      </c>
      <c r="D227">
        <v>608</v>
      </c>
      <c r="E227" t="s">
        <v>136</v>
      </c>
      <c r="F227" t="s">
        <v>1243</v>
      </c>
      <c r="G227" t="s">
        <v>1678</v>
      </c>
      <c r="H227" t="s">
        <v>2297</v>
      </c>
      <c r="I227">
        <v>155</v>
      </c>
      <c r="J227">
        <v>152</v>
      </c>
      <c r="K227">
        <v>0.98060000000000003</v>
      </c>
      <c r="L227" t="s">
        <v>1287</v>
      </c>
      <c r="M227">
        <v>0.67110000000000003</v>
      </c>
    </row>
    <row r="228" spans="1:13">
      <c r="A228" t="s">
        <v>570</v>
      </c>
      <c r="B228">
        <v>311</v>
      </c>
      <c r="C228" t="s">
        <v>865</v>
      </c>
      <c r="D228">
        <v>312</v>
      </c>
      <c r="E228" t="s">
        <v>227</v>
      </c>
      <c r="F228" t="s">
        <v>1243</v>
      </c>
      <c r="G228" t="s">
        <v>1678</v>
      </c>
      <c r="H228" t="s">
        <v>2297</v>
      </c>
      <c r="I228">
        <v>38</v>
      </c>
      <c r="J228">
        <v>37</v>
      </c>
      <c r="K228">
        <v>0.97370000000000001</v>
      </c>
      <c r="L228" t="s">
        <v>1520</v>
      </c>
      <c r="M228">
        <v>0.51349999999999996</v>
      </c>
    </row>
    <row r="229" spans="1:13">
      <c r="A229" t="s">
        <v>570</v>
      </c>
      <c r="B229">
        <v>1036</v>
      </c>
      <c r="C229" t="s">
        <v>873</v>
      </c>
      <c r="D229">
        <v>1037</v>
      </c>
      <c r="E229" t="s">
        <v>229</v>
      </c>
      <c r="F229" t="s">
        <v>1243</v>
      </c>
      <c r="G229" t="s">
        <v>1678</v>
      </c>
      <c r="H229" t="s">
        <v>2297</v>
      </c>
      <c r="I229">
        <v>118</v>
      </c>
      <c r="J229">
        <v>71</v>
      </c>
      <c r="K229">
        <v>0.60170000000000001</v>
      </c>
      <c r="L229" t="s">
        <v>1392</v>
      </c>
      <c r="M229">
        <v>0.56340000000000001</v>
      </c>
    </row>
    <row r="230" spans="1:13">
      <c r="A230" t="s">
        <v>570</v>
      </c>
      <c r="B230">
        <v>713</v>
      </c>
      <c r="C230" t="s">
        <v>1008</v>
      </c>
      <c r="D230">
        <v>714</v>
      </c>
      <c r="E230" t="s">
        <v>187</v>
      </c>
      <c r="F230" t="s">
        <v>1243</v>
      </c>
      <c r="G230" t="s">
        <v>1678</v>
      </c>
      <c r="H230" t="s">
        <v>2297</v>
      </c>
      <c r="I230">
        <v>38</v>
      </c>
      <c r="J230">
        <v>36</v>
      </c>
      <c r="K230">
        <v>0.94740000000000002</v>
      </c>
      <c r="L230" t="s">
        <v>1304</v>
      </c>
      <c r="M230">
        <v>0.83330000000000004</v>
      </c>
    </row>
    <row r="231" spans="1:13">
      <c r="A231" t="s">
        <v>570</v>
      </c>
      <c r="B231">
        <v>561</v>
      </c>
      <c r="C231" t="s">
        <v>902</v>
      </c>
      <c r="D231">
        <v>568</v>
      </c>
      <c r="E231" t="s">
        <v>160</v>
      </c>
      <c r="F231" t="s">
        <v>1243</v>
      </c>
      <c r="G231" t="s">
        <v>1678</v>
      </c>
      <c r="H231" t="s">
        <v>2297</v>
      </c>
      <c r="I231">
        <v>36</v>
      </c>
      <c r="J231">
        <v>35</v>
      </c>
      <c r="K231">
        <v>0.97219999999999995</v>
      </c>
      <c r="L231" t="s">
        <v>1253</v>
      </c>
      <c r="M231">
        <v>0.8286</v>
      </c>
    </row>
    <row r="232" spans="1:13">
      <c r="A232" t="s">
        <v>570</v>
      </c>
      <c r="B232">
        <v>561</v>
      </c>
      <c r="C232" t="s">
        <v>902</v>
      </c>
      <c r="D232">
        <v>567</v>
      </c>
      <c r="E232" t="s">
        <v>87</v>
      </c>
      <c r="F232" t="s">
        <v>1243</v>
      </c>
      <c r="G232" t="s">
        <v>1678</v>
      </c>
      <c r="H232" t="s">
        <v>2297</v>
      </c>
      <c r="I232">
        <v>53</v>
      </c>
      <c r="J232">
        <v>51</v>
      </c>
      <c r="K232">
        <v>0.96230000000000004</v>
      </c>
      <c r="L232" t="s">
        <v>1273</v>
      </c>
      <c r="M232">
        <v>0.72550000000000003</v>
      </c>
    </row>
    <row r="233" spans="1:13">
      <c r="A233" t="s">
        <v>570</v>
      </c>
      <c r="B233">
        <v>561</v>
      </c>
      <c r="C233" t="s">
        <v>902</v>
      </c>
      <c r="D233">
        <v>569</v>
      </c>
      <c r="E233" t="s">
        <v>192</v>
      </c>
      <c r="F233" t="s">
        <v>1243</v>
      </c>
      <c r="G233" t="s">
        <v>1678</v>
      </c>
      <c r="H233" t="s">
        <v>2297</v>
      </c>
      <c r="I233">
        <v>80</v>
      </c>
      <c r="J233">
        <v>77</v>
      </c>
      <c r="K233">
        <v>0.96250000000000002</v>
      </c>
      <c r="L233" t="s">
        <v>1620</v>
      </c>
      <c r="M233">
        <v>0.59740000000000004</v>
      </c>
    </row>
    <row r="234" spans="1:13">
      <c r="A234" t="s">
        <v>570</v>
      </c>
      <c r="B234">
        <v>194</v>
      </c>
      <c r="C234" t="s">
        <v>806</v>
      </c>
      <c r="D234">
        <v>200</v>
      </c>
      <c r="E234" t="s">
        <v>390</v>
      </c>
      <c r="F234" t="s">
        <v>1243</v>
      </c>
      <c r="G234" t="s">
        <v>1678</v>
      </c>
      <c r="H234" t="s">
        <v>2297</v>
      </c>
      <c r="I234">
        <v>67</v>
      </c>
      <c r="J234">
        <v>65</v>
      </c>
      <c r="K234">
        <v>0.97009999999999996</v>
      </c>
      <c r="L234" t="s">
        <v>1346</v>
      </c>
      <c r="M234">
        <v>0.8</v>
      </c>
    </row>
    <row r="235" spans="1:13">
      <c r="A235" t="s">
        <v>570</v>
      </c>
      <c r="B235">
        <v>753</v>
      </c>
      <c r="C235" t="s">
        <v>1024</v>
      </c>
      <c r="D235">
        <v>757</v>
      </c>
      <c r="E235" t="s">
        <v>145</v>
      </c>
      <c r="F235" t="s">
        <v>1243</v>
      </c>
      <c r="G235" t="s">
        <v>1678</v>
      </c>
      <c r="H235" t="s">
        <v>2297</v>
      </c>
      <c r="I235">
        <v>97</v>
      </c>
      <c r="J235">
        <v>95</v>
      </c>
      <c r="K235">
        <v>0.97940000000000005</v>
      </c>
      <c r="L235" t="s">
        <v>1279</v>
      </c>
      <c r="M235">
        <v>0.69469999999999998</v>
      </c>
    </row>
    <row r="236" spans="1:13">
      <c r="A236" t="s">
        <v>570</v>
      </c>
      <c r="B236">
        <v>913</v>
      </c>
      <c r="C236" t="s">
        <v>1088</v>
      </c>
      <c r="D236">
        <v>920</v>
      </c>
      <c r="E236" t="s">
        <v>322</v>
      </c>
      <c r="F236" t="s">
        <v>1243</v>
      </c>
      <c r="G236" t="s">
        <v>1678</v>
      </c>
      <c r="H236" t="s">
        <v>2297</v>
      </c>
      <c r="I236">
        <v>467</v>
      </c>
      <c r="J236">
        <v>414</v>
      </c>
      <c r="K236">
        <v>0.88649999999999995</v>
      </c>
      <c r="L236" t="s">
        <v>1500</v>
      </c>
      <c r="M236">
        <v>0.6401</v>
      </c>
    </row>
    <row r="237" spans="1:13">
      <c r="A237" t="s">
        <v>570</v>
      </c>
      <c r="B237">
        <v>319</v>
      </c>
      <c r="C237" t="s">
        <v>874</v>
      </c>
      <c r="D237">
        <v>320</v>
      </c>
      <c r="E237" t="s">
        <v>501</v>
      </c>
      <c r="F237" t="s">
        <v>1243</v>
      </c>
      <c r="G237" t="s">
        <v>1678</v>
      </c>
      <c r="H237" t="s">
        <v>2297</v>
      </c>
      <c r="I237">
        <v>29</v>
      </c>
      <c r="J237">
        <v>29</v>
      </c>
      <c r="K237">
        <v>1</v>
      </c>
      <c r="L237" t="s">
        <v>1333</v>
      </c>
      <c r="M237">
        <v>0.58620000000000005</v>
      </c>
    </row>
    <row r="238" spans="1:13">
      <c r="A238" t="s">
        <v>570</v>
      </c>
      <c r="B238">
        <v>1458</v>
      </c>
      <c r="C238" t="s">
        <v>978</v>
      </c>
      <c r="D238">
        <v>822</v>
      </c>
      <c r="E238" t="s">
        <v>201</v>
      </c>
      <c r="F238" t="s">
        <v>1243</v>
      </c>
      <c r="G238" t="s">
        <v>1678</v>
      </c>
      <c r="H238" t="s">
        <v>2297</v>
      </c>
      <c r="I238">
        <v>155</v>
      </c>
      <c r="J238">
        <v>118</v>
      </c>
      <c r="K238">
        <v>0.76129999999999998</v>
      </c>
      <c r="L238" t="s">
        <v>1382</v>
      </c>
      <c r="M238">
        <v>0.68640000000000001</v>
      </c>
    </row>
    <row r="239" spans="1:13">
      <c r="A239" t="s">
        <v>570</v>
      </c>
      <c r="B239">
        <v>1458</v>
      </c>
      <c r="C239" t="s">
        <v>978</v>
      </c>
      <c r="D239">
        <v>2047</v>
      </c>
      <c r="E239" t="s">
        <v>297</v>
      </c>
      <c r="F239" t="s">
        <v>1243</v>
      </c>
      <c r="G239" t="s">
        <v>1678</v>
      </c>
      <c r="H239" t="s">
        <v>2297</v>
      </c>
      <c r="I239">
        <v>257</v>
      </c>
      <c r="J239">
        <v>244</v>
      </c>
      <c r="K239">
        <v>0.94940000000000002</v>
      </c>
      <c r="L239" t="s">
        <v>1289</v>
      </c>
      <c r="M239">
        <v>0.70899999999999996</v>
      </c>
    </row>
    <row r="240" spans="1:13">
      <c r="A240" t="s">
        <v>570</v>
      </c>
      <c r="B240">
        <v>1446</v>
      </c>
      <c r="C240" t="s">
        <v>909</v>
      </c>
      <c r="D240">
        <v>1057</v>
      </c>
      <c r="E240" t="s">
        <v>165</v>
      </c>
      <c r="F240" t="s">
        <v>1243</v>
      </c>
      <c r="G240" t="s">
        <v>1678</v>
      </c>
      <c r="H240" t="s">
        <v>2297</v>
      </c>
      <c r="I240">
        <v>89</v>
      </c>
      <c r="J240">
        <v>88</v>
      </c>
      <c r="K240">
        <v>0.98880000000000001</v>
      </c>
      <c r="L240" t="s">
        <v>1267</v>
      </c>
      <c r="M240">
        <v>0.86360000000000003</v>
      </c>
    </row>
    <row r="241" spans="1:13">
      <c r="A241" t="s">
        <v>570</v>
      </c>
      <c r="B241">
        <v>1446</v>
      </c>
      <c r="C241" t="s">
        <v>909</v>
      </c>
      <c r="D241">
        <v>1447</v>
      </c>
      <c r="E241" t="s">
        <v>256</v>
      </c>
      <c r="F241" t="s">
        <v>1243</v>
      </c>
      <c r="G241" t="s">
        <v>1678</v>
      </c>
      <c r="H241" t="s">
        <v>2297</v>
      </c>
      <c r="I241">
        <v>207</v>
      </c>
      <c r="J241">
        <v>201</v>
      </c>
      <c r="K241">
        <v>0.97099999999999997</v>
      </c>
      <c r="L241" t="s">
        <v>1418</v>
      </c>
      <c r="M241">
        <v>0.65169999999999995</v>
      </c>
    </row>
    <row r="242" spans="1:13">
      <c r="A242" t="s">
        <v>570</v>
      </c>
      <c r="B242">
        <v>364</v>
      </c>
      <c r="C242" t="s">
        <v>886</v>
      </c>
      <c r="D242">
        <v>386</v>
      </c>
      <c r="E242" t="s">
        <v>400</v>
      </c>
      <c r="F242" t="s">
        <v>1243</v>
      </c>
      <c r="G242" t="s">
        <v>1678</v>
      </c>
      <c r="H242" t="s">
        <v>2297</v>
      </c>
      <c r="I242">
        <v>56</v>
      </c>
      <c r="J242">
        <v>56</v>
      </c>
      <c r="K242">
        <v>1</v>
      </c>
      <c r="L242" t="s">
        <v>1273</v>
      </c>
      <c r="M242">
        <v>0.66069999999999995</v>
      </c>
    </row>
    <row r="243" spans="1:13">
      <c r="A243" t="s">
        <v>570</v>
      </c>
      <c r="B243">
        <v>1452</v>
      </c>
      <c r="C243" t="s">
        <v>950</v>
      </c>
      <c r="D243">
        <v>1768</v>
      </c>
      <c r="E243" t="s">
        <v>91</v>
      </c>
      <c r="F243" t="s">
        <v>1243</v>
      </c>
      <c r="G243" t="s">
        <v>1678</v>
      </c>
      <c r="H243" t="s">
        <v>2297</v>
      </c>
      <c r="I243">
        <v>130</v>
      </c>
      <c r="J243">
        <v>109</v>
      </c>
      <c r="K243">
        <v>0.83850000000000002</v>
      </c>
      <c r="L243" t="s">
        <v>1361</v>
      </c>
      <c r="M243">
        <v>0.80730000000000002</v>
      </c>
    </row>
    <row r="244" spans="1:13">
      <c r="A244" t="s">
        <v>570</v>
      </c>
      <c r="B244">
        <v>1452</v>
      </c>
      <c r="C244" t="s">
        <v>950</v>
      </c>
      <c r="D244">
        <v>1767</v>
      </c>
      <c r="E244" t="s">
        <v>150</v>
      </c>
      <c r="F244" t="s">
        <v>1243</v>
      </c>
      <c r="G244" t="s">
        <v>1678</v>
      </c>
      <c r="H244" t="s">
        <v>2297</v>
      </c>
      <c r="I244">
        <v>102</v>
      </c>
      <c r="J244">
        <v>96</v>
      </c>
      <c r="K244">
        <v>0.94120000000000004</v>
      </c>
      <c r="L244" t="s">
        <v>1419</v>
      </c>
      <c r="M244">
        <v>0.57289999999999996</v>
      </c>
    </row>
    <row r="245" spans="1:13">
      <c r="A245" t="s">
        <v>570</v>
      </c>
      <c r="B245">
        <v>1461</v>
      </c>
      <c r="C245" t="s">
        <v>992</v>
      </c>
      <c r="D245">
        <v>325</v>
      </c>
      <c r="E245" t="s">
        <v>97</v>
      </c>
      <c r="F245" t="s">
        <v>1243</v>
      </c>
      <c r="G245" t="s">
        <v>1678</v>
      </c>
      <c r="H245" t="s">
        <v>2297</v>
      </c>
      <c r="I245">
        <v>49</v>
      </c>
      <c r="J245">
        <v>47</v>
      </c>
      <c r="K245">
        <v>0.95920000000000005</v>
      </c>
      <c r="L245" t="s">
        <v>1411</v>
      </c>
      <c r="M245">
        <v>0.70209999999999995</v>
      </c>
    </row>
    <row r="246" spans="1:13">
      <c r="A246" t="s">
        <v>570</v>
      </c>
      <c r="B246">
        <v>1466</v>
      </c>
      <c r="C246" t="s">
        <v>1017</v>
      </c>
      <c r="D246">
        <v>333</v>
      </c>
      <c r="E246" t="s">
        <v>403</v>
      </c>
      <c r="F246" t="s">
        <v>1243</v>
      </c>
      <c r="G246" t="s">
        <v>1678</v>
      </c>
      <c r="H246" t="s">
        <v>2297</v>
      </c>
      <c r="I246">
        <v>83</v>
      </c>
      <c r="J246">
        <v>82</v>
      </c>
      <c r="K246">
        <v>0.98799999999999999</v>
      </c>
      <c r="L246" t="s">
        <v>1285</v>
      </c>
      <c r="M246">
        <v>0.82930000000000004</v>
      </c>
    </row>
    <row r="247" spans="1:13">
      <c r="A247" t="s">
        <v>570</v>
      </c>
      <c r="B247">
        <v>1466</v>
      </c>
      <c r="C247" t="s">
        <v>1017</v>
      </c>
      <c r="D247">
        <v>332</v>
      </c>
      <c r="E247" t="s">
        <v>170</v>
      </c>
      <c r="F247" t="s">
        <v>1243</v>
      </c>
      <c r="G247" t="s">
        <v>1678</v>
      </c>
      <c r="H247" t="s">
        <v>2297</v>
      </c>
      <c r="I247">
        <v>119</v>
      </c>
      <c r="J247">
        <v>112</v>
      </c>
      <c r="K247">
        <v>0.94120000000000004</v>
      </c>
      <c r="L247" t="s">
        <v>1408</v>
      </c>
      <c r="M247">
        <v>0.69640000000000002</v>
      </c>
    </row>
    <row r="248" spans="1:13">
      <c r="A248" t="s">
        <v>570</v>
      </c>
      <c r="B248">
        <v>1465</v>
      </c>
      <c r="C248" t="s">
        <v>1002</v>
      </c>
      <c r="D248">
        <v>340</v>
      </c>
      <c r="E248" t="s">
        <v>155</v>
      </c>
      <c r="F248" t="s">
        <v>1243</v>
      </c>
      <c r="G248" t="s">
        <v>1678</v>
      </c>
      <c r="H248" t="s">
        <v>2297</v>
      </c>
      <c r="I248">
        <v>95</v>
      </c>
      <c r="J248">
        <v>72</v>
      </c>
      <c r="K248">
        <v>0.75790000000000002</v>
      </c>
      <c r="L248" t="s">
        <v>1253</v>
      </c>
      <c r="M248">
        <v>0.40279999999999999</v>
      </c>
    </row>
    <row r="249" spans="1:13">
      <c r="A249" t="s">
        <v>570</v>
      </c>
      <c r="B249">
        <v>1465</v>
      </c>
      <c r="C249" t="s">
        <v>1002</v>
      </c>
      <c r="D249">
        <v>341</v>
      </c>
      <c r="E249" t="s">
        <v>505</v>
      </c>
      <c r="F249" t="s">
        <v>1243</v>
      </c>
      <c r="G249" t="s">
        <v>1678</v>
      </c>
      <c r="H249" t="s">
        <v>2297</v>
      </c>
      <c r="I249">
        <v>44</v>
      </c>
      <c r="J249">
        <v>44</v>
      </c>
      <c r="K249">
        <v>1</v>
      </c>
      <c r="L249" t="s">
        <v>1323</v>
      </c>
      <c r="M249">
        <v>0.40910000000000002</v>
      </c>
    </row>
    <row r="250" spans="1:13">
      <c r="A250" t="s">
        <v>570</v>
      </c>
      <c r="B250">
        <v>1510</v>
      </c>
      <c r="C250" t="s">
        <v>573</v>
      </c>
      <c r="D250">
        <v>1828</v>
      </c>
      <c r="E250" t="s">
        <v>645</v>
      </c>
      <c r="F250" t="s">
        <v>1243</v>
      </c>
      <c r="G250" t="s">
        <v>1678</v>
      </c>
      <c r="H250" t="s">
        <v>2297</v>
      </c>
      <c r="I250">
        <v>59</v>
      </c>
      <c r="J250">
        <v>55</v>
      </c>
      <c r="K250">
        <v>0.93220000000000003</v>
      </c>
      <c r="L250" t="s">
        <v>1360</v>
      </c>
      <c r="M250">
        <v>0.76359999999999995</v>
      </c>
    </row>
    <row r="251" spans="1:13">
      <c r="A251" t="s">
        <v>570</v>
      </c>
      <c r="B251">
        <v>646</v>
      </c>
      <c r="C251" t="s">
        <v>965</v>
      </c>
      <c r="D251">
        <v>652</v>
      </c>
      <c r="E251" t="s">
        <v>207</v>
      </c>
      <c r="F251" t="s">
        <v>1243</v>
      </c>
      <c r="G251" t="s">
        <v>1678</v>
      </c>
      <c r="H251" t="s">
        <v>2297</v>
      </c>
      <c r="I251">
        <v>48</v>
      </c>
      <c r="J251">
        <v>47</v>
      </c>
      <c r="K251">
        <v>0.97919999999999996</v>
      </c>
      <c r="L251" t="s">
        <v>1281</v>
      </c>
      <c r="M251">
        <v>0.87229999999999996</v>
      </c>
    </row>
    <row r="252" spans="1:13">
      <c r="A252" t="s">
        <v>570</v>
      </c>
      <c r="B252">
        <v>646</v>
      </c>
      <c r="C252" t="s">
        <v>965</v>
      </c>
      <c r="D252">
        <v>656</v>
      </c>
      <c r="E252" t="s">
        <v>178</v>
      </c>
      <c r="F252" t="s">
        <v>1243</v>
      </c>
      <c r="G252" t="s">
        <v>1678</v>
      </c>
      <c r="H252" t="s">
        <v>2297</v>
      </c>
      <c r="I252">
        <v>253</v>
      </c>
      <c r="J252">
        <v>188</v>
      </c>
      <c r="K252">
        <v>0.74309999999999998</v>
      </c>
      <c r="L252" t="s">
        <v>2378</v>
      </c>
      <c r="M252">
        <v>0.79259999999999997</v>
      </c>
    </row>
    <row r="253" spans="1:13">
      <c r="A253" t="s">
        <v>570</v>
      </c>
      <c r="B253">
        <v>646</v>
      </c>
      <c r="C253" t="s">
        <v>965</v>
      </c>
      <c r="D253">
        <v>655</v>
      </c>
      <c r="E253" t="s">
        <v>211</v>
      </c>
      <c r="F253" t="s">
        <v>1243</v>
      </c>
      <c r="G253" t="s">
        <v>1678</v>
      </c>
      <c r="H253" t="s">
        <v>2297</v>
      </c>
      <c r="I253">
        <v>241</v>
      </c>
      <c r="J253">
        <v>231</v>
      </c>
      <c r="K253">
        <v>0.95850000000000002</v>
      </c>
      <c r="L253" t="s">
        <v>1595</v>
      </c>
      <c r="M253">
        <v>0.71860000000000002</v>
      </c>
    </row>
    <row r="254" spans="1:13">
      <c r="A254" t="s">
        <v>570</v>
      </c>
      <c r="B254">
        <v>1451</v>
      </c>
      <c r="C254" t="s">
        <v>944</v>
      </c>
      <c r="D254">
        <v>348</v>
      </c>
      <c r="E254" t="s">
        <v>413</v>
      </c>
      <c r="F254" t="s">
        <v>1243</v>
      </c>
      <c r="G254" t="s">
        <v>1678</v>
      </c>
      <c r="H254" t="s">
        <v>2297</v>
      </c>
      <c r="I254">
        <v>27</v>
      </c>
      <c r="J254">
        <v>27</v>
      </c>
      <c r="K254">
        <v>1</v>
      </c>
      <c r="L254" t="s">
        <v>1298</v>
      </c>
      <c r="M254">
        <v>0.55559999999999998</v>
      </c>
    </row>
    <row r="255" spans="1:13">
      <c r="A255" t="s">
        <v>570</v>
      </c>
      <c r="B255">
        <v>646</v>
      </c>
      <c r="C255" t="s">
        <v>965</v>
      </c>
      <c r="D255">
        <v>660</v>
      </c>
      <c r="E255" t="s">
        <v>291</v>
      </c>
      <c r="F255" t="s">
        <v>1243</v>
      </c>
      <c r="G255" t="s">
        <v>1678</v>
      </c>
      <c r="H255" t="s">
        <v>2297</v>
      </c>
      <c r="I255">
        <v>52</v>
      </c>
      <c r="J255">
        <v>50</v>
      </c>
      <c r="K255">
        <v>0.96150000000000002</v>
      </c>
      <c r="L255" t="s">
        <v>1331</v>
      </c>
      <c r="M255">
        <v>0.9</v>
      </c>
    </row>
    <row r="256" spans="1:13">
      <c r="A256" t="s">
        <v>570</v>
      </c>
      <c r="B256">
        <v>14</v>
      </c>
      <c r="C256" t="s">
        <v>717</v>
      </c>
      <c r="D256">
        <v>27</v>
      </c>
      <c r="E256" t="s">
        <v>415</v>
      </c>
      <c r="F256" t="s">
        <v>1243</v>
      </c>
      <c r="G256" t="s">
        <v>1678</v>
      </c>
      <c r="H256" t="s">
        <v>2297</v>
      </c>
      <c r="I256">
        <v>56</v>
      </c>
      <c r="J256">
        <v>56</v>
      </c>
      <c r="K256">
        <v>1</v>
      </c>
      <c r="L256" t="s">
        <v>1620</v>
      </c>
      <c r="M256">
        <v>0.82140000000000002</v>
      </c>
    </row>
    <row r="257" spans="1:13">
      <c r="A257" t="s">
        <v>570</v>
      </c>
      <c r="B257">
        <v>349</v>
      </c>
      <c r="C257" t="s">
        <v>882</v>
      </c>
      <c r="D257">
        <v>350</v>
      </c>
      <c r="E257" t="s">
        <v>231</v>
      </c>
      <c r="F257" t="s">
        <v>1243</v>
      </c>
      <c r="G257" t="s">
        <v>1678</v>
      </c>
      <c r="H257" t="s">
        <v>2297</v>
      </c>
      <c r="I257">
        <v>12</v>
      </c>
      <c r="J257">
        <v>12</v>
      </c>
      <c r="K257">
        <v>1</v>
      </c>
      <c r="L257" t="s">
        <v>1352</v>
      </c>
      <c r="M257">
        <v>0.58330000000000004</v>
      </c>
    </row>
    <row r="258" spans="1:13">
      <c r="A258" t="s">
        <v>570</v>
      </c>
      <c r="B258">
        <v>456</v>
      </c>
      <c r="C258" t="s">
        <v>1169</v>
      </c>
      <c r="D258">
        <v>457</v>
      </c>
      <c r="E258" t="s">
        <v>418</v>
      </c>
      <c r="F258" t="s">
        <v>1243</v>
      </c>
      <c r="G258" t="s">
        <v>1678</v>
      </c>
      <c r="H258" t="s">
        <v>2297</v>
      </c>
      <c r="I258">
        <v>27</v>
      </c>
      <c r="J258">
        <v>27</v>
      </c>
      <c r="K258">
        <v>1</v>
      </c>
      <c r="L258" t="s">
        <v>1591</v>
      </c>
      <c r="M258">
        <v>0.59260000000000002</v>
      </c>
    </row>
    <row r="259" spans="1:13">
      <c r="A259" t="s">
        <v>570</v>
      </c>
      <c r="B259">
        <v>351</v>
      </c>
      <c r="C259" t="s">
        <v>884</v>
      </c>
      <c r="D259">
        <v>352</v>
      </c>
      <c r="E259" t="s">
        <v>508</v>
      </c>
      <c r="F259" t="s">
        <v>1243</v>
      </c>
      <c r="G259" t="s">
        <v>1678</v>
      </c>
      <c r="H259" t="s">
        <v>2297</v>
      </c>
      <c r="I259">
        <v>17</v>
      </c>
      <c r="J259">
        <v>16</v>
      </c>
      <c r="K259">
        <v>0.94120000000000004</v>
      </c>
      <c r="L259" t="s">
        <v>1335</v>
      </c>
      <c r="M259">
        <v>0.5</v>
      </c>
    </row>
    <row r="260" spans="1:13">
      <c r="A260" t="s">
        <v>570</v>
      </c>
      <c r="B260">
        <v>718</v>
      </c>
      <c r="C260" t="s">
        <v>1010</v>
      </c>
      <c r="D260">
        <v>720</v>
      </c>
      <c r="E260" t="s">
        <v>319</v>
      </c>
      <c r="F260" t="s">
        <v>1243</v>
      </c>
      <c r="G260" t="s">
        <v>1678</v>
      </c>
      <c r="H260" t="s">
        <v>2297</v>
      </c>
      <c r="I260">
        <v>29</v>
      </c>
      <c r="J260">
        <v>29</v>
      </c>
      <c r="K260">
        <v>1</v>
      </c>
      <c r="L260" t="s">
        <v>1520</v>
      </c>
      <c r="M260">
        <v>0.6552</v>
      </c>
    </row>
    <row r="261" spans="1:13">
      <c r="A261" t="s">
        <v>570</v>
      </c>
      <c r="B261">
        <v>774</v>
      </c>
      <c r="C261" t="s">
        <v>1040</v>
      </c>
      <c r="D261">
        <v>778</v>
      </c>
      <c r="E261" t="s">
        <v>216</v>
      </c>
      <c r="F261" t="s">
        <v>1243</v>
      </c>
      <c r="G261" t="s">
        <v>1678</v>
      </c>
      <c r="H261" t="s">
        <v>2297</v>
      </c>
      <c r="I261">
        <v>126</v>
      </c>
      <c r="J261">
        <v>123</v>
      </c>
      <c r="K261">
        <v>0.97619999999999996</v>
      </c>
      <c r="L261" t="s">
        <v>1472</v>
      </c>
      <c r="M261">
        <v>0.748</v>
      </c>
    </row>
    <row r="262" spans="1:13">
      <c r="A262" t="s">
        <v>570</v>
      </c>
      <c r="B262">
        <v>266</v>
      </c>
      <c r="C262" t="s">
        <v>845</v>
      </c>
      <c r="D262">
        <v>269</v>
      </c>
      <c r="E262" t="s">
        <v>206</v>
      </c>
      <c r="F262" t="s">
        <v>1243</v>
      </c>
      <c r="G262" t="s">
        <v>1678</v>
      </c>
      <c r="H262" t="s">
        <v>2297</v>
      </c>
      <c r="I262">
        <v>101</v>
      </c>
      <c r="J262">
        <v>99</v>
      </c>
      <c r="K262">
        <v>0.98019999999999996</v>
      </c>
      <c r="L262" t="s">
        <v>1386</v>
      </c>
      <c r="M262">
        <v>0.49490000000000001</v>
      </c>
    </row>
    <row r="263" spans="1:13">
      <c r="A263" t="s">
        <v>570</v>
      </c>
      <c r="B263">
        <v>1438</v>
      </c>
      <c r="C263" t="s">
        <v>893</v>
      </c>
      <c r="D263">
        <v>358</v>
      </c>
      <c r="E263" t="s">
        <v>421</v>
      </c>
      <c r="F263" t="s">
        <v>1243</v>
      </c>
      <c r="G263" t="s">
        <v>1678</v>
      </c>
      <c r="H263" t="s">
        <v>2297</v>
      </c>
      <c r="I263">
        <v>17</v>
      </c>
      <c r="J263">
        <v>17</v>
      </c>
      <c r="K263">
        <v>1</v>
      </c>
      <c r="L263" t="s">
        <v>1252</v>
      </c>
      <c r="M263">
        <v>0.52939999999999998</v>
      </c>
    </row>
    <row r="264" spans="1:13">
      <c r="A264" t="s">
        <v>570</v>
      </c>
      <c r="B264">
        <v>570</v>
      </c>
      <c r="C264" t="s">
        <v>1135</v>
      </c>
      <c r="D264">
        <v>1977</v>
      </c>
      <c r="E264" t="s">
        <v>67</v>
      </c>
      <c r="F264" t="s">
        <v>1243</v>
      </c>
      <c r="G264" t="s">
        <v>1678</v>
      </c>
      <c r="H264" t="s">
        <v>2297</v>
      </c>
      <c r="I264">
        <v>43</v>
      </c>
      <c r="J264">
        <v>43</v>
      </c>
      <c r="K264">
        <v>1</v>
      </c>
      <c r="L264" t="s">
        <v>1336</v>
      </c>
      <c r="M264">
        <v>0.88370000000000004</v>
      </c>
    </row>
    <row r="265" spans="1:13">
      <c r="A265" t="s">
        <v>570</v>
      </c>
      <c r="B265">
        <v>570</v>
      </c>
      <c r="C265" t="s">
        <v>1135</v>
      </c>
      <c r="D265">
        <v>2098</v>
      </c>
      <c r="E265" t="s">
        <v>424</v>
      </c>
      <c r="F265" t="s">
        <v>1243</v>
      </c>
      <c r="G265" t="s">
        <v>1678</v>
      </c>
      <c r="H265" t="s">
        <v>2297</v>
      </c>
      <c r="I265">
        <v>67</v>
      </c>
      <c r="J265">
        <v>61</v>
      </c>
      <c r="K265">
        <v>0.91039999999999999</v>
      </c>
      <c r="L265" t="s">
        <v>1521</v>
      </c>
      <c r="M265">
        <v>0.55740000000000001</v>
      </c>
    </row>
    <row r="266" spans="1:13">
      <c r="A266" t="s">
        <v>570</v>
      </c>
      <c r="B266">
        <v>617</v>
      </c>
      <c r="C266" t="s">
        <v>939</v>
      </c>
      <c r="D266">
        <v>623</v>
      </c>
      <c r="E266" t="s">
        <v>511</v>
      </c>
      <c r="F266" t="s">
        <v>1243</v>
      </c>
      <c r="G266" t="s">
        <v>1678</v>
      </c>
      <c r="H266" t="s">
        <v>2297</v>
      </c>
      <c r="I266">
        <v>36</v>
      </c>
      <c r="J266">
        <v>36</v>
      </c>
      <c r="K266">
        <v>1</v>
      </c>
      <c r="L266" t="s">
        <v>1541</v>
      </c>
      <c r="M266">
        <v>0.75</v>
      </c>
    </row>
    <row r="267" spans="1:13">
      <c r="A267" t="s">
        <v>570</v>
      </c>
      <c r="B267">
        <v>1456</v>
      </c>
      <c r="C267" t="s">
        <v>961</v>
      </c>
      <c r="D267">
        <v>361</v>
      </c>
      <c r="E267" t="s">
        <v>426</v>
      </c>
      <c r="F267" t="s">
        <v>1243</v>
      </c>
      <c r="G267" t="s">
        <v>1678</v>
      </c>
      <c r="H267" t="s">
        <v>2297</v>
      </c>
      <c r="I267">
        <v>66</v>
      </c>
      <c r="J267">
        <v>65</v>
      </c>
      <c r="K267">
        <v>0.98480000000000001</v>
      </c>
      <c r="L267" t="s">
        <v>1458</v>
      </c>
      <c r="M267">
        <v>0.86150000000000004</v>
      </c>
    </row>
    <row r="268" spans="1:13">
      <c r="A268" t="s">
        <v>570</v>
      </c>
      <c r="B268">
        <v>1456</v>
      </c>
      <c r="C268" t="s">
        <v>961</v>
      </c>
      <c r="D268">
        <v>362</v>
      </c>
      <c r="E268" t="s">
        <v>279</v>
      </c>
      <c r="F268" t="s">
        <v>1243</v>
      </c>
      <c r="G268" t="s">
        <v>1678</v>
      </c>
      <c r="H268" t="s">
        <v>2297</v>
      </c>
      <c r="I268">
        <v>110</v>
      </c>
      <c r="J268">
        <v>108</v>
      </c>
      <c r="K268">
        <v>0.98180000000000001</v>
      </c>
      <c r="L268" t="s">
        <v>1447</v>
      </c>
      <c r="M268">
        <v>0.62039999999999995</v>
      </c>
    </row>
    <row r="269" spans="1:13">
      <c r="A269" t="s">
        <v>570</v>
      </c>
      <c r="B269">
        <v>364</v>
      </c>
      <c r="C269" t="s">
        <v>886</v>
      </c>
      <c r="D269">
        <v>378</v>
      </c>
      <c r="E269" t="s">
        <v>101</v>
      </c>
      <c r="F269" t="s">
        <v>1243</v>
      </c>
      <c r="G269" t="s">
        <v>1678</v>
      </c>
      <c r="H269" t="s">
        <v>2297</v>
      </c>
      <c r="I269">
        <v>269</v>
      </c>
      <c r="J269">
        <v>214</v>
      </c>
      <c r="K269">
        <v>0.79549999999999998</v>
      </c>
      <c r="L269" t="s">
        <v>1442</v>
      </c>
      <c r="M269">
        <v>0.75229999999999997</v>
      </c>
    </row>
    <row r="270" spans="1:13">
      <c r="A270" t="s">
        <v>570</v>
      </c>
      <c r="B270">
        <v>765</v>
      </c>
      <c r="C270" t="s">
        <v>1035</v>
      </c>
      <c r="D270">
        <v>772</v>
      </c>
      <c r="E270" t="s">
        <v>515</v>
      </c>
      <c r="F270" t="s">
        <v>1243</v>
      </c>
      <c r="G270" t="s">
        <v>1678</v>
      </c>
      <c r="H270" t="s">
        <v>2297</v>
      </c>
      <c r="I270">
        <v>16</v>
      </c>
      <c r="J270">
        <v>16</v>
      </c>
      <c r="K270">
        <v>1</v>
      </c>
      <c r="L270" t="s">
        <v>1252</v>
      </c>
      <c r="M270">
        <v>0.5625</v>
      </c>
    </row>
    <row r="271" spans="1:13">
      <c r="A271" t="s">
        <v>570</v>
      </c>
      <c r="B271">
        <v>551</v>
      </c>
      <c r="C271" t="s">
        <v>1132</v>
      </c>
      <c r="D271">
        <v>557</v>
      </c>
      <c r="E271" t="s">
        <v>353</v>
      </c>
      <c r="F271" t="s">
        <v>1243</v>
      </c>
      <c r="G271" t="s">
        <v>1678</v>
      </c>
      <c r="H271" t="s">
        <v>2297</v>
      </c>
      <c r="I271">
        <v>112</v>
      </c>
      <c r="J271">
        <v>109</v>
      </c>
      <c r="K271">
        <v>0.97319999999999995</v>
      </c>
      <c r="L271" t="s">
        <v>1294</v>
      </c>
      <c r="M271">
        <v>0.66969999999999996</v>
      </c>
    </row>
    <row r="272" spans="1:13">
      <c r="A272" t="s">
        <v>570</v>
      </c>
      <c r="B272">
        <v>551</v>
      </c>
      <c r="C272" t="s">
        <v>1132</v>
      </c>
      <c r="D272">
        <v>556</v>
      </c>
      <c r="E272" t="s">
        <v>159</v>
      </c>
      <c r="F272" t="s">
        <v>1243</v>
      </c>
      <c r="G272" t="s">
        <v>1678</v>
      </c>
      <c r="H272" t="s">
        <v>2297</v>
      </c>
      <c r="I272">
        <v>113</v>
      </c>
      <c r="J272">
        <v>111</v>
      </c>
      <c r="K272">
        <v>0.98229999999999995</v>
      </c>
      <c r="L272" t="s">
        <v>1306</v>
      </c>
      <c r="M272">
        <v>0.56759999999999999</v>
      </c>
    </row>
    <row r="273" spans="1:13">
      <c r="A273" t="s">
        <v>570</v>
      </c>
      <c r="B273">
        <v>389</v>
      </c>
      <c r="C273" t="s">
        <v>889</v>
      </c>
      <c r="D273">
        <v>390</v>
      </c>
      <c r="E273" t="s">
        <v>234</v>
      </c>
      <c r="F273" t="s">
        <v>1243</v>
      </c>
      <c r="G273" t="s">
        <v>1678</v>
      </c>
      <c r="H273" t="s">
        <v>2297</v>
      </c>
      <c r="I273">
        <v>18</v>
      </c>
      <c r="J273">
        <v>18</v>
      </c>
      <c r="K273">
        <v>1</v>
      </c>
      <c r="L273" t="s">
        <v>1252</v>
      </c>
      <c r="M273">
        <v>0.5</v>
      </c>
    </row>
    <row r="274" spans="1:13">
      <c r="A274" t="s">
        <v>570</v>
      </c>
      <c r="B274">
        <v>1480</v>
      </c>
      <c r="C274" t="s">
        <v>1130</v>
      </c>
      <c r="D274">
        <v>392</v>
      </c>
      <c r="E274" t="s">
        <v>359</v>
      </c>
      <c r="F274" t="s">
        <v>1243</v>
      </c>
      <c r="G274" t="s">
        <v>1678</v>
      </c>
      <c r="H274" t="s">
        <v>2297</v>
      </c>
      <c r="I274">
        <v>42</v>
      </c>
      <c r="J274">
        <v>41</v>
      </c>
      <c r="K274">
        <v>0.97619999999999996</v>
      </c>
      <c r="L274" t="s">
        <v>1271</v>
      </c>
      <c r="M274">
        <v>0.6341</v>
      </c>
    </row>
    <row r="275" spans="1:13">
      <c r="A275" t="s">
        <v>570</v>
      </c>
      <c r="B275">
        <v>250</v>
      </c>
      <c r="C275" t="s">
        <v>841</v>
      </c>
      <c r="D275">
        <v>260</v>
      </c>
      <c r="E275" t="s">
        <v>162</v>
      </c>
      <c r="F275" t="s">
        <v>1243</v>
      </c>
      <c r="G275" t="s">
        <v>1678</v>
      </c>
      <c r="H275" t="s">
        <v>2297</v>
      </c>
      <c r="I275">
        <v>77</v>
      </c>
      <c r="J275">
        <v>77</v>
      </c>
      <c r="K275">
        <v>1</v>
      </c>
      <c r="L275" t="s">
        <v>1310</v>
      </c>
      <c r="M275">
        <v>0.92210000000000003</v>
      </c>
    </row>
    <row r="276" spans="1:13">
      <c r="A276" t="s">
        <v>570</v>
      </c>
      <c r="B276">
        <v>1467</v>
      </c>
      <c r="C276" t="s">
        <v>1028</v>
      </c>
      <c r="D276">
        <v>398</v>
      </c>
      <c r="E276" t="s">
        <v>430</v>
      </c>
      <c r="F276" t="s">
        <v>1243</v>
      </c>
      <c r="G276" t="s">
        <v>1678</v>
      </c>
      <c r="H276" t="s">
        <v>2297</v>
      </c>
      <c r="I276">
        <v>38</v>
      </c>
      <c r="J276">
        <v>38</v>
      </c>
      <c r="K276">
        <v>1</v>
      </c>
      <c r="L276" t="s">
        <v>1304</v>
      </c>
      <c r="M276">
        <v>0.78949999999999998</v>
      </c>
    </row>
    <row r="277" spans="1:13">
      <c r="A277" t="s">
        <v>570</v>
      </c>
      <c r="B277">
        <v>1615</v>
      </c>
      <c r="C277" t="s">
        <v>988</v>
      </c>
      <c r="D277">
        <v>677</v>
      </c>
      <c r="E277" t="s">
        <v>518</v>
      </c>
      <c r="F277" t="s">
        <v>1243</v>
      </c>
      <c r="G277" t="s">
        <v>1678</v>
      </c>
      <c r="H277" t="s">
        <v>2297</v>
      </c>
      <c r="I277">
        <v>127</v>
      </c>
      <c r="J277">
        <v>126</v>
      </c>
      <c r="K277">
        <v>0.99209999999999998</v>
      </c>
      <c r="L277" t="s">
        <v>1377</v>
      </c>
      <c r="M277">
        <v>0.34129999999999999</v>
      </c>
    </row>
    <row r="278" spans="1:13">
      <c r="A278" t="s">
        <v>570</v>
      </c>
      <c r="B278">
        <v>2195</v>
      </c>
      <c r="C278" t="s">
        <v>891</v>
      </c>
      <c r="D278">
        <v>403</v>
      </c>
      <c r="E278" t="s">
        <v>405</v>
      </c>
      <c r="F278" t="s">
        <v>1243</v>
      </c>
      <c r="G278" t="s">
        <v>1678</v>
      </c>
      <c r="H278" t="s">
        <v>2297</v>
      </c>
      <c r="I278">
        <v>35</v>
      </c>
      <c r="J278">
        <v>33</v>
      </c>
      <c r="K278">
        <v>0.94289999999999996</v>
      </c>
      <c r="L278" t="s">
        <v>1261</v>
      </c>
      <c r="M278">
        <v>0.66669999999999996</v>
      </c>
    </row>
    <row r="279" spans="1:13">
      <c r="A279" t="s">
        <v>570</v>
      </c>
      <c r="B279">
        <v>2195</v>
      </c>
      <c r="C279" t="s">
        <v>891</v>
      </c>
      <c r="D279">
        <v>404</v>
      </c>
      <c r="E279" t="s">
        <v>519</v>
      </c>
      <c r="F279" t="s">
        <v>1243</v>
      </c>
      <c r="G279" t="s">
        <v>1678</v>
      </c>
      <c r="H279" t="s">
        <v>2297</v>
      </c>
      <c r="I279">
        <v>32</v>
      </c>
      <c r="J279">
        <v>32</v>
      </c>
      <c r="K279">
        <v>1</v>
      </c>
      <c r="L279" t="s">
        <v>1357</v>
      </c>
      <c r="M279">
        <v>0.375</v>
      </c>
    </row>
    <row r="280" spans="1:13">
      <c r="A280" t="s">
        <v>570</v>
      </c>
      <c r="B280">
        <v>798</v>
      </c>
      <c r="C280" t="s">
        <v>869</v>
      </c>
      <c r="D280">
        <v>805</v>
      </c>
      <c r="E280" t="s">
        <v>213</v>
      </c>
      <c r="F280" t="s">
        <v>1243</v>
      </c>
      <c r="G280" t="s">
        <v>1678</v>
      </c>
      <c r="H280" t="s">
        <v>2297</v>
      </c>
      <c r="I280">
        <v>123</v>
      </c>
      <c r="J280">
        <v>121</v>
      </c>
      <c r="K280">
        <v>0.98370000000000002</v>
      </c>
      <c r="L280" t="s">
        <v>1491</v>
      </c>
      <c r="M280">
        <v>0.65290000000000004</v>
      </c>
    </row>
    <row r="281" spans="1:13">
      <c r="A281" t="s">
        <v>570</v>
      </c>
      <c r="B281">
        <v>617</v>
      </c>
      <c r="C281" t="s">
        <v>939</v>
      </c>
      <c r="D281">
        <v>622</v>
      </c>
      <c r="E281" t="s">
        <v>432</v>
      </c>
      <c r="F281" t="s">
        <v>1243</v>
      </c>
      <c r="G281" t="s">
        <v>1678</v>
      </c>
      <c r="H281" t="s">
        <v>2297</v>
      </c>
      <c r="I281">
        <v>51</v>
      </c>
      <c r="J281">
        <v>51</v>
      </c>
      <c r="K281">
        <v>1</v>
      </c>
      <c r="L281" t="s">
        <v>1244</v>
      </c>
      <c r="M281">
        <v>0.68630000000000002</v>
      </c>
    </row>
    <row r="282" spans="1:13">
      <c r="A282" t="s">
        <v>570</v>
      </c>
      <c r="B282">
        <v>242</v>
      </c>
      <c r="C282" t="s">
        <v>834</v>
      </c>
      <c r="D282">
        <v>246</v>
      </c>
      <c r="E282" t="s">
        <v>175</v>
      </c>
      <c r="F282" t="s">
        <v>1243</v>
      </c>
      <c r="G282" t="s">
        <v>1678</v>
      </c>
      <c r="H282" t="s">
        <v>2297</v>
      </c>
      <c r="I282">
        <v>83</v>
      </c>
      <c r="J282">
        <v>80</v>
      </c>
      <c r="K282">
        <v>0.96389999999999998</v>
      </c>
      <c r="L282" t="s">
        <v>1331</v>
      </c>
      <c r="M282">
        <v>0.5625</v>
      </c>
    </row>
    <row r="283" spans="1:13">
      <c r="A283" t="s">
        <v>570</v>
      </c>
      <c r="B283">
        <v>277</v>
      </c>
      <c r="C283" t="s">
        <v>850</v>
      </c>
      <c r="D283">
        <v>278</v>
      </c>
      <c r="E283" t="s">
        <v>520</v>
      </c>
      <c r="F283" t="s">
        <v>1243</v>
      </c>
      <c r="G283" t="s">
        <v>1678</v>
      </c>
      <c r="H283" t="s">
        <v>2297</v>
      </c>
      <c r="I283">
        <v>70</v>
      </c>
      <c r="J283">
        <v>69</v>
      </c>
      <c r="K283">
        <v>0.98570000000000002</v>
      </c>
      <c r="L283" t="s">
        <v>1515</v>
      </c>
      <c r="M283">
        <v>0.63770000000000004</v>
      </c>
    </row>
    <row r="284" spans="1:13">
      <c r="A284" t="s">
        <v>570</v>
      </c>
      <c r="B284">
        <v>1662</v>
      </c>
      <c r="C284" t="s">
        <v>1154</v>
      </c>
      <c r="D284">
        <v>413</v>
      </c>
      <c r="E284" t="s">
        <v>434</v>
      </c>
      <c r="F284" t="s">
        <v>1243</v>
      </c>
      <c r="G284" t="s">
        <v>1678</v>
      </c>
      <c r="H284" t="s">
        <v>2297</v>
      </c>
      <c r="I284">
        <v>205</v>
      </c>
      <c r="J284">
        <v>203</v>
      </c>
      <c r="K284">
        <v>0.99019999999999997</v>
      </c>
      <c r="L284" t="s">
        <v>1478</v>
      </c>
      <c r="M284">
        <v>0.51229999999999998</v>
      </c>
    </row>
    <row r="285" spans="1:13">
      <c r="A285" t="s">
        <v>570</v>
      </c>
      <c r="B285">
        <v>874</v>
      </c>
      <c r="C285" t="s">
        <v>1069</v>
      </c>
      <c r="D285">
        <v>877</v>
      </c>
      <c r="E285" t="s">
        <v>168</v>
      </c>
      <c r="F285" t="s">
        <v>1243</v>
      </c>
      <c r="G285" t="s">
        <v>1678</v>
      </c>
      <c r="H285" t="s">
        <v>2297</v>
      </c>
      <c r="I285">
        <v>74</v>
      </c>
      <c r="J285">
        <v>71</v>
      </c>
      <c r="K285">
        <v>0.95950000000000002</v>
      </c>
      <c r="L285" t="s">
        <v>1331</v>
      </c>
      <c r="M285">
        <v>0.63380000000000003</v>
      </c>
    </row>
    <row r="286" spans="1:13">
      <c r="A286" t="s">
        <v>570</v>
      </c>
      <c r="B286">
        <v>874</v>
      </c>
      <c r="C286" t="s">
        <v>1069</v>
      </c>
      <c r="D286">
        <v>881</v>
      </c>
      <c r="E286" t="s">
        <v>436</v>
      </c>
      <c r="F286" t="s">
        <v>1243</v>
      </c>
      <c r="G286" t="s">
        <v>1678</v>
      </c>
      <c r="H286" t="s">
        <v>2297</v>
      </c>
      <c r="I286">
        <v>123</v>
      </c>
      <c r="J286">
        <v>121</v>
      </c>
      <c r="K286">
        <v>0.98370000000000002</v>
      </c>
      <c r="L286" t="s">
        <v>1375</v>
      </c>
      <c r="M286">
        <v>0.78510000000000002</v>
      </c>
    </row>
    <row r="287" spans="1:13">
      <c r="A287" t="s">
        <v>570</v>
      </c>
      <c r="B287">
        <v>1615</v>
      </c>
      <c r="C287" t="s">
        <v>988</v>
      </c>
      <c r="D287">
        <v>680</v>
      </c>
      <c r="E287" t="s">
        <v>437</v>
      </c>
      <c r="F287" t="s">
        <v>1243</v>
      </c>
      <c r="G287" t="s">
        <v>1678</v>
      </c>
      <c r="H287" t="s">
        <v>2297</v>
      </c>
      <c r="I287">
        <v>89</v>
      </c>
      <c r="J287">
        <v>88</v>
      </c>
      <c r="K287">
        <v>0.98880000000000001</v>
      </c>
      <c r="L287" t="s">
        <v>1348</v>
      </c>
      <c r="M287">
        <v>0.65910000000000002</v>
      </c>
    </row>
    <row r="288" spans="1:13">
      <c r="A288" t="s">
        <v>570</v>
      </c>
      <c r="B288">
        <v>416</v>
      </c>
      <c r="C288" t="s">
        <v>1155</v>
      </c>
      <c r="D288">
        <v>423</v>
      </c>
      <c r="E288" t="s">
        <v>193</v>
      </c>
      <c r="F288" t="s">
        <v>1243</v>
      </c>
      <c r="G288" t="s">
        <v>1678</v>
      </c>
      <c r="H288" t="s">
        <v>2297</v>
      </c>
      <c r="I288">
        <v>269</v>
      </c>
      <c r="J288">
        <v>241</v>
      </c>
      <c r="K288">
        <v>0.89590000000000003</v>
      </c>
      <c r="L288" t="s">
        <v>1327</v>
      </c>
      <c r="M288">
        <v>0.65980000000000005</v>
      </c>
    </row>
    <row r="289" spans="1:13">
      <c r="A289" t="s">
        <v>570</v>
      </c>
      <c r="B289">
        <v>416</v>
      </c>
      <c r="C289" t="s">
        <v>1155</v>
      </c>
      <c r="D289">
        <v>2050</v>
      </c>
      <c r="E289" t="s">
        <v>407</v>
      </c>
      <c r="F289" t="s">
        <v>1243</v>
      </c>
      <c r="G289" t="s">
        <v>1678</v>
      </c>
      <c r="H289" t="s">
        <v>2297</v>
      </c>
      <c r="I289">
        <v>463</v>
      </c>
      <c r="J289">
        <v>445</v>
      </c>
      <c r="K289">
        <v>0.96109999999999995</v>
      </c>
      <c r="L289" t="s">
        <v>2409</v>
      </c>
      <c r="M289">
        <v>0.71909999999999996</v>
      </c>
    </row>
    <row r="290" spans="1:13">
      <c r="A290" t="s">
        <v>570</v>
      </c>
      <c r="B290">
        <v>427</v>
      </c>
      <c r="C290" t="s">
        <v>1158</v>
      </c>
      <c r="D290">
        <v>431</v>
      </c>
      <c r="E290" t="s">
        <v>524</v>
      </c>
      <c r="F290" t="s">
        <v>1243</v>
      </c>
      <c r="G290" t="s">
        <v>1678</v>
      </c>
      <c r="H290" t="s">
        <v>2297</v>
      </c>
      <c r="I290">
        <v>214</v>
      </c>
      <c r="J290">
        <v>192</v>
      </c>
      <c r="K290">
        <v>0.8972</v>
      </c>
      <c r="L290" t="s">
        <v>1288</v>
      </c>
      <c r="M290">
        <v>0.33850000000000002</v>
      </c>
    </row>
    <row r="291" spans="1:13">
      <c r="A291" t="s">
        <v>570</v>
      </c>
      <c r="B291">
        <v>427</v>
      </c>
      <c r="C291" t="s">
        <v>1158</v>
      </c>
      <c r="D291">
        <v>430</v>
      </c>
      <c r="E291" t="s">
        <v>525</v>
      </c>
      <c r="F291" t="s">
        <v>1243</v>
      </c>
      <c r="G291" t="s">
        <v>1678</v>
      </c>
      <c r="H291" t="s">
        <v>2297</v>
      </c>
      <c r="I291">
        <v>206</v>
      </c>
      <c r="J291">
        <v>199</v>
      </c>
      <c r="K291">
        <v>0.96599999999999997</v>
      </c>
      <c r="L291" t="s">
        <v>1321</v>
      </c>
      <c r="M291">
        <v>0.28639999999999999</v>
      </c>
    </row>
    <row r="292" spans="1:13">
      <c r="A292" t="s">
        <v>570</v>
      </c>
      <c r="B292">
        <v>951</v>
      </c>
      <c r="C292" t="s">
        <v>1107</v>
      </c>
      <c r="D292">
        <v>954</v>
      </c>
      <c r="E292" t="s">
        <v>371</v>
      </c>
      <c r="F292" t="s">
        <v>1243</v>
      </c>
      <c r="G292" t="s">
        <v>1678</v>
      </c>
      <c r="H292" t="s">
        <v>2297</v>
      </c>
      <c r="I292">
        <v>140</v>
      </c>
      <c r="J292">
        <v>135</v>
      </c>
      <c r="K292">
        <v>0.96430000000000005</v>
      </c>
      <c r="L292" t="s">
        <v>1361</v>
      </c>
      <c r="M292">
        <v>0.65190000000000003</v>
      </c>
    </row>
    <row r="293" spans="1:13">
      <c r="A293" t="s">
        <v>570</v>
      </c>
      <c r="B293">
        <v>1460</v>
      </c>
      <c r="C293" t="s">
        <v>984</v>
      </c>
      <c r="D293">
        <v>965</v>
      </c>
      <c r="E293" t="s">
        <v>74</v>
      </c>
      <c r="F293" t="s">
        <v>1243</v>
      </c>
      <c r="G293" t="s">
        <v>1678</v>
      </c>
      <c r="H293" t="s">
        <v>2297</v>
      </c>
      <c r="I293">
        <v>100</v>
      </c>
      <c r="J293">
        <v>98</v>
      </c>
      <c r="K293">
        <v>0.98</v>
      </c>
      <c r="L293" t="s">
        <v>1279</v>
      </c>
      <c r="M293">
        <v>0.67349999999999999</v>
      </c>
    </row>
    <row r="294" spans="1:13">
      <c r="A294" t="s">
        <v>570</v>
      </c>
      <c r="B294">
        <v>1459</v>
      </c>
      <c r="C294" t="s">
        <v>982</v>
      </c>
      <c r="D294">
        <v>884</v>
      </c>
      <c r="E294" t="s">
        <v>202</v>
      </c>
      <c r="F294" t="s">
        <v>1243</v>
      </c>
      <c r="G294" t="s">
        <v>1678</v>
      </c>
      <c r="H294" t="s">
        <v>2297</v>
      </c>
      <c r="I294">
        <v>35</v>
      </c>
      <c r="J294">
        <v>27</v>
      </c>
      <c r="K294">
        <v>0.77139999999999997</v>
      </c>
      <c r="L294" t="s">
        <v>1261</v>
      </c>
      <c r="M294">
        <v>0.81479999999999997</v>
      </c>
    </row>
    <row r="295" spans="1:13">
      <c r="A295" t="s">
        <v>570</v>
      </c>
      <c r="B295">
        <v>1459</v>
      </c>
      <c r="C295" t="s">
        <v>982</v>
      </c>
      <c r="D295">
        <v>886</v>
      </c>
      <c r="E295" t="s">
        <v>439</v>
      </c>
      <c r="F295" t="s">
        <v>1243</v>
      </c>
      <c r="G295" t="s">
        <v>1678</v>
      </c>
      <c r="H295" t="s">
        <v>2297</v>
      </c>
      <c r="I295">
        <v>35</v>
      </c>
      <c r="J295">
        <v>35</v>
      </c>
      <c r="K295">
        <v>1</v>
      </c>
      <c r="L295" t="s">
        <v>1253</v>
      </c>
      <c r="M295">
        <v>0.8286</v>
      </c>
    </row>
    <row r="296" spans="1:13">
      <c r="A296" t="s">
        <v>570</v>
      </c>
      <c r="B296">
        <v>242</v>
      </c>
      <c r="C296" t="s">
        <v>834</v>
      </c>
      <c r="D296">
        <v>244</v>
      </c>
      <c r="E296" t="s">
        <v>442</v>
      </c>
      <c r="F296" t="s">
        <v>1243</v>
      </c>
      <c r="G296" t="s">
        <v>1678</v>
      </c>
      <c r="H296" t="s">
        <v>2297</v>
      </c>
      <c r="I296">
        <v>142</v>
      </c>
      <c r="J296">
        <v>140</v>
      </c>
      <c r="K296">
        <v>0.9859</v>
      </c>
      <c r="L296" t="s">
        <v>1265</v>
      </c>
      <c r="M296">
        <v>0.59289999999999998</v>
      </c>
    </row>
    <row r="297" spans="1:13">
      <c r="A297" t="s">
        <v>570</v>
      </c>
      <c r="B297">
        <v>860</v>
      </c>
      <c r="C297" t="s">
        <v>1065</v>
      </c>
      <c r="D297">
        <v>867</v>
      </c>
      <c r="E297" t="s">
        <v>109</v>
      </c>
      <c r="F297" t="s">
        <v>1243</v>
      </c>
      <c r="G297" t="s">
        <v>1678</v>
      </c>
      <c r="H297" t="s">
        <v>2297</v>
      </c>
      <c r="I297">
        <v>147</v>
      </c>
      <c r="J297">
        <v>132</v>
      </c>
      <c r="K297">
        <v>0.89800000000000002</v>
      </c>
      <c r="L297" t="s">
        <v>1287</v>
      </c>
      <c r="M297">
        <v>0.77270000000000005</v>
      </c>
    </row>
    <row r="298" spans="1:13">
      <c r="A298" t="s">
        <v>570</v>
      </c>
      <c r="B298">
        <v>860</v>
      </c>
      <c r="C298" t="s">
        <v>1065</v>
      </c>
      <c r="D298">
        <v>870</v>
      </c>
      <c r="E298" t="s">
        <v>176</v>
      </c>
      <c r="F298" t="s">
        <v>1243</v>
      </c>
      <c r="G298" t="s">
        <v>1678</v>
      </c>
      <c r="H298" t="s">
        <v>2297</v>
      </c>
      <c r="I298">
        <v>168</v>
      </c>
      <c r="J298">
        <v>160</v>
      </c>
      <c r="K298">
        <v>0.95240000000000002</v>
      </c>
      <c r="L298" t="s">
        <v>1361</v>
      </c>
      <c r="M298">
        <v>0.55000000000000004</v>
      </c>
    </row>
    <row r="299" spans="1:13">
      <c r="A299" t="s">
        <v>570</v>
      </c>
      <c r="B299">
        <v>1500</v>
      </c>
      <c r="C299" t="s">
        <v>1057</v>
      </c>
      <c r="D299">
        <v>1041</v>
      </c>
      <c r="E299" t="s">
        <v>444</v>
      </c>
      <c r="F299" t="s">
        <v>1243</v>
      </c>
      <c r="G299" t="s">
        <v>1678</v>
      </c>
      <c r="H299" t="s">
        <v>2297</v>
      </c>
      <c r="I299">
        <v>71</v>
      </c>
      <c r="J299">
        <v>71</v>
      </c>
      <c r="K299">
        <v>1</v>
      </c>
      <c r="L299" t="s">
        <v>1402</v>
      </c>
      <c r="M299">
        <v>0.70420000000000005</v>
      </c>
    </row>
    <row r="300" spans="1:13">
      <c r="A300" t="s">
        <v>570</v>
      </c>
      <c r="B300">
        <v>444</v>
      </c>
      <c r="C300" t="s">
        <v>1166</v>
      </c>
      <c r="D300">
        <v>451</v>
      </c>
      <c r="E300" t="s">
        <v>376</v>
      </c>
      <c r="F300" t="s">
        <v>1243</v>
      </c>
      <c r="G300" t="s">
        <v>1678</v>
      </c>
      <c r="H300" t="s">
        <v>2297</v>
      </c>
      <c r="I300">
        <v>262</v>
      </c>
      <c r="J300">
        <v>209</v>
      </c>
      <c r="K300">
        <v>0.79769999999999996</v>
      </c>
      <c r="L300" t="s">
        <v>1272</v>
      </c>
      <c r="M300">
        <v>0.70809999999999995</v>
      </c>
    </row>
    <row r="301" spans="1:13">
      <c r="A301" t="s">
        <v>570</v>
      </c>
      <c r="B301">
        <v>444</v>
      </c>
      <c r="C301" t="s">
        <v>1166</v>
      </c>
      <c r="D301">
        <v>2213</v>
      </c>
      <c r="E301" t="s">
        <v>445</v>
      </c>
      <c r="F301" t="s">
        <v>1243</v>
      </c>
      <c r="G301" t="s">
        <v>1678</v>
      </c>
      <c r="H301" t="s">
        <v>2297</v>
      </c>
      <c r="I301">
        <v>411</v>
      </c>
      <c r="J301">
        <v>398</v>
      </c>
      <c r="K301">
        <v>0.96840000000000004</v>
      </c>
      <c r="L301" t="s">
        <v>1499</v>
      </c>
      <c r="M301">
        <v>0.68340000000000001</v>
      </c>
    </row>
    <row r="302" spans="1:13">
      <c r="A302" t="s">
        <v>570</v>
      </c>
      <c r="B302">
        <v>1452</v>
      </c>
      <c r="C302" t="s">
        <v>950</v>
      </c>
      <c r="D302">
        <v>583</v>
      </c>
      <c r="E302" t="s">
        <v>447</v>
      </c>
      <c r="F302" t="s">
        <v>1243</v>
      </c>
      <c r="G302" t="s">
        <v>1678</v>
      </c>
      <c r="H302" t="s">
        <v>2297</v>
      </c>
      <c r="I302">
        <v>41</v>
      </c>
      <c r="J302">
        <v>40</v>
      </c>
      <c r="K302">
        <v>0.97560000000000002</v>
      </c>
      <c r="L302" t="s">
        <v>1410</v>
      </c>
      <c r="M302">
        <v>0.8</v>
      </c>
    </row>
    <row r="303" spans="1:13">
      <c r="A303" t="s">
        <v>570</v>
      </c>
      <c r="B303">
        <v>1498</v>
      </c>
      <c r="C303" t="s">
        <v>1118</v>
      </c>
      <c r="D303">
        <v>1759</v>
      </c>
      <c r="E303" t="s">
        <v>230</v>
      </c>
      <c r="F303" t="s">
        <v>1243</v>
      </c>
      <c r="G303" t="s">
        <v>1678</v>
      </c>
      <c r="H303" t="s">
        <v>2297</v>
      </c>
      <c r="I303">
        <v>84</v>
      </c>
      <c r="J303">
        <v>84</v>
      </c>
      <c r="K303">
        <v>1</v>
      </c>
      <c r="L303" t="s">
        <v>1560</v>
      </c>
      <c r="M303">
        <v>0.91669999999999996</v>
      </c>
    </row>
    <row r="304" spans="1:13">
      <c r="A304" t="s">
        <v>570</v>
      </c>
      <c r="B304">
        <v>1498</v>
      </c>
      <c r="C304" t="s">
        <v>1118</v>
      </c>
      <c r="D304">
        <v>1652</v>
      </c>
      <c r="E304" t="s">
        <v>115</v>
      </c>
      <c r="F304" t="s">
        <v>1243</v>
      </c>
      <c r="G304" t="s">
        <v>1678</v>
      </c>
      <c r="H304" t="s">
        <v>2297</v>
      </c>
      <c r="I304">
        <v>89</v>
      </c>
      <c r="J304">
        <v>77</v>
      </c>
      <c r="K304">
        <v>0.86519999999999997</v>
      </c>
      <c r="L304" t="s">
        <v>1321</v>
      </c>
      <c r="M304">
        <v>0.74029999999999996</v>
      </c>
    </row>
    <row r="305" spans="1:13">
      <c r="A305" t="s">
        <v>570</v>
      </c>
      <c r="B305">
        <v>1738</v>
      </c>
      <c r="C305" t="s">
        <v>1171</v>
      </c>
      <c r="D305">
        <v>835</v>
      </c>
      <c r="E305" t="s">
        <v>380</v>
      </c>
      <c r="F305" t="s">
        <v>1243</v>
      </c>
      <c r="G305" t="s">
        <v>1678</v>
      </c>
      <c r="H305" t="s">
        <v>2297</v>
      </c>
      <c r="I305">
        <v>50</v>
      </c>
      <c r="J305">
        <v>47</v>
      </c>
      <c r="K305">
        <v>0.94</v>
      </c>
      <c r="L305" t="s">
        <v>1410</v>
      </c>
      <c r="M305">
        <v>0.68089999999999995</v>
      </c>
    </row>
    <row r="306" spans="1:13">
      <c r="A306" t="s">
        <v>570</v>
      </c>
      <c r="B306">
        <v>298</v>
      </c>
      <c r="C306" t="s">
        <v>860</v>
      </c>
      <c r="D306">
        <v>301</v>
      </c>
      <c r="E306" t="s">
        <v>119</v>
      </c>
      <c r="F306" t="s">
        <v>1243</v>
      </c>
      <c r="G306" t="s">
        <v>1678</v>
      </c>
      <c r="H306" t="s">
        <v>2297</v>
      </c>
      <c r="I306">
        <v>65</v>
      </c>
      <c r="J306">
        <v>59</v>
      </c>
      <c r="K306">
        <v>0.90769999999999995</v>
      </c>
      <c r="L306" t="s">
        <v>1324</v>
      </c>
      <c r="M306">
        <v>0.66100000000000003</v>
      </c>
    </row>
    <row r="307" spans="1:13">
      <c r="A307" t="s">
        <v>570</v>
      </c>
      <c r="B307">
        <v>922</v>
      </c>
      <c r="C307" t="s">
        <v>1093</v>
      </c>
      <c r="D307">
        <v>923</v>
      </c>
      <c r="E307" t="s">
        <v>449</v>
      </c>
      <c r="F307" t="s">
        <v>1243</v>
      </c>
      <c r="G307" t="s">
        <v>1678</v>
      </c>
      <c r="H307" t="s">
        <v>2297</v>
      </c>
      <c r="I307">
        <v>54</v>
      </c>
      <c r="J307">
        <v>54</v>
      </c>
      <c r="K307">
        <v>1</v>
      </c>
      <c r="L307" t="s">
        <v>1360</v>
      </c>
      <c r="M307">
        <v>0.77780000000000005</v>
      </c>
    </row>
    <row r="308" spans="1:13">
      <c r="A308" t="s">
        <v>570</v>
      </c>
      <c r="B308">
        <v>1462</v>
      </c>
      <c r="C308" t="s">
        <v>994</v>
      </c>
      <c r="D308">
        <v>1035</v>
      </c>
      <c r="E308" t="s">
        <v>123</v>
      </c>
      <c r="F308" t="s">
        <v>1243</v>
      </c>
      <c r="G308" t="s">
        <v>1678</v>
      </c>
      <c r="H308" t="s">
        <v>2297</v>
      </c>
      <c r="I308">
        <v>50</v>
      </c>
      <c r="J308">
        <v>47</v>
      </c>
      <c r="K308">
        <v>0.94</v>
      </c>
      <c r="L308" t="s">
        <v>1411</v>
      </c>
      <c r="M308">
        <v>0.70209999999999995</v>
      </c>
    </row>
    <row r="309" spans="1:13">
      <c r="A309" t="s">
        <v>570</v>
      </c>
      <c r="B309">
        <v>1462</v>
      </c>
      <c r="C309" t="s">
        <v>994</v>
      </c>
      <c r="D309">
        <v>2144</v>
      </c>
      <c r="E309" t="s">
        <v>183</v>
      </c>
      <c r="F309" t="s">
        <v>1243</v>
      </c>
      <c r="G309" t="s">
        <v>1678</v>
      </c>
      <c r="H309" t="s">
        <v>2297</v>
      </c>
      <c r="I309">
        <v>58</v>
      </c>
      <c r="J309">
        <v>54</v>
      </c>
      <c r="K309">
        <v>0.93100000000000005</v>
      </c>
      <c r="L309" t="s">
        <v>1273</v>
      </c>
      <c r="M309">
        <v>0.68520000000000003</v>
      </c>
    </row>
    <row r="310" spans="1:13">
      <c r="A310" t="s">
        <v>570</v>
      </c>
      <c r="B310">
        <v>462</v>
      </c>
      <c r="C310" t="s">
        <v>1173</v>
      </c>
      <c r="D310">
        <v>463</v>
      </c>
      <c r="E310" t="s">
        <v>534</v>
      </c>
      <c r="F310" t="s">
        <v>1243</v>
      </c>
      <c r="G310" t="s">
        <v>1678</v>
      </c>
      <c r="H310" t="s">
        <v>2297</v>
      </c>
      <c r="I310">
        <v>27</v>
      </c>
      <c r="J310">
        <v>27</v>
      </c>
      <c r="K310">
        <v>1</v>
      </c>
      <c r="L310" t="s">
        <v>1261</v>
      </c>
      <c r="M310">
        <v>0.81479999999999997</v>
      </c>
    </row>
    <row r="311" spans="1:13">
      <c r="A311" t="s">
        <v>570</v>
      </c>
      <c r="B311">
        <v>28</v>
      </c>
      <c r="C311" t="s">
        <v>720</v>
      </c>
      <c r="D311">
        <v>33</v>
      </c>
      <c r="E311" t="s">
        <v>42</v>
      </c>
      <c r="F311" t="s">
        <v>1243</v>
      </c>
      <c r="G311" t="s">
        <v>1678</v>
      </c>
      <c r="H311" t="s">
        <v>2297</v>
      </c>
      <c r="I311">
        <v>41</v>
      </c>
      <c r="J311">
        <v>41</v>
      </c>
      <c r="K311">
        <v>1</v>
      </c>
      <c r="L311" t="s">
        <v>1410</v>
      </c>
      <c r="M311">
        <v>0.78049999999999997</v>
      </c>
    </row>
    <row r="312" spans="1:13">
      <c r="A312" t="s">
        <v>570</v>
      </c>
      <c r="B312">
        <v>1826</v>
      </c>
      <c r="C312" t="s">
        <v>1071</v>
      </c>
      <c r="D312">
        <v>671</v>
      </c>
      <c r="E312" t="s">
        <v>68</v>
      </c>
      <c r="F312" t="s">
        <v>1243</v>
      </c>
      <c r="G312" t="s">
        <v>1678</v>
      </c>
      <c r="H312" t="s">
        <v>2297</v>
      </c>
      <c r="I312">
        <v>53</v>
      </c>
      <c r="J312">
        <v>50</v>
      </c>
      <c r="K312">
        <v>0.94340000000000002</v>
      </c>
      <c r="L312" t="s">
        <v>1244</v>
      </c>
      <c r="M312">
        <v>0.7</v>
      </c>
    </row>
    <row r="313" spans="1:13">
      <c r="A313" t="s">
        <v>570</v>
      </c>
      <c r="B313">
        <v>789</v>
      </c>
      <c r="C313" t="s">
        <v>1046</v>
      </c>
      <c r="D313">
        <v>792</v>
      </c>
      <c r="E313" t="s">
        <v>125</v>
      </c>
      <c r="F313" t="s">
        <v>1243</v>
      </c>
      <c r="G313" t="s">
        <v>1678</v>
      </c>
      <c r="H313" t="s">
        <v>2297</v>
      </c>
      <c r="I313">
        <v>48</v>
      </c>
      <c r="J313">
        <v>44</v>
      </c>
      <c r="K313">
        <v>0.91669999999999996</v>
      </c>
      <c r="L313" t="s">
        <v>1549</v>
      </c>
      <c r="M313">
        <v>0.52270000000000005</v>
      </c>
    </row>
    <row r="314" spans="1:13">
      <c r="A314" t="s">
        <v>570</v>
      </c>
      <c r="B314">
        <v>789</v>
      </c>
      <c r="C314" t="s">
        <v>1046</v>
      </c>
      <c r="D314">
        <v>793</v>
      </c>
      <c r="E314" t="s">
        <v>190</v>
      </c>
      <c r="F314" t="s">
        <v>1243</v>
      </c>
      <c r="G314" t="s">
        <v>1678</v>
      </c>
      <c r="H314" t="s">
        <v>2297</v>
      </c>
      <c r="I314">
        <v>51</v>
      </c>
      <c r="J314">
        <v>50</v>
      </c>
      <c r="K314">
        <v>0.98040000000000005</v>
      </c>
      <c r="L314" t="s">
        <v>1244</v>
      </c>
      <c r="M314">
        <v>0.7</v>
      </c>
    </row>
    <row r="315" spans="1:13">
      <c r="A315" t="s">
        <v>570</v>
      </c>
      <c r="B315">
        <v>1452</v>
      </c>
      <c r="C315" t="s">
        <v>950</v>
      </c>
      <c r="D315">
        <v>838</v>
      </c>
      <c r="E315" t="s">
        <v>454</v>
      </c>
      <c r="F315" t="s">
        <v>1243</v>
      </c>
      <c r="G315" t="s">
        <v>1678</v>
      </c>
      <c r="H315" t="s">
        <v>2297</v>
      </c>
      <c r="I315">
        <v>28</v>
      </c>
      <c r="J315">
        <v>28</v>
      </c>
      <c r="K315">
        <v>1</v>
      </c>
      <c r="L315" t="s">
        <v>1520</v>
      </c>
      <c r="M315">
        <v>0.67859999999999998</v>
      </c>
    </row>
    <row r="316" spans="1:13">
      <c r="A316" t="s">
        <v>570</v>
      </c>
      <c r="B316">
        <v>1282</v>
      </c>
      <c r="C316" t="s">
        <v>538</v>
      </c>
      <c r="D316">
        <v>1283</v>
      </c>
      <c r="E316" t="s">
        <v>538</v>
      </c>
      <c r="F316" t="s">
        <v>1243</v>
      </c>
      <c r="G316" t="s">
        <v>1678</v>
      </c>
      <c r="H316" t="s">
        <v>2297</v>
      </c>
      <c r="I316">
        <v>416</v>
      </c>
      <c r="J316">
        <v>392</v>
      </c>
      <c r="K316">
        <v>0.94230000000000003</v>
      </c>
      <c r="L316" t="s">
        <v>2348</v>
      </c>
      <c r="M316">
        <v>0.61729999999999996</v>
      </c>
    </row>
    <row r="317" spans="1:13">
      <c r="A317" t="s">
        <v>570</v>
      </c>
      <c r="B317">
        <v>466</v>
      </c>
      <c r="C317" t="s">
        <v>1175</v>
      </c>
      <c r="D317">
        <v>467</v>
      </c>
      <c r="E317" t="s">
        <v>236</v>
      </c>
      <c r="F317" t="s">
        <v>1243</v>
      </c>
      <c r="G317" t="s">
        <v>1678</v>
      </c>
      <c r="H317" t="s">
        <v>2297</v>
      </c>
      <c r="I317">
        <v>31</v>
      </c>
      <c r="J317">
        <v>31</v>
      </c>
      <c r="K317">
        <v>1</v>
      </c>
      <c r="L317" t="s">
        <v>1271</v>
      </c>
      <c r="M317">
        <v>0.8387</v>
      </c>
    </row>
    <row r="318" spans="1:13">
      <c r="A318" t="s">
        <v>570</v>
      </c>
      <c r="B318">
        <v>468</v>
      </c>
      <c r="C318" t="s">
        <v>1177</v>
      </c>
      <c r="D318">
        <v>469</v>
      </c>
      <c r="E318" t="s">
        <v>455</v>
      </c>
      <c r="F318" t="s">
        <v>1243</v>
      </c>
      <c r="G318" t="s">
        <v>1678</v>
      </c>
      <c r="H318" t="s">
        <v>2297</v>
      </c>
      <c r="I318">
        <v>22</v>
      </c>
      <c r="J318">
        <v>20</v>
      </c>
      <c r="K318">
        <v>0.90910000000000002</v>
      </c>
      <c r="L318" t="s">
        <v>1298</v>
      </c>
      <c r="M318">
        <v>0.75</v>
      </c>
    </row>
    <row r="319" spans="1:13">
      <c r="A319" t="s">
        <v>570</v>
      </c>
      <c r="B319">
        <v>847</v>
      </c>
      <c r="C319" t="s">
        <v>1060</v>
      </c>
      <c r="D319">
        <v>850</v>
      </c>
      <c r="E319" t="s">
        <v>456</v>
      </c>
      <c r="F319" t="s">
        <v>1243</v>
      </c>
      <c r="G319" t="s">
        <v>1678</v>
      </c>
      <c r="H319" t="s">
        <v>2297</v>
      </c>
      <c r="I319">
        <v>142</v>
      </c>
      <c r="J319">
        <v>138</v>
      </c>
      <c r="K319">
        <v>0.9718</v>
      </c>
      <c r="L319" t="s">
        <v>1353</v>
      </c>
      <c r="M319">
        <v>0.6522</v>
      </c>
    </row>
    <row r="320" spans="1:13">
      <c r="A320" t="s">
        <v>570</v>
      </c>
      <c r="B320">
        <v>1733</v>
      </c>
      <c r="C320" t="s">
        <v>1110</v>
      </c>
      <c r="D320">
        <v>736</v>
      </c>
      <c r="E320" t="s">
        <v>385</v>
      </c>
      <c r="F320" t="s">
        <v>1243</v>
      </c>
      <c r="G320" t="s">
        <v>1678</v>
      </c>
      <c r="H320" t="s">
        <v>2297</v>
      </c>
      <c r="I320">
        <v>111</v>
      </c>
      <c r="J320">
        <v>106</v>
      </c>
      <c r="K320">
        <v>0.95499999999999996</v>
      </c>
      <c r="L320" t="s">
        <v>1285</v>
      </c>
      <c r="M320">
        <v>0.64149999999999996</v>
      </c>
    </row>
    <row r="321" spans="1:13">
      <c r="A321" t="s">
        <v>570</v>
      </c>
      <c r="B321">
        <v>847</v>
      </c>
      <c r="C321" t="s">
        <v>1060</v>
      </c>
      <c r="D321">
        <v>852</v>
      </c>
      <c r="E321" t="s">
        <v>460</v>
      </c>
      <c r="F321" t="s">
        <v>1243</v>
      </c>
      <c r="G321" t="s">
        <v>1678</v>
      </c>
      <c r="H321" t="s">
        <v>2297</v>
      </c>
      <c r="I321">
        <v>72</v>
      </c>
      <c r="J321">
        <v>72</v>
      </c>
      <c r="K321">
        <v>1</v>
      </c>
      <c r="L321" t="s">
        <v>1379</v>
      </c>
      <c r="M321">
        <v>0.84719999999999995</v>
      </c>
    </row>
    <row r="322" spans="1:13">
      <c r="A322" t="s">
        <v>570</v>
      </c>
      <c r="B322">
        <v>628</v>
      </c>
      <c r="C322" t="s">
        <v>1139</v>
      </c>
      <c r="D322">
        <v>1974</v>
      </c>
      <c r="E322" t="s">
        <v>131</v>
      </c>
      <c r="F322" t="s">
        <v>1243</v>
      </c>
      <c r="G322" t="s">
        <v>1678</v>
      </c>
      <c r="H322" t="s">
        <v>2297</v>
      </c>
      <c r="I322">
        <v>42</v>
      </c>
      <c r="J322">
        <v>38</v>
      </c>
      <c r="K322">
        <v>0.90480000000000005</v>
      </c>
      <c r="L322" t="s">
        <v>1246</v>
      </c>
      <c r="M322">
        <v>0.73680000000000001</v>
      </c>
    </row>
    <row r="323" spans="1:13">
      <c r="A323" t="s">
        <v>570</v>
      </c>
      <c r="B323">
        <v>696</v>
      </c>
      <c r="C323" t="s">
        <v>867</v>
      </c>
      <c r="D323">
        <v>1636</v>
      </c>
      <c r="E323" t="s">
        <v>461</v>
      </c>
      <c r="F323" t="s">
        <v>1243</v>
      </c>
      <c r="G323" t="s">
        <v>1678</v>
      </c>
      <c r="H323" t="s">
        <v>2297</v>
      </c>
      <c r="I323">
        <v>41</v>
      </c>
      <c r="J323">
        <v>40</v>
      </c>
      <c r="K323">
        <v>0.97560000000000002</v>
      </c>
      <c r="L323" t="s">
        <v>1549</v>
      </c>
      <c r="M323">
        <v>0.57499999999999996</v>
      </c>
    </row>
    <row r="324" spans="1:13">
      <c r="A324" t="s">
        <v>570</v>
      </c>
      <c r="B324">
        <v>685</v>
      </c>
      <c r="C324" t="s">
        <v>1150</v>
      </c>
      <c r="D324">
        <v>689</v>
      </c>
      <c r="E324" t="s">
        <v>79</v>
      </c>
      <c r="F324" t="s">
        <v>1243</v>
      </c>
      <c r="G324" t="s">
        <v>1678</v>
      </c>
      <c r="H324" t="s">
        <v>2297</v>
      </c>
      <c r="I324">
        <v>37</v>
      </c>
      <c r="J324">
        <v>37</v>
      </c>
      <c r="K324">
        <v>1</v>
      </c>
      <c r="L324" t="s">
        <v>1290</v>
      </c>
      <c r="M324">
        <v>0.64859999999999995</v>
      </c>
    </row>
    <row r="325" spans="1:13">
      <c r="A325" t="s">
        <v>570</v>
      </c>
      <c r="B325">
        <v>473</v>
      </c>
      <c r="C325" t="s">
        <v>1179</v>
      </c>
      <c r="D325">
        <v>474</v>
      </c>
      <c r="E325" t="s">
        <v>462</v>
      </c>
      <c r="F325" t="s">
        <v>1243</v>
      </c>
      <c r="G325" t="s">
        <v>1678</v>
      </c>
      <c r="H325" t="s">
        <v>2297</v>
      </c>
      <c r="I325">
        <v>78</v>
      </c>
      <c r="J325">
        <v>77</v>
      </c>
      <c r="K325">
        <v>0.98719999999999997</v>
      </c>
      <c r="L325" t="s">
        <v>1321</v>
      </c>
      <c r="M325">
        <v>0.74029999999999996</v>
      </c>
    </row>
    <row r="326" spans="1:13">
      <c r="A326" t="s">
        <v>570</v>
      </c>
      <c r="B326">
        <v>475</v>
      </c>
      <c r="C326" t="s">
        <v>1181</v>
      </c>
      <c r="D326">
        <v>476</v>
      </c>
      <c r="E326" t="s">
        <v>541</v>
      </c>
      <c r="F326" t="s">
        <v>1243</v>
      </c>
      <c r="G326" t="s">
        <v>1678</v>
      </c>
      <c r="H326" t="s">
        <v>2297</v>
      </c>
      <c r="I326">
        <v>31</v>
      </c>
      <c r="J326">
        <v>30</v>
      </c>
      <c r="K326">
        <v>0.9677</v>
      </c>
      <c r="L326" t="s">
        <v>1249</v>
      </c>
      <c r="M326">
        <v>0.83330000000000004</v>
      </c>
    </row>
    <row r="327" spans="1:13">
      <c r="A327" t="s">
        <v>570</v>
      </c>
      <c r="B327">
        <v>194</v>
      </c>
      <c r="C327" t="s">
        <v>806</v>
      </c>
      <c r="D327">
        <v>197</v>
      </c>
      <c r="E327" t="s">
        <v>464</v>
      </c>
      <c r="F327" t="s">
        <v>1243</v>
      </c>
      <c r="G327" t="s">
        <v>1678</v>
      </c>
      <c r="H327" t="s">
        <v>2297</v>
      </c>
      <c r="I327">
        <v>92</v>
      </c>
      <c r="J327">
        <v>92</v>
      </c>
      <c r="K327">
        <v>1</v>
      </c>
      <c r="L327" t="s">
        <v>1560</v>
      </c>
      <c r="M327">
        <v>0.83699999999999997</v>
      </c>
    </row>
    <row r="328" spans="1:13">
      <c r="A328" t="s">
        <v>570</v>
      </c>
      <c r="B328">
        <v>603</v>
      </c>
      <c r="C328" t="s">
        <v>926</v>
      </c>
      <c r="D328">
        <v>605</v>
      </c>
      <c r="E328" t="s">
        <v>263</v>
      </c>
      <c r="F328" t="s">
        <v>1243</v>
      </c>
      <c r="G328" t="s">
        <v>1678</v>
      </c>
      <c r="H328" t="s">
        <v>2297</v>
      </c>
      <c r="I328">
        <v>24</v>
      </c>
      <c r="J328">
        <v>23</v>
      </c>
      <c r="K328">
        <v>0.95830000000000004</v>
      </c>
      <c r="L328" t="s">
        <v>1298</v>
      </c>
      <c r="M328">
        <v>0.6522</v>
      </c>
    </row>
    <row r="329" spans="1:13">
      <c r="A329" t="s">
        <v>570</v>
      </c>
      <c r="B329">
        <v>765</v>
      </c>
      <c r="C329" t="s">
        <v>1035</v>
      </c>
      <c r="D329">
        <v>771</v>
      </c>
      <c r="E329" t="s">
        <v>332</v>
      </c>
      <c r="F329" t="s">
        <v>1243</v>
      </c>
      <c r="G329" t="s">
        <v>1678</v>
      </c>
      <c r="H329" t="s">
        <v>2297</v>
      </c>
      <c r="I329">
        <v>35</v>
      </c>
      <c r="J329">
        <v>32</v>
      </c>
      <c r="K329">
        <v>0.9143</v>
      </c>
      <c r="L329" t="s">
        <v>1249</v>
      </c>
      <c r="M329">
        <v>0.78129999999999999</v>
      </c>
    </row>
    <row r="330" spans="1:13">
      <c r="A330" t="s">
        <v>570</v>
      </c>
      <c r="B330">
        <v>854</v>
      </c>
      <c r="C330" t="s">
        <v>1064</v>
      </c>
      <c r="D330">
        <v>858</v>
      </c>
      <c r="E330" t="s">
        <v>354</v>
      </c>
      <c r="F330" t="s">
        <v>1243</v>
      </c>
      <c r="G330" t="s">
        <v>1678</v>
      </c>
      <c r="H330" t="s">
        <v>2297</v>
      </c>
      <c r="I330">
        <v>128</v>
      </c>
      <c r="J330">
        <v>124</v>
      </c>
      <c r="K330">
        <v>0.96879999999999999</v>
      </c>
      <c r="L330" t="s">
        <v>1382</v>
      </c>
      <c r="M330">
        <v>0.6532</v>
      </c>
    </row>
    <row r="331" spans="1:13">
      <c r="A331" t="s">
        <v>570</v>
      </c>
      <c r="B331">
        <v>795</v>
      </c>
      <c r="C331" t="s">
        <v>1049</v>
      </c>
      <c r="D331">
        <v>797</v>
      </c>
      <c r="E331" t="s">
        <v>75</v>
      </c>
      <c r="F331" t="s">
        <v>1243</v>
      </c>
      <c r="G331" t="s">
        <v>1678</v>
      </c>
      <c r="H331" t="s">
        <v>2297</v>
      </c>
      <c r="I331">
        <v>37</v>
      </c>
      <c r="J331">
        <v>37</v>
      </c>
      <c r="K331">
        <v>1</v>
      </c>
      <c r="L331" t="s">
        <v>1304</v>
      </c>
      <c r="M331">
        <v>0.81079999999999997</v>
      </c>
    </row>
    <row r="332" spans="1:13">
      <c r="A332" t="s">
        <v>570</v>
      </c>
      <c r="B332">
        <v>1156</v>
      </c>
      <c r="C332" t="s">
        <v>550</v>
      </c>
      <c r="D332">
        <v>1157</v>
      </c>
      <c r="E332" t="s">
        <v>550</v>
      </c>
      <c r="F332" t="s">
        <v>1243</v>
      </c>
      <c r="G332" t="s">
        <v>1678</v>
      </c>
      <c r="H332" t="s">
        <v>2297</v>
      </c>
      <c r="I332">
        <v>82</v>
      </c>
      <c r="J332">
        <v>65</v>
      </c>
      <c r="K332">
        <v>0.79269999999999996</v>
      </c>
      <c r="L332" t="s">
        <v>1351</v>
      </c>
      <c r="M332">
        <v>0.72309999999999997</v>
      </c>
    </row>
    <row r="333" spans="1:13">
      <c r="A333" t="s">
        <v>570</v>
      </c>
      <c r="B333">
        <v>888</v>
      </c>
      <c r="C333" t="s">
        <v>1074</v>
      </c>
      <c r="D333">
        <v>896</v>
      </c>
      <c r="E333" t="s">
        <v>551</v>
      </c>
      <c r="F333" t="s">
        <v>1243</v>
      </c>
      <c r="G333" t="s">
        <v>1678</v>
      </c>
      <c r="H333" t="s">
        <v>2297</v>
      </c>
      <c r="I333">
        <v>72</v>
      </c>
      <c r="J333">
        <v>72</v>
      </c>
      <c r="K333">
        <v>1</v>
      </c>
      <c r="L333" t="s">
        <v>1308</v>
      </c>
      <c r="M333">
        <v>0.75</v>
      </c>
    </row>
    <row r="334" spans="1:13">
      <c r="A334" t="s">
        <v>570</v>
      </c>
      <c r="B334">
        <v>480</v>
      </c>
      <c r="C334" t="s">
        <v>1183</v>
      </c>
      <c r="D334">
        <v>484</v>
      </c>
      <c r="E334" t="s">
        <v>195</v>
      </c>
      <c r="F334" t="s">
        <v>1243</v>
      </c>
      <c r="G334" t="s">
        <v>1678</v>
      </c>
      <c r="H334" t="s">
        <v>2297</v>
      </c>
      <c r="I334">
        <v>131</v>
      </c>
      <c r="J334">
        <v>128</v>
      </c>
      <c r="K334">
        <v>0.97709999999999997</v>
      </c>
      <c r="L334" t="s">
        <v>1285</v>
      </c>
      <c r="M334">
        <v>0.53129999999999999</v>
      </c>
    </row>
    <row r="335" spans="1:13">
      <c r="A335" t="s">
        <v>570</v>
      </c>
      <c r="B335">
        <v>480</v>
      </c>
      <c r="C335" t="s">
        <v>1183</v>
      </c>
      <c r="D335">
        <v>482</v>
      </c>
      <c r="E335" t="s">
        <v>134</v>
      </c>
      <c r="F335" t="s">
        <v>1243</v>
      </c>
      <c r="G335" t="s">
        <v>1678</v>
      </c>
      <c r="H335" t="s">
        <v>2297</v>
      </c>
      <c r="I335">
        <v>108</v>
      </c>
      <c r="J335">
        <v>103</v>
      </c>
      <c r="K335">
        <v>0.95369999999999999</v>
      </c>
      <c r="L335" t="s">
        <v>1306</v>
      </c>
      <c r="M335">
        <v>0.61170000000000002</v>
      </c>
    </row>
    <row r="336" spans="1:13">
      <c r="A336" t="s">
        <v>570</v>
      </c>
      <c r="B336">
        <v>1060</v>
      </c>
      <c r="C336" t="s">
        <v>1185</v>
      </c>
      <c r="D336">
        <v>1063</v>
      </c>
      <c r="E336" t="s">
        <v>406</v>
      </c>
      <c r="F336" t="s">
        <v>1243</v>
      </c>
      <c r="G336" t="s">
        <v>1678</v>
      </c>
      <c r="H336" t="s">
        <v>2297</v>
      </c>
      <c r="I336">
        <v>113</v>
      </c>
      <c r="J336">
        <v>108</v>
      </c>
      <c r="K336">
        <v>0.95579999999999998</v>
      </c>
      <c r="L336" t="s">
        <v>1267</v>
      </c>
      <c r="M336">
        <v>0.70369999999999999</v>
      </c>
    </row>
    <row r="337" spans="1:13">
      <c r="A337" t="s">
        <v>570</v>
      </c>
      <c r="B337">
        <v>1060</v>
      </c>
      <c r="C337" t="s">
        <v>1185</v>
      </c>
      <c r="D337">
        <v>1062</v>
      </c>
      <c r="E337" t="s">
        <v>555</v>
      </c>
      <c r="F337" t="s">
        <v>1243</v>
      </c>
      <c r="G337" t="s">
        <v>1678</v>
      </c>
      <c r="H337" t="s">
        <v>2297</v>
      </c>
      <c r="I337">
        <v>226</v>
      </c>
      <c r="J337">
        <v>220</v>
      </c>
      <c r="K337">
        <v>0.97350000000000003</v>
      </c>
      <c r="L337" t="s">
        <v>1485</v>
      </c>
      <c r="M337">
        <v>0.62729999999999997</v>
      </c>
    </row>
    <row r="338" spans="1:13">
      <c r="A338" t="s">
        <v>570</v>
      </c>
      <c r="B338">
        <v>427</v>
      </c>
      <c r="C338" t="s">
        <v>1158</v>
      </c>
      <c r="D338">
        <v>433</v>
      </c>
      <c r="E338" t="s">
        <v>556</v>
      </c>
      <c r="F338" t="s">
        <v>1243</v>
      </c>
      <c r="G338" t="s">
        <v>1678</v>
      </c>
      <c r="H338" t="s">
        <v>2297</v>
      </c>
      <c r="I338">
        <v>224</v>
      </c>
      <c r="J338">
        <v>221</v>
      </c>
      <c r="K338">
        <v>0.98660000000000003</v>
      </c>
      <c r="L338" t="s">
        <v>1485</v>
      </c>
      <c r="M338">
        <v>0.62439999999999996</v>
      </c>
    </row>
    <row r="339" spans="1:13">
      <c r="A339" t="s">
        <v>570</v>
      </c>
      <c r="B339">
        <v>495</v>
      </c>
      <c r="C339" t="s">
        <v>1192</v>
      </c>
      <c r="D339">
        <v>499</v>
      </c>
      <c r="E339" t="s">
        <v>137</v>
      </c>
      <c r="F339" t="s">
        <v>1243</v>
      </c>
      <c r="G339" t="s">
        <v>1678</v>
      </c>
      <c r="H339" t="s">
        <v>2297</v>
      </c>
      <c r="I339">
        <v>169</v>
      </c>
      <c r="J339">
        <v>136</v>
      </c>
      <c r="K339">
        <v>0.80469999999999997</v>
      </c>
      <c r="L339" t="s">
        <v>1364</v>
      </c>
      <c r="M339">
        <v>0.74260000000000004</v>
      </c>
    </row>
    <row r="340" spans="1:13">
      <c r="A340" t="s">
        <v>570</v>
      </c>
      <c r="B340">
        <v>495</v>
      </c>
      <c r="C340" t="s">
        <v>1192</v>
      </c>
      <c r="D340">
        <v>498</v>
      </c>
      <c r="E340" t="s">
        <v>245</v>
      </c>
      <c r="F340" t="s">
        <v>1243</v>
      </c>
      <c r="G340" t="s">
        <v>1678</v>
      </c>
      <c r="H340" t="s">
        <v>2297</v>
      </c>
      <c r="I340">
        <v>344</v>
      </c>
      <c r="J340">
        <v>336</v>
      </c>
      <c r="K340">
        <v>0.97670000000000001</v>
      </c>
      <c r="L340" t="s">
        <v>1500</v>
      </c>
      <c r="M340">
        <v>0.78869999999999996</v>
      </c>
    </row>
    <row r="341" spans="1:13">
      <c r="A341" t="s">
        <v>570</v>
      </c>
      <c r="B341">
        <v>1451</v>
      </c>
      <c r="C341" t="s">
        <v>944</v>
      </c>
      <c r="D341">
        <v>506</v>
      </c>
      <c r="E341" t="s">
        <v>469</v>
      </c>
      <c r="F341" t="s">
        <v>1243</v>
      </c>
      <c r="G341" t="s">
        <v>1678</v>
      </c>
      <c r="H341" t="s">
        <v>2297</v>
      </c>
      <c r="I341">
        <v>33</v>
      </c>
      <c r="J341">
        <v>33</v>
      </c>
      <c r="K341">
        <v>1</v>
      </c>
      <c r="L341" t="s">
        <v>1520</v>
      </c>
      <c r="M341">
        <v>0.57579999999999998</v>
      </c>
    </row>
    <row r="342" spans="1:13">
      <c r="A342" t="s">
        <v>570</v>
      </c>
      <c r="B342">
        <v>42</v>
      </c>
      <c r="C342" t="s">
        <v>723</v>
      </c>
      <c r="D342">
        <v>51</v>
      </c>
      <c r="E342" t="s">
        <v>559</v>
      </c>
      <c r="F342" t="s">
        <v>1243</v>
      </c>
      <c r="G342" t="s">
        <v>1678</v>
      </c>
      <c r="H342" t="s">
        <v>2297</v>
      </c>
      <c r="I342">
        <v>127</v>
      </c>
      <c r="J342">
        <v>127</v>
      </c>
      <c r="K342">
        <v>1</v>
      </c>
      <c r="L342" t="s">
        <v>1392</v>
      </c>
      <c r="M342">
        <v>0.315</v>
      </c>
    </row>
    <row r="343" spans="1:13">
      <c r="A343" t="s">
        <v>570</v>
      </c>
      <c r="B343">
        <v>1457</v>
      </c>
      <c r="C343" t="s">
        <v>973</v>
      </c>
      <c r="D343">
        <v>810</v>
      </c>
      <c r="E343" t="s">
        <v>560</v>
      </c>
      <c r="F343" t="s">
        <v>1243</v>
      </c>
      <c r="G343" t="s">
        <v>1678</v>
      </c>
      <c r="H343" t="s">
        <v>2297</v>
      </c>
      <c r="I343">
        <v>82</v>
      </c>
      <c r="J343">
        <v>80</v>
      </c>
      <c r="K343">
        <v>0.97560000000000002</v>
      </c>
      <c r="L343" t="s">
        <v>1510</v>
      </c>
      <c r="M343">
        <v>0.75</v>
      </c>
    </row>
    <row r="344" spans="1:13">
      <c r="A344" t="s">
        <v>570</v>
      </c>
      <c r="B344">
        <v>984</v>
      </c>
      <c r="C344" t="s">
        <v>1125</v>
      </c>
      <c r="D344">
        <v>990</v>
      </c>
      <c r="E344" t="s">
        <v>561</v>
      </c>
      <c r="F344" t="s">
        <v>1243</v>
      </c>
      <c r="G344" t="s">
        <v>1678</v>
      </c>
      <c r="H344" t="s">
        <v>2297</v>
      </c>
      <c r="I344">
        <v>31</v>
      </c>
      <c r="J344">
        <v>31</v>
      </c>
      <c r="K344">
        <v>1</v>
      </c>
      <c r="L344" t="s">
        <v>1290</v>
      </c>
      <c r="M344">
        <v>0.7742</v>
      </c>
    </row>
    <row r="345" spans="1:13">
      <c r="A345" t="s">
        <v>570</v>
      </c>
      <c r="B345">
        <v>1455</v>
      </c>
      <c r="C345" t="s">
        <v>955</v>
      </c>
      <c r="D345">
        <v>511</v>
      </c>
      <c r="E345" t="s">
        <v>247</v>
      </c>
      <c r="F345" t="s">
        <v>1243</v>
      </c>
      <c r="G345" t="s">
        <v>1678</v>
      </c>
      <c r="H345" t="s">
        <v>2297</v>
      </c>
      <c r="I345">
        <v>249</v>
      </c>
      <c r="J345">
        <v>222</v>
      </c>
      <c r="K345">
        <v>0.89159999999999995</v>
      </c>
      <c r="L345" t="s">
        <v>1524</v>
      </c>
      <c r="M345">
        <v>0.67569999999999997</v>
      </c>
    </row>
    <row r="346" spans="1:13">
      <c r="A346" t="s">
        <v>570</v>
      </c>
      <c r="B346">
        <v>1455</v>
      </c>
      <c r="C346" t="s">
        <v>955</v>
      </c>
      <c r="D346">
        <v>513</v>
      </c>
      <c r="E346" t="s">
        <v>470</v>
      </c>
      <c r="F346" t="s">
        <v>1243</v>
      </c>
      <c r="G346" t="s">
        <v>1678</v>
      </c>
      <c r="H346" t="s">
        <v>2297</v>
      </c>
      <c r="I346">
        <v>199</v>
      </c>
      <c r="J346">
        <v>184</v>
      </c>
      <c r="K346">
        <v>0.92459999999999998</v>
      </c>
      <c r="L346" t="s">
        <v>1358</v>
      </c>
      <c r="M346">
        <v>0.61960000000000004</v>
      </c>
    </row>
    <row r="347" spans="1:13">
      <c r="A347" t="s">
        <v>570</v>
      </c>
      <c r="B347">
        <v>1451</v>
      </c>
      <c r="C347" t="s">
        <v>944</v>
      </c>
      <c r="D347">
        <v>517</v>
      </c>
      <c r="E347" t="s">
        <v>471</v>
      </c>
      <c r="F347" t="s">
        <v>1243</v>
      </c>
      <c r="G347" t="s">
        <v>1678</v>
      </c>
      <c r="H347" t="s">
        <v>2297</v>
      </c>
      <c r="I347">
        <v>62</v>
      </c>
      <c r="J347">
        <v>61</v>
      </c>
      <c r="K347">
        <v>0.9839</v>
      </c>
      <c r="L347" t="s">
        <v>1392</v>
      </c>
      <c r="M347">
        <v>0.65569999999999995</v>
      </c>
    </row>
    <row r="348" spans="1:13">
      <c r="A348" t="s">
        <v>570</v>
      </c>
      <c r="B348">
        <v>518</v>
      </c>
      <c r="C348" t="s">
        <v>1196</v>
      </c>
      <c r="D348">
        <v>521</v>
      </c>
      <c r="E348" t="s">
        <v>472</v>
      </c>
      <c r="F348" t="s">
        <v>1243</v>
      </c>
      <c r="G348" t="s">
        <v>1678</v>
      </c>
      <c r="H348" t="s">
        <v>2297</v>
      </c>
      <c r="I348">
        <v>83</v>
      </c>
      <c r="J348">
        <v>82</v>
      </c>
      <c r="K348">
        <v>0.98799999999999999</v>
      </c>
      <c r="L348" t="s">
        <v>1439</v>
      </c>
      <c r="M348">
        <v>0.75609999999999999</v>
      </c>
    </row>
    <row r="349" spans="1:13">
      <c r="A349" t="s">
        <v>570</v>
      </c>
      <c r="B349">
        <v>518</v>
      </c>
      <c r="C349" t="s">
        <v>1196</v>
      </c>
      <c r="D349">
        <v>519</v>
      </c>
      <c r="E349" t="s">
        <v>412</v>
      </c>
      <c r="F349" t="s">
        <v>1243</v>
      </c>
      <c r="G349" t="s">
        <v>1678</v>
      </c>
      <c r="H349" t="s">
        <v>2297</v>
      </c>
      <c r="I349">
        <v>84</v>
      </c>
      <c r="J349">
        <v>83</v>
      </c>
      <c r="K349">
        <v>0.98809999999999998</v>
      </c>
      <c r="L349" t="s">
        <v>1386</v>
      </c>
      <c r="M349">
        <v>0.59040000000000004</v>
      </c>
    </row>
    <row r="350" spans="1:13">
      <c r="A350" t="s">
        <v>570</v>
      </c>
      <c r="B350">
        <v>518</v>
      </c>
      <c r="C350" t="s">
        <v>1196</v>
      </c>
      <c r="D350">
        <v>520</v>
      </c>
      <c r="E350" t="s">
        <v>84</v>
      </c>
      <c r="F350" t="s">
        <v>1243</v>
      </c>
      <c r="G350" t="s">
        <v>1678</v>
      </c>
      <c r="H350" t="s">
        <v>2297</v>
      </c>
      <c r="I350">
        <v>88</v>
      </c>
      <c r="J350">
        <v>84</v>
      </c>
      <c r="K350">
        <v>0.95450000000000002</v>
      </c>
      <c r="L350" t="s">
        <v>1324</v>
      </c>
      <c r="M350">
        <v>0.46429999999999999</v>
      </c>
    </row>
    <row r="351" spans="1:13">
      <c r="A351" t="s">
        <v>570</v>
      </c>
      <c r="B351">
        <v>524</v>
      </c>
      <c r="C351" t="s">
        <v>1198</v>
      </c>
      <c r="D351">
        <v>525</v>
      </c>
      <c r="E351" t="s">
        <v>473</v>
      </c>
      <c r="F351" t="s">
        <v>1243</v>
      </c>
      <c r="G351" t="s">
        <v>1678</v>
      </c>
      <c r="H351" t="s">
        <v>2297</v>
      </c>
      <c r="I351">
        <v>71</v>
      </c>
      <c r="J351">
        <v>71</v>
      </c>
      <c r="K351">
        <v>1</v>
      </c>
      <c r="L351" t="s">
        <v>1379</v>
      </c>
      <c r="M351">
        <v>0.85919999999999996</v>
      </c>
    </row>
    <row r="352" spans="1:13">
      <c r="A352" t="s">
        <v>570</v>
      </c>
      <c r="B352">
        <v>524</v>
      </c>
      <c r="C352" t="s">
        <v>1198</v>
      </c>
      <c r="D352">
        <v>526</v>
      </c>
      <c r="E352" t="s">
        <v>142</v>
      </c>
      <c r="F352" t="s">
        <v>1243</v>
      </c>
      <c r="G352" t="s">
        <v>1678</v>
      </c>
      <c r="H352" t="s">
        <v>2297</v>
      </c>
      <c r="I352">
        <v>62</v>
      </c>
      <c r="J352">
        <v>56</v>
      </c>
      <c r="K352">
        <v>0.9032</v>
      </c>
      <c r="L352" t="s">
        <v>1271</v>
      </c>
      <c r="M352">
        <v>0.46429999999999999</v>
      </c>
    </row>
    <row r="353" spans="1:13">
      <c r="A353" t="s">
        <v>570</v>
      </c>
      <c r="B353">
        <v>524</v>
      </c>
      <c r="C353" t="s">
        <v>1198</v>
      </c>
      <c r="D353">
        <v>527</v>
      </c>
      <c r="E353" t="s">
        <v>475</v>
      </c>
      <c r="F353" t="s">
        <v>1243</v>
      </c>
      <c r="G353" t="s">
        <v>1678</v>
      </c>
      <c r="H353" t="s">
        <v>2297</v>
      </c>
      <c r="I353">
        <v>74</v>
      </c>
      <c r="J353">
        <v>72</v>
      </c>
      <c r="K353">
        <v>0.97299999999999998</v>
      </c>
      <c r="L353" t="s">
        <v>1281</v>
      </c>
      <c r="M353">
        <v>0.56940000000000002</v>
      </c>
    </row>
    <row r="354" spans="1:13">
      <c r="A354" t="s">
        <v>570</v>
      </c>
      <c r="B354">
        <v>1671</v>
      </c>
      <c r="C354" t="s">
        <v>1200</v>
      </c>
      <c r="D354">
        <v>530</v>
      </c>
      <c r="E354" t="s">
        <v>148</v>
      </c>
      <c r="F354" t="s">
        <v>1243</v>
      </c>
      <c r="G354" t="s">
        <v>1678</v>
      </c>
      <c r="H354" t="s">
        <v>2297</v>
      </c>
      <c r="I354">
        <v>69</v>
      </c>
      <c r="J354">
        <v>56</v>
      </c>
      <c r="K354">
        <v>0.81159999999999999</v>
      </c>
      <c r="L354" t="s">
        <v>1377</v>
      </c>
      <c r="M354">
        <v>0.76790000000000003</v>
      </c>
    </row>
    <row r="355" spans="1:13">
      <c r="A355" t="s">
        <v>570</v>
      </c>
      <c r="B355">
        <v>726</v>
      </c>
      <c r="C355" t="s">
        <v>1015</v>
      </c>
      <c r="D355">
        <v>729</v>
      </c>
      <c r="E355" t="s">
        <v>320</v>
      </c>
      <c r="F355" t="s">
        <v>1243</v>
      </c>
      <c r="G355" t="s">
        <v>1678</v>
      </c>
      <c r="H355" t="s">
        <v>2297</v>
      </c>
      <c r="I355">
        <v>28</v>
      </c>
      <c r="J355">
        <v>27</v>
      </c>
      <c r="K355">
        <v>0.96430000000000005</v>
      </c>
      <c r="L355" t="s">
        <v>1460</v>
      </c>
      <c r="M355">
        <v>0.74070000000000003</v>
      </c>
    </row>
    <row r="356" spans="1:13">
      <c r="A356" t="s">
        <v>570</v>
      </c>
      <c r="B356">
        <v>532</v>
      </c>
      <c r="C356" t="s">
        <v>1202</v>
      </c>
      <c r="D356">
        <v>533</v>
      </c>
      <c r="E356" t="s">
        <v>80</v>
      </c>
      <c r="F356" t="s">
        <v>1243</v>
      </c>
      <c r="G356" t="s">
        <v>1678</v>
      </c>
      <c r="H356" t="s">
        <v>2297</v>
      </c>
      <c r="I356">
        <v>27</v>
      </c>
      <c r="J356">
        <v>27</v>
      </c>
      <c r="K356">
        <v>1</v>
      </c>
      <c r="L356" t="s">
        <v>1591</v>
      </c>
      <c r="M356">
        <v>0.59260000000000002</v>
      </c>
    </row>
    <row r="357" spans="1:13">
      <c r="A357" t="s">
        <v>570</v>
      </c>
      <c r="B357">
        <v>38</v>
      </c>
      <c r="C357" t="s">
        <v>721</v>
      </c>
      <c r="D357">
        <v>39</v>
      </c>
      <c r="E357" t="s">
        <v>46</v>
      </c>
      <c r="F357" t="s">
        <v>1243</v>
      </c>
      <c r="G357" t="s">
        <v>1678</v>
      </c>
      <c r="H357" t="s">
        <v>2297</v>
      </c>
      <c r="I357">
        <v>60</v>
      </c>
      <c r="J357">
        <v>54</v>
      </c>
      <c r="K357">
        <v>0.9</v>
      </c>
      <c r="L357" t="s">
        <v>1336</v>
      </c>
      <c r="M357">
        <v>0.70369999999999999</v>
      </c>
    </row>
    <row r="358" spans="1:13">
      <c r="A358" t="s">
        <v>570</v>
      </c>
      <c r="B358">
        <v>984</v>
      </c>
      <c r="C358" t="s">
        <v>1125</v>
      </c>
      <c r="D358">
        <v>992</v>
      </c>
      <c r="E358" t="s">
        <v>563</v>
      </c>
      <c r="F358" t="s">
        <v>1243</v>
      </c>
      <c r="G358" t="s">
        <v>1678</v>
      </c>
      <c r="H358" t="s">
        <v>2297</v>
      </c>
      <c r="I358">
        <v>56</v>
      </c>
      <c r="J358">
        <v>56</v>
      </c>
      <c r="K358">
        <v>1</v>
      </c>
      <c r="L358" t="s">
        <v>1246</v>
      </c>
      <c r="M358">
        <v>0.5</v>
      </c>
    </row>
    <row r="359" spans="1:13">
      <c r="A359" t="s">
        <v>570</v>
      </c>
      <c r="B359">
        <v>1438</v>
      </c>
      <c r="C359" t="s">
        <v>893</v>
      </c>
      <c r="D359">
        <v>536</v>
      </c>
      <c r="E359" t="s">
        <v>477</v>
      </c>
      <c r="F359" t="s">
        <v>1243</v>
      </c>
      <c r="G359" t="s">
        <v>1678</v>
      </c>
      <c r="H359" t="s">
        <v>2297</v>
      </c>
      <c r="I359">
        <v>57</v>
      </c>
      <c r="J359">
        <v>56</v>
      </c>
      <c r="K359">
        <v>0.98250000000000004</v>
      </c>
      <c r="L359" t="s">
        <v>1281</v>
      </c>
      <c r="M359">
        <v>0.73209999999999997</v>
      </c>
    </row>
    <row r="360" spans="1:13">
      <c r="A360" t="s">
        <v>570</v>
      </c>
      <c r="B360">
        <v>537</v>
      </c>
      <c r="C360" t="s">
        <v>1204</v>
      </c>
      <c r="D360">
        <v>540</v>
      </c>
      <c r="E360" t="s">
        <v>565</v>
      </c>
      <c r="F360" t="s">
        <v>1243</v>
      </c>
      <c r="G360" t="s">
        <v>1678</v>
      </c>
      <c r="H360" t="s">
        <v>2297</v>
      </c>
      <c r="I360">
        <v>125</v>
      </c>
      <c r="J360">
        <v>124</v>
      </c>
      <c r="K360">
        <v>0.99199999999999999</v>
      </c>
      <c r="L360" t="s">
        <v>1439</v>
      </c>
      <c r="M360">
        <v>0.5</v>
      </c>
    </row>
    <row r="361" spans="1:13">
      <c r="A361" t="s">
        <v>570</v>
      </c>
      <c r="B361">
        <v>537</v>
      </c>
      <c r="C361" t="s">
        <v>1204</v>
      </c>
      <c r="D361">
        <v>539</v>
      </c>
      <c r="E361" t="s">
        <v>566</v>
      </c>
      <c r="F361" t="s">
        <v>1243</v>
      </c>
      <c r="G361" t="s">
        <v>1678</v>
      </c>
      <c r="H361" t="s">
        <v>2297</v>
      </c>
      <c r="I361">
        <v>146</v>
      </c>
      <c r="J361">
        <v>142</v>
      </c>
      <c r="K361">
        <v>0.97260000000000002</v>
      </c>
      <c r="L361" t="s">
        <v>1346</v>
      </c>
      <c r="M361">
        <v>0.36620000000000003</v>
      </c>
    </row>
    <row r="362" spans="1:13">
      <c r="A362" t="s">
        <v>570</v>
      </c>
      <c r="B362">
        <v>542</v>
      </c>
      <c r="C362" t="s">
        <v>1206</v>
      </c>
      <c r="D362">
        <v>545</v>
      </c>
      <c r="E362" t="s">
        <v>478</v>
      </c>
      <c r="F362" t="s">
        <v>1243</v>
      </c>
      <c r="G362" t="s">
        <v>1678</v>
      </c>
      <c r="H362" t="s">
        <v>2297</v>
      </c>
      <c r="I362">
        <v>118</v>
      </c>
      <c r="J362">
        <v>105</v>
      </c>
      <c r="K362">
        <v>0.88980000000000004</v>
      </c>
      <c r="L362" t="s">
        <v>1386</v>
      </c>
      <c r="M362">
        <v>0.4667</v>
      </c>
    </row>
    <row r="363" spans="1:13">
      <c r="A363" t="s">
        <v>570</v>
      </c>
      <c r="B363">
        <v>542</v>
      </c>
      <c r="C363" t="s">
        <v>1206</v>
      </c>
      <c r="D363">
        <v>544</v>
      </c>
      <c r="E363" t="s">
        <v>567</v>
      </c>
      <c r="F363" t="s">
        <v>1243</v>
      </c>
      <c r="G363" t="s">
        <v>1678</v>
      </c>
      <c r="H363" t="s">
        <v>2297</v>
      </c>
      <c r="I363">
        <v>246</v>
      </c>
      <c r="J363">
        <v>236</v>
      </c>
      <c r="K363">
        <v>0.95930000000000004</v>
      </c>
      <c r="L363" t="s">
        <v>1505</v>
      </c>
      <c r="M363">
        <v>0.46189999999999998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45DDE-5269-3648-9411-B3A1AADC9FC9}">
  <dimension ref="A1:M1025"/>
  <sheetViews>
    <sheetView topLeftCell="H1" workbookViewId="0">
      <selection activeCell="M31" sqref="M31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2.33203125" bestFit="1" customWidth="1"/>
    <col min="7" max="7" width="13.83203125" bestFit="1" customWidth="1"/>
    <col min="8" max="8" width="25.832031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</cols>
  <sheetData>
    <row r="1" spans="1:13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1239</v>
      </c>
      <c r="G1" t="s">
        <v>1675</v>
      </c>
      <c r="H1" t="s">
        <v>2292</v>
      </c>
      <c r="I1" t="s">
        <v>2293</v>
      </c>
      <c r="J1" t="s">
        <v>2294</v>
      </c>
      <c r="K1" t="s">
        <v>2295</v>
      </c>
      <c r="L1" t="s">
        <v>2296</v>
      </c>
      <c r="M1" t="s">
        <v>1676</v>
      </c>
    </row>
    <row r="2" spans="1:13">
      <c r="A2" t="s">
        <v>570</v>
      </c>
      <c r="B2" t="s">
        <v>2563</v>
      </c>
      <c r="C2" t="s">
        <v>582</v>
      </c>
      <c r="D2" t="s">
        <v>2564</v>
      </c>
      <c r="E2" t="s">
        <v>571</v>
      </c>
      <c r="F2" t="s">
        <v>1243</v>
      </c>
      <c r="G2" t="s">
        <v>2300</v>
      </c>
      <c r="H2" t="s">
        <v>3212</v>
      </c>
      <c r="I2" t="s">
        <v>1627</v>
      </c>
      <c r="J2" t="s">
        <v>1627</v>
      </c>
      <c r="K2" t="s">
        <v>2565</v>
      </c>
      <c r="L2" t="s">
        <v>1392</v>
      </c>
      <c r="M2">
        <v>0.35709999999999997</v>
      </c>
    </row>
    <row r="3" spans="1:13">
      <c r="A3" t="s">
        <v>570</v>
      </c>
      <c r="B3" t="s">
        <v>2563</v>
      </c>
      <c r="C3" t="s">
        <v>582</v>
      </c>
      <c r="D3" t="s">
        <v>2564</v>
      </c>
      <c r="E3" t="s">
        <v>571</v>
      </c>
      <c r="F3" t="s">
        <v>1243</v>
      </c>
      <c r="G3" t="s">
        <v>2300</v>
      </c>
      <c r="H3" t="s">
        <v>2297</v>
      </c>
      <c r="I3" t="s">
        <v>1627</v>
      </c>
      <c r="J3" t="s">
        <v>1627</v>
      </c>
      <c r="K3" t="s">
        <v>2565</v>
      </c>
      <c r="L3" t="s">
        <v>1315</v>
      </c>
      <c r="M3">
        <v>0.64290000000000003</v>
      </c>
    </row>
    <row r="4" spans="1:13">
      <c r="A4" t="s">
        <v>570</v>
      </c>
      <c r="B4" t="s">
        <v>2344</v>
      </c>
      <c r="C4" t="s">
        <v>703</v>
      </c>
      <c r="D4" t="s">
        <v>2329</v>
      </c>
      <c r="E4" t="s">
        <v>4</v>
      </c>
      <c r="F4" t="s">
        <v>1243</v>
      </c>
      <c r="G4" t="s">
        <v>2300</v>
      </c>
      <c r="H4" t="s">
        <v>3212</v>
      </c>
      <c r="I4" t="s">
        <v>1607</v>
      </c>
      <c r="J4" t="s">
        <v>1607</v>
      </c>
      <c r="K4" t="s">
        <v>2565</v>
      </c>
      <c r="L4" t="s">
        <v>1447</v>
      </c>
      <c r="M4">
        <v>0.46850000000000003</v>
      </c>
    </row>
    <row r="5" spans="1:13">
      <c r="A5" t="s">
        <v>570</v>
      </c>
      <c r="B5" t="s">
        <v>2344</v>
      </c>
      <c r="C5" t="s">
        <v>703</v>
      </c>
      <c r="D5" t="s">
        <v>2329</v>
      </c>
      <c r="E5" t="s">
        <v>4</v>
      </c>
      <c r="F5" t="s">
        <v>1243</v>
      </c>
      <c r="G5" t="s">
        <v>2300</v>
      </c>
      <c r="H5" t="s">
        <v>2297</v>
      </c>
      <c r="I5" t="s">
        <v>1607</v>
      </c>
      <c r="J5" t="s">
        <v>1607</v>
      </c>
      <c r="K5" t="s">
        <v>2565</v>
      </c>
      <c r="L5" t="s">
        <v>1267</v>
      </c>
      <c r="M5">
        <v>0.53149999999999997</v>
      </c>
    </row>
    <row r="6" spans="1:13">
      <c r="A6" t="s">
        <v>570</v>
      </c>
      <c r="B6" t="s">
        <v>2566</v>
      </c>
      <c r="C6" t="s">
        <v>705</v>
      </c>
      <c r="D6" t="s">
        <v>2567</v>
      </c>
      <c r="E6" t="s">
        <v>40</v>
      </c>
      <c r="F6" t="s">
        <v>1243</v>
      </c>
      <c r="G6" t="s">
        <v>2300</v>
      </c>
      <c r="H6" t="s">
        <v>3212</v>
      </c>
      <c r="I6" t="s">
        <v>1460</v>
      </c>
      <c r="J6" t="s">
        <v>1298</v>
      </c>
      <c r="K6" t="s">
        <v>2548</v>
      </c>
      <c r="L6" t="s">
        <v>1248</v>
      </c>
      <c r="M6">
        <v>0.4</v>
      </c>
    </row>
    <row r="7" spans="1:13">
      <c r="A7" t="s">
        <v>570</v>
      </c>
      <c r="B7" t="s">
        <v>2566</v>
      </c>
      <c r="C7" t="s">
        <v>705</v>
      </c>
      <c r="D7" t="s">
        <v>2567</v>
      </c>
      <c r="E7" t="s">
        <v>40</v>
      </c>
      <c r="F7" t="s">
        <v>1243</v>
      </c>
      <c r="G7" t="s">
        <v>2300</v>
      </c>
      <c r="H7" t="s">
        <v>2297</v>
      </c>
      <c r="I7" t="s">
        <v>1460</v>
      </c>
      <c r="J7" t="s">
        <v>1298</v>
      </c>
      <c r="K7" t="s">
        <v>2548</v>
      </c>
      <c r="L7" t="s">
        <v>1252</v>
      </c>
      <c r="M7">
        <v>0.6</v>
      </c>
    </row>
    <row r="8" spans="1:13">
      <c r="A8" t="s">
        <v>570</v>
      </c>
      <c r="B8" t="s">
        <v>2335</v>
      </c>
      <c r="C8" t="s">
        <v>707</v>
      </c>
      <c r="D8" t="s">
        <v>1312</v>
      </c>
      <c r="E8" t="s">
        <v>3</v>
      </c>
      <c r="F8" t="s">
        <v>1243</v>
      </c>
      <c r="G8" t="s">
        <v>2300</v>
      </c>
      <c r="H8" t="s">
        <v>3212</v>
      </c>
      <c r="I8" t="s">
        <v>1549</v>
      </c>
      <c r="J8" t="s">
        <v>1549</v>
      </c>
      <c r="K8" t="s">
        <v>2565</v>
      </c>
      <c r="L8" t="s">
        <v>1335</v>
      </c>
      <c r="M8">
        <v>0.3478</v>
      </c>
    </row>
    <row r="9" spans="1:13">
      <c r="A9" t="s">
        <v>570</v>
      </c>
      <c r="B9" t="s">
        <v>2335</v>
      </c>
      <c r="C9" t="s">
        <v>707</v>
      </c>
      <c r="D9" t="s">
        <v>1312</v>
      </c>
      <c r="E9" t="s">
        <v>3</v>
      </c>
      <c r="F9" t="s">
        <v>1243</v>
      </c>
      <c r="G9" t="s">
        <v>2300</v>
      </c>
      <c r="H9" t="s">
        <v>2297</v>
      </c>
      <c r="I9" t="s">
        <v>1549</v>
      </c>
      <c r="J9" t="s">
        <v>1549</v>
      </c>
      <c r="K9" t="s">
        <v>2565</v>
      </c>
      <c r="L9" t="s">
        <v>1298</v>
      </c>
      <c r="M9">
        <v>0.6522</v>
      </c>
    </row>
    <row r="10" spans="1:13">
      <c r="A10" t="s">
        <v>570</v>
      </c>
      <c r="B10" t="s">
        <v>2568</v>
      </c>
      <c r="C10" t="s">
        <v>709</v>
      </c>
      <c r="D10" t="s">
        <v>2569</v>
      </c>
      <c r="E10" t="s">
        <v>11</v>
      </c>
      <c r="F10" t="s">
        <v>1243</v>
      </c>
      <c r="G10" t="s">
        <v>2300</v>
      </c>
      <c r="H10" t="s">
        <v>3212</v>
      </c>
      <c r="I10" t="s">
        <v>1520</v>
      </c>
      <c r="J10" t="s">
        <v>1520</v>
      </c>
      <c r="K10" t="s">
        <v>2565</v>
      </c>
      <c r="L10" t="s">
        <v>1335</v>
      </c>
      <c r="M10">
        <v>0.42109999999999997</v>
      </c>
    </row>
    <row r="11" spans="1:13">
      <c r="A11" t="s">
        <v>570</v>
      </c>
      <c r="B11" t="s">
        <v>2568</v>
      </c>
      <c r="C11" t="s">
        <v>709</v>
      </c>
      <c r="D11" t="s">
        <v>2569</v>
      </c>
      <c r="E11" t="s">
        <v>11</v>
      </c>
      <c r="F11" t="s">
        <v>1243</v>
      </c>
      <c r="G11" t="s">
        <v>2300</v>
      </c>
      <c r="H11" t="s">
        <v>2297</v>
      </c>
      <c r="I11" t="s">
        <v>1520</v>
      </c>
      <c r="J11" t="s">
        <v>1520</v>
      </c>
      <c r="K11" t="s">
        <v>2565</v>
      </c>
      <c r="L11" t="s">
        <v>1401</v>
      </c>
      <c r="M11">
        <v>0.57889999999999997</v>
      </c>
    </row>
    <row r="12" spans="1:13">
      <c r="A12" t="s">
        <v>570</v>
      </c>
      <c r="B12" t="s">
        <v>1252</v>
      </c>
      <c r="C12" t="s">
        <v>712</v>
      </c>
      <c r="D12" t="s">
        <v>1250</v>
      </c>
      <c r="E12" t="s">
        <v>47</v>
      </c>
      <c r="F12" t="s">
        <v>1243</v>
      </c>
      <c r="G12" t="s">
        <v>2300</v>
      </c>
      <c r="H12" t="s">
        <v>3212</v>
      </c>
      <c r="I12" t="s">
        <v>1436</v>
      </c>
      <c r="J12" t="s">
        <v>1585</v>
      </c>
      <c r="K12" t="s">
        <v>2570</v>
      </c>
      <c r="L12" t="s">
        <v>1351</v>
      </c>
      <c r="M12">
        <v>0.54649999999999999</v>
      </c>
    </row>
    <row r="13" spans="1:13">
      <c r="A13" t="s">
        <v>570</v>
      </c>
      <c r="B13" t="s">
        <v>1252</v>
      </c>
      <c r="C13" t="s">
        <v>712</v>
      </c>
      <c r="D13" t="s">
        <v>1250</v>
      </c>
      <c r="E13" t="s">
        <v>47</v>
      </c>
      <c r="F13" t="s">
        <v>1243</v>
      </c>
      <c r="G13" t="s">
        <v>2300</v>
      </c>
      <c r="H13" t="s">
        <v>2297</v>
      </c>
      <c r="I13" t="s">
        <v>1436</v>
      </c>
      <c r="J13" t="s">
        <v>1585</v>
      </c>
      <c r="K13" t="s">
        <v>2570</v>
      </c>
      <c r="L13" t="s">
        <v>1324</v>
      </c>
      <c r="M13">
        <v>0.45350000000000001</v>
      </c>
    </row>
    <row r="14" spans="1:13">
      <c r="A14" t="s">
        <v>570</v>
      </c>
      <c r="B14" t="s">
        <v>2571</v>
      </c>
      <c r="C14" t="s">
        <v>715</v>
      </c>
      <c r="D14" t="s">
        <v>2572</v>
      </c>
      <c r="E14" t="s">
        <v>65</v>
      </c>
      <c r="F14" t="s">
        <v>1243</v>
      </c>
      <c r="G14" t="s">
        <v>2300</v>
      </c>
      <c r="H14" t="s">
        <v>3212</v>
      </c>
      <c r="I14" t="s">
        <v>1267</v>
      </c>
      <c r="J14" t="s">
        <v>1267</v>
      </c>
      <c r="K14" t="s">
        <v>2565</v>
      </c>
      <c r="L14" t="s">
        <v>1419</v>
      </c>
      <c r="M14">
        <v>0.72370000000000001</v>
      </c>
    </row>
    <row r="15" spans="1:13">
      <c r="A15" t="s">
        <v>570</v>
      </c>
      <c r="B15" t="s">
        <v>2571</v>
      </c>
      <c r="C15" t="s">
        <v>715</v>
      </c>
      <c r="D15" t="s">
        <v>2572</v>
      </c>
      <c r="E15" t="s">
        <v>65</v>
      </c>
      <c r="F15" t="s">
        <v>1243</v>
      </c>
      <c r="G15" t="s">
        <v>2300</v>
      </c>
      <c r="H15" t="s">
        <v>2297</v>
      </c>
      <c r="I15" t="s">
        <v>1267</v>
      </c>
      <c r="J15" t="s">
        <v>1267</v>
      </c>
      <c r="K15" t="s">
        <v>2565</v>
      </c>
      <c r="L15" t="s">
        <v>1417</v>
      </c>
      <c r="M15">
        <v>0.27629999999999999</v>
      </c>
    </row>
    <row r="16" spans="1:13">
      <c r="A16" t="s">
        <v>570</v>
      </c>
      <c r="B16" t="s">
        <v>1256</v>
      </c>
      <c r="C16" t="s">
        <v>717</v>
      </c>
      <c r="D16" t="s">
        <v>1249</v>
      </c>
      <c r="E16" t="s">
        <v>8</v>
      </c>
      <c r="F16" t="s">
        <v>1243</v>
      </c>
      <c r="G16" t="s">
        <v>2300</v>
      </c>
      <c r="H16" t="s">
        <v>3212</v>
      </c>
      <c r="I16" t="s">
        <v>1526</v>
      </c>
      <c r="J16" t="s">
        <v>1451</v>
      </c>
      <c r="K16" t="s">
        <v>2573</v>
      </c>
      <c r="L16" t="s">
        <v>1607</v>
      </c>
      <c r="M16">
        <v>0.30430000000000001</v>
      </c>
    </row>
    <row r="17" spans="1:13">
      <c r="A17" t="s">
        <v>570</v>
      </c>
      <c r="B17" t="s">
        <v>1256</v>
      </c>
      <c r="C17" t="s">
        <v>717</v>
      </c>
      <c r="D17" t="s">
        <v>1249</v>
      </c>
      <c r="E17" t="s">
        <v>8</v>
      </c>
      <c r="F17" t="s">
        <v>1243</v>
      </c>
      <c r="G17" t="s">
        <v>2300</v>
      </c>
      <c r="H17" t="s">
        <v>2297</v>
      </c>
      <c r="I17" t="s">
        <v>1526</v>
      </c>
      <c r="J17" t="s">
        <v>1451</v>
      </c>
      <c r="K17" t="s">
        <v>2573</v>
      </c>
      <c r="L17" t="s">
        <v>1614</v>
      </c>
      <c r="M17">
        <v>0.69569999999999999</v>
      </c>
    </row>
    <row r="18" spans="1:13">
      <c r="A18" t="s">
        <v>570</v>
      </c>
      <c r="B18" t="s">
        <v>1256</v>
      </c>
      <c r="C18" t="s">
        <v>717</v>
      </c>
      <c r="D18" t="s">
        <v>1298</v>
      </c>
      <c r="E18" t="s">
        <v>328</v>
      </c>
      <c r="F18" t="s">
        <v>1243</v>
      </c>
      <c r="G18" t="s">
        <v>2300</v>
      </c>
      <c r="H18" t="s">
        <v>3212</v>
      </c>
      <c r="I18" t="s">
        <v>1611</v>
      </c>
      <c r="J18" t="s">
        <v>1611</v>
      </c>
      <c r="K18" t="s">
        <v>2565</v>
      </c>
      <c r="L18" t="s">
        <v>1402</v>
      </c>
      <c r="M18">
        <v>0.54949999999999999</v>
      </c>
    </row>
    <row r="19" spans="1:13">
      <c r="A19" t="s">
        <v>570</v>
      </c>
      <c r="B19" t="s">
        <v>1256</v>
      </c>
      <c r="C19" t="s">
        <v>717</v>
      </c>
      <c r="D19" t="s">
        <v>1298</v>
      </c>
      <c r="E19" t="s">
        <v>328</v>
      </c>
      <c r="F19" t="s">
        <v>1243</v>
      </c>
      <c r="G19" t="s">
        <v>2300</v>
      </c>
      <c r="H19" t="s">
        <v>2297</v>
      </c>
      <c r="I19" t="s">
        <v>1611</v>
      </c>
      <c r="J19" t="s">
        <v>1611</v>
      </c>
      <c r="K19" t="s">
        <v>2565</v>
      </c>
      <c r="L19" t="s">
        <v>1281</v>
      </c>
      <c r="M19">
        <v>0.45050000000000001</v>
      </c>
    </row>
    <row r="20" spans="1:13">
      <c r="A20" t="s">
        <v>570</v>
      </c>
      <c r="B20" t="s">
        <v>1256</v>
      </c>
      <c r="C20" t="s">
        <v>717</v>
      </c>
      <c r="D20" t="s">
        <v>1549</v>
      </c>
      <c r="E20" t="s">
        <v>25</v>
      </c>
      <c r="F20" t="s">
        <v>1243</v>
      </c>
      <c r="G20" t="s">
        <v>2300</v>
      </c>
      <c r="H20" t="s">
        <v>3212</v>
      </c>
      <c r="I20" t="s">
        <v>1275</v>
      </c>
      <c r="J20" t="s">
        <v>2346</v>
      </c>
      <c r="K20" t="s">
        <v>2574</v>
      </c>
      <c r="L20" t="s">
        <v>1602</v>
      </c>
      <c r="M20">
        <v>0.3417</v>
      </c>
    </row>
    <row r="21" spans="1:13">
      <c r="A21" t="s">
        <v>570</v>
      </c>
      <c r="B21" t="s">
        <v>1256</v>
      </c>
      <c r="C21" t="s">
        <v>717</v>
      </c>
      <c r="D21" t="s">
        <v>1549</v>
      </c>
      <c r="E21" t="s">
        <v>25</v>
      </c>
      <c r="F21" t="s">
        <v>1243</v>
      </c>
      <c r="G21" t="s">
        <v>2300</v>
      </c>
      <c r="H21" t="s">
        <v>2297</v>
      </c>
      <c r="I21" t="s">
        <v>1275</v>
      </c>
      <c r="J21" t="s">
        <v>2346</v>
      </c>
      <c r="K21" t="s">
        <v>2574</v>
      </c>
      <c r="L21" t="s">
        <v>1529</v>
      </c>
      <c r="M21">
        <v>0.6583</v>
      </c>
    </row>
    <row r="22" spans="1:13">
      <c r="A22" t="s">
        <v>570</v>
      </c>
      <c r="B22" t="s">
        <v>1256</v>
      </c>
      <c r="C22" t="s">
        <v>717</v>
      </c>
      <c r="D22" t="s">
        <v>1591</v>
      </c>
      <c r="E22" t="s">
        <v>367</v>
      </c>
      <c r="F22" t="s">
        <v>1243</v>
      </c>
      <c r="G22" t="s">
        <v>2300</v>
      </c>
      <c r="H22" t="s">
        <v>3212</v>
      </c>
      <c r="I22" t="s">
        <v>1533</v>
      </c>
      <c r="J22" t="s">
        <v>1574</v>
      </c>
      <c r="K22" t="s">
        <v>2575</v>
      </c>
      <c r="L22" t="s">
        <v>1327</v>
      </c>
      <c r="M22">
        <v>0.68530000000000002</v>
      </c>
    </row>
    <row r="23" spans="1:13">
      <c r="A23" t="s">
        <v>570</v>
      </c>
      <c r="B23" t="s">
        <v>1256</v>
      </c>
      <c r="C23" t="s">
        <v>717</v>
      </c>
      <c r="D23" t="s">
        <v>1591</v>
      </c>
      <c r="E23" t="s">
        <v>367</v>
      </c>
      <c r="F23" t="s">
        <v>1243</v>
      </c>
      <c r="G23" t="s">
        <v>2300</v>
      </c>
      <c r="H23" t="s">
        <v>2297</v>
      </c>
      <c r="I23" t="s">
        <v>1533</v>
      </c>
      <c r="J23" t="s">
        <v>1574</v>
      </c>
      <c r="K23" t="s">
        <v>2575</v>
      </c>
      <c r="L23" t="s">
        <v>1294</v>
      </c>
      <c r="M23">
        <v>0.31469999999999998</v>
      </c>
    </row>
    <row r="24" spans="1:13">
      <c r="A24" t="s">
        <v>570</v>
      </c>
      <c r="B24" t="s">
        <v>1256</v>
      </c>
      <c r="C24" t="s">
        <v>717</v>
      </c>
      <c r="D24" t="s">
        <v>1541</v>
      </c>
      <c r="E24" t="s">
        <v>415</v>
      </c>
      <c r="F24" t="s">
        <v>1243</v>
      </c>
      <c r="G24" t="s">
        <v>2300</v>
      </c>
      <c r="H24" t="s">
        <v>3212</v>
      </c>
      <c r="I24" t="s">
        <v>1540</v>
      </c>
      <c r="J24" t="s">
        <v>2479</v>
      </c>
      <c r="K24" t="s">
        <v>2576</v>
      </c>
      <c r="L24" t="s">
        <v>1444</v>
      </c>
      <c r="M24">
        <v>0.3271</v>
      </c>
    </row>
    <row r="25" spans="1:13">
      <c r="A25" t="s">
        <v>570</v>
      </c>
      <c r="B25" t="s">
        <v>1256</v>
      </c>
      <c r="C25" t="s">
        <v>717</v>
      </c>
      <c r="D25" t="s">
        <v>1541</v>
      </c>
      <c r="E25" t="s">
        <v>415</v>
      </c>
      <c r="F25" t="s">
        <v>1243</v>
      </c>
      <c r="G25" t="s">
        <v>2300</v>
      </c>
      <c r="H25" t="s">
        <v>2297</v>
      </c>
      <c r="I25" t="s">
        <v>1540</v>
      </c>
      <c r="J25" t="s">
        <v>2479</v>
      </c>
      <c r="K25" t="s">
        <v>2576</v>
      </c>
      <c r="L25" t="s">
        <v>1571</v>
      </c>
      <c r="M25">
        <v>0.67290000000000005</v>
      </c>
    </row>
    <row r="26" spans="1:13">
      <c r="A26" t="s">
        <v>570</v>
      </c>
      <c r="B26" t="s">
        <v>1256</v>
      </c>
      <c r="C26" t="s">
        <v>717</v>
      </c>
      <c r="D26" t="s">
        <v>1290</v>
      </c>
      <c r="E26" t="s">
        <v>528</v>
      </c>
      <c r="F26" t="s">
        <v>1243</v>
      </c>
      <c r="G26" t="s">
        <v>2300</v>
      </c>
      <c r="H26" t="s">
        <v>3212</v>
      </c>
      <c r="I26" t="s">
        <v>1595</v>
      </c>
      <c r="J26" t="s">
        <v>1432</v>
      </c>
      <c r="K26" t="s">
        <v>2577</v>
      </c>
      <c r="L26" t="s">
        <v>1444</v>
      </c>
      <c r="M26">
        <v>0.42680000000000001</v>
      </c>
    </row>
    <row r="27" spans="1:13">
      <c r="A27" t="s">
        <v>570</v>
      </c>
      <c r="B27" t="s">
        <v>1256</v>
      </c>
      <c r="C27" t="s">
        <v>717</v>
      </c>
      <c r="D27" t="s">
        <v>1290</v>
      </c>
      <c r="E27" t="s">
        <v>528</v>
      </c>
      <c r="F27" t="s">
        <v>1243</v>
      </c>
      <c r="G27" t="s">
        <v>2300</v>
      </c>
      <c r="H27" t="s">
        <v>2297</v>
      </c>
      <c r="I27" t="s">
        <v>1595</v>
      </c>
      <c r="J27" t="s">
        <v>1432</v>
      </c>
      <c r="K27" t="s">
        <v>2577</v>
      </c>
      <c r="L27" t="s">
        <v>1342</v>
      </c>
      <c r="M27">
        <v>0.57320000000000004</v>
      </c>
    </row>
    <row r="28" spans="1:13">
      <c r="A28" t="s">
        <v>570</v>
      </c>
      <c r="B28" t="s">
        <v>1256</v>
      </c>
      <c r="C28" t="s">
        <v>717</v>
      </c>
      <c r="D28" t="s">
        <v>1417</v>
      </c>
      <c r="E28" t="s">
        <v>549</v>
      </c>
      <c r="F28" t="s">
        <v>1243</v>
      </c>
      <c r="G28" t="s">
        <v>2300</v>
      </c>
      <c r="H28" t="s">
        <v>3212</v>
      </c>
      <c r="I28" t="s">
        <v>1287</v>
      </c>
      <c r="J28" t="s">
        <v>1287</v>
      </c>
      <c r="K28" t="s">
        <v>2565</v>
      </c>
      <c r="L28" t="s">
        <v>1251</v>
      </c>
      <c r="M28">
        <v>0.35289999999999999</v>
      </c>
    </row>
    <row r="29" spans="1:13">
      <c r="A29" t="s">
        <v>570</v>
      </c>
      <c r="B29" t="s">
        <v>1256</v>
      </c>
      <c r="C29" t="s">
        <v>717</v>
      </c>
      <c r="D29" t="s">
        <v>1417</v>
      </c>
      <c r="E29" t="s">
        <v>549</v>
      </c>
      <c r="F29" t="s">
        <v>1243</v>
      </c>
      <c r="G29" t="s">
        <v>2300</v>
      </c>
      <c r="H29" t="s">
        <v>2297</v>
      </c>
      <c r="I29" t="s">
        <v>1287</v>
      </c>
      <c r="J29" t="s">
        <v>1287</v>
      </c>
      <c r="K29" t="s">
        <v>2565</v>
      </c>
      <c r="L29" t="s">
        <v>1279</v>
      </c>
      <c r="M29">
        <v>0.64710000000000001</v>
      </c>
    </row>
    <row r="30" spans="1:13">
      <c r="A30" t="s">
        <v>570</v>
      </c>
      <c r="B30" t="s">
        <v>1256</v>
      </c>
      <c r="C30" t="s">
        <v>717</v>
      </c>
      <c r="D30" t="s">
        <v>1520</v>
      </c>
      <c r="E30" t="s">
        <v>223</v>
      </c>
      <c r="F30" t="s">
        <v>1243</v>
      </c>
      <c r="G30" t="s">
        <v>2300</v>
      </c>
      <c r="H30" t="s">
        <v>3212</v>
      </c>
      <c r="I30" t="s">
        <v>1639</v>
      </c>
      <c r="J30" t="s">
        <v>1639</v>
      </c>
      <c r="K30" t="s">
        <v>2565</v>
      </c>
      <c r="L30" t="s">
        <v>1253</v>
      </c>
      <c r="M30">
        <v>0.26129999999999998</v>
      </c>
    </row>
    <row r="31" spans="1:13">
      <c r="A31" t="s">
        <v>570</v>
      </c>
      <c r="B31" t="s">
        <v>1256</v>
      </c>
      <c r="C31" t="s">
        <v>717</v>
      </c>
      <c r="D31" t="s">
        <v>1520</v>
      </c>
      <c r="E31" t="s">
        <v>223</v>
      </c>
      <c r="F31" t="s">
        <v>1243</v>
      </c>
      <c r="G31" t="s">
        <v>2300</v>
      </c>
      <c r="H31" t="s">
        <v>2297</v>
      </c>
      <c r="I31" t="s">
        <v>1639</v>
      </c>
      <c r="J31" t="s">
        <v>1639</v>
      </c>
      <c r="K31" t="s">
        <v>2565</v>
      </c>
      <c r="L31" t="s">
        <v>1602</v>
      </c>
      <c r="M31">
        <v>0.73870000000000002</v>
      </c>
    </row>
    <row r="32" spans="1:13">
      <c r="A32" t="s">
        <v>570</v>
      </c>
      <c r="B32" t="s">
        <v>1246</v>
      </c>
      <c r="C32" t="s">
        <v>720</v>
      </c>
      <c r="D32" t="s">
        <v>1273</v>
      </c>
      <c r="E32" t="s">
        <v>32</v>
      </c>
      <c r="F32" t="s">
        <v>1243</v>
      </c>
      <c r="G32" t="s">
        <v>2300</v>
      </c>
      <c r="H32" t="s">
        <v>3212</v>
      </c>
      <c r="I32" t="s">
        <v>1305</v>
      </c>
      <c r="J32" t="s">
        <v>1432</v>
      </c>
      <c r="K32" t="s">
        <v>2578</v>
      </c>
      <c r="L32" t="s">
        <v>1439</v>
      </c>
      <c r="M32">
        <v>0.378</v>
      </c>
    </row>
    <row r="33" spans="1:13">
      <c r="A33" t="s">
        <v>570</v>
      </c>
      <c r="B33" t="s">
        <v>1246</v>
      </c>
      <c r="C33" t="s">
        <v>720</v>
      </c>
      <c r="D33" t="s">
        <v>1273</v>
      </c>
      <c r="E33" t="s">
        <v>32</v>
      </c>
      <c r="F33" t="s">
        <v>1243</v>
      </c>
      <c r="G33" t="s">
        <v>2300</v>
      </c>
      <c r="H33" t="s">
        <v>2297</v>
      </c>
      <c r="I33" t="s">
        <v>1305</v>
      </c>
      <c r="J33" t="s">
        <v>1432</v>
      </c>
      <c r="K33" t="s">
        <v>2578</v>
      </c>
      <c r="L33" t="s">
        <v>1287</v>
      </c>
      <c r="M33">
        <v>0.622</v>
      </c>
    </row>
    <row r="34" spans="1:13">
      <c r="A34" t="s">
        <v>570</v>
      </c>
      <c r="B34" t="s">
        <v>1246</v>
      </c>
      <c r="C34" t="s">
        <v>720</v>
      </c>
      <c r="D34" t="s">
        <v>2579</v>
      </c>
      <c r="E34" t="s">
        <v>35</v>
      </c>
      <c r="F34" t="s">
        <v>1243</v>
      </c>
      <c r="G34" t="s">
        <v>2300</v>
      </c>
      <c r="H34" t="s">
        <v>3212</v>
      </c>
      <c r="I34" t="s">
        <v>1278</v>
      </c>
      <c r="J34" t="s">
        <v>2431</v>
      </c>
      <c r="K34" t="s">
        <v>2580</v>
      </c>
      <c r="L34" t="s">
        <v>1342</v>
      </c>
      <c r="M34">
        <v>0.30520000000000003</v>
      </c>
    </row>
    <row r="35" spans="1:13">
      <c r="A35" t="s">
        <v>570</v>
      </c>
      <c r="B35" t="s">
        <v>1246</v>
      </c>
      <c r="C35" t="s">
        <v>720</v>
      </c>
      <c r="D35" t="s">
        <v>2579</v>
      </c>
      <c r="E35" t="s">
        <v>35</v>
      </c>
      <c r="F35" t="s">
        <v>1243</v>
      </c>
      <c r="G35" t="s">
        <v>2300</v>
      </c>
      <c r="H35" t="s">
        <v>2297</v>
      </c>
      <c r="I35" t="s">
        <v>1278</v>
      </c>
      <c r="J35" t="s">
        <v>2431</v>
      </c>
      <c r="K35" t="s">
        <v>2580</v>
      </c>
      <c r="L35" t="s">
        <v>2479</v>
      </c>
      <c r="M35">
        <v>0.69479999999999997</v>
      </c>
    </row>
    <row r="36" spans="1:13">
      <c r="A36" t="s">
        <v>570</v>
      </c>
      <c r="B36" t="s">
        <v>1246</v>
      </c>
      <c r="C36" t="s">
        <v>720</v>
      </c>
      <c r="D36" t="s">
        <v>1521</v>
      </c>
      <c r="E36" t="s">
        <v>260</v>
      </c>
      <c r="F36" t="s">
        <v>1243</v>
      </c>
      <c r="G36" t="s">
        <v>2300</v>
      </c>
      <c r="H36" t="s">
        <v>3212</v>
      </c>
      <c r="I36" t="s">
        <v>1432</v>
      </c>
      <c r="J36" t="s">
        <v>1356</v>
      </c>
      <c r="K36" t="s">
        <v>2581</v>
      </c>
      <c r="L36" t="s">
        <v>1355</v>
      </c>
      <c r="M36">
        <v>0.43130000000000002</v>
      </c>
    </row>
    <row r="37" spans="1:13">
      <c r="A37" t="s">
        <v>570</v>
      </c>
      <c r="B37" t="s">
        <v>1246</v>
      </c>
      <c r="C37" t="s">
        <v>720</v>
      </c>
      <c r="D37" t="s">
        <v>1521</v>
      </c>
      <c r="E37" t="s">
        <v>260</v>
      </c>
      <c r="F37" t="s">
        <v>1243</v>
      </c>
      <c r="G37" t="s">
        <v>2300</v>
      </c>
      <c r="H37" t="s">
        <v>2297</v>
      </c>
      <c r="I37" t="s">
        <v>1432</v>
      </c>
      <c r="J37" t="s">
        <v>1356</v>
      </c>
      <c r="K37" t="s">
        <v>2581</v>
      </c>
      <c r="L37" t="s">
        <v>1611</v>
      </c>
      <c r="M37">
        <v>0.56879999999999997</v>
      </c>
    </row>
    <row r="38" spans="1:13">
      <c r="A38" t="s">
        <v>570</v>
      </c>
      <c r="B38" t="s">
        <v>1246</v>
      </c>
      <c r="C38" t="s">
        <v>720</v>
      </c>
      <c r="D38" t="s">
        <v>1399</v>
      </c>
      <c r="E38" t="s">
        <v>330</v>
      </c>
      <c r="F38" t="s">
        <v>1243</v>
      </c>
      <c r="G38" t="s">
        <v>2300</v>
      </c>
      <c r="H38" t="s">
        <v>3212</v>
      </c>
      <c r="I38" t="s">
        <v>1262</v>
      </c>
      <c r="J38" t="s">
        <v>1262</v>
      </c>
      <c r="K38" t="s">
        <v>2565</v>
      </c>
      <c r="L38" t="s">
        <v>1325</v>
      </c>
      <c r="M38">
        <v>0.61180000000000001</v>
      </c>
    </row>
    <row r="39" spans="1:13">
      <c r="A39" t="s">
        <v>570</v>
      </c>
      <c r="B39" t="s">
        <v>1246</v>
      </c>
      <c r="C39" t="s">
        <v>720</v>
      </c>
      <c r="D39" t="s">
        <v>1399</v>
      </c>
      <c r="E39" t="s">
        <v>330</v>
      </c>
      <c r="F39" t="s">
        <v>1243</v>
      </c>
      <c r="G39" t="s">
        <v>2300</v>
      </c>
      <c r="H39" t="s">
        <v>2297</v>
      </c>
      <c r="I39" t="s">
        <v>1262</v>
      </c>
      <c r="J39" t="s">
        <v>1262</v>
      </c>
      <c r="K39" t="s">
        <v>2565</v>
      </c>
      <c r="L39" t="s">
        <v>1296</v>
      </c>
      <c r="M39">
        <v>0.38819999999999999</v>
      </c>
    </row>
    <row r="40" spans="1:13">
      <c r="A40" t="s">
        <v>570</v>
      </c>
      <c r="B40" t="s">
        <v>1246</v>
      </c>
      <c r="C40" t="s">
        <v>720</v>
      </c>
      <c r="D40" t="s">
        <v>1244</v>
      </c>
      <c r="E40" t="s">
        <v>335</v>
      </c>
      <c r="F40" t="s">
        <v>1243</v>
      </c>
      <c r="G40" t="s">
        <v>2300</v>
      </c>
      <c r="H40" t="s">
        <v>3212</v>
      </c>
      <c r="I40" t="s">
        <v>1663</v>
      </c>
      <c r="J40" t="s">
        <v>1663</v>
      </c>
      <c r="K40" t="s">
        <v>2565</v>
      </c>
      <c r="L40" t="s">
        <v>1436</v>
      </c>
      <c r="M40">
        <v>0.51480000000000004</v>
      </c>
    </row>
    <row r="41" spans="1:13">
      <c r="A41" t="s">
        <v>570</v>
      </c>
      <c r="B41" t="s">
        <v>1246</v>
      </c>
      <c r="C41" t="s">
        <v>720</v>
      </c>
      <c r="D41" t="s">
        <v>1244</v>
      </c>
      <c r="E41" t="s">
        <v>335</v>
      </c>
      <c r="F41" t="s">
        <v>1243</v>
      </c>
      <c r="G41" t="s">
        <v>2300</v>
      </c>
      <c r="H41" t="s">
        <v>2297</v>
      </c>
      <c r="I41" t="s">
        <v>1663</v>
      </c>
      <c r="J41" t="s">
        <v>1663</v>
      </c>
      <c r="K41" t="s">
        <v>2565</v>
      </c>
      <c r="L41" t="s">
        <v>1602</v>
      </c>
      <c r="M41">
        <v>0.48520000000000002</v>
      </c>
    </row>
    <row r="42" spans="1:13">
      <c r="A42" t="s">
        <v>570</v>
      </c>
      <c r="B42" t="s">
        <v>1246</v>
      </c>
      <c r="C42" t="s">
        <v>720</v>
      </c>
      <c r="D42" t="s">
        <v>1411</v>
      </c>
      <c r="E42" t="s">
        <v>42</v>
      </c>
      <c r="F42" t="s">
        <v>1243</v>
      </c>
      <c r="G42" t="s">
        <v>2300</v>
      </c>
      <c r="H42" t="s">
        <v>3212</v>
      </c>
      <c r="I42" t="s">
        <v>1259</v>
      </c>
      <c r="J42" t="s">
        <v>1259</v>
      </c>
      <c r="K42" t="s">
        <v>2565</v>
      </c>
      <c r="L42" t="s">
        <v>1538</v>
      </c>
      <c r="M42">
        <v>0.54420000000000002</v>
      </c>
    </row>
    <row r="43" spans="1:13">
      <c r="A43" t="s">
        <v>570</v>
      </c>
      <c r="B43" t="s">
        <v>1246</v>
      </c>
      <c r="C43" t="s">
        <v>720</v>
      </c>
      <c r="D43" t="s">
        <v>1411</v>
      </c>
      <c r="E43" t="s">
        <v>42</v>
      </c>
      <c r="F43" t="s">
        <v>1243</v>
      </c>
      <c r="G43" t="s">
        <v>2300</v>
      </c>
      <c r="H43" t="s">
        <v>2297</v>
      </c>
      <c r="I43" t="s">
        <v>1259</v>
      </c>
      <c r="J43" t="s">
        <v>1259</v>
      </c>
      <c r="K43" t="s">
        <v>2565</v>
      </c>
      <c r="L43" t="s">
        <v>1447</v>
      </c>
      <c r="M43">
        <v>0.45579999999999998</v>
      </c>
    </row>
    <row r="44" spans="1:13">
      <c r="A44" t="s">
        <v>570</v>
      </c>
      <c r="B44" t="s">
        <v>1336</v>
      </c>
      <c r="C44" t="s">
        <v>721</v>
      </c>
      <c r="D44" t="s">
        <v>1392</v>
      </c>
      <c r="E44" t="s">
        <v>85</v>
      </c>
      <c r="F44" t="s">
        <v>1243</v>
      </c>
      <c r="G44" t="s">
        <v>2300</v>
      </c>
      <c r="H44" t="s">
        <v>3212</v>
      </c>
      <c r="I44" t="s">
        <v>1447</v>
      </c>
      <c r="J44" t="s">
        <v>1447</v>
      </c>
      <c r="K44" t="s">
        <v>2565</v>
      </c>
      <c r="L44" t="s">
        <v>1417</v>
      </c>
      <c r="M44">
        <v>0.31340000000000001</v>
      </c>
    </row>
    <row r="45" spans="1:13">
      <c r="A45" t="s">
        <v>570</v>
      </c>
      <c r="B45" t="s">
        <v>1336</v>
      </c>
      <c r="C45" t="s">
        <v>721</v>
      </c>
      <c r="D45" t="s">
        <v>1392</v>
      </c>
      <c r="E45" t="s">
        <v>85</v>
      </c>
      <c r="F45" t="s">
        <v>1243</v>
      </c>
      <c r="G45" t="s">
        <v>2300</v>
      </c>
      <c r="H45" t="s">
        <v>2297</v>
      </c>
      <c r="I45" t="s">
        <v>1447</v>
      </c>
      <c r="J45" t="s">
        <v>1447</v>
      </c>
      <c r="K45" t="s">
        <v>2565</v>
      </c>
      <c r="L45" t="s">
        <v>1620</v>
      </c>
      <c r="M45">
        <v>0.68659999999999999</v>
      </c>
    </row>
    <row r="46" spans="1:13">
      <c r="A46" t="s">
        <v>570</v>
      </c>
      <c r="B46" t="s">
        <v>1336</v>
      </c>
      <c r="C46" t="s">
        <v>721</v>
      </c>
      <c r="D46" t="s">
        <v>1324</v>
      </c>
      <c r="E46" t="s">
        <v>46</v>
      </c>
      <c r="F46" t="s">
        <v>1243</v>
      </c>
      <c r="G46" t="s">
        <v>2300</v>
      </c>
      <c r="H46" t="s">
        <v>3212</v>
      </c>
      <c r="I46" t="s">
        <v>1279</v>
      </c>
      <c r="J46" t="s">
        <v>1288</v>
      </c>
      <c r="K46" t="s">
        <v>2582</v>
      </c>
      <c r="L46" t="s">
        <v>1460</v>
      </c>
      <c r="M46">
        <v>0.30769999999999997</v>
      </c>
    </row>
    <row r="47" spans="1:13">
      <c r="A47" t="s">
        <v>570</v>
      </c>
      <c r="B47" t="s">
        <v>1336</v>
      </c>
      <c r="C47" t="s">
        <v>721</v>
      </c>
      <c r="D47" t="s">
        <v>1324</v>
      </c>
      <c r="E47" t="s">
        <v>46</v>
      </c>
      <c r="F47" t="s">
        <v>1243</v>
      </c>
      <c r="G47" t="s">
        <v>2300</v>
      </c>
      <c r="H47" t="s">
        <v>2297</v>
      </c>
      <c r="I47" t="s">
        <v>1279</v>
      </c>
      <c r="J47" t="s">
        <v>1288</v>
      </c>
      <c r="K47" t="s">
        <v>2582</v>
      </c>
      <c r="L47" t="s">
        <v>1331</v>
      </c>
      <c r="M47">
        <v>0.69230000000000003</v>
      </c>
    </row>
    <row r="48" spans="1:13">
      <c r="A48" t="s">
        <v>570</v>
      </c>
      <c r="B48" t="s">
        <v>1360</v>
      </c>
      <c r="C48" t="s">
        <v>723</v>
      </c>
      <c r="D48" t="s">
        <v>1331</v>
      </c>
      <c r="E48" t="s">
        <v>7</v>
      </c>
      <c r="F48" t="s">
        <v>1243</v>
      </c>
      <c r="G48" t="s">
        <v>2300</v>
      </c>
      <c r="H48" t="s">
        <v>3212</v>
      </c>
      <c r="I48" t="s">
        <v>1620</v>
      </c>
      <c r="J48" t="s">
        <v>1620</v>
      </c>
      <c r="K48" t="s">
        <v>2565</v>
      </c>
      <c r="L48" t="s">
        <v>1324</v>
      </c>
      <c r="M48">
        <v>0.8478</v>
      </c>
    </row>
    <row r="49" spans="1:13">
      <c r="A49" t="s">
        <v>570</v>
      </c>
      <c r="B49" t="s">
        <v>1360</v>
      </c>
      <c r="C49" t="s">
        <v>723</v>
      </c>
      <c r="D49" t="s">
        <v>1331</v>
      </c>
      <c r="E49" t="s">
        <v>7</v>
      </c>
      <c r="F49" t="s">
        <v>1243</v>
      </c>
      <c r="G49" t="s">
        <v>2300</v>
      </c>
      <c r="H49" t="s">
        <v>2297</v>
      </c>
      <c r="I49" t="s">
        <v>1620</v>
      </c>
      <c r="J49" t="s">
        <v>1620</v>
      </c>
      <c r="K49" t="s">
        <v>2565</v>
      </c>
      <c r="L49" t="s">
        <v>1352</v>
      </c>
      <c r="M49">
        <v>0.1522</v>
      </c>
    </row>
    <row r="50" spans="1:13">
      <c r="A50" t="s">
        <v>570</v>
      </c>
      <c r="B50" t="s">
        <v>1360</v>
      </c>
      <c r="C50" t="s">
        <v>723</v>
      </c>
      <c r="D50" t="s">
        <v>1346</v>
      </c>
      <c r="E50" t="s">
        <v>53</v>
      </c>
      <c r="F50" t="s">
        <v>1243</v>
      </c>
      <c r="G50" t="s">
        <v>2300</v>
      </c>
      <c r="H50" t="s">
        <v>3212</v>
      </c>
      <c r="I50" t="s">
        <v>1270</v>
      </c>
      <c r="J50" t="s">
        <v>1438</v>
      </c>
      <c r="K50" t="s">
        <v>2583</v>
      </c>
      <c r="L50" t="s">
        <v>1403</v>
      </c>
      <c r="M50">
        <v>0.53600000000000003</v>
      </c>
    </row>
    <row r="51" spans="1:13">
      <c r="A51" t="s">
        <v>570</v>
      </c>
      <c r="B51" t="s">
        <v>1360</v>
      </c>
      <c r="C51" t="s">
        <v>723</v>
      </c>
      <c r="D51" t="s">
        <v>1346</v>
      </c>
      <c r="E51" t="s">
        <v>53</v>
      </c>
      <c r="F51" t="s">
        <v>1243</v>
      </c>
      <c r="G51" t="s">
        <v>2300</v>
      </c>
      <c r="H51" t="s">
        <v>2297</v>
      </c>
      <c r="I51" t="s">
        <v>1270</v>
      </c>
      <c r="J51" t="s">
        <v>1438</v>
      </c>
      <c r="K51" t="s">
        <v>2583</v>
      </c>
      <c r="L51" t="s">
        <v>1583</v>
      </c>
      <c r="M51">
        <v>0.46400000000000002</v>
      </c>
    </row>
    <row r="52" spans="1:13">
      <c r="A52" t="s">
        <v>570</v>
      </c>
      <c r="B52" t="s">
        <v>1360</v>
      </c>
      <c r="C52" t="s">
        <v>723</v>
      </c>
      <c r="D52" t="s">
        <v>1334</v>
      </c>
      <c r="E52" t="s">
        <v>58</v>
      </c>
      <c r="F52" t="s">
        <v>1243</v>
      </c>
      <c r="G52" t="s">
        <v>2300</v>
      </c>
      <c r="H52" t="s">
        <v>3212</v>
      </c>
      <c r="I52" t="s">
        <v>1510</v>
      </c>
      <c r="J52" t="s">
        <v>1296</v>
      </c>
      <c r="K52" t="s">
        <v>2584</v>
      </c>
      <c r="L52" t="s">
        <v>1549</v>
      </c>
      <c r="M52">
        <v>0.38979999999999998</v>
      </c>
    </row>
    <row r="53" spans="1:13">
      <c r="A53" t="s">
        <v>570</v>
      </c>
      <c r="B53" t="s">
        <v>1360</v>
      </c>
      <c r="C53" t="s">
        <v>723</v>
      </c>
      <c r="D53" t="s">
        <v>1334</v>
      </c>
      <c r="E53" t="s">
        <v>58</v>
      </c>
      <c r="F53" t="s">
        <v>1243</v>
      </c>
      <c r="G53" t="s">
        <v>2300</v>
      </c>
      <c r="H53" t="s">
        <v>2297</v>
      </c>
      <c r="I53" t="s">
        <v>1510</v>
      </c>
      <c r="J53" t="s">
        <v>1296</v>
      </c>
      <c r="K53" t="s">
        <v>2584</v>
      </c>
      <c r="L53" t="s">
        <v>1251</v>
      </c>
      <c r="M53">
        <v>0.61019999999999996</v>
      </c>
    </row>
    <row r="54" spans="1:13">
      <c r="A54" t="s">
        <v>570</v>
      </c>
      <c r="B54" t="s">
        <v>1360</v>
      </c>
      <c r="C54" t="s">
        <v>723</v>
      </c>
      <c r="D54" t="s">
        <v>1377</v>
      </c>
      <c r="E54" t="s">
        <v>27</v>
      </c>
      <c r="F54" t="s">
        <v>1243</v>
      </c>
      <c r="G54" t="s">
        <v>2300</v>
      </c>
      <c r="H54" t="s">
        <v>3212</v>
      </c>
      <c r="I54" t="s">
        <v>1297</v>
      </c>
      <c r="J54" t="s">
        <v>1282</v>
      </c>
      <c r="K54" t="s">
        <v>2585</v>
      </c>
      <c r="L54" t="s">
        <v>2365</v>
      </c>
      <c r="M54">
        <v>0.62960000000000005</v>
      </c>
    </row>
    <row r="55" spans="1:13">
      <c r="A55" t="s">
        <v>570</v>
      </c>
      <c r="B55" t="s">
        <v>1360</v>
      </c>
      <c r="C55" t="s">
        <v>723</v>
      </c>
      <c r="D55" t="s">
        <v>1377</v>
      </c>
      <c r="E55" t="s">
        <v>27</v>
      </c>
      <c r="F55" t="s">
        <v>1243</v>
      </c>
      <c r="G55" t="s">
        <v>2300</v>
      </c>
      <c r="H55" t="s">
        <v>2297</v>
      </c>
      <c r="I55" t="s">
        <v>1297</v>
      </c>
      <c r="J55" t="s">
        <v>1282</v>
      </c>
      <c r="K55" t="s">
        <v>2585</v>
      </c>
      <c r="L55" t="s">
        <v>1353</v>
      </c>
      <c r="M55">
        <v>0.37040000000000001</v>
      </c>
    </row>
    <row r="56" spans="1:13">
      <c r="A56" t="s">
        <v>570</v>
      </c>
      <c r="B56" t="s">
        <v>1360</v>
      </c>
      <c r="C56" t="s">
        <v>723</v>
      </c>
      <c r="D56" t="s">
        <v>1515</v>
      </c>
      <c r="E56" t="s">
        <v>392</v>
      </c>
      <c r="F56" t="s">
        <v>1243</v>
      </c>
      <c r="G56" t="s">
        <v>2300</v>
      </c>
      <c r="H56" t="s">
        <v>3212</v>
      </c>
      <c r="I56" t="s">
        <v>1408</v>
      </c>
      <c r="J56" t="s">
        <v>1408</v>
      </c>
      <c r="K56" t="s">
        <v>2565</v>
      </c>
      <c r="L56" t="s">
        <v>1288</v>
      </c>
      <c r="M56">
        <v>0.83330000000000004</v>
      </c>
    </row>
    <row r="57" spans="1:13">
      <c r="A57" t="s">
        <v>570</v>
      </c>
      <c r="B57" t="s">
        <v>1360</v>
      </c>
      <c r="C57" t="s">
        <v>723</v>
      </c>
      <c r="D57" t="s">
        <v>1515</v>
      </c>
      <c r="E57" t="s">
        <v>392</v>
      </c>
      <c r="F57" t="s">
        <v>1243</v>
      </c>
      <c r="G57" t="s">
        <v>2300</v>
      </c>
      <c r="H57" t="s">
        <v>2297</v>
      </c>
      <c r="I57" t="s">
        <v>1408</v>
      </c>
      <c r="J57" t="s">
        <v>1408</v>
      </c>
      <c r="K57" t="s">
        <v>2565</v>
      </c>
      <c r="L57" t="s">
        <v>1257</v>
      </c>
      <c r="M57">
        <v>0.16669999999999999</v>
      </c>
    </row>
    <row r="58" spans="1:13">
      <c r="A58" t="s">
        <v>570</v>
      </c>
      <c r="B58" t="s">
        <v>1360</v>
      </c>
      <c r="C58" t="s">
        <v>723</v>
      </c>
      <c r="D58" t="s">
        <v>1402</v>
      </c>
      <c r="E58" t="s">
        <v>64</v>
      </c>
      <c r="F58" t="s">
        <v>1243</v>
      </c>
      <c r="G58" t="s">
        <v>2300</v>
      </c>
      <c r="H58" t="s">
        <v>3212</v>
      </c>
      <c r="I58" t="s">
        <v>1302</v>
      </c>
      <c r="J58" t="s">
        <v>2482</v>
      </c>
      <c r="K58" t="s">
        <v>2586</v>
      </c>
      <c r="L58" t="s">
        <v>1299</v>
      </c>
      <c r="M58">
        <v>0.40839999999999999</v>
      </c>
    </row>
    <row r="59" spans="1:13">
      <c r="A59" t="s">
        <v>570</v>
      </c>
      <c r="B59" t="s">
        <v>1360</v>
      </c>
      <c r="C59" t="s">
        <v>723</v>
      </c>
      <c r="D59" t="s">
        <v>1402</v>
      </c>
      <c r="E59" t="s">
        <v>64</v>
      </c>
      <c r="F59" t="s">
        <v>1243</v>
      </c>
      <c r="G59" t="s">
        <v>2300</v>
      </c>
      <c r="H59" t="s">
        <v>2297</v>
      </c>
      <c r="I59" t="s">
        <v>1302</v>
      </c>
      <c r="J59" t="s">
        <v>2482</v>
      </c>
      <c r="K59" t="s">
        <v>2586</v>
      </c>
      <c r="L59" t="s">
        <v>1274</v>
      </c>
      <c r="M59">
        <v>0.59160000000000001</v>
      </c>
    </row>
    <row r="60" spans="1:13">
      <c r="A60" t="s">
        <v>570</v>
      </c>
      <c r="B60" t="s">
        <v>1360</v>
      </c>
      <c r="C60" t="s">
        <v>723</v>
      </c>
      <c r="D60" t="s">
        <v>1620</v>
      </c>
      <c r="E60" t="s">
        <v>362</v>
      </c>
      <c r="F60" t="s">
        <v>1243</v>
      </c>
      <c r="G60" t="s">
        <v>2300</v>
      </c>
      <c r="H60" t="s">
        <v>3212</v>
      </c>
      <c r="I60" t="s">
        <v>1303</v>
      </c>
      <c r="J60" t="s">
        <v>1303</v>
      </c>
      <c r="K60" t="s">
        <v>2565</v>
      </c>
      <c r="L60" t="s">
        <v>1305</v>
      </c>
      <c r="M60">
        <v>0.66669999999999996</v>
      </c>
    </row>
    <row r="61" spans="1:13">
      <c r="A61" t="s">
        <v>570</v>
      </c>
      <c r="B61" t="s">
        <v>1360</v>
      </c>
      <c r="C61" t="s">
        <v>723</v>
      </c>
      <c r="D61" t="s">
        <v>1620</v>
      </c>
      <c r="E61" t="s">
        <v>362</v>
      </c>
      <c r="F61" t="s">
        <v>1243</v>
      </c>
      <c r="G61" t="s">
        <v>2300</v>
      </c>
      <c r="H61" t="s">
        <v>2297</v>
      </c>
      <c r="I61" t="s">
        <v>1303</v>
      </c>
      <c r="J61" t="s">
        <v>1303</v>
      </c>
      <c r="K61" t="s">
        <v>2565</v>
      </c>
      <c r="L61" t="s">
        <v>1490</v>
      </c>
      <c r="M61">
        <v>0.33329999999999999</v>
      </c>
    </row>
    <row r="62" spans="1:13">
      <c r="A62" t="s">
        <v>570</v>
      </c>
      <c r="B62" t="s">
        <v>1360</v>
      </c>
      <c r="C62" t="s">
        <v>723</v>
      </c>
      <c r="D62" t="s">
        <v>1351</v>
      </c>
      <c r="E62" t="s">
        <v>544</v>
      </c>
      <c r="F62" t="s">
        <v>1243</v>
      </c>
      <c r="G62" t="s">
        <v>2300</v>
      </c>
      <c r="H62" t="s">
        <v>3212</v>
      </c>
      <c r="I62" t="s">
        <v>1336</v>
      </c>
      <c r="J62" t="s">
        <v>1273</v>
      </c>
      <c r="K62" t="s">
        <v>2587</v>
      </c>
      <c r="L62" t="s">
        <v>1253</v>
      </c>
      <c r="M62">
        <v>0.78380000000000005</v>
      </c>
    </row>
    <row r="63" spans="1:13">
      <c r="A63" t="s">
        <v>570</v>
      </c>
      <c r="B63" t="s">
        <v>1360</v>
      </c>
      <c r="C63" t="s">
        <v>723</v>
      </c>
      <c r="D63" t="s">
        <v>1351</v>
      </c>
      <c r="E63" t="s">
        <v>544</v>
      </c>
      <c r="F63" t="s">
        <v>1243</v>
      </c>
      <c r="G63" t="s">
        <v>2300</v>
      </c>
      <c r="H63" t="s">
        <v>2297</v>
      </c>
      <c r="I63" t="s">
        <v>1336</v>
      </c>
      <c r="J63" t="s">
        <v>1273</v>
      </c>
      <c r="K63" t="s">
        <v>2587</v>
      </c>
      <c r="L63" t="s">
        <v>1335</v>
      </c>
      <c r="M63">
        <v>0.2162</v>
      </c>
    </row>
    <row r="64" spans="1:13">
      <c r="A64" t="s">
        <v>570</v>
      </c>
      <c r="B64" t="s">
        <v>1360</v>
      </c>
      <c r="C64" t="s">
        <v>723</v>
      </c>
      <c r="D64" t="s">
        <v>1395</v>
      </c>
      <c r="E64" t="s">
        <v>559</v>
      </c>
      <c r="F64" t="s">
        <v>1243</v>
      </c>
      <c r="G64" t="s">
        <v>2300</v>
      </c>
      <c r="H64" t="s">
        <v>3212</v>
      </c>
      <c r="I64" t="s">
        <v>2379</v>
      </c>
      <c r="J64" t="s">
        <v>1387</v>
      </c>
      <c r="K64" t="s">
        <v>2588</v>
      </c>
      <c r="L64" t="s">
        <v>1550</v>
      </c>
      <c r="M64">
        <v>0.60499999999999998</v>
      </c>
    </row>
    <row r="65" spans="1:13">
      <c r="A65" t="s">
        <v>570</v>
      </c>
      <c r="B65" t="s">
        <v>1360</v>
      </c>
      <c r="C65" t="s">
        <v>723</v>
      </c>
      <c r="D65" t="s">
        <v>1395</v>
      </c>
      <c r="E65" t="s">
        <v>559</v>
      </c>
      <c r="F65" t="s">
        <v>1243</v>
      </c>
      <c r="G65" t="s">
        <v>2300</v>
      </c>
      <c r="H65" t="s">
        <v>2297</v>
      </c>
      <c r="I65" t="s">
        <v>2379</v>
      </c>
      <c r="J65" t="s">
        <v>1387</v>
      </c>
      <c r="K65" t="s">
        <v>2588</v>
      </c>
      <c r="L65" t="s">
        <v>1607</v>
      </c>
      <c r="M65">
        <v>0.39500000000000002</v>
      </c>
    </row>
    <row r="66" spans="1:13">
      <c r="A66" t="s">
        <v>570</v>
      </c>
      <c r="B66" t="s">
        <v>1269</v>
      </c>
      <c r="C66" t="s">
        <v>726</v>
      </c>
      <c r="D66" t="s">
        <v>1308</v>
      </c>
      <c r="E66" t="s">
        <v>288</v>
      </c>
      <c r="F66" t="s">
        <v>1243</v>
      </c>
      <c r="G66" t="s">
        <v>2300</v>
      </c>
      <c r="H66" t="s">
        <v>3212</v>
      </c>
      <c r="I66" t="s">
        <v>1385</v>
      </c>
      <c r="J66" t="s">
        <v>1370</v>
      </c>
      <c r="K66" t="s">
        <v>2589</v>
      </c>
      <c r="L66" t="s">
        <v>1553</v>
      </c>
      <c r="M66">
        <v>0.78480000000000005</v>
      </c>
    </row>
    <row r="67" spans="1:13">
      <c r="A67" t="s">
        <v>570</v>
      </c>
      <c r="B67" t="s">
        <v>1269</v>
      </c>
      <c r="C67" t="s">
        <v>726</v>
      </c>
      <c r="D67" t="s">
        <v>1308</v>
      </c>
      <c r="E67" t="s">
        <v>288</v>
      </c>
      <c r="F67" t="s">
        <v>1243</v>
      </c>
      <c r="G67" t="s">
        <v>2300</v>
      </c>
      <c r="H67" t="s">
        <v>2297</v>
      </c>
      <c r="I67" t="s">
        <v>1385</v>
      </c>
      <c r="J67" t="s">
        <v>1370</v>
      </c>
      <c r="K67" t="s">
        <v>2589</v>
      </c>
      <c r="L67" t="s">
        <v>1395</v>
      </c>
      <c r="M67">
        <v>0.2152</v>
      </c>
    </row>
    <row r="68" spans="1:13">
      <c r="A68" t="s">
        <v>570</v>
      </c>
      <c r="B68" t="s">
        <v>2590</v>
      </c>
      <c r="C68" t="s">
        <v>583</v>
      </c>
      <c r="D68" t="s">
        <v>2591</v>
      </c>
      <c r="E68" t="s">
        <v>574</v>
      </c>
      <c r="F68" t="s">
        <v>1243</v>
      </c>
      <c r="G68" t="s">
        <v>2300</v>
      </c>
      <c r="H68" t="s">
        <v>3212</v>
      </c>
      <c r="I68" t="s">
        <v>1436</v>
      </c>
      <c r="J68" t="s">
        <v>1285</v>
      </c>
      <c r="K68" t="s">
        <v>2592</v>
      </c>
      <c r="L68" t="s">
        <v>1360</v>
      </c>
      <c r="M68">
        <v>0.61760000000000004</v>
      </c>
    </row>
    <row r="69" spans="1:13">
      <c r="A69" t="s">
        <v>570</v>
      </c>
      <c r="B69" t="s">
        <v>2590</v>
      </c>
      <c r="C69" t="s">
        <v>583</v>
      </c>
      <c r="D69" t="s">
        <v>2591</v>
      </c>
      <c r="E69" t="s">
        <v>574</v>
      </c>
      <c r="F69" t="s">
        <v>1243</v>
      </c>
      <c r="G69" t="s">
        <v>2300</v>
      </c>
      <c r="H69" t="s">
        <v>2297</v>
      </c>
      <c r="I69" t="s">
        <v>1436</v>
      </c>
      <c r="J69" t="s">
        <v>1285</v>
      </c>
      <c r="K69" t="s">
        <v>2592</v>
      </c>
      <c r="L69" t="s">
        <v>1271</v>
      </c>
      <c r="M69">
        <v>0.38240000000000002</v>
      </c>
    </row>
    <row r="70" spans="1:13">
      <c r="A70" t="s">
        <v>570</v>
      </c>
      <c r="B70" t="s">
        <v>1439</v>
      </c>
      <c r="C70" t="s">
        <v>728</v>
      </c>
      <c r="D70" t="s">
        <v>1306</v>
      </c>
      <c r="E70" t="s">
        <v>22</v>
      </c>
      <c r="F70" t="s">
        <v>1243</v>
      </c>
      <c r="G70" t="s">
        <v>2300</v>
      </c>
      <c r="H70" t="s">
        <v>3212</v>
      </c>
      <c r="I70" t="s">
        <v>1249</v>
      </c>
      <c r="J70" t="s">
        <v>1249</v>
      </c>
      <c r="K70" t="s">
        <v>2565</v>
      </c>
      <c r="L70" t="s">
        <v>1352</v>
      </c>
      <c r="M70">
        <v>0.28000000000000003</v>
      </c>
    </row>
    <row r="71" spans="1:13">
      <c r="A71" t="s">
        <v>570</v>
      </c>
      <c r="B71" t="s">
        <v>1439</v>
      </c>
      <c r="C71" t="s">
        <v>728</v>
      </c>
      <c r="D71" t="s">
        <v>1306</v>
      </c>
      <c r="E71" t="s">
        <v>22</v>
      </c>
      <c r="F71" t="s">
        <v>1243</v>
      </c>
      <c r="G71" t="s">
        <v>2300</v>
      </c>
      <c r="H71" t="s">
        <v>2297</v>
      </c>
      <c r="I71" t="s">
        <v>1249</v>
      </c>
      <c r="J71" t="s">
        <v>1249</v>
      </c>
      <c r="K71" t="s">
        <v>2565</v>
      </c>
      <c r="L71" t="s">
        <v>1323</v>
      </c>
      <c r="M71">
        <v>0.72</v>
      </c>
    </row>
    <row r="72" spans="1:13">
      <c r="A72" t="s">
        <v>570</v>
      </c>
      <c r="B72" t="s">
        <v>1288</v>
      </c>
      <c r="C72" t="s">
        <v>730</v>
      </c>
      <c r="D72" t="s">
        <v>1279</v>
      </c>
      <c r="E72" t="s">
        <v>17</v>
      </c>
      <c r="F72" t="s">
        <v>1243</v>
      </c>
      <c r="G72" t="s">
        <v>2300</v>
      </c>
      <c r="H72" t="s">
        <v>3212</v>
      </c>
      <c r="I72" t="s">
        <v>1492</v>
      </c>
      <c r="J72" t="s">
        <v>1435</v>
      </c>
      <c r="K72" t="s">
        <v>2593</v>
      </c>
      <c r="L72" t="s">
        <v>1602</v>
      </c>
      <c r="M72">
        <v>0.2316</v>
      </c>
    </row>
    <row r="73" spans="1:13">
      <c r="A73" t="s">
        <v>570</v>
      </c>
      <c r="B73" t="s">
        <v>1288</v>
      </c>
      <c r="C73" t="s">
        <v>730</v>
      </c>
      <c r="D73" t="s">
        <v>1279</v>
      </c>
      <c r="E73" t="s">
        <v>17</v>
      </c>
      <c r="F73" t="s">
        <v>1243</v>
      </c>
      <c r="G73" t="s">
        <v>2300</v>
      </c>
      <c r="H73" t="s">
        <v>2297</v>
      </c>
      <c r="I73" t="s">
        <v>1492</v>
      </c>
      <c r="J73" t="s">
        <v>1435</v>
      </c>
      <c r="K73" t="s">
        <v>2593</v>
      </c>
      <c r="L73" t="s">
        <v>1499</v>
      </c>
      <c r="M73">
        <v>0.76839999999999997</v>
      </c>
    </row>
    <row r="74" spans="1:13">
      <c r="A74" t="s">
        <v>570</v>
      </c>
      <c r="B74" t="s">
        <v>1288</v>
      </c>
      <c r="C74" t="s">
        <v>730</v>
      </c>
      <c r="D74" t="s">
        <v>1310</v>
      </c>
      <c r="E74" t="s">
        <v>156</v>
      </c>
      <c r="F74" t="s">
        <v>1243</v>
      </c>
      <c r="G74" t="s">
        <v>2300</v>
      </c>
      <c r="H74" t="s">
        <v>3212</v>
      </c>
      <c r="I74" t="s">
        <v>1316</v>
      </c>
      <c r="J74" t="s">
        <v>2594</v>
      </c>
      <c r="K74" t="s">
        <v>2595</v>
      </c>
      <c r="L74" t="s">
        <v>2363</v>
      </c>
      <c r="M74">
        <v>0.61060000000000003</v>
      </c>
    </row>
    <row r="75" spans="1:13">
      <c r="A75" t="s">
        <v>570</v>
      </c>
      <c r="B75" t="s">
        <v>1288</v>
      </c>
      <c r="C75" t="s">
        <v>730</v>
      </c>
      <c r="D75" t="s">
        <v>1310</v>
      </c>
      <c r="E75" t="s">
        <v>156</v>
      </c>
      <c r="F75" t="s">
        <v>1243</v>
      </c>
      <c r="G75" t="s">
        <v>2300</v>
      </c>
      <c r="H75" t="s">
        <v>2297</v>
      </c>
      <c r="I75" t="s">
        <v>1316</v>
      </c>
      <c r="J75" t="s">
        <v>2594</v>
      </c>
      <c r="K75" t="s">
        <v>2595</v>
      </c>
      <c r="L75" t="s">
        <v>1640</v>
      </c>
      <c r="M75">
        <v>0.38940000000000002</v>
      </c>
    </row>
    <row r="76" spans="1:13">
      <c r="A76" t="s">
        <v>570</v>
      </c>
      <c r="B76" t="s">
        <v>1288</v>
      </c>
      <c r="C76" t="s">
        <v>730</v>
      </c>
      <c r="D76" t="s">
        <v>1285</v>
      </c>
      <c r="E76" t="s">
        <v>111</v>
      </c>
      <c r="F76" t="s">
        <v>1243</v>
      </c>
      <c r="G76" t="s">
        <v>2300</v>
      </c>
      <c r="H76" t="s">
        <v>3212</v>
      </c>
      <c r="I76" t="s">
        <v>1318</v>
      </c>
      <c r="J76" t="s">
        <v>2525</v>
      </c>
      <c r="K76" t="s">
        <v>2596</v>
      </c>
      <c r="L76" t="s">
        <v>2383</v>
      </c>
      <c r="M76">
        <v>0.33400000000000002</v>
      </c>
    </row>
    <row r="77" spans="1:13">
      <c r="A77" t="s">
        <v>570</v>
      </c>
      <c r="B77" t="s">
        <v>1288</v>
      </c>
      <c r="C77" t="s">
        <v>730</v>
      </c>
      <c r="D77" t="s">
        <v>1285</v>
      </c>
      <c r="E77" t="s">
        <v>111</v>
      </c>
      <c r="F77" t="s">
        <v>1243</v>
      </c>
      <c r="G77" t="s">
        <v>2300</v>
      </c>
      <c r="H77" t="s">
        <v>2297</v>
      </c>
      <c r="I77" t="s">
        <v>1318</v>
      </c>
      <c r="J77" t="s">
        <v>2525</v>
      </c>
      <c r="K77" t="s">
        <v>2596</v>
      </c>
      <c r="L77" t="s">
        <v>2514</v>
      </c>
      <c r="M77">
        <v>0.66600000000000004</v>
      </c>
    </row>
    <row r="78" spans="1:13">
      <c r="A78" t="s">
        <v>570</v>
      </c>
      <c r="B78" t="s">
        <v>1315</v>
      </c>
      <c r="C78" t="s">
        <v>736</v>
      </c>
      <c r="D78" t="s">
        <v>1294</v>
      </c>
      <c r="E78" t="s">
        <v>172</v>
      </c>
      <c r="F78" t="s">
        <v>1243</v>
      </c>
      <c r="G78" t="s">
        <v>2300</v>
      </c>
      <c r="H78" t="s">
        <v>3212</v>
      </c>
      <c r="I78" t="s">
        <v>1663</v>
      </c>
      <c r="J78" t="s">
        <v>1400</v>
      </c>
      <c r="K78" t="s">
        <v>2597</v>
      </c>
      <c r="L78" t="s">
        <v>2299</v>
      </c>
      <c r="M78">
        <v>0.6845</v>
      </c>
    </row>
    <row r="79" spans="1:13">
      <c r="A79" t="s">
        <v>570</v>
      </c>
      <c r="B79" t="s">
        <v>1315</v>
      </c>
      <c r="C79" t="s">
        <v>736</v>
      </c>
      <c r="D79" t="s">
        <v>1294</v>
      </c>
      <c r="E79" t="s">
        <v>172</v>
      </c>
      <c r="F79" t="s">
        <v>1243</v>
      </c>
      <c r="G79" t="s">
        <v>2300</v>
      </c>
      <c r="H79" t="s">
        <v>2297</v>
      </c>
      <c r="I79" t="s">
        <v>1663</v>
      </c>
      <c r="J79" t="s">
        <v>1400</v>
      </c>
      <c r="K79" t="s">
        <v>2597</v>
      </c>
      <c r="L79" t="s">
        <v>1269</v>
      </c>
      <c r="M79">
        <v>0.3155</v>
      </c>
    </row>
    <row r="80" spans="1:13">
      <c r="A80" t="s">
        <v>570</v>
      </c>
      <c r="B80" t="s">
        <v>2598</v>
      </c>
      <c r="C80" t="s">
        <v>737</v>
      </c>
      <c r="D80" t="s">
        <v>2599</v>
      </c>
      <c r="E80" t="s">
        <v>92</v>
      </c>
      <c r="F80" t="s">
        <v>1243</v>
      </c>
      <c r="G80" t="s">
        <v>2300</v>
      </c>
      <c r="H80" t="s">
        <v>3212</v>
      </c>
      <c r="I80" t="s">
        <v>2389</v>
      </c>
      <c r="J80" t="s">
        <v>1274</v>
      </c>
      <c r="K80" t="s">
        <v>2600</v>
      </c>
      <c r="L80" t="s">
        <v>1340</v>
      </c>
      <c r="M80">
        <v>0.45179999999999998</v>
      </c>
    </row>
    <row r="81" spans="1:13">
      <c r="A81" t="s">
        <v>570</v>
      </c>
      <c r="B81" t="s">
        <v>2598</v>
      </c>
      <c r="C81" t="s">
        <v>737</v>
      </c>
      <c r="D81" t="s">
        <v>2599</v>
      </c>
      <c r="E81" t="s">
        <v>92</v>
      </c>
      <c r="F81" t="s">
        <v>1243</v>
      </c>
      <c r="G81" t="s">
        <v>2300</v>
      </c>
      <c r="H81" t="s">
        <v>2297</v>
      </c>
      <c r="I81" t="s">
        <v>2389</v>
      </c>
      <c r="J81" t="s">
        <v>1274</v>
      </c>
      <c r="K81" t="s">
        <v>2600</v>
      </c>
      <c r="L81" t="s">
        <v>1582</v>
      </c>
      <c r="M81">
        <v>0.54820000000000002</v>
      </c>
    </row>
    <row r="82" spans="1:13">
      <c r="A82" t="s">
        <v>570</v>
      </c>
      <c r="B82" t="s">
        <v>2598</v>
      </c>
      <c r="C82" t="s">
        <v>737</v>
      </c>
      <c r="D82" t="s">
        <v>2601</v>
      </c>
      <c r="E82" t="s">
        <v>98</v>
      </c>
      <c r="F82" t="s">
        <v>1243</v>
      </c>
      <c r="G82" t="s">
        <v>2300</v>
      </c>
      <c r="H82" t="s">
        <v>3212</v>
      </c>
      <c r="I82" t="s">
        <v>1331</v>
      </c>
      <c r="J82" t="s">
        <v>1515</v>
      </c>
      <c r="K82" t="s">
        <v>2602</v>
      </c>
      <c r="L82" t="s">
        <v>1549</v>
      </c>
      <c r="M82">
        <v>0.52270000000000005</v>
      </c>
    </row>
    <row r="83" spans="1:13">
      <c r="A83" t="s">
        <v>570</v>
      </c>
      <c r="B83" t="s">
        <v>2598</v>
      </c>
      <c r="C83" t="s">
        <v>737</v>
      </c>
      <c r="D83" t="s">
        <v>2601</v>
      </c>
      <c r="E83" t="s">
        <v>98</v>
      </c>
      <c r="F83" t="s">
        <v>1243</v>
      </c>
      <c r="G83" t="s">
        <v>2300</v>
      </c>
      <c r="H83" t="s">
        <v>2297</v>
      </c>
      <c r="I83" t="s">
        <v>1331</v>
      </c>
      <c r="J83" t="s">
        <v>1515</v>
      </c>
      <c r="K83" t="s">
        <v>2602</v>
      </c>
      <c r="L83" t="s">
        <v>1417</v>
      </c>
      <c r="M83">
        <v>0.4773</v>
      </c>
    </row>
    <row r="84" spans="1:13">
      <c r="A84" t="s">
        <v>570</v>
      </c>
      <c r="B84" t="s">
        <v>1408</v>
      </c>
      <c r="C84" t="s">
        <v>739</v>
      </c>
      <c r="D84" t="s">
        <v>1490</v>
      </c>
      <c r="E84" t="s">
        <v>200</v>
      </c>
      <c r="F84" t="s">
        <v>1243</v>
      </c>
      <c r="G84" t="s">
        <v>2300</v>
      </c>
      <c r="H84" t="s">
        <v>3212</v>
      </c>
      <c r="I84" t="s">
        <v>2513</v>
      </c>
      <c r="J84" t="s">
        <v>2539</v>
      </c>
      <c r="K84" t="s">
        <v>2603</v>
      </c>
      <c r="L84" t="s">
        <v>1275</v>
      </c>
      <c r="M84">
        <v>0.47839999999999999</v>
      </c>
    </row>
    <row r="85" spans="1:13">
      <c r="A85" t="s">
        <v>570</v>
      </c>
      <c r="B85" t="s">
        <v>1408</v>
      </c>
      <c r="C85" t="s">
        <v>739</v>
      </c>
      <c r="D85" t="s">
        <v>1490</v>
      </c>
      <c r="E85" t="s">
        <v>200</v>
      </c>
      <c r="F85" t="s">
        <v>1243</v>
      </c>
      <c r="G85" t="s">
        <v>2300</v>
      </c>
      <c r="H85" t="s">
        <v>2297</v>
      </c>
      <c r="I85" t="s">
        <v>2513</v>
      </c>
      <c r="J85" t="s">
        <v>2539</v>
      </c>
      <c r="K85" t="s">
        <v>2603</v>
      </c>
      <c r="L85" t="s">
        <v>1437</v>
      </c>
      <c r="M85">
        <v>0.52159999999999995</v>
      </c>
    </row>
    <row r="86" spans="1:13">
      <c r="A86" t="s">
        <v>570</v>
      </c>
      <c r="B86" t="s">
        <v>1408</v>
      </c>
      <c r="C86" t="s">
        <v>739</v>
      </c>
      <c r="D86" t="s">
        <v>1365</v>
      </c>
      <c r="E86" t="s">
        <v>19</v>
      </c>
      <c r="F86" t="s">
        <v>1243</v>
      </c>
      <c r="G86" t="s">
        <v>2300</v>
      </c>
      <c r="H86" t="s">
        <v>3212</v>
      </c>
      <c r="I86" t="s">
        <v>1673</v>
      </c>
      <c r="J86" t="s">
        <v>1400</v>
      </c>
      <c r="K86" t="s">
        <v>2604</v>
      </c>
      <c r="L86" t="s">
        <v>1420</v>
      </c>
      <c r="M86">
        <v>0.4405</v>
      </c>
    </row>
    <row r="87" spans="1:13">
      <c r="A87" t="s">
        <v>570</v>
      </c>
      <c r="B87" t="s">
        <v>1408</v>
      </c>
      <c r="C87" t="s">
        <v>739</v>
      </c>
      <c r="D87" t="s">
        <v>1365</v>
      </c>
      <c r="E87" t="s">
        <v>19</v>
      </c>
      <c r="F87" t="s">
        <v>1243</v>
      </c>
      <c r="G87" t="s">
        <v>2300</v>
      </c>
      <c r="H87" t="s">
        <v>2297</v>
      </c>
      <c r="I87" t="s">
        <v>1673</v>
      </c>
      <c r="J87" t="s">
        <v>1400</v>
      </c>
      <c r="K87" t="s">
        <v>2604</v>
      </c>
      <c r="L87" t="s">
        <v>1342</v>
      </c>
      <c r="M87">
        <v>0.5595</v>
      </c>
    </row>
    <row r="88" spans="1:13">
      <c r="A88" t="s">
        <v>570</v>
      </c>
      <c r="B88" t="s">
        <v>1361</v>
      </c>
      <c r="C88" t="s">
        <v>741</v>
      </c>
      <c r="D88" t="s">
        <v>1340</v>
      </c>
      <c r="E88" t="s">
        <v>106</v>
      </c>
      <c r="F88" t="s">
        <v>1243</v>
      </c>
      <c r="G88" t="s">
        <v>2300</v>
      </c>
      <c r="H88" t="s">
        <v>3212</v>
      </c>
      <c r="I88" t="s">
        <v>1429</v>
      </c>
      <c r="J88" t="s">
        <v>1429</v>
      </c>
      <c r="K88" t="s">
        <v>2565</v>
      </c>
      <c r="L88" t="s">
        <v>1585</v>
      </c>
      <c r="M88">
        <v>0.78180000000000005</v>
      </c>
    </row>
    <row r="89" spans="1:13">
      <c r="A89" t="s">
        <v>570</v>
      </c>
      <c r="B89" t="s">
        <v>1361</v>
      </c>
      <c r="C89" t="s">
        <v>741</v>
      </c>
      <c r="D89" t="s">
        <v>1340</v>
      </c>
      <c r="E89" t="s">
        <v>106</v>
      </c>
      <c r="F89" t="s">
        <v>1243</v>
      </c>
      <c r="G89" t="s">
        <v>2300</v>
      </c>
      <c r="H89" t="s">
        <v>2297</v>
      </c>
      <c r="I89" t="s">
        <v>1429</v>
      </c>
      <c r="J89" t="s">
        <v>1429</v>
      </c>
      <c r="K89" t="s">
        <v>2565</v>
      </c>
      <c r="L89" t="s">
        <v>1290</v>
      </c>
      <c r="M89">
        <v>0.21820000000000001</v>
      </c>
    </row>
    <row r="90" spans="1:13">
      <c r="A90" t="s">
        <v>570</v>
      </c>
      <c r="B90" t="s">
        <v>1353</v>
      </c>
      <c r="C90" t="s">
        <v>743</v>
      </c>
      <c r="D90" t="s">
        <v>1611</v>
      </c>
      <c r="E90" t="s">
        <v>110</v>
      </c>
      <c r="F90" t="s">
        <v>1243</v>
      </c>
      <c r="G90" t="s">
        <v>2300</v>
      </c>
      <c r="H90" t="s">
        <v>3212</v>
      </c>
      <c r="I90" t="s">
        <v>1304</v>
      </c>
      <c r="J90" t="s">
        <v>1304</v>
      </c>
      <c r="K90" t="s">
        <v>2565</v>
      </c>
      <c r="L90" t="s">
        <v>1520</v>
      </c>
      <c r="M90">
        <v>0.63329999999999997</v>
      </c>
    </row>
    <row r="91" spans="1:13">
      <c r="A91" t="s">
        <v>570</v>
      </c>
      <c r="B91" t="s">
        <v>1353</v>
      </c>
      <c r="C91" t="s">
        <v>743</v>
      </c>
      <c r="D91" t="s">
        <v>1611</v>
      </c>
      <c r="E91" t="s">
        <v>110</v>
      </c>
      <c r="F91" t="s">
        <v>1243</v>
      </c>
      <c r="G91" t="s">
        <v>2300</v>
      </c>
      <c r="H91" t="s">
        <v>2297</v>
      </c>
      <c r="I91" t="s">
        <v>1304</v>
      </c>
      <c r="J91" t="s">
        <v>1304</v>
      </c>
      <c r="K91" t="s">
        <v>2565</v>
      </c>
      <c r="L91" t="s">
        <v>1401</v>
      </c>
      <c r="M91">
        <v>0.36670000000000003</v>
      </c>
    </row>
    <row r="92" spans="1:13">
      <c r="A92" t="s">
        <v>570</v>
      </c>
      <c r="B92" t="s">
        <v>1472</v>
      </c>
      <c r="C92" t="s">
        <v>745</v>
      </c>
      <c r="D92" t="s">
        <v>1325</v>
      </c>
      <c r="E92" t="s">
        <v>138</v>
      </c>
      <c r="F92" t="s">
        <v>1243</v>
      </c>
      <c r="G92" t="s">
        <v>2300</v>
      </c>
      <c r="H92" t="s">
        <v>3212</v>
      </c>
      <c r="I92" t="s">
        <v>1549</v>
      </c>
      <c r="J92" t="s">
        <v>1417</v>
      </c>
      <c r="K92" t="s">
        <v>2605</v>
      </c>
      <c r="L92" t="s">
        <v>1252</v>
      </c>
      <c r="M92">
        <v>0.42859999999999998</v>
      </c>
    </row>
    <row r="93" spans="1:13">
      <c r="A93" t="s">
        <v>570</v>
      </c>
      <c r="B93" t="s">
        <v>1472</v>
      </c>
      <c r="C93" t="s">
        <v>745</v>
      </c>
      <c r="D93" t="s">
        <v>1325</v>
      </c>
      <c r="E93" t="s">
        <v>138</v>
      </c>
      <c r="F93" t="s">
        <v>1243</v>
      </c>
      <c r="G93" t="s">
        <v>2300</v>
      </c>
      <c r="H93" t="s">
        <v>2297</v>
      </c>
      <c r="I93" t="s">
        <v>1549</v>
      </c>
      <c r="J93" t="s">
        <v>1417</v>
      </c>
      <c r="K93" t="s">
        <v>2605</v>
      </c>
      <c r="L93" t="s">
        <v>1357</v>
      </c>
      <c r="M93">
        <v>0.57140000000000002</v>
      </c>
    </row>
    <row r="94" spans="1:13">
      <c r="A94" t="s">
        <v>570</v>
      </c>
      <c r="B94" t="s">
        <v>1342</v>
      </c>
      <c r="C94" t="s">
        <v>747</v>
      </c>
      <c r="D94" t="s">
        <v>1319</v>
      </c>
      <c r="E94" t="s">
        <v>116</v>
      </c>
      <c r="F94" t="s">
        <v>1243</v>
      </c>
      <c r="G94" t="s">
        <v>2300</v>
      </c>
      <c r="H94" t="s">
        <v>3212</v>
      </c>
      <c r="I94" t="s">
        <v>1305</v>
      </c>
      <c r="J94" t="s">
        <v>1388</v>
      </c>
      <c r="K94" t="s">
        <v>2606</v>
      </c>
      <c r="L94" t="s">
        <v>1353</v>
      </c>
      <c r="M94">
        <v>0.55559999999999998</v>
      </c>
    </row>
    <row r="95" spans="1:13">
      <c r="A95" t="s">
        <v>570</v>
      </c>
      <c r="B95" t="s">
        <v>1342</v>
      </c>
      <c r="C95" t="s">
        <v>747</v>
      </c>
      <c r="D95" t="s">
        <v>1319</v>
      </c>
      <c r="E95" t="s">
        <v>116</v>
      </c>
      <c r="F95" t="s">
        <v>1243</v>
      </c>
      <c r="G95" t="s">
        <v>2300</v>
      </c>
      <c r="H95" t="s">
        <v>2297</v>
      </c>
      <c r="I95" t="s">
        <v>1305</v>
      </c>
      <c r="J95" t="s">
        <v>1388</v>
      </c>
      <c r="K95" t="s">
        <v>2606</v>
      </c>
      <c r="L95" t="s">
        <v>1315</v>
      </c>
      <c r="M95">
        <v>0.44440000000000002</v>
      </c>
    </row>
    <row r="96" spans="1:13">
      <c r="A96" t="s">
        <v>570</v>
      </c>
      <c r="B96" t="s">
        <v>1342</v>
      </c>
      <c r="C96" t="s">
        <v>747</v>
      </c>
      <c r="D96" t="s">
        <v>1373</v>
      </c>
      <c r="E96" t="s">
        <v>26</v>
      </c>
      <c r="F96" t="s">
        <v>1243</v>
      </c>
      <c r="G96" t="s">
        <v>2300</v>
      </c>
      <c r="H96" t="s">
        <v>3212</v>
      </c>
      <c r="I96" t="s">
        <v>1339</v>
      </c>
      <c r="J96" t="s">
        <v>2607</v>
      </c>
      <c r="K96" t="s">
        <v>2608</v>
      </c>
      <c r="L96" t="s">
        <v>1523</v>
      </c>
      <c r="M96">
        <v>0.52239999999999998</v>
      </c>
    </row>
    <row r="97" spans="1:13">
      <c r="A97" t="s">
        <v>570</v>
      </c>
      <c r="B97" t="s">
        <v>1342</v>
      </c>
      <c r="C97" t="s">
        <v>747</v>
      </c>
      <c r="D97" t="s">
        <v>1373</v>
      </c>
      <c r="E97" t="s">
        <v>26</v>
      </c>
      <c r="F97" t="s">
        <v>1243</v>
      </c>
      <c r="G97" t="s">
        <v>2300</v>
      </c>
      <c r="H97" t="s">
        <v>2297</v>
      </c>
      <c r="I97" t="s">
        <v>1339</v>
      </c>
      <c r="J97" t="s">
        <v>2607</v>
      </c>
      <c r="K97" t="s">
        <v>2608</v>
      </c>
      <c r="L97" t="s">
        <v>1622</v>
      </c>
      <c r="M97">
        <v>0.47760000000000002</v>
      </c>
    </row>
    <row r="98" spans="1:13">
      <c r="A98" t="s">
        <v>570</v>
      </c>
      <c r="B98" t="s">
        <v>1342</v>
      </c>
      <c r="C98" t="s">
        <v>747</v>
      </c>
      <c r="D98" t="s">
        <v>1364</v>
      </c>
      <c r="E98" t="s">
        <v>292</v>
      </c>
      <c r="F98" t="s">
        <v>1243</v>
      </c>
      <c r="G98" t="s">
        <v>2300</v>
      </c>
      <c r="H98" t="s">
        <v>3212</v>
      </c>
      <c r="I98" t="s">
        <v>1341</v>
      </c>
      <c r="J98" t="s">
        <v>2609</v>
      </c>
      <c r="K98" t="s">
        <v>2610</v>
      </c>
      <c r="L98" t="s">
        <v>2436</v>
      </c>
      <c r="M98">
        <v>0.66469999999999996</v>
      </c>
    </row>
    <row r="99" spans="1:13">
      <c r="A99" t="s">
        <v>570</v>
      </c>
      <c r="B99" t="s">
        <v>1342</v>
      </c>
      <c r="C99" t="s">
        <v>747</v>
      </c>
      <c r="D99" t="s">
        <v>1364</v>
      </c>
      <c r="E99" t="s">
        <v>292</v>
      </c>
      <c r="F99" t="s">
        <v>1243</v>
      </c>
      <c r="G99" t="s">
        <v>2300</v>
      </c>
      <c r="H99" t="s">
        <v>2297</v>
      </c>
      <c r="I99" t="s">
        <v>1341</v>
      </c>
      <c r="J99" t="s">
        <v>2609</v>
      </c>
      <c r="K99" t="s">
        <v>2610</v>
      </c>
      <c r="L99" t="s">
        <v>1663</v>
      </c>
      <c r="M99">
        <v>0.33529999999999999</v>
      </c>
    </row>
    <row r="100" spans="1:13">
      <c r="A100" t="s">
        <v>570</v>
      </c>
      <c r="B100" t="s">
        <v>1582</v>
      </c>
      <c r="C100" t="s">
        <v>751</v>
      </c>
      <c r="D100" t="s">
        <v>1505</v>
      </c>
      <c r="E100" t="s">
        <v>120</v>
      </c>
      <c r="F100" t="s">
        <v>1243</v>
      </c>
      <c r="G100" t="s">
        <v>2300</v>
      </c>
      <c r="H100" t="s">
        <v>3212</v>
      </c>
      <c r="I100" t="s">
        <v>1383</v>
      </c>
      <c r="J100" t="s">
        <v>1431</v>
      </c>
      <c r="K100" t="s">
        <v>2611</v>
      </c>
      <c r="L100" t="s">
        <v>1355</v>
      </c>
      <c r="M100">
        <v>0.4894</v>
      </c>
    </row>
    <row r="101" spans="1:13">
      <c r="A101" t="s">
        <v>570</v>
      </c>
      <c r="B101" t="s">
        <v>1582</v>
      </c>
      <c r="C101" t="s">
        <v>751</v>
      </c>
      <c r="D101" t="s">
        <v>1505</v>
      </c>
      <c r="E101" t="s">
        <v>120</v>
      </c>
      <c r="F101" t="s">
        <v>1243</v>
      </c>
      <c r="G101" t="s">
        <v>2300</v>
      </c>
      <c r="H101" t="s">
        <v>2297</v>
      </c>
      <c r="I101" t="s">
        <v>1383</v>
      </c>
      <c r="J101" t="s">
        <v>1431</v>
      </c>
      <c r="K101" t="s">
        <v>2611</v>
      </c>
      <c r="L101" t="s">
        <v>1315</v>
      </c>
      <c r="M101">
        <v>0.51060000000000005</v>
      </c>
    </row>
    <row r="102" spans="1:13">
      <c r="A102" t="s">
        <v>570</v>
      </c>
      <c r="B102" t="s">
        <v>1582</v>
      </c>
      <c r="C102" t="s">
        <v>751</v>
      </c>
      <c r="D102" t="s">
        <v>1639</v>
      </c>
      <c r="E102" t="s">
        <v>10</v>
      </c>
      <c r="F102" t="s">
        <v>1243</v>
      </c>
      <c r="G102" t="s">
        <v>2300</v>
      </c>
      <c r="H102" t="s">
        <v>3212</v>
      </c>
      <c r="I102" t="s">
        <v>1254</v>
      </c>
      <c r="J102" t="s">
        <v>1583</v>
      </c>
      <c r="K102" t="s">
        <v>2612</v>
      </c>
      <c r="L102" t="s">
        <v>1249</v>
      </c>
      <c r="M102">
        <v>0.2155</v>
      </c>
    </row>
    <row r="103" spans="1:13">
      <c r="A103" t="s">
        <v>570</v>
      </c>
      <c r="B103" t="s">
        <v>1582</v>
      </c>
      <c r="C103" t="s">
        <v>751</v>
      </c>
      <c r="D103" t="s">
        <v>1639</v>
      </c>
      <c r="E103" t="s">
        <v>10</v>
      </c>
      <c r="F103" t="s">
        <v>1243</v>
      </c>
      <c r="G103" t="s">
        <v>2300</v>
      </c>
      <c r="H103" t="s">
        <v>2297</v>
      </c>
      <c r="I103" t="s">
        <v>1254</v>
      </c>
      <c r="J103" t="s">
        <v>1583</v>
      </c>
      <c r="K103" t="s">
        <v>2612</v>
      </c>
      <c r="L103" t="s">
        <v>1611</v>
      </c>
      <c r="M103">
        <v>0.78449999999999998</v>
      </c>
    </row>
    <row r="104" spans="1:13">
      <c r="A104" t="s">
        <v>570</v>
      </c>
      <c r="B104" t="s">
        <v>1641</v>
      </c>
      <c r="C104" t="s">
        <v>753</v>
      </c>
      <c r="D104" t="s">
        <v>1583</v>
      </c>
      <c r="E104" t="s">
        <v>243</v>
      </c>
      <c r="F104" t="s">
        <v>1243</v>
      </c>
      <c r="G104" t="s">
        <v>2300</v>
      </c>
      <c r="H104" t="s">
        <v>3212</v>
      </c>
      <c r="I104" t="s">
        <v>1398</v>
      </c>
      <c r="J104" t="s">
        <v>1363</v>
      </c>
      <c r="K104" t="s">
        <v>2613</v>
      </c>
      <c r="L104" t="s">
        <v>1490</v>
      </c>
      <c r="M104">
        <v>0.69110000000000005</v>
      </c>
    </row>
    <row r="105" spans="1:13">
      <c r="A105" t="s">
        <v>570</v>
      </c>
      <c r="B105" t="s">
        <v>1641</v>
      </c>
      <c r="C105" t="s">
        <v>753</v>
      </c>
      <c r="D105" t="s">
        <v>1583</v>
      </c>
      <c r="E105" t="s">
        <v>243</v>
      </c>
      <c r="F105" t="s">
        <v>1243</v>
      </c>
      <c r="G105" t="s">
        <v>2300</v>
      </c>
      <c r="H105" t="s">
        <v>2297</v>
      </c>
      <c r="I105" t="s">
        <v>1398</v>
      </c>
      <c r="J105" t="s">
        <v>1363</v>
      </c>
      <c r="K105" t="s">
        <v>2613</v>
      </c>
      <c r="L105" t="s">
        <v>1336</v>
      </c>
      <c r="M105">
        <v>0.30890000000000001</v>
      </c>
    </row>
    <row r="106" spans="1:13">
      <c r="A106" t="s">
        <v>570</v>
      </c>
      <c r="B106" t="s">
        <v>1641</v>
      </c>
      <c r="C106" t="s">
        <v>753</v>
      </c>
      <c r="D106" t="s">
        <v>2299</v>
      </c>
      <c r="E106" t="s">
        <v>246</v>
      </c>
      <c r="F106" t="s">
        <v>1243</v>
      </c>
      <c r="G106" t="s">
        <v>2300</v>
      </c>
      <c r="H106" t="s">
        <v>3212</v>
      </c>
      <c r="I106" t="s">
        <v>1349</v>
      </c>
      <c r="J106" t="s">
        <v>2417</v>
      </c>
      <c r="K106" t="s">
        <v>2614</v>
      </c>
      <c r="L106" t="s">
        <v>1609</v>
      </c>
      <c r="M106">
        <v>0.69820000000000004</v>
      </c>
    </row>
    <row r="107" spans="1:13">
      <c r="A107" t="s">
        <v>570</v>
      </c>
      <c r="B107" t="s">
        <v>1641</v>
      </c>
      <c r="C107" t="s">
        <v>753</v>
      </c>
      <c r="D107" t="s">
        <v>2299</v>
      </c>
      <c r="E107" t="s">
        <v>246</v>
      </c>
      <c r="F107" t="s">
        <v>1243</v>
      </c>
      <c r="G107" t="s">
        <v>2300</v>
      </c>
      <c r="H107" t="s">
        <v>2297</v>
      </c>
      <c r="I107" t="s">
        <v>1349</v>
      </c>
      <c r="J107" t="s">
        <v>2417</v>
      </c>
      <c r="K107" t="s">
        <v>2614</v>
      </c>
      <c r="L107" t="s">
        <v>1403</v>
      </c>
      <c r="M107">
        <v>0.30180000000000001</v>
      </c>
    </row>
    <row r="108" spans="1:13">
      <c r="A108" t="s">
        <v>570</v>
      </c>
      <c r="B108" t="s">
        <v>1641</v>
      </c>
      <c r="C108" t="s">
        <v>753</v>
      </c>
      <c r="D108" t="s">
        <v>1358</v>
      </c>
      <c r="E108" t="s">
        <v>513</v>
      </c>
      <c r="F108" t="s">
        <v>1243</v>
      </c>
      <c r="G108" t="s">
        <v>2300</v>
      </c>
      <c r="H108" t="s">
        <v>3212</v>
      </c>
      <c r="I108" t="s">
        <v>1488</v>
      </c>
      <c r="J108" t="s">
        <v>2479</v>
      </c>
      <c r="K108" t="s">
        <v>2615</v>
      </c>
      <c r="L108" t="s">
        <v>1512</v>
      </c>
      <c r="M108">
        <v>0.8972</v>
      </c>
    </row>
    <row r="109" spans="1:13">
      <c r="A109" t="s">
        <v>570</v>
      </c>
      <c r="B109" t="s">
        <v>1641</v>
      </c>
      <c r="C109" t="s">
        <v>753</v>
      </c>
      <c r="D109" t="s">
        <v>1358</v>
      </c>
      <c r="E109" t="s">
        <v>513</v>
      </c>
      <c r="F109" t="s">
        <v>1243</v>
      </c>
      <c r="G109" t="s">
        <v>2300</v>
      </c>
      <c r="H109" t="s">
        <v>2297</v>
      </c>
      <c r="I109" t="s">
        <v>1488</v>
      </c>
      <c r="J109" t="s">
        <v>2479</v>
      </c>
      <c r="K109" t="s">
        <v>2615</v>
      </c>
      <c r="L109" t="s">
        <v>1261</v>
      </c>
      <c r="M109">
        <v>0.1028</v>
      </c>
    </row>
    <row r="110" spans="1:13">
      <c r="A110" t="s">
        <v>570</v>
      </c>
      <c r="B110" t="s">
        <v>1301</v>
      </c>
      <c r="C110" t="s">
        <v>757</v>
      </c>
      <c r="D110" t="s">
        <v>1277</v>
      </c>
      <c r="E110" t="s">
        <v>29</v>
      </c>
      <c r="F110" t="s">
        <v>1243</v>
      </c>
      <c r="G110" t="s">
        <v>2300</v>
      </c>
      <c r="H110" t="s">
        <v>3212</v>
      </c>
      <c r="I110" t="s">
        <v>1251</v>
      </c>
      <c r="J110" t="s">
        <v>1244</v>
      </c>
      <c r="K110" t="s">
        <v>2616</v>
      </c>
      <c r="L110" t="s">
        <v>1246</v>
      </c>
      <c r="M110">
        <v>0.8</v>
      </c>
    </row>
    <row r="111" spans="1:13">
      <c r="A111" t="s">
        <v>570</v>
      </c>
      <c r="B111" t="s">
        <v>1301</v>
      </c>
      <c r="C111" t="s">
        <v>757</v>
      </c>
      <c r="D111" t="s">
        <v>1277</v>
      </c>
      <c r="E111" t="s">
        <v>29</v>
      </c>
      <c r="F111" t="s">
        <v>1243</v>
      </c>
      <c r="G111" t="s">
        <v>2300</v>
      </c>
      <c r="H111" t="s">
        <v>2297</v>
      </c>
      <c r="I111" t="s">
        <v>1251</v>
      </c>
      <c r="J111" t="s">
        <v>1244</v>
      </c>
      <c r="K111" t="s">
        <v>2616</v>
      </c>
      <c r="L111" t="s">
        <v>1352</v>
      </c>
      <c r="M111">
        <v>0.2</v>
      </c>
    </row>
    <row r="112" spans="1:13">
      <c r="A112" t="s">
        <v>570</v>
      </c>
      <c r="B112" t="s">
        <v>1398</v>
      </c>
      <c r="C112" t="s">
        <v>759</v>
      </c>
      <c r="D112" t="s">
        <v>1254</v>
      </c>
      <c r="E112" t="s">
        <v>44</v>
      </c>
      <c r="F112" t="s">
        <v>1243</v>
      </c>
      <c r="G112" t="s">
        <v>2300</v>
      </c>
      <c r="H112" t="s">
        <v>3212</v>
      </c>
      <c r="I112" t="s">
        <v>1271</v>
      </c>
      <c r="J112" t="s">
        <v>1249</v>
      </c>
      <c r="K112" t="s">
        <v>2617</v>
      </c>
      <c r="L112" t="s">
        <v>1312</v>
      </c>
      <c r="M112">
        <v>0.2</v>
      </c>
    </row>
    <row r="113" spans="1:13">
      <c r="A113" t="s">
        <v>570</v>
      </c>
      <c r="B113" t="s">
        <v>1398</v>
      </c>
      <c r="C113" t="s">
        <v>759</v>
      </c>
      <c r="D113" t="s">
        <v>1254</v>
      </c>
      <c r="E113" t="s">
        <v>44</v>
      </c>
      <c r="F113" t="s">
        <v>1243</v>
      </c>
      <c r="G113" t="s">
        <v>2300</v>
      </c>
      <c r="H113" t="s">
        <v>2297</v>
      </c>
      <c r="I113" t="s">
        <v>1271</v>
      </c>
      <c r="J113" t="s">
        <v>1249</v>
      </c>
      <c r="K113" t="s">
        <v>2617</v>
      </c>
      <c r="L113" t="s">
        <v>1460</v>
      </c>
      <c r="M113">
        <v>0.8</v>
      </c>
    </row>
    <row r="114" spans="1:13">
      <c r="A114" t="s">
        <v>570</v>
      </c>
      <c r="B114" t="s">
        <v>2618</v>
      </c>
      <c r="C114" t="s">
        <v>765</v>
      </c>
      <c r="D114" t="s">
        <v>2533</v>
      </c>
      <c r="E114" t="s">
        <v>275</v>
      </c>
      <c r="F114" t="s">
        <v>1243</v>
      </c>
      <c r="G114" t="s">
        <v>2300</v>
      </c>
      <c r="H114" t="s">
        <v>3212</v>
      </c>
      <c r="I114" t="s">
        <v>1348</v>
      </c>
      <c r="J114" t="s">
        <v>1348</v>
      </c>
      <c r="K114" t="s">
        <v>2565</v>
      </c>
      <c r="L114" t="s">
        <v>1304</v>
      </c>
      <c r="M114">
        <v>0.51719999999999999</v>
      </c>
    </row>
    <row r="115" spans="1:13">
      <c r="A115" t="s">
        <v>570</v>
      </c>
      <c r="B115" t="s">
        <v>2618</v>
      </c>
      <c r="C115" t="s">
        <v>765</v>
      </c>
      <c r="D115" t="s">
        <v>2533</v>
      </c>
      <c r="E115" t="s">
        <v>275</v>
      </c>
      <c r="F115" t="s">
        <v>1243</v>
      </c>
      <c r="G115" t="s">
        <v>2300</v>
      </c>
      <c r="H115" t="s">
        <v>2297</v>
      </c>
      <c r="I115" t="s">
        <v>1348</v>
      </c>
      <c r="J115" t="s">
        <v>1348</v>
      </c>
      <c r="K115" t="s">
        <v>2565</v>
      </c>
      <c r="L115" t="s">
        <v>1246</v>
      </c>
      <c r="M115">
        <v>0.48280000000000001</v>
      </c>
    </row>
    <row r="116" spans="1:13">
      <c r="A116" t="s">
        <v>570</v>
      </c>
      <c r="B116" t="s">
        <v>2619</v>
      </c>
      <c r="C116" t="s">
        <v>573</v>
      </c>
      <c r="D116" t="s">
        <v>2620</v>
      </c>
      <c r="E116" t="s">
        <v>666</v>
      </c>
      <c r="F116" t="s">
        <v>1243</v>
      </c>
      <c r="G116" t="s">
        <v>2300</v>
      </c>
      <c r="H116" t="s">
        <v>3212</v>
      </c>
      <c r="I116" t="s">
        <v>1585</v>
      </c>
      <c r="J116" t="s">
        <v>1585</v>
      </c>
      <c r="K116" t="s">
        <v>2565</v>
      </c>
      <c r="L116" t="s">
        <v>1417</v>
      </c>
      <c r="M116">
        <v>0.2442</v>
      </c>
    </row>
    <row r="117" spans="1:13">
      <c r="A117" t="s">
        <v>570</v>
      </c>
      <c r="B117" t="s">
        <v>2619</v>
      </c>
      <c r="C117" t="s">
        <v>573</v>
      </c>
      <c r="D117" t="s">
        <v>2620</v>
      </c>
      <c r="E117" t="s">
        <v>666</v>
      </c>
      <c r="F117" t="s">
        <v>1243</v>
      </c>
      <c r="G117" t="s">
        <v>2300</v>
      </c>
      <c r="H117" t="s">
        <v>2297</v>
      </c>
      <c r="I117" t="s">
        <v>1585</v>
      </c>
      <c r="J117" t="s">
        <v>1585</v>
      </c>
      <c r="K117" t="s">
        <v>2565</v>
      </c>
      <c r="L117" t="s">
        <v>1288</v>
      </c>
      <c r="M117">
        <v>0.75580000000000003</v>
      </c>
    </row>
    <row r="118" spans="1:13">
      <c r="A118" t="s">
        <v>570</v>
      </c>
      <c r="B118" t="s">
        <v>2619</v>
      </c>
      <c r="C118" t="s">
        <v>573</v>
      </c>
      <c r="D118" t="s">
        <v>2621</v>
      </c>
      <c r="E118" t="s">
        <v>645</v>
      </c>
      <c r="F118" t="s">
        <v>1243</v>
      </c>
      <c r="G118" t="s">
        <v>2300</v>
      </c>
      <c r="H118" t="s">
        <v>3212</v>
      </c>
      <c r="I118" t="s">
        <v>1355</v>
      </c>
      <c r="J118" t="s">
        <v>1447</v>
      </c>
      <c r="K118" t="s">
        <v>2622</v>
      </c>
      <c r="L118" t="s">
        <v>1252</v>
      </c>
      <c r="M118">
        <v>0.1343</v>
      </c>
    </row>
    <row r="119" spans="1:13">
      <c r="A119" t="s">
        <v>570</v>
      </c>
      <c r="B119" t="s">
        <v>2619</v>
      </c>
      <c r="C119" t="s">
        <v>573</v>
      </c>
      <c r="D119" t="s">
        <v>2621</v>
      </c>
      <c r="E119" t="s">
        <v>645</v>
      </c>
      <c r="F119" t="s">
        <v>1243</v>
      </c>
      <c r="G119" t="s">
        <v>2300</v>
      </c>
      <c r="H119" t="s">
        <v>2297</v>
      </c>
      <c r="I119" t="s">
        <v>1355</v>
      </c>
      <c r="J119" t="s">
        <v>1447</v>
      </c>
      <c r="K119" t="s">
        <v>2622</v>
      </c>
      <c r="L119" t="s">
        <v>1348</v>
      </c>
      <c r="M119">
        <v>0.86570000000000003</v>
      </c>
    </row>
    <row r="120" spans="1:13">
      <c r="A120" t="s">
        <v>570</v>
      </c>
      <c r="B120" t="s">
        <v>2623</v>
      </c>
      <c r="C120" t="s">
        <v>769</v>
      </c>
      <c r="D120" t="s">
        <v>2624</v>
      </c>
      <c r="E120" t="s">
        <v>88</v>
      </c>
      <c r="F120" t="s">
        <v>1243</v>
      </c>
      <c r="G120" t="s">
        <v>2300</v>
      </c>
      <c r="H120" t="s">
        <v>3212</v>
      </c>
      <c r="I120" t="s">
        <v>1271</v>
      </c>
      <c r="J120" t="s">
        <v>1271</v>
      </c>
      <c r="K120" t="s">
        <v>2565</v>
      </c>
      <c r="L120" t="s">
        <v>1256</v>
      </c>
      <c r="M120">
        <v>0.53849999999999998</v>
      </c>
    </row>
    <row r="121" spans="1:13">
      <c r="A121" t="s">
        <v>570</v>
      </c>
      <c r="B121" t="s">
        <v>2623</v>
      </c>
      <c r="C121" t="s">
        <v>769</v>
      </c>
      <c r="D121" t="s">
        <v>2624</v>
      </c>
      <c r="E121" t="s">
        <v>88</v>
      </c>
      <c r="F121" t="s">
        <v>1243</v>
      </c>
      <c r="G121" t="s">
        <v>2300</v>
      </c>
      <c r="H121" t="s">
        <v>2297</v>
      </c>
      <c r="I121" t="s">
        <v>1271</v>
      </c>
      <c r="J121" t="s">
        <v>1271</v>
      </c>
      <c r="K121" t="s">
        <v>2565</v>
      </c>
      <c r="L121" t="s">
        <v>1357</v>
      </c>
      <c r="M121">
        <v>0.46150000000000002</v>
      </c>
    </row>
    <row r="122" spans="1:13">
      <c r="A122" t="s">
        <v>570</v>
      </c>
      <c r="B122" t="s">
        <v>2625</v>
      </c>
      <c r="C122" t="s">
        <v>771</v>
      </c>
      <c r="D122" t="s">
        <v>1593</v>
      </c>
      <c r="E122" t="s">
        <v>307</v>
      </c>
      <c r="F122" t="s">
        <v>1243</v>
      </c>
      <c r="G122" t="s">
        <v>2300</v>
      </c>
      <c r="H122" t="s">
        <v>3212</v>
      </c>
      <c r="I122" t="s">
        <v>1308</v>
      </c>
      <c r="J122" t="s">
        <v>1308</v>
      </c>
      <c r="K122" t="s">
        <v>2565</v>
      </c>
      <c r="L122" t="s">
        <v>1304</v>
      </c>
      <c r="M122">
        <v>0.55559999999999998</v>
      </c>
    </row>
    <row r="123" spans="1:13">
      <c r="A123" t="s">
        <v>570</v>
      </c>
      <c r="B123" t="s">
        <v>2625</v>
      </c>
      <c r="C123" t="s">
        <v>771</v>
      </c>
      <c r="D123" t="s">
        <v>1593</v>
      </c>
      <c r="E123" t="s">
        <v>307</v>
      </c>
      <c r="F123" t="s">
        <v>1243</v>
      </c>
      <c r="G123" t="s">
        <v>2300</v>
      </c>
      <c r="H123" t="s">
        <v>2297</v>
      </c>
      <c r="I123" t="s">
        <v>1308</v>
      </c>
      <c r="J123" t="s">
        <v>1308</v>
      </c>
      <c r="K123" t="s">
        <v>2565</v>
      </c>
      <c r="L123" t="s">
        <v>1290</v>
      </c>
      <c r="M123">
        <v>0.44440000000000002</v>
      </c>
    </row>
    <row r="124" spans="1:13">
      <c r="A124" t="s">
        <v>570</v>
      </c>
      <c r="B124" t="s">
        <v>1272</v>
      </c>
      <c r="C124" t="s">
        <v>773</v>
      </c>
      <c r="D124" t="s">
        <v>2378</v>
      </c>
      <c r="E124" t="s">
        <v>308</v>
      </c>
      <c r="F124" t="s">
        <v>1243</v>
      </c>
      <c r="G124" t="s">
        <v>2300</v>
      </c>
      <c r="H124" t="s">
        <v>3212</v>
      </c>
      <c r="I124" t="s">
        <v>1497</v>
      </c>
      <c r="J124" t="s">
        <v>1497</v>
      </c>
      <c r="K124" t="s">
        <v>2565</v>
      </c>
      <c r="L124" t="s">
        <v>1419</v>
      </c>
      <c r="M124">
        <v>0.57289999999999996</v>
      </c>
    </row>
    <row r="125" spans="1:13">
      <c r="A125" t="s">
        <v>570</v>
      </c>
      <c r="B125" t="s">
        <v>1272</v>
      </c>
      <c r="C125" t="s">
        <v>773</v>
      </c>
      <c r="D125" t="s">
        <v>2378</v>
      </c>
      <c r="E125" t="s">
        <v>308</v>
      </c>
      <c r="F125" t="s">
        <v>1243</v>
      </c>
      <c r="G125" t="s">
        <v>2300</v>
      </c>
      <c r="H125" t="s">
        <v>2297</v>
      </c>
      <c r="I125" t="s">
        <v>1497</v>
      </c>
      <c r="J125" t="s">
        <v>1497</v>
      </c>
      <c r="K125" t="s">
        <v>2565</v>
      </c>
      <c r="L125" t="s">
        <v>1281</v>
      </c>
      <c r="M125">
        <v>0.42709999999999998</v>
      </c>
    </row>
    <row r="126" spans="1:13">
      <c r="A126" t="s">
        <v>570</v>
      </c>
      <c r="B126" t="s">
        <v>2626</v>
      </c>
      <c r="C126" t="s">
        <v>775</v>
      </c>
      <c r="D126" t="s">
        <v>2627</v>
      </c>
      <c r="E126" t="s">
        <v>51</v>
      </c>
      <c r="F126" t="s">
        <v>1243</v>
      </c>
      <c r="G126" t="s">
        <v>2300</v>
      </c>
      <c r="H126" t="s">
        <v>3212</v>
      </c>
      <c r="I126" t="s">
        <v>1603</v>
      </c>
      <c r="J126" t="s">
        <v>2382</v>
      </c>
      <c r="K126" t="s">
        <v>2628</v>
      </c>
      <c r="L126" t="s">
        <v>1281</v>
      </c>
      <c r="M126">
        <v>0.26619999999999999</v>
      </c>
    </row>
    <row r="127" spans="1:13">
      <c r="A127" t="s">
        <v>570</v>
      </c>
      <c r="B127" t="s">
        <v>2626</v>
      </c>
      <c r="C127" t="s">
        <v>775</v>
      </c>
      <c r="D127" t="s">
        <v>2627</v>
      </c>
      <c r="E127" t="s">
        <v>51</v>
      </c>
      <c r="F127" t="s">
        <v>1243</v>
      </c>
      <c r="G127" t="s">
        <v>2300</v>
      </c>
      <c r="H127" t="s">
        <v>2297</v>
      </c>
      <c r="I127" t="s">
        <v>1603</v>
      </c>
      <c r="J127" t="s">
        <v>2382</v>
      </c>
      <c r="K127" t="s">
        <v>2628</v>
      </c>
      <c r="L127" t="s">
        <v>1641</v>
      </c>
      <c r="M127">
        <v>0.73380000000000001</v>
      </c>
    </row>
    <row r="128" spans="1:13">
      <c r="A128" t="s">
        <v>570</v>
      </c>
      <c r="B128" t="s">
        <v>2626</v>
      </c>
      <c r="C128" t="s">
        <v>775</v>
      </c>
      <c r="D128" t="s">
        <v>2629</v>
      </c>
      <c r="E128" t="s">
        <v>124</v>
      </c>
      <c r="F128" t="s">
        <v>1243</v>
      </c>
      <c r="G128" t="s">
        <v>2300</v>
      </c>
      <c r="H128" t="s">
        <v>3212</v>
      </c>
      <c r="I128" t="s">
        <v>1249</v>
      </c>
      <c r="J128" t="s">
        <v>1290</v>
      </c>
      <c r="K128" t="s">
        <v>2630</v>
      </c>
      <c r="L128" t="s">
        <v>1401</v>
      </c>
      <c r="M128">
        <v>0.45829999999999999</v>
      </c>
    </row>
    <row r="129" spans="1:13">
      <c r="A129" t="s">
        <v>570</v>
      </c>
      <c r="B129" t="s">
        <v>2626</v>
      </c>
      <c r="C129" t="s">
        <v>775</v>
      </c>
      <c r="D129" t="s">
        <v>2629</v>
      </c>
      <c r="E129" t="s">
        <v>124</v>
      </c>
      <c r="F129" t="s">
        <v>1243</v>
      </c>
      <c r="G129" t="s">
        <v>2300</v>
      </c>
      <c r="H129" t="s">
        <v>2297</v>
      </c>
      <c r="I129" t="s">
        <v>1249</v>
      </c>
      <c r="J129" t="s">
        <v>1290</v>
      </c>
      <c r="K129" t="s">
        <v>2630</v>
      </c>
      <c r="L129" t="s">
        <v>1257</v>
      </c>
      <c r="M129">
        <v>0.54169999999999996</v>
      </c>
    </row>
    <row r="130" spans="1:13">
      <c r="A130" t="s">
        <v>570</v>
      </c>
      <c r="B130" t="s">
        <v>2631</v>
      </c>
      <c r="C130" t="s">
        <v>777</v>
      </c>
      <c r="D130" t="s">
        <v>2632</v>
      </c>
      <c r="E130" t="s">
        <v>358</v>
      </c>
      <c r="F130" t="s">
        <v>1243</v>
      </c>
      <c r="G130" t="s">
        <v>2300</v>
      </c>
      <c r="H130" t="s">
        <v>3212</v>
      </c>
      <c r="I130" t="s">
        <v>2370</v>
      </c>
      <c r="J130" t="s">
        <v>1453</v>
      </c>
      <c r="K130" t="s">
        <v>2633</v>
      </c>
      <c r="L130" t="s">
        <v>1395</v>
      </c>
      <c r="M130">
        <v>0.43590000000000001</v>
      </c>
    </row>
    <row r="131" spans="1:13">
      <c r="A131" t="s">
        <v>570</v>
      </c>
      <c r="B131" t="s">
        <v>2631</v>
      </c>
      <c r="C131" t="s">
        <v>777</v>
      </c>
      <c r="D131" t="s">
        <v>2632</v>
      </c>
      <c r="E131" t="s">
        <v>358</v>
      </c>
      <c r="F131" t="s">
        <v>1243</v>
      </c>
      <c r="G131" t="s">
        <v>2300</v>
      </c>
      <c r="H131" t="s">
        <v>2297</v>
      </c>
      <c r="I131" t="s">
        <v>2370</v>
      </c>
      <c r="J131" t="s">
        <v>1453</v>
      </c>
      <c r="K131" t="s">
        <v>2633</v>
      </c>
      <c r="L131" t="s">
        <v>1279</v>
      </c>
      <c r="M131">
        <v>0.56410000000000005</v>
      </c>
    </row>
    <row r="132" spans="1:13">
      <c r="A132" t="s">
        <v>570</v>
      </c>
      <c r="B132" t="s">
        <v>1603</v>
      </c>
      <c r="C132" t="s">
        <v>778</v>
      </c>
      <c r="D132" t="s">
        <v>1529</v>
      </c>
      <c r="E132" t="s">
        <v>126</v>
      </c>
      <c r="F132" t="s">
        <v>1243</v>
      </c>
      <c r="G132" t="s">
        <v>2300</v>
      </c>
      <c r="H132" t="s">
        <v>3212</v>
      </c>
      <c r="I132" t="s">
        <v>1620</v>
      </c>
      <c r="J132" t="s">
        <v>1331</v>
      </c>
      <c r="K132" t="s">
        <v>2634</v>
      </c>
      <c r="L132" t="s">
        <v>1304</v>
      </c>
      <c r="M132">
        <v>0.66669999999999996</v>
      </c>
    </row>
    <row r="133" spans="1:13">
      <c r="A133" t="s">
        <v>570</v>
      </c>
      <c r="B133" t="s">
        <v>1603</v>
      </c>
      <c r="C133" t="s">
        <v>778</v>
      </c>
      <c r="D133" t="s">
        <v>1529</v>
      </c>
      <c r="E133" t="s">
        <v>126</v>
      </c>
      <c r="F133" t="s">
        <v>1243</v>
      </c>
      <c r="G133" t="s">
        <v>2300</v>
      </c>
      <c r="H133" t="s">
        <v>2297</v>
      </c>
      <c r="I133" t="s">
        <v>1620</v>
      </c>
      <c r="J133" t="s">
        <v>1331</v>
      </c>
      <c r="K133" t="s">
        <v>2634</v>
      </c>
      <c r="L133" t="s">
        <v>1298</v>
      </c>
      <c r="M133">
        <v>0.33329999999999999</v>
      </c>
    </row>
    <row r="134" spans="1:13">
      <c r="A134" t="s">
        <v>570</v>
      </c>
      <c r="B134" t="s">
        <v>1603</v>
      </c>
      <c r="C134" t="s">
        <v>778</v>
      </c>
      <c r="D134" t="s">
        <v>1327</v>
      </c>
      <c r="E134" t="s">
        <v>105</v>
      </c>
      <c r="F134" t="s">
        <v>1243</v>
      </c>
      <c r="G134" t="s">
        <v>2300</v>
      </c>
      <c r="H134" t="s">
        <v>3212</v>
      </c>
      <c r="I134" t="s">
        <v>1549</v>
      </c>
      <c r="J134" t="s">
        <v>1549</v>
      </c>
      <c r="K134" t="s">
        <v>2565</v>
      </c>
      <c r="L134" t="s">
        <v>1335</v>
      </c>
      <c r="M134">
        <v>0.3478</v>
      </c>
    </row>
    <row r="135" spans="1:13">
      <c r="A135" t="s">
        <v>570</v>
      </c>
      <c r="B135" t="s">
        <v>1603</v>
      </c>
      <c r="C135" t="s">
        <v>778</v>
      </c>
      <c r="D135" t="s">
        <v>1327</v>
      </c>
      <c r="E135" t="s">
        <v>105</v>
      </c>
      <c r="F135" t="s">
        <v>1243</v>
      </c>
      <c r="G135" t="s">
        <v>2300</v>
      </c>
      <c r="H135" t="s">
        <v>2297</v>
      </c>
      <c r="I135" t="s">
        <v>1549</v>
      </c>
      <c r="J135" t="s">
        <v>1549</v>
      </c>
      <c r="K135" t="s">
        <v>2565</v>
      </c>
      <c r="L135" t="s">
        <v>1298</v>
      </c>
      <c r="M135">
        <v>0.6522</v>
      </c>
    </row>
    <row r="136" spans="1:13">
      <c r="A136" t="s">
        <v>570</v>
      </c>
      <c r="B136" t="s">
        <v>1356</v>
      </c>
      <c r="C136" t="s">
        <v>782</v>
      </c>
      <c r="D136" t="s">
        <v>1388</v>
      </c>
      <c r="E136" t="s">
        <v>333</v>
      </c>
      <c r="F136" t="s">
        <v>1243</v>
      </c>
      <c r="G136" t="s">
        <v>2300</v>
      </c>
      <c r="H136" t="s">
        <v>3212</v>
      </c>
      <c r="I136" t="s">
        <v>1269</v>
      </c>
      <c r="J136" t="s">
        <v>1395</v>
      </c>
      <c r="K136" t="s">
        <v>2635</v>
      </c>
      <c r="L136" t="s">
        <v>1410</v>
      </c>
      <c r="M136">
        <v>0.62749999999999995</v>
      </c>
    </row>
    <row r="137" spans="1:13">
      <c r="A137" t="s">
        <v>570</v>
      </c>
      <c r="B137" t="s">
        <v>1356</v>
      </c>
      <c r="C137" t="s">
        <v>782</v>
      </c>
      <c r="D137" t="s">
        <v>1388</v>
      </c>
      <c r="E137" t="s">
        <v>333</v>
      </c>
      <c r="F137" t="s">
        <v>1243</v>
      </c>
      <c r="G137" t="s">
        <v>2300</v>
      </c>
      <c r="H137" t="s">
        <v>2297</v>
      </c>
      <c r="I137" t="s">
        <v>1269</v>
      </c>
      <c r="J137" t="s">
        <v>1395</v>
      </c>
      <c r="K137" t="s">
        <v>2635</v>
      </c>
      <c r="L137" t="s">
        <v>1520</v>
      </c>
      <c r="M137">
        <v>0.3725</v>
      </c>
    </row>
    <row r="138" spans="1:13">
      <c r="A138" t="s">
        <v>570</v>
      </c>
      <c r="B138" t="s">
        <v>1356</v>
      </c>
      <c r="C138" t="s">
        <v>782</v>
      </c>
      <c r="D138" t="s">
        <v>1442</v>
      </c>
      <c r="E138" t="s">
        <v>336</v>
      </c>
      <c r="F138" t="s">
        <v>1243</v>
      </c>
      <c r="G138" t="s">
        <v>2300</v>
      </c>
      <c r="H138" t="s">
        <v>3212</v>
      </c>
      <c r="I138" t="s">
        <v>1281</v>
      </c>
      <c r="J138" t="s">
        <v>1281</v>
      </c>
      <c r="K138" t="s">
        <v>2565</v>
      </c>
      <c r="L138" t="s">
        <v>1290</v>
      </c>
      <c r="M138">
        <v>0.58540000000000003</v>
      </c>
    </row>
    <row r="139" spans="1:13">
      <c r="A139" t="s">
        <v>570</v>
      </c>
      <c r="B139" t="s">
        <v>1356</v>
      </c>
      <c r="C139" t="s">
        <v>782</v>
      </c>
      <c r="D139" t="s">
        <v>1442</v>
      </c>
      <c r="E139" t="s">
        <v>336</v>
      </c>
      <c r="F139" t="s">
        <v>1243</v>
      </c>
      <c r="G139" t="s">
        <v>2300</v>
      </c>
      <c r="H139" t="s">
        <v>2297</v>
      </c>
      <c r="I139" t="s">
        <v>1281</v>
      </c>
      <c r="J139" t="s">
        <v>1281</v>
      </c>
      <c r="K139" t="s">
        <v>2565</v>
      </c>
      <c r="L139" t="s">
        <v>1333</v>
      </c>
      <c r="M139">
        <v>0.41460000000000002</v>
      </c>
    </row>
    <row r="140" spans="1:13">
      <c r="A140" t="s">
        <v>570</v>
      </c>
      <c r="B140" t="s">
        <v>1380</v>
      </c>
      <c r="C140" t="s">
        <v>784</v>
      </c>
      <c r="D140" t="s">
        <v>1432</v>
      </c>
      <c r="E140" t="s">
        <v>20</v>
      </c>
      <c r="F140" t="s">
        <v>1243</v>
      </c>
      <c r="G140" t="s">
        <v>2300</v>
      </c>
      <c r="H140" t="s">
        <v>3212</v>
      </c>
      <c r="I140" t="s">
        <v>1439</v>
      </c>
      <c r="J140" t="s">
        <v>1379</v>
      </c>
      <c r="K140" t="s">
        <v>2636</v>
      </c>
      <c r="L140" t="s">
        <v>1357</v>
      </c>
      <c r="M140">
        <v>0.19670000000000001</v>
      </c>
    </row>
    <row r="141" spans="1:13">
      <c r="A141" t="s">
        <v>570</v>
      </c>
      <c r="B141" t="s">
        <v>1380</v>
      </c>
      <c r="C141" t="s">
        <v>784</v>
      </c>
      <c r="D141" t="s">
        <v>1432</v>
      </c>
      <c r="E141" t="s">
        <v>20</v>
      </c>
      <c r="F141" t="s">
        <v>1243</v>
      </c>
      <c r="G141" t="s">
        <v>2300</v>
      </c>
      <c r="H141" t="s">
        <v>2297</v>
      </c>
      <c r="I141" t="s">
        <v>1439</v>
      </c>
      <c r="J141" t="s">
        <v>1379</v>
      </c>
      <c r="K141" t="s">
        <v>2636</v>
      </c>
      <c r="L141" t="s">
        <v>1386</v>
      </c>
      <c r="M141">
        <v>0.80330000000000001</v>
      </c>
    </row>
    <row r="142" spans="1:13">
      <c r="A142" t="s">
        <v>570</v>
      </c>
      <c r="B142" t="s">
        <v>1380</v>
      </c>
      <c r="C142" t="s">
        <v>784</v>
      </c>
      <c r="D142" t="s">
        <v>2383</v>
      </c>
      <c r="E142" t="s">
        <v>208</v>
      </c>
      <c r="F142" t="s">
        <v>1243</v>
      </c>
      <c r="G142" t="s">
        <v>2300</v>
      </c>
      <c r="H142" t="s">
        <v>3212</v>
      </c>
      <c r="I142" t="s">
        <v>1261</v>
      </c>
      <c r="J142" t="s">
        <v>1261</v>
      </c>
      <c r="K142" t="s">
        <v>2565</v>
      </c>
      <c r="L142" t="s">
        <v>1252</v>
      </c>
      <c r="M142">
        <v>0.40910000000000002</v>
      </c>
    </row>
    <row r="143" spans="1:13">
      <c r="A143" t="s">
        <v>570</v>
      </c>
      <c r="B143" t="s">
        <v>1380</v>
      </c>
      <c r="C143" t="s">
        <v>784</v>
      </c>
      <c r="D143" t="s">
        <v>2383</v>
      </c>
      <c r="E143" t="s">
        <v>208</v>
      </c>
      <c r="F143" t="s">
        <v>1243</v>
      </c>
      <c r="G143" t="s">
        <v>2300</v>
      </c>
      <c r="H143" t="s">
        <v>2297</v>
      </c>
      <c r="I143" t="s">
        <v>1261</v>
      </c>
      <c r="J143" t="s">
        <v>1261</v>
      </c>
      <c r="K143" t="s">
        <v>2565</v>
      </c>
      <c r="L143" t="s">
        <v>1257</v>
      </c>
      <c r="M143">
        <v>0.59089999999999998</v>
      </c>
    </row>
    <row r="144" spans="1:13">
      <c r="A144" t="s">
        <v>570</v>
      </c>
      <c r="B144" t="s">
        <v>2637</v>
      </c>
      <c r="C144" t="s">
        <v>584</v>
      </c>
      <c r="D144" t="s">
        <v>2638</v>
      </c>
      <c r="E144" t="s">
        <v>575</v>
      </c>
      <c r="F144" t="s">
        <v>1243</v>
      </c>
      <c r="G144" t="s">
        <v>2300</v>
      </c>
      <c r="H144" t="s">
        <v>3212</v>
      </c>
      <c r="I144" t="s">
        <v>1249</v>
      </c>
      <c r="J144" t="s">
        <v>1249</v>
      </c>
      <c r="K144" t="s">
        <v>2565</v>
      </c>
      <c r="L144" t="s">
        <v>1401</v>
      </c>
      <c r="M144">
        <v>0.44</v>
      </c>
    </row>
    <row r="145" spans="1:13">
      <c r="A145" t="s">
        <v>570</v>
      </c>
      <c r="B145" t="s">
        <v>2637</v>
      </c>
      <c r="C145" t="s">
        <v>584</v>
      </c>
      <c r="D145" t="s">
        <v>2638</v>
      </c>
      <c r="E145" t="s">
        <v>575</v>
      </c>
      <c r="F145" t="s">
        <v>1243</v>
      </c>
      <c r="G145" t="s">
        <v>2300</v>
      </c>
      <c r="H145" t="s">
        <v>2297</v>
      </c>
      <c r="I145" t="s">
        <v>1249</v>
      </c>
      <c r="J145" t="s">
        <v>1249</v>
      </c>
      <c r="K145" t="s">
        <v>2565</v>
      </c>
      <c r="L145" t="s">
        <v>1256</v>
      </c>
      <c r="M145">
        <v>0.56000000000000005</v>
      </c>
    </row>
    <row r="146" spans="1:13">
      <c r="A146" t="s">
        <v>570</v>
      </c>
      <c r="B146" t="s">
        <v>1595</v>
      </c>
      <c r="C146" t="s">
        <v>786</v>
      </c>
      <c r="D146" t="s">
        <v>1668</v>
      </c>
      <c r="E146" t="s">
        <v>143</v>
      </c>
      <c r="F146" t="s">
        <v>1243</v>
      </c>
      <c r="G146" t="s">
        <v>2300</v>
      </c>
      <c r="H146" t="s">
        <v>3212</v>
      </c>
      <c r="I146" t="s">
        <v>1458</v>
      </c>
      <c r="J146" t="s">
        <v>1458</v>
      </c>
      <c r="K146" t="s">
        <v>2565</v>
      </c>
      <c r="L146" t="s">
        <v>1273</v>
      </c>
      <c r="M146">
        <v>0.66069999999999995</v>
      </c>
    </row>
    <row r="147" spans="1:13">
      <c r="A147" t="s">
        <v>570</v>
      </c>
      <c r="B147" t="s">
        <v>1595</v>
      </c>
      <c r="C147" t="s">
        <v>786</v>
      </c>
      <c r="D147" t="s">
        <v>1668</v>
      </c>
      <c r="E147" t="s">
        <v>143</v>
      </c>
      <c r="F147" t="s">
        <v>1243</v>
      </c>
      <c r="G147" t="s">
        <v>2300</v>
      </c>
      <c r="H147" t="s">
        <v>2297</v>
      </c>
      <c r="I147" t="s">
        <v>1458</v>
      </c>
      <c r="J147" t="s">
        <v>1458</v>
      </c>
      <c r="K147" t="s">
        <v>2565</v>
      </c>
      <c r="L147" t="s">
        <v>1520</v>
      </c>
      <c r="M147">
        <v>0.33929999999999999</v>
      </c>
    </row>
    <row r="148" spans="1:13">
      <c r="A148" t="s">
        <v>570</v>
      </c>
      <c r="B148" t="s">
        <v>2639</v>
      </c>
      <c r="C148" t="s">
        <v>1222</v>
      </c>
      <c r="D148" t="s">
        <v>2640</v>
      </c>
      <c r="E148" t="s">
        <v>149</v>
      </c>
      <c r="F148" t="s">
        <v>1243</v>
      </c>
      <c r="G148" t="s">
        <v>2300</v>
      </c>
      <c r="H148" t="s">
        <v>3212</v>
      </c>
      <c r="I148" t="s">
        <v>1257</v>
      </c>
      <c r="J148" t="s">
        <v>1257</v>
      </c>
      <c r="K148" t="s">
        <v>2565</v>
      </c>
      <c r="L148" t="s">
        <v>1352</v>
      </c>
      <c r="M148">
        <v>0.53849999999999998</v>
      </c>
    </row>
    <row r="149" spans="1:13">
      <c r="A149" t="s">
        <v>570</v>
      </c>
      <c r="B149" t="s">
        <v>2639</v>
      </c>
      <c r="C149" t="s">
        <v>1222</v>
      </c>
      <c r="D149" t="s">
        <v>2640</v>
      </c>
      <c r="E149" t="s">
        <v>149</v>
      </c>
      <c r="F149" t="s">
        <v>1243</v>
      </c>
      <c r="G149" t="s">
        <v>2300</v>
      </c>
      <c r="H149" t="s">
        <v>2297</v>
      </c>
      <c r="I149" t="s">
        <v>1257</v>
      </c>
      <c r="J149" t="s">
        <v>1257</v>
      </c>
      <c r="K149" t="s">
        <v>2565</v>
      </c>
      <c r="L149" t="s">
        <v>1248</v>
      </c>
      <c r="M149">
        <v>0.46150000000000002</v>
      </c>
    </row>
    <row r="150" spans="1:13">
      <c r="A150" t="s">
        <v>570</v>
      </c>
      <c r="B150" t="s">
        <v>2639</v>
      </c>
      <c r="C150" t="s">
        <v>1222</v>
      </c>
      <c r="D150" t="s">
        <v>2641</v>
      </c>
      <c r="E150" t="s">
        <v>341</v>
      </c>
      <c r="F150" t="s">
        <v>1243</v>
      </c>
      <c r="G150" t="s">
        <v>2300</v>
      </c>
      <c r="H150" t="s">
        <v>3212</v>
      </c>
      <c r="I150" t="s">
        <v>1273</v>
      </c>
      <c r="J150" t="s">
        <v>1251</v>
      </c>
      <c r="K150" t="s">
        <v>2642</v>
      </c>
      <c r="L150" t="s">
        <v>1323</v>
      </c>
      <c r="M150">
        <v>0.5</v>
      </c>
    </row>
    <row r="151" spans="1:13">
      <c r="A151" t="s">
        <v>570</v>
      </c>
      <c r="B151" t="s">
        <v>2639</v>
      </c>
      <c r="C151" t="s">
        <v>1222</v>
      </c>
      <c r="D151" t="s">
        <v>2641</v>
      </c>
      <c r="E151" t="s">
        <v>341</v>
      </c>
      <c r="F151" t="s">
        <v>1243</v>
      </c>
      <c r="G151" t="s">
        <v>2300</v>
      </c>
      <c r="H151" t="s">
        <v>2297</v>
      </c>
      <c r="I151" t="s">
        <v>1273</v>
      </c>
      <c r="J151" t="s">
        <v>1251</v>
      </c>
      <c r="K151" t="s">
        <v>2642</v>
      </c>
      <c r="L151" t="s">
        <v>1323</v>
      </c>
      <c r="M151">
        <v>0.5</v>
      </c>
    </row>
    <row r="152" spans="1:13">
      <c r="A152" t="s">
        <v>570</v>
      </c>
      <c r="B152" t="s">
        <v>2643</v>
      </c>
      <c r="C152" t="s">
        <v>788</v>
      </c>
      <c r="D152" t="s">
        <v>2644</v>
      </c>
      <c r="E152" t="s">
        <v>250</v>
      </c>
      <c r="F152" t="s">
        <v>1243</v>
      </c>
      <c r="G152" t="s">
        <v>2300</v>
      </c>
      <c r="H152" t="s">
        <v>3212</v>
      </c>
      <c r="I152" t="s">
        <v>1433</v>
      </c>
      <c r="J152" t="s">
        <v>1341</v>
      </c>
      <c r="K152" t="s">
        <v>2645</v>
      </c>
      <c r="L152" t="s">
        <v>1488</v>
      </c>
      <c r="M152">
        <v>0.42159999999999997</v>
      </c>
    </row>
    <row r="153" spans="1:13">
      <c r="A153" t="s">
        <v>570</v>
      </c>
      <c r="B153" t="s">
        <v>2643</v>
      </c>
      <c r="C153" t="s">
        <v>788</v>
      </c>
      <c r="D153" t="s">
        <v>2644</v>
      </c>
      <c r="E153" t="s">
        <v>250</v>
      </c>
      <c r="F153" t="s">
        <v>1243</v>
      </c>
      <c r="G153" t="s">
        <v>2300</v>
      </c>
      <c r="H153" t="s">
        <v>2297</v>
      </c>
      <c r="I153" t="s">
        <v>1433</v>
      </c>
      <c r="J153" t="s">
        <v>1341</v>
      </c>
      <c r="K153" t="s">
        <v>2645</v>
      </c>
      <c r="L153" t="s">
        <v>2368</v>
      </c>
      <c r="M153">
        <v>0.57840000000000003</v>
      </c>
    </row>
    <row r="154" spans="1:13">
      <c r="A154" t="s">
        <v>570</v>
      </c>
      <c r="B154" t="s">
        <v>2643</v>
      </c>
      <c r="C154" t="s">
        <v>788</v>
      </c>
      <c r="D154" t="s">
        <v>1332</v>
      </c>
      <c r="E154" t="s">
        <v>55</v>
      </c>
      <c r="F154" t="s">
        <v>1243</v>
      </c>
      <c r="G154" t="s">
        <v>2300</v>
      </c>
      <c r="H154" t="s">
        <v>3212</v>
      </c>
      <c r="I154" t="s">
        <v>1254</v>
      </c>
      <c r="J154" t="s">
        <v>1582</v>
      </c>
      <c r="K154" t="s">
        <v>2646</v>
      </c>
      <c r="L154" t="s">
        <v>1620</v>
      </c>
      <c r="M154">
        <v>0.4259</v>
      </c>
    </row>
    <row r="155" spans="1:13">
      <c r="A155" t="s">
        <v>570</v>
      </c>
      <c r="B155" t="s">
        <v>2643</v>
      </c>
      <c r="C155" t="s">
        <v>788</v>
      </c>
      <c r="D155" t="s">
        <v>1332</v>
      </c>
      <c r="E155" t="s">
        <v>55</v>
      </c>
      <c r="F155" t="s">
        <v>1243</v>
      </c>
      <c r="G155" t="s">
        <v>2300</v>
      </c>
      <c r="H155" t="s">
        <v>2297</v>
      </c>
      <c r="I155" t="s">
        <v>1254</v>
      </c>
      <c r="J155" t="s">
        <v>1582</v>
      </c>
      <c r="K155" t="s">
        <v>2646</v>
      </c>
      <c r="L155" t="s">
        <v>1439</v>
      </c>
      <c r="M155">
        <v>0.57410000000000005</v>
      </c>
    </row>
    <row r="156" spans="1:13">
      <c r="A156" t="s">
        <v>570</v>
      </c>
      <c r="B156" t="s">
        <v>2647</v>
      </c>
      <c r="C156" t="s">
        <v>363</v>
      </c>
      <c r="D156" t="s">
        <v>2648</v>
      </c>
      <c r="E156" t="s">
        <v>363</v>
      </c>
      <c r="F156" t="s">
        <v>1243</v>
      </c>
      <c r="G156" t="s">
        <v>2300</v>
      </c>
      <c r="H156" t="s">
        <v>3212</v>
      </c>
      <c r="I156" t="s">
        <v>2378</v>
      </c>
      <c r="J156" t="s">
        <v>1259</v>
      </c>
      <c r="K156" t="s">
        <v>2649</v>
      </c>
      <c r="L156" t="s">
        <v>1491</v>
      </c>
      <c r="M156">
        <v>0.53739999999999999</v>
      </c>
    </row>
    <row r="157" spans="1:13">
      <c r="A157" t="s">
        <v>570</v>
      </c>
      <c r="B157" t="s">
        <v>2647</v>
      </c>
      <c r="C157" t="s">
        <v>363</v>
      </c>
      <c r="D157" t="s">
        <v>2648</v>
      </c>
      <c r="E157" t="s">
        <v>363</v>
      </c>
      <c r="F157" t="s">
        <v>1243</v>
      </c>
      <c r="G157" t="s">
        <v>2300</v>
      </c>
      <c r="H157" t="s">
        <v>2297</v>
      </c>
      <c r="I157" t="s">
        <v>2378</v>
      </c>
      <c r="J157" t="s">
        <v>1259</v>
      </c>
      <c r="K157" t="s">
        <v>2649</v>
      </c>
      <c r="L157" t="s">
        <v>1285</v>
      </c>
      <c r="M157">
        <v>0.46260000000000001</v>
      </c>
    </row>
    <row r="158" spans="1:13">
      <c r="A158" t="s">
        <v>570</v>
      </c>
      <c r="B158" t="s">
        <v>2650</v>
      </c>
      <c r="C158" t="s">
        <v>790</v>
      </c>
      <c r="D158" t="s">
        <v>2651</v>
      </c>
      <c r="E158" t="s">
        <v>451</v>
      </c>
      <c r="F158" t="s">
        <v>1243</v>
      </c>
      <c r="G158" t="s">
        <v>2300</v>
      </c>
      <c r="H158" t="s">
        <v>3212</v>
      </c>
      <c r="I158" t="s">
        <v>1420</v>
      </c>
      <c r="J158" t="s">
        <v>1420</v>
      </c>
      <c r="K158" t="s">
        <v>2565</v>
      </c>
      <c r="L158" t="s">
        <v>1244</v>
      </c>
      <c r="M158">
        <v>0.47299999999999998</v>
      </c>
    </row>
    <row r="159" spans="1:13">
      <c r="A159" t="s">
        <v>570</v>
      </c>
      <c r="B159" t="s">
        <v>2650</v>
      </c>
      <c r="C159" t="s">
        <v>790</v>
      </c>
      <c r="D159" t="s">
        <v>2651</v>
      </c>
      <c r="E159" t="s">
        <v>451</v>
      </c>
      <c r="F159" t="s">
        <v>1243</v>
      </c>
      <c r="G159" t="s">
        <v>2300</v>
      </c>
      <c r="H159" t="s">
        <v>2297</v>
      </c>
      <c r="I159" t="s">
        <v>1420</v>
      </c>
      <c r="J159" t="s">
        <v>1420</v>
      </c>
      <c r="K159" t="s">
        <v>2565</v>
      </c>
      <c r="L159" t="s">
        <v>1324</v>
      </c>
      <c r="M159">
        <v>0.52700000000000002</v>
      </c>
    </row>
    <row r="160" spans="1:13">
      <c r="A160" t="s">
        <v>570</v>
      </c>
      <c r="B160" t="s">
        <v>1608</v>
      </c>
      <c r="C160" t="s">
        <v>793</v>
      </c>
      <c r="D160" t="s">
        <v>1368</v>
      </c>
      <c r="E160" t="s">
        <v>370</v>
      </c>
      <c r="F160" t="s">
        <v>1243</v>
      </c>
      <c r="G160" t="s">
        <v>2300</v>
      </c>
      <c r="H160" t="s">
        <v>3212</v>
      </c>
      <c r="I160" t="s">
        <v>2652</v>
      </c>
      <c r="J160" t="s">
        <v>1470</v>
      </c>
      <c r="K160" t="s">
        <v>2653</v>
      </c>
      <c r="L160" t="s">
        <v>2540</v>
      </c>
      <c r="M160">
        <v>0.74229999999999996</v>
      </c>
    </row>
    <row r="161" spans="1:13">
      <c r="A161" t="s">
        <v>570</v>
      </c>
      <c r="B161" t="s">
        <v>1608</v>
      </c>
      <c r="C161" t="s">
        <v>793</v>
      </c>
      <c r="D161" t="s">
        <v>1368</v>
      </c>
      <c r="E161" t="s">
        <v>370</v>
      </c>
      <c r="F161" t="s">
        <v>1243</v>
      </c>
      <c r="G161" t="s">
        <v>2300</v>
      </c>
      <c r="H161" t="s">
        <v>2297</v>
      </c>
      <c r="I161" t="s">
        <v>2652</v>
      </c>
      <c r="J161" t="s">
        <v>1470</v>
      </c>
      <c r="K161" t="s">
        <v>2653</v>
      </c>
      <c r="L161" t="s">
        <v>1505</v>
      </c>
      <c r="M161">
        <v>0.25769999999999998</v>
      </c>
    </row>
    <row r="162" spans="1:13">
      <c r="A162" t="s">
        <v>570</v>
      </c>
      <c r="B162" t="s">
        <v>1608</v>
      </c>
      <c r="C162" t="s">
        <v>793</v>
      </c>
      <c r="D162" t="s">
        <v>1551</v>
      </c>
      <c r="E162" t="s">
        <v>259</v>
      </c>
      <c r="F162" t="s">
        <v>1243</v>
      </c>
      <c r="G162" t="s">
        <v>2300</v>
      </c>
      <c r="H162" t="s">
        <v>3212</v>
      </c>
      <c r="I162" t="s">
        <v>1289</v>
      </c>
      <c r="J162" t="s">
        <v>1668</v>
      </c>
      <c r="K162" t="s">
        <v>2654</v>
      </c>
      <c r="L162" t="s">
        <v>2370</v>
      </c>
      <c r="M162">
        <v>0.71260000000000001</v>
      </c>
    </row>
    <row r="163" spans="1:13">
      <c r="A163" t="s">
        <v>570</v>
      </c>
      <c r="B163" t="s">
        <v>1608</v>
      </c>
      <c r="C163" t="s">
        <v>793</v>
      </c>
      <c r="D163" t="s">
        <v>1551</v>
      </c>
      <c r="E163" t="s">
        <v>259</v>
      </c>
      <c r="F163" t="s">
        <v>1243</v>
      </c>
      <c r="G163" t="s">
        <v>2300</v>
      </c>
      <c r="H163" t="s">
        <v>2297</v>
      </c>
      <c r="I163" t="s">
        <v>1289</v>
      </c>
      <c r="J163" t="s">
        <v>1668</v>
      </c>
      <c r="K163" t="s">
        <v>2654</v>
      </c>
      <c r="L163" t="s">
        <v>1334</v>
      </c>
      <c r="M163">
        <v>0.28739999999999999</v>
      </c>
    </row>
    <row r="164" spans="1:13">
      <c r="A164" t="s">
        <v>570</v>
      </c>
      <c r="B164" t="s">
        <v>1608</v>
      </c>
      <c r="C164" t="s">
        <v>793</v>
      </c>
      <c r="D164" t="s">
        <v>1448</v>
      </c>
      <c r="E164" t="s">
        <v>374</v>
      </c>
      <c r="F164" t="s">
        <v>1243</v>
      </c>
      <c r="G164" t="s">
        <v>2300</v>
      </c>
      <c r="H164" t="s">
        <v>3212</v>
      </c>
      <c r="I164" t="s">
        <v>1378</v>
      </c>
      <c r="J164" t="s">
        <v>1452</v>
      </c>
      <c r="K164" t="s">
        <v>2655</v>
      </c>
      <c r="L164" t="s">
        <v>1471</v>
      </c>
      <c r="M164">
        <v>0.61219999999999997</v>
      </c>
    </row>
    <row r="165" spans="1:13">
      <c r="A165" t="s">
        <v>570</v>
      </c>
      <c r="B165" t="s">
        <v>1608</v>
      </c>
      <c r="C165" t="s">
        <v>793</v>
      </c>
      <c r="D165" t="s">
        <v>1448</v>
      </c>
      <c r="E165" t="s">
        <v>374</v>
      </c>
      <c r="F165" t="s">
        <v>1243</v>
      </c>
      <c r="G165" t="s">
        <v>2300</v>
      </c>
      <c r="H165" t="s">
        <v>2297</v>
      </c>
      <c r="I165" t="s">
        <v>1378</v>
      </c>
      <c r="J165" t="s">
        <v>1452</v>
      </c>
      <c r="K165" t="s">
        <v>2655</v>
      </c>
      <c r="L165" t="s">
        <v>1327</v>
      </c>
      <c r="M165">
        <v>0.38779999999999998</v>
      </c>
    </row>
    <row r="166" spans="1:13">
      <c r="A166" t="s">
        <v>570</v>
      </c>
      <c r="B166" t="s">
        <v>1425</v>
      </c>
      <c r="C166" t="s">
        <v>795</v>
      </c>
      <c r="D166" t="s">
        <v>1455</v>
      </c>
      <c r="E166" t="s">
        <v>90</v>
      </c>
      <c r="F166" t="s">
        <v>1243</v>
      </c>
      <c r="G166" t="s">
        <v>2300</v>
      </c>
      <c r="H166" t="s">
        <v>3212</v>
      </c>
      <c r="I166" t="s">
        <v>1411</v>
      </c>
      <c r="J166" t="s">
        <v>1411</v>
      </c>
      <c r="K166" t="s">
        <v>2565</v>
      </c>
      <c r="L166" t="s">
        <v>1250</v>
      </c>
      <c r="M166">
        <v>0.30299999999999999</v>
      </c>
    </row>
    <row r="167" spans="1:13">
      <c r="A167" t="s">
        <v>570</v>
      </c>
      <c r="B167" t="s">
        <v>1425</v>
      </c>
      <c r="C167" t="s">
        <v>795</v>
      </c>
      <c r="D167" t="s">
        <v>1455</v>
      </c>
      <c r="E167" t="s">
        <v>90</v>
      </c>
      <c r="F167" t="s">
        <v>1243</v>
      </c>
      <c r="G167" t="s">
        <v>2300</v>
      </c>
      <c r="H167" t="s">
        <v>2297</v>
      </c>
      <c r="I167" t="s">
        <v>1411</v>
      </c>
      <c r="J167" t="s">
        <v>1411</v>
      </c>
      <c r="K167" t="s">
        <v>2565</v>
      </c>
      <c r="L167" t="s">
        <v>1549</v>
      </c>
      <c r="M167">
        <v>0.69699999999999995</v>
      </c>
    </row>
    <row r="168" spans="1:13">
      <c r="A168" t="s">
        <v>570</v>
      </c>
      <c r="B168" t="s">
        <v>2656</v>
      </c>
      <c r="C168" t="s">
        <v>670</v>
      </c>
      <c r="D168" t="s">
        <v>2657</v>
      </c>
      <c r="E168" t="s">
        <v>581</v>
      </c>
      <c r="F168" t="s">
        <v>1243</v>
      </c>
      <c r="G168" t="s">
        <v>2300</v>
      </c>
      <c r="H168" t="s">
        <v>3212</v>
      </c>
      <c r="I168" t="s">
        <v>1409</v>
      </c>
      <c r="J168" t="s">
        <v>1366</v>
      </c>
      <c r="K168" t="s">
        <v>2658</v>
      </c>
      <c r="L168" t="s">
        <v>1331</v>
      </c>
      <c r="M168">
        <v>0.43690000000000001</v>
      </c>
    </row>
    <row r="169" spans="1:13">
      <c r="A169" t="s">
        <v>570</v>
      </c>
      <c r="B169" t="s">
        <v>2656</v>
      </c>
      <c r="C169" t="s">
        <v>670</v>
      </c>
      <c r="D169" t="s">
        <v>2657</v>
      </c>
      <c r="E169" t="s">
        <v>581</v>
      </c>
      <c r="F169" t="s">
        <v>1243</v>
      </c>
      <c r="G169" t="s">
        <v>2300</v>
      </c>
      <c r="H169" t="s">
        <v>2297</v>
      </c>
      <c r="I169" t="s">
        <v>1409</v>
      </c>
      <c r="J169" t="s">
        <v>1366</v>
      </c>
      <c r="K169" t="s">
        <v>2658</v>
      </c>
      <c r="L169" t="s">
        <v>1348</v>
      </c>
      <c r="M169">
        <v>0.56310000000000004</v>
      </c>
    </row>
    <row r="170" spans="1:13">
      <c r="A170" t="s">
        <v>570</v>
      </c>
      <c r="B170" t="s">
        <v>2659</v>
      </c>
      <c r="C170" t="s">
        <v>797</v>
      </c>
      <c r="D170" t="s">
        <v>2660</v>
      </c>
      <c r="E170" t="s">
        <v>139</v>
      </c>
      <c r="F170" t="s">
        <v>1243</v>
      </c>
      <c r="G170" t="s">
        <v>2300</v>
      </c>
      <c r="H170" t="s">
        <v>3212</v>
      </c>
      <c r="I170" t="s">
        <v>2388</v>
      </c>
      <c r="J170" t="s">
        <v>1542</v>
      </c>
      <c r="K170" t="s">
        <v>2661</v>
      </c>
      <c r="L170" t="s">
        <v>2299</v>
      </c>
      <c r="M170">
        <v>0.5897</v>
      </c>
    </row>
    <row r="171" spans="1:13">
      <c r="A171" t="s">
        <v>570</v>
      </c>
      <c r="B171" t="s">
        <v>2659</v>
      </c>
      <c r="C171" t="s">
        <v>797</v>
      </c>
      <c r="D171" t="s">
        <v>2660</v>
      </c>
      <c r="E171" t="s">
        <v>139</v>
      </c>
      <c r="F171" t="s">
        <v>1243</v>
      </c>
      <c r="G171" t="s">
        <v>2300</v>
      </c>
      <c r="H171" t="s">
        <v>2297</v>
      </c>
      <c r="I171" t="s">
        <v>2388</v>
      </c>
      <c r="J171" t="s">
        <v>1542</v>
      </c>
      <c r="K171" t="s">
        <v>2661</v>
      </c>
      <c r="L171" t="s">
        <v>1538</v>
      </c>
      <c r="M171">
        <v>0.4103</v>
      </c>
    </row>
    <row r="172" spans="1:13">
      <c r="A172" t="s">
        <v>570</v>
      </c>
      <c r="B172" t="s">
        <v>2662</v>
      </c>
      <c r="C172" t="s">
        <v>384</v>
      </c>
      <c r="D172" t="s">
        <v>2663</v>
      </c>
      <c r="E172" t="s">
        <v>384</v>
      </c>
      <c r="F172" t="s">
        <v>1243</v>
      </c>
      <c r="G172" t="s">
        <v>2300</v>
      </c>
      <c r="H172" t="s">
        <v>3212</v>
      </c>
      <c r="I172" t="s">
        <v>1353</v>
      </c>
      <c r="J172" t="s">
        <v>1585</v>
      </c>
      <c r="K172" t="s">
        <v>2664</v>
      </c>
      <c r="L172" t="s">
        <v>1411</v>
      </c>
      <c r="M172">
        <v>0.38369999999999999</v>
      </c>
    </row>
    <row r="173" spans="1:13">
      <c r="A173" t="s">
        <v>570</v>
      </c>
      <c r="B173" t="s">
        <v>2662</v>
      </c>
      <c r="C173" t="s">
        <v>384</v>
      </c>
      <c r="D173" t="s">
        <v>2663</v>
      </c>
      <c r="E173" t="s">
        <v>384</v>
      </c>
      <c r="F173" t="s">
        <v>1243</v>
      </c>
      <c r="G173" t="s">
        <v>2300</v>
      </c>
      <c r="H173" t="s">
        <v>2297</v>
      </c>
      <c r="I173" t="s">
        <v>1353</v>
      </c>
      <c r="J173" t="s">
        <v>1585</v>
      </c>
      <c r="K173" t="s">
        <v>2664</v>
      </c>
      <c r="L173" t="s">
        <v>1269</v>
      </c>
      <c r="M173">
        <v>0.61629999999999996</v>
      </c>
    </row>
    <row r="174" spans="1:13">
      <c r="A174" t="s">
        <v>570</v>
      </c>
      <c r="B174" t="s">
        <v>2665</v>
      </c>
      <c r="C174" t="s">
        <v>394</v>
      </c>
      <c r="D174" t="s">
        <v>2666</v>
      </c>
      <c r="E174" t="s">
        <v>394</v>
      </c>
      <c r="F174" t="s">
        <v>1243</v>
      </c>
      <c r="G174" t="s">
        <v>2300</v>
      </c>
      <c r="H174" t="s">
        <v>3212</v>
      </c>
      <c r="I174" t="s">
        <v>1272</v>
      </c>
      <c r="J174" t="s">
        <v>1334</v>
      </c>
      <c r="K174" t="s">
        <v>2554</v>
      </c>
      <c r="L174" t="s">
        <v>1261</v>
      </c>
      <c r="M174">
        <v>0.45829999999999999</v>
      </c>
    </row>
    <row r="175" spans="1:13">
      <c r="A175" t="s">
        <v>570</v>
      </c>
      <c r="B175" t="s">
        <v>2665</v>
      </c>
      <c r="C175" t="s">
        <v>394</v>
      </c>
      <c r="D175" t="s">
        <v>2666</v>
      </c>
      <c r="E175" t="s">
        <v>394</v>
      </c>
      <c r="F175" t="s">
        <v>1243</v>
      </c>
      <c r="G175" t="s">
        <v>2300</v>
      </c>
      <c r="H175" t="s">
        <v>2297</v>
      </c>
      <c r="I175" t="s">
        <v>1272</v>
      </c>
      <c r="J175" t="s">
        <v>1334</v>
      </c>
      <c r="K175" t="s">
        <v>2554</v>
      </c>
      <c r="L175" t="s">
        <v>1271</v>
      </c>
      <c r="M175">
        <v>0.54169999999999996</v>
      </c>
    </row>
    <row r="176" spans="1:13">
      <c r="A176" t="s">
        <v>570</v>
      </c>
      <c r="B176" t="s">
        <v>2667</v>
      </c>
      <c r="C176" t="s">
        <v>158</v>
      </c>
      <c r="D176" t="s">
        <v>2668</v>
      </c>
      <c r="E176" t="s">
        <v>158</v>
      </c>
      <c r="F176" t="s">
        <v>1243</v>
      </c>
      <c r="G176" t="s">
        <v>2300</v>
      </c>
      <c r="H176" t="s">
        <v>3212</v>
      </c>
      <c r="I176" t="s">
        <v>1348</v>
      </c>
      <c r="J176" t="s">
        <v>1348</v>
      </c>
      <c r="K176" t="s">
        <v>2565</v>
      </c>
      <c r="L176" t="s">
        <v>1541</v>
      </c>
      <c r="M176">
        <v>0.46550000000000002</v>
      </c>
    </row>
    <row r="177" spans="1:13">
      <c r="A177" t="s">
        <v>570</v>
      </c>
      <c r="B177" t="s">
        <v>2667</v>
      </c>
      <c r="C177" t="s">
        <v>158</v>
      </c>
      <c r="D177" t="s">
        <v>2668</v>
      </c>
      <c r="E177" t="s">
        <v>158</v>
      </c>
      <c r="F177" t="s">
        <v>1243</v>
      </c>
      <c r="G177" t="s">
        <v>2300</v>
      </c>
      <c r="H177" t="s">
        <v>2297</v>
      </c>
      <c r="I177" t="s">
        <v>1348</v>
      </c>
      <c r="J177" t="s">
        <v>1348</v>
      </c>
      <c r="K177" t="s">
        <v>2565</v>
      </c>
      <c r="L177" t="s">
        <v>1399</v>
      </c>
      <c r="M177">
        <v>0.53449999999999998</v>
      </c>
    </row>
    <row r="178" spans="1:13">
      <c r="A178" t="s">
        <v>570</v>
      </c>
      <c r="B178" t="s">
        <v>2410</v>
      </c>
      <c r="C178" t="s">
        <v>801</v>
      </c>
      <c r="D178" t="s">
        <v>1337</v>
      </c>
      <c r="E178" t="s">
        <v>269</v>
      </c>
      <c r="F178" t="s">
        <v>1243</v>
      </c>
      <c r="G178" t="s">
        <v>2300</v>
      </c>
      <c r="H178" t="s">
        <v>3212</v>
      </c>
      <c r="I178" t="s">
        <v>1249</v>
      </c>
      <c r="J178" t="s">
        <v>1249</v>
      </c>
      <c r="K178" t="s">
        <v>2565</v>
      </c>
      <c r="L178" t="s">
        <v>1333</v>
      </c>
      <c r="M178">
        <v>0.68</v>
      </c>
    </row>
    <row r="179" spans="1:13">
      <c r="A179" t="s">
        <v>570</v>
      </c>
      <c r="B179" t="s">
        <v>2410</v>
      </c>
      <c r="C179" t="s">
        <v>801</v>
      </c>
      <c r="D179" t="s">
        <v>1337</v>
      </c>
      <c r="E179" t="s">
        <v>269</v>
      </c>
      <c r="F179" t="s">
        <v>1243</v>
      </c>
      <c r="G179" t="s">
        <v>2300</v>
      </c>
      <c r="H179" t="s">
        <v>2297</v>
      </c>
      <c r="I179" t="s">
        <v>1249</v>
      </c>
      <c r="J179" t="s">
        <v>1249</v>
      </c>
      <c r="K179" t="s">
        <v>2565</v>
      </c>
      <c r="L179" t="s">
        <v>1335</v>
      </c>
      <c r="M179">
        <v>0.32</v>
      </c>
    </row>
    <row r="180" spans="1:13">
      <c r="A180" t="s">
        <v>570</v>
      </c>
      <c r="B180" t="s">
        <v>1503</v>
      </c>
      <c r="C180" t="s">
        <v>804</v>
      </c>
      <c r="D180" t="s">
        <v>1512</v>
      </c>
      <c r="E180" t="s">
        <v>408</v>
      </c>
      <c r="F180" t="s">
        <v>1243</v>
      </c>
      <c r="G180" t="s">
        <v>2300</v>
      </c>
      <c r="H180" t="s">
        <v>3212</v>
      </c>
      <c r="I180" t="s">
        <v>1413</v>
      </c>
      <c r="J180" t="s">
        <v>2349</v>
      </c>
      <c r="K180" t="s">
        <v>2669</v>
      </c>
      <c r="L180" t="s">
        <v>1254</v>
      </c>
      <c r="M180">
        <v>0.50790000000000002</v>
      </c>
    </row>
    <row r="181" spans="1:13">
      <c r="A181" t="s">
        <v>570</v>
      </c>
      <c r="B181" t="s">
        <v>1503</v>
      </c>
      <c r="C181" t="s">
        <v>804</v>
      </c>
      <c r="D181" t="s">
        <v>1512</v>
      </c>
      <c r="E181" t="s">
        <v>408</v>
      </c>
      <c r="F181" t="s">
        <v>1243</v>
      </c>
      <c r="G181" t="s">
        <v>2300</v>
      </c>
      <c r="H181" t="s">
        <v>2297</v>
      </c>
      <c r="I181" t="s">
        <v>1413</v>
      </c>
      <c r="J181" t="s">
        <v>2349</v>
      </c>
      <c r="K181" t="s">
        <v>2669</v>
      </c>
      <c r="L181" t="s">
        <v>1317</v>
      </c>
      <c r="M181">
        <v>0.49209999999999998</v>
      </c>
    </row>
    <row r="182" spans="1:13">
      <c r="A182" t="s">
        <v>570</v>
      </c>
      <c r="B182" t="s">
        <v>1556</v>
      </c>
      <c r="C182" t="s">
        <v>806</v>
      </c>
      <c r="D182" t="s">
        <v>1605</v>
      </c>
      <c r="E182" t="s">
        <v>273</v>
      </c>
      <c r="F182" t="s">
        <v>1243</v>
      </c>
      <c r="G182" t="s">
        <v>2300</v>
      </c>
      <c r="H182" t="s">
        <v>3212</v>
      </c>
      <c r="I182" t="s">
        <v>1658</v>
      </c>
      <c r="J182" t="s">
        <v>1487</v>
      </c>
      <c r="K182" t="s">
        <v>2670</v>
      </c>
      <c r="L182" t="s">
        <v>1367</v>
      </c>
      <c r="M182">
        <v>0.52429999999999999</v>
      </c>
    </row>
    <row r="183" spans="1:13">
      <c r="A183" t="s">
        <v>570</v>
      </c>
      <c r="B183" t="s">
        <v>1556</v>
      </c>
      <c r="C183" t="s">
        <v>806</v>
      </c>
      <c r="D183" t="s">
        <v>1605</v>
      </c>
      <c r="E183" t="s">
        <v>273</v>
      </c>
      <c r="F183" t="s">
        <v>1243</v>
      </c>
      <c r="G183" t="s">
        <v>2300</v>
      </c>
      <c r="H183" t="s">
        <v>2297</v>
      </c>
      <c r="I183" t="s">
        <v>1658</v>
      </c>
      <c r="J183" t="s">
        <v>1487</v>
      </c>
      <c r="K183" t="s">
        <v>2670</v>
      </c>
      <c r="L183" t="s">
        <v>1361</v>
      </c>
      <c r="M183">
        <v>0.47570000000000001</v>
      </c>
    </row>
    <row r="184" spans="1:13">
      <c r="A184" t="s">
        <v>570</v>
      </c>
      <c r="B184" t="s">
        <v>1556</v>
      </c>
      <c r="C184" t="s">
        <v>806</v>
      </c>
      <c r="D184" t="s">
        <v>2388</v>
      </c>
      <c r="E184" t="s">
        <v>411</v>
      </c>
      <c r="F184" t="s">
        <v>1243</v>
      </c>
      <c r="G184" t="s">
        <v>2300</v>
      </c>
      <c r="H184" t="s">
        <v>3212</v>
      </c>
      <c r="I184" t="s">
        <v>2434</v>
      </c>
      <c r="J184" t="s">
        <v>2671</v>
      </c>
      <c r="K184" t="s">
        <v>2672</v>
      </c>
      <c r="L184" t="s">
        <v>1307</v>
      </c>
      <c r="M184">
        <v>0.55900000000000005</v>
      </c>
    </row>
    <row r="185" spans="1:13">
      <c r="A185" t="s">
        <v>570</v>
      </c>
      <c r="B185" t="s">
        <v>1556</v>
      </c>
      <c r="C185" t="s">
        <v>806</v>
      </c>
      <c r="D185" t="s">
        <v>2388</v>
      </c>
      <c r="E185" t="s">
        <v>411</v>
      </c>
      <c r="F185" t="s">
        <v>1243</v>
      </c>
      <c r="G185" t="s">
        <v>2300</v>
      </c>
      <c r="H185" t="s">
        <v>2297</v>
      </c>
      <c r="I185" t="s">
        <v>2434</v>
      </c>
      <c r="J185" t="s">
        <v>2671</v>
      </c>
      <c r="K185" t="s">
        <v>2672</v>
      </c>
      <c r="L185" t="s">
        <v>1643</v>
      </c>
      <c r="M185">
        <v>0.441</v>
      </c>
    </row>
    <row r="186" spans="1:13">
      <c r="A186" t="s">
        <v>570</v>
      </c>
      <c r="B186" t="s">
        <v>1556</v>
      </c>
      <c r="C186" t="s">
        <v>806</v>
      </c>
      <c r="D186" t="s">
        <v>1658</v>
      </c>
      <c r="E186" t="s">
        <v>276</v>
      </c>
      <c r="F186" t="s">
        <v>1243</v>
      </c>
      <c r="G186" t="s">
        <v>2300</v>
      </c>
      <c r="H186" t="s">
        <v>3212</v>
      </c>
      <c r="I186" t="s">
        <v>2478</v>
      </c>
      <c r="J186" t="s">
        <v>1528</v>
      </c>
      <c r="K186" t="s">
        <v>2673</v>
      </c>
      <c r="L186" t="s">
        <v>1530</v>
      </c>
      <c r="M186">
        <v>0.71040000000000003</v>
      </c>
    </row>
    <row r="187" spans="1:13">
      <c r="A187" t="s">
        <v>570</v>
      </c>
      <c r="B187" t="s">
        <v>1556</v>
      </c>
      <c r="C187" t="s">
        <v>806</v>
      </c>
      <c r="D187" t="s">
        <v>1658</v>
      </c>
      <c r="E187" t="s">
        <v>276</v>
      </c>
      <c r="F187" t="s">
        <v>1243</v>
      </c>
      <c r="G187" t="s">
        <v>2300</v>
      </c>
      <c r="H187" t="s">
        <v>2297</v>
      </c>
      <c r="I187" t="s">
        <v>2478</v>
      </c>
      <c r="J187" t="s">
        <v>1528</v>
      </c>
      <c r="K187" t="s">
        <v>2673</v>
      </c>
      <c r="L187" t="s">
        <v>1414</v>
      </c>
      <c r="M187">
        <v>0.28960000000000002</v>
      </c>
    </row>
    <row r="188" spans="1:13">
      <c r="A188" t="s">
        <v>570</v>
      </c>
      <c r="B188" t="s">
        <v>1556</v>
      </c>
      <c r="C188" t="s">
        <v>806</v>
      </c>
      <c r="D188" t="s">
        <v>2389</v>
      </c>
      <c r="E188" t="s">
        <v>390</v>
      </c>
      <c r="F188" t="s">
        <v>1243</v>
      </c>
      <c r="G188" t="s">
        <v>2300</v>
      </c>
      <c r="H188" t="s">
        <v>3212</v>
      </c>
      <c r="I188" t="s">
        <v>2377</v>
      </c>
      <c r="J188" t="s">
        <v>1455</v>
      </c>
      <c r="K188" t="s">
        <v>2674</v>
      </c>
      <c r="L188" t="s">
        <v>1429</v>
      </c>
      <c r="M188">
        <v>0.60770000000000002</v>
      </c>
    </row>
    <row r="189" spans="1:13">
      <c r="A189" t="s">
        <v>570</v>
      </c>
      <c r="B189" t="s">
        <v>1556</v>
      </c>
      <c r="C189" t="s">
        <v>806</v>
      </c>
      <c r="D189" t="s">
        <v>2389</v>
      </c>
      <c r="E189" t="s">
        <v>390</v>
      </c>
      <c r="F189" t="s">
        <v>1243</v>
      </c>
      <c r="G189" t="s">
        <v>2300</v>
      </c>
      <c r="H189" t="s">
        <v>2297</v>
      </c>
      <c r="I189" t="s">
        <v>2377</v>
      </c>
      <c r="J189" t="s">
        <v>1455</v>
      </c>
      <c r="K189" t="s">
        <v>2674</v>
      </c>
      <c r="L189" t="s">
        <v>1310</v>
      </c>
      <c r="M189">
        <v>0.39229999999999998</v>
      </c>
    </row>
    <row r="190" spans="1:13">
      <c r="A190" t="s">
        <v>570</v>
      </c>
      <c r="B190" t="s">
        <v>1556</v>
      </c>
      <c r="C190" t="s">
        <v>806</v>
      </c>
      <c r="D190" t="s">
        <v>1274</v>
      </c>
      <c r="E190" t="s">
        <v>464</v>
      </c>
      <c r="F190" t="s">
        <v>1243</v>
      </c>
      <c r="G190" t="s">
        <v>2300</v>
      </c>
      <c r="H190" t="s">
        <v>3212</v>
      </c>
      <c r="I190" t="s">
        <v>1424</v>
      </c>
      <c r="J190" t="s">
        <v>1424</v>
      </c>
      <c r="K190" t="s">
        <v>2565</v>
      </c>
      <c r="L190" t="s">
        <v>1429</v>
      </c>
      <c r="M190">
        <v>0.52129999999999999</v>
      </c>
    </row>
    <row r="191" spans="1:13">
      <c r="A191" t="s">
        <v>570</v>
      </c>
      <c r="B191" t="s">
        <v>1556</v>
      </c>
      <c r="C191" t="s">
        <v>806</v>
      </c>
      <c r="D191" t="s">
        <v>1274</v>
      </c>
      <c r="E191" t="s">
        <v>464</v>
      </c>
      <c r="F191" t="s">
        <v>1243</v>
      </c>
      <c r="G191" t="s">
        <v>2300</v>
      </c>
      <c r="H191" t="s">
        <v>2297</v>
      </c>
      <c r="I191" t="s">
        <v>1424</v>
      </c>
      <c r="J191" t="s">
        <v>1424</v>
      </c>
      <c r="K191" t="s">
        <v>2565</v>
      </c>
      <c r="L191" t="s">
        <v>1364</v>
      </c>
      <c r="M191">
        <v>0.47870000000000001</v>
      </c>
    </row>
    <row r="192" spans="1:13">
      <c r="A192" t="s">
        <v>570</v>
      </c>
      <c r="B192" t="s">
        <v>2675</v>
      </c>
      <c r="C192" t="s">
        <v>809</v>
      </c>
      <c r="D192" t="s">
        <v>2676</v>
      </c>
      <c r="E192" t="s">
        <v>277</v>
      </c>
      <c r="F192" t="s">
        <v>1243</v>
      </c>
      <c r="G192" t="s">
        <v>2300</v>
      </c>
      <c r="H192" t="s">
        <v>3212</v>
      </c>
      <c r="I192" t="s">
        <v>2497</v>
      </c>
      <c r="J192" t="s">
        <v>1415</v>
      </c>
      <c r="K192" t="s">
        <v>2677</v>
      </c>
      <c r="L192" t="s">
        <v>2365</v>
      </c>
      <c r="M192">
        <v>0.54259999999999997</v>
      </c>
    </row>
    <row r="193" spans="1:13">
      <c r="A193" t="s">
        <v>570</v>
      </c>
      <c r="B193" t="s">
        <v>2675</v>
      </c>
      <c r="C193" t="s">
        <v>809</v>
      </c>
      <c r="D193" t="s">
        <v>2676</v>
      </c>
      <c r="E193" t="s">
        <v>277</v>
      </c>
      <c r="F193" t="s">
        <v>1243</v>
      </c>
      <c r="G193" t="s">
        <v>2300</v>
      </c>
      <c r="H193" t="s">
        <v>2297</v>
      </c>
      <c r="I193" t="s">
        <v>2497</v>
      </c>
      <c r="J193" t="s">
        <v>1415</v>
      </c>
      <c r="K193" t="s">
        <v>2677</v>
      </c>
      <c r="L193" t="s">
        <v>1635</v>
      </c>
      <c r="M193">
        <v>0.45739999999999997</v>
      </c>
    </row>
    <row r="194" spans="1:13">
      <c r="A194" t="s">
        <v>570</v>
      </c>
      <c r="B194" t="s">
        <v>1245</v>
      </c>
      <c r="C194" t="s">
        <v>811</v>
      </c>
      <c r="D194" t="s">
        <v>1581</v>
      </c>
      <c r="E194" t="s">
        <v>113</v>
      </c>
      <c r="F194" t="s">
        <v>1243</v>
      </c>
      <c r="G194" t="s">
        <v>2300</v>
      </c>
      <c r="H194" t="s">
        <v>3212</v>
      </c>
      <c r="I194" t="s">
        <v>1353</v>
      </c>
      <c r="J194" t="s">
        <v>1365</v>
      </c>
      <c r="K194" t="s">
        <v>2678</v>
      </c>
      <c r="L194" t="s">
        <v>1271</v>
      </c>
      <c r="M194">
        <v>0.3095</v>
      </c>
    </row>
    <row r="195" spans="1:13">
      <c r="A195" t="s">
        <v>570</v>
      </c>
      <c r="B195" t="s">
        <v>1245</v>
      </c>
      <c r="C195" t="s">
        <v>811</v>
      </c>
      <c r="D195" t="s">
        <v>1581</v>
      </c>
      <c r="E195" t="s">
        <v>113</v>
      </c>
      <c r="F195" t="s">
        <v>1243</v>
      </c>
      <c r="G195" t="s">
        <v>2300</v>
      </c>
      <c r="H195" t="s">
        <v>2297</v>
      </c>
      <c r="I195" t="s">
        <v>1353</v>
      </c>
      <c r="J195" t="s">
        <v>1365</v>
      </c>
      <c r="K195" t="s">
        <v>2678</v>
      </c>
      <c r="L195" t="s">
        <v>1348</v>
      </c>
      <c r="M195">
        <v>0.6905</v>
      </c>
    </row>
    <row r="196" spans="1:13">
      <c r="A196" t="s">
        <v>570</v>
      </c>
      <c r="B196" t="s">
        <v>1638</v>
      </c>
      <c r="C196" t="s">
        <v>813</v>
      </c>
      <c r="D196" t="s">
        <v>1329</v>
      </c>
      <c r="E196" t="s">
        <v>280</v>
      </c>
      <c r="F196" t="s">
        <v>1243</v>
      </c>
      <c r="G196" t="s">
        <v>2300</v>
      </c>
      <c r="H196" t="s">
        <v>3212</v>
      </c>
      <c r="I196" t="s">
        <v>1441</v>
      </c>
      <c r="J196" t="s">
        <v>1497</v>
      </c>
      <c r="K196" t="s">
        <v>2679</v>
      </c>
      <c r="L196" t="s">
        <v>1296</v>
      </c>
      <c r="M196">
        <v>0.61460000000000004</v>
      </c>
    </row>
    <row r="197" spans="1:13">
      <c r="A197" t="s">
        <v>570</v>
      </c>
      <c r="B197" t="s">
        <v>1638</v>
      </c>
      <c r="C197" t="s">
        <v>813</v>
      </c>
      <c r="D197" t="s">
        <v>1329</v>
      </c>
      <c r="E197" t="s">
        <v>280</v>
      </c>
      <c r="F197" t="s">
        <v>1243</v>
      </c>
      <c r="G197" t="s">
        <v>2300</v>
      </c>
      <c r="H197" t="s">
        <v>2297</v>
      </c>
      <c r="I197" t="s">
        <v>1441</v>
      </c>
      <c r="J197" t="s">
        <v>1497</v>
      </c>
      <c r="K197" t="s">
        <v>2679</v>
      </c>
      <c r="L197" t="s">
        <v>1273</v>
      </c>
      <c r="M197">
        <v>0.38540000000000002</v>
      </c>
    </row>
    <row r="198" spans="1:13">
      <c r="A198" t="s">
        <v>570</v>
      </c>
      <c r="B198" t="s">
        <v>2680</v>
      </c>
      <c r="C198" t="s">
        <v>816</v>
      </c>
      <c r="D198" t="s">
        <v>1488</v>
      </c>
      <c r="E198" t="s">
        <v>287</v>
      </c>
      <c r="F198" t="s">
        <v>1243</v>
      </c>
      <c r="G198" t="s">
        <v>2300</v>
      </c>
      <c r="H198" t="s">
        <v>3212</v>
      </c>
      <c r="I198" t="s">
        <v>1453</v>
      </c>
      <c r="J198" t="s">
        <v>1358</v>
      </c>
      <c r="K198" t="s">
        <v>2681</v>
      </c>
      <c r="L198" t="s">
        <v>1331</v>
      </c>
      <c r="M198">
        <v>0.3947</v>
      </c>
    </row>
    <row r="199" spans="1:13">
      <c r="A199" t="s">
        <v>570</v>
      </c>
      <c r="B199" t="s">
        <v>2680</v>
      </c>
      <c r="C199" t="s">
        <v>816</v>
      </c>
      <c r="D199" t="s">
        <v>1488</v>
      </c>
      <c r="E199" t="s">
        <v>287</v>
      </c>
      <c r="F199" t="s">
        <v>1243</v>
      </c>
      <c r="G199" t="s">
        <v>2300</v>
      </c>
      <c r="H199" t="s">
        <v>2297</v>
      </c>
      <c r="I199" t="s">
        <v>1453</v>
      </c>
      <c r="J199" t="s">
        <v>1358</v>
      </c>
      <c r="K199" t="s">
        <v>2681</v>
      </c>
      <c r="L199" t="s">
        <v>1355</v>
      </c>
      <c r="M199">
        <v>0.60529999999999995</v>
      </c>
    </row>
    <row r="200" spans="1:13">
      <c r="A200" t="s">
        <v>570</v>
      </c>
      <c r="B200" t="s">
        <v>1655</v>
      </c>
      <c r="C200" t="s">
        <v>817</v>
      </c>
      <c r="D200" t="s">
        <v>2331</v>
      </c>
      <c r="E200" t="s">
        <v>289</v>
      </c>
      <c r="F200" t="s">
        <v>1243</v>
      </c>
      <c r="G200" t="s">
        <v>2300</v>
      </c>
      <c r="H200" t="s">
        <v>3212</v>
      </c>
      <c r="I200" t="s">
        <v>1399</v>
      </c>
      <c r="J200" t="s">
        <v>1399</v>
      </c>
      <c r="K200" t="s">
        <v>2565</v>
      </c>
      <c r="L200" t="s">
        <v>1357</v>
      </c>
      <c r="M200">
        <v>0.3871</v>
      </c>
    </row>
    <row r="201" spans="1:13">
      <c r="A201" t="s">
        <v>570</v>
      </c>
      <c r="B201" t="s">
        <v>1655</v>
      </c>
      <c r="C201" t="s">
        <v>817</v>
      </c>
      <c r="D201" t="s">
        <v>2331</v>
      </c>
      <c r="E201" t="s">
        <v>289</v>
      </c>
      <c r="F201" t="s">
        <v>1243</v>
      </c>
      <c r="G201" t="s">
        <v>2300</v>
      </c>
      <c r="H201" t="s">
        <v>2297</v>
      </c>
      <c r="I201" t="s">
        <v>1399</v>
      </c>
      <c r="J201" t="s">
        <v>1399</v>
      </c>
      <c r="K201" t="s">
        <v>2565</v>
      </c>
      <c r="L201" t="s">
        <v>1520</v>
      </c>
      <c r="M201">
        <v>0.6129</v>
      </c>
    </row>
    <row r="202" spans="1:13">
      <c r="A202" t="s">
        <v>570</v>
      </c>
      <c r="B202" t="s">
        <v>1550</v>
      </c>
      <c r="C202" t="s">
        <v>819</v>
      </c>
      <c r="D202" t="s">
        <v>1477</v>
      </c>
      <c r="E202" t="s">
        <v>298</v>
      </c>
      <c r="F202" t="s">
        <v>1243</v>
      </c>
      <c r="G202" t="s">
        <v>2300</v>
      </c>
      <c r="H202" t="s">
        <v>3212</v>
      </c>
      <c r="I202" t="s">
        <v>1398</v>
      </c>
      <c r="J202" t="s">
        <v>1317</v>
      </c>
      <c r="K202" t="s">
        <v>2682</v>
      </c>
      <c r="L202" t="s">
        <v>1379</v>
      </c>
      <c r="M202">
        <v>0.4919</v>
      </c>
    </row>
    <row r="203" spans="1:13">
      <c r="A203" t="s">
        <v>570</v>
      </c>
      <c r="B203" t="s">
        <v>1550</v>
      </c>
      <c r="C203" t="s">
        <v>819</v>
      </c>
      <c r="D203" t="s">
        <v>1477</v>
      </c>
      <c r="E203" t="s">
        <v>298</v>
      </c>
      <c r="F203" t="s">
        <v>1243</v>
      </c>
      <c r="G203" t="s">
        <v>2300</v>
      </c>
      <c r="H203" t="s">
        <v>2297</v>
      </c>
      <c r="I203" t="s">
        <v>1398</v>
      </c>
      <c r="J203" t="s">
        <v>1317</v>
      </c>
      <c r="K203" t="s">
        <v>2682</v>
      </c>
      <c r="L203" t="s">
        <v>1306</v>
      </c>
      <c r="M203">
        <v>0.5081</v>
      </c>
    </row>
    <row r="204" spans="1:13">
      <c r="A204" t="s">
        <v>570</v>
      </c>
      <c r="B204" t="s">
        <v>1550</v>
      </c>
      <c r="C204" t="s">
        <v>819</v>
      </c>
      <c r="D204" t="s">
        <v>1616</v>
      </c>
      <c r="E204" t="s">
        <v>438</v>
      </c>
      <c r="F204" t="s">
        <v>1243</v>
      </c>
      <c r="G204" t="s">
        <v>2300</v>
      </c>
      <c r="H204" t="s">
        <v>3212</v>
      </c>
      <c r="I204" t="s">
        <v>1405</v>
      </c>
      <c r="J204" t="s">
        <v>1615</v>
      </c>
      <c r="K204" t="s">
        <v>2683</v>
      </c>
      <c r="L204" t="s">
        <v>2378</v>
      </c>
      <c r="M204">
        <v>0.47299999999999998</v>
      </c>
    </row>
    <row r="205" spans="1:13">
      <c r="A205" t="s">
        <v>570</v>
      </c>
      <c r="B205" t="s">
        <v>1550</v>
      </c>
      <c r="C205" t="s">
        <v>819</v>
      </c>
      <c r="D205" t="s">
        <v>1616</v>
      </c>
      <c r="E205" t="s">
        <v>438</v>
      </c>
      <c r="F205" t="s">
        <v>1243</v>
      </c>
      <c r="G205" t="s">
        <v>2300</v>
      </c>
      <c r="H205" t="s">
        <v>2297</v>
      </c>
      <c r="I205" t="s">
        <v>1405</v>
      </c>
      <c r="J205" t="s">
        <v>1615</v>
      </c>
      <c r="K205" t="s">
        <v>2683</v>
      </c>
      <c r="L205" t="s">
        <v>1595</v>
      </c>
      <c r="M205">
        <v>0.52700000000000002</v>
      </c>
    </row>
    <row r="206" spans="1:13">
      <c r="A206" t="s">
        <v>570</v>
      </c>
      <c r="B206" t="s">
        <v>1550</v>
      </c>
      <c r="C206" t="s">
        <v>819</v>
      </c>
      <c r="D206" t="s">
        <v>1449</v>
      </c>
      <c r="E206" t="s">
        <v>506</v>
      </c>
      <c r="F206" t="s">
        <v>1243</v>
      </c>
      <c r="G206" t="s">
        <v>2300</v>
      </c>
      <c r="H206" t="s">
        <v>3212</v>
      </c>
      <c r="I206" t="s">
        <v>1383</v>
      </c>
      <c r="J206" t="s">
        <v>1383</v>
      </c>
      <c r="K206" t="s">
        <v>2565</v>
      </c>
      <c r="L206" t="s">
        <v>1361</v>
      </c>
      <c r="M206">
        <v>0.6069</v>
      </c>
    </row>
    <row r="207" spans="1:13">
      <c r="A207" t="s">
        <v>570</v>
      </c>
      <c r="B207" t="s">
        <v>1550</v>
      </c>
      <c r="C207" t="s">
        <v>819</v>
      </c>
      <c r="D207" t="s">
        <v>1449</v>
      </c>
      <c r="E207" t="s">
        <v>506</v>
      </c>
      <c r="F207" t="s">
        <v>1243</v>
      </c>
      <c r="G207" t="s">
        <v>2300</v>
      </c>
      <c r="H207" t="s">
        <v>2297</v>
      </c>
      <c r="I207" t="s">
        <v>1383</v>
      </c>
      <c r="J207" t="s">
        <v>1383</v>
      </c>
      <c r="K207" t="s">
        <v>2565</v>
      </c>
      <c r="L207" t="s">
        <v>1321</v>
      </c>
      <c r="M207">
        <v>0.3931</v>
      </c>
    </row>
    <row r="208" spans="1:13">
      <c r="A208" t="s">
        <v>570</v>
      </c>
      <c r="B208" t="s">
        <v>1621</v>
      </c>
      <c r="C208" t="s">
        <v>821</v>
      </c>
      <c r="D208" t="s">
        <v>1456</v>
      </c>
      <c r="E208" t="s">
        <v>304</v>
      </c>
      <c r="F208" t="s">
        <v>1243</v>
      </c>
      <c r="G208" t="s">
        <v>2300</v>
      </c>
      <c r="H208" t="s">
        <v>3212</v>
      </c>
      <c r="I208" t="s">
        <v>1375</v>
      </c>
      <c r="J208" t="s">
        <v>1375</v>
      </c>
      <c r="K208" t="s">
        <v>2565</v>
      </c>
      <c r="L208" t="s">
        <v>1510</v>
      </c>
      <c r="M208">
        <v>0.63160000000000005</v>
      </c>
    </row>
    <row r="209" spans="1:13">
      <c r="A209" t="s">
        <v>570</v>
      </c>
      <c r="B209" t="s">
        <v>1621</v>
      </c>
      <c r="C209" t="s">
        <v>821</v>
      </c>
      <c r="D209" t="s">
        <v>1456</v>
      </c>
      <c r="E209" t="s">
        <v>304</v>
      </c>
      <c r="F209" t="s">
        <v>1243</v>
      </c>
      <c r="G209" t="s">
        <v>2300</v>
      </c>
      <c r="H209" t="s">
        <v>2297</v>
      </c>
      <c r="I209" t="s">
        <v>1375</v>
      </c>
      <c r="J209" t="s">
        <v>1375</v>
      </c>
      <c r="K209" t="s">
        <v>2565</v>
      </c>
      <c r="L209" t="s">
        <v>1244</v>
      </c>
      <c r="M209">
        <v>0.36840000000000001</v>
      </c>
    </row>
    <row r="210" spans="1:13">
      <c r="A210" t="s">
        <v>570</v>
      </c>
      <c r="B210" t="s">
        <v>2684</v>
      </c>
      <c r="C210" t="s">
        <v>674</v>
      </c>
      <c r="D210" t="s">
        <v>2685</v>
      </c>
      <c r="E210" t="s">
        <v>122</v>
      </c>
      <c r="F210" t="s">
        <v>1243</v>
      </c>
      <c r="G210" t="s">
        <v>2300</v>
      </c>
      <c r="H210" t="s">
        <v>3212</v>
      </c>
      <c r="I210" t="s">
        <v>1351</v>
      </c>
      <c r="J210" t="s">
        <v>1351</v>
      </c>
      <c r="K210" t="s">
        <v>2565</v>
      </c>
      <c r="L210" t="s">
        <v>1357</v>
      </c>
      <c r="M210">
        <v>0.25530000000000003</v>
      </c>
    </row>
    <row r="211" spans="1:13">
      <c r="A211" t="s">
        <v>570</v>
      </c>
      <c r="B211" t="s">
        <v>2684</v>
      </c>
      <c r="C211" t="s">
        <v>674</v>
      </c>
      <c r="D211" t="s">
        <v>2685</v>
      </c>
      <c r="E211" t="s">
        <v>122</v>
      </c>
      <c r="F211" t="s">
        <v>1243</v>
      </c>
      <c r="G211" t="s">
        <v>2300</v>
      </c>
      <c r="H211" t="s">
        <v>2297</v>
      </c>
      <c r="I211" t="s">
        <v>1351</v>
      </c>
      <c r="J211" t="s">
        <v>1351</v>
      </c>
      <c r="K211" t="s">
        <v>2565</v>
      </c>
      <c r="L211" t="s">
        <v>1244</v>
      </c>
      <c r="M211">
        <v>0.74470000000000003</v>
      </c>
    </row>
    <row r="212" spans="1:13">
      <c r="A212" t="s">
        <v>570</v>
      </c>
      <c r="B212" t="s">
        <v>2686</v>
      </c>
      <c r="C212" t="s">
        <v>677</v>
      </c>
      <c r="D212" t="s">
        <v>2687</v>
      </c>
      <c r="E212" t="s">
        <v>166</v>
      </c>
      <c r="F212" t="s">
        <v>1243</v>
      </c>
      <c r="G212" t="s">
        <v>2300</v>
      </c>
      <c r="H212" t="s">
        <v>3212</v>
      </c>
      <c r="I212" t="s">
        <v>1420</v>
      </c>
      <c r="J212" t="s">
        <v>1294</v>
      </c>
      <c r="K212" t="s">
        <v>2688</v>
      </c>
      <c r="L212" t="s">
        <v>1541</v>
      </c>
      <c r="M212">
        <v>0.36990000000000001</v>
      </c>
    </row>
    <row r="213" spans="1:13">
      <c r="A213" t="s">
        <v>570</v>
      </c>
      <c r="B213" t="s">
        <v>2686</v>
      </c>
      <c r="C213" t="s">
        <v>677</v>
      </c>
      <c r="D213" t="s">
        <v>2687</v>
      </c>
      <c r="E213" t="s">
        <v>166</v>
      </c>
      <c r="F213" t="s">
        <v>1243</v>
      </c>
      <c r="G213" t="s">
        <v>2300</v>
      </c>
      <c r="H213" t="s">
        <v>2297</v>
      </c>
      <c r="I213" t="s">
        <v>1420</v>
      </c>
      <c r="J213" t="s">
        <v>1294</v>
      </c>
      <c r="K213" t="s">
        <v>2688</v>
      </c>
      <c r="L213" t="s">
        <v>1620</v>
      </c>
      <c r="M213">
        <v>0.63009999999999999</v>
      </c>
    </row>
    <row r="214" spans="1:13">
      <c r="A214" t="s">
        <v>570</v>
      </c>
      <c r="B214" t="s">
        <v>1587</v>
      </c>
      <c r="C214" t="s">
        <v>825</v>
      </c>
      <c r="D214" t="s">
        <v>1247</v>
      </c>
      <c r="E214" t="s">
        <v>171</v>
      </c>
      <c r="F214" t="s">
        <v>1243</v>
      </c>
      <c r="G214" t="s">
        <v>2300</v>
      </c>
      <c r="H214" t="s">
        <v>3212</v>
      </c>
      <c r="I214" t="s">
        <v>1411</v>
      </c>
      <c r="J214" t="s">
        <v>1411</v>
      </c>
      <c r="K214" t="s">
        <v>2565</v>
      </c>
      <c r="L214" t="s">
        <v>1298</v>
      </c>
      <c r="M214">
        <v>0.45450000000000002</v>
      </c>
    </row>
    <row r="215" spans="1:13">
      <c r="A215" t="s">
        <v>570</v>
      </c>
      <c r="B215" t="s">
        <v>1587</v>
      </c>
      <c r="C215" t="s">
        <v>825</v>
      </c>
      <c r="D215" t="s">
        <v>1247</v>
      </c>
      <c r="E215" t="s">
        <v>171</v>
      </c>
      <c r="F215" t="s">
        <v>1243</v>
      </c>
      <c r="G215" t="s">
        <v>2300</v>
      </c>
      <c r="H215" t="s">
        <v>2297</v>
      </c>
      <c r="I215" t="s">
        <v>1411</v>
      </c>
      <c r="J215" t="s">
        <v>1411</v>
      </c>
      <c r="K215" t="s">
        <v>2565</v>
      </c>
      <c r="L215" t="s">
        <v>1323</v>
      </c>
      <c r="M215">
        <v>0.54549999999999998</v>
      </c>
    </row>
    <row r="216" spans="1:13">
      <c r="A216" t="s">
        <v>570</v>
      </c>
      <c r="B216" t="s">
        <v>1286</v>
      </c>
      <c r="C216" t="s">
        <v>828</v>
      </c>
      <c r="D216" t="s">
        <v>1552</v>
      </c>
      <c r="E216" t="s">
        <v>311</v>
      </c>
      <c r="F216" t="s">
        <v>1243</v>
      </c>
      <c r="G216" t="s">
        <v>2300</v>
      </c>
      <c r="H216" t="s">
        <v>3212</v>
      </c>
      <c r="I216" t="s">
        <v>1640</v>
      </c>
      <c r="J216" t="s">
        <v>1407</v>
      </c>
      <c r="K216" t="s">
        <v>2582</v>
      </c>
      <c r="L216" t="s">
        <v>1321</v>
      </c>
      <c r="M216">
        <v>0.4385</v>
      </c>
    </row>
    <row r="217" spans="1:13">
      <c r="A217" t="s">
        <v>570</v>
      </c>
      <c r="B217" t="s">
        <v>1286</v>
      </c>
      <c r="C217" t="s">
        <v>828</v>
      </c>
      <c r="D217" t="s">
        <v>1552</v>
      </c>
      <c r="E217" t="s">
        <v>311</v>
      </c>
      <c r="F217" t="s">
        <v>1243</v>
      </c>
      <c r="G217" t="s">
        <v>2300</v>
      </c>
      <c r="H217" t="s">
        <v>2297</v>
      </c>
      <c r="I217" t="s">
        <v>1640</v>
      </c>
      <c r="J217" t="s">
        <v>1407</v>
      </c>
      <c r="K217" t="s">
        <v>2582</v>
      </c>
      <c r="L217" t="s">
        <v>1294</v>
      </c>
      <c r="M217">
        <v>0.5615</v>
      </c>
    </row>
    <row r="218" spans="1:13">
      <c r="A218" t="s">
        <v>570</v>
      </c>
      <c r="B218" t="s">
        <v>2689</v>
      </c>
      <c r="C218" t="s">
        <v>108</v>
      </c>
      <c r="D218" t="s">
        <v>2690</v>
      </c>
      <c r="E218" t="s">
        <v>108</v>
      </c>
      <c r="F218" t="s">
        <v>1243</v>
      </c>
      <c r="G218" t="s">
        <v>2300</v>
      </c>
      <c r="H218" t="s">
        <v>3212</v>
      </c>
      <c r="I218" t="s">
        <v>1364</v>
      </c>
      <c r="J218" t="s">
        <v>1436</v>
      </c>
      <c r="K218" t="s">
        <v>2691</v>
      </c>
      <c r="L218" t="s">
        <v>1458</v>
      </c>
      <c r="M218">
        <v>0.64370000000000005</v>
      </c>
    </row>
    <row r="219" spans="1:13">
      <c r="A219" t="s">
        <v>570</v>
      </c>
      <c r="B219" t="s">
        <v>2689</v>
      </c>
      <c r="C219" t="s">
        <v>108</v>
      </c>
      <c r="D219" t="s">
        <v>2690</v>
      </c>
      <c r="E219" t="s">
        <v>108</v>
      </c>
      <c r="F219" t="s">
        <v>1243</v>
      </c>
      <c r="G219" t="s">
        <v>2300</v>
      </c>
      <c r="H219" t="s">
        <v>2297</v>
      </c>
      <c r="I219" t="s">
        <v>1364</v>
      </c>
      <c r="J219" t="s">
        <v>1436</v>
      </c>
      <c r="K219" t="s">
        <v>2691</v>
      </c>
      <c r="L219" t="s">
        <v>1399</v>
      </c>
      <c r="M219">
        <v>0.35630000000000001</v>
      </c>
    </row>
    <row r="220" spans="1:13">
      <c r="A220" t="s">
        <v>570</v>
      </c>
      <c r="B220" t="s">
        <v>1370</v>
      </c>
      <c r="C220" t="s">
        <v>830</v>
      </c>
      <c r="D220" t="s">
        <v>1579</v>
      </c>
      <c r="E220" t="s">
        <v>114</v>
      </c>
      <c r="F220" t="s">
        <v>1243</v>
      </c>
      <c r="G220" t="s">
        <v>2300</v>
      </c>
      <c r="H220" t="s">
        <v>3212</v>
      </c>
      <c r="I220" t="s">
        <v>1541</v>
      </c>
      <c r="J220" t="s">
        <v>1541</v>
      </c>
      <c r="K220" t="s">
        <v>2565</v>
      </c>
      <c r="L220" t="s">
        <v>1257</v>
      </c>
      <c r="M220">
        <v>0.48149999999999998</v>
      </c>
    </row>
    <row r="221" spans="1:13">
      <c r="A221" t="s">
        <v>570</v>
      </c>
      <c r="B221" t="s">
        <v>1370</v>
      </c>
      <c r="C221" t="s">
        <v>830</v>
      </c>
      <c r="D221" t="s">
        <v>1579</v>
      </c>
      <c r="E221" t="s">
        <v>114</v>
      </c>
      <c r="F221" t="s">
        <v>1243</v>
      </c>
      <c r="G221" t="s">
        <v>2300</v>
      </c>
      <c r="H221" t="s">
        <v>2297</v>
      </c>
      <c r="I221" t="s">
        <v>1541</v>
      </c>
      <c r="J221" t="s">
        <v>1541</v>
      </c>
      <c r="K221" t="s">
        <v>2565</v>
      </c>
      <c r="L221" t="s">
        <v>1256</v>
      </c>
      <c r="M221">
        <v>0.51849999999999996</v>
      </c>
    </row>
    <row r="222" spans="1:13">
      <c r="A222" t="s">
        <v>570</v>
      </c>
      <c r="B222" t="s">
        <v>1385</v>
      </c>
      <c r="C222" t="s">
        <v>832</v>
      </c>
      <c r="D222" t="s">
        <v>2346</v>
      </c>
      <c r="E222" t="s">
        <v>43</v>
      </c>
      <c r="F222" t="s">
        <v>1243</v>
      </c>
      <c r="G222" t="s">
        <v>2300</v>
      </c>
      <c r="H222" t="s">
        <v>3212</v>
      </c>
      <c r="I222" t="s">
        <v>1296</v>
      </c>
      <c r="J222" t="s">
        <v>1296</v>
      </c>
      <c r="K222" t="s">
        <v>2565</v>
      </c>
      <c r="L222" t="s">
        <v>1246</v>
      </c>
      <c r="M222">
        <v>0.47460000000000002</v>
      </c>
    </row>
    <row r="223" spans="1:13">
      <c r="A223" t="s">
        <v>570</v>
      </c>
      <c r="B223" t="s">
        <v>1385</v>
      </c>
      <c r="C223" t="s">
        <v>832</v>
      </c>
      <c r="D223" t="s">
        <v>2346</v>
      </c>
      <c r="E223" t="s">
        <v>43</v>
      </c>
      <c r="F223" t="s">
        <v>1243</v>
      </c>
      <c r="G223" t="s">
        <v>2300</v>
      </c>
      <c r="H223" t="s">
        <v>2297</v>
      </c>
      <c r="I223" t="s">
        <v>1296</v>
      </c>
      <c r="J223" t="s">
        <v>1296</v>
      </c>
      <c r="K223" t="s">
        <v>2565</v>
      </c>
      <c r="L223" t="s">
        <v>1399</v>
      </c>
      <c r="M223">
        <v>0.52539999999999998</v>
      </c>
    </row>
    <row r="224" spans="1:13">
      <c r="A224" t="s">
        <v>570</v>
      </c>
      <c r="B224" t="s">
        <v>2348</v>
      </c>
      <c r="C224" t="s">
        <v>834</v>
      </c>
      <c r="D224" t="s">
        <v>1282</v>
      </c>
      <c r="E224" t="s">
        <v>443</v>
      </c>
      <c r="F224" t="s">
        <v>1243</v>
      </c>
      <c r="G224" t="s">
        <v>2300</v>
      </c>
      <c r="H224" t="s">
        <v>3212</v>
      </c>
      <c r="I224" t="s">
        <v>1279</v>
      </c>
      <c r="J224" t="s">
        <v>1279</v>
      </c>
      <c r="K224" t="s">
        <v>2565</v>
      </c>
      <c r="L224" t="s">
        <v>1334</v>
      </c>
      <c r="M224">
        <v>0.72729999999999995</v>
      </c>
    </row>
    <row r="225" spans="1:13">
      <c r="A225" t="s">
        <v>570</v>
      </c>
      <c r="B225" t="s">
        <v>2348</v>
      </c>
      <c r="C225" t="s">
        <v>834</v>
      </c>
      <c r="D225" t="s">
        <v>1282</v>
      </c>
      <c r="E225" t="s">
        <v>443</v>
      </c>
      <c r="F225" t="s">
        <v>1243</v>
      </c>
      <c r="G225" t="s">
        <v>2300</v>
      </c>
      <c r="H225" t="s">
        <v>2297</v>
      </c>
      <c r="I225" t="s">
        <v>1279</v>
      </c>
      <c r="J225" t="s">
        <v>1279</v>
      </c>
      <c r="K225" t="s">
        <v>2565</v>
      </c>
      <c r="L225" t="s">
        <v>1323</v>
      </c>
      <c r="M225">
        <v>0.2727</v>
      </c>
    </row>
    <row r="226" spans="1:13">
      <c r="A226" t="s">
        <v>570</v>
      </c>
      <c r="B226" t="s">
        <v>2348</v>
      </c>
      <c r="C226" t="s">
        <v>834</v>
      </c>
      <c r="D226" t="s">
        <v>1650</v>
      </c>
      <c r="E226" t="s">
        <v>175</v>
      </c>
      <c r="F226" t="s">
        <v>1243</v>
      </c>
      <c r="G226" t="s">
        <v>2300</v>
      </c>
      <c r="H226" t="s">
        <v>3212</v>
      </c>
      <c r="I226" t="s">
        <v>1294</v>
      </c>
      <c r="J226" t="s">
        <v>1444</v>
      </c>
      <c r="K226" t="s">
        <v>2692</v>
      </c>
      <c r="L226" t="s">
        <v>1246</v>
      </c>
      <c r="M226">
        <v>0.4</v>
      </c>
    </row>
    <row r="227" spans="1:13">
      <c r="A227" t="s">
        <v>570</v>
      </c>
      <c r="B227" t="s">
        <v>2348</v>
      </c>
      <c r="C227" t="s">
        <v>834</v>
      </c>
      <c r="D227" t="s">
        <v>1650</v>
      </c>
      <c r="E227" t="s">
        <v>175</v>
      </c>
      <c r="F227" t="s">
        <v>1243</v>
      </c>
      <c r="G227" t="s">
        <v>2300</v>
      </c>
      <c r="H227" t="s">
        <v>2297</v>
      </c>
      <c r="I227" t="s">
        <v>1294</v>
      </c>
      <c r="J227" t="s">
        <v>1444</v>
      </c>
      <c r="K227" t="s">
        <v>2692</v>
      </c>
      <c r="L227" t="s">
        <v>1360</v>
      </c>
      <c r="M227">
        <v>0.6</v>
      </c>
    </row>
    <row r="228" spans="1:13">
      <c r="A228" t="s">
        <v>570</v>
      </c>
      <c r="B228" t="s">
        <v>2348</v>
      </c>
      <c r="C228" t="s">
        <v>834</v>
      </c>
      <c r="D228" t="s">
        <v>1601</v>
      </c>
      <c r="E228" t="s">
        <v>442</v>
      </c>
      <c r="F228" t="s">
        <v>1243</v>
      </c>
      <c r="G228" t="s">
        <v>2300</v>
      </c>
      <c r="H228" t="s">
        <v>3212</v>
      </c>
      <c r="I228" t="s">
        <v>1416</v>
      </c>
      <c r="J228" t="s">
        <v>2693</v>
      </c>
      <c r="K228" t="s">
        <v>2694</v>
      </c>
      <c r="L228" t="s">
        <v>1380</v>
      </c>
      <c r="M228">
        <v>0.43580000000000002</v>
      </c>
    </row>
    <row r="229" spans="1:13">
      <c r="A229" t="s">
        <v>570</v>
      </c>
      <c r="B229" t="s">
        <v>2348</v>
      </c>
      <c r="C229" t="s">
        <v>834</v>
      </c>
      <c r="D229" t="s">
        <v>1601</v>
      </c>
      <c r="E229" t="s">
        <v>442</v>
      </c>
      <c r="F229" t="s">
        <v>1243</v>
      </c>
      <c r="G229" t="s">
        <v>2300</v>
      </c>
      <c r="H229" t="s">
        <v>2297</v>
      </c>
      <c r="I229" t="s">
        <v>1416</v>
      </c>
      <c r="J229" t="s">
        <v>2693</v>
      </c>
      <c r="K229" t="s">
        <v>2694</v>
      </c>
      <c r="L229" t="s">
        <v>1424</v>
      </c>
      <c r="M229">
        <v>0.56420000000000003</v>
      </c>
    </row>
    <row r="230" spans="1:13">
      <c r="A230" t="s">
        <v>570</v>
      </c>
      <c r="B230" t="s">
        <v>2695</v>
      </c>
      <c r="C230" t="s">
        <v>839</v>
      </c>
      <c r="D230" t="s">
        <v>1454</v>
      </c>
      <c r="E230" t="s">
        <v>465</v>
      </c>
      <c r="F230" t="s">
        <v>1243</v>
      </c>
      <c r="G230" t="s">
        <v>2300</v>
      </c>
      <c r="H230" t="s">
        <v>3212</v>
      </c>
      <c r="I230" t="s">
        <v>1325</v>
      </c>
      <c r="J230" t="s">
        <v>1325</v>
      </c>
      <c r="K230" t="s">
        <v>2565</v>
      </c>
      <c r="L230" t="s">
        <v>1310</v>
      </c>
      <c r="M230">
        <v>0.76339999999999997</v>
      </c>
    </row>
    <row r="231" spans="1:13">
      <c r="A231" t="s">
        <v>570</v>
      </c>
      <c r="B231" t="s">
        <v>2695</v>
      </c>
      <c r="C231" t="s">
        <v>839</v>
      </c>
      <c r="D231" t="s">
        <v>1454</v>
      </c>
      <c r="E231" t="s">
        <v>465</v>
      </c>
      <c r="F231" t="s">
        <v>1243</v>
      </c>
      <c r="G231" t="s">
        <v>2300</v>
      </c>
      <c r="H231" t="s">
        <v>2297</v>
      </c>
      <c r="I231" t="s">
        <v>1325</v>
      </c>
      <c r="J231" t="s">
        <v>1325</v>
      </c>
      <c r="K231" t="s">
        <v>2565</v>
      </c>
      <c r="L231" t="s">
        <v>1261</v>
      </c>
      <c r="M231">
        <v>0.2366</v>
      </c>
    </row>
    <row r="232" spans="1:13">
      <c r="A232" t="s">
        <v>570</v>
      </c>
      <c r="B232" t="s">
        <v>2696</v>
      </c>
      <c r="C232" t="s">
        <v>63</v>
      </c>
      <c r="D232" t="s">
        <v>2697</v>
      </c>
      <c r="E232" t="s">
        <v>63</v>
      </c>
      <c r="F232" t="s">
        <v>1243</v>
      </c>
      <c r="G232" t="s">
        <v>2300</v>
      </c>
      <c r="H232" t="s">
        <v>3212</v>
      </c>
      <c r="I232" t="s">
        <v>1399</v>
      </c>
      <c r="J232" t="s">
        <v>1253</v>
      </c>
      <c r="K232" t="s">
        <v>2698</v>
      </c>
      <c r="L232" t="s">
        <v>1250</v>
      </c>
      <c r="M232">
        <v>0.3448</v>
      </c>
    </row>
    <row r="233" spans="1:13">
      <c r="A233" t="s">
        <v>570</v>
      </c>
      <c r="B233" t="s">
        <v>2696</v>
      </c>
      <c r="C233" t="s">
        <v>63</v>
      </c>
      <c r="D233" t="s">
        <v>2697</v>
      </c>
      <c r="E233" t="s">
        <v>63</v>
      </c>
      <c r="F233" t="s">
        <v>1243</v>
      </c>
      <c r="G233" t="s">
        <v>2300</v>
      </c>
      <c r="H233" t="s">
        <v>2297</v>
      </c>
      <c r="I233" t="s">
        <v>1399</v>
      </c>
      <c r="J233" t="s">
        <v>1253</v>
      </c>
      <c r="K233" t="s">
        <v>2698</v>
      </c>
      <c r="L233" t="s">
        <v>1520</v>
      </c>
      <c r="M233">
        <v>0.6552</v>
      </c>
    </row>
    <row r="234" spans="1:13">
      <c r="A234" t="s">
        <v>570</v>
      </c>
      <c r="B234" t="s">
        <v>1438</v>
      </c>
      <c r="C234" t="s">
        <v>841</v>
      </c>
      <c r="D234" t="s">
        <v>1471</v>
      </c>
      <c r="E234" t="s">
        <v>261</v>
      </c>
      <c r="F234" t="s">
        <v>1243</v>
      </c>
      <c r="G234" t="s">
        <v>2300</v>
      </c>
      <c r="H234" t="s">
        <v>3212</v>
      </c>
      <c r="I234" t="s">
        <v>1424</v>
      </c>
      <c r="J234" t="s">
        <v>1581</v>
      </c>
      <c r="K234" t="s">
        <v>2699</v>
      </c>
      <c r="L234" t="s">
        <v>1310</v>
      </c>
      <c r="M234">
        <v>0.3397</v>
      </c>
    </row>
    <row r="235" spans="1:13">
      <c r="A235" t="s">
        <v>570</v>
      </c>
      <c r="B235" t="s">
        <v>1438</v>
      </c>
      <c r="C235" t="s">
        <v>841</v>
      </c>
      <c r="D235" t="s">
        <v>1471</v>
      </c>
      <c r="E235" t="s">
        <v>261</v>
      </c>
      <c r="F235" t="s">
        <v>1243</v>
      </c>
      <c r="G235" t="s">
        <v>2300</v>
      </c>
      <c r="H235" t="s">
        <v>2297</v>
      </c>
      <c r="I235" t="s">
        <v>1424</v>
      </c>
      <c r="J235" t="s">
        <v>1581</v>
      </c>
      <c r="K235" t="s">
        <v>2699</v>
      </c>
      <c r="L235" t="s">
        <v>1485</v>
      </c>
      <c r="M235">
        <v>0.6603</v>
      </c>
    </row>
    <row r="236" spans="1:13">
      <c r="A236" t="s">
        <v>570</v>
      </c>
      <c r="B236" t="s">
        <v>1438</v>
      </c>
      <c r="C236" t="s">
        <v>841</v>
      </c>
      <c r="D236" t="s">
        <v>1303</v>
      </c>
      <c r="E236" t="s">
        <v>72</v>
      </c>
      <c r="F236" t="s">
        <v>1243</v>
      </c>
      <c r="G236" t="s">
        <v>2300</v>
      </c>
      <c r="H236" t="s">
        <v>3212</v>
      </c>
      <c r="I236" t="s">
        <v>2502</v>
      </c>
      <c r="J236" t="s">
        <v>1278</v>
      </c>
      <c r="K236" t="s">
        <v>2700</v>
      </c>
      <c r="L236" t="s">
        <v>1538</v>
      </c>
      <c r="M236">
        <v>0.25559999999999999</v>
      </c>
    </row>
    <row r="237" spans="1:13">
      <c r="A237" t="s">
        <v>570</v>
      </c>
      <c r="B237" t="s">
        <v>1438</v>
      </c>
      <c r="C237" t="s">
        <v>841</v>
      </c>
      <c r="D237" t="s">
        <v>1303</v>
      </c>
      <c r="E237" t="s">
        <v>72</v>
      </c>
      <c r="F237" t="s">
        <v>1243</v>
      </c>
      <c r="G237" t="s">
        <v>2300</v>
      </c>
      <c r="H237" t="s">
        <v>2297</v>
      </c>
      <c r="I237" t="s">
        <v>2502</v>
      </c>
      <c r="J237" t="s">
        <v>1278</v>
      </c>
      <c r="K237" t="s">
        <v>2700</v>
      </c>
      <c r="L237" t="s">
        <v>1533</v>
      </c>
      <c r="M237">
        <v>0.74439999999999995</v>
      </c>
    </row>
    <row r="238" spans="1:13">
      <c r="A238" t="s">
        <v>570</v>
      </c>
      <c r="B238" t="s">
        <v>1438</v>
      </c>
      <c r="C238" t="s">
        <v>841</v>
      </c>
      <c r="D238" t="s">
        <v>2371</v>
      </c>
      <c r="E238" t="s">
        <v>102</v>
      </c>
      <c r="F238" t="s">
        <v>1243</v>
      </c>
      <c r="G238" t="s">
        <v>2300</v>
      </c>
      <c r="H238" t="s">
        <v>3212</v>
      </c>
      <c r="I238" t="s">
        <v>2456</v>
      </c>
      <c r="J238" t="s">
        <v>2701</v>
      </c>
      <c r="K238" t="s">
        <v>2702</v>
      </c>
      <c r="L238" t="s">
        <v>1367</v>
      </c>
      <c r="M238">
        <v>0.14480000000000001</v>
      </c>
    </row>
    <row r="239" spans="1:13">
      <c r="A239" t="s">
        <v>570</v>
      </c>
      <c r="B239" t="s">
        <v>1438</v>
      </c>
      <c r="C239" t="s">
        <v>841</v>
      </c>
      <c r="D239" t="s">
        <v>2371</v>
      </c>
      <c r="E239" t="s">
        <v>102</v>
      </c>
      <c r="F239" t="s">
        <v>1243</v>
      </c>
      <c r="G239" t="s">
        <v>2300</v>
      </c>
      <c r="H239" t="s">
        <v>2297</v>
      </c>
      <c r="I239" t="s">
        <v>2456</v>
      </c>
      <c r="J239" t="s">
        <v>2701</v>
      </c>
      <c r="K239" t="s">
        <v>2702</v>
      </c>
      <c r="L239" t="s">
        <v>2555</v>
      </c>
      <c r="M239">
        <v>0.85519999999999996</v>
      </c>
    </row>
    <row r="240" spans="1:13">
      <c r="A240" t="s">
        <v>570</v>
      </c>
      <c r="B240" t="s">
        <v>1438</v>
      </c>
      <c r="C240" t="s">
        <v>841</v>
      </c>
      <c r="D240" t="s">
        <v>2347</v>
      </c>
      <c r="E240" t="s">
        <v>154</v>
      </c>
      <c r="F240" t="s">
        <v>1243</v>
      </c>
      <c r="G240" t="s">
        <v>2300</v>
      </c>
      <c r="H240" t="s">
        <v>3212</v>
      </c>
      <c r="I240" t="s">
        <v>2594</v>
      </c>
      <c r="J240" t="s">
        <v>2514</v>
      </c>
      <c r="K240" t="s">
        <v>2703</v>
      </c>
      <c r="L240" t="s">
        <v>1410</v>
      </c>
      <c r="M240">
        <v>9.7299999999999998E-2</v>
      </c>
    </row>
    <row r="241" spans="1:13">
      <c r="A241" t="s">
        <v>570</v>
      </c>
      <c r="B241" t="s">
        <v>1438</v>
      </c>
      <c r="C241" t="s">
        <v>841</v>
      </c>
      <c r="D241" t="s">
        <v>2347</v>
      </c>
      <c r="E241" t="s">
        <v>154</v>
      </c>
      <c r="F241" t="s">
        <v>1243</v>
      </c>
      <c r="G241" t="s">
        <v>2300</v>
      </c>
      <c r="H241" t="s">
        <v>2297</v>
      </c>
      <c r="I241" t="s">
        <v>2594</v>
      </c>
      <c r="J241" t="s">
        <v>2514</v>
      </c>
      <c r="K241" t="s">
        <v>2703</v>
      </c>
      <c r="L241" t="s">
        <v>1561</v>
      </c>
      <c r="M241">
        <v>0.90269999999999995</v>
      </c>
    </row>
    <row r="242" spans="1:13">
      <c r="A242" t="s">
        <v>570</v>
      </c>
      <c r="B242" t="s">
        <v>1438</v>
      </c>
      <c r="C242" t="s">
        <v>841</v>
      </c>
      <c r="D242" t="s">
        <v>2478</v>
      </c>
      <c r="E242" t="s">
        <v>162</v>
      </c>
      <c r="F242" t="s">
        <v>1243</v>
      </c>
      <c r="G242" t="s">
        <v>2300</v>
      </c>
      <c r="H242" t="s">
        <v>3212</v>
      </c>
      <c r="I242" t="s">
        <v>1576</v>
      </c>
      <c r="J242" t="s">
        <v>1345</v>
      </c>
      <c r="K242" t="s">
        <v>2704</v>
      </c>
      <c r="L242" t="s">
        <v>1611</v>
      </c>
      <c r="M242">
        <v>0.30330000000000001</v>
      </c>
    </row>
    <row r="243" spans="1:13">
      <c r="A243" t="s">
        <v>570</v>
      </c>
      <c r="B243" t="s">
        <v>1438</v>
      </c>
      <c r="C243" t="s">
        <v>841</v>
      </c>
      <c r="D243" t="s">
        <v>2478</v>
      </c>
      <c r="E243" t="s">
        <v>162</v>
      </c>
      <c r="F243" t="s">
        <v>1243</v>
      </c>
      <c r="G243" t="s">
        <v>2300</v>
      </c>
      <c r="H243" t="s">
        <v>2297</v>
      </c>
      <c r="I243" t="s">
        <v>1576</v>
      </c>
      <c r="J243" t="s">
        <v>1345</v>
      </c>
      <c r="K243" t="s">
        <v>2704</v>
      </c>
      <c r="L243" t="s">
        <v>1581</v>
      </c>
      <c r="M243">
        <v>0.69669999999999999</v>
      </c>
    </row>
    <row r="244" spans="1:13">
      <c r="A244" t="s">
        <v>570</v>
      </c>
      <c r="B244" t="s">
        <v>1438</v>
      </c>
      <c r="C244" t="s">
        <v>841</v>
      </c>
      <c r="D244" t="s">
        <v>2705</v>
      </c>
      <c r="E244" t="s">
        <v>180</v>
      </c>
      <c r="F244" t="s">
        <v>1243</v>
      </c>
      <c r="G244" t="s">
        <v>2300</v>
      </c>
      <c r="H244" t="s">
        <v>3212</v>
      </c>
      <c r="I244" t="s">
        <v>2706</v>
      </c>
      <c r="J244" t="s">
        <v>1416</v>
      </c>
      <c r="K244" t="s">
        <v>2707</v>
      </c>
      <c r="L244" t="s">
        <v>1360</v>
      </c>
      <c r="M244">
        <v>0.112</v>
      </c>
    </row>
    <row r="245" spans="1:13">
      <c r="A245" t="s">
        <v>570</v>
      </c>
      <c r="B245" t="s">
        <v>1438</v>
      </c>
      <c r="C245" t="s">
        <v>841</v>
      </c>
      <c r="D245" t="s">
        <v>2705</v>
      </c>
      <c r="E245" t="s">
        <v>180</v>
      </c>
      <c r="F245" t="s">
        <v>1243</v>
      </c>
      <c r="G245" t="s">
        <v>2300</v>
      </c>
      <c r="H245" t="s">
        <v>2297</v>
      </c>
      <c r="I245" t="s">
        <v>2706</v>
      </c>
      <c r="J245" t="s">
        <v>1416</v>
      </c>
      <c r="K245" t="s">
        <v>2707</v>
      </c>
      <c r="L245" t="s">
        <v>2482</v>
      </c>
      <c r="M245">
        <v>0.88800000000000001</v>
      </c>
    </row>
    <row r="246" spans="1:13">
      <c r="A246" t="s">
        <v>570</v>
      </c>
      <c r="B246" t="s">
        <v>1438</v>
      </c>
      <c r="C246" t="s">
        <v>841</v>
      </c>
      <c r="D246" t="s">
        <v>1622</v>
      </c>
      <c r="E246" t="s">
        <v>194</v>
      </c>
      <c r="F246" t="s">
        <v>1243</v>
      </c>
      <c r="G246" t="s">
        <v>2300</v>
      </c>
      <c r="H246" t="s">
        <v>3212</v>
      </c>
      <c r="I246" t="s">
        <v>2353</v>
      </c>
      <c r="J246" t="s">
        <v>1450</v>
      </c>
      <c r="K246" t="s">
        <v>2708</v>
      </c>
      <c r="L246" t="s">
        <v>1515</v>
      </c>
      <c r="M246">
        <v>0.188</v>
      </c>
    </row>
    <row r="247" spans="1:13">
      <c r="A247" t="s">
        <v>570</v>
      </c>
      <c r="B247" t="s">
        <v>1438</v>
      </c>
      <c r="C247" t="s">
        <v>841</v>
      </c>
      <c r="D247" t="s">
        <v>1622</v>
      </c>
      <c r="E247" t="s">
        <v>194</v>
      </c>
      <c r="F247" t="s">
        <v>1243</v>
      </c>
      <c r="G247" t="s">
        <v>2300</v>
      </c>
      <c r="H247" t="s">
        <v>2297</v>
      </c>
      <c r="I247" t="s">
        <v>2353</v>
      </c>
      <c r="J247" t="s">
        <v>1450</v>
      </c>
      <c r="K247" t="s">
        <v>2708</v>
      </c>
      <c r="L247" t="s">
        <v>1322</v>
      </c>
      <c r="M247">
        <v>0.81200000000000006</v>
      </c>
    </row>
    <row r="248" spans="1:13">
      <c r="A248" t="s">
        <v>570</v>
      </c>
      <c r="B248" t="s">
        <v>2709</v>
      </c>
      <c r="C248" t="s">
        <v>842</v>
      </c>
      <c r="D248" t="s">
        <v>2710</v>
      </c>
      <c r="E248" t="s">
        <v>48</v>
      </c>
      <c r="F248" t="s">
        <v>1243</v>
      </c>
      <c r="G248" t="s">
        <v>2300</v>
      </c>
      <c r="H248" t="s">
        <v>3212</v>
      </c>
      <c r="I248" t="s">
        <v>1361</v>
      </c>
      <c r="J248" t="s">
        <v>1602</v>
      </c>
      <c r="K248" t="s">
        <v>2711</v>
      </c>
      <c r="L248" t="s">
        <v>1541</v>
      </c>
      <c r="M248">
        <v>0.32929999999999998</v>
      </c>
    </row>
    <row r="249" spans="1:13">
      <c r="A249" t="s">
        <v>570</v>
      </c>
      <c r="B249" t="s">
        <v>2709</v>
      </c>
      <c r="C249" t="s">
        <v>842</v>
      </c>
      <c r="D249" t="s">
        <v>2710</v>
      </c>
      <c r="E249" t="s">
        <v>48</v>
      </c>
      <c r="F249" t="s">
        <v>1243</v>
      </c>
      <c r="G249" t="s">
        <v>2300</v>
      </c>
      <c r="H249" t="s">
        <v>2297</v>
      </c>
      <c r="I249" t="s">
        <v>1361</v>
      </c>
      <c r="J249" t="s">
        <v>1602</v>
      </c>
      <c r="K249" t="s">
        <v>2711</v>
      </c>
      <c r="L249" t="s">
        <v>1419</v>
      </c>
      <c r="M249">
        <v>0.67069999999999996</v>
      </c>
    </row>
    <row r="250" spans="1:13">
      <c r="A250" t="s">
        <v>570</v>
      </c>
      <c r="B250" t="s">
        <v>2712</v>
      </c>
      <c r="C250" t="s">
        <v>199</v>
      </c>
      <c r="D250" t="s">
        <v>2713</v>
      </c>
      <c r="E250" t="s">
        <v>199</v>
      </c>
      <c r="F250" t="s">
        <v>1243</v>
      </c>
      <c r="G250" t="s">
        <v>2300</v>
      </c>
      <c r="H250" t="s">
        <v>3212</v>
      </c>
      <c r="I250" t="s">
        <v>1299</v>
      </c>
      <c r="J250" t="s">
        <v>1511</v>
      </c>
      <c r="K250" t="s">
        <v>2714</v>
      </c>
      <c r="L250" t="s">
        <v>1310</v>
      </c>
      <c r="M250">
        <v>0.53380000000000005</v>
      </c>
    </row>
    <row r="251" spans="1:13">
      <c r="A251" t="s">
        <v>570</v>
      </c>
      <c r="B251" t="s">
        <v>2712</v>
      </c>
      <c r="C251" t="s">
        <v>199</v>
      </c>
      <c r="D251" t="s">
        <v>2713</v>
      </c>
      <c r="E251" t="s">
        <v>199</v>
      </c>
      <c r="F251" t="s">
        <v>1243</v>
      </c>
      <c r="G251" t="s">
        <v>2300</v>
      </c>
      <c r="H251" t="s">
        <v>2297</v>
      </c>
      <c r="I251" t="s">
        <v>1299</v>
      </c>
      <c r="J251" t="s">
        <v>1511</v>
      </c>
      <c r="K251" t="s">
        <v>2714</v>
      </c>
      <c r="L251" t="s">
        <v>1439</v>
      </c>
      <c r="M251">
        <v>0.4662</v>
      </c>
    </row>
    <row r="252" spans="1:13">
      <c r="A252" t="s">
        <v>570</v>
      </c>
      <c r="B252" t="s">
        <v>1509</v>
      </c>
      <c r="C252" t="s">
        <v>843</v>
      </c>
      <c r="D252" t="s">
        <v>1500</v>
      </c>
      <c r="E252" t="s">
        <v>474</v>
      </c>
      <c r="F252" t="s">
        <v>1243</v>
      </c>
      <c r="G252" t="s">
        <v>2300</v>
      </c>
      <c r="H252" t="s">
        <v>3212</v>
      </c>
      <c r="I252" t="s">
        <v>1485</v>
      </c>
      <c r="J252" t="s">
        <v>1446</v>
      </c>
      <c r="K252" t="s">
        <v>2715</v>
      </c>
      <c r="L252" t="s">
        <v>1611</v>
      </c>
      <c r="M252">
        <v>0.66420000000000001</v>
      </c>
    </row>
    <row r="253" spans="1:13">
      <c r="A253" t="s">
        <v>570</v>
      </c>
      <c r="B253" t="s">
        <v>1509</v>
      </c>
      <c r="C253" t="s">
        <v>843</v>
      </c>
      <c r="D253" t="s">
        <v>1500</v>
      </c>
      <c r="E253" t="s">
        <v>474</v>
      </c>
      <c r="F253" t="s">
        <v>1243</v>
      </c>
      <c r="G253" t="s">
        <v>2300</v>
      </c>
      <c r="H253" t="s">
        <v>2297</v>
      </c>
      <c r="I253" t="s">
        <v>1485</v>
      </c>
      <c r="J253" t="s">
        <v>1446</v>
      </c>
      <c r="K253" t="s">
        <v>2715</v>
      </c>
      <c r="L253" t="s">
        <v>1620</v>
      </c>
      <c r="M253">
        <v>0.33579999999999999</v>
      </c>
    </row>
    <row r="254" spans="1:13">
      <c r="A254" t="s">
        <v>570</v>
      </c>
      <c r="B254" t="s">
        <v>1275</v>
      </c>
      <c r="C254" t="s">
        <v>845</v>
      </c>
      <c r="D254" t="s">
        <v>1484</v>
      </c>
      <c r="E254" t="s">
        <v>338</v>
      </c>
      <c r="F254" t="s">
        <v>1243</v>
      </c>
      <c r="G254" t="s">
        <v>2300</v>
      </c>
      <c r="H254" t="s">
        <v>3212</v>
      </c>
      <c r="I254" t="s">
        <v>1300</v>
      </c>
      <c r="J254" t="s">
        <v>1523</v>
      </c>
      <c r="K254" t="s">
        <v>2716</v>
      </c>
      <c r="L254" t="s">
        <v>1593</v>
      </c>
      <c r="M254">
        <v>0.52139999999999997</v>
      </c>
    </row>
    <row r="255" spans="1:13">
      <c r="A255" t="s">
        <v>570</v>
      </c>
      <c r="B255" t="s">
        <v>1275</v>
      </c>
      <c r="C255" t="s">
        <v>845</v>
      </c>
      <c r="D255" t="s">
        <v>1484</v>
      </c>
      <c r="E255" t="s">
        <v>338</v>
      </c>
      <c r="F255" t="s">
        <v>1243</v>
      </c>
      <c r="G255" t="s">
        <v>2300</v>
      </c>
      <c r="H255" t="s">
        <v>2297</v>
      </c>
      <c r="I255" t="s">
        <v>1300</v>
      </c>
      <c r="J255" t="s">
        <v>1523</v>
      </c>
      <c r="K255" t="s">
        <v>2716</v>
      </c>
      <c r="L255" t="s">
        <v>1403</v>
      </c>
      <c r="M255">
        <v>0.47860000000000003</v>
      </c>
    </row>
    <row r="256" spans="1:13">
      <c r="A256" t="s">
        <v>570</v>
      </c>
      <c r="B256" t="s">
        <v>1275</v>
      </c>
      <c r="C256" t="s">
        <v>845</v>
      </c>
      <c r="D256" t="s">
        <v>1507</v>
      </c>
      <c r="E256" t="s">
        <v>112</v>
      </c>
      <c r="F256" t="s">
        <v>1243</v>
      </c>
      <c r="G256" t="s">
        <v>2300</v>
      </c>
      <c r="H256" t="s">
        <v>3212</v>
      </c>
      <c r="I256" t="s">
        <v>1436</v>
      </c>
      <c r="J256" t="s">
        <v>1490</v>
      </c>
      <c r="K256" t="s">
        <v>2717</v>
      </c>
      <c r="L256" t="s">
        <v>1249</v>
      </c>
      <c r="M256">
        <v>0.29409999999999997</v>
      </c>
    </row>
    <row r="257" spans="1:13">
      <c r="A257" t="s">
        <v>570</v>
      </c>
      <c r="B257" t="s">
        <v>1275</v>
      </c>
      <c r="C257" t="s">
        <v>845</v>
      </c>
      <c r="D257" t="s">
        <v>1507</v>
      </c>
      <c r="E257" t="s">
        <v>112</v>
      </c>
      <c r="F257" t="s">
        <v>1243</v>
      </c>
      <c r="G257" t="s">
        <v>2300</v>
      </c>
      <c r="H257" t="s">
        <v>2297</v>
      </c>
      <c r="I257" t="s">
        <v>1436</v>
      </c>
      <c r="J257" t="s">
        <v>1490</v>
      </c>
      <c r="K257" t="s">
        <v>2717</v>
      </c>
      <c r="L257" t="s">
        <v>1510</v>
      </c>
      <c r="M257">
        <v>0.70589999999999997</v>
      </c>
    </row>
    <row r="258" spans="1:13">
      <c r="A258" t="s">
        <v>570</v>
      </c>
      <c r="B258" t="s">
        <v>1275</v>
      </c>
      <c r="C258" t="s">
        <v>845</v>
      </c>
      <c r="D258" t="s">
        <v>1270</v>
      </c>
      <c r="E258" t="s">
        <v>206</v>
      </c>
      <c r="F258" t="s">
        <v>1243</v>
      </c>
      <c r="G258" t="s">
        <v>2300</v>
      </c>
      <c r="H258" t="s">
        <v>3212</v>
      </c>
      <c r="I258" t="s">
        <v>1575</v>
      </c>
      <c r="J258" t="s">
        <v>1415</v>
      </c>
      <c r="K258" t="s">
        <v>2718</v>
      </c>
      <c r="L258" t="s">
        <v>1409</v>
      </c>
      <c r="M258">
        <v>0.37230000000000002</v>
      </c>
    </row>
    <row r="259" spans="1:13">
      <c r="A259" t="s">
        <v>570</v>
      </c>
      <c r="B259" t="s">
        <v>1275</v>
      </c>
      <c r="C259" t="s">
        <v>845</v>
      </c>
      <c r="D259" t="s">
        <v>1270</v>
      </c>
      <c r="E259" t="s">
        <v>206</v>
      </c>
      <c r="F259" t="s">
        <v>1243</v>
      </c>
      <c r="G259" t="s">
        <v>2300</v>
      </c>
      <c r="H259" t="s">
        <v>2297</v>
      </c>
      <c r="I259" t="s">
        <v>1575</v>
      </c>
      <c r="J259" t="s">
        <v>1415</v>
      </c>
      <c r="K259" t="s">
        <v>2718</v>
      </c>
      <c r="L259" t="s">
        <v>1551</v>
      </c>
      <c r="M259">
        <v>0.62770000000000004</v>
      </c>
    </row>
    <row r="260" spans="1:13">
      <c r="A260" t="s">
        <v>570</v>
      </c>
      <c r="B260" t="s">
        <v>2719</v>
      </c>
      <c r="C260" t="s">
        <v>867</v>
      </c>
      <c r="D260" t="s">
        <v>2720</v>
      </c>
      <c r="E260" t="s">
        <v>266</v>
      </c>
      <c r="F260" t="s">
        <v>1243</v>
      </c>
      <c r="G260" t="s">
        <v>2300</v>
      </c>
      <c r="H260" t="s">
        <v>3212</v>
      </c>
      <c r="I260" t="s">
        <v>1267</v>
      </c>
      <c r="J260" t="s">
        <v>1414</v>
      </c>
      <c r="K260" t="s">
        <v>2721</v>
      </c>
      <c r="L260" t="s">
        <v>1399</v>
      </c>
      <c r="M260">
        <v>0.4133</v>
      </c>
    </row>
    <row r="261" spans="1:13">
      <c r="A261" t="s">
        <v>570</v>
      </c>
      <c r="B261" t="s">
        <v>2719</v>
      </c>
      <c r="C261" t="s">
        <v>867</v>
      </c>
      <c r="D261" t="s">
        <v>2720</v>
      </c>
      <c r="E261" t="s">
        <v>266</v>
      </c>
      <c r="F261" t="s">
        <v>1243</v>
      </c>
      <c r="G261" t="s">
        <v>2300</v>
      </c>
      <c r="H261" t="s">
        <v>2297</v>
      </c>
      <c r="I261" t="s">
        <v>1267</v>
      </c>
      <c r="J261" t="s">
        <v>1414</v>
      </c>
      <c r="K261" t="s">
        <v>2721</v>
      </c>
      <c r="L261" t="s">
        <v>1515</v>
      </c>
      <c r="M261">
        <v>0.5867</v>
      </c>
    </row>
    <row r="262" spans="1:13">
      <c r="A262" t="s">
        <v>570</v>
      </c>
      <c r="B262" t="s">
        <v>2719</v>
      </c>
      <c r="C262" t="s">
        <v>867</v>
      </c>
      <c r="D262" t="s">
        <v>2452</v>
      </c>
      <c r="E262" t="s">
        <v>379</v>
      </c>
      <c r="F262" t="s">
        <v>1243</v>
      </c>
      <c r="G262" t="s">
        <v>2300</v>
      </c>
      <c r="H262" t="s">
        <v>3212</v>
      </c>
      <c r="I262" t="s">
        <v>1579</v>
      </c>
      <c r="J262" t="s">
        <v>1286</v>
      </c>
      <c r="K262" t="s">
        <v>2722</v>
      </c>
      <c r="L262" t="s">
        <v>2400</v>
      </c>
      <c r="M262">
        <v>0.64259999999999995</v>
      </c>
    </row>
    <row r="263" spans="1:13">
      <c r="A263" t="s">
        <v>570</v>
      </c>
      <c r="B263" t="s">
        <v>2719</v>
      </c>
      <c r="C263" t="s">
        <v>867</v>
      </c>
      <c r="D263" t="s">
        <v>2452</v>
      </c>
      <c r="E263" t="s">
        <v>379</v>
      </c>
      <c r="F263" t="s">
        <v>1243</v>
      </c>
      <c r="G263" t="s">
        <v>2300</v>
      </c>
      <c r="H263" t="s">
        <v>2297</v>
      </c>
      <c r="I263" t="s">
        <v>1579</v>
      </c>
      <c r="J263" t="s">
        <v>1286</v>
      </c>
      <c r="K263" t="s">
        <v>2722</v>
      </c>
      <c r="L263" t="s">
        <v>1365</v>
      </c>
      <c r="M263">
        <v>0.3574</v>
      </c>
    </row>
    <row r="264" spans="1:13">
      <c r="A264" t="s">
        <v>570</v>
      </c>
      <c r="B264" t="s">
        <v>2719</v>
      </c>
      <c r="C264" t="s">
        <v>867</v>
      </c>
      <c r="D264" t="s">
        <v>2723</v>
      </c>
      <c r="E264" t="s">
        <v>461</v>
      </c>
      <c r="F264" t="s">
        <v>1243</v>
      </c>
      <c r="G264" t="s">
        <v>2300</v>
      </c>
      <c r="H264" t="s">
        <v>3212</v>
      </c>
      <c r="I264" t="s">
        <v>1441</v>
      </c>
      <c r="J264" t="s">
        <v>1367</v>
      </c>
      <c r="K264" t="s">
        <v>2724</v>
      </c>
      <c r="L264" t="s">
        <v>1281</v>
      </c>
      <c r="M264">
        <v>0.42270000000000002</v>
      </c>
    </row>
    <row r="265" spans="1:13">
      <c r="A265" t="s">
        <v>570</v>
      </c>
      <c r="B265" t="s">
        <v>2719</v>
      </c>
      <c r="C265" t="s">
        <v>867</v>
      </c>
      <c r="D265" t="s">
        <v>2723</v>
      </c>
      <c r="E265" t="s">
        <v>461</v>
      </c>
      <c r="F265" t="s">
        <v>1243</v>
      </c>
      <c r="G265" t="s">
        <v>2300</v>
      </c>
      <c r="H265" t="s">
        <v>2297</v>
      </c>
      <c r="I265" t="s">
        <v>1441</v>
      </c>
      <c r="J265" t="s">
        <v>1367</v>
      </c>
      <c r="K265" t="s">
        <v>2724</v>
      </c>
      <c r="L265" t="s">
        <v>1458</v>
      </c>
      <c r="M265">
        <v>0.57730000000000004</v>
      </c>
    </row>
    <row r="266" spans="1:13">
      <c r="A266" t="s">
        <v>570</v>
      </c>
      <c r="B266" t="s">
        <v>2725</v>
      </c>
      <c r="C266" t="s">
        <v>869</v>
      </c>
      <c r="D266" t="s">
        <v>2726</v>
      </c>
      <c r="E266" t="s">
        <v>204</v>
      </c>
      <c r="F266" t="s">
        <v>1243</v>
      </c>
      <c r="G266" t="s">
        <v>2300</v>
      </c>
      <c r="H266" t="s">
        <v>3212</v>
      </c>
      <c r="I266" t="s">
        <v>1321</v>
      </c>
      <c r="J266" t="s">
        <v>1308</v>
      </c>
      <c r="K266" t="s">
        <v>2708</v>
      </c>
      <c r="L266" t="s">
        <v>1549</v>
      </c>
      <c r="M266">
        <v>0.4259</v>
      </c>
    </row>
    <row r="267" spans="1:13">
      <c r="A267" t="s">
        <v>570</v>
      </c>
      <c r="B267" t="s">
        <v>2725</v>
      </c>
      <c r="C267" t="s">
        <v>869</v>
      </c>
      <c r="D267" t="s">
        <v>2726</v>
      </c>
      <c r="E267" t="s">
        <v>204</v>
      </c>
      <c r="F267" t="s">
        <v>1243</v>
      </c>
      <c r="G267" t="s">
        <v>2300</v>
      </c>
      <c r="H267" t="s">
        <v>2297</v>
      </c>
      <c r="I267" t="s">
        <v>1321</v>
      </c>
      <c r="J267" t="s">
        <v>1308</v>
      </c>
      <c r="K267" t="s">
        <v>2708</v>
      </c>
      <c r="L267" t="s">
        <v>1399</v>
      </c>
      <c r="M267">
        <v>0.57410000000000005</v>
      </c>
    </row>
    <row r="268" spans="1:13">
      <c r="A268" t="s">
        <v>570</v>
      </c>
      <c r="B268" t="s">
        <v>2725</v>
      </c>
      <c r="C268" t="s">
        <v>869</v>
      </c>
      <c r="D268" t="s">
        <v>2481</v>
      </c>
      <c r="E268" t="s">
        <v>213</v>
      </c>
      <c r="F268" t="s">
        <v>1243</v>
      </c>
      <c r="G268" t="s">
        <v>2300</v>
      </c>
      <c r="H268" t="s">
        <v>3212</v>
      </c>
      <c r="I268" t="s">
        <v>2429</v>
      </c>
      <c r="J268" t="s">
        <v>1466</v>
      </c>
      <c r="K268" t="s">
        <v>2727</v>
      </c>
      <c r="L268" t="s">
        <v>1366</v>
      </c>
      <c r="M268">
        <v>0.28770000000000001</v>
      </c>
    </row>
    <row r="269" spans="1:13">
      <c r="A269" t="s">
        <v>570</v>
      </c>
      <c r="B269" t="s">
        <v>2725</v>
      </c>
      <c r="C269" t="s">
        <v>869</v>
      </c>
      <c r="D269" t="s">
        <v>2481</v>
      </c>
      <c r="E269" t="s">
        <v>213</v>
      </c>
      <c r="F269" t="s">
        <v>1243</v>
      </c>
      <c r="G269" t="s">
        <v>2300</v>
      </c>
      <c r="H269" t="s">
        <v>2297</v>
      </c>
      <c r="I269" t="s">
        <v>2429</v>
      </c>
      <c r="J269" t="s">
        <v>1466</v>
      </c>
      <c r="K269" t="s">
        <v>2727</v>
      </c>
      <c r="L269" t="s">
        <v>1303</v>
      </c>
      <c r="M269">
        <v>0.71230000000000004</v>
      </c>
    </row>
    <row r="270" spans="1:13">
      <c r="A270" t="s">
        <v>570</v>
      </c>
      <c r="B270" t="s">
        <v>1557</v>
      </c>
      <c r="C270" t="s">
        <v>850</v>
      </c>
      <c r="D270" t="s">
        <v>1539</v>
      </c>
      <c r="E270" t="s">
        <v>164</v>
      </c>
      <c r="F270" t="s">
        <v>1243</v>
      </c>
      <c r="G270" t="s">
        <v>2300</v>
      </c>
      <c r="H270" t="s">
        <v>3212</v>
      </c>
      <c r="I270" t="s">
        <v>1251</v>
      </c>
      <c r="J270" t="s">
        <v>1521</v>
      </c>
      <c r="K270" t="s">
        <v>2728</v>
      </c>
      <c r="L270" t="s">
        <v>1252</v>
      </c>
      <c r="M270">
        <v>0.26469999999999999</v>
      </c>
    </row>
    <row r="271" spans="1:13">
      <c r="A271" t="s">
        <v>570</v>
      </c>
      <c r="B271" t="s">
        <v>1557</v>
      </c>
      <c r="C271" t="s">
        <v>850</v>
      </c>
      <c r="D271" t="s">
        <v>1539</v>
      </c>
      <c r="E271" t="s">
        <v>164</v>
      </c>
      <c r="F271" t="s">
        <v>1243</v>
      </c>
      <c r="G271" t="s">
        <v>2300</v>
      </c>
      <c r="H271" t="s">
        <v>2297</v>
      </c>
      <c r="I271" t="s">
        <v>1251</v>
      </c>
      <c r="J271" t="s">
        <v>1521</v>
      </c>
      <c r="K271" t="s">
        <v>2728</v>
      </c>
      <c r="L271" t="s">
        <v>1249</v>
      </c>
      <c r="M271">
        <v>0.73529999999999995</v>
      </c>
    </row>
    <row r="272" spans="1:13">
      <c r="A272" t="s">
        <v>570</v>
      </c>
      <c r="B272" t="s">
        <v>1557</v>
      </c>
      <c r="C272" t="s">
        <v>850</v>
      </c>
      <c r="D272" t="s">
        <v>1489</v>
      </c>
      <c r="E272" t="s">
        <v>520</v>
      </c>
      <c r="F272" t="s">
        <v>1243</v>
      </c>
      <c r="G272" t="s">
        <v>2300</v>
      </c>
      <c r="H272" t="s">
        <v>3212</v>
      </c>
      <c r="I272" t="s">
        <v>2363</v>
      </c>
      <c r="J272" t="s">
        <v>1480</v>
      </c>
      <c r="K272" t="s">
        <v>2729</v>
      </c>
      <c r="L272" t="s">
        <v>1365</v>
      </c>
      <c r="M272">
        <v>0.4118</v>
      </c>
    </row>
    <row r="273" spans="1:13">
      <c r="A273" t="s">
        <v>570</v>
      </c>
      <c r="B273" t="s">
        <v>1557</v>
      </c>
      <c r="C273" t="s">
        <v>850</v>
      </c>
      <c r="D273" t="s">
        <v>1489</v>
      </c>
      <c r="E273" t="s">
        <v>520</v>
      </c>
      <c r="F273" t="s">
        <v>1243</v>
      </c>
      <c r="G273" t="s">
        <v>2300</v>
      </c>
      <c r="H273" t="s">
        <v>2297</v>
      </c>
      <c r="I273" t="s">
        <v>2363</v>
      </c>
      <c r="J273" t="s">
        <v>1480</v>
      </c>
      <c r="K273" t="s">
        <v>2729</v>
      </c>
      <c r="L273" t="s">
        <v>2376</v>
      </c>
      <c r="M273">
        <v>0.58819999999999995</v>
      </c>
    </row>
    <row r="274" spans="1:13">
      <c r="A274" t="s">
        <v>570</v>
      </c>
      <c r="B274" t="s">
        <v>1415</v>
      </c>
      <c r="C274" t="s">
        <v>854</v>
      </c>
      <c r="D274" t="s">
        <v>2369</v>
      </c>
      <c r="E274" t="s">
        <v>56</v>
      </c>
      <c r="F274" t="s">
        <v>1243</v>
      </c>
      <c r="G274" t="s">
        <v>2300</v>
      </c>
      <c r="H274" t="s">
        <v>3212</v>
      </c>
      <c r="I274" t="s">
        <v>1267</v>
      </c>
      <c r="J274" t="s">
        <v>1414</v>
      </c>
      <c r="K274" t="s">
        <v>2721</v>
      </c>
      <c r="L274" t="s">
        <v>1251</v>
      </c>
      <c r="M274">
        <v>0.48</v>
      </c>
    </row>
    <row r="275" spans="1:13">
      <c r="A275" t="s">
        <v>570</v>
      </c>
      <c r="B275" t="s">
        <v>1415</v>
      </c>
      <c r="C275" t="s">
        <v>854</v>
      </c>
      <c r="D275" t="s">
        <v>2369</v>
      </c>
      <c r="E275" t="s">
        <v>56</v>
      </c>
      <c r="F275" t="s">
        <v>1243</v>
      </c>
      <c r="G275" t="s">
        <v>2300</v>
      </c>
      <c r="H275" t="s">
        <v>2297</v>
      </c>
      <c r="I275" t="s">
        <v>1267</v>
      </c>
      <c r="J275" t="s">
        <v>1414</v>
      </c>
      <c r="K275" t="s">
        <v>2721</v>
      </c>
      <c r="L275" t="s">
        <v>1324</v>
      </c>
      <c r="M275">
        <v>0.52</v>
      </c>
    </row>
    <row r="276" spans="1:13">
      <c r="A276" t="s">
        <v>570</v>
      </c>
      <c r="B276" t="s">
        <v>1415</v>
      </c>
      <c r="C276" t="s">
        <v>854</v>
      </c>
      <c r="D276" t="s">
        <v>2497</v>
      </c>
      <c r="E276" t="s">
        <v>217</v>
      </c>
      <c r="F276" t="s">
        <v>1243</v>
      </c>
      <c r="G276" t="s">
        <v>2300</v>
      </c>
      <c r="H276" t="s">
        <v>3212</v>
      </c>
      <c r="I276" t="s">
        <v>2370</v>
      </c>
      <c r="J276" t="s">
        <v>1390</v>
      </c>
      <c r="K276" t="s">
        <v>2589</v>
      </c>
      <c r="L276" t="s">
        <v>1336</v>
      </c>
      <c r="M276">
        <v>0.32200000000000001</v>
      </c>
    </row>
    <row r="277" spans="1:13">
      <c r="A277" t="s">
        <v>570</v>
      </c>
      <c r="B277" t="s">
        <v>1415</v>
      </c>
      <c r="C277" t="s">
        <v>854</v>
      </c>
      <c r="D277" t="s">
        <v>2497</v>
      </c>
      <c r="E277" t="s">
        <v>217</v>
      </c>
      <c r="F277" t="s">
        <v>1243</v>
      </c>
      <c r="G277" t="s">
        <v>2300</v>
      </c>
      <c r="H277" t="s">
        <v>2297</v>
      </c>
      <c r="I277" t="s">
        <v>2370</v>
      </c>
      <c r="J277" t="s">
        <v>1390</v>
      </c>
      <c r="K277" t="s">
        <v>2589</v>
      </c>
      <c r="L277" t="s">
        <v>1538</v>
      </c>
      <c r="M277">
        <v>0.67800000000000005</v>
      </c>
    </row>
    <row r="278" spans="1:13">
      <c r="A278" t="s">
        <v>570</v>
      </c>
      <c r="B278" t="s">
        <v>2731</v>
      </c>
      <c r="C278" t="s">
        <v>572</v>
      </c>
      <c r="D278" t="s">
        <v>2732</v>
      </c>
      <c r="E278" t="s">
        <v>572</v>
      </c>
      <c r="F278" t="s">
        <v>1243</v>
      </c>
      <c r="G278" t="s">
        <v>2300</v>
      </c>
      <c r="H278" t="s">
        <v>3212</v>
      </c>
      <c r="I278" t="s">
        <v>1351</v>
      </c>
      <c r="J278" t="s">
        <v>1360</v>
      </c>
      <c r="K278" t="s">
        <v>2733</v>
      </c>
      <c r="L278" t="s">
        <v>1256</v>
      </c>
      <c r="M278">
        <v>0.33329999999999999</v>
      </c>
    </row>
    <row r="279" spans="1:13">
      <c r="A279" t="s">
        <v>570</v>
      </c>
      <c r="B279" t="s">
        <v>2731</v>
      </c>
      <c r="C279" t="s">
        <v>572</v>
      </c>
      <c r="D279" t="s">
        <v>2732</v>
      </c>
      <c r="E279" t="s">
        <v>572</v>
      </c>
      <c r="F279" t="s">
        <v>1243</v>
      </c>
      <c r="G279" t="s">
        <v>2300</v>
      </c>
      <c r="H279" t="s">
        <v>2297</v>
      </c>
      <c r="I279" t="s">
        <v>1351</v>
      </c>
      <c r="J279" t="s">
        <v>1360</v>
      </c>
      <c r="K279" t="s">
        <v>2733</v>
      </c>
      <c r="L279" t="s">
        <v>1246</v>
      </c>
      <c r="M279">
        <v>0.66669999999999996</v>
      </c>
    </row>
    <row r="280" spans="1:13">
      <c r="A280" t="s">
        <v>570</v>
      </c>
      <c r="B280" t="s">
        <v>2734</v>
      </c>
      <c r="C280" t="s">
        <v>585</v>
      </c>
      <c r="D280" t="s">
        <v>2735</v>
      </c>
      <c r="E280" t="s">
        <v>576</v>
      </c>
      <c r="F280" t="s">
        <v>1243</v>
      </c>
      <c r="G280" t="s">
        <v>2300</v>
      </c>
      <c r="H280" t="s">
        <v>3212</v>
      </c>
      <c r="I280" t="s">
        <v>1331</v>
      </c>
      <c r="J280" t="s">
        <v>1377</v>
      </c>
      <c r="K280" t="s">
        <v>2664</v>
      </c>
      <c r="L280" t="s">
        <v>1298</v>
      </c>
      <c r="M280">
        <v>0.3488</v>
      </c>
    </row>
    <row r="281" spans="1:13">
      <c r="A281" t="s">
        <v>570</v>
      </c>
      <c r="B281" t="s">
        <v>2734</v>
      </c>
      <c r="C281" t="s">
        <v>585</v>
      </c>
      <c r="D281" t="s">
        <v>2735</v>
      </c>
      <c r="E281" t="s">
        <v>576</v>
      </c>
      <c r="F281" t="s">
        <v>1243</v>
      </c>
      <c r="G281" t="s">
        <v>2300</v>
      </c>
      <c r="H281" t="s">
        <v>2297</v>
      </c>
      <c r="I281" t="s">
        <v>1331</v>
      </c>
      <c r="J281" t="s">
        <v>1377</v>
      </c>
      <c r="K281" t="s">
        <v>2664</v>
      </c>
      <c r="L281" t="s">
        <v>1246</v>
      </c>
      <c r="M281">
        <v>0.6512</v>
      </c>
    </row>
    <row r="282" spans="1:13">
      <c r="A282" t="s">
        <v>570</v>
      </c>
      <c r="B282" t="s">
        <v>2736</v>
      </c>
      <c r="C282" t="s">
        <v>76</v>
      </c>
      <c r="D282" t="s">
        <v>2737</v>
      </c>
      <c r="E282" t="s">
        <v>76</v>
      </c>
      <c r="F282" t="s">
        <v>1243</v>
      </c>
      <c r="G282" t="s">
        <v>2300</v>
      </c>
      <c r="H282" t="s">
        <v>3212</v>
      </c>
      <c r="I282" t="s">
        <v>1321</v>
      </c>
      <c r="J282" t="s">
        <v>1269</v>
      </c>
      <c r="K282" t="s">
        <v>2738</v>
      </c>
      <c r="L282" t="s">
        <v>1520</v>
      </c>
      <c r="M282">
        <v>0.35849999999999999</v>
      </c>
    </row>
    <row r="283" spans="1:13">
      <c r="A283" t="s">
        <v>570</v>
      </c>
      <c r="B283" t="s">
        <v>2736</v>
      </c>
      <c r="C283" t="s">
        <v>76</v>
      </c>
      <c r="D283" t="s">
        <v>2737</v>
      </c>
      <c r="E283" t="s">
        <v>76</v>
      </c>
      <c r="F283" t="s">
        <v>1243</v>
      </c>
      <c r="G283" t="s">
        <v>2300</v>
      </c>
      <c r="H283" t="s">
        <v>2297</v>
      </c>
      <c r="I283" t="s">
        <v>1321</v>
      </c>
      <c r="J283" t="s">
        <v>1269</v>
      </c>
      <c r="K283" t="s">
        <v>2738</v>
      </c>
      <c r="L283" t="s">
        <v>1521</v>
      </c>
      <c r="M283">
        <v>0.64149999999999996</v>
      </c>
    </row>
    <row r="284" spans="1:13">
      <c r="A284" t="s">
        <v>570</v>
      </c>
      <c r="B284" t="s">
        <v>2739</v>
      </c>
      <c r="C284" t="s">
        <v>577</v>
      </c>
      <c r="D284" t="s">
        <v>2740</v>
      </c>
      <c r="E284" t="s">
        <v>577</v>
      </c>
      <c r="F284" t="s">
        <v>1243</v>
      </c>
      <c r="G284" t="s">
        <v>2300</v>
      </c>
      <c r="H284" t="s">
        <v>3212</v>
      </c>
      <c r="I284" t="s">
        <v>1512</v>
      </c>
      <c r="J284" t="s">
        <v>1673</v>
      </c>
      <c r="K284" t="s">
        <v>2741</v>
      </c>
      <c r="L284" t="s">
        <v>1395</v>
      </c>
      <c r="M284">
        <v>0.2787</v>
      </c>
    </row>
    <row r="285" spans="1:13">
      <c r="A285" t="s">
        <v>570</v>
      </c>
      <c r="B285" t="s">
        <v>2739</v>
      </c>
      <c r="C285" t="s">
        <v>577</v>
      </c>
      <c r="D285" t="s">
        <v>2740</v>
      </c>
      <c r="E285" t="s">
        <v>577</v>
      </c>
      <c r="F285" t="s">
        <v>1243</v>
      </c>
      <c r="G285" t="s">
        <v>2300</v>
      </c>
      <c r="H285" t="s">
        <v>2297</v>
      </c>
      <c r="I285" t="s">
        <v>1512</v>
      </c>
      <c r="J285" t="s">
        <v>1673</v>
      </c>
      <c r="K285" t="s">
        <v>2741</v>
      </c>
      <c r="L285" t="s">
        <v>1640</v>
      </c>
      <c r="M285">
        <v>0.72130000000000005</v>
      </c>
    </row>
    <row r="286" spans="1:13">
      <c r="A286" t="s">
        <v>570</v>
      </c>
      <c r="B286" t="s">
        <v>2742</v>
      </c>
      <c r="C286" t="s">
        <v>578</v>
      </c>
      <c r="D286" t="s">
        <v>2743</v>
      </c>
      <c r="E286" t="s">
        <v>578</v>
      </c>
      <c r="F286" t="s">
        <v>1243</v>
      </c>
      <c r="G286" t="s">
        <v>2300</v>
      </c>
      <c r="H286" t="s">
        <v>3212</v>
      </c>
      <c r="I286" t="s">
        <v>1448</v>
      </c>
      <c r="J286" t="s">
        <v>1289</v>
      </c>
      <c r="K286" t="s">
        <v>2744</v>
      </c>
      <c r="L286" t="s">
        <v>1360</v>
      </c>
      <c r="M286">
        <v>0.24279999999999999</v>
      </c>
    </row>
    <row r="287" spans="1:13">
      <c r="A287" t="s">
        <v>570</v>
      </c>
      <c r="B287" t="s">
        <v>2742</v>
      </c>
      <c r="C287" t="s">
        <v>578</v>
      </c>
      <c r="D287" t="s">
        <v>2743</v>
      </c>
      <c r="E287" t="s">
        <v>578</v>
      </c>
      <c r="F287" t="s">
        <v>1243</v>
      </c>
      <c r="G287" t="s">
        <v>2300</v>
      </c>
      <c r="H287" t="s">
        <v>2297</v>
      </c>
      <c r="I287" t="s">
        <v>1448</v>
      </c>
      <c r="J287" t="s">
        <v>1289</v>
      </c>
      <c r="K287" t="s">
        <v>2744</v>
      </c>
      <c r="L287" t="s">
        <v>1418</v>
      </c>
      <c r="M287">
        <v>0.75719999999999998</v>
      </c>
    </row>
    <row r="288" spans="1:13">
      <c r="A288" t="s">
        <v>570</v>
      </c>
      <c r="B288" t="s">
        <v>1566</v>
      </c>
      <c r="C288" t="s">
        <v>856</v>
      </c>
      <c r="D288" t="s">
        <v>2368</v>
      </c>
      <c r="E288" t="s">
        <v>173</v>
      </c>
      <c r="F288" t="s">
        <v>1243</v>
      </c>
      <c r="G288" t="s">
        <v>2300</v>
      </c>
      <c r="H288" t="s">
        <v>3212</v>
      </c>
      <c r="I288" t="s">
        <v>1453</v>
      </c>
      <c r="J288" t="s">
        <v>1453</v>
      </c>
      <c r="K288" t="s">
        <v>2565</v>
      </c>
      <c r="L288" t="s">
        <v>1417</v>
      </c>
      <c r="M288">
        <v>0.17949999999999999</v>
      </c>
    </row>
    <row r="289" spans="1:13">
      <c r="A289" t="s">
        <v>570</v>
      </c>
      <c r="B289" t="s">
        <v>1566</v>
      </c>
      <c r="C289" t="s">
        <v>856</v>
      </c>
      <c r="D289" t="s">
        <v>2368</v>
      </c>
      <c r="E289" t="s">
        <v>173</v>
      </c>
      <c r="F289" t="s">
        <v>1243</v>
      </c>
      <c r="G289" t="s">
        <v>2300</v>
      </c>
      <c r="H289" t="s">
        <v>2297</v>
      </c>
      <c r="I289" t="s">
        <v>1453</v>
      </c>
      <c r="J289" t="s">
        <v>1453</v>
      </c>
      <c r="K289" t="s">
        <v>2565</v>
      </c>
      <c r="L289" t="s">
        <v>1497</v>
      </c>
      <c r="M289">
        <v>0.82050000000000001</v>
      </c>
    </row>
    <row r="290" spans="1:13">
      <c r="A290" t="s">
        <v>570</v>
      </c>
      <c r="B290" t="s">
        <v>1612</v>
      </c>
      <c r="C290" t="s">
        <v>858</v>
      </c>
      <c r="D290" t="s">
        <v>1561</v>
      </c>
      <c r="E290" t="s">
        <v>240</v>
      </c>
      <c r="F290" t="s">
        <v>1243</v>
      </c>
      <c r="G290" t="s">
        <v>2300</v>
      </c>
      <c r="H290" t="s">
        <v>3212</v>
      </c>
      <c r="I290" t="s">
        <v>2441</v>
      </c>
      <c r="J290" t="s">
        <v>1305</v>
      </c>
      <c r="K290" t="s">
        <v>2745</v>
      </c>
      <c r="L290" t="s">
        <v>1585</v>
      </c>
      <c r="M290">
        <v>0.50590000000000002</v>
      </c>
    </row>
    <row r="291" spans="1:13">
      <c r="A291" t="s">
        <v>570</v>
      </c>
      <c r="B291" t="s">
        <v>1612</v>
      </c>
      <c r="C291" t="s">
        <v>858</v>
      </c>
      <c r="D291" t="s">
        <v>1561</v>
      </c>
      <c r="E291" t="s">
        <v>240</v>
      </c>
      <c r="F291" t="s">
        <v>1243</v>
      </c>
      <c r="G291" t="s">
        <v>2300</v>
      </c>
      <c r="H291" t="s">
        <v>2297</v>
      </c>
      <c r="I291" t="s">
        <v>2441</v>
      </c>
      <c r="J291" t="s">
        <v>1305</v>
      </c>
      <c r="K291" t="s">
        <v>2745</v>
      </c>
      <c r="L291" t="s">
        <v>1365</v>
      </c>
      <c r="M291">
        <v>0.49409999999999998</v>
      </c>
    </row>
    <row r="292" spans="1:13">
      <c r="A292" t="s">
        <v>570</v>
      </c>
      <c r="B292" t="s">
        <v>1527</v>
      </c>
      <c r="C292" t="s">
        <v>860</v>
      </c>
      <c r="D292" t="s">
        <v>1284</v>
      </c>
      <c r="E292" t="s">
        <v>39</v>
      </c>
      <c r="F292" t="s">
        <v>1243</v>
      </c>
      <c r="G292" t="s">
        <v>2300</v>
      </c>
      <c r="H292" t="s">
        <v>3212</v>
      </c>
      <c r="I292" t="s">
        <v>1490</v>
      </c>
      <c r="J292" t="s">
        <v>1265</v>
      </c>
      <c r="K292" t="s">
        <v>2746</v>
      </c>
      <c r="L292" t="s">
        <v>1386</v>
      </c>
      <c r="M292">
        <v>0.59040000000000004</v>
      </c>
    </row>
    <row r="293" spans="1:13">
      <c r="A293" t="s">
        <v>570</v>
      </c>
      <c r="B293" t="s">
        <v>1527</v>
      </c>
      <c r="C293" t="s">
        <v>860</v>
      </c>
      <c r="D293" t="s">
        <v>1284</v>
      </c>
      <c r="E293" t="s">
        <v>39</v>
      </c>
      <c r="F293" t="s">
        <v>1243</v>
      </c>
      <c r="G293" t="s">
        <v>2300</v>
      </c>
      <c r="H293" t="s">
        <v>2297</v>
      </c>
      <c r="I293" t="s">
        <v>1490</v>
      </c>
      <c r="J293" t="s">
        <v>1265</v>
      </c>
      <c r="K293" t="s">
        <v>2746</v>
      </c>
      <c r="L293" t="s">
        <v>1521</v>
      </c>
      <c r="M293">
        <v>0.40960000000000002</v>
      </c>
    </row>
    <row r="294" spans="1:13">
      <c r="A294" t="s">
        <v>570</v>
      </c>
      <c r="B294" t="s">
        <v>1527</v>
      </c>
      <c r="C294" t="s">
        <v>860</v>
      </c>
      <c r="D294" t="s">
        <v>1576</v>
      </c>
      <c r="E294" t="s">
        <v>119</v>
      </c>
      <c r="F294" t="s">
        <v>1243</v>
      </c>
      <c r="G294" t="s">
        <v>2300</v>
      </c>
      <c r="H294" t="s">
        <v>3212</v>
      </c>
      <c r="I294" t="s">
        <v>1299</v>
      </c>
      <c r="J294" t="s">
        <v>1640</v>
      </c>
      <c r="K294" t="s">
        <v>2747</v>
      </c>
      <c r="L294" t="s">
        <v>1395</v>
      </c>
      <c r="M294">
        <v>0.38640000000000002</v>
      </c>
    </row>
    <row r="295" spans="1:13">
      <c r="A295" t="s">
        <v>570</v>
      </c>
      <c r="B295" t="s">
        <v>1527</v>
      </c>
      <c r="C295" t="s">
        <v>860</v>
      </c>
      <c r="D295" t="s">
        <v>1576</v>
      </c>
      <c r="E295" t="s">
        <v>119</v>
      </c>
      <c r="F295" t="s">
        <v>1243</v>
      </c>
      <c r="G295" t="s">
        <v>2300</v>
      </c>
      <c r="H295" t="s">
        <v>2297</v>
      </c>
      <c r="I295" t="s">
        <v>1299</v>
      </c>
      <c r="J295" t="s">
        <v>1640</v>
      </c>
      <c r="K295" t="s">
        <v>2747</v>
      </c>
      <c r="L295" t="s">
        <v>1382</v>
      </c>
      <c r="M295">
        <v>0.61360000000000003</v>
      </c>
    </row>
    <row r="296" spans="1:13">
      <c r="A296" t="s">
        <v>570</v>
      </c>
      <c r="B296" t="s">
        <v>1645</v>
      </c>
      <c r="C296" t="s">
        <v>865</v>
      </c>
      <c r="D296" t="s">
        <v>2443</v>
      </c>
      <c r="E296" t="s">
        <v>227</v>
      </c>
      <c r="F296" t="s">
        <v>1243</v>
      </c>
      <c r="G296" t="s">
        <v>2300</v>
      </c>
      <c r="H296" t="s">
        <v>3212</v>
      </c>
      <c r="I296" t="s">
        <v>1287</v>
      </c>
      <c r="J296" t="s">
        <v>1441</v>
      </c>
      <c r="K296" t="s">
        <v>2748</v>
      </c>
      <c r="L296" t="s">
        <v>1447</v>
      </c>
      <c r="M296">
        <v>0.68369999999999997</v>
      </c>
    </row>
    <row r="297" spans="1:13">
      <c r="A297" t="s">
        <v>570</v>
      </c>
      <c r="B297" t="s">
        <v>1645</v>
      </c>
      <c r="C297" t="s">
        <v>865</v>
      </c>
      <c r="D297" t="s">
        <v>2443</v>
      </c>
      <c r="E297" t="s">
        <v>227</v>
      </c>
      <c r="F297" t="s">
        <v>1243</v>
      </c>
      <c r="G297" t="s">
        <v>2300</v>
      </c>
      <c r="H297" t="s">
        <v>2297</v>
      </c>
      <c r="I297" t="s">
        <v>1287</v>
      </c>
      <c r="J297" t="s">
        <v>1441</v>
      </c>
      <c r="K297" t="s">
        <v>2748</v>
      </c>
      <c r="L297" t="s">
        <v>1399</v>
      </c>
      <c r="M297">
        <v>0.31630000000000003</v>
      </c>
    </row>
    <row r="298" spans="1:13">
      <c r="A298" t="s">
        <v>570</v>
      </c>
      <c r="B298" t="s">
        <v>2749</v>
      </c>
      <c r="C298" t="s">
        <v>873</v>
      </c>
      <c r="D298" t="s">
        <v>2750</v>
      </c>
      <c r="E298" t="s">
        <v>229</v>
      </c>
      <c r="F298" t="s">
        <v>1243</v>
      </c>
      <c r="G298" t="s">
        <v>2300</v>
      </c>
      <c r="H298" t="s">
        <v>3212</v>
      </c>
      <c r="I298" t="s">
        <v>1493</v>
      </c>
      <c r="J298" t="s">
        <v>1639</v>
      </c>
      <c r="K298" t="s">
        <v>2751</v>
      </c>
      <c r="L298" t="s">
        <v>1560</v>
      </c>
      <c r="M298">
        <v>0.69369999999999998</v>
      </c>
    </row>
    <row r="299" spans="1:13">
      <c r="A299" t="s">
        <v>570</v>
      </c>
      <c r="B299" t="s">
        <v>2749</v>
      </c>
      <c r="C299" t="s">
        <v>873</v>
      </c>
      <c r="D299" t="s">
        <v>2750</v>
      </c>
      <c r="E299" t="s">
        <v>229</v>
      </c>
      <c r="F299" t="s">
        <v>1243</v>
      </c>
      <c r="G299" t="s">
        <v>2300</v>
      </c>
      <c r="H299" t="s">
        <v>2297</v>
      </c>
      <c r="I299" t="s">
        <v>1493</v>
      </c>
      <c r="J299" t="s">
        <v>1639</v>
      </c>
      <c r="K299" t="s">
        <v>2751</v>
      </c>
      <c r="L299" t="s">
        <v>1521</v>
      </c>
      <c r="M299">
        <v>0.30630000000000002</v>
      </c>
    </row>
    <row r="300" spans="1:13">
      <c r="A300" t="s">
        <v>570</v>
      </c>
      <c r="B300" t="s">
        <v>2442</v>
      </c>
      <c r="C300" t="s">
        <v>874</v>
      </c>
      <c r="D300" t="s">
        <v>2409</v>
      </c>
      <c r="E300" t="s">
        <v>501</v>
      </c>
      <c r="F300" t="s">
        <v>1243</v>
      </c>
      <c r="G300" t="s">
        <v>2300</v>
      </c>
      <c r="H300" t="s">
        <v>3212</v>
      </c>
      <c r="I300" t="s">
        <v>1375</v>
      </c>
      <c r="J300" t="s">
        <v>1375</v>
      </c>
      <c r="K300" t="s">
        <v>2565</v>
      </c>
      <c r="L300" t="s">
        <v>1279</v>
      </c>
      <c r="M300">
        <v>0.69469999999999998</v>
      </c>
    </row>
    <row r="301" spans="1:13">
      <c r="A301" t="s">
        <v>570</v>
      </c>
      <c r="B301" t="s">
        <v>2442</v>
      </c>
      <c r="C301" t="s">
        <v>874</v>
      </c>
      <c r="D301" t="s">
        <v>2409</v>
      </c>
      <c r="E301" t="s">
        <v>501</v>
      </c>
      <c r="F301" t="s">
        <v>1243</v>
      </c>
      <c r="G301" t="s">
        <v>2300</v>
      </c>
      <c r="H301" t="s">
        <v>2297</v>
      </c>
      <c r="I301" t="s">
        <v>1375</v>
      </c>
      <c r="J301" t="s">
        <v>1375</v>
      </c>
      <c r="K301" t="s">
        <v>2565</v>
      </c>
      <c r="L301" t="s">
        <v>1253</v>
      </c>
      <c r="M301">
        <v>0.30530000000000002</v>
      </c>
    </row>
    <row r="302" spans="1:13">
      <c r="A302" t="s">
        <v>570</v>
      </c>
      <c r="B302" t="s">
        <v>2752</v>
      </c>
      <c r="C302" t="s">
        <v>876</v>
      </c>
      <c r="D302" t="s">
        <v>2753</v>
      </c>
      <c r="E302" t="s">
        <v>343</v>
      </c>
      <c r="F302" t="s">
        <v>1243</v>
      </c>
      <c r="G302" t="s">
        <v>2300</v>
      </c>
      <c r="H302" t="s">
        <v>3212</v>
      </c>
      <c r="I302" t="s">
        <v>1296</v>
      </c>
      <c r="J302" t="s">
        <v>1296</v>
      </c>
      <c r="K302" t="s">
        <v>2565</v>
      </c>
      <c r="L302" t="s">
        <v>1392</v>
      </c>
      <c r="M302">
        <v>0.67800000000000005</v>
      </c>
    </row>
    <row r="303" spans="1:13">
      <c r="A303" t="s">
        <v>570</v>
      </c>
      <c r="B303" t="s">
        <v>2752</v>
      </c>
      <c r="C303" t="s">
        <v>876</v>
      </c>
      <c r="D303" t="s">
        <v>2753</v>
      </c>
      <c r="E303" t="s">
        <v>343</v>
      </c>
      <c r="F303" t="s">
        <v>1243</v>
      </c>
      <c r="G303" t="s">
        <v>2300</v>
      </c>
      <c r="H303" t="s">
        <v>2297</v>
      </c>
      <c r="I303" t="s">
        <v>1296</v>
      </c>
      <c r="J303" t="s">
        <v>1296</v>
      </c>
      <c r="K303" t="s">
        <v>2565</v>
      </c>
      <c r="L303" t="s">
        <v>1520</v>
      </c>
      <c r="M303">
        <v>0.32200000000000001</v>
      </c>
    </row>
    <row r="304" spans="1:13">
      <c r="A304" t="s">
        <v>570</v>
      </c>
      <c r="B304" t="s">
        <v>1316</v>
      </c>
      <c r="C304" t="s">
        <v>878</v>
      </c>
      <c r="D304" t="s">
        <v>1633</v>
      </c>
      <c r="E304" t="s">
        <v>264</v>
      </c>
      <c r="F304" t="s">
        <v>1243</v>
      </c>
      <c r="G304" t="s">
        <v>2300</v>
      </c>
      <c r="H304" t="s">
        <v>3212</v>
      </c>
      <c r="I304" t="s">
        <v>1344</v>
      </c>
      <c r="J304" t="s">
        <v>1344</v>
      </c>
      <c r="K304" t="s">
        <v>2565</v>
      </c>
      <c r="L304" t="s">
        <v>1390</v>
      </c>
      <c r="M304">
        <v>0.52680000000000005</v>
      </c>
    </row>
    <row r="305" spans="1:13">
      <c r="A305" t="s">
        <v>570</v>
      </c>
      <c r="B305" t="s">
        <v>1316</v>
      </c>
      <c r="C305" t="s">
        <v>878</v>
      </c>
      <c r="D305" t="s">
        <v>1633</v>
      </c>
      <c r="E305" t="s">
        <v>264</v>
      </c>
      <c r="F305" t="s">
        <v>1243</v>
      </c>
      <c r="G305" t="s">
        <v>2300</v>
      </c>
      <c r="H305" t="s">
        <v>2297</v>
      </c>
      <c r="I305" t="s">
        <v>1344</v>
      </c>
      <c r="J305" t="s">
        <v>1344</v>
      </c>
      <c r="K305" t="s">
        <v>2565</v>
      </c>
      <c r="L305" t="s">
        <v>1562</v>
      </c>
      <c r="M305">
        <v>0.47320000000000001</v>
      </c>
    </row>
    <row r="306" spans="1:13">
      <c r="A306" t="s">
        <v>570</v>
      </c>
      <c r="B306" t="s">
        <v>2458</v>
      </c>
      <c r="C306" t="s">
        <v>880</v>
      </c>
      <c r="D306" t="s">
        <v>2462</v>
      </c>
      <c r="E306" t="s">
        <v>30</v>
      </c>
      <c r="F306" t="s">
        <v>1243</v>
      </c>
      <c r="G306" t="s">
        <v>2300</v>
      </c>
      <c r="H306" t="s">
        <v>3212</v>
      </c>
      <c r="I306" t="s">
        <v>1386</v>
      </c>
      <c r="J306" t="s">
        <v>1334</v>
      </c>
      <c r="K306" t="s">
        <v>2679</v>
      </c>
      <c r="L306" t="s">
        <v>1252</v>
      </c>
      <c r="M306">
        <v>0.1875</v>
      </c>
    </row>
    <row r="307" spans="1:13">
      <c r="A307" t="s">
        <v>570</v>
      </c>
      <c r="B307" t="s">
        <v>2458</v>
      </c>
      <c r="C307" t="s">
        <v>880</v>
      </c>
      <c r="D307" t="s">
        <v>2462</v>
      </c>
      <c r="E307" t="s">
        <v>30</v>
      </c>
      <c r="F307" t="s">
        <v>1243</v>
      </c>
      <c r="G307" t="s">
        <v>2300</v>
      </c>
      <c r="H307" t="s">
        <v>2297</v>
      </c>
      <c r="I307" t="s">
        <v>1386</v>
      </c>
      <c r="J307" t="s">
        <v>1334</v>
      </c>
      <c r="K307" t="s">
        <v>2679</v>
      </c>
      <c r="L307" t="s">
        <v>1324</v>
      </c>
      <c r="M307">
        <v>0.8125</v>
      </c>
    </row>
    <row r="308" spans="1:13">
      <c r="A308" t="s">
        <v>570</v>
      </c>
      <c r="B308" t="s">
        <v>2402</v>
      </c>
      <c r="C308" t="s">
        <v>882</v>
      </c>
      <c r="D308" t="s">
        <v>2381</v>
      </c>
      <c r="E308" t="s">
        <v>231</v>
      </c>
      <c r="F308" t="s">
        <v>1243</v>
      </c>
      <c r="G308" t="s">
        <v>2300</v>
      </c>
      <c r="H308" t="s">
        <v>3212</v>
      </c>
      <c r="I308" t="s">
        <v>1251</v>
      </c>
      <c r="J308" t="s">
        <v>1251</v>
      </c>
      <c r="K308" t="s">
        <v>2565</v>
      </c>
      <c r="L308" t="s">
        <v>1460</v>
      </c>
      <c r="M308">
        <v>0.55559999999999998</v>
      </c>
    </row>
    <row r="309" spans="1:13">
      <c r="A309" t="s">
        <v>570</v>
      </c>
      <c r="B309" t="s">
        <v>2402</v>
      </c>
      <c r="C309" t="s">
        <v>882</v>
      </c>
      <c r="D309" t="s">
        <v>2381</v>
      </c>
      <c r="E309" t="s">
        <v>231</v>
      </c>
      <c r="F309" t="s">
        <v>1243</v>
      </c>
      <c r="G309" t="s">
        <v>2300</v>
      </c>
      <c r="H309" t="s">
        <v>2297</v>
      </c>
      <c r="I309" t="s">
        <v>1251</v>
      </c>
      <c r="J309" t="s">
        <v>1251</v>
      </c>
      <c r="K309" t="s">
        <v>2565</v>
      </c>
      <c r="L309" t="s">
        <v>1591</v>
      </c>
      <c r="M309">
        <v>0.44440000000000002</v>
      </c>
    </row>
    <row r="310" spans="1:13">
      <c r="A310" t="s">
        <v>570</v>
      </c>
      <c r="B310" t="s">
        <v>1309</v>
      </c>
      <c r="C310" t="s">
        <v>884</v>
      </c>
      <c r="D310" t="s">
        <v>1263</v>
      </c>
      <c r="E310" t="s">
        <v>508</v>
      </c>
      <c r="F310" t="s">
        <v>1243</v>
      </c>
      <c r="G310" t="s">
        <v>2300</v>
      </c>
      <c r="H310" t="s">
        <v>3212</v>
      </c>
      <c r="I310" t="s">
        <v>1515</v>
      </c>
      <c r="J310" t="s">
        <v>1515</v>
      </c>
      <c r="K310" t="s">
        <v>2565</v>
      </c>
      <c r="L310" t="s">
        <v>1399</v>
      </c>
      <c r="M310">
        <v>0.70450000000000002</v>
      </c>
    </row>
    <row r="311" spans="1:13">
      <c r="A311" t="s">
        <v>570</v>
      </c>
      <c r="B311" t="s">
        <v>1309</v>
      </c>
      <c r="C311" t="s">
        <v>884</v>
      </c>
      <c r="D311" t="s">
        <v>1263</v>
      </c>
      <c r="E311" t="s">
        <v>508</v>
      </c>
      <c r="F311" t="s">
        <v>1243</v>
      </c>
      <c r="G311" t="s">
        <v>2300</v>
      </c>
      <c r="H311" t="s">
        <v>2297</v>
      </c>
      <c r="I311" t="s">
        <v>1515</v>
      </c>
      <c r="J311" t="s">
        <v>1515</v>
      </c>
      <c r="K311" t="s">
        <v>2565</v>
      </c>
      <c r="L311" t="s">
        <v>1257</v>
      </c>
      <c r="M311">
        <v>0.29549999999999998</v>
      </c>
    </row>
    <row r="312" spans="1:13">
      <c r="A312" t="s">
        <v>570</v>
      </c>
      <c r="B312" t="s">
        <v>2534</v>
      </c>
      <c r="C312" t="s">
        <v>885</v>
      </c>
      <c r="D312" t="s">
        <v>1435</v>
      </c>
      <c r="E312" t="s">
        <v>509</v>
      </c>
      <c r="F312" t="s">
        <v>1243</v>
      </c>
      <c r="G312" t="s">
        <v>2300</v>
      </c>
      <c r="H312" t="s">
        <v>3212</v>
      </c>
      <c r="I312" t="s">
        <v>1515</v>
      </c>
      <c r="J312" t="s">
        <v>1515</v>
      </c>
      <c r="K312" t="s">
        <v>2565</v>
      </c>
      <c r="L312" t="s">
        <v>1249</v>
      </c>
      <c r="M312">
        <v>0.56820000000000004</v>
      </c>
    </row>
    <row r="313" spans="1:13">
      <c r="A313" t="s">
        <v>570</v>
      </c>
      <c r="B313" t="s">
        <v>2534</v>
      </c>
      <c r="C313" t="s">
        <v>885</v>
      </c>
      <c r="D313" t="s">
        <v>1435</v>
      </c>
      <c r="E313" t="s">
        <v>509</v>
      </c>
      <c r="F313" t="s">
        <v>1243</v>
      </c>
      <c r="G313" t="s">
        <v>2300</v>
      </c>
      <c r="H313" t="s">
        <v>2297</v>
      </c>
      <c r="I313" t="s">
        <v>1515</v>
      </c>
      <c r="J313" t="s">
        <v>1515</v>
      </c>
      <c r="K313" t="s">
        <v>2565</v>
      </c>
      <c r="L313" t="s">
        <v>1520</v>
      </c>
      <c r="M313">
        <v>0.43180000000000002</v>
      </c>
    </row>
    <row r="314" spans="1:13">
      <c r="A314" t="s">
        <v>570</v>
      </c>
      <c r="B314" t="s">
        <v>2754</v>
      </c>
      <c r="C314" t="s">
        <v>678</v>
      </c>
      <c r="D314" t="s">
        <v>2755</v>
      </c>
      <c r="E314" t="s">
        <v>210</v>
      </c>
      <c r="F314" t="s">
        <v>1243</v>
      </c>
      <c r="G314" t="s">
        <v>2300</v>
      </c>
      <c r="H314" t="s">
        <v>3212</v>
      </c>
      <c r="I314" t="s">
        <v>1342</v>
      </c>
      <c r="J314" t="s">
        <v>1342</v>
      </c>
      <c r="K314" t="s">
        <v>2565</v>
      </c>
      <c r="L314" t="s">
        <v>1249</v>
      </c>
      <c r="M314">
        <v>0.26600000000000001</v>
      </c>
    </row>
    <row r="315" spans="1:13">
      <c r="A315" t="s">
        <v>570</v>
      </c>
      <c r="B315" t="s">
        <v>2754</v>
      </c>
      <c r="C315" t="s">
        <v>678</v>
      </c>
      <c r="D315" t="s">
        <v>2755</v>
      </c>
      <c r="E315" t="s">
        <v>210</v>
      </c>
      <c r="F315" t="s">
        <v>1243</v>
      </c>
      <c r="G315" t="s">
        <v>2300</v>
      </c>
      <c r="H315" t="s">
        <v>2297</v>
      </c>
      <c r="I315" t="s">
        <v>1342</v>
      </c>
      <c r="J315" t="s">
        <v>1342</v>
      </c>
      <c r="K315" t="s">
        <v>2565</v>
      </c>
      <c r="L315" t="s">
        <v>1355</v>
      </c>
      <c r="M315">
        <v>0.73399999999999999</v>
      </c>
    </row>
    <row r="316" spans="1:13">
      <c r="A316" t="s">
        <v>570</v>
      </c>
      <c r="B316" t="s">
        <v>1578</v>
      </c>
      <c r="C316" t="s">
        <v>886</v>
      </c>
      <c r="D316" t="s">
        <v>2426</v>
      </c>
      <c r="E316" t="s">
        <v>28</v>
      </c>
      <c r="F316" t="s">
        <v>1243</v>
      </c>
      <c r="G316" t="s">
        <v>2300</v>
      </c>
      <c r="H316" t="s">
        <v>3212</v>
      </c>
      <c r="I316" t="s">
        <v>1488</v>
      </c>
      <c r="J316" t="s">
        <v>1581</v>
      </c>
      <c r="K316" t="s">
        <v>2756</v>
      </c>
      <c r="L316" t="s">
        <v>1409</v>
      </c>
      <c r="M316">
        <v>0.50239999999999996</v>
      </c>
    </row>
    <row r="317" spans="1:13">
      <c r="A317" t="s">
        <v>570</v>
      </c>
      <c r="B317" t="s">
        <v>1578</v>
      </c>
      <c r="C317" t="s">
        <v>886</v>
      </c>
      <c r="D317" t="s">
        <v>2426</v>
      </c>
      <c r="E317" t="s">
        <v>28</v>
      </c>
      <c r="F317" t="s">
        <v>1243</v>
      </c>
      <c r="G317" t="s">
        <v>2300</v>
      </c>
      <c r="H317" t="s">
        <v>2297</v>
      </c>
      <c r="I317" t="s">
        <v>1488</v>
      </c>
      <c r="J317" t="s">
        <v>1581</v>
      </c>
      <c r="K317" t="s">
        <v>2756</v>
      </c>
      <c r="L317" t="s">
        <v>1478</v>
      </c>
      <c r="M317">
        <v>0.49759999999999999</v>
      </c>
    </row>
    <row r="318" spans="1:13">
      <c r="A318" t="s">
        <v>570</v>
      </c>
      <c r="B318" t="s">
        <v>1578</v>
      </c>
      <c r="C318" t="s">
        <v>886</v>
      </c>
      <c r="D318" t="s">
        <v>2511</v>
      </c>
      <c r="E318" t="s">
        <v>163</v>
      </c>
      <c r="F318" t="s">
        <v>1243</v>
      </c>
      <c r="G318" t="s">
        <v>2300</v>
      </c>
      <c r="H318" t="s">
        <v>3212</v>
      </c>
      <c r="I318" t="s">
        <v>1325</v>
      </c>
      <c r="J318" t="s">
        <v>1265</v>
      </c>
      <c r="K318" t="s">
        <v>2757</v>
      </c>
      <c r="L318" t="s">
        <v>1336</v>
      </c>
      <c r="M318">
        <v>0.45779999999999998</v>
      </c>
    </row>
    <row r="319" spans="1:13">
      <c r="A319" t="s">
        <v>570</v>
      </c>
      <c r="B319" t="s">
        <v>1578</v>
      </c>
      <c r="C319" t="s">
        <v>886</v>
      </c>
      <c r="D319" t="s">
        <v>2511</v>
      </c>
      <c r="E319" t="s">
        <v>163</v>
      </c>
      <c r="F319" t="s">
        <v>1243</v>
      </c>
      <c r="G319" t="s">
        <v>2300</v>
      </c>
      <c r="H319" t="s">
        <v>2297</v>
      </c>
      <c r="I319" t="s">
        <v>1325</v>
      </c>
      <c r="J319" t="s">
        <v>1265</v>
      </c>
      <c r="K319" t="s">
        <v>2757</v>
      </c>
      <c r="L319" t="s">
        <v>1331</v>
      </c>
      <c r="M319">
        <v>0.54220000000000002</v>
      </c>
    </row>
    <row r="320" spans="1:13">
      <c r="A320" t="s">
        <v>570</v>
      </c>
      <c r="B320" t="s">
        <v>1578</v>
      </c>
      <c r="C320" t="s">
        <v>886</v>
      </c>
      <c r="D320" t="s">
        <v>1462</v>
      </c>
      <c r="E320" t="s">
        <v>41</v>
      </c>
      <c r="F320" t="s">
        <v>1243</v>
      </c>
      <c r="G320" t="s">
        <v>2300</v>
      </c>
      <c r="H320" t="s">
        <v>3212</v>
      </c>
      <c r="I320" t="s">
        <v>1655</v>
      </c>
      <c r="J320" t="s">
        <v>1368</v>
      </c>
      <c r="K320" t="s">
        <v>2758</v>
      </c>
      <c r="L320" t="s">
        <v>1377</v>
      </c>
      <c r="M320">
        <v>0.2402</v>
      </c>
    </row>
    <row r="321" spans="1:13">
      <c r="A321" t="s">
        <v>570</v>
      </c>
      <c r="B321" t="s">
        <v>1578</v>
      </c>
      <c r="C321" t="s">
        <v>886</v>
      </c>
      <c r="D321" t="s">
        <v>1462</v>
      </c>
      <c r="E321" t="s">
        <v>41</v>
      </c>
      <c r="F321" t="s">
        <v>1243</v>
      </c>
      <c r="G321" t="s">
        <v>2300</v>
      </c>
      <c r="H321" t="s">
        <v>2297</v>
      </c>
      <c r="I321" t="s">
        <v>1655</v>
      </c>
      <c r="J321" t="s">
        <v>1368</v>
      </c>
      <c r="K321" t="s">
        <v>2758</v>
      </c>
      <c r="L321" t="s">
        <v>1299</v>
      </c>
      <c r="M321">
        <v>0.75980000000000003</v>
      </c>
    </row>
    <row r="322" spans="1:13">
      <c r="A322" t="s">
        <v>570</v>
      </c>
      <c r="B322" t="s">
        <v>1578</v>
      </c>
      <c r="C322" t="s">
        <v>886</v>
      </c>
      <c r="D322" t="s">
        <v>1421</v>
      </c>
      <c r="E322" t="s">
        <v>242</v>
      </c>
      <c r="F322" t="s">
        <v>1243</v>
      </c>
      <c r="G322" t="s">
        <v>2300</v>
      </c>
      <c r="H322" t="s">
        <v>3212</v>
      </c>
      <c r="I322" t="s">
        <v>2441</v>
      </c>
      <c r="J322" t="s">
        <v>2441</v>
      </c>
      <c r="K322" t="s">
        <v>2565</v>
      </c>
      <c r="L322" t="s">
        <v>1310</v>
      </c>
      <c r="M322">
        <v>0.40570000000000001</v>
      </c>
    </row>
    <row r="323" spans="1:13">
      <c r="A323" t="s">
        <v>570</v>
      </c>
      <c r="B323" t="s">
        <v>1578</v>
      </c>
      <c r="C323" t="s">
        <v>886</v>
      </c>
      <c r="D323" t="s">
        <v>1421</v>
      </c>
      <c r="E323" t="s">
        <v>242</v>
      </c>
      <c r="F323" t="s">
        <v>1243</v>
      </c>
      <c r="G323" t="s">
        <v>2300</v>
      </c>
      <c r="H323" t="s">
        <v>2297</v>
      </c>
      <c r="I323" t="s">
        <v>2441</v>
      </c>
      <c r="J323" t="s">
        <v>2441</v>
      </c>
      <c r="K323" t="s">
        <v>2565</v>
      </c>
      <c r="L323" t="s">
        <v>1478</v>
      </c>
      <c r="M323">
        <v>0.59430000000000005</v>
      </c>
    </row>
    <row r="324" spans="1:13">
      <c r="A324" t="s">
        <v>570</v>
      </c>
      <c r="B324" t="s">
        <v>1578</v>
      </c>
      <c r="C324" t="s">
        <v>886</v>
      </c>
      <c r="D324" t="s">
        <v>1397</v>
      </c>
      <c r="E324" t="s">
        <v>271</v>
      </c>
      <c r="F324" t="s">
        <v>1243</v>
      </c>
      <c r="G324" t="s">
        <v>2300</v>
      </c>
      <c r="H324" t="s">
        <v>3212</v>
      </c>
      <c r="I324" t="s">
        <v>1663</v>
      </c>
      <c r="J324" t="s">
        <v>1380</v>
      </c>
      <c r="K324" t="s">
        <v>2759</v>
      </c>
      <c r="L324" t="s">
        <v>1444</v>
      </c>
      <c r="M324">
        <v>0.4294</v>
      </c>
    </row>
    <row r="325" spans="1:13">
      <c r="A325" t="s">
        <v>570</v>
      </c>
      <c r="B325" t="s">
        <v>1578</v>
      </c>
      <c r="C325" t="s">
        <v>886</v>
      </c>
      <c r="D325" t="s">
        <v>1397</v>
      </c>
      <c r="E325" t="s">
        <v>271</v>
      </c>
      <c r="F325" t="s">
        <v>1243</v>
      </c>
      <c r="G325" t="s">
        <v>2300</v>
      </c>
      <c r="H325" t="s">
        <v>2297</v>
      </c>
      <c r="I325" t="s">
        <v>1663</v>
      </c>
      <c r="J325" t="s">
        <v>1380</v>
      </c>
      <c r="K325" t="s">
        <v>2759</v>
      </c>
      <c r="L325" t="s">
        <v>1325</v>
      </c>
      <c r="M325">
        <v>0.5706</v>
      </c>
    </row>
    <row r="326" spans="1:13">
      <c r="A326" t="s">
        <v>570</v>
      </c>
      <c r="B326" t="s">
        <v>1578</v>
      </c>
      <c r="C326" t="s">
        <v>886</v>
      </c>
      <c r="D326" t="s">
        <v>2439</v>
      </c>
      <c r="E326" t="s">
        <v>295</v>
      </c>
      <c r="F326" t="s">
        <v>1243</v>
      </c>
      <c r="G326" t="s">
        <v>2300</v>
      </c>
      <c r="H326" t="s">
        <v>3212</v>
      </c>
      <c r="I326" t="s">
        <v>1621</v>
      </c>
      <c r="J326" t="s">
        <v>1621</v>
      </c>
      <c r="K326" t="s">
        <v>2565</v>
      </c>
      <c r="L326" t="s">
        <v>1524</v>
      </c>
      <c r="M326">
        <v>0.66669999999999996</v>
      </c>
    </row>
    <row r="327" spans="1:13">
      <c r="A327" t="s">
        <v>570</v>
      </c>
      <c r="B327" t="s">
        <v>1578</v>
      </c>
      <c r="C327" t="s">
        <v>886</v>
      </c>
      <c r="D327" t="s">
        <v>2439</v>
      </c>
      <c r="E327" t="s">
        <v>295</v>
      </c>
      <c r="F327" t="s">
        <v>1243</v>
      </c>
      <c r="G327" t="s">
        <v>2300</v>
      </c>
      <c r="H327" t="s">
        <v>2297</v>
      </c>
      <c r="I327" t="s">
        <v>1621</v>
      </c>
      <c r="J327" t="s">
        <v>1621</v>
      </c>
      <c r="K327" t="s">
        <v>2565</v>
      </c>
      <c r="L327" t="s">
        <v>1414</v>
      </c>
      <c r="M327">
        <v>0.33329999999999999</v>
      </c>
    </row>
    <row r="328" spans="1:13">
      <c r="A328" t="s">
        <v>570</v>
      </c>
      <c r="B328" t="s">
        <v>1578</v>
      </c>
      <c r="C328" t="s">
        <v>886</v>
      </c>
      <c r="D328" t="s">
        <v>1660</v>
      </c>
      <c r="E328" t="s">
        <v>104</v>
      </c>
      <c r="F328" t="s">
        <v>1243</v>
      </c>
      <c r="G328" t="s">
        <v>2300</v>
      </c>
      <c r="H328" t="s">
        <v>3212</v>
      </c>
      <c r="I328" t="s">
        <v>1448</v>
      </c>
      <c r="J328" t="s">
        <v>2441</v>
      </c>
      <c r="K328" t="s">
        <v>2760</v>
      </c>
      <c r="L328" t="s">
        <v>1279</v>
      </c>
      <c r="M328">
        <v>0.37709999999999999</v>
      </c>
    </row>
    <row r="329" spans="1:13">
      <c r="A329" t="s">
        <v>570</v>
      </c>
      <c r="B329" t="s">
        <v>1578</v>
      </c>
      <c r="C329" t="s">
        <v>886</v>
      </c>
      <c r="D329" t="s">
        <v>1660</v>
      </c>
      <c r="E329" t="s">
        <v>104</v>
      </c>
      <c r="F329" t="s">
        <v>1243</v>
      </c>
      <c r="G329" t="s">
        <v>2300</v>
      </c>
      <c r="H329" t="s">
        <v>2297</v>
      </c>
      <c r="I329" t="s">
        <v>1448</v>
      </c>
      <c r="J329" t="s">
        <v>2441</v>
      </c>
      <c r="K329" t="s">
        <v>2760</v>
      </c>
      <c r="L329" t="s">
        <v>1505</v>
      </c>
      <c r="M329">
        <v>0.62290000000000001</v>
      </c>
    </row>
    <row r="330" spans="1:13">
      <c r="A330" t="s">
        <v>570</v>
      </c>
      <c r="B330" t="s">
        <v>1578</v>
      </c>
      <c r="C330" t="s">
        <v>886</v>
      </c>
      <c r="D330" t="s">
        <v>1416</v>
      </c>
      <c r="E330" t="s">
        <v>129</v>
      </c>
      <c r="F330" t="s">
        <v>1243</v>
      </c>
      <c r="G330" t="s">
        <v>2300</v>
      </c>
      <c r="H330" t="s">
        <v>3212</v>
      </c>
      <c r="I330" t="s">
        <v>1266</v>
      </c>
      <c r="J330" t="s">
        <v>2433</v>
      </c>
      <c r="K330" t="s">
        <v>2761</v>
      </c>
      <c r="L330" t="s">
        <v>2299</v>
      </c>
      <c r="M330">
        <v>0.27710000000000001</v>
      </c>
    </row>
    <row r="331" spans="1:13">
      <c r="A331" t="s">
        <v>570</v>
      </c>
      <c r="B331" t="s">
        <v>1578</v>
      </c>
      <c r="C331" t="s">
        <v>886</v>
      </c>
      <c r="D331" t="s">
        <v>1416</v>
      </c>
      <c r="E331" t="s">
        <v>129</v>
      </c>
      <c r="F331" t="s">
        <v>1243</v>
      </c>
      <c r="G331" t="s">
        <v>2300</v>
      </c>
      <c r="H331" t="s">
        <v>2297</v>
      </c>
      <c r="I331" t="s">
        <v>1266</v>
      </c>
      <c r="J331" t="s">
        <v>2433</v>
      </c>
      <c r="K331" t="s">
        <v>2761</v>
      </c>
      <c r="L331" t="s">
        <v>1345</v>
      </c>
      <c r="M331">
        <v>0.72289999999999999</v>
      </c>
    </row>
    <row r="332" spans="1:13">
      <c r="A332" t="s">
        <v>570</v>
      </c>
      <c r="B332" t="s">
        <v>1578</v>
      </c>
      <c r="C332" t="s">
        <v>886</v>
      </c>
      <c r="D332" t="s">
        <v>2762</v>
      </c>
      <c r="E332" t="s">
        <v>107</v>
      </c>
      <c r="F332" t="s">
        <v>1243</v>
      </c>
      <c r="G332" t="s">
        <v>2300</v>
      </c>
      <c r="H332" t="s">
        <v>3212</v>
      </c>
      <c r="I332" t="s">
        <v>2447</v>
      </c>
      <c r="J332" t="s">
        <v>2763</v>
      </c>
      <c r="K332" t="s">
        <v>2587</v>
      </c>
      <c r="L332" t="s">
        <v>1254</v>
      </c>
      <c r="M332">
        <v>0.3145</v>
      </c>
    </row>
    <row r="333" spans="1:13">
      <c r="A333" t="s">
        <v>570</v>
      </c>
      <c r="B333" t="s">
        <v>1578</v>
      </c>
      <c r="C333" t="s">
        <v>886</v>
      </c>
      <c r="D333" t="s">
        <v>2762</v>
      </c>
      <c r="E333" t="s">
        <v>107</v>
      </c>
      <c r="F333" t="s">
        <v>1243</v>
      </c>
      <c r="G333" t="s">
        <v>2300</v>
      </c>
      <c r="H333" t="s">
        <v>2297</v>
      </c>
      <c r="I333" t="s">
        <v>2447</v>
      </c>
      <c r="J333" t="s">
        <v>2763</v>
      </c>
      <c r="K333" t="s">
        <v>2587</v>
      </c>
      <c r="L333" t="s">
        <v>1539</v>
      </c>
      <c r="M333">
        <v>0.6855</v>
      </c>
    </row>
    <row r="334" spans="1:13">
      <c r="A334" t="s">
        <v>570</v>
      </c>
      <c r="B334" t="s">
        <v>1578</v>
      </c>
      <c r="C334" t="s">
        <v>886</v>
      </c>
      <c r="D334" t="s">
        <v>2391</v>
      </c>
      <c r="E334" t="s">
        <v>476</v>
      </c>
      <c r="F334" t="s">
        <v>1243</v>
      </c>
      <c r="G334" t="s">
        <v>2300</v>
      </c>
      <c r="H334" t="s">
        <v>3212</v>
      </c>
      <c r="I334" t="s">
        <v>1407</v>
      </c>
      <c r="J334" t="s">
        <v>1254</v>
      </c>
      <c r="K334" t="s">
        <v>2764</v>
      </c>
      <c r="L334" t="s">
        <v>1505</v>
      </c>
      <c r="M334">
        <v>0.85160000000000002</v>
      </c>
    </row>
    <row r="335" spans="1:13">
      <c r="A335" t="s">
        <v>570</v>
      </c>
      <c r="B335" t="s">
        <v>1578</v>
      </c>
      <c r="C335" t="s">
        <v>886</v>
      </c>
      <c r="D335" t="s">
        <v>2391</v>
      </c>
      <c r="E335" t="s">
        <v>476</v>
      </c>
      <c r="F335" t="s">
        <v>1243</v>
      </c>
      <c r="G335" t="s">
        <v>2300</v>
      </c>
      <c r="H335" t="s">
        <v>2297</v>
      </c>
      <c r="I335" t="s">
        <v>1407</v>
      </c>
      <c r="J335" t="s">
        <v>1254</v>
      </c>
      <c r="K335" t="s">
        <v>2764</v>
      </c>
      <c r="L335" t="s">
        <v>1520</v>
      </c>
      <c r="M335">
        <v>0.1484</v>
      </c>
    </row>
    <row r="336" spans="1:13">
      <c r="A336" t="s">
        <v>570</v>
      </c>
      <c r="B336" t="s">
        <v>1578</v>
      </c>
      <c r="C336" t="s">
        <v>886</v>
      </c>
      <c r="D336" t="s">
        <v>1628</v>
      </c>
      <c r="E336" t="s">
        <v>346</v>
      </c>
      <c r="F336" t="s">
        <v>1243</v>
      </c>
      <c r="G336" t="s">
        <v>2300</v>
      </c>
      <c r="H336" t="s">
        <v>3212</v>
      </c>
      <c r="I336" t="s">
        <v>2765</v>
      </c>
      <c r="J336" t="s">
        <v>2360</v>
      </c>
      <c r="K336" t="s">
        <v>2766</v>
      </c>
      <c r="L336" t="s">
        <v>1551</v>
      </c>
      <c r="M336">
        <v>0.36420000000000002</v>
      </c>
    </row>
    <row r="337" spans="1:13">
      <c r="A337" t="s">
        <v>570</v>
      </c>
      <c r="B337" t="s">
        <v>1578</v>
      </c>
      <c r="C337" t="s">
        <v>886</v>
      </c>
      <c r="D337" t="s">
        <v>1628</v>
      </c>
      <c r="E337" t="s">
        <v>346</v>
      </c>
      <c r="F337" t="s">
        <v>1243</v>
      </c>
      <c r="G337" t="s">
        <v>2300</v>
      </c>
      <c r="H337" t="s">
        <v>2297</v>
      </c>
      <c r="I337" t="s">
        <v>2765</v>
      </c>
      <c r="J337" t="s">
        <v>2360</v>
      </c>
      <c r="K337" t="s">
        <v>2766</v>
      </c>
      <c r="L337" t="s">
        <v>2484</v>
      </c>
      <c r="M337">
        <v>0.63580000000000003</v>
      </c>
    </row>
    <row r="338" spans="1:13">
      <c r="A338" t="s">
        <v>570</v>
      </c>
      <c r="B338" t="s">
        <v>1578</v>
      </c>
      <c r="C338" t="s">
        <v>886</v>
      </c>
      <c r="D338" t="s">
        <v>1292</v>
      </c>
      <c r="E338" t="s">
        <v>400</v>
      </c>
      <c r="F338" t="s">
        <v>1243</v>
      </c>
      <c r="G338" t="s">
        <v>2300</v>
      </c>
      <c r="H338" t="s">
        <v>3212</v>
      </c>
      <c r="I338" t="s">
        <v>1289</v>
      </c>
      <c r="J338" t="s">
        <v>1495</v>
      </c>
      <c r="K338" t="s">
        <v>2767</v>
      </c>
      <c r="L338" t="s">
        <v>1366</v>
      </c>
      <c r="M338">
        <v>0.60229999999999995</v>
      </c>
    </row>
    <row r="339" spans="1:13">
      <c r="A339" t="s">
        <v>570</v>
      </c>
      <c r="B339" t="s">
        <v>1578</v>
      </c>
      <c r="C339" t="s">
        <v>886</v>
      </c>
      <c r="D339" t="s">
        <v>1292</v>
      </c>
      <c r="E339" t="s">
        <v>400</v>
      </c>
      <c r="F339" t="s">
        <v>1243</v>
      </c>
      <c r="G339" t="s">
        <v>2300</v>
      </c>
      <c r="H339" t="s">
        <v>2297</v>
      </c>
      <c r="I339" t="s">
        <v>1289</v>
      </c>
      <c r="J339" t="s">
        <v>1495</v>
      </c>
      <c r="K339" t="s">
        <v>2767</v>
      </c>
      <c r="L339" t="s">
        <v>1285</v>
      </c>
      <c r="M339">
        <v>0.3977</v>
      </c>
    </row>
    <row r="340" spans="1:13">
      <c r="A340" t="s">
        <v>570</v>
      </c>
      <c r="B340" t="s">
        <v>1578</v>
      </c>
      <c r="C340" t="s">
        <v>886</v>
      </c>
      <c r="D340" t="s">
        <v>1545</v>
      </c>
      <c r="E340" t="s">
        <v>101</v>
      </c>
      <c r="F340" t="s">
        <v>1243</v>
      </c>
      <c r="G340" t="s">
        <v>2300</v>
      </c>
      <c r="H340" t="s">
        <v>3212</v>
      </c>
      <c r="I340" t="s">
        <v>2346</v>
      </c>
      <c r="J340" t="s">
        <v>1518</v>
      </c>
      <c r="K340" t="s">
        <v>2769</v>
      </c>
      <c r="L340" t="s">
        <v>1408</v>
      </c>
      <c r="M340">
        <v>0.3805</v>
      </c>
    </row>
    <row r="341" spans="1:13">
      <c r="A341" t="s">
        <v>570</v>
      </c>
      <c r="B341" t="s">
        <v>1578</v>
      </c>
      <c r="C341" t="s">
        <v>886</v>
      </c>
      <c r="D341" t="s">
        <v>1545</v>
      </c>
      <c r="E341" t="s">
        <v>101</v>
      </c>
      <c r="F341" t="s">
        <v>1243</v>
      </c>
      <c r="G341" t="s">
        <v>2300</v>
      </c>
      <c r="H341" t="s">
        <v>2297</v>
      </c>
      <c r="I341" t="s">
        <v>2346</v>
      </c>
      <c r="J341" t="s">
        <v>1518</v>
      </c>
      <c r="K341" t="s">
        <v>2769</v>
      </c>
      <c r="L341" t="s">
        <v>1398</v>
      </c>
      <c r="M341">
        <v>0.61950000000000005</v>
      </c>
    </row>
    <row r="342" spans="1:13">
      <c r="A342" t="s">
        <v>570</v>
      </c>
      <c r="B342" t="s">
        <v>1578</v>
      </c>
      <c r="C342" t="s">
        <v>886</v>
      </c>
      <c r="D342" t="s">
        <v>2770</v>
      </c>
      <c r="E342" t="s">
        <v>516</v>
      </c>
      <c r="F342" t="s">
        <v>1243</v>
      </c>
      <c r="G342" t="s">
        <v>2300</v>
      </c>
      <c r="H342" t="s">
        <v>3212</v>
      </c>
      <c r="I342" t="s">
        <v>1478</v>
      </c>
      <c r="J342" t="s">
        <v>1319</v>
      </c>
      <c r="K342" t="s">
        <v>2617</v>
      </c>
      <c r="L342" t="s">
        <v>1269</v>
      </c>
      <c r="M342">
        <v>0.53</v>
      </c>
    </row>
    <row r="343" spans="1:13">
      <c r="A343" t="s">
        <v>570</v>
      </c>
      <c r="B343" t="s">
        <v>1578</v>
      </c>
      <c r="C343" t="s">
        <v>886</v>
      </c>
      <c r="D343" t="s">
        <v>2770</v>
      </c>
      <c r="E343" t="s">
        <v>516</v>
      </c>
      <c r="F343" t="s">
        <v>1243</v>
      </c>
      <c r="G343" t="s">
        <v>2300</v>
      </c>
      <c r="H343" t="s">
        <v>2297</v>
      </c>
      <c r="I343" t="s">
        <v>1478</v>
      </c>
      <c r="J343" t="s">
        <v>1319</v>
      </c>
      <c r="K343" t="s">
        <v>2617</v>
      </c>
      <c r="L343" t="s">
        <v>1351</v>
      </c>
      <c r="M343">
        <v>0.47</v>
      </c>
    </row>
    <row r="344" spans="1:13">
      <c r="A344" t="s">
        <v>570</v>
      </c>
      <c r="B344" t="s">
        <v>1646</v>
      </c>
      <c r="C344" t="s">
        <v>889</v>
      </c>
      <c r="D344" t="s">
        <v>1501</v>
      </c>
      <c r="E344" t="s">
        <v>234</v>
      </c>
      <c r="F344" t="s">
        <v>1243</v>
      </c>
      <c r="G344" t="s">
        <v>2300</v>
      </c>
      <c r="H344" t="s">
        <v>3212</v>
      </c>
      <c r="I344" t="s">
        <v>1283</v>
      </c>
      <c r="J344" t="s">
        <v>1283</v>
      </c>
      <c r="K344" t="s">
        <v>2565</v>
      </c>
      <c r="L344" t="s">
        <v>1290</v>
      </c>
      <c r="M344">
        <v>0.375</v>
      </c>
    </row>
    <row r="345" spans="1:13">
      <c r="A345" t="s">
        <v>570</v>
      </c>
      <c r="B345" t="s">
        <v>1646</v>
      </c>
      <c r="C345" t="s">
        <v>889</v>
      </c>
      <c r="D345" t="s">
        <v>1501</v>
      </c>
      <c r="E345" t="s">
        <v>234</v>
      </c>
      <c r="F345" t="s">
        <v>1243</v>
      </c>
      <c r="G345" t="s">
        <v>2300</v>
      </c>
      <c r="H345" t="s">
        <v>2297</v>
      </c>
      <c r="I345" t="s">
        <v>1283</v>
      </c>
      <c r="J345" t="s">
        <v>1283</v>
      </c>
      <c r="K345" t="s">
        <v>2565</v>
      </c>
      <c r="L345" t="s">
        <v>1392</v>
      </c>
      <c r="M345">
        <v>0.625</v>
      </c>
    </row>
    <row r="346" spans="1:13">
      <c r="A346" t="s">
        <v>570</v>
      </c>
      <c r="B346" t="s">
        <v>2771</v>
      </c>
      <c r="C346" t="s">
        <v>893</v>
      </c>
      <c r="D346" t="s">
        <v>1296</v>
      </c>
      <c r="E346" t="s">
        <v>5</v>
      </c>
      <c r="F346" t="s">
        <v>1243</v>
      </c>
      <c r="G346" t="s">
        <v>2300</v>
      </c>
      <c r="H346" t="s">
        <v>3212</v>
      </c>
      <c r="I346" t="s">
        <v>2482</v>
      </c>
      <c r="J346" t="s">
        <v>1405</v>
      </c>
      <c r="K346" t="s">
        <v>2772</v>
      </c>
      <c r="L346" t="s">
        <v>1365</v>
      </c>
      <c r="M346">
        <v>0.26579999999999998</v>
      </c>
    </row>
    <row r="347" spans="1:13">
      <c r="A347" t="s">
        <v>570</v>
      </c>
      <c r="B347" t="s">
        <v>2771</v>
      </c>
      <c r="C347" t="s">
        <v>893</v>
      </c>
      <c r="D347" t="s">
        <v>1296</v>
      </c>
      <c r="E347" t="s">
        <v>5</v>
      </c>
      <c r="F347" t="s">
        <v>1243</v>
      </c>
      <c r="G347" t="s">
        <v>2300</v>
      </c>
      <c r="H347" t="s">
        <v>2297</v>
      </c>
      <c r="I347" t="s">
        <v>2482</v>
      </c>
      <c r="J347" t="s">
        <v>1405</v>
      </c>
      <c r="K347" t="s">
        <v>2772</v>
      </c>
      <c r="L347" t="s">
        <v>1574</v>
      </c>
      <c r="M347">
        <v>0.73419999999999996</v>
      </c>
    </row>
    <row r="348" spans="1:13">
      <c r="A348" t="s">
        <v>570</v>
      </c>
      <c r="B348" t="s">
        <v>2771</v>
      </c>
      <c r="C348" t="s">
        <v>893</v>
      </c>
      <c r="D348" t="s">
        <v>1321</v>
      </c>
      <c r="E348" t="s">
        <v>232</v>
      </c>
      <c r="F348" t="s">
        <v>1243</v>
      </c>
      <c r="G348" t="s">
        <v>2300</v>
      </c>
      <c r="H348" t="s">
        <v>3212</v>
      </c>
      <c r="I348" t="s">
        <v>1337</v>
      </c>
      <c r="J348" t="s">
        <v>1530</v>
      </c>
      <c r="K348" t="s">
        <v>2773</v>
      </c>
      <c r="L348" t="s">
        <v>1562</v>
      </c>
      <c r="M348">
        <v>0.57609999999999995</v>
      </c>
    </row>
    <row r="349" spans="1:13">
      <c r="A349" t="s">
        <v>570</v>
      </c>
      <c r="B349" t="s">
        <v>2771</v>
      </c>
      <c r="C349" t="s">
        <v>893</v>
      </c>
      <c r="D349" t="s">
        <v>1321</v>
      </c>
      <c r="E349" t="s">
        <v>232</v>
      </c>
      <c r="F349" t="s">
        <v>1243</v>
      </c>
      <c r="G349" t="s">
        <v>2300</v>
      </c>
      <c r="H349" t="s">
        <v>2297</v>
      </c>
      <c r="I349" t="s">
        <v>1337</v>
      </c>
      <c r="J349" t="s">
        <v>1530</v>
      </c>
      <c r="K349" t="s">
        <v>2773</v>
      </c>
      <c r="L349" t="s">
        <v>1408</v>
      </c>
      <c r="M349">
        <v>0.4239</v>
      </c>
    </row>
    <row r="350" spans="1:13">
      <c r="A350" t="s">
        <v>570</v>
      </c>
      <c r="B350" t="s">
        <v>2771</v>
      </c>
      <c r="C350" t="s">
        <v>893</v>
      </c>
      <c r="D350" t="s">
        <v>1510</v>
      </c>
      <c r="E350" t="s">
        <v>121</v>
      </c>
      <c r="F350" t="s">
        <v>1243</v>
      </c>
      <c r="G350" t="s">
        <v>2300</v>
      </c>
      <c r="H350" t="s">
        <v>3212</v>
      </c>
      <c r="I350" t="s">
        <v>1571</v>
      </c>
      <c r="J350" t="s">
        <v>1508</v>
      </c>
      <c r="K350" t="s">
        <v>2616</v>
      </c>
      <c r="L350" t="s">
        <v>1402</v>
      </c>
      <c r="M350">
        <v>0.35709999999999997</v>
      </c>
    </row>
    <row r="351" spans="1:13">
      <c r="A351" t="s">
        <v>570</v>
      </c>
      <c r="B351" t="s">
        <v>2771</v>
      </c>
      <c r="C351" t="s">
        <v>893</v>
      </c>
      <c r="D351" t="s">
        <v>1510</v>
      </c>
      <c r="E351" t="s">
        <v>121</v>
      </c>
      <c r="F351" t="s">
        <v>1243</v>
      </c>
      <c r="G351" t="s">
        <v>2300</v>
      </c>
      <c r="H351" t="s">
        <v>2297</v>
      </c>
      <c r="I351" t="s">
        <v>1571</v>
      </c>
      <c r="J351" t="s">
        <v>1508</v>
      </c>
      <c r="K351" t="s">
        <v>2616</v>
      </c>
      <c r="L351" t="s">
        <v>1353</v>
      </c>
      <c r="M351">
        <v>0.64290000000000003</v>
      </c>
    </row>
    <row r="352" spans="1:13">
      <c r="A352" t="s">
        <v>570</v>
      </c>
      <c r="B352" t="s">
        <v>2771</v>
      </c>
      <c r="C352" t="s">
        <v>893</v>
      </c>
      <c r="D352" t="s">
        <v>1466</v>
      </c>
      <c r="E352" t="s">
        <v>421</v>
      </c>
      <c r="F352" t="s">
        <v>1243</v>
      </c>
      <c r="G352" t="s">
        <v>2300</v>
      </c>
      <c r="H352" t="s">
        <v>3212</v>
      </c>
      <c r="I352" t="s">
        <v>1515</v>
      </c>
      <c r="J352" t="s">
        <v>1515</v>
      </c>
      <c r="K352" t="s">
        <v>2565</v>
      </c>
      <c r="L352" t="s">
        <v>1521</v>
      </c>
      <c r="M352">
        <v>0.77270000000000005</v>
      </c>
    </row>
    <row r="353" spans="1:13">
      <c r="A353" t="s">
        <v>570</v>
      </c>
      <c r="B353" t="s">
        <v>2771</v>
      </c>
      <c r="C353" t="s">
        <v>893</v>
      </c>
      <c r="D353" t="s">
        <v>1466</v>
      </c>
      <c r="E353" t="s">
        <v>421</v>
      </c>
      <c r="F353" t="s">
        <v>1243</v>
      </c>
      <c r="G353" t="s">
        <v>2300</v>
      </c>
      <c r="H353" t="s">
        <v>2297</v>
      </c>
      <c r="I353" t="s">
        <v>1515</v>
      </c>
      <c r="J353" t="s">
        <v>1515</v>
      </c>
      <c r="K353" t="s">
        <v>2565</v>
      </c>
      <c r="L353" t="s">
        <v>1250</v>
      </c>
      <c r="M353">
        <v>0.2273</v>
      </c>
    </row>
    <row r="354" spans="1:13">
      <c r="A354" t="s">
        <v>570</v>
      </c>
      <c r="B354" t="s">
        <v>2771</v>
      </c>
      <c r="C354" t="s">
        <v>893</v>
      </c>
      <c r="D354" t="s">
        <v>2607</v>
      </c>
      <c r="E354" t="s">
        <v>477</v>
      </c>
      <c r="F354" t="s">
        <v>1243</v>
      </c>
      <c r="G354" t="s">
        <v>2300</v>
      </c>
      <c r="H354" t="s">
        <v>3212</v>
      </c>
      <c r="I354" t="s">
        <v>1412</v>
      </c>
      <c r="J354" t="s">
        <v>1556</v>
      </c>
      <c r="K354" t="s">
        <v>2766</v>
      </c>
      <c r="L354" t="s">
        <v>1342</v>
      </c>
      <c r="M354">
        <v>0.48449999999999999</v>
      </c>
    </row>
    <row r="355" spans="1:13">
      <c r="A355" t="s">
        <v>570</v>
      </c>
      <c r="B355" t="s">
        <v>2771</v>
      </c>
      <c r="C355" t="s">
        <v>893</v>
      </c>
      <c r="D355" t="s">
        <v>2607</v>
      </c>
      <c r="E355" t="s">
        <v>477</v>
      </c>
      <c r="F355" t="s">
        <v>1243</v>
      </c>
      <c r="G355" t="s">
        <v>2300</v>
      </c>
      <c r="H355" t="s">
        <v>2297</v>
      </c>
      <c r="I355" t="s">
        <v>1412</v>
      </c>
      <c r="J355" t="s">
        <v>1556</v>
      </c>
      <c r="K355" t="s">
        <v>2766</v>
      </c>
      <c r="L355" t="s">
        <v>1319</v>
      </c>
      <c r="M355">
        <v>0.51549999999999996</v>
      </c>
    </row>
    <row r="356" spans="1:13">
      <c r="A356" t="s">
        <v>570</v>
      </c>
      <c r="B356" t="s">
        <v>2774</v>
      </c>
      <c r="C356" t="s">
        <v>897</v>
      </c>
      <c r="D356" t="s">
        <v>2365</v>
      </c>
      <c r="E356" t="s">
        <v>241</v>
      </c>
      <c r="F356" t="s">
        <v>1243</v>
      </c>
      <c r="G356" t="s">
        <v>2300</v>
      </c>
      <c r="H356" t="s">
        <v>3212</v>
      </c>
      <c r="I356" t="s">
        <v>1246</v>
      </c>
      <c r="J356" t="s">
        <v>1246</v>
      </c>
      <c r="K356" t="s">
        <v>2565</v>
      </c>
      <c r="L356" t="s">
        <v>1460</v>
      </c>
      <c r="M356">
        <v>0.71430000000000005</v>
      </c>
    </row>
    <row r="357" spans="1:13">
      <c r="A357" t="s">
        <v>570</v>
      </c>
      <c r="B357" t="s">
        <v>2774</v>
      </c>
      <c r="C357" t="s">
        <v>897</v>
      </c>
      <c r="D357" t="s">
        <v>2365</v>
      </c>
      <c r="E357" t="s">
        <v>241</v>
      </c>
      <c r="F357" t="s">
        <v>1243</v>
      </c>
      <c r="G357" t="s">
        <v>2300</v>
      </c>
      <c r="H357" t="s">
        <v>2297</v>
      </c>
      <c r="I357" t="s">
        <v>1246</v>
      </c>
      <c r="J357" t="s">
        <v>1246</v>
      </c>
      <c r="K357" t="s">
        <v>2565</v>
      </c>
      <c r="L357" t="s">
        <v>1335</v>
      </c>
      <c r="M357">
        <v>0.28570000000000001</v>
      </c>
    </row>
    <row r="358" spans="1:13">
      <c r="A358" t="s">
        <v>570</v>
      </c>
      <c r="B358" t="s">
        <v>2774</v>
      </c>
      <c r="C358" t="s">
        <v>897</v>
      </c>
      <c r="D358" t="s">
        <v>2775</v>
      </c>
      <c r="E358" t="s">
        <v>239</v>
      </c>
      <c r="F358" t="s">
        <v>1243</v>
      </c>
      <c r="G358" t="s">
        <v>2300</v>
      </c>
      <c r="H358" t="s">
        <v>3212</v>
      </c>
      <c r="I358" t="s">
        <v>1354</v>
      </c>
      <c r="J358" t="s">
        <v>1431</v>
      </c>
      <c r="K358" t="s">
        <v>2776</v>
      </c>
      <c r="L358" t="s">
        <v>1315</v>
      </c>
      <c r="M358">
        <v>0.51060000000000005</v>
      </c>
    </row>
    <row r="359" spans="1:13">
      <c r="A359" t="s">
        <v>570</v>
      </c>
      <c r="B359" t="s">
        <v>2774</v>
      </c>
      <c r="C359" t="s">
        <v>897</v>
      </c>
      <c r="D359" t="s">
        <v>2775</v>
      </c>
      <c r="E359" t="s">
        <v>239</v>
      </c>
      <c r="F359" t="s">
        <v>1243</v>
      </c>
      <c r="G359" t="s">
        <v>2300</v>
      </c>
      <c r="H359" t="s">
        <v>2297</v>
      </c>
      <c r="I359" t="s">
        <v>1354</v>
      </c>
      <c r="J359" t="s">
        <v>1431</v>
      </c>
      <c r="K359" t="s">
        <v>2776</v>
      </c>
      <c r="L359" t="s">
        <v>1355</v>
      </c>
      <c r="M359">
        <v>0.4894</v>
      </c>
    </row>
    <row r="360" spans="1:13">
      <c r="A360" t="s">
        <v>570</v>
      </c>
      <c r="B360" t="s">
        <v>2774</v>
      </c>
      <c r="C360" t="s">
        <v>897</v>
      </c>
      <c r="D360" t="s">
        <v>2777</v>
      </c>
      <c r="E360" t="s">
        <v>52</v>
      </c>
      <c r="F360" t="s">
        <v>1243</v>
      </c>
      <c r="G360" t="s">
        <v>2300</v>
      </c>
      <c r="H360" t="s">
        <v>3212</v>
      </c>
      <c r="I360" t="s">
        <v>1567</v>
      </c>
      <c r="J360" t="s">
        <v>2355</v>
      </c>
      <c r="K360" t="s">
        <v>2778</v>
      </c>
      <c r="L360" t="s">
        <v>1366</v>
      </c>
      <c r="M360">
        <v>0.37730000000000002</v>
      </c>
    </row>
    <row r="361" spans="1:13">
      <c r="A361" t="s">
        <v>570</v>
      </c>
      <c r="B361" t="s">
        <v>2774</v>
      </c>
      <c r="C361" t="s">
        <v>897</v>
      </c>
      <c r="D361" t="s">
        <v>2777</v>
      </c>
      <c r="E361" t="s">
        <v>52</v>
      </c>
      <c r="F361" t="s">
        <v>1243</v>
      </c>
      <c r="G361" t="s">
        <v>2300</v>
      </c>
      <c r="H361" t="s">
        <v>2297</v>
      </c>
      <c r="I361" t="s">
        <v>1567</v>
      </c>
      <c r="J361" t="s">
        <v>2355</v>
      </c>
      <c r="K361" t="s">
        <v>2778</v>
      </c>
      <c r="L361" t="s">
        <v>1305</v>
      </c>
      <c r="M361">
        <v>0.62270000000000003</v>
      </c>
    </row>
    <row r="362" spans="1:13">
      <c r="A362" t="s">
        <v>570</v>
      </c>
      <c r="B362" t="s">
        <v>2774</v>
      </c>
      <c r="C362" t="s">
        <v>897</v>
      </c>
      <c r="D362" t="s">
        <v>2431</v>
      </c>
      <c r="E362" t="s">
        <v>153</v>
      </c>
      <c r="F362" t="s">
        <v>1243</v>
      </c>
      <c r="G362" t="s">
        <v>2300</v>
      </c>
      <c r="H362" t="s">
        <v>3212</v>
      </c>
      <c r="I362" t="s">
        <v>1386</v>
      </c>
      <c r="J362" t="s">
        <v>1360</v>
      </c>
      <c r="K362" t="s">
        <v>2779</v>
      </c>
      <c r="L362" t="s">
        <v>1591</v>
      </c>
      <c r="M362">
        <v>0.38100000000000001</v>
      </c>
    </row>
    <row r="363" spans="1:13">
      <c r="A363" t="s">
        <v>570</v>
      </c>
      <c r="B363" t="s">
        <v>2774</v>
      </c>
      <c r="C363" t="s">
        <v>897</v>
      </c>
      <c r="D363" t="s">
        <v>2431</v>
      </c>
      <c r="E363" t="s">
        <v>153</v>
      </c>
      <c r="F363" t="s">
        <v>1243</v>
      </c>
      <c r="G363" t="s">
        <v>2300</v>
      </c>
      <c r="H363" t="s">
        <v>2297</v>
      </c>
      <c r="I363" t="s">
        <v>1386</v>
      </c>
      <c r="J363" t="s">
        <v>1360</v>
      </c>
      <c r="K363" t="s">
        <v>2779</v>
      </c>
      <c r="L363" t="s">
        <v>1271</v>
      </c>
      <c r="M363">
        <v>0.61899999999999999</v>
      </c>
    </row>
    <row r="364" spans="1:13">
      <c r="A364" t="s">
        <v>570</v>
      </c>
      <c r="B364" t="s">
        <v>2774</v>
      </c>
      <c r="C364" t="s">
        <v>897</v>
      </c>
      <c r="D364" t="s">
        <v>2780</v>
      </c>
      <c r="E364" t="s">
        <v>494</v>
      </c>
      <c r="F364" t="s">
        <v>1243</v>
      </c>
      <c r="G364" t="s">
        <v>2300</v>
      </c>
      <c r="H364" t="s">
        <v>3212</v>
      </c>
      <c r="I364" t="s">
        <v>1601</v>
      </c>
      <c r="J364" t="s">
        <v>2348</v>
      </c>
      <c r="K364" t="s">
        <v>2585</v>
      </c>
      <c r="L364" t="s">
        <v>1258</v>
      </c>
      <c r="M364">
        <v>0.44209999999999999</v>
      </c>
    </row>
    <row r="365" spans="1:13">
      <c r="A365" t="s">
        <v>570</v>
      </c>
      <c r="B365" t="s">
        <v>2774</v>
      </c>
      <c r="C365" t="s">
        <v>897</v>
      </c>
      <c r="D365" t="s">
        <v>2780</v>
      </c>
      <c r="E365" t="s">
        <v>494</v>
      </c>
      <c r="F365" t="s">
        <v>1243</v>
      </c>
      <c r="G365" t="s">
        <v>2300</v>
      </c>
      <c r="H365" t="s">
        <v>2297</v>
      </c>
      <c r="I365" t="s">
        <v>1601</v>
      </c>
      <c r="J365" t="s">
        <v>2348</v>
      </c>
      <c r="K365" t="s">
        <v>2585</v>
      </c>
      <c r="L365" t="s">
        <v>1580</v>
      </c>
      <c r="M365">
        <v>0.55789999999999995</v>
      </c>
    </row>
    <row r="366" spans="1:13">
      <c r="A366" t="s">
        <v>570</v>
      </c>
      <c r="B366" t="s">
        <v>2781</v>
      </c>
      <c r="C366" t="s">
        <v>902</v>
      </c>
      <c r="D366" t="s">
        <v>2782</v>
      </c>
      <c r="E366" t="s">
        <v>495</v>
      </c>
      <c r="F366" t="s">
        <v>1243</v>
      </c>
      <c r="G366" t="s">
        <v>2300</v>
      </c>
      <c r="H366" t="s">
        <v>3212</v>
      </c>
      <c r="I366" t="s">
        <v>1249</v>
      </c>
      <c r="J366" t="s">
        <v>1249</v>
      </c>
      <c r="K366" t="s">
        <v>2565</v>
      </c>
      <c r="L366" t="s">
        <v>1520</v>
      </c>
      <c r="M366">
        <v>0.76</v>
      </c>
    </row>
    <row r="367" spans="1:13">
      <c r="A367" t="s">
        <v>570</v>
      </c>
      <c r="B367" t="s">
        <v>2781</v>
      </c>
      <c r="C367" t="s">
        <v>902</v>
      </c>
      <c r="D367" t="s">
        <v>2782</v>
      </c>
      <c r="E367" t="s">
        <v>495</v>
      </c>
      <c r="F367" t="s">
        <v>1243</v>
      </c>
      <c r="G367" t="s">
        <v>2300</v>
      </c>
      <c r="H367" t="s">
        <v>2297</v>
      </c>
      <c r="I367" t="s">
        <v>1249</v>
      </c>
      <c r="J367" t="s">
        <v>1249</v>
      </c>
      <c r="K367" t="s">
        <v>2565</v>
      </c>
      <c r="L367" t="s">
        <v>1248</v>
      </c>
      <c r="M367">
        <v>0.24</v>
      </c>
    </row>
    <row r="368" spans="1:13">
      <c r="A368" t="s">
        <v>570</v>
      </c>
      <c r="B368" t="s">
        <v>2781</v>
      </c>
      <c r="C368" t="s">
        <v>902</v>
      </c>
      <c r="D368" t="s">
        <v>2483</v>
      </c>
      <c r="E368" t="s">
        <v>157</v>
      </c>
      <c r="F368" t="s">
        <v>1243</v>
      </c>
      <c r="G368" t="s">
        <v>2300</v>
      </c>
      <c r="H368" t="s">
        <v>3212</v>
      </c>
      <c r="I368" t="s">
        <v>1281</v>
      </c>
      <c r="J368" t="s">
        <v>1281</v>
      </c>
      <c r="K368" t="s">
        <v>2565</v>
      </c>
      <c r="L368" t="s">
        <v>1401</v>
      </c>
      <c r="M368">
        <v>0.26829999999999998</v>
      </c>
    </row>
    <row r="369" spans="1:13">
      <c r="A369" t="s">
        <v>570</v>
      </c>
      <c r="B369" t="s">
        <v>2781</v>
      </c>
      <c r="C369" t="s">
        <v>902</v>
      </c>
      <c r="D369" t="s">
        <v>2483</v>
      </c>
      <c r="E369" t="s">
        <v>157</v>
      </c>
      <c r="F369" t="s">
        <v>1243</v>
      </c>
      <c r="G369" t="s">
        <v>2300</v>
      </c>
      <c r="H369" t="s">
        <v>2297</v>
      </c>
      <c r="I369" t="s">
        <v>1281</v>
      </c>
      <c r="J369" t="s">
        <v>1281</v>
      </c>
      <c r="K369" t="s">
        <v>2565</v>
      </c>
      <c r="L369" t="s">
        <v>1304</v>
      </c>
      <c r="M369">
        <v>0.73170000000000002</v>
      </c>
    </row>
    <row r="370" spans="1:13">
      <c r="A370" t="s">
        <v>570</v>
      </c>
      <c r="B370" t="s">
        <v>2781</v>
      </c>
      <c r="C370" t="s">
        <v>902</v>
      </c>
      <c r="D370" t="s">
        <v>2401</v>
      </c>
      <c r="E370" t="s">
        <v>160</v>
      </c>
      <c r="F370" t="s">
        <v>1243</v>
      </c>
      <c r="G370" t="s">
        <v>2300</v>
      </c>
      <c r="H370" t="s">
        <v>3212</v>
      </c>
      <c r="I370" t="s">
        <v>1562</v>
      </c>
      <c r="J370" t="s">
        <v>1409</v>
      </c>
      <c r="K370" t="s">
        <v>2783</v>
      </c>
      <c r="L370" t="s">
        <v>1251</v>
      </c>
      <c r="M370">
        <v>0.34289999999999998</v>
      </c>
    </row>
    <row r="371" spans="1:13">
      <c r="A371" t="s">
        <v>570</v>
      </c>
      <c r="B371" t="s">
        <v>2781</v>
      </c>
      <c r="C371" t="s">
        <v>902</v>
      </c>
      <c r="D371" t="s">
        <v>2401</v>
      </c>
      <c r="E371" t="s">
        <v>160</v>
      </c>
      <c r="F371" t="s">
        <v>1243</v>
      </c>
      <c r="G371" t="s">
        <v>2300</v>
      </c>
      <c r="H371" t="s">
        <v>2297</v>
      </c>
      <c r="I371" t="s">
        <v>1562</v>
      </c>
      <c r="J371" t="s">
        <v>1409</v>
      </c>
      <c r="K371" t="s">
        <v>2783</v>
      </c>
      <c r="L371" t="s">
        <v>1355</v>
      </c>
      <c r="M371">
        <v>0.65710000000000002</v>
      </c>
    </row>
    <row r="372" spans="1:13">
      <c r="A372" t="s">
        <v>570</v>
      </c>
      <c r="B372" t="s">
        <v>2781</v>
      </c>
      <c r="C372" t="s">
        <v>902</v>
      </c>
      <c r="D372" t="s">
        <v>2784</v>
      </c>
      <c r="E372" t="s">
        <v>87</v>
      </c>
      <c r="F372" t="s">
        <v>1243</v>
      </c>
      <c r="G372" t="s">
        <v>2300</v>
      </c>
      <c r="H372" t="s">
        <v>3212</v>
      </c>
      <c r="I372" t="s">
        <v>1382</v>
      </c>
      <c r="J372" t="s">
        <v>1560</v>
      </c>
      <c r="K372" t="s">
        <v>2785</v>
      </c>
      <c r="L372" t="s">
        <v>1253</v>
      </c>
      <c r="M372">
        <v>0.37659999999999999</v>
      </c>
    </row>
    <row r="373" spans="1:13">
      <c r="A373" t="s">
        <v>570</v>
      </c>
      <c r="B373" t="s">
        <v>2781</v>
      </c>
      <c r="C373" t="s">
        <v>902</v>
      </c>
      <c r="D373" t="s">
        <v>2784</v>
      </c>
      <c r="E373" t="s">
        <v>87</v>
      </c>
      <c r="F373" t="s">
        <v>1243</v>
      </c>
      <c r="G373" t="s">
        <v>2300</v>
      </c>
      <c r="H373" t="s">
        <v>2297</v>
      </c>
      <c r="I373" t="s">
        <v>1382</v>
      </c>
      <c r="J373" t="s">
        <v>1560</v>
      </c>
      <c r="K373" t="s">
        <v>2785</v>
      </c>
      <c r="L373" t="s">
        <v>1334</v>
      </c>
      <c r="M373">
        <v>0.62339999999999995</v>
      </c>
    </row>
    <row r="374" spans="1:13">
      <c r="A374" t="s">
        <v>570</v>
      </c>
      <c r="B374" t="s">
        <v>2781</v>
      </c>
      <c r="C374" t="s">
        <v>902</v>
      </c>
      <c r="D374" t="s">
        <v>2786</v>
      </c>
      <c r="E374" t="s">
        <v>192</v>
      </c>
      <c r="F374" t="s">
        <v>1243</v>
      </c>
      <c r="G374" t="s">
        <v>2300</v>
      </c>
      <c r="H374" t="s">
        <v>3212</v>
      </c>
      <c r="I374" t="s">
        <v>1514</v>
      </c>
      <c r="J374" t="s">
        <v>1550</v>
      </c>
      <c r="K374" t="s">
        <v>2787</v>
      </c>
      <c r="L374" t="s">
        <v>1306</v>
      </c>
      <c r="M374">
        <v>0.28770000000000001</v>
      </c>
    </row>
    <row r="375" spans="1:13">
      <c r="A375" t="s">
        <v>570</v>
      </c>
      <c r="B375" t="s">
        <v>2781</v>
      </c>
      <c r="C375" t="s">
        <v>902</v>
      </c>
      <c r="D375" t="s">
        <v>2786</v>
      </c>
      <c r="E375" t="s">
        <v>192</v>
      </c>
      <c r="F375" t="s">
        <v>1243</v>
      </c>
      <c r="G375" t="s">
        <v>2300</v>
      </c>
      <c r="H375" t="s">
        <v>2297</v>
      </c>
      <c r="I375" t="s">
        <v>1514</v>
      </c>
      <c r="J375" t="s">
        <v>1550</v>
      </c>
      <c r="K375" t="s">
        <v>2787</v>
      </c>
      <c r="L375" t="s">
        <v>2364</v>
      </c>
      <c r="M375">
        <v>0.71230000000000004</v>
      </c>
    </row>
    <row r="376" spans="1:13">
      <c r="A376" t="s">
        <v>570</v>
      </c>
      <c r="B376" t="s">
        <v>2781</v>
      </c>
      <c r="C376" t="s">
        <v>902</v>
      </c>
      <c r="D376" t="s">
        <v>2451</v>
      </c>
      <c r="E376" t="s">
        <v>459</v>
      </c>
      <c r="F376" t="s">
        <v>1243</v>
      </c>
      <c r="G376" t="s">
        <v>2300</v>
      </c>
      <c r="H376" t="s">
        <v>3212</v>
      </c>
      <c r="I376" t="s">
        <v>1249</v>
      </c>
      <c r="J376" t="s">
        <v>1249</v>
      </c>
      <c r="K376" t="s">
        <v>2565</v>
      </c>
      <c r="L376" t="s">
        <v>1401</v>
      </c>
      <c r="M376">
        <v>0.44</v>
      </c>
    </row>
    <row r="377" spans="1:13">
      <c r="A377" t="s">
        <v>570</v>
      </c>
      <c r="B377" t="s">
        <v>2781</v>
      </c>
      <c r="C377" t="s">
        <v>902</v>
      </c>
      <c r="D377" t="s">
        <v>2451</v>
      </c>
      <c r="E377" t="s">
        <v>459</v>
      </c>
      <c r="F377" t="s">
        <v>1243</v>
      </c>
      <c r="G377" t="s">
        <v>2300</v>
      </c>
      <c r="H377" t="s">
        <v>2297</v>
      </c>
      <c r="I377" t="s">
        <v>1249</v>
      </c>
      <c r="J377" t="s">
        <v>1249</v>
      </c>
      <c r="K377" t="s">
        <v>2565</v>
      </c>
      <c r="L377" t="s">
        <v>1256</v>
      </c>
      <c r="M377">
        <v>0.56000000000000005</v>
      </c>
    </row>
    <row r="378" spans="1:13">
      <c r="A378" t="s">
        <v>570</v>
      </c>
      <c r="B378" t="s">
        <v>2781</v>
      </c>
      <c r="C378" t="s">
        <v>902</v>
      </c>
      <c r="D378" t="s">
        <v>2788</v>
      </c>
      <c r="E378" t="s">
        <v>222</v>
      </c>
      <c r="F378" t="s">
        <v>1243</v>
      </c>
      <c r="G378" t="s">
        <v>2300</v>
      </c>
      <c r="H378" t="s">
        <v>3212</v>
      </c>
      <c r="I378" t="s">
        <v>1417</v>
      </c>
      <c r="J378" t="s">
        <v>1417</v>
      </c>
      <c r="K378" t="s">
        <v>2565</v>
      </c>
      <c r="L378" t="s">
        <v>1252</v>
      </c>
      <c r="M378">
        <v>0.42859999999999998</v>
      </c>
    </row>
    <row r="379" spans="1:13">
      <c r="A379" t="s">
        <v>570</v>
      </c>
      <c r="B379" t="s">
        <v>2781</v>
      </c>
      <c r="C379" t="s">
        <v>902</v>
      </c>
      <c r="D379" t="s">
        <v>2788</v>
      </c>
      <c r="E379" t="s">
        <v>222</v>
      </c>
      <c r="F379" t="s">
        <v>1243</v>
      </c>
      <c r="G379" t="s">
        <v>2300</v>
      </c>
      <c r="H379" t="s">
        <v>2297</v>
      </c>
      <c r="I379" t="s">
        <v>1417</v>
      </c>
      <c r="J379" t="s">
        <v>1417</v>
      </c>
      <c r="K379" t="s">
        <v>2565</v>
      </c>
      <c r="L379" t="s">
        <v>1357</v>
      </c>
      <c r="M379">
        <v>0.57140000000000002</v>
      </c>
    </row>
    <row r="380" spans="1:13">
      <c r="A380" t="s">
        <v>570</v>
      </c>
      <c r="B380" t="s">
        <v>2789</v>
      </c>
      <c r="C380" t="s">
        <v>909</v>
      </c>
      <c r="D380" t="s">
        <v>2790</v>
      </c>
      <c r="E380" t="s">
        <v>257</v>
      </c>
      <c r="F380" t="s">
        <v>1243</v>
      </c>
      <c r="G380" t="s">
        <v>2300</v>
      </c>
      <c r="H380" t="s">
        <v>3212</v>
      </c>
      <c r="I380" t="s">
        <v>1327</v>
      </c>
      <c r="J380" t="s">
        <v>1291</v>
      </c>
      <c r="K380" t="s">
        <v>2791</v>
      </c>
      <c r="L380" t="s">
        <v>1365</v>
      </c>
      <c r="M380">
        <v>0.54190000000000005</v>
      </c>
    </row>
    <row r="381" spans="1:13">
      <c r="A381" t="s">
        <v>570</v>
      </c>
      <c r="B381" t="s">
        <v>2789</v>
      </c>
      <c r="C381" t="s">
        <v>909</v>
      </c>
      <c r="D381" t="s">
        <v>2790</v>
      </c>
      <c r="E381" t="s">
        <v>257</v>
      </c>
      <c r="F381" t="s">
        <v>1243</v>
      </c>
      <c r="G381" t="s">
        <v>2300</v>
      </c>
      <c r="H381" t="s">
        <v>2297</v>
      </c>
      <c r="I381" t="s">
        <v>1327</v>
      </c>
      <c r="J381" t="s">
        <v>1291</v>
      </c>
      <c r="K381" t="s">
        <v>2791</v>
      </c>
      <c r="L381" t="s">
        <v>1310</v>
      </c>
      <c r="M381">
        <v>0.45810000000000001</v>
      </c>
    </row>
    <row r="382" spans="1:13">
      <c r="A382" t="s">
        <v>570</v>
      </c>
      <c r="B382" t="s">
        <v>2789</v>
      </c>
      <c r="C382" t="s">
        <v>909</v>
      </c>
      <c r="D382" t="s">
        <v>2792</v>
      </c>
      <c r="E382" t="s">
        <v>165</v>
      </c>
      <c r="F382" t="s">
        <v>1243</v>
      </c>
      <c r="G382" t="s">
        <v>2300</v>
      </c>
      <c r="H382" t="s">
        <v>3212</v>
      </c>
      <c r="I382" t="s">
        <v>1287</v>
      </c>
      <c r="J382" t="s">
        <v>1319</v>
      </c>
      <c r="K382" t="s">
        <v>2793</v>
      </c>
      <c r="L382" t="s">
        <v>1541</v>
      </c>
      <c r="M382">
        <v>0.27</v>
      </c>
    </row>
    <row r="383" spans="1:13">
      <c r="A383" t="s">
        <v>570</v>
      </c>
      <c r="B383" t="s">
        <v>2789</v>
      </c>
      <c r="C383" t="s">
        <v>909</v>
      </c>
      <c r="D383" t="s">
        <v>2792</v>
      </c>
      <c r="E383" t="s">
        <v>165</v>
      </c>
      <c r="F383" t="s">
        <v>1243</v>
      </c>
      <c r="G383" t="s">
        <v>2300</v>
      </c>
      <c r="H383" t="s">
        <v>2297</v>
      </c>
      <c r="I383" t="s">
        <v>1287</v>
      </c>
      <c r="J383" t="s">
        <v>1319</v>
      </c>
      <c r="K383" t="s">
        <v>2793</v>
      </c>
      <c r="L383" t="s">
        <v>1294</v>
      </c>
      <c r="M383">
        <v>0.73</v>
      </c>
    </row>
    <row r="384" spans="1:13">
      <c r="A384" t="s">
        <v>570</v>
      </c>
      <c r="B384" t="s">
        <v>2789</v>
      </c>
      <c r="C384" t="s">
        <v>909</v>
      </c>
      <c r="D384" t="s">
        <v>2794</v>
      </c>
      <c r="E384" t="s">
        <v>256</v>
      </c>
      <c r="F384" t="s">
        <v>1243</v>
      </c>
      <c r="G384" t="s">
        <v>2300</v>
      </c>
      <c r="H384" t="s">
        <v>3212</v>
      </c>
      <c r="I384" t="s">
        <v>1494</v>
      </c>
      <c r="J384" t="s">
        <v>1406</v>
      </c>
      <c r="K384" t="s">
        <v>2596</v>
      </c>
      <c r="L384" t="s">
        <v>1571</v>
      </c>
      <c r="M384">
        <v>0.36180000000000001</v>
      </c>
    </row>
    <row r="385" spans="1:13">
      <c r="A385" t="s">
        <v>570</v>
      </c>
      <c r="B385" t="s">
        <v>2789</v>
      </c>
      <c r="C385" t="s">
        <v>909</v>
      </c>
      <c r="D385" t="s">
        <v>2794</v>
      </c>
      <c r="E385" t="s">
        <v>256</v>
      </c>
      <c r="F385" t="s">
        <v>1243</v>
      </c>
      <c r="G385" t="s">
        <v>2300</v>
      </c>
      <c r="H385" t="s">
        <v>2297</v>
      </c>
      <c r="I385" t="s">
        <v>1494</v>
      </c>
      <c r="J385" t="s">
        <v>1406</v>
      </c>
      <c r="K385" t="s">
        <v>2596</v>
      </c>
      <c r="L385" t="s">
        <v>2347</v>
      </c>
      <c r="M385">
        <v>0.63819999999999999</v>
      </c>
    </row>
    <row r="386" spans="1:13">
      <c r="A386" t="s">
        <v>570</v>
      </c>
      <c r="B386" t="s">
        <v>2795</v>
      </c>
      <c r="C386" t="s">
        <v>913</v>
      </c>
      <c r="D386" t="s">
        <v>2364</v>
      </c>
      <c r="E386" t="s">
        <v>324</v>
      </c>
      <c r="F386" t="s">
        <v>1243</v>
      </c>
      <c r="G386" t="s">
        <v>2300</v>
      </c>
      <c r="H386" t="s">
        <v>3212</v>
      </c>
      <c r="I386" t="s">
        <v>1567</v>
      </c>
      <c r="J386" t="s">
        <v>1567</v>
      </c>
      <c r="K386" t="s">
        <v>2565</v>
      </c>
      <c r="L386" t="s">
        <v>1530</v>
      </c>
      <c r="M386">
        <v>0.64339999999999997</v>
      </c>
    </row>
    <row r="387" spans="1:13">
      <c r="A387" t="s">
        <v>570</v>
      </c>
      <c r="B387" t="s">
        <v>2795</v>
      </c>
      <c r="C387" t="s">
        <v>913</v>
      </c>
      <c r="D387" t="s">
        <v>2364</v>
      </c>
      <c r="E387" t="s">
        <v>324</v>
      </c>
      <c r="F387" t="s">
        <v>1243</v>
      </c>
      <c r="G387" t="s">
        <v>2300</v>
      </c>
      <c r="H387" t="s">
        <v>2297</v>
      </c>
      <c r="I387" t="s">
        <v>1567</v>
      </c>
      <c r="J387" t="s">
        <v>1567</v>
      </c>
      <c r="K387" t="s">
        <v>2565</v>
      </c>
      <c r="L387" t="s">
        <v>1287</v>
      </c>
      <c r="M387">
        <v>0.35659999999999997</v>
      </c>
    </row>
    <row r="388" spans="1:13">
      <c r="A388" t="s">
        <v>570</v>
      </c>
      <c r="B388" t="s">
        <v>2795</v>
      </c>
      <c r="C388" t="s">
        <v>913</v>
      </c>
      <c r="D388" t="s">
        <v>1487</v>
      </c>
      <c r="E388" t="s">
        <v>388</v>
      </c>
      <c r="F388" t="s">
        <v>1243</v>
      </c>
      <c r="G388" t="s">
        <v>2300</v>
      </c>
      <c r="H388" t="s">
        <v>3212</v>
      </c>
      <c r="I388" t="s">
        <v>2383</v>
      </c>
      <c r="J388" t="s">
        <v>1327</v>
      </c>
      <c r="K388" t="s">
        <v>2796</v>
      </c>
      <c r="L388" t="s">
        <v>1319</v>
      </c>
      <c r="M388">
        <v>0.62890000000000001</v>
      </c>
    </row>
    <row r="389" spans="1:13">
      <c r="A389" t="s">
        <v>570</v>
      </c>
      <c r="B389" t="s">
        <v>2795</v>
      </c>
      <c r="C389" t="s">
        <v>913</v>
      </c>
      <c r="D389" t="s">
        <v>1487</v>
      </c>
      <c r="E389" t="s">
        <v>388</v>
      </c>
      <c r="F389" t="s">
        <v>1243</v>
      </c>
      <c r="G389" t="s">
        <v>2300</v>
      </c>
      <c r="H389" t="s">
        <v>2297</v>
      </c>
      <c r="I389" t="s">
        <v>2383</v>
      </c>
      <c r="J389" t="s">
        <v>1327</v>
      </c>
      <c r="K389" t="s">
        <v>2796</v>
      </c>
      <c r="L389" t="s">
        <v>1296</v>
      </c>
      <c r="M389">
        <v>0.37109999999999999</v>
      </c>
    </row>
    <row r="390" spans="1:13">
      <c r="A390" t="s">
        <v>570</v>
      </c>
      <c r="B390" t="s">
        <v>2795</v>
      </c>
      <c r="C390" t="s">
        <v>913</v>
      </c>
      <c r="D390" t="s">
        <v>1553</v>
      </c>
      <c r="E390" t="s">
        <v>389</v>
      </c>
      <c r="F390" t="s">
        <v>1243</v>
      </c>
      <c r="G390" t="s">
        <v>2300</v>
      </c>
      <c r="H390" t="s">
        <v>3212</v>
      </c>
      <c r="I390" t="s">
        <v>1484</v>
      </c>
      <c r="J390" t="s">
        <v>1568</v>
      </c>
      <c r="K390" t="s">
        <v>2797</v>
      </c>
      <c r="L390" t="s">
        <v>1503</v>
      </c>
      <c r="M390">
        <v>0.7127</v>
      </c>
    </row>
    <row r="391" spans="1:13">
      <c r="A391" t="s">
        <v>570</v>
      </c>
      <c r="B391" t="s">
        <v>2795</v>
      </c>
      <c r="C391" t="s">
        <v>913</v>
      </c>
      <c r="D391" t="s">
        <v>1553</v>
      </c>
      <c r="E391" t="s">
        <v>389</v>
      </c>
      <c r="F391" t="s">
        <v>1243</v>
      </c>
      <c r="G391" t="s">
        <v>2300</v>
      </c>
      <c r="H391" t="s">
        <v>2297</v>
      </c>
      <c r="I391" t="s">
        <v>1484</v>
      </c>
      <c r="J391" t="s">
        <v>1568</v>
      </c>
      <c r="K391" t="s">
        <v>2797</v>
      </c>
      <c r="L391" t="s">
        <v>1560</v>
      </c>
      <c r="M391">
        <v>0.2873</v>
      </c>
    </row>
    <row r="392" spans="1:13">
      <c r="A392" t="s">
        <v>570</v>
      </c>
      <c r="B392" t="s">
        <v>2795</v>
      </c>
      <c r="C392" t="s">
        <v>913</v>
      </c>
      <c r="D392" t="s">
        <v>1362</v>
      </c>
      <c r="E392" t="s">
        <v>485</v>
      </c>
      <c r="F392" t="s">
        <v>1243</v>
      </c>
      <c r="G392" t="s">
        <v>2300</v>
      </c>
      <c r="H392" t="s">
        <v>3212</v>
      </c>
      <c r="I392" t="s">
        <v>1500</v>
      </c>
      <c r="J392" t="s">
        <v>1572</v>
      </c>
      <c r="K392" t="s">
        <v>2798</v>
      </c>
      <c r="L392" t="s">
        <v>1425</v>
      </c>
      <c r="M392">
        <v>0.68440000000000001</v>
      </c>
    </row>
    <row r="393" spans="1:13">
      <c r="A393" t="s">
        <v>570</v>
      </c>
      <c r="B393" t="s">
        <v>2795</v>
      </c>
      <c r="C393" t="s">
        <v>913</v>
      </c>
      <c r="D393" t="s">
        <v>1362</v>
      </c>
      <c r="E393" t="s">
        <v>485</v>
      </c>
      <c r="F393" t="s">
        <v>1243</v>
      </c>
      <c r="G393" t="s">
        <v>2300</v>
      </c>
      <c r="H393" t="s">
        <v>2297</v>
      </c>
      <c r="I393" t="s">
        <v>1500</v>
      </c>
      <c r="J393" t="s">
        <v>1572</v>
      </c>
      <c r="K393" t="s">
        <v>2798</v>
      </c>
      <c r="L393" t="s">
        <v>1265</v>
      </c>
      <c r="M393">
        <v>0.31559999999999999</v>
      </c>
    </row>
    <row r="394" spans="1:13">
      <c r="A394" t="s">
        <v>570</v>
      </c>
      <c r="B394" t="s">
        <v>2795</v>
      </c>
      <c r="C394" t="s">
        <v>913</v>
      </c>
      <c r="D394" t="s">
        <v>2799</v>
      </c>
      <c r="E394" t="s">
        <v>514</v>
      </c>
      <c r="F394" t="s">
        <v>1243</v>
      </c>
      <c r="G394" t="s">
        <v>2300</v>
      </c>
      <c r="H394" t="s">
        <v>3212</v>
      </c>
      <c r="I394" t="s">
        <v>1392</v>
      </c>
      <c r="J394" t="s">
        <v>1392</v>
      </c>
      <c r="K394" t="s">
        <v>2565</v>
      </c>
      <c r="L394" t="s">
        <v>1411</v>
      </c>
      <c r="M394">
        <v>0.82499999999999996</v>
      </c>
    </row>
    <row r="395" spans="1:13">
      <c r="A395" t="s">
        <v>570</v>
      </c>
      <c r="B395" t="s">
        <v>2795</v>
      </c>
      <c r="C395" t="s">
        <v>913</v>
      </c>
      <c r="D395" t="s">
        <v>2799</v>
      </c>
      <c r="E395" t="s">
        <v>514</v>
      </c>
      <c r="F395" t="s">
        <v>1243</v>
      </c>
      <c r="G395" t="s">
        <v>2300</v>
      </c>
      <c r="H395" t="s">
        <v>2297</v>
      </c>
      <c r="I395" t="s">
        <v>1392</v>
      </c>
      <c r="J395" t="s">
        <v>1392</v>
      </c>
      <c r="K395" t="s">
        <v>2565</v>
      </c>
      <c r="L395" t="s">
        <v>1352</v>
      </c>
      <c r="M395">
        <v>0.17499999999999999</v>
      </c>
    </row>
    <row r="396" spans="1:13">
      <c r="A396" t="s">
        <v>570</v>
      </c>
      <c r="B396" t="s">
        <v>1644</v>
      </c>
      <c r="C396" t="s">
        <v>917</v>
      </c>
      <c r="D396" t="s">
        <v>2800</v>
      </c>
      <c r="E396" t="s">
        <v>95</v>
      </c>
      <c r="F396" t="s">
        <v>1243</v>
      </c>
      <c r="G396" t="s">
        <v>2300</v>
      </c>
      <c r="H396" t="s">
        <v>3212</v>
      </c>
      <c r="I396" t="s">
        <v>1270</v>
      </c>
      <c r="J396" t="s">
        <v>1579</v>
      </c>
      <c r="K396" t="s">
        <v>2801</v>
      </c>
      <c r="L396" t="s">
        <v>1441</v>
      </c>
      <c r="M396">
        <v>0.4118</v>
      </c>
    </row>
    <row r="397" spans="1:13">
      <c r="A397" t="s">
        <v>570</v>
      </c>
      <c r="B397" t="s">
        <v>1644</v>
      </c>
      <c r="C397" t="s">
        <v>917</v>
      </c>
      <c r="D397" t="s">
        <v>2800</v>
      </c>
      <c r="E397" t="s">
        <v>95</v>
      </c>
      <c r="F397" t="s">
        <v>1243</v>
      </c>
      <c r="G397" t="s">
        <v>2300</v>
      </c>
      <c r="H397" t="s">
        <v>2297</v>
      </c>
      <c r="I397" t="s">
        <v>1270</v>
      </c>
      <c r="J397" t="s">
        <v>1579</v>
      </c>
      <c r="K397" t="s">
        <v>2801</v>
      </c>
      <c r="L397" t="s">
        <v>1508</v>
      </c>
      <c r="M397">
        <v>0.58819999999999995</v>
      </c>
    </row>
    <row r="398" spans="1:13">
      <c r="A398" t="s">
        <v>570</v>
      </c>
      <c r="B398" t="s">
        <v>1644</v>
      </c>
      <c r="C398" t="s">
        <v>917</v>
      </c>
      <c r="D398" t="s">
        <v>1434</v>
      </c>
      <c r="E398" t="s">
        <v>12</v>
      </c>
      <c r="F398" t="s">
        <v>1243</v>
      </c>
      <c r="G398" t="s">
        <v>2300</v>
      </c>
      <c r="H398" t="s">
        <v>3212</v>
      </c>
      <c r="I398" t="s">
        <v>1504</v>
      </c>
      <c r="J398" t="s">
        <v>1422</v>
      </c>
      <c r="K398" t="s">
        <v>2692</v>
      </c>
      <c r="L398" t="s">
        <v>1530</v>
      </c>
      <c r="M398">
        <v>0.2722</v>
      </c>
    </row>
    <row r="399" spans="1:13">
      <c r="A399" t="s">
        <v>570</v>
      </c>
      <c r="B399" t="s">
        <v>1644</v>
      </c>
      <c r="C399" t="s">
        <v>917</v>
      </c>
      <c r="D399" t="s">
        <v>1434</v>
      </c>
      <c r="E399" t="s">
        <v>12</v>
      </c>
      <c r="F399" t="s">
        <v>1243</v>
      </c>
      <c r="G399" t="s">
        <v>2300</v>
      </c>
      <c r="H399" t="s">
        <v>2297</v>
      </c>
      <c r="I399" t="s">
        <v>1504</v>
      </c>
      <c r="J399" t="s">
        <v>1422</v>
      </c>
      <c r="K399" t="s">
        <v>2692</v>
      </c>
      <c r="L399" t="s">
        <v>2408</v>
      </c>
      <c r="M399">
        <v>0.7278</v>
      </c>
    </row>
    <row r="400" spans="1:13">
      <c r="A400" t="s">
        <v>570</v>
      </c>
      <c r="B400" t="s">
        <v>1644</v>
      </c>
      <c r="C400" t="s">
        <v>917</v>
      </c>
      <c r="D400" t="s">
        <v>2802</v>
      </c>
      <c r="E400" t="s">
        <v>161</v>
      </c>
      <c r="F400" t="s">
        <v>1243</v>
      </c>
      <c r="G400" t="s">
        <v>2300</v>
      </c>
      <c r="H400" t="s">
        <v>3212</v>
      </c>
      <c r="I400" t="s">
        <v>1303</v>
      </c>
      <c r="J400" t="s">
        <v>1438</v>
      </c>
      <c r="K400" t="s">
        <v>2793</v>
      </c>
      <c r="L400" t="s">
        <v>1582</v>
      </c>
      <c r="M400">
        <v>0.432</v>
      </c>
    </row>
    <row r="401" spans="1:13">
      <c r="A401" t="s">
        <v>570</v>
      </c>
      <c r="B401" t="s">
        <v>1644</v>
      </c>
      <c r="C401" t="s">
        <v>917</v>
      </c>
      <c r="D401" t="s">
        <v>2802</v>
      </c>
      <c r="E401" t="s">
        <v>161</v>
      </c>
      <c r="F401" t="s">
        <v>1243</v>
      </c>
      <c r="G401" t="s">
        <v>2300</v>
      </c>
      <c r="H401" t="s">
        <v>2297</v>
      </c>
      <c r="I401" t="s">
        <v>1303</v>
      </c>
      <c r="J401" t="s">
        <v>1438</v>
      </c>
      <c r="K401" t="s">
        <v>2793</v>
      </c>
      <c r="L401" t="s">
        <v>1354</v>
      </c>
      <c r="M401">
        <v>0.56799999999999995</v>
      </c>
    </row>
    <row r="402" spans="1:13">
      <c r="A402" t="s">
        <v>570</v>
      </c>
      <c r="B402" t="s">
        <v>1644</v>
      </c>
      <c r="C402" t="s">
        <v>917</v>
      </c>
      <c r="D402" t="s">
        <v>2803</v>
      </c>
      <c r="E402" t="s">
        <v>86</v>
      </c>
      <c r="F402" t="s">
        <v>1243</v>
      </c>
      <c r="G402" t="s">
        <v>2300</v>
      </c>
      <c r="H402" t="s">
        <v>3212</v>
      </c>
      <c r="I402" t="s">
        <v>1285</v>
      </c>
      <c r="J402" t="s">
        <v>1285</v>
      </c>
      <c r="K402" t="s">
        <v>2565</v>
      </c>
      <c r="L402" t="s">
        <v>1251</v>
      </c>
      <c r="M402">
        <v>0.52939999999999998</v>
      </c>
    </row>
    <row r="403" spans="1:13">
      <c r="A403" t="s">
        <v>570</v>
      </c>
      <c r="B403" t="s">
        <v>1644</v>
      </c>
      <c r="C403" t="s">
        <v>917</v>
      </c>
      <c r="D403" t="s">
        <v>2803</v>
      </c>
      <c r="E403" t="s">
        <v>86</v>
      </c>
      <c r="F403" t="s">
        <v>1243</v>
      </c>
      <c r="G403" t="s">
        <v>2300</v>
      </c>
      <c r="H403" t="s">
        <v>2297</v>
      </c>
      <c r="I403" t="s">
        <v>1285</v>
      </c>
      <c r="J403" t="s">
        <v>1285</v>
      </c>
      <c r="K403" t="s">
        <v>2565</v>
      </c>
      <c r="L403" t="s">
        <v>1410</v>
      </c>
      <c r="M403">
        <v>0.47060000000000002</v>
      </c>
    </row>
    <row r="404" spans="1:13">
      <c r="A404" t="s">
        <v>570</v>
      </c>
      <c r="B404" t="s">
        <v>1644</v>
      </c>
      <c r="C404" t="s">
        <v>917</v>
      </c>
      <c r="D404" t="s">
        <v>2507</v>
      </c>
      <c r="E404" t="s">
        <v>402</v>
      </c>
      <c r="F404" t="s">
        <v>1243</v>
      </c>
      <c r="G404" t="s">
        <v>2300</v>
      </c>
      <c r="H404" t="s">
        <v>3212</v>
      </c>
      <c r="I404" t="s">
        <v>1508</v>
      </c>
      <c r="J404" t="s">
        <v>1359</v>
      </c>
      <c r="K404" t="s">
        <v>2804</v>
      </c>
      <c r="L404" t="s">
        <v>1306</v>
      </c>
      <c r="M404">
        <v>0.45319999999999999</v>
      </c>
    </row>
    <row r="405" spans="1:13">
      <c r="A405" t="s">
        <v>570</v>
      </c>
      <c r="B405" t="s">
        <v>1644</v>
      </c>
      <c r="C405" t="s">
        <v>917</v>
      </c>
      <c r="D405" t="s">
        <v>2507</v>
      </c>
      <c r="E405" t="s">
        <v>402</v>
      </c>
      <c r="F405" t="s">
        <v>1243</v>
      </c>
      <c r="G405" t="s">
        <v>2300</v>
      </c>
      <c r="H405" t="s">
        <v>2297</v>
      </c>
      <c r="I405" t="s">
        <v>1508</v>
      </c>
      <c r="J405" t="s">
        <v>1359</v>
      </c>
      <c r="K405" t="s">
        <v>2804</v>
      </c>
      <c r="L405" t="s">
        <v>1267</v>
      </c>
      <c r="M405">
        <v>0.54679999999999995</v>
      </c>
    </row>
    <row r="406" spans="1:13">
      <c r="A406" t="s">
        <v>570</v>
      </c>
      <c r="B406" t="s">
        <v>1644</v>
      </c>
      <c r="C406" t="s">
        <v>917</v>
      </c>
      <c r="D406" t="s">
        <v>2805</v>
      </c>
      <c r="E406" t="s">
        <v>283</v>
      </c>
      <c r="F406" t="s">
        <v>1243</v>
      </c>
      <c r="G406" t="s">
        <v>2300</v>
      </c>
      <c r="H406" t="s">
        <v>3212</v>
      </c>
      <c r="I406" t="s">
        <v>1319</v>
      </c>
      <c r="J406" t="s">
        <v>1319</v>
      </c>
      <c r="K406" t="s">
        <v>2565</v>
      </c>
      <c r="L406" t="s">
        <v>1379</v>
      </c>
      <c r="M406">
        <v>0.61</v>
      </c>
    </row>
    <row r="407" spans="1:13">
      <c r="A407" t="s">
        <v>570</v>
      </c>
      <c r="B407" t="s">
        <v>1644</v>
      </c>
      <c r="C407" t="s">
        <v>917</v>
      </c>
      <c r="D407" t="s">
        <v>2805</v>
      </c>
      <c r="E407" t="s">
        <v>283</v>
      </c>
      <c r="F407" t="s">
        <v>1243</v>
      </c>
      <c r="G407" t="s">
        <v>2300</v>
      </c>
      <c r="H407" t="s">
        <v>2297</v>
      </c>
      <c r="I407" t="s">
        <v>1319</v>
      </c>
      <c r="J407" t="s">
        <v>1319</v>
      </c>
      <c r="K407" t="s">
        <v>2565</v>
      </c>
      <c r="L407" t="s">
        <v>1324</v>
      </c>
      <c r="M407">
        <v>0.39</v>
      </c>
    </row>
    <row r="408" spans="1:13">
      <c r="A408" t="s">
        <v>570</v>
      </c>
      <c r="B408" t="s">
        <v>1644</v>
      </c>
      <c r="C408" t="s">
        <v>917</v>
      </c>
      <c r="D408" t="s">
        <v>2806</v>
      </c>
      <c r="E408" t="s">
        <v>303</v>
      </c>
      <c r="F408" t="s">
        <v>1243</v>
      </c>
      <c r="G408" t="s">
        <v>2300</v>
      </c>
      <c r="H408" t="s">
        <v>3212</v>
      </c>
      <c r="I408" t="s">
        <v>1354</v>
      </c>
      <c r="J408" t="s">
        <v>1354</v>
      </c>
      <c r="K408" t="s">
        <v>2565</v>
      </c>
      <c r="L408" t="s">
        <v>1379</v>
      </c>
      <c r="M408">
        <v>0.42959999999999998</v>
      </c>
    </row>
    <row r="409" spans="1:13">
      <c r="A409" t="s">
        <v>570</v>
      </c>
      <c r="B409" t="s">
        <v>1644</v>
      </c>
      <c r="C409" t="s">
        <v>917</v>
      </c>
      <c r="D409" t="s">
        <v>2806</v>
      </c>
      <c r="E409" t="s">
        <v>303</v>
      </c>
      <c r="F409" t="s">
        <v>1243</v>
      </c>
      <c r="G409" t="s">
        <v>2300</v>
      </c>
      <c r="H409" t="s">
        <v>2297</v>
      </c>
      <c r="I409" t="s">
        <v>1354</v>
      </c>
      <c r="J409" t="s">
        <v>1354</v>
      </c>
      <c r="K409" t="s">
        <v>2565</v>
      </c>
      <c r="L409" t="s">
        <v>1382</v>
      </c>
      <c r="M409">
        <v>0.57040000000000002</v>
      </c>
    </row>
    <row r="410" spans="1:13">
      <c r="A410" t="s">
        <v>570</v>
      </c>
      <c r="B410" t="s">
        <v>1644</v>
      </c>
      <c r="C410" t="s">
        <v>917</v>
      </c>
      <c r="D410" t="s">
        <v>2807</v>
      </c>
      <c r="E410" t="s">
        <v>533</v>
      </c>
      <c r="F410" t="s">
        <v>1243</v>
      </c>
      <c r="G410" t="s">
        <v>2300</v>
      </c>
      <c r="H410" t="s">
        <v>3212</v>
      </c>
      <c r="I410" t="s">
        <v>1304</v>
      </c>
      <c r="J410" t="s">
        <v>1304</v>
      </c>
      <c r="K410" t="s">
        <v>2565</v>
      </c>
      <c r="L410" t="s">
        <v>1323</v>
      </c>
      <c r="M410">
        <v>0.6</v>
      </c>
    </row>
    <row r="411" spans="1:13">
      <c r="A411" t="s">
        <v>570</v>
      </c>
      <c r="B411" t="s">
        <v>1644</v>
      </c>
      <c r="C411" t="s">
        <v>917</v>
      </c>
      <c r="D411" t="s">
        <v>2807</v>
      </c>
      <c r="E411" t="s">
        <v>533</v>
      </c>
      <c r="F411" t="s">
        <v>1243</v>
      </c>
      <c r="G411" t="s">
        <v>2300</v>
      </c>
      <c r="H411" t="s">
        <v>2297</v>
      </c>
      <c r="I411" t="s">
        <v>1304</v>
      </c>
      <c r="J411" t="s">
        <v>1304</v>
      </c>
      <c r="K411" t="s">
        <v>2565</v>
      </c>
      <c r="L411" t="s">
        <v>1357</v>
      </c>
      <c r="M411">
        <v>0.4</v>
      </c>
    </row>
    <row r="412" spans="1:13">
      <c r="A412" t="s">
        <v>570</v>
      </c>
      <c r="B412" t="s">
        <v>2808</v>
      </c>
      <c r="C412" t="s">
        <v>924</v>
      </c>
      <c r="D412" t="s">
        <v>1558</v>
      </c>
      <c r="E412" t="s">
        <v>504</v>
      </c>
      <c r="F412" t="s">
        <v>1243</v>
      </c>
      <c r="G412" t="s">
        <v>2300</v>
      </c>
      <c r="H412" t="s">
        <v>3212</v>
      </c>
      <c r="I412" t="s">
        <v>1246</v>
      </c>
      <c r="J412" t="s">
        <v>1246</v>
      </c>
      <c r="K412" t="s">
        <v>2565</v>
      </c>
      <c r="L412" t="s">
        <v>1256</v>
      </c>
      <c r="M412">
        <v>0.5</v>
      </c>
    </row>
    <row r="413" spans="1:13">
      <c r="A413" t="s">
        <v>570</v>
      </c>
      <c r="B413" t="s">
        <v>2808</v>
      </c>
      <c r="C413" t="s">
        <v>924</v>
      </c>
      <c r="D413" t="s">
        <v>1558</v>
      </c>
      <c r="E413" t="s">
        <v>504</v>
      </c>
      <c r="F413" t="s">
        <v>1243</v>
      </c>
      <c r="G413" t="s">
        <v>2300</v>
      </c>
      <c r="H413" t="s">
        <v>2297</v>
      </c>
      <c r="I413" t="s">
        <v>1246</v>
      </c>
      <c r="J413" t="s">
        <v>1246</v>
      </c>
      <c r="K413" t="s">
        <v>2565</v>
      </c>
      <c r="L413" t="s">
        <v>1256</v>
      </c>
      <c r="M413">
        <v>0.5</v>
      </c>
    </row>
    <row r="414" spans="1:13">
      <c r="A414" t="s">
        <v>570</v>
      </c>
      <c r="B414" t="s">
        <v>2809</v>
      </c>
      <c r="C414" t="s">
        <v>926</v>
      </c>
      <c r="D414" t="s">
        <v>2810</v>
      </c>
      <c r="E414" t="s">
        <v>263</v>
      </c>
      <c r="F414" t="s">
        <v>1243</v>
      </c>
      <c r="G414" t="s">
        <v>2300</v>
      </c>
      <c r="H414" t="s">
        <v>3212</v>
      </c>
      <c r="I414" t="s">
        <v>1560</v>
      </c>
      <c r="J414" t="s">
        <v>1267</v>
      </c>
      <c r="K414" t="s">
        <v>2811</v>
      </c>
      <c r="L414" t="s">
        <v>1244</v>
      </c>
      <c r="M414">
        <v>0.46050000000000002</v>
      </c>
    </row>
    <row r="415" spans="1:13">
      <c r="A415" t="s">
        <v>570</v>
      </c>
      <c r="B415" t="s">
        <v>2809</v>
      </c>
      <c r="C415" t="s">
        <v>926</v>
      </c>
      <c r="D415" t="s">
        <v>2810</v>
      </c>
      <c r="E415" t="s">
        <v>263</v>
      </c>
      <c r="F415" t="s">
        <v>1243</v>
      </c>
      <c r="G415" t="s">
        <v>2300</v>
      </c>
      <c r="H415" t="s">
        <v>2297</v>
      </c>
      <c r="I415" t="s">
        <v>1560</v>
      </c>
      <c r="J415" t="s">
        <v>1267</v>
      </c>
      <c r="K415" t="s">
        <v>2811</v>
      </c>
      <c r="L415" t="s">
        <v>1281</v>
      </c>
      <c r="M415">
        <v>0.53949999999999998</v>
      </c>
    </row>
    <row r="416" spans="1:13">
      <c r="A416" t="s">
        <v>570</v>
      </c>
      <c r="B416" t="s">
        <v>2812</v>
      </c>
      <c r="C416" t="s">
        <v>928</v>
      </c>
      <c r="D416" t="s">
        <v>2813</v>
      </c>
      <c r="E416" t="s">
        <v>15</v>
      </c>
      <c r="F416" t="s">
        <v>1243</v>
      </c>
      <c r="G416" t="s">
        <v>2300</v>
      </c>
      <c r="H416" t="s">
        <v>3212</v>
      </c>
      <c r="I416" t="s">
        <v>1407</v>
      </c>
      <c r="J416" t="s">
        <v>1407</v>
      </c>
      <c r="K416" t="s">
        <v>2565</v>
      </c>
      <c r="L416" t="s">
        <v>1447</v>
      </c>
      <c r="M416">
        <v>0.51539999999999997</v>
      </c>
    </row>
    <row r="417" spans="1:13">
      <c r="A417" t="s">
        <v>570</v>
      </c>
      <c r="B417" t="s">
        <v>2812</v>
      </c>
      <c r="C417" t="s">
        <v>928</v>
      </c>
      <c r="D417" t="s">
        <v>2813</v>
      </c>
      <c r="E417" t="s">
        <v>15</v>
      </c>
      <c r="F417" t="s">
        <v>1243</v>
      </c>
      <c r="G417" t="s">
        <v>2300</v>
      </c>
      <c r="H417" t="s">
        <v>2297</v>
      </c>
      <c r="I417" t="s">
        <v>1407</v>
      </c>
      <c r="J417" t="s">
        <v>1407</v>
      </c>
      <c r="K417" t="s">
        <v>2565</v>
      </c>
      <c r="L417" t="s">
        <v>1306</v>
      </c>
      <c r="M417">
        <v>0.48459999999999998</v>
      </c>
    </row>
    <row r="418" spans="1:13">
      <c r="A418" t="s">
        <v>570</v>
      </c>
      <c r="B418" t="s">
        <v>2812</v>
      </c>
      <c r="C418" t="s">
        <v>928</v>
      </c>
      <c r="D418" t="s">
        <v>2423</v>
      </c>
      <c r="E418" t="s">
        <v>181</v>
      </c>
      <c r="F418" t="s">
        <v>1243</v>
      </c>
      <c r="G418" t="s">
        <v>2300</v>
      </c>
      <c r="H418" t="s">
        <v>3212</v>
      </c>
      <c r="I418" t="s">
        <v>1611</v>
      </c>
      <c r="J418" t="s">
        <v>1611</v>
      </c>
      <c r="K418" t="s">
        <v>2565</v>
      </c>
      <c r="L418" t="s">
        <v>1377</v>
      </c>
      <c r="M418">
        <v>0.47249999999999998</v>
      </c>
    </row>
    <row r="419" spans="1:13">
      <c r="A419" t="s">
        <v>570</v>
      </c>
      <c r="B419" t="s">
        <v>2812</v>
      </c>
      <c r="C419" t="s">
        <v>928</v>
      </c>
      <c r="D419" t="s">
        <v>2423</v>
      </c>
      <c r="E419" t="s">
        <v>181</v>
      </c>
      <c r="F419" t="s">
        <v>1243</v>
      </c>
      <c r="G419" t="s">
        <v>2300</v>
      </c>
      <c r="H419" t="s">
        <v>2297</v>
      </c>
      <c r="I419" t="s">
        <v>1611</v>
      </c>
      <c r="J419" t="s">
        <v>1611</v>
      </c>
      <c r="K419" t="s">
        <v>2565</v>
      </c>
      <c r="L419" t="s">
        <v>1334</v>
      </c>
      <c r="M419">
        <v>0.52749999999999997</v>
      </c>
    </row>
    <row r="420" spans="1:13">
      <c r="A420" t="s">
        <v>570</v>
      </c>
      <c r="B420" t="s">
        <v>2812</v>
      </c>
      <c r="C420" t="s">
        <v>928</v>
      </c>
      <c r="D420" t="s">
        <v>2814</v>
      </c>
      <c r="E420" t="s">
        <v>203</v>
      </c>
      <c r="F420" t="s">
        <v>1243</v>
      </c>
      <c r="G420" t="s">
        <v>2300</v>
      </c>
      <c r="H420" t="s">
        <v>3212</v>
      </c>
      <c r="I420" t="s">
        <v>1500</v>
      </c>
      <c r="J420" t="s">
        <v>1509</v>
      </c>
      <c r="K420" t="s">
        <v>2673</v>
      </c>
      <c r="L420" t="s">
        <v>1354</v>
      </c>
      <c r="M420">
        <v>0.53790000000000004</v>
      </c>
    </row>
    <row r="421" spans="1:13">
      <c r="A421" t="s">
        <v>570</v>
      </c>
      <c r="B421" t="s">
        <v>2812</v>
      </c>
      <c r="C421" t="s">
        <v>928</v>
      </c>
      <c r="D421" t="s">
        <v>2814</v>
      </c>
      <c r="E421" t="s">
        <v>203</v>
      </c>
      <c r="F421" t="s">
        <v>1243</v>
      </c>
      <c r="G421" t="s">
        <v>2300</v>
      </c>
      <c r="H421" t="s">
        <v>2297</v>
      </c>
      <c r="I421" t="s">
        <v>1500</v>
      </c>
      <c r="J421" t="s">
        <v>1509</v>
      </c>
      <c r="K421" t="s">
        <v>2673</v>
      </c>
      <c r="L421" t="s">
        <v>1493</v>
      </c>
      <c r="M421">
        <v>0.46210000000000001</v>
      </c>
    </row>
    <row r="422" spans="1:13">
      <c r="A422" t="s">
        <v>570</v>
      </c>
      <c r="B422" t="s">
        <v>2812</v>
      </c>
      <c r="C422" t="s">
        <v>928</v>
      </c>
      <c r="D422" t="s">
        <v>1426</v>
      </c>
      <c r="E422" t="s">
        <v>133</v>
      </c>
      <c r="F422" t="s">
        <v>1243</v>
      </c>
      <c r="G422" t="s">
        <v>2300</v>
      </c>
      <c r="H422" t="s">
        <v>3212</v>
      </c>
      <c r="I422" t="s">
        <v>1332</v>
      </c>
      <c r="J422" t="s">
        <v>1305</v>
      </c>
      <c r="K422" t="s">
        <v>2767</v>
      </c>
      <c r="L422" t="s">
        <v>1279</v>
      </c>
      <c r="M422">
        <v>0.38819999999999999</v>
      </c>
    </row>
    <row r="423" spans="1:13">
      <c r="A423" t="s">
        <v>570</v>
      </c>
      <c r="B423" t="s">
        <v>2812</v>
      </c>
      <c r="C423" t="s">
        <v>928</v>
      </c>
      <c r="D423" t="s">
        <v>1426</v>
      </c>
      <c r="E423" t="s">
        <v>133</v>
      </c>
      <c r="F423" t="s">
        <v>1243</v>
      </c>
      <c r="G423" t="s">
        <v>2300</v>
      </c>
      <c r="H423" t="s">
        <v>2297</v>
      </c>
      <c r="I423" t="s">
        <v>1332</v>
      </c>
      <c r="J423" t="s">
        <v>1305</v>
      </c>
      <c r="K423" t="s">
        <v>2767</v>
      </c>
      <c r="L423" t="s">
        <v>1478</v>
      </c>
      <c r="M423">
        <v>0.61180000000000001</v>
      </c>
    </row>
    <row r="424" spans="1:13">
      <c r="A424" t="s">
        <v>570</v>
      </c>
      <c r="B424" t="s">
        <v>2812</v>
      </c>
      <c r="C424" t="s">
        <v>928</v>
      </c>
      <c r="D424" t="s">
        <v>2815</v>
      </c>
      <c r="E424" t="s">
        <v>136</v>
      </c>
      <c r="F424" t="s">
        <v>1243</v>
      </c>
      <c r="G424" t="s">
        <v>2300</v>
      </c>
      <c r="H424" t="s">
        <v>3212</v>
      </c>
      <c r="I424" t="s">
        <v>2816</v>
      </c>
      <c r="J424" t="s">
        <v>1473</v>
      </c>
      <c r="K424" t="s">
        <v>2596</v>
      </c>
      <c r="L424" t="s">
        <v>1570</v>
      </c>
      <c r="M424">
        <v>0.39439999999999997</v>
      </c>
    </row>
    <row r="425" spans="1:13">
      <c r="A425" t="s">
        <v>570</v>
      </c>
      <c r="B425" t="s">
        <v>2812</v>
      </c>
      <c r="C425" t="s">
        <v>928</v>
      </c>
      <c r="D425" t="s">
        <v>2815</v>
      </c>
      <c r="E425" t="s">
        <v>136</v>
      </c>
      <c r="F425" t="s">
        <v>1243</v>
      </c>
      <c r="G425" t="s">
        <v>2300</v>
      </c>
      <c r="H425" t="s">
        <v>2297</v>
      </c>
      <c r="I425" t="s">
        <v>2816</v>
      </c>
      <c r="J425" t="s">
        <v>1473</v>
      </c>
      <c r="K425" t="s">
        <v>2596</v>
      </c>
      <c r="L425" t="s">
        <v>1576</v>
      </c>
      <c r="M425">
        <v>0.60560000000000003</v>
      </c>
    </row>
    <row r="426" spans="1:13">
      <c r="A426" t="s">
        <v>570</v>
      </c>
      <c r="B426" t="s">
        <v>2817</v>
      </c>
      <c r="C426" t="s">
        <v>934</v>
      </c>
      <c r="D426" t="s">
        <v>2818</v>
      </c>
      <c r="E426" t="s">
        <v>182</v>
      </c>
      <c r="F426" t="s">
        <v>1243</v>
      </c>
      <c r="G426" t="s">
        <v>2300</v>
      </c>
      <c r="H426" t="s">
        <v>3212</v>
      </c>
      <c r="I426" t="s">
        <v>1317</v>
      </c>
      <c r="J426" t="s">
        <v>1641</v>
      </c>
      <c r="K426" t="s">
        <v>2819</v>
      </c>
      <c r="L426" t="s">
        <v>1515</v>
      </c>
      <c r="M426">
        <v>0.38940000000000002</v>
      </c>
    </row>
    <row r="427" spans="1:13">
      <c r="A427" t="s">
        <v>570</v>
      </c>
      <c r="B427" t="s">
        <v>2817</v>
      </c>
      <c r="C427" t="s">
        <v>934</v>
      </c>
      <c r="D427" t="s">
        <v>2818</v>
      </c>
      <c r="E427" t="s">
        <v>182</v>
      </c>
      <c r="F427" t="s">
        <v>1243</v>
      </c>
      <c r="G427" t="s">
        <v>2300</v>
      </c>
      <c r="H427" t="s">
        <v>2297</v>
      </c>
      <c r="I427" t="s">
        <v>1317</v>
      </c>
      <c r="J427" t="s">
        <v>1641</v>
      </c>
      <c r="K427" t="s">
        <v>2819</v>
      </c>
      <c r="L427" t="s">
        <v>1355</v>
      </c>
      <c r="M427">
        <v>0.61060000000000003</v>
      </c>
    </row>
    <row r="428" spans="1:13">
      <c r="A428" t="s">
        <v>570</v>
      </c>
      <c r="B428" t="s">
        <v>2817</v>
      </c>
      <c r="C428" t="s">
        <v>934</v>
      </c>
      <c r="D428" t="s">
        <v>2820</v>
      </c>
      <c r="E428" t="s">
        <v>433</v>
      </c>
      <c r="F428" t="s">
        <v>1243</v>
      </c>
      <c r="G428" t="s">
        <v>2300</v>
      </c>
      <c r="H428" t="s">
        <v>3212</v>
      </c>
      <c r="I428" t="s">
        <v>1277</v>
      </c>
      <c r="J428" t="s">
        <v>1277</v>
      </c>
      <c r="K428" t="s">
        <v>2565</v>
      </c>
      <c r="L428" t="s">
        <v>1510</v>
      </c>
      <c r="M428">
        <v>0.47620000000000001</v>
      </c>
    </row>
    <row r="429" spans="1:13">
      <c r="A429" t="s">
        <v>570</v>
      </c>
      <c r="B429" t="s">
        <v>2817</v>
      </c>
      <c r="C429" t="s">
        <v>934</v>
      </c>
      <c r="D429" t="s">
        <v>2820</v>
      </c>
      <c r="E429" t="s">
        <v>433</v>
      </c>
      <c r="F429" t="s">
        <v>1243</v>
      </c>
      <c r="G429" t="s">
        <v>2300</v>
      </c>
      <c r="H429" t="s">
        <v>2297</v>
      </c>
      <c r="I429" t="s">
        <v>1277</v>
      </c>
      <c r="J429" t="s">
        <v>1277</v>
      </c>
      <c r="K429" t="s">
        <v>2565</v>
      </c>
      <c r="L429" t="s">
        <v>1279</v>
      </c>
      <c r="M429">
        <v>0.52380000000000004</v>
      </c>
    </row>
    <row r="430" spans="1:13">
      <c r="A430" t="s">
        <v>570</v>
      </c>
      <c r="B430" t="s">
        <v>2817</v>
      </c>
      <c r="C430" t="s">
        <v>934</v>
      </c>
      <c r="D430" t="s">
        <v>2821</v>
      </c>
      <c r="E430" t="s">
        <v>60</v>
      </c>
      <c r="F430" t="s">
        <v>1243</v>
      </c>
      <c r="G430" t="s">
        <v>2300</v>
      </c>
      <c r="H430" t="s">
        <v>3212</v>
      </c>
      <c r="I430" t="s">
        <v>1491</v>
      </c>
      <c r="J430" t="s">
        <v>1408</v>
      </c>
      <c r="K430" t="s">
        <v>2822</v>
      </c>
      <c r="L430" t="s">
        <v>1521</v>
      </c>
      <c r="M430">
        <v>0.43590000000000001</v>
      </c>
    </row>
    <row r="431" spans="1:13">
      <c r="A431" t="s">
        <v>570</v>
      </c>
      <c r="B431" t="s">
        <v>2817</v>
      </c>
      <c r="C431" t="s">
        <v>934</v>
      </c>
      <c r="D431" t="s">
        <v>2821</v>
      </c>
      <c r="E431" t="s">
        <v>60</v>
      </c>
      <c r="F431" t="s">
        <v>1243</v>
      </c>
      <c r="G431" t="s">
        <v>2300</v>
      </c>
      <c r="H431" t="s">
        <v>2297</v>
      </c>
      <c r="I431" t="s">
        <v>1491</v>
      </c>
      <c r="J431" t="s">
        <v>1408</v>
      </c>
      <c r="K431" t="s">
        <v>2822</v>
      </c>
      <c r="L431" t="s">
        <v>1515</v>
      </c>
      <c r="M431">
        <v>0.56410000000000005</v>
      </c>
    </row>
    <row r="432" spans="1:13">
      <c r="A432" t="s">
        <v>570</v>
      </c>
      <c r="B432" t="s">
        <v>2817</v>
      </c>
      <c r="C432" t="s">
        <v>934</v>
      </c>
      <c r="D432" t="s">
        <v>2823</v>
      </c>
      <c r="E432" t="s">
        <v>61</v>
      </c>
      <c r="F432" t="s">
        <v>1243</v>
      </c>
      <c r="G432" t="s">
        <v>2300</v>
      </c>
      <c r="H432" t="s">
        <v>3212</v>
      </c>
      <c r="I432" t="s">
        <v>1472</v>
      </c>
      <c r="J432" t="s">
        <v>1361</v>
      </c>
      <c r="K432" t="s">
        <v>2824</v>
      </c>
      <c r="L432" t="s">
        <v>1290</v>
      </c>
      <c r="M432">
        <v>0.2727</v>
      </c>
    </row>
    <row r="433" spans="1:13">
      <c r="A433" t="s">
        <v>570</v>
      </c>
      <c r="B433" t="s">
        <v>2817</v>
      </c>
      <c r="C433" t="s">
        <v>934</v>
      </c>
      <c r="D433" t="s">
        <v>2823</v>
      </c>
      <c r="E433" t="s">
        <v>61</v>
      </c>
      <c r="F433" t="s">
        <v>1243</v>
      </c>
      <c r="G433" t="s">
        <v>2300</v>
      </c>
      <c r="H433" t="s">
        <v>2297</v>
      </c>
      <c r="I433" t="s">
        <v>1472</v>
      </c>
      <c r="J433" t="s">
        <v>1361</v>
      </c>
      <c r="K433" t="s">
        <v>2824</v>
      </c>
      <c r="L433" t="s">
        <v>1283</v>
      </c>
      <c r="M433">
        <v>0.72729999999999995</v>
      </c>
    </row>
    <row r="434" spans="1:13">
      <c r="A434" t="s">
        <v>570</v>
      </c>
      <c r="B434" t="s">
        <v>2817</v>
      </c>
      <c r="C434" t="s">
        <v>934</v>
      </c>
      <c r="D434" t="s">
        <v>2825</v>
      </c>
      <c r="E434" t="s">
        <v>184</v>
      </c>
      <c r="F434" t="s">
        <v>1243</v>
      </c>
      <c r="G434" t="s">
        <v>2300</v>
      </c>
      <c r="H434" t="s">
        <v>3212</v>
      </c>
      <c r="I434" t="s">
        <v>1263</v>
      </c>
      <c r="J434" t="s">
        <v>1633</v>
      </c>
      <c r="K434" t="s">
        <v>2826</v>
      </c>
      <c r="L434" t="s">
        <v>1379</v>
      </c>
      <c r="M434">
        <v>0.17730000000000001</v>
      </c>
    </row>
    <row r="435" spans="1:13">
      <c r="A435" t="s">
        <v>570</v>
      </c>
      <c r="B435" t="s">
        <v>2817</v>
      </c>
      <c r="C435" t="s">
        <v>934</v>
      </c>
      <c r="D435" t="s">
        <v>2825</v>
      </c>
      <c r="E435" t="s">
        <v>184</v>
      </c>
      <c r="F435" t="s">
        <v>1243</v>
      </c>
      <c r="G435" t="s">
        <v>2300</v>
      </c>
      <c r="H435" t="s">
        <v>2297</v>
      </c>
      <c r="I435" t="s">
        <v>1263</v>
      </c>
      <c r="J435" t="s">
        <v>1633</v>
      </c>
      <c r="K435" t="s">
        <v>2826</v>
      </c>
      <c r="L435" t="s">
        <v>2497</v>
      </c>
      <c r="M435">
        <v>0.82269999999999999</v>
      </c>
    </row>
    <row r="436" spans="1:13">
      <c r="A436" t="s">
        <v>570</v>
      </c>
      <c r="B436" t="s">
        <v>2817</v>
      </c>
      <c r="C436" t="s">
        <v>934</v>
      </c>
      <c r="D436" t="s">
        <v>2454</v>
      </c>
      <c r="E436" t="s">
        <v>185</v>
      </c>
      <c r="F436" t="s">
        <v>1243</v>
      </c>
      <c r="G436" t="s">
        <v>2300</v>
      </c>
      <c r="H436" t="s">
        <v>3212</v>
      </c>
      <c r="I436" t="s">
        <v>1365</v>
      </c>
      <c r="J436" t="s">
        <v>1265</v>
      </c>
      <c r="K436" t="s">
        <v>2827</v>
      </c>
      <c r="L436" t="s">
        <v>1520</v>
      </c>
      <c r="M436">
        <v>0.22889999999999999</v>
      </c>
    </row>
    <row r="437" spans="1:13">
      <c r="A437" t="s">
        <v>570</v>
      </c>
      <c r="B437" t="s">
        <v>2817</v>
      </c>
      <c r="C437" t="s">
        <v>934</v>
      </c>
      <c r="D437" t="s">
        <v>2454</v>
      </c>
      <c r="E437" t="s">
        <v>185</v>
      </c>
      <c r="F437" t="s">
        <v>1243</v>
      </c>
      <c r="G437" t="s">
        <v>2300</v>
      </c>
      <c r="H437" t="s">
        <v>2297</v>
      </c>
      <c r="I437" t="s">
        <v>1365</v>
      </c>
      <c r="J437" t="s">
        <v>1265</v>
      </c>
      <c r="K437" t="s">
        <v>2827</v>
      </c>
      <c r="L437" t="s">
        <v>1283</v>
      </c>
      <c r="M437">
        <v>0.77110000000000001</v>
      </c>
    </row>
    <row r="438" spans="1:13">
      <c r="A438" t="s">
        <v>570</v>
      </c>
      <c r="B438" t="s">
        <v>1618</v>
      </c>
      <c r="C438" t="s">
        <v>939</v>
      </c>
      <c r="D438" t="s">
        <v>2828</v>
      </c>
      <c r="E438" t="s">
        <v>397</v>
      </c>
      <c r="F438" t="s">
        <v>1243</v>
      </c>
      <c r="G438" t="s">
        <v>2300</v>
      </c>
      <c r="H438" t="s">
        <v>3212</v>
      </c>
      <c r="I438" t="s">
        <v>2400</v>
      </c>
      <c r="J438" t="s">
        <v>1607</v>
      </c>
      <c r="K438" t="s">
        <v>2829</v>
      </c>
      <c r="L438" t="s">
        <v>1348</v>
      </c>
      <c r="M438">
        <v>0.40560000000000002</v>
      </c>
    </row>
    <row r="439" spans="1:13">
      <c r="A439" t="s">
        <v>570</v>
      </c>
      <c r="B439" t="s">
        <v>1618</v>
      </c>
      <c r="C439" t="s">
        <v>939</v>
      </c>
      <c r="D439" t="s">
        <v>2828</v>
      </c>
      <c r="E439" t="s">
        <v>397</v>
      </c>
      <c r="F439" t="s">
        <v>1243</v>
      </c>
      <c r="G439" t="s">
        <v>2300</v>
      </c>
      <c r="H439" t="s">
        <v>2297</v>
      </c>
      <c r="I439" t="s">
        <v>2400</v>
      </c>
      <c r="J439" t="s">
        <v>1607</v>
      </c>
      <c r="K439" t="s">
        <v>2829</v>
      </c>
      <c r="L439" t="s">
        <v>1490</v>
      </c>
      <c r="M439">
        <v>0.59440000000000004</v>
      </c>
    </row>
    <row r="440" spans="1:13">
      <c r="A440" t="s">
        <v>570</v>
      </c>
      <c r="B440" t="s">
        <v>1618</v>
      </c>
      <c r="C440" t="s">
        <v>939</v>
      </c>
      <c r="D440" t="s">
        <v>2830</v>
      </c>
      <c r="E440" t="s">
        <v>398</v>
      </c>
      <c r="F440" t="s">
        <v>1243</v>
      </c>
      <c r="G440" t="s">
        <v>2300</v>
      </c>
      <c r="H440" t="s">
        <v>3212</v>
      </c>
      <c r="I440" t="s">
        <v>1461</v>
      </c>
      <c r="J440" t="s">
        <v>2438</v>
      </c>
      <c r="K440" t="s">
        <v>2831</v>
      </c>
      <c r="L440" t="s">
        <v>2410</v>
      </c>
      <c r="M440">
        <v>0.43519999999999998</v>
      </c>
    </row>
    <row r="441" spans="1:13">
      <c r="A441" t="s">
        <v>570</v>
      </c>
      <c r="B441" t="s">
        <v>1618</v>
      </c>
      <c r="C441" t="s">
        <v>939</v>
      </c>
      <c r="D441" t="s">
        <v>2830</v>
      </c>
      <c r="E441" t="s">
        <v>398</v>
      </c>
      <c r="F441" t="s">
        <v>1243</v>
      </c>
      <c r="G441" t="s">
        <v>2300</v>
      </c>
      <c r="H441" t="s">
        <v>2297</v>
      </c>
      <c r="I441" t="s">
        <v>1461</v>
      </c>
      <c r="J441" t="s">
        <v>2438</v>
      </c>
      <c r="K441" t="s">
        <v>2831</v>
      </c>
      <c r="L441" t="s">
        <v>1601</v>
      </c>
      <c r="M441">
        <v>0.56479999999999997</v>
      </c>
    </row>
    <row r="442" spans="1:13">
      <c r="A442" t="s">
        <v>570</v>
      </c>
      <c r="B442" t="s">
        <v>1618</v>
      </c>
      <c r="C442" t="s">
        <v>939</v>
      </c>
      <c r="D442" t="s">
        <v>2832</v>
      </c>
      <c r="E442" t="s">
        <v>38</v>
      </c>
      <c r="F442" t="s">
        <v>1243</v>
      </c>
      <c r="G442" t="s">
        <v>2300</v>
      </c>
      <c r="H442" t="s">
        <v>3212</v>
      </c>
      <c r="I442" t="s">
        <v>1453</v>
      </c>
      <c r="J442" t="s">
        <v>1583</v>
      </c>
      <c r="K442" t="s">
        <v>2833</v>
      </c>
      <c r="L442" t="s">
        <v>1348</v>
      </c>
      <c r="M442">
        <v>0.5</v>
      </c>
    </row>
    <row r="443" spans="1:13">
      <c r="A443" t="s">
        <v>570</v>
      </c>
      <c r="B443" t="s">
        <v>1618</v>
      </c>
      <c r="C443" t="s">
        <v>939</v>
      </c>
      <c r="D443" t="s">
        <v>2832</v>
      </c>
      <c r="E443" t="s">
        <v>38</v>
      </c>
      <c r="F443" t="s">
        <v>1243</v>
      </c>
      <c r="G443" t="s">
        <v>2300</v>
      </c>
      <c r="H443" t="s">
        <v>2297</v>
      </c>
      <c r="I443" t="s">
        <v>1453</v>
      </c>
      <c r="J443" t="s">
        <v>1583</v>
      </c>
      <c r="K443" t="s">
        <v>2833</v>
      </c>
      <c r="L443" t="s">
        <v>1348</v>
      </c>
      <c r="M443">
        <v>0.5</v>
      </c>
    </row>
    <row r="444" spans="1:13">
      <c r="A444" t="s">
        <v>570</v>
      </c>
      <c r="B444" t="s">
        <v>1618</v>
      </c>
      <c r="C444" t="s">
        <v>939</v>
      </c>
      <c r="D444" t="s">
        <v>2415</v>
      </c>
      <c r="E444" t="s">
        <v>511</v>
      </c>
      <c r="F444" t="s">
        <v>1243</v>
      </c>
      <c r="G444" t="s">
        <v>2300</v>
      </c>
      <c r="H444" t="s">
        <v>3212</v>
      </c>
      <c r="I444" t="s">
        <v>1373</v>
      </c>
      <c r="J444" t="s">
        <v>1373</v>
      </c>
      <c r="K444" t="s">
        <v>2565</v>
      </c>
      <c r="L444" t="s">
        <v>1285</v>
      </c>
      <c r="M444">
        <v>0.68689999999999996</v>
      </c>
    </row>
    <row r="445" spans="1:13">
      <c r="A445" t="s">
        <v>570</v>
      </c>
      <c r="B445" t="s">
        <v>1618</v>
      </c>
      <c r="C445" t="s">
        <v>939</v>
      </c>
      <c r="D445" t="s">
        <v>2415</v>
      </c>
      <c r="E445" t="s">
        <v>511</v>
      </c>
      <c r="F445" t="s">
        <v>1243</v>
      </c>
      <c r="G445" t="s">
        <v>2300</v>
      </c>
      <c r="H445" t="s">
        <v>2297</v>
      </c>
      <c r="I445" t="s">
        <v>1373</v>
      </c>
      <c r="J445" t="s">
        <v>1373</v>
      </c>
      <c r="K445" t="s">
        <v>2565</v>
      </c>
      <c r="L445" t="s">
        <v>1399</v>
      </c>
      <c r="M445">
        <v>0.31309999999999999</v>
      </c>
    </row>
    <row r="446" spans="1:13">
      <c r="A446" t="s">
        <v>570</v>
      </c>
      <c r="B446" t="s">
        <v>1618</v>
      </c>
      <c r="C446" t="s">
        <v>939</v>
      </c>
      <c r="D446" t="s">
        <v>2524</v>
      </c>
      <c r="E446" t="s">
        <v>432</v>
      </c>
      <c r="F446" t="s">
        <v>1243</v>
      </c>
      <c r="G446" t="s">
        <v>2300</v>
      </c>
      <c r="H446" t="s">
        <v>3212</v>
      </c>
      <c r="I446" t="s">
        <v>1455</v>
      </c>
      <c r="J446" t="s">
        <v>1455</v>
      </c>
      <c r="K446" t="s">
        <v>2565</v>
      </c>
      <c r="L446" t="s">
        <v>1361</v>
      </c>
      <c r="M446">
        <v>0.48620000000000002</v>
      </c>
    </row>
    <row r="447" spans="1:13">
      <c r="A447" t="s">
        <v>570</v>
      </c>
      <c r="B447" t="s">
        <v>1618</v>
      </c>
      <c r="C447" t="s">
        <v>939</v>
      </c>
      <c r="D447" t="s">
        <v>2524</v>
      </c>
      <c r="E447" t="s">
        <v>432</v>
      </c>
      <c r="F447" t="s">
        <v>1243</v>
      </c>
      <c r="G447" t="s">
        <v>2300</v>
      </c>
      <c r="H447" t="s">
        <v>2297</v>
      </c>
      <c r="I447" t="s">
        <v>1455</v>
      </c>
      <c r="J447" t="s">
        <v>1455</v>
      </c>
      <c r="K447" t="s">
        <v>2565</v>
      </c>
      <c r="L447" t="s">
        <v>1325</v>
      </c>
      <c r="M447">
        <v>0.51380000000000003</v>
      </c>
    </row>
    <row r="448" spans="1:13">
      <c r="A448" t="s">
        <v>570</v>
      </c>
      <c r="B448" t="s">
        <v>2834</v>
      </c>
      <c r="C448" t="s">
        <v>944</v>
      </c>
      <c r="D448" t="s">
        <v>1511</v>
      </c>
      <c r="E448" t="s">
        <v>218</v>
      </c>
      <c r="F448" t="s">
        <v>1243</v>
      </c>
      <c r="G448" t="s">
        <v>2300</v>
      </c>
      <c r="H448" t="s">
        <v>3212</v>
      </c>
      <c r="I448" t="s">
        <v>2365</v>
      </c>
      <c r="J448" t="s">
        <v>1262</v>
      </c>
      <c r="K448" t="s">
        <v>2835</v>
      </c>
      <c r="L448" t="s">
        <v>1283</v>
      </c>
      <c r="M448">
        <v>0.42109999999999997</v>
      </c>
    </row>
    <row r="449" spans="1:13">
      <c r="A449" t="s">
        <v>570</v>
      </c>
      <c r="B449" t="s">
        <v>2834</v>
      </c>
      <c r="C449" t="s">
        <v>944</v>
      </c>
      <c r="D449" t="s">
        <v>1511</v>
      </c>
      <c r="E449" t="s">
        <v>218</v>
      </c>
      <c r="F449" t="s">
        <v>1243</v>
      </c>
      <c r="G449" t="s">
        <v>2300</v>
      </c>
      <c r="H449" t="s">
        <v>2297</v>
      </c>
      <c r="I449" t="s">
        <v>2365</v>
      </c>
      <c r="J449" t="s">
        <v>1262</v>
      </c>
      <c r="K449" t="s">
        <v>2835</v>
      </c>
      <c r="L449" t="s">
        <v>1361</v>
      </c>
      <c r="M449">
        <v>0.57889999999999997</v>
      </c>
    </row>
    <row r="450" spans="1:13">
      <c r="A450" t="s">
        <v>570</v>
      </c>
      <c r="B450" t="s">
        <v>2834</v>
      </c>
      <c r="C450" t="s">
        <v>944</v>
      </c>
      <c r="D450" t="s">
        <v>1474</v>
      </c>
      <c r="E450" t="s">
        <v>413</v>
      </c>
      <c r="F450" t="s">
        <v>1243</v>
      </c>
      <c r="G450" t="s">
        <v>2300</v>
      </c>
      <c r="H450" t="s">
        <v>3212</v>
      </c>
      <c r="I450" t="s">
        <v>1267</v>
      </c>
      <c r="J450" t="s">
        <v>1267</v>
      </c>
      <c r="K450" t="s">
        <v>2565</v>
      </c>
      <c r="L450" t="s">
        <v>1244</v>
      </c>
      <c r="M450">
        <v>0.46050000000000002</v>
      </c>
    </row>
    <row r="451" spans="1:13">
      <c r="A451" t="s">
        <v>570</v>
      </c>
      <c r="B451" t="s">
        <v>2834</v>
      </c>
      <c r="C451" t="s">
        <v>944</v>
      </c>
      <c r="D451" t="s">
        <v>1474</v>
      </c>
      <c r="E451" t="s">
        <v>413</v>
      </c>
      <c r="F451" t="s">
        <v>1243</v>
      </c>
      <c r="G451" t="s">
        <v>2300</v>
      </c>
      <c r="H451" t="s">
        <v>2297</v>
      </c>
      <c r="I451" t="s">
        <v>1267</v>
      </c>
      <c r="J451" t="s">
        <v>1267</v>
      </c>
      <c r="K451" t="s">
        <v>2565</v>
      </c>
      <c r="L451" t="s">
        <v>1281</v>
      </c>
      <c r="M451">
        <v>0.53949999999999998</v>
      </c>
    </row>
    <row r="452" spans="1:13">
      <c r="A452" t="s">
        <v>570</v>
      </c>
      <c r="B452" t="s">
        <v>2834</v>
      </c>
      <c r="C452" t="s">
        <v>944</v>
      </c>
      <c r="D452" t="s">
        <v>1371</v>
      </c>
      <c r="E452" t="s">
        <v>469</v>
      </c>
      <c r="F452" t="s">
        <v>1243</v>
      </c>
      <c r="G452" t="s">
        <v>2300</v>
      </c>
      <c r="H452" t="s">
        <v>3212</v>
      </c>
      <c r="I452" t="s">
        <v>1582</v>
      </c>
      <c r="J452" t="s">
        <v>1582</v>
      </c>
      <c r="K452" t="s">
        <v>2565</v>
      </c>
      <c r="L452" t="s">
        <v>1321</v>
      </c>
      <c r="M452">
        <v>0.52780000000000005</v>
      </c>
    </row>
    <row r="453" spans="1:13">
      <c r="A453" t="s">
        <v>570</v>
      </c>
      <c r="B453" t="s">
        <v>2834</v>
      </c>
      <c r="C453" t="s">
        <v>944</v>
      </c>
      <c r="D453" t="s">
        <v>1371</v>
      </c>
      <c r="E453" t="s">
        <v>469</v>
      </c>
      <c r="F453" t="s">
        <v>1243</v>
      </c>
      <c r="G453" t="s">
        <v>2300</v>
      </c>
      <c r="H453" t="s">
        <v>2297</v>
      </c>
      <c r="I453" t="s">
        <v>1582</v>
      </c>
      <c r="J453" t="s">
        <v>1582</v>
      </c>
      <c r="K453" t="s">
        <v>2565</v>
      </c>
      <c r="L453" t="s">
        <v>1395</v>
      </c>
      <c r="M453">
        <v>0.47220000000000001</v>
      </c>
    </row>
    <row r="454" spans="1:13">
      <c r="A454" t="s">
        <v>570</v>
      </c>
      <c r="B454" t="s">
        <v>2834</v>
      </c>
      <c r="C454" t="s">
        <v>944</v>
      </c>
      <c r="D454" t="s">
        <v>1604</v>
      </c>
      <c r="E454" t="s">
        <v>471</v>
      </c>
      <c r="F454" t="s">
        <v>1243</v>
      </c>
      <c r="G454" t="s">
        <v>2300</v>
      </c>
      <c r="H454" t="s">
        <v>3212</v>
      </c>
      <c r="I454" t="s">
        <v>2410</v>
      </c>
      <c r="J454" t="s">
        <v>1362</v>
      </c>
      <c r="K454" t="s">
        <v>2836</v>
      </c>
      <c r="L454" t="s">
        <v>1390</v>
      </c>
      <c r="M454">
        <v>0.63100000000000001</v>
      </c>
    </row>
    <row r="455" spans="1:13">
      <c r="A455" t="s">
        <v>570</v>
      </c>
      <c r="B455" t="s">
        <v>2834</v>
      </c>
      <c r="C455" t="s">
        <v>944</v>
      </c>
      <c r="D455" t="s">
        <v>1604</v>
      </c>
      <c r="E455" t="s">
        <v>471</v>
      </c>
      <c r="F455" t="s">
        <v>1243</v>
      </c>
      <c r="G455" t="s">
        <v>2300</v>
      </c>
      <c r="H455" t="s">
        <v>2297</v>
      </c>
      <c r="I455" t="s">
        <v>2410</v>
      </c>
      <c r="J455" t="s">
        <v>1362</v>
      </c>
      <c r="K455" t="s">
        <v>2836</v>
      </c>
      <c r="L455" t="s">
        <v>1355</v>
      </c>
      <c r="M455">
        <v>0.36899999999999999</v>
      </c>
    </row>
    <row r="456" spans="1:13">
      <c r="A456" t="s">
        <v>570</v>
      </c>
      <c r="B456" t="s">
        <v>2837</v>
      </c>
      <c r="C456" t="s">
        <v>950</v>
      </c>
      <c r="D456" t="s">
        <v>2838</v>
      </c>
      <c r="E456" t="s">
        <v>54</v>
      </c>
      <c r="F456" t="s">
        <v>1243</v>
      </c>
      <c r="G456" t="s">
        <v>2300</v>
      </c>
      <c r="H456" t="s">
        <v>3212</v>
      </c>
      <c r="I456" t="s">
        <v>1340</v>
      </c>
      <c r="J456" t="s">
        <v>1340</v>
      </c>
      <c r="K456" t="s">
        <v>2565</v>
      </c>
      <c r="L456" t="s">
        <v>1306</v>
      </c>
      <c r="M456">
        <v>0.70789999999999997</v>
      </c>
    </row>
    <row r="457" spans="1:13">
      <c r="A457" t="s">
        <v>570</v>
      </c>
      <c r="B457" t="s">
        <v>2837</v>
      </c>
      <c r="C457" t="s">
        <v>950</v>
      </c>
      <c r="D457" t="s">
        <v>2838</v>
      </c>
      <c r="E457" t="s">
        <v>54</v>
      </c>
      <c r="F457" t="s">
        <v>1243</v>
      </c>
      <c r="G457" t="s">
        <v>2300</v>
      </c>
      <c r="H457" t="s">
        <v>2297</v>
      </c>
      <c r="I457" t="s">
        <v>1340</v>
      </c>
      <c r="J457" t="s">
        <v>1340</v>
      </c>
      <c r="K457" t="s">
        <v>2565</v>
      </c>
      <c r="L457" t="s">
        <v>1271</v>
      </c>
      <c r="M457">
        <v>0.29210000000000003</v>
      </c>
    </row>
    <row r="458" spans="1:13">
      <c r="A458" t="s">
        <v>570</v>
      </c>
      <c r="B458" t="s">
        <v>2837</v>
      </c>
      <c r="C458" t="s">
        <v>950</v>
      </c>
      <c r="D458" t="s">
        <v>2839</v>
      </c>
      <c r="E458" t="s">
        <v>248</v>
      </c>
      <c r="F458" t="s">
        <v>1243</v>
      </c>
      <c r="G458" t="s">
        <v>2300</v>
      </c>
      <c r="H458" t="s">
        <v>3212</v>
      </c>
      <c r="I458" t="s">
        <v>1251</v>
      </c>
      <c r="J458" t="s">
        <v>1251</v>
      </c>
      <c r="K458" t="s">
        <v>2565</v>
      </c>
      <c r="L458" t="s">
        <v>1271</v>
      </c>
      <c r="M458">
        <v>0.72219999999999995</v>
      </c>
    </row>
    <row r="459" spans="1:13">
      <c r="A459" t="s">
        <v>570</v>
      </c>
      <c r="B459" t="s">
        <v>2837</v>
      </c>
      <c r="C459" t="s">
        <v>950</v>
      </c>
      <c r="D459" t="s">
        <v>2839</v>
      </c>
      <c r="E459" t="s">
        <v>248</v>
      </c>
      <c r="F459" t="s">
        <v>1243</v>
      </c>
      <c r="G459" t="s">
        <v>2300</v>
      </c>
      <c r="H459" t="s">
        <v>2297</v>
      </c>
      <c r="I459" t="s">
        <v>1251</v>
      </c>
      <c r="J459" t="s">
        <v>1251</v>
      </c>
      <c r="K459" t="s">
        <v>2565</v>
      </c>
      <c r="L459" t="s">
        <v>1250</v>
      </c>
      <c r="M459">
        <v>0.27779999999999999</v>
      </c>
    </row>
    <row r="460" spans="1:13">
      <c r="A460" t="s">
        <v>570</v>
      </c>
      <c r="B460" t="s">
        <v>2837</v>
      </c>
      <c r="C460" t="s">
        <v>950</v>
      </c>
      <c r="D460" t="s">
        <v>2840</v>
      </c>
      <c r="E460" t="s">
        <v>91</v>
      </c>
      <c r="F460" t="s">
        <v>1243</v>
      </c>
      <c r="G460" t="s">
        <v>2300</v>
      </c>
      <c r="H460" t="s">
        <v>3212</v>
      </c>
      <c r="I460" t="s">
        <v>1254</v>
      </c>
      <c r="J460" t="s">
        <v>1366</v>
      </c>
      <c r="K460" t="s">
        <v>2841</v>
      </c>
      <c r="L460" t="s">
        <v>1273</v>
      </c>
      <c r="M460">
        <v>0.35920000000000002</v>
      </c>
    </row>
    <row r="461" spans="1:13">
      <c r="A461" t="s">
        <v>570</v>
      </c>
      <c r="B461" t="s">
        <v>2837</v>
      </c>
      <c r="C461" t="s">
        <v>950</v>
      </c>
      <c r="D461" t="s">
        <v>2840</v>
      </c>
      <c r="E461" t="s">
        <v>91</v>
      </c>
      <c r="F461" t="s">
        <v>1243</v>
      </c>
      <c r="G461" t="s">
        <v>2300</v>
      </c>
      <c r="H461" t="s">
        <v>2297</v>
      </c>
      <c r="I461" t="s">
        <v>1254</v>
      </c>
      <c r="J461" t="s">
        <v>1366</v>
      </c>
      <c r="K461" t="s">
        <v>2841</v>
      </c>
      <c r="L461" t="s">
        <v>1279</v>
      </c>
      <c r="M461">
        <v>0.64080000000000004</v>
      </c>
    </row>
    <row r="462" spans="1:13">
      <c r="A462" t="s">
        <v>570</v>
      </c>
      <c r="B462" t="s">
        <v>2837</v>
      </c>
      <c r="C462" t="s">
        <v>950</v>
      </c>
      <c r="D462" t="s">
        <v>2842</v>
      </c>
      <c r="E462" t="s">
        <v>150</v>
      </c>
      <c r="F462" t="s">
        <v>1243</v>
      </c>
      <c r="G462" t="s">
        <v>2300</v>
      </c>
      <c r="H462" t="s">
        <v>3212</v>
      </c>
      <c r="I462" t="s">
        <v>1527</v>
      </c>
      <c r="J462" t="s">
        <v>1300</v>
      </c>
      <c r="K462" t="s">
        <v>2843</v>
      </c>
      <c r="L462" t="s">
        <v>1441</v>
      </c>
      <c r="M462">
        <v>0.34389999999999998</v>
      </c>
    </row>
    <row r="463" spans="1:13">
      <c r="A463" t="s">
        <v>570</v>
      </c>
      <c r="B463" t="s">
        <v>2837</v>
      </c>
      <c r="C463" t="s">
        <v>950</v>
      </c>
      <c r="D463" t="s">
        <v>2842</v>
      </c>
      <c r="E463" t="s">
        <v>150</v>
      </c>
      <c r="F463" t="s">
        <v>1243</v>
      </c>
      <c r="G463" t="s">
        <v>2300</v>
      </c>
      <c r="H463" t="s">
        <v>2297</v>
      </c>
      <c r="I463" t="s">
        <v>1527</v>
      </c>
      <c r="J463" t="s">
        <v>1300</v>
      </c>
      <c r="K463" t="s">
        <v>2843</v>
      </c>
      <c r="L463" t="s">
        <v>1362</v>
      </c>
      <c r="M463">
        <v>0.65610000000000002</v>
      </c>
    </row>
    <row r="464" spans="1:13">
      <c r="A464" t="s">
        <v>570</v>
      </c>
      <c r="B464" t="s">
        <v>2837</v>
      </c>
      <c r="C464" t="s">
        <v>950</v>
      </c>
      <c r="D464" t="s">
        <v>2844</v>
      </c>
      <c r="E464" t="s">
        <v>447</v>
      </c>
      <c r="F464" t="s">
        <v>1243</v>
      </c>
      <c r="G464" t="s">
        <v>2300</v>
      </c>
      <c r="H464" t="s">
        <v>3212</v>
      </c>
      <c r="I464" t="s">
        <v>1635</v>
      </c>
      <c r="J464" t="s">
        <v>1277</v>
      </c>
      <c r="K464" t="s">
        <v>2845</v>
      </c>
      <c r="L464" t="s">
        <v>1444</v>
      </c>
      <c r="M464">
        <v>0.55559999999999998</v>
      </c>
    </row>
    <row r="465" spans="1:13">
      <c r="A465" t="s">
        <v>570</v>
      </c>
      <c r="B465" t="s">
        <v>2837</v>
      </c>
      <c r="C465" t="s">
        <v>950</v>
      </c>
      <c r="D465" t="s">
        <v>2844</v>
      </c>
      <c r="E465" t="s">
        <v>447</v>
      </c>
      <c r="F465" t="s">
        <v>1243</v>
      </c>
      <c r="G465" t="s">
        <v>2300</v>
      </c>
      <c r="H465" t="s">
        <v>2297</v>
      </c>
      <c r="I465" t="s">
        <v>1635</v>
      </c>
      <c r="J465" t="s">
        <v>1277</v>
      </c>
      <c r="K465" t="s">
        <v>2845</v>
      </c>
      <c r="L465" t="s">
        <v>1458</v>
      </c>
      <c r="M465">
        <v>0.44440000000000002</v>
      </c>
    </row>
    <row r="466" spans="1:13">
      <c r="A466" t="s">
        <v>570</v>
      </c>
      <c r="B466" t="s">
        <v>2837</v>
      </c>
      <c r="C466" t="s">
        <v>950</v>
      </c>
      <c r="D466" t="s">
        <v>2846</v>
      </c>
      <c r="E466" t="s">
        <v>454</v>
      </c>
      <c r="F466" t="s">
        <v>1243</v>
      </c>
      <c r="G466" t="s">
        <v>2300</v>
      </c>
      <c r="H466" t="s">
        <v>3212</v>
      </c>
      <c r="I466" t="s">
        <v>1602</v>
      </c>
      <c r="J466" t="s">
        <v>1602</v>
      </c>
      <c r="K466" t="s">
        <v>2565</v>
      </c>
      <c r="L466" t="s">
        <v>1283</v>
      </c>
      <c r="M466">
        <v>0.78049999999999997</v>
      </c>
    </row>
    <row r="467" spans="1:13">
      <c r="A467" t="s">
        <v>570</v>
      </c>
      <c r="B467" t="s">
        <v>2837</v>
      </c>
      <c r="C467" t="s">
        <v>950</v>
      </c>
      <c r="D467" t="s">
        <v>2846</v>
      </c>
      <c r="E467" t="s">
        <v>454</v>
      </c>
      <c r="F467" t="s">
        <v>1243</v>
      </c>
      <c r="G467" t="s">
        <v>2300</v>
      </c>
      <c r="H467" t="s">
        <v>2297</v>
      </c>
      <c r="I467" t="s">
        <v>1602</v>
      </c>
      <c r="J467" t="s">
        <v>1602</v>
      </c>
      <c r="K467" t="s">
        <v>2565</v>
      </c>
      <c r="L467" t="s">
        <v>1323</v>
      </c>
      <c r="M467">
        <v>0.2195</v>
      </c>
    </row>
    <row r="468" spans="1:13">
      <c r="A468" t="s">
        <v>570</v>
      </c>
      <c r="B468" t="s">
        <v>2847</v>
      </c>
      <c r="C468" t="s">
        <v>955</v>
      </c>
      <c r="D468" t="s">
        <v>2384</v>
      </c>
      <c r="E468" t="s">
        <v>312</v>
      </c>
      <c r="F468" t="s">
        <v>1243</v>
      </c>
      <c r="G468" t="s">
        <v>2300</v>
      </c>
      <c r="H468" t="s">
        <v>3212</v>
      </c>
      <c r="I468" t="s">
        <v>1530</v>
      </c>
      <c r="J468" t="s">
        <v>1425</v>
      </c>
      <c r="K468" t="s">
        <v>2634</v>
      </c>
      <c r="L468" t="s">
        <v>1602</v>
      </c>
      <c r="M468">
        <v>0.4556</v>
      </c>
    </row>
    <row r="469" spans="1:13">
      <c r="A469" t="s">
        <v>570</v>
      </c>
      <c r="B469" t="s">
        <v>2847</v>
      </c>
      <c r="C469" t="s">
        <v>955</v>
      </c>
      <c r="D469" t="s">
        <v>2384</v>
      </c>
      <c r="E469" t="s">
        <v>312</v>
      </c>
      <c r="F469" t="s">
        <v>1243</v>
      </c>
      <c r="G469" t="s">
        <v>2300</v>
      </c>
      <c r="H469" t="s">
        <v>2297</v>
      </c>
      <c r="I469" t="s">
        <v>1530</v>
      </c>
      <c r="J469" t="s">
        <v>1425</v>
      </c>
      <c r="K469" t="s">
        <v>2634</v>
      </c>
      <c r="L469" t="s">
        <v>1441</v>
      </c>
      <c r="M469">
        <v>0.5444</v>
      </c>
    </row>
    <row r="470" spans="1:13">
      <c r="A470" t="s">
        <v>570</v>
      </c>
      <c r="B470" t="s">
        <v>2847</v>
      </c>
      <c r="C470" t="s">
        <v>955</v>
      </c>
      <c r="D470" t="s">
        <v>1559</v>
      </c>
      <c r="E470" t="s">
        <v>480</v>
      </c>
      <c r="F470" t="s">
        <v>1243</v>
      </c>
      <c r="G470" t="s">
        <v>2300</v>
      </c>
      <c r="H470" t="s">
        <v>3212</v>
      </c>
      <c r="I470" t="s">
        <v>1531</v>
      </c>
      <c r="J470" t="s">
        <v>1406</v>
      </c>
      <c r="K470" t="s">
        <v>2798</v>
      </c>
      <c r="L470" t="s">
        <v>2331</v>
      </c>
      <c r="M470">
        <v>0.54769999999999996</v>
      </c>
    </row>
    <row r="471" spans="1:13">
      <c r="A471" t="s">
        <v>570</v>
      </c>
      <c r="B471" t="s">
        <v>2847</v>
      </c>
      <c r="C471" t="s">
        <v>955</v>
      </c>
      <c r="D471" t="s">
        <v>1559</v>
      </c>
      <c r="E471" t="s">
        <v>480</v>
      </c>
      <c r="F471" t="s">
        <v>1243</v>
      </c>
      <c r="G471" t="s">
        <v>2300</v>
      </c>
      <c r="H471" t="s">
        <v>2297</v>
      </c>
      <c r="I471" t="s">
        <v>1531</v>
      </c>
      <c r="J471" t="s">
        <v>1406</v>
      </c>
      <c r="K471" t="s">
        <v>2798</v>
      </c>
      <c r="L471" t="s">
        <v>1425</v>
      </c>
      <c r="M471">
        <v>0.45229999999999998</v>
      </c>
    </row>
    <row r="472" spans="1:13">
      <c r="A472" t="s">
        <v>570</v>
      </c>
      <c r="B472" t="s">
        <v>2847</v>
      </c>
      <c r="C472" t="s">
        <v>955</v>
      </c>
      <c r="D472" t="s">
        <v>1463</v>
      </c>
      <c r="E472" t="s">
        <v>428</v>
      </c>
      <c r="F472" t="s">
        <v>1243</v>
      </c>
      <c r="G472" t="s">
        <v>2300</v>
      </c>
      <c r="H472" t="s">
        <v>3212</v>
      </c>
      <c r="I472" t="s">
        <v>1265</v>
      </c>
      <c r="J472" t="s">
        <v>1538</v>
      </c>
      <c r="K472" t="s">
        <v>2848</v>
      </c>
      <c r="L472" t="s">
        <v>1273</v>
      </c>
      <c r="M472">
        <v>0.46250000000000002</v>
      </c>
    </row>
    <row r="473" spans="1:13">
      <c r="A473" t="s">
        <v>570</v>
      </c>
      <c r="B473" t="s">
        <v>2847</v>
      </c>
      <c r="C473" t="s">
        <v>955</v>
      </c>
      <c r="D473" t="s">
        <v>1463</v>
      </c>
      <c r="E473" t="s">
        <v>428</v>
      </c>
      <c r="F473" t="s">
        <v>1243</v>
      </c>
      <c r="G473" t="s">
        <v>2300</v>
      </c>
      <c r="H473" t="s">
        <v>2297</v>
      </c>
      <c r="I473" t="s">
        <v>1265</v>
      </c>
      <c r="J473" t="s">
        <v>1538</v>
      </c>
      <c r="K473" t="s">
        <v>2848</v>
      </c>
      <c r="L473" t="s">
        <v>1377</v>
      </c>
      <c r="M473">
        <v>0.53749999999999998</v>
      </c>
    </row>
    <row r="474" spans="1:13">
      <c r="A474" t="s">
        <v>570</v>
      </c>
      <c r="B474" t="s">
        <v>2847</v>
      </c>
      <c r="C474" t="s">
        <v>955</v>
      </c>
      <c r="D474" t="s">
        <v>1347</v>
      </c>
      <c r="E474" t="s">
        <v>247</v>
      </c>
      <c r="F474" t="s">
        <v>1243</v>
      </c>
      <c r="G474" t="s">
        <v>2300</v>
      </c>
      <c r="H474" t="s">
        <v>3212</v>
      </c>
      <c r="I474" t="s">
        <v>1370</v>
      </c>
      <c r="J474" t="s">
        <v>1621</v>
      </c>
      <c r="K474" t="s">
        <v>2849</v>
      </c>
      <c r="L474" t="s">
        <v>1285</v>
      </c>
      <c r="M474">
        <v>0.30220000000000002</v>
      </c>
    </row>
    <row r="475" spans="1:13">
      <c r="A475" t="s">
        <v>570</v>
      </c>
      <c r="B475" t="s">
        <v>2847</v>
      </c>
      <c r="C475" t="s">
        <v>955</v>
      </c>
      <c r="D475" t="s">
        <v>1347</v>
      </c>
      <c r="E475" t="s">
        <v>247</v>
      </c>
      <c r="F475" t="s">
        <v>1243</v>
      </c>
      <c r="G475" t="s">
        <v>2300</v>
      </c>
      <c r="H475" t="s">
        <v>2297</v>
      </c>
      <c r="I475" t="s">
        <v>1370</v>
      </c>
      <c r="J475" t="s">
        <v>1621</v>
      </c>
      <c r="K475" t="s">
        <v>2849</v>
      </c>
      <c r="L475" t="s">
        <v>1603</v>
      </c>
      <c r="M475">
        <v>0.69779999999999998</v>
      </c>
    </row>
    <row r="476" spans="1:13">
      <c r="A476" t="s">
        <v>570</v>
      </c>
      <c r="B476" t="s">
        <v>2847</v>
      </c>
      <c r="C476" t="s">
        <v>955</v>
      </c>
      <c r="D476" t="s">
        <v>2516</v>
      </c>
      <c r="E476" t="s">
        <v>470</v>
      </c>
      <c r="F476" t="s">
        <v>1243</v>
      </c>
      <c r="G476" t="s">
        <v>2300</v>
      </c>
      <c r="H476" t="s">
        <v>3212</v>
      </c>
      <c r="I476" t="s">
        <v>1535</v>
      </c>
      <c r="J476" t="s">
        <v>2850</v>
      </c>
      <c r="K476" t="s">
        <v>2851</v>
      </c>
      <c r="L476" t="s">
        <v>1362</v>
      </c>
      <c r="M476">
        <v>0.34820000000000001</v>
      </c>
    </row>
    <row r="477" spans="1:13">
      <c r="A477" t="s">
        <v>570</v>
      </c>
      <c r="B477" t="s">
        <v>2847</v>
      </c>
      <c r="C477" t="s">
        <v>955</v>
      </c>
      <c r="D477" t="s">
        <v>2516</v>
      </c>
      <c r="E477" t="s">
        <v>470</v>
      </c>
      <c r="F477" t="s">
        <v>1243</v>
      </c>
      <c r="G477" t="s">
        <v>2300</v>
      </c>
      <c r="H477" t="s">
        <v>2297</v>
      </c>
      <c r="I477" t="s">
        <v>1535</v>
      </c>
      <c r="J477" t="s">
        <v>2850</v>
      </c>
      <c r="K477" t="s">
        <v>2851</v>
      </c>
      <c r="L477" t="s">
        <v>2381</v>
      </c>
      <c r="M477">
        <v>0.65180000000000005</v>
      </c>
    </row>
    <row r="478" spans="1:13">
      <c r="A478" t="s">
        <v>570</v>
      </c>
      <c r="B478" t="s">
        <v>2847</v>
      </c>
      <c r="C478" t="s">
        <v>955</v>
      </c>
      <c r="D478" t="s">
        <v>1634</v>
      </c>
      <c r="E478" t="s">
        <v>562</v>
      </c>
      <c r="F478" t="s">
        <v>1243</v>
      </c>
      <c r="G478" t="s">
        <v>2300</v>
      </c>
      <c r="H478" t="s">
        <v>3212</v>
      </c>
      <c r="I478" t="s">
        <v>1442</v>
      </c>
      <c r="J478" t="s">
        <v>1356</v>
      </c>
      <c r="K478" t="s">
        <v>2852</v>
      </c>
      <c r="L478" t="s">
        <v>1342</v>
      </c>
      <c r="M478">
        <v>0.58750000000000002</v>
      </c>
    </row>
    <row r="479" spans="1:13">
      <c r="A479" t="s">
        <v>570</v>
      </c>
      <c r="B479" t="s">
        <v>2847</v>
      </c>
      <c r="C479" t="s">
        <v>955</v>
      </c>
      <c r="D479" t="s">
        <v>1634</v>
      </c>
      <c r="E479" t="s">
        <v>562</v>
      </c>
      <c r="F479" t="s">
        <v>1243</v>
      </c>
      <c r="G479" t="s">
        <v>2300</v>
      </c>
      <c r="H479" t="s">
        <v>2297</v>
      </c>
      <c r="I479" t="s">
        <v>1442</v>
      </c>
      <c r="J479" t="s">
        <v>1356</v>
      </c>
      <c r="K479" t="s">
        <v>2852</v>
      </c>
      <c r="L479" t="s">
        <v>1279</v>
      </c>
      <c r="M479">
        <v>0.41249999999999998</v>
      </c>
    </row>
    <row r="480" spans="1:13">
      <c r="A480" t="s">
        <v>570</v>
      </c>
      <c r="B480" t="s">
        <v>2853</v>
      </c>
      <c r="C480" t="s">
        <v>958</v>
      </c>
      <c r="D480" t="s">
        <v>2854</v>
      </c>
      <c r="E480" t="s">
        <v>6</v>
      </c>
      <c r="F480" t="s">
        <v>1243</v>
      </c>
      <c r="G480" t="s">
        <v>2300</v>
      </c>
      <c r="H480" t="s">
        <v>3212</v>
      </c>
      <c r="I480" t="s">
        <v>1509</v>
      </c>
      <c r="J480" t="s">
        <v>1509</v>
      </c>
      <c r="K480" t="s">
        <v>2565</v>
      </c>
      <c r="L480" t="s">
        <v>1380</v>
      </c>
      <c r="M480">
        <v>0.61739999999999995</v>
      </c>
    </row>
    <row r="481" spans="1:13">
      <c r="A481" t="s">
        <v>570</v>
      </c>
      <c r="B481" t="s">
        <v>2853</v>
      </c>
      <c r="C481" t="s">
        <v>958</v>
      </c>
      <c r="D481" t="s">
        <v>2854</v>
      </c>
      <c r="E481" t="s">
        <v>6</v>
      </c>
      <c r="F481" t="s">
        <v>1243</v>
      </c>
      <c r="G481" t="s">
        <v>2300</v>
      </c>
      <c r="H481" t="s">
        <v>2297</v>
      </c>
      <c r="I481" t="s">
        <v>1509</v>
      </c>
      <c r="J481" t="s">
        <v>1509</v>
      </c>
      <c r="K481" t="s">
        <v>2565</v>
      </c>
      <c r="L481" t="s">
        <v>1364</v>
      </c>
      <c r="M481">
        <v>0.3826</v>
      </c>
    </row>
    <row r="482" spans="1:13">
      <c r="A482" t="s">
        <v>570</v>
      </c>
      <c r="B482" t="s">
        <v>2853</v>
      </c>
      <c r="C482" t="s">
        <v>958</v>
      </c>
      <c r="D482" t="s">
        <v>2855</v>
      </c>
      <c r="E482" t="s">
        <v>66</v>
      </c>
      <c r="F482" t="s">
        <v>1243</v>
      </c>
      <c r="G482" t="s">
        <v>2300</v>
      </c>
      <c r="H482" t="s">
        <v>3212</v>
      </c>
      <c r="I482" t="s">
        <v>1508</v>
      </c>
      <c r="J482" t="s">
        <v>1511</v>
      </c>
      <c r="K482" t="s">
        <v>2856</v>
      </c>
      <c r="L482" t="s">
        <v>1402</v>
      </c>
      <c r="M482">
        <v>0.37590000000000001</v>
      </c>
    </row>
    <row r="483" spans="1:13">
      <c r="A483" t="s">
        <v>570</v>
      </c>
      <c r="B483" t="s">
        <v>2853</v>
      </c>
      <c r="C483" t="s">
        <v>958</v>
      </c>
      <c r="D483" t="s">
        <v>2855</v>
      </c>
      <c r="E483" t="s">
        <v>66</v>
      </c>
      <c r="F483" t="s">
        <v>1243</v>
      </c>
      <c r="G483" t="s">
        <v>2300</v>
      </c>
      <c r="H483" t="s">
        <v>2297</v>
      </c>
      <c r="I483" t="s">
        <v>1508</v>
      </c>
      <c r="J483" t="s">
        <v>1511</v>
      </c>
      <c r="K483" t="s">
        <v>2856</v>
      </c>
      <c r="L483" t="s">
        <v>1265</v>
      </c>
      <c r="M483">
        <v>0.62409999999999999</v>
      </c>
    </row>
    <row r="484" spans="1:13">
      <c r="A484" t="s">
        <v>570</v>
      </c>
      <c r="B484" t="s">
        <v>2853</v>
      </c>
      <c r="C484" t="s">
        <v>958</v>
      </c>
      <c r="D484" t="s">
        <v>2499</v>
      </c>
      <c r="E484" t="s">
        <v>417</v>
      </c>
      <c r="F484" t="s">
        <v>1243</v>
      </c>
      <c r="G484" t="s">
        <v>2300</v>
      </c>
      <c r="H484" t="s">
        <v>3212</v>
      </c>
      <c r="I484" t="s">
        <v>1393</v>
      </c>
      <c r="J484" t="s">
        <v>1619</v>
      </c>
      <c r="K484" t="s">
        <v>2669</v>
      </c>
      <c r="L484" t="s">
        <v>1552</v>
      </c>
      <c r="M484">
        <v>0.47870000000000001</v>
      </c>
    </row>
    <row r="485" spans="1:13">
      <c r="A485" t="s">
        <v>570</v>
      </c>
      <c r="B485" t="s">
        <v>2853</v>
      </c>
      <c r="C485" t="s">
        <v>958</v>
      </c>
      <c r="D485" t="s">
        <v>2499</v>
      </c>
      <c r="E485" t="s">
        <v>417</v>
      </c>
      <c r="F485" t="s">
        <v>1243</v>
      </c>
      <c r="G485" t="s">
        <v>2300</v>
      </c>
      <c r="H485" t="s">
        <v>2297</v>
      </c>
      <c r="I485" t="s">
        <v>1393</v>
      </c>
      <c r="J485" t="s">
        <v>1619</v>
      </c>
      <c r="K485" t="s">
        <v>2669</v>
      </c>
      <c r="L485" t="s">
        <v>2371</v>
      </c>
      <c r="M485">
        <v>0.52129999999999999</v>
      </c>
    </row>
    <row r="486" spans="1:13">
      <c r="A486" t="s">
        <v>570</v>
      </c>
      <c r="B486" t="s">
        <v>2857</v>
      </c>
      <c r="C486" t="s">
        <v>961</v>
      </c>
      <c r="D486" t="s">
        <v>1311</v>
      </c>
      <c r="E486" t="s">
        <v>219</v>
      </c>
      <c r="F486" t="s">
        <v>1243</v>
      </c>
      <c r="G486" t="s">
        <v>2300</v>
      </c>
      <c r="H486" t="s">
        <v>3212</v>
      </c>
      <c r="I486" t="s">
        <v>1539</v>
      </c>
      <c r="J486" t="s">
        <v>1610</v>
      </c>
      <c r="K486" t="s">
        <v>2858</v>
      </c>
      <c r="L486" t="s">
        <v>1287</v>
      </c>
      <c r="M486">
        <v>0.37090000000000001</v>
      </c>
    </row>
    <row r="487" spans="1:13">
      <c r="A487" t="s">
        <v>570</v>
      </c>
      <c r="B487" t="s">
        <v>2857</v>
      </c>
      <c r="C487" t="s">
        <v>961</v>
      </c>
      <c r="D487" t="s">
        <v>1311</v>
      </c>
      <c r="E487" t="s">
        <v>219</v>
      </c>
      <c r="F487" t="s">
        <v>1243</v>
      </c>
      <c r="G487" t="s">
        <v>2300</v>
      </c>
      <c r="H487" t="s">
        <v>2297</v>
      </c>
      <c r="I487" t="s">
        <v>1539</v>
      </c>
      <c r="J487" t="s">
        <v>1610</v>
      </c>
      <c r="K487" t="s">
        <v>2858</v>
      </c>
      <c r="L487" t="s">
        <v>1289</v>
      </c>
      <c r="M487">
        <v>0.62909999999999999</v>
      </c>
    </row>
    <row r="488" spans="1:13">
      <c r="A488" t="s">
        <v>570</v>
      </c>
      <c r="B488" t="s">
        <v>2857</v>
      </c>
      <c r="C488" t="s">
        <v>961</v>
      </c>
      <c r="D488" t="s">
        <v>2859</v>
      </c>
      <c r="E488" t="s">
        <v>103</v>
      </c>
      <c r="F488" t="s">
        <v>1243</v>
      </c>
      <c r="G488" t="s">
        <v>2300</v>
      </c>
      <c r="H488" t="s">
        <v>3212</v>
      </c>
      <c r="I488" t="s">
        <v>1277</v>
      </c>
      <c r="J488" t="s">
        <v>1363</v>
      </c>
      <c r="K488" t="s">
        <v>2655</v>
      </c>
      <c r="L488" t="s">
        <v>1336</v>
      </c>
      <c r="M488">
        <v>0.30890000000000001</v>
      </c>
    </row>
    <row r="489" spans="1:13">
      <c r="A489" t="s">
        <v>570</v>
      </c>
      <c r="B489" t="s">
        <v>2857</v>
      </c>
      <c r="C489" t="s">
        <v>961</v>
      </c>
      <c r="D489" t="s">
        <v>2859</v>
      </c>
      <c r="E489" t="s">
        <v>103</v>
      </c>
      <c r="F489" t="s">
        <v>1243</v>
      </c>
      <c r="G489" t="s">
        <v>2300</v>
      </c>
      <c r="H489" t="s">
        <v>2297</v>
      </c>
      <c r="I489" t="s">
        <v>1277</v>
      </c>
      <c r="J489" t="s">
        <v>1363</v>
      </c>
      <c r="K489" t="s">
        <v>2655</v>
      </c>
      <c r="L489" t="s">
        <v>1490</v>
      </c>
      <c r="M489">
        <v>0.69110000000000005</v>
      </c>
    </row>
    <row r="490" spans="1:13">
      <c r="A490" t="s">
        <v>570</v>
      </c>
      <c r="B490" t="s">
        <v>2857</v>
      </c>
      <c r="C490" t="s">
        <v>961</v>
      </c>
      <c r="D490" t="s">
        <v>1589</v>
      </c>
      <c r="E490" t="s">
        <v>492</v>
      </c>
      <c r="F490" t="s">
        <v>1243</v>
      </c>
      <c r="G490" t="s">
        <v>2300</v>
      </c>
      <c r="H490" t="s">
        <v>3212</v>
      </c>
      <c r="I490" t="s">
        <v>1317</v>
      </c>
      <c r="J490" t="s">
        <v>1363</v>
      </c>
      <c r="K490" t="s">
        <v>2860</v>
      </c>
      <c r="L490" t="s">
        <v>1294</v>
      </c>
      <c r="M490">
        <v>0.59350000000000003</v>
      </c>
    </row>
    <row r="491" spans="1:13">
      <c r="A491" t="s">
        <v>570</v>
      </c>
      <c r="B491" t="s">
        <v>2857</v>
      </c>
      <c r="C491" t="s">
        <v>961</v>
      </c>
      <c r="D491" t="s">
        <v>1589</v>
      </c>
      <c r="E491" t="s">
        <v>492</v>
      </c>
      <c r="F491" t="s">
        <v>1243</v>
      </c>
      <c r="G491" t="s">
        <v>2300</v>
      </c>
      <c r="H491" t="s">
        <v>2297</v>
      </c>
      <c r="I491" t="s">
        <v>1317</v>
      </c>
      <c r="J491" t="s">
        <v>1363</v>
      </c>
      <c r="K491" t="s">
        <v>2860</v>
      </c>
      <c r="L491" t="s">
        <v>1402</v>
      </c>
      <c r="M491">
        <v>0.40649999999999997</v>
      </c>
    </row>
    <row r="492" spans="1:13">
      <c r="A492" t="s">
        <v>570</v>
      </c>
      <c r="B492" t="s">
        <v>2857</v>
      </c>
      <c r="C492" t="s">
        <v>961</v>
      </c>
      <c r="D492" t="s">
        <v>1594</v>
      </c>
      <c r="E492" t="s">
        <v>426</v>
      </c>
      <c r="F492" t="s">
        <v>1243</v>
      </c>
      <c r="G492" t="s">
        <v>2300</v>
      </c>
      <c r="H492" t="s">
        <v>3212</v>
      </c>
      <c r="I492" t="s">
        <v>1514</v>
      </c>
      <c r="J492" t="s">
        <v>1456</v>
      </c>
      <c r="K492" t="s">
        <v>2595</v>
      </c>
      <c r="L492" t="s">
        <v>1373</v>
      </c>
      <c r="M492">
        <v>0.43809999999999999</v>
      </c>
    </row>
    <row r="493" spans="1:13">
      <c r="A493" t="s">
        <v>570</v>
      </c>
      <c r="B493" t="s">
        <v>2857</v>
      </c>
      <c r="C493" t="s">
        <v>961</v>
      </c>
      <c r="D493" t="s">
        <v>1594</v>
      </c>
      <c r="E493" t="s">
        <v>426</v>
      </c>
      <c r="F493" t="s">
        <v>1243</v>
      </c>
      <c r="G493" t="s">
        <v>2300</v>
      </c>
      <c r="H493" t="s">
        <v>2297</v>
      </c>
      <c r="I493" t="s">
        <v>1514</v>
      </c>
      <c r="J493" t="s">
        <v>1456</v>
      </c>
      <c r="K493" t="s">
        <v>2595</v>
      </c>
      <c r="L493" t="s">
        <v>1398</v>
      </c>
      <c r="M493">
        <v>0.56189999999999996</v>
      </c>
    </row>
    <row r="494" spans="1:13">
      <c r="A494" t="s">
        <v>570</v>
      </c>
      <c r="B494" t="s">
        <v>2857</v>
      </c>
      <c r="C494" t="s">
        <v>961</v>
      </c>
      <c r="D494" t="s">
        <v>1387</v>
      </c>
      <c r="E494" t="s">
        <v>279</v>
      </c>
      <c r="F494" t="s">
        <v>1243</v>
      </c>
      <c r="G494" t="s">
        <v>2300</v>
      </c>
      <c r="H494" t="s">
        <v>3212</v>
      </c>
      <c r="I494" t="s">
        <v>1453</v>
      </c>
      <c r="J494" t="s">
        <v>1478</v>
      </c>
      <c r="K494" t="s">
        <v>2549</v>
      </c>
      <c r="L494" t="s">
        <v>1281</v>
      </c>
      <c r="M494">
        <v>0.39419999999999999</v>
      </c>
    </row>
    <row r="495" spans="1:13">
      <c r="A495" t="s">
        <v>570</v>
      </c>
      <c r="B495" t="s">
        <v>2857</v>
      </c>
      <c r="C495" t="s">
        <v>961</v>
      </c>
      <c r="D495" t="s">
        <v>1387</v>
      </c>
      <c r="E495" t="s">
        <v>279</v>
      </c>
      <c r="F495" t="s">
        <v>1243</v>
      </c>
      <c r="G495" t="s">
        <v>2300</v>
      </c>
      <c r="H495" t="s">
        <v>2297</v>
      </c>
      <c r="I495" t="s">
        <v>1453</v>
      </c>
      <c r="J495" t="s">
        <v>1478</v>
      </c>
      <c r="K495" t="s">
        <v>2549</v>
      </c>
      <c r="L495" t="s">
        <v>1306</v>
      </c>
      <c r="M495">
        <v>0.60580000000000001</v>
      </c>
    </row>
    <row r="496" spans="1:13">
      <c r="A496" t="s">
        <v>570</v>
      </c>
      <c r="B496" t="s">
        <v>2861</v>
      </c>
      <c r="C496" t="s">
        <v>965</v>
      </c>
      <c r="D496" t="s">
        <v>2862</v>
      </c>
      <c r="E496" t="s">
        <v>1</v>
      </c>
      <c r="F496" t="s">
        <v>1243</v>
      </c>
      <c r="G496" t="s">
        <v>2300</v>
      </c>
      <c r="H496" t="s">
        <v>3212</v>
      </c>
      <c r="I496" t="s">
        <v>1279</v>
      </c>
      <c r="J496" t="s">
        <v>1279</v>
      </c>
      <c r="K496" t="s">
        <v>2565</v>
      </c>
      <c r="L496" t="s">
        <v>1460</v>
      </c>
      <c r="M496">
        <v>0.30299999999999999</v>
      </c>
    </row>
    <row r="497" spans="1:13">
      <c r="A497" t="s">
        <v>570</v>
      </c>
      <c r="B497" t="s">
        <v>2861</v>
      </c>
      <c r="C497" t="s">
        <v>965</v>
      </c>
      <c r="D497" t="s">
        <v>2862</v>
      </c>
      <c r="E497" t="s">
        <v>1</v>
      </c>
      <c r="F497" t="s">
        <v>1243</v>
      </c>
      <c r="G497" t="s">
        <v>2300</v>
      </c>
      <c r="H497" t="s">
        <v>2297</v>
      </c>
      <c r="I497" t="s">
        <v>1279</v>
      </c>
      <c r="J497" t="s">
        <v>1279</v>
      </c>
      <c r="K497" t="s">
        <v>2565</v>
      </c>
      <c r="L497" t="s">
        <v>1620</v>
      </c>
      <c r="M497">
        <v>0.69699999999999995</v>
      </c>
    </row>
    <row r="498" spans="1:13">
      <c r="A498" t="s">
        <v>570</v>
      </c>
      <c r="B498" t="s">
        <v>2861</v>
      </c>
      <c r="C498" t="s">
        <v>965</v>
      </c>
      <c r="D498" t="s">
        <v>2863</v>
      </c>
      <c r="E498" t="s">
        <v>238</v>
      </c>
      <c r="F498" t="s">
        <v>1243</v>
      </c>
      <c r="G498" t="s">
        <v>2300</v>
      </c>
      <c r="H498" t="s">
        <v>3212</v>
      </c>
      <c r="I498" t="s">
        <v>1540</v>
      </c>
      <c r="J498" t="s">
        <v>2479</v>
      </c>
      <c r="K498" t="s">
        <v>2576</v>
      </c>
      <c r="L498" t="s">
        <v>1315</v>
      </c>
      <c r="M498">
        <v>0.33639999999999998</v>
      </c>
    </row>
    <row r="499" spans="1:13">
      <c r="A499" t="s">
        <v>570</v>
      </c>
      <c r="B499" t="s">
        <v>2861</v>
      </c>
      <c r="C499" t="s">
        <v>965</v>
      </c>
      <c r="D499" t="s">
        <v>2863</v>
      </c>
      <c r="E499" t="s">
        <v>238</v>
      </c>
      <c r="F499" t="s">
        <v>1243</v>
      </c>
      <c r="G499" t="s">
        <v>2300</v>
      </c>
      <c r="H499" t="s">
        <v>2297</v>
      </c>
      <c r="I499" t="s">
        <v>1540</v>
      </c>
      <c r="J499" t="s">
        <v>2479</v>
      </c>
      <c r="K499" t="s">
        <v>2576</v>
      </c>
      <c r="L499" t="s">
        <v>1354</v>
      </c>
      <c r="M499">
        <v>0.66359999999999997</v>
      </c>
    </row>
    <row r="500" spans="1:13">
      <c r="A500" t="s">
        <v>570</v>
      </c>
      <c r="B500" t="s">
        <v>2861</v>
      </c>
      <c r="C500" t="s">
        <v>965</v>
      </c>
      <c r="D500" t="s">
        <v>2488</v>
      </c>
      <c r="E500" t="s">
        <v>244</v>
      </c>
      <c r="F500" t="s">
        <v>1243</v>
      </c>
      <c r="G500" t="s">
        <v>2300</v>
      </c>
      <c r="H500" t="s">
        <v>3212</v>
      </c>
      <c r="I500" t="s">
        <v>1366</v>
      </c>
      <c r="J500" t="s">
        <v>1287</v>
      </c>
      <c r="K500" t="s">
        <v>2864</v>
      </c>
      <c r="L500" t="s">
        <v>1281</v>
      </c>
      <c r="M500">
        <v>0.40200000000000002</v>
      </c>
    </row>
    <row r="501" spans="1:13">
      <c r="A501" t="s">
        <v>570</v>
      </c>
      <c r="B501" t="s">
        <v>2861</v>
      </c>
      <c r="C501" t="s">
        <v>965</v>
      </c>
      <c r="D501" t="s">
        <v>2488</v>
      </c>
      <c r="E501" t="s">
        <v>244</v>
      </c>
      <c r="F501" t="s">
        <v>1243</v>
      </c>
      <c r="G501" t="s">
        <v>2300</v>
      </c>
      <c r="H501" t="s">
        <v>2297</v>
      </c>
      <c r="I501" t="s">
        <v>1366</v>
      </c>
      <c r="J501" t="s">
        <v>1287</v>
      </c>
      <c r="K501" t="s">
        <v>2864</v>
      </c>
      <c r="L501" t="s">
        <v>1379</v>
      </c>
      <c r="M501">
        <v>0.59799999999999998</v>
      </c>
    </row>
    <row r="502" spans="1:13">
      <c r="A502" t="s">
        <v>570</v>
      </c>
      <c r="B502" t="s">
        <v>2861</v>
      </c>
      <c r="C502" t="s">
        <v>965</v>
      </c>
      <c r="D502" t="s">
        <v>1653</v>
      </c>
      <c r="E502" t="s">
        <v>435</v>
      </c>
      <c r="F502" t="s">
        <v>1243</v>
      </c>
      <c r="G502" t="s">
        <v>2300</v>
      </c>
      <c r="H502" t="s">
        <v>3212</v>
      </c>
      <c r="I502" t="s">
        <v>1458</v>
      </c>
      <c r="J502" t="s">
        <v>1458</v>
      </c>
      <c r="K502" t="s">
        <v>2565</v>
      </c>
      <c r="L502" t="s">
        <v>1549</v>
      </c>
      <c r="M502">
        <v>0.41070000000000001</v>
      </c>
    </row>
    <row r="503" spans="1:13">
      <c r="A503" t="s">
        <v>570</v>
      </c>
      <c r="B503" t="s">
        <v>2861</v>
      </c>
      <c r="C503" t="s">
        <v>965</v>
      </c>
      <c r="D503" t="s">
        <v>1653</v>
      </c>
      <c r="E503" t="s">
        <v>435</v>
      </c>
      <c r="F503" t="s">
        <v>1243</v>
      </c>
      <c r="G503" t="s">
        <v>2300</v>
      </c>
      <c r="H503" t="s">
        <v>2297</v>
      </c>
      <c r="I503" t="s">
        <v>1458</v>
      </c>
      <c r="J503" t="s">
        <v>1458</v>
      </c>
      <c r="K503" t="s">
        <v>2565</v>
      </c>
      <c r="L503" t="s">
        <v>1411</v>
      </c>
      <c r="M503">
        <v>0.58930000000000005</v>
      </c>
    </row>
    <row r="504" spans="1:13">
      <c r="A504" t="s">
        <v>570</v>
      </c>
      <c r="B504" t="s">
        <v>2861</v>
      </c>
      <c r="C504" t="s">
        <v>965</v>
      </c>
      <c r="D504" t="s">
        <v>2865</v>
      </c>
      <c r="E504" t="s">
        <v>174</v>
      </c>
      <c r="F504" t="s">
        <v>1243</v>
      </c>
      <c r="G504" t="s">
        <v>2300</v>
      </c>
      <c r="H504" t="s">
        <v>3212</v>
      </c>
      <c r="I504" t="s">
        <v>1447</v>
      </c>
      <c r="J504" t="s">
        <v>1447</v>
      </c>
      <c r="K504" t="s">
        <v>2565</v>
      </c>
      <c r="L504" t="s">
        <v>1549</v>
      </c>
      <c r="M504">
        <v>0.34329999999999999</v>
      </c>
    </row>
    <row r="505" spans="1:13">
      <c r="A505" t="s">
        <v>570</v>
      </c>
      <c r="B505" t="s">
        <v>2861</v>
      </c>
      <c r="C505" t="s">
        <v>965</v>
      </c>
      <c r="D505" t="s">
        <v>2865</v>
      </c>
      <c r="E505" t="s">
        <v>174</v>
      </c>
      <c r="F505" t="s">
        <v>1243</v>
      </c>
      <c r="G505" t="s">
        <v>2300</v>
      </c>
      <c r="H505" t="s">
        <v>2297</v>
      </c>
      <c r="I505" t="s">
        <v>1447</v>
      </c>
      <c r="J505" t="s">
        <v>1447</v>
      </c>
      <c r="K505" t="s">
        <v>2565</v>
      </c>
      <c r="L505" t="s">
        <v>1515</v>
      </c>
      <c r="M505">
        <v>0.65669999999999995</v>
      </c>
    </row>
    <row r="506" spans="1:13">
      <c r="A506" t="s">
        <v>570</v>
      </c>
      <c r="B506" t="s">
        <v>2861</v>
      </c>
      <c r="C506" t="s">
        <v>965</v>
      </c>
      <c r="D506" t="s">
        <v>2866</v>
      </c>
      <c r="E506" t="s">
        <v>207</v>
      </c>
      <c r="F506" t="s">
        <v>1243</v>
      </c>
      <c r="G506" t="s">
        <v>2300</v>
      </c>
      <c r="H506" t="s">
        <v>3212</v>
      </c>
      <c r="I506" t="s">
        <v>1663</v>
      </c>
      <c r="J506" t="s">
        <v>1668</v>
      </c>
      <c r="K506" t="s">
        <v>2610</v>
      </c>
      <c r="L506" t="s">
        <v>1386</v>
      </c>
      <c r="M506">
        <v>0.29339999999999999</v>
      </c>
    </row>
    <row r="507" spans="1:13">
      <c r="A507" t="s">
        <v>570</v>
      </c>
      <c r="B507" t="s">
        <v>2861</v>
      </c>
      <c r="C507" t="s">
        <v>965</v>
      </c>
      <c r="D507" t="s">
        <v>2866</v>
      </c>
      <c r="E507" t="s">
        <v>207</v>
      </c>
      <c r="F507" t="s">
        <v>1243</v>
      </c>
      <c r="G507" t="s">
        <v>2300</v>
      </c>
      <c r="H507" t="s">
        <v>2297</v>
      </c>
      <c r="I507" t="s">
        <v>1663</v>
      </c>
      <c r="J507" t="s">
        <v>1668</v>
      </c>
      <c r="K507" t="s">
        <v>2610</v>
      </c>
      <c r="L507" t="s">
        <v>1390</v>
      </c>
      <c r="M507">
        <v>0.70660000000000001</v>
      </c>
    </row>
    <row r="508" spans="1:13">
      <c r="A508" t="s">
        <v>570</v>
      </c>
      <c r="B508" t="s">
        <v>2861</v>
      </c>
      <c r="C508" t="s">
        <v>965</v>
      </c>
      <c r="D508" t="s">
        <v>2506</v>
      </c>
      <c r="E508" t="s">
        <v>178</v>
      </c>
      <c r="F508" t="s">
        <v>1243</v>
      </c>
      <c r="G508" t="s">
        <v>2300</v>
      </c>
      <c r="H508" t="s">
        <v>3212</v>
      </c>
      <c r="I508" t="s">
        <v>2347</v>
      </c>
      <c r="J508" t="s">
        <v>1621</v>
      </c>
      <c r="K508" t="s">
        <v>2867</v>
      </c>
      <c r="L508" t="s">
        <v>1315</v>
      </c>
      <c r="M508">
        <v>0.32</v>
      </c>
    </row>
    <row r="509" spans="1:13">
      <c r="A509" t="s">
        <v>570</v>
      </c>
      <c r="B509" t="s">
        <v>2861</v>
      </c>
      <c r="C509" t="s">
        <v>965</v>
      </c>
      <c r="D509" t="s">
        <v>2506</v>
      </c>
      <c r="E509" t="s">
        <v>178</v>
      </c>
      <c r="F509" t="s">
        <v>1243</v>
      </c>
      <c r="G509" t="s">
        <v>2300</v>
      </c>
      <c r="H509" t="s">
        <v>2297</v>
      </c>
      <c r="I509" t="s">
        <v>2347</v>
      </c>
      <c r="J509" t="s">
        <v>1621</v>
      </c>
      <c r="K509" t="s">
        <v>2867</v>
      </c>
      <c r="L509" t="s">
        <v>2365</v>
      </c>
      <c r="M509">
        <v>0.68</v>
      </c>
    </row>
    <row r="510" spans="1:13">
      <c r="A510" t="s">
        <v>570</v>
      </c>
      <c r="B510" t="s">
        <v>2861</v>
      </c>
      <c r="C510" t="s">
        <v>965</v>
      </c>
      <c r="D510" t="s">
        <v>1590</v>
      </c>
      <c r="E510" t="s">
        <v>211</v>
      </c>
      <c r="F510" t="s">
        <v>1243</v>
      </c>
      <c r="G510" t="s">
        <v>2300</v>
      </c>
      <c r="H510" t="s">
        <v>3212</v>
      </c>
      <c r="I510" t="s">
        <v>1548</v>
      </c>
      <c r="J510" t="s">
        <v>2868</v>
      </c>
      <c r="K510" t="s">
        <v>2869</v>
      </c>
      <c r="L510" t="s">
        <v>1583</v>
      </c>
      <c r="M510">
        <v>0.24890000000000001</v>
      </c>
    </row>
    <row r="511" spans="1:13">
      <c r="A511" t="s">
        <v>570</v>
      </c>
      <c r="B511" t="s">
        <v>2861</v>
      </c>
      <c r="C511" t="s">
        <v>965</v>
      </c>
      <c r="D511" t="s">
        <v>1590</v>
      </c>
      <c r="E511" t="s">
        <v>211</v>
      </c>
      <c r="F511" t="s">
        <v>1243</v>
      </c>
      <c r="G511" t="s">
        <v>2300</v>
      </c>
      <c r="H511" t="s">
        <v>2297</v>
      </c>
      <c r="I511" t="s">
        <v>1548</v>
      </c>
      <c r="J511" t="s">
        <v>2868</v>
      </c>
      <c r="K511" t="s">
        <v>2869</v>
      </c>
      <c r="L511" t="s">
        <v>2381</v>
      </c>
      <c r="M511">
        <v>0.75109999999999999</v>
      </c>
    </row>
    <row r="512" spans="1:13">
      <c r="A512" t="s">
        <v>570</v>
      </c>
      <c r="B512" t="s">
        <v>2861</v>
      </c>
      <c r="C512" t="s">
        <v>965</v>
      </c>
      <c r="D512" t="s">
        <v>2510</v>
      </c>
      <c r="E512" t="s">
        <v>291</v>
      </c>
      <c r="F512" t="s">
        <v>1243</v>
      </c>
      <c r="G512" t="s">
        <v>2300</v>
      </c>
      <c r="H512" t="s">
        <v>3212</v>
      </c>
      <c r="I512" t="s">
        <v>2389</v>
      </c>
      <c r="J512" t="s">
        <v>1556</v>
      </c>
      <c r="K512" t="s">
        <v>2870</v>
      </c>
      <c r="L512" t="s">
        <v>1436</v>
      </c>
      <c r="M512">
        <v>0.44850000000000001</v>
      </c>
    </row>
    <row r="513" spans="1:13">
      <c r="A513" t="s">
        <v>570</v>
      </c>
      <c r="B513" t="s">
        <v>2861</v>
      </c>
      <c r="C513" t="s">
        <v>965</v>
      </c>
      <c r="D513" t="s">
        <v>2510</v>
      </c>
      <c r="E513" t="s">
        <v>291</v>
      </c>
      <c r="F513" t="s">
        <v>1243</v>
      </c>
      <c r="G513" t="s">
        <v>2300</v>
      </c>
      <c r="H513" t="s">
        <v>2297</v>
      </c>
      <c r="I513" t="s">
        <v>2389</v>
      </c>
      <c r="J513" t="s">
        <v>1556</v>
      </c>
      <c r="K513" t="s">
        <v>2870</v>
      </c>
      <c r="L513" t="s">
        <v>1258</v>
      </c>
      <c r="M513">
        <v>0.55149999999999999</v>
      </c>
    </row>
    <row r="514" spans="1:13">
      <c r="A514" t="s">
        <v>570</v>
      </c>
      <c r="B514" t="s">
        <v>2871</v>
      </c>
      <c r="C514" t="s">
        <v>973</v>
      </c>
      <c r="D514" t="s">
        <v>2872</v>
      </c>
      <c r="E514" t="s">
        <v>146</v>
      </c>
      <c r="F514" t="s">
        <v>1243</v>
      </c>
      <c r="G514" t="s">
        <v>2300</v>
      </c>
      <c r="H514" t="s">
        <v>3212</v>
      </c>
      <c r="I514" t="s">
        <v>1493</v>
      </c>
      <c r="J514" t="s">
        <v>1493</v>
      </c>
      <c r="K514" t="s">
        <v>2565</v>
      </c>
      <c r="L514" t="s">
        <v>1560</v>
      </c>
      <c r="M514">
        <v>0.63109999999999999</v>
      </c>
    </row>
    <row r="515" spans="1:13">
      <c r="A515" t="s">
        <v>570</v>
      </c>
      <c r="B515" t="s">
        <v>2871</v>
      </c>
      <c r="C515" t="s">
        <v>973</v>
      </c>
      <c r="D515" t="s">
        <v>2872</v>
      </c>
      <c r="E515" t="s">
        <v>146</v>
      </c>
      <c r="F515" t="s">
        <v>1243</v>
      </c>
      <c r="G515" t="s">
        <v>2300</v>
      </c>
      <c r="H515" t="s">
        <v>2297</v>
      </c>
      <c r="I515" t="s">
        <v>1493</v>
      </c>
      <c r="J515" t="s">
        <v>1493</v>
      </c>
      <c r="K515" t="s">
        <v>2565</v>
      </c>
      <c r="L515" t="s">
        <v>1331</v>
      </c>
      <c r="M515">
        <v>0.36890000000000001</v>
      </c>
    </row>
    <row r="516" spans="1:13">
      <c r="A516" t="s">
        <v>570</v>
      </c>
      <c r="B516" t="s">
        <v>2871</v>
      </c>
      <c r="C516" t="s">
        <v>973</v>
      </c>
      <c r="D516" t="s">
        <v>1580</v>
      </c>
      <c r="E516" t="s">
        <v>221</v>
      </c>
      <c r="F516" t="s">
        <v>1243</v>
      </c>
      <c r="G516" t="s">
        <v>2300</v>
      </c>
      <c r="H516" t="s">
        <v>3212</v>
      </c>
      <c r="I516" t="s">
        <v>1481</v>
      </c>
      <c r="J516" t="s">
        <v>1481</v>
      </c>
      <c r="K516" t="s">
        <v>2565</v>
      </c>
      <c r="L516" t="s">
        <v>1294</v>
      </c>
      <c r="M516">
        <v>0.4148</v>
      </c>
    </row>
    <row r="517" spans="1:13">
      <c r="A517" t="s">
        <v>570</v>
      </c>
      <c r="B517" t="s">
        <v>2871</v>
      </c>
      <c r="C517" t="s">
        <v>973</v>
      </c>
      <c r="D517" t="s">
        <v>1580</v>
      </c>
      <c r="E517" t="s">
        <v>221</v>
      </c>
      <c r="F517" t="s">
        <v>1243</v>
      </c>
      <c r="G517" t="s">
        <v>2300</v>
      </c>
      <c r="H517" t="s">
        <v>2297</v>
      </c>
      <c r="I517" t="s">
        <v>1481</v>
      </c>
      <c r="J517" t="s">
        <v>1481</v>
      </c>
      <c r="K517" t="s">
        <v>2565</v>
      </c>
      <c r="L517" t="s">
        <v>1366</v>
      </c>
      <c r="M517">
        <v>0.58520000000000005</v>
      </c>
    </row>
    <row r="518" spans="1:13">
      <c r="A518" t="s">
        <v>570</v>
      </c>
      <c r="B518" t="s">
        <v>2871</v>
      </c>
      <c r="C518" t="s">
        <v>973</v>
      </c>
      <c r="D518" t="s">
        <v>1299</v>
      </c>
      <c r="E518" t="s">
        <v>278</v>
      </c>
      <c r="F518" t="s">
        <v>1243</v>
      </c>
      <c r="G518" t="s">
        <v>2300</v>
      </c>
      <c r="H518" t="s">
        <v>3212</v>
      </c>
      <c r="I518" t="s">
        <v>1472</v>
      </c>
      <c r="J518" t="s">
        <v>1472</v>
      </c>
      <c r="K518" t="s">
        <v>2565</v>
      </c>
      <c r="L518" t="s">
        <v>1348</v>
      </c>
      <c r="M518">
        <v>0.63039999999999996</v>
      </c>
    </row>
    <row r="519" spans="1:13">
      <c r="A519" t="s">
        <v>570</v>
      </c>
      <c r="B519" t="s">
        <v>2871</v>
      </c>
      <c r="C519" t="s">
        <v>973</v>
      </c>
      <c r="D519" t="s">
        <v>1299</v>
      </c>
      <c r="E519" t="s">
        <v>278</v>
      </c>
      <c r="F519" t="s">
        <v>1243</v>
      </c>
      <c r="G519" t="s">
        <v>2300</v>
      </c>
      <c r="H519" t="s">
        <v>2297</v>
      </c>
      <c r="I519" t="s">
        <v>1472</v>
      </c>
      <c r="J519" t="s">
        <v>1472</v>
      </c>
      <c r="K519" t="s">
        <v>2565</v>
      </c>
      <c r="L519" t="s">
        <v>1521</v>
      </c>
      <c r="M519">
        <v>0.36959999999999998</v>
      </c>
    </row>
    <row r="520" spans="1:13">
      <c r="A520" t="s">
        <v>570</v>
      </c>
      <c r="B520" t="s">
        <v>2871</v>
      </c>
      <c r="C520" t="s">
        <v>973</v>
      </c>
      <c r="D520" t="s">
        <v>2873</v>
      </c>
      <c r="E520" t="s">
        <v>450</v>
      </c>
      <c r="F520" t="s">
        <v>1243</v>
      </c>
      <c r="G520" t="s">
        <v>2300</v>
      </c>
      <c r="H520" t="s">
        <v>3212</v>
      </c>
      <c r="I520" t="s">
        <v>1580</v>
      </c>
      <c r="J520" t="s">
        <v>1580</v>
      </c>
      <c r="K520" t="s">
        <v>2565</v>
      </c>
      <c r="L520" t="s">
        <v>1367</v>
      </c>
      <c r="M520">
        <v>0.71850000000000003</v>
      </c>
    </row>
    <row r="521" spans="1:13">
      <c r="A521" t="s">
        <v>570</v>
      </c>
      <c r="B521" t="s">
        <v>2871</v>
      </c>
      <c r="C521" t="s">
        <v>973</v>
      </c>
      <c r="D521" t="s">
        <v>2873</v>
      </c>
      <c r="E521" t="s">
        <v>450</v>
      </c>
      <c r="F521" t="s">
        <v>1243</v>
      </c>
      <c r="G521" t="s">
        <v>2300</v>
      </c>
      <c r="H521" t="s">
        <v>2297</v>
      </c>
      <c r="I521" t="s">
        <v>1580</v>
      </c>
      <c r="J521" t="s">
        <v>1580</v>
      </c>
      <c r="K521" t="s">
        <v>2565</v>
      </c>
      <c r="L521" t="s">
        <v>1336</v>
      </c>
      <c r="M521">
        <v>0.28149999999999997</v>
      </c>
    </row>
    <row r="522" spans="1:13">
      <c r="A522" t="s">
        <v>570</v>
      </c>
      <c r="B522" t="s">
        <v>2871</v>
      </c>
      <c r="C522" t="s">
        <v>973</v>
      </c>
      <c r="D522" t="s">
        <v>2874</v>
      </c>
      <c r="E522" t="s">
        <v>294</v>
      </c>
      <c r="F522" t="s">
        <v>1243</v>
      </c>
      <c r="G522" t="s">
        <v>2300</v>
      </c>
      <c r="H522" t="s">
        <v>3212</v>
      </c>
      <c r="I522" t="s">
        <v>1448</v>
      </c>
      <c r="J522" t="s">
        <v>1663</v>
      </c>
      <c r="K522" t="s">
        <v>2849</v>
      </c>
      <c r="L522" t="s">
        <v>1285</v>
      </c>
      <c r="M522">
        <v>0.40239999999999998</v>
      </c>
    </row>
    <row r="523" spans="1:13">
      <c r="A523" t="s">
        <v>570</v>
      </c>
      <c r="B523" t="s">
        <v>2871</v>
      </c>
      <c r="C523" t="s">
        <v>973</v>
      </c>
      <c r="D523" t="s">
        <v>2874</v>
      </c>
      <c r="E523" t="s">
        <v>294</v>
      </c>
      <c r="F523" t="s">
        <v>1243</v>
      </c>
      <c r="G523" t="s">
        <v>2300</v>
      </c>
      <c r="H523" t="s">
        <v>2297</v>
      </c>
      <c r="I523" t="s">
        <v>1448</v>
      </c>
      <c r="J523" t="s">
        <v>1663</v>
      </c>
      <c r="K523" t="s">
        <v>2849</v>
      </c>
      <c r="L523" t="s">
        <v>1364</v>
      </c>
      <c r="M523">
        <v>0.59760000000000002</v>
      </c>
    </row>
    <row r="524" spans="1:13">
      <c r="A524" t="s">
        <v>570</v>
      </c>
      <c r="B524" t="s">
        <v>2871</v>
      </c>
      <c r="C524" t="s">
        <v>973</v>
      </c>
      <c r="D524" t="s">
        <v>2875</v>
      </c>
      <c r="E524" t="s">
        <v>488</v>
      </c>
      <c r="F524" t="s">
        <v>1243</v>
      </c>
      <c r="G524" t="s">
        <v>2300</v>
      </c>
      <c r="H524" t="s">
        <v>3212</v>
      </c>
      <c r="I524" t="s">
        <v>1555</v>
      </c>
      <c r="J524" t="s">
        <v>2406</v>
      </c>
      <c r="K524" t="s">
        <v>2876</v>
      </c>
      <c r="L524" t="s">
        <v>1356</v>
      </c>
      <c r="M524">
        <v>0.35160000000000002</v>
      </c>
    </row>
    <row r="525" spans="1:13">
      <c r="A525" t="s">
        <v>570</v>
      </c>
      <c r="B525" t="s">
        <v>2871</v>
      </c>
      <c r="C525" t="s">
        <v>973</v>
      </c>
      <c r="D525" t="s">
        <v>2875</v>
      </c>
      <c r="E525" t="s">
        <v>488</v>
      </c>
      <c r="F525" t="s">
        <v>1243</v>
      </c>
      <c r="G525" t="s">
        <v>2300</v>
      </c>
      <c r="H525" t="s">
        <v>2297</v>
      </c>
      <c r="I525" t="s">
        <v>1555</v>
      </c>
      <c r="J525" t="s">
        <v>2406</v>
      </c>
      <c r="K525" t="s">
        <v>2876</v>
      </c>
      <c r="L525" t="s">
        <v>2368</v>
      </c>
      <c r="M525">
        <v>0.64839999999999998</v>
      </c>
    </row>
    <row r="526" spans="1:13">
      <c r="A526" t="s">
        <v>570</v>
      </c>
      <c r="B526" t="s">
        <v>2871</v>
      </c>
      <c r="C526" t="s">
        <v>973</v>
      </c>
      <c r="D526" t="s">
        <v>2877</v>
      </c>
      <c r="E526" t="s">
        <v>560</v>
      </c>
      <c r="F526" t="s">
        <v>1243</v>
      </c>
      <c r="G526" t="s">
        <v>2300</v>
      </c>
      <c r="H526" t="s">
        <v>3212</v>
      </c>
      <c r="I526" t="s">
        <v>1424</v>
      </c>
      <c r="J526" t="s">
        <v>1427</v>
      </c>
      <c r="K526" t="s">
        <v>2878</v>
      </c>
      <c r="L526" t="s">
        <v>1398</v>
      </c>
      <c r="M526">
        <v>0.61650000000000005</v>
      </c>
    </row>
    <row r="527" spans="1:13">
      <c r="A527" t="s">
        <v>570</v>
      </c>
      <c r="B527" t="s">
        <v>2871</v>
      </c>
      <c r="C527" t="s">
        <v>973</v>
      </c>
      <c r="D527" t="s">
        <v>2877</v>
      </c>
      <c r="E527" t="s">
        <v>560</v>
      </c>
      <c r="F527" t="s">
        <v>1243</v>
      </c>
      <c r="G527" t="s">
        <v>2300</v>
      </c>
      <c r="H527" t="s">
        <v>2297</v>
      </c>
      <c r="I527" t="s">
        <v>1424</v>
      </c>
      <c r="J527" t="s">
        <v>1427</v>
      </c>
      <c r="K527" t="s">
        <v>2878</v>
      </c>
      <c r="L527" t="s">
        <v>1491</v>
      </c>
      <c r="M527">
        <v>0.38350000000000001</v>
      </c>
    </row>
    <row r="528" spans="1:13">
      <c r="A528" t="s">
        <v>570</v>
      </c>
      <c r="B528" t="s">
        <v>2879</v>
      </c>
      <c r="C528" t="s">
        <v>978</v>
      </c>
      <c r="D528" t="s">
        <v>2880</v>
      </c>
      <c r="E528" t="s">
        <v>282</v>
      </c>
      <c r="F528" t="s">
        <v>1243</v>
      </c>
      <c r="G528" t="s">
        <v>2300</v>
      </c>
      <c r="H528" t="s">
        <v>3212</v>
      </c>
      <c r="I528" t="s">
        <v>1348</v>
      </c>
      <c r="J528" t="s">
        <v>1348</v>
      </c>
      <c r="K528" t="s">
        <v>2565</v>
      </c>
      <c r="L528" t="s">
        <v>1246</v>
      </c>
      <c r="M528">
        <v>0.48280000000000001</v>
      </c>
    </row>
    <row r="529" spans="1:13">
      <c r="A529" t="s">
        <v>570</v>
      </c>
      <c r="B529" t="s">
        <v>2879</v>
      </c>
      <c r="C529" t="s">
        <v>978</v>
      </c>
      <c r="D529" t="s">
        <v>2880</v>
      </c>
      <c r="E529" t="s">
        <v>282</v>
      </c>
      <c r="F529" t="s">
        <v>1243</v>
      </c>
      <c r="G529" t="s">
        <v>2300</v>
      </c>
      <c r="H529" t="s">
        <v>2297</v>
      </c>
      <c r="I529" t="s">
        <v>1348</v>
      </c>
      <c r="J529" t="s">
        <v>1348</v>
      </c>
      <c r="K529" t="s">
        <v>2565</v>
      </c>
      <c r="L529" t="s">
        <v>1304</v>
      </c>
      <c r="M529">
        <v>0.51719999999999999</v>
      </c>
    </row>
    <row r="530" spans="1:13">
      <c r="A530" t="s">
        <v>570</v>
      </c>
      <c r="B530" t="s">
        <v>2879</v>
      </c>
      <c r="C530" t="s">
        <v>978</v>
      </c>
      <c r="D530" t="s">
        <v>2881</v>
      </c>
      <c r="E530" t="s">
        <v>201</v>
      </c>
      <c r="F530" t="s">
        <v>1243</v>
      </c>
      <c r="G530" t="s">
        <v>2300</v>
      </c>
      <c r="H530" t="s">
        <v>3212</v>
      </c>
      <c r="I530" t="s">
        <v>2383</v>
      </c>
      <c r="J530" t="s">
        <v>1272</v>
      </c>
      <c r="K530" t="s">
        <v>2882</v>
      </c>
      <c r="L530" t="s">
        <v>1377</v>
      </c>
      <c r="M530">
        <v>0.29049999999999998</v>
      </c>
    </row>
    <row r="531" spans="1:13">
      <c r="A531" t="s">
        <v>570</v>
      </c>
      <c r="B531" t="s">
        <v>2879</v>
      </c>
      <c r="C531" t="s">
        <v>978</v>
      </c>
      <c r="D531" t="s">
        <v>2881</v>
      </c>
      <c r="E531" t="s">
        <v>201</v>
      </c>
      <c r="F531" t="s">
        <v>1243</v>
      </c>
      <c r="G531" t="s">
        <v>2300</v>
      </c>
      <c r="H531" t="s">
        <v>2297</v>
      </c>
      <c r="I531" t="s">
        <v>2383</v>
      </c>
      <c r="J531" t="s">
        <v>1272</v>
      </c>
      <c r="K531" t="s">
        <v>2882</v>
      </c>
      <c r="L531" t="s">
        <v>1409</v>
      </c>
      <c r="M531">
        <v>0.70950000000000002</v>
      </c>
    </row>
    <row r="532" spans="1:13">
      <c r="A532" t="s">
        <v>570</v>
      </c>
      <c r="B532" t="s">
        <v>2879</v>
      </c>
      <c r="C532" t="s">
        <v>978</v>
      </c>
      <c r="D532" t="s">
        <v>2883</v>
      </c>
      <c r="E532" t="s">
        <v>297</v>
      </c>
      <c r="F532" t="s">
        <v>1243</v>
      </c>
      <c r="G532" t="s">
        <v>2300</v>
      </c>
      <c r="H532" t="s">
        <v>3212</v>
      </c>
      <c r="I532" t="s">
        <v>1559</v>
      </c>
      <c r="J532" t="s">
        <v>1626</v>
      </c>
      <c r="K532" t="s">
        <v>2884</v>
      </c>
      <c r="L532" t="s">
        <v>1495</v>
      </c>
      <c r="M532">
        <v>0.34899999999999998</v>
      </c>
    </row>
    <row r="533" spans="1:13">
      <c r="A533" t="s">
        <v>570</v>
      </c>
      <c r="B533" t="s">
        <v>2879</v>
      </c>
      <c r="C533" t="s">
        <v>978</v>
      </c>
      <c r="D533" t="s">
        <v>2883</v>
      </c>
      <c r="E533" t="s">
        <v>297</v>
      </c>
      <c r="F533" t="s">
        <v>1243</v>
      </c>
      <c r="G533" t="s">
        <v>2300</v>
      </c>
      <c r="H533" t="s">
        <v>2297</v>
      </c>
      <c r="I533" t="s">
        <v>1559</v>
      </c>
      <c r="J533" t="s">
        <v>1626</v>
      </c>
      <c r="K533" t="s">
        <v>2884</v>
      </c>
      <c r="L533" t="s">
        <v>2442</v>
      </c>
      <c r="M533">
        <v>0.65100000000000002</v>
      </c>
    </row>
    <row r="534" spans="1:13">
      <c r="A534" t="s">
        <v>570</v>
      </c>
      <c r="B534" t="s">
        <v>2879</v>
      </c>
      <c r="C534" t="s">
        <v>978</v>
      </c>
      <c r="D534" t="s">
        <v>2885</v>
      </c>
      <c r="E534" t="s">
        <v>299</v>
      </c>
      <c r="F534" t="s">
        <v>1243</v>
      </c>
      <c r="G534" t="s">
        <v>2300</v>
      </c>
      <c r="H534" t="s">
        <v>3212</v>
      </c>
      <c r="I534" t="s">
        <v>1390</v>
      </c>
      <c r="J534" t="s">
        <v>1390</v>
      </c>
      <c r="K534" t="s">
        <v>2565</v>
      </c>
      <c r="L534" t="s">
        <v>1379</v>
      </c>
      <c r="M534">
        <v>0.51690000000000003</v>
      </c>
    </row>
    <row r="535" spans="1:13">
      <c r="A535" t="s">
        <v>570</v>
      </c>
      <c r="B535" t="s">
        <v>2879</v>
      </c>
      <c r="C535" t="s">
        <v>978</v>
      </c>
      <c r="D535" t="s">
        <v>2885</v>
      </c>
      <c r="E535" t="s">
        <v>299</v>
      </c>
      <c r="F535" t="s">
        <v>1243</v>
      </c>
      <c r="G535" t="s">
        <v>2300</v>
      </c>
      <c r="H535" t="s">
        <v>2297</v>
      </c>
      <c r="I535" t="s">
        <v>1390</v>
      </c>
      <c r="J535" t="s">
        <v>1390</v>
      </c>
      <c r="K535" t="s">
        <v>2565</v>
      </c>
      <c r="L535" t="s">
        <v>1321</v>
      </c>
      <c r="M535">
        <v>0.48309999999999997</v>
      </c>
    </row>
    <row r="536" spans="1:13">
      <c r="A536" t="s">
        <v>570</v>
      </c>
      <c r="B536" t="s">
        <v>2879</v>
      </c>
      <c r="C536" t="s">
        <v>978</v>
      </c>
      <c r="D536" t="s">
        <v>2886</v>
      </c>
      <c r="E536" t="s">
        <v>212</v>
      </c>
      <c r="F536" t="s">
        <v>1243</v>
      </c>
      <c r="G536" t="s">
        <v>2300</v>
      </c>
      <c r="H536" t="s">
        <v>3212</v>
      </c>
      <c r="I536" t="s">
        <v>1491</v>
      </c>
      <c r="J536" t="s">
        <v>1408</v>
      </c>
      <c r="K536" t="s">
        <v>2822</v>
      </c>
      <c r="L536" t="s">
        <v>1360</v>
      </c>
      <c r="M536">
        <v>0.53849999999999998</v>
      </c>
    </row>
    <row r="537" spans="1:13">
      <c r="A537" t="s">
        <v>570</v>
      </c>
      <c r="B537" t="s">
        <v>2879</v>
      </c>
      <c r="C537" t="s">
        <v>978</v>
      </c>
      <c r="D537" t="s">
        <v>2886</v>
      </c>
      <c r="E537" t="s">
        <v>212</v>
      </c>
      <c r="F537" t="s">
        <v>1243</v>
      </c>
      <c r="G537" t="s">
        <v>2300</v>
      </c>
      <c r="H537" t="s">
        <v>2297</v>
      </c>
      <c r="I537" t="s">
        <v>1491</v>
      </c>
      <c r="J537" t="s">
        <v>1408</v>
      </c>
      <c r="K537" t="s">
        <v>2822</v>
      </c>
      <c r="L537" t="s">
        <v>1251</v>
      </c>
      <c r="M537">
        <v>0.46150000000000002</v>
      </c>
    </row>
    <row r="538" spans="1:13">
      <c r="A538" t="s">
        <v>570</v>
      </c>
      <c r="B538" t="s">
        <v>2887</v>
      </c>
      <c r="C538" t="s">
        <v>982</v>
      </c>
      <c r="D538" t="s">
        <v>2888</v>
      </c>
      <c r="E538" t="s">
        <v>202</v>
      </c>
      <c r="F538" t="s">
        <v>1243</v>
      </c>
      <c r="G538" t="s">
        <v>2300</v>
      </c>
      <c r="H538" t="s">
        <v>3212</v>
      </c>
      <c r="I538" t="s">
        <v>1258</v>
      </c>
      <c r="J538" t="s">
        <v>1319</v>
      </c>
      <c r="K538" t="s">
        <v>2889</v>
      </c>
      <c r="L538" t="s">
        <v>1520</v>
      </c>
      <c r="M538">
        <v>0.19</v>
      </c>
    </row>
    <row r="539" spans="1:13">
      <c r="A539" t="s">
        <v>570</v>
      </c>
      <c r="B539" t="s">
        <v>2887</v>
      </c>
      <c r="C539" t="s">
        <v>982</v>
      </c>
      <c r="D539" t="s">
        <v>2888</v>
      </c>
      <c r="E539" t="s">
        <v>202</v>
      </c>
      <c r="F539" t="s">
        <v>1243</v>
      </c>
      <c r="G539" t="s">
        <v>2300</v>
      </c>
      <c r="H539" t="s">
        <v>2297</v>
      </c>
      <c r="I539" t="s">
        <v>1258</v>
      </c>
      <c r="J539" t="s">
        <v>1319</v>
      </c>
      <c r="K539" t="s">
        <v>2889</v>
      </c>
      <c r="L539" t="s">
        <v>1382</v>
      </c>
      <c r="M539">
        <v>0.81</v>
      </c>
    </row>
    <row r="540" spans="1:13">
      <c r="A540" t="s">
        <v>570</v>
      </c>
      <c r="B540" t="s">
        <v>2887</v>
      </c>
      <c r="C540" t="s">
        <v>982</v>
      </c>
      <c r="D540" t="s">
        <v>2890</v>
      </c>
      <c r="E540" t="s">
        <v>439</v>
      </c>
      <c r="F540" t="s">
        <v>1243</v>
      </c>
      <c r="G540" t="s">
        <v>2300</v>
      </c>
      <c r="H540" t="s">
        <v>3212</v>
      </c>
      <c r="I540" t="s">
        <v>1325</v>
      </c>
      <c r="J540" t="s">
        <v>1325</v>
      </c>
      <c r="K540" t="s">
        <v>2565</v>
      </c>
      <c r="L540" t="s">
        <v>1336</v>
      </c>
      <c r="M540">
        <v>0.40860000000000002</v>
      </c>
    </row>
    <row r="541" spans="1:13">
      <c r="A541" t="s">
        <v>570</v>
      </c>
      <c r="B541" t="s">
        <v>2887</v>
      </c>
      <c r="C541" t="s">
        <v>982</v>
      </c>
      <c r="D541" t="s">
        <v>2890</v>
      </c>
      <c r="E541" t="s">
        <v>439</v>
      </c>
      <c r="F541" t="s">
        <v>1243</v>
      </c>
      <c r="G541" t="s">
        <v>2300</v>
      </c>
      <c r="H541" t="s">
        <v>2297</v>
      </c>
      <c r="I541" t="s">
        <v>1325</v>
      </c>
      <c r="J541" t="s">
        <v>1325</v>
      </c>
      <c r="K541" t="s">
        <v>2565</v>
      </c>
      <c r="L541" t="s">
        <v>1419</v>
      </c>
      <c r="M541">
        <v>0.59140000000000004</v>
      </c>
    </row>
    <row r="542" spans="1:13">
      <c r="A542" t="s">
        <v>570</v>
      </c>
      <c r="B542" t="s">
        <v>2891</v>
      </c>
      <c r="C542" t="s">
        <v>984</v>
      </c>
      <c r="D542" t="s">
        <v>2892</v>
      </c>
      <c r="E542" t="s">
        <v>305</v>
      </c>
      <c r="F542" t="s">
        <v>1243</v>
      </c>
      <c r="G542" t="s">
        <v>2300</v>
      </c>
      <c r="H542" t="s">
        <v>3212</v>
      </c>
      <c r="I542" t="s">
        <v>1455</v>
      </c>
      <c r="J542" t="s">
        <v>1289</v>
      </c>
      <c r="K542" t="s">
        <v>2893</v>
      </c>
      <c r="L542" t="s">
        <v>1583</v>
      </c>
      <c r="M542">
        <v>0.67049999999999998</v>
      </c>
    </row>
    <row r="543" spans="1:13">
      <c r="A543" t="s">
        <v>570</v>
      </c>
      <c r="B543" t="s">
        <v>2891</v>
      </c>
      <c r="C543" t="s">
        <v>984</v>
      </c>
      <c r="D543" t="s">
        <v>2892</v>
      </c>
      <c r="E543" t="s">
        <v>305</v>
      </c>
      <c r="F543" t="s">
        <v>1243</v>
      </c>
      <c r="G543" t="s">
        <v>2300</v>
      </c>
      <c r="H543" t="s">
        <v>2297</v>
      </c>
      <c r="I543" t="s">
        <v>1455</v>
      </c>
      <c r="J543" t="s">
        <v>1289</v>
      </c>
      <c r="K543" t="s">
        <v>2893</v>
      </c>
      <c r="L543" t="s">
        <v>1321</v>
      </c>
      <c r="M543">
        <v>0.32950000000000002</v>
      </c>
    </row>
    <row r="544" spans="1:13">
      <c r="A544" t="s">
        <v>570</v>
      </c>
      <c r="B544" t="s">
        <v>2891</v>
      </c>
      <c r="C544" t="s">
        <v>984</v>
      </c>
      <c r="D544" t="s">
        <v>2894</v>
      </c>
      <c r="E544" t="s">
        <v>306</v>
      </c>
      <c r="F544" t="s">
        <v>1243</v>
      </c>
      <c r="G544" t="s">
        <v>2300</v>
      </c>
      <c r="H544" t="s">
        <v>3212</v>
      </c>
      <c r="I544" t="s">
        <v>1365</v>
      </c>
      <c r="J544" t="s">
        <v>1365</v>
      </c>
      <c r="K544" t="s">
        <v>2565</v>
      </c>
      <c r="L544" t="s">
        <v>1414</v>
      </c>
      <c r="M544">
        <v>0.89290000000000003</v>
      </c>
    </row>
    <row r="545" spans="1:13">
      <c r="A545" t="s">
        <v>570</v>
      </c>
      <c r="B545" t="s">
        <v>2891</v>
      </c>
      <c r="C545" t="s">
        <v>984</v>
      </c>
      <c r="D545" t="s">
        <v>2894</v>
      </c>
      <c r="E545" t="s">
        <v>306</v>
      </c>
      <c r="F545" t="s">
        <v>1243</v>
      </c>
      <c r="G545" t="s">
        <v>2300</v>
      </c>
      <c r="H545" t="s">
        <v>2297</v>
      </c>
      <c r="I545" t="s">
        <v>1365</v>
      </c>
      <c r="J545" t="s">
        <v>1365</v>
      </c>
      <c r="K545" t="s">
        <v>2565</v>
      </c>
      <c r="L545" t="s">
        <v>1252</v>
      </c>
      <c r="M545">
        <v>0.1071</v>
      </c>
    </row>
    <row r="546" spans="1:13">
      <c r="A546" t="s">
        <v>570</v>
      </c>
      <c r="B546" t="s">
        <v>2891</v>
      </c>
      <c r="C546" t="s">
        <v>984</v>
      </c>
      <c r="D546" t="s">
        <v>2895</v>
      </c>
      <c r="E546" t="s">
        <v>489</v>
      </c>
      <c r="F546" t="s">
        <v>1243</v>
      </c>
      <c r="G546" t="s">
        <v>2300</v>
      </c>
      <c r="H546" t="s">
        <v>3212</v>
      </c>
      <c r="I546" t="s">
        <v>1565</v>
      </c>
      <c r="J546" t="s">
        <v>2469</v>
      </c>
      <c r="K546" t="s">
        <v>2896</v>
      </c>
      <c r="L546" t="s">
        <v>1631</v>
      </c>
      <c r="M546">
        <v>0.69399999999999995</v>
      </c>
    </row>
    <row r="547" spans="1:13">
      <c r="A547" t="s">
        <v>570</v>
      </c>
      <c r="B547" t="s">
        <v>2891</v>
      </c>
      <c r="C547" t="s">
        <v>984</v>
      </c>
      <c r="D547" t="s">
        <v>2895</v>
      </c>
      <c r="E547" t="s">
        <v>489</v>
      </c>
      <c r="F547" t="s">
        <v>1243</v>
      </c>
      <c r="G547" t="s">
        <v>2300</v>
      </c>
      <c r="H547" t="s">
        <v>2297</v>
      </c>
      <c r="I547" t="s">
        <v>1565</v>
      </c>
      <c r="J547" t="s">
        <v>2469</v>
      </c>
      <c r="K547" t="s">
        <v>2896</v>
      </c>
      <c r="L547" t="s">
        <v>1354</v>
      </c>
      <c r="M547">
        <v>0.30599999999999999</v>
      </c>
    </row>
    <row r="548" spans="1:13">
      <c r="A548" t="s">
        <v>570</v>
      </c>
      <c r="B548" t="s">
        <v>2891</v>
      </c>
      <c r="C548" t="s">
        <v>984</v>
      </c>
      <c r="D548" t="s">
        <v>1257</v>
      </c>
      <c r="E548" t="s">
        <v>369</v>
      </c>
      <c r="F548" t="s">
        <v>1243</v>
      </c>
      <c r="G548" t="s">
        <v>2300</v>
      </c>
      <c r="H548" t="s">
        <v>3212</v>
      </c>
      <c r="I548" t="s">
        <v>1409</v>
      </c>
      <c r="J548" t="s">
        <v>1478</v>
      </c>
      <c r="K548" t="s">
        <v>2699</v>
      </c>
      <c r="L548" t="s">
        <v>1267</v>
      </c>
      <c r="M548">
        <v>0.73080000000000001</v>
      </c>
    </row>
    <row r="549" spans="1:13">
      <c r="A549" t="s">
        <v>570</v>
      </c>
      <c r="B549" t="s">
        <v>2891</v>
      </c>
      <c r="C549" t="s">
        <v>984</v>
      </c>
      <c r="D549" t="s">
        <v>1257</v>
      </c>
      <c r="E549" t="s">
        <v>369</v>
      </c>
      <c r="F549" t="s">
        <v>1243</v>
      </c>
      <c r="G549" t="s">
        <v>2300</v>
      </c>
      <c r="H549" t="s">
        <v>2297</v>
      </c>
      <c r="I549" t="s">
        <v>1409</v>
      </c>
      <c r="J549" t="s">
        <v>1478</v>
      </c>
      <c r="K549" t="s">
        <v>2699</v>
      </c>
      <c r="L549" t="s">
        <v>1246</v>
      </c>
      <c r="M549">
        <v>0.26919999999999999</v>
      </c>
    </row>
    <row r="550" spans="1:13">
      <c r="A550" t="s">
        <v>570</v>
      </c>
      <c r="B550" t="s">
        <v>2891</v>
      </c>
      <c r="C550" t="s">
        <v>984</v>
      </c>
      <c r="D550" t="s">
        <v>2897</v>
      </c>
      <c r="E550" t="s">
        <v>74</v>
      </c>
      <c r="F550" t="s">
        <v>1243</v>
      </c>
      <c r="G550" t="s">
        <v>2300</v>
      </c>
      <c r="H550" t="s">
        <v>3212</v>
      </c>
      <c r="I550" t="s">
        <v>1566</v>
      </c>
      <c r="J550" t="s">
        <v>1575</v>
      </c>
      <c r="K550" t="s">
        <v>2724</v>
      </c>
      <c r="L550" t="s">
        <v>1579</v>
      </c>
      <c r="M550">
        <v>0.81789999999999996</v>
      </c>
    </row>
    <row r="551" spans="1:13">
      <c r="A551" t="s">
        <v>570</v>
      </c>
      <c r="B551" t="s">
        <v>2891</v>
      </c>
      <c r="C551" t="s">
        <v>984</v>
      </c>
      <c r="D551" t="s">
        <v>2897</v>
      </c>
      <c r="E551" t="s">
        <v>74</v>
      </c>
      <c r="F551" t="s">
        <v>1243</v>
      </c>
      <c r="G551" t="s">
        <v>2300</v>
      </c>
      <c r="H551" t="s">
        <v>2297</v>
      </c>
      <c r="I551" t="s">
        <v>1566</v>
      </c>
      <c r="J551" t="s">
        <v>1575</v>
      </c>
      <c r="K551" t="s">
        <v>2724</v>
      </c>
      <c r="L551" t="s">
        <v>1269</v>
      </c>
      <c r="M551">
        <v>0.18210000000000001</v>
      </c>
    </row>
    <row r="552" spans="1:13">
      <c r="A552" t="s">
        <v>570</v>
      </c>
      <c r="B552" t="s">
        <v>2898</v>
      </c>
      <c r="C552" t="s">
        <v>988</v>
      </c>
      <c r="D552" t="s">
        <v>1613</v>
      </c>
      <c r="E552" t="s">
        <v>401</v>
      </c>
      <c r="F552" t="s">
        <v>1243</v>
      </c>
      <c r="G552" t="s">
        <v>2300</v>
      </c>
      <c r="H552" t="s">
        <v>3212</v>
      </c>
      <c r="I552" t="s">
        <v>1568</v>
      </c>
      <c r="J552" t="s">
        <v>1568</v>
      </c>
      <c r="K552" t="s">
        <v>2565</v>
      </c>
      <c r="L552" t="s">
        <v>1487</v>
      </c>
      <c r="M552">
        <v>0.69030000000000002</v>
      </c>
    </row>
    <row r="553" spans="1:13">
      <c r="A553" t="s">
        <v>570</v>
      </c>
      <c r="B553" t="s">
        <v>2898</v>
      </c>
      <c r="C553" t="s">
        <v>988</v>
      </c>
      <c r="D553" t="s">
        <v>1613</v>
      </c>
      <c r="E553" t="s">
        <v>401</v>
      </c>
      <c r="F553" t="s">
        <v>1243</v>
      </c>
      <c r="G553" t="s">
        <v>2300</v>
      </c>
      <c r="H553" t="s">
        <v>2297</v>
      </c>
      <c r="I553" t="s">
        <v>1568</v>
      </c>
      <c r="J553" t="s">
        <v>1568</v>
      </c>
      <c r="K553" t="s">
        <v>2565</v>
      </c>
      <c r="L553" t="s">
        <v>1265</v>
      </c>
      <c r="M553">
        <v>0.30969999999999998</v>
      </c>
    </row>
    <row r="554" spans="1:13">
      <c r="A554" t="s">
        <v>570</v>
      </c>
      <c r="B554" t="s">
        <v>2898</v>
      </c>
      <c r="C554" t="s">
        <v>988</v>
      </c>
      <c r="D554" t="s">
        <v>2517</v>
      </c>
      <c r="E554" t="s">
        <v>427</v>
      </c>
      <c r="F554" t="s">
        <v>1243</v>
      </c>
      <c r="G554" t="s">
        <v>2300</v>
      </c>
      <c r="H554" t="s">
        <v>3212</v>
      </c>
      <c r="I554" t="s">
        <v>1530</v>
      </c>
      <c r="J554" t="s">
        <v>1608</v>
      </c>
      <c r="K554" t="s">
        <v>2899</v>
      </c>
      <c r="L554" t="s">
        <v>1375</v>
      </c>
      <c r="M554">
        <v>0.54600000000000004</v>
      </c>
    </row>
    <row r="555" spans="1:13">
      <c r="A555" t="s">
        <v>570</v>
      </c>
      <c r="B555" t="s">
        <v>2898</v>
      </c>
      <c r="C555" t="s">
        <v>988</v>
      </c>
      <c r="D555" t="s">
        <v>2517</v>
      </c>
      <c r="E555" t="s">
        <v>427</v>
      </c>
      <c r="F555" t="s">
        <v>1243</v>
      </c>
      <c r="G555" t="s">
        <v>2300</v>
      </c>
      <c r="H555" t="s">
        <v>2297</v>
      </c>
      <c r="I555" t="s">
        <v>1530</v>
      </c>
      <c r="J555" t="s">
        <v>1608</v>
      </c>
      <c r="K555" t="s">
        <v>2899</v>
      </c>
      <c r="L555" t="s">
        <v>1491</v>
      </c>
      <c r="M555">
        <v>0.45400000000000001</v>
      </c>
    </row>
    <row r="556" spans="1:13">
      <c r="A556" t="s">
        <v>570</v>
      </c>
      <c r="B556" t="s">
        <v>2898</v>
      </c>
      <c r="C556" t="s">
        <v>988</v>
      </c>
      <c r="D556" t="s">
        <v>2900</v>
      </c>
      <c r="E556" t="s">
        <v>468</v>
      </c>
      <c r="F556" t="s">
        <v>1243</v>
      </c>
      <c r="G556" t="s">
        <v>2300</v>
      </c>
      <c r="H556" t="s">
        <v>3212</v>
      </c>
      <c r="I556" t="s">
        <v>1365</v>
      </c>
      <c r="J556" t="s">
        <v>1365</v>
      </c>
      <c r="K556" t="s">
        <v>2565</v>
      </c>
      <c r="L556" t="s">
        <v>1331</v>
      </c>
      <c r="M556">
        <v>0.53569999999999995</v>
      </c>
    </row>
    <row r="557" spans="1:13">
      <c r="A557" t="s">
        <v>570</v>
      </c>
      <c r="B557" t="s">
        <v>2898</v>
      </c>
      <c r="C557" t="s">
        <v>988</v>
      </c>
      <c r="D557" t="s">
        <v>2900</v>
      </c>
      <c r="E557" t="s">
        <v>468</v>
      </c>
      <c r="F557" t="s">
        <v>1243</v>
      </c>
      <c r="G557" t="s">
        <v>2300</v>
      </c>
      <c r="H557" t="s">
        <v>2297</v>
      </c>
      <c r="I557" t="s">
        <v>1365</v>
      </c>
      <c r="J557" t="s">
        <v>1365</v>
      </c>
      <c r="K557" t="s">
        <v>2565</v>
      </c>
      <c r="L557" t="s">
        <v>1324</v>
      </c>
      <c r="M557">
        <v>0.46429999999999999</v>
      </c>
    </row>
    <row r="558" spans="1:13">
      <c r="A558" t="s">
        <v>570</v>
      </c>
      <c r="B558" t="s">
        <v>2898</v>
      </c>
      <c r="C558" t="s">
        <v>988</v>
      </c>
      <c r="D558" t="s">
        <v>1654</v>
      </c>
      <c r="E558" t="s">
        <v>518</v>
      </c>
      <c r="F558" t="s">
        <v>1243</v>
      </c>
      <c r="G558" t="s">
        <v>2300</v>
      </c>
      <c r="H558" t="s">
        <v>3212</v>
      </c>
      <c r="I558" t="s">
        <v>1313</v>
      </c>
      <c r="J558" t="s">
        <v>2440</v>
      </c>
      <c r="K558" t="s">
        <v>2901</v>
      </c>
      <c r="L558" t="s">
        <v>1344</v>
      </c>
      <c r="M558">
        <v>0.67669999999999997</v>
      </c>
    </row>
    <row r="559" spans="1:13">
      <c r="A559" t="s">
        <v>570</v>
      </c>
      <c r="B559" t="s">
        <v>2898</v>
      </c>
      <c r="C559" t="s">
        <v>988</v>
      </c>
      <c r="D559" t="s">
        <v>1654</v>
      </c>
      <c r="E559" t="s">
        <v>518</v>
      </c>
      <c r="F559" t="s">
        <v>1243</v>
      </c>
      <c r="G559" t="s">
        <v>2300</v>
      </c>
      <c r="H559" t="s">
        <v>2297</v>
      </c>
      <c r="I559" t="s">
        <v>1313</v>
      </c>
      <c r="J559" t="s">
        <v>2440</v>
      </c>
      <c r="K559" t="s">
        <v>2901</v>
      </c>
      <c r="L559" t="s">
        <v>1258</v>
      </c>
      <c r="M559">
        <v>0.32329999999999998</v>
      </c>
    </row>
    <row r="560" spans="1:13">
      <c r="A560" t="s">
        <v>570</v>
      </c>
      <c r="B560" t="s">
        <v>2898</v>
      </c>
      <c r="C560" t="s">
        <v>988</v>
      </c>
      <c r="D560" t="s">
        <v>2505</v>
      </c>
      <c r="E560" t="s">
        <v>437</v>
      </c>
      <c r="F560" t="s">
        <v>1243</v>
      </c>
      <c r="G560" t="s">
        <v>2300</v>
      </c>
      <c r="H560" t="s">
        <v>3212</v>
      </c>
      <c r="I560" t="s">
        <v>1570</v>
      </c>
      <c r="J560" t="s">
        <v>1542</v>
      </c>
      <c r="K560" t="s">
        <v>2902</v>
      </c>
      <c r="L560" t="s">
        <v>1602</v>
      </c>
      <c r="M560">
        <v>0.42049999999999998</v>
      </c>
    </row>
    <row r="561" spans="1:13">
      <c r="A561" t="s">
        <v>570</v>
      </c>
      <c r="B561" t="s">
        <v>2898</v>
      </c>
      <c r="C561" t="s">
        <v>988</v>
      </c>
      <c r="D561" t="s">
        <v>2505</v>
      </c>
      <c r="E561" t="s">
        <v>437</v>
      </c>
      <c r="F561" t="s">
        <v>1243</v>
      </c>
      <c r="G561" t="s">
        <v>2300</v>
      </c>
      <c r="H561" t="s">
        <v>2297</v>
      </c>
      <c r="I561" t="s">
        <v>1570</v>
      </c>
      <c r="J561" t="s">
        <v>1542</v>
      </c>
      <c r="K561" t="s">
        <v>2902</v>
      </c>
      <c r="L561" t="s">
        <v>1641</v>
      </c>
      <c r="M561">
        <v>0.57950000000000002</v>
      </c>
    </row>
    <row r="562" spans="1:13">
      <c r="A562" t="s">
        <v>570</v>
      </c>
      <c r="B562" t="s">
        <v>2903</v>
      </c>
      <c r="C562" t="s">
        <v>992</v>
      </c>
      <c r="D562" t="s">
        <v>1600</v>
      </c>
      <c r="E562" t="s">
        <v>340</v>
      </c>
      <c r="F562" t="s">
        <v>1243</v>
      </c>
      <c r="G562" t="s">
        <v>2300</v>
      </c>
      <c r="H562" t="s">
        <v>3212</v>
      </c>
      <c r="I562" t="s">
        <v>1572</v>
      </c>
      <c r="J562" t="s">
        <v>2478</v>
      </c>
      <c r="K562" t="s">
        <v>2904</v>
      </c>
      <c r="L562" t="s">
        <v>1373</v>
      </c>
      <c r="M562">
        <v>0.38080000000000003</v>
      </c>
    </row>
    <row r="563" spans="1:13">
      <c r="A563" t="s">
        <v>570</v>
      </c>
      <c r="B563" t="s">
        <v>2903</v>
      </c>
      <c r="C563" t="s">
        <v>992</v>
      </c>
      <c r="D563" t="s">
        <v>1600</v>
      </c>
      <c r="E563" t="s">
        <v>340</v>
      </c>
      <c r="F563" t="s">
        <v>1243</v>
      </c>
      <c r="G563" t="s">
        <v>2300</v>
      </c>
      <c r="H563" t="s">
        <v>2297</v>
      </c>
      <c r="I563" t="s">
        <v>1572</v>
      </c>
      <c r="J563" t="s">
        <v>2478</v>
      </c>
      <c r="K563" t="s">
        <v>2904</v>
      </c>
      <c r="L563" t="s">
        <v>1442</v>
      </c>
      <c r="M563">
        <v>0.61919999999999997</v>
      </c>
    </row>
    <row r="564" spans="1:13">
      <c r="A564" t="s">
        <v>570</v>
      </c>
      <c r="B564" t="s">
        <v>2903</v>
      </c>
      <c r="C564" t="s">
        <v>992</v>
      </c>
      <c r="D564" t="s">
        <v>1459</v>
      </c>
      <c r="E564" t="s">
        <v>97</v>
      </c>
      <c r="F564" t="s">
        <v>1243</v>
      </c>
      <c r="G564" t="s">
        <v>2300</v>
      </c>
      <c r="H564" t="s">
        <v>3212</v>
      </c>
      <c r="I564" t="s">
        <v>1269</v>
      </c>
      <c r="J564" t="s">
        <v>1402</v>
      </c>
      <c r="K564" t="s">
        <v>2905</v>
      </c>
      <c r="L564" t="s">
        <v>1261</v>
      </c>
      <c r="M564">
        <v>0.44</v>
      </c>
    </row>
    <row r="565" spans="1:13">
      <c r="A565" t="s">
        <v>570</v>
      </c>
      <c r="B565" t="s">
        <v>2903</v>
      </c>
      <c r="C565" t="s">
        <v>992</v>
      </c>
      <c r="D565" t="s">
        <v>1459</v>
      </c>
      <c r="E565" t="s">
        <v>97</v>
      </c>
      <c r="F565" t="s">
        <v>1243</v>
      </c>
      <c r="G565" t="s">
        <v>2300</v>
      </c>
      <c r="H565" t="s">
        <v>2297</v>
      </c>
      <c r="I565" t="s">
        <v>1269</v>
      </c>
      <c r="J565" t="s">
        <v>1402</v>
      </c>
      <c r="K565" t="s">
        <v>2905</v>
      </c>
      <c r="L565" t="s">
        <v>1246</v>
      </c>
      <c r="M565">
        <v>0.56000000000000005</v>
      </c>
    </row>
    <row r="566" spans="1:13">
      <c r="A566" t="s">
        <v>570</v>
      </c>
      <c r="B566" t="s">
        <v>2906</v>
      </c>
      <c r="C566" t="s">
        <v>994</v>
      </c>
      <c r="D566" t="s">
        <v>2907</v>
      </c>
      <c r="E566" t="s">
        <v>262</v>
      </c>
      <c r="F566" t="s">
        <v>1243</v>
      </c>
      <c r="G566" t="s">
        <v>2300</v>
      </c>
      <c r="H566" t="s">
        <v>3212</v>
      </c>
      <c r="I566" t="s">
        <v>1261</v>
      </c>
      <c r="J566" t="s">
        <v>1261</v>
      </c>
      <c r="K566" t="s">
        <v>2565</v>
      </c>
      <c r="L566" t="s">
        <v>1591</v>
      </c>
      <c r="M566">
        <v>0.72729999999999995</v>
      </c>
    </row>
    <row r="567" spans="1:13">
      <c r="A567" t="s">
        <v>570</v>
      </c>
      <c r="B567" t="s">
        <v>2906</v>
      </c>
      <c r="C567" t="s">
        <v>994</v>
      </c>
      <c r="D567" t="s">
        <v>2907</v>
      </c>
      <c r="E567" t="s">
        <v>262</v>
      </c>
      <c r="F567" t="s">
        <v>1243</v>
      </c>
      <c r="G567" t="s">
        <v>2300</v>
      </c>
      <c r="H567" t="s">
        <v>2297</v>
      </c>
      <c r="I567" t="s">
        <v>1261</v>
      </c>
      <c r="J567" t="s">
        <v>1261</v>
      </c>
      <c r="K567" t="s">
        <v>2565</v>
      </c>
      <c r="L567" t="s">
        <v>1248</v>
      </c>
      <c r="M567">
        <v>0.2727</v>
      </c>
    </row>
    <row r="568" spans="1:13">
      <c r="A568" t="s">
        <v>570</v>
      </c>
      <c r="B568" t="s">
        <v>2906</v>
      </c>
      <c r="C568" t="s">
        <v>994</v>
      </c>
      <c r="D568" t="s">
        <v>2908</v>
      </c>
      <c r="E568" t="s">
        <v>349</v>
      </c>
      <c r="F568" t="s">
        <v>1243</v>
      </c>
      <c r="G568" t="s">
        <v>2300</v>
      </c>
      <c r="H568" t="s">
        <v>3212</v>
      </c>
      <c r="I568" t="s">
        <v>1521</v>
      </c>
      <c r="J568" t="s">
        <v>1521</v>
      </c>
      <c r="K568" t="s">
        <v>2565</v>
      </c>
      <c r="L568" t="s">
        <v>1271</v>
      </c>
      <c r="M568">
        <v>0.76470000000000005</v>
      </c>
    </row>
    <row r="569" spans="1:13">
      <c r="A569" t="s">
        <v>570</v>
      </c>
      <c r="B569" t="s">
        <v>2906</v>
      </c>
      <c r="C569" t="s">
        <v>994</v>
      </c>
      <c r="D569" t="s">
        <v>2908</v>
      </c>
      <c r="E569" t="s">
        <v>349</v>
      </c>
      <c r="F569" t="s">
        <v>1243</v>
      </c>
      <c r="G569" t="s">
        <v>2300</v>
      </c>
      <c r="H569" t="s">
        <v>2297</v>
      </c>
      <c r="I569" t="s">
        <v>1521</v>
      </c>
      <c r="J569" t="s">
        <v>1521</v>
      </c>
      <c r="K569" t="s">
        <v>2565</v>
      </c>
      <c r="L569" t="s">
        <v>1335</v>
      </c>
      <c r="M569">
        <v>0.23530000000000001</v>
      </c>
    </row>
    <row r="570" spans="1:13">
      <c r="A570" t="s">
        <v>570</v>
      </c>
      <c r="B570" t="s">
        <v>2906</v>
      </c>
      <c r="C570" t="s">
        <v>994</v>
      </c>
      <c r="D570" t="s">
        <v>2909</v>
      </c>
      <c r="E570" t="s">
        <v>497</v>
      </c>
      <c r="F570" t="s">
        <v>1243</v>
      </c>
      <c r="G570" t="s">
        <v>2300</v>
      </c>
      <c r="H570" t="s">
        <v>3212</v>
      </c>
      <c r="I570" t="s">
        <v>1379</v>
      </c>
      <c r="J570" t="s">
        <v>1510</v>
      </c>
      <c r="K570" t="s">
        <v>2910</v>
      </c>
      <c r="L570" t="s">
        <v>1273</v>
      </c>
      <c r="M570">
        <v>0.61670000000000003</v>
      </c>
    </row>
    <row r="571" spans="1:13">
      <c r="A571" t="s">
        <v>570</v>
      </c>
      <c r="B571" t="s">
        <v>2906</v>
      </c>
      <c r="C571" t="s">
        <v>994</v>
      </c>
      <c r="D571" t="s">
        <v>2909</v>
      </c>
      <c r="E571" t="s">
        <v>497</v>
      </c>
      <c r="F571" t="s">
        <v>1243</v>
      </c>
      <c r="G571" t="s">
        <v>2300</v>
      </c>
      <c r="H571" t="s">
        <v>2297</v>
      </c>
      <c r="I571" t="s">
        <v>1379</v>
      </c>
      <c r="J571" t="s">
        <v>1510</v>
      </c>
      <c r="K571" t="s">
        <v>2910</v>
      </c>
      <c r="L571" t="s">
        <v>1549</v>
      </c>
      <c r="M571">
        <v>0.38329999999999997</v>
      </c>
    </row>
    <row r="572" spans="1:13">
      <c r="A572" t="s">
        <v>570</v>
      </c>
      <c r="B572" t="s">
        <v>2906</v>
      </c>
      <c r="C572" t="s">
        <v>994</v>
      </c>
      <c r="D572" t="s">
        <v>2911</v>
      </c>
      <c r="E572" t="s">
        <v>309</v>
      </c>
      <c r="F572" t="s">
        <v>1243</v>
      </c>
      <c r="G572" t="s">
        <v>2300</v>
      </c>
      <c r="H572" t="s">
        <v>3212</v>
      </c>
      <c r="I572" t="s">
        <v>1324</v>
      </c>
      <c r="J572" t="s">
        <v>1324</v>
      </c>
      <c r="K572" t="s">
        <v>2565</v>
      </c>
      <c r="L572" t="s">
        <v>1460</v>
      </c>
      <c r="M572">
        <v>0.51280000000000003</v>
      </c>
    </row>
    <row r="573" spans="1:13">
      <c r="A573" t="s">
        <v>570</v>
      </c>
      <c r="B573" t="s">
        <v>2906</v>
      </c>
      <c r="C573" t="s">
        <v>994</v>
      </c>
      <c r="D573" t="s">
        <v>2911</v>
      </c>
      <c r="E573" t="s">
        <v>309</v>
      </c>
      <c r="F573" t="s">
        <v>1243</v>
      </c>
      <c r="G573" t="s">
        <v>2300</v>
      </c>
      <c r="H573" t="s">
        <v>2297</v>
      </c>
      <c r="I573" t="s">
        <v>1324</v>
      </c>
      <c r="J573" t="s">
        <v>1324</v>
      </c>
      <c r="K573" t="s">
        <v>2565</v>
      </c>
      <c r="L573" t="s">
        <v>1520</v>
      </c>
      <c r="M573">
        <v>0.48720000000000002</v>
      </c>
    </row>
    <row r="574" spans="1:13">
      <c r="A574" t="s">
        <v>570</v>
      </c>
      <c r="B574" t="s">
        <v>2906</v>
      </c>
      <c r="C574" t="s">
        <v>994</v>
      </c>
      <c r="D574" t="s">
        <v>2912</v>
      </c>
      <c r="E574" t="s">
        <v>123</v>
      </c>
      <c r="F574" t="s">
        <v>1243</v>
      </c>
      <c r="G574" t="s">
        <v>2300</v>
      </c>
      <c r="H574" t="s">
        <v>3212</v>
      </c>
      <c r="I574" t="s">
        <v>1439</v>
      </c>
      <c r="J574" t="s">
        <v>1348</v>
      </c>
      <c r="K574" t="s">
        <v>2698</v>
      </c>
      <c r="L574" t="s">
        <v>1290</v>
      </c>
      <c r="M574">
        <v>0.4138</v>
      </c>
    </row>
    <row r="575" spans="1:13">
      <c r="A575" t="s">
        <v>570</v>
      </c>
      <c r="B575" t="s">
        <v>2906</v>
      </c>
      <c r="C575" t="s">
        <v>994</v>
      </c>
      <c r="D575" t="s">
        <v>2912</v>
      </c>
      <c r="E575" t="s">
        <v>123</v>
      </c>
      <c r="F575" t="s">
        <v>1243</v>
      </c>
      <c r="G575" t="s">
        <v>2300</v>
      </c>
      <c r="H575" t="s">
        <v>2297</v>
      </c>
      <c r="I575" t="s">
        <v>1439</v>
      </c>
      <c r="J575" t="s">
        <v>1348</v>
      </c>
      <c r="K575" t="s">
        <v>2698</v>
      </c>
      <c r="L575" t="s">
        <v>1521</v>
      </c>
      <c r="M575">
        <v>0.58620000000000005</v>
      </c>
    </row>
    <row r="576" spans="1:13">
      <c r="A576" t="s">
        <v>570</v>
      </c>
      <c r="B576" t="s">
        <v>2906</v>
      </c>
      <c r="C576" t="s">
        <v>994</v>
      </c>
      <c r="D576" t="s">
        <v>2913</v>
      </c>
      <c r="E576" t="s">
        <v>183</v>
      </c>
      <c r="F576" t="s">
        <v>1243</v>
      </c>
      <c r="G576" t="s">
        <v>2300</v>
      </c>
      <c r="H576" t="s">
        <v>3212</v>
      </c>
      <c r="I576" t="s">
        <v>1388</v>
      </c>
      <c r="J576" t="s">
        <v>1529</v>
      </c>
      <c r="K576" t="s">
        <v>2914</v>
      </c>
      <c r="L576" t="s">
        <v>1253</v>
      </c>
      <c r="M576">
        <v>0.1835</v>
      </c>
    </row>
    <row r="577" spans="1:13">
      <c r="A577" t="s">
        <v>570</v>
      </c>
      <c r="B577" t="s">
        <v>2906</v>
      </c>
      <c r="C577" t="s">
        <v>994</v>
      </c>
      <c r="D577" t="s">
        <v>2913</v>
      </c>
      <c r="E577" t="s">
        <v>183</v>
      </c>
      <c r="F577" t="s">
        <v>1243</v>
      </c>
      <c r="G577" t="s">
        <v>2300</v>
      </c>
      <c r="H577" t="s">
        <v>2297</v>
      </c>
      <c r="I577" t="s">
        <v>1388</v>
      </c>
      <c r="J577" t="s">
        <v>1529</v>
      </c>
      <c r="K577" t="s">
        <v>2914</v>
      </c>
      <c r="L577" t="s">
        <v>1635</v>
      </c>
      <c r="M577">
        <v>0.8165</v>
      </c>
    </row>
    <row r="578" spans="1:13">
      <c r="A578" t="s">
        <v>570</v>
      </c>
      <c r="B578" t="s">
        <v>2915</v>
      </c>
      <c r="C578" t="s">
        <v>999</v>
      </c>
      <c r="D578" t="s">
        <v>1409</v>
      </c>
      <c r="E578" t="s">
        <v>128</v>
      </c>
      <c r="F578" t="s">
        <v>1243</v>
      </c>
      <c r="G578" t="s">
        <v>2300</v>
      </c>
      <c r="H578" t="s">
        <v>3212</v>
      </c>
      <c r="I578" t="s">
        <v>1382</v>
      </c>
      <c r="J578" t="s">
        <v>1408</v>
      </c>
      <c r="K578" t="s">
        <v>2916</v>
      </c>
      <c r="L578" t="s">
        <v>1411</v>
      </c>
      <c r="M578">
        <v>0.42309999999999998</v>
      </c>
    </row>
    <row r="579" spans="1:13">
      <c r="A579" t="s">
        <v>570</v>
      </c>
      <c r="B579" t="s">
        <v>2915</v>
      </c>
      <c r="C579" t="s">
        <v>999</v>
      </c>
      <c r="D579" t="s">
        <v>1409</v>
      </c>
      <c r="E579" t="s">
        <v>128</v>
      </c>
      <c r="F579" t="s">
        <v>1243</v>
      </c>
      <c r="G579" t="s">
        <v>2300</v>
      </c>
      <c r="H579" t="s">
        <v>2297</v>
      </c>
      <c r="I579" t="s">
        <v>1382</v>
      </c>
      <c r="J579" t="s">
        <v>1408</v>
      </c>
      <c r="K579" t="s">
        <v>2916</v>
      </c>
      <c r="L579" t="s">
        <v>1331</v>
      </c>
      <c r="M579">
        <v>0.57689999999999997</v>
      </c>
    </row>
    <row r="580" spans="1:13">
      <c r="A580" t="s">
        <v>570</v>
      </c>
      <c r="B580" t="s">
        <v>2915</v>
      </c>
      <c r="C580" t="s">
        <v>999</v>
      </c>
      <c r="D580" t="s">
        <v>1258</v>
      </c>
      <c r="E580" t="s">
        <v>50</v>
      </c>
      <c r="F580" t="s">
        <v>1243</v>
      </c>
      <c r="G580" t="s">
        <v>2300</v>
      </c>
      <c r="H580" t="s">
        <v>3212</v>
      </c>
      <c r="I580" t="s">
        <v>1575</v>
      </c>
      <c r="J580" t="s">
        <v>1523</v>
      </c>
      <c r="K580" t="s">
        <v>2917</v>
      </c>
      <c r="L580" t="s">
        <v>1353</v>
      </c>
      <c r="M580">
        <v>0.32140000000000002</v>
      </c>
    </row>
    <row r="581" spans="1:13">
      <c r="A581" t="s">
        <v>570</v>
      </c>
      <c r="B581" t="s">
        <v>2915</v>
      </c>
      <c r="C581" t="s">
        <v>999</v>
      </c>
      <c r="D581" t="s">
        <v>1258</v>
      </c>
      <c r="E581" t="s">
        <v>50</v>
      </c>
      <c r="F581" t="s">
        <v>1243</v>
      </c>
      <c r="G581" t="s">
        <v>2300</v>
      </c>
      <c r="H581" t="s">
        <v>2297</v>
      </c>
      <c r="I581" t="s">
        <v>1575</v>
      </c>
      <c r="J581" t="s">
        <v>1523</v>
      </c>
      <c r="K581" t="s">
        <v>2917</v>
      </c>
      <c r="L581" t="s">
        <v>1322</v>
      </c>
      <c r="M581">
        <v>0.67859999999999998</v>
      </c>
    </row>
    <row r="582" spans="1:13">
      <c r="A582" t="s">
        <v>570</v>
      </c>
      <c r="B582" t="s">
        <v>2915</v>
      </c>
      <c r="C582" t="s">
        <v>999</v>
      </c>
      <c r="D582" t="s">
        <v>1562</v>
      </c>
      <c r="E582" t="s">
        <v>491</v>
      </c>
      <c r="F582" t="s">
        <v>1243</v>
      </c>
      <c r="G582" t="s">
        <v>2300</v>
      </c>
      <c r="H582" t="s">
        <v>3212</v>
      </c>
      <c r="I582" t="s">
        <v>1431</v>
      </c>
      <c r="J582" t="s">
        <v>1431</v>
      </c>
      <c r="K582" t="s">
        <v>2565</v>
      </c>
      <c r="L582" t="s">
        <v>1414</v>
      </c>
      <c r="M582">
        <v>0.53190000000000004</v>
      </c>
    </row>
    <row r="583" spans="1:13">
      <c r="A583" t="s">
        <v>570</v>
      </c>
      <c r="B583" t="s">
        <v>2915</v>
      </c>
      <c r="C583" t="s">
        <v>999</v>
      </c>
      <c r="D583" t="s">
        <v>1562</v>
      </c>
      <c r="E583" t="s">
        <v>491</v>
      </c>
      <c r="F583" t="s">
        <v>1243</v>
      </c>
      <c r="G583" t="s">
        <v>2300</v>
      </c>
      <c r="H583" t="s">
        <v>2297</v>
      </c>
      <c r="I583" t="s">
        <v>1431</v>
      </c>
      <c r="J583" t="s">
        <v>1431</v>
      </c>
      <c r="K583" t="s">
        <v>2565</v>
      </c>
      <c r="L583" t="s">
        <v>1279</v>
      </c>
      <c r="M583">
        <v>0.46810000000000002</v>
      </c>
    </row>
    <row r="584" spans="1:13">
      <c r="A584" t="s">
        <v>570</v>
      </c>
      <c r="B584" t="s">
        <v>2918</v>
      </c>
      <c r="C584" t="s">
        <v>1002</v>
      </c>
      <c r="D584" t="s">
        <v>2594</v>
      </c>
      <c r="E584" t="s">
        <v>99</v>
      </c>
      <c r="F584" t="s">
        <v>1243</v>
      </c>
      <c r="G584" t="s">
        <v>2300</v>
      </c>
      <c r="H584" t="s">
        <v>3212</v>
      </c>
      <c r="I584" t="s">
        <v>1262</v>
      </c>
      <c r="J584" t="s">
        <v>1262</v>
      </c>
      <c r="K584" t="s">
        <v>2565</v>
      </c>
      <c r="L584" t="s">
        <v>1409</v>
      </c>
      <c r="M584">
        <v>0.69079999999999997</v>
      </c>
    </row>
    <row r="585" spans="1:13">
      <c r="A585" t="s">
        <v>570</v>
      </c>
      <c r="B585" t="s">
        <v>2918</v>
      </c>
      <c r="C585" t="s">
        <v>1002</v>
      </c>
      <c r="D585" t="s">
        <v>2594</v>
      </c>
      <c r="E585" t="s">
        <v>99</v>
      </c>
      <c r="F585" t="s">
        <v>1243</v>
      </c>
      <c r="G585" t="s">
        <v>2300</v>
      </c>
      <c r="H585" t="s">
        <v>2297</v>
      </c>
      <c r="I585" t="s">
        <v>1262</v>
      </c>
      <c r="J585" t="s">
        <v>1262</v>
      </c>
      <c r="K585" t="s">
        <v>2565</v>
      </c>
      <c r="L585" t="s">
        <v>1351</v>
      </c>
      <c r="M585">
        <v>0.30919999999999997</v>
      </c>
    </row>
    <row r="586" spans="1:13">
      <c r="A586" t="s">
        <v>570</v>
      </c>
      <c r="B586" t="s">
        <v>2918</v>
      </c>
      <c r="C586" t="s">
        <v>1002</v>
      </c>
      <c r="D586" t="s">
        <v>2491</v>
      </c>
      <c r="E586" t="s">
        <v>155</v>
      </c>
      <c r="F586" t="s">
        <v>1243</v>
      </c>
      <c r="G586" t="s">
        <v>2300</v>
      </c>
      <c r="H586" t="s">
        <v>3212</v>
      </c>
      <c r="I586" t="s">
        <v>1382</v>
      </c>
      <c r="J586" t="s">
        <v>1444</v>
      </c>
      <c r="K586" t="s">
        <v>2551</v>
      </c>
      <c r="L586" t="s">
        <v>1251</v>
      </c>
      <c r="M586">
        <v>0.51429999999999998</v>
      </c>
    </row>
    <row r="587" spans="1:13">
      <c r="A587" t="s">
        <v>570</v>
      </c>
      <c r="B587" t="s">
        <v>2918</v>
      </c>
      <c r="C587" t="s">
        <v>1002</v>
      </c>
      <c r="D587" t="s">
        <v>2491</v>
      </c>
      <c r="E587" t="s">
        <v>155</v>
      </c>
      <c r="F587" t="s">
        <v>1243</v>
      </c>
      <c r="G587" t="s">
        <v>2300</v>
      </c>
      <c r="H587" t="s">
        <v>2297</v>
      </c>
      <c r="I587" t="s">
        <v>1382</v>
      </c>
      <c r="J587" t="s">
        <v>1444</v>
      </c>
      <c r="K587" t="s">
        <v>2551</v>
      </c>
      <c r="L587" t="s">
        <v>1521</v>
      </c>
      <c r="M587">
        <v>0.48570000000000002</v>
      </c>
    </row>
    <row r="588" spans="1:13">
      <c r="A588" t="s">
        <v>570</v>
      </c>
      <c r="B588" t="s">
        <v>2918</v>
      </c>
      <c r="C588" t="s">
        <v>1002</v>
      </c>
      <c r="D588" t="s">
        <v>1394</v>
      </c>
      <c r="E588" t="s">
        <v>505</v>
      </c>
      <c r="F588" t="s">
        <v>1243</v>
      </c>
      <c r="G588" t="s">
        <v>2300</v>
      </c>
      <c r="H588" t="s">
        <v>3212</v>
      </c>
      <c r="I588" t="s">
        <v>1354</v>
      </c>
      <c r="J588" t="s">
        <v>1485</v>
      </c>
      <c r="K588" t="s">
        <v>2919</v>
      </c>
      <c r="L588" t="s">
        <v>1283</v>
      </c>
      <c r="M588">
        <v>0.46379999999999999</v>
      </c>
    </row>
    <row r="589" spans="1:13">
      <c r="A589" t="s">
        <v>570</v>
      </c>
      <c r="B589" t="s">
        <v>2918</v>
      </c>
      <c r="C589" t="s">
        <v>1002</v>
      </c>
      <c r="D589" t="s">
        <v>1394</v>
      </c>
      <c r="E589" t="s">
        <v>505</v>
      </c>
      <c r="F589" t="s">
        <v>1243</v>
      </c>
      <c r="G589" t="s">
        <v>2300</v>
      </c>
      <c r="H589" t="s">
        <v>2297</v>
      </c>
      <c r="I589" t="s">
        <v>1354</v>
      </c>
      <c r="J589" t="s">
        <v>1485</v>
      </c>
      <c r="K589" t="s">
        <v>2919</v>
      </c>
      <c r="L589" t="s">
        <v>1420</v>
      </c>
      <c r="M589">
        <v>0.53620000000000001</v>
      </c>
    </row>
    <row r="590" spans="1:13">
      <c r="A590" t="s">
        <v>570</v>
      </c>
      <c r="B590" t="s">
        <v>2920</v>
      </c>
      <c r="C590" t="s">
        <v>1004</v>
      </c>
      <c r="D590" t="s">
        <v>2921</v>
      </c>
      <c r="E590" t="s">
        <v>235</v>
      </c>
      <c r="F590" t="s">
        <v>1243</v>
      </c>
      <c r="G590" t="s">
        <v>2300</v>
      </c>
      <c r="H590" t="s">
        <v>3212</v>
      </c>
      <c r="I590" t="s">
        <v>1259</v>
      </c>
      <c r="J590" t="s">
        <v>1593</v>
      </c>
      <c r="K590" t="s">
        <v>2922</v>
      </c>
      <c r="L590" t="s">
        <v>1583</v>
      </c>
      <c r="M590">
        <v>0.79449999999999998</v>
      </c>
    </row>
    <row r="591" spans="1:13">
      <c r="A591" t="s">
        <v>570</v>
      </c>
      <c r="B591" t="s">
        <v>2920</v>
      </c>
      <c r="C591" t="s">
        <v>1004</v>
      </c>
      <c r="D591" t="s">
        <v>2921</v>
      </c>
      <c r="E591" t="s">
        <v>235</v>
      </c>
      <c r="F591" t="s">
        <v>1243</v>
      </c>
      <c r="G591" t="s">
        <v>2300</v>
      </c>
      <c r="H591" t="s">
        <v>2297</v>
      </c>
      <c r="I591" t="s">
        <v>1259</v>
      </c>
      <c r="J591" t="s">
        <v>1593</v>
      </c>
      <c r="K591" t="s">
        <v>2922</v>
      </c>
      <c r="L591" t="s">
        <v>1304</v>
      </c>
      <c r="M591">
        <v>0.20549999999999999</v>
      </c>
    </row>
    <row r="592" spans="1:13">
      <c r="A592" t="s">
        <v>570</v>
      </c>
      <c r="B592" t="s">
        <v>2920</v>
      </c>
      <c r="C592" t="s">
        <v>1004</v>
      </c>
      <c r="D592" t="s">
        <v>1504</v>
      </c>
      <c r="E592" t="s">
        <v>237</v>
      </c>
      <c r="F592" t="s">
        <v>1243</v>
      </c>
      <c r="G592" t="s">
        <v>2300</v>
      </c>
      <c r="H592" t="s">
        <v>3212</v>
      </c>
      <c r="I592" t="s">
        <v>1578</v>
      </c>
      <c r="J592" t="s">
        <v>2429</v>
      </c>
      <c r="K592" t="s">
        <v>2923</v>
      </c>
      <c r="L592" t="s">
        <v>1525</v>
      </c>
      <c r="M592">
        <v>0.59050000000000002</v>
      </c>
    </row>
    <row r="593" spans="1:13">
      <c r="A593" t="s">
        <v>570</v>
      </c>
      <c r="B593" t="s">
        <v>2920</v>
      </c>
      <c r="C593" t="s">
        <v>1004</v>
      </c>
      <c r="D593" t="s">
        <v>1504</v>
      </c>
      <c r="E593" t="s">
        <v>237</v>
      </c>
      <c r="F593" t="s">
        <v>1243</v>
      </c>
      <c r="G593" t="s">
        <v>2300</v>
      </c>
      <c r="H593" t="s">
        <v>2297</v>
      </c>
      <c r="I593" t="s">
        <v>1578</v>
      </c>
      <c r="J593" t="s">
        <v>2429</v>
      </c>
      <c r="K593" t="s">
        <v>2923</v>
      </c>
      <c r="L593" t="s">
        <v>1259</v>
      </c>
      <c r="M593">
        <v>0.40949999999999998</v>
      </c>
    </row>
    <row r="594" spans="1:13">
      <c r="A594" t="s">
        <v>570</v>
      </c>
      <c r="B594" t="s">
        <v>2924</v>
      </c>
      <c r="C594" t="s">
        <v>1006</v>
      </c>
      <c r="D594" t="s">
        <v>2925</v>
      </c>
      <c r="E594" t="s">
        <v>316</v>
      </c>
      <c r="F594" t="s">
        <v>1243</v>
      </c>
      <c r="G594" t="s">
        <v>2300</v>
      </c>
      <c r="H594" t="s">
        <v>3212</v>
      </c>
      <c r="I594" t="s">
        <v>1602</v>
      </c>
      <c r="J594" t="s">
        <v>1560</v>
      </c>
      <c r="K594" t="s">
        <v>2926</v>
      </c>
      <c r="L594" t="s">
        <v>1541</v>
      </c>
      <c r="M594">
        <v>0.35060000000000002</v>
      </c>
    </row>
    <row r="595" spans="1:13">
      <c r="A595" t="s">
        <v>570</v>
      </c>
      <c r="B595" t="s">
        <v>2924</v>
      </c>
      <c r="C595" t="s">
        <v>1006</v>
      </c>
      <c r="D595" t="s">
        <v>2925</v>
      </c>
      <c r="E595" t="s">
        <v>316</v>
      </c>
      <c r="F595" t="s">
        <v>1243</v>
      </c>
      <c r="G595" t="s">
        <v>2300</v>
      </c>
      <c r="H595" t="s">
        <v>2297</v>
      </c>
      <c r="I595" t="s">
        <v>1602</v>
      </c>
      <c r="J595" t="s">
        <v>1560</v>
      </c>
      <c r="K595" t="s">
        <v>2926</v>
      </c>
      <c r="L595" t="s">
        <v>1402</v>
      </c>
      <c r="M595">
        <v>0.64939999999999998</v>
      </c>
    </row>
    <row r="596" spans="1:13">
      <c r="A596" t="s">
        <v>570</v>
      </c>
      <c r="B596" t="s">
        <v>2924</v>
      </c>
      <c r="C596" t="s">
        <v>1006</v>
      </c>
      <c r="D596" t="s">
        <v>1606</v>
      </c>
      <c r="E596" t="s">
        <v>118</v>
      </c>
      <c r="F596" t="s">
        <v>1243</v>
      </c>
      <c r="G596" t="s">
        <v>2300</v>
      </c>
      <c r="H596" t="s">
        <v>3212</v>
      </c>
      <c r="I596" t="s">
        <v>1523</v>
      </c>
      <c r="J596" t="s">
        <v>2350</v>
      </c>
      <c r="K596" t="s">
        <v>2858</v>
      </c>
      <c r="L596" t="s">
        <v>1436</v>
      </c>
      <c r="M596">
        <v>0.31519999999999998</v>
      </c>
    </row>
    <row r="597" spans="1:13">
      <c r="A597" t="s">
        <v>570</v>
      </c>
      <c r="B597" t="s">
        <v>2924</v>
      </c>
      <c r="C597" t="s">
        <v>1006</v>
      </c>
      <c r="D597" t="s">
        <v>1606</v>
      </c>
      <c r="E597" t="s">
        <v>118</v>
      </c>
      <c r="F597" t="s">
        <v>1243</v>
      </c>
      <c r="G597" t="s">
        <v>2300</v>
      </c>
      <c r="H597" t="s">
        <v>2297</v>
      </c>
      <c r="I597" t="s">
        <v>1523</v>
      </c>
      <c r="J597" t="s">
        <v>2350</v>
      </c>
      <c r="K597" t="s">
        <v>2858</v>
      </c>
      <c r="L597" t="s">
        <v>1337</v>
      </c>
      <c r="M597">
        <v>0.68479999999999996</v>
      </c>
    </row>
    <row r="598" spans="1:13">
      <c r="A598" t="s">
        <v>570</v>
      </c>
      <c r="B598" t="s">
        <v>2924</v>
      </c>
      <c r="C598" t="s">
        <v>1006</v>
      </c>
      <c r="D598" t="s">
        <v>2456</v>
      </c>
      <c r="E598" t="s">
        <v>446</v>
      </c>
      <c r="F598" t="s">
        <v>1243</v>
      </c>
      <c r="G598" t="s">
        <v>2300</v>
      </c>
      <c r="H598" t="s">
        <v>3212</v>
      </c>
      <c r="I598" t="s">
        <v>1300</v>
      </c>
      <c r="J598" t="s">
        <v>1300</v>
      </c>
      <c r="K598" t="s">
        <v>2565</v>
      </c>
      <c r="L598" t="s">
        <v>1432</v>
      </c>
      <c r="M598">
        <v>0.57540000000000002</v>
      </c>
    </row>
    <row r="599" spans="1:13">
      <c r="A599" t="s">
        <v>570</v>
      </c>
      <c r="B599" t="s">
        <v>2924</v>
      </c>
      <c r="C599" t="s">
        <v>1006</v>
      </c>
      <c r="D599" t="s">
        <v>2456</v>
      </c>
      <c r="E599" t="s">
        <v>446</v>
      </c>
      <c r="F599" t="s">
        <v>1243</v>
      </c>
      <c r="G599" t="s">
        <v>2300</v>
      </c>
      <c r="H599" t="s">
        <v>2297</v>
      </c>
      <c r="I599" t="s">
        <v>1300</v>
      </c>
      <c r="J599" t="s">
        <v>1300</v>
      </c>
      <c r="K599" t="s">
        <v>2565</v>
      </c>
      <c r="L599" t="s">
        <v>2380</v>
      </c>
      <c r="M599">
        <v>0.42459999999999998</v>
      </c>
    </row>
    <row r="600" spans="1:13">
      <c r="A600" t="s">
        <v>570</v>
      </c>
      <c r="B600" t="s">
        <v>2927</v>
      </c>
      <c r="C600" t="s">
        <v>1008</v>
      </c>
      <c r="D600" t="s">
        <v>2928</v>
      </c>
      <c r="E600" t="s">
        <v>130</v>
      </c>
      <c r="F600" t="s">
        <v>1243</v>
      </c>
      <c r="G600" t="s">
        <v>2300</v>
      </c>
      <c r="H600" t="s">
        <v>3212</v>
      </c>
      <c r="I600" t="s">
        <v>1410</v>
      </c>
      <c r="J600" t="s">
        <v>1399</v>
      </c>
      <c r="K600" t="s">
        <v>2929</v>
      </c>
      <c r="L600" t="s">
        <v>1333</v>
      </c>
      <c r="M600">
        <v>0.5484</v>
      </c>
    </row>
    <row r="601" spans="1:13">
      <c r="A601" t="s">
        <v>570</v>
      </c>
      <c r="B601" t="s">
        <v>2927</v>
      </c>
      <c r="C601" t="s">
        <v>1008</v>
      </c>
      <c r="D601" t="s">
        <v>2928</v>
      </c>
      <c r="E601" t="s">
        <v>130</v>
      </c>
      <c r="F601" t="s">
        <v>1243</v>
      </c>
      <c r="G601" t="s">
        <v>2300</v>
      </c>
      <c r="H601" t="s">
        <v>2297</v>
      </c>
      <c r="I601" t="s">
        <v>1410</v>
      </c>
      <c r="J601" t="s">
        <v>1399</v>
      </c>
      <c r="K601" t="s">
        <v>2929</v>
      </c>
      <c r="L601" t="s">
        <v>1256</v>
      </c>
      <c r="M601">
        <v>0.4516</v>
      </c>
    </row>
    <row r="602" spans="1:13">
      <c r="A602" t="s">
        <v>570</v>
      </c>
      <c r="B602" t="s">
        <v>2927</v>
      </c>
      <c r="C602" t="s">
        <v>1008</v>
      </c>
      <c r="D602" t="s">
        <v>2432</v>
      </c>
      <c r="E602" t="s">
        <v>187</v>
      </c>
      <c r="F602" t="s">
        <v>1243</v>
      </c>
      <c r="G602" t="s">
        <v>2300</v>
      </c>
      <c r="H602" t="s">
        <v>3212</v>
      </c>
      <c r="I602" t="s">
        <v>1420</v>
      </c>
      <c r="J602" t="s">
        <v>1310</v>
      </c>
      <c r="K602" t="s">
        <v>2930</v>
      </c>
      <c r="L602" t="s">
        <v>1520</v>
      </c>
      <c r="M602">
        <v>0.2676</v>
      </c>
    </row>
    <row r="603" spans="1:13">
      <c r="A603" t="s">
        <v>570</v>
      </c>
      <c r="B603" t="s">
        <v>2927</v>
      </c>
      <c r="C603" t="s">
        <v>1008</v>
      </c>
      <c r="D603" t="s">
        <v>2432</v>
      </c>
      <c r="E603" t="s">
        <v>187</v>
      </c>
      <c r="F603" t="s">
        <v>1243</v>
      </c>
      <c r="G603" t="s">
        <v>2300</v>
      </c>
      <c r="H603" t="s">
        <v>2297</v>
      </c>
      <c r="I603" t="s">
        <v>1420</v>
      </c>
      <c r="J603" t="s">
        <v>1310</v>
      </c>
      <c r="K603" t="s">
        <v>2930</v>
      </c>
      <c r="L603" t="s">
        <v>1346</v>
      </c>
      <c r="M603">
        <v>0.73240000000000005</v>
      </c>
    </row>
    <row r="604" spans="1:13">
      <c r="A604" t="s">
        <v>570</v>
      </c>
      <c r="B604" t="s">
        <v>2453</v>
      </c>
      <c r="C604" t="s">
        <v>1010</v>
      </c>
      <c r="D604" t="s">
        <v>2931</v>
      </c>
      <c r="E604" t="s">
        <v>252</v>
      </c>
      <c r="F604" t="s">
        <v>1243</v>
      </c>
      <c r="G604" t="s">
        <v>2300</v>
      </c>
      <c r="H604" t="s">
        <v>3212</v>
      </c>
      <c r="I604" t="s">
        <v>1342</v>
      </c>
      <c r="J604" t="s">
        <v>1472</v>
      </c>
      <c r="K604" t="s">
        <v>2932</v>
      </c>
      <c r="L604" t="s">
        <v>1296</v>
      </c>
      <c r="M604">
        <v>0.64129999999999998</v>
      </c>
    </row>
    <row r="605" spans="1:13">
      <c r="A605" t="s">
        <v>570</v>
      </c>
      <c r="B605" t="s">
        <v>2453</v>
      </c>
      <c r="C605" t="s">
        <v>1010</v>
      </c>
      <c r="D605" t="s">
        <v>2931</v>
      </c>
      <c r="E605" t="s">
        <v>252</v>
      </c>
      <c r="F605" t="s">
        <v>1243</v>
      </c>
      <c r="G605" t="s">
        <v>2300</v>
      </c>
      <c r="H605" t="s">
        <v>2297</v>
      </c>
      <c r="I605" t="s">
        <v>1342</v>
      </c>
      <c r="J605" t="s">
        <v>1472</v>
      </c>
      <c r="K605" t="s">
        <v>2932</v>
      </c>
      <c r="L605" t="s">
        <v>1411</v>
      </c>
      <c r="M605">
        <v>0.35870000000000002</v>
      </c>
    </row>
    <row r="606" spans="1:13">
      <c r="A606" t="s">
        <v>570</v>
      </c>
      <c r="B606" t="s">
        <v>2453</v>
      </c>
      <c r="C606" t="s">
        <v>1010</v>
      </c>
      <c r="D606" t="s">
        <v>1381</v>
      </c>
      <c r="E606" t="s">
        <v>317</v>
      </c>
      <c r="F606" t="s">
        <v>1243</v>
      </c>
      <c r="G606" t="s">
        <v>2300</v>
      </c>
      <c r="H606" t="s">
        <v>3212</v>
      </c>
      <c r="I606" t="s">
        <v>1375</v>
      </c>
      <c r="J606" t="s">
        <v>1472</v>
      </c>
      <c r="K606" t="s">
        <v>2933</v>
      </c>
      <c r="L606" t="s">
        <v>1331</v>
      </c>
      <c r="M606">
        <v>0.48909999999999998</v>
      </c>
    </row>
    <row r="607" spans="1:13">
      <c r="A607" t="s">
        <v>570</v>
      </c>
      <c r="B607" t="s">
        <v>2453</v>
      </c>
      <c r="C607" t="s">
        <v>1010</v>
      </c>
      <c r="D607" t="s">
        <v>1381</v>
      </c>
      <c r="E607" t="s">
        <v>317</v>
      </c>
      <c r="F607" t="s">
        <v>1243</v>
      </c>
      <c r="G607" t="s">
        <v>2300</v>
      </c>
      <c r="H607" t="s">
        <v>2297</v>
      </c>
      <c r="I607" t="s">
        <v>1375</v>
      </c>
      <c r="J607" t="s">
        <v>1472</v>
      </c>
      <c r="K607" t="s">
        <v>2933</v>
      </c>
      <c r="L607" t="s">
        <v>1351</v>
      </c>
      <c r="M607">
        <v>0.51090000000000002</v>
      </c>
    </row>
    <row r="608" spans="1:13">
      <c r="A608" t="s">
        <v>570</v>
      </c>
      <c r="B608" t="s">
        <v>2453</v>
      </c>
      <c r="C608" t="s">
        <v>1010</v>
      </c>
      <c r="D608" t="s">
        <v>1536</v>
      </c>
      <c r="E608" t="s">
        <v>319</v>
      </c>
      <c r="F608" t="s">
        <v>1243</v>
      </c>
      <c r="G608" t="s">
        <v>2300</v>
      </c>
      <c r="H608" t="s">
        <v>3212</v>
      </c>
      <c r="I608" t="s">
        <v>1251</v>
      </c>
      <c r="J608" t="s">
        <v>1521</v>
      </c>
      <c r="K608" t="s">
        <v>2728</v>
      </c>
      <c r="L608" t="s">
        <v>1256</v>
      </c>
      <c r="M608">
        <v>0.4118</v>
      </c>
    </row>
    <row r="609" spans="1:13">
      <c r="A609" t="s">
        <v>570</v>
      </c>
      <c r="B609" t="s">
        <v>2453</v>
      </c>
      <c r="C609" t="s">
        <v>1010</v>
      </c>
      <c r="D609" t="s">
        <v>1536</v>
      </c>
      <c r="E609" t="s">
        <v>319</v>
      </c>
      <c r="F609" t="s">
        <v>1243</v>
      </c>
      <c r="G609" t="s">
        <v>2300</v>
      </c>
      <c r="H609" t="s">
        <v>2297</v>
      </c>
      <c r="I609" t="s">
        <v>1251</v>
      </c>
      <c r="J609" t="s">
        <v>1521</v>
      </c>
      <c r="K609" t="s">
        <v>2728</v>
      </c>
      <c r="L609" t="s">
        <v>1460</v>
      </c>
      <c r="M609">
        <v>0.58819999999999995</v>
      </c>
    </row>
    <row r="610" spans="1:13">
      <c r="A610" t="s">
        <v>570</v>
      </c>
      <c r="B610" t="s">
        <v>2934</v>
      </c>
      <c r="C610" t="s">
        <v>1013</v>
      </c>
      <c r="D610" t="s">
        <v>1636</v>
      </c>
      <c r="E610" t="s">
        <v>59</v>
      </c>
      <c r="F610" t="s">
        <v>1243</v>
      </c>
      <c r="G610" t="s">
        <v>2300</v>
      </c>
      <c r="H610" t="s">
        <v>3212</v>
      </c>
      <c r="I610" t="s">
        <v>1301</v>
      </c>
      <c r="J610" t="s">
        <v>1493</v>
      </c>
      <c r="K610" t="s">
        <v>2935</v>
      </c>
      <c r="L610" t="s">
        <v>1308</v>
      </c>
      <c r="M610">
        <v>0.44259999999999999</v>
      </c>
    </row>
    <row r="611" spans="1:13">
      <c r="A611" t="s">
        <v>570</v>
      </c>
      <c r="B611" t="s">
        <v>2934</v>
      </c>
      <c r="C611" t="s">
        <v>1013</v>
      </c>
      <c r="D611" t="s">
        <v>1636</v>
      </c>
      <c r="E611" t="s">
        <v>59</v>
      </c>
      <c r="F611" t="s">
        <v>1243</v>
      </c>
      <c r="G611" t="s">
        <v>2300</v>
      </c>
      <c r="H611" t="s">
        <v>2297</v>
      </c>
      <c r="I611" t="s">
        <v>1301</v>
      </c>
      <c r="J611" t="s">
        <v>1493</v>
      </c>
      <c r="K611" t="s">
        <v>2935</v>
      </c>
      <c r="L611" t="s">
        <v>1285</v>
      </c>
      <c r="M611">
        <v>0.55740000000000001</v>
      </c>
    </row>
    <row r="612" spans="1:13">
      <c r="A612" t="s">
        <v>570</v>
      </c>
      <c r="B612" t="s">
        <v>2936</v>
      </c>
      <c r="C612" t="s">
        <v>1015</v>
      </c>
      <c r="D612" t="s">
        <v>2937</v>
      </c>
      <c r="E612" t="s">
        <v>321</v>
      </c>
      <c r="F612" t="s">
        <v>1243</v>
      </c>
      <c r="G612" t="s">
        <v>2300</v>
      </c>
      <c r="H612" t="s">
        <v>3212</v>
      </c>
      <c r="I612" t="s">
        <v>1458</v>
      </c>
      <c r="J612" t="s">
        <v>1458</v>
      </c>
      <c r="K612" t="s">
        <v>2565</v>
      </c>
      <c r="L612" t="s">
        <v>1246</v>
      </c>
      <c r="M612">
        <v>0.5</v>
      </c>
    </row>
    <row r="613" spans="1:13">
      <c r="A613" t="s">
        <v>570</v>
      </c>
      <c r="B613" t="s">
        <v>2936</v>
      </c>
      <c r="C613" t="s">
        <v>1015</v>
      </c>
      <c r="D613" t="s">
        <v>2937</v>
      </c>
      <c r="E613" t="s">
        <v>321</v>
      </c>
      <c r="F613" t="s">
        <v>1243</v>
      </c>
      <c r="G613" t="s">
        <v>2300</v>
      </c>
      <c r="H613" t="s">
        <v>2297</v>
      </c>
      <c r="I613" t="s">
        <v>1458</v>
      </c>
      <c r="J613" t="s">
        <v>1458</v>
      </c>
      <c r="K613" t="s">
        <v>2565</v>
      </c>
      <c r="L613" t="s">
        <v>1246</v>
      </c>
      <c r="M613">
        <v>0.5</v>
      </c>
    </row>
    <row r="614" spans="1:13">
      <c r="A614" t="s">
        <v>570</v>
      </c>
      <c r="B614" t="s">
        <v>2936</v>
      </c>
      <c r="C614" t="s">
        <v>1015</v>
      </c>
      <c r="D614" t="s">
        <v>2938</v>
      </c>
      <c r="E614" t="s">
        <v>320</v>
      </c>
      <c r="F614" t="s">
        <v>1243</v>
      </c>
      <c r="G614" t="s">
        <v>2300</v>
      </c>
      <c r="H614" t="s">
        <v>3212</v>
      </c>
      <c r="I614" t="s">
        <v>1279</v>
      </c>
      <c r="J614" t="s">
        <v>1288</v>
      </c>
      <c r="K614" t="s">
        <v>2582</v>
      </c>
      <c r="L614" t="s">
        <v>1336</v>
      </c>
      <c r="M614">
        <v>0.58460000000000001</v>
      </c>
    </row>
    <row r="615" spans="1:13">
      <c r="A615" t="s">
        <v>570</v>
      </c>
      <c r="B615" t="s">
        <v>2936</v>
      </c>
      <c r="C615" t="s">
        <v>1015</v>
      </c>
      <c r="D615" t="s">
        <v>2938</v>
      </c>
      <c r="E615" t="s">
        <v>320</v>
      </c>
      <c r="F615" t="s">
        <v>1243</v>
      </c>
      <c r="G615" t="s">
        <v>2300</v>
      </c>
      <c r="H615" t="s">
        <v>2297</v>
      </c>
      <c r="I615" t="s">
        <v>1279</v>
      </c>
      <c r="J615" t="s">
        <v>1288</v>
      </c>
      <c r="K615" t="s">
        <v>2582</v>
      </c>
      <c r="L615" t="s">
        <v>1541</v>
      </c>
      <c r="M615">
        <v>0.41539999999999999</v>
      </c>
    </row>
    <row r="616" spans="1:13">
      <c r="A616" t="s">
        <v>570</v>
      </c>
      <c r="B616" t="s">
        <v>2939</v>
      </c>
      <c r="C616" t="s">
        <v>1017</v>
      </c>
      <c r="D616" t="s">
        <v>2440</v>
      </c>
      <c r="E616" t="s">
        <v>93</v>
      </c>
      <c r="F616" t="s">
        <v>1243</v>
      </c>
      <c r="G616" t="s">
        <v>2300</v>
      </c>
      <c r="H616" t="s">
        <v>3212</v>
      </c>
      <c r="I616" t="s">
        <v>1584</v>
      </c>
      <c r="J616" t="s">
        <v>1270</v>
      </c>
      <c r="K616" t="s">
        <v>2940</v>
      </c>
      <c r="L616" t="s">
        <v>1444</v>
      </c>
      <c r="M616">
        <v>0.26019999999999999</v>
      </c>
    </row>
    <row r="617" spans="1:13">
      <c r="A617" t="s">
        <v>570</v>
      </c>
      <c r="B617" t="s">
        <v>2939</v>
      </c>
      <c r="C617" t="s">
        <v>1017</v>
      </c>
      <c r="D617" t="s">
        <v>2440</v>
      </c>
      <c r="E617" t="s">
        <v>93</v>
      </c>
      <c r="F617" t="s">
        <v>1243</v>
      </c>
      <c r="G617" t="s">
        <v>2300</v>
      </c>
      <c r="H617" t="s">
        <v>2297</v>
      </c>
      <c r="I617" t="s">
        <v>1584</v>
      </c>
      <c r="J617" t="s">
        <v>1270</v>
      </c>
      <c r="K617" t="s">
        <v>2940</v>
      </c>
      <c r="L617" t="s">
        <v>1605</v>
      </c>
      <c r="M617">
        <v>0.73980000000000001</v>
      </c>
    </row>
    <row r="618" spans="1:13">
      <c r="A618" t="s">
        <v>570</v>
      </c>
      <c r="B618" t="s">
        <v>2939</v>
      </c>
      <c r="C618" t="s">
        <v>1017</v>
      </c>
      <c r="D618" t="s">
        <v>2482</v>
      </c>
      <c r="E618" t="s">
        <v>403</v>
      </c>
      <c r="F618" t="s">
        <v>1243</v>
      </c>
      <c r="G618" t="s">
        <v>2300</v>
      </c>
      <c r="H618" t="s">
        <v>3212</v>
      </c>
      <c r="I618" t="s">
        <v>2371</v>
      </c>
      <c r="J618" t="s">
        <v>1622</v>
      </c>
      <c r="K618" t="s">
        <v>2941</v>
      </c>
      <c r="L618" t="s">
        <v>1432</v>
      </c>
      <c r="M618">
        <v>0.64059999999999995</v>
      </c>
    </row>
    <row r="619" spans="1:13">
      <c r="A619" t="s">
        <v>570</v>
      </c>
      <c r="B619" t="s">
        <v>2939</v>
      </c>
      <c r="C619" t="s">
        <v>1017</v>
      </c>
      <c r="D619" t="s">
        <v>2482</v>
      </c>
      <c r="E619" t="s">
        <v>403</v>
      </c>
      <c r="F619" t="s">
        <v>1243</v>
      </c>
      <c r="G619" t="s">
        <v>2300</v>
      </c>
      <c r="H619" t="s">
        <v>2297</v>
      </c>
      <c r="I619" t="s">
        <v>2371</v>
      </c>
      <c r="J619" t="s">
        <v>1622</v>
      </c>
      <c r="K619" t="s">
        <v>2941</v>
      </c>
      <c r="L619" t="s">
        <v>1472</v>
      </c>
      <c r="M619">
        <v>0.3594</v>
      </c>
    </row>
    <row r="620" spans="1:13">
      <c r="A620" t="s">
        <v>570</v>
      </c>
      <c r="B620" t="s">
        <v>2939</v>
      </c>
      <c r="C620" t="s">
        <v>1017</v>
      </c>
      <c r="D620" t="s">
        <v>1479</v>
      </c>
      <c r="E620" t="s">
        <v>170</v>
      </c>
      <c r="F620" t="s">
        <v>1243</v>
      </c>
      <c r="G620" t="s">
        <v>2300</v>
      </c>
      <c r="H620" t="s">
        <v>3212</v>
      </c>
      <c r="I620" t="s">
        <v>1485</v>
      </c>
      <c r="J620" t="s">
        <v>1407</v>
      </c>
      <c r="K620" t="s">
        <v>2942</v>
      </c>
      <c r="L620" t="s">
        <v>1515</v>
      </c>
      <c r="M620">
        <v>0.33850000000000002</v>
      </c>
    </row>
    <row r="621" spans="1:13">
      <c r="A621" t="s">
        <v>570</v>
      </c>
      <c r="B621" t="s">
        <v>2939</v>
      </c>
      <c r="C621" t="s">
        <v>1017</v>
      </c>
      <c r="D621" t="s">
        <v>1479</v>
      </c>
      <c r="E621" t="s">
        <v>170</v>
      </c>
      <c r="F621" t="s">
        <v>1243</v>
      </c>
      <c r="G621" t="s">
        <v>2300</v>
      </c>
      <c r="H621" t="s">
        <v>2297</v>
      </c>
      <c r="I621" t="s">
        <v>1485</v>
      </c>
      <c r="J621" t="s">
        <v>1407</v>
      </c>
      <c r="K621" t="s">
        <v>2942</v>
      </c>
      <c r="L621" t="s">
        <v>1585</v>
      </c>
      <c r="M621">
        <v>0.66149999999999998</v>
      </c>
    </row>
    <row r="622" spans="1:13">
      <c r="A622" t="s">
        <v>570</v>
      </c>
      <c r="B622" t="s">
        <v>2515</v>
      </c>
      <c r="C622" t="s">
        <v>1021</v>
      </c>
      <c r="D622" t="s">
        <v>2943</v>
      </c>
      <c r="E622" t="s">
        <v>270</v>
      </c>
      <c r="F622" t="s">
        <v>1243</v>
      </c>
      <c r="G622" t="s">
        <v>2300</v>
      </c>
      <c r="H622" t="s">
        <v>3212</v>
      </c>
      <c r="I622" t="s">
        <v>1491</v>
      </c>
      <c r="J622" t="s">
        <v>1491</v>
      </c>
      <c r="K622" t="s">
        <v>2565</v>
      </c>
      <c r="L622" t="s">
        <v>1321</v>
      </c>
      <c r="M622">
        <v>0.72150000000000003</v>
      </c>
    </row>
    <row r="623" spans="1:13">
      <c r="A623" t="s">
        <v>570</v>
      </c>
      <c r="B623" t="s">
        <v>2515</v>
      </c>
      <c r="C623" t="s">
        <v>1021</v>
      </c>
      <c r="D623" t="s">
        <v>2943</v>
      </c>
      <c r="E623" t="s">
        <v>270</v>
      </c>
      <c r="F623" t="s">
        <v>1243</v>
      </c>
      <c r="G623" t="s">
        <v>2300</v>
      </c>
      <c r="H623" t="s">
        <v>2297</v>
      </c>
      <c r="I623" t="s">
        <v>1491</v>
      </c>
      <c r="J623" t="s">
        <v>1491</v>
      </c>
      <c r="K623" t="s">
        <v>2565</v>
      </c>
      <c r="L623" t="s">
        <v>1261</v>
      </c>
      <c r="M623">
        <v>0.27850000000000003</v>
      </c>
    </row>
    <row r="624" spans="1:13">
      <c r="A624" t="s">
        <v>570</v>
      </c>
      <c r="B624" t="s">
        <v>2515</v>
      </c>
      <c r="C624" t="s">
        <v>1021</v>
      </c>
      <c r="D624" t="s">
        <v>2944</v>
      </c>
      <c r="E624" t="s">
        <v>348</v>
      </c>
      <c r="F624" t="s">
        <v>1243</v>
      </c>
      <c r="G624" t="s">
        <v>2300</v>
      </c>
      <c r="H624" t="s">
        <v>3212</v>
      </c>
      <c r="I624" t="s">
        <v>1377</v>
      </c>
      <c r="J624" t="s">
        <v>1377</v>
      </c>
      <c r="K624" t="s">
        <v>2565</v>
      </c>
      <c r="L624" t="s">
        <v>1399</v>
      </c>
      <c r="M624">
        <v>0.72089999999999999</v>
      </c>
    </row>
    <row r="625" spans="1:13">
      <c r="A625" t="s">
        <v>570</v>
      </c>
      <c r="B625" t="s">
        <v>2515</v>
      </c>
      <c r="C625" t="s">
        <v>1021</v>
      </c>
      <c r="D625" t="s">
        <v>2944</v>
      </c>
      <c r="E625" t="s">
        <v>348</v>
      </c>
      <c r="F625" t="s">
        <v>1243</v>
      </c>
      <c r="G625" t="s">
        <v>2300</v>
      </c>
      <c r="H625" t="s">
        <v>2297</v>
      </c>
      <c r="I625" t="s">
        <v>1377</v>
      </c>
      <c r="J625" t="s">
        <v>1377</v>
      </c>
      <c r="K625" t="s">
        <v>2565</v>
      </c>
      <c r="L625" t="s">
        <v>1357</v>
      </c>
      <c r="M625">
        <v>0.27910000000000001</v>
      </c>
    </row>
    <row r="626" spans="1:13">
      <c r="A626" t="s">
        <v>570</v>
      </c>
      <c r="B626" t="s">
        <v>2515</v>
      </c>
      <c r="C626" t="s">
        <v>1021</v>
      </c>
      <c r="D626" t="s">
        <v>2945</v>
      </c>
      <c r="E626" t="s">
        <v>482</v>
      </c>
      <c r="F626" t="s">
        <v>1243</v>
      </c>
      <c r="G626" t="s">
        <v>2300</v>
      </c>
      <c r="H626" t="s">
        <v>3212</v>
      </c>
      <c r="I626" t="s">
        <v>1561</v>
      </c>
      <c r="J626" t="s">
        <v>1561</v>
      </c>
      <c r="K626" t="s">
        <v>2565</v>
      </c>
      <c r="L626" t="s">
        <v>1305</v>
      </c>
      <c r="M626">
        <v>0.57240000000000002</v>
      </c>
    </row>
    <row r="627" spans="1:13">
      <c r="A627" t="s">
        <v>570</v>
      </c>
      <c r="B627" t="s">
        <v>2515</v>
      </c>
      <c r="C627" t="s">
        <v>1021</v>
      </c>
      <c r="D627" t="s">
        <v>2945</v>
      </c>
      <c r="E627" t="s">
        <v>482</v>
      </c>
      <c r="F627" t="s">
        <v>1243</v>
      </c>
      <c r="G627" t="s">
        <v>2300</v>
      </c>
      <c r="H627" t="s">
        <v>2297</v>
      </c>
      <c r="I627" t="s">
        <v>1561</v>
      </c>
      <c r="J627" t="s">
        <v>1561</v>
      </c>
      <c r="K627" t="s">
        <v>2565</v>
      </c>
      <c r="L627" t="s">
        <v>1398</v>
      </c>
      <c r="M627">
        <v>0.42759999999999998</v>
      </c>
    </row>
    <row r="628" spans="1:13">
      <c r="A628" t="s">
        <v>570</v>
      </c>
      <c r="B628" t="s">
        <v>2515</v>
      </c>
      <c r="C628" t="s">
        <v>1021</v>
      </c>
      <c r="D628" t="s">
        <v>2946</v>
      </c>
      <c r="E628" t="s">
        <v>483</v>
      </c>
      <c r="F628" t="s">
        <v>1243</v>
      </c>
      <c r="G628" t="s">
        <v>2300</v>
      </c>
      <c r="H628" t="s">
        <v>3212</v>
      </c>
      <c r="I628" t="s">
        <v>1529</v>
      </c>
      <c r="J628" t="s">
        <v>2365</v>
      </c>
      <c r="K628" t="s">
        <v>2933</v>
      </c>
      <c r="L628" t="s">
        <v>1361</v>
      </c>
      <c r="M628">
        <v>0.57520000000000004</v>
      </c>
    </row>
    <row r="629" spans="1:13">
      <c r="A629" t="s">
        <v>570</v>
      </c>
      <c r="B629" t="s">
        <v>2515</v>
      </c>
      <c r="C629" t="s">
        <v>1021</v>
      </c>
      <c r="D629" t="s">
        <v>2946</v>
      </c>
      <c r="E629" t="s">
        <v>483</v>
      </c>
      <c r="F629" t="s">
        <v>1243</v>
      </c>
      <c r="G629" t="s">
        <v>2300</v>
      </c>
      <c r="H629" t="s">
        <v>2297</v>
      </c>
      <c r="I629" t="s">
        <v>1529</v>
      </c>
      <c r="J629" t="s">
        <v>2365</v>
      </c>
      <c r="K629" t="s">
        <v>2933</v>
      </c>
      <c r="L629" t="s">
        <v>1288</v>
      </c>
      <c r="M629">
        <v>0.42480000000000001</v>
      </c>
    </row>
    <row r="630" spans="1:13">
      <c r="A630" t="s">
        <v>570</v>
      </c>
      <c r="B630" t="s">
        <v>2515</v>
      </c>
      <c r="C630" t="s">
        <v>1021</v>
      </c>
      <c r="D630" t="s">
        <v>2947</v>
      </c>
      <c r="E630" t="s">
        <v>484</v>
      </c>
      <c r="F630" t="s">
        <v>1243</v>
      </c>
      <c r="G630" t="s">
        <v>2300</v>
      </c>
      <c r="H630" t="s">
        <v>3212</v>
      </c>
      <c r="I630" t="s">
        <v>2469</v>
      </c>
      <c r="J630" t="s">
        <v>2526</v>
      </c>
      <c r="K630" t="s">
        <v>2948</v>
      </c>
      <c r="L630" t="s">
        <v>1622</v>
      </c>
      <c r="M630">
        <v>0.55649999999999999</v>
      </c>
    </row>
    <row r="631" spans="1:13">
      <c r="A631" t="s">
        <v>570</v>
      </c>
      <c r="B631" t="s">
        <v>2515</v>
      </c>
      <c r="C631" t="s">
        <v>1021</v>
      </c>
      <c r="D631" t="s">
        <v>2947</v>
      </c>
      <c r="E631" t="s">
        <v>484</v>
      </c>
      <c r="F631" t="s">
        <v>1243</v>
      </c>
      <c r="G631" t="s">
        <v>2300</v>
      </c>
      <c r="H631" t="s">
        <v>2297</v>
      </c>
      <c r="I631" t="s">
        <v>2469</v>
      </c>
      <c r="J631" t="s">
        <v>2526</v>
      </c>
      <c r="K631" t="s">
        <v>2948</v>
      </c>
      <c r="L631" t="s">
        <v>1480</v>
      </c>
      <c r="M631">
        <v>0.44350000000000001</v>
      </c>
    </row>
    <row r="632" spans="1:13">
      <c r="A632" t="s">
        <v>570</v>
      </c>
      <c r="B632" t="s">
        <v>2949</v>
      </c>
      <c r="C632" t="s">
        <v>1024</v>
      </c>
      <c r="D632" t="s">
        <v>2950</v>
      </c>
      <c r="E632" t="s">
        <v>249</v>
      </c>
      <c r="F632" t="s">
        <v>1243</v>
      </c>
      <c r="G632" t="s">
        <v>2300</v>
      </c>
      <c r="H632" t="s">
        <v>3212</v>
      </c>
      <c r="I632" t="s">
        <v>1351</v>
      </c>
      <c r="J632" t="s">
        <v>1351</v>
      </c>
      <c r="K632" t="s">
        <v>2565</v>
      </c>
      <c r="L632" t="s">
        <v>1290</v>
      </c>
      <c r="M632">
        <v>0.51060000000000005</v>
      </c>
    </row>
    <row r="633" spans="1:13">
      <c r="A633" t="s">
        <v>570</v>
      </c>
      <c r="B633" t="s">
        <v>2949</v>
      </c>
      <c r="C633" t="s">
        <v>1024</v>
      </c>
      <c r="D633" t="s">
        <v>2950</v>
      </c>
      <c r="E633" t="s">
        <v>249</v>
      </c>
      <c r="F633" t="s">
        <v>1243</v>
      </c>
      <c r="G633" t="s">
        <v>2300</v>
      </c>
      <c r="H633" t="s">
        <v>2297</v>
      </c>
      <c r="I633" t="s">
        <v>1351</v>
      </c>
      <c r="J633" t="s">
        <v>1351</v>
      </c>
      <c r="K633" t="s">
        <v>2565</v>
      </c>
      <c r="L633" t="s">
        <v>1549</v>
      </c>
      <c r="M633">
        <v>0.4894</v>
      </c>
    </row>
    <row r="634" spans="1:13">
      <c r="A634" t="s">
        <v>570</v>
      </c>
      <c r="B634" t="s">
        <v>2949</v>
      </c>
      <c r="C634" t="s">
        <v>1024</v>
      </c>
      <c r="D634" t="s">
        <v>2951</v>
      </c>
      <c r="E634" t="s">
        <v>323</v>
      </c>
      <c r="F634" t="s">
        <v>1243</v>
      </c>
      <c r="G634" t="s">
        <v>2300</v>
      </c>
      <c r="H634" t="s">
        <v>3212</v>
      </c>
      <c r="I634" t="s">
        <v>1285</v>
      </c>
      <c r="J634" t="s">
        <v>1285</v>
      </c>
      <c r="K634" t="s">
        <v>2565</v>
      </c>
      <c r="L634" t="s">
        <v>1281</v>
      </c>
      <c r="M634">
        <v>0.60289999999999999</v>
      </c>
    </row>
    <row r="635" spans="1:13">
      <c r="A635" t="s">
        <v>570</v>
      </c>
      <c r="B635" t="s">
        <v>2949</v>
      </c>
      <c r="C635" t="s">
        <v>1024</v>
      </c>
      <c r="D635" t="s">
        <v>2951</v>
      </c>
      <c r="E635" t="s">
        <v>323</v>
      </c>
      <c r="F635" t="s">
        <v>1243</v>
      </c>
      <c r="G635" t="s">
        <v>2300</v>
      </c>
      <c r="H635" t="s">
        <v>2297</v>
      </c>
      <c r="I635" t="s">
        <v>1285</v>
      </c>
      <c r="J635" t="s">
        <v>1285</v>
      </c>
      <c r="K635" t="s">
        <v>2565</v>
      </c>
      <c r="L635" t="s">
        <v>1541</v>
      </c>
      <c r="M635">
        <v>0.39710000000000001</v>
      </c>
    </row>
    <row r="636" spans="1:13">
      <c r="A636" t="s">
        <v>570</v>
      </c>
      <c r="B636" t="s">
        <v>2949</v>
      </c>
      <c r="C636" t="s">
        <v>1024</v>
      </c>
      <c r="D636" t="s">
        <v>2952</v>
      </c>
      <c r="E636" t="s">
        <v>490</v>
      </c>
      <c r="F636" t="s">
        <v>1243</v>
      </c>
      <c r="G636" t="s">
        <v>2300</v>
      </c>
      <c r="H636" t="s">
        <v>3212</v>
      </c>
      <c r="I636" t="s">
        <v>1283</v>
      </c>
      <c r="J636" t="s">
        <v>1283</v>
      </c>
      <c r="K636" t="s">
        <v>2565</v>
      </c>
      <c r="L636" t="s">
        <v>1521</v>
      </c>
      <c r="M636">
        <v>0.53129999999999999</v>
      </c>
    </row>
    <row r="637" spans="1:13">
      <c r="A637" t="s">
        <v>570</v>
      </c>
      <c r="B637" t="s">
        <v>2949</v>
      </c>
      <c r="C637" t="s">
        <v>1024</v>
      </c>
      <c r="D637" t="s">
        <v>2952</v>
      </c>
      <c r="E637" t="s">
        <v>490</v>
      </c>
      <c r="F637" t="s">
        <v>1243</v>
      </c>
      <c r="G637" t="s">
        <v>2300</v>
      </c>
      <c r="H637" t="s">
        <v>2297</v>
      </c>
      <c r="I637" t="s">
        <v>1283</v>
      </c>
      <c r="J637" t="s">
        <v>1283</v>
      </c>
      <c r="K637" t="s">
        <v>2565</v>
      </c>
      <c r="L637" t="s">
        <v>1304</v>
      </c>
      <c r="M637">
        <v>0.46879999999999999</v>
      </c>
    </row>
    <row r="638" spans="1:13">
      <c r="A638" t="s">
        <v>570</v>
      </c>
      <c r="B638" t="s">
        <v>2949</v>
      </c>
      <c r="C638" t="s">
        <v>1024</v>
      </c>
      <c r="D638" t="s">
        <v>2953</v>
      </c>
      <c r="E638" t="s">
        <v>145</v>
      </c>
      <c r="F638" t="s">
        <v>1243</v>
      </c>
      <c r="G638" t="s">
        <v>2300</v>
      </c>
      <c r="H638" t="s">
        <v>3212</v>
      </c>
      <c r="I638" t="s">
        <v>1291</v>
      </c>
      <c r="J638" t="s">
        <v>1262</v>
      </c>
      <c r="K638" t="s">
        <v>2954</v>
      </c>
      <c r="L638" t="s">
        <v>1360</v>
      </c>
      <c r="M638">
        <v>0.27629999999999999</v>
      </c>
    </row>
    <row r="639" spans="1:13">
      <c r="A639" t="s">
        <v>570</v>
      </c>
      <c r="B639" t="s">
        <v>2949</v>
      </c>
      <c r="C639" t="s">
        <v>1024</v>
      </c>
      <c r="D639" t="s">
        <v>2953</v>
      </c>
      <c r="E639" t="s">
        <v>145</v>
      </c>
      <c r="F639" t="s">
        <v>1243</v>
      </c>
      <c r="G639" t="s">
        <v>2300</v>
      </c>
      <c r="H639" t="s">
        <v>2297</v>
      </c>
      <c r="I639" t="s">
        <v>1291</v>
      </c>
      <c r="J639" t="s">
        <v>1262</v>
      </c>
      <c r="K639" t="s">
        <v>2954</v>
      </c>
      <c r="L639" t="s">
        <v>1429</v>
      </c>
      <c r="M639">
        <v>0.72370000000000001</v>
      </c>
    </row>
    <row r="640" spans="1:13">
      <c r="A640" t="s">
        <v>570</v>
      </c>
      <c r="B640" t="s">
        <v>2955</v>
      </c>
      <c r="C640" t="s">
        <v>1028</v>
      </c>
      <c r="D640" t="s">
        <v>1643</v>
      </c>
      <c r="E640" t="s">
        <v>355</v>
      </c>
      <c r="F640" t="s">
        <v>1243</v>
      </c>
      <c r="G640" t="s">
        <v>2300</v>
      </c>
      <c r="H640" t="s">
        <v>3212</v>
      </c>
      <c r="I640" t="s">
        <v>1267</v>
      </c>
      <c r="J640" t="s">
        <v>1414</v>
      </c>
      <c r="K640" t="s">
        <v>2721</v>
      </c>
      <c r="L640" t="s">
        <v>1269</v>
      </c>
      <c r="M640">
        <v>0.70669999999999999</v>
      </c>
    </row>
    <row r="641" spans="1:13">
      <c r="A641" t="s">
        <v>570</v>
      </c>
      <c r="B641" t="s">
        <v>2955</v>
      </c>
      <c r="C641" t="s">
        <v>1028</v>
      </c>
      <c r="D641" t="s">
        <v>1643</v>
      </c>
      <c r="E641" t="s">
        <v>355</v>
      </c>
      <c r="F641" t="s">
        <v>1243</v>
      </c>
      <c r="G641" t="s">
        <v>2300</v>
      </c>
      <c r="H641" t="s">
        <v>2297</v>
      </c>
      <c r="I641" t="s">
        <v>1267</v>
      </c>
      <c r="J641" t="s">
        <v>1414</v>
      </c>
      <c r="K641" t="s">
        <v>2721</v>
      </c>
      <c r="L641" t="s">
        <v>1261</v>
      </c>
      <c r="M641">
        <v>0.29330000000000001</v>
      </c>
    </row>
    <row r="642" spans="1:13">
      <c r="A642" t="s">
        <v>570</v>
      </c>
      <c r="B642" t="s">
        <v>2955</v>
      </c>
      <c r="C642" t="s">
        <v>1028</v>
      </c>
      <c r="D642" t="s">
        <v>2956</v>
      </c>
      <c r="E642" t="s">
        <v>356</v>
      </c>
      <c r="F642" t="s">
        <v>1243</v>
      </c>
      <c r="G642" t="s">
        <v>2300</v>
      </c>
      <c r="H642" t="s">
        <v>3212</v>
      </c>
      <c r="I642" t="s">
        <v>1611</v>
      </c>
      <c r="J642" t="s">
        <v>1436</v>
      </c>
      <c r="K642" t="s">
        <v>2957</v>
      </c>
      <c r="L642" t="s">
        <v>1253</v>
      </c>
      <c r="M642">
        <v>0.33329999999999999</v>
      </c>
    </row>
    <row r="643" spans="1:13">
      <c r="A643" t="s">
        <v>570</v>
      </c>
      <c r="B643" t="s">
        <v>2955</v>
      </c>
      <c r="C643" t="s">
        <v>1028</v>
      </c>
      <c r="D643" t="s">
        <v>2956</v>
      </c>
      <c r="E643" t="s">
        <v>356</v>
      </c>
      <c r="F643" t="s">
        <v>1243</v>
      </c>
      <c r="G643" t="s">
        <v>2300</v>
      </c>
      <c r="H643" t="s">
        <v>2297</v>
      </c>
      <c r="I643" t="s">
        <v>1611</v>
      </c>
      <c r="J643" t="s">
        <v>1436</v>
      </c>
      <c r="K643" t="s">
        <v>2957</v>
      </c>
      <c r="L643" t="s">
        <v>1348</v>
      </c>
      <c r="M643">
        <v>0.66669999999999996</v>
      </c>
    </row>
    <row r="644" spans="1:13">
      <c r="A644" t="s">
        <v>570</v>
      </c>
      <c r="B644" t="s">
        <v>2955</v>
      </c>
      <c r="C644" t="s">
        <v>1028</v>
      </c>
      <c r="D644" t="s">
        <v>2958</v>
      </c>
      <c r="E644" t="s">
        <v>357</v>
      </c>
      <c r="F644" t="s">
        <v>1243</v>
      </c>
      <c r="G644" t="s">
        <v>2300</v>
      </c>
      <c r="H644" t="s">
        <v>3212</v>
      </c>
      <c r="I644" t="s">
        <v>1527</v>
      </c>
      <c r="J644" t="s">
        <v>2859</v>
      </c>
      <c r="K644" t="s">
        <v>2959</v>
      </c>
      <c r="L644" t="s">
        <v>1364</v>
      </c>
      <c r="M644">
        <v>0.34589999999999999</v>
      </c>
    </row>
    <row r="645" spans="1:13">
      <c r="A645" t="s">
        <v>570</v>
      </c>
      <c r="B645" t="s">
        <v>2955</v>
      </c>
      <c r="C645" t="s">
        <v>1028</v>
      </c>
      <c r="D645" t="s">
        <v>2958</v>
      </c>
      <c r="E645" t="s">
        <v>357</v>
      </c>
      <c r="F645" t="s">
        <v>1243</v>
      </c>
      <c r="G645" t="s">
        <v>2300</v>
      </c>
      <c r="H645" t="s">
        <v>2297</v>
      </c>
      <c r="I645" t="s">
        <v>1527</v>
      </c>
      <c r="J645" t="s">
        <v>2859</v>
      </c>
      <c r="K645" t="s">
        <v>2959</v>
      </c>
      <c r="L645" t="s">
        <v>1503</v>
      </c>
      <c r="M645">
        <v>0.65410000000000001</v>
      </c>
    </row>
    <row r="646" spans="1:13">
      <c r="A646" t="s">
        <v>570</v>
      </c>
      <c r="B646" t="s">
        <v>2955</v>
      </c>
      <c r="C646" t="s">
        <v>1028</v>
      </c>
      <c r="D646" t="s">
        <v>2540</v>
      </c>
      <c r="E646" t="s">
        <v>498</v>
      </c>
      <c r="F646" t="s">
        <v>1243</v>
      </c>
      <c r="G646" t="s">
        <v>2300</v>
      </c>
      <c r="H646" t="s">
        <v>3212</v>
      </c>
      <c r="I646" t="s">
        <v>1521</v>
      </c>
      <c r="J646" t="s">
        <v>1521</v>
      </c>
      <c r="K646" t="s">
        <v>2565</v>
      </c>
      <c r="L646" t="s">
        <v>1417</v>
      </c>
      <c r="M646">
        <v>0.61760000000000004</v>
      </c>
    </row>
    <row r="647" spans="1:13">
      <c r="A647" t="s">
        <v>570</v>
      </c>
      <c r="B647" t="s">
        <v>2955</v>
      </c>
      <c r="C647" t="s">
        <v>1028</v>
      </c>
      <c r="D647" t="s">
        <v>2540</v>
      </c>
      <c r="E647" t="s">
        <v>498</v>
      </c>
      <c r="F647" t="s">
        <v>1243</v>
      </c>
      <c r="G647" t="s">
        <v>2300</v>
      </c>
      <c r="H647" t="s">
        <v>2297</v>
      </c>
      <c r="I647" t="s">
        <v>1521</v>
      </c>
      <c r="J647" t="s">
        <v>1521</v>
      </c>
      <c r="K647" t="s">
        <v>2565</v>
      </c>
      <c r="L647" t="s">
        <v>1257</v>
      </c>
      <c r="M647">
        <v>0.38240000000000002</v>
      </c>
    </row>
    <row r="648" spans="1:13">
      <c r="A648" t="s">
        <v>570</v>
      </c>
      <c r="B648" t="s">
        <v>2955</v>
      </c>
      <c r="C648" t="s">
        <v>1028</v>
      </c>
      <c r="D648" t="s">
        <v>1406</v>
      </c>
      <c r="E648" t="s">
        <v>430</v>
      </c>
      <c r="F648" t="s">
        <v>1243</v>
      </c>
      <c r="G648" t="s">
        <v>2300</v>
      </c>
      <c r="H648" t="s">
        <v>3212</v>
      </c>
      <c r="I648" t="s">
        <v>1366</v>
      </c>
      <c r="J648" t="s">
        <v>1287</v>
      </c>
      <c r="K648" t="s">
        <v>2864</v>
      </c>
      <c r="L648" t="s">
        <v>1379</v>
      </c>
      <c r="M648">
        <v>0.59799999999999998</v>
      </c>
    </row>
    <row r="649" spans="1:13">
      <c r="A649" t="s">
        <v>570</v>
      </c>
      <c r="B649" t="s">
        <v>2955</v>
      </c>
      <c r="C649" t="s">
        <v>1028</v>
      </c>
      <c r="D649" t="s">
        <v>1406</v>
      </c>
      <c r="E649" t="s">
        <v>430</v>
      </c>
      <c r="F649" t="s">
        <v>1243</v>
      </c>
      <c r="G649" t="s">
        <v>2300</v>
      </c>
      <c r="H649" t="s">
        <v>2297</v>
      </c>
      <c r="I649" t="s">
        <v>1366</v>
      </c>
      <c r="J649" t="s">
        <v>1287</v>
      </c>
      <c r="K649" t="s">
        <v>2864</v>
      </c>
      <c r="L649" t="s">
        <v>1281</v>
      </c>
      <c r="M649">
        <v>0.40200000000000002</v>
      </c>
    </row>
    <row r="650" spans="1:13">
      <c r="A650" t="s">
        <v>570</v>
      </c>
      <c r="B650" t="s">
        <v>2955</v>
      </c>
      <c r="C650" t="s">
        <v>1028</v>
      </c>
      <c r="D650" t="s">
        <v>1548</v>
      </c>
      <c r="E650" t="s">
        <v>553</v>
      </c>
      <c r="F650" t="s">
        <v>1243</v>
      </c>
      <c r="G650" t="s">
        <v>2300</v>
      </c>
      <c r="H650" t="s">
        <v>3212</v>
      </c>
      <c r="I650" t="s">
        <v>1244</v>
      </c>
      <c r="J650" t="s">
        <v>1244</v>
      </c>
      <c r="K650" t="s">
        <v>2565</v>
      </c>
      <c r="L650" t="s">
        <v>1271</v>
      </c>
      <c r="M650">
        <v>0.7429</v>
      </c>
    </row>
    <row r="651" spans="1:13">
      <c r="A651" t="s">
        <v>570</v>
      </c>
      <c r="B651" t="s">
        <v>2955</v>
      </c>
      <c r="C651" t="s">
        <v>1028</v>
      </c>
      <c r="D651" t="s">
        <v>1548</v>
      </c>
      <c r="E651" t="s">
        <v>553</v>
      </c>
      <c r="F651" t="s">
        <v>1243</v>
      </c>
      <c r="G651" t="s">
        <v>2300</v>
      </c>
      <c r="H651" t="s">
        <v>2297</v>
      </c>
      <c r="I651" t="s">
        <v>1244</v>
      </c>
      <c r="J651" t="s">
        <v>1244</v>
      </c>
      <c r="K651" t="s">
        <v>2565</v>
      </c>
      <c r="L651" t="s">
        <v>1252</v>
      </c>
      <c r="M651">
        <v>0.2571</v>
      </c>
    </row>
    <row r="652" spans="1:13">
      <c r="A652" t="s">
        <v>570</v>
      </c>
      <c r="B652" t="s">
        <v>2960</v>
      </c>
      <c r="C652" t="s">
        <v>1033</v>
      </c>
      <c r="D652" t="s">
        <v>2961</v>
      </c>
      <c r="E652" t="s">
        <v>189</v>
      </c>
      <c r="F652" t="s">
        <v>1243</v>
      </c>
      <c r="G652" t="s">
        <v>2300</v>
      </c>
      <c r="H652" t="s">
        <v>3212</v>
      </c>
      <c r="I652" t="s">
        <v>1671</v>
      </c>
      <c r="J652" t="s">
        <v>2868</v>
      </c>
      <c r="K652" t="s">
        <v>2962</v>
      </c>
      <c r="L652" t="s">
        <v>1337</v>
      </c>
      <c r="M652">
        <v>0.40560000000000002</v>
      </c>
    </row>
    <row r="653" spans="1:13">
      <c r="A653" t="s">
        <v>570</v>
      </c>
      <c r="B653" t="s">
        <v>2960</v>
      </c>
      <c r="C653" t="s">
        <v>1033</v>
      </c>
      <c r="D653" t="s">
        <v>2961</v>
      </c>
      <c r="E653" t="s">
        <v>189</v>
      </c>
      <c r="F653" t="s">
        <v>1243</v>
      </c>
      <c r="G653" t="s">
        <v>2300</v>
      </c>
      <c r="H653" t="s">
        <v>2297</v>
      </c>
      <c r="I653" t="s">
        <v>1671</v>
      </c>
      <c r="J653" t="s">
        <v>2868</v>
      </c>
      <c r="K653" t="s">
        <v>2962</v>
      </c>
      <c r="L653" t="s">
        <v>1557</v>
      </c>
      <c r="M653">
        <v>0.59440000000000004</v>
      </c>
    </row>
    <row r="654" spans="1:13">
      <c r="A654" t="s">
        <v>570</v>
      </c>
      <c r="B654" t="s">
        <v>2960</v>
      </c>
      <c r="C654" t="s">
        <v>1033</v>
      </c>
      <c r="D654" t="s">
        <v>2963</v>
      </c>
      <c r="E654" t="s">
        <v>18</v>
      </c>
      <c r="F654" t="s">
        <v>1243</v>
      </c>
      <c r="G654" t="s">
        <v>2300</v>
      </c>
      <c r="H654" t="s">
        <v>3212</v>
      </c>
      <c r="I654" t="s">
        <v>1562</v>
      </c>
      <c r="J654" t="s">
        <v>1409</v>
      </c>
      <c r="K654" t="s">
        <v>2783</v>
      </c>
      <c r="L654" t="s">
        <v>1251</v>
      </c>
      <c r="M654">
        <v>0.34289999999999998</v>
      </c>
    </row>
    <row r="655" spans="1:13">
      <c r="A655" t="s">
        <v>570</v>
      </c>
      <c r="B655" t="s">
        <v>2960</v>
      </c>
      <c r="C655" t="s">
        <v>1033</v>
      </c>
      <c r="D655" t="s">
        <v>2963</v>
      </c>
      <c r="E655" t="s">
        <v>18</v>
      </c>
      <c r="F655" t="s">
        <v>1243</v>
      </c>
      <c r="G655" t="s">
        <v>2300</v>
      </c>
      <c r="H655" t="s">
        <v>2297</v>
      </c>
      <c r="I655" t="s">
        <v>1562</v>
      </c>
      <c r="J655" t="s">
        <v>1409</v>
      </c>
      <c r="K655" t="s">
        <v>2783</v>
      </c>
      <c r="L655" t="s">
        <v>1355</v>
      </c>
      <c r="M655">
        <v>0.65710000000000002</v>
      </c>
    </row>
    <row r="656" spans="1:13">
      <c r="A656" t="s">
        <v>570</v>
      </c>
      <c r="B656" t="s">
        <v>2509</v>
      </c>
      <c r="C656" t="s">
        <v>1035</v>
      </c>
      <c r="D656" t="s">
        <v>2964</v>
      </c>
      <c r="E656" t="s">
        <v>310</v>
      </c>
      <c r="F656" t="s">
        <v>1243</v>
      </c>
      <c r="G656" t="s">
        <v>2300</v>
      </c>
      <c r="H656" t="s">
        <v>3212</v>
      </c>
      <c r="I656" t="s">
        <v>1324</v>
      </c>
      <c r="J656" t="s">
        <v>1251</v>
      </c>
      <c r="K656" t="s">
        <v>2965</v>
      </c>
      <c r="L656" t="s">
        <v>1549</v>
      </c>
      <c r="M656">
        <v>0.63890000000000002</v>
      </c>
    </row>
    <row r="657" spans="1:13">
      <c r="A657" t="s">
        <v>570</v>
      </c>
      <c r="B657" t="s">
        <v>2509</v>
      </c>
      <c r="C657" t="s">
        <v>1035</v>
      </c>
      <c r="D657" t="s">
        <v>2964</v>
      </c>
      <c r="E657" t="s">
        <v>310</v>
      </c>
      <c r="F657" t="s">
        <v>1243</v>
      </c>
      <c r="G657" t="s">
        <v>2300</v>
      </c>
      <c r="H657" t="s">
        <v>2297</v>
      </c>
      <c r="I657" t="s">
        <v>1324</v>
      </c>
      <c r="J657" t="s">
        <v>1251</v>
      </c>
      <c r="K657" t="s">
        <v>2965</v>
      </c>
      <c r="L657" t="s">
        <v>1257</v>
      </c>
      <c r="M657">
        <v>0.36109999999999998</v>
      </c>
    </row>
    <row r="658" spans="1:13">
      <c r="A658" t="s">
        <v>570</v>
      </c>
      <c r="B658" t="s">
        <v>2509</v>
      </c>
      <c r="C658" t="s">
        <v>1035</v>
      </c>
      <c r="D658" t="s">
        <v>2966</v>
      </c>
      <c r="E658" t="s">
        <v>117</v>
      </c>
      <c r="F658" t="s">
        <v>1243</v>
      </c>
      <c r="G658" t="s">
        <v>2300</v>
      </c>
      <c r="H658" t="s">
        <v>3212</v>
      </c>
      <c r="I658" t="s">
        <v>1598</v>
      </c>
      <c r="J658" t="s">
        <v>1522</v>
      </c>
      <c r="K658" t="s">
        <v>2967</v>
      </c>
      <c r="L658" t="s">
        <v>1353</v>
      </c>
      <c r="M658">
        <v>0.37340000000000001</v>
      </c>
    </row>
    <row r="659" spans="1:13">
      <c r="A659" t="s">
        <v>570</v>
      </c>
      <c r="B659" t="s">
        <v>2509</v>
      </c>
      <c r="C659" t="s">
        <v>1035</v>
      </c>
      <c r="D659" t="s">
        <v>2966</v>
      </c>
      <c r="E659" t="s">
        <v>117</v>
      </c>
      <c r="F659" t="s">
        <v>1243</v>
      </c>
      <c r="G659" t="s">
        <v>2300</v>
      </c>
      <c r="H659" t="s">
        <v>2297</v>
      </c>
      <c r="I659" t="s">
        <v>1598</v>
      </c>
      <c r="J659" t="s">
        <v>1522</v>
      </c>
      <c r="K659" t="s">
        <v>2967</v>
      </c>
      <c r="L659" t="s">
        <v>2400</v>
      </c>
      <c r="M659">
        <v>0.62660000000000005</v>
      </c>
    </row>
    <row r="660" spans="1:13">
      <c r="A660" t="s">
        <v>570</v>
      </c>
      <c r="B660" t="s">
        <v>2509</v>
      </c>
      <c r="C660" t="s">
        <v>1035</v>
      </c>
      <c r="D660" t="s">
        <v>2968</v>
      </c>
      <c r="E660" t="s">
        <v>81</v>
      </c>
      <c r="F660" t="s">
        <v>1243</v>
      </c>
      <c r="G660" t="s">
        <v>2300</v>
      </c>
      <c r="H660" t="s">
        <v>3212</v>
      </c>
      <c r="I660" t="s">
        <v>1571</v>
      </c>
      <c r="J660" t="s">
        <v>1407</v>
      </c>
      <c r="K660" t="s">
        <v>2969</v>
      </c>
      <c r="L660" t="s">
        <v>1458</v>
      </c>
      <c r="M660">
        <v>0.43080000000000002</v>
      </c>
    </row>
    <row r="661" spans="1:13">
      <c r="A661" t="s">
        <v>570</v>
      </c>
      <c r="B661" t="s">
        <v>2509</v>
      </c>
      <c r="C661" t="s">
        <v>1035</v>
      </c>
      <c r="D661" t="s">
        <v>2968</v>
      </c>
      <c r="E661" t="s">
        <v>81</v>
      </c>
      <c r="F661" t="s">
        <v>1243</v>
      </c>
      <c r="G661" t="s">
        <v>2300</v>
      </c>
      <c r="H661" t="s">
        <v>2297</v>
      </c>
      <c r="I661" t="s">
        <v>1571</v>
      </c>
      <c r="J661" t="s">
        <v>1407</v>
      </c>
      <c r="K661" t="s">
        <v>2969</v>
      </c>
      <c r="L661" t="s">
        <v>1420</v>
      </c>
      <c r="M661">
        <v>0.56920000000000004</v>
      </c>
    </row>
    <row r="662" spans="1:13">
      <c r="A662" t="s">
        <v>570</v>
      </c>
      <c r="B662" t="s">
        <v>2509</v>
      </c>
      <c r="C662" t="s">
        <v>1035</v>
      </c>
      <c r="D662" t="s">
        <v>2970</v>
      </c>
      <c r="E662" t="s">
        <v>302</v>
      </c>
      <c r="F662" t="s">
        <v>1243</v>
      </c>
      <c r="G662" t="s">
        <v>2300</v>
      </c>
      <c r="H662" t="s">
        <v>3212</v>
      </c>
      <c r="I662" t="s">
        <v>1362</v>
      </c>
      <c r="J662" t="s">
        <v>1448</v>
      </c>
      <c r="K662" t="s">
        <v>2971</v>
      </c>
      <c r="L662" t="s">
        <v>1294</v>
      </c>
      <c r="M662">
        <v>0.41010000000000002</v>
      </c>
    </row>
    <row r="663" spans="1:13">
      <c r="A663" t="s">
        <v>570</v>
      </c>
      <c r="B663" t="s">
        <v>2509</v>
      </c>
      <c r="C663" t="s">
        <v>1035</v>
      </c>
      <c r="D663" t="s">
        <v>2970</v>
      </c>
      <c r="E663" t="s">
        <v>302</v>
      </c>
      <c r="F663" t="s">
        <v>1243</v>
      </c>
      <c r="G663" t="s">
        <v>2300</v>
      </c>
      <c r="H663" t="s">
        <v>2297</v>
      </c>
      <c r="I663" t="s">
        <v>1362</v>
      </c>
      <c r="J663" t="s">
        <v>1448</v>
      </c>
      <c r="K663" t="s">
        <v>2971</v>
      </c>
      <c r="L663" t="s">
        <v>1409</v>
      </c>
      <c r="M663">
        <v>0.58989999999999998</v>
      </c>
    </row>
    <row r="664" spans="1:13">
      <c r="A664" t="s">
        <v>570</v>
      </c>
      <c r="B664" t="s">
        <v>2509</v>
      </c>
      <c r="C664" t="s">
        <v>1035</v>
      </c>
      <c r="D664" t="s">
        <v>2972</v>
      </c>
      <c r="E664" t="s">
        <v>515</v>
      </c>
      <c r="F664" t="s">
        <v>1243</v>
      </c>
      <c r="G664" t="s">
        <v>2300</v>
      </c>
      <c r="H664" t="s">
        <v>3212</v>
      </c>
      <c r="I664" t="s">
        <v>1348</v>
      </c>
      <c r="J664" t="s">
        <v>1321</v>
      </c>
      <c r="K664" t="s">
        <v>2973</v>
      </c>
      <c r="L664" t="s">
        <v>1331</v>
      </c>
      <c r="M664">
        <v>0.78949999999999998</v>
      </c>
    </row>
    <row r="665" spans="1:13">
      <c r="A665" t="s">
        <v>570</v>
      </c>
      <c r="B665" t="s">
        <v>2509</v>
      </c>
      <c r="C665" t="s">
        <v>1035</v>
      </c>
      <c r="D665" t="s">
        <v>2972</v>
      </c>
      <c r="E665" t="s">
        <v>515</v>
      </c>
      <c r="F665" t="s">
        <v>1243</v>
      </c>
      <c r="G665" t="s">
        <v>2300</v>
      </c>
      <c r="H665" t="s">
        <v>2297</v>
      </c>
      <c r="I665" t="s">
        <v>1348</v>
      </c>
      <c r="J665" t="s">
        <v>1321</v>
      </c>
      <c r="K665" t="s">
        <v>2973</v>
      </c>
      <c r="L665" t="s">
        <v>1357</v>
      </c>
      <c r="M665">
        <v>0.21049999999999999</v>
      </c>
    </row>
    <row r="666" spans="1:13">
      <c r="A666" t="s">
        <v>570</v>
      </c>
      <c r="B666" t="s">
        <v>2509</v>
      </c>
      <c r="C666" t="s">
        <v>1035</v>
      </c>
      <c r="D666" t="s">
        <v>2974</v>
      </c>
      <c r="E666" t="s">
        <v>331</v>
      </c>
      <c r="F666" t="s">
        <v>1243</v>
      </c>
      <c r="G666" t="s">
        <v>2300</v>
      </c>
      <c r="H666" t="s">
        <v>3212</v>
      </c>
      <c r="I666" t="s">
        <v>1346</v>
      </c>
      <c r="J666" t="s">
        <v>1346</v>
      </c>
      <c r="K666" t="s">
        <v>2565</v>
      </c>
      <c r="L666" t="s">
        <v>1249</v>
      </c>
      <c r="M666">
        <v>0.48080000000000001</v>
      </c>
    </row>
    <row r="667" spans="1:13">
      <c r="A667" t="s">
        <v>570</v>
      </c>
      <c r="B667" t="s">
        <v>2509</v>
      </c>
      <c r="C667" t="s">
        <v>1035</v>
      </c>
      <c r="D667" t="s">
        <v>2974</v>
      </c>
      <c r="E667" t="s">
        <v>331</v>
      </c>
      <c r="F667" t="s">
        <v>1243</v>
      </c>
      <c r="G667" t="s">
        <v>2300</v>
      </c>
      <c r="H667" t="s">
        <v>2297</v>
      </c>
      <c r="I667" t="s">
        <v>1346</v>
      </c>
      <c r="J667" t="s">
        <v>1346</v>
      </c>
      <c r="K667" t="s">
        <v>2565</v>
      </c>
      <c r="L667" t="s">
        <v>1541</v>
      </c>
      <c r="M667">
        <v>0.51919999999999999</v>
      </c>
    </row>
    <row r="668" spans="1:13">
      <c r="A668" t="s">
        <v>570</v>
      </c>
      <c r="B668" t="s">
        <v>2509</v>
      </c>
      <c r="C668" t="s">
        <v>1035</v>
      </c>
      <c r="D668" t="s">
        <v>2975</v>
      </c>
      <c r="E668" t="s">
        <v>332</v>
      </c>
      <c r="F668" t="s">
        <v>1243</v>
      </c>
      <c r="G668" t="s">
        <v>2300</v>
      </c>
      <c r="H668" t="s">
        <v>3212</v>
      </c>
      <c r="I668" t="s">
        <v>1663</v>
      </c>
      <c r="J668" t="s">
        <v>1432</v>
      </c>
      <c r="K668" t="s">
        <v>2976</v>
      </c>
      <c r="L668" t="s">
        <v>1348</v>
      </c>
      <c r="M668">
        <v>0.35370000000000001</v>
      </c>
    </row>
    <row r="669" spans="1:13">
      <c r="A669" t="s">
        <v>570</v>
      </c>
      <c r="B669" t="s">
        <v>2509</v>
      </c>
      <c r="C669" t="s">
        <v>1035</v>
      </c>
      <c r="D669" t="s">
        <v>2975</v>
      </c>
      <c r="E669" t="s">
        <v>332</v>
      </c>
      <c r="F669" t="s">
        <v>1243</v>
      </c>
      <c r="G669" t="s">
        <v>2300</v>
      </c>
      <c r="H669" t="s">
        <v>2297</v>
      </c>
      <c r="I669" t="s">
        <v>1663</v>
      </c>
      <c r="J669" t="s">
        <v>1432</v>
      </c>
      <c r="K669" t="s">
        <v>2976</v>
      </c>
      <c r="L669" t="s">
        <v>1562</v>
      </c>
      <c r="M669">
        <v>0.64629999999999999</v>
      </c>
    </row>
    <row r="670" spans="1:13">
      <c r="A670" t="s">
        <v>570</v>
      </c>
      <c r="B670" t="s">
        <v>2977</v>
      </c>
      <c r="C670" t="s">
        <v>1040</v>
      </c>
      <c r="D670" t="s">
        <v>2978</v>
      </c>
      <c r="E670" t="s">
        <v>144</v>
      </c>
      <c r="F670" t="s">
        <v>1243</v>
      </c>
      <c r="G670" t="s">
        <v>2300</v>
      </c>
      <c r="H670" t="s">
        <v>3212</v>
      </c>
      <c r="I670" t="s">
        <v>1472</v>
      </c>
      <c r="J670" t="s">
        <v>1472</v>
      </c>
      <c r="K670" t="s">
        <v>2565</v>
      </c>
      <c r="L670" t="s">
        <v>1334</v>
      </c>
      <c r="M670">
        <v>0.52170000000000005</v>
      </c>
    </row>
    <row r="671" spans="1:13">
      <c r="A671" t="s">
        <v>570</v>
      </c>
      <c r="B671" t="s">
        <v>2977</v>
      </c>
      <c r="C671" t="s">
        <v>1040</v>
      </c>
      <c r="D671" t="s">
        <v>2978</v>
      </c>
      <c r="E671" t="s">
        <v>144</v>
      </c>
      <c r="F671" t="s">
        <v>1243</v>
      </c>
      <c r="G671" t="s">
        <v>2300</v>
      </c>
      <c r="H671" t="s">
        <v>2297</v>
      </c>
      <c r="I671" t="s">
        <v>1472</v>
      </c>
      <c r="J671" t="s">
        <v>1472</v>
      </c>
      <c r="K671" t="s">
        <v>2565</v>
      </c>
      <c r="L671" t="s">
        <v>1515</v>
      </c>
      <c r="M671">
        <v>0.4783</v>
      </c>
    </row>
    <row r="672" spans="1:13">
      <c r="A672" t="s">
        <v>570</v>
      </c>
      <c r="B672" t="s">
        <v>2977</v>
      </c>
      <c r="C672" t="s">
        <v>1040</v>
      </c>
      <c r="D672" t="s">
        <v>2979</v>
      </c>
      <c r="E672" t="s">
        <v>216</v>
      </c>
      <c r="F672" t="s">
        <v>1243</v>
      </c>
      <c r="G672" t="s">
        <v>2300</v>
      </c>
      <c r="H672" t="s">
        <v>3212</v>
      </c>
      <c r="I672" t="s">
        <v>1638</v>
      </c>
      <c r="J672" t="s">
        <v>1542</v>
      </c>
      <c r="K672" t="s">
        <v>2980</v>
      </c>
      <c r="L672" t="s">
        <v>1402</v>
      </c>
      <c r="M672">
        <v>0.25640000000000002</v>
      </c>
    </row>
    <row r="673" spans="1:13">
      <c r="A673" t="s">
        <v>570</v>
      </c>
      <c r="B673" t="s">
        <v>2977</v>
      </c>
      <c r="C673" t="s">
        <v>1040</v>
      </c>
      <c r="D673" t="s">
        <v>2979</v>
      </c>
      <c r="E673" t="s">
        <v>216</v>
      </c>
      <c r="F673" t="s">
        <v>1243</v>
      </c>
      <c r="G673" t="s">
        <v>2300</v>
      </c>
      <c r="H673" t="s">
        <v>2297</v>
      </c>
      <c r="I673" t="s">
        <v>1638</v>
      </c>
      <c r="J673" t="s">
        <v>1542</v>
      </c>
      <c r="K673" t="s">
        <v>2980</v>
      </c>
      <c r="L673" t="s">
        <v>1383</v>
      </c>
      <c r="M673">
        <v>0.74360000000000004</v>
      </c>
    </row>
    <row r="674" spans="1:13">
      <c r="A674" t="s">
        <v>570</v>
      </c>
      <c r="B674" t="s">
        <v>2981</v>
      </c>
      <c r="C674" t="s">
        <v>1044</v>
      </c>
      <c r="D674" t="s">
        <v>2982</v>
      </c>
      <c r="E674" t="s">
        <v>31</v>
      </c>
      <c r="F674" t="s">
        <v>1243</v>
      </c>
      <c r="G674" t="s">
        <v>2300</v>
      </c>
      <c r="H674" t="s">
        <v>3212</v>
      </c>
      <c r="I674" t="s">
        <v>1414</v>
      </c>
      <c r="J674" t="s">
        <v>1414</v>
      </c>
      <c r="K674" t="s">
        <v>2565</v>
      </c>
      <c r="L674" t="s">
        <v>1521</v>
      </c>
      <c r="M674">
        <v>0.45329999999999998</v>
      </c>
    </row>
    <row r="675" spans="1:13">
      <c r="A675" t="s">
        <v>570</v>
      </c>
      <c r="B675" t="s">
        <v>2981</v>
      </c>
      <c r="C675" t="s">
        <v>1044</v>
      </c>
      <c r="D675" t="s">
        <v>2982</v>
      </c>
      <c r="E675" t="s">
        <v>31</v>
      </c>
      <c r="F675" t="s">
        <v>1243</v>
      </c>
      <c r="G675" t="s">
        <v>2300</v>
      </c>
      <c r="H675" t="s">
        <v>2297</v>
      </c>
      <c r="I675" t="s">
        <v>1414</v>
      </c>
      <c r="J675" t="s">
        <v>1414</v>
      </c>
      <c r="K675" t="s">
        <v>2565</v>
      </c>
      <c r="L675" t="s">
        <v>1281</v>
      </c>
      <c r="M675">
        <v>0.54669999999999996</v>
      </c>
    </row>
    <row r="676" spans="1:13">
      <c r="A676" t="s">
        <v>570</v>
      </c>
      <c r="B676" t="s">
        <v>2981</v>
      </c>
      <c r="C676" t="s">
        <v>1044</v>
      </c>
      <c r="D676" t="s">
        <v>2983</v>
      </c>
      <c r="E676" t="s">
        <v>268</v>
      </c>
      <c r="F676" t="s">
        <v>1243</v>
      </c>
      <c r="G676" t="s">
        <v>2300</v>
      </c>
      <c r="H676" t="s">
        <v>3212</v>
      </c>
      <c r="I676" t="s">
        <v>1538</v>
      </c>
      <c r="J676" t="s">
        <v>1491</v>
      </c>
      <c r="K676" t="s">
        <v>2984</v>
      </c>
      <c r="L676" t="s">
        <v>1351</v>
      </c>
      <c r="M676">
        <v>0.59489999999999998</v>
      </c>
    </row>
    <row r="677" spans="1:13">
      <c r="A677" t="s">
        <v>570</v>
      </c>
      <c r="B677" t="s">
        <v>2981</v>
      </c>
      <c r="C677" t="s">
        <v>1044</v>
      </c>
      <c r="D677" t="s">
        <v>2983</v>
      </c>
      <c r="E677" t="s">
        <v>268</v>
      </c>
      <c r="F677" t="s">
        <v>1243</v>
      </c>
      <c r="G677" t="s">
        <v>2300</v>
      </c>
      <c r="H677" t="s">
        <v>2297</v>
      </c>
      <c r="I677" t="s">
        <v>1538</v>
      </c>
      <c r="J677" t="s">
        <v>1491</v>
      </c>
      <c r="K677" t="s">
        <v>2984</v>
      </c>
      <c r="L677" t="s">
        <v>1410</v>
      </c>
      <c r="M677">
        <v>0.40510000000000002</v>
      </c>
    </row>
    <row r="678" spans="1:13">
      <c r="A678" t="s">
        <v>570</v>
      </c>
      <c r="B678" t="s">
        <v>2985</v>
      </c>
      <c r="C678" t="s">
        <v>1046</v>
      </c>
      <c r="D678" t="s">
        <v>2986</v>
      </c>
      <c r="E678" t="s">
        <v>225</v>
      </c>
      <c r="F678" t="s">
        <v>1243</v>
      </c>
      <c r="G678" t="s">
        <v>2300</v>
      </c>
      <c r="H678" t="s">
        <v>3212</v>
      </c>
      <c r="I678" t="s">
        <v>1277</v>
      </c>
      <c r="J678" t="s">
        <v>1277</v>
      </c>
      <c r="K678" t="s">
        <v>2565</v>
      </c>
      <c r="L678" t="s">
        <v>1294</v>
      </c>
      <c r="M678">
        <v>0.57940000000000003</v>
      </c>
    </row>
    <row r="679" spans="1:13">
      <c r="A679" t="s">
        <v>570</v>
      </c>
      <c r="B679" t="s">
        <v>2985</v>
      </c>
      <c r="C679" t="s">
        <v>1046</v>
      </c>
      <c r="D679" t="s">
        <v>2986</v>
      </c>
      <c r="E679" t="s">
        <v>225</v>
      </c>
      <c r="F679" t="s">
        <v>1243</v>
      </c>
      <c r="G679" t="s">
        <v>2300</v>
      </c>
      <c r="H679" t="s">
        <v>2297</v>
      </c>
      <c r="I679" t="s">
        <v>1277</v>
      </c>
      <c r="J679" t="s">
        <v>1277</v>
      </c>
      <c r="K679" t="s">
        <v>2565</v>
      </c>
      <c r="L679" t="s">
        <v>1269</v>
      </c>
      <c r="M679">
        <v>0.42059999999999997</v>
      </c>
    </row>
    <row r="680" spans="1:13">
      <c r="A680" t="s">
        <v>570</v>
      </c>
      <c r="B680" t="s">
        <v>2985</v>
      </c>
      <c r="C680" t="s">
        <v>1046</v>
      </c>
      <c r="D680" t="s">
        <v>2987</v>
      </c>
      <c r="E680" t="s">
        <v>125</v>
      </c>
      <c r="F680" t="s">
        <v>1243</v>
      </c>
      <c r="G680" t="s">
        <v>2300</v>
      </c>
      <c r="H680" t="s">
        <v>3212</v>
      </c>
      <c r="I680" t="s">
        <v>1324</v>
      </c>
      <c r="J680" t="s">
        <v>1244</v>
      </c>
      <c r="K680" t="s">
        <v>2553</v>
      </c>
      <c r="L680" t="s">
        <v>1591</v>
      </c>
      <c r="M680">
        <v>0.45710000000000001</v>
      </c>
    </row>
    <row r="681" spans="1:13">
      <c r="A681" t="s">
        <v>570</v>
      </c>
      <c r="B681" t="s">
        <v>2985</v>
      </c>
      <c r="C681" t="s">
        <v>1046</v>
      </c>
      <c r="D681" t="s">
        <v>2987</v>
      </c>
      <c r="E681" t="s">
        <v>125</v>
      </c>
      <c r="F681" t="s">
        <v>1243</v>
      </c>
      <c r="G681" t="s">
        <v>2300</v>
      </c>
      <c r="H681" t="s">
        <v>2297</v>
      </c>
      <c r="I681" t="s">
        <v>1324</v>
      </c>
      <c r="J681" t="s">
        <v>1244</v>
      </c>
      <c r="K681" t="s">
        <v>2553</v>
      </c>
      <c r="L681" t="s">
        <v>1520</v>
      </c>
      <c r="M681">
        <v>0.54290000000000005</v>
      </c>
    </row>
    <row r="682" spans="1:13">
      <c r="A682" t="s">
        <v>570</v>
      </c>
      <c r="B682" t="s">
        <v>2985</v>
      </c>
      <c r="C682" t="s">
        <v>1046</v>
      </c>
      <c r="D682" t="s">
        <v>2988</v>
      </c>
      <c r="E682" t="s">
        <v>190</v>
      </c>
      <c r="F682" t="s">
        <v>1243</v>
      </c>
      <c r="G682" t="s">
        <v>2300</v>
      </c>
      <c r="H682" t="s">
        <v>3212</v>
      </c>
      <c r="I682" t="s">
        <v>1356</v>
      </c>
      <c r="J682" t="s">
        <v>1327</v>
      </c>
      <c r="K682" t="s">
        <v>2852</v>
      </c>
      <c r="L682" t="s">
        <v>1521</v>
      </c>
      <c r="M682">
        <v>0.21379999999999999</v>
      </c>
    </row>
    <row r="683" spans="1:13">
      <c r="A683" t="s">
        <v>570</v>
      </c>
      <c r="B683" t="s">
        <v>2985</v>
      </c>
      <c r="C683" t="s">
        <v>1046</v>
      </c>
      <c r="D683" t="s">
        <v>2988</v>
      </c>
      <c r="E683" t="s">
        <v>190</v>
      </c>
      <c r="F683" t="s">
        <v>1243</v>
      </c>
      <c r="G683" t="s">
        <v>2300</v>
      </c>
      <c r="H683" t="s">
        <v>2297</v>
      </c>
      <c r="I683" t="s">
        <v>1356</v>
      </c>
      <c r="J683" t="s">
        <v>1327</v>
      </c>
      <c r="K683" t="s">
        <v>2852</v>
      </c>
      <c r="L683" t="s">
        <v>1301</v>
      </c>
      <c r="M683">
        <v>0.78620000000000001</v>
      </c>
    </row>
    <row r="684" spans="1:13">
      <c r="A684" t="s">
        <v>570</v>
      </c>
      <c r="B684" t="s">
        <v>2985</v>
      </c>
      <c r="C684" t="s">
        <v>1046</v>
      </c>
      <c r="D684" t="s">
        <v>2989</v>
      </c>
      <c r="E684" t="s">
        <v>564</v>
      </c>
      <c r="F684" t="s">
        <v>1243</v>
      </c>
      <c r="G684" t="s">
        <v>2300</v>
      </c>
      <c r="H684" t="s">
        <v>3212</v>
      </c>
      <c r="I684" t="s">
        <v>1253</v>
      </c>
      <c r="J684" t="s">
        <v>1253</v>
      </c>
      <c r="K684" t="s">
        <v>2565</v>
      </c>
      <c r="L684" t="s">
        <v>1591</v>
      </c>
      <c r="M684">
        <v>0.55169999999999997</v>
      </c>
    </row>
    <row r="685" spans="1:13">
      <c r="A685" t="s">
        <v>570</v>
      </c>
      <c r="B685" t="s">
        <v>2985</v>
      </c>
      <c r="C685" t="s">
        <v>1046</v>
      </c>
      <c r="D685" t="s">
        <v>2989</v>
      </c>
      <c r="E685" t="s">
        <v>564</v>
      </c>
      <c r="F685" t="s">
        <v>1243</v>
      </c>
      <c r="G685" t="s">
        <v>2300</v>
      </c>
      <c r="H685" t="s">
        <v>2297</v>
      </c>
      <c r="I685" t="s">
        <v>1253</v>
      </c>
      <c r="J685" t="s">
        <v>1253</v>
      </c>
      <c r="K685" t="s">
        <v>2565</v>
      </c>
      <c r="L685" t="s">
        <v>1257</v>
      </c>
      <c r="M685">
        <v>0.44829999999999998</v>
      </c>
    </row>
    <row r="686" spans="1:13">
      <c r="A686" t="s">
        <v>570</v>
      </c>
      <c r="B686" t="s">
        <v>2990</v>
      </c>
      <c r="C686" t="s">
        <v>1049</v>
      </c>
      <c r="D686" t="s">
        <v>2359</v>
      </c>
      <c r="E686" t="s">
        <v>75</v>
      </c>
      <c r="F686" t="s">
        <v>1243</v>
      </c>
      <c r="G686" t="s">
        <v>2300</v>
      </c>
      <c r="H686" t="s">
        <v>3212</v>
      </c>
      <c r="I686" t="s">
        <v>1583</v>
      </c>
      <c r="J686" t="s">
        <v>2299</v>
      </c>
      <c r="K686" t="s">
        <v>2948</v>
      </c>
      <c r="L686" t="s">
        <v>1402</v>
      </c>
      <c r="M686">
        <v>0.43480000000000002</v>
      </c>
    </row>
    <row r="687" spans="1:13">
      <c r="A687" t="s">
        <v>570</v>
      </c>
      <c r="B687" t="s">
        <v>2990</v>
      </c>
      <c r="C687" t="s">
        <v>1049</v>
      </c>
      <c r="D687" t="s">
        <v>2359</v>
      </c>
      <c r="E687" t="s">
        <v>75</v>
      </c>
      <c r="F687" t="s">
        <v>1243</v>
      </c>
      <c r="G687" t="s">
        <v>2300</v>
      </c>
      <c r="H687" t="s">
        <v>2297</v>
      </c>
      <c r="I687" t="s">
        <v>1583</v>
      </c>
      <c r="J687" t="s">
        <v>2299</v>
      </c>
      <c r="K687" t="s">
        <v>2948</v>
      </c>
      <c r="L687" t="s">
        <v>1288</v>
      </c>
      <c r="M687">
        <v>0.56520000000000004</v>
      </c>
    </row>
    <row r="688" spans="1:13">
      <c r="A688" t="s">
        <v>570</v>
      </c>
      <c r="B688" t="s">
        <v>2990</v>
      </c>
      <c r="C688" t="s">
        <v>1049</v>
      </c>
      <c r="D688" t="s">
        <v>2991</v>
      </c>
      <c r="E688" t="s">
        <v>342</v>
      </c>
      <c r="F688" t="s">
        <v>1243</v>
      </c>
      <c r="G688" t="s">
        <v>2300</v>
      </c>
      <c r="H688" t="s">
        <v>3212</v>
      </c>
      <c r="I688" t="s">
        <v>1541</v>
      </c>
      <c r="J688" t="s">
        <v>1261</v>
      </c>
      <c r="K688" t="s">
        <v>2552</v>
      </c>
      <c r="L688" t="s">
        <v>1335</v>
      </c>
      <c r="M688">
        <v>0.36359999999999998</v>
      </c>
    </row>
    <row r="689" spans="1:13">
      <c r="A689" t="s">
        <v>570</v>
      </c>
      <c r="B689" t="s">
        <v>2990</v>
      </c>
      <c r="C689" t="s">
        <v>1049</v>
      </c>
      <c r="D689" t="s">
        <v>2991</v>
      </c>
      <c r="E689" t="s">
        <v>342</v>
      </c>
      <c r="F689" t="s">
        <v>1243</v>
      </c>
      <c r="G689" t="s">
        <v>2300</v>
      </c>
      <c r="H689" t="s">
        <v>2297</v>
      </c>
      <c r="I689" t="s">
        <v>1541</v>
      </c>
      <c r="J689" t="s">
        <v>1261</v>
      </c>
      <c r="K689" t="s">
        <v>2552</v>
      </c>
      <c r="L689" t="s">
        <v>1256</v>
      </c>
      <c r="M689">
        <v>0.63639999999999997</v>
      </c>
    </row>
    <row r="690" spans="1:13">
      <c r="A690" t="s">
        <v>570</v>
      </c>
      <c r="B690" t="s">
        <v>2992</v>
      </c>
      <c r="C690" t="s">
        <v>1051</v>
      </c>
      <c r="D690" t="s">
        <v>1374</v>
      </c>
      <c r="E690" t="s">
        <v>14</v>
      </c>
      <c r="F690" t="s">
        <v>1243</v>
      </c>
      <c r="G690" t="s">
        <v>2300</v>
      </c>
      <c r="H690" t="s">
        <v>3212</v>
      </c>
      <c r="I690" t="s">
        <v>1515</v>
      </c>
      <c r="J690" t="s">
        <v>1515</v>
      </c>
      <c r="K690" t="s">
        <v>2565</v>
      </c>
      <c r="L690" t="s">
        <v>1549</v>
      </c>
      <c r="M690">
        <v>0.52270000000000005</v>
      </c>
    </row>
    <row r="691" spans="1:13">
      <c r="A691" t="s">
        <v>570</v>
      </c>
      <c r="B691" t="s">
        <v>2992</v>
      </c>
      <c r="C691" t="s">
        <v>1051</v>
      </c>
      <c r="D691" t="s">
        <v>1374</v>
      </c>
      <c r="E691" t="s">
        <v>14</v>
      </c>
      <c r="F691" t="s">
        <v>1243</v>
      </c>
      <c r="G691" t="s">
        <v>2300</v>
      </c>
      <c r="H691" t="s">
        <v>2297</v>
      </c>
      <c r="I691" t="s">
        <v>1515</v>
      </c>
      <c r="J691" t="s">
        <v>1515</v>
      </c>
      <c r="K691" t="s">
        <v>2565</v>
      </c>
      <c r="L691" t="s">
        <v>1417</v>
      </c>
      <c r="M691">
        <v>0.4773</v>
      </c>
    </row>
    <row r="692" spans="1:13">
      <c r="A692" t="s">
        <v>570</v>
      </c>
      <c r="B692" t="s">
        <v>2992</v>
      </c>
      <c r="C692" t="s">
        <v>1051</v>
      </c>
      <c r="D692" t="s">
        <v>2993</v>
      </c>
      <c r="E692" t="s">
        <v>151</v>
      </c>
      <c r="F692" t="s">
        <v>1243</v>
      </c>
      <c r="G692" t="s">
        <v>2300</v>
      </c>
      <c r="H692" t="s">
        <v>3212</v>
      </c>
      <c r="I692" t="s">
        <v>1670</v>
      </c>
      <c r="J692" t="s">
        <v>1394</v>
      </c>
      <c r="K692" t="s">
        <v>2876</v>
      </c>
      <c r="L692" t="s">
        <v>1455</v>
      </c>
      <c r="M692">
        <v>0.53080000000000005</v>
      </c>
    </row>
    <row r="693" spans="1:13">
      <c r="A693" t="s">
        <v>570</v>
      </c>
      <c r="B693" t="s">
        <v>2992</v>
      </c>
      <c r="C693" t="s">
        <v>1051</v>
      </c>
      <c r="D693" t="s">
        <v>2993</v>
      </c>
      <c r="E693" t="s">
        <v>151</v>
      </c>
      <c r="F693" t="s">
        <v>1243</v>
      </c>
      <c r="G693" t="s">
        <v>2300</v>
      </c>
      <c r="H693" t="s">
        <v>2297</v>
      </c>
      <c r="I693" t="s">
        <v>1670</v>
      </c>
      <c r="J693" t="s">
        <v>1394</v>
      </c>
      <c r="K693" t="s">
        <v>2876</v>
      </c>
      <c r="L693" t="s">
        <v>1356</v>
      </c>
      <c r="M693">
        <v>0.46920000000000001</v>
      </c>
    </row>
    <row r="694" spans="1:13">
      <c r="A694" t="s">
        <v>570</v>
      </c>
      <c r="B694" t="s">
        <v>2992</v>
      </c>
      <c r="C694" t="s">
        <v>1051</v>
      </c>
      <c r="D694" t="s">
        <v>2994</v>
      </c>
      <c r="E694" t="s">
        <v>34</v>
      </c>
      <c r="F694" t="s">
        <v>1243</v>
      </c>
      <c r="G694" t="s">
        <v>2300</v>
      </c>
      <c r="H694" t="s">
        <v>3212</v>
      </c>
      <c r="I694" t="s">
        <v>1301</v>
      </c>
      <c r="J694" t="s">
        <v>1493</v>
      </c>
      <c r="K694" t="s">
        <v>2935</v>
      </c>
      <c r="L694" t="s">
        <v>1395</v>
      </c>
      <c r="M694">
        <v>0.41799999999999998</v>
      </c>
    </row>
    <row r="695" spans="1:13">
      <c r="A695" t="s">
        <v>570</v>
      </c>
      <c r="B695" t="s">
        <v>2992</v>
      </c>
      <c r="C695" t="s">
        <v>1051</v>
      </c>
      <c r="D695" t="s">
        <v>2994</v>
      </c>
      <c r="E695" t="s">
        <v>34</v>
      </c>
      <c r="F695" t="s">
        <v>1243</v>
      </c>
      <c r="G695" t="s">
        <v>2300</v>
      </c>
      <c r="H695" t="s">
        <v>2297</v>
      </c>
      <c r="I695" t="s">
        <v>1301</v>
      </c>
      <c r="J695" t="s">
        <v>1493</v>
      </c>
      <c r="K695" t="s">
        <v>2935</v>
      </c>
      <c r="L695" t="s">
        <v>1310</v>
      </c>
      <c r="M695">
        <v>0.58199999999999996</v>
      </c>
    </row>
    <row r="696" spans="1:13">
      <c r="A696" t="s">
        <v>570</v>
      </c>
      <c r="B696" t="s">
        <v>2992</v>
      </c>
      <c r="C696" t="s">
        <v>1051</v>
      </c>
      <c r="D696" t="s">
        <v>2995</v>
      </c>
      <c r="E696" t="s">
        <v>57</v>
      </c>
      <c r="F696" t="s">
        <v>1243</v>
      </c>
      <c r="G696" t="s">
        <v>2300</v>
      </c>
      <c r="H696" t="s">
        <v>3212</v>
      </c>
      <c r="I696" t="s">
        <v>1363</v>
      </c>
      <c r="J696" t="s">
        <v>1358</v>
      </c>
      <c r="K696" t="s">
        <v>2996</v>
      </c>
      <c r="L696" t="s">
        <v>1334</v>
      </c>
      <c r="M696">
        <v>0.42109999999999997</v>
      </c>
    </row>
    <row r="697" spans="1:13">
      <c r="A697" t="s">
        <v>570</v>
      </c>
      <c r="B697" t="s">
        <v>2992</v>
      </c>
      <c r="C697" t="s">
        <v>1051</v>
      </c>
      <c r="D697" t="s">
        <v>2995</v>
      </c>
      <c r="E697" t="s">
        <v>57</v>
      </c>
      <c r="F697" t="s">
        <v>1243</v>
      </c>
      <c r="G697" t="s">
        <v>2300</v>
      </c>
      <c r="H697" t="s">
        <v>2297</v>
      </c>
      <c r="I697" t="s">
        <v>1363</v>
      </c>
      <c r="J697" t="s">
        <v>1358</v>
      </c>
      <c r="K697" t="s">
        <v>2996</v>
      </c>
      <c r="L697" t="s">
        <v>1279</v>
      </c>
      <c r="M697">
        <v>0.57889999999999997</v>
      </c>
    </row>
    <row r="698" spans="1:13">
      <c r="A698" t="s">
        <v>570</v>
      </c>
      <c r="B698" t="s">
        <v>2992</v>
      </c>
      <c r="C698" t="s">
        <v>1051</v>
      </c>
      <c r="D698" t="s">
        <v>2373</v>
      </c>
      <c r="E698" t="s">
        <v>140</v>
      </c>
      <c r="F698" t="s">
        <v>1243</v>
      </c>
      <c r="G698" t="s">
        <v>2300</v>
      </c>
      <c r="H698" t="s">
        <v>3212</v>
      </c>
      <c r="I698" t="s">
        <v>1499</v>
      </c>
      <c r="J698" t="s">
        <v>1622</v>
      </c>
      <c r="K698" t="s">
        <v>2997</v>
      </c>
      <c r="L698" t="s">
        <v>1355</v>
      </c>
      <c r="M698">
        <v>0.26950000000000002</v>
      </c>
    </row>
    <row r="699" spans="1:13">
      <c r="A699" t="s">
        <v>570</v>
      </c>
      <c r="B699" t="s">
        <v>2992</v>
      </c>
      <c r="C699" t="s">
        <v>1051</v>
      </c>
      <c r="D699" t="s">
        <v>2373</v>
      </c>
      <c r="E699" t="s">
        <v>140</v>
      </c>
      <c r="F699" t="s">
        <v>1243</v>
      </c>
      <c r="G699" t="s">
        <v>2300</v>
      </c>
      <c r="H699" t="s">
        <v>2297</v>
      </c>
      <c r="I699" t="s">
        <v>1499</v>
      </c>
      <c r="J699" t="s">
        <v>1622</v>
      </c>
      <c r="K699" t="s">
        <v>2997</v>
      </c>
      <c r="L699" t="s">
        <v>1362</v>
      </c>
      <c r="M699">
        <v>0.73050000000000004</v>
      </c>
    </row>
    <row r="700" spans="1:13">
      <c r="A700" t="s">
        <v>570</v>
      </c>
      <c r="B700" t="s">
        <v>2998</v>
      </c>
      <c r="C700" t="s">
        <v>1057</v>
      </c>
      <c r="D700" t="s">
        <v>2999</v>
      </c>
      <c r="E700" t="s">
        <v>444</v>
      </c>
      <c r="F700" t="s">
        <v>1243</v>
      </c>
      <c r="G700" t="s">
        <v>2300</v>
      </c>
      <c r="H700" t="s">
        <v>3212</v>
      </c>
      <c r="I700" t="s">
        <v>1495</v>
      </c>
      <c r="J700" t="s">
        <v>1495</v>
      </c>
      <c r="K700" t="s">
        <v>2565</v>
      </c>
      <c r="L700" t="s">
        <v>1408</v>
      </c>
      <c r="M700">
        <v>0.45610000000000001</v>
      </c>
    </row>
    <row r="701" spans="1:13">
      <c r="A701" t="s">
        <v>570</v>
      </c>
      <c r="B701" t="s">
        <v>2998</v>
      </c>
      <c r="C701" t="s">
        <v>1057</v>
      </c>
      <c r="D701" t="s">
        <v>2999</v>
      </c>
      <c r="E701" t="s">
        <v>444</v>
      </c>
      <c r="F701" t="s">
        <v>1243</v>
      </c>
      <c r="G701" t="s">
        <v>2300</v>
      </c>
      <c r="H701" t="s">
        <v>2297</v>
      </c>
      <c r="I701" t="s">
        <v>1495</v>
      </c>
      <c r="J701" t="s">
        <v>1495</v>
      </c>
      <c r="K701" t="s">
        <v>2565</v>
      </c>
      <c r="L701" t="s">
        <v>1325</v>
      </c>
      <c r="M701">
        <v>0.54390000000000005</v>
      </c>
    </row>
    <row r="702" spans="1:13">
      <c r="A702" t="s">
        <v>570</v>
      </c>
      <c r="B702" t="s">
        <v>3000</v>
      </c>
      <c r="C702" t="s">
        <v>1059</v>
      </c>
      <c r="D702" t="s">
        <v>3001</v>
      </c>
      <c r="E702" t="s">
        <v>419</v>
      </c>
      <c r="F702" t="s">
        <v>1243</v>
      </c>
      <c r="G702" t="s">
        <v>2300</v>
      </c>
      <c r="H702" t="s">
        <v>3212</v>
      </c>
      <c r="I702" t="s">
        <v>2382</v>
      </c>
      <c r="J702" t="s">
        <v>2378</v>
      </c>
      <c r="K702" t="s">
        <v>3002</v>
      </c>
      <c r="L702" t="s">
        <v>1641</v>
      </c>
      <c r="M702">
        <v>0.75839999999999996</v>
      </c>
    </row>
    <row r="703" spans="1:13">
      <c r="A703" t="s">
        <v>570</v>
      </c>
      <c r="B703" t="s">
        <v>3000</v>
      </c>
      <c r="C703" t="s">
        <v>1059</v>
      </c>
      <c r="D703" t="s">
        <v>3001</v>
      </c>
      <c r="E703" t="s">
        <v>419</v>
      </c>
      <c r="F703" t="s">
        <v>1243</v>
      </c>
      <c r="G703" t="s">
        <v>2300</v>
      </c>
      <c r="H703" t="s">
        <v>2297</v>
      </c>
      <c r="I703" t="s">
        <v>2382</v>
      </c>
      <c r="J703" t="s">
        <v>2378</v>
      </c>
      <c r="K703" t="s">
        <v>3002</v>
      </c>
      <c r="L703" t="s">
        <v>1251</v>
      </c>
      <c r="M703">
        <v>0.24160000000000001</v>
      </c>
    </row>
    <row r="704" spans="1:13">
      <c r="A704" t="s">
        <v>570</v>
      </c>
      <c r="B704" t="s">
        <v>3000</v>
      </c>
      <c r="C704" t="s">
        <v>1059</v>
      </c>
      <c r="D704" t="s">
        <v>2519</v>
      </c>
      <c r="E704" t="s">
        <v>422</v>
      </c>
      <c r="F704" t="s">
        <v>1243</v>
      </c>
      <c r="G704" t="s">
        <v>2300</v>
      </c>
      <c r="H704" t="s">
        <v>3212</v>
      </c>
      <c r="I704" t="s">
        <v>1526</v>
      </c>
      <c r="J704" t="s">
        <v>1457</v>
      </c>
      <c r="K704" t="s">
        <v>3003</v>
      </c>
      <c r="L704" t="s">
        <v>2440</v>
      </c>
      <c r="M704">
        <v>0.70279999999999998</v>
      </c>
    </row>
    <row r="705" spans="1:13">
      <c r="A705" t="s">
        <v>570</v>
      </c>
      <c r="B705" t="s">
        <v>3000</v>
      </c>
      <c r="C705" t="s">
        <v>1059</v>
      </c>
      <c r="D705" t="s">
        <v>2519</v>
      </c>
      <c r="E705" t="s">
        <v>422</v>
      </c>
      <c r="F705" t="s">
        <v>1243</v>
      </c>
      <c r="G705" t="s">
        <v>2300</v>
      </c>
      <c r="H705" t="s">
        <v>2297</v>
      </c>
      <c r="I705" t="s">
        <v>1526</v>
      </c>
      <c r="J705" t="s">
        <v>1457</v>
      </c>
      <c r="K705" t="s">
        <v>3003</v>
      </c>
      <c r="L705" t="s">
        <v>1508</v>
      </c>
      <c r="M705">
        <v>0.29720000000000002</v>
      </c>
    </row>
    <row r="706" spans="1:13">
      <c r="A706" t="s">
        <v>570</v>
      </c>
      <c r="B706" t="s">
        <v>3000</v>
      </c>
      <c r="C706" t="s">
        <v>1059</v>
      </c>
      <c r="D706" t="s">
        <v>1617</v>
      </c>
      <c r="E706" t="s">
        <v>423</v>
      </c>
      <c r="F706" t="s">
        <v>1243</v>
      </c>
      <c r="G706" t="s">
        <v>2300</v>
      </c>
      <c r="H706" t="s">
        <v>3212</v>
      </c>
      <c r="I706" t="s">
        <v>1307</v>
      </c>
      <c r="J706" t="s">
        <v>1578</v>
      </c>
      <c r="K706" t="s">
        <v>2694</v>
      </c>
      <c r="L706" t="s">
        <v>1300</v>
      </c>
      <c r="M706">
        <v>0.78300000000000003</v>
      </c>
    </row>
    <row r="707" spans="1:13">
      <c r="A707" t="s">
        <v>570</v>
      </c>
      <c r="B707" t="s">
        <v>3000</v>
      </c>
      <c r="C707" t="s">
        <v>1059</v>
      </c>
      <c r="D707" t="s">
        <v>1617</v>
      </c>
      <c r="E707" t="s">
        <v>423</v>
      </c>
      <c r="F707" t="s">
        <v>1243</v>
      </c>
      <c r="G707" t="s">
        <v>2300</v>
      </c>
      <c r="H707" t="s">
        <v>2297</v>
      </c>
      <c r="I707" t="s">
        <v>1307</v>
      </c>
      <c r="J707" t="s">
        <v>1578</v>
      </c>
      <c r="K707" t="s">
        <v>2694</v>
      </c>
      <c r="L707" t="s">
        <v>1491</v>
      </c>
      <c r="M707">
        <v>0.217</v>
      </c>
    </row>
    <row r="708" spans="1:13">
      <c r="A708" t="s">
        <v>570</v>
      </c>
      <c r="B708" t="s">
        <v>3000</v>
      </c>
      <c r="C708" t="s">
        <v>1059</v>
      </c>
      <c r="D708" t="s">
        <v>3004</v>
      </c>
      <c r="E708" t="s">
        <v>479</v>
      </c>
      <c r="F708" t="s">
        <v>1243</v>
      </c>
      <c r="G708" t="s">
        <v>2300</v>
      </c>
      <c r="H708" t="s">
        <v>3212</v>
      </c>
      <c r="I708" t="s">
        <v>1551</v>
      </c>
      <c r="J708" t="s">
        <v>2441</v>
      </c>
      <c r="K708" t="s">
        <v>3005</v>
      </c>
      <c r="L708" t="s">
        <v>1259</v>
      </c>
      <c r="M708">
        <v>0.84</v>
      </c>
    </row>
    <row r="709" spans="1:13">
      <c r="A709" t="s">
        <v>570</v>
      </c>
      <c r="B709" t="s">
        <v>3000</v>
      </c>
      <c r="C709" t="s">
        <v>1059</v>
      </c>
      <c r="D709" t="s">
        <v>3004</v>
      </c>
      <c r="E709" t="s">
        <v>479</v>
      </c>
      <c r="F709" t="s">
        <v>1243</v>
      </c>
      <c r="G709" t="s">
        <v>2300</v>
      </c>
      <c r="H709" t="s">
        <v>2297</v>
      </c>
      <c r="I709" t="s">
        <v>1551</v>
      </c>
      <c r="J709" t="s">
        <v>2441</v>
      </c>
      <c r="K709" t="s">
        <v>3005</v>
      </c>
      <c r="L709" t="s">
        <v>1246</v>
      </c>
      <c r="M709">
        <v>0.16</v>
      </c>
    </row>
    <row r="710" spans="1:13">
      <c r="A710" t="s">
        <v>570</v>
      </c>
      <c r="B710" t="s">
        <v>3006</v>
      </c>
      <c r="C710" t="s">
        <v>1060</v>
      </c>
      <c r="D710" t="s">
        <v>3007</v>
      </c>
      <c r="E710" t="s">
        <v>425</v>
      </c>
      <c r="F710" t="s">
        <v>1243</v>
      </c>
      <c r="G710" t="s">
        <v>2300</v>
      </c>
      <c r="H710" t="s">
        <v>3212</v>
      </c>
      <c r="I710" t="s">
        <v>1530</v>
      </c>
      <c r="J710" t="s">
        <v>1673</v>
      </c>
      <c r="K710" t="s">
        <v>3008</v>
      </c>
      <c r="L710" t="s">
        <v>1582</v>
      </c>
      <c r="M710">
        <v>0.59019999999999995</v>
      </c>
    </row>
    <row r="711" spans="1:13">
      <c r="A711" t="s">
        <v>570</v>
      </c>
      <c r="B711" t="s">
        <v>3006</v>
      </c>
      <c r="C711" t="s">
        <v>1060</v>
      </c>
      <c r="D711" t="s">
        <v>3007</v>
      </c>
      <c r="E711" t="s">
        <v>425</v>
      </c>
      <c r="F711" t="s">
        <v>1243</v>
      </c>
      <c r="G711" t="s">
        <v>2300</v>
      </c>
      <c r="H711" t="s">
        <v>2297</v>
      </c>
      <c r="I711" t="s">
        <v>1530</v>
      </c>
      <c r="J711" t="s">
        <v>1673</v>
      </c>
      <c r="K711" t="s">
        <v>3008</v>
      </c>
      <c r="L711" t="s">
        <v>1414</v>
      </c>
      <c r="M711">
        <v>0.4098</v>
      </c>
    </row>
    <row r="712" spans="1:13">
      <c r="A712" t="s">
        <v>570</v>
      </c>
      <c r="B712" t="s">
        <v>3006</v>
      </c>
      <c r="C712" t="s">
        <v>1060</v>
      </c>
      <c r="D712" t="s">
        <v>3009</v>
      </c>
      <c r="E712" t="s">
        <v>267</v>
      </c>
      <c r="F712" t="s">
        <v>1243</v>
      </c>
      <c r="G712" t="s">
        <v>2300</v>
      </c>
      <c r="H712" t="s">
        <v>3212</v>
      </c>
      <c r="I712" t="s">
        <v>1277</v>
      </c>
      <c r="J712" t="s">
        <v>1317</v>
      </c>
      <c r="K712" t="s">
        <v>2831</v>
      </c>
      <c r="L712" t="s">
        <v>1334</v>
      </c>
      <c r="M712">
        <v>0.3871</v>
      </c>
    </row>
    <row r="713" spans="1:13">
      <c r="A713" t="s">
        <v>570</v>
      </c>
      <c r="B713" t="s">
        <v>3006</v>
      </c>
      <c r="C713" t="s">
        <v>1060</v>
      </c>
      <c r="D713" t="s">
        <v>3009</v>
      </c>
      <c r="E713" t="s">
        <v>267</v>
      </c>
      <c r="F713" t="s">
        <v>1243</v>
      </c>
      <c r="G713" t="s">
        <v>2300</v>
      </c>
      <c r="H713" t="s">
        <v>2297</v>
      </c>
      <c r="I713" t="s">
        <v>1277</v>
      </c>
      <c r="J713" t="s">
        <v>1317</v>
      </c>
      <c r="K713" t="s">
        <v>2831</v>
      </c>
      <c r="L713" t="s">
        <v>1267</v>
      </c>
      <c r="M713">
        <v>0.6129</v>
      </c>
    </row>
    <row r="714" spans="1:13">
      <c r="A714" t="s">
        <v>570</v>
      </c>
      <c r="B714" t="s">
        <v>3006</v>
      </c>
      <c r="C714" t="s">
        <v>1060</v>
      </c>
      <c r="D714" t="s">
        <v>3010</v>
      </c>
      <c r="E714" t="s">
        <v>326</v>
      </c>
      <c r="F714" t="s">
        <v>1243</v>
      </c>
      <c r="G714" t="s">
        <v>2300</v>
      </c>
      <c r="H714" t="s">
        <v>3212</v>
      </c>
      <c r="I714" t="s">
        <v>1409</v>
      </c>
      <c r="J714" t="s">
        <v>1287</v>
      </c>
      <c r="K714" t="s">
        <v>2745</v>
      </c>
      <c r="L714" t="s">
        <v>1377</v>
      </c>
      <c r="M714">
        <v>0.42159999999999997</v>
      </c>
    </row>
    <row r="715" spans="1:13">
      <c r="A715" t="s">
        <v>570</v>
      </c>
      <c r="B715" t="s">
        <v>3006</v>
      </c>
      <c r="C715" t="s">
        <v>1060</v>
      </c>
      <c r="D715" t="s">
        <v>3010</v>
      </c>
      <c r="E715" t="s">
        <v>326</v>
      </c>
      <c r="F715" t="s">
        <v>1243</v>
      </c>
      <c r="G715" t="s">
        <v>2300</v>
      </c>
      <c r="H715" t="s">
        <v>2297</v>
      </c>
      <c r="I715" t="s">
        <v>1409</v>
      </c>
      <c r="J715" t="s">
        <v>1287</v>
      </c>
      <c r="K715" t="s">
        <v>2745</v>
      </c>
      <c r="L715" t="s">
        <v>1296</v>
      </c>
      <c r="M715">
        <v>0.57840000000000003</v>
      </c>
    </row>
    <row r="716" spans="1:13">
      <c r="A716" t="s">
        <v>570</v>
      </c>
      <c r="B716" t="s">
        <v>3006</v>
      </c>
      <c r="C716" t="s">
        <v>1060</v>
      </c>
      <c r="D716" t="s">
        <v>3011</v>
      </c>
      <c r="E716" t="s">
        <v>456</v>
      </c>
      <c r="F716" t="s">
        <v>1243</v>
      </c>
      <c r="G716" t="s">
        <v>2300</v>
      </c>
      <c r="H716" t="s">
        <v>3212</v>
      </c>
      <c r="I716" t="s">
        <v>1645</v>
      </c>
      <c r="J716" t="s">
        <v>1592</v>
      </c>
      <c r="K716" t="s">
        <v>3012</v>
      </c>
      <c r="L716" t="s">
        <v>2376</v>
      </c>
      <c r="M716">
        <v>0.3947</v>
      </c>
    </row>
    <row r="717" spans="1:13">
      <c r="A717" t="s">
        <v>570</v>
      </c>
      <c r="B717" t="s">
        <v>3006</v>
      </c>
      <c r="C717" t="s">
        <v>1060</v>
      </c>
      <c r="D717" t="s">
        <v>3011</v>
      </c>
      <c r="E717" t="s">
        <v>456</v>
      </c>
      <c r="F717" t="s">
        <v>1243</v>
      </c>
      <c r="G717" t="s">
        <v>2300</v>
      </c>
      <c r="H717" t="s">
        <v>2297</v>
      </c>
      <c r="I717" t="s">
        <v>1645</v>
      </c>
      <c r="J717" t="s">
        <v>1592</v>
      </c>
      <c r="K717" t="s">
        <v>3012</v>
      </c>
      <c r="L717" t="s">
        <v>1530</v>
      </c>
      <c r="M717">
        <v>0.60529999999999995</v>
      </c>
    </row>
    <row r="718" spans="1:13">
      <c r="A718" t="s">
        <v>570</v>
      </c>
      <c r="B718" t="s">
        <v>3006</v>
      </c>
      <c r="C718" t="s">
        <v>1060</v>
      </c>
      <c r="D718" t="s">
        <v>3013</v>
      </c>
      <c r="E718" t="s">
        <v>460</v>
      </c>
      <c r="F718" t="s">
        <v>1243</v>
      </c>
      <c r="G718" t="s">
        <v>2300</v>
      </c>
      <c r="H718" t="s">
        <v>3212</v>
      </c>
      <c r="I718" t="s">
        <v>1610</v>
      </c>
      <c r="J718" t="s">
        <v>1610</v>
      </c>
      <c r="K718" t="s">
        <v>2565</v>
      </c>
      <c r="L718" t="s">
        <v>1398</v>
      </c>
      <c r="M718">
        <v>0.46179999999999999</v>
      </c>
    </row>
    <row r="719" spans="1:13">
      <c r="A719" t="s">
        <v>570</v>
      </c>
      <c r="B719" t="s">
        <v>3006</v>
      </c>
      <c r="C719" t="s">
        <v>1060</v>
      </c>
      <c r="D719" t="s">
        <v>3013</v>
      </c>
      <c r="E719" t="s">
        <v>460</v>
      </c>
      <c r="F719" t="s">
        <v>1243</v>
      </c>
      <c r="G719" t="s">
        <v>2300</v>
      </c>
      <c r="H719" t="s">
        <v>2297</v>
      </c>
      <c r="I719" t="s">
        <v>1610</v>
      </c>
      <c r="J719" t="s">
        <v>1610</v>
      </c>
      <c r="K719" t="s">
        <v>2565</v>
      </c>
      <c r="L719" t="s">
        <v>1272</v>
      </c>
      <c r="M719">
        <v>0.53820000000000001</v>
      </c>
    </row>
    <row r="720" spans="1:13">
      <c r="A720" t="s">
        <v>570</v>
      </c>
      <c r="B720" t="s">
        <v>3014</v>
      </c>
      <c r="C720" t="s">
        <v>1064</v>
      </c>
      <c r="D720" t="s">
        <v>3015</v>
      </c>
      <c r="E720" t="s">
        <v>542</v>
      </c>
      <c r="F720" t="s">
        <v>1243</v>
      </c>
      <c r="G720" t="s">
        <v>2300</v>
      </c>
      <c r="H720" t="s">
        <v>3212</v>
      </c>
      <c r="I720" t="s">
        <v>1453</v>
      </c>
      <c r="J720" t="s">
        <v>1453</v>
      </c>
      <c r="K720" t="s">
        <v>2565</v>
      </c>
      <c r="L720" t="s">
        <v>1315</v>
      </c>
      <c r="M720">
        <v>0.61539999999999995</v>
      </c>
    </row>
    <row r="721" spans="1:13">
      <c r="A721" t="s">
        <v>570</v>
      </c>
      <c r="B721" t="s">
        <v>3014</v>
      </c>
      <c r="C721" t="s">
        <v>1064</v>
      </c>
      <c r="D721" t="s">
        <v>3015</v>
      </c>
      <c r="E721" t="s">
        <v>542</v>
      </c>
      <c r="F721" t="s">
        <v>1243</v>
      </c>
      <c r="G721" t="s">
        <v>2300</v>
      </c>
      <c r="H721" t="s">
        <v>2297</v>
      </c>
      <c r="I721" t="s">
        <v>1453</v>
      </c>
      <c r="J721" t="s">
        <v>1453</v>
      </c>
      <c r="K721" t="s">
        <v>2565</v>
      </c>
      <c r="L721" t="s">
        <v>1331</v>
      </c>
      <c r="M721">
        <v>0.3846</v>
      </c>
    </row>
    <row r="722" spans="1:13">
      <c r="A722" t="s">
        <v>570</v>
      </c>
      <c r="B722" t="s">
        <v>3014</v>
      </c>
      <c r="C722" t="s">
        <v>1064</v>
      </c>
      <c r="D722" t="s">
        <v>3016</v>
      </c>
      <c r="E722" t="s">
        <v>354</v>
      </c>
      <c r="F722" t="s">
        <v>1243</v>
      </c>
      <c r="G722" t="s">
        <v>2300</v>
      </c>
      <c r="H722" t="s">
        <v>3212</v>
      </c>
      <c r="I722" t="s">
        <v>1509</v>
      </c>
      <c r="J722" t="s">
        <v>1295</v>
      </c>
      <c r="K722" t="s">
        <v>3017</v>
      </c>
      <c r="L722" t="s">
        <v>1342</v>
      </c>
      <c r="M722">
        <v>0.35880000000000001</v>
      </c>
    </row>
    <row r="723" spans="1:13">
      <c r="A723" t="s">
        <v>570</v>
      </c>
      <c r="B723" t="s">
        <v>3014</v>
      </c>
      <c r="C723" t="s">
        <v>1064</v>
      </c>
      <c r="D723" t="s">
        <v>3016</v>
      </c>
      <c r="E723" t="s">
        <v>354</v>
      </c>
      <c r="F723" t="s">
        <v>1243</v>
      </c>
      <c r="G723" t="s">
        <v>2300</v>
      </c>
      <c r="H723" t="s">
        <v>2297</v>
      </c>
      <c r="I723" t="s">
        <v>1509</v>
      </c>
      <c r="J723" t="s">
        <v>1295</v>
      </c>
      <c r="K723" t="s">
        <v>3017</v>
      </c>
      <c r="L723" t="s">
        <v>1400</v>
      </c>
      <c r="M723">
        <v>0.64119999999999999</v>
      </c>
    </row>
    <row r="724" spans="1:13">
      <c r="A724" t="s">
        <v>570</v>
      </c>
      <c r="B724" t="s">
        <v>3018</v>
      </c>
      <c r="C724" t="s">
        <v>1065</v>
      </c>
      <c r="D724" t="s">
        <v>3019</v>
      </c>
      <c r="E724" t="s">
        <v>23</v>
      </c>
      <c r="F724" t="s">
        <v>1243</v>
      </c>
      <c r="G724" t="s">
        <v>2300</v>
      </c>
      <c r="H724" t="s">
        <v>3212</v>
      </c>
      <c r="I724" t="s">
        <v>1585</v>
      </c>
      <c r="J724" t="s">
        <v>1585</v>
      </c>
      <c r="K724" t="s">
        <v>2565</v>
      </c>
      <c r="L724" t="s">
        <v>1273</v>
      </c>
      <c r="M724">
        <v>0.43020000000000003</v>
      </c>
    </row>
    <row r="725" spans="1:13">
      <c r="A725" t="s">
        <v>570</v>
      </c>
      <c r="B725" t="s">
        <v>3018</v>
      </c>
      <c r="C725" t="s">
        <v>1065</v>
      </c>
      <c r="D725" t="s">
        <v>3019</v>
      </c>
      <c r="E725" t="s">
        <v>23</v>
      </c>
      <c r="F725" t="s">
        <v>1243</v>
      </c>
      <c r="G725" t="s">
        <v>2300</v>
      </c>
      <c r="H725" t="s">
        <v>2297</v>
      </c>
      <c r="I725" t="s">
        <v>1585</v>
      </c>
      <c r="J725" t="s">
        <v>1585</v>
      </c>
      <c r="K725" t="s">
        <v>2565</v>
      </c>
      <c r="L725" t="s">
        <v>1386</v>
      </c>
      <c r="M725">
        <v>0.56979999999999997</v>
      </c>
    </row>
    <row r="726" spans="1:13">
      <c r="A726" t="s">
        <v>570</v>
      </c>
      <c r="B726" t="s">
        <v>3018</v>
      </c>
      <c r="C726" t="s">
        <v>1065</v>
      </c>
      <c r="D726" t="s">
        <v>3020</v>
      </c>
      <c r="E726" t="s">
        <v>147</v>
      </c>
      <c r="F726" t="s">
        <v>1243</v>
      </c>
      <c r="G726" t="s">
        <v>2300</v>
      </c>
      <c r="H726" t="s">
        <v>3212</v>
      </c>
      <c r="I726" t="s">
        <v>1279</v>
      </c>
      <c r="J726" t="s">
        <v>1288</v>
      </c>
      <c r="K726" t="s">
        <v>2582</v>
      </c>
      <c r="L726" t="s">
        <v>1620</v>
      </c>
      <c r="M726">
        <v>0.7077</v>
      </c>
    </row>
    <row r="727" spans="1:13">
      <c r="A727" t="s">
        <v>570</v>
      </c>
      <c r="B727" t="s">
        <v>3018</v>
      </c>
      <c r="C727" t="s">
        <v>1065</v>
      </c>
      <c r="D727" t="s">
        <v>3020</v>
      </c>
      <c r="E727" t="s">
        <v>147</v>
      </c>
      <c r="F727" t="s">
        <v>1243</v>
      </c>
      <c r="G727" t="s">
        <v>2300</v>
      </c>
      <c r="H727" t="s">
        <v>2297</v>
      </c>
      <c r="I727" t="s">
        <v>1279</v>
      </c>
      <c r="J727" t="s">
        <v>1288</v>
      </c>
      <c r="K727" t="s">
        <v>2582</v>
      </c>
      <c r="L727" t="s">
        <v>1520</v>
      </c>
      <c r="M727">
        <v>0.2923</v>
      </c>
    </row>
    <row r="728" spans="1:13">
      <c r="A728" t="s">
        <v>570</v>
      </c>
      <c r="B728" t="s">
        <v>3018</v>
      </c>
      <c r="C728" t="s">
        <v>1065</v>
      </c>
      <c r="D728" t="s">
        <v>3021</v>
      </c>
      <c r="E728" t="s">
        <v>290</v>
      </c>
      <c r="F728" t="s">
        <v>1243</v>
      </c>
      <c r="G728" t="s">
        <v>2300</v>
      </c>
      <c r="H728" t="s">
        <v>3212</v>
      </c>
      <c r="I728" t="s">
        <v>1608</v>
      </c>
      <c r="J728" t="s">
        <v>1663</v>
      </c>
      <c r="K728" t="s">
        <v>3022</v>
      </c>
      <c r="L728" t="s">
        <v>1538</v>
      </c>
      <c r="M728">
        <v>0.47339999999999999</v>
      </c>
    </row>
    <row r="729" spans="1:13">
      <c r="A729" t="s">
        <v>570</v>
      </c>
      <c r="B729" t="s">
        <v>3018</v>
      </c>
      <c r="C729" t="s">
        <v>1065</v>
      </c>
      <c r="D729" t="s">
        <v>3021</v>
      </c>
      <c r="E729" t="s">
        <v>290</v>
      </c>
      <c r="F729" t="s">
        <v>1243</v>
      </c>
      <c r="G729" t="s">
        <v>2300</v>
      </c>
      <c r="H729" t="s">
        <v>2297</v>
      </c>
      <c r="I729" t="s">
        <v>1608</v>
      </c>
      <c r="J729" t="s">
        <v>1663</v>
      </c>
      <c r="K729" t="s">
        <v>3022</v>
      </c>
      <c r="L729" t="s">
        <v>1340</v>
      </c>
      <c r="M729">
        <v>0.52659999999999996</v>
      </c>
    </row>
    <row r="730" spans="1:13">
      <c r="A730" t="s">
        <v>570</v>
      </c>
      <c r="B730" t="s">
        <v>3018</v>
      </c>
      <c r="C730" t="s">
        <v>1065</v>
      </c>
      <c r="D730" t="s">
        <v>3023</v>
      </c>
      <c r="E730" t="s">
        <v>372</v>
      </c>
      <c r="F730" t="s">
        <v>1243</v>
      </c>
      <c r="G730" t="s">
        <v>2300</v>
      </c>
      <c r="H730" t="s">
        <v>3212</v>
      </c>
      <c r="I730" t="s">
        <v>1593</v>
      </c>
      <c r="J730" t="s">
        <v>1593</v>
      </c>
      <c r="K730" t="s">
        <v>2565</v>
      </c>
      <c r="L730" t="s">
        <v>1420</v>
      </c>
      <c r="M730">
        <v>0.50680000000000003</v>
      </c>
    </row>
    <row r="731" spans="1:13">
      <c r="A731" t="s">
        <v>570</v>
      </c>
      <c r="B731" t="s">
        <v>3018</v>
      </c>
      <c r="C731" t="s">
        <v>1065</v>
      </c>
      <c r="D731" t="s">
        <v>3023</v>
      </c>
      <c r="E731" t="s">
        <v>372</v>
      </c>
      <c r="F731" t="s">
        <v>1243</v>
      </c>
      <c r="G731" t="s">
        <v>2300</v>
      </c>
      <c r="H731" t="s">
        <v>2297</v>
      </c>
      <c r="I731" t="s">
        <v>1593</v>
      </c>
      <c r="J731" t="s">
        <v>1593</v>
      </c>
      <c r="K731" t="s">
        <v>2565</v>
      </c>
      <c r="L731" t="s">
        <v>1315</v>
      </c>
      <c r="M731">
        <v>0.49320000000000003</v>
      </c>
    </row>
    <row r="732" spans="1:13">
      <c r="A732" t="s">
        <v>570</v>
      </c>
      <c r="B732" t="s">
        <v>3018</v>
      </c>
      <c r="C732" t="s">
        <v>1065</v>
      </c>
      <c r="D732" t="s">
        <v>3024</v>
      </c>
      <c r="E732" t="s">
        <v>109</v>
      </c>
      <c r="F732" t="s">
        <v>1243</v>
      </c>
      <c r="G732" t="s">
        <v>2300</v>
      </c>
      <c r="H732" t="s">
        <v>3212</v>
      </c>
      <c r="I732" t="s">
        <v>1332</v>
      </c>
      <c r="J732" t="s">
        <v>1595</v>
      </c>
      <c r="K732" t="s">
        <v>3025</v>
      </c>
      <c r="L732" t="s">
        <v>1315</v>
      </c>
      <c r="M732">
        <v>0.43369999999999997</v>
      </c>
    </row>
    <row r="733" spans="1:13">
      <c r="A733" t="s">
        <v>570</v>
      </c>
      <c r="B733" t="s">
        <v>3018</v>
      </c>
      <c r="C733" t="s">
        <v>1065</v>
      </c>
      <c r="D733" t="s">
        <v>3024</v>
      </c>
      <c r="E733" t="s">
        <v>109</v>
      </c>
      <c r="F733" t="s">
        <v>1243</v>
      </c>
      <c r="G733" t="s">
        <v>2300</v>
      </c>
      <c r="H733" t="s">
        <v>2297</v>
      </c>
      <c r="I733" t="s">
        <v>1332</v>
      </c>
      <c r="J733" t="s">
        <v>1595</v>
      </c>
      <c r="K733" t="s">
        <v>3025</v>
      </c>
      <c r="L733" t="s">
        <v>1342</v>
      </c>
      <c r="M733">
        <v>0.56630000000000003</v>
      </c>
    </row>
    <row r="734" spans="1:13">
      <c r="A734" t="s">
        <v>570</v>
      </c>
      <c r="B734" t="s">
        <v>3018</v>
      </c>
      <c r="C734" t="s">
        <v>1065</v>
      </c>
      <c r="D734" t="s">
        <v>3026</v>
      </c>
      <c r="E734" t="s">
        <v>176</v>
      </c>
      <c r="F734" t="s">
        <v>1243</v>
      </c>
      <c r="G734" t="s">
        <v>2300</v>
      </c>
      <c r="H734" t="s">
        <v>3212</v>
      </c>
      <c r="I734" t="s">
        <v>1457</v>
      </c>
      <c r="J734" t="s">
        <v>2526</v>
      </c>
      <c r="K734" t="s">
        <v>3027</v>
      </c>
      <c r="L734" t="s">
        <v>1570</v>
      </c>
      <c r="M734">
        <v>0.42609999999999998</v>
      </c>
    </row>
    <row r="735" spans="1:13">
      <c r="A735" t="s">
        <v>570</v>
      </c>
      <c r="B735" t="s">
        <v>3018</v>
      </c>
      <c r="C735" t="s">
        <v>1065</v>
      </c>
      <c r="D735" t="s">
        <v>3026</v>
      </c>
      <c r="E735" t="s">
        <v>176</v>
      </c>
      <c r="F735" t="s">
        <v>1243</v>
      </c>
      <c r="G735" t="s">
        <v>2300</v>
      </c>
      <c r="H735" t="s">
        <v>2297</v>
      </c>
      <c r="I735" t="s">
        <v>1457</v>
      </c>
      <c r="J735" t="s">
        <v>2526</v>
      </c>
      <c r="K735" t="s">
        <v>3027</v>
      </c>
      <c r="L735" t="s">
        <v>1509</v>
      </c>
      <c r="M735">
        <v>0.57389999999999997</v>
      </c>
    </row>
    <row r="736" spans="1:13">
      <c r="A736" t="s">
        <v>570</v>
      </c>
      <c r="B736" t="s">
        <v>3028</v>
      </c>
      <c r="C736" t="s">
        <v>1069</v>
      </c>
      <c r="D736" t="s">
        <v>3029</v>
      </c>
      <c r="E736" t="s">
        <v>361</v>
      </c>
      <c r="F736" t="s">
        <v>1243</v>
      </c>
      <c r="G736" t="s">
        <v>2300</v>
      </c>
      <c r="H736" t="s">
        <v>3212</v>
      </c>
      <c r="I736" t="s">
        <v>1420</v>
      </c>
      <c r="J736" t="s">
        <v>1294</v>
      </c>
      <c r="K736" t="s">
        <v>2688</v>
      </c>
      <c r="L736" t="s">
        <v>1334</v>
      </c>
      <c r="M736">
        <v>0.65749999999999997</v>
      </c>
    </row>
    <row r="737" spans="1:13">
      <c r="A737" t="s">
        <v>570</v>
      </c>
      <c r="B737" t="s">
        <v>3028</v>
      </c>
      <c r="C737" t="s">
        <v>1069</v>
      </c>
      <c r="D737" t="s">
        <v>3029</v>
      </c>
      <c r="E737" t="s">
        <v>361</v>
      </c>
      <c r="F737" t="s">
        <v>1243</v>
      </c>
      <c r="G737" t="s">
        <v>2300</v>
      </c>
      <c r="H737" t="s">
        <v>2297</v>
      </c>
      <c r="I737" t="s">
        <v>1420</v>
      </c>
      <c r="J737" t="s">
        <v>1294</v>
      </c>
      <c r="K737" t="s">
        <v>2688</v>
      </c>
      <c r="L737" t="s">
        <v>1249</v>
      </c>
      <c r="M737">
        <v>0.34250000000000003</v>
      </c>
    </row>
    <row r="738" spans="1:13">
      <c r="A738" t="s">
        <v>570</v>
      </c>
      <c r="B738" t="s">
        <v>3028</v>
      </c>
      <c r="C738" t="s">
        <v>1069</v>
      </c>
      <c r="D738" t="s">
        <v>3030</v>
      </c>
      <c r="E738" t="s">
        <v>168</v>
      </c>
      <c r="F738" t="s">
        <v>1243</v>
      </c>
      <c r="G738" t="s">
        <v>2300</v>
      </c>
      <c r="H738" t="s">
        <v>3212</v>
      </c>
      <c r="I738" t="s">
        <v>1306</v>
      </c>
      <c r="J738" t="s">
        <v>1379</v>
      </c>
      <c r="K738" t="s">
        <v>3031</v>
      </c>
      <c r="L738" t="s">
        <v>1417</v>
      </c>
      <c r="M738">
        <v>0.34429999999999999</v>
      </c>
    </row>
    <row r="739" spans="1:13">
      <c r="A739" t="s">
        <v>570</v>
      </c>
      <c r="B739" t="s">
        <v>3028</v>
      </c>
      <c r="C739" t="s">
        <v>1069</v>
      </c>
      <c r="D739" t="s">
        <v>3030</v>
      </c>
      <c r="E739" t="s">
        <v>168</v>
      </c>
      <c r="F739" t="s">
        <v>1243</v>
      </c>
      <c r="G739" t="s">
        <v>2300</v>
      </c>
      <c r="H739" t="s">
        <v>2297</v>
      </c>
      <c r="I739" t="s">
        <v>1306</v>
      </c>
      <c r="J739" t="s">
        <v>1379</v>
      </c>
      <c r="K739" t="s">
        <v>3031</v>
      </c>
      <c r="L739" t="s">
        <v>1392</v>
      </c>
      <c r="M739">
        <v>0.65569999999999995</v>
      </c>
    </row>
    <row r="740" spans="1:13">
      <c r="A740" t="s">
        <v>570</v>
      </c>
      <c r="B740" t="s">
        <v>3028</v>
      </c>
      <c r="C740" t="s">
        <v>1069</v>
      </c>
      <c r="D740" t="s">
        <v>3032</v>
      </c>
      <c r="E740" t="s">
        <v>436</v>
      </c>
      <c r="F740" t="s">
        <v>1243</v>
      </c>
      <c r="G740" t="s">
        <v>2300</v>
      </c>
      <c r="H740" t="s">
        <v>3212</v>
      </c>
      <c r="I740" t="s">
        <v>1614</v>
      </c>
      <c r="J740" t="s">
        <v>1459</v>
      </c>
      <c r="K740" t="s">
        <v>3033</v>
      </c>
      <c r="L740" t="s">
        <v>1254</v>
      </c>
      <c r="M740">
        <v>0.39379999999999998</v>
      </c>
    </row>
    <row r="741" spans="1:13">
      <c r="A741" t="s">
        <v>570</v>
      </c>
      <c r="B741" t="s">
        <v>3028</v>
      </c>
      <c r="C741" t="s">
        <v>1069</v>
      </c>
      <c r="D741" t="s">
        <v>3032</v>
      </c>
      <c r="E741" t="s">
        <v>436</v>
      </c>
      <c r="F741" t="s">
        <v>1243</v>
      </c>
      <c r="G741" t="s">
        <v>2300</v>
      </c>
      <c r="H741" t="s">
        <v>2297</v>
      </c>
      <c r="I741" t="s">
        <v>1614</v>
      </c>
      <c r="J741" t="s">
        <v>1459</v>
      </c>
      <c r="K741" t="s">
        <v>3033</v>
      </c>
      <c r="L741" t="s">
        <v>1274</v>
      </c>
      <c r="M741">
        <v>0.60619999999999996</v>
      </c>
    </row>
    <row r="742" spans="1:13">
      <c r="A742" t="s">
        <v>570</v>
      </c>
      <c r="B742" t="s">
        <v>3034</v>
      </c>
      <c r="C742" t="s">
        <v>1071</v>
      </c>
      <c r="D742" t="s">
        <v>3035</v>
      </c>
      <c r="E742" t="s">
        <v>62</v>
      </c>
      <c r="F742" t="s">
        <v>1243</v>
      </c>
      <c r="G742" t="s">
        <v>2300</v>
      </c>
      <c r="H742" t="s">
        <v>3212</v>
      </c>
      <c r="I742" t="s">
        <v>1448</v>
      </c>
      <c r="J742" t="s">
        <v>1481</v>
      </c>
      <c r="K742" t="s">
        <v>3036</v>
      </c>
      <c r="L742" t="s">
        <v>1447</v>
      </c>
      <c r="M742">
        <v>0.38069999999999998</v>
      </c>
    </row>
    <row r="743" spans="1:13">
      <c r="A743" t="s">
        <v>570</v>
      </c>
      <c r="B743" t="s">
        <v>3034</v>
      </c>
      <c r="C743" t="s">
        <v>1071</v>
      </c>
      <c r="D743" t="s">
        <v>3035</v>
      </c>
      <c r="E743" t="s">
        <v>62</v>
      </c>
      <c r="F743" t="s">
        <v>1243</v>
      </c>
      <c r="G743" t="s">
        <v>2300</v>
      </c>
      <c r="H743" t="s">
        <v>2297</v>
      </c>
      <c r="I743" t="s">
        <v>1448</v>
      </c>
      <c r="J743" t="s">
        <v>1481</v>
      </c>
      <c r="K743" t="s">
        <v>3036</v>
      </c>
      <c r="L743" t="s">
        <v>1505</v>
      </c>
      <c r="M743">
        <v>0.61929999999999996</v>
      </c>
    </row>
    <row r="744" spans="1:13">
      <c r="A744" t="s">
        <v>570</v>
      </c>
      <c r="B744" t="s">
        <v>3034</v>
      </c>
      <c r="C744" t="s">
        <v>1071</v>
      </c>
      <c r="D744" t="s">
        <v>2701</v>
      </c>
      <c r="E744" t="s">
        <v>71</v>
      </c>
      <c r="F744" t="s">
        <v>1243</v>
      </c>
      <c r="G744" t="s">
        <v>2300</v>
      </c>
      <c r="H744" t="s">
        <v>3212</v>
      </c>
      <c r="I744" t="s">
        <v>1321</v>
      </c>
      <c r="J744" t="s">
        <v>1269</v>
      </c>
      <c r="K744" t="s">
        <v>2738</v>
      </c>
      <c r="L744" t="s">
        <v>1335</v>
      </c>
      <c r="M744">
        <v>0.15090000000000001</v>
      </c>
    </row>
    <row r="745" spans="1:13">
      <c r="A745" t="s">
        <v>570</v>
      </c>
      <c r="B745" t="s">
        <v>3034</v>
      </c>
      <c r="C745" t="s">
        <v>1071</v>
      </c>
      <c r="D745" t="s">
        <v>2701</v>
      </c>
      <c r="E745" t="s">
        <v>71</v>
      </c>
      <c r="F745" t="s">
        <v>1243</v>
      </c>
      <c r="G745" t="s">
        <v>2300</v>
      </c>
      <c r="H745" t="s">
        <v>2297</v>
      </c>
      <c r="I745" t="s">
        <v>1321</v>
      </c>
      <c r="J745" t="s">
        <v>1269</v>
      </c>
      <c r="K745" t="s">
        <v>2738</v>
      </c>
      <c r="L745" t="s">
        <v>1331</v>
      </c>
      <c r="M745">
        <v>0.84909999999999997</v>
      </c>
    </row>
    <row r="746" spans="1:13">
      <c r="A746" t="s">
        <v>570</v>
      </c>
      <c r="B746" t="s">
        <v>3034</v>
      </c>
      <c r="C746" t="s">
        <v>1071</v>
      </c>
      <c r="D746" t="s">
        <v>3037</v>
      </c>
      <c r="E746" t="s">
        <v>68</v>
      </c>
      <c r="F746" t="s">
        <v>1243</v>
      </c>
      <c r="G746" t="s">
        <v>2300</v>
      </c>
      <c r="H746" t="s">
        <v>3212</v>
      </c>
      <c r="I746" t="s">
        <v>1603</v>
      </c>
      <c r="J746" t="s">
        <v>1262</v>
      </c>
      <c r="K746" t="s">
        <v>3038</v>
      </c>
      <c r="L746" t="s">
        <v>1251</v>
      </c>
      <c r="M746">
        <v>0.23680000000000001</v>
      </c>
    </row>
    <row r="747" spans="1:13">
      <c r="A747" t="s">
        <v>570</v>
      </c>
      <c r="B747" t="s">
        <v>3034</v>
      </c>
      <c r="C747" t="s">
        <v>1071</v>
      </c>
      <c r="D747" t="s">
        <v>3037</v>
      </c>
      <c r="E747" t="s">
        <v>68</v>
      </c>
      <c r="F747" t="s">
        <v>1243</v>
      </c>
      <c r="G747" t="s">
        <v>2300</v>
      </c>
      <c r="H747" t="s">
        <v>2297</v>
      </c>
      <c r="I747" t="s">
        <v>1603</v>
      </c>
      <c r="J747" t="s">
        <v>1262</v>
      </c>
      <c r="K747" t="s">
        <v>3038</v>
      </c>
      <c r="L747" t="s">
        <v>1583</v>
      </c>
      <c r="M747">
        <v>0.76319999999999999</v>
      </c>
    </row>
    <row r="748" spans="1:13">
      <c r="A748" t="s">
        <v>570</v>
      </c>
      <c r="B748" t="s">
        <v>3039</v>
      </c>
      <c r="C748" t="s">
        <v>1074</v>
      </c>
      <c r="D748" t="s">
        <v>3040</v>
      </c>
      <c r="E748" t="s">
        <v>21</v>
      </c>
      <c r="F748" t="s">
        <v>1243</v>
      </c>
      <c r="G748" t="s">
        <v>2300</v>
      </c>
      <c r="H748" t="s">
        <v>3212</v>
      </c>
      <c r="I748" t="s">
        <v>1602</v>
      </c>
      <c r="J748" t="s">
        <v>1602</v>
      </c>
      <c r="K748" t="s">
        <v>2565</v>
      </c>
      <c r="L748" t="s">
        <v>1334</v>
      </c>
      <c r="M748">
        <v>0.58540000000000003</v>
      </c>
    </row>
    <row r="749" spans="1:13">
      <c r="A749" t="s">
        <v>570</v>
      </c>
      <c r="B749" t="s">
        <v>3039</v>
      </c>
      <c r="C749" t="s">
        <v>1074</v>
      </c>
      <c r="D749" t="s">
        <v>3040</v>
      </c>
      <c r="E749" t="s">
        <v>21</v>
      </c>
      <c r="F749" t="s">
        <v>1243</v>
      </c>
      <c r="G749" t="s">
        <v>2300</v>
      </c>
      <c r="H749" t="s">
        <v>2297</v>
      </c>
      <c r="I749" t="s">
        <v>1602</v>
      </c>
      <c r="J749" t="s">
        <v>1602</v>
      </c>
      <c r="K749" t="s">
        <v>2565</v>
      </c>
      <c r="L749" t="s">
        <v>1521</v>
      </c>
      <c r="M749">
        <v>0.41460000000000002</v>
      </c>
    </row>
    <row r="750" spans="1:13">
      <c r="A750" t="s">
        <v>570</v>
      </c>
      <c r="B750" t="s">
        <v>3039</v>
      </c>
      <c r="C750" t="s">
        <v>1074</v>
      </c>
      <c r="D750" t="s">
        <v>3041</v>
      </c>
      <c r="E750" t="s">
        <v>337</v>
      </c>
      <c r="F750" t="s">
        <v>1243</v>
      </c>
      <c r="G750" t="s">
        <v>2300</v>
      </c>
      <c r="H750" t="s">
        <v>3212</v>
      </c>
      <c r="I750" t="s">
        <v>1627</v>
      </c>
      <c r="J750" t="s">
        <v>1627</v>
      </c>
      <c r="K750" t="s">
        <v>2565</v>
      </c>
      <c r="L750" t="s">
        <v>1515</v>
      </c>
      <c r="M750">
        <v>0.39290000000000003</v>
      </c>
    </row>
    <row r="751" spans="1:13">
      <c r="A751" t="s">
        <v>570</v>
      </c>
      <c r="B751" t="s">
        <v>3039</v>
      </c>
      <c r="C751" t="s">
        <v>1074</v>
      </c>
      <c r="D751" t="s">
        <v>3041</v>
      </c>
      <c r="E751" t="s">
        <v>337</v>
      </c>
      <c r="F751" t="s">
        <v>1243</v>
      </c>
      <c r="G751" t="s">
        <v>2300</v>
      </c>
      <c r="H751" t="s">
        <v>2297</v>
      </c>
      <c r="I751" t="s">
        <v>1627</v>
      </c>
      <c r="J751" t="s">
        <v>1627</v>
      </c>
      <c r="K751" t="s">
        <v>2565</v>
      </c>
      <c r="L751" t="s">
        <v>1285</v>
      </c>
      <c r="M751">
        <v>0.60709999999999997</v>
      </c>
    </row>
    <row r="752" spans="1:13">
      <c r="A752" t="s">
        <v>570</v>
      </c>
      <c r="B752" t="s">
        <v>3039</v>
      </c>
      <c r="C752" t="s">
        <v>1074</v>
      </c>
      <c r="D752" t="s">
        <v>3042</v>
      </c>
      <c r="E752" t="s">
        <v>345</v>
      </c>
      <c r="F752" t="s">
        <v>1243</v>
      </c>
      <c r="G752" t="s">
        <v>2300</v>
      </c>
      <c r="H752" t="s">
        <v>3212</v>
      </c>
      <c r="I752" t="s">
        <v>1319</v>
      </c>
      <c r="J752" t="s">
        <v>1373</v>
      </c>
      <c r="K752" t="s">
        <v>2596</v>
      </c>
      <c r="L752" t="s">
        <v>1419</v>
      </c>
      <c r="M752">
        <v>0.55559999999999998</v>
      </c>
    </row>
    <row r="753" spans="1:13">
      <c r="A753" t="s">
        <v>570</v>
      </c>
      <c r="B753" t="s">
        <v>3039</v>
      </c>
      <c r="C753" t="s">
        <v>1074</v>
      </c>
      <c r="D753" t="s">
        <v>3042</v>
      </c>
      <c r="E753" t="s">
        <v>345</v>
      </c>
      <c r="F753" t="s">
        <v>1243</v>
      </c>
      <c r="G753" t="s">
        <v>2300</v>
      </c>
      <c r="H753" t="s">
        <v>2297</v>
      </c>
      <c r="I753" t="s">
        <v>1319</v>
      </c>
      <c r="J753" t="s">
        <v>1373</v>
      </c>
      <c r="K753" t="s">
        <v>2596</v>
      </c>
      <c r="L753" t="s">
        <v>1515</v>
      </c>
      <c r="M753">
        <v>0.44440000000000002</v>
      </c>
    </row>
    <row r="754" spans="1:13">
      <c r="A754" t="s">
        <v>570</v>
      </c>
      <c r="B754" t="s">
        <v>3039</v>
      </c>
      <c r="C754" t="s">
        <v>1074</v>
      </c>
      <c r="D754" t="s">
        <v>1314</v>
      </c>
      <c r="E754" t="s">
        <v>293</v>
      </c>
      <c r="F754" t="s">
        <v>1243</v>
      </c>
      <c r="G754" t="s">
        <v>2300</v>
      </c>
      <c r="H754" t="s">
        <v>3212</v>
      </c>
      <c r="I754" t="s">
        <v>1344</v>
      </c>
      <c r="J754" t="s">
        <v>1638</v>
      </c>
      <c r="K754" t="s">
        <v>3043</v>
      </c>
      <c r="L754" t="s">
        <v>1285</v>
      </c>
      <c r="M754">
        <v>0.32379999999999998</v>
      </c>
    </row>
    <row r="755" spans="1:13">
      <c r="A755" t="s">
        <v>570</v>
      </c>
      <c r="B755" t="s">
        <v>3039</v>
      </c>
      <c r="C755" t="s">
        <v>1074</v>
      </c>
      <c r="D755" t="s">
        <v>1314</v>
      </c>
      <c r="E755" t="s">
        <v>293</v>
      </c>
      <c r="F755" t="s">
        <v>1243</v>
      </c>
      <c r="G755" t="s">
        <v>2300</v>
      </c>
      <c r="H755" t="s">
        <v>2297</v>
      </c>
      <c r="I755" t="s">
        <v>1344</v>
      </c>
      <c r="J755" t="s">
        <v>1638</v>
      </c>
      <c r="K755" t="s">
        <v>3043</v>
      </c>
      <c r="L755" t="s">
        <v>1354</v>
      </c>
      <c r="M755">
        <v>0.67620000000000002</v>
      </c>
    </row>
    <row r="756" spans="1:13">
      <c r="A756" t="s">
        <v>570</v>
      </c>
      <c r="B756" t="s">
        <v>3039</v>
      </c>
      <c r="C756" t="s">
        <v>1074</v>
      </c>
      <c r="D756" t="s">
        <v>2529</v>
      </c>
      <c r="E756" t="s">
        <v>366</v>
      </c>
      <c r="F756" t="s">
        <v>1243</v>
      </c>
      <c r="G756" t="s">
        <v>2300</v>
      </c>
      <c r="H756" t="s">
        <v>3212</v>
      </c>
      <c r="I756" t="s">
        <v>1618</v>
      </c>
      <c r="J756" t="s">
        <v>2468</v>
      </c>
      <c r="K756" t="s">
        <v>2864</v>
      </c>
      <c r="L756" t="s">
        <v>1572</v>
      </c>
      <c r="M756">
        <v>0.4304</v>
      </c>
    </row>
    <row r="757" spans="1:13">
      <c r="A757" t="s">
        <v>570</v>
      </c>
      <c r="B757" t="s">
        <v>3039</v>
      </c>
      <c r="C757" t="s">
        <v>1074</v>
      </c>
      <c r="D757" t="s">
        <v>2529</v>
      </c>
      <c r="E757" t="s">
        <v>366</v>
      </c>
      <c r="F757" t="s">
        <v>1243</v>
      </c>
      <c r="G757" t="s">
        <v>2300</v>
      </c>
      <c r="H757" t="s">
        <v>2297</v>
      </c>
      <c r="I757" t="s">
        <v>1618</v>
      </c>
      <c r="J757" t="s">
        <v>2468</v>
      </c>
      <c r="K757" t="s">
        <v>2864</v>
      </c>
      <c r="L757" t="s">
        <v>1474</v>
      </c>
      <c r="M757">
        <v>0.5696</v>
      </c>
    </row>
    <row r="758" spans="1:13">
      <c r="A758" t="s">
        <v>570</v>
      </c>
      <c r="B758" t="s">
        <v>3039</v>
      </c>
      <c r="C758" t="s">
        <v>1074</v>
      </c>
      <c r="D758" t="s">
        <v>3044</v>
      </c>
      <c r="E758" t="s">
        <v>205</v>
      </c>
      <c r="F758" t="s">
        <v>1243</v>
      </c>
      <c r="G758" t="s">
        <v>2300</v>
      </c>
      <c r="H758" t="s">
        <v>3212</v>
      </c>
      <c r="I758" t="s">
        <v>1315</v>
      </c>
      <c r="J758" t="s">
        <v>1310</v>
      </c>
      <c r="K758" t="s">
        <v>3045</v>
      </c>
      <c r="L758" t="s">
        <v>1410</v>
      </c>
      <c r="M758">
        <v>0.45069999999999999</v>
      </c>
    </row>
    <row r="759" spans="1:13">
      <c r="A759" t="s">
        <v>570</v>
      </c>
      <c r="B759" t="s">
        <v>3039</v>
      </c>
      <c r="C759" t="s">
        <v>1074</v>
      </c>
      <c r="D759" t="s">
        <v>3044</v>
      </c>
      <c r="E759" t="s">
        <v>205</v>
      </c>
      <c r="F759" t="s">
        <v>1243</v>
      </c>
      <c r="G759" t="s">
        <v>2300</v>
      </c>
      <c r="H759" t="s">
        <v>2297</v>
      </c>
      <c r="I759" t="s">
        <v>1315</v>
      </c>
      <c r="J759" t="s">
        <v>1310</v>
      </c>
      <c r="K759" t="s">
        <v>3045</v>
      </c>
      <c r="L759" t="s">
        <v>1324</v>
      </c>
      <c r="M759">
        <v>0.54930000000000001</v>
      </c>
    </row>
    <row r="760" spans="1:13">
      <c r="A760" t="s">
        <v>570</v>
      </c>
      <c r="B760" t="s">
        <v>3039</v>
      </c>
      <c r="C760" t="s">
        <v>1074</v>
      </c>
      <c r="D760" t="s">
        <v>3046</v>
      </c>
      <c r="E760" t="s">
        <v>551</v>
      </c>
      <c r="F760" t="s">
        <v>1243</v>
      </c>
      <c r="G760" t="s">
        <v>2300</v>
      </c>
      <c r="H760" t="s">
        <v>3212</v>
      </c>
      <c r="I760" t="s">
        <v>1650</v>
      </c>
      <c r="J760" t="s">
        <v>1650</v>
      </c>
      <c r="K760" t="s">
        <v>2565</v>
      </c>
      <c r="L760" t="s">
        <v>2365</v>
      </c>
      <c r="M760">
        <v>0.622</v>
      </c>
    </row>
    <row r="761" spans="1:13">
      <c r="A761" t="s">
        <v>570</v>
      </c>
      <c r="B761" t="s">
        <v>3039</v>
      </c>
      <c r="C761" t="s">
        <v>1074</v>
      </c>
      <c r="D761" t="s">
        <v>3046</v>
      </c>
      <c r="E761" t="s">
        <v>551</v>
      </c>
      <c r="F761" t="s">
        <v>1243</v>
      </c>
      <c r="G761" t="s">
        <v>2300</v>
      </c>
      <c r="H761" t="s">
        <v>2297</v>
      </c>
      <c r="I761" t="s">
        <v>1650</v>
      </c>
      <c r="J761" t="s">
        <v>1650</v>
      </c>
      <c r="K761" t="s">
        <v>2565</v>
      </c>
      <c r="L761" t="s">
        <v>1325</v>
      </c>
      <c r="M761">
        <v>0.378</v>
      </c>
    </row>
    <row r="762" spans="1:13">
      <c r="A762" t="s">
        <v>570</v>
      </c>
      <c r="B762" t="s">
        <v>3047</v>
      </c>
      <c r="C762" t="s">
        <v>1081</v>
      </c>
      <c r="D762" t="s">
        <v>3048</v>
      </c>
      <c r="E762" t="s">
        <v>191</v>
      </c>
      <c r="F762" t="s">
        <v>1243</v>
      </c>
      <c r="G762" t="s">
        <v>2300</v>
      </c>
      <c r="H762" t="s">
        <v>3212</v>
      </c>
      <c r="I762" t="s">
        <v>1259</v>
      </c>
      <c r="J762" t="s">
        <v>1259</v>
      </c>
      <c r="K762" t="s">
        <v>2565</v>
      </c>
      <c r="L762" t="s">
        <v>1419</v>
      </c>
      <c r="M762">
        <v>0.37409999999999999</v>
      </c>
    </row>
    <row r="763" spans="1:13">
      <c r="A763" t="s">
        <v>570</v>
      </c>
      <c r="B763" t="s">
        <v>3047</v>
      </c>
      <c r="C763" t="s">
        <v>1081</v>
      </c>
      <c r="D763" t="s">
        <v>3048</v>
      </c>
      <c r="E763" t="s">
        <v>191</v>
      </c>
      <c r="F763" t="s">
        <v>1243</v>
      </c>
      <c r="G763" t="s">
        <v>2300</v>
      </c>
      <c r="H763" t="s">
        <v>2297</v>
      </c>
      <c r="I763" t="s">
        <v>1259</v>
      </c>
      <c r="J763" t="s">
        <v>1259</v>
      </c>
      <c r="K763" t="s">
        <v>2565</v>
      </c>
      <c r="L763" t="s">
        <v>1472</v>
      </c>
      <c r="M763">
        <v>0.62590000000000001</v>
      </c>
    </row>
    <row r="764" spans="1:13">
      <c r="A764" t="s">
        <v>570</v>
      </c>
      <c r="B764" t="s">
        <v>3047</v>
      </c>
      <c r="C764" t="s">
        <v>1081</v>
      </c>
      <c r="D764" t="s">
        <v>3049</v>
      </c>
      <c r="E764" t="s">
        <v>368</v>
      </c>
      <c r="F764" t="s">
        <v>1243</v>
      </c>
      <c r="G764" t="s">
        <v>2300</v>
      </c>
      <c r="H764" t="s">
        <v>3212</v>
      </c>
      <c r="I764" t="s">
        <v>1336</v>
      </c>
      <c r="J764" t="s">
        <v>1336</v>
      </c>
      <c r="K764" t="s">
        <v>2565</v>
      </c>
      <c r="L764" t="s">
        <v>1323</v>
      </c>
      <c r="M764">
        <v>0.47370000000000001</v>
      </c>
    </row>
    <row r="765" spans="1:13">
      <c r="A765" t="s">
        <v>570</v>
      </c>
      <c r="B765" t="s">
        <v>3047</v>
      </c>
      <c r="C765" t="s">
        <v>1081</v>
      </c>
      <c r="D765" t="s">
        <v>3049</v>
      </c>
      <c r="E765" t="s">
        <v>368</v>
      </c>
      <c r="F765" t="s">
        <v>1243</v>
      </c>
      <c r="G765" t="s">
        <v>2300</v>
      </c>
      <c r="H765" t="s">
        <v>2297</v>
      </c>
      <c r="I765" t="s">
        <v>1336</v>
      </c>
      <c r="J765" t="s">
        <v>1336</v>
      </c>
      <c r="K765" t="s">
        <v>2565</v>
      </c>
      <c r="L765" t="s">
        <v>1460</v>
      </c>
      <c r="M765">
        <v>0.52629999999999999</v>
      </c>
    </row>
    <row r="766" spans="1:13">
      <c r="A766" t="s">
        <v>570</v>
      </c>
      <c r="B766" t="s">
        <v>3047</v>
      </c>
      <c r="C766" t="s">
        <v>1081</v>
      </c>
      <c r="D766" t="s">
        <v>3050</v>
      </c>
      <c r="E766" t="s">
        <v>127</v>
      </c>
      <c r="F766" t="s">
        <v>1243</v>
      </c>
      <c r="G766" t="s">
        <v>2300</v>
      </c>
      <c r="H766" t="s">
        <v>3212</v>
      </c>
      <c r="I766" t="s">
        <v>1395</v>
      </c>
      <c r="J766" t="s">
        <v>1386</v>
      </c>
      <c r="K766" t="s">
        <v>2748</v>
      </c>
      <c r="L766" t="s">
        <v>1261</v>
      </c>
      <c r="M766">
        <v>0.44900000000000001</v>
      </c>
    </row>
    <row r="767" spans="1:13">
      <c r="A767" t="s">
        <v>570</v>
      </c>
      <c r="B767" t="s">
        <v>3047</v>
      </c>
      <c r="C767" t="s">
        <v>1081</v>
      </c>
      <c r="D767" t="s">
        <v>3050</v>
      </c>
      <c r="E767" t="s">
        <v>127</v>
      </c>
      <c r="F767" t="s">
        <v>1243</v>
      </c>
      <c r="G767" t="s">
        <v>2300</v>
      </c>
      <c r="H767" t="s">
        <v>2297</v>
      </c>
      <c r="I767" t="s">
        <v>1395</v>
      </c>
      <c r="J767" t="s">
        <v>1386</v>
      </c>
      <c r="K767" t="s">
        <v>2748</v>
      </c>
      <c r="L767" t="s">
        <v>1541</v>
      </c>
      <c r="M767">
        <v>0.55100000000000005</v>
      </c>
    </row>
    <row r="768" spans="1:13">
      <c r="A768" t="s">
        <v>570</v>
      </c>
      <c r="B768" t="s">
        <v>3047</v>
      </c>
      <c r="C768" t="s">
        <v>1081</v>
      </c>
      <c r="D768" t="s">
        <v>3051</v>
      </c>
      <c r="E768" t="s">
        <v>510</v>
      </c>
      <c r="F768" t="s">
        <v>1243</v>
      </c>
      <c r="G768" t="s">
        <v>2300</v>
      </c>
      <c r="H768" t="s">
        <v>3212</v>
      </c>
      <c r="I768" t="s">
        <v>1281</v>
      </c>
      <c r="J768" t="s">
        <v>1392</v>
      </c>
      <c r="K768" t="s">
        <v>2581</v>
      </c>
      <c r="L768" t="s">
        <v>1541</v>
      </c>
      <c r="M768">
        <v>0.67500000000000004</v>
      </c>
    </row>
    <row r="769" spans="1:13">
      <c r="A769" t="s">
        <v>570</v>
      </c>
      <c r="B769" t="s">
        <v>3047</v>
      </c>
      <c r="C769" t="s">
        <v>1081</v>
      </c>
      <c r="D769" t="s">
        <v>3051</v>
      </c>
      <c r="E769" t="s">
        <v>510</v>
      </c>
      <c r="F769" t="s">
        <v>1243</v>
      </c>
      <c r="G769" t="s">
        <v>2300</v>
      </c>
      <c r="H769" t="s">
        <v>2297</v>
      </c>
      <c r="I769" t="s">
        <v>1281</v>
      </c>
      <c r="J769" t="s">
        <v>1392</v>
      </c>
      <c r="K769" t="s">
        <v>2581</v>
      </c>
      <c r="L769" t="s">
        <v>1257</v>
      </c>
      <c r="M769">
        <v>0.32500000000000001</v>
      </c>
    </row>
    <row r="770" spans="1:13">
      <c r="A770" t="s">
        <v>570</v>
      </c>
      <c r="B770" t="s">
        <v>3052</v>
      </c>
      <c r="C770" t="s">
        <v>1086</v>
      </c>
      <c r="D770" t="s">
        <v>3053</v>
      </c>
      <c r="E770" t="s">
        <v>169</v>
      </c>
      <c r="F770" t="s">
        <v>1243</v>
      </c>
      <c r="G770" t="s">
        <v>2300</v>
      </c>
      <c r="H770" t="s">
        <v>3212</v>
      </c>
      <c r="I770" t="s">
        <v>1505</v>
      </c>
      <c r="J770" t="s">
        <v>1366</v>
      </c>
      <c r="K770" t="s">
        <v>3054</v>
      </c>
      <c r="L770" t="s">
        <v>1253</v>
      </c>
      <c r="M770">
        <v>0.28160000000000002</v>
      </c>
    </row>
    <row r="771" spans="1:13">
      <c r="A771" t="s">
        <v>570</v>
      </c>
      <c r="B771" t="s">
        <v>3052</v>
      </c>
      <c r="C771" t="s">
        <v>1086</v>
      </c>
      <c r="D771" t="s">
        <v>3053</v>
      </c>
      <c r="E771" t="s">
        <v>169</v>
      </c>
      <c r="F771" t="s">
        <v>1243</v>
      </c>
      <c r="G771" t="s">
        <v>2300</v>
      </c>
      <c r="H771" t="s">
        <v>2297</v>
      </c>
      <c r="I771" t="s">
        <v>1505</v>
      </c>
      <c r="J771" t="s">
        <v>1366</v>
      </c>
      <c r="K771" t="s">
        <v>3054</v>
      </c>
      <c r="L771" t="s">
        <v>1420</v>
      </c>
      <c r="M771">
        <v>0.71840000000000004</v>
      </c>
    </row>
    <row r="772" spans="1:13">
      <c r="A772" t="s">
        <v>570</v>
      </c>
      <c r="B772" t="s">
        <v>3052</v>
      </c>
      <c r="C772" t="s">
        <v>1086</v>
      </c>
      <c r="D772" t="s">
        <v>3055</v>
      </c>
      <c r="E772" t="s">
        <v>351</v>
      </c>
      <c r="F772" t="s">
        <v>1243</v>
      </c>
      <c r="G772" t="s">
        <v>2300</v>
      </c>
      <c r="H772" t="s">
        <v>3212</v>
      </c>
      <c r="I772" t="s">
        <v>1289</v>
      </c>
      <c r="J772" t="s">
        <v>1400</v>
      </c>
      <c r="K772" t="s">
        <v>2573</v>
      </c>
      <c r="L772" t="s">
        <v>1420</v>
      </c>
      <c r="M772">
        <v>0.4405</v>
      </c>
    </row>
    <row r="773" spans="1:13">
      <c r="A773" t="s">
        <v>570</v>
      </c>
      <c r="B773" t="s">
        <v>3052</v>
      </c>
      <c r="C773" t="s">
        <v>1086</v>
      </c>
      <c r="D773" t="s">
        <v>3055</v>
      </c>
      <c r="E773" t="s">
        <v>351</v>
      </c>
      <c r="F773" t="s">
        <v>1243</v>
      </c>
      <c r="G773" t="s">
        <v>2300</v>
      </c>
      <c r="H773" t="s">
        <v>2297</v>
      </c>
      <c r="I773" t="s">
        <v>1289</v>
      </c>
      <c r="J773" t="s">
        <v>1400</v>
      </c>
      <c r="K773" t="s">
        <v>2573</v>
      </c>
      <c r="L773" t="s">
        <v>1342</v>
      </c>
      <c r="M773">
        <v>0.5595</v>
      </c>
    </row>
    <row r="774" spans="1:13">
      <c r="A774" t="s">
        <v>570</v>
      </c>
      <c r="B774" t="s">
        <v>3056</v>
      </c>
      <c r="C774" t="s">
        <v>1088</v>
      </c>
      <c r="D774" t="s">
        <v>2450</v>
      </c>
      <c r="E774" t="s">
        <v>255</v>
      </c>
      <c r="F774" t="s">
        <v>1243</v>
      </c>
      <c r="G774" t="s">
        <v>2300</v>
      </c>
      <c r="H774" t="s">
        <v>3212</v>
      </c>
      <c r="I774" t="s">
        <v>1621</v>
      </c>
      <c r="J774" t="s">
        <v>1616</v>
      </c>
      <c r="K774" t="s">
        <v>3057</v>
      </c>
      <c r="L774" t="s">
        <v>2370</v>
      </c>
      <c r="M774">
        <v>0.53849999999999998</v>
      </c>
    </row>
    <row r="775" spans="1:13">
      <c r="A775" t="s">
        <v>570</v>
      </c>
      <c r="B775" t="s">
        <v>3056</v>
      </c>
      <c r="C775" t="s">
        <v>1088</v>
      </c>
      <c r="D775" t="s">
        <v>2450</v>
      </c>
      <c r="E775" t="s">
        <v>255</v>
      </c>
      <c r="F775" t="s">
        <v>1243</v>
      </c>
      <c r="G775" t="s">
        <v>2300</v>
      </c>
      <c r="H775" t="s">
        <v>2297</v>
      </c>
      <c r="I775" t="s">
        <v>1621</v>
      </c>
      <c r="J775" t="s">
        <v>1616</v>
      </c>
      <c r="K775" t="s">
        <v>3057</v>
      </c>
      <c r="L775" t="s">
        <v>1287</v>
      </c>
      <c r="M775">
        <v>0.46150000000000002</v>
      </c>
    </row>
    <row r="776" spans="1:13">
      <c r="A776" t="s">
        <v>570</v>
      </c>
      <c r="B776" t="s">
        <v>3056</v>
      </c>
      <c r="C776" t="s">
        <v>1088</v>
      </c>
      <c r="D776" t="s">
        <v>3058</v>
      </c>
      <c r="E776" t="s">
        <v>429</v>
      </c>
      <c r="F776" t="s">
        <v>1243</v>
      </c>
      <c r="G776" t="s">
        <v>2300</v>
      </c>
      <c r="H776" t="s">
        <v>3212</v>
      </c>
      <c r="I776" t="s">
        <v>1279</v>
      </c>
      <c r="J776" t="s">
        <v>1279</v>
      </c>
      <c r="K776" t="s">
        <v>2565</v>
      </c>
      <c r="L776" t="s">
        <v>1395</v>
      </c>
      <c r="M776">
        <v>0.77270000000000005</v>
      </c>
    </row>
    <row r="777" spans="1:13">
      <c r="A777" t="s">
        <v>570</v>
      </c>
      <c r="B777" t="s">
        <v>3056</v>
      </c>
      <c r="C777" t="s">
        <v>1088</v>
      </c>
      <c r="D777" t="s">
        <v>3058</v>
      </c>
      <c r="E777" t="s">
        <v>429</v>
      </c>
      <c r="F777" t="s">
        <v>1243</v>
      </c>
      <c r="G777" t="s">
        <v>2300</v>
      </c>
      <c r="H777" t="s">
        <v>2297</v>
      </c>
      <c r="I777" t="s">
        <v>1279</v>
      </c>
      <c r="J777" t="s">
        <v>1279</v>
      </c>
      <c r="K777" t="s">
        <v>2565</v>
      </c>
      <c r="L777" t="s">
        <v>1298</v>
      </c>
      <c r="M777">
        <v>0.2273</v>
      </c>
    </row>
    <row r="778" spans="1:13">
      <c r="A778" t="s">
        <v>570</v>
      </c>
      <c r="B778" t="s">
        <v>3056</v>
      </c>
      <c r="C778" t="s">
        <v>1088</v>
      </c>
      <c r="D778" t="s">
        <v>3059</v>
      </c>
      <c r="E778" t="s">
        <v>467</v>
      </c>
      <c r="F778" t="s">
        <v>1243</v>
      </c>
      <c r="G778" t="s">
        <v>2300</v>
      </c>
      <c r="H778" t="s">
        <v>3212</v>
      </c>
      <c r="I778" t="s">
        <v>1272</v>
      </c>
      <c r="J778" t="s">
        <v>1272</v>
      </c>
      <c r="K778" t="s">
        <v>2565</v>
      </c>
      <c r="L778" t="s">
        <v>1602</v>
      </c>
      <c r="M778">
        <v>0.55410000000000004</v>
      </c>
    </row>
    <row r="779" spans="1:13">
      <c r="A779" t="s">
        <v>570</v>
      </c>
      <c r="B779" t="s">
        <v>3056</v>
      </c>
      <c r="C779" t="s">
        <v>1088</v>
      </c>
      <c r="D779" t="s">
        <v>3059</v>
      </c>
      <c r="E779" t="s">
        <v>467</v>
      </c>
      <c r="F779" t="s">
        <v>1243</v>
      </c>
      <c r="G779" t="s">
        <v>2300</v>
      </c>
      <c r="H779" t="s">
        <v>2297</v>
      </c>
      <c r="I779" t="s">
        <v>1272</v>
      </c>
      <c r="J779" t="s">
        <v>1272</v>
      </c>
      <c r="K779" t="s">
        <v>2565</v>
      </c>
      <c r="L779" t="s">
        <v>1279</v>
      </c>
      <c r="M779">
        <v>0.44590000000000002</v>
      </c>
    </row>
    <row r="780" spans="1:13">
      <c r="A780" t="s">
        <v>570</v>
      </c>
      <c r="B780" t="s">
        <v>3056</v>
      </c>
      <c r="C780" t="s">
        <v>1088</v>
      </c>
      <c r="D780" t="s">
        <v>3060</v>
      </c>
      <c r="E780" t="s">
        <v>322</v>
      </c>
      <c r="F780" t="s">
        <v>1243</v>
      </c>
      <c r="G780" t="s">
        <v>2300</v>
      </c>
      <c r="H780" t="s">
        <v>3212</v>
      </c>
      <c r="I780" t="s">
        <v>3061</v>
      </c>
      <c r="J780" t="s">
        <v>2438</v>
      </c>
      <c r="K780" t="s">
        <v>3062</v>
      </c>
      <c r="L780" t="s">
        <v>1571</v>
      </c>
      <c r="M780">
        <v>0.33329999999999999</v>
      </c>
    </row>
    <row r="781" spans="1:13">
      <c r="A781" t="s">
        <v>570</v>
      </c>
      <c r="B781" t="s">
        <v>3056</v>
      </c>
      <c r="C781" t="s">
        <v>1088</v>
      </c>
      <c r="D781" t="s">
        <v>3060</v>
      </c>
      <c r="E781" t="s">
        <v>322</v>
      </c>
      <c r="F781" t="s">
        <v>1243</v>
      </c>
      <c r="G781" t="s">
        <v>2300</v>
      </c>
      <c r="H781" t="s">
        <v>2297</v>
      </c>
      <c r="I781" t="s">
        <v>3061</v>
      </c>
      <c r="J781" t="s">
        <v>2438</v>
      </c>
      <c r="K781" t="s">
        <v>3062</v>
      </c>
      <c r="L781" t="s">
        <v>1643</v>
      </c>
      <c r="M781">
        <v>0.66669999999999996</v>
      </c>
    </row>
    <row r="782" spans="1:13">
      <c r="A782" t="s">
        <v>570</v>
      </c>
      <c r="B782" t="s">
        <v>3056</v>
      </c>
      <c r="C782" t="s">
        <v>1088</v>
      </c>
      <c r="D782" t="s">
        <v>3063</v>
      </c>
      <c r="E782" t="s">
        <v>197</v>
      </c>
      <c r="F782" t="s">
        <v>1243</v>
      </c>
      <c r="G782" t="s">
        <v>2300</v>
      </c>
      <c r="H782" t="s">
        <v>3212</v>
      </c>
      <c r="I782" t="s">
        <v>2438</v>
      </c>
      <c r="J782" t="s">
        <v>1396</v>
      </c>
      <c r="K782" t="s">
        <v>3045</v>
      </c>
      <c r="L782" t="s">
        <v>1635</v>
      </c>
      <c r="M782">
        <v>0.30280000000000001</v>
      </c>
    </row>
    <row r="783" spans="1:13">
      <c r="A783" t="s">
        <v>570</v>
      </c>
      <c r="B783" t="s">
        <v>3056</v>
      </c>
      <c r="C783" t="s">
        <v>1088</v>
      </c>
      <c r="D783" t="s">
        <v>3063</v>
      </c>
      <c r="E783" t="s">
        <v>197</v>
      </c>
      <c r="F783" t="s">
        <v>1243</v>
      </c>
      <c r="G783" t="s">
        <v>2300</v>
      </c>
      <c r="H783" t="s">
        <v>2297</v>
      </c>
      <c r="I783" t="s">
        <v>2438</v>
      </c>
      <c r="J783" t="s">
        <v>1396</v>
      </c>
      <c r="K783" t="s">
        <v>3045</v>
      </c>
      <c r="L783" t="s">
        <v>1561</v>
      </c>
      <c r="M783">
        <v>0.69720000000000004</v>
      </c>
    </row>
    <row r="784" spans="1:13">
      <c r="A784" t="s">
        <v>570</v>
      </c>
      <c r="B784" t="s">
        <v>3056</v>
      </c>
      <c r="C784" t="s">
        <v>1088</v>
      </c>
      <c r="D784" t="s">
        <v>3064</v>
      </c>
      <c r="E784" t="s">
        <v>502</v>
      </c>
      <c r="F784" t="s">
        <v>1243</v>
      </c>
      <c r="G784" t="s">
        <v>2300</v>
      </c>
      <c r="H784" t="s">
        <v>3212</v>
      </c>
      <c r="I784" t="s">
        <v>1340</v>
      </c>
      <c r="J784" t="s">
        <v>1340</v>
      </c>
      <c r="K784" t="s">
        <v>2565</v>
      </c>
      <c r="L784" t="s">
        <v>1379</v>
      </c>
      <c r="M784">
        <v>0.68540000000000001</v>
      </c>
    </row>
    <row r="785" spans="1:13">
      <c r="A785" t="s">
        <v>570</v>
      </c>
      <c r="B785" t="s">
        <v>3056</v>
      </c>
      <c r="C785" t="s">
        <v>1088</v>
      </c>
      <c r="D785" t="s">
        <v>3064</v>
      </c>
      <c r="E785" t="s">
        <v>502</v>
      </c>
      <c r="F785" t="s">
        <v>1243</v>
      </c>
      <c r="G785" t="s">
        <v>2300</v>
      </c>
      <c r="H785" t="s">
        <v>2297</v>
      </c>
      <c r="I785" t="s">
        <v>1340</v>
      </c>
      <c r="J785" t="s">
        <v>1340</v>
      </c>
      <c r="K785" t="s">
        <v>2565</v>
      </c>
      <c r="L785" t="s">
        <v>1246</v>
      </c>
      <c r="M785">
        <v>0.31459999999999999</v>
      </c>
    </row>
    <row r="786" spans="1:13">
      <c r="A786" t="s">
        <v>570</v>
      </c>
      <c r="B786" t="s">
        <v>3056</v>
      </c>
      <c r="C786" t="s">
        <v>1088</v>
      </c>
      <c r="D786" t="s">
        <v>3065</v>
      </c>
      <c r="E786" t="s">
        <v>546</v>
      </c>
      <c r="F786" t="s">
        <v>1243</v>
      </c>
      <c r="G786" t="s">
        <v>2300</v>
      </c>
      <c r="H786" t="s">
        <v>3212</v>
      </c>
      <c r="I786" t="s">
        <v>1560</v>
      </c>
      <c r="J786" t="s">
        <v>1560</v>
      </c>
      <c r="K786" t="s">
        <v>2565</v>
      </c>
      <c r="L786" t="s">
        <v>1515</v>
      </c>
      <c r="M786">
        <v>0.57140000000000002</v>
      </c>
    </row>
    <row r="787" spans="1:13">
      <c r="A787" t="s">
        <v>570</v>
      </c>
      <c r="B787" t="s">
        <v>3056</v>
      </c>
      <c r="C787" t="s">
        <v>1088</v>
      </c>
      <c r="D787" t="s">
        <v>3065</v>
      </c>
      <c r="E787" t="s">
        <v>546</v>
      </c>
      <c r="F787" t="s">
        <v>1243</v>
      </c>
      <c r="G787" t="s">
        <v>2300</v>
      </c>
      <c r="H787" t="s">
        <v>2297</v>
      </c>
      <c r="I787" t="s">
        <v>1560</v>
      </c>
      <c r="J787" t="s">
        <v>1560</v>
      </c>
      <c r="K787" t="s">
        <v>2565</v>
      </c>
      <c r="L787" t="s">
        <v>1411</v>
      </c>
      <c r="M787">
        <v>0.42859999999999998</v>
      </c>
    </row>
    <row r="788" spans="1:13">
      <c r="A788" t="s">
        <v>570</v>
      </c>
      <c r="B788" t="s">
        <v>1534</v>
      </c>
      <c r="C788" t="s">
        <v>1093</v>
      </c>
      <c r="D788" t="s">
        <v>3066</v>
      </c>
      <c r="E788" t="s">
        <v>228</v>
      </c>
      <c r="F788" t="s">
        <v>1243</v>
      </c>
      <c r="G788" t="s">
        <v>2300</v>
      </c>
      <c r="H788" t="s">
        <v>3212</v>
      </c>
      <c r="I788" t="s">
        <v>1481</v>
      </c>
      <c r="J788" t="s">
        <v>1481</v>
      </c>
      <c r="K788" t="s">
        <v>2565</v>
      </c>
      <c r="L788" t="s">
        <v>1342</v>
      </c>
      <c r="M788">
        <v>0.53410000000000002</v>
      </c>
    </row>
    <row r="789" spans="1:13">
      <c r="A789" t="s">
        <v>570</v>
      </c>
      <c r="B789" t="s">
        <v>1534</v>
      </c>
      <c r="C789" t="s">
        <v>1093</v>
      </c>
      <c r="D789" t="s">
        <v>3066</v>
      </c>
      <c r="E789" t="s">
        <v>228</v>
      </c>
      <c r="F789" t="s">
        <v>1243</v>
      </c>
      <c r="G789" t="s">
        <v>2300</v>
      </c>
      <c r="H789" t="s">
        <v>2297</v>
      </c>
      <c r="I789" t="s">
        <v>1481</v>
      </c>
      <c r="J789" t="s">
        <v>1481</v>
      </c>
      <c r="K789" t="s">
        <v>2565</v>
      </c>
      <c r="L789" t="s">
        <v>1602</v>
      </c>
      <c r="M789">
        <v>0.46589999999999998</v>
      </c>
    </row>
    <row r="790" spans="1:13">
      <c r="A790" t="s">
        <v>570</v>
      </c>
      <c r="B790" t="s">
        <v>1534</v>
      </c>
      <c r="C790" t="s">
        <v>1093</v>
      </c>
      <c r="D790" t="s">
        <v>3067</v>
      </c>
      <c r="E790" t="s">
        <v>83</v>
      </c>
      <c r="F790" t="s">
        <v>1243</v>
      </c>
      <c r="G790" t="s">
        <v>2300</v>
      </c>
      <c r="H790" t="s">
        <v>3212</v>
      </c>
      <c r="I790" t="s">
        <v>1418</v>
      </c>
      <c r="J790" t="s">
        <v>1317</v>
      </c>
      <c r="K790" t="s">
        <v>3068</v>
      </c>
      <c r="L790" t="s">
        <v>1251</v>
      </c>
      <c r="M790">
        <v>0.2903</v>
      </c>
    </row>
    <row r="791" spans="1:13">
      <c r="A791" t="s">
        <v>570</v>
      </c>
      <c r="B791" t="s">
        <v>1534</v>
      </c>
      <c r="C791" t="s">
        <v>1093</v>
      </c>
      <c r="D791" t="s">
        <v>3067</v>
      </c>
      <c r="E791" t="s">
        <v>83</v>
      </c>
      <c r="F791" t="s">
        <v>1243</v>
      </c>
      <c r="G791" t="s">
        <v>2300</v>
      </c>
      <c r="H791" t="s">
        <v>2297</v>
      </c>
      <c r="I791" t="s">
        <v>1418</v>
      </c>
      <c r="J791" t="s">
        <v>1317</v>
      </c>
      <c r="K791" t="s">
        <v>3068</v>
      </c>
      <c r="L791" t="s">
        <v>1361</v>
      </c>
      <c r="M791">
        <v>0.7097</v>
      </c>
    </row>
    <row r="792" spans="1:13">
      <c r="A792" t="s">
        <v>570</v>
      </c>
      <c r="B792" t="s">
        <v>1534</v>
      </c>
      <c r="C792" t="s">
        <v>1093</v>
      </c>
      <c r="D792" t="s">
        <v>3069</v>
      </c>
      <c r="E792" t="s">
        <v>89</v>
      </c>
      <c r="F792" t="s">
        <v>1243</v>
      </c>
      <c r="G792" t="s">
        <v>2300</v>
      </c>
      <c r="H792" t="s">
        <v>3212</v>
      </c>
      <c r="I792" t="s">
        <v>1628</v>
      </c>
      <c r="J792" t="s">
        <v>2770</v>
      </c>
      <c r="K792" t="s">
        <v>3070</v>
      </c>
      <c r="L792" t="s">
        <v>1582</v>
      </c>
      <c r="M792">
        <v>0.2903</v>
      </c>
    </row>
    <row r="793" spans="1:13">
      <c r="A793" t="s">
        <v>570</v>
      </c>
      <c r="B793" t="s">
        <v>1534</v>
      </c>
      <c r="C793" t="s">
        <v>1093</v>
      </c>
      <c r="D793" t="s">
        <v>3069</v>
      </c>
      <c r="E793" t="s">
        <v>89</v>
      </c>
      <c r="F793" t="s">
        <v>1243</v>
      </c>
      <c r="G793" t="s">
        <v>2300</v>
      </c>
      <c r="H793" t="s">
        <v>2297</v>
      </c>
      <c r="I793" t="s">
        <v>1628</v>
      </c>
      <c r="J793" t="s">
        <v>2770</v>
      </c>
      <c r="K793" t="s">
        <v>3070</v>
      </c>
      <c r="L793" t="s">
        <v>1509</v>
      </c>
      <c r="M793">
        <v>0.7097</v>
      </c>
    </row>
    <row r="794" spans="1:13">
      <c r="A794" t="s">
        <v>570</v>
      </c>
      <c r="B794" t="s">
        <v>1534</v>
      </c>
      <c r="C794" t="s">
        <v>1093</v>
      </c>
      <c r="D794" t="s">
        <v>3071</v>
      </c>
      <c r="E794" t="s">
        <v>449</v>
      </c>
      <c r="F794" t="s">
        <v>1243</v>
      </c>
      <c r="G794" t="s">
        <v>2300</v>
      </c>
      <c r="H794" t="s">
        <v>3212</v>
      </c>
      <c r="I794" t="s">
        <v>1508</v>
      </c>
      <c r="J794" t="s">
        <v>1485</v>
      </c>
      <c r="K794" t="s">
        <v>2858</v>
      </c>
      <c r="L794" t="s">
        <v>1315</v>
      </c>
      <c r="M794">
        <v>0.52170000000000005</v>
      </c>
    </row>
    <row r="795" spans="1:13">
      <c r="A795" t="s">
        <v>570</v>
      </c>
      <c r="B795" t="s">
        <v>1534</v>
      </c>
      <c r="C795" t="s">
        <v>1093</v>
      </c>
      <c r="D795" t="s">
        <v>3071</v>
      </c>
      <c r="E795" t="s">
        <v>449</v>
      </c>
      <c r="F795" t="s">
        <v>1243</v>
      </c>
      <c r="G795" t="s">
        <v>2300</v>
      </c>
      <c r="H795" t="s">
        <v>2297</v>
      </c>
      <c r="I795" t="s">
        <v>1508</v>
      </c>
      <c r="J795" t="s">
        <v>1485</v>
      </c>
      <c r="K795" t="s">
        <v>2858</v>
      </c>
      <c r="L795" t="s">
        <v>1279</v>
      </c>
      <c r="M795">
        <v>0.4783</v>
      </c>
    </row>
    <row r="796" spans="1:13">
      <c r="A796" t="s">
        <v>570</v>
      </c>
      <c r="B796" t="s">
        <v>3072</v>
      </c>
      <c r="C796" t="s">
        <v>1097</v>
      </c>
      <c r="D796" t="s">
        <v>3073</v>
      </c>
      <c r="E796" t="s">
        <v>300</v>
      </c>
      <c r="F796" t="s">
        <v>1243</v>
      </c>
      <c r="G796" t="s">
        <v>2300</v>
      </c>
      <c r="H796" t="s">
        <v>3212</v>
      </c>
      <c r="I796" t="s">
        <v>1305</v>
      </c>
      <c r="J796" t="s">
        <v>1305</v>
      </c>
      <c r="K796" t="s">
        <v>2565</v>
      </c>
      <c r="L796" t="s">
        <v>1342</v>
      </c>
      <c r="M796">
        <v>0.55289999999999995</v>
      </c>
    </row>
    <row r="797" spans="1:13">
      <c r="A797" t="s">
        <v>570</v>
      </c>
      <c r="B797" t="s">
        <v>3072</v>
      </c>
      <c r="C797" t="s">
        <v>1097</v>
      </c>
      <c r="D797" t="s">
        <v>3073</v>
      </c>
      <c r="E797" t="s">
        <v>300</v>
      </c>
      <c r="F797" t="s">
        <v>1243</v>
      </c>
      <c r="G797" t="s">
        <v>2300</v>
      </c>
      <c r="H797" t="s">
        <v>2297</v>
      </c>
      <c r="I797" t="s">
        <v>1305</v>
      </c>
      <c r="J797" t="s">
        <v>1305</v>
      </c>
      <c r="K797" t="s">
        <v>2565</v>
      </c>
      <c r="L797" t="s">
        <v>1267</v>
      </c>
      <c r="M797">
        <v>0.4471</v>
      </c>
    </row>
    <row r="798" spans="1:13">
      <c r="A798" t="s">
        <v>570</v>
      </c>
      <c r="B798" t="s">
        <v>3072</v>
      </c>
      <c r="C798" t="s">
        <v>1097</v>
      </c>
      <c r="D798" t="s">
        <v>3074</v>
      </c>
      <c r="E798" t="s">
        <v>440</v>
      </c>
      <c r="F798" t="s">
        <v>1243</v>
      </c>
      <c r="G798" t="s">
        <v>2300</v>
      </c>
      <c r="H798" t="s">
        <v>3212</v>
      </c>
      <c r="I798" t="s">
        <v>1353</v>
      </c>
      <c r="J798" t="s">
        <v>1353</v>
      </c>
      <c r="K798" t="s">
        <v>2565</v>
      </c>
      <c r="L798" t="s">
        <v>1439</v>
      </c>
      <c r="M798">
        <v>0.68889999999999996</v>
      </c>
    </row>
    <row r="799" spans="1:13">
      <c r="A799" t="s">
        <v>570</v>
      </c>
      <c r="B799" t="s">
        <v>3072</v>
      </c>
      <c r="C799" t="s">
        <v>1097</v>
      </c>
      <c r="D799" t="s">
        <v>3074</v>
      </c>
      <c r="E799" t="s">
        <v>440</v>
      </c>
      <c r="F799" t="s">
        <v>1243</v>
      </c>
      <c r="G799" t="s">
        <v>2300</v>
      </c>
      <c r="H799" t="s">
        <v>2297</v>
      </c>
      <c r="I799" t="s">
        <v>1353</v>
      </c>
      <c r="J799" t="s">
        <v>1353</v>
      </c>
      <c r="K799" t="s">
        <v>2565</v>
      </c>
      <c r="L799" t="s">
        <v>1246</v>
      </c>
      <c r="M799">
        <v>0.31109999999999999</v>
      </c>
    </row>
    <row r="800" spans="1:13">
      <c r="A800" t="s">
        <v>570</v>
      </c>
      <c r="B800" t="s">
        <v>3075</v>
      </c>
      <c r="C800" t="s">
        <v>1101</v>
      </c>
      <c r="D800" t="s">
        <v>3076</v>
      </c>
      <c r="E800" t="s">
        <v>13</v>
      </c>
      <c r="F800" t="s">
        <v>1243</v>
      </c>
      <c r="G800" t="s">
        <v>2300</v>
      </c>
      <c r="H800" t="s">
        <v>3212</v>
      </c>
      <c r="I800" t="s">
        <v>1525</v>
      </c>
      <c r="J800" t="s">
        <v>1424</v>
      </c>
      <c r="K800" t="s">
        <v>2615</v>
      </c>
      <c r="L800" t="s">
        <v>1478</v>
      </c>
      <c r="M800">
        <v>0.4929</v>
      </c>
    </row>
    <row r="801" spans="1:13">
      <c r="A801" t="s">
        <v>570</v>
      </c>
      <c r="B801" t="s">
        <v>3075</v>
      </c>
      <c r="C801" t="s">
        <v>1101</v>
      </c>
      <c r="D801" t="s">
        <v>3076</v>
      </c>
      <c r="E801" t="s">
        <v>13</v>
      </c>
      <c r="F801" t="s">
        <v>1243</v>
      </c>
      <c r="G801" t="s">
        <v>2300</v>
      </c>
      <c r="H801" t="s">
        <v>2297</v>
      </c>
      <c r="I801" t="s">
        <v>1525</v>
      </c>
      <c r="J801" t="s">
        <v>1424</v>
      </c>
      <c r="K801" t="s">
        <v>2615</v>
      </c>
      <c r="L801" t="s">
        <v>1258</v>
      </c>
      <c r="M801">
        <v>0.5071</v>
      </c>
    </row>
    <row r="802" spans="1:13">
      <c r="A802" t="s">
        <v>570</v>
      </c>
      <c r="B802" t="s">
        <v>3075</v>
      </c>
      <c r="C802" t="s">
        <v>1101</v>
      </c>
      <c r="D802" t="s">
        <v>3077</v>
      </c>
      <c r="E802" t="s">
        <v>177</v>
      </c>
      <c r="F802" t="s">
        <v>1243</v>
      </c>
      <c r="G802" t="s">
        <v>2300</v>
      </c>
      <c r="H802" t="s">
        <v>3212</v>
      </c>
      <c r="I802" t="s">
        <v>1382</v>
      </c>
      <c r="J802" t="s">
        <v>1538</v>
      </c>
      <c r="K802" t="s">
        <v>3078</v>
      </c>
      <c r="L802" t="s">
        <v>1273</v>
      </c>
      <c r="M802">
        <v>0.46250000000000002</v>
      </c>
    </row>
    <row r="803" spans="1:13">
      <c r="A803" t="s">
        <v>570</v>
      </c>
      <c r="B803" t="s">
        <v>3075</v>
      </c>
      <c r="C803" t="s">
        <v>1101</v>
      </c>
      <c r="D803" t="s">
        <v>3077</v>
      </c>
      <c r="E803" t="s">
        <v>177</v>
      </c>
      <c r="F803" t="s">
        <v>1243</v>
      </c>
      <c r="G803" t="s">
        <v>2300</v>
      </c>
      <c r="H803" t="s">
        <v>2297</v>
      </c>
      <c r="I803" t="s">
        <v>1382</v>
      </c>
      <c r="J803" t="s">
        <v>1538</v>
      </c>
      <c r="K803" t="s">
        <v>3078</v>
      </c>
      <c r="L803" t="s">
        <v>1377</v>
      </c>
      <c r="M803">
        <v>0.53749999999999998</v>
      </c>
    </row>
    <row r="804" spans="1:13">
      <c r="A804" t="s">
        <v>570</v>
      </c>
      <c r="B804" t="s">
        <v>3075</v>
      </c>
      <c r="C804" t="s">
        <v>1101</v>
      </c>
      <c r="D804" t="s">
        <v>3079</v>
      </c>
      <c r="E804" t="s">
        <v>70</v>
      </c>
      <c r="F804" t="s">
        <v>1243</v>
      </c>
      <c r="G804" t="s">
        <v>2300</v>
      </c>
      <c r="H804" t="s">
        <v>3212</v>
      </c>
      <c r="I804" t="s">
        <v>1616</v>
      </c>
      <c r="J804" t="s">
        <v>1655</v>
      </c>
      <c r="K804" t="s">
        <v>3080</v>
      </c>
      <c r="L804" t="s">
        <v>1348</v>
      </c>
      <c r="M804">
        <v>0.26729999999999998</v>
      </c>
    </row>
    <row r="805" spans="1:13">
      <c r="A805" t="s">
        <v>570</v>
      </c>
      <c r="B805" t="s">
        <v>3075</v>
      </c>
      <c r="C805" t="s">
        <v>1101</v>
      </c>
      <c r="D805" t="s">
        <v>3079</v>
      </c>
      <c r="E805" t="s">
        <v>70</v>
      </c>
      <c r="F805" t="s">
        <v>1243</v>
      </c>
      <c r="G805" t="s">
        <v>2300</v>
      </c>
      <c r="H805" t="s">
        <v>2297</v>
      </c>
      <c r="I805" t="s">
        <v>1616</v>
      </c>
      <c r="J805" t="s">
        <v>1655</v>
      </c>
      <c r="K805" t="s">
        <v>3080</v>
      </c>
      <c r="L805" t="s">
        <v>1327</v>
      </c>
      <c r="M805">
        <v>0.73270000000000002</v>
      </c>
    </row>
    <row r="806" spans="1:13">
      <c r="A806" t="s">
        <v>570</v>
      </c>
      <c r="B806" t="s">
        <v>3081</v>
      </c>
      <c r="C806" t="s">
        <v>1106</v>
      </c>
      <c r="D806" t="s">
        <v>3082</v>
      </c>
      <c r="E806" t="s">
        <v>352</v>
      </c>
      <c r="F806" t="s">
        <v>1243</v>
      </c>
      <c r="G806" t="s">
        <v>2300</v>
      </c>
      <c r="H806" t="s">
        <v>3212</v>
      </c>
      <c r="I806" t="s">
        <v>1279</v>
      </c>
      <c r="J806" t="s">
        <v>1288</v>
      </c>
      <c r="K806" t="s">
        <v>2582</v>
      </c>
      <c r="L806" t="s">
        <v>1521</v>
      </c>
      <c r="M806">
        <v>0.52310000000000001</v>
      </c>
    </row>
    <row r="807" spans="1:13">
      <c r="A807" t="s">
        <v>570</v>
      </c>
      <c r="B807" t="s">
        <v>3081</v>
      </c>
      <c r="C807" t="s">
        <v>1106</v>
      </c>
      <c r="D807" t="s">
        <v>3082</v>
      </c>
      <c r="E807" t="s">
        <v>352</v>
      </c>
      <c r="F807" t="s">
        <v>1243</v>
      </c>
      <c r="G807" t="s">
        <v>2300</v>
      </c>
      <c r="H807" t="s">
        <v>2297</v>
      </c>
      <c r="I807" t="s">
        <v>1279</v>
      </c>
      <c r="J807" t="s">
        <v>1288</v>
      </c>
      <c r="K807" t="s">
        <v>2582</v>
      </c>
      <c r="L807" t="s">
        <v>1399</v>
      </c>
      <c r="M807">
        <v>0.47689999999999999</v>
      </c>
    </row>
    <row r="808" spans="1:13">
      <c r="A808" t="s">
        <v>570</v>
      </c>
      <c r="B808" t="s">
        <v>3081</v>
      </c>
      <c r="C808" t="s">
        <v>1106</v>
      </c>
      <c r="D808" t="s">
        <v>2496</v>
      </c>
      <c r="E808" t="s">
        <v>364</v>
      </c>
      <c r="F808" t="s">
        <v>1243</v>
      </c>
      <c r="G808" t="s">
        <v>2300</v>
      </c>
      <c r="H808" t="s">
        <v>3212</v>
      </c>
      <c r="I808" t="s">
        <v>1414</v>
      </c>
      <c r="J808" t="s">
        <v>1447</v>
      </c>
      <c r="K808" t="s">
        <v>3083</v>
      </c>
      <c r="L808" t="s">
        <v>1290</v>
      </c>
      <c r="M808">
        <v>0.35820000000000002</v>
      </c>
    </row>
    <row r="809" spans="1:13">
      <c r="A809" t="s">
        <v>570</v>
      </c>
      <c r="B809" t="s">
        <v>3081</v>
      </c>
      <c r="C809" t="s">
        <v>1106</v>
      </c>
      <c r="D809" t="s">
        <v>2496</v>
      </c>
      <c r="E809" t="s">
        <v>364</v>
      </c>
      <c r="F809" t="s">
        <v>1243</v>
      </c>
      <c r="G809" t="s">
        <v>2300</v>
      </c>
      <c r="H809" t="s">
        <v>2297</v>
      </c>
      <c r="I809" t="s">
        <v>1414</v>
      </c>
      <c r="J809" t="s">
        <v>1447</v>
      </c>
      <c r="K809" t="s">
        <v>3083</v>
      </c>
      <c r="L809" t="s">
        <v>1377</v>
      </c>
      <c r="M809">
        <v>0.64180000000000004</v>
      </c>
    </row>
    <row r="810" spans="1:13">
      <c r="A810" t="s">
        <v>570</v>
      </c>
      <c r="B810" t="s">
        <v>3081</v>
      </c>
      <c r="C810" t="s">
        <v>1106</v>
      </c>
      <c r="D810" t="s">
        <v>3084</v>
      </c>
      <c r="E810" t="s">
        <v>365</v>
      </c>
      <c r="F810" t="s">
        <v>1243</v>
      </c>
      <c r="G810" t="s">
        <v>2300</v>
      </c>
      <c r="H810" t="s">
        <v>3212</v>
      </c>
      <c r="I810" t="s">
        <v>1631</v>
      </c>
      <c r="J810" t="s">
        <v>1631</v>
      </c>
      <c r="K810" t="s">
        <v>2565</v>
      </c>
      <c r="L810" t="s">
        <v>1593</v>
      </c>
      <c r="M810">
        <v>0.45340000000000003</v>
      </c>
    </row>
    <row r="811" spans="1:13">
      <c r="A811" t="s">
        <v>570</v>
      </c>
      <c r="B811" t="s">
        <v>3081</v>
      </c>
      <c r="C811" t="s">
        <v>1106</v>
      </c>
      <c r="D811" t="s">
        <v>3084</v>
      </c>
      <c r="E811" t="s">
        <v>365</v>
      </c>
      <c r="F811" t="s">
        <v>1243</v>
      </c>
      <c r="G811" t="s">
        <v>2300</v>
      </c>
      <c r="H811" t="s">
        <v>2297</v>
      </c>
      <c r="I811" t="s">
        <v>1631</v>
      </c>
      <c r="J811" t="s">
        <v>1631</v>
      </c>
      <c r="K811" t="s">
        <v>2565</v>
      </c>
      <c r="L811" t="s">
        <v>1481</v>
      </c>
      <c r="M811">
        <v>0.54659999999999997</v>
      </c>
    </row>
    <row r="812" spans="1:13">
      <c r="A812" t="s">
        <v>570</v>
      </c>
      <c r="B812" t="s">
        <v>2480</v>
      </c>
      <c r="C812" t="s">
        <v>1107</v>
      </c>
      <c r="D812" t="s">
        <v>3085</v>
      </c>
      <c r="E812" t="s">
        <v>526</v>
      </c>
      <c r="F812" t="s">
        <v>1243</v>
      </c>
      <c r="G812" t="s">
        <v>2300</v>
      </c>
      <c r="H812" t="s">
        <v>3212</v>
      </c>
      <c r="I812" t="s">
        <v>1409</v>
      </c>
      <c r="J812" t="s">
        <v>1478</v>
      </c>
      <c r="K812" t="s">
        <v>2699</v>
      </c>
      <c r="L812" t="s">
        <v>1355</v>
      </c>
      <c r="M812">
        <v>0.66349999999999998</v>
      </c>
    </row>
    <row r="813" spans="1:13">
      <c r="A813" t="s">
        <v>570</v>
      </c>
      <c r="B813" t="s">
        <v>2480</v>
      </c>
      <c r="C813" t="s">
        <v>1107</v>
      </c>
      <c r="D813" t="s">
        <v>3085</v>
      </c>
      <c r="E813" t="s">
        <v>526</v>
      </c>
      <c r="F813" t="s">
        <v>1243</v>
      </c>
      <c r="G813" t="s">
        <v>2300</v>
      </c>
      <c r="H813" t="s">
        <v>2297</v>
      </c>
      <c r="I813" t="s">
        <v>1409</v>
      </c>
      <c r="J813" t="s">
        <v>1478</v>
      </c>
      <c r="K813" t="s">
        <v>2699</v>
      </c>
      <c r="L813" t="s">
        <v>1244</v>
      </c>
      <c r="M813">
        <v>0.33650000000000002</v>
      </c>
    </row>
    <row r="814" spans="1:13">
      <c r="A814" t="s">
        <v>570</v>
      </c>
      <c r="B814" t="s">
        <v>2480</v>
      </c>
      <c r="C814" t="s">
        <v>1107</v>
      </c>
      <c r="D814" t="s">
        <v>3086</v>
      </c>
      <c r="E814" t="s">
        <v>371</v>
      </c>
      <c r="F814" t="s">
        <v>1243</v>
      </c>
      <c r="G814" t="s">
        <v>2300</v>
      </c>
      <c r="H814" t="s">
        <v>3212</v>
      </c>
      <c r="I814" t="s">
        <v>1345</v>
      </c>
      <c r="J814" t="s">
        <v>2859</v>
      </c>
      <c r="K814" t="s">
        <v>3087</v>
      </c>
      <c r="L814" t="s">
        <v>1367</v>
      </c>
      <c r="M814">
        <v>0.3322</v>
      </c>
    </row>
    <row r="815" spans="1:13">
      <c r="A815" t="s">
        <v>570</v>
      </c>
      <c r="B815" t="s">
        <v>2480</v>
      </c>
      <c r="C815" t="s">
        <v>1107</v>
      </c>
      <c r="D815" t="s">
        <v>3086</v>
      </c>
      <c r="E815" t="s">
        <v>371</v>
      </c>
      <c r="F815" t="s">
        <v>1243</v>
      </c>
      <c r="G815" t="s">
        <v>2300</v>
      </c>
      <c r="H815" t="s">
        <v>2297</v>
      </c>
      <c r="I815" t="s">
        <v>1345</v>
      </c>
      <c r="J815" t="s">
        <v>2859</v>
      </c>
      <c r="K815" t="s">
        <v>3087</v>
      </c>
      <c r="L815" t="s">
        <v>1542</v>
      </c>
      <c r="M815">
        <v>0.66779999999999995</v>
      </c>
    </row>
    <row r="816" spans="1:13">
      <c r="A816" t="s">
        <v>570</v>
      </c>
      <c r="B816" t="s">
        <v>3088</v>
      </c>
      <c r="C816" t="s">
        <v>1108</v>
      </c>
      <c r="D816" t="s">
        <v>3089</v>
      </c>
      <c r="E816" t="s">
        <v>344</v>
      </c>
      <c r="F816" t="s">
        <v>1243</v>
      </c>
      <c r="G816" t="s">
        <v>2300</v>
      </c>
      <c r="H816" t="s">
        <v>3212</v>
      </c>
      <c r="I816" t="s">
        <v>1497</v>
      </c>
      <c r="J816" t="s">
        <v>1472</v>
      </c>
      <c r="K816" t="s">
        <v>3090</v>
      </c>
      <c r="L816" t="s">
        <v>1244</v>
      </c>
      <c r="M816">
        <v>0.38040000000000002</v>
      </c>
    </row>
    <row r="817" spans="1:13">
      <c r="A817" t="s">
        <v>570</v>
      </c>
      <c r="B817" t="s">
        <v>3088</v>
      </c>
      <c r="C817" t="s">
        <v>1108</v>
      </c>
      <c r="D817" t="s">
        <v>3089</v>
      </c>
      <c r="E817" t="s">
        <v>344</v>
      </c>
      <c r="F817" t="s">
        <v>1243</v>
      </c>
      <c r="G817" t="s">
        <v>2300</v>
      </c>
      <c r="H817" t="s">
        <v>2297</v>
      </c>
      <c r="I817" t="s">
        <v>1497</v>
      </c>
      <c r="J817" t="s">
        <v>1472</v>
      </c>
      <c r="K817" t="s">
        <v>3090</v>
      </c>
      <c r="L817" t="s">
        <v>1321</v>
      </c>
      <c r="M817">
        <v>0.61960000000000004</v>
      </c>
    </row>
    <row r="818" spans="1:13">
      <c r="A818" t="s">
        <v>570</v>
      </c>
      <c r="B818" t="s">
        <v>3088</v>
      </c>
      <c r="C818" t="s">
        <v>1108</v>
      </c>
      <c r="D818" t="s">
        <v>3091</v>
      </c>
      <c r="E818" t="s">
        <v>378</v>
      </c>
      <c r="F818" t="s">
        <v>1243</v>
      </c>
      <c r="G818" t="s">
        <v>2300</v>
      </c>
      <c r="H818" t="s">
        <v>3212</v>
      </c>
      <c r="I818" t="s">
        <v>1380</v>
      </c>
      <c r="J818" t="s">
        <v>1388</v>
      </c>
      <c r="K818" t="s">
        <v>3033</v>
      </c>
      <c r="L818" t="s">
        <v>1453</v>
      </c>
      <c r="M818">
        <v>0.72219999999999995</v>
      </c>
    </row>
    <row r="819" spans="1:13">
      <c r="A819" t="s">
        <v>570</v>
      </c>
      <c r="B819" t="s">
        <v>3088</v>
      </c>
      <c r="C819" t="s">
        <v>1108</v>
      </c>
      <c r="D819" t="s">
        <v>3091</v>
      </c>
      <c r="E819" t="s">
        <v>378</v>
      </c>
      <c r="F819" t="s">
        <v>1243</v>
      </c>
      <c r="G819" t="s">
        <v>2300</v>
      </c>
      <c r="H819" t="s">
        <v>2297</v>
      </c>
      <c r="I819" t="s">
        <v>1380</v>
      </c>
      <c r="J819" t="s">
        <v>1388</v>
      </c>
      <c r="K819" t="s">
        <v>3033</v>
      </c>
      <c r="L819" t="s">
        <v>1331</v>
      </c>
      <c r="M819">
        <v>0.27779999999999999</v>
      </c>
    </row>
    <row r="820" spans="1:13">
      <c r="A820" t="s">
        <v>570</v>
      </c>
      <c r="B820" t="s">
        <v>3092</v>
      </c>
      <c r="C820" t="s">
        <v>1110</v>
      </c>
      <c r="D820" t="s">
        <v>3093</v>
      </c>
      <c r="E820" t="s">
        <v>36</v>
      </c>
      <c r="F820" t="s">
        <v>1243</v>
      </c>
      <c r="G820" t="s">
        <v>2300</v>
      </c>
      <c r="H820" t="s">
        <v>3212</v>
      </c>
      <c r="I820" t="s">
        <v>1497</v>
      </c>
      <c r="J820" t="s">
        <v>1497</v>
      </c>
      <c r="K820" t="s">
        <v>2565</v>
      </c>
      <c r="L820" t="s">
        <v>1444</v>
      </c>
      <c r="M820">
        <v>0.72919999999999996</v>
      </c>
    </row>
    <row r="821" spans="1:13">
      <c r="A821" t="s">
        <v>570</v>
      </c>
      <c r="B821" t="s">
        <v>3092</v>
      </c>
      <c r="C821" t="s">
        <v>1110</v>
      </c>
      <c r="D821" t="s">
        <v>3093</v>
      </c>
      <c r="E821" t="s">
        <v>36</v>
      </c>
      <c r="F821" t="s">
        <v>1243</v>
      </c>
      <c r="G821" t="s">
        <v>2300</v>
      </c>
      <c r="H821" t="s">
        <v>2297</v>
      </c>
      <c r="I821" t="s">
        <v>1497</v>
      </c>
      <c r="J821" t="s">
        <v>1497</v>
      </c>
      <c r="K821" t="s">
        <v>2565</v>
      </c>
      <c r="L821" t="s">
        <v>1271</v>
      </c>
      <c r="M821">
        <v>0.27079999999999999</v>
      </c>
    </row>
    <row r="822" spans="1:13">
      <c r="A822" t="s">
        <v>570</v>
      </c>
      <c r="B822" t="s">
        <v>3092</v>
      </c>
      <c r="C822" t="s">
        <v>1110</v>
      </c>
      <c r="D822" t="s">
        <v>3094</v>
      </c>
      <c r="E822" t="s">
        <v>9</v>
      </c>
      <c r="F822" t="s">
        <v>1243</v>
      </c>
      <c r="G822" t="s">
        <v>2300</v>
      </c>
      <c r="H822" t="s">
        <v>3212</v>
      </c>
      <c r="I822" t="s">
        <v>1635</v>
      </c>
      <c r="J822" t="s">
        <v>1562</v>
      </c>
      <c r="K822" t="s">
        <v>3095</v>
      </c>
      <c r="L822" t="s">
        <v>1411</v>
      </c>
      <c r="M822">
        <v>0.31130000000000002</v>
      </c>
    </row>
    <row r="823" spans="1:13">
      <c r="A823" t="s">
        <v>570</v>
      </c>
      <c r="B823" t="s">
        <v>3092</v>
      </c>
      <c r="C823" t="s">
        <v>1110</v>
      </c>
      <c r="D823" t="s">
        <v>3094</v>
      </c>
      <c r="E823" t="s">
        <v>9</v>
      </c>
      <c r="F823" t="s">
        <v>1243</v>
      </c>
      <c r="G823" t="s">
        <v>2300</v>
      </c>
      <c r="H823" t="s">
        <v>2297</v>
      </c>
      <c r="I823" t="s">
        <v>1635</v>
      </c>
      <c r="J823" t="s">
        <v>1562</v>
      </c>
      <c r="K823" t="s">
        <v>3095</v>
      </c>
      <c r="L823" t="s">
        <v>1294</v>
      </c>
      <c r="M823">
        <v>0.68869999999999998</v>
      </c>
    </row>
    <row r="824" spans="1:13">
      <c r="A824" t="s">
        <v>570</v>
      </c>
      <c r="B824" t="s">
        <v>3092</v>
      </c>
      <c r="C824" t="s">
        <v>1110</v>
      </c>
      <c r="D824" t="s">
        <v>2531</v>
      </c>
      <c r="E824" t="s">
        <v>152</v>
      </c>
      <c r="F824" t="s">
        <v>1243</v>
      </c>
      <c r="G824" t="s">
        <v>2300</v>
      </c>
      <c r="H824" t="s">
        <v>3212</v>
      </c>
      <c r="I824" t="s">
        <v>1398</v>
      </c>
      <c r="J824" t="s">
        <v>1317</v>
      </c>
      <c r="K824" t="s">
        <v>2682</v>
      </c>
      <c r="L824" t="s">
        <v>1382</v>
      </c>
      <c r="M824">
        <v>0.6532</v>
      </c>
    </row>
    <row r="825" spans="1:13">
      <c r="A825" t="s">
        <v>570</v>
      </c>
      <c r="B825" t="s">
        <v>3092</v>
      </c>
      <c r="C825" t="s">
        <v>1110</v>
      </c>
      <c r="D825" t="s">
        <v>2531</v>
      </c>
      <c r="E825" t="s">
        <v>152</v>
      </c>
      <c r="F825" t="s">
        <v>1243</v>
      </c>
      <c r="G825" t="s">
        <v>2300</v>
      </c>
      <c r="H825" t="s">
        <v>2297</v>
      </c>
      <c r="I825" t="s">
        <v>1398</v>
      </c>
      <c r="J825" t="s">
        <v>1317</v>
      </c>
      <c r="K825" t="s">
        <v>2682</v>
      </c>
      <c r="L825" t="s">
        <v>1377</v>
      </c>
      <c r="M825">
        <v>0.3468</v>
      </c>
    </row>
    <row r="826" spans="1:13">
      <c r="A826" t="s">
        <v>570</v>
      </c>
      <c r="B826" t="s">
        <v>3092</v>
      </c>
      <c r="C826" t="s">
        <v>1110</v>
      </c>
      <c r="D826" t="s">
        <v>3096</v>
      </c>
      <c r="E826" t="s">
        <v>49</v>
      </c>
      <c r="F826" t="s">
        <v>1243</v>
      </c>
      <c r="G826" t="s">
        <v>2300</v>
      </c>
      <c r="H826" t="s">
        <v>3212</v>
      </c>
      <c r="I826" t="s">
        <v>1458</v>
      </c>
      <c r="J826" t="s">
        <v>1458</v>
      </c>
      <c r="K826" t="s">
        <v>2565</v>
      </c>
      <c r="L826" t="s">
        <v>1521</v>
      </c>
      <c r="M826">
        <v>0.60709999999999997</v>
      </c>
    </row>
    <row r="827" spans="1:13">
      <c r="A827" t="s">
        <v>570</v>
      </c>
      <c r="B827" t="s">
        <v>3092</v>
      </c>
      <c r="C827" t="s">
        <v>1110</v>
      </c>
      <c r="D827" t="s">
        <v>3096</v>
      </c>
      <c r="E827" t="s">
        <v>49</v>
      </c>
      <c r="F827" t="s">
        <v>1243</v>
      </c>
      <c r="G827" t="s">
        <v>2300</v>
      </c>
      <c r="H827" t="s">
        <v>2297</v>
      </c>
      <c r="I827" t="s">
        <v>1458</v>
      </c>
      <c r="J827" t="s">
        <v>1458</v>
      </c>
      <c r="K827" t="s">
        <v>2565</v>
      </c>
      <c r="L827" t="s">
        <v>1261</v>
      </c>
      <c r="M827">
        <v>0.39290000000000003</v>
      </c>
    </row>
    <row r="828" spans="1:13">
      <c r="A828" t="s">
        <v>570</v>
      </c>
      <c r="B828" t="s">
        <v>3092</v>
      </c>
      <c r="C828" t="s">
        <v>1110</v>
      </c>
      <c r="D828" t="s">
        <v>1569</v>
      </c>
      <c r="E828" t="s">
        <v>385</v>
      </c>
      <c r="F828" t="s">
        <v>1243</v>
      </c>
      <c r="G828" t="s">
        <v>2300</v>
      </c>
      <c r="H828" t="s">
        <v>3212</v>
      </c>
      <c r="I828" t="s">
        <v>1633</v>
      </c>
      <c r="J828" t="s">
        <v>2482</v>
      </c>
      <c r="K828" t="s">
        <v>3097</v>
      </c>
      <c r="L828" t="s">
        <v>1485</v>
      </c>
      <c r="M828">
        <v>0.41439999999999999</v>
      </c>
    </row>
    <row r="829" spans="1:13">
      <c r="A829" t="s">
        <v>570</v>
      </c>
      <c r="B829" t="s">
        <v>3092</v>
      </c>
      <c r="C829" t="s">
        <v>1110</v>
      </c>
      <c r="D829" t="s">
        <v>1569</v>
      </c>
      <c r="E829" t="s">
        <v>385</v>
      </c>
      <c r="F829" t="s">
        <v>1243</v>
      </c>
      <c r="G829" t="s">
        <v>2300</v>
      </c>
      <c r="H829" t="s">
        <v>2297</v>
      </c>
      <c r="I829" t="s">
        <v>1633</v>
      </c>
      <c r="J829" t="s">
        <v>2482</v>
      </c>
      <c r="K829" t="s">
        <v>3097</v>
      </c>
      <c r="L829" t="s">
        <v>1542</v>
      </c>
      <c r="M829">
        <v>0.58560000000000001</v>
      </c>
    </row>
    <row r="830" spans="1:13">
      <c r="A830" t="s">
        <v>570</v>
      </c>
      <c r="B830" t="s">
        <v>1656</v>
      </c>
      <c r="C830" t="s">
        <v>1115</v>
      </c>
      <c r="D830" t="s">
        <v>3098</v>
      </c>
      <c r="E830" t="s">
        <v>375</v>
      </c>
      <c r="F830" t="s">
        <v>1243</v>
      </c>
      <c r="G830" t="s">
        <v>2300</v>
      </c>
      <c r="H830" t="s">
        <v>3212</v>
      </c>
      <c r="I830" t="s">
        <v>2461</v>
      </c>
      <c r="J830" t="s">
        <v>1501</v>
      </c>
      <c r="K830" t="s">
        <v>2730</v>
      </c>
      <c r="L830" t="s">
        <v>1603</v>
      </c>
      <c r="M830">
        <v>0.40260000000000001</v>
      </c>
    </row>
    <row r="831" spans="1:13">
      <c r="A831" t="s">
        <v>570</v>
      </c>
      <c r="B831" t="s">
        <v>1656</v>
      </c>
      <c r="C831" t="s">
        <v>1115</v>
      </c>
      <c r="D831" t="s">
        <v>3098</v>
      </c>
      <c r="E831" t="s">
        <v>375</v>
      </c>
      <c r="F831" t="s">
        <v>1243</v>
      </c>
      <c r="G831" t="s">
        <v>2300</v>
      </c>
      <c r="H831" t="s">
        <v>2297</v>
      </c>
      <c r="I831" t="s">
        <v>2461</v>
      </c>
      <c r="J831" t="s">
        <v>1501</v>
      </c>
      <c r="K831" t="s">
        <v>2730</v>
      </c>
      <c r="L831" t="s">
        <v>1533</v>
      </c>
      <c r="M831">
        <v>0.59740000000000004</v>
      </c>
    </row>
    <row r="832" spans="1:13">
      <c r="A832" t="s">
        <v>570</v>
      </c>
      <c r="B832" t="s">
        <v>1656</v>
      </c>
      <c r="C832" t="s">
        <v>1115</v>
      </c>
      <c r="D832" t="s">
        <v>3099</v>
      </c>
      <c r="E832" t="s">
        <v>499</v>
      </c>
      <c r="F832" t="s">
        <v>1243</v>
      </c>
      <c r="G832" t="s">
        <v>2300</v>
      </c>
      <c r="H832" t="s">
        <v>3212</v>
      </c>
      <c r="I832" t="s">
        <v>1360</v>
      </c>
      <c r="J832" t="s">
        <v>1360</v>
      </c>
      <c r="K832" t="s">
        <v>2565</v>
      </c>
      <c r="L832" t="s">
        <v>1460</v>
      </c>
      <c r="M832">
        <v>0.47620000000000001</v>
      </c>
    </row>
    <row r="833" spans="1:13">
      <c r="A833" t="s">
        <v>570</v>
      </c>
      <c r="B833" t="s">
        <v>1656</v>
      </c>
      <c r="C833" t="s">
        <v>1115</v>
      </c>
      <c r="D833" t="s">
        <v>3099</v>
      </c>
      <c r="E833" t="s">
        <v>499</v>
      </c>
      <c r="F833" t="s">
        <v>1243</v>
      </c>
      <c r="G833" t="s">
        <v>2300</v>
      </c>
      <c r="H833" t="s">
        <v>2297</v>
      </c>
      <c r="I833" t="s">
        <v>1360</v>
      </c>
      <c r="J833" t="s">
        <v>1360</v>
      </c>
      <c r="K833" t="s">
        <v>2565</v>
      </c>
      <c r="L833" t="s">
        <v>1261</v>
      </c>
      <c r="M833">
        <v>0.52380000000000004</v>
      </c>
    </row>
    <row r="834" spans="1:13">
      <c r="A834" t="s">
        <v>570</v>
      </c>
      <c r="B834" t="s">
        <v>3100</v>
      </c>
      <c r="C834" t="s">
        <v>1118</v>
      </c>
      <c r="D834" t="s">
        <v>3101</v>
      </c>
      <c r="E834" t="s">
        <v>230</v>
      </c>
      <c r="F834" t="s">
        <v>1243</v>
      </c>
      <c r="G834" t="s">
        <v>2300</v>
      </c>
      <c r="H834" t="s">
        <v>3212</v>
      </c>
      <c r="I834" t="s">
        <v>1557</v>
      </c>
      <c r="J834" t="s">
        <v>1610</v>
      </c>
      <c r="K834" t="s">
        <v>2715</v>
      </c>
      <c r="L834" t="s">
        <v>1382</v>
      </c>
      <c r="M834">
        <v>0.29449999999999998</v>
      </c>
    </row>
    <row r="835" spans="1:13">
      <c r="A835" t="s">
        <v>570</v>
      </c>
      <c r="B835" t="s">
        <v>3100</v>
      </c>
      <c r="C835" t="s">
        <v>1118</v>
      </c>
      <c r="D835" t="s">
        <v>3101</v>
      </c>
      <c r="E835" t="s">
        <v>230</v>
      </c>
      <c r="F835" t="s">
        <v>1243</v>
      </c>
      <c r="G835" t="s">
        <v>2300</v>
      </c>
      <c r="H835" t="s">
        <v>2297</v>
      </c>
      <c r="I835" t="s">
        <v>1557</v>
      </c>
      <c r="J835" t="s">
        <v>1610</v>
      </c>
      <c r="K835" t="s">
        <v>2715</v>
      </c>
      <c r="L835" t="s">
        <v>1556</v>
      </c>
      <c r="M835">
        <v>0.70550000000000002</v>
      </c>
    </row>
    <row r="836" spans="1:13">
      <c r="A836" t="s">
        <v>570</v>
      </c>
      <c r="B836" t="s">
        <v>3100</v>
      </c>
      <c r="C836" t="s">
        <v>1118</v>
      </c>
      <c r="D836" t="s">
        <v>3102</v>
      </c>
      <c r="E836" t="s">
        <v>115</v>
      </c>
      <c r="F836" t="s">
        <v>1243</v>
      </c>
      <c r="G836" t="s">
        <v>2300</v>
      </c>
      <c r="H836" t="s">
        <v>3212</v>
      </c>
      <c r="I836" t="s">
        <v>1342</v>
      </c>
      <c r="J836" t="s">
        <v>1365</v>
      </c>
      <c r="K836" t="s">
        <v>2733</v>
      </c>
      <c r="L836" t="s">
        <v>1246</v>
      </c>
      <c r="M836">
        <v>0.33329999999999999</v>
      </c>
    </row>
    <row r="837" spans="1:13">
      <c r="A837" t="s">
        <v>570</v>
      </c>
      <c r="B837" t="s">
        <v>3100</v>
      </c>
      <c r="C837" t="s">
        <v>1118</v>
      </c>
      <c r="D837" t="s">
        <v>3102</v>
      </c>
      <c r="E837" t="s">
        <v>115</v>
      </c>
      <c r="F837" t="s">
        <v>1243</v>
      </c>
      <c r="G837" t="s">
        <v>2300</v>
      </c>
      <c r="H837" t="s">
        <v>2297</v>
      </c>
      <c r="I837" t="s">
        <v>1342</v>
      </c>
      <c r="J837" t="s">
        <v>1365</v>
      </c>
      <c r="K837" t="s">
        <v>2733</v>
      </c>
      <c r="L837" t="s">
        <v>1458</v>
      </c>
      <c r="M837">
        <v>0.66669999999999996</v>
      </c>
    </row>
    <row r="838" spans="1:13">
      <c r="A838" t="s">
        <v>570</v>
      </c>
      <c r="B838" t="s">
        <v>3100</v>
      </c>
      <c r="C838" t="s">
        <v>1118</v>
      </c>
      <c r="D838" t="s">
        <v>3103</v>
      </c>
      <c r="E838" t="s">
        <v>233</v>
      </c>
      <c r="F838" t="s">
        <v>1243</v>
      </c>
      <c r="G838" t="s">
        <v>2300</v>
      </c>
      <c r="H838" t="s">
        <v>3212</v>
      </c>
      <c r="I838" t="s">
        <v>1623</v>
      </c>
      <c r="J838" t="s">
        <v>1546</v>
      </c>
      <c r="K838" t="s">
        <v>3104</v>
      </c>
      <c r="L838" t="s">
        <v>1458</v>
      </c>
      <c r="M838">
        <v>0.1938</v>
      </c>
    </row>
    <row r="839" spans="1:13">
      <c r="A839" t="s">
        <v>570</v>
      </c>
      <c r="B839" t="s">
        <v>3100</v>
      </c>
      <c r="C839" t="s">
        <v>1118</v>
      </c>
      <c r="D839" t="s">
        <v>3103</v>
      </c>
      <c r="E839" t="s">
        <v>233</v>
      </c>
      <c r="F839" t="s">
        <v>1243</v>
      </c>
      <c r="G839" t="s">
        <v>2300</v>
      </c>
      <c r="H839" t="s">
        <v>2297</v>
      </c>
      <c r="I839" t="s">
        <v>1623</v>
      </c>
      <c r="J839" t="s">
        <v>1546</v>
      </c>
      <c r="K839" t="s">
        <v>3104</v>
      </c>
      <c r="L839" t="s">
        <v>1533</v>
      </c>
      <c r="M839">
        <v>0.80620000000000003</v>
      </c>
    </row>
    <row r="840" spans="1:13">
      <c r="A840" t="s">
        <v>570</v>
      </c>
      <c r="B840" t="s">
        <v>3105</v>
      </c>
      <c r="C840" t="s">
        <v>1121</v>
      </c>
      <c r="D840" t="s">
        <v>3106</v>
      </c>
      <c r="E840" t="s">
        <v>37</v>
      </c>
      <c r="F840" t="s">
        <v>1243</v>
      </c>
      <c r="G840" t="s">
        <v>2300</v>
      </c>
      <c r="H840" t="s">
        <v>3212</v>
      </c>
      <c r="I840" t="s">
        <v>1305</v>
      </c>
      <c r="J840" t="s">
        <v>1663</v>
      </c>
      <c r="K840" t="s">
        <v>2597</v>
      </c>
      <c r="L840" t="s">
        <v>1447</v>
      </c>
      <c r="M840">
        <v>0.39639999999999997</v>
      </c>
    </row>
    <row r="841" spans="1:13">
      <c r="A841" t="s">
        <v>570</v>
      </c>
      <c r="B841" t="s">
        <v>3105</v>
      </c>
      <c r="C841" t="s">
        <v>1121</v>
      </c>
      <c r="D841" t="s">
        <v>3106</v>
      </c>
      <c r="E841" t="s">
        <v>37</v>
      </c>
      <c r="F841" t="s">
        <v>1243</v>
      </c>
      <c r="G841" t="s">
        <v>2300</v>
      </c>
      <c r="H841" t="s">
        <v>2297</v>
      </c>
      <c r="I841" t="s">
        <v>1305</v>
      </c>
      <c r="J841" t="s">
        <v>1663</v>
      </c>
      <c r="K841" t="s">
        <v>2597</v>
      </c>
      <c r="L841" t="s">
        <v>1287</v>
      </c>
      <c r="M841">
        <v>0.60360000000000003</v>
      </c>
    </row>
    <row r="842" spans="1:13">
      <c r="A842" t="s">
        <v>570</v>
      </c>
      <c r="B842" t="s">
        <v>3105</v>
      </c>
      <c r="C842" t="s">
        <v>1121</v>
      </c>
      <c r="D842" t="s">
        <v>3107</v>
      </c>
      <c r="E842" t="s">
        <v>24</v>
      </c>
      <c r="F842" t="s">
        <v>1243</v>
      </c>
      <c r="G842" t="s">
        <v>2300</v>
      </c>
      <c r="H842" t="s">
        <v>3212</v>
      </c>
      <c r="I842" t="s">
        <v>1620</v>
      </c>
      <c r="J842" t="s">
        <v>1331</v>
      </c>
      <c r="K842" t="s">
        <v>2634</v>
      </c>
      <c r="L842" t="s">
        <v>1256</v>
      </c>
      <c r="M842">
        <v>0.31109999999999999</v>
      </c>
    </row>
    <row r="843" spans="1:13">
      <c r="A843" t="s">
        <v>570</v>
      </c>
      <c r="B843" t="s">
        <v>3105</v>
      </c>
      <c r="C843" t="s">
        <v>1121</v>
      </c>
      <c r="D843" t="s">
        <v>3107</v>
      </c>
      <c r="E843" t="s">
        <v>24</v>
      </c>
      <c r="F843" t="s">
        <v>1243</v>
      </c>
      <c r="G843" t="s">
        <v>2300</v>
      </c>
      <c r="H843" t="s">
        <v>2297</v>
      </c>
      <c r="I843" t="s">
        <v>1620</v>
      </c>
      <c r="J843" t="s">
        <v>1331</v>
      </c>
      <c r="K843" t="s">
        <v>2634</v>
      </c>
      <c r="L843" t="s">
        <v>1399</v>
      </c>
      <c r="M843">
        <v>0.68889999999999996</v>
      </c>
    </row>
    <row r="844" spans="1:13">
      <c r="A844" t="s">
        <v>570</v>
      </c>
      <c r="B844" t="s">
        <v>3105</v>
      </c>
      <c r="C844" t="s">
        <v>1121</v>
      </c>
      <c r="D844" t="s">
        <v>3108</v>
      </c>
      <c r="E844" t="s">
        <v>399</v>
      </c>
      <c r="F844" t="s">
        <v>1243</v>
      </c>
      <c r="G844" t="s">
        <v>2300</v>
      </c>
      <c r="H844" t="s">
        <v>3212</v>
      </c>
      <c r="I844" t="s">
        <v>1336</v>
      </c>
      <c r="J844" t="s">
        <v>1336</v>
      </c>
      <c r="K844" t="s">
        <v>2565</v>
      </c>
      <c r="L844" t="s">
        <v>1323</v>
      </c>
      <c r="M844">
        <v>0.47370000000000001</v>
      </c>
    </row>
    <row r="845" spans="1:13">
      <c r="A845" t="s">
        <v>570</v>
      </c>
      <c r="B845" t="s">
        <v>3105</v>
      </c>
      <c r="C845" t="s">
        <v>1121</v>
      </c>
      <c r="D845" t="s">
        <v>3108</v>
      </c>
      <c r="E845" t="s">
        <v>399</v>
      </c>
      <c r="F845" t="s">
        <v>1243</v>
      </c>
      <c r="G845" t="s">
        <v>2300</v>
      </c>
      <c r="H845" t="s">
        <v>2297</v>
      </c>
      <c r="I845" t="s">
        <v>1336</v>
      </c>
      <c r="J845" t="s">
        <v>1336</v>
      </c>
      <c r="K845" t="s">
        <v>2565</v>
      </c>
      <c r="L845" t="s">
        <v>1460</v>
      </c>
      <c r="M845">
        <v>0.52629999999999999</v>
      </c>
    </row>
    <row r="846" spans="1:13">
      <c r="A846" t="s">
        <v>570</v>
      </c>
      <c r="B846" t="s">
        <v>3105</v>
      </c>
      <c r="C846" t="s">
        <v>1121</v>
      </c>
      <c r="D846" t="s">
        <v>3109</v>
      </c>
      <c r="E846" t="s">
        <v>529</v>
      </c>
      <c r="F846" t="s">
        <v>1243</v>
      </c>
      <c r="G846" t="s">
        <v>2300</v>
      </c>
      <c r="H846" t="s">
        <v>3212</v>
      </c>
      <c r="I846" t="s">
        <v>1331</v>
      </c>
      <c r="J846" t="s">
        <v>1331</v>
      </c>
      <c r="K846" t="s">
        <v>2565</v>
      </c>
      <c r="L846" t="s">
        <v>1521</v>
      </c>
      <c r="M846">
        <v>0.75560000000000005</v>
      </c>
    </row>
    <row r="847" spans="1:13">
      <c r="A847" t="s">
        <v>570</v>
      </c>
      <c r="B847" t="s">
        <v>3105</v>
      </c>
      <c r="C847" t="s">
        <v>1121</v>
      </c>
      <c r="D847" t="s">
        <v>3109</v>
      </c>
      <c r="E847" t="s">
        <v>529</v>
      </c>
      <c r="F847" t="s">
        <v>1243</v>
      </c>
      <c r="G847" t="s">
        <v>2300</v>
      </c>
      <c r="H847" t="s">
        <v>2297</v>
      </c>
      <c r="I847" t="s">
        <v>1331</v>
      </c>
      <c r="J847" t="s">
        <v>1331</v>
      </c>
      <c r="K847" t="s">
        <v>2565</v>
      </c>
      <c r="L847" t="s">
        <v>1401</v>
      </c>
      <c r="M847">
        <v>0.24440000000000001</v>
      </c>
    </row>
    <row r="848" spans="1:13">
      <c r="A848" t="s">
        <v>570</v>
      </c>
      <c r="B848" t="s">
        <v>3110</v>
      </c>
      <c r="C848" t="s">
        <v>1125</v>
      </c>
      <c r="D848" t="s">
        <v>3111</v>
      </c>
      <c r="E848" t="s">
        <v>132</v>
      </c>
      <c r="F848" t="s">
        <v>1243</v>
      </c>
      <c r="G848" t="s">
        <v>2300</v>
      </c>
      <c r="H848" t="s">
        <v>3212</v>
      </c>
      <c r="I848" t="s">
        <v>1627</v>
      </c>
      <c r="J848" t="s">
        <v>1627</v>
      </c>
      <c r="K848" t="s">
        <v>2565</v>
      </c>
      <c r="L848" t="s">
        <v>1408</v>
      </c>
      <c r="M848">
        <v>0.69640000000000002</v>
      </c>
    </row>
    <row r="849" spans="1:13">
      <c r="A849" t="s">
        <v>570</v>
      </c>
      <c r="B849" t="s">
        <v>3110</v>
      </c>
      <c r="C849" t="s">
        <v>1125</v>
      </c>
      <c r="D849" t="s">
        <v>3111</v>
      </c>
      <c r="E849" t="s">
        <v>132</v>
      </c>
      <c r="F849" t="s">
        <v>1243</v>
      </c>
      <c r="G849" t="s">
        <v>2300</v>
      </c>
      <c r="H849" t="s">
        <v>2297</v>
      </c>
      <c r="I849" t="s">
        <v>1627</v>
      </c>
      <c r="J849" t="s">
        <v>1627</v>
      </c>
      <c r="K849" t="s">
        <v>2565</v>
      </c>
      <c r="L849" t="s">
        <v>1521</v>
      </c>
      <c r="M849">
        <v>0.30359999999999998</v>
      </c>
    </row>
    <row r="850" spans="1:13">
      <c r="A850" t="s">
        <v>570</v>
      </c>
      <c r="B850" t="s">
        <v>3110</v>
      </c>
      <c r="C850" t="s">
        <v>1125</v>
      </c>
      <c r="D850" t="s">
        <v>3112</v>
      </c>
      <c r="E850" t="s">
        <v>196</v>
      </c>
      <c r="F850" t="s">
        <v>1243</v>
      </c>
      <c r="G850" t="s">
        <v>2300</v>
      </c>
      <c r="H850" t="s">
        <v>3212</v>
      </c>
      <c r="I850" t="s">
        <v>1375</v>
      </c>
      <c r="J850" t="s">
        <v>1375</v>
      </c>
      <c r="K850" t="s">
        <v>2565</v>
      </c>
      <c r="L850" t="s">
        <v>1279</v>
      </c>
      <c r="M850">
        <v>0.69469999999999998</v>
      </c>
    </row>
    <row r="851" spans="1:13">
      <c r="A851" t="s">
        <v>570</v>
      </c>
      <c r="B851" t="s">
        <v>3110</v>
      </c>
      <c r="C851" t="s">
        <v>1125</v>
      </c>
      <c r="D851" t="s">
        <v>3112</v>
      </c>
      <c r="E851" t="s">
        <v>196</v>
      </c>
      <c r="F851" t="s">
        <v>1243</v>
      </c>
      <c r="G851" t="s">
        <v>2300</v>
      </c>
      <c r="H851" t="s">
        <v>2297</v>
      </c>
      <c r="I851" t="s">
        <v>1375</v>
      </c>
      <c r="J851" t="s">
        <v>1375</v>
      </c>
      <c r="K851" t="s">
        <v>2565</v>
      </c>
      <c r="L851" t="s">
        <v>1253</v>
      </c>
      <c r="M851">
        <v>0.30530000000000002</v>
      </c>
    </row>
    <row r="852" spans="1:13">
      <c r="A852" t="s">
        <v>570</v>
      </c>
      <c r="B852" t="s">
        <v>3110</v>
      </c>
      <c r="C852" t="s">
        <v>1125</v>
      </c>
      <c r="D852" t="s">
        <v>3113</v>
      </c>
      <c r="E852" t="s">
        <v>431</v>
      </c>
      <c r="F852" t="s">
        <v>1243</v>
      </c>
      <c r="G852" t="s">
        <v>2300</v>
      </c>
      <c r="H852" t="s">
        <v>3212</v>
      </c>
      <c r="I852" t="s">
        <v>1296</v>
      </c>
      <c r="J852" t="s">
        <v>1458</v>
      </c>
      <c r="K852" t="s">
        <v>3114</v>
      </c>
      <c r="L852" t="s">
        <v>1351</v>
      </c>
      <c r="M852">
        <v>0.83930000000000005</v>
      </c>
    </row>
    <row r="853" spans="1:13">
      <c r="A853" t="s">
        <v>570</v>
      </c>
      <c r="B853" t="s">
        <v>3110</v>
      </c>
      <c r="C853" t="s">
        <v>1125</v>
      </c>
      <c r="D853" t="s">
        <v>3113</v>
      </c>
      <c r="E853" t="s">
        <v>431</v>
      </c>
      <c r="F853" t="s">
        <v>1243</v>
      </c>
      <c r="G853" t="s">
        <v>2300</v>
      </c>
      <c r="H853" t="s">
        <v>2297</v>
      </c>
      <c r="I853" t="s">
        <v>1296</v>
      </c>
      <c r="J853" t="s">
        <v>1458</v>
      </c>
      <c r="K853" t="s">
        <v>3114</v>
      </c>
      <c r="L853" t="s">
        <v>1252</v>
      </c>
      <c r="M853">
        <v>0.16070000000000001</v>
      </c>
    </row>
    <row r="854" spans="1:13">
      <c r="A854" t="s">
        <v>570</v>
      </c>
      <c r="B854" t="s">
        <v>3110</v>
      </c>
      <c r="C854" t="s">
        <v>1125</v>
      </c>
      <c r="D854" t="s">
        <v>3115</v>
      </c>
      <c r="E854" t="s">
        <v>381</v>
      </c>
      <c r="F854" t="s">
        <v>1243</v>
      </c>
      <c r="G854" t="s">
        <v>2300</v>
      </c>
      <c r="H854" t="s">
        <v>3212</v>
      </c>
      <c r="I854" t="s">
        <v>1305</v>
      </c>
      <c r="J854" t="s">
        <v>1299</v>
      </c>
      <c r="K854" t="s">
        <v>2550</v>
      </c>
      <c r="L854" t="s">
        <v>1306</v>
      </c>
      <c r="M854">
        <v>0.4632</v>
      </c>
    </row>
    <row r="855" spans="1:13">
      <c r="A855" t="s">
        <v>570</v>
      </c>
      <c r="B855" t="s">
        <v>3110</v>
      </c>
      <c r="C855" t="s">
        <v>1125</v>
      </c>
      <c r="D855" t="s">
        <v>3115</v>
      </c>
      <c r="E855" t="s">
        <v>381</v>
      </c>
      <c r="F855" t="s">
        <v>1243</v>
      </c>
      <c r="G855" t="s">
        <v>2300</v>
      </c>
      <c r="H855" t="s">
        <v>2297</v>
      </c>
      <c r="I855" t="s">
        <v>1305</v>
      </c>
      <c r="J855" t="s">
        <v>1299</v>
      </c>
      <c r="K855" t="s">
        <v>2550</v>
      </c>
      <c r="L855" t="s">
        <v>1294</v>
      </c>
      <c r="M855">
        <v>0.53680000000000005</v>
      </c>
    </row>
    <row r="856" spans="1:13">
      <c r="A856" t="s">
        <v>570</v>
      </c>
      <c r="B856" t="s">
        <v>3110</v>
      </c>
      <c r="C856" t="s">
        <v>1125</v>
      </c>
      <c r="D856" t="s">
        <v>3116</v>
      </c>
      <c r="E856" t="s">
        <v>382</v>
      </c>
      <c r="F856" t="s">
        <v>1243</v>
      </c>
      <c r="G856" t="s">
        <v>2300</v>
      </c>
      <c r="H856" t="s">
        <v>3212</v>
      </c>
      <c r="I856" t="s">
        <v>1637</v>
      </c>
      <c r="J856" t="s">
        <v>1513</v>
      </c>
      <c r="K856" t="s">
        <v>2778</v>
      </c>
      <c r="L856" t="s">
        <v>1621</v>
      </c>
      <c r="M856">
        <v>0.44729999999999998</v>
      </c>
    </row>
    <row r="857" spans="1:13">
      <c r="A857" t="s">
        <v>570</v>
      </c>
      <c r="B857" t="s">
        <v>3110</v>
      </c>
      <c r="C857" t="s">
        <v>1125</v>
      </c>
      <c r="D857" t="s">
        <v>3116</v>
      </c>
      <c r="E857" t="s">
        <v>382</v>
      </c>
      <c r="F857" t="s">
        <v>1243</v>
      </c>
      <c r="G857" t="s">
        <v>2300</v>
      </c>
      <c r="H857" t="s">
        <v>2297</v>
      </c>
      <c r="I857" t="s">
        <v>1637</v>
      </c>
      <c r="J857" t="s">
        <v>1513</v>
      </c>
      <c r="K857" t="s">
        <v>2778</v>
      </c>
      <c r="L857" t="s">
        <v>1489</v>
      </c>
      <c r="M857">
        <v>0.55269999999999997</v>
      </c>
    </row>
    <row r="858" spans="1:13">
      <c r="A858" t="s">
        <v>570</v>
      </c>
      <c r="B858" t="s">
        <v>3110</v>
      </c>
      <c r="C858" t="s">
        <v>1125</v>
      </c>
      <c r="D858" t="s">
        <v>3117</v>
      </c>
      <c r="E858" t="s">
        <v>561</v>
      </c>
      <c r="F858" t="s">
        <v>1243</v>
      </c>
      <c r="G858" t="s">
        <v>2300</v>
      </c>
      <c r="H858" t="s">
        <v>3212</v>
      </c>
      <c r="I858" t="s">
        <v>1409</v>
      </c>
      <c r="J858" t="s">
        <v>1478</v>
      </c>
      <c r="K858" t="s">
        <v>2699</v>
      </c>
      <c r="L858" t="s">
        <v>1279</v>
      </c>
      <c r="M858">
        <v>0.63460000000000005</v>
      </c>
    </row>
    <row r="859" spans="1:13">
      <c r="A859" t="s">
        <v>570</v>
      </c>
      <c r="B859" t="s">
        <v>3110</v>
      </c>
      <c r="C859" t="s">
        <v>1125</v>
      </c>
      <c r="D859" t="s">
        <v>3117</v>
      </c>
      <c r="E859" t="s">
        <v>561</v>
      </c>
      <c r="F859" t="s">
        <v>1243</v>
      </c>
      <c r="G859" t="s">
        <v>2300</v>
      </c>
      <c r="H859" t="s">
        <v>2297</v>
      </c>
      <c r="I859" t="s">
        <v>1409</v>
      </c>
      <c r="J859" t="s">
        <v>1478</v>
      </c>
      <c r="K859" t="s">
        <v>2699</v>
      </c>
      <c r="L859" t="s">
        <v>1336</v>
      </c>
      <c r="M859">
        <v>0.3654</v>
      </c>
    </row>
    <row r="860" spans="1:13">
      <c r="A860" t="s">
        <v>570</v>
      </c>
      <c r="B860" t="s">
        <v>3110</v>
      </c>
      <c r="C860" t="s">
        <v>1125</v>
      </c>
      <c r="D860" t="s">
        <v>3118</v>
      </c>
      <c r="E860" t="s">
        <v>563</v>
      </c>
      <c r="F860" t="s">
        <v>1243</v>
      </c>
      <c r="G860" t="s">
        <v>2300</v>
      </c>
      <c r="H860" t="s">
        <v>3212</v>
      </c>
      <c r="I860" t="s">
        <v>1289</v>
      </c>
      <c r="J860" t="s">
        <v>1495</v>
      </c>
      <c r="K860" t="s">
        <v>2767</v>
      </c>
      <c r="L860" t="s">
        <v>1639</v>
      </c>
      <c r="M860">
        <v>0.64910000000000001</v>
      </c>
    </row>
    <row r="861" spans="1:13">
      <c r="A861" t="s">
        <v>570</v>
      </c>
      <c r="B861" t="s">
        <v>3110</v>
      </c>
      <c r="C861" t="s">
        <v>1125</v>
      </c>
      <c r="D861" t="s">
        <v>3118</v>
      </c>
      <c r="E861" t="s">
        <v>563</v>
      </c>
      <c r="F861" t="s">
        <v>1243</v>
      </c>
      <c r="G861" t="s">
        <v>2300</v>
      </c>
      <c r="H861" t="s">
        <v>2297</v>
      </c>
      <c r="I861" t="s">
        <v>1289</v>
      </c>
      <c r="J861" t="s">
        <v>1495</v>
      </c>
      <c r="K861" t="s">
        <v>2767</v>
      </c>
      <c r="L861" t="s">
        <v>1510</v>
      </c>
      <c r="M861">
        <v>0.35089999999999999</v>
      </c>
    </row>
    <row r="862" spans="1:13">
      <c r="A862" t="s">
        <v>570</v>
      </c>
      <c r="B862" t="s">
        <v>3119</v>
      </c>
      <c r="C862" t="s">
        <v>1130</v>
      </c>
      <c r="D862" t="s">
        <v>3120</v>
      </c>
      <c r="E862" t="s">
        <v>359</v>
      </c>
      <c r="F862" t="s">
        <v>1243</v>
      </c>
      <c r="G862" t="s">
        <v>2300</v>
      </c>
      <c r="H862" t="s">
        <v>3212</v>
      </c>
      <c r="I862" t="s">
        <v>1472</v>
      </c>
      <c r="J862" t="s">
        <v>1611</v>
      </c>
      <c r="K862" t="s">
        <v>2588</v>
      </c>
      <c r="L862" t="s">
        <v>1324</v>
      </c>
      <c r="M862">
        <v>0.42859999999999998</v>
      </c>
    </row>
    <row r="863" spans="1:13">
      <c r="A863" t="s">
        <v>570</v>
      </c>
      <c r="B863" t="s">
        <v>3119</v>
      </c>
      <c r="C863" t="s">
        <v>1130</v>
      </c>
      <c r="D863" t="s">
        <v>3120</v>
      </c>
      <c r="E863" t="s">
        <v>359</v>
      </c>
      <c r="F863" t="s">
        <v>1243</v>
      </c>
      <c r="G863" t="s">
        <v>2300</v>
      </c>
      <c r="H863" t="s">
        <v>2297</v>
      </c>
      <c r="I863" t="s">
        <v>1472</v>
      </c>
      <c r="J863" t="s">
        <v>1611</v>
      </c>
      <c r="K863" t="s">
        <v>2588</v>
      </c>
      <c r="L863" t="s">
        <v>1346</v>
      </c>
      <c r="M863">
        <v>0.57140000000000002</v>
      </c>
    </row>
    <row r="864" spans="1:13">
      <c r="A864" t="s">
        <v>570</v>
      </c>
      <c r="B864" t="s">
        <v>3121</v>
      </c>
      <c r="C864" t="s">
        <v>1132</v>
      </c>
      <c r="D864" t="s">
        <v>3122</v>
      </c>
      <c r="E864" t="s">
        <v>226</v>
      </c>
      <c r="F864" t="s">
        <v>1243</v>
      </c>
      <c r="G864" t="s">
        <v>2300</v>
      </c>
      <c r="H864" t="s">
        <v>3212</v>
      </c>
      <c r="I864" t="s">
        <v>1557</v>
      </c>
      <c r="J864" t="s">
        <v>1270</v>
      </c>
      <c r="K864" t="s">
        <v>2573</v>
      </c>
      <c r="L864" t="s">
        <v>1635</v>
      </c>
      <c r="M864">
        <v>0.47960000000000003</v>
      </c>
    </row>
    <row r="865" spans="1:13">
      <c r="A865" t="s">
        <v>570</v>
      </c>
      <c r="B865" t="s">
        <v>3121</v>
      </c>
      <c r="C865" t="s">
        <v>1132</v>
      </c>
      <c r="D865" t="s">
        <v>3122</v>
      </c>
      <c r="E865" t="s">
        <v>226</v>
      </c>
      <c r="F865" t="s">
        <v>1243</v>
      </c>
      <c r="G865" t="s">
        <v>2300</v>
      </c>
      <c r="H865" t="s">
        <v>2297</v>
      </c>
      <c r="I865" t="s">
        <v>1557</v>
      </c>
      <c r="J865" t="s">
        <v>1270</v>
      </c>
      <c r="K865" t="s">
        <v>2573</v>
      </c>
      <c r="L865" t="s">
        <v>1508</v>
      </c>
      <c r="M865">
        <v>0.52039999999999997</v>
      </c>
    </row>
    <row r="866" spans="1:13">
      <c r="A866" t="s">
        <v>570</v>
      </c>
      <c r="B866" t="s">
        <v>3121</v>
      </c>
      <c r="C866" t="s">
        <v>1132</v>
      </c>
      <c r="D866" t="s">
        <v>1535</v>
      </c>
      <c r="E866" t="s">
        <v>393</v>
      </c>
      <c r="F866" t="s">
        <v>1243</v>
      </c>
      <c r="G866" t="s">
        <v>2300</v>
      </c>
      <c r="H866" t="s">
        <v>3212</v>
      </c>
      <c r="I866" t="s">
        <v>1364</v>
      </c>
      <c r="J866" t="s">
        <v>1364</v>
      </c>
      <c r="K866" t="s">
        <v>2565</v>
      </c>
      <c r="L866" t="s">
        <v>1602</v>
      </c>
      <c r="M866">
        <v>0.81189999999999996</v>
      </c>
    </row>
    <row r="867" spans="1:13">
      <c r="A867" t="s">
        <v>570</v>
      </c>
      <c r="B867" t="s">
        <v>3121</v>
      </c>
      <c r="C867" t="s">
        <v>1132</v>
      </c>
      <c r="D867" t="s">
        <v>1535</v>
      </c>
      <c r="E867" t="s">
        <v>393</v>
      </c>
      <c r="F867" t="s">
        <v>1243</v>
      </c>
      <c r="G867" t="s">
        <v>2300</v>
      </c>
      <c r="H867" t="s">
        <v>2297</v>
      </c>
      <c r="I867" t="s">
        <v>1364</v>
      </c>
      <c r="J867" t="s">
        <v>1364</v>
      </c>
      <c r="K867" t="s">
        <v>2565</v>
      </c>
      <c r="L867" t="s">
        <v>1520</v>
      </c>
      <c r="M867">
        <v>0.18809999999999999</v>
      </c>
    </row>
    <row r="868" spans="1:13">
      <c r="A868" t="s">
        <v>570</v>
      </c>
      <c r="B868" t="s">
        <v>3121</v>
      </c>
      <c r="C868" t="s">
        <v>1132</v>
      </c>
      <c r="D868" t="s">
        <v>2513</v>
      </c>
      <c r="E868" t="s">
        <v>353</v>
      </c>
      <c r="F868" t="s">
        <v>1243</v>
      </c>
      <c r="G868" t="s">
        <v>2300</v>
      </c>
      <c r="H868" t="s">
        <v>3212</v>
      </c>
      <c r="I868" t="s">
        <v>1398</v>
      </c>
      <c r="J868" t="s">
        <v>2370</v>
      </c>
      <c r="K868" t="s">
        <v>3123</v>
      </c>
      <c r="L868" t="s">
        <v>1306</v>
      </c>
      <c r="M868">
        <v>0.52939999999999998</v>
      </c>
    </row>
    <row r="869" spans="1:13">
      <c r="A869" t="s">
        <v>570</v>
      </c>
      <c r="B869" t="s">
        <v>3121</v>
      </c>
      <c r="C869" t="s">
        <v>1132</v>
      </c>
      <c r="D869" t="s">
        <v>2513</v>
      </c>
      <c r="E869" t="s">
        <v>353</v>
      </c>
      <c r="F869" t="s">
        <v>1243</v>
      </c>
      <c r="G869" t="s">
        <v>2300</v>
      </c>
      <c r="H869" t="s">
        <v>2297</v>
      </c>
      <c r="I869" t="s">
        <v>1398</v>
      </c>
      <c r="J869" t="s">
        <v>2370</v>
      </c>
      <c r="K869" t="s">
        <v>3123</v>
      </c>
      <c r="L869" t="s">
        <v>1458</v>
      </c>
      <c r="M869">
        <v>0.47060000000000002</v>
      </c>
    </row>
    <row r="870" spans="1:13">
      <c r="A870" t="s">
        <v>570</v>
      </c>
      <c r="B870" t="s">
        <v>3121</v>
      </c>
      <c r="C870" t="s">
        <v>1132</v>
      </c>
      <c r="D870" t="s">
        <v>2539</v>
      </c>
      <c r="E870" t="s">
        <v>159</v>
      </c>
      <c r="F870" t="s">
        <v>1243</v>
      </c>
      <c r="G870" t="s">
        <v>2300</v>
      </c>
      <c r="H870" t="s">
        <v>3212</v>
      </c>
      <c r="I870" t="s">
        <v>1633</v>
      </c>
      <c r="J870" t="s">
        <v>2594</v>
      </c>
      <c r="K870" t="s">
        <v>2729</v>
      </c>
      <c r="L870" t="s">
        <v>1301</v>
      </c>
      <c r="M870">
        <v>0.36870000000000003</v>
      </c>
    </row>
    <row r="871" spans="1:13">
      <c r="A871" t="s">
        <v>570</v>
      </c>
      <c r="B871" t="s">
        <v>3121</v>
      </c>
      <c r="C871" t="s">
        <v>1132</v>
      </c>
      <c r="D871" t="s">
        <v>2539</v>
      </c>
      <c r="E871" t="s">
        <v>159</v>
      </c>
      <c r="F871" t="s">
        <v>1243</v>
      </c>
      <c r="G871" t="s">
        <v>2300</v>
      </c>
      <c r="H871" t="s">
        <v>2297</v>
      </c>
      <c r="I871" t="s">
        <v>1633</v>
      </c>
      <c r="J871" t="s">
        <v>2594</v>
      </c>
      <c r="K871" t="s">
        <v>2729</v>
      </c>
      <c r="L871" t="s">
        <v>2479</v>
      </c>
      <c r="M871">
        <v>0.63129999999999997</v>
      </c>
    </row>
    <row r="872" spans="1:13">
      <c r="A872" t="s">
        <v>570</v>
      </c>
      <c r="B872" t="s">
        <v>3124</v>
      </c>
      <c r="C872" t="s">
        <v>1135</v>
      </c>
      <c r="D872" t="s">
        <v>3125</v>
      </c>
      <c r="E872" t="s">
        <v>67</v>
      </c>
      <c r="F872" t="s">
        <v>1243</v>
      </c>
      <c r="G872" t="s">
        <v>2300</v>
      </c>
      <c r="H872" t="s">
        <v>3212</v>
      </c>
      <c r="I872" t="s">
        <v>2380</v>
      </c>
      <c r="J872" t="s">
        <v>2376</v>
      </c>
      <c r="K872" t="s">
        <v>3126</v>
      </c>
      <c r="L872" t="s">
        <v>1334</v>
      </c>
      <c r="M872">
        <v>0.4</v>
      </c>
    </row>
    <row r="873" spans="1:13">
      <c r="A873" t="s">
        <v>570</v>
      </c>
      <c r="B873" t="s">
        <v>3124</v>
      </c>
      <c r="C873" t="s">
        <v>1135</v>
      </c>
      <c r="D873" t="s">
        <v>3125</v>
      </c>
      <c r="E873" t="s">
        <v>67</v>
      </c>
      <c r="F873" t="s">
        <v>1243</v>
      </c>
      <c r="G873" t="s">
        <v>2300</v>
      </c>
      <c r="H873" t="s">
        <v>2297</v>
      </c>
      <c r="I873" t="s">
        <v>2380</v>
      </c>
      <c r="J873" t="s">
        <v>2376</v>
      </c>
      <c r="K873" t="s">
        <v>3126</v>
      </c>
      <c r="L873" t="s">
        <v>1315</v>
      </c>
      <c r="M873">
        <v>0.6</v>
      </c>
    </row>
    <row r="874" spans="1:13">
      <c r="A874" t="s">
        <v>570</v>
      </c>
      <c r="B874" t="s">
        <v>3124</v>
      </c>
      <c r="C874" t="s">
        <v>1135</v>
      </c>
      <c r="D874" t="s">
        <v>3127</v>
      </c>
      <c r="E874" t="s">
        <v>424</v>
      </c>
      <c r="F874" t="s">
        <v>1243</v>
      </c>
      <c r="G874" t="s">
        <v>2300</v>
      </c>
      <c r="H874" t="s">
        <v>3212</v>
      </c>
      <c r="I874" t="s">
        <v>2299</v>
      </c>
      <c r="J874" t="s">
        <v>1627</v>
      </c>
      <c r="K874" t="s">
        <v>3128</v>
      </c>
      <c r="L874" t="s">
        <v>1336</v>
      </c>
      <c r="M874">
        <v>0.33929999999999999</v>
      </c>
    </row>
    <row r="875" spans="1:13">
      <c r="A875" t="s">
        <v>570</v>
      </c>
      <c r="B875" t="s">
        <v>3124</v>
      </c>
      <c r="C875" t="s">
        <v>1135</v>
      </c>
      <c r="D875" t="s">
        <v>3127</v>
      </c>
      <c r="E875" t="s">
        <v>424</v>
      </c>
      <c r="F875" t="s">
        <v>1243</v>
      </c>
      <c r="G875" t="s">
        <v>2300</v>
      </c>
      <c r="H875" t="s">
        <v>2297</v>
      </c>
      <c r="I875" t="s">
        <v>2299</v>
      </c>
      <c r="J875" t="s">
        <v>1627</v>
      </c>
      <c r="K875" t="s">
        <v>3128</v>
      </c>
      <c r="L875" t="s">
        <v>1420</v>
      </c>
      <c r="M875">
        <v>0.66069999999999995</v>
      </c>
    </row>
    <row r="876" spans="1:13">
      <c r="A876" t="s">
        <v>570</v>
      </c>
      <c r="B876" t="s">
        <v>3129</v>
      </c>
      <c r="C876" t="s">
        <v>1137</v>
      </c>
      <c r="D876" t="s">
        <v>1498</v>
      </c>
      <c r="E876" t="s">
        <v>265</v>
      </c>
      <c r="F876" t="s">
        <v>1243</v>
      </c>
      <c r="G876" t="s">
        <v>2300</v>
      </c>
      <c r="H876" t="s">
        <v>3212</v>
      </c>
      <c r="I876" t="s">
        <v>1444</v>
      </c>
      <c r="J876" t="s">
        <v>1355</v>
      </c>
      <c r="K876" t="s">
        <v>2858</v>
      </c>
      <c r="L876" t="s">
        <v>1377</v>
      </c>
      <c r="M876">
        <v>0.62319999999999998</v>
      </c>
    </row>
    <row r="877" spans="1:13">
      <c r="A877" t="s">
        <v>570</v>
      </c>
      <c r="B877" t="s">
        <v>3129</v>
      </c>
      <c r="C877" t="s">
        <v>1137</v>
      </c>
      <c r="D877" t="s">
        <v>1498</v>
      </c>
      <c r="E877" t="s">
        <v>265</v>
      </c>
      <c r="F877" t="s">
        <v>1243</v>
      </c>
      <c r="G877" t="s">
        <v>2300</v>
      </c>
      <c r="H877" t="s">
        <v>2297</v>
      </c>
      <c r="I877" t="s">
        <v>1444</v>
      </c>
      <c r="J877" t="s">
        <v>1355</v>
      </c>
      <c r="K877" t="s">
        <v>2858</v>
      </c>
      <c r="L877" t="s">
        <v>1271</v>
      </c>
      <c r="M877">
        <v>0.37680000000000002</v>
      </c>
    </row>
    <row r="878" spans="1:13">
      <c r="A878" t="s">
        <v>570</v>
      </c>
      <c r="B878" t="s">
        <v>3130</v>
      </c>
      <c r="C878" t="s">
        <v>1139</v>
      </c>
      <c r="D878" t="s">
        <v>3131</v>
      </c>
      <c r="E878" t="s">
        <v>377</v>
      </c>
      <c r="F878" t="s">
        <v>1243</v>
      </c>
      <c r="G878" t="s">
        <v>2300</v>
      </c>
      <c r="H878" t="s">
        <v>3212</v>
      </c>
      <c r="I878" t="s">
        <v>1298</v>
      </c>
      <c r="J878" t="s">
        <v>1298</v>
      </c>
      <c r="K878" t="s">
        <v>2565</v>
      </c>
      <c r="L878" t="s">
        <v>1335</v>
      </c>
      <c r="M878">
        <v>0.5333</v>
      </c>
    </row>
    <row r="879" spans="1:13">
      <c r="A879" t="s">
        <v>570</v>
      </c>
      <c r="B879" t="s">
        <v>3130</v>
      </c>
      <c r="C879" t="s">
        <v>1139</v>
      </c>
      <c r="D879" t="s">
        <v>3131</v>
      </c>
      <c r="E879" t="s">
        <v>377</v>
      </c>
      <c r="F879" t="s">
        <v>1243</v>
      </c>
      <c r="G879" t="s">
        <v>2300</v>
      </c>
      <c r="H879" t="s">
        <v>2297</v>
      </c>
      <c r="I879" t="s">
        <v>1298</v>
      </c>
      <c r="J879" t="s">
        <v>1298</v>
      </c>
      <c r="K879" t="s">
        <v>2565</v>
      </c>
      <c r="L879" t="s">
        <v>1352</v>
      </c>
      <c r="M879">
        <v>0.4667</v>
      </c>
    </row>
    <row r="880" spans="1:13">
      <c r="A880" t="s">
        <v>570</v>
      </c>
      <c r="B880" t="s">
        <v>3130</v>
      </c>
      <c r="C880" t="s">
        <v>1139</v>
      </c>
      <c r="D880" t="s">
        <v>3132</v>
      </c>
      <c r="E880" t="s">
        <v>131</v>
      </c>
      <c r="F880" t="s">
        <v>1243</v>
      </c>
      <c r="G880" t="s">
        <v>2300</v>
      </c>
      <c r="H880" t="s">
        <v>3212</v>
      </c>
      <c r="I880" t="s">
        <v>1420</v>
      </c>
      <c r="J880" t="s">
        <v>1444</v>
      </c>
      <c r="K880" t="s">
        <v>3133</v>
      </c>
      <c r="L880" t="s">
        <v>1417</v>
      </c>
      <c r="M880">
        <v>0.3</v>
      </c>
    </row>
    <row r="881" spans="1:13">
      <c r="A881" t="s">
        <v>570</v>
      </c>
      <c r="B881" t="s">
        <v>3130</v>
      </c>
      <c r="C881" t="s">
        <v>1139</v>
      </c>
      <c r="D881" t="s">
        <v>3132</v>
      </c>
      <c r="E881" t="s">
        <v>131</v>
      </c>
      <c r="F881" t="s">
        <v>1243</v>
      </c>
      <c r="G881" t="s">
        <v>2300</v>
      </c>
      <c r="H881" t="s">
        <v>2297</v>
      </c>
      <c r="I881" t="s">
        <v>1420</v>
      </c>
      <c r="J881" t="s">
        <v>1444</v>
      </c>
      <c r="K881" t="s">
        <v>3133</v>
      </c>
      <c r="L881" t="s">
        <v>1386</v>
      </c>
      <c r="M881">
        <v>0.7</v>
      </c>
    </row>
    <row r="882" spans="1:13">
      <c r="A882" t="s">
        <v>570</v>
      </c>
      <c r="B882" t="s">
        <v>3134</v>
      </c>
      <c r="C882" t="s">
        <v>1141</v>
      </c>
      <c r="D882" t="s">
        <v>2503</v>
      </c>
      <c r="E882" t="s">
        <v>215</v>
      </c>
      <c r="F882" t="s">
        <v>1243</v>
      </c>
      <c r="G882" t="s">
        <v>2300</v>
      </c>
      <c r="H882" t="s">
        <v>3212</v>
      </c>
      <c r="I882" t="s">
        <v>1560</v>
      </c>
      <c r="J882" t="s">
        <v>1560</v>
      </c>
      <c r="K882" t="s">
        <v>2565</v>
      </c>
      <c r="L882" t="s">
        <v>1620</v>
      </c>
      <c r="M882">
        <v>0.59740000000000004</v>
      </c>
    </row>
    <row r="883" spans="1:13">
      <c r="A883" t="s">
        <v>570</v>
      </c>
      <c r="B883" t="s">
        <v>3134</v>
      </c>
      <c r="C883" t="s">
        <v>1141</v>
      </c>
      <c r="D883" t="s">
        <v>2503</v>
      </c>
      <c r="E883" t="s">
        <v>215</v>
      </c>
      <c r="F883" t="s">
        <v>1243</v>
      </c>
      <c r="G883" t="s">
        <v>2300</v>
      </c>
      <c r="H883" t="s">
        <v>2297</v>
      </c>
      <c r="I883" t="s">
        <v>1560</v>
      </c>
      <c r="J883" t="s">
        <v>1560</v>
      </c>
      <c r="K883" t="s">
        <v>2565</v>
      </c>
      <c r="L883" t="s">
        <v>1399</v>
      </c>
      <c r="M883">
        <v>0.40260000000000001</v>
      </c>
    </row>
    <row r="884" spans="1:13">
      <c r="A884" t="s">
        <v>570</v>
      </c>
      <c r="B884" t="s">
        <v>1391</v>
      </c>
      <c r="C884" t="s">
        <v>1143</v>
      </c>
      <c r="D884" t="s">
        <v>2434</v>
      </c>
      <c r="E884" t="s">
        <v>141</v>
      </c>
      <c r="F884" t="s">
        <v>1243</v>
      </c>
      <c r="G884" t="s">
        <v>2300</v>
      </c>
      <c r="H884" t="s">
        <v>3212</v>
      </c>
      <c r="I884" t="s">
        <v>1348</v>
      </c>
      <c r="J884" t="s">
        <v>1348</v>
      </c>
      <c r="K884" t="s">
        <v>2565</v>
      </c>
      <c r="L884" t="s">
        <v>1549</v>
      </c>
      <c r="M884">
        <v>0.39660000000000001</v>
      </c>
    </row>
    <row r="885" spans="1:13">
      <c r="A885" t="s">
        <v>570</v>
      </c>
      <c r="B885" t="s">
        <v>1391</v>
      </c>
      <c r="C885" t="s">
        <v>1143</v>
      </c>
      <c r="D885" t="s">
        <v>2434</v>
      </c>
      <c r="E885" t="s">
        <v>141</v>
      </c>
      <c r="F885" t="s">
        <v>1243</v>
      </c>
      <c r="G885" t="s">
        <v>2300</v>
      </c>
      <c r="H885" t="s">
        <v>2297</v>
      </c>
      <c r="I885" t="s">
        <v>1348</v>
      </c>
      <c r="J885" t="s">
        <v>1348</v>
      </c>
      <c r="K885" t="s">
        <v>2565</v>
      </c>
      <c r="L885" t="s">
        <v>1244</v>
      </c>
      <c r="M885">
        <v>0.60340000000000005</v>
      </c>
    </row>
    <row r="886" spans="1:13">
      <c r="A886" t="s">
        <v>570</v>
      </c>
      <c r="B886" t="s">
        <v>2385</v>
      </c>
      <c r="C886" t="s">
        <v>1145</v>
      </c>
      <c r="D886" t="s">
        <v>3135</v>
      </c>
      <c r="E886" t="s">
        <v>301</v>
      </c>
      <c r="F886" t="s">
        <v>1243</v>
      </c>
      <c r="G886" t="s">
        <v>2300</v>
      </c>
      <c r="H886" t="s">
        <v>3212</v>
      </c>
      <c r="I886" t="s">
        <v>1364</v>
      </c>
      <c r="J886" t="s">
        <v>1373</v>
      </c>
      <c r="K886" t="s">
        <v>3136</v>
      </c>
      <c r="L886" t="s">
        <v>1285</v>
      </c>
      <c r="M886">
        <v>0.68689999999999996</v>
      </c>
    </row>
    <row r="887" spans="1:13">
      <c r="A887" t="s">
        <v>570</v>
      </c>
      <c r="B887" t="s">
        <v>2385</v>
      </c>
      <c r="C887" t="s">
        <v>1145</v>
      </c>
      <c r="D887" t="s">
        <v>3135</v>
      </c>
      <c r="E887" t="s">
        <v>301</v>
      </c>
      <c r="F887" t="s">
        <v>1243</v>
      </c>
      <c r="G887" t="s">
        <v>2300</v>
      </c>
      <c r="H887" t="s">
        <v>2297</v>
      </c>
      <c r="I887" t="s">
        <v>1364</v>
      </c>
      <c r="J887" t="s">
        <v>1373</v>
      </c>
      <c r="K887" t="s">
        <v>3136</v>
      </c>
      <c r="L887" t="s">
        <v>1399</v>
      </c>
      <c r="M887">
        <v>0.31309999999999999</v>
      </c>
    </row>
    <row r="888" spans="1:13">
      <c r="A888" t="s">
        <v>570</v>
      </c>
      <c r="B888" t="s">
        <v>2385</v>
      </c>
      <c r="C888" t="s">
        <v>1145</v>
      </c>
      <c r="D888" t="s">
        <v>3137</v>
      </c>
      <c r="E888" t="s">
        <v>45</v>
      </c>
      <c r="F888" t="s">
        <v>1243</v>
      </c>
      <c r="G888" t="s">
        <v>2300</v>
      </c>
      <c r="H888" t="s">
        <v>3212</v>
      </c>
      <c r="I888" t="s">
        <v>1485</v>
      </c>
      <c r="J888" t="s">
        <v>1446</v>
      </c>
      <c r="K888" t="s">
        <v>2715</v>
      </c>
      <c r="L888" t="s">
        <v>1439</v>
      </c>
      <c r="M888">
        <v>0.4526</v>
      </c>
    </row>
    <row r="889" spans="1:13">
      <c r="A889" t="s">
        <v>570</v>
      </c>
      <c r="B889" t="s">
        <v>2385</v>
      </c>
      <c r="C889" t="s">
        <v>1145</v>
      </c>
      <c r="D889" t="s">
        <v>3137</v>
      </c>
      <c r="E889" t="s">
        <v>45</v>
      </c>
      <c r="F889" t="s">
        <v>1243</v>
      </c>
      <c r="G889" t="s">
        <v>2300</v>
      </c>
      <c r="H889" t="s">
        <v>2297</v>
      </c>
      <c r="I889" t="s">
        <v>1485</v>
      </c>
      <c r="J889" t="s">
        <v>1446</v>
      </c>
      <c r="K889" t="s">
        <v>2715</v>
      </c>
      <c r="L889" t="s">
        <v>1414</v>
      </c>
      <c r="M889">
        <v>0.5474</v>
      </c>
    </row>
    <row r="890" spans="1:13">
      <c r="A890" t="s">
        <v>570</v>
      </c>
      <c r="B890" t="s">
        <v>3138</v>
      </c>
      <c r="C890" t="s">
        <v>1147</v>
      </c>
      <c r="D890" t="s">
        <v>3139</v>
      </c>
      <c r="E890" t="s">
        <v>186</v>
      </c>
      <c r="F890" t="s">
        <v>1243</v>
      </c>
      <c r="G890" t="s">
        <v>2300</v>
      </c>
      <c r="H890" t="s">
        <v>3212</v>
      </c>
      <c r="I890" t="s">
        <v>1329</v>
      </c>
      <c r="J890" t="s">
        <v>1638</v>
      </c>
      <c r="K890" t="s">
        <v>3140</v>
      </c>
      <c r="L890" t="s">
        <v>1365</v>
      </c>
      <c r="M890">
        <v>0.4</v>
      </c>
    </row>
    <row r="891" spans="1:13">
      <c r="A891" t="s">
        <v>570</v>
      </c>
      <c r="B891" t="s">
        <v>3138</v>
      </c>
      <c r="C891" t="s">
        <v>1147</v>
      </c>
      <c r="D891" t="s">
        <v>3139</v>
      </c>
      <c r="E891" t="s">
        <v>186</v>
      </c>
      <c r="F891" t="s">
        <v>1243</v>
      </c>
      <c r="G891" t="s">
        <v>2300</v>
      </c>
      <c r="H891" t="s">
        <v>2297</v>
      </c>
      <c r="I891" t="s">
        <v>1329</v>
      </c>
      <c r="J891" t="s">
        <v>1638</v>
      </c>
      <c r="K891" t="s">
        <v>3140</v>
      </c>
      <c r="L891" t="s">
        <v>1277</v>
      </c>
      <c r="M891">
        <v>0.6</v>
      </c>
    </row>
    <row r="892" spans="1:13">
      <c r="A892" t="s">
        <v>570</v>
      </c>
      <c r="B892" t="s">
        <v>3138</v>
      </c>
      <c r="C892" t="s">
        <v>1147</v>
      </c>
      <c r="D892" t="s">
        <v>1667</v>
      </c>
      <c r="E892" t="s">
        <v>253</v>
      </c>
      <c r="F892" t="s">
        <v>1243</v>
      </c>
      <c r="G892" t="s">
        <v>2300</v>
      </c>
      <c r="H892" t="s">
        <v>3212</v>
      </c>
      <c r="I892" t="s">
        <v>1458</v>
      </c>
      <c r="J892" t="s">
        <v>1458</v>
      </c>
      <c r="K892" t="s">
        <v>2565</v>
      </c>
      <c r="L892" t="s">
        <v>1392</v>
      </c>
      <c r="M892">
        <v>0.71430000000000005</v>
      </c>
    </row>
    <row r="893" spans="1:13">
      <c r="A893" t="s">
        <v>570</v>
      </c>
      <c r="B893" t="s">
        <v>3138</v>
      </c>
      <c r="C893" t="s">
        <v>1147</v>
      </c>
      <c r="D893" t="s">
        <v>1667</v>
      </c>
      <c r="E893" t="s">
        <v>253</v>
      </c>
      <c r="F893" t="s">
        <v>1243</v>
      </c>
      <c r="G893" t="s">
        <v>2300</v>
      </c>
      <c r="H893" t="s">
        <v>2297</v>
      </c>
      <c r="I893" t="s">
        <v>1458</v>
      </c>
      <c r="J893" t="s">
        <v>1458</v>
      </c>
      <c r="K893" t="s">
        <v>2565</v>
      </c>
      <c r="L893" t="s">
        <v>1591</v>
      </c>
      <c r="M893">
        <v>0.28570000000000001</v>
      </c>
    </row>
    <row r="894" spans="1:13">
      <c r="A894" t="s">
        <v>570</v>
      </c>
      <c r="B894" t="s">
        <v>3138</v>
      </c>
      <c r="C894" t="s">
        <v>1147</v>
      </c>
      <c r="D894" t="s">
        <v>3141</v>
      </c>
      <c r="E894" t="s">
        <v>535</v>
      </c>
      <c r="F894" t="s">
        <v>1243</v>
      </c>
      <c r="G894" t="s">
        <v>2300</v>
      </c>
      <c r="H894" t="s">
        <v>3212</v>
      </c>
      <c r="I894" t="s">
        <v>1375</v>
      </c>
      <c r="J894" t="s">
        <v>1375</v>
      </c>
      <c r="K894" t="s">
        <v>2565</v>
      </c>
      <c r="L894" t="s">
        <v>1306</v>
      </c>
      <c r="M894">
        <v>0.66320000000000001</v>
      </c>
    </row>
    <row r="895" spans="1:13">
      <c r="A895" t="s">
        <v>570</v>
      </c>
      <c r="B895" t="s">
        <v>3138</v>
      </c>
      <c r="C895" t="s">
        <v>1147</v>
      </c>
      <c r="D895" t="s">
        <v>3141</v>
      </c>
      <c r="E895" t="s">
        <v>535</v>
      </c>
      <c r="F895" t="s">
        <v>1243</v>
      </c>
      <c r="G895" t="s">
        <v>2300</v>
      </c>
      <c r="H895" t="s">
        <v>2297</v>
      </c>
      <c r="I895" t="s">
        <v>1375</v>
      </c>
      <c r="J895" t="s">
        <v>1375</v>
      </c>
      <c r="K895" t="s">
        <v>2565</v>
      </c>
      <c r="L895" t="s">
        <v>1410</v>
      </c>
      <c r="M895">
        <v>0.33679999999999999</v>
      </c>
    </row>
    <row r="896" spans="1:13">
      <c r="A896" t="s">
        <v>570</v>
      </c>
      <c r="B896" t="s">
        <v>3142</v>
      </c>
      <c r="C896" t="s">
        <v>1150</v>
      </c>
      <c r="D896" t="s">
        <v>3143</v>
      </c>
      <c r="E896" t="s">
        <v>79</v>
      </c>
      <c r="F896" t="s">
        <v>1243</v>
      </c>
      <c r="G896" t="s">
        <v>2300</v>
      </c>
      <c r="H896" t="s">
        <v>3212</v>
      </c>
      <c r="I896" t="s">
        <v>1390</v>
      </c>
      <c r="J896" t="s">
        <v>1390</v>
      </c>
      <c r="K896" t="s">
        <v>2565</v>
      </c>
      <c r="L896" t="s">
        <v>1411</v>
      </c>
      <c r="M896">
        <v>0.2797</v>
      </c>
    </row>
    <row r="897" spans="1:13">
      <c r="A897" t="s">
        <v>570</v>
      </c>
      <c r="B897" t="s">
        <v>3142</v>
      </c>
      <c r="C897" t="s">
        <v>1150</v>
      </c>
      <c r="D897" t="s">
        <v>3143</v>
      </c>
      <c r="E897" t="s">
        <v>79</v>
      </c>
      <c r="F897" t="s">
        <v>1243</v>
      </c>
      <c r="G897" t="s">
        <v>2300</v>
      </c>
      <c r="H897" t="s">
        <v>2297</v>
      </c>
      <c r="I897" t="s">
        <v>1390</v>
      </c>
      <c r="J897" t="s">
        <v>1390</v>
      </c>
      <c r="K897" t="s">
        <v>2565</v>
      </c>
      <c r="L897" t="s">
        <v>1490</v>
      </c>
      <c r="M897">
        <v>0.72030000000000005</v>
      </c>
    </row>
    <row r="898" spans="1:13">
      <c r="A898" t="s">
        <v>570</v>
      </c>
      <c r="B898" t="s">
        <v>3144</v>
      </c>
      <c r="C898" t="s">
        <v>1152</v>
      </c>
      <c r="D898" t="s">
        <v>1376</v>
      </c>
      <c r="E898" t="s">
        <v>73</v>
      </c>
      <c r="F898" t="s">
        <v>1243</v>
      </c>
      <c r="G898" t="s">
        <v>2300</v>
      </c>
      <c r="H898" t="s">
        <v>3212</v>
      </c>
      <c r="I898" t="s">
        <v>1419</v>
      </c>
      <c r="J898" t="s">
        <v>1419</v>
      </c>
      <c r="K898" t="s">
        <v>2565</v>
      </c>
      <c r="L898" t="s">
        <v>1298</v>
      </c>
      <c r="M898">
        <v>0.2727</v>
      </c>
    </row>
    <row r="899" spans="1:13">
      <c r="A899" t="s">
        <v>570</v>
      </c>
      <c r="B899" t="s">
        <v>3144</v>
      </c>
      <c r="C899" t="s">
        <v>1152</v>
      </c>
      <c r="D899" t="s">
        <v>1376</v>
      </c>
      <c r="E899" t="s">
        <v>73</v>
      </c>
      <c r="F899" t="s">
        <v>1243</v>
      </c>
      <c r="G899" t="s">
        <v>2300</v>
      </c>
      <c r="H899" t="s">
        <v>2297</v>
      </c>
      <c r="I899" t="s">
        <v>1419</v>
      </c>
      <c r="J899" t="s">
        <v>1419</v>
      </c>
      <c r="K899" t="s">
        <v>2565</v>
      </c>
      <c r="L899" t="s">
        <v>1392</v>
      </c>
      <c r="M899">
        <v>0.72729999999999995</v>
      </c>
    </row>
    <row r="900" spans="1:13">
      <c r="A900" t="s">
        <v>570</v>
      </c>
      <c r="B900" t="s">
        <v>3144</v>
      </c>
      <c r="C900" t="s">
        <v>1152</v>
      </c>
      <c r="D900" t="s">
        <v>3145</v>
      </c>
      <c r="E900" t="s">
        <v>78</v>
      </c>
      <c r="F900" t="s">
        <v>1243</v>
      </c>
      <c r="G900" t="s">
        <v>2300</v>
      </c>
      <c r="H900" t="s">
        <v>3212</v>
      </c>
      <c r="I900" t="s">
        <v>1420</v>
      </c>
      <c r="J900" t="s">
        <v>1420</v>
      </c>
      <c r="K900" t="s">
        <v>2565</v>
      </c>
      <c r="L900" t="s">
        <v>1290</v>
      </c>
      <c r="M900">
        <v>0.32429999999999998</v>
      </c>
    </row>
    <row r="901" spans="1:13">
      <c r="A901" t="s">
        <v>570</v>
      </c>
      <c r="B901" t="s">
        <v>3144</v>
      </c>
      <c r="C901" t="s">
        <v>1152</v>
      </c>
      <c r="D901" t="s">
        <v>3145</v>
      </c>
      <c r="E901" t="s">
        <v>78</v>
      </c>
      <c r="F901" t="s">
        <v>1243</v>
      </c>
      <c r="G901" t="s">
        <v>2300</v>
      </c>
      <c r="H901" t="s">
        <v>2297</v>
      </c>
      <c r="I901" t="s">
        <v>1420</v>
      </c>
      <c r="J901" t="s">
        <v>1420</v>
      </c>
      <c r="K901" t="s">
        <v>2565</v>
      </c>
      <c r="L901" t="s">
        <v>1402</v>
      </c>
      <c r="M901">
        <v>0.67569999999999997</v>
      </c>
    </row>
    <row r="902" spans="1:13">
      <c r="A902" t="s">
        <v>570</v>
      </c>
      <c r="B902" t="s">
        <v>3146</v>
      </c>
      <c r="C902" t="s">
        <v>891</v>
      </c>
      <c r="D902" t="s">
        <v>1494</v>
      </c>
      <c r="E902" t="s">
        <v>360</v>
      </c>
      <c r="F902" t="s">
        <v>1243</v>
      </c>
      <c r="G902" t="s">
        <v>2300</v>
      </c>
      <c r="H902" t="s">
        <v>3212</v>
      </c>
      <c r="I902" t="s">
        <v>1265</v>
      </c>
      <c r="J902" t="s">
        <v>1265</v>
      </c>
      <c r="K902" t="s">
        <v>2565</v>
      </c>
      <c r="L902" t="s">
        <v>1251</v>
      </c>
      <c r="M902">
        <v>0.43369999999999997</v>
      </c>
    </row>
    <row r="903" spans="1:13">
      <c r="A903" t="s">
        <v>570</v>
      </c>
      <c r="B903" t="s">
        <v>3146</v>
      </c>
      <c r="C903" t="s">
        <v>891</v>
      </c>
      <c r="D903" t="s">
        <v>1494</v>
      </c>
      <c r="E903" t="s">
        <v>360</v>
      </c>
      <c r="F903" t="s">
        <v>1243</v>
      </c>
      <c r="G903" t="s">
        <v>2300</v>
      </c>
      <c r="H903" t="s">
        <v>2297</v>
      </c>
      <c r="I903" t="s">
        <v>1265</v>
      </c>
      <c r="J903" t="s">
        <v>1265</v>
      </c>
      <c r="K903" t="s">
        <v>2565</v>
      </c>
      <c r="L903" t="s">
        <v>1351</v>
      </c>
      <c r="M903">
        <v>0.56630000000000003</v>
      </c>
    </row>
    <row r="904" spans="1:13">
      <c r="A904" t="s">
        <v>570</v>
      </c>
      <c r="B904" t="s">
        <v>3146</v>
      </c>
      <c r="C904" t="s">
        <v>891</v>
      </c>
      <c r="D904" t="s">
        <v>2461</v>
      </c>
      <c r="E904" t="s">
        <v>405</v>
      </c>
      <c r="F904" t="s">
        <v>1243</v>
      </c>
      <c r="G904" t="s">
        <v>2300</v>
      </c>
      <c r="H904" t="s">
        <v>3212</v>
      </c>
      <c r="I904" t="s">
        <v>1460</v>
      </c>
      <c r="J904" t="s">
        <v>1460</v>
      </c>
      <c r="K904" t="s">
        <v>2565</v>
      </c>
      <c r="L904" t="s">
        <v>1257</v>
      </c>
      <c r="M904">
        <v>0.65</v>
      </c>
    </row>
    <row r="905" spans="1:13">
      <c r="A905" t="s">
        <v>570</v>
      </c>
      <c r="B905" t="s">
        <v>3146</v>
      </c>
      <c r="C905" t="s">
        <v>891</v>
      </c>
      <c r="D905" t="s">
        <v>2461</v>
      </c>
      <c r="E905" t="s">
        <v>405</v>
      </c>
      <c r="F905" t="s">
        <v>1243</v>
      </c>
      <c r="G905" t="s">
        <v>2300</v>
      </c>
      <c r="H905" t="s">
        <v>2297</v>
      </c>
      <c r="I905" t="s">
        <v>1460</v>
      </c>
      <c r="J905" t="s">
        <v>1460</v>
      </c>
      <c r="K905" t="s">
        <v>2565</v>
      </c>
      <c r="L905" t="s">
        <v>1352</v>
      </c>
      <c r="M905">
        <v>0.35</v>
      </c>
    </row>
    <row r="906" spans="1:13">
      <c r="A906" t="s">
        <v>570</v>
      </c>
      <c r="B906" t="s">
        <v>3146</v>
      </c>
      <c r="C906" t="s">
        <v>891</v>
      </c>
      <c r="D906" t="s">
        <v>2502</v>
      </c>
      <c r="E906" t="s">
        <v>519</v>
      </c>
      <c r="F906" t="s">
        <v>1243</v>
      </c>
      <c r="G906" t="s">
        <v>2300</v>
      </c>
      <c r="H906" t="s">
        <v>3212</v>
      </c>
      <c r="I906" t="s">
        <v>1367</v>
      </c>
      <c r="J906" t="s">
        <v>1497</v>
      </c>
      <c r="K906" t="s">
        <v>3147</v>
      </c>
      <c r="L906" t="s">
        <v>1399</v>
      </c>
      <c r="M906">
        <v>0.32290000000000002</v>
      </c>
    </row>
    <row r="907" spans="1:13">
      <c r="A907" t="s">
        <v>570</v>
      </c>
      <c r="B907" t="s">
        <v>3146</v>
      </c>
      <c r="C907" t="s">
        <v>891</v>
      </c>
      <c r="D907" t="s">
        <v>2502</v>
      </c>
      <c r="E907" t="s">
        <v>519</v>
      </c>
      <c r="F907" t="s">
        <v>1243</v>
      </c>
      <c r="G907" t="s">
        <v>2300</v>
      </c>
      <c r="H907" t="s">
        <v>2297</v>
      </c>
      <c r="I907" t="s">
        <v>1367</v>
      </c>
      <c r="J907" t="s">
        <v>1497</v>
      </c>
      <c r="K907" t="s">
        <v>3147</v>
      </c>
      <c r="L907" t="s">
        <v>1288</v>
      </c>
      <c r="M907">
        <v>0.67710000000000004</v>
      </c>
    </row>
    <row r="908" spans="1:13">
      <c r="A908" t="s">
        <v>570</v>
      </c>
      <c r="B908" t="s">
        <v>3148</v>
      </c>
      <c r="C908" t="s">
        <v>1154</v>
      </c>
      <c r="D908" t="s">
        <v>1597</v>
      </c>
      <c r="E908" t="s">
        <v>167</v>
      </c>
      <c r="F908" t="s">
        <v>1243</v>
      </c>
      <c r="G908" t="s">
        <v>2300</v>
      </c>
      <c r="H908" t="s">
        <v>3212</v>
      </c>
      <c r="I908" t="s">
        <v>1642</v>
      </c>
      <c r="J908" t="s">
        <v>1558</v>
      </c>
      <c r="K908" t="s">
        <v>2585</v>
      </c>
      <c r="L908" t="s">
        <v>1468</v>
      </c>
      <c r="M908">
        <v>0.65949999999999998</v>
      </c>
    </row>
    <row r="909" spans="1:13">
      <c r="A909" t="s">
        <v>570</v>
      </c>
      <c r="B909" t="s">
        <v>3148</v>
      </c>
      <c r="C909" t="s">
        <v>1154</v>
      </c>
      <c r="D909" t="s">
        <v>1597</v>
      </c>
      <c r="E909" t="s">
        <v>167</v>
      </c>
      <c r="F909" t="s">
        <v>1243</v>
      </c>
      <c r="G909" t="s">
        <v>2300</v>
      </c>
      <c r="H909" t="s">
        <v>2297</v>
      </c>
      <c r="I909" t="s">
        <v>1642</v>
      </c>
      <c r="J909" t="s">
        <v>1558</v>
      </c>
      <c r="K909" t="s">
        <v>2585</v>
      </c>
      <c r="L909" t="s">
        <v>1518</v>
      </c>
      <c r="M909">
        <v>0.34050000000000002</v>
      </c>
    </row>
    <row r="910" spans="1:13">
      <c r="A910" t="s">
        <v>570</v>
      </c>
      <c r="B910" t="s">
        <v>3148</v>
      </c>
      <c r="C910" t="s">
        <v>1154</v>
      </c>
      <c r="D910" t="s">
        <v>2396</v>
      </c>
      <c r="E910" t="s">
        <v>434</v>
      </c>
      <c r="F910" t="s">
        <v>1243</v>
      </c>
      <c r="G910" t="s">
        <v>2300</v>
      </c>
      <c r="H910" t="s">
        <v>3212</v>
      </c>
      <c r="I910" t="s">
        <v>2527</v>
      </c>
      <c r="J910" t="s">
        <v>2464</v>
      </c>
      <c r="K910" t="s">
        <v>2679</v>
      </c>
      <c r="L910" t="s">
        <v>1567</v>
      </c>
      <c r="M910">
        <v>0.4965</v>
      </c>
    </row>
    <row r="911" spans="1:13">
      <c r="A911" t="s">
        <v>570</v>
      </c>
      <c r="B911" t="s">
        <v>3148</v>
      </c>
      <c r="C911" t="s">
        <v>1154</v>
      </c>
      <c r="D911" t="s">
        <v>2396</v>
      </c>
      <c r="E911" t="s">
        <v>434</v>
      </c>
      <c r="F911" t="s">
        <v>1243</v>
      </c>
      <c r="G911" t="s">
        <v>2300</v>
      </c>
      <c r="H911" t="s">
        <v>2297</v>
      </c>
      <c r="I911" t="s">
        <v>2527</v>
      </c>
      <c r="J911" t="s">
        <v>2464</v>
      </c>
      <c r="K911" t="s">
        <v>2679</v>
      </c>
      <c r="L911" t="s">
        <v>1437</v>
      </c>
      <c r="M911">
        <v>0.50349999999999995</v>
      </c>
    </row>
    <row r="912" spans="1:13">
      <c r="A912" t="s">
        <v>570</v>
      </c>
      <c r="B912" t="s">
        <v>2445</v>
      </c>
      <c r="C912" t="s">
        <v>1155</v>
      </c>
      <c r="D912" t="s">
        <v>2476</v>
      </c>
      <c r="E912" t="s">
        <v>251</v>
      </c>
      <c r="F912" t="s">
        <v>1243</v>
      </c>
      <c r="G912" t="s">
        <v>2300</v>
      </c>
      <c r="H912" t="s">
        <v>3212</v>
      </c>
      <c r="I912" t="s">
        <v>1524</v>
      </c>
      <c r="J912" t="s">
        <v>2378</v>
      </c>
      <c r="K912" t="s">
        <v>2614</v>
      </c>
      <c r="L912" t="s">
        <v>1420</v>
      </c>
      <c r="M912">
        <v>0.49659999999999999</v>
      </c>
    </row>
    <row r="913" spans="1:13">
      <c r="A913" t="s">
        <v>570</v>
      </c>
      <c r="B913" t="s">
        <v>2445</v>
      </c>
      <c r="C913" t="s">
        <v>1155</v>
      </c>
      <c r="D913" t="s">
        <v>2476</v>
      </c>
      <c r="E913" t="s">
        <v>251</v>
      </c>
      <c r="F913" t="s">
        <v>1243</v>
      </c>
      <c r="G913" t="s">
        <v>2300</v>
      </c>
      <c r="H913" t="s">
        <v>2297</v>
      </c>
      <c r="I913" t="s">
        <v>1524</v>
      </c>
      <c r="J913" t="s">
        <v>2378</v>
      </c>
      <c r="K913" t="s">
        <v>2614</v>
      </c>
      <c r="L913" t="s">
        <v>1414</v>
      </c>
      <c r="M913">
        <v>0.50339999999999996</v>
      </c>
    </row>
    <row r="914" spans="1:13">
      <c r="A914" t="s">
        <v>570</v>
      </c>
      <c r="B914" t="s">
        <v>2445</v>
      </c>
      <c r="C914" t="s">
        <v>1155</v>
      </c>
      <c r="D914" t="s">
        <v>3149</v>
      </c>
      <c r="E914" t="s">
        <v>481</v>
      </c>
      <c r="F914" t="s">
        <v>1243</v>
      </c>
      <c r="G914" t="s">
        <v>2300</v>
      </c>
      <c r="H914" t="s">
        <v>3212</v>
      </c>
      <c r="I914" t="s">
        <v>1663</v>
      </c>
      <c r="J914" t="s">
        <v>1663</v>
      </c>
      <c r="K914" t="s">
        <v>2565</v>
      </c>
      <c r="L914" t="s">
        <v>1585</v>
      </c>
      <c r="M914">
        <v>0.50890000000000002</v>
      </c>
    </row>
    <row r="915" spans="1:13">
      <c r="A915" t="s">
        <v>570</v>
      </c>
      <c r="B915" t="s">
        <v>2445</v>
      </c>
      <c r="C915" t="s">
        <v>1155</v>
      </c>
      <c r="D915" t="s">
        <v>3149</v>
      </c>
      <c r="E915" t="s">
        <v>481</v>
      </c>
      <c r="F915" t="s">
        <v>1243</v>
      </c>
      <c r="G915" t="s">
        <v>2300</v>
      </c>
      <c r="H915" t="s">
        <v>2297</v>
      </c>
      <c r="I915" t="s">
        <v>1663</v>
      </c>
      <c r="J915" t="s">
        <v>1663</v>
      </c>
      <c r="K915" t="s">
        <v>2565</v>
      </c>
      <c r="L915" t="s">
        <v>1265</v>
      </c>
      <c r="M915">
        <v>0.49109999999999998</v>
      </c>
    </row>
    <row r="916" spans="1:13">
      <c r="A916" t="s">
        <v>570</v>
      </c>
      <c r="B916" t="s">
        <v>2445</v>
      </c>
      <c r="C916" t="s">
        <v>1155</v>
      </c>
      <c r="D916" t="s">
        <v>1470</v>
      </c>
      <c r="E916" t="s">
        <v>193</v>
      </c>
      <c r="F916" t="s">
        <v>1243</v>
      </c>
      <c r="G916" t="s">
        <v>2300</v>
      </c>
      <c r="H916" t="s">
        <v>3212</v>
      </c>
      <c r="I916" t="s">
        <v>2349</v>
      </c>
      <c r="J916" t="s">
        <v>1370</v>
      </c>
      <c r="K916" t="s">
        <v>3150</v>
      </c>
      <c r="L916" t="s">
        <v>1491</v>
      </c>
      <c r="M916">
        <v>0.33329999999999999</v>
      </c>
    </row>
    <row r="917" spans="1:13">
      <c r="A917" t="s">
        <v>570</v>
      </c>
      <c r="B917" t="s">
        <v>2445</v>
      </c>
      <c r="C917" t="s">
        <v>1155</v>
      </c>
      <c r="D917" t="s">
        <v>1470</v>
      </c>
      <c r="E917" t="s">
        <v>193</v>
      </c>
      <c r="F917" t="s">
        <v>1243</v>
      </c>
      <c r="G917" t="s">
        <v>2300</v>
      </c>
      <c r="H917" t="s">
        <v>2297</v>
      </c>
      <c r="I917" t="s">
        <v>2349</v>
      </c>
      <c r="J917" t="s">
        <v>1370</v>
      </c>
      <c r="K917" t="s">
        <v>3150</v>
      </c>
      <c r="L917" t="s">
        <v>1529</v>
      </c>
      <c r="M917">
        <v>0.66669999999999996</v>
      </c>
    </row>
    <row r="918" spans="1:13">
      <c r="A918" t="s">
        <v>570</v>
      </c>
      <c r="B918" t="s">
        <v>2445</v>
      </c>
      <c r="C918" t="s">
        <v>1155</v>
      </c>
      <c r="D918" t="s">
        <v>3151</v>
      </c>
      <c r="E918" t="s">
        <v>407</v>
      </c>
      <c r="F918" t="s">
        <v>1243</v>
      </c>
      <c r="G918" t="s">
        <v>2300</v>
      </c>
      <c r="H918" t="s">
        <v>3212</v>
      </c>
      <c r="I918" t="s">
        <v>1651</v>
      </c>
      <c r="J918" t="s">
        <v>3152</v>
      </c>
      <c r="K918" t="s">
        <v>3153</v>
      </c>
      <c r="L918" t="s">
        <v>2427</v>
      </c>
      <c r="M918">
        <v>0.37359999999999999</v>
      </c>
    </row>
    <row r="919" spans="1:13">
      <c r="A919" t="s">
        <v>570</v>
      </c>
      <c r="B919" t="s">
        <v>2445</v>
      </c>
      <c r="C919" t="s">
        <v>1155</v>
      </c>
      <c r="D919" t="s">
        <v>3151</v>
      </c>
      <c r="E919" t="s">
        <v>407</v>
      </c>
      <c r="F919" t="s">
        <v>1243</v>
      </c>
      <c r="G919" t="s">
        <v>2300</v>
      </c>
      <c r="H919" t="s">
        <v>2297</v>
      </c>
      <c r="I919" t="s">
        <v>1651</v>
      </c>
      <c r="J919" t="s">
        <v>3152</v>
      </c>
      <c r="K919" t="s">
        <v>3153</v>
      </c>
      <c r="L919" t="s">
        <v>2556</v>
      </c>
      <c r="M919">
        <v>0.62639999999999996</v>
      </c>
    </row>
    <row r="920" spans="1:13">
      <c r="A920" t="s">
        <v>570</v>
      </c>
      <c r="B920" t="s">
        <v>2445</v>
      </c>
      <c r="C920" t="s">
        <v>1155</v>
      </c>
      <c r="D920" t="s">
        <v>3154</v>
      </c>
      <c r="E920" t="s">
        <v>523</v>
      </c>
      <c r="F920" t="s">
        <v>1243</v>
      </c>
      <c r="G920" t="s">
        <v>2300</v>
      </c>
      <c r="H920" t="s">
        <v>3212</v>
      </c>
      <c r="I920" t="s">
        <v>1640</v>
      </c>
      <c r="J920" t="s">
        <v>1640</v>
      </c>
      <c r="K920" t="s">
        <v>2565</v>
      </c>
      <c r="L920" t="s">
        <v>1269</v>
      </c>
      <c r="M920">
        <v>0.40150000000000002</v>
      </c>
    </row>
    <row r="921" spans="1:13">
      <c r="A921" t="s">
        <v>570</v>
      </c>
      <c r="B921" t="s">
        <v>2445</v>
      </c>
      <c r="C921" t="s">
        <v>1155</v>
      </c>
      <c r="D921" t="s">
        <v>3154</v>
      </c>
      <c r="E921" t="s">
        <v>523</v>
      </c>
      <c r="F921" t="s">
        <v>1243</v>
      </c>
      <c r="G921" t="s">
        <v>2300</v>
      </c>
      <c r="H921" t="s">
        <v>2297</v>
      </c>
      <c r="I921" t="s">
        <v>1640</v>
      </c>
      <c r="J921" t="s">
        <v>1640</v>
      </c>
      <c r="K921" t="s">
        <v>2565</v>
      </c>
      <c r="L921" t="s">
        <v>1491</v>
      </c>
      <c r="M921">
        <v>0.59850000000000003</v>
      </c>
    </row>
    <row r="922" spans="1:13">
      <c r="A922" t="s">
        <v>570</v>
      </c>
      <c r="B922" t="s">
        <v>2421</v>
      </c>
      <c r="C922" t="s">
        <v>1158</v>
      </c>
      <c r="D922" t="s">
        <v>1625</v>
      </c>
      <c r="E922" t="s">
        <v>524</v>
      </c>
      <c r="F922" t="s">
        <v>1243</v>
      </c>
      <c r="G922" t="s">
        <v>2300</v>
      </c>
      <c r="H922" t="s">
        <v>3212</v>
      </c>
      <c r="I922" t="s">
        <v>1552</v>
      </c>
      <c r="J922" t="s">
        <v>1449</v>
      </c>
      <c r="K922" t="s">
        <v>3155</v>
      </c>
      <c r="L922" t="s">
        <v>1635</v>
      </c>
      <c r="M922">
        <v>0.58640000000000003</v>
      </c>
    </row>
    <row r="923" spans="1:13">
      <c r="A923" t="s">
        <v>570</v>
      </c>
      <c r="B923" t="s">
        <v>2421</v>
      </c>
      <c r="C923" t="s">
        <v>1158</v>
      </c>
      <c r="D923" t="s">
        <v>1625</v>
      </c>
      <c r="E923" t="s">
        <v>524</v>
      </c>
      <c r="F923" t="s">
        <v>1243</v>
      </c>
      <c r="G923" t="s">
        <v>2300</v>
      </c>
      <c r="H923" t="s">
        <v>2297</v>
      </c>
      <c r="I923" t="s">
        <v>1552</v>
      </c>
      <c r="J923" t="s">
        <v>1449</v>
      </c>
      <c r="K923" t="s">
        <v>3155</v>
      </c>
      <c r="L923" t="s">
        <v>1611</v>
      </c>
      <c r="M923">
        <v>0.41360000000000002</v>
      </c>
    </row>
    <row r="924" spans="1:13">
      <c r="A924" t="s">
        <v>570</v>
      </c>
      <c r="B924" t="s">
        <v>2421</v>
      </c>
      <c r="C924" t="s">
        <v>1158</v>
      </c>
      <c r="D924" t="s">
        <v>3156</v>
      </c>
      <c r="E924" t="s">
        <v>525</v>
      </c>
      <c r="F924" t="s">
        <v>1243</v>
      </c>
      <c r="G924" t="s">
        <v>2300</v>
      </c>
      <c r="H924" t="s">
        <v>3212</v>
      </c>
      <c r="I924" t="s">
        <v>1653</v>
      </c>
      <c r="J924" t="s">
        <v>2855</v>
      </c>
      <c r="K924" t="s">
        <v>3157</v>
      </c>
      <c r="L924" t="s">
        <v>1474</v>
      </c>
      <c r="M924">
        <v>0.54630000000000001</v>
      </c>
    </row>
    <row r="925" spans="1:13">
      <c r="A925" t="s">
        <v>570</v>
      </c>
      <c r="B925" t="s">
        <v>2421</v>
      </c>
      <c r="C925" t="s">
        <v>1158</v>
      </c>
      <c r="D925" t="s">
        <v>3156</v>
      </c>
      <c r="E925" t="s">
        <v>525</v>
      </c>
      <c r="F925" t="s">
        <v>1243</v>
      </c>
      <c r="G925" t="s">
        <v>2300</v>
      </c>
      <c r="H925" t="s">
        <v>2297</v>
      </c>
      <c r="I925" t="s">
        <v>1653</v>
      </c>
      <c r="J925" t="s">
        <v>2855</v>
      </c>
      <c r="K925" t="s">
        <v>3157</v>
      </c>
      <c r="L925" t="s">
        <v>1546</v>
      </c>
      <c r="M925">
        <v>0.45369999999999999</v>
      </c>
    </row>
    <row r="926" spans="1:13">
      <c r="A926" t="s">
        <v>570</v>
      </c>
      <c r="B926" t="s">
        <v>2421</v>
      </c>
      <c r="C926" t="s">
        <v>1158</v>
      </c>
      <c r="D926" t="s">
        <v>1469</v>
      </c>
      <c r="E926" t="s">
        <v>556</v>
      </c>
      <c r="F926" t="s">
        <v>1243</v>
      </c>
      <c r="G926" t="s">
        <v>2300</v>
      </c>
      <c r="H926" t="s">
        <v>3212</v>
      </c>
      <c r="I926" t="s">
        <v>1654</v>
      </c>
      <c r="J926" t="s">
        <v>2701</v>
      </c>
      <c r="K926" t="s">
        <v>3147</v>
      </c>
      <c r="L926" t="s">
        <v>1343</v>
      </c>
      <c r="M926">
        <v>0.78810000000000002</v>
      </c>
    </row>
    <row r="927" spans="1:13">
      <c r="A927" t="s">
        <v>570</v>
      </c>
      <c r="B927" t="s">
        <v>2421</v>
      </c>
      <c r="C927" t="s">
        <v>1158</v>
      </c>
      <c r="D927" t="s">
        <v>1469</v>
      </c>
      <c r="E927" t="s">
        <v>556</v>
      </c>
      <c r="F927" t="s">
        <v>1243</v>
      </c>
      <c r="G927" t="s">
        <v>2300</v>
      </c>
      <c r="H927" t="s">
        <v>2297</v>
      </c>
      <c r="I927" t="s">
        <v>1654</v>
      </c>
      <c r="J927" t="s">
        <v>2701</v>
      </c>
      <c r="K927" t="s">
        <v>3147</v>
      </c>
      <c r="L927" t="s">
        <v>1354</v>
      </c>
      <c r="M927">
        <v>0.21190000000000001</v>
      </c>
    </row>
    <row r="928" spans="1:13">
      <c r="A928" t="s">
        <v>570</v>
      </c>
      <c r="B928" t="s">
        <v>3158</v>
      </c>
      <c r="C928" t="s">
        <v>1160</v>
      </c>
      <c r="D928" t="s">
        <v>3159</v>
      </c>
      <c r="E928" t="s">
        <v>527</v>
      </c>
      <c r="F928" t="s">
        <v>1243</v>
      </c>
      <c r="G928" t="s">
        <v>2300</v>
      </c>
      <c r="H928" t="s">
        <v>3212</v>
      </c>
      <c r="I928" t="s">
        <v>1351</v>
      </c>
      <c r="J928" t="s">
        <v>1351</v>
      </c>
      <c r="K928" t="s">
        <v>2565</v>
      </c>
      <c r="L928" t="s">
        <v>1399</v>
      </c>
      <c r="M928">
        <v>0.65959999999999996</v>
      </c>
    </row>
    <row r="929" spans="1:13">
      <c r="A929" t="s">
        <v>570</v>
      </c>
      <c r="B929" t="s">
        <v>3158</v>
      </c>
      <c r="C929" t="s">
        <v>1160</v>
      </c>
      <c r="D929" t="s">
        <v>3159</v>
      </c>
      <c r="E929" t="s">
        <v>527</v>
      </c>
      <c r="F929" t="s">
        <v>1243</v>
      </c>
      <c r="G929" t="s">
        <v>2300</v>
      </c>
      <c r="H929" t="s">
        <v>2297</v>
      </c>
      <c r="I929" t="s">
        <v>1351</v>
      </c>
      <c r="J929" t="s">
        <v>1351</v>
      </c>
      <c r="K929" t="s">
        <v>2565</v>
      </c>
      <c r="L929" t="s">
        <v>1591</v>
      </c>
      <c r="M929">
        <v>0.34039999999999998</v>
      </c>
    </row>
    <row r="930" spans="1:13">
      <c r="A930" t="s">
        <v>570</v>
      </c>
      <c r="B930" t="s">
        <v>1266</v>
      </c>
      <c r="C930" t="s">
        <v>1162</v>
      </c>
      <c r="D930" t="s">
        <v>3160</v>
      </c>
      <c r="E930" t="s">
        <v>441</v>
      </c>
      <c r="F930" t="s">
        <v>1243</v>
      </c>
      <c r="G930" t="s">
        <v>2300</v>
      </c>
      <c r="H930" t="s">
        <v>3212</v>
      </c>
      <c r="I930" t="s">
        <v>1331</v>
      </c>
      <c r="J930" t="s">
        <v>1377</v>
      </c>
      <c r="K930" t="s">
        <v>2664</v>
      </c>
      <c r="L930" t="s">
        <v>1261</v>
      </c>
      <c r="M930">
        <v>0.51160000000000005</v>
      </c>
    </row>
    <row r="931" spans="1:13">
      <c r="A931" t="s">
        <v>570</v>
      </c>
      <c r="B931" t="s">
        <v>1266</v>
      </c>
      <c r="C931" t="s">
        <v>1162</v>
      </c>
      <c r="D931" t="s">
        <v>3160</v>
      </c>
      <c r="E931" t="s">
        <v>441</v>
      </c>
      <c r="F931" t="s">
        <v>1243</v>
      </c>
      <c r="G931" t="s">
        <v>2300</v>
      </c>
      <c r="H931" t="s">
        <v>2297</v>
      </c>
      <c r="I931" t="s">
        <v>1331</v>
      </c>
      <c r="J931" t="s">
        <v>1377</v>
      </c>
      <c r="K931" t="s">
        <v>2664</v>
      </c>
      <c r="L931" t="s">
        <v>1417</v>
      </c>
      <c r="M931">
        <v>0.4884</v>
      </c>
    </row>
    <row r="932" spans="1:13">
      <c r="A932" t="s">
        <v>570</v>
      </c>
      <c r="B932" t="s">
        <v>3161</v>
      </c>
      <c r="C932" t="s">
        <v>1164</v>
      </c>
      <c r="D932" t="s">
        <v>1665</v>
      </c>
      <c r="E932" t="s">
        <v>532</v>
      </c>
      <c r="F932" t="s">
        <v>1243</v>
      </c>
      <c r="G932" t="s">
        <v>2300</v>
      </c>
      <c r="H932" t="s">
        <v>3212</v>
      </c>
      <c r="I932" t="s">
        <v>1392</v>
      </c>
      <c r="J932" t="s">
        <v>1392</v>
      </c>
      <c r="K932" t="s">
        <v>2565</v>
      </c>
      <c r="L932" t="s">
        <v>1411</v>
      </c>
      <c r="M932">
        <v>0.82499999999999996</v>
      </c>
    </row>
    <row r="933" spans="1:13">
      <c r="A933" t="s">
        <v>570</v>
      </c>
      <c r="B933" t="s">
        <v>3161</v>
      </c>
      <c r="C933" t="s">
        <v>1164</v>
      </c>
      <c r="D933" t="s">
        <v>1665</v>
      </c>
      <c r="E933" t="s">
        <v>532</v>
      </c>
      <c r="F933" t="s">
        <v>1243</v>
      </c>
      <c r="G933" t="s">
        <v>2300</v>
      </c>
      <c r="H933" t="s">
        <v>2297</v>
      </c>
      <c r="I933" t="s">
        <v>1392</v>
      </c>
      <c r="J933" t="s">
        <v>1392</v>
      </c>
      <c r="K933" t="s">
        <v>2565</v>
      </c>
      <c r="L933" t="s">
        <v>1352</v>
      </c>
      <c r="M933">
        <v>0.17499999999999999</v>
      </c>
    </row>
    <row r="934" spans="1:13">
      <c r="A934" t="s">
        <v>570</v>
      </c>
      <c r="B934" t="s">
        <v>2417</v>
      </c>
      <c r="C934" t="s">
        <v>1166</v>
      </c>
      <c r="D934" t="s">
        <v>3162</v>
      </c>
      <c r="E934" t="s">
        <v>318</v>
      </c>
      <c r="F934" t="s">
        <v>1243</v>
      </c>
      <c r="G934" t="s">
        <v>2300</v>
      </c>
      <c r="H934" t="s">
        <v>3212</v>
      </c>
      <c r="I934" t="s">
        <v>1491</v>
      </c>
      <c r="J934" t="s">
        <v>1267</v>
      </c>
      <c r="K934" t="s">
        <v>3163</v>
      </c>
      <c r="L934" t="s">
        <v>1439</v>
      </c>
      <c r="M934">
        <v>0.81579999999999997</v>
      </c>
    </row>
    <row r="935" spans="1:13">
      <c r="A935" t="s">
        <v>570</v>
      </c>
      <c r="B935" t="s">
        <v>2417</v>
      </c>
      <c r="C935" t="s">
        <v>1166</v>
      </c>
      <c r="D935" t="s">
        <v>3162</v>
      </c>
      <c r="E935" t="s">
        <v>318</v>
      </c>
      <c r="F935" t="s">
        <v>1243</v>
      </c>
      <c r="G935" t="s">
        <v>2300</v>
      </c>
      <c r="H935" t="s">
        <v>2297</v>
      </c>
      <c r="I935" t="s">
        <v>1491</v>
      </c>
      <c r="J935" t="s">
        <v>1267</v>
      </c>
      <c r="K935" t="s">
        <v>3163</v>
      </c>
      <c r="L935" t="s">
        <v>1256</v>
      </c>
      <c r="M935">
        <v>0.1842</v>
      </c>
    </row>
    <row r="936" spans="1:13">
      <c r="A936" t="s">
        <v>570</v>
      </c>
      <c r="B936" t="s">
        <v>2417</v>
      </c>
      <c r="C936" t="s">
        <v>1166</v>
      </c>
      <c r="D936" t="s">
        <v>1349</v>
      </c>
      <c r="E936" t="s">
        <v>325</v>
      </c>
      <c r="F936" t="s">
        <v>1243</v>
      </c>
      <c r="G936" t="s">
        <v>2300</v>
      </c>
      <c r="H936" t="s">
        <v>3212</v>
      </c>
      <c r="I936" t="s">
        <v>1447</v>
      </c>
      <c r="J936" t="s">
        <v>1447</v>
      </c>
      <c r="K936" t="s">
        <v>2565</v>
      </c>
      <c r="L936" t="s">
        <v>1386</v>
      </c>
      <c r="M936">
        <v>0.73129999999999995</v>
      </c>
    </row>
    <row r="937" spans="1:13">
      <c r="A937" t="s">
        <v>570</v>
      </c>
      <c r="B937" t="s">
        <v>2417</v>
      </c>
      <c r="C937" t="s">
        <v>1166</v>
      </c>
      <c r="D937" t="s">
        <v>1349</v>
      </c>
      <c r="E937" t="s">
        <v>325</v>
      </c>
      <c r="F937" t="s">
        <v>1243</v>
      </c>
      <c r="G937" t="s">
        <v>2300</v>
      </c>
      <c r="H937" t="s">
        <v>2297</v>
      </c>
      <c r="I937" t="s">
        <v>1447</v>
      </c>
      <c r="J937" t="s">
        <v>1447</v>
      </c>
      <c r="K937" t="s">
        <v>2565</v>
      </c>
      <c r="L937" t="s">
        <v>1323</v>
      </c>
      <c r="M937">
        <v>0.26869999999999999</v>
      </c>
    </row>
    <row r="938" spans="1:13">
      <c r="A938" t="s">
        <v>570</v>
      </c>
      <c r="B938" t="s">
        <v>2417</v>
      </c>
      <c r="C938" t="s">
        <v>1166</v>
      </c>
      <c r="D938" t="s">
        <v>2406</v>
      </c>
      <c r="E938" t="s">
        <v>33</v>
      </c>
      <c r="F938" t="s">
        <v>1243</v>
      </c>
      <c r="G938" t="s">
        <v>2300</v>
      </c>
      <c r="H938" t="s">
        <v>3212</v>
      </c>
      <c r="I938" t="s">
        <v>1367</v>
      </c>
      <c r="J938" t="s">
        <v>1367</v>
      </c>
      <c r="K938" t="s">
        <v>2565</v>
      </c>
      <c r="L938" t="s">
        <v>1288</v>
      </c>
      <c r="M938">
        <v>0.67010000000000003</v>
      </c>
    </row>
    <row r="939" spans="1:13">
      <c r="A939" t="s">
        <v>570</v>
      </c>
      <c r="B939" t="s">
        <v>2417</v>
      </c>
      <c r="C939" t="s">
        <v>1166</v>
      </c>
      <c r="D939" t="s">
        <v>2406</v>
      </c>
      <c r="E939" t="s">
        <v>33</v>
      </c>
      <c r="F939" t="s">
        <v>1243</v>
      </c>
      <c r="G939" t="s">
        <v>2300</v>
      </c>
      <c r="H939" t="s">
        <v>2297</v>
      </c>
      <c r="I939" t="s">
        <v>1367</v>
      </c>
      <c r="J939" t="s">
        <v>1367</v>
      </c>
      <c r="K939" t="s">
        <v>2565</v>
      </c>
      <c r="L939" t="s">
        <v>1410</v>
      </c>
      <c r="M939">
        <v>0.32990000000000003</v>
      </c>
    </row>
    <row r="940" spans="1:13">
      <c r="A940" t="s">
        <v>570</v>
      </c>
      <c r="B940" t="s">
        <v>2417</v>
      </c>
      <c r="C940" t="s">
        <v>1166</v>
      </c>
      <c r="D940" t="s">
        <v>2521</v>
      </c>
      <c r="E940" t="s">
        <v>452</v>
      </c>
      <c r="F940" t="s">
        <v>1243</v>
      </c>
      <c r="G940" t="s">
        <v>2300</v>
      </c>
      <c r="H940" t="s">
        <v>3212</v>
      </c>
      <c r="I940" t="s">
        <v>1348</v>
      </c>
      <c r="J940" t="s">
        <v>1321</v>
      </c>
      <c r="K940" t="s">
        <v>2973</v>
      </c>
      <c r="L940" t="s">
        <v>1244</v>
      </c>
      <c r="M940">
        <v>0.61399999999999999</v>
      </c>
    </row>
    <row r="941" spans="1:13">
      <c r="A941" t="s">
        <v>570</v>
      </c>
      <c r="B941" t="s">
        <v>2417</v>
      </c>
      <c r="C941" t="s">
        <v>1166</v>
      </c>
      <c r="D941" t="s">
        <v>2521</v>
      </c>
      <c r="E941" t="s">
        <v>452</v>
      </c>
      <c r="F941" t="s">
        <v>1243</v>
      </c>
      <c r="G941" t="s">
        <v>2300</v>
      </c>
      <c r="H941" t="s">
        <v>2297</v>
      </c>
      <c r="I941" t="s">
        <v>1348</v>
      </c>
      <c r="J941" t="s">
        <v>1321</v>
      </c>
      <c r="K941" t="s">
        <v>2973</v>
      </c>
      <c r="L941" t="s">
        <v>1261</v>
      </c>
      <c r="M941">
        <v>0.38600000000000001</v>
      </c>
    </row>
    <row r="942" spans="1:13">
      <c r="A942" t="s">
        <v>570</v>
      </c>
      <c r="B942" t="s">
        <v>2417</v>
      </c>
      <c r="C942" t="s">
        <v>1166</v>
      </c>
      <c r="D942" t="s">
        <v>2395</v>
      </c>
      <c r="E942" t="s">
        <v>376</v>
      </c>
      <c r="F942" t="s">
        <v>1243</v>
      </c>
      <c r="G942" t="s">
        <v>2300</v>
      </c>
      <c r="H942" t="s">
        <v>3212</v>
      </c>
      <c r="I942" t="s">
        <v>1532</v>
      </c>
      <c r="J942" t="s">
        <v>1658</v>
      </c>
      <c r="K942" t="s">
        <v>3164</v>
      </c>
      <c r="L942" t="s">
        <v>1287</v>
      </c>
      <c r="M942">
        <v>0.505</v>
      </c>
    </row>
    <row r="943" spans="1:13">
      <c r="A943" t="s">
        <v>570</v>
      </c>
      <c r="B943" t="s">
        <v>2417</v>
      </c>
      <c r="C943" t="s">
        <v>1166</v>
      </c>
      <c r="D943" t="s">
        <v>2395</v>
      </c>
      <c r="E943" t="s">
        <v>376</v>
      </c>
      <c r="F943" t="s">
        <v>1243</v>
      </c>
      <c r="G943" t="s">
        <v>2300</v>
      </c>
      <c r="H943" t="s">
        <v>2297</v>
      </c>
      <c r="I943" t="s">
        <v>1532</v>
      </c>
      <c r="J943" t="s">
        <v>1658</v>
      </c>
      <c r="K943" t="s">
        <v>3164</v>
      </c>
      <c r="L943" t="s">
        <v>1319</v>
      </c>
      <c r="M943">
        <v>0.495</v>
      </c>
    </row>
    <row r="944" spans="1:13">
      <c r="A944" t="s">
        <v>570</v>
      </c>
      <c r="B944" t="s">
        <v>2417</v>
      </c>
      <c r="C944" t="s">
        <v>1166</v>
      </c>
      <c r="D944" t="s">
        <v>3165</v>
      </c>
      <c r="E944" t="s">
        <v>445</v>
      </c>
      <c r="F944" t="s">
        <v>1243</v>
      </c>
      <c r="G944" t="s">
        <v>2300</v>
      </c>
      <c r="H944" t="s">
        <v>3212</v>
      </c>
      <c r="I944" t="s">
        <v>1657</v>
      </c>
      <c r="J944" t="s">
        <v>2991</v>
      </c>
      <c r="K944" t="s">
        <v>2901</v>
      </c>
      <c r="L944" t="s">
        <v>2768</v>
      </c>
      <c r="M944">
        <v>0.46610000000000001</v>
      </c>
    </row>
    <row r="945" spans="1:13">
      <c r="A945" t="s">
        <v>570</v>
      </c>
      <c r="B945" t="s">
        <v>2417</v>
      </c>
      <c r="C945" t="s">
        <v>1166</v>
      </c>
      <c r="D945" t="s">
        <v>3165</v>
      </c>
      <c r="E945" t="s">
        <v>445</v>
      </c>
      <c r="F945" t="s">
        <v>1243</v>
      </c>
      <c r="G945" t="s">
        <v>2300</v>
      </c>
      <c r="H945" t="s">
        <v>2297</v>
      </c>
      <c r="I945" t="s">
        <v>1657</v>
      </c>
      <c r="J945" t="s">
        <v>2991</v>
      </c>
      <c r="K945" t="s">
        <v>2901</v>
      </c>
      <c r="L945" t="s">
        <v>2476</v>
      </c>
      <c r="M945">
        <v>0.53390000000000004</v>
      </c>
    </row>
    <row r="946" spans="1:13">
      <c r="A946" t="s">
        <v>570</v>
      </c>
      <c r="B946" t="s">
        <v>2417</v>
      </c>
      <c r="C946" t="s">
        <v>1166</v>
      </c>
      <c r="D946" t="s">
        <v>2492</v>
      </c>
      <c r="E946" t="s">
        <v>548</v>
      </c>
      <c r="F946" t="s">
        <v>1243</v>
      </c>
      <c r="G946" t="s">
        <v>2300</v>
      </c>
      <c r="H946" t="s">
        <v>3212</v>
      </c>
      <c r="I946" t="s">
        <v>2380</v>
      </c>
      <c r="J946" t="s">
        <v>2376</v>
      </c>
      <c r="K946" t="s">
        <v>3126</v>
      </c>
      <c r="L946" t="s">
        <v>1265</v>
      </c>
      <c r="M946">
        <v>0.69169999999999998</v>
      </c>
    </row>
    <row r="947" spans="1:13">
      <c r="A947" t="s">
        <v>570</v>
      </c>
      <c r="B947" t="s">
        <v>2417</v>
      </c>
      <c r="C947" t="s">
        <v>1166</v>
      </c>
      <c r="D947" t="s">
        <v>2492</v>
      </c>
      <c r="E947" t="s">
        <v>548</v>
      </c>
      <c r="F947" t="s">
        <v>1243</v>
      </c>
      <c r="G947" t="s">
        <v>2300</v>
      </c>
      <c r="H947" t="s">
        <v>2297</v>
      </c>
      <c r="I947" t="s">
        <v>2380</v>
      </c>
      <c r="J947" t="s">
        <v>2376</v>
      </c>
      <c r="K947" t="s">
        <v>3126</v>
      </c>
      <c r="L947" t="s">
        <v>1273</v>
      </c>
      <c r="M947">
        <v>0.30830000000000002</v>
      </c>
    </row>
    <row r="948" spans="1:13">
      <c r="A948" t="s">
        <v>570</v>
      </c>
      <c r="B948" t="s">
        <v>2393</v>
      </c>
      <c r="C948" t="s">
        <v>1169</v>
      </c>
      <c r="D948" t="s">
        <v>3166</v>
      </c>
      <c r="E948" t="s">
        <v>418</v>
      </c>
      <c r="F948" t="s">
        <v>1243</v>
      </c>
      <c r="G948" t="s">
        <v>2300</v>
      </c>
      <c r="H948" t="s">
        <v>3212</v>
      </c>
      <c r="I948" t="s">
        <v>1294</v>
      </c>
      <c r="J948" t="s">
        <v>1294</v>
      </c>
      <c r="K948" t="s">
        <v>2565</v>
      </c>
      <c r="L948" t="s">
        <v>1244</v>
      </c>
      <c r="M948">
        <v>0.47949999999999998</v>
      </c>
    </row>
    <row r="949" spans="1:13">
      <c r="A949" t="s">
        <v>570</v>
      </c>
      <c r="B949" t="s">
        <v>2393</v>
      </c>
      <c r="C949" t="s">
        <v>1169</v>
      </c>
      <c r="D949" t="s">
        <v>3166</v>
      </c>
      <c r="E949" t="s">
        <v>418</v>
      </c>
      <c r="F949" t="s">
        <v>1243</v>
      </c>
      <c r="G949" t="s">
        <v>2300</v>
      </c>
      <c r="H949" t="s">
        <v>2297</v>
      </c>
      <c r="I949" t="s">
        <v>1294</v>
      </c>
      <c r="J949" t="s">
        <v>1294</v>
      </c>
      <c r="K949" t="s">
        <v>2565</v>
      </c>
      <c r="L949" t="s">
        <v>1336</v>
      </c>
      <c r="M949">
        <v>0.52049999999999996</v>
      </c>
    </row>
    <row r="950" spans="1:13">
      <c r="A950" t="s">
        <v>570</v>
      </c>
      <c r="B950" t="s">
        <v>3167</v>
      </c>
      <c r="C950" t="s">
        <v>1171</v>
      </c>
      <c r="D950" t="s">
        <v>3168</v>
      </c>
      <c r="E950" t="s">
        <v>380</v>
      </c>
      <c r="F950" t="s">
        <v>1243</v>
      </c>
      <c r="G950" t="s">
        <v>2300</v>
      </c>
      <c r="H950" t="s">
        <v>3212</v>
      </c>
      <c r="I950" t="s">
        <v>1418</v>
      </c>
      <c r="J950" t="s">
        <v>1254</v>
      </c>
      <c r="K950" t="s">
        <v>3169</v>
      </c>
      <c r="L950" t="s">
        <v>1420</v>
      </c>
      <c r="M950">
        <v>0.57809999999999995</v>
      </c>
    </row>
    <row r="951" spans="1:13">
      <c r="A951" t="s">
        <v>570</v>
      </c>
      <c r="B951" t="s">
        <v>3167</v>
      </c>
      <c r="C951" t="s">
        <v>1171</v>
      </c>
      <c r="D951" t="s">
        <v>3168</v>
      </c>
      <c r="E951" t="s">
        <v>380</v>
      </c>
      <c r="F951" t="s">
        <v>1243</v>
      </c>
      <c r="G951" t="s">
        <v>2300</v>
      </c>
      <c r="H951" t="s">
        <v>2297</v>
      </c>
      <c r="I951" t="s">
        <v>1418</v>
      </c>
      <c r="J951" t="s">
        <v>1254</v>
      </c>
      <c r="K951" t="s">
        <v>3169</v>
      </c>
      <c r="L951" t="s">
        <v>1308</v>
      </c>
      <c r="M951">
        <v>0.4219</v>
      </c>
    </row>
    <row r="952" spans="1:13">
      <c r="A952" t="s">
        <v>570</v>
      </c>
      <c r="B952" t="s">
        <v>3061</v>
      </c>
      <c r="C952" t="s">
        <v>1173</v>
      </c>
      <c r="D952" t="s">
        <v>1555</v>
      </c>
      <c r="E952" t="s">
        <v>534</v>
      </c>
      <c r="F952" t="s">
        <v>1243</v>
      </c>
      <c r="G952" t="s">
        <v>2300</v>
      </c>
      <c r="H952" t="s">
        <v>3212</v>
      </c>
      <c r="I952" t="s">
        <v>1353</v>
      </c>
      <c r="J952" t="s">
        <v>1353</v>
      </c>
      <c r="K952" t="s">
        <v>2565</v>
      </c>
      <c r="L952" t="s">
        <v>1331</v>
      </c>
      <c r="M952">
        <v>0.5</v>
      </c>
    </row>
    <row r="953" spans="1:13">
      <c r="A953" t="s">
        <v>570</v>
      </c>
      <c r="B953" t="s">
        <v>3061</v>
      </c>
      <c r="C953" t="s">
        <v>1173</v>
      </c>
      <c r="D953" t="s">
        <v>1555</v>
      </c>
      <c r="E953" t="s">
        <v>534</v>
      </c>
      <c r="F953" t="s">
        <v>1243</v>
      </c>
      <c r="G953" t="s">
        <v>2300</v>
      </c>
      <c r="H953" t="s">
        <v>2297</v>
      </c>
      <c r="I953" t="s">
        <v>1353</v>
      </c>
      <c r="J953" t="s">
        <v>1353</v>
      </c>
      <c r="K953" t="s">
        <v>2565</v>
      </c>
      <c r="L953" t="s">
        <v>1331</v>
      </c>
      <c r="M953">
        <v>0.5</v>
      </c>
    </row>
    <row r="954" spans="1:13">
      <c r="A954" t="s">
        <v>570</v>
      </c>
      <c r="B954" t="s">
        <v>3170</v>
      </c>
      <c r="C954" t="s">
        <v>537</v>
      </c>
      <c r="D954" t="s">
        <v>3171</v>
      </c>
      <c r="E954" t="s">
        <v>537</v>
      </c>
      <c r="F954" t="s">
        <v>1243</v>
      </c>
      <c r="G954" t="s">
        <v>2300</v>
      </c>
      <c r="H954" t="s">
        <v>3212</v>
      </c>
      <c r="I954" t="s">
        <v>1256</v>
      </c>
      <c r="J954" t="s">
        <v>1256</v>
      </c>
      <c r="K954" t="s">
        <v>2565</v>
      </c>
      <c r="L954" t="s">
        <v>1312</v>
      </c>
      <c r="M954">
        <v>0.35709999999999997</v>
      </c>
    </row>
    <row r="955" spans="1:13">
      <c r="A955" t="s">
        <v>570</v>
      </c>
      <c r="B955" t="s">
        <v>3170</v>
      </c>
      <c r="C955" t="s">
        <v>537</v>
      </c>
      <c r="D955" t="s">
        <v>3171</v>
      </c>
      <c r="E955" t="s">
        <v>537</v>
      </c>
      <c r="F955" t="s">
        <v>1243</v>
      </c>
      <c r="G955" t="s">
        <v>2300</v>
      </c>
      <c r="H955" t="s">
        <v>2297</v>
      </c>
      <c r="I955" t="s">
        <v>1256</v>
      </c>
      <c r="J955" t="s">
        <v>1256</v>
      </c>
      <c r="K955" t="s">
        <v>2565</v>
      </c>
      <c r="L955" t="s">
        <v>1252</v>
      </c>
      <c r="M955">
        <v>0.64290000000000003</v>
      </c>
    </row>
    <row r="956" spans="1:13">
      <c r="A956" t="s">
        <v>570</v>
      </c>
      <c r="B956" t="s">
        <v>3172</v>
      </c>
      <c r="C956" t="s">
        <v>538</v>
      </c>
      <c r="D956" t="s">
        <v>3173</v>
      </c>
      <c r="E956" t="s">
        <v>538</v>
      </c>
      <c r="F956" t="s">
        <v>1243</v>
      </c>
      <c r="G956" t="s">
        <v>2300</v>
      </c>
      <c r="H956" t="s">
        <v>3212</v>
      </c>
      <c r="I956" t="s">
        <v>2475</v>
      </c>
      <c r="J956" t="s">
        <v>1526</v>
      </c>
      <c r="K956" t="s">
        <v>3174</v>
      </c>
      <c r="L956" t="s">
        <v>1385</v>
      </c>
      <c r="M956">
        <v>0.49380000000000002</v>
      </c>
    </row>
    <row r="957" spans="1:13">
      <c r="A957" t="s">
        <v>570</v>
      </c>
      <c r="B957" t="s">
        <v>3172</v>
      </c>
      <c r="C957" t="s">
        <v>538</v>
      </c>
      <c r="D957" t="s">
        <v>3173</v>
      </c>
      <c r="E957" t="s">
        <v>538</v>
      </c>
      <c r="F957" t="s">
        <v>1243</v>
      </c>
      <c r="G957" t="s">
        <v>2300</v>
      </c>
      <c r="H957" t="s">
        <v>2297</v>
      </c>
      <c r="I957" t="s">
        <v>2475</v>
      </c>
      <c r="J957" t="s">
        <v>1526</v>
      </c>
      <c r="K957" t="s">
        <v>3174</v>
      </c>
      <c r="L957" t="s">
        <v>1297</v>
      </c>
      <c r="M957">
        <v>0.50619999999999998</v>
      </c>
    </row>
    <row r="958" spans="1:13">
      <c r="A958" t="s">
        <v>570</v>
      </c>
      <c r="B958" t="s">
        <v>2868</v>
      </c>
      <c r="C958" t="s">
        <v>1175</v>
      </c>
      <c r="D958" t="s">
        <v>1671</v>
      </c>
      <c r="E958" t="s">
        <v>236</v>
      </c>
      <c r="F958" t="s">
        <v>1243</v>
      </c>
      <c r="G958" t="s">
        <v>2300</v>
      </c>
      <c r="H958" t="s">
        <v>3212</v>
      </c>
      <c r="I958" t="s">
        <v>1382</v>
      </c>
      <c r="J958" t="s">
        <v>1560</v>
      </c>
      <c r="K958" t="s">
        <v>2785</v>
      </c>
      <c r="L958" t="s">
        <v>1290</v>
      </c>
      <c r="M958">
        <v>0.31169999999999998</v>
      </c>
    </row>
    <row r="959" spans="1:13">
      <c r="A959" t="s">
        <v>570</v>
      </c>
      <c r="B959" t="s">
        <v>2868</v>
      </c>
      <c r="C959" t="s">
        <v>1175</v>
      </c>
      <c r="D959" t="s">
        <v>1671</v>
      </c>
      <c r="E959" t="s">
        <v>236</v>
      </c>
      <c r="F959" t="s">
        <v>1243</v>
      </c>
      <c r="G959" t="s">
        <v>2300</v>
      </c>
      <c r="H959" t="s">
        <v>2297</v>
      </c>
      <c r="I959" t="s">
        <v>1382</v>
      </c>
      <c r="J959" t="s">
        <v>1560</v>
      </c>
      <c r="K959" t="s">
        <v>2785</v>
      </c>
      <c r="L959" t="s">
        <v>1269</v>
      </c>
      <c r="M959">
        <v>0.68830000000000002</v>
      </c>
    </row>
    <row r="960" spans="1:13">
      <c r="A960" t="s">
        <v>570</v>
      </c>
      <c r="B960" t="s">
        <v>3175</v>
      </c>
      <c r="C960" t="s">
        <v>1177</v>
      </c>
      <c r="D960" t="s">
        <v>1486</v>
      </c>
      <c r="E960" t="s">
        <v>455</v>
      </c>
      <c r="F960" t="s">
        <v>1243</v>
      </c>
      <c r="G960" t="s">
        <v>2300</v>
      </c>
      <c r="H960" t="s">
        <v>3212</v>
      </c>
      <c r="I960" t="s">
        <v>1382</v>
      </c>
      <c r="J960" t="s">
        <v>1382</v>
      </c>
      <c r="K960" t="s">
        <v>2565</v>
      </c>
      <c r="L960" t="s">
        <v>1331</v>
      </c>
      <c r="M960">
        <v>0.55559999999999998</v>
      </c>
    </row>
    <row r="961" spans="1:13">
      <c r="A961" t="s">
        <v>570</v>
      </c>
      <c r="B961" t="s">
        <v>3175</v>
      </c>
      <c r="C961" t="s">
        <v>1177</v>
      </c>
      <c r="D961" t="s">
        <v>1486</v>
      </c>
      <c r="E961" t="s">
        <v>455</v>
      </c>
      <c r="F961" t="s">
        <v>1243</v>
      </c>
      <c r="G961" t="s">
        <v>2300</v>
      </c>
      <c r="H961" t="s">
        <v>2297</v>
      </c>
      <c r="I961" t="s">
        <v>1382</v>
      </c>
      <c r="J961" t="s">
        <v>1382</v>
      </c>
      <c r="K961" t="s">
        <v>2565</v>
      </c>
      <c r="L961" t="s">
        <v>1251</v>
      </c>
      <c r="M961">
        <v>0.44440000000000002</v>
      </c>
    </row>
    <row r="962" spans="1:13">
      <c r="A962" t="s">
        <v>570</v>
      </c>
      <c r="B962" t="s">
        <v>2508</v>
      </c>
      <c r="C962" t="s">
        <v>1179</v>
      </c>
      <c r="D962" t="s">
        <v>1664</v>
      </c>
      <c r="E962" t="s">
        <v>462</v>
      </c>
      <c r="F962" t="s">
        <v>1243</v>
      </c>
      <c r="G962" t="s">
        <v>2300</v>
      </c>
      <c r="H962" t="s">
        <v>3212</v>
      </c>
      <c r="I962" t="s">
        <v>1522</v>
      </c>
      <c r="J962" t="s">
        <v>2346</v>
      </c>
      <c r="K962" t="s">
        <v>3176</v>
      </c>
      <c r="L962" t="s">
        <v>1583</v>
      </c>
      <c r="M962">
        <v>0.48330000000000001</v>
      </c>
    </row>
    <row r="963" spans="1:13">
      <c r="A963" t="s">
        <v>570</v>
      </c>
      <c r="B963" t="s">
        <v>2508</v>
      </c>
      <c r="C963" t="s">
        <v>1179</v>
      </c>
      <c r="D963" t="s">
        <v>1664</v>
      </c>
      <c r="E963" t="s">
        <v>462</v>
      </c>
      <c r="F963" t="s">
        <v>1243</v>
      </c>
      <c r="G963" t="s">
        <v>2300</v>
      </c>
      <c r="H963" t="s">
        <v>2297</v>
      </c>
      <c r="I963" t="s">
        <v>1522</v>
      </c>
      <c r="J963" t="s">
        <v>2346</v>
      </c>
      <c r="K963" t="s">
        <v>3176</v>
      </c>
      <c r="L963" t="s">
        <v>1317</v>
      </c>
      <c r="M963">
        <v>0.51670000000000005</v>
      </c>
    </row>
    <row r="964" spans="1:13">
      <c r="A964" t="s">
        <v>570</v>
      </c>
      <c r="B964" t="s">
        <v>2474</v>
      </c>
      <c r="C964" t="s">
        <v>1181</v>
      </c>
      <c r="D964" t="s">
        <v>1674</v>
      </c>
      <c r="E964" t="s">
        <v>541</v>
      </c>
      <c r="F964" t="s">
        <v>1243</v>
      </c>
      <c r="G964" t="s">
        <v>2300</v>
      </c>
      <c r="H964" t="s">
        <v>3212</v>
      </c>
      <c r="I964" t="s">
        <v>1340</v>
      </c>
      <c r="J964" t="s">
        <v>1361</v>
      </c>
      <c r="K964" t="s">
        <v>3036</v>
      </c>
      <c r="L964" t="s">
        <v>1306</v>
      </c>
      <c r="M964">
        <v>0.71589999999999998</v>
      </c>
    </row>
    <row r="965" spans="1:13">
      <c r="A965" t="s">
        <v>570</v>
      </c>
      <c r="B965" t="s">
        <v>2474</v>
      </c>
      <c r="C965" t="s">
        <v>1181</v>
      </c>
      <c r="D965" t="s">
        <v>1674</v>
      </c>
      <c r="E965" t="s">
        <v>541</v>
      </c>
      <c r="F965" t="s">
        <v>1243</v>
      </c>
      <c r="G965" t="s">
        <v>2300</v>
      </c>
      <c r="H965" t="s">
        <v>2297</v>
      </c>
      <c r="I965" t="s">
        <v>1340</v>
      </c>
      <c r="J965" t="s">
        <v>1361</v>
      </c>
      <c r="K965" t="s">
        <v>3036</v>
      </c>
      <c r="L965" t="s">
        <v>1249</v>
      </c>
      <c r="M965">
        <v>0.28410000000000002</v>
      </c>
    </row>
    <row r="966" spans="1:13">
      <c r="A966" t="s">
        <v>570</v>
      </c>
      <c r="B966" t="s">
        <v>3177</v>
      </c>
      <c r="C966" t="s">
        <v>550</v>
      </c>
      <c r="D966" t="s">
        <v>3178</v>
      </c>
      <c r="E966" t="s">
        <v>550</v>
      </c>
      <c r="F966" t="s">
        <v>1243</v>
      </c>
      <c r="G966" t="s">
        <v>2300</v>
      </c>
      <c r="H966" t="s">
        <v>3212</v>
      </c>
      <c r="I966" t="s">
        <v>1490</v>
      </c>
      <c r="J966" t="s">
        <v>1294</v>
      </c>
      <c r="K966" t="s">
        <v>3179</v>
      </c>
      <c r="L966" t="s">
        <v>1410</v>
      </c>
      <c r="M966">
        <v>0.43840000000000001</v>
      </c>
    </row>
    <row r="967" spans="1:13">
      <c r="A967" t="s">
        <v>570</v>
      </c>
      <c r="B967" t="s">
        <v>3177</v>
      </c>
      <c r="C967" t="s">
        <v>550</v>
      </c>
      <c r="D967" t="s">
        <v>3178</v>
      </c>
      <c r="E967" t="s">
        <v>550</v>
      </c>
      <c r="F967" t="s">
        <v>1243</v>
      </c>
      <c r="G967" t="s">
        <v>2300</v>
      </c>
      <c r="H967" t="s">
        <v>2297</v>
      </c>
      <c r="I967" t="s">
        <v>1490</v>
      </c>
      <c r="J967" t="s">
        <v>1294</v>
      </c>
      <c r="K967" t="s">
        <v>3179</v>
      </c>
      <c r="L967" t="s">
        <v>1281</v>
      </c>
      <c r="M967">
        <v>0.56159999999999999</v>
      </c>
    </row>
    <row r="968" spans="1:13">
      <c r="A968" t="s">
        <v>570</v>
      </c>
      <c r="B968" t="s">
        <v>1544</v>
      </c>
      <c r="C968" t="s">
        <v>1183</v>
      </c>
      <c r="D968" t="s">
        <v>2477</v>
      </c>
      <c r="E968" t="s">
        <v>16</v>
      </c>
      <c r="F968" t="s">
        <v>1243</v>
      </c>
      <c r="G968" t="s">
        <v>2300</v>
      </c>
      <c r="H968" t="s">
        <v>3212</v>
      </c>
      <c r="I968" t="s">
        <v>1574</v>
      </c>
      <c r="J968" t="s">
        <v>1587</v>
      </c>
      <c r="K968" t="s">
        <v>3180</v>
      </c>
      <c r="L968" t="s">
        <v>1375</v>
      </c>
      <c r="M968">
        <v>0.4148</v>
      </c>
    </row>
    <row r="969" spans="1:13">
      <c r="A969" t="s">
        <v>570</v>
      </c>
      <c r="B969" t="s">
        <v>1544</v>
      </c>
      <c r="C969" t="s">
        <v>1183</v>
      </c>
      <c r="D969" t="s">
        <v>2477</v>
      </c>
      <c r="E969" t="s">
        <v>16</v>
      </c>
      <c r="F969" t="s">
        <v>1243</v>
      </c>
      <c r="G969" t="s">
        <v>2300</v>
      </c>
      <c r="H969" t="s">
        <v>2297</v>
      </c>
      <c r="I969" t="s">
        <v>1574</v>
      </c>
      <c r="J969" t="s">
        <v>1587</v>
      </c>
      <c r="K969" t="s">
        <v>3180</v>
      </c>
      <c r="L969" t="s">
        <v>1403</v>
      </c>
      <c r="M969">
        <v>0.58520000000000005</v>
      </c>
    </row>
    <row r="970" spans="1:13">
      <c r="A970" t="s">
        <v>570</v>
      </c>
      <c r="B970" t="s">
        <v>1544</v>
      </c>
      <c r="C970" t="s">
        <v>1183</v>
      </c>
      <c r="D970" t="s">
        <v>1260</v>
      </c>
      <c r="E970" t="s">
        <v>100</v>
      </c>
      <c r="F970" t="s">
        <v>1243</v>
      </c>
      <c r="G970" t="s">
        <v>2300</v>
      </c>
      <c r="H970" t="s">
        <v>3212</v>
      </c>
      <c r="I970" t="s">
        <v>1277</v>
      </c>
      <c r="J970" t="s">
        <v>1277</v>
      </c>
      <c r="K970" t="s">
        <v>2565</v>
      </c>
      <c r="L970" t="s">
        <v>1283</v>
      </c>
      <c r="M970">
        <v>0.50790000000000002</v>
      </c>
    </row>
    <row r="971" spans="1:13">
      <c r="A971" t="s">
        <v>570</v>
      </c>
      <c r="B971" t="s">
        <v>1544</v>
      </c>
      <c r="C971" t="s">
        <v>1183</v>
      </c>
      <c r="D971" t="s">
        <v>1260</v>
      </c>
      <c r="E971" t="s">
        <v>100</v>
      </c>
      <c r="F971" t="s">
        <v>1243</v>
      </c>
      <c r="G971" t="s">
        <v>2300</v>
      </c>
      <c r="H971" t="s">
        <v>2297</v>
      </c>
      <c r="I971" t="s">
        <v>1277</v>
      </c>
      <c r="J971" t="s">
        <v>1277</v>
      </c>
      <c r="K971" t="s">
        <v>2565</v>
      </c>
      <c r="L971" t="s">
        <v>1439</v>
      </c>
      <c r="M971">
        <v>0.49209999999999998</v>
      </c>
    </row>
    <row r="972" spans="1:13">
      <c r="A972" t="s">
        <v>570</v>
      </c>
      <c r="B972" t="s">
        <v>1544</v>
      </c>
      <c r="C972" t="s">
        <v>1183</v>
      </c>
      <c r="D972" t="s">
        <v>1526</v>
      </c>
      <c r="E972" t="s">
        <v>195</v>
      </c>
      <c r="F972" t="s">
        <v>1243</v>
      </c>
      <c r="G972" t="s">
        <v>2300</v>
      </c>
      <c r="H972" t="s">
        <v>3212</v>
      </c>
      <c r="I972" t="s">
        <v>1662</v>
      </c>
      <c r="J972" t="s">
        <v>2490</v>
      </c>
      <c r="K972" t="s">
        <v>2896</v>
      </c>
      <c r="L972" t="s">
        <v>1493</v>
      </c>
      <c r="M972">
        <v>0.38009999999999999</v>
      </c>
    </row>
    <row r="973" spans="1:13">
      <c r="A973" t="s">
        <v>570</v>
      </c>
      <c r="B973" t="s">
        <v>1544</v>
      </c>
      <c r="C973" t="s">
        <v>1183</v>
      </c>
      <c r="D973" t="s">
        <v>1526</v>
      </c>
      <c r="E973" t="s">
        <v>195</v>
      </c>
      <c r="F973" t="s">
        <v>1243</v>
      </c>
      <c r="G973" t="s">
        <v>2300</v>
      </c>
      <c r="H973" t="s">
        <v>2297</v>
      </c>
      <c r="I973" t="s">
        <v>1662</v>
      </c>
      <c r="J973" t="s">
        <v>2490</v>
      </c>
      <c r="K973" t="s">
        <v>2896</v>
      </c>
      <c r="L973" t="s">
        <v>1605</v>
      </c>
      <c r="M973">
        <v>0.61990000000000001</v>
      </c>
    </row>
    <row r="974" spans="1:13">
      <c r="A974" t="s">
        <v>570</v>
      </c>
      <c r="B974" t="s">
        <v>1544</v>
      </c>
      <c r="C974" t="s">
        <v>1183</v>
      </c>
      <c r="D974" t="s">
        <v>2532</v>
      </c>
      <c r="E974" t="s">
        <v>134</v>
      </c>
      <c r="F974" t="s">
        <v>1243</v>
      </c>
      <c r="G974" t="s">
        <v>2300</v>
      </c>
      <c r="H974" t="s">
        <v>3212</v>
      </c>
      <c r="I974" t="s">
        <v>1446</v>
      </c>
      <c r="J974" t="s">
        <v>1418</v>
      </c>
      <c r="K974" t="s">
        <v>2761</v>
      </c>
      <c r="L974" t="s">
        <v>1269</v>
      </c>
      <c r="M974">
        <v>0.40460000000000002</v>
      </c>
    </row>
    <row r="975" spans="1:13">
      <c r="A975" t="s">
        <v>570</v>
      </c>
      <c r="B975" t="s">
        <v>1544</v>
      </c>
      <c r="C975" t="s">
        <v>1183</v>
      </c>
      <c r="D975" t="s">
        <v>2532</v>
      </c>
      <c r="E975" t="s">
        <v>134</v>
      </c>
      <c r="F975" t="s">
        <v>1243</v>
      </c>
      <c r="G975" t="s">
        <v>2300</v>
      </c>
      <c r="H975" t="s">
        <v>2297</v>
      </c>
      <c r="I975" t="s">
        <v>1446</v>
      </c>
      <c r="J975" t="s">
        <v>1418</v>
      </c>
      <c r="K975" t="s">
        <v>2761</v>
      </c>
      <c r="L975" t="s">
        <v>1408</v>
      </c>
      <c r="M975">
        <v>0.59540000000000004</v>
      </c>
    </row>
    <row r="976" spans="1:13">
      <c r="A976" t="s">
        <v>570</v>
      </c>
      <c r="B976" t="s">
        <v>3181</v>
      </c>
      <c r="C976" t="s">
        <v>1185</v>
      </c>
      <c r="D976" t="s">
        <v>3182</v>
      </c>
      <c r="E976" t="s">
        <v>554</v>
      </c>
      <c r="F976" t="s">
        <v>1243</v>
      </c>
      <c r="G976" t="s">
        <v>2300</v>
      </c>
      <c r="H976" t="s">
        <v>3212</v>
      </c>
      <c r="I976" t="s">
        <v>1533</v>
      </c>
      <c r="J976" t="s">
        <v>1574</v>
      </c>
      <c r="K976" t="s">
        <v>2575</v>
      </c>
      <c r="L976" t="s">
        <v>1431</v>
      </c>
      <c r="M976">
        <v>0.60780000000000001</v>
      </c>
    </row>
    <row r="977" spans="1:13">
      <c r="A977" t="s">
        <v>570</v>
      </c>
      <c r="B977" t="s">
        <v>3181</v>
      </c>
      <c r="C977" t="s">
        <v>1185</v>
      </c>
      <c r="D977" t="s">
        <v>3182</v>
      </c>
      <c r="E977" t="s">
        <v>554</v>
      </c>
      <c r="F977" t="s">
        <v>1243</v>
      </c>
      <c r="G977" t="s">
        <v>2300</v>
      </c>
      <c r="H977" t="s">
        <v>2297</v>
      </c>
      <c r="I977" t="s">
        <v>1533</v>
      </c>
      <c r="J977" t="s">
        <v>1574</v>
      </c>
      <c r="K977" t="s">
        <v>2575</v>
      </c>
      <c r="L977" t="s">
        <v>1611</v>
      </c>
      <c r="M977">
        <v>0.39219999999999999</v>
      </c>
    </row>
    <row r="978" spans="1:13">
      <c r="A978" t="s">
        <v>570</v>
      </c>
      <c r="B978" t="s">
        <v>3181</v>
      </c>
      <c r="C978" t="s">
        <v>1185</v>
      </c>
      <c r="D978" t="s">
        <v>3183</v>
      </c>
      <c r="E978" t="s">
        <v>406</v>
      </c>
      <c r="F978" t="s">
        <v>1243</v>
      </c>
      <c r="G978" t="s">
        <v>2300</v>
      </c>
      <c r="H978" t="s">
        <v>3212</v>
      </c>
      <c r="I978" t="s">
        <v>1611</v>
      </c>
      <c r="J978" t="s">
        <v>1340</v>
      </c>
      <c r="K978" t="s">
        <v>3184</v>
      </c>
      <c r="L978" t="s">
        <v>1334</v>
      </c>
      <c r="M978">
        <v>0.5393</v>
      </c>
    </row>
    <row r="979" spans="1:13">
      <c r="A979" t="s">
        <v>570</v>
      </c>
      <c r="B979" t="s">
        <v>3181</v>
      </c>
      <c r="C979" t="s">
        <v>1185</v>
      </c>
      <c r="D979" t="s">
        <v>3183</v>
      </c>
      <c r="E979" t="s">
        <v>406</v>
      </c>
      <c r="F979" t="s">
        <v>1243</v>
      </c>
      <c r="G979" t="s">
        <v>2300</v>
      </c>
      <c r="H979" t="s">
        <v>2297</v>
      </c>
      <c r="I979" t="s">
        <v>1611</v>
      </c>
      <c r="J979" t="s">
        <v>1340</v>
      </c>
      <c r="K979" t="s">
        <v>3184</v>
      </c>
      <c r="L979" t="s">
        <v>1281</v>
      </c>
      <c r="M979">
        <v>0.4607</v>
      </c>
    </row>
    <row r="980" spans="1:13">
      <c r="A980" t="s">
        <v>570</v>
      </c>
      <c r="B980" t="s">
        <v>3181</v>
      </c>
      <c r="C980" t="s">
        <v>1185</v>
      </c>
      <c r="D980" t="s">
        <v>3185</v>
      </c>
      <c r="E980" t="s">
        <v>555</v>
      </c>
      <c r="F980" t="s">
        <v>1243</v>
      </c>
      <c r="G980" t="s">
        <v>2300</v>
      </c>
      <c r="H980" t="s">
        <v>3212</v>
      </c>
      <c r="I980" t="s">
        <v>1665</v>
      </c>
      <c r="J980" t="s">
        <v>1266</v>
      </c>
      <c r="K980" t="s">
        <v>2831</v>
      </c>
      <c r="L980" t="s">
        <v>2355</v>
      </c>
      <c r="M980">
        <v>0.629</v>
      </c>
    </row>
    <row r="981" spans="1:13">
      <c r="A981" t="s">
        <v>570</v>
      </c>
      <c r="B981" t="s">
        <v>3181</v>
      </c>
      <c r="C981" t="s">
        <v>1185</v>
      </c>
      <c r="D981" t="s">
        <v>3185</v>
      </c>
      <c r="E981" t="s">
        <v>555</v>
      </c>
      <c r="F981" t="s">
        <v>1243</v>
      </c>
      <c r="G981" t="s">
        <v>2300</v>
      </c>
      <c r="H981" t="s">
        <v>2297</v>
      </c>
      <c r="I981" t="s">
        <v>1665</v>
      </c>
      <c r="J981" t="s">
        <v>1266</v>
      </c>
      <c r="K981" t="s">
        <v>2831</v>
      </c>
      <c r="L981" t="s">
        <v>1442</v>
      </c>
      <c r="M981">
        <v>0.371</v>
      </c>
    </row>
    <row r="982" spans="1:13">
      <c r="A982" t="s">
        <v>570</v>
      </c>
      <c r="B982" t="s">
        <v>3186</v>
      </c>
      <c r="C982" t="s">
        <v>1190</v>
      </c>
      <c r="D982" t="s">
        <v>2525</v>
      </c>
      <c r="E982" t="s">
        <v>557</v>
      </c>
      <c r="F982" t="s">
        <v>1243</v>
      </c>
      <c r="G982" t="s">
        <v>2300</v>
      </c>
      <c r="H982" t="s">
        <v>3212</v>
      </c>
      <c r="I982" t="s">
        <v>1392</v>
      </c>
      <c r="J982" t="s">
        <v>1324</v>
      </c>
      <c r="K982" t="s">
        <v>3187</v>
      </c>
      <c r="L982" t="s">
        <v>1246</v>
      </c>
      <c r="M982">
        <v>0.71789999999999998</v>
      </c>
    </row>
    <row r="983" spans="1:13">
      <c r="A983" t="s">
        <v>570</v>
      </c>
      <c r="B983" t="s">
        <v>3186</v>
      </c>
      <c r="C983" t="s">
        <v>1190</v>
      </c>
      <c r="D983" t="s">
        <v>2525</v>
      </c>
      <c r="E983" t="s">
        <v>557</v>
      </c>
      <c r="F983" t="s">
        <v>1243</v>
      </c>
      <c r="G983" t="s">
        <v>2300</v>
      </c>
      <c r="H983" t="s">
        <v>2297</v>
      </c>
      <c r="I983" t="s">
        <v>1392</v>
      </c>
      <c r="J983" t="s">
        <v>1324</v>
      </c>
      <c r="K983" t="s">
        <v>3187</v>
      </c>
      <c r="L983" t="s">
        <v>1401</v>
      </c>
      <c r="M983">
        <v>0.28210000000000002</v>
      </c>
    </row>
    <row r="984" spans="1:13">
      <c r="A984" t="s">
        <v>570</v>
      </c>
      <c r="B984" t="s">
        <v>1393</v>
      </c>
      <c r="C984" t="s">
        <v>1192</v>
      </c>
      <c r="D984" t="s">
        <v>3188</v>
      </c>
      <c r="E984" t="s">
        <v>285</v>
      </c>
      <c r="F984" t="s">
        <v>1243</v>
      </c>
      <c r="G984" t="s">
        <v>2300</v>
      </c>
      <c r="H984" t="s">
        <v>3212</v>
      </c>
      <c r="I984" t="s">
        <v>2370</v>
      </c>
      <c r="J984" t="s">
        <v>2370</v>
      </c>
      <c r="K984" t="s">
        <v>2565</v>
      </c>
      <c r="L984" t="s">
        <v>1306</v>
      </c>
      <c r="M984">
        <v>0.52939999999999998</v>
      </c>
    </row>
    <row r="985" spans="1:13">
      <c r="A985" t="s">
        <v>570</v>
      </c>
      <c r="B985" t="s">
        <v>1393</v>
      </c>
      <c r="C985" t="s">
        <v>1192</v>
      </c>
      <c r="D985" t="s">
        <v>3188</v>
      </c>
      <c r="E985" t="s">
        <v>285</v>
      </c>
      <c r="F985" t="s">
        <v>1243</v>
      </c>
      <c r="G985" t="s">
        <v>2300</v>
      </c>
      <c r="H985" t="s">
        <v>2297</v>
      </c>
      <c r="I985" t="s">
        <v>2370</v>
      </c>
      <c r="J985" t="s">
        <v>2370</v>
      </c>
      <c r="K985" t="s">
        <v>2565</v>
      </c>
      <c r="L985" t="s">
        <v>1458</v>
      </c>
      <c r="M985">
        <v>0.47060000000000002</v>
      </c>
    </row>
    <row r="986" spans="1:13">
      <c r="A986" t="s">
        <v>570</v>
      </c>
      <c r="B986" t="s">
        <v>1393</v>
      </c>
      <c r="C986" t="s">
        <v>1192</v>
      </c>
      <c r="D986" t="s">
        <v>3189</v>
      </c>
      <c r="E986" t="s">
        <v>410</v>
      </c>
      <c r="F986" t="s">
        <v>1243</v>
      </c>
      <c r="G986" t="s">
        <v>2300</v>
      </c>
      <c r="H986" t="s">
        <v>3212</v>
      </c>
      <c r="I986" t="s">
        <v>1267</v>
      </c>
      <c r="J986" t="s">
        <v>1267</v>
      </c>
      <c r="K986" t="s">
        <v>2565</v>
      </c>
      <c r="L986" t="s">
        <v>1251</v>
      </c>
      <c r="M986">
        <v>0.47370000000000001</v>
      </c>
    </row>
    <row r="987" spans="1:13">
      <c r="A987" t="s">
        <v>570</v>
      </c>
      <c r="B987" t="s">
        <v>1393</v>
      </c>
      <c r="C987" t="s">
        <v>1192</v>
      </c>
      <c r="D987" t="s">
        <v>3189</v>
      </c>
      <c r="E987" t="s">
        <v>410</v>
      </c>
      <c r="F987" t="s">
        <v>1243</v>
      </c>
      <c r="G987" t="s">
        <v>2300</v>
      </c>
      <c r="H987" t="s">
        <v>2297</v>
      </c>
      <c r="I987" t="s">
        <v>1267</v>
      </c>
      <c r="J987" t="s">
        <v>1267</v>
      </c>
      <c r="K987" t="s">
        <v>2565</v>
      </c>
      <c r="L987" t="s">
        <v>1392</v>
      </c>
      <c r="M987">
        <v>0.52629999999999999</v>
      </c>
    </row>
    <row r="988" spans="1:13">
      <c r="A988" t="s">
        <v>570</v>
      </c>
      <c r="B988" t="s">
        <v>1393</v>
      </c>
      <c r="C988" t="s">
        <v>1192</v>
      </c>
      <c r="D988" t="s">
        <v>1473</v>
      </c>
      <c r="E988" t="s">
        <v>188</v>
      </c>
      <c r="F988" t="s">
        <v>1243</v>
      </c>
      <c r="G988" t="s">
        <v>2300</v>
      </c>
      <c r="H988" t="s">
        <v>3212</v>
      </c>
      <c r="I988" t="s">
        <v>1400</v>
      </c>
      <c r="J988" t="s">
        <v>1400</v>
      </c>
      <c r="K988" t="s">
        <v>2565</v>
      </c>
      <c r="L988" t="s">
        <v>1620</v>
      </c>
      <c r="M988">
        <v>0.27379999999999999</v>
      </c>
    </row>
    <row r="989" spans="1:13">
      <c r="A989" t="s">
        <v>570</v>
      </c>
      <c r="B989" t="s">
        <v>1393</v>
      </c>
      <c r="C989" t="s">
        <v>1192</v>
      </c>
      <c r="D989" t="s">
        <v>1473</v>
      </c>
      <c r="E989" t="s">
        <v>188</v>
      </c>
      <c r="F989" t="s">
        <v>1243</v>
      </c>
      <c r="G989" t="s">
        <v>2300</v>
      </c>
      <c r="H989" t="s">
        <v>2297</v>
      </c>
      <c r="I989" t="s">
        <v>1400</v>
      </c>
      <c r="J989" t="s">
        <v>1400</v>
      </c>
      <c r="K989" t="s">
        <v>2565</v>
      </c>
      <c r="L989" t="s">
        <v>1493</v>
      </c>
      <c r="M989">
        <v>0.72619999999999996</v>
      </c>
    </row>
    <row r="990" spans="1:13">
      <c r="A990" t="s">
        <v>570</v>
      </c>
      <c r="B990" t="s">
        <v>1393</v>
      </c>
      <c r="C990" t="s">
        <v>1192</v>
      </c>
      <c r="D990" t="s">
        <v>1318</v>
      </c>
      <c r="E990" t="s">
        <v>137</v>
      </c>
      <c r="F990" t="s">
        <v>1243</v>
      </c>
      <c r="G990" t="s">
        <v>2300</v>
      </c>
      <c r="H990" t="s">
        <v>3212</v>
      </c>
      <c r="I990" t="s">
        <v>1495</v>
      </c>
      <c r="J990" t="s">
        <v>1291</v>
      </c>
      <c r="K990" t="s">
        <v>3190</v>
      </c>
      <c r="L990" t="s">
        <v>1346</v>
      </c>
      <c r="M990">
        <v>0.33550000000000002</v>
      </c>
    </row>
    <row r="991" spans="1:13">
      <c r="A991" t="s">
        <v>570</v>
      </c>
      <c r="B991" t="s">
        <v>1393</v>
      </c>
      <c r="C991" t="s">
        <v>1192</v>
      </c>
      <c r="D991" t="s">
        <v>1318</v>
      </c>
      <c r="E991" t="s">
        <v>137</v>
      </c>
      <c r="F991" t="s">
        <v>1243</v>
      </c>
      <c r="G991" t="s">
        <v>2300</v>
      </c>
      <c r="H991" t="s">
        <v>2297</v>
      </c>
      <c r="I991" t="s">
        <v>1495</v>
      </c>
      <c r="J991" t="s">
        <v>1291</v>
      </c>
      <c r="K991" t="s">
        <v>3190</v>
      </c>
      <c r="L991" t="s">
        <v>1366</v>
      </c>
      <c r="M991">
        <v>0.66449999999999998</v>
      </c>
    </row>
    <row r="992" spans="1:13">
      <c r="A992" t="s">
        <v>570</v>
      </c>
      <c r="B992" t="s">
        <v>1393</v>
      </c>
      <c r="C992" t="s">
        <v>1192</v>
      </c>
      <c r="D992" t="s">
        <v>2437</v>
      </c>
      <c r="E992" t="s">
        <v>245</v>
      </c>
      <c r="F992" t="s">
        <v>1243</v>
      </c>
      <c r="G992" t="s">
        <v>2300</v>
      </c>
      <c r="H992" t="s">
        <v>3212</v>
      </c>
      <c r="I992" t="s">
        <v>1504</v>
      </c>
      <c r="J992" t="s">
        <v>3145</v>
      </c>
      <c r="K992" t="s">
        <v>3191</v>
      </c>
      <c r="L992" t="s">
        <v>1412</v>
      </c>
      <c r="M992">
        <v>0.28570000000000001</v>
      </c>
    </row>
    <row r="993" spans="1:13">
      <c r="A993" t="s">
        <v>570</v>
      </c>
      <c r="B993" t="s">
        <v>1393</v>
      </c>
      <c r="C993" t="s">
        <v>1192</v>
      </c>
      <c r="D993" t="s">
        <v>2437</v>
      </c>
      <c r="E993" t="s">
        <v>245</v>
      </c>
      <c r="F993" t="s">
        <v>1243</v>
      </c>
      <c r="G993" t="s">
        <v>2300</v>
      </c>
      <c r="H993" t="s">
        <v>2297</v>
      </c>
      <c r="I993" t="s">
        <v>1504</v>
      </c>
      <c r="J993" t="s">
        <v>3145</v>
      </c>
      <c r="K993" t="s">
        <v>3191</v>
      </c>
      <c r="L993" t="s">
        <v>1393</v>
      </c>
      <c r="M993">
        <v>0.71430000000000005</v>
      </c>
    </row>
    <row r="994" spans="1:13">
      <c r="A994" t="s">
        <v>570</v>
      </c>
      <c r="B994" t="s">
        <v>3192</v>
      </c>
      <c r="C994" t="s">
        <v>1194</v>
      </c>
      <c r="D994" t="s">
        <v>3193</v>
      </c>
      <c r="E994" t="s">
        <v>420</v>
      </c>
      <c r="F994" t="s">
        <v>1243</v>
      </c>
      <c r="G994" t="s">
        <v>2300</v>
      </c>
      <c r="H994" t="s">
        <v>3212</v>
      </c>
      <c r="I994" t="s">
        <v>1257</v>
      </c>
      <c r="J994" t="s">
        <v>1357</v>
      </c>
      <c r="K994" t="s">
        <v>2965</v>
      </c>
      <c r="L994" t="s">
        <v>1312</v>
      </c>
      <c r="M994">
        <v>0.41670000000000001</v>
      </c>
    </row>
    <row r="995" spans="1:13">
      <c r="A995" t="s">
        <v>570</v>
      </c>
      <c r="B995" t="s">
        <v>3192</v>
      </c>
      <c r="C995" t="s">
        <v>1194</v>
      </c>
      <c r="D995" t="s">
        <v>3193</v>
      </c>
      <c r="E995" t="s">
        <v>420</v>
      </c>
      <c r="F995" t="s">
        <v>1243</v>
      </c>
      <c r="G995" t="s">
        <v>2300</v>
      </c>
      <c r="H995" t="s">
        <v>2297</v>
      </c>
      <c r="I995" t="s">
        <v>1257</v>
      </c>
      <c r="J995" t="s">
        <v>1357</v>
      </c>
      <c r="K995" t="s">
        <v>2965</v>
      </c>
      <c r="L995" t="s">
        <v>1352</v>
      </c>
      <c r="M995">
        <v>0.58330000000000004</v>
      </c>
    </row>
    <row r="996" spans="1:13">
      <c r="A996" t="s">
        <v>570</v>
      </c>
      <c r="B996" t="s">
        <v>2493</v>
      </c>
      <c r="C996" t="s">
        <v>1196</v>
      </c>
      <c r="D996" t="s">
        <v>2467</v>
      </c>
      <c r="E996" t="s">
        <v>472</v>
      </c>
      <c r="F996" t="s">
        <v>1243</v>
      </c>
      <c r="G996" t="s">
        <v>2300</v>
      </c>
      <c r="H996" t="s">
        <v>3212</v>
      </c>
      <c r="I996" t="s">
        <v>1589</v>
      </c>
      <c r="J996" t="s">
        <v>1589</v>
      </c>
      <c r="K996" t="s">
        <v>2565</v>
      </c>
      <c r="L996" t="s">
        <v>2377</v>
      </c>
      <c r="M996">
        <v>0.60070000000000001</v>
      </c>
    </row>
    <row r="997" spans="1:13">
      <c r="A997" t="s">
        <v>570</v>
      </c>
      <c r="B997" t="s">
        <v>2493</v>
      </c>
      <c r="C997" t="s">
        <v>1196</v>
      </c>
      <c r="D997" t="s">
        <v>2467</v>
      </c>
      <c r="E997" t="s">
        <v>472</v>
      </c>
      <c r="F997" t="s">
        <v>1243</v>
      </c>
      <c r="G997" t="s">
        <v>2300</v>
      </c>
      <c r="H997" t="s">
        <v>2297</v>
      </c>
      <c r="I997" t="s">
        <v>1589</v>
      </c>
      <c r="J997" t="s">
        <v>1589</v>
      </c>
      <c r="K997" t="s">
        <v>2565</v>
      </c>
      <c r="L997" t="s">
        <v>2380</v>
      </c>
      <c r="M997">
        <v>0.39929999999999999</v>
      </c>
    </row>
    <row r="998" spans="1:13">
      <c r="A998" t="s">
        <v>570</v>
      </c>
      <c r="B998" t="s">
        <v>2493</v>
      </c>
      <c r="C998" t="s">
        <v>1196</v>
      </c>
      <c r="D998" t="s">
        <v>3194</v>
      </c>
      <c r="E998" t="s">
        <v>412</v>
      </c>
      <c r="F998" t="s">
        <v>1243</v>
      </c>
      <c r="G998" t="s">
        <v>2300</v>
      </c>
      <c r="H998" t="s">
        <v>3212</v>
      </c>
      <c r="I998" t="s">
        <v>1367</v>
      </c>
      <c r="J998" t="s">
        <v>1497</v>
      </c>
      <c r="K998" t="s">
        <v>3147</v>
      </c>
      <c r="L998" t="s">
        <v>1334</v>
      </c>
      <c r="M998">
        <v>0.5</v>
      </c>
    </row>
    <row r="999" spans="1:13">
      <c r="A999" t="s">
        <v>570</v>
      </c>
      <c r="B999" t="s">
        <v>2493</v>
      </c>
      <c r="C999" t="s">
        <v>1196</v>
      </c>
      <c r="D999" t="s">
        <v>3194</v>
      </c>
      <c r="E999" t="s">
        <v>412</v>
      </c>
      <c r="F999" t="s">
        <v>1243</v>
      </c>
      <c r="G999" t="s">
        <v>2300</v>
      </c>
      <c r="H999" t="s">
        <v>2297</v>
      </c>
      <c r="I999" t="s">
        <v>1367</v>
      </c>
      <c r="J999" t="s">
        <v>1497</v>
      </c>
      <c r="K999" t="s">
        <v>3147</v>
      </c>
      <c r="L999" t="s">
        <v>1334</v>
      </c>
      <c r="M999">
        <v>0.5</v>
      </c>
    </row>
    <row r="1000" spans="1:13">
      <c r="A1000" t="s">
        <v>570</v>
      </c>
      <c r="B1000" t="s">
        <v>2493</v>
      </c>
      <c r="C1000" t="s">
        <v>1196</v>
      </c>
      <c r="D1000" t="s">
        <v>3195</v>
      </c>
      <c r="E1000" t="s">
        <v>84</v>
      </c>
      <c r="F1000" t="s">
        <v>1243</v>
      </c>
      <c r="G1000" t="s">
        <v>2300</v>
      </c>
      <c r="H1000" t="s">
        <v>3212</v>
      </c>
      <c r="I1000" t="s">
        <v>1551</v>
      </c>
      <c r="J1000" t="s">
        <v>1289</v>
      </c>
      <c r="K1000" t="s">
        <v>3196</v>
      </c>
      <c r="L1000" t="s">
        <v>1379</v>
      </c>
      <c r="M1000">
        <v>0.35260000000000002</v>
      </c>
    </row>
    <row r="1001" spans="1:13">
      <c r="A1001" t="s">
        <v>570</v>
      </c>
      <c r="B1001" t="s">
        <v>2493</v>
      </c>
      <c r="C1001" t="s">
        <v>1196</v>
      </c>
      <c r="D1001" t="s">
        <v>3195</v>
      </c>
      <c r="E1001" t="s">
        <v>84</v>
      </c>
      <c r="F1001" t="s">
        <v>1243</v>
      </c>
      <c r="G1001" t="s">
        <v>2300</v>
      </c>
      <c r="H1001" t="s">
        <v>2297</v>
      </c>
      <c r="I1001" t="s">
        <v>1551</v>
      </c>
      <c r="J1001" t="s">
        <v>1289</v>
      </c>
      <c r="K1001" t="s">
        <v>3196</v>
      </c>
      <c r="L1001" t="s">
        <v>1627</v>
      </c>
      <c r="M1001">
        <v>0.64739999999999998</v>
      </c>
    </row>
    <row r="1002" spans="1:13">
      <c r="A1002" t="s">
        <v>570</v>
      </c>
      <c r="B1002" t="s">
        <v>3197</v>
      </c>
      <c r="C1002" t="s">
        <v>1198</v>
      </c>
      <c r="D1002" t="s">
        <v>1506</v>
      </c>
      <c r="E1002" t="s">
        <v>473</v>
      </c>
      <c r="F1002" t="s">
        <v>1243</v>
      </c>
      <c r="G1002" t="s">
        <v>2300</v>
      </c>
      <c r="H1002" t="s">
        <v>3212</v>
      </c>
      <c r="I1002" t="s">
        <v>1305</v>
      </c>
      <c r="J1002" t="s">
        <v>1305</v>
      </c>
      <c r="K1002" t="s">
        <v>2565</v>
      </c>
      <c r="L1002" t="s">
        <v>1342</v>
      </c>
      <c r="M1002">
        <v>0.55289999999999995</v>
      </c>
    </row>
    <row r="1003" spans="1:13">
      <c r="A1003" t="s">
        <v>570</v>
      </c>
      <c r="B1003" t="s">
        <v>3197</v>
      </c>
      <c r="C1003" t="s">
        <v>1198</v>
      </c>
      <c r="D1003" t="s">
        <v>1506</v>
      </c>
      <c r="E1003" t="s">
        <v>473</v>
      </c>
      <c r="F1003" t="s">
        <v>1243</v>
      </c>
      <c r="G1003" t="s">
        <v>2300</v>
      </c>
      <c r="H1003" t="s">
        <v>2297</v>
      </c>
      <c r="I1003" t="s">
        <v>1305</v>
      </c>
      <c r="J1003" t="s">
        <v>1305</v>
      </c>
      <c r="K1003" t="s">
        <v>2565</v>
      </c>
      <c r="L1003" t="s">
        <v>1267</v>
      </c>
      <c r="M1003">
        <v>0.4471</v>
      </c>
    </row>
    <row r="1004" spans="1:13">
      <c r="A1004" t="s">
        <v>570</v>
      </c>
      <c r="B1004" t="s">
        <v>3197</v>
      </c>
      <c r="C1004" t="s">
        <v>1198</v>
      </c>
      <c r="D1004" t="s">
        <v>1669</v>
      </c>
      <c r="E1004" t="s">
        <v>142</v>
      </c>
      <c r="F1004" t="s">
        <v>1243</v>
      </c>
      <c r="G1004" t="s">
        <v>2300</v>
      </c>
      <c r="H1004" t="s">
        <v>3212</v>
      </c>
      <c r="I1004" t="s">
        <v>1395</v>
      </c>
      <c r="J1004" t="s">
        <v>1334</v>
      </c>
      <c r="K1004" t="s">
        <v>2997</v>
      </c>
      <c r="L1004" t="s">
        <v>1323</v>
      </c>
      <c r="M1004">
        <v>0.375</v>
      </c>
    </row>
    <row r="1005" spans="1:13">
      <c r="A1005" t="s">
        <v>570</v>
      </c>
      <c r="B1005" t="s">
        <v>3197</v>
      </c>
      <c r="C1005" t="s">
        <v>1198</v>
      </c>
      <c r="D1005" t="s">
        <v>1669</v>
      </c>
      <c r="E1005" t="s">
        <v>142</v>
      </c>
      <c r="F1005" t="s">
        <v>1243</v>
      </c>
      <c r="G1005" t="s">
        <v>2300</v>
      </c>
      <c r="H1005" t="s">
        <v>2297</v>
      </c>
      <c r="I1005" t="s">
        <v>1395</v>
      </c>
      <c r="J1005" t="s">
        <v>1334</v>
      </c>
      <c r="K1005" t="s">
        <v>2997</v>
      </c>
      <c r="L1005" t="s">
        <v>1304</v>
      </c>
      <c r="M1005">
        <v>0.625</v>
      </c>
    </row>
    <row r="1006" spans="1:13">
      <c r="A1006" t="s">
        <v>570</v>
      </c>
      <c r="B1006" t="s">
        <v>3197</v>
      </c>
      <c r="C1006" t="s">
        <v>1198</v>
      </c>
      <c r="D1006" t="s">
        <v>1637</v>
      </c>
      <c r="E1006" t="s">
        <v>475</v>
      </c>
      <c r="F1006" t="s">
        <v>1243</v>
      </c>
      <c r="G1006" t="s">
        <v>2300</v>
      </c>
      <c r="H1006" t="s">
        <v>3212</v>
      </c>
      <c r="I1006" t="s">
        <v>1542</v>
      </c>
      <c r="J1006" t="s">
        <v>1503</v>
      </c>
      <c r="K1006" t="s">
        <v>3198</v>
      </c>
      <c r="L1006" t="s">
        <v>1420</v>
      </c>
      <c r="M1006">
        <v>0.38740000000000002</v>
      </c>
    </row>
    <row r="1007" spans="1:13">
      <c r="A1007" t="s">
        <v>570</v>
      </c>
      <c r="B1007" t="s">
        <v>3197</v>
      </c>
      <c r="C1007" t="s">
        <v>1198</v>
      </c>
      <c r="D1007" t="s">
        <v>1637</v>
      </c>
      <c r="E1007" t="s">
        <v>475</v>
      </c>
      <c r="F1007" t="s">
        <v>1243</v>
      </c>
      <c r="G1007" t="s">
        <v>2300</v>
      </c>
      <c r="H1007" t="s">
        <v>2297</v>
      </c>
      <c r="I1007" t="s">
        <v>1542</v>
      </c>
      <c r="J1007" t="s">
        <v>1503</v>
      </c>
      <c r="K1007" t="s">
        <v>3198</v>
      </c>
      <c r="L1007" t="s">
        <v>1453</v>
      </c>
      <c r="M1007">
        <v>0.61260000000000003</v>
      </c>
    </row>
    <row r="1008" spans="1:13">
      <c r="A1008" t="s">
        <v>570</v>
      </c>
      <c r="B1008" t="s">
        <v>3199</v>
      </c>
      <c r="C1008" t="s">
        <v>1200</v>
      </c>
      <c r="D1008" t="s">
        <v>3200</v>
      </c>
      <c r="E1008" t="s">
        <v>416</v>
      </c>
      <c r="F1008" t="s">
        <v>1243</v>
      </c>
      <c r="G1008" t="s">
        <v>2300</v>
      </c>
      <c r="H1008" t="s">
        <v>3212</v>
      </c>
      <c r="I1008" t="s">
        <v>1294</v>
      </c>
      <c r="J1008" t="s">
        <v>1310</v>
      </c>
      <c r="K1008" t="s">
        <v>3201</v>
      </c>
      <c r="L1008" t="s">
        <v>1324</v>
      </c>
      <c r="M1008">
        <v>0.54930000000000001</v>
      </c>
    </row>
    <row r="1009" spans="1:13">
      <c r="A1009" t="s">
        <v>570</v>
      </c>
      <c r="B1009" t="s">
        <v>3199</v>
      </c>
      <c r="C1009" t="s">
        <v>1200</v>
      </c>
      <c r="D1009" t="s">
        <v>3200</v>
      </c>
      <c r="E1009" t="s">
        <v>416</v>
      </c>
      <c r="F1009" t="s">
        <v>1243</v>
      </c>
      <c r="G1009" t="s">
        <v>2300</v>
      </c>
      <c r="H1009" t="s">
        <v>2297</v>
      </c>
      <c r="I1009" t="s">
        <v>1294</v>
      </c>
      <c r="J1009" t="s">
        <v>1310</v>
      </c>
      <c r="K1009" t="s">
        <v>3201</v>
      </c>
      <c r="L1009" t="s">
        <v>1410</v>
      </c>
      <c r="M1009">
        <v>0.45069999999999999</v>
      </c>
    </row>
    <row r="1010" spans="1:13">
      <c r="A1010" t="s">
        <v>570</v>
      </c>
      <c r="B1010" t="s">
        <v>3199</v>
      </c>
      <c r="C1010" t="s">
        <v>1200</v>
      </c>
      <c r="D1010" t="s">
        <v>3202</v>
      </c>
      <c r="E1010" t="s">
        <v>148</v>
      </c>
      <c r="F1010" t="s">
        <v>1243</v>
      </c>
      <c r="G1010" t="s">
        <v>2300</v>
      </c>
      <c r="H1010" t="s">
        <v>3212</v>
      </c>
      <c r="I1010" t="s">
        <v>2299</v>
      </c>
      <c r="J1010" t="s">
        <v>1366</v>
      </c>
      <c r="K1010" t="s">
        <v>3203</v>
      </c>
      <c r="L1010" t="s">
        <v>1271</v>
      </c>
      <c r="M1010">
        <v>0.25240000000000001</v>
      </c>
    </row>
    <row r="1011" spans="1:13">
      <c r="A1011" t="s">
        <v>570</v>
      </c>
      <c r="B1011" t="s">
        <v>3199</v>
      </c>
      <c r="C1011" t="s">
        <v>1200</v>
      </c>
      <c r="D1011" t="s">
        <v>3202</v>
      </c>
      <c r="E1011" t="s">
        <v>148</v>
      </c>
      <c r="F1011" t="s">
        <v>1243</v>
      </c>
      <c r="G1011" t="s">
        <v>2300</v>
      </c>
      <c r="H1011" t="s">
        <v>2297</v>
      </c>
      <c r="I1011" t="s">
        <v>2299</v>
      </c>
      <c r="J1011" t="s">
        <v>1366</v>
      </c>
      <c r="K1011" t="s">
        <v>3203</v>
      </c>
      <c r="L1011" t="s">
        <v>1560</v>
      </c>
      <c r="M1011">
        <v>0.74760000000000004</v>
      </c>
    </row>
    <row r="1012" spans="1:13">
      <c r="A1012" t="s">
        <v>570</v>
      </c>
      <c r="B1012" t="s">
        <v>1372</v>
      </c>
      <c r="C1012" t="s">
        <v>1202</v>
      </c>
      <c r="D1012" t="s">
        <v>3204</v>
      </c>
      <c r="E1012" t="s">
        <v>80</v>
      </c>
      <c r="F1012" t="s">
        <v>1243</v>
      </c>
      <c r="G1012" t="s">
        <v>2300</v>
      </c>
      <c r="H1012" t="s">
        <v>3212</v>
      </c>
      <c r="I1012" t="s">
        <v>1497</v>
      </c>
      <c r="J1012" t="s">
        <v>1497</v>
      </c>
      <c r="K1012" t="s">
        <v>2565</v>
      </c>
      <c r="L1012" t="s">
        <v>1447</v>
      </c>
      <c r="M1012">
        <v>0.69789999999999996</v>
      </c>
    </row>
    <row r="1013" spans="1:13">
      <c r="A1013" t="s">
        <v>570</v>
      </c>
      <c r="B1013" t="s">
        <v>1372</v>
      </c>
      <c r="C1013" t="s">
        <v>1202</v>
      </c>
      <c r="D1013" t="s">
        <v>3204</v>
      </c>
      <c r="E1013" t="s">
        <v>80</v>
      </c>
      <c r="F1013" t="s">
        <v>1243</v>
      </c>
      <c r="G1013" t="s">
        <v>2300</v>
      </c>
      <c r="H1013" t="s">
        <v>2297</v>
      </c>
      <c r="I1013" t="s">
        <v>1497</v>
      </c>
      <c r="J1013" t="s">
        <v>1497</v>
      </c>
      <c r="K1013" t="s">
        <v>2565</v>
      </c>
      <c r="L1013" t="s">
        <v>1253</v>
      </c>
      <c r="M1013">
        <v>0.30209999999999998</v>
      </c>
    </row>
    <row r="1014" spans="1:13">
      <c r="A1014" t="s">
        <v>570</v>
      </c>
      <c r="B1014" t="s">
        <v>2850</v>
      </c>
      <c r="C1014" t="s">
        <v>1204</v>
      </c>
      <c r="D1014" t="s">
        <v>1599</v>
      </c>
      <c r="E1014" t="s">
        <v>386</v>
      </c>
      <c r="F1014" t="s">
        <v>1243</v>
      </c>
      <c r="G1014" t="s">
        <v>2300</v>
      </c>
      <c r="H1014" t="s">
        <v>3212</v>
      </c>
      <c r="I1014" t="s">
        <v>1594</v>
      </c>
      <c r="J1014" t="s">
        <v>1466</v>
      </c>
      <c r="K1014" t="s">
        <v>3126</v>
      </c>
      <c r="L1014" t="s">
        <v>1539</v>
      </c>
      <c r="M1014">
        <v>0.77929999999999999</v>
      </c>
    </row>
    <row r="1015" spans="1:13">
      <c r="A1015" t="s">
        <v>570</v>
      </c>
      <c r="B1015" t="s">
        <v>2850</v>
      </c>
      <c r="C1015" t="s">
        <v>1204</v>
      </c>
      <c r="D1015" t="s">
        <v>1599</v>
      </c>
      <c r="E1015" t="s">
        <v>386</v>
      </c>
      <c r="F1015" t="s">
        <v>1243</v>
      </c>
      <c r="G1015" t="s">
        <v>2300</v>
      </c>
      <c r="H1015" t="s">
        <v>2297</v>
      </c>
      <c r="I1015" t="s">
        <v>1594</v>
      </c>
      <c r="J1015" t="s">
        <v>1466</v>
      </c>
      <c r="K1015" t="s">
        <v>3126</v>
      </c>
      <c r="L1015" t="s">
        <v>1491</v>
      </c>
      <c r="M1015">
        <v>0.22070000000000001</v>
      </c>
    </row>
    <row r="1016" spans="1:13">
      <c r="A1016" t="s">
        <v>570</v>
      </c>
      <c r="B1016" t="s">
        <v>2850</v>
      </c>
      <c r="C1016" t="s">
        <v>1204</v>
      </c>
      <c r="D1016" t="s">
        <v>2460</v>
      </c>
      <c r="E1016" t="s">
        <v>565</v>
      </c>
      <c r="F1016" t="s">
        <v>1243</v>
      </c>
      <c r="G1016" t="s">
        <v>2300</v>
      </c>
      <c r="H1016" t="s">
        <v>3212</v>
      </c>
      <c r="I1016" t="s">
        <v>1670</v>
      </c>
      <c r="J1016" t="s">
        <v>2462</v>
      </c>
      <c r="K1016" t="s">
        <v>3205</v>
      </c>
      <c r="L1016" t="s">
        <v>1345</v>
      </c>
      <c r="M1016">
        <v>0.86709999999999998</v>
      </c>
    </row>
    <row r="1017" spans="1:13">
      <c r="A1017" t="s">
        <v>570</v>
      </c>
      <c r="B1017" t="s">
        <v>2850</v>
      </c>
      <c r="C1017" t="s">
        <v>1204</v>
      </c>
      <c r="D1017" t="s">
        <v>2460</v>
      </c>
      <c r="E1017" t="s">
        <v>565</v>
      </c>
      <c r="F1017" t="s">
        <v>1243</v>
      </c>
      <c r="G1017" t="s">
        <v>2300</v>
      </c>
      <c r="H1017" t="s">
        <v>2297</v>
      </c>
      <c r="I1017" t="s">
        <v>1670</v>
      </c>
      <c r="J1017" t="s">
        <v>2462</v>
      </c>
      <c r="K1017" t="s">
        <v>3205</v>
      </c>
      <c r="L1017" t="s">
        <v>1620</v>
      </c>
      <c r="M1017">
        <v>0.13289999999999999</v>
      </c>
    </row>
    <row r="1018" spans="1:13">
      <c r="A1018" t="s">
        <v>570</v>
      </c>
      <c r="B1018" t="s">
        <v>2850</v>
      </c>
      <c r="C1018" t="s">
        <v>1204</v>
      </c>
      <c r="D1018" t="s">
        <v>3206</v>
      </c>
      <c r="E1018" t="s">
        <v>566</v>
      </c>
      <c r="F1018" t="s">
        <v>1243</v>
      </c>
      <c r="G1018" t="s">
        <v>2300</v>
      </c>
      <c r="H1018" t="s">
        <v>3212</v>
      </c>
      <c r="I1018" t="s">
        <v>1508</v>
      </c>
      <c r="J1018" t="s">
        <v>1580</v>
      </c>
      <c r="K1018" t="s">
        <v>3207</v>
      </c>
      <c r="L1018" t="s">
        <v>1490</v>
      </c>
      <c r="M1018">
        <v>0.62960000000000005</v>
      </c>
    </row>
    <row r="1019" spans="1:13">
      <c r="A1019" t="s">
        <v>570</v>
      </c>
      <c r="B1019" t="s">
        <v>2850</v>
      </c>
      <c r="C1019" t="s">
        <v>1204</v>
      </c>
      <c r="D1019" t="s">
        <v>3206</v>
      </c>
      <c r="E1019" t="s">
        <v>566</v>
      </c>
      <c r="F1019" t="s">
        <v>1243</v>
      </c>
      <c r="G1019" t="s">
        <v>2300</v>
      </c>
      <c r="H1019" t="s">
        <v>2297</v>
      </c>
      <c r="I1019" t="s">
        <v>1508</v>
      </c>
      <c r="J1019" t="s">
        <v>1580</v>
      </c>
      <c r="K1019" t="s">
        <v>3207</v>
      </c>
      <c r="L1019" t="s">
        <v>1402</v>
      </c>
      <c r="M1019">
        <v>0.37040000000000001</v>
      </c>
    </row>
    <row r="1020" spans="1:13">
      <c r="A1020" t="s">
        <v>570</v>
      </c>
      <c r="B1020" t="s">
        <v>1404</v>
      </c>
      <c r="C1020" t="s">
        <v>1206</v>
      </c>
      <c r="D1020" t="s">
        <v>2470</v>
      </c>
      <c r="E1020" t="s">
        <v>284</v>
      </c>
      <c r="F1020" t="s">
        <v>1243</v>
      </c>
      <c r="G1020" t="s">
        <v>2300</v>
      </c>
      <c r="H1020" t="s">
        <v>3212</v>
      </c>
      <c r="I1020" t="s">
        <v>1477</v>
      </c>
      <c r="J1020" t="s">
        <v>1449</v>
      </c>
      <c r="K1020" t="s">
        <v>3208</v>
      </c>
      <c r="L1020" t="s">
        <v>2377</v>
      </c>
      <c r="M1020">
        <v>0.82730000000000004</v>
      </c>
    </row>
    <row r="1021" spans="1:13">
      <c r="A1021" t="s">
        <v>570</v>
      </c>
      <c r="B1021" t="s">
        <v>1404</v>
      </c>
      <c r="C1021" t="s">
        <v>1206</v>
      </c>
      <c r="D1021" t="s">
        <v>2470</v>
      </c>
      <c r="E1021" t="s">
        <v>284</v>
      </c>
      <c r="F1021" t="s">
        <v>1243</v>
      </c>
      <c r="G1021" t="s">
        <v>2300</v>
      </c>
      <c r="H1021" t="s">
        <v>2297</v>
      </c>
      <c r="I1021" t="s">
        <v>1477</v>
      </c>
      <c r="J1021" t="s">
        <v>1449</v>
      </c>
      <c r="K1021" t="s">
        <v>3208</v>
      </c>
      <c r="L1021" t="s">
        <v>1336</v>
      </c>
      <c r="M1021">
        <v>0.17269999999999999</v>
      </c>
    </row>
    <row r="1022" spans="1:13">
      <c r="A1022" t="s">
        <v>570</v>
      </c>
      <c r="B1022" t="s">
        <v>1404</v>
      </c>
      <c r="C1022" t="s">
        <v>1206</v>
      </c>
      <c r="D1022" t="s">
        <v>3209</v>
      </c>
      <c r="E1022" t="s">
        <v>478</v>
      </c>
      <c r="F1022" t="s">
        <v>1243</v>
      </c>
      <c r="G1022" t="s">
        <v>2300</v>
      </c>
      <c r="H1022" t="s">
        <v>3212</v>
      </c>
      <c r="I1022" t="s">
        <v>1580</v>
      </c>
      <c r="J1022" t="s">
        <v>1403</v>
      </c>
      <c r="K1022" t="s">
        <v>3210</v>
      </c>
      <c r="L1022" t="s">
        <v>1379</v>
      </c>
      <c r="M1022">
        <v>0.45519999999999999</v>
      </c>
    </row>
    <row r="1023" spans="1:13">
      <c r="A1023" t="s">
        <v>570</v>
      </c>
      <c r="B1023" t="s">
        <v>1404</v>
      </c>
      <c r="C1023" t="s">
        <v>1206</v>
      </c>
      <c r="D1023" t="s">
        <v>3209</v>
      </c>
      <c r="E1023" t="s">
        <v>478</v>
      </c>
      <c r="F1023" t="s">
        <v>1243</v>
      </c>
      <c r="G1023" t="s">
        <v>2300</v>
      </c>
      <c r="H1023" t="s">
        <v>2297</v>
      </c>
      <c r="I1023" t="s">
        <v>1580</v>
      </c>
      <c r="J1023" t="s">
        <v>1403</v>
      </c>
      <c r="K1023" t="s">
        <v>3210</v>
      </c>
      <c r="L1023" t="s">
        <v>1294</v>
      </c>
      <c r="M1023">
        <v>0.54479999999999995</v>
      </c>
    </row>
    <row r="1024" spans="1:13">
      <c r="A1024" t="s">
        <v>570</v>
      </c>
      <c r="B1024" t="s">
        <v>1404</v>
      </c>
      <c r="C1024" t="s">
        <v>1206</v>
      </c>
      <c r="D1024" t="s">
        <v>1350</v>
      </c>
      <c r="E1024" t="s">
        <v>567</v>
      </c>
      <c r="F1024" t="s">
        <v>1243</v>
      </c>
      <c r="G1024" t="s">
        <v>2300</v>
      </c>
      <c r="H1024" t="s">
        <v>3212</v>
      </c>
      <c r="I1024" t="s">
        <v>1674</v>
      </c>
      <c r="J1024" t="s">
        <v>1664</v>
      </c>
      <c r="K1024" t="s">
        <v>3211</v>
      </c>
      <c r="L1024" t="s">
        <v>1592</v>
      </c>
      <c r="M1024">
        <v>0.64139999999999997</v>
      </c>
    </row>
    <row r="1025" spans="1:13">
      <c r="A1025" t="s">
        <v>570</v>
      </c>
      <c r="B1025" t="s">
        <v>1404</v>
      </c>
      <c r="C1025" t="s">
        <v>1206</v>
      </c>
      <c r="D1025" t="s">
        <v>1350</v>
      </c>
      <c r="E1025" t="s">
        <v>567</v>
      </c>
      <c r="F1025" t="s">
        <v>1243</v>
      </c>
      <c r="G1025" t="s">
        <v>2300</v>
      </c>
      <c r="H1025" t="s">
        <v>2297</v>
      </c>
      <c r="I1025" t="s">
        <v>1674</v>
      </c>
      <c r="J1025" t="s">
        <v>1664</v>
      </c>
      <c r="K1025" t="s">
        <v>3211</v>
      </c>
      <c r="L1025" t="s">
        <v>1305</v>
      </c>
      <c r="M1025">
        <v>0.35859999999999997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9F8EE-DACA-7344-AC22-2AFC9D89D650}">
  <sheetPr>
    <outlinePr summaryBelow="0" summaryRight="0"/>
  </sheetPr>
  <dimension ref="A1:AP609"/>
  <sheetViews>
    <sheetView topLeftCell="L1" zoomScale="75" workbookViewId="0">
      <pane ySplit="1" topLeftCell="A2" activePane="bottomLeft" state="frozen"/>
      <selection activeCell="C18" sqref="C18"/>
      <selection pane="bottomLeft" activeCell="C1" sqref="C1:Y1048576"/>
    </sheetView>
  </sheetViews>
  <sheetFormatPr baseColWidth="10" defaultColWidth="12.6640625" defaultRowHeight="15.75" customHeight="1"/>
  <cols>
    <col min="1" max="1" width="0" style="17" hidden="1" customWidth="1"/>
    <col min="2" max="2" width="36.6640625" style="17" hidden="1" customWidth="1"/>
    <col min="3" max="3" width="41.1640625" style="17" bestFit="1" customWidth="1"/>
    <col min="4" max="4" width="14" style="17" hidden="1" customWidth="1"/>
    <col min="5" max="5" width="13" style="17" hidden="1" customWidth="1"/>
    <col min="6" max="6" width="24.6640625" style="17" hidden="1" customWidth="1"/>
    <col min="7" max="7" width="11.83203125" style="17" hidden="1" customWidth="1"/>
    <col min="8" max="8" width="20" style="17" hidden="1" customWidth="1"/>
    <col min="9" max="9" width="25" style="17" hidden="1" customWidth="1"/>
    <col min="10" max="10" width="25.6640625" style="17" hidden="1" customWidth="1"/>
    <col min="11" max="11" width="20.33203125" style="17" bestFit="1" customWidth="1"/>
    <col min="12" max="12" width="20.33203125" style="17" customWidth="1"/>
    <col min="13" max="13" width="35.5" style="17" bestFit="1" customWidth="1"/>
    <col min="14" max="14" width="24.33203125" style="17" bestFit="1" customWidth="1"/>
    <col min="15" max="15" width="32.1640625" style="17" bestFit="1" customWidth="1"/>
    <col min="16" max="16" width="32.83203125" style="17" bestFit="1" customWidth="1"/>
    <col min="17" max="17" width="34.83203125" style="17" bestFit="1" customWidth="1"/>
    <col min="18" max="18" width="28.33203125" style="17" bestFit="1" customWidth="1"/>
    <col min="19" max="22" width="27.5" style="17" hidden="1" customWidth="1"/>
    <col min="23" max="23" width="16.1640625" style="17" hidden="1" customWidth="1"/>
    <col min="24" max="24" width="16.83203125" style="17" hidden="1" customWidth="1"/>
    <col min="25" max="32" width="12.6640625" style="17"/>
    <col min="33" max="33" width="22.6640625" style="17" customWidth="1"/>
    <col min="34" max="34" width="22.83203125" style="17" customWidth="1"/>
    <col min="35" max="35" width="19.33203125" style="17" customWidth="1"/>
    <col min="36" max="36" width="12.6640625" style="17"/>
    <col min="37" max="37" width="33.83203125" style="17" customWidth="1"/>
    <col min="38" max="38" width="23.1640625" style="17" customWidth="1"/>
    <col min="39" max="39" width="30.5" style="17" customWidth="1"/>
    <col min="40" max="40" width="31.1640625" style="17" customWidth="1"/>
    <col min="41" max="41" width="33.1640625" style="17" customWidth="1"/>
    <col min="42" max="42" width="26.83203125" style="17" customWidth="1"/>
    <col min="43" max="16384" width="12.6640625" style="17"/>
  </cols>
  <sheetData>
    <row r="1" spans="1:42" ht="15.75" customHeight="1">
      <c r="A1" s="38" t="s">
        <v>569</v>
      </c>
      <c r="B1" s="37" t="s">
        <v>639</v>
      </c>
      <c r="C1" s="37" t="s">
        <v>0</v>
      </c>
      <c r="D1" s="37" t="s">
        <v>640</v>
      </c>
      <c r="E1" s="37" t="s">
        <v>641</v>
      </c>
      <c r="F1" s="37" t="s">
        <v>590</v>
      </c>
      <c r="G1" s="37" t="s">
        <v>642</v>
      </c>
      <c r="H1" s="37" t="s">
        <v>643</v>
      </c>
      <c r="I1" s="36" t="s">
        <v>1237</v>
      </c>
      <c r="J1" s="35" t="s">
        <v>1227</v>
      </c>
      <c r="K1" s="35" t="s">
        <v>2301</v>
      </c>
      <c r="L1" s="35" t="s">
        <v>2544</v>
      </c>
      <c r="M1" s="35" t="s">
        <v>2541</v>
      </c>
      <c r="N1" s="35" t="s">
        <v>2542</v>
      </c>
      <c r="O1" s="35" t="s">
        <v>2307</v>
      </c>
      <c r="P1" s="35" t="s">
        <v>2308</v>
      </c>
      <c r="Q1" s="35" t="s">
        <v>2309</v>
      </c>
      <c r="R1" s="35" t="s">
        <v>2543</v>
      </c>
      <c r="S1" s="35" t="s">
        <v>2557</v>
      </c>
      <c r="T1" s="35" t="s">
        <v>2558</v>
      </c>
      <c r="U1" s="35" t="s">
        <v>2559</v>
      </c>
      <c r="V1" s="35" t="s">
        <v>2560</v>
      </c>
      <c r="W1" s="35" t="s">
        <v>2561</v>
      </c>
      <c r="X1" s="35" t="s">
        <v>2562</v>
      </c>
      <c r="Y1" s="35"/>
      <c r="AC1" s="35" t="s">
        <v>2547</v>
      </c>
      <c r="AD1" s="35" t="s">
        <v>2545</v>
      </c>
      <c r="AE1" s="35" t="s">
        <v>2546</v>
      </c>
      <c r="AH1"/>
      <c r="AI1"/>
      <c r="AJ1"/>
      <c r="AK1"/>
      <c r="AL1"/>
      <c r="AM1"/>
      <c r="AN1"/>
      <c r="AO1"/>
      <c r="AP1"/>
    </row>
    <row r="2" spans="1:42" ht="15.75" customHeight="1">
      <c r="A2" s="28" t="s">
        <v>570</v>
      </c>
      <c r="B2" s="23" t="s">
        <v>876</v>
      </c>
      <c r="C2" s="23" t="s">
        <v>343</v>
      </c>
      <c r="D2" s="23" t="s">
        <v>655</v>
      </c>
      <c r="E2" s="23" t="s">
        <v>647</v>
      </c>
      <c r="F2" s="24" t="s">
        <v>579</v>
      </c>
      <c r="G2" s="23" t="s">
        <v>663</v>
      </c>
      <c r="H2" s="23" t="s">
        <v>877</v>
      </c>
      <c r="I2" s="19" t="s">
        <v>656</v>
      </c>
      <c r="J2" s="18" t="str">
        <f>IF(Regression_Prep[[#This Row],[School Type]]="Charter","Charter", "Non Charter")</f>
        <v>Non Charter</v>
      </c>
      <c r="K2" s="60">
        <f>_xlfn.XLOOKUP(Regression_Prep[[#This Row],[School Name]],Per_Pupil_Spending_1[School Name],Per_Pupil_Spending_1[Amount],"")</f>
        <v>30830.03</v>
      </c>
      <c r="L2" s="60">
        <f>IF(Regression_Prep[[#This Row],[Comparison School Type]]="Charter", 0,1)</f>
        <v>1</v>
      </c>
      <c r="M2" s="60" cm="1">
        <f t="array" ref="M2">_xlfn._xlws.FILTER(Enrollment[Percentage],(Enrollment[School Name]=Regression_Prep[[#This Row],[School Name]])*(Enrollment[Population]="Economically Disadvantaged"),"")</f>
        <v>0.40450000000000003</v>
      </c>
      <c r="N2" s="60" cm="1">
        <f t="array" ref="N2">_xlfn._xlws.FILTER(Enrollment[Percentage],(Enrollment[School Name]=Regression_Prep[[#This Row],[School Name]])*(Enrollment[Population]="Students with Disabilities"),"")</f>
        <v>0.1236</v>
      </c>
      <c r="O2" s="60">
        <f>_xlfn.XLOOKUP(Regression_Prep[[#This Row],[School Name]],ELA_New[School Name], ELA_New[Percentage of Students at Achievement Level],"")</f>
        <v>0.2034</v>
      </c>
      <c r="P2" s="60">
        <f>_xlfn.XLOOKUP(Regression_Prep[[#This Row],[School Name]],Math_New[School Name],Math_New[Percentage of Students at Achievement Level],"")</f>
        <v>0.67800000000000005</v>
      </c>
      <c r="Q2" s="60">
        <f>_xlfn.XLOOKUP(Regression_Prep[[#This Row],[School Name]],Science_New[School Name], Science_New[Percentage of Students at Achievement Level],"")</f>
        <v>0.3125</v>
      </c>
      <c r="R2" s="60">
        <f>IFERROR(AVERAGEIFS(Regression_Prep[[#This Row],[Percent Below Achievement ELA]:[Percent Below Achievement Science]],Regression_Prep[[#This Row],[Percent Below Achievement ELA]:[Percent Below Achievement Science]],"&lt;&gt;"),"")</f>
        <v>0.39796666666666675</v>
      </c>
      <c r="S2" s="60">
        <f>IFERROR(Regression_Prep[[#This Row],[Per Pupil Spending]]*Regression_Prep[[#This Row],[Percent Below Achievement ELA]],"")</f>
        <v>6270.8281019999995</v>
      </c>
      <c r="T2" s="60">
        <f>IFERROR(Regression_Prep[[#This Row],[Per Pupil Spending]]/(1-Regression_Prep[[#This Row],[Percent Below Achievement ELA]]),"")</f>
        <v>38702.021089630929</v>
      </c>
      <c r="U2" s="60">
        <f>IFERROR(Regression_Prep[[#This Row],[Per Pupil Spending]]*Regression_Prep[[#This Row],[Percent Below Achievement Science]],"")</f>
        <v>9634.3843749999996</v>
      </c>
      <c r="V2" s="60">
        <f>IFERROR(Regression_Prep[[#This Row],[Per Pupil Spending]]/(1-Regression_Prep[[#This Row],[Percent Below Achievement Science]]),"")</f>
        <v>44843.68</v>
      </c>
      <c r="W2" s="60">
        <f>IFERROR(Regression_Prep[[#This Row],[Per Pupil Spending]]*Regression_Prep[[#This Row],[Percent Below Achievement Math]],"")</f>
        <v>20902.760340000001</v>
      </c>
      <c r="X2" s="60">
        <f>IFERROR(Regression_Prep[[#This Row],[Per Pupil Spending]]/(1-Regression_Prep[[#This Row],[Percent Below Achievement Math]]),"")</f>
        <v>95745.434782608703</v>
      </c>
      <c r="Y2" s="60"/>
      <c r="Z2" s="32"/>
      <c r="AA2" s="32" t="s">
        <v>650</v>
      </c>
      <c r="AB2" s="32" t="s">
        <v>651</v>
      </c>
      <c r="AC2" s="35" t="s">
        <v>2310</v>
      </c>
      <c r="AD2" s="17">
        <f>AVERAGEIF(Regression_Prep[Percent Below Achievement ELA],"&lt;&gt;")</f>
        <v>0.35602402343750011</v>
      </c>
      <c r="AE2" s="17">
        <v>247</v>
      </c>
      <c r="AH2"/>
      <c r="AI2"/>
      <c r="AJ2"/>
      <c r="AK2"/>
      <c r="AL2"/>
      <c r="AM2"/>
      <c r="AN2"/>
      <c r="AO2"/>
      <c r="AP2"/>
    </row>
    <row r="3" spans="1:42" ht="15.75" customHeight="1">
      <c r="A3" s="28" t="s">
        <v>570</v>
      </c>
      <c r="B3" s="26" t="s">
        <v>1158</v>
      </c>
      <c r="C3" s="26" t="s">
        <v>524</v>
      </c>
      <c r="D3" s="27" t="s">
        <v>660</v>
      </c>
      <c r="E3" s="26" t="s">
        <v>647</v>
      </c>
      <c r="F3" s="27" t="s">
        <v>579</v>
      </c>
      <c r="G3" s="26" t="s">
        <v>653</v>
      </c>
      <c r="H3" s="26" t="s">
        <v>1159</v>
      </c>
      <c r="I3" s="19" t="s">
        <v>660</v>
      </c>
      <c r="J3" s="18" t="str">
        <f>IF(Regression_Prep[[#This Row],[School Type]]="Charter","Charter", "Non Charter")</f>
        <v>Non Charter</v>
      </c>
      <c r="K3" s="60">
        <f>_xlfn.XLOOKUP(Regression_Prep[[#This Row],[School Name]],Per_Pupil_Spending_1[School Name],Per_Pupil_Spending_1[Amount],"")</f>
        <v>25576.87</v>
      </c>
      <c r="L3" s="60">
        <f>IF(Regression_Prep[[#This Row],[Comparison School Type]]="Charter", 0,1)</f>
        <v>1</v>
      </c>
      <c r="M3" s="60" cm="1">
        <f t="array" ref="M3">_xlfn._xlws.FILTER(Enrollment[Percentage],(Enrollment[School Name]=Regression_Prep[[#This Row],[School Name]])*(Enrollment[Population]="Economically Disadvantaged"),"")</f>
        <v>0.10009999999999999</v>
      </c>
      <c r="N3" s="60" cm="1">
        <f t="array" ref="N3">_xlfn._xlws.FILTER(Enrollment[Percentage],(Enrollment[School Name]=Regression_Prep[[#This Row],[School Name]])*(Enrollment[Population]="Students with Disabilities"),"")</f>
        <v>0.13969999999999999</v>
      </c>
      <c r="O3" s="60">
        <f>_xlfn.XLOOKUP(Regression_Prep[[#This Row],[School Name]],ELA_New[School Name], ELA_New[Percentage of Students at Achievement Level],"")</f>
        <v>0.20549999999999999</v>
      </c>
      <c r="P3" s="60">
        <f>_xlfn.XLOOKUP(Regression_Prep[[#This Row],[School Name]],Math_New[School Name],Math_New[Percentage of Students at Achievement Level],"")</f>
        <v>0.58640000000000003</v>
      </c>
      <c r="Q3" s="60">
        <f>_xlfn.XLOOKUP(Regression_Prep[[#This Row],[School Name]],Science_New[School Name], Science_New[Percentage of Students at Achievement Level],"")</f>
        <v>0.33850000000000002</v>
      </c>
      <c r="R3" s="60">
        <f>IFERROR(AVERAGEIFS(Regression_Prep[[#This Row],[Percent Below Achievement ELA]:[Percent Below Achievement Science]],Regression_Prep[[#This Row],[Percent Below Achievement ELA]:[Percent Below Achievement Science]],"&lt;&gt;"),"")</f>
        <v>0.37680000000000002</v>
      </c>
      <c r="S3" s="60">
        <f>IFERROR(Regression_Prep[[#This Row],[Per Pupil Spending]]*Regression_Prep[[#This Row],[Percent Below Achievement ELA]],"")</f>
        <v>5256.0467849999995</v>
      </c>
      <c r="T3" s="60">
        <f>IFERROR(Regression_Prep[[#This Row],[Per Pupil Spending]]/(1-Regression_Prep[[#This Row],[Percent Below Achievement ELA]]),"")</f>
        <v>32192.410320956576</v>
      </c>
      <c r="U3" s="60">
        <f>IFERROR(Regression_Prep[[#This Row],[Per Pupil Spending]]*Regression_Prep[[#This Row],[Percent Below Achievement Science]],"")</f>
        <v>8657.7704950000007</v>
      </c>
      <c r="V3" s="60">
        <f>IFERROR(Regression_Prep[[#This Row],[Per Pupil Spending]]/(1-Regression_Prep[[#This Row],[Percent Below Achievement Science]]),"")</f>
        <v>38664.958427815567</v>
      </c>
      <c r="W3" s="60">
        <f>IFERROR(Regression_Prep[[#This Row],[Per Pupil Spending]]*Regression_Prep[[#This Row],[Percent Below Achievement Math]],"")</f>
        <v>14998.276568000001</v>
      </c>
      <c r="X3" s="60">
        <f>IFERROR(Regression_Prep[[#This Row],[Per Pupil Spending]]/(1-Regression_Prep[[#This Row],[Percent Below Achievement Math]]),"")</f>
        <v>61839.627659574471</v>
      </c>
      <c r="Y3" s="60"/>
      <c r="Z3" s="32"/>
      <c r="AA3" s="32" t="s">
        <v>655</v>
      </c>
      <c r="AB3" s="32" t="s">
        <v>656</v>
      </c>
      <c r="AC3" s="35" t="s">
        <v>586</v>
      </c>
      <c r="AD3" s="17">
        <f>AVERAGEIF(Regression_Prep[Percent Below Achievement Math],"&lt;&gt;")</f>
        <v>0.48883222656250019</v>
      </c>
      <c r="AE3" s="17">
        <v>246</v>
      </c>
      <c r="AH3"/>
      <c r="AI3"/>
      <c r="AJ3"/>
      <c r="AK3"/>
      <c r="AL3"/>
      <c r="AM3"/>
      <c r="AN3"/>
      <c r="AO3"/>
      <c r="AP3"/>
    </row>
    <row r="4" spans="1:42" ht="15.75" customHeight="1">
      <c r="A4" s="25" t="s">
        <v>570</v>
      </c>
      <c r="B4" s="23" t="s">
        <v>583</v>
      </c>
      <c r="C4" s="23" t="s">
        <v>574</v>
      </c>
      <c r="D4" s="24" t="s">
        <v>660</v>
      </c>
      <c r="E4" s="23" t="s">
        <v>647</v>
      </c>
      <c r="F4" s="24" t="s">
        <v>580</v>
      </c>
      <c r="G4" s="23" t="s">
        <v>653</v>
      </c>
      <c r="H4" s="23" t="s">
        <v>661</v>
      </c>
      <c r="I4" s="19" t="s">
        <v>660</v>
      </c>
      <c r="J4" s="18" t="str">
        <f>IF(Regression_Prep[[#This Row],[School Type]]="Charter","Charter", "Non Charter")</f>
        <v>Charter</v>
      </c>
      <c r="K4" s="60">
        <f>_xlfn.XLOOKUP(Regression_Prep[[#This Row],[School Name]],Per_Pupil_Spending_1[School Name],Per_Pupil_Spending_1[Amount],"")</f>
        <v>13103.26</v>
      </c>
      <c r="L4" s="60">
        <f>IF(Regression_Prep[[#This Row],[Comparison School Type]]="Charter", 0,1)</f>
        <v>0</v>
      </c>
      <c r="M4" s="60" cm="1">
        <f t="array" ref="M4">_xlfn._xlws.FILTER(Enrollment[Percentage],(Enrollment[School Name]=Regression_Prep[[#This Row],[School Name]])*(Enrollment[Population]="Economically Disadvantaged"),"")</f>
        <v>0.11849999999999999</v>
      </c>
      <c r="N4" s="60" cm="1">
        <f t="array" ref="N4">_xlfn._xlws.FILTER(Enrollment[Percentage],(Enrollment[School Name]=Regression_Prep[[#This Row],[School Name]])*(Enrollment[Population]="Students with Disabilities"),"")</f>
        <v>0.21490000000000001</v>
      </c>
      <c r="O4" s="60">
        <f>_xlfn.XLOOKUP(Regression_Prep[[#This Row],[School Name]],ELA_New[School Name], ELA_New[Percentage of Students at Achievement Level],"")</f>
        <v>0.31879999999999997</v>
      </c>
      <c r="P4" s="60">
        <f>_xlfn.XLOOKUP(Regression_Prep[[#This Row],[School Name]],Math_New[School Name],Math_New[Percentage of Students at Achievement Level],"")</f>
        <v>0.61760000000000004</v>
      </c>
      <c r="Q4" s="60">
        <f>_xlfn.XLOOKUP(Regression_Prep[[#This Row],[School Name]],Science_New[School Name], Science_New[Percentage of Students at Achievement Level],"")</f>
        <v>0.35139999999999999</v>
      </c>
      <c r="R4" s="60">
        <f>IFERROR(AVERAGEIFS(Regression_Prep[[#This Row],[Percent Below Achievement ELA]:[Percent Below Achievement Science]],Regression_Prep[[#This Row],[Percent Below Achievement ELA]:[Percent Below Achievement Science]],"&lt;&gt;"),"")</f>
        <v>0.42926666666666669</v>
      </c>
      <c r="S4" s="60">
        <f>IFERROR(Regression_Prep[[#This Row],[Per Pupil Spending]]*Regression_Prep[[#This Row],[Percent Below Achievement ELA]],"")</f>
        <v>4177.3192879999997</v>
      </c>
      <c r="T4" s="60">
        <f>IFERROR(Regression_Prep[[#This Row],[Per Pupil Spending]]/(1-Regression_Prep[[#This Row],[Percent Below Achievement ELA]]),"")</f>
        <v>19235.554903112155</v>
      </c>
      <c r="U4" s="60">
        <f>IFERROR(Regression_Prep[[#This Row],[Per Pupil Spending]]*Regression_Prep[[#This Row],[Percent Below Achievement Science]],"")</f>
        <v>4604.4855639999996</v>
      </c>
      <c r="V4" s="60">
        <f>IFERROR(Regression_Prep[[#This Row],[Per Pupil Spending]]/(1-Regression_Prep[[#This Row],[Percent Below Achievement Science]]),"")</f>
        <v>20202.374344742522</v>
      </c>
      <c r="W4" s="60">
        <f>IFERROR(Regression_Prep[[#This Row],[Per Pupil Spending]]*Regression_Prep[[#This Row],[Percent Below Achievement Math]],"")</f>
        <v>8092.5733760000003</v>
      </c>
      <c r="X4" s="60">
        <f>IFERROR(Regression_Prep[[#This Row],[Per Pupil Spending]]/(1-Regression_Prep[[#This Row],[Percent Below Achievement Math]]),"")</f>
        <v>34265.847280334732</v>
      </c>
      <c r="Y4" s="60"/>
      <c r="Z4" s="32"/>
      <c r="AA4" s="32" t="s">
        <v>659</v>
      </c>
      <c r="AB4" s="32" t="s">
        <v>651</v>
      </c>
      <c r="AC4" s="35" t="s">
        <v>1678</v>
      </c>
      <c r="AD4" s="17">
        <f>AVERAGEIF(Regression_Prep[Percent Below Achievement Science],"&lt;&gt;")</f>
        <v>0.65860662983425389</v>
      </c>
      <c r="AE4" s="17">
        <v>192</v>
      </c>
      <c r="AH4"/>
      <c r="AI4"/>
      <c r="AJ4"/>
      <c r="AK4"/>
      <c r="AL4"/>
      <c r="AM4"/>
      <c r="AN4"/>
      <c r="AO4"/>
      <c r="AP4"/>
    </row>
    <row r="5" spans="1:42" ht="15.75" customHeight="1">
      <c r="A5" s="28" t="s">
        <v>570</v>
      </c>
      <c r="B5" s="26" t="s">
        <v>753</v>
      </c>
      <c r="C5" s="26" t="s">
        <v>243</v>
      </c>
      <c r="D5" s="27" t="s">
        <v>660</v>
      </c>
      <c r="E5" s="26" t="s">
        <v>647</v>
      </c>
      <c r="F5" s="27" t="s">
        <v>579</v>
      </c>
      <c r="G5" s="26" t="s">
        <v>653</v>
      </c>
      <c r="H5" s="26" t="s">
        <v>754</v>
      </c>
      <c r="I5" s="19" t="s">
        <v>660</v>
      </c>
      <c r="J5" s="18" t="str">
        <f>IF(Regression_Prep[[#This Row],[School Type]]="Charter","Charter", "Non Charter")</f>
        <v>Non Charter</v>
      </c>
      <c r="K5" s="60">
        <f>_xlfn.XLOOKUP(Regression_Prep[[#This Row],[School Name]],Per_Pupil_Spending_1[School Name],Per_Pupil_Spending_1[Amount],"")</f>
        <v>29346.05</v>
      </c>
      <c r="L5" s="60">
        <f>IF(Regression_Prep[[#This Row],[Comparison School Type]]="Charter", 0,1)</f>
        <v>1</v>
      </c>
      <c r="M5" s="60" cm="1">
        <f t="array" ref="M5">_xlfn._xlws.FILTER(Enrollment[Percentage],(Enrollment[School Name]=Regression_Prep[[#This Row],[School Name]])*(Enrollment[Population]="Economically Disadvantaged"),"")</f>
        <v>5.6800000000000003E-2</v>
      </c>
      <c r="N5" s="60" cm="1">
        <f t="array" ref="N5">_xlfn._xlws.FILTER(Enrollment[Percentage],(Enrollment[School Name]=Regression_Prep[[#This Row],[School Name]])*(Enrollment[Population]="Students with Disabilities"),"")</f>
        <v>0.12130000000000001</v>
      </c>
      <c r="O5" s="60">
        <f>_xlfn.XLOOKUP(Regression_Prep[[#This Row],[School Name]],ELA_New[School Name], ELA_New[Percentage of Students at Achievement Level],"")</f>
        <v>0.1583</v>
      </c>
      <c r="P5" s="60">
        <f>_xlfn.XLOOKUP(Regression_Prep[[#This Row],[School Name]],Math_New[School Name],Math_New[Percentage of Students at Achievement Level],"")</f>
        <v>0.69110000000000005</v>
      </c>
      <c r="Q5" s="60">
        <f>_xlfn.XLOOKUP(Regression_Prep[[#This Row],[School Name]],Science_New[School Name], Science_New[Percentage of Students at Achievement Level],"")</f>
        <v>0.35189999999999999</v>
      </c>
      <c r="R5" s="60">
        <f>IFERROR(AVERAGEIFS(Regression_Prep[[#This Row],[Percent Below Achievement ELA]:[Percent Below Achievement Science]],Regression_Prep[[#This Row],[Percent Below Achievement ELA]:[Percent Below Achievement Science]],"&lt;&gt;"),"")</f>
        <v>0.40043333333333336</v>
      </c>
      <c r="S5" s="60">
        <f>IFERROR(Regression_Prep[[#This Row],[Per Pupil Spending]]*Regression_Prep[[#This Row],[Percent Below Achievement ELA]],"")</f>
        <v>4645.4797149999995</v>
      </c>
      <c r="T5" s="60">
        <f>IFERROR(Regression_Prep[[#This Row],[Per Pupil Spending]]/(1-Regression_Prep[[#This Row],[Percent Below Achievement ELA]]),"")</f>
        <v>34865.213258880838</v>
      </c>
      <c r="U5" s="60">
        <f>IFERROR(Regression_Prep[[#This Row],[Per Pupil Spending]]*Regression_Prep[[#This Row],[Percent Below Achievement Science]],"")</f>
        <v>10326.874995</v>
      </c>
      <c r="V5" s="60">
        <f>IFERROR(Regression_Prep[[#This Row],[Per Pupil Spending]]/(1-Regression_Prep[[#This Row],[Percent Below Achievement Science]]),"")</f>
        <v>45280.126523684616</v>
      </c>
      <c r="W5" s="60">
        <f>IFERROR(Regression_Prep[[#This Row],[Per Pupil Spending]]*Regression_Prep[[#This Row],[Percent Below Achievement Math]],"")</f>
        <v>20281.055155000002</v>
      </c>
      <c r="X5" s="60">
        <f>IFERROR(Regression_Prep[[#This Row],[Per Pupil Spending]]/(1-Regression_Prep[[#This Row],[Percent Below Achievement Math]]),"")</f>
        <v>95001.780511492398</v>
      </c>
      <c r="Y5" s="60"/>
      <c r="Z5" s="32"/>
      <c r="AA5" s="32" t="s">
        <v>662</v>
      </c>
      <c r="AB5" s="32" t="s">
        <v>656</v>
      </c>
      <c r="AH5"/>
      <c r="AI5"/>
      <c r="AJ5"/>
      <c r="AK5"/>
      <c r="AL5"/>
      <c r="AM5"/>
      <c r="AN5"/>
      <c r="AO5"/>
      <c r="AP5"/>
    </row>
    <row r="6" spans="1:42" ht="15.75" customHeight="1">
      <c r="A6" s="25" t="s">
        <v>570</v>
      </c>
      <c r="B6" s="23" t="s">
        <v>1204</v>
      </c>
      <c r="C6" s="23" t="s">
        <v>566</v>
      </c>
      <c r="D6" s="24" t="s">
        <v>660</v>
      </c>
      <c r="E6" s="23" t="s">
        <v>647</v>
      </c>
      <c r="F6" s="24" t="s">
        <v>579</v>
      </c>
      <c r="G6" s="23" t="s">
        <v>653</v>
      </c>
      <c r="H6" s="23" t="s">
        <v>1205</v>
      </c>
      <c r="I6" s="19" t="s">
        <v>660</v>
      </c>
      <c r="J6" s="18" t="str">
        <f>IF(Regression_Prep[[#This Row],[School Type]]="Charter","Charter", "Non Charter")</f>
        <v>Non Charter</v>
      </c>
      <c r="K6" s="60">
        <f>_xlfn.XLOOKUP(Regression_Prep[[#This Row],[School Name]],Per_Pupil_Spending_1[School Name],Per_Pupil_Spending_1[Amount],"")</f>
        <v>27350.84</v>
      </c>
      <c r="L6" s="60">
        <f>IF(Regression_Prep[[#This Row],[Comparison School Type]]="Charter", 0,1)</f>
        <v>1</v>
      </c>
      <c r="M6" s="60" cm="1">
        <f t="array" ref="M6">_xlfn._xlws.FILTER(Enrollment[Percentage],(Enrollment[School Name]=Regression_Prep[[#This Row],[School Name]])*(Enrollment[Population]="Economically Disadvantaged"),"")</f>
        <v>5.1799999999999999E-2</v>
      </c>
      <c r="N6" s="60" cm="1">
        <f t="array" ref="N6">_xlfn._xlws.FILTER(Enrollment[Percentage],(Enrollment[School Name]=Regression_Prep[[#This Row],[School Name]])*(Enrollment[Population]="Students with Disabilities"),"")</f>
        <v>8.2100000000000006E-2</v>
      </c>
      <c r="O6" s="60">
        <f>_xlfn.XLOOKUP(Regression_Prep[[#This Row],[School Name]],ELA_New[School Name], ELA_New[Percentage of Students at Achievement Level],"")</f>
        <v>0.30370000000000003</v>
      </c>
      <c r="P6" s="60">
        <f>_xlfn.XLOOKUP(Regression_Prep[[#This Row],[School Name]],Math_New[School Name],Math_New[Percentage of Students at Achievement Level],"")</f>
        <v>0.62960000000000005</v>
      </c>
      <c r="Q6" s="60">
        <f>_xlfn.XLOOKUP(Regression_Prep[[#This Row],[School Name]],Science_New[School Name], Science_New[Percentage of Students at Achievement Level],"")</f>
        <v>0.36620000000000003</v>
      </c>
      <c r="R6" s="60">
        <f>IFERROR(AVERAGEIFS(Regression_Prep[[#This Row],[Percent Below Achievement ELA]:[Percent Below Achievement Science]],Regression_Prep[[#This Row],[Percent Below Achievement ELA]:[Percent Below Achievement Science]],"&lt;&gt;"),"")</f>
        <v>0.4331666666666667</v>
      </c>
      <c r="S6" s="60">
        <f>IFERROR(Regression_Prep[[#This Row],[Per Pupil Spending]]*Regression_Prep[[#This Row],[Percent Below Achievement ELA]],"")</f>
        <v>8306.4501080000009</v>
      </c>
      <c r="T6" s="60">
        <f>IFERROR(Regression_Prep[[#This Row],[Per Pupil Spending]]/(1-Regression_Prep[[#This Row],[Percent Below Achievement ELA]]),"")</f>
        <v>39280.25276461296</v>
      </c>
      <c r="U6" s="60">
        <f>IFERROR(Regression_Prep[[#This Row],[Per Pupil Spending]]*Regression_Prep[[#This Row],[Percent Below Achievement Science]],"")</f>
        <v>10015.877608000001</v>
      </c>
      <c r="V6" s="60">
        <f>IFERROR(Regression_Prep[[#This Row],[Per Pupil Spending]]/(1-Regression_Prep[[#This Row],[Percent Below Achievement Science]]),"")</f>
        <v>43153.739349952673</v>
      </c>
      <c r="W6" s="60">
        <f>IFERROR(Regression_Prep[[#This Row],[Per Pupil Spending]]*Regression_Prep[[#This Row],[Percent Below Achievement Math]],"")</f>
        <v>17220.088864000001</v>
      </c>
      <c r="X6" s="60">
        <f>IFERROR(Regression_Prep[[#This Row],[Per Pupil Spending]]/(1-Regression_Prep[[#This Row],[Percent Below Achievement Math]]),"")</f>
        <v>73841.360691144713</v>
      </c>
      <c r="Y6" s="60"/>
      <c r="Z6" s="32"/>
      <c r="AH6"/>
      <c r="AI6"/>
      <c r="AJ6"/>
      <c r="AK6"/>
      <c r="AL6"/>
      <c r="AM6"/>
      <c r="AN6"/>
      <c r="AO6"/>
      <c r="AP6"/>
    </row>
    <row r="7" spans="1:42" ht="15.75" customHeight="1">
      <c r="A7" s="28" t="s">
        <v>570</v>
      </c>
      <c r="B7" s="26" t="s">
        <v>843</v>
      </c>
      <c r="C7" s="26" t="s">
        <v>474</v>
      </c>
      <c r="D7" s="26" t="s">
        <v>662</v>
      </c>
      <c r="E7" s="26" t="s">
        <v>647</v>
      </c>
      <c r="F7" s="27" t="s">
        <v>579</v>
      </c>
      <c r="G7" s="26" t="s">
        <v>663</v>
      </c>
      <c r="H7" s="26" t="s">
        <v>844</v>
      </c>
      <c r="I7" s="19" t="s">
        <v>656</v>
      </c>
      <c r="J7" s="18" t="str">
        <f>IF(Regression_Prep[[#This Row],[School Type]]="Charter","Charter", "Non Charter")</f>
        <v>Non Charter</v>
      </c>
      <c r="K7" s="60">
        <f>_xlfn.XLOOKUP(Regression_Prep[[#This Row],[School Name]],Per_Pupil_Spending_1[School Name],Per_Pupil_Spending_1[Amount],"")</f>
        <v>24699.77</v>
      </c>
      <c r="L7" s="60">
        <f>IF(Regression_Prep[[#This Row],[Comparison School Type]]="Charter", 0,1)</f>
        <v>1</v>
      </c>
      <c r="M7" s="60" cm="1">
        <f t="array" ref="M7">_xlfn._xlws.FILTER(Enrollment[Percentage],(Enrollment[School Name]=Regression_Prep[[#This Row],[School Name]])*(Enrollment[Population]="Economically Disadvantaged"),"")</f>
        <v>0.32550000000000001</v>
      </c>
      <c r="N7" s="60" cm="1">
        <f t="array" ref="N7">_xlfn._xlws.FILTER(Enrollment[Percentage],(Enrollment[School Name]=Regression_Prep[[#This Row],[School Name]])*(Enrollment[Population]="Students with Disabilities"),"")</f>
        <v>0.15090000000000001</v>
      </c>
      <c r="O7" s="60">
        <f>_xlfn.XLOOKUP(Regression_Prep[[#This Row],[School Name]],ELA_New[School Name], ELA_New[Percentage of Students at Achievement Level],"")</f>
        <v>0.14599999999999999</v>
      </c>
      <c r="P7" s="60">
        <f>_xlfn.XLOOKUP(Regression_Prep[[#This Row],[School Name]],Math_New[School Name],Math_New[Percentage of Students at Achievement Level],"")</f>
        <v>0.66420000000000001</v>
      </c>
      <c r="Q7" s="60">
        <f>_xlfn.XLOOKUP(Regression_Prep[[#This Row],[School Name]],Science_New[School Name], Science_New[Percentage of Students at Achievement Level],"")</f>
        <v>0.36730000000000002</v>
      </c>
      <c r="R7" s="60">
        <f>IFERROR(AVERAGEIFS(Regression_Prep[[#This Row],[Percent Below Achievement ELA]:[Percent Below Achievement Science]],Regression_Prep[[#This Row],[Percent Below Achievement ELA]:[Percent Below Achievement Science]],"&lt;&gt;"),"")</f>
        <v>0.39250000000000002</v>
      </c>
      <c r="S7" s="60">
        <f>IFERROR(Regression_Prep[[#This Row],[Per Pupil Spending]]*Regression_Prep[[#This Row],[Percent Below Achievement ELA]],"")</f>
        <v>3606.16642</v>
      </c>
      <c r="T7" s="60">
        <f>IFERROR(Regression_Prep[[#This Row],[Per Pupil Spending]]/(1-Regression_Prep[[#This Row],[Percent Below Achievement ELA]]),"")</f>
        <v>28922.447306791571</v>
      </c>
      <c r="U7" s="60">
        <f>IFERROR(Regression_Prep[[#This Row],[Per Pupil Spending]]*Regression_Prep[[#This Row],[Percent Below Achievement Science]],"")</f>
        <v>9072.2255210000003</v>
      </c>
      <c r="V7" s="60">
        <f>IFERROR(Regression_Prep[[#This Row],[Per Pupil Spending]]/(1-Regression_Prep[[#This Row],[Percent Below Achievement Science]]),"")</f>
        <v>39038.675517622883</v>
      </c>
      <c r="W7" s="60">
        <f>IFERROR(Regression_Prep[[#This Row],[Per Pupil Spending]]*Regression_Prep[[#This Row],[Percent Below Achievement Math]],"")</f>
        <v>16405.587234000002</v>
      </c>
      <c r="X7" s="60">
        <f>IFERROR(Regression_Prep[[#This Row],[Per Pupil Spending]]/(1-Regression_Prep[[#This Row],[Percent Below Achievement Math]]),"")</f>
        <v>73555.002977963071</v>
      </c>
      <c r="Y7" s="60"/>
      <c r="Z7" s="32"/>
      <c r="AH7"/>
      <c r="AI7"/>
      <c r="AJ7"/>
      <c r="AK7"/>
      <c r="AL7"/>
      <c r="AM7"/>
      <c r="AN7"/>
      <c r="AO7"/>
      <c r="AP7"/>
    </row>
    <row r="8" spans="1:42" ht="15.75" customHeight="1">
      <c r="A8" s="25" t="s">
        <v>570</v>
      </c>
      <c r="B8" s="23" t="s">
        <v>741</v>
      </c>
      <c r="C8" s="23" t="s">
        <v>106</v>
      </c>
      <c r="D8" s="23" t="s">
        <v>662</v>
      </c>
      <c r="E8" s="23" t="s">
        <v>647</v>
      </c>
      <c r="F8" s="24" t="s">
        <v>579</v>
      </c>
      <c r="G8" s="23" t="s">
        <v>695</v>
      </c>
      <c r="H8" s="23" t="s">
        <v>742</v>
      </c>
      <c r="I8" s="19" t="s">
        <v>656</v>
      </c>
      <c r="J8" s="18" t="str">
        <f>IF(Regression_Prep[[#This Row],[School Type]]="Charter","Charter", "Non Charter")</f>
        <v>Non Charter</v>
      </c>
      <c r="K8" s="60">
        <f>_xlfn.XLOOKUP(Regression_Prep[[#This Row],[School Name]],Per_Pupil_Spending_1[School Name],Per_Pupil_Spending_1[Amount],"")</f>
        <v>24782</v>
      </c>
      <c r="L8" s="60">
        <f>IF(Regression_Prep[[#This Row],[Comparison School Type]]="Charter", 0,1)</f>
        <v>1</v>
      </c>
      <c r="M8" s="60" cm="1">
        <f t="array" ref="M8">_xlfn._xlws.FILTER(Enrollment[Percentage],(Enrollment[School Name]=Regression_Prep[[#This Row],[School Name]])*(Enrollment[Population]="Economically Disadvantaged"),"")</f>
        <v>0.3533</v>
      </c>
      <c r="N8" s="60" cm="1">
        <f t="array" ref="N8">_xlfn._xlws.FILTER(Enrollment[Percentage],(Enrollment[School Name]=Regression_Prep[[#This Row],[School Name]])*(Enrollment[Population]="Students with Disabilities"),"")</f>
        <v>0.20649999999999999</v>
      </c>
      <c r="O8" s="60">
        <f>_xlfn.XLOOKUP(Regression_Prep[[#This Row],[School Name]],ELA_New[School Name], ELA_New[Percentage of Students at Achievement Level],"")</f>
        <v>0.2</v>
      </c>
      <c r="P8" s="60">
        <f>_xlfn.XLOOKUP(Regression_Prep[[#This Row],[School Name]],Math_New[School Name],Math_New[Percentage of Students at Achievement Level],"")</f>
        <v>0.78180000000000005</v>
      </c>
      <c r="Q8" s="60">
        <f>_xlfn.XLOOKUP(Regression_Prep[[#This Row],[School Name]],Science_New[School Name], Science_New[Percentage of Students at Achievement Level],"")</f>
        <v>0.38890000000000002</v>
      </c>
      <c r="R8" s="60">
        <f>IFERROR(AVERAGEIFS(Regression_Prep[[#This Row],[Percent Below Achievement ELA]:[Percent Below Achievement Science]],Regression_Prep[[#This Row],[Percent Below Achievement ELA]:[Percent Below Achievement Science]],"&lt;&gt;"),"")</f>
        <v>0.45690000000000003</v>
      </c>
      <c r="S8" s="60">
        <f>IFERROR(Regression_Prep[[#This Row],[Per Pupil Spending]]*Regression_Prep[[#This Row],[Percent Below Achievement ELA]],"")</f>
        <v>4956.4000000000005</v>
      </c>
      <c r="T8" s="60">
        <f>IFERROR(Regression_Prep[[#This Row],[Per Pupil Spending]]/(1-Regression_Prep[[#This Row],[Percent Below Achievement ELA]]),"")</f>
        <v>30977.5</v>
      </c>
      <c r="U8" s="60">
        <f>IFERROR(Regression_Prep[[#This Row],[Per Pupil Spending]]*Regression_Prep[[#This Row],[Percent Below Achievement Science]],"")</f>
        <v>9637.7198000000008</v>
      </c>
      <c r="V8" s="60">
        <f>IFERROR(Regression_Prep[[#This Row],[Per Pupil Spending]]/(1-Regression_Prep[[#This Row],[Percent Below Achievement Science]]),"")</f>
        <v>40553.100965472098</v>
      </c>
      <c r="W8" s="60">
        <f>IFERROR(Regression_Prep[[#This Row],[Per Pupil Spending]]*Regression_Prep[[#This Row],[Percent Below Achievement Math]],"")</f>
        <v>19374.567600000002</v>
      </c>
      <c r="X8" s="60">
        <f>IFERROR(Regression_Prep[[#This Row],[Per Pupil Spending]]/(1-Regression_Prep[[#This Row],[Percent Below Achievement Math]]),"")</f>
        <v>113574.70210815768</v>
      </c>
      <c r="Y8" s="60"/>
      <c r="Z8" s="32"/>
      <c r="AH8"/>
      <c r="AI8"/>
      <c r="AJ8"/>
      <c r="AK8"/>
      <c r="AL8"/>
      <c r="AM8"/>
      <c r="AN8"/>
      <c r="AO8"/>
      <c r="AP8"/>
    </row>
    <row r="9" spans="1:42" ht="15.75" customHeight="1">
      <c r="A9" s="28" t="s">
        <v>570</v>
      </c>
      <c r="B9" s="26" t="s">
        <v>1059</v>
      </c>
      <c r="C9" s="26" t="s">
        <v>419</v>
      </c>
      <c r="D9" s="27" t="s">
        <v>660</v>
      </c>
      <c r="E9" s="26" t="s">
        <v>647</v>
      </c>
      <c r="F9" s="27" t="s">
        <v>579</v>
      </c>
      <c r="G9" s="26" t="s">
        <v>653</v>
      </c>
      <c r="H9" s="26" t="s">
        <v>653</v>
      </c>
      <c r="I9" s="19" t="s">
        <v>660</v>
      </c>
      <c r="J9" s="18" t="str">
        <f>IF(Regression_Prep[[#This Row],[School Type]]="Charter","Charter", "Non Charter")</f>
        <v>Non Charter</v>
      </c>
      <c r="K9" s="60">
        <f>_xlfn.XLOOKUP(Regression_Prep[[#This Row],[School Name]],Per_Pupil_Spending_1[School Name],Per_Pupil_Spending_1[Amount],"")</f>
        <v>31326.54</v>
      </c>
      <c r="L9" s="60">
        <f>IF(Regression_Prep[[#This Row],[Comparison School Type]]="Charter", 0,1)</f>
        <v>1</v>
      </c>
      <c r="M9" s="60" cm="1">
        <f t="array" ref="M9">_xlfn._xlws.FILTER(Enrollment[Percentage],(Enrollment[School Name]=Regression_Prep[[#This Row],[School Name]])*(Enrollment[Population]="Economically Disadvantaged"),"")</f>
        <v>3.4500000000000003E-2</v>
      </c>
      <c r="N9" s="60" cm="1">
        <f t="array" ref="N9">_xlfn._xlws.FILTER(Enrollment[Percentage],(Enrollment[School Name]=Regression_Prep[[#This Row],[School Name]])*(Enrollment[Population]="Students with Disabilities"),"")</f>
        <v>0.13789999999999999</v>
      </c>
      <c r="O9" s="60">
        <f>_xlfn.XLOOKUP(Regression_Prep[[#This Row],[School Name]],ELA_New[School Name], ELA_New[Percentage of Students at Achievement Level],"")</f>
        <v>0.1133</v>
      </c>
      <c r="P9" s="60">
        <f>_xlfn.XLOOKUP(Regression_Prep[[#This Row],[School Name]],Math_New[School Name],Math_New[Percentage of Students at Achievement Level],"")</f>
        <v>0.75839999999999996</v>
      </c>
      <c r="Q9" s="60">
        <f>_xlfn.XLOOKUP(Regression_Prep[[#This Row],[School Name]],Science_New[School Name], Science_New[Percentage of Students at Achievement Level],"")</f>
        <v>0.3931</v>
      </c>
      <c r="R9" s="60">
        <f>IFERROR(AVERAGEIFS(Regression_Prep[[#This Row],[Percent Below Achievement ELA]:[Percent Below Achievement Science]],Regression_Prep[[#This Row],[Percent Below Achievement ELA]:[Percent Below Achievement Science]],"&lt;&gt;"),"")</f>
        <v>0.42159999999999997</v>
      </c>
      <c r="S9" s="60">
        <f>IFERROR(Regression_Prep[[#This Row],[Per Pupil Spending]]*Regression_Prep[[#This Row],[Percent Below Achievement ELA]],"")</f>
        <v>3549.2969819999998</v>
      </c>
      <c r="T9" s="60">
        <f>IFERROR(Regression_Prep[[#This Row],[Per Pupil Spending]]/(1-Regression_Prep[[#This Row],[Percent Below Achievement ELA]]),"")</f>
        <v>35329.356039246646</v>
      </c>
      <c r="U9" s="60">
        <f>IFERROR(Regression_Prep[[#This Row],[Per Pupil Spending]]*Regression_Prep[[#This Row],[Percent Below Achievement Science]],"")</f>
        <v>12314.462874000001</v>
      </c>
      <c r="V9" s="60">
        <f>IFERROR(Regression_Prep[[#This Row],[Per Pupil Spending]]/(1-Regression_Prep[[#This Row],[Percent Below Achievement Science]]),"")</f>
        <v>51617.301038062287</v>
      </c>
      <c r="W9" s="60">
        <f>IFERROR(Regression_Prep[[#This Row],[Per Pupil Spending]]*Regression_Prep[[#This Row],[Percent Below Achievement Math]],"")</f>
        <v>23758.047935999999</v>
      </c>
      <c r="X9" s="60">
        <f>IFERROR(Regression_Prep[[#This Row],[Per Pupil Spending]]/(1-Regression_Prep[[#This Row],[Percent Below Achievement Math]]),"")</f>
        <v>129662.8311258278</v>
      </c>
      <c r="Y9" s="60"/>
      <c r="Z9" s="32"/>
      <c r="AH9"/>
      <c r="AI9"/>
      <c r="AJ9"/>
      <c r="AK9"/>
      <c r="AL9"/>
      <c r="AM9"/>
      <c r="AN9"/>
      <c r="AO9"/>
      <c r="AP9"/>
    </row>
    <row r="10" spans="1:42" ht="15.75" customHeight="1">
      <c r="A10" s="25" t="s">
        <v>570</v>
      </c>
      <c r="B10" s="23" t="s">
        <v>1021</v>
      </c>
      <c r="C10" s="23" t="s">
        <v>483</v>
      </c>
      <c r="D10" s="24" t="s">
        <v>660</v>
      </c>
      <c r="E10" s="23" t="s">
        <v>647</v>
      </c>
      <c r="F10" s="24" t="s">
        <v>579</v>
      </c>
      <c r="G10" s="23" t="s">
        <v>700</v>
      </c>
      <c r="H10" s="23" t="s">
        <v>1022</v>
      </c>
      <c r="I10" s="19" t="s">
        <v>660</v>
      </c>
      <c r="J10" s="18" t="str">
        <f>IF(Regression_Prep[[#This Row],[School Type]]="Charter","Charter", "Non Charter")</f>
        <v>Non Charter</v>
      </c>
      <c r="K10" s="60">
        <f>_xlfn.XLOOKUP(Regression_Prep[[#This Row],[School Name]],Per_Pupil_Spending_1[School Name],Per_Pupil_Spending_1[Amount],"")</f>
        <v>23426.560000000001</v>
      </c>
      <c r="L10" s="60">
        <f>IF(Regression_Prep[[#This Row],[Comparison School Type]]="Charter", 0,1)</f>
        <v>1</v>
      </c>
      <c r="M10" s="60" cm="1">
        <f t="array" ref="M10">_xlfn._xlws.FILTER(Enrollment[Percentage],(Enrollment[School Name]=Regression_Prep[[#This Row],[School Name]])*(Enrollment[Population]="Economically Disadvantaged"),"")</f>
        <v>9.1499999999999998E-2</v>
      </c>
      <c r="N10" s="60" cm="1">
        <f t="array" ref="N10">_xlfn._xlws.FILTER(Enrollment[Percentage],(Enrollment[School Name]=Regression_Prep[[#This Row],[School Name]])*(Enrollment[Population]="Students with Disabilities"),"")</f>
        <v>5.1799999999999999E-2</v>
      </c>
      <c r="O10" s="60">
        <f>_xlfn.XLOOKUP(Regression_Prep[[#This Row],[School Name]],ELA_New[School Name], ELA_New[Percentage of Students at Achievement Level],"")</f>
        <v>0.19750000000000001</v>
      </c>
      <c r="P10" s="60">
        <f>_xlfn.XLOOKUP(Regression_Prep[[#This Row],[School Name]],Math_New[School Name],Math_New[Percentage of Students at Achievement Level],"")</f>
        <v>0.57520000000000004</v>
      </c>
      <c r="Q10" s="60">
        <f>_xlfn.XLOOKUP(Regression_Prep[[#This Row],[School Name]],Science_New[School Name], Science_New[Percentage of Students at Achievement Level],"")</f>
        <v>0.39879999999999999</v>
      </c>
      <c r="R10" s="60">
        <f>IFERROR(AVERAGEIFS(Regression_Prep[[#This Row],[Percent Below Achievement ELA]:[Percent Below Achievement Science]],Regression_Prep[[#This Row],[Percent Below Achievement ELA]:[Percent Below Achievement Science]],"&lt;&gt;"),"")</f>
        <v>0.39050000000000001</v>
      </c>
      <c r="S10" s="60">
        <f>IFERROR(Regression_Prep[[#This Row],[Per Pupil Spending]]*Regression_Prep[[#This Row],[Percent Below Achievement ELA]],"")</f>
        <v>4626.7456000000002</v>
      </c>
      <c r="T10" s="60">
        <f>IFERROR(Regression_Prep[[#This Row],[Per Pupil Spending]]/(1-Regression_Prep[[#This Row],[Percent Below Achievement ELA]]),"")</f>
        <v>29191.975077881623</v>
      </c>
      <c r="U10" s="60">
        <f>IFERROR(Regression_Prep[[#This Row],[Per Pupil Spending]]*Regression_Prep[[#This Row],[Percent Below Achievement Science]],"")</f>
        <v>9342.5121280000003</v>
      </c>
      <c r="V10" s="60">
        <f>IFERROR(Regression_Prep[[#This Row],[Per Pupil Spending]]/(1-Regression_Prep[[#This Row],[Percent Below Achievement Science]]),"")</f>
        <v>38966.333998669332</v>
      </c>
      <c r="W10" s="60">
        <f>IFERROR(Regression_Prep[[#This Row],[Per Pupil Spending]]*Regression_Prep[[#This Row],[Percent Below Achievement Math]],"")</f>
        <v>13474.957312000002</v>
      </c>
      <c r="X10" s="60">
        <f>IFERROR(Regression_Prep[[#This Row],[Per Pupil Spending]]/(1-Regression_Prep[[#This Row],[Percent Below Achievement Math]]),"")</f>
        <v>55147.269303201516</v>
      </c>
      <c r="Y10" s="60"/>
      <c r="Z10" s="29"/>
      <c r="AH10"/>
      <c r="AI10"/>
      <c r="AJ10"/>
      <c r="AK10"/>
      <c r="AL10"/>
      <c r="AM10"/>
      <c r="AN10"/>
      <c r="AO10"/>
      <c r="AP10"/>
    </row>
    <row r="11" spans="1:42" ht="15.75" customHeight="1">
      <c r="A11" s="28" t="s">
        <v>570</v>
      </c>
      <c r="B11" s="26" t="s">
        <v>1002</v>
      </c>
      <c r="C11" s="26" t="s">
        <v>155</v>
      </c>
      <c r="D11" s="27" t="s">
        <v>660</v>
      </c>
      <c r="E11" s="26" t="s">
        <v>647</v>
      </c>
      <c r="F11" s="27" t="s">
        <v>579</v>
      </c>
      <c r="G11" s="26" t="s">
        <v>676</v>
      </c>
      <c r="H11" s="26" t="s">
        <v>1003</v>
      </c>
      <c r="I11" s="19" t="s">
        <v>660</v>
      </c>
      <c r="J11" s="18" t="str">
        <f>IF(Regression_Prep[[#This Row],[School Type]]="Charter","Charter", "Non Charter")</f>
        <v>Non Charter</v>
      </c>
      <c r="K11" s="60">
        <f>_xlfn.XLOOKUP(Regression_Prep[[#This Row],[School Name]],Per_Pupil_Spending_1[School Name],Per_Pupil_Spending_1[Amount],"")</f>
        <v>22747.46</v>
      </c>
      <c r="L11" s="60">
        <f>IF(Regression_Prep[[#This Row],[Comparison School Type]]="Charter", 0,1)</f>
        <v>1</v>
      </c>
      <c r="M11" s="60" cm="1">
        <f t="array" ref="M11">_xlfn._xlws.FILTER(Enrollment[Percentage],(Enrollment[School Name]=Regression_Prep[[#This Row],[School Name]])*(Enrollment[Population]="Economically Disadvantaged"),"")</f>
        <v>0.32500000000000001</v>
      </c>
      <c r="N11" s="60" cm="1">
        <f t="array" ref="N11">_xlfn._xlws.FILTER(Enrollment[Percentage],(Enrollment[School Name]=Regression_Prep[[#This Row],[School Name]])*(Enrollment[Population]="Students with Disabilities"),"")</f>
        <v>0.27500000000000002</v>
      </c>
      <c r="O11" s="60">
        <f>_xlfn.XLOOKUP(Regression_Prep[[#This Row],[School Name]],ELA_New[School Name], ELA_New[Percentage of Students at Achievement Level],"")</f>
        <v>0.38240000000000002</v>
      </c>
      <c r="P11" s="60">
        <f>_xlfn.XLOOKUP(Regression_Prep[[#This Row],[School Name]],Math_New[School Name],Math_New[Percentage of Students at Achievement Level],"")</f>
        <v>0.51429999999999998</v>
      </c>
      <c r="Q11" s="60">
        <f>_xlfn.XLOOKUP(Regression_Prep[[#This Row],[School Name]],Science_New[School Name], Science_New[Percentage of Students at Achievement Level],"")</f>
        <v>0.40279999999999999</v>
      </c>
      <c r="R11" s="60">
        <f>IFERROR(AVERAGEIFS(Regression_Prep[[#This Row],[Percent Below Achievement ELA]:[Percent Below Achievement Science]],Regression_Prep[[#This Row],[Percent Below Achievement ELA]:[Percent Below Achievement Science]],"&lt;&gt;"),"")</f>
        <v>0.4331666666666667</v>
      </c>
      <c r="S11" s="60">
        <f>IFERROR(Regression_Prep[[#This Row],[Per Pupil Spending]]*Regression_Prep[[#This Row],[Percent Below Achievement ELA]],"")</f>
        <v>8698.6287040000007</v>
      </c>
      <c r="T11" s="60">
        <f>IFERROR(Regression_Prep[[#This Row],[Per Pupil Spending]]/(1-Regression_Prep[[#This Row],[Percent Below Achievement ELA]]),"")</f>
        <v>36832.027202072539</v>
      </c>
      <c r="U11" s="60">
        <f>IFERROR(Regression_Prep[[#This Row],[Per Pupil Spending]]*Regression_Prep[[#This Row],[Percent Below Achievement Science]],"")</f>
        <v>9162.676888</v>
      </c>
      <c r="V11" s="60">
        <f>IFERROR(Regression_Prep[[#This Row],[Per Pupil Spending]]/(1-Regression_Prep[[#This Row],[Percent Below Achievement Science]]),"")</f>
        <v>38090.187541862026</v>
      </c>
      <c r="W11" s="60">
        <f>IFERROR(Regression_Prep[[#This Row],[Per Pupil Spending]]*Regression_Prep[[#This Row],[Percent Below Achievement Math]],"")</f>
        <v>11699.018677999999</v>
      </c>
      <c r="X11" s="60">
        <f>IFERROR(Regression_Prep[[#This Row],[Per Pupil Spending]]/(1-Regression_Prep[[#This Row],[Percent Below Achievement Math]]),"")</f>
        <v>46834.383364216592</v>
      </c>
      <c r="Y11" s="60"/>
      <c r="Z11" s="29"/>
      <c r="AH11"/>
      <c r="AI11"/>
      <c r="AJ11"/>
      <c r="AK11"/>
      <c r="AL11"/>
      <c r="AM11"/>
      <c r="AN11"/>
      <c r="AO11"/>
      <c r="AP11"/>
    </row>
    <row r="12" spans="1:42" ht="15.75" customHeight="1">
      <c r="A12" s="25" t="s">
        <v>570</v>
      </c>
      <c r="B12" s="23" t="s">
        <v>793</v>
      </c>
      <c r="C12" s="23" t="s">
        <v>259</v>
      </c>
      <c r="D12" s="24" t="s">
        <v>660</v>
      </c>
      <c r="E12" s="23" t="s">
        <v>647</v>
      </c>
      <c r="F12" s="24" t="s">
        <v>579</v>
      </c>
      <c r="G12" s="23" t="s">
        <v>653</v>
      </c>
      <c r="H12" s="23" t="s">
        <v>794</v>
      </c>
      <c r="I12" s="19" t="s">
        <v>660</v>
      </c>
      <c r="J12" s="18" t="str">
        <f>IF(Regression_Prep[[#This Row],[School Type]]="Charter","Charter", "Non Charter")</f>
        <v>Non Charter</v>
      </c>
      <c r="K12" s="60">
        <f>_xlfn.XLOOKUP(Regression_Prep[[#This Row],[School Name]],Per_Pupil_Spending_1[School Name],Per_Pupil_Spending_1[Amount],"")</f>
        <v>29066.74</v>
      </c>
      <c r="L12" s="60">
        <f>IF(Regression_Prep[[#This Row],[Comparison School Type]]="Charter", 0,1)</f>
        <v>1</v>
      </c>
      <c r="M12" s="60" cm="1">
        <f t="array" ref="M12">_xlfn._xlws.FILTER(Enrollment[Percentage],(Enrollment[School Name]=Regression_Prep[[#This Row],[School Name]])*(Enrollment[Population]="Economically Disadvantaged"),"")</f>
        <v>2.5999999999999999E-2</v>
      </c>
      <c r="N12" s="60" cm="1">
        <f t="array" ref="N12">_xlfn._xlws.FILTER(Enrollment[Percentage],(Enrollment[School Name]=Regression_Prep[[#This Row],[School Name]])*(Enrollment[Population]="Students with Disabilities"),"")</f>
        <v>0.13150000000000001</v>
      </c>
      <c r="O12" s="60">
        <f>_xlfn.XLOOKUP(Regression_Prep[[#This Row],[School Name]],ELA_New[School Name], ELA_New[Percentage of Students at Achievement Level],"")</f>
        <v>0.22159999999999999</v>
      </c>
      <c r="P12" s="60">
        <f>_xlfn.XLOOKUP(Regression_Prep[[#This Row],[School Name]],Math_New[School Name],Math_New[Percentage of Students at Achievement Level],"")</f>
        <v>0.71260000000000001</v>
      </c>
      <c r="Q12" s="60">
        <f>_xlfn.XLOOKUP(Regression_Prep[[#This Row],[School Name]],Science_New[School Name], Science_New[Percentage of Students at Achievement Level],"")</f>
        <v>0.41210000000000002</v>
      </c>
      <c r="R12" s="60">
        <f>IFERROR(AVERAGEIFS(Regression_Prep[[#This Row],[Percent Below Achievement ELA]:[Percent Below Achievement Science]],Regression_Prep[[#This Row],[Percent Below Achievement ELA]:[Percent Below Achievement Science]],"&lt;&gt;"),"")</f>
        <v>0.4487666666666667</v>
      </c>
      <c r="S12" s="60">
        <f>IFERROR(Regression_Prep[[#This Row],[Per Pupil Spending]]*Regression_Prep[[#This Row],[Percent Below Achievement ELA]],"")</f>
        <v>6441.1895839999997</v>
      </c>
      <c r="T12" s="60">
        <f>IFERROR(Regression_Prep[[#This Row],[Per Pupil Spending]]/(1-Regression_Prep[[#This Row],[Percent Below Achievement ELA]]),"")</f>
        <v>37341.649537512851</v>
      </c>
      <c r="U12" s="60">
        <f>IFERROR(Regression_Prep[[#This Row],[Per Pupil Spending]]*Regression_Prep[[#This Row],[Percent Below Achievement Science]],"")</f>
        <v>11978.403554</v>
      </c>
      <c r="V12" s="60">
        <f>IFERROR(Regression_Prep[[#This Row],[Per Pupil Spending]]/(1-Regression_Prep[[#This Row],[Percent Below Achievement Science]]),"")</f>
        <v>49441.639734648757</v>
      </c>
      <c r="W12" s="60">
        <f>IFERROR(Regression_Prep[[#This Row],[Per Pupil Spending]]*Regression_Prep[[#This Row],[Percent Below Achievement Math]],"")</f>
        <v>20712.958924000002</v>
      </c>
      <c r="X12" s="60">
        <f>IFERROR(Regression_Prep[[#This Row],[Per Pupil Spending]]/(1-Regression_Prep[[#This Row],[Percent Below Achievement Math]]),"")</f>
        <v>101136.88239387613</v>
      </c>
      <c r="Y12" s="60"/>
      <c r="AH12"/>
      <c r="AI12"/>
      <c r="AJ12"/>
      <c r="AK12"/>
      <c r="AL12"/>
      <c r="AM12"/>
      <c r="AN12"/>
      <c r="AO12"/>
      <c r="AP12"/>
    </row>
    <row r="13" spans="1:42" ht="15.75" customHeight="1">
      <c r="A13" s="28" t="s">
        <v>570</v>
      </c>
      <c r="B13" s="26" t="s">
        <v>1145</v>
      </c>
      <c r="C13" s="26" t="s">
        <v>45</v>
      </c>
      <c r="D13" s="27" t="s">
        <v>646</v>
      </c>
      <c r="E13" s="26" t="s">
        <v>647</v>
      </c>
      <c r="F13" s="27" t="s">
        <v>579</v>
      </c>
      <c r="G13" s="26" t="s">
        <v>682</v>
      </c>
      <c r="H13" s="26" t="s">
        <v>1146</v>
      </c>
      <c r="I13" s="19" t="s">
        <v>646</v>
      </c>
      <c r="J13" s="18" t="str">
        <f>IF(Regression_Prep[[#This Row],[School Type]]="Charter","Charter", "Non Charter")</f>
        <v>Non Charter</v>
      </c>
      <c r="K13" s="60">
        <f>_xlfn.XLOOKUP(Regression_Prep[[#This Row],[School Name]],Per_Pupil_Spending_1[School Name],Per_Pupil_Spending_1[Amount],"")</f>
        <v>19189.18</v>
      </c>
      <c r="L13" s="60">
        <f>IF(Regression_Prep[[#This Row],[Comparison School Type]]="Charter", 0,1)</f>
        <v>1</v>
      </c>
      <c r="M13" s="60" cm="1">
        <f t="array" ref="M13">_xlfn._xlws.FILTER(Enrollment[Percentage],(Enrollment[School Name]=Regression_Prep[[#This Row],[School Name]])*(Enrollment[Population]="Economically Disadvantaged"),"")</f>
        <v>0.39090000000000003</v>
      </c>
      <c r="N13" s="60" cm="1">
        <f t="array" ref="N13">_xlfn._xlws.FILTER(Enrollment[Percentage],(Enrollment[School Name]=Regression_Prep[[#This Row],[School Name]])*(Enrollment[Population]="Students with Disabilities"),"")</f>
        <v>0.19750000000000001</v>
      </c>
      <c r="O13" s="60">
        <f>_xlfn.XLOOKUP(Regression_Prep[[#This Row],[School Name]],ELA_New[School Name], ELA_New[Percentage of Students at Achievement Level],"")</f>
        <v>0.33579999999999999</v>
      </c>
      <c r="P13" s="60">
        <f>_xlfn.XLOOKUP(Regression_Prep[[#This Row],[School Name]],Math_New[School Name],Math_New[Percentage of Students at Achievement Level],"")</f>
        <v>0.4526</v>
      </c>
      <c r="Q13" s="60">
        <f>_xlfn.XLOOKUP(Regression_Prep[[#This Row],[School Name]],Science_New[School Name], Science_New[Percentage of Students at Achievement Level],"")</f>
        <v>0.4194</v>
      </c>
      <c r="R13" s="60">
        <f>IFERROR(AVERAGEIFS(Regression_Prep[[#This Row],[Percent Below Achievement ELA]:[Percent Below Achievement Science]],Regression_Prep[[#This Row],[Percent Below Achievement ELA]:[Percent Below Achievement Science]],"&lt;&gt;"),"")</f>
        <v>0.40260000000000001</v>
      </c>
      <c r="S13" s="60">
        <f>IFERROR(Regression_Prep[[#This Row],[Per Pupil Spending]]*Regression_Prep[[#This Row],[Percent Below Achievement ELA]],"")</f>
        <v>6443.7266440000003</v>
      </c>
      <c r="T13" s="60">
        <f>IFERROR(Regression_Prep[[#This Row],[Per Pupil Spending]]/(1-Regression_Prep[[#This Row],[Percent Below Achievement ELA]]),"")</f>
        <v>28890.665462210178</v>
      </c>
      <c r="U13" s="60">
        <f>IFERROR(Regression_Prep[[#This Row],[Per Pupil Spending]]*Regression_Prep[[#This Row],[Percent Below Achievement Science]],"")</f>
        <v>8047.9420920000002</v>
      </c>
      <c r="V13" s="60">
        <f>IFERROR(Regression_Prep[[#This Row],[Per Pupil Spending]]/(1-Regression_Prep[[#This Row],[Percent Below Achievement Science]]),"")</f>
        <v>33050.602824664144</v>
      </c>
      <c r="W13" s="60">
        <f>IFERROR(Regression_Prep[[#This Row],[Per Pupil Spending]]*Regression_Prep[[#This Row],[Percent Below Achievement Math]],"")</f>
        <v>8685.022868</v>
      </c>
      <c r="X13" s="60">
        <f>IFERROR(Regression_Prep[[#This Row],[Per Pupil Spending]]/(1-Regression_Prep[[#This Row],[Percent Below Achievement Math]]),"")</f>
        <v>35055.133357690902</v>
      </c>
      <c r="Y13" s="60"/>
      <c r="AH13"/>
      <c r="AI13"/>
      <c r="AJ13"/>
      <c r="AK13"/>
      <c r="AL13"/>
      <c r="AM13"/>
      <c r="AN13"/>
      <c r="AO13"/>
      <c r="AP13"/>
    </row>
    <row r="14" spans="1:42" ht="15.75" customHeight="1">
      <c r="A14" s="25" t="s">
        <v>570</v>
      </c>
      <c r="B14" s="23" t="s">
        <v>584</v>
      </c>
      <c r="C14" s="23" t="s">
        <v>575</v>
      </c>
      <c r="D14" s="24" t="s">
        <v>660</v>
      </c>
      <c r="E14" s="23" t="s">
        <v>647</v>
      </c>
      <c r="F14" s="24" t="s">
        <v>580</v>
      </c>
      <c r="G14" s="23" t="s">
        <v>663</v>
      </c>
      <c r="H14" s="23" t="s">
        <v>664</v>
      </c>
      <c r="I14" s="19" t="s">
        <v>660</v>
      </c>
      <c r="J14" s="18" t="str">
        <f>IF(Regression_Prep[[#This Row],[School Type]]="Charter","Charter", "Non Charter")</f>
        <v>Charter</v>
      </c>
      <c r="K14" s="60">
        <f>_xlfn.XLOOKUP(Regression_Prep[[#This Row],[School Name]],Per_Pupil_Spending_1[School Name],Per_Pupil_Spending_1[Amount],"")</f>
        <v>23951.05</v>
      </c>
      <c r="L14" s="60">
        <f>IF(Regression_Prep[[#This Row],[Comparison School Type]]="Charter", 0,1)</f>
        <v>0</v>
      </c>
      <c r="M14" s="60" cm="1">
        <f t="array" ref="M14">_xlfn._xlws.FILTER(Enrollment[Percentage],(Enrollment[School Name]=Regression_Prep[[#This Row],[School Name]])*(Enrollment[Population]="Economically Disadvantaged"),"")</f>
        <v>0.32040000000000002</v>
      </c>
      <c r="N14" s="60" cm="1">
        <f t="array" ref="N14">_xlfn._xlws.FILTER(Enrollment[Percentage],(Enrollment[School Name]=Regression_Prep[[#This Row],[School Name]])*(Enrollment[Population]="Students with Disabilities"),"")</f>
        <v>0.25240000000000001</v>
      </c>
      <c r="O14" s="60">
        <f>_xlfn.XLOOKUP(Regression_Prep[[#This Row],[School Name]],ELA_New[School Name], ELA_New[Percentage of Students at Achievement Level],"")</f>
        <v>0.20830000000000001</v>
      </c>
      <c r="P14" s="60">
        <f>_xlfn.XLOOKUP(Regression_Prep[[#This Row],[School Name]],Math_New[School Name],Math_New[Percentage of Students at Achievement Level],"")</f>
        <v>0.44</v>
      </c>
      <c r="Q14" s="60">
        <f>_xlfn.XLOOKUP(Regression_Prep[[#This Row],[School Name]],Science_New[School Name], Science_New[Percentage of Students at Achievement Level],"")</f>
        <v>0.43480000000000002</v>
      </c>
      <c r="R14" s="60">
        <f>IFERROR(AVERAGEIFS(Regression_Prep[[#This Row],[Percent Below Achievement ELA]:[Percent Below Achievement Science]],Regression_Prep[[#This Row],[Percent Below Achievement ELA]:[Percent Below Achievement Science]],"&lt;&gt;"),"")</f>
        <v>0.36103333333333332</v>
      </c>
      <c r="S14" s="60">
        <f>IFERROR(Regression_Prep[[#This Row],[Per Pupil Spending]]*Regression_Prep[[#This Row],[Percent Below Achievement ELA]],"")</f>
        <v>4989.0037149999998</v>
      </c>
      <c r="T14" s="60">
        <f>IFERROR(Regression_Prep[[#This Row],[Per Pupil Spending]]/(1-Regression_Prep[[#This Row],[Percent Below Achievement ELA]]),"")</f>
        <v>30252.684097511683</v>
      </c>
      <c r="U14" s="60">
        <f>IFERROR(Regression_Prep[[#This Row],[Per Pupil Spending]]*Regression_Prep[[#This Row],[Percent Below Achievement Science]],"")</f>
        <v>10413.91654</v>
      </c>
      <c r="V14" s="60">
        <f>IFERROR(Regression_Prep[[#This Row],[Per Pupil Spending]]/(1-Regression_Prep[[#This Row],[Percent Below Achievement Science]]),"")</f>
        <v>42376.238499646148</v>
      </c>
      <c r="W14" s="60">
        <f>IFERROR(Regression_Prep[[#This Row],[Per Pupil Spending]]*Regression_Prep[[#This Row],[Percent Below Achievement Math]],"")</f>
        <v>10538.462</v>
      </c>
      <c r="X14" s="60">
        <f>IFERROR(Regression_Prep[[#This Row],[Per Pupil Spending]]/(1-Regression_Prep[[#This Row],[Percent Below Achievement Math]]),"")</f>
        <v>42769.732142857138</v>
      </c>
      <c r="Y14" s="60"/>
      <c r="AH14"/>
      <c r="AI14"/>
      <c r="AJ14"/>
      <c r="AK14"/>
      <c r="AL14"/>
      <c r="AM14"/>
      <c r="AN14"/>
      <c r="AO14"/>
      <c r="AP14"/>
    </row>
    <row r="15" spans="1:42" ht="15.75" customHeight="1">
      <c r="A15" s="28" t="s">
        <v>570</v>
      </c>
      <c r="B15" s="26" t="s">
        <v>582</v>
      </c>
      <c r="C15" s="26" t="s">
        <v>571</v>
      </c>
      <c r="D15" s="26" t="s">
        <v>659</v>
      </c>
      <c r="E15" s="26" t="s">
        <v>647</v>
      </c>
      <c r="F15" s="27" t="s">
        <v>580</v>
      </c>
      <c r="G15" s="26" t="s">
        <v>668</v>
      </c>
      <c r="H15" s="26" t="s">
        <v>669</v>
      </c>
      <c r="I15" s="19" t="s">
        <v>651</v>
      </c>
      <c r="J15" s="18" t="str">
        <f>IF(Regression_Prep[[#This Row],[School Type]]="Charter","Charter", "Non Charter")</f>
        <v>Charter</v>
      </c>
      <c r="K15" s="60">
        <f>_xlfn.XLOOKUP(Regression_Prep[[#This Row],[School Name]],Per_Pupil_Spending_1[School Name],Per_Pupil_Spending_1[Amount],"")</f>
        <v>16055.72</v>
      </c>
      <c r="L15" s="60">
        <f>IF(Regression_Prep[[#This Row],[Comparison School Type]]="Charter", 0,1)</f>
        <v>0</v>
      </c>
      <c r="M15" s="60" cm="1">
        <f t="array" ref="M15">_xlfn._xlws.FILTER(Enrollment[Percentage],(Enrollment[School Name]=Regression_Prep[[#This Row],[School Name]])*(Enrollment[Population]="Economically Disadvantaged"),"")</f>
        <v>0.26779999999999998</v>
      </c>
      <c r="N15" s="60" cm="1">
        <f t="array" ref="N15">_xlfn._xlws.FILTER(Enrollment[Percentage],(Enrollment[School Name]=Regression_Prep[[#This Row],[School Name]])*(Enrollment[Population]="Students with Disabilities"),"")</f>
        <v>0.159</v>
      </c>
      <c r="O15" s="60">
        <f>_xlfn.XLOOKUP(Regression_Prep[[#This Row],[School Name]],ELA_New[School Name], ELA_New[Percentage of Students at Achievement Level],"")</f>
        <v>0.30359999999999998</v>
      </c>
      <c r="P15" s="60">
        <f>_xlfn.XLOOKUP(Regression_Prep[[#This Row],[School Name]],Math_New[School Name],Math_New[Percentage of Students at Achievement Level],"")</f>
        <v>0.35709999999999997</v>
      </c>
      <c r="Q15" s="60">
        <f>_xlfn.XLOOKUP(Regression_Prep[[#This Row],[School Name]],Science_New[School Name], Science_New[Percentage of Students at Achievement Level],"")</f>
        <v>0.44</v>
      </c>
      <c r="R15" s="60">
        <f>IFERROR(AVERAGEIFS(Regression_Prep[[#This Row],[Percent Below Achievement ELA]:[Percent Below Achievement Science]],Regression_Prep[[#This Row],[Percent Below Achievement ELA]:[Percent Below Achievement Science]],"&lt;&gt;"),"")</f>
        <v>0.3669</v>
      </c>
      <c r="S15" s="60">
        <f>IFERROR(Regression_Prep[[#This Row],[Per Pupil Spending]]*Regression_Prep[[#This Row],[Percent Below Achievement ELA]],"")</f>
        <v>4874.5165919999999</v>
      </c>
      <c r="T15" s="60">
        <f>IFERROR(Regression_Prep[[#This Row],[Per Pupil Spending]]/(1-Regression_Prep[[#This Row],[Percent Below Achievement ELA]]),"")</f>
        <v>23055.313038483629</v>
      </c>
      <c r="U15" s="60">
        <f>IFERROR(Regression_Prep[[#This Row],[Per Pupil Spending]]*Regression_Prep[[#This Row],[Percent Below Achievement Science]],"")</f>
        <v>7064.5167999999994</v>
      </c>
      <c r="V15" s="60">
        <f>IFERROR(Regression_Prep[[#This Row],[Per Pupil Spending]]/(1-Regression_Prep[[#This Row],[Percent Below Achievement Science]]),"")</f>
        <v>28670.928571428569</v>
      </c>
      <c r="W15" s="60">
        <f>IFERROR(Regression_Prep[[#This Row],[Per Pupil Spending]]*Regression_Prep[[#This Row],[Percent Below Achievement Math]],"")</f>
        <v>5733.4976119999992</v>
      </c>
      <c r="X15" s="60">
        <f>IFERROR(Regression_Prep[[#This Row],[Per Pupil Spending]]/(1-Regression_Prep[[#This Row],[Percent Below Achievement Math]]),"")</f>
        <v>24973.899517809921</v>
      </c>
      <c r="Y15" s="60"/>
      <c r="AH15"/>
      <c r="AI15"/>
      <c r="AJ15"/>
      <c r="AK15"/>
      <c r="AL15"/>
      <c r="AM15"/>
      <c r="AN15"/>
      <c r="AO15"/>
      <c r="AP15"/>
    </row>
    <row r="16" spans="1:42" ht="15.75" customHeight="1">
      <c r="A16" s="25" t="s">
        <v>570</v>
      </c>
      <c r="B16" s="23" t="s">
        <v>797</v>
      </c>
      <c r="C16" s="23" t="s">
        <v>139</v>
      </c>
      <c r="D16" s="24" t="s">
        <v>660</v>
      </c>
      <c r="E16" s="23" t="s">
        <v>647</v>
      </c>
      <c r="F16" s="24" t="s">
        <v>579</v>
      </c>
      <c r="G16" s="23" t="s">
        <v>713</v>
      </c>
      <c r="H16" s="23" t="s">
        <v>798</v>
      </c>
      <c r="I16" s="19" t="s">
        <v>660</v>
      </c>
      <c r="J16" s="18" t="str">
        <f>IF(Regression_Prep[[#This Row],[School Type]]="Charter","Charter", "Non Charter")</f>
        <v>Non Charter</v>
      </c>
      <c r="K16" s="60">
        <f>_xlfn.XLOOKUP(Regression_Prep[[#This Row],[School Name]],Per_Pupil_Spending_1[School Name],Per_Pupil_Spending_1[Amount],"")</f>
        <v>25986.55</v>
      </c>
      <c r="L16" s="60">
        <f>IF(Regression_Prep[[#This Row],[Comparison School Type]]="Charter", 0,1)</f>
        <v>1</v>
      </c>
      <c r="M16" s="60" cm="1">
        <f t="array" ref="M16">_xlfn._xlws.FILTER(Enrollment[Percentage],(Enrollment[School Name]=Regression_Prep[[#This Row],[School Name]])*(Enrollment[Population]="Economically Disadvantaged"),"")</f>
        <v>0.20469999999999999</v>
      </c>
      <c r="N16" s="60" cm="1">
        <f t="array" ref="N16">_xlfn._xlws.FILTER(Enrollment[Percentage],(Enrollment[School Name]=Regression_Prep[[#This Row],[School Name]])*(Enrollment[Population]="Students with Disabilities"),"")</f>
        <v>0.16739999999999999</v>
      </c>
      <c r="O16" s="60">
        <f>_xlfn.XLOOKUP(Regression_Prep[[#This Row],[School Name]],ELA_New[School Name], ELA_New[Percentage of Students at Achievement Level],"")</f>
        <v>0.32119999999999999</v>
      </c>
      <c r="P16" s="60">
        <f>_xlfn.XLOOKUP(Regression_Prep[[#This Row],[School Name]],Math_New[School Name],Math_New[Percentage of Students at Achievement Level],"")</f>
        <v>0.5897</v>
      </c>
      <c r="Q16" s="60">
        <f>_xlfn.XLOOKUP(Regression_Prep[[#This Row],[School Name]],Science_New[School Name], Science_New[Percentage of Students at Achievement Level],"")</f>
        <v>0.44219999999999998</v>
      </c>
      <c r="R16" s="60">
        <f>IFERROR(AVERAGEIFS(Regression_Prep[[#This Row],[Percent Below Achievement ELA]:[Percent Below Achievement Science]],Regression_Prep[[#This Row],[Percent Below Achievement ELA]:[Percent Below Achievement Science]],"&lt;&gt;"),"")</f>
        <v>0.45103333333333334</v>
      </c>
      <c r="S16" s="60">
        <f>IFERROR(Regression_Prep[[#This Row],[Per Pupil Spending]]*Regression_Prep[[#This Row],[Percent Below Achievement ELA]],"")</f>
        <v>8346.8798599999991</v>
      </c>
      <c r="T16" s="60">
        <f>IFERROR(Regression_Prep[[#This Row],[Per Pupil Spending]]/(1-Regression_Prep[[#This Row],[Percent Below Achievement ELA]]),"")</f>
        <v>38283.073070123741</v>
      </c>
      <c r="U16" s="60">
        <f>IFERROR(Regression_Prep[[#This Row],[Per Pupil Spending]]*Regression_Prep[[#This Row],[Percent Below Achievement Science]],"")</f>
        <v>11491.252409999999</v>
      </c>
      <c r="V16" s="60">
        <f>IFERROR(Regression_Prep[[#This Row],[Per Pupil Spending]]/(1-Regression_Prep[[#This Row],[Percent Below Achievement Science]]),"")</f>
        <v>46587.576192183573</v>
      </c>
      <c r="W16" s="60">
        <f>IFERROR(Regression_Prep[[#This Row],[Per Pupil Spending]]*Regression_Prep[[#This Row],[Percent Below Achievement Math]],"")</f>
        <v>15324.268534999999</v>
      </c>
      <c r="X16" s="60">
        <f>IFERROR(Regression_Prep[[#This Row],[Per Pupil Spending]]/(1-Regression_Prep[[#This Row],[Percent Below Achievement Math]]),"")</f>
        <v>63335.486229588103</v>
      </c>
      <c r="Y16" s="60"/>
      <c r="AH16"/>
      <c r="AI16"/>
      <c r="AJ16"/>
      <c r="AK16"/>
      <c r="AL16"/>
      <c r="AM16"/>
      <c r="AN16"/>
      <c r="AO16"/>
      <c r="AP16"/>
    </row>
    <row r="17" spans="1:42" ht="15.75" customHeight="1">
      <c r="A17" s="28" t="s">
        <v>570</v>
      </c>
      <c r="B17" s="26" t="s">
        <v>1222</v>
      </c>
      <c r="C17" s="26" t="s">
        <v>341</v>
      </c>
      <c r="D17" s="26" t="s">
        <v>662</v>
      </c>
      <c r="E17" s="26" t="s">
        <v>647</v>
      </c>
      <c r="F17" s="27" t="s">
        <v>1223</v>
      </c>
      <c r="G17" s="26" t="s">
        <v>679</v>
      </c>
      <c r="H17" s="26" t="s">
        <v>1225</v>
      </c>
      <c r="I17" s="19" t="s">
        <v>656</v>
      </c>
      <c r="J17" s="18" t="str">
        <f>IF(Regression_Prep[[#This Row],[School Type]]="Charter","Charter", "Non Charter")</f>
        <v>Non Charter</v>
      </c>
      <c r="K17" s="60">
        <f>_xlfn.XLOOKUP(Regression_Prep[[#This Row],[School Name]],Per_Pupil_Spending_1[School Name],Per_Pupil_Spending_1[Amount],"")</f>
        <v>0</v>
      </c>
      <c r="L17" s="60">
        <f>IF(Regression_Prep[[#This Row],[Comparison School Type]]="Charter", 0,1)</f>
        <v>1</v>
      </c>
      <c r="M17" s="60" cm="1">
        <f t="array" ref="M17">_xlfn._xlws.FILTER(Enrollment[Percentage],(Enrollment[School Name]=Regression_Prep[[#This Row],[School Name]])*(Enrollment[Population]="Economically Disadvantaged"),"")</f>
        <v>0.42420000000000002</v>
      </c>
      <c r="N17" s="60" cm="1">
        <f t="array" ref="N17">_xlfn._xlws.FILTER(Enrollment[Percentage],(Enrollment[School Name]=Regression_Prep[[#This Row],[School Name]])*(Enrollment[Population]="Students with Disabilities"),"")</f>
        <v>0.33329999999999999</v>
      </c>
      <c r="O17" s="60">
        <f>_xlfn.XLOOKUP(Regression_Prep[[#This Row],[School Name]],ELA_New[School Name], ELA_New[Percentage of Students at Achievement Level],"")</f>
        <v>0.32429999999999998</v>
      </c>
      <c r="P17" s="60">
        <f>_xlfn.XLOOKUP(Regression_Prep[[#This Row],[School Name]],Math_New[School Name],Math_New[Percentage of Students at Achievement Level],"")</f>
        <v>0.5</v>
      </c>
      <c r="Q17" s="60">
        <f>_xlfn.XLOOKUP(Regression_Prep[[#This Row],[School Name]],Science_New[School Name], Science_New[Percentage of Students at Achievement Level],"")</f>
        <v>0.44440000000000002</v>
      </c>
      <c r="R17" s="60">
        <f>IFERROR(AVERAGEIFS(Regression_Prep[[#This Row],[Percent Below Achievement ELA]:[Percent Below Achievement Science]],Regression_Prep[[#This Row],[Percent Below Achievement ELA]:[Percent Below Achievement Science]],"&lt;&gt;"),"")</f>
        <v>0.4229</v>
      </c>
      <c r="S17" s="60">
        <f>IFERROR(Regression_Prep[[#This Row],[Per Pupil Spending]]*Regression_Prep[[#This Row],[Percent Below Achievement ELA]],"")</f>
        <v>0</v>
      </c>
      <c r="T17" s="60">
        <f>IFERROR(Regression_Prep[[#This Row],[Per Pupil Spending]]/(1-Regression_Prep[[#This Row],[Percent Below Achievement ELA]]),"")</f>
        <v>0</v>
      </c>
      <c r="U17" s="60">
        <f>IFERROR(Regression_Prep[[#This Row],[Per Pupil Spending]]*Regression_Prep[[#This Row],[Percent Below Achievement Science]],"")</f>
        <v>0</v>
      </c>
      <c r="V17" s="60">
        <f>IFERROR(Regression_Prep[[#This Row],[Per Pupil Spending]]/(1-Regression_Prep[[#This Row],[Percent Below Achievement Science]]),"")</f>
        <v>0</v>
      </c>
      <c r="W17" s="60">
        <f>IFERROR(Regression_Prep[[#This Row],[Per Pupil Spending]]*Regression_Prep[[#This Row],[Percent Below Achievement Math]],"")</f>
        <v>0</v>
      </c>
      <c r="X17" s="60">
        <f>IFERROR(Regression_Prep[[#This Row],[Per Pupil Spending]]/(1-Regression_Prep[[#This Row],[Percent Below Achievement Math]]),"")</f>
        <v>0</v>
      </c>
      <c r="Y17" s="60"/>
      <c r="AH17"/>
      <c r="AI17"/>
      <c r="AJ17"/>
      <c r="AK17"/>
      <c r="AL17"/>
      <c r="AM17"/>
      <c r="AN17"/>
      <c r="AO17"/>
      <c r="AP17"/>
    </row>
    <row r="18" spans="1:42" ht="15.75" customHeight="1">
      <c r="A18" s="25" t="s">
        <v>570</v>
      </c>
      <c r="B18" s="23" t="s">
        <v>913</v>
      </c>
      <c r="C18" s="23" t="s">
        <v>388</v>
      </c>
      <c r="D18" s="24" t="s">
        <v>660</v>
      </c>
      <c r="E18" s="23" t="s">
        <v>647</v>
      </c>
      <c r="F18" s="24" t="s">
        <v>579</v>
      </c>
      <c r="G18" s="23" t="s">
        <v>653</v>
      </c>
      <c r="H18" s="23" t="s">
        <v>915</v>
      </c>
      <c r="I18" s="19" t="s">
        <v>660</v>
      </c>
      <c r="J18" s="18" t="str">
        <f>IF(Regression_Prep[[#This Row],[School Type]]="Charter","Charter", "Non Charter")</f>
        <v>Non Charter</v>
      </c>
      <c r="K18" s="60">
        <f>_xlfn.XLOOKUP(Regression_Prep[[#This Row],[School Name]],Per_Pupil_Spending_1[School Name],Per_Pupil_Spending_1[Amount],"")</f>
        <v>21478.09</v>
      </c>
      <c r="L18" s="60">
        <f>IF(Regression_Prep[[#This Row],[Comparison School Type]]="Charter", 0,1)</f>
        <v>1</v>
      </c>
      <c r="M18" s="60" cm="1">
        <f t="array" ref="M18">_xlfn._xlws.FILTER(Enrollment[Percentage],(Enrollment[School Name]=Regression_Prep[[#This Row],[School Name]])*(Enrollment[Population]="Economically Disadvantaged"),"")</f>
        <v>0.1308</v>
      </c>
      <c r="N18" s="60" cm="1">
        <f t="array" ref="N18">_xlfn._xlws.FILTER(Enrollment[Percentage],(Enrollment[School Name]=Regression_Prep[[#This Row],[School Name]])*(Enrollment[Population]="Students with Disabilities"),"")</f>
        <v>7.6600000000000001E-2</v>
      </c>
      <c r="O18" s="60">
        <f>_xlfn.XLOOKUP(Regression_Prep[[#This Row],[School Name]],ELA_New[School Name], ELA_New[Percentage of Students at Achievement Level],"")</f>
        <v>0.25640000000000002</v>
      </c>
      <c r="P18" s="60">
        <f>_xlfn.XLOOKUP(Regression_Prep[[#This Row],[School Name]],Math_New[School Name],Math_New[Percentage of Students at Achievement Level],"")</f>
        <v>0.62890000000000001</v>
      </c>
      <c r="Q18" s="60">
        <f>_xlfn.XLOOKUP(Regression_Prep[[#This Row],[School Name]],Science_New[School Name], Science_New[Percentage of Students at Achievement Level],"")</f>
        <v>0.45519999999999999</v>
      </c>
      <c r="R18" s="60">
        <f>IFERROR(AVERAGEIFS(Regression_Prep[[#This Row],[Percent Below Achievement ELA]:[Percent Below Achievement Science]],Regression_Prep[[#This Row],[Percent Below Achievement ELA]:[Percent Below Achievement Science]],"&lt;&gt;"),"")</f>
        <v>0.44683333333333336</v>
      </c>
      <c r="S18" s="60">
        <f>IFERROR(Regression_Prep[[#This Row],[Per Pupil Spending]]*Regression_Prep[[#This Row],[Percent Below Achievement ELA]],"")</f>
        <v>5506.9822760000006</v>
      </c>
      <c r="T18" s="60">
        <f>IFERROR(Regression_Prep[[#This Row],[Per Pupil Spending]]/(1-Regression_Prep[[#This Row],[Percent Below Achievement ELA]]),"")</f>
        <v>28883.929532006452</v>
      </c>
      <c r="U18" s="60">
        <f>IFERROR(Regression_Prep[[#This Row],[Per Pupil Spending]]*Regression_Prep[[#This Row],[Percent Below Achievement Science]],"")</f>
        <v>9776.8265680000004</v>
      </c>
      <c r="V18" s="60">
        <f>IFERROR(Regression_Prep[[#This Row],[Per Pupil Spending]]/(1-Regression_Prep[[#This Row],[Percent Below Achievement Science]]),"")</f>
        <v>39423.806901615273</v>
      </c>
      <c r="W18" s="60">
        <f>IFERROR(Regression_Prep[[#This Row],[Per Pupil Spending]]*Regression_Prep[[#This Row],[Percent Below Achievement Math]],"")</f>
        <v>13507.570801</v>
      </c>
      <c r="X18" s="60">
        <f>IFERROR(Regression_Prep[[#This Row],[Per Pupil Spending]]/(1-Regression_Prep[[#This Row],[Percent Below Achievement Math]]),"")</f>
        <v>57876.825653462678</v>
      </c>
      <c r="Y18" s="60"/>
      <c r="AH18"/>
      <c r="AI18"/>
      <c r="AJ18"/>
      <c r="AK18"/>
      <c r="AL18"/>
      <c r="AM18"/>
      <c r="AN18"/>
      <c r="AO18"/>
      <c r="AP18"/>
    </row>
    <row r="19" spans="1:42" ht="15.75" customHeight="1">
      <c r="A19" s="28" t="s">
        <v>570</v>
      </c>
      <c r="B19" s="26" t="s">
        <v>1198</v>
      </c>
      <c r="C19" s="26" t="s">
        <v>142</v>
      </c>
      <c r="D19" s="27" t="s">
        <v>660</v>
      </c>
      <c r="E19" s="26" t="s">
        <v>647</v>
      </c>
      <c r="F19" s="27" t="s">
        <v>579</v>
      </c>
      <c r="G19" s="26" t="s">
        <v>657</v>
      </c>
      <c r="H19" s="26" t="s">
        <v>1199</v>
      </c>
      <c r="I19" s="19" t="s">
        <v>660</v>
      </c>
      <c r="J19" s="18" t="str">
        <f>IF(Regression_Prep[[#This Row],[School Type]]="Charter","Charter", "Non Charter")</f>
        <v>Non Charter</v>
      </c>
      <c r="K19" s="60">
        <f>_xlfn.XLOOKUP(Regression_Prep[[#This Row],[School Name]],Per_Pupil_Spending_1[School Name],Per_Pupil_Spending_1[Amount],"")</f>
        <v>24448.13</v>
      </c>
      <c r="L19" s="60">
        <f>IF(Regression_Prep[[#This Row],[Comparison School Type]]="Charter", 0,1)</f>
        <v>1</v>
      </c>
      <c r="M19" s="60" cm="1">
        <f t="array" ref="M19">_xlfn._xlws.FILTER(Enrollment[Percentage],(Enrollment[School Name]=Regression_Prep[[#This Row],[School Name]])*(Enrollment[Population]="Economically Disadvantaged"),"")</f>
        <v>0.26129999999999998</v>
      </c>
      <c r="N19" s="60" cm="1">
        <f t="array" ref="N19">_xlfn._xlws.FILTER(Enrollment[Percentage],(Enrollment[School Name]=Regression_Prep[[#This Row],[School Name]])*(Enrollment[Population]="Students with Disabilities"),"")</f>
        <v>0.1396</v>
      </c>
      <c r="O19" s="60">
        <f>_xlfn.XLOOKUP(Regression_Prep[[#This Row],[School Name]],ELA_New[School Name], ELA_New[Percentage of Students at Achievement Level],"")</f>
        <v>0.375</v>
      </c>
      <c r="P19" s="60">
        <f>_xlfn.XLOOKUP(Regression_Prep[[#This Row],[School Name]],Math_New[School Name],Math_New[Percentage of Students at Achievement Level],"")</f>
        <v>0.375</v>
      </c>
      <c r="Q19" s="60">
        <f>_xlfn.XLOOKUP(Regression_Prep[[#This Row],[School Name]],Science_New[School Name], Science_New[Percentage of Students at Achievement Level],"")</f>
        <v>0.46429999999999999</v>
      </c>
      <c r="R19" s="60">
        <f>IFERROR(AVERAGEIFS(Regression_Prep[[#This Row],[Percent Below Achievement ELA]:[Percent Below Achievement Science]],Regression_Prep[[#This Row],[Percent Below Achievement ELA]:[Percent Below Achievement Science]],"&lt;&gt;"),"")</f>
        <v>0.40476666666666666</v>
      </c>
      <c r="S19" s="60">
        <f>IFERROR(Regression_Prep[[#This Row],[Per Pupil Spending]]*Regression_Prep[[#This Row],[Percent Below Achievement ELA]],"")</f>
        <v>9168.0487499999999</v>
      </c>
      <c r="T19" s="60">
        <f>IFERROR(Regression_Prep[[#This Row],[Per Pupil Spending]]/(1-Regression_Prep[[#This Row],[Percent Below Achievement ELA]]),"")</f>
        <v>39117.008000000002</v>
      </c>
      <c r="U19" s="60">
        <f>IFERROR(Regression_Prep[[#This Row],[Per Pupil Spending]]*Regression_Prep[[#This Row],[Percent Below Achievement Science]],"")</f>
        <v>11351.266759</v>
      </c>
      <c r="V19" s="60">
        <f>IFERROR(Regression_Prep[[#This Row],[Per Pupil Spending]]/(1-Regression_Prep[[#This Row],[Percent Below Achievement Science]]),"")</f>
        <v>45637.726339369045</v>
      </c>
      <c r="W19" s="60">
        <f>IFERROR(Regression_Prep[[#This Row],[Per Pupil Spending]]*Regression_Prep[[#This Row],[Percent Below Achievement Math]],"")</f>
        <v>9168.0487499999999</v>
      </c>
      <c r="X19" s="60">
        <f>IFERROR(Regression_Prep[[#This Row],[Per Pupil Spending]]/(1-Regression_Prep[[#This Row],[Percent Below Achievement Math]]),"")</f>
        <v>39117.008000000002</v>
      </c>
      <c r="Y19" s="60"/>
      <c r="AH19"/>
      <c r="AI19"/>
      <c r="AJ19"/>
      <c r="AK19"/>
      <c r="AL19"/>
      <c r="AM19"/>
      <c r="AN19"/>
      <c r="AO19"/>
      <c r="AP19"/>
    </row>
    <row r="20" spans="1:42" ht="15.75" customHeight="1">
      <c r="A20" s="25" t="s">
        <v>570</v>
      </c>
      <c r="B20" s="23" t="s">
        <v>726</v>
      </c>
      <c r="C20" s="23" t="s">
        <v>288</v>
      </c>
      <c r="D20" s="23" t="s">
        <v>655</v>
      </c>
      <c r="E20" s="23" t="s">
        <v>647</v>
      </c>
      <c r="F20" s="24" t="s">
        <v>579</v>
      </c>
      <c r="G20" s="23" t="s">
        <v>686</v>
      </c>
      <c r="H20" s="23" t="s">
        <v>727</v>
      </c>
      <c r="I20" s="19" t="s">
        <v>656</v>
      </c>
      <c r="J20" s="18" t="str">
        <f>IF(Regression_Prep[[#This Row],[School Type]]="Charter","Charter", "Non Charter")</f>
        <v>Non Charter</v>
      </c>
      <c r="K20" s="60">
        <f>_xlfn.XLOOKUP(Regression_Prep[[#This Row],[School Name]],Per_Pupil_Spending_1[School Name],Per_Pupil_Spending_1[Amount],"")</f>
        <v>30425.39</v>
      </c>
      <c r="L20" s="60">
        <f>IF(Regression_Prep[[#This Row],[Comparison School Type]]="Charter", 0,1)</f>
        <v>1</v>
      </c>
      <c r="M20" s="60" cm="1">
        <f t="array" ref="M20">_xlfn._xlws.FILTER(Enrollment[Percentage],(Enrollment[School Name]=Regression_Prep[[#This Row],[School Name]])*(Enrollment[Population]="Economically Disadvantaged"),"")</f>
        <v>0.13389999999999999</v>
      </c>
      <c r="N20" s="60" cm="1">
        <f t="array" ref="N20">_xlfn._xlws.FILTER(Enrollment[Percentage],(Enrollment[School Name]=Regression_Prep[[#This Row],[School Name]])*(Enrollment[Population]="Students with Disabilities"),"")</f>
        <v>0.2051</v>
      </c>
      <c r="O20" s="60">
        <f>_xlfn.XLOOKUP(Regression_Prep[[#This Row],[School Name]],ELA_New[School Name], ELA_New[Percentage of Students at Achievement Level],"")</f>
        <v>0.17799999999999999</v>
      </c>
      <c r="P20" s="60">
        <f>_xlfn.XLOOKUP(Regression_Prep[[#This Row],[School Name]],Math_New[School Name],Math_New[Percentage of Students at Achievement Level],"")</f>
        <v>0.78480000000000005</v>
      </c>
      <c r="Q20" s="60">
        <f>_xlfn.XLOOKUP(Regression_Prep[[#This Row],[School Name]],Science_New[School Name], Science_New[Percentage of Students at Achievement Level],"")</f>
        <v>0.4667</v>
      </c>
      <c r="R20" s="60">
        <f>IFERROR(AVERAGEIFS(Regression_Prep[[#This Row],[Percent Below Achievement ELA]:[Percent Below Achievement Science]],Regression_Prep[[#This Row],[Percent Below Achievement ELA]:[Percent Below Achievement Science]],"&lt;&gt;"),"")</f>
        <v>0.47649999999999998</v>
      </c>
      <c r="S20" s="60">
        <f>IFERROR(Regression_Prep[[#This Row],[Per Pupil Spending]]*Regression_Prep[[#This Row],[Percent Below Achievement ELA]],"")</f>
        <v>5415.7194199999994</v>
      </c>
      <c r="T20" s="60">
        <f>IFERROR(Regression_Prep[[#This Row],[Per Pupil Spending]]/(1-Regression_Prep[[#This Row],[Percent Below Achievement ELA]]),"")</f>
        <v>37013.856447688559</v>
      </c>
      <c r="U20" s="60">
        <f>IFERROR(Regression_Prep[[#This Row],[Per Pupil Spending]]*Regression_Prep[[#This Row],[Percent Below Achievement Science]],"")</f>
        <v>14199.529512999999</v>
      </c>
      <c r="V20" s="60">
        <f>IFERROR(Regression_Prep[[#This Row],[Per Pupil Spending]]/(1-Regression_Prep[[#This Row],[Percent Below Achievement Science]]),"")</f>
        <v>57051.171948246767</v>
      </c>
      <c r="W20" s="60">
        <f>IFERROR(Regression_Prep[[#This Row],[Per Pupil Spending]]*Regression_Prep[[#This Row],[Percent Below Achievement Math]],"")</f>
        <v>23877.846072</v>
      </c>
      <c r="X20" s="60">
        <f>IFERROR(Regression_Prep[[#This Row],[Per Pupil Spending]]/(1-Regression_Prep[[#This Row],[Percent Below Achievement Math]]),"")</f>
        <v>141381.92379182158</v>
      </c>
      <c r="Y20" s="60"/>
      <c r="AH20"/>
      <c r="AI20"/>
      <c r="AJ20"/>
      <c r="AK20"/>
      <c r="AL20"/>
      <c r="AM20"/>
      <c r="AN20"/>
      <c r="AO20"/>
      <c r="AP20"/>
    </row>
    <row r="21" spans="1:42" ht="15.75" customHeight="1">
      <c r="A21" s="28" t="s">
        <v>570</v>
      </c>
      <c r="B21" s="26" t="s">
        <v>1206</v>
      </c>
      <c r="C21" s="26" t="s">
        <v>478</v>
      </c>
      <c r="D21" s="27" t="s">
        <v>660</v>
      </c>
      <c r="E21" s="26" t="s">
        <v>647</v>
      </c>
      <c r="F21" s="27" t="s">
        <v>579</v>
      </c>
      <c r="G21" s="26" t="s">
        <v>700</v>
      </c>
      <c r="H21" s="26" t="s">
        <v>700</v>
      </c>
      <c r="I21" s="19" t="s">
        <v>660</v>
      </c>
      <c r="J21" s="18" t="str">
        <f>IF(Regression_Prep[[#This Row],[School Type]]="Charter","Charter", "Non Charter")</f>
        <v>Non Charter</v>
      </c>
      <c r="K21" s="60">
        <f>_xlfn.XLOOKUP(Regression_Prep[[#This Row],[School Name]],Per_Pupil_Spending_1[School Name],Per_Pupil_Spending_1[Amount],"")</f>
        <v>32917</v>
      </c>
      <c r="L21" s="60">
        <f>IF(Regression_Prep[[#This Row],[Comparison School Type]]="Charter", 0,1)</f>
        <v>1</v>
      </c>
      <c r="M21" s="60" cm="1">
        <f t="array" ref="M21">_xlfn._xlws.FILTER(Enrollment[Percentage],(Enrollment[School Name]=Regression_Prep[[#This Row],[School Name]])*(Enrollment[Population]="Economically Disadvantaged"),"")</f>
        <v>0.13880000000000001</v>
      </c>
      <c r="N21" s="60" cm="1">
        <f t="array" ref="N21">_xlfn._xlws.FILTER(Enrollment[Percentage],(Enrollment[School Name]=Regression_Prep[[#This Row],[School Name]])*(Enrollment[Population]="Students with Disabilities"),"")</f>
        <v>0.161</v>
      </c>
      <c r="O21" s="60">
        <f>_xlfn.XLOOKUP(Regression_Prep[[#This Row],[School Name]],ELA_New[School Name], ELA_New[Percentage of Students at Achievement Level],"")</f>
        <v>0.29849999999999999</v>
      </c>
      <c r="P21" s="60">
        <f>_xlfn.XLOOKUP(Regression_Prep[[#This Row],[School Name]],Math_New[School Name],Math_New[Percentage of Students at Achievement Level],"")</f>
        <v>0.45519999999999999</v>
      </c>
      <c r="Q21" s="60">
        <f>_xlfn.XLOOKUP(Regression_Prep[[#This Row],[School Name]],Science_New[School Name], Science_New[Percentage of Students at Achievement Level],"")</f>
        <v>0.4667</v>
      </c>
      <c r="R21" s="60">
        <f>IFERROR(AVERAGEIFS(Regression_Prep[[#This Row],[Percent Below Achievement ELA]:[Percent Below Achievement Science]],Regression_Prep[[#This Row],[Percent Below Achievement ELA]:[Percent Below Achievement Science]],"&lt;&gt;"),"")</f>
        <v>0.40680000000000005</v>
      </c>
      <c r="S21" s="60">
        <f>IFERROR(Regression_Prep[[#This Row],[Per Pupil Spending]]*Regression_Prep[[#This Row],[Percent Below Achievement ELA]],"")</f>
        <v>9825.7245000000003</v>
      </c>
      <c r="T21" s="60">
        <f>IFERROR(Regression_Prep[[#This Row],[Per Pupil Spending]]/(1-Regression_Prep[[#This Row],[Percent Below Achievement ELA]]),"")</f>
        <v>46923.734853884533</v>
      </c>
      <c r="U21" s="60">
        <f>IFERROR(Regression_Prep[[#This Row],[Per Pupil Spending]]*Regression_Prep[[#This Row],[Percent Below Achievement Science]],"")</f>
        <v>15362.3639</v>
      </c>
      <c r="V21" s="60">
        <f>IFERROR(Regression_Prep[[#This Row],[Per Pupil Spending]]/(1-Regression_Prep[[#This Row],[Percent Below Achievement Science]]),"")</f>
        <v>61723.232702043875</v>
      </c>
      <c r="W21" s="60">
        <f>IFERROR(Regression_Prep[[#This Row],[Per Pupil Spending]]*Regression_Prep[[#This Row],[Percent Below Achievement Math]],"")</f>
        <v>14983.8184</v>
      </c>
      <c r="X21" s="60">
        <f>IFERROR(Regression_Prep[[#This Row],[Per Pupil Spending]]/(1-Regression_Prep[[#This Row],[Percent Below Achievement Math]]),"")</f>
        <v>60420.337738619681</v>
      </c>
      <c r="Y21" s="60"/>
      <c r="AH21"/>
      <c r="AI21"/>
      <c r="AJ21"/>
      <c r="AK21"/>
      <c r="AL21"/>
      <c r="AM21"/>
      <c r="AN21"/>
      <c r="AO21"/>
      <c r="AP21"/>
    </row>
    <row r="22" spans="1:42" ht="15.75" customHeight="1">
      <c r="A22" s="25" t="s">
        <v>570</v>
      </c>
      <c r="B22" s="23" t="s">
        <v>1121</v>
      </c>
      <c r="C22" s="23" t="s">
        <v>24</v>
      </c>
      <c r="D22" s="24" t="s">
        <v>660</v>
      </c>
      <c r="E22" s="23" t="s">
        <v>647</v>
      </c>
      <c r="F22" s="24" t="s">
        <v>579</v>
      </c>
      <c r="G22" s="23" t="s">
        <v>648</v>
      </c>
      <c r="H22" s="23" t="s">
        <v>1122</v>
      </c>
      <c r="I22" s="19" t="s">
        <v>660</v>
      </c>
      <c r="J22" s="18" t="str">
        <f>IF(Regression_Prep[[#This Row],[School Type]]="Charter","Charter", "Non Charter")</f>
        <v>Non Charter</v>
      </c>
      <c r="K22" s="60">
        <f>_xlfn.XLOOKUP(Regression_Prep[[#This Row],[School Name]],Per_Pupil_Spending_1[School Name],Per_Pupil_Spending_1[Amount],"")</f>
        <v>23739.38</v>
      </c>
      <c r="L22" s="60">
        <f>IF(Regression_Prep[[#This Row],[Comparison School Type]]="Charter", 0,1)</f>
        <v>1</v>
      </c>
      <c r="M22" s="60" cm="1">
        <f t="array" ref="M22">_xlfn._xlws.FILTER(Enrollment[Percentage],(Enrollment[School Name]=Regression_Prep[[#This Row],[School Name]])*(Enrollment[Population]="Economically Disadvantaged"),"")</f>
        <v>0.56479999999999997</v>
      </c>
      <c r="N22" s="60" cm="1">
        <f t="array" ref="N22">_xlfn._xlws.FILTER(Enrollment[Percentage],(Enrollment[School Name]=Regression_Prep[[#This Row],[School Name]])*(Enrollment[Population]="Students with Disabilities"),"")</f>
        <v>0.2228</v>
      </c>
      <c r="O22" s="60">
        <f>_xlfn.XLOOKUP(Regression_Prep[[#This Row],[School Name]],ELA_New[School Name], ELA_New[Percentage of Students at Achievement Level],"")</f>
        <v>0.37780000000000002</v>
      </c>
      <c r="P22" s="60">
        <f>_xlfn.XLOOKUP(Regression_Prep[[#This Row],[School Name]],Math_New[School Name],Math_New[Percentage of Students at Achievement Level],"")</f>
        <v>0.31109999999999999</v>
      </c>
      <c r="Q22" s="60">
        <f>_xlfn.XLOOKUP(Regression_Prep[[#This Row],[School Name]],Science_New[School Name], Science_New[Percentage of Students at Achievement Level],"")</f>
        <v>0.47370000000000001</v>
      </c>
      <c r="R22" s="60">
        <f>IFERROR(AVERAGEIFS(Regression_Prep[[#This Row],[Percent Below Achievement ELA]:[Percent Below Achievement Science]],Regression_Prep[[#This Row],[Percent Below Achievement ELA]:[Percent Below Achievement Science]],"&lt;&gt;"),"")</f>
        <v>0.38753333333333334</v>
      </c>
      <c r="S22" s="60">
        <f>IFERROR(Regression_Prep[[#This Row],[Per Pupil Spending]]*Regression_Prep[[#This Row],[Percent Below Achievement ELA]],"")</f>
        <v>8968.7377640000013</v>
      </c>
      <c r="T22" s="60">
        <f>IFERROR(Regression_Prep[[#This Row],[Per Pupil Spending]]/(1-Regression_Prep[[#This Row],[Percent Below Achievement ELA]]),"")</f>
        <v>38153.937640630029</v>
      </c>
      <c r="U22" s="60">
        <f>IFERROR(Regression_Prep[[#This Row],[Per Pupil Spending]]*Regression_Prep[[#This Row],[Percent Below Achievement Science]],"")</f>
        <v>11245.344306000001</v>
      </c>
      <c r="V22" s="60">
        <f>IFERROR(Regression_Prep[[#This Row],[Per Pupil Spending]]/(1-Regression_Prep[[#This Row],[Percent Below Achievement Science]]),"")</f>
        <v>45106.175185255561</v>
      </c>
      <c r="W22" s="60">
        <f>IFERROR(Regression_Prep[[#This Row],[Per Pupil Spending]]*Regression_Prep[[#This Row],[Percent Below Achievement Math]],"")</f>
        <v>7385.3211179999998</v>
      </c>
      <c r="X22" s="60">
        <f>IFERROR(Regression_Prep[[#This Row],[Per Pupil Spending]]/(1-Regression_Prep[[#This Row],[Percent Below Achievement Math]]),"")</f>
        <v>34459.834518798081</v>
      </c>
      <c r="Y22" s="60"/>
      <c r="AH22"/>
      <c r="AI22"/>
      <c r="AJ22"/>
      <c r="AK22"/>
      <c r="AL22"/>
      <c r="AM22"/>
      <c r="AN22"/>
      <c r="AO22"/>
      <c r="AP22"/>
    </row>
    <row r="23" spans="1:42" ht="15.75" customHeight="1">
      <c r="A23" s="28" t="s">
        <v>570</v>
      </c>
      <c r="B23" s="26" t="s">
        <v>747</v>
      </c>
      <c r="C23" s="26" t="s">
        <v>116</v>
      </c>
      <c r="D23" s="27" t="s">
        <v>660</v>
      </c>
      <c r="E23" s="26" t="s">
        <v>647</v>
      </c>
      <c r="F23" s="27" t="s">
        <v>579</v>
      </c>
      <c r="G23" s="26" t="s">
        <v>653</v>
      </c>
      <c r="H23" s="26" t="s">
        <v>748</v>
      </c>
      <c r="I23" s="19" t="s">
        <v>660</v>
      </c>
      <c r="J23" s="18" t="str">
        <f>IF(Regression_Prep[[#This Row],[School Type]]="Charter","Charter", "Non Charter")</f>
        <v>Non Charter</v>
      </c>
      <c r="K23" s="60">
        <f>_xlfn.XLOOKUP(Regression_Prep[[#This Row],[School Name]],Per_Pupil_Spending_1[School Name],Per_Pupil_Spending_1[Amount],"")</f>
        <v>28470.6</v>
      </c>
      <c r="L23" s="60">
        <f>IF(Regression_Prep[[#This Row],[Comparison School Type]]="Charter", 0,1)</f>
        <v>1</v>
      </c>
      <c r="M23" s="60" cm="1">
        <f t="array" ref="M23">_xlfn._xlws.FILTER(Enrollment[Percentage],(Enrollment[School Name]=Regression_Prep[[#This Row],[School Name]])*(Enrollment[Population]="Economically Disadvantaged"),"")</f>
        <v>0.21329999999999999</v>
      </c>
      <c r="N23" s="60" cm="1">
        <f t="array" ref="N23">_xlfn._xlws.FILTER(Enrollment[Percentage],(Enrollment[School Name]=Regression_Prep[[#This Row],[School Name]])*(Enrollment[Population]="Students with Disabilities"),"")</f>
        <v>0.1525</v>
      </c>
      <c r="O23" s="60">
        <f>_xlfn.XLOOKUP(Regression_Prep[[#This Row],[School Name]],ELA_New[School Name], ELA_New[Percentage of Students at Achievement Level],"")</f>
        <v>0.31879999999999997</v>
      </c>
      <c r="P23" s="60">
        <f>_xlfn.XLOOKUP(Regression_Prep[[#This Row],[School Name]],Math_New[School Name],Math_New[Percentage of Students at Achievement Level],"")</f>
        <v>0.55559999999999998</v>
      </c>
      <c r="Q23" s="60">
        <f>_xlfn.XLOOKUP(Regression_Prep[[#This Row],[School Name]],Science_New[School Name], Science_New[Percentage of Students at Achievement Level],"")</f>
        <v>0.49390000000000001</v>
      </c>
      <c r="R23" s="60">
        <f>IFERROR(AVERAGEIFS(Regression_Prep[[#This Row],[Percent Below Achievement ELA]:[Percent Below Achievement Science]],Regression_Prep[[#This Row],[Percent Below Achievement ELA]:[Percent Below Achievement Science]],"&lt;&gt;"),"")</f>
        <v>0.45610000000000001</v>
      </c>
      <c r="S23" s="60">
        <f>IFERROR(Regression_Prep[[#This Row],[Per Pupil Spending]]*Regression_Prep[[#This Row],[Percent Below Achievement ELA]],"")</f>
        <v>9076.4272799999981</v>
      </c>
      <c r="T23" s="60">
        <f>IFERROR(Regression_Prep[[#This Row],[Per Pupil Spending]]/(1-Regression_Prep[[#This Row],[Percent Below Achievement ELA]]),"")</f>
        <v>41794.773928361712</v>
      </c>
      <c r="U23" s="60">
        <f>IFERROR(Regression_Prep[[#This Row],[Per Pupil Spending]]*Regression_Prep[[#This Row],[Percent Below Achievement Science]],"")</f>
        <v>14061.62934</v>
      </c>
      <c r="V23" s="60">
        <f>IFERROR(Regression_Prep[[#This Row],[Per Pupil Spending]]/(1-Regression_Prep[[#This Row],[Percent Below Achievement Science]]),"")</f>
        <v>56254.890337877885</v>
      </c>
      <c r="W23" s="60">
        <f>IFERROR(Regression_Prep[[#This Row],[Per Pupil Spending]]*Regression_Prep[[#This Row],[Percent Below Achievement Math]],"")</f>
        <v>15818.265359999999</v>
      </c>
      <c r="X23" s="60">
        <f>IFERROR(Regression_Prep[[#This Row],[Per Pupil Spending]]/(1-Regression_Prep[[#This Row],[Percent Below Achievement Math]]),"")</f>
        <v>64065.256525652556</v>
      </c>
      <c r="Y23" s="60"/>
      <c r="AH23"/>
      <c r="AI23"/>
      <c r="AJ23"/>
      <c r="AK23"/>
      <c r="AL23"/>
      <c r="AM23"/>
      <c r="AN23"/>
      <c r="AO23"/>
      <c r="AP23"/>
    </row>
    <row r="24" spans="1:42" ht="15.75" customHeight="1">
      <c r="A24" s="25" t="s">
        <v>570</v>
      </c>
      <c r="B24" s="23" t="s">
        <v>884</v>
      </c>
      <c r="C24" s="23" t="s">
        <v>508</v>
      </c>
      <c r="D24" s="23" t="s">
        <v>662</v>
      </c>
      <c r="E24" s="23" t="s">
        <v>647</v>
      </c>
      <c r="F24" s="24" t="s">
        <v>579</v>
      </c>
      <c r="G24" s="23" t="s">
        <v>686</v>
      </c>
      <c r="H24" s="23" t="s">
        <v>676</v>
      </c>
      <c r="I24" s="19" t="s">
        <v>656</v>
      </c>
      <c r="J24" s="18" t="str">
        <f>IF(Regression_Prep[[#This Row],[School Type]]="Charter","Charter", "Non Charter")</f>
        <v>Non Charter</v>
      </c>
      <c r="K24" s="60">
        <f>_xlfn.XLOOKUP(Regression_Prep[[#This Row],[School Name]],Per_Pupil_Spending_1[School Name],Per_Pupil_Spending_1[Amount],"")</f>
        <v>26552.46</v>
      </c>
      <c r="L24" s="60">
        <f>IF(Regression_Prep[[#This Row],[Comparison School Type]]="Charter", 0,1)</f>
        <v>1</v>
      </c>
      <c r="M24" s="60" cm="1">
        <f t="array" ref="M24">_xlfn._xlws.FILTER(Enrollment[Percentage],(Enrollment[School Name]=Regression_Prep[[#This Row],[School Name]])*(Enrollment[Population]="Economically Disadvantaged"),"")</f>
        <v>0.1212</v>
      </c>
      <c r="N24" s="60" cm="1">
        <f t="array" ref="N24">_xlfn._xlws.FILTER(Enrollment[Percentage],(Enrollment[School Name]=Regression_Prep[[#This Row],[School Name]])*(Enrollment[Population]="Students with Disabilities"),"")</f>
        <v>0.2273</v>
      </c>
      <c r="O24" s="60">
        <f>_xlfn.XLOOKUP(Regression_Prep[[#This Row],[School Name]],ELA_New[School Name], ELA_New[Percentage of Students at Achievement Level],"")</f>
        <v>0.18179999999999999</v>
      </c>
      <c r="P24" s="60">
        <f>_xlfn.XLOOKUP(Regression_Prep[[#This Row],[School Name]],Math_New[School Name],Math_New[Percentage of Students at Achievement Level],"")</f>
        <v>0.70450000000000002</v>
      </c>
      <c r="Q24" s="60">
        <f>_xlfn.XLOOKUP(Regression_Prep[[#This Row],[School Name]],Science_New[School Name], Science_New[Percentage of Students at Achievement Level],"")</f>
        <v>0.5</v>
      </c>
      <c r="R24" s="60">
        <f>IFERROR(AVERAGEIFS(Regression_Prep[[#This Row],[Percent Below Achievement ELA]:[Percent Below Achievement Science]],Regression_Prep[[#This Row],[Percent Below Achievement ELA]:[Percent Below Achievement Science]],"&lt;&gt;"),"")</f>
        <v>0.46209999999999996</v>
      </c>
      <c r="S24" s="60">
        <f>IFERROR(Regression_Prep[[#This Row],[Per Pupil Spending]]*Regression_Prep[[#This Row],[Percent Below Achievement ELA]],"")</f>
        <v>4827.237228</v>
      </c>
      <c r="T24" s="60">
        <f>IFERROR(Regression_Prep[[#This Row],[Per Pupil Spending]]/(1-Regression_Prep[[#This Row],[Percent Below Achievement ELA]]),"")</f>
        <v>32452.285504766558</v>
      </c>
      <c r="U24" s="60">
        <f>IFERROR(Regression_Prep[[#This Row],[Per Pupil Spending]]*Regression_Prep[[#This Row],[Percent Below Achievement Science]],"")</f>
        <v>13276.23</v>
      </c>
      <c r="V24" s="60">
        <f>IFERROR(Regression_Prep[[#This Row],[Per Pupil Spending]]/(1-Regression_Prep[[#This Row],[Percent Below Achievement Science]]),"")</f>
        <v>53104.92</v>
      </c>
      <c r="W24" s="60">
        <f>IFERROR(Regression_Prep[[#This Row],[Per Pupil Spending]]*Regression_Prep[[#This Row],[Percent Below Achievement Math]],"")</f>
        <v>18706.208070000001</v>
      </c>
      <c r="X24" s="60">
        <f>IFERROR(Regression_Prep[[#This Row],[Per Pupil Spending]]/(1-Regression_Prep[[#This Row],[Percent Below Achievement Math]]),"")</f>
        <v>89856.040609137053</v>
      </c>
      <c r="Y24" s="60"/>
      <c r="AH24"/>
      <c r="AI24"/>
      <c r="AJ24"/>
      <c r="AK24"/>
      <c r="AL24"/>
      <c r="AM24"/>
      <c r="AN24"/>
      <c r="AO24"/>
      <c r="AP24"/>
    </row>
    <row r="25" spans="1:42" ht="15.75" customHeight="1">
      <c r="A25" s="28" t="s">
        <v>570</v>
      </c>
      <c r="B25" s="26" t="s">
        <v>809</v>
      </c>
      <c r="C25" s="26" t="s">
        <v>277</v>
      </c>
      <c r="D25" s="26" t="s">
        <v>655</v>
      </c>
      <c r="E25" s="26" t="s">
        <v>647</v>
      </c>
      <c r="F25" s="27" t="s">
        <v>579</v>
      </c>
      <c r="G25" s="26" t="s">
        <v>695</v>
      </c>
      <c r="H25" s="26" t="s">
        <v>810</v>
      </c>
      <c r="I25" s="19" t="s">
        <v>656</v>
      </c>
      <c r="J25" s="18" t="str">
        <f>IF(Regression_Prep[[#This Row],[School Type]]="Charter","Charter", "Non Charter")</f>
        <v>Non Charter</v>
      </c>
      <c r="K25" s="60">
        <f>_xlfn.XLOOKUP(Regression_Prep[[#This Row],[School Name]],Per_Pupil_Spending_1[School Name],Per_Pupil_Spending_1[Amount],"")</f>
        <v>22751.13</v>
      </c>
      <c r="L25" s="60">
        <f>IF(Regression_Prep[[#This Row],[Comparison School Type]]="Charter", 0,1)</f>
        <v>1</v>
      </c>
      <c r="M25" s="60" cm="1">
        <f t="array" ref="M25">_xlfn._xlws.FILTER(Enrollment[Percentage],(Enrollment[School Name]=Regression_Prep[[#This Row],[School Name]])*(Enrollment[Population]="Economically Disadvantaged"),"")</f>
        <v>0.38059999999999999</v>
      </c>
      <c r="N25" s="60" cm="1">
        <f t="array" ref="N25">_xlfn._xlws.FILTER(Enrollment[Percentage],(Enrollment[School Name]=Regression_Prep[[#This Row],[School Name]])*(Enrollment[Population]="Students with Disabilities"),"")</f>
        <v>0.17849999999999999</v>
      </c>
      <c r="O25" s="60">
        <f>_xlfn.XLOOKUP(Regression_Prep[[#This Row],[School Name]],ELA_New[School Name], ELA_New[Percentage of Students at Achievement Level],"")</f>
        <v>0.30709999999999998</v>
      </c>
      <c r="P25" s="60">
        <f>_xlfn.XLOOKUP(Regression_Prep[[#This Row],[School Name]],Math_New[School Name],Math_New[Percentage of Students at Achievement Level],"")</f>
        <v>0.54259999999999997</v>
      </c>
      <c r="Q25" s="60">
        <f>_xlfn.XLOOKUP(Regression_Prep[[#This Row],[School Name]],Science_New[School Name], Science_New[Percentage of Students at Achievement Level],"")</f>
        <v>0.5</v>
      </c>
      <c r="R25" s="60">
        <f>IFERROR(AVERAGEIFS(Regression_Prep[[#This Row],[Percent Below Achievement ELA]:[Percent Below Achievement Science]],Regression_Prep[[#This Row],[Percent Below Achievement ELA]:[Percent Below Achievement Science]],"&lt;&gt;"),"")</f>
        <v>0.44989999999999997</v>
      </c>
      <c r="S25" s="60">
        <f>IFERROR(Regression_Prep[[#This Row],[Per Pupil Spending]]*Regression_Prep[[#This Row],[Percent Below Achievement ELA]],"")</f>
        <v>6986.8720229999999</v>
      </c>
      <c r="T25" s="60">
        <f>IFERROR(Regression_Prep[[#This Row],[Per Pupil Spending]]/(1-Regression_Prep[[#This Row],[Percent Below Achievement ELA]]),"")</f>
        <v>32834.651464857845</v>
      </c>
      <c r="U25" s="60">
        <f>IFERROR(Regression_Prep[[#This Row],[Per Pupil Spending]]*Regression_Prep[[#This Row],[Percent Below Achievement Science]],"")</f>
        <v>11375.565000000001</v>
      </c>
      <c r="V25" s="60">
        <f>IFERROR(Regression_Prep[[#This Row],[Per Pupil Spending]]/(1-Regression_Prep[[#This Row],[Percent Below Achievement Science]]),"")</f>
        <v>45502.26</v>
      </c>
      <c r="W25" s="60">
        <f>IFERROR(Regression_Prep[[#This Row],[Per Pupil Spending]]*Regression_Prep[[#This Row],[Percent Below Achievement Math]],"")</f>
        <v>12344.763138</v>
      </c>
      <c r="X25" s="60">
        <f>IFERROR(Regression_Prep[[#This Row],[Per Pupil Spending]]/(1-Regression_Prep[[#This Row],[Percent Below Achievement Math]]),"")</f>
        <v>49740.118058592045</v>
      </c>
      <c r="Y25" s="60"/>
      <c r="AH25"/>
      <c r="AI25"/>
      <c r="AJ25"/>
      <c r="AK25"/>
      <c r="AL25"/>
      <c r="AM25"/>
      <c r="AN25"/>
      <c r="AO25"/>
      <c r="AP25"/>
    </row>
    <row r="26" spans="1:42" ht="15.75" customHeight="1">
      <c r="A26" s="25" t="s">
        <v>570</v>
      </c>
      <c r="B26" s="23" t="s">
        <v>889</v>
      </c>
      <c r="C26" s="23" t="s">
        <v>234</v>
      </c>
      <c r="D26" s="23" t="s">
        <v>662</v>
      </c>
      <c r="E26" s="23" t="s">
        <v>647</v>
      </c>
      <c r="F26" s="24" t="s">
        <v>579</v>
      </c>
      <c r="G26" s="23" t="s">
        <v>679</v>
      </c>
      <c r="H26" s="23" t="s">
        <v>890</v>
      </c>
      <c r="I26" s="19" t="s">
        <v>656</v>
      </c>
      <c r="J26" s="18" t="str">
        <f>IF(Regression_Prep[[#This Row],[School Type]]="Charter","Charter", "Non Charter")</f>
        <v>Non Charter</v>
      </c>
      <c r="K26" s="60">
        <f>_xlfn.XLOOKUP(Regression_Prep[[#This Row],[School Name]],Per_Pupil_Spending_1[School Name],Per_Pupil_Spending_1[Amount],"")</f>
        <v>24319.06</v>
      </c>
      <c r="L26" s="60">
        <f>IF(Regression_Prep[[#This Row],[Comparison School Type]]="Charter", 0,1)</f>
        <v>1</v>
      </c>
      <c r="M26" s="60" cm="1">
        <f t="array" ref="M26">_xlfn._xlws.FILTER(Enrollment[Percentage],(Enrollment[School Name]=Regression_Prep[[#This Row],[School Name]])*(Enrollment[Population]="Economically Disadvantaged"),"")</f>
        <v>0.58330000000000004</v>
      </c>
      <c r="N26" s="60" cm="1">
        <f t="array" ref="N26">_xlfn._xlws.FILTER(Enrollment[Percentage],(Enrollment[School Name]=Regression_Prep[[#This Row],[School Name]])*(Enrollment[Population]="Students with Disabilities"),"")</f>
        <v>0.19439999999999999</v>
      </c>
      <c r="O26" s="60">
        <f>_xlfn.XLOOKUP(Regression_Prep[[#This Row],[School Name]],ELA_New[School Name], ELA_New[Percentage of Students at Achievement Level],"")</f>
        <v>0.375</v>
      </c>
      <c r="P26" s="60">
        <f>_xlfn.XLOOKUP(Regression_Prep[[#This Row],[School Name]],Math_New[School Name],Math_New[Percentage of Students at Achievement Level],"")</f>
        <v>0.375</v>
      </c>
      <c r="Q26" s="60">
        <f>_xlfn.XLOOKUP(Regression_Prep[[#This Row],[School Name]],Science_New[School Name], Science_New[Percentage of Students at Achievement Level],"")</f>
        <v>0.5</v>
      </c>
      <c r="R26" s="60">
        <f>IFERROR(AVERAGEIFS(Regression_Prep[[#This Row],[Percent Below Achievement ELA]:[Percent Below Achievement Science]],Regression_Prep[[#This Row],[Percent Below Achievement ELA]:[Percent Below Achievement Science]],"&lt;&gt;"),"")</f>
        <v>0.41666666666666669</v>
      </c>
      <c r="S26" s="60">
        <f>IFERROR(Regression_Prep[[#This Row],[Per Pupil Spending]]*Regression_Prep[[#This Row],[Percent Below Achievement ELA]],"")</f>
        <v>9119.6475000000009</v>
      </c>
      <c r="T26" s="60">
        <f>IFERROR(Regression_Prep[[#This Row],[Per Pupil Spending]]/(1-Regression_Prep[[#This Row],[Percent Below Achievement ELA]]),"")</f>
        <v>38910.495999999999</v>
      </c>
      <c r="U26" s="60">
        <f>IFERROR(Regression_Prep[[#This Row],[Per Pupil Spending]]*Regression_Prep[[#This Row],[Percent Below Achievement Science]],"")</f>
        <v>12159.53</v>
      </c>
      <c r="V26" s="60">
        <f>IFERROR(Regression_Prep[[#This Row],[Per Pupil Spending]]/(1-Regression_Prep[[#This Row],[Percent Below Achievement Science]]),"")</f>
        <v>48638.12</v>
      </c>
      <c r="W26" s="60">
        <f>IFERROR(Regression_Prep[[#This Row],[Per Pupil Spending]]*Regression_Prep[[#This Row],[Percent Below Achievement Math]],"")</f>
        <v>9119.6475000000009</v>
      </c>
      <c r="X26" s="60">
        <f>IFERROR(Regression_Prep[[#This Row],[Per Pupil Spending]]/(1-Regression_Prep[[#This Row],[Percent Below Achievement Math]]),"")</f>
        <v>38910.495999999999</v>
      </c>
      <c r="Y26" s="60"/>
      <c r="AH26"/>
      <c r="AI26"/>
      <c r="AJ26"/>
      <c r="AK26"/>
      <c r="AL26"/>
      <c r="AM26"/>
      <c r="AN26"/>
      <c r="AO26"/>
      <c r="AP26"/>
    </row>
    <row r="27" spans="1:42" ht="15.75" customHeight="1">
      <c r="A27" s="28" t="s">
        <v>570</v>
      </c>
      <c r="B27" s="26" t="s">
        <v>865</v>
      </c>
      <c r="C27" s="26" t="s">
        <v>227</v>
      </c>
      <c r="D27" s="26" t="s">
        <v>662</v>
      </c>
      <c r="E27" s="26" t="s">
        <v>647</v>
      </c>
      <c r="F27" s="27" t="s">
        <v>579</v>
      </c>
      <c r="G27" s="26" t="s">
        <v>686</v>
      </c>
      <c r="H27" s="26" t="s">
        <v>866</v>
      </c>
      <c r="I27" s="19" t="s">
        <v>656</v>
      </c>
      <c r="J27" s="18" t="str">
        <f>IF(Regression_Prep[[#This Row],[School Type]]="Charter","Charter", "Non Charter")</f>
        <v>Non Charter</v>
      </c>
      <c r="K27" s="60">
        <f>_xlfn.XLOOKUP(Regression_Prep[[#This Row],[School Name]],Per_Pupil_Spending_1[School Name],Per_Pupil_Spending_1[Amount],"")</f>
        <v>36321.06</v>
      </c>
      <c r="L27" s="60">
        <f>IF(Regression_Prep[[#This Row],[Comparison School Type]]="Charter", 0,1)</f>
        <v>1</v>
      </c>
      <c r="M27" s="60" cm="1">
        <f t="array" ref="M27">_xlfn._xlws.FILTER(Enrollment[Percentage],(Enrollment[School Name]=Regression_Prep[[#This Row],[School Name]])*(Enrollment[Population]="Economically Disadvantaged"),"")</f>
        <v>9.6799999999999997E-2</v>
      </c>
      <c r="N27" s="60" cm="1">
        <f t="array" ref="N27">_xlfn._xlws.FILTER(Enrollment[Percentage],(Enrollment[School Name]=Regression_Prep[[#This Row],[School Name]])*(Enrollment[Population]="Students with Disabilities"),"")</f>
        <v>0.19350000000000001</v>
      </c>
      <c r="O27" s="60">
        <f>_xlfn.XLOOKUP(Regression_Prep[[#This Row],[School Name]],ELA_New[School Name], ELA_New[Percentage of Students at Achievement Level],"")</f>
        <v>0.21210000000000001</v>
      </c>
      <c r="P27" s="60">
        <f>_xlfn.XLOOKUP(Regression_Prep[[#This Row],[School Name]],Math_New[School Name],Math_New[Percentage of Students at Achievement Level],"")</f>
        <v>0.68369999999999997</v>
      </c>
      <c r="Q27" s="60">
        <f>_xlfn.XLOOKUP(Regression_Prep[[#This Row],[School Name]],Science_New[School Name], Science_New[Percentage of Students at Achievement Level],"")</f>
        <v>0.51349999999999996</v>
      </c>
      <c r="R27" s="60">
        <f>IFERROR(AVERAGEIFS(Regression_Prep[[#This Row],[Percent Below Achievement ELA]:[Percent Below Achievement Science]],Regression_Prep[[#This Row],[Percent Below Achievement ELA]:[Percent Below Achievement Science]],"&lt;&gt;"),"")</f>
        <v>0.46976666666666667</v>
      </c>
      <c r="S27" s="60">
        <f>IFERROR(Regression_Prep[[#This Row],[Per Pupil Spending]]*Regression_Prep[[#This Row],[Percent Below Achievement ELA]],"")</f>
        <v>7703.6968260000003</v>
      </c>
      <c r="T27" s="60">
        <f>IFERROR(Regression_Prep[[#This Row],[Per Pupil Spending]]/(1-Regression_Prep[[#This Row],[Percent Below Achievement ELA]]),"")</f>
        <v>46098.565807843632</v>
      </c>
      <c r="U27" s="60">
        <f>IFERROR(Regression_Prep[[#This Row],[Per Pupil Spending]]*Regression_Prep[[#This Row],[Percent Below Achievement Science]],"")</f>
        <v>18650.864309999997</v>
      </c>
      <c r="V27" s="60">
        <f>IFERROR(Regression_Prep[[#This Row],[Per Pupil Spending]]/(1-Regression_Prep[[#This Row],[Percent Below Achievement Science]]),"")</f>
        <v>74657.882836587858</v>
      </c>
      <c r="W27" s="60">
        <f>IFERROR(Regression_Prep[[#This Row],[Per Pupil Spending]]*Regression_Prep[[#This Row],[Percent Below Achievement Math]],"")</f>
        <v>24832.708721999996</v>
      </c>
      <c r="X27" s="60">
        <f>IFERROR(Regression_Prep[[#This Row],[Per Pupil Spending]]/(1-Regression_Prep[[#This Row],[Percent Below Achievement Math]]),"")</f>
        <v>114831.04647486562</v>
      </c>
      <c r="Y27" s="60"/>
      <c r="AH27"/>
      <c r="AI27"/>
      <c r="AJ27"/>
      <c r="AK27"/>
      <c r="AL27"/>
      <c r="AM27"/>
      <c r="AN27"/>
      <c r="AO27"/>
      <c r="AP27"/>
    </row>
    <row r="28" spans="1:42" ht="15.75" customHeight="1">
      <c r="A28" s="25" t="s">
        <v>570</v>
      </c>
      <c r="B28" s="23" t="s">
        <v>737</v>
      </c>
      <c r="C28" s="23" t="s">
        <v>92</v>
      </c>
      <c r="D28" s="23" t="s">
        <v>662</v>
      </c>
      <c r="E28" s="23" t="s">
        <v>647</v>
      </c>
      <c r="F28" s="24" t="s">
        <v>579</v>
      </c>
      <c r="G28" s="23" t="s">
        <v>695</v>
      </c>
      <c r="H28" s="23" t="s">
        <v>738</v>
      </c>
      <c r="I28" s="19" t="s">
        <v>656</v>
      </c>
      <c r="J28" s="18" t="str">
        <f>IF(Regression_Prep[[#This Row],[School Type]]="Charter","Charter", "Non Charter")</f>
        <v>Non Charter</v>
      </c>
      <c r="K28" s="60">
        <f>_xlfn.XLOOKUP(Regression_Prep[[#This Row],[School Name]],Per_Pupil_Spending_1[School Name],Per_Pupil_Spending_1[Amount],"")</f>
        <v>31095.96</v>
      </c>
      <c r="L28" s="60">
        <f>IF(Regression_Prep[[#This Row],[Comparison School Type]]="Charter", 0,1)</f>
        <v>1</v>
      </c>
      <c r="M28" s="60" cm="1">
        <f t="array" ref="M28">_xlfn._xlws.FILTER(Enrollment[Percentage],(Enrollment[School Name]=Regression_Prep[[#This Row],[School Name]])*(Enrollment[Population]="Economically Disadvantaged"),"")</f>
        <v>0.33439999999999998</v>
      </c>
      <c r="N28" s="60" cm="1">
        <f t="array" ref="N28">_xlfn._xlws.FILTER(Enrollment[Percentage],(Enrollment[School Name]=Regression_Prep[[#This Row],[School Name]])*(Enrollment[Population]="Students with Disabilities"),"")</f>
        <v>0.19500000000000001</v>
      </c>
      <c r="O28" s="60">
        <f>_xlfn.XLOOKUP(Regression_Prep[[#This Row],[School Name]],ELA_New[School Name], ELA_New[Percentage of Students at Achievement Level],"")</f>
        <v>0.34010000000000001</v>
      </c>
      <c r="P28" s="60">
        <f>_xlfn.XLOOKUP(Regression_Prep[[#This Row],[School Name]],Math_New[School Name],Math_New[Percentage of Students at Achievement Level],"")</f>
        <v>0.45179999999999998</v>
      </c>
      <c r="Q28" s="60">
        <f>_xlfn.XLOOKUP(Regression_Prep[[#This Row],[School Name]],Science_New[School Name], Science_New[Percentage of Students at Achievement Level],"")</f>
        <v>0.51390000000000002</v>
      </c>
      <c r="R28" s="60">
        <f>IFERROR(AVERAGEIFS(Regression_Prep[[#This Row],[Percent Below Achievement ELA]:[Percent Below Achievement Science]],Regression_Prep[[#This Row],[Percent Below Achievement ELA]:[Percent Below Achievement Science]],"&lt;&gt;"),"")</f>
        <v>0.43526666666666669</v>
      </c>
      <c r="S28" s="60">
        <f>IFERROR(Regression_Prep[[#This Row],[Per Pupil Spending]]*Regression_Prep[[#This Row],[Percent Below Achievement ELA]],"")</f>
        <v>10575.735995999999</v>
      </c>
      <c r="T28" s="60">
        <f>IFERROR(Regression_Prep[[#This Row],[Per Pupil Spending]]/(1-Regression_Prep[[#This Row],[Percent Below Achievement ELA]]),"")</f>
        <v>47122.230641006216</v>
      </c>
      <c r="U28" s="60">
        <f>IFERROR(Regression_Prep[[#This Row],[Per Pupil Spending]]*Regression_Prep[[#This Row],[Percent Below Achievement Science]],"")</f>
        <v>15980.213844</v>
      </c>
      <c r="V28" s="60">
        <f>IFERROR(Regression_Prep[[#This Row],[Per Pupil Spending]]/(1-Regression_Prep[[#This Row],[Percent Below Achievement Science]]),"")</f>
        <v>63970.294178152646</v>
      </c>
      <c r="W28" s="60">
        <f>IFERROR(Regression_Prep[[#This Row],[Per Pupil Spending]]*Regression_Prep[[#This Row],[Percent Below Achievement Math]],"")</f>
        <v>14049.154728</v>
      </c>
      <c r="X28" s="60">
        <f>IFERROR(Regression_Prep[[#This Row],[Per Pupil Spending]]/(1-Regression_Prep[[#This Row],[Percent Below Achievement Math]]),"")</f>
        <v>56723.750456037938</v>
      </c>
      <c r="Y28" s="60"/>
      <c r="AH28"/>
      <c r="AI28"/>
      <c r="AJ28"/>
      <c r="AK28"/>
      <c r="AL28"/>
      <c r="AM28"/>
      <c r="AN28"/>
      <c r="AO28"/>
      <c r="AP28"/>
    </row>
    <row r="29" spans="1:42" ht="15.75" customHeight="1">
      <c r="A29" s="28" t="s">
        <v>570</v>
      </c>
      <c r="B29" s="26" t="s">
        <v>1046</v>
      </c>
      <c r="C29" s="26" t="s">
        <v>125</v>
      </c>
      <c r="D29" s="27" t="s">
        <v>660</v>
      </c>
      <c r="E29" s="26" t="s">
        <v>647</v>
      </c>
      <c r="F29" s="27" t="s">
        <v>579</v>
      </c>
      <c r="G29" s="26" t="s">
        <v>691</v>
      </c>
      <c r="H29" s="26" t="s">
        <v>1047</v>
      </c>
      <c r="I29" s="19" t="s">
        <v>660</v>
      </c>
      <c r="J29" s="18" t="str">
        <f>IF(Regression_Prep[[#This Row],[School Type]]="Charter","Charter", "Non Charter")</f>
        <v>Non Charter</v>
      </c>
      <c r="K29" s="60">
        <f>_xlfn.XLOOKUP(Regression_Prep[[#This Row],[School Name]],Per_Pupil_Spending_1[School Name],Per_Pupil_Spending_1[Amount],"")</f>
        <v>31235.08</v>
      </c>
      <c r="L29" s="60">
        <f>IF(Regression_Prep[[#This Row],[Comparison School Type]]="Charter", 0,1)</f>
        <v>1</v>
      </c>
      <c r="M29" s="60" cm="1">
        <f t="array" ref="M29">_xlfn._xlws.FILTER(Enrollment[Percentage],(Enrollment[School Name]=Regression_Prep[[#This Row],[School Name]])*(Enrollment[Population]="Economically Disadvantaged"),"")</f>
        <v>0.38850000000000001</v>
      </c>
      <c r="N29" s="60" cm="1">
        <f t="array" ref="N29">_xlfn._xlws.FILTER(Enrollment[Percentage],(Enrollment[School Name]=Regression_Prep[[#This Row],[School Name]])*(Enrollment[Population]="Students with Disabilities"),"")</f>
        <v>0.14649999999999999</v>
      </c>
      <c r="O29" s="60">
        <f>_xlfn.XLOOKUP(Regression_Prep[[#This Row],[School Name]],ELA_New[School Name], ELA_New[Percentage of Students at Achievement Level],"")</f>
        <v>0.41670000000000001</v>
      </c>
      <c r="P29" s="60">
        <f>_xlfn.XLOOKUP(Regression_Prep[[#This Row],[School Name]],Math_New[School Name],Math_New[Percentage of Students at Achievement Level],"")</f>
        <v>0.45710000000000001</v>
      </c>
      <c r="Q29" s="60">
        <f>_xlfn.XLOOKUP(Regression_Prep[[#This Row],[School Name]],Science_New[School Name], Science_New[Percentage of Students at Achievement Level],"")</f>
        <v>0.52270000000000005</v>
      </c>
      <c r="R29" s="60">
        <f>IFERROR(AVERAGEIFS(Regression_Prep[[#This Row],[Percent Below Achievement ELA]:[Percent Below Achievement Science]],Regression_Prep[[#This Row],[Percent Below Achievement ELA]:[Percent Below Achievement Science]],"&lt;&gt;"),"")</f>
        <v>0.46550000000000002</v>
      </c>
      <c r="S29" s="60">
        <f>IFERROR(Regression_Prep[[#This Row],[Per Pupil Spending]]*Regression_Prep[[#This Row],[Percent Below Achievement ELA]],"")</f>
        <v>13015.657836</v>
      </c>
      <c r="T29" s="60">
        <f>IFERROR(Regression_Prep[[#This Row],[Per Pupil Spending]]/(1-Regression_Prep[[#This Row],[Percent Below Achievement ELA]]),"")</f>
        <v>53548.911366363798</v>
      </c>
      <c r="U29" s="60">
        <f>IFERROR(Regression_Prep[[#This Row],[Per Pupil Spending]]*Regression_Prep[[#This Row],[Percent Below Achievement Science]],"")</f>
        <v>16326.576316000002</v>
      </c>
      <c r="V29" s="60">
        <f>IFERROR(Regression_Prep[[#This Row],[Per Pupil Spending]]/(1-Regression_Prep[[#This Row],[Percent Below Achievement Science]]),"")</f>
        <v>65441.190027236553</v>
      </c>
      <c r="W29" s="60">
        <f>IFERROR(Regression_Prep[[#This Row],[Per Pupil Spending]]*Regression_Prep[[#This Row],[Percent Below Achievement Math]],"")</f>
        <v>14277.555068000001</v>
      </c>
      <c r="X29" s="60">
        <f>IFERROR(Regression_Prep[[#This Row],[Per Pupil Spending]]/(1-Regression_Prep[[#This Row],[Percent Below Achievement Math]]),"")</f>
        <v>57533.763123963909</v>
      </c>
      <c r="Y29" s="60"/>
      <c r="AH29"/>
      <c r="AI29"/>
      <c r="AJ29"/>
      <c r="AK29"/>
      <c r="AL29"/>
      <c r="AM29"/>
      <c r="AN29"/>
      <c r="AO29"/>
      <c r="AP29"/>
    </row>
    <row r="30" spans="1:42" ht="15.75" customHeight="1">
      <c r="A30" s="25" t="s">
        <v>570</v>
      </c>
      <c r="B30" s="23" t="s">
        <v>897</v>
      </c>
      <c r="C30" s="23" t="s">
        <v>52</v>
      </c>
      <c r="D30" s="24" t="s">
        <v>646</v>
      </c>
      <c r="E30" s="23" t="s">
        <v>647</v>
      </c>
      <c r="F30" s="24" t="s">
        <v>579</v>
      </c>
      <c r="G30" s="23" t="s">
        <v>657</v>
      </c>
      <c r="H30" s="23" t="s">
        <v>900</v>
      </c>
      <c r="I30" s="19" t="s">
        <v>646</v>
      </c>
      <c r="J30" s="18" t="str">
        <f>IF(Regression_Prep[[#This Row],[School Type]]="Charter","Charter", "Non Charter")</f>
        <v>Non Charter</v>
      </c>
      <c r="K30" s="60">
        <f>_xlfn.XLOOKUP(Regression_Prep[[#This Row],[School Name]],Per_Pupil_Spending_1[School Name],Per_Pupil_Spending_1[Amount],"")</f>
        <v>21408.68</v>
      </c>
      <c r="L30" s="60">
        <f>IF(Regression_Prep[[#This Row],[Comparison School Type]]="Charter", 0,1)</f>
        <v>1</v>
      </c>
      <c r="M30" s="60" cm="1">
        <f t="array" ref="M30">_xlfn._xlws.FILTER(Enrollment[Percentage],(Enrollment[School Name]=Regression_Prep[[#This Row],[School Name]])*(Enrollment[Population]="Economically Disadvantaged"),"")</f>
        <v>0.33260000000000001</v>
      </c>
      <c r="N30" s="60" cm="1">
        <f t="array" ref="N30">_xlfn._xlws.FILTER(Enrollment[Percentage],(Enrollment[School Name]=Regression_Prep[[#This Row],[School Name]])*(Enrollment[Population]="Students with Disabilities"),"")</f>
        <v>0.2132</v>
      </c>
      <c r="O30" s="60">
        <f>_xlfn.XLOOKUP(Regression_Prep[[#This Row],[School Name]],ELA_New[School Name], ELA_New[Percentage of Students at Achievement Level],"")</f>
        <v>0.27210000000000001</v>
      </c>
      <c r="P30" s="60">
        <f>_xlfn.XLOOKUP(Regression_Prep[[#This Row],[School Name]],Math_New[School Name],Math_New[Percentage of Students at Achievement Level],"")</f>
        <v>0.37730000000000002</v>
      </c>
      <c r="Q30" s="60">
        <f>_xlfn.XLOOKUP(Regression_Prep[[#This Row],[School Name]],Science_New[School Name], Science_New[Percentage of Students at Achievement Level],"")</f>
        <v>0.52310000000000001</v>
      </c>
      <c r="R30" s="60">
        <f>IFERROR(AVERAGEIFS(Regression_Prep[[#This Row],[Percent Below Achievement ELA]:[Percent Below Achievement Science]],Regression_Prep[[#This Row],[Percent Below Achievement ELA]:[Percent Below Achievement Science]],"&lt;&gt;"),"")</f>
        <v>0.39083333333333331</v>
      </c>
      <c r="S30" s="60">
        <f>IFERROR(Regression_Prep[[#This Row],[Per Pupil Spending]]*Regression_Prep[[#This Row],[Percent Below Achievement ELA]],"")</f>
        <v>5825.3018280000006</v>
      </c>
      <c r="T30" s="60">
        <f>IFERROR(Regression_Prep[[#This Row],[Per Pupil Spending]]/(1-Regression_Prep[[#This Row],[Percent Below Achievement ELA]]),"")</f>
        <v>29411.567523011403</v>
      </c>
      <c r="U30" s="60">
        <f>IFERROR(Regression_Prep[[#This Row],[Per Pupil Spending]]*Regression_Prep[[#This Row],[Percent Below Achievement Science]],"")</f>
        <v>11198.880508</v>
      </c>
      <c r="V30" s="60">
        <f>IFERROR(Regression_Prep[[#This Row],[Per Pupil Spending]]/(1-Regression_Prep[[#This Row],[Percent Below Achievement Science]]),"")</f>
        <v>44891.339903543718</v>
      </c>
      <c r="W30" s="60">
        <f>IFERROR(Regression_Prep[[#This Row],[Per Pupil Spending]]*Regression_Prep[[#This Row],[Percent Below Achievement Math]],"")</f>
        <v>8077.4949640000004</v>
      </c>
      <c r="X30" s="60">
        <f>IFERROR(Regression_Prep[[#This Row],[Per Pupil Spending]]/(1-Regression_Prep[[#This Row],[Percent Below Achievement Math]]),"")</f>
        <v>34380.40790107596</v>
      </c>
      <c r="Y30" s="60"/>
      <c r="Z30" s="29">
        <v>45722</v>
      </c>
      <c r="AH30"/>
      <c r="AI30"/>
      <c r="AJ30"/>
      <c r="AK30"/>
      <c r="AL30"/>
      <c r="AM30"/>
      <c r="AN30"/>
      <c r="AO30"/>
      <c r="AP30"/>
    </row>
    <row r="31" spans="1:42" ht="15.75" customHeight="1">
      <c r="A31" s="28" t="s">
        <v>570</v>
      </c>
      <c r="B31" s="26" t="s">
        <v>773</v>
      </c>
      <c r="C31" s="26" t="s">
        <v>308</v>
      </c>
      <c r="D31" s="26" t="s">
        <v>662</v>
      </c>
      <c r="E31" s="26" t="s">
        <v>647</v>
      </c>
      <c r="F31" s="27" t="s">
        <v>579</v>
      </c>
      <c r="G31" s="26" t="s">
        <v>686</v>
      </c>
      <c r="H31" s="26" t="s">
        <v>774</v>
      </c>
      <c r="I31" s="19" t="s">
        <v>656</v>
      </c>
      <c r="J31" s="18" t="str">
        <f>IF(Regression_Prep[[#This Row],[School Type]]="Charter","Charter", "Non Charter")</f>
        <v>Non Charter</v>
      </c>
      <c r="K31" s="60">
        <f>_xlfn.XLOOKUP(Regression_Prep[[#This Row],[School Name]],Per_Pupil_Spending_1[School Name],Per_Pupil_Spending_1[Amount],"")</f>
        <v>24666.02</v>
      </c>
      <c r="L31" s="60">
        <f>IF(Regression_Prep[[#This Row],[Comparison School Type]]="Charter", 0,1)</f>
        <v>1</v>
      </c>
      <c r="M31" s="60" cm="1">
        <f t="array" ref="M31">_xlfn._xlws.FILTER(Enrollment[Percentage],(Enrollment[School Name]=Regression_Prep[[#This Row],[School Name]])*(Enrollment[Population]="Economically Disadvantaged"),"")</f>
        <v>0.13420000000000001</v>
      </c>
      <c r="N31" s="60" cm="1">
        <f t="array" ref="N31">_xlfn._xlws.FILTER(Enrollment[Percentage],(Enrollment[School Name]=Regression_Prep[[#This Row],[School Name]])*(Enrollment[Population]="Students with Disabilities"),"")</f>
        <v>0.1477</v>
      </c>
      <c r="O31" s="60">
        <f>_xlfn.XLOOKUP(Regression_Prep[[#This Row],[School Name]],ELA_New[School Name], ELA_New[Percentage of Students at Achievement Level],"")</f>
        <v>0.20830000000000001</v>
      </c>
      <c r="P31" s="60">
        <f>_xlfn.XLOOKUP(Regression_Prep[[#This Row],[School Name]],Math_New[School Name],Math_New[Percentage of Students at Achievement Level],"")</f>
        <v>0.57289999999999996</v>
      </c>
      <c r="Q31" s="60">
        <f>_xlfn.XLOOKUP(Regression_Prep[[#This Row],[School Name]],Science_New[School Name], Science_New[Percentage of Students at Achievement Level],"")</f>
        <v>0.52780000000000005</v>
      </c>
      <c r="R31" s="60">
        <f>IFERROR(AVERAGEIFS(Regression_Prep[[#This Row],[Percent Below Achievement ELA]:[Percent Below Achievement Science]],Regression_Prep[[#This Row],[Percent Below Achievement ELA]:[Percent Below Achievement Science]],"&lt;&gt;"),"")</f>
        <v>0.43633333333333341</v>
      </c>
      <c r="S31" s="60">
        <f>IFERROR(Regression_Prep[[#This Row],[Per Pupil Spending]]*Regression_Prep[[#This Row],[Percent Below Achievement ELA]],"")</f>
        <v>5137.9319660000001</v>
      </c>
      <c r="T31" s="60">
        <f>IFERROR(Regression_Prep[[#This Row],[Per Pupil Spending]]/(1-Regression_Prep[[#This Row],[Percent Below Achievement ELA]]),"")</f>
        <v>31155.766073007453</v>
      </c>
      <c r="U31" s="60">
        <f>IFERROR(Regression_Prep[[#This Row],[Per Pupil Spending]]*Regression_Prep[[#This Row],[Percent Below Achievement Science]],"")</f>
        <v>13018.725356000001</v>
      </c>
      <c r="V31" s="60">
        <f>IFERROR(Regression_Prep[[#This Row],[Per Pupil Spending]]/(1-Regression_Prep[[#This Row],[Percent Below Achievement Science]]),"")</f>
        <v>52236.382888606531</v>
      </c>
      <c r="W31" s="60">
        <f>IFERROR(Regression_Prep[[#This Row],[Per Pupil Spending]]*Regression_Prep[[#This Row],[Percent Below Achievement Math]],"")</f>
        <v>14131.162858</v>
      </c>
      <c r="X31" s="60">
        <f>IFERROR(Regression_Prep[[#This Row],[Per Pupil Spending]]/(1-Regression_Prep[[#This Row],[Percent Below Achievement Math]]),"")</f>
        <v>57752.329665183795</v>
      </c>
      <c r="Y31" s="60"/>
      <c r="Z31" s="29">
        <v>45724</v>
      </c>
      <c r="AH31"/>
      <c r="AI31"/>
      <c r="AJ31"/>
      <c r="AK31"/>
      <c r="AL31"/>
      <c r="AM31"/>
      <c r="AN31"/>
      <c r="AO31"/>
      <c r="AP31"/>
    </row>
    <row r="32" spans="1:42" ht="15.75" customHeight="1">
      <c r="A32" s="25" t="s">
        <v>570</v>
      </c>
      <c r="B32" s="23" t="s">
        <v>739</v>
      </c>
      <c r="C32" s="23" t="s">
        <v>200</v>
      </c>
      <c r="D32" s="23" t="s">
        <v>662</v>
      </c>
      <c r="E32" s="23" t="s">
        <v>647</v>
      </c>
      <c r="F32" s="24" t="s">
        <v>579</v>
      </c>
      <c r="G32" s="23" t="s">
        <v>676</v>
      </c>
      <c r="H32" s="23" t="s">
        <v>740</v>
      </c>
      <c r="I32" s="19" t="s">
        <v>656</v>
      </c>
      <c r="J32" s="18" t="str">
        <f>IF(Regression_Prep[[#This Row],[School Type]]="Charter","Charter", "Non Charter")</f>
        <v>Non Charter</v>
      </c>
      <c r="K32" s="60">
        <f>_xlfn.XLOOKUP(Regression_Prep[[#This Row],[School Name]],Per_Pupil_Spending_1[School Name],Per_Pupil_Spending_1[Amount],"")</f>
        <v>21232.799999999999</v>
      </c>
      <c r="L32" s="60">
        <f>IF(Regression_Prep[[#This Row],[Comparison School Type]]="Charter", 0,1)</f>
        <v>1</v>
      </c>
      <c r="M32" s="60" cm="1">
        <f t="array" ref="M32">_xlfn._xlws.FILTER(Enrollment[Percentage],(Enrollment[School Name]=Regression_Prep[[#This Row],[School Name]])*(Enrollment[Population]="Economically Disadvantaged"),"")</f>
        <v>0.39810000000000001</v>
      </c>
      <c r="N32" s="60" cm="1">
        <f t="array" ref="N32">_xlfn._xlws.FILTER(Enrollment[Percentage],(Enrollment[School Name]=Regression_Prep[[#This Row],[School Name]])*(Enrollment[Population]="Students with Disabilities"),"")</f>
        <v>0.28239999999999998</v>
      </c>
      <c r="O32" s="60">
        <f>_xlfn.XLOOKUP(Regression_Prep[[#This Row],[School Name]],ELA_New[School Name], ELA_New[Percentage of Students at Achievement Level],"")</f>
        <v>0.25990000000000002</v>
      </c>
      <c r="P32" s="60">
        <f>_xlfn.XLOOKUP(Regression_Prep[[#This Row],[School Name]],Math_New[School Name],Math_New[Percentage of Students at Achievement Level],"")</f>
        <v>0.47839999999999999</v>
      </c>
      <c r="Q32" s="60">
        <f>_xlfn.XLOOKUP(Regression_Prep[[#This Row],[School Name]],Science_New[School Name], Science_New[Percentage of Students at Achievement Level],"")</f>
        <v>0.54190000000000005</v>
      </c>
      <c r="R32" s="60">
        <f>IFERROR(AVERAGEIFS(Regression_Prep[[#This Row],[Percent Below Achievement ELA]:[Percent Below Achievement Science]],Regression_Prep[[#This Row],[Percent Below Achievement ELA]:[Percent Below Achievement Science]],"&lt;&gt;"),"")</f>
        <v>0.42673333333333335</v>
      </c>
      <c r="S32" s="60">
        <f>IFERROR(Regression_Prep[[#This Row],[Per Pupil Spending]]*Regression_Prep[[#This Row],[Percent Below Achievement ELA]],"")</f>
        <v>5518.4047200000005</v>
      </c>
      <c r="T32" s="60">
        <f>IFERROR(Regression_Prep[[#This Row],[Per Pupil Spending]]/(1-Regression_Prep[[#This Row],[Percent Below Achievement ELA]]),"")</f>
        <v>28689.096068098905</v>
      </c>
      <c r="U32" s="60">
        <f>IFERROR(Regression_Prep[[#This Row],[Per Pupil Spending]]*Regression_Prep[[#This Row],[Percent Below Achievement Science]],"")</f>
        <v>11506.054320000001</v>
      </c>
      <c r="V32" s="60">
        <f>IFERROR(Regression_Prep[[#This Row],[Per Pupil Spending]]/(1-Regression_Prep[[#This Row],[Percent Below Achievement Science]]),"")</f>
        <v>46349.705304518669</v>
      </c>
      <c r="W32" s="60">
        <f>IFERROR(Regression_Prep[[#This Row],[Per Pupil Spending]]*Regression_Prep[[#This Row],[Percent Below Achievement Math]],"")</f>
        <v>10157.77152</v>
      </c>
      <c r="X32" s="60">
        <f>IFERROR(Regression_Prep[[#This Row],[Per Pupil Spending]]/(1-Regression_Prep[[#This Row],[Percent Below Achievement Math]]),"")</f>
        <v>40707.055214723921</v>
      </c>
      <c r="Y32" s="60"/>
      <c r="AH32"/>
      <c r="AI32"/>
      <c r="AJ32"/>
      <c r="AK32"/>
      <c r="AL32"/>
      <c r="AM32"/>
      <c r="AN32"/>
      <c r="AO32"/>
      <c r="AP32"/>
    </row>
    <row r="33" spans="1:42" ht="15.75" customHeight="1">
      <c r="A33" s="28" t="s">
        <v>570</v>
      </c>
      <c r="B33" s="26" t="s">
        <v>723</v>
      </c>
      <c r="C33" s="26" t="s">
        <v>53</v>
      </c>
      <c r="D33" s="27" t="s">
        <v>660</v>
      </c>
      <c r="E33" s="26" t="s">
        <v>647</v>
      </c>
      <c r="F33" s="27" t="s">
        <v>579</v>
      </c>
      <c r="G33" s="26" t="s">
        <v>676</v>
      </c>
      <c r="H33" s="26" t="s">
        <v>693</v>
      </c>
      <c r="I33" s="19" t="s">
        <v>660</v>
      </c>
      <c r="J33" s="18" t="str">
        <f>IF(Regression_Prep[[#This Row],[School Type]]="Charter","Charter", "Non Charter")</f>
        <v>Non Charter</v>
      </c>
      <c r="K33" s="60">
        <f>_xlfn.XLOOKUP(Regression_Prep[[#This Row],[School Name]],Per_Pupil_Spending_1[School Name],Per_Pupil_Spending_1[Amount],"")</f>
        <v>22018.43</v>
      </c>
      <c r="L33" s="60">
        <f>IF(Regression_Prep[[#This Row],[Comparison School Type]]="Charter", 0,1)</f>
        <v>1</v>
      </c>
      <c r="M33" s="60" cm="1">
        <f t="array" ref="M33">_xlfn._xlws.FILTER(Enrollment[Percentage],(Enrollment[School Name]=Regression_Prep[[#This Row],[School Name]])*(Enrollment[Population]="Economically Disadvantaged"),"")</f>
        <v>0.35</v>
      </c>
      <c r="N33" s="60" cm="1">
        <f t="array" ref="N33">_xlfn._xlws.FILTER(Enrollment[Percentage],(Enrollment[School Name]=Regression_Prep[[#This Row],[School Name]])*(Enrollment[Population]="Students with Disabilities"),"")</f>
        <v>0.1668</v>
      </c>
      <c r="O33" s="60">
        <f>_xlfn.XLOOKUP(Regression_Prep[[#This Row],[School Name]],ELA_New[School Name], ELA_New[Percentage of Students at Achievement Level],"")</f>
        <v>0.35539999999999999</v>
      </c>
      <c r="P33" s="60">
        <f>_xlfn.XLOOKUP(Regression_Prep[[#This Row],[School Name]],Math_New[School Name],Math_New[Percentage of Students at Achievement Level],"")</f>
        <v>0.53600000000000003</v>
      </c>
      <c r="Q33" s="60">
        <f>_xlfn.XLOOKUP(Regression_Prep[[#This Row],[School Name]],Science_New[School Name], Science_New[Percentage of Students at Achievement Level],"")</f>
        <v>0.54949999999999999</v>
      </c>
      <c r="R33" s="60">
        <f>IFERROR(AVERAGEIFS(Regression_Prep[[#This Row],[Percent Below Achievement ELA]:[Percent Below Achievement Science]],Regression_Prep[[#This Row],[Percent Below Achievement ELA]:[Percent Below Achievement Science]],"&lt;&gt;"),"")</f>
        <v>0.4803</v>
      </c>
      <c r="S33" s="60">
        <f>IFERROR(Regression_Prep[[#This Row],[Per Pupil Spending]]*Regression_Prep[[#This Row],[Percent Below Achievement ELA]],"")</f>
        <v>7825.3500219999996</v>
      </c>
      <c r="T33" s="60">
        <f>IFERROR(Regression_Prep[[#This Row],[Per Pupil Spending]]/(1-Regression_Prep[[#This Row],[Percent Below Achievement ELA]]),"")</f>
        <v>34158.284207260316</v>
      </c>
      <c r="U33" s="60">
        <f>IFERROR(Regression_Prep[[#This Row],[Per Pupil Spending]]*Regression_Prep[[#This Row],[Percent Below Achievement Science]],"")</f>
        <v>12099.127285</v>
      </c>
      <c r="V33" s="60">
        <f>IFERROR(Regression_Prep[[#This Row],[Per Pupil Spending]]/(1-Regression_Prep[[#This Row],[Percent Below Achievement Science]]),"")</f>
        <v>48875.538290788012</v>
      </c>
      <c r="W33" s="60">
        <f>IFERROR(Regression_Prep[[#This Row],[Per Pupil Spending]]*Regression_Prep[[#This Row],[Percent Below Achievement Math]],"")</f>
        <v>11801.878480000001</v>
      </c>
      <c r="X33" s="60">
        <f>IFERROR(Regression_Prep[[#This Row],[Per Pupil Spending]]/(1-Regression_Prep[[#This Row],[Percent Below Achievement Math]]),"")</f>
        <v>47453.512931034486</v>
      </c>
      <c r="Y33" s="60"/>
      <c r="AH33"/>
      <c r="AI33"/>
      <c r="AJ33"/>
      <c r="AK33"/>
      <c r="AL33"/>
      <c r="AM33"/>
      <c r="AN33"/>
      <c r="AO33"/>
      <c r="AP33"/>
    </row>
    <row r="34" spans="1:42" ht="15.75" customHeight="1">
      <c r="A34" s="25" t="s">
        <v>570</v>
      </c>
      <c r="B34" s="23" t="s">
        <v>984</v>
      </c>
      <c r="C34" s="23" t="s">
        <v>305</v>
      </c>
      <c r="D34" s="24" t="s">
        <v>660</v>
      </c>
      <c r="E34" s="23" t="s">
        <v>647</v>
      </c>
      <c r="F34" s="24" t="s">
        <v>579</v>
      </c>
      <c r="G34" s="23" t="s">
        <v>700</v>
      </c>
      <c r="H34" s="23" t="s">
        <v>985</v>
      </c>
      <c r="I34" s="19" t="s">
        <v>660</v>
      </c>
      <c r="J34" s="18" t="str">
        <f>IF(Regression_Prep[[#This Row],[School Type]]="Charter","Charter", "Non Charter")</f>
        <v>Non Charter</v>
      </c>
      <c r="K34" s="60">
        <f>_xlfn.XLOOKUP(Regression_Prep[[#This Row],[School Name]],Per_Pupil_Spending_1[School Name],Per_Pupil_Spending_1[Amount],"")</f>
        <v>27394</v>
      </c>
      <c r="L34" s="60">
        <f>IF(Regression_Prep[[#This Row],[Comparison School Type]]="Charter", 0,1)</f>
        <v>1</v>
      </c>
      <c r="M34" s="60" cm="1">
        <f t="array" ref="M34">_xlfn._xlws.FILTER(Enrollment[Percentage],(Enrollment[School Name]=Regression_Prep[[#This Row],[School Name]])*(Enrollment[Population]="Economically Disadvantaged"),"")</f>
        <v>9.3700000000000006E-2</v>
      </c>
      <c r="N34" s="60" cm="1">
        <f t="array" ref="N34">_xlfn._xlws.FILTER(Enrollment[Percentage],(Enrollment[School Name]=Regression_Prep[[#This Row],[School Name]])*(Enrollment[Population]="Students with Disabilities"),"")</f>
        <v>0.1527</v>
      </c>
      <c r="O34" s="60">
        <f>_xlfn.XLOOKUP(Regression_Prep[[#This Row],[School Name]],ELA_New[School Name], ELA_New[Percentage of Students at Achievement Level],"")</f>
        <v>0.19769999999999999</v>
      </c>
      <c r="P34" s="60">
        <f>_xlfn.XLOOKUP(Regression_Prep[[#This Row],[School Name]],Math_New[School Name],Math_New[Percentage of Students at Achievement Level],"")</f>
        <v>0.67049999999999998</v>
      </c>
      <c r="Q34" s="60">
        <f>_xlfn.XLOOKUP(Regression_Prep[[#This Row],[School Name]],Science_New[School Name], Science_New[Percentage of Students at Achievement Level],"")</f>
        <v>0.54969999999999997</v>
      </c>
      <c r="R34" s="60">
        <f>IFERROR(AVERAGEIFS(Regression_Prep[[#This Row],[Percent Below Achievement ELA]:[Percent Below Achievement Science]],Regression_Prep[[#This Row],[Percent Below Achievement ELA]:[Percent Below Achievement Science]],"&lt;&gt;"),"")</f>
        <v>0.47263333333333329</v>
      </c>
      <c r="S34" s="60">
        <f>IFERROR(Regression_Prep[[#This Row],[Per Pupil Spending]]*Regression_Prep[[#This Row],[Percent Below Achievement ELA]],"")</f>
        <v>5415.7937999999995</v>
      </c>
      <c r="T34" s="60">
        <f>IFERROR(Regression_Prep[[#This Row],[Per Pupil Spending]]/(1-Regression_Prep[[#This Row],[Percent Below Achievement ELA]]),"")</f>
        <v>34144.335036769291</v>
      </c>
      <c r="U34" s="60">
        <f>IFERROR(Regression_Prep[[#This Row],[Per Pupil Spending]]*Regression_Prep[[#This Row],[Percent Below Achievement Science]],"")</f>
        <v>15058.4818</v>
      </c>
      <c r="V34" s="60">
        <f>IFERROR(Regression_Prep[[#This Row],[Per Pupil Spending]]/(1-Regression_Prep[[#This Row],[Percent Below Achievement Science]]),"")</f>
        <v>60834.998889629132</v>
      </c>
      <c r="W34" s="60">
        <f>IFERROR(Regression_Prep[[#This Row],[Per Pupil Spending]]*Regression_Prep[[#This Row],[Percent Below Achievement Math]],"")</f>
        <v>18367.677</v>
      </c>
      <c r="X34" s="60">
        <f>IFERROR(Regression_Prep[[#This Row],[Per Pupil Spending]]/(1-Regression_Prep[[#This Row],[Percent Below Achievement Math]]),"")</f>
        <v>83138.088012139604</v>
      </c>
      <c r="Y34" s="60"/>
      <c r="AH34"/>
      <c r="AI34"/>
      <c r="AJ34"/>
      <c r="AK34"/>
      <c r="AL34"/>
      <c r="AM34"/>
      <c r="AN34"/>
      <c r="AO34"/>
      <c r="AP34"/>
    </row>
    <row r="35" spans="1:42" ht="15.75" customHeight="1">
      <c r="A35" s="28" t="s">
        <v>570</v>
      </c>
      <c r="B35" s="26" t="s">
        <v>577</v>
      </c>
      <c r="C35" s="26" t="s">
        <v>577</v>
      </c>
      <c r="D35" s="27" t="s">
        <v>652</v>
      </c>
      <c r="E35" s="26" t="s">
        <v>647</v>
      </c>
      <c r="F35" s="27" t="s">
        <v>580</v>
      </c>
      <c r="G35" s="26" t="s">
        <v>653</v>
      </c>
      <c r="H35" s="26" t="s">
        <v>654</v>
      </c>
      <c r="I35" s="19" t="s">
        <v>652</v>
      </c>
      <c r="J35" s="18" t="str">
        <f>IF(Regression_Prep[[#This Row],[School Type]]="Charter","Charter", "Non Charter")</f>
        <v>Charter</v>
      </c>
      <c r="K35" s="60">
        <f>_xlfn.XLOOKUP(Regression_Prep[[#This Row],[School Name]],Per_Pupil_Spending_1[School Name],Per_Pupil_Spending_1[Amount],"")</f>
        <v>11466.98</v>
      </c>
      <c r="L35" s="60">
        <f>IF(Regression_Prep[[#This Row],[Comparison School Type]]="Charter", 0,1)</f>
        <v>0</v>
      </c>
      <c r="M35" s="60" cm="1">
        <f t="array" ref="M35">_xlfn._xlws.FILTER(Enrollment[Percentage],(Enrollment[School Name]=Regression_Prep[[#This Row],[School Name]])*(Enrollment[Population]="Economically Disadvantaged"),"")</f>
        <v>0.42549999999999999</v>
      </c>
      <c r="N35" s="60" cm="1">
        <f t="array" ref="N35">_xlfn._xlws.FILTER(Enrollment[Percentage],(Enrollment[School Name]=Regression_Prep[[#This Row],[School Name]])*(Enrollment[Population]="Students with Disabilities"),"")</f>
        <v>0.2064</v>
      </c>
      <c r="O35" s="60">
        <f>_xlfn.XLOOKUP(Regression_Prep[[#This Row],[School Name]],ELA_New[School Name], ELA_New[Percentage of Students at Achievement Level],"")</f>
        <v>0.26229999999999998</v>
      </c>
      <c r="P35" s="60">
        <f>_xlfn.XLOOKUP(Regression_Prep[[#This Row],[School Name]],Math_New[School Name],Math_New[Percentage of Students at Achievement Level],"")</f>
        <v>0.2787</v>
      </c>
      <c r="Q35" s="60">
        <f>_xlfn.XLOOKUP(Regression_Prep[[#This Row],[School Name]],Science_New[School Name], Science_New[Percentage of Students at Achievement Level],"")</f>
        <v>0.55410000000000004</v>
      </c>
      <c r="R35" s="60">
        <f>IFERROR(AVERAGEIFS(Regression_Prep[[#This Row],[Percent Below Achievement ELA]:[Percent Below Achievement Science]],Regression_Prep[[#This Row],[Percent Below Achievement ELA]:[Percent Below Achievement Science]],"&lt;&gt;"),"")</f>
        <v>0.36503333333333332</v>
      </c>
      <c r="S35" s="60">
        <f>IFERROR(Regression_Prep[[#This Row],[Per Pupil Spending]]*Regression_Prep[[#This Row],[Percent Below Achievement ELA]],"")</f>
        <v>3007.7888539999994</v>
      </c>
      <c r="T35" s="60">
        <f>IFERROR(Regression_Prep[[#This Row],[Per Pupil Spending]]/(1-Regression_Prep[[#This Row],[Percent Below Achievement ELA]]),"")</f>
        <v>15544.23207265826</v>
      </c>
      <c r="U35" s="60">
        <f>IFERROR(Regression_Prep[[#This Row],[Per Pupil Spending]]*Regression_Prep[[#This Row],[Percent Below Achievement Science]],"")</f>
        <v>6353.8536180000001</v>
      </c>
      <c r="V35" s="60">
        <f>IFERROR(Regression_Prep[[#This Row],[Per Pupil Spending]]/(1-Regression_Prep[[#This Row],[Percent Below Achievement Science]]),"")</f>
        <v>25716.483516483517</v>
      </c>
      <c r="W35" s="60">
        <f>IFERROR(Regression_Prep[[#This Row],[Per Pupil Spending]]*Regression_Prep[[#This Row],[Percent Below Achievement Math]],"")</f>
        <v>3195.8473260000001</v>
      </c>
      <c r="X35" s="60">
        <f>IFERROR(Regression_Prep[[#This Row],[Per Pupil Spending]]/(1-Regression_Prep[[#This Row],[Percent Below Achievement Math]]),"")</f>
        <v>15897.657008179674</v>
      </c>
      <c r="Y35" s="60"/>
      <c r="AH35"/>
      <c r="AI35"/>
      <c r="AJ35"/>
      <c r="AK35"/>
      <c r="AL35"/>
      <c r="AM35"/>
      <c r="AN35"/>
      <c r="AO35"/>
      <c r="AP35"/>
    </row>
    <row r="36" spans="1:42" ht="15.75" customHeight="1">
      <c r="A36" s="25" t="s">
        <v>570</v>
      </c>
      <c r="B36" s="23" t="s">
        <v>944</v>
      </c>
      <c r="C36" s="23" t="s">
        <v>413</v>
      </c>
      <c r="D36" s="23" t="s">
        <v>655</v>
      </c>
      <c r="E36" s="23" t="s">
        <v>647</v>
      </c>
      <c r="F36" s="24" t="s">
        <v>579</v>
      </c>
      <c r="G36" s="23" t="s">
        <v>663</v>
      </c>
      <c r="H36" s="23" t="s">
        <v>946</v>
      </c>
      <c r="I36" s="19" t="s">
        <v>656</v>
      </c>
      <c r="J36" s="18" t="str">
        <f>IF(Regression_Prep[[#This Row],[School Type]]="Charter","Charter", "Non Charter")</f>
        <v>Non Charter</v>
      </c>
      <c r="K36" s="60">
        <f>_xlfn.XLOOKUP(Regression_Prep[[#This Row],[School Name]],Per_Pupil_Spending_1[School Name],Per_Pupil_Spending_1[Amount],"")</f>
        <v>26962.55</v>
      </c>
      <c r="L36" s="60">
        <f>IF(Regression_Prep[[#This Row],[Comparison School Type]]="Charter", 0,1)</f>
        <v>1</v>
      </c>
      <c r="M36" s="60" cm="1">
        <f t="array" ref="M36">_xlfn._xlws.FILTER(Enrollment[Percentage],(Enrollment[School Name]=Regression_Prep[[#This Row],[School Name]])*(Enrollment[Population]="Economically Disadvantaged"),"")</f>
        <v>0.38529999999999998</v>
      </c>
      <c r="N36" s="60" cm="1">
        <f t="array" ref="N36">_xlfn._xlws.FILTER(Enrollment[Percentage],(Enrollment[School Name]=Regression_Prep[[#This Row],[School Name]])*(Enrollment[Population]="Students with Disabilities"),"")</f>
        <v>0.22020000000000001</v>
      </c>
      <c r="O36" s="60">
        <f>_xlfn.XLOOKUP(Regression_Prep[[#This Row],[School Name]],ELA_New[School Name], ELA_New[Percentage of Students at Achievement Level],"")</f>
        <v>0.24</v>
      </c>
      <c r="P36" s="60">
        <f>_xlfn.XLOOKUP(Regression_Prep[[#This Row],[School Name]],Math_New[School Name],Math_New[Percentage of Students at Achievement Level],"")</f>
        <v>0.46050000000000002</v>
      </c>
      <c r="Q36" s="60">
        <f>_xlfn.XLOOKUP(Regression_Prep[[#This Row],[School Name]],Science_New[School Name], Science_New[Percentage of Students at Achievement Level],"")</f>
        <v>0.55559999999999998</v>
      </c>
      <c r="R36" s="60">
        <f>IFERROR(AVERAGEIFS(Regression_Prep[[#This Row],[Percent Below Achievement ELA]:[Percent Below Achievement Science]],Regression_Prep[[#This Row],[Percent Below Achievement ELA]:[Percent Below Achievement Science]],"&lt;&gt;"),"")</f>
        <v>0.41870000000000002</v>
      </c>
      <c r="S36" s="60">
        <f>IFERROR(Regression_Prep[[#This Row],[Per Pupil Spending]]*Regression_Prep[[#This Row],[Percent Below Achievement ELA]],"")</f>
        <v>6471.0119999999997</v>
      </c>
      <c r="T36" s="60">
        <f>IFERROR(Regression_Prep[[#This Row],[Per Pupil Spending]]/(1-Regression_Prep[[#This Row],[Percent Below Achievement ELA]]),"")</f>
        <v>35477.039473684206</v>
      </c>
      <c r="U36" s="60">
        <f>IFERROR(Regression_Prep[[#This Row],[Per Pupil Spending]]*Regression_Prep[[#This Row],[Percent Below Achievement Science]],"")</f>
        <v>14980.392779999998</v>
      </c>
      <c r="V36" s="60">
        <f>IFERROR(Regression_Prep[[#This Row],[Per Pupil Spending]]/(1-Regression_Prep[[#This Row],[Percent Below Achievement Science]]),"")</f>
        <v>60671.804680468042</v>
      </c>
      <c r="W36" s="60">
        <f>IFERROR(Regression_Prep[[#This Row],[Per Pupil Spending]]*Regression_Prep[[#This Row],[Percent Below Achievement Math]],"")</f>
        <v>12416.254274999999</v>
      </c>
      <c r="X36" s="60">
        <f>IFERROR(Regression_Prep[[#This Row],[Per Pupil Spending]]/(1-Regression_Prep[[#This Row],[Percent Below Achievement Math]]),"")</f>
        <v>49976.923076923078</v>
      </c>
      <c r="Y36" s="60"/>
      <c r="AH36"/>
      <c r="AI36"/>
      <c r="AJ36"/>
      <c r="AK36"/>
      <c r="AL36"/>
      <c r="AM36"/>
      <c r="AN36"/>
      <c r="AO36"/>
      <c r="AP36"/>
    </row>
    <row r="37" spans="1:42" ht="15.75" customHeight="1">
      <c r="A37" s="28" t="s">
        <v>570</v>
      </c>
      <c r="B37" s="26" t="s">
        <v>816</v>
      </c>
      <c r="C37" s="26" t="s">
        <v>287</v>
      </c>
      <c r="D37" s="26" t="s">
        <v>655</v>
      </c>
      <c r="E37" s="26" t="s">
        <v>647</v>
      </c>
      <c r="F37" s="27" t="s">
        <v>579</v>
      </c>
      <c r="G37" s="26" t="s">
        <v>686</v>
      </c>
      <c r="H37" s="26" t="s">
        <v>686</v>
      </c>
      <c r="I37" s="19" t="s">
        <v>656</v>
      </c>
      <c r="J37" s="18" t="str">
        <f>IF(Regression_Prep[[#This Row],[School Type]]="Charter","Charter", "Non Charter")</f>
        <v>Non Charter</v>
      </c>
      <c r="K37" s="60">
        <f>_xlfn.XLOOKUP(Regression_Prep[[#This Row],[School Name]],Per_Pupil_Spending_1[School Name],Per_Pupil_Spending_1[Amount],"")</f>
        <v>29810.07</v>
      </c>
      <c r="L37" s="60">
        <f>IF(Regression_Prep[[#This Row],[Comparison School Type]]="Charter", 0,1)</f>
        <v>1</v>
      </c>
      <c r="M37" s="60" cm="1">
        <f t="array" ref="M37">_xlfn._xlws.FILTER(Enrollment[Percentage],(Enrollment[School Name]=Regression_Prep[[#This Row],[School Name]])*(Enrollment[Population]="Economically Disadvantaged"),"")</f>
        <v>0.43680000000000002</v>
      </c>
      <c r="N37" s="60" cm="1">
        <f t="array" ref="N37">_xlfn._xlws.FILTER(Enrollment[Percentage],(Enrollment[School Name]=Regression_Prep[[#This Row],[School Name]])*(Enrollment[Population]="Students with Disabilities"),"")</f>
        <v>0.28160000000000002</v>
      </c>
      <c r="O37" s="60">
        <f>_xlfn.XLOOKUP(Regression_Prep[[#This Row],[School Name]],ELA_New[School Name], ELA_New[Percentage of Students at Achievement Level],"")</f>
        <v>0.35959999999999998</v>
      </c>
      <c r="P37" s="60">
        <f>_xlfn.XLOOKUP(Regression_Prep[[#This Row],[School Name]],Math_New[School Name],Math_New[Percentage of Students at Achievement Level],"")</f>
        <v>0.3947</v>
      </c>
      <c r="Q37" s="60">
        <f>_xlfn.XLOOKUP(Regression_Prep[[#This Row],[School Name]],Science_New[School Name], Science_New[Percentage of Students at Achievement Level],"")</f>
        <v>0.55559999999999998</v>
      </c>
      <c r="R37" s="60">
        <f>IFERROR(AVERAGEIFS(Regression_Prep[[#This Row],[Percent Below Achievement ELA]:[Percent Below Achievement Science]],Regression_Prep[[#This Row],[Percent Below Achievement ELA]:[Percent Below Achievement Science]],"&lt;&gt;"),"")</f>
        <v>0.43663333333333326</v>
      </c>
      <c r="S37" s="60">
        <f>IFERROR(Regression_Prep[[#This Row],[Per Pupil Spending]]*Regression_Prep[[#This Row],[Percent Below Achievement ELA]],"")</f>
        <v>10719.701171999999</v>
      </c>
      <c r="T37" s="60">
        <f>IFERROR(Regression_Prep[[#This Row],[Per Pupil Spending]]/(1-Regression_Prep[[#This Row],[Percent Below Achievement ELA]]),"")</f>
        <v>46549.141161773885</v>
      </c>
      <c r="U37" s="60">
        <f>IFERROR(Regression_Prep[[#This Row],[Per Pupil Spending]]*Regression_Prep[[#This Row],[Percent Below Achievement Science]],"")</f>
        <v>16562.474891999998</v>
      </c>
      <c r="V37" s="60">
        <f>IFERROR(Regression_Prep[[#This Row],[Per Pupil Spending]]/(1-Regression_Prep[[#This Row],[Percent Below Achievement Science]]),"")</f>
        <v>67079.365436543652</v>
      </c>
      <c r="W37" s="60">
        <f>IFERROR(Regression_Prep[[#This Row],[Per Pupil Spending]]*Regression_Prep[[#This Row],[Percent Below Achievement Math]],"")</f>
        <v>11766.034629</v>
      </c>
      <c r="X37" s="60">
        <f>IFERROR(Regression_Prep[[#This Row],[Per Pupil Spending]]/(1-Regression_Prep[[#This Row],[Percent Below Achievement Math]]),"")</f>
        <v>49248.422269948787</v>
      </c>
      <c r="Y37" s="60"/>
      <c r="AH37"/>
      <c r="AI37"/>
      <c r="AJ37"/>
      <c r="AK37"/>
      <c r="AL37"/>
      <c r="AM37"/>
      <c r="AN37"/>
      <c r="AO37"/>
      <c r="AP37"/>
    </row>
    <row r="38" spans="1:42" ht="15.75" customHeight="1">
      <c r="A38" s="25" t="s">
        <v>570</v>
      </c>
      <c r="B38" s="23" t="s">
        <v>1135</v>
      </c>
      <c r="C38" s="23" t="s">
        <v>424</v>
      </c>
      <c r="D38" s="24" t="s">
        <v>652</v>
      </c>
      <c r="E38" s="23" t="s">
        <v>647</v>
      </c>
      <c r="F38" s="24" t="s">
        <v>579</v>
      </c>
      <c r="G38" s="23" t="s">
        <v>689</v>
      </c>
      <c r="H38" s="23" t="s">
        <v>1136</v>
      </c>
      <c r="I38" s="19" t="s">
        <v>652</v>
      </c>
      <c r="J38" s="18" t="str">
        <f>IF(Regression_Prep[[#This Row],[School Type]]="Charter","Charter", "Non Charter")</f>
        <v>Non Charter</v>
      </c>
      <c r="K38" s="60">
        <f>_xlfn.XLOOKUP(Regression_Prep[[#This Row],[School Name]],Per_Pupil_Spending_1[School Name],Per_Pupil_Spending_1[Amount],"")</f>
        <v>22651.69</v>
      </c>
      <c r="L38" s="60">
        <f>IF(Regression_Prep[[#This Row],[Comparison School Type]]="Charter", 0,1)</f>
        <v>1</v>
      </c>
      <c r="M38" s="60" cm="1">
        <f t="array" ref="M38">_xlfn._xlws.FILTER(Enrollment[Percentage],(Enrollment[School Name]=Regression_Prep[[#This Row],[School Name]])*(Enrollment[Population]="Economically Disadvantaged"),"")</f>
        <v>0.52310000000000001</v>
      </c>
      <c r="N38" s="60" cm="1">
        <f t="array" ref="N38">_xlfn._xlws.FILTER(Enrollment[Percentage],(Enrollment[School Name]=Regression_Prep[[#This Row],[School Name]])*(Enrollment[Population]="Students with Disabilities"),"")</f>
        <v>0.1898</v>
      </c>
      <c r="O38" s="60">
        <f>_xlfn.XLOOKUP(Regression_Prep[[#This Row],[School Name]],ELA_New[School Name], ELA_New[Percentage of Students at Achievement Level],"")</f>
        <v>0.34820000000000001</v>
      </c>
      <c r="P38" s="60">
        <f>_xlfn.XLOOKUP(Regression_Prep[[#This Row],[School Name]],Math_New[School Name],Math_New[Percentage of Students at Achievement Level],"")</f>
        <v>0.33929999999999999</v>
      </c>
      <c r="Q38" s="60">
        <f>_xlfn.XLOOKUP(Regression_Prep[[#This Row],[School Name]],Science_New[School Name], Science_New[Percentage of Students at Achievement Level],"")</f>
        <v>0.55740000000000001</v>
      </c>
      <c r="R38" s="60">
        <f>IFERROR(AVERAGEIFS(Regression_Prep[[#This Row],[Percent Below Achievement ELA]:[Percent Below Achievement Science]],Regression_Prep[[#This Row],[Percent Below Achievement ELA]:[Percent Below Achievement Science]],"&lt;&gt;"),"")</f>
        <v>0.41496666666666665</v>
      </c>
      <c r="S38" s="60">
        <f>IFERROR(Regression_Prep[[#This Row],[Per Pupil Spending]]*Regression_Prep[[#This Row],[Percent Below Achievement ELA]],"")</f>
        <v>7887.3184579999997</v>
      </c>
      <c r="T38" s="60">
        <f>IFERROR(Regression_Prep[[#This Row],[Per Pupil Spending]]/(1-Regression_Prep[[#This Row],[Percent Below Achievement ELA]]),"")</f>
        <v>34752.516109235963</v>
      </c>
      <c r="U38" s="60">
        <f>IFERROR(Regression_Prep[[#This Row],[Per Pupil Spending]]*Regression_Prep[[#This Row],[Percent Below Achievement Science]],"")</f>
        <v>12626.052006</v>
      </c>
      <c r="V38" s="60">
        <f>IFERROR(Regression_Prep[[#This Row],[Per Pupil Spending]]/(1-Regression_Prep[[#This Row],[Percent Below Achievement Science]]),"")</f>
        <v>51178.694080433801</v>
      </c>
      <c r="W38" s="60">
        <f>IFERROR(Regression_Prep[[#This Row],[Per Pupil Spending]]*Regression_Prep[[#This Row],[Percent Below Achievement Math]],"")</f>
        <v>7685.7184169999991</v>
      </c>
      <c r="X38" s="60">
        <f>IFERROR(Regression_Prep[[#This Row],[Per Pupil Spending]]/(1-Regression_Prep[[#This Row],[Percent Below Achievement Math]]),"")</f>
        <v>34284.380202815191</v>
      </c>
      <c r="Y38" s="60"/>
      <c r="Z38" s="29">
        <v>45722</v>
      </c>
      <c r="AH38"/>
      <c r="AI38"/>
      <c r="AJ38"/>
      <c r="AK38"/>
      <c r="AL38"/>
      <c r="AM38"/>
      <c r="AN38"/>
      <c r="AO38"/>
      <c r="AP38"/>
    </row>
    <row r="39" spans="1:42" ht="15.75" customHeight="1">
      <c r="A39" s="28" t="s">
        <v>570</v>
      </c>
      <c r="B39" s="26" t="s">
        <v>1035</v>
      </c>
      <c r="C39" s="26" t="s">
        <v>515</v>
      </c>
      <c r="D39" s="26" t="s">
        <v>659</v>
      </c>
      <c r="E39" s="26" t="s">
        <v>647</v>
      </c>
      <c r="F39" s="27" t="s">
        <v>579</v>
      </c>
      <c r="G39" s="26" t="s">
        <v>713</v>
      </c>
      <c r="H39" s="26" t="s">
        <v>679</v>
      </c>
      <c r="I39" s="19" t="s">
        <v>651</v>
      </c>
      <c r="J39" s="18" t="str">
        <f>IF(Regression_Prep[[#This Row],[School Type]]="Charter","Charter", "Non Charter")</f>
        <v>Non Charter</v>
      </c>
      <c r="K39" s="60">
        <f>_xlfn.XLOOKUP(Regression_Prep[[#This Row],[School Name]],Per_Pupil_Spending_1[School Name],Per_Pupil_Spending_1[Amount],"")</f>
        <v>24278.39</v>
      </c>
      <c r="L39" s="60">
        <f>IF(Regression_Prep[[#This Row],[Comparison School Type]]="Charter", 0,1)</f>
        <v>1</v>
      </c>
      <c r="M39" s="60" cm="1">
        <f t="array" ref="M39">_xlfn._xlws.FILTER(Enrollment[Percentage],(Enrollment[School Name]=Regression_Prep[[#This Row],[School Name]])*(Enrollment[Population]="Economically Disadvantaged"),"")</f>
        <v>0.39090000000000003</v>
      </c>
      <c r="N39" s="60" cm="1">
        <f t="array" ref="N39">_xlfn._xlws.FILTER(Enrollment[Percentage],(Enrollment[School Name]=Regression_Prep[[#This Row],[School Name]])*(Enrollment[Population]="Students with Disabilities"),"")</f>
        <v>0.14549999999999999</v>
      </c>
      <c r="O39" s="60">
        <f>_xlfn.XLOOKUP(Regression_Prep[[#This Row],[School Name]],ELA_New[School Name], ELA_New[Percentage of Students at Achievement Level],"")</f>
        <v>0.1404</v>
      </c>
      <c r="P39" s="60">
        <f>_xlfn.XLOOKUP(Regression_Prep[[#This Row],[School Name]],Math_New[School Name],Math_New[Percentage of Students at Achievement Level],"")</f>
        <v>0.78949999999999998</v>
      </c>
      <c r="Q39" s="60">
        <f>_xlfn.XLOOKUP(Regression_Prep[[#This Row],[School Name]],Science_New[School Name], Science_New[Percentage of Students at Achievement Level],"")</f>
        <v>0.5625</v>
      </c>
      <c r="R39" s="60">
        <f>IFERROR(AVERAGEIFS(Regression_Prep[[#This Row],[Percent Below Achievement ELA]:[Percent Below Achievement Science]],Regression_Prep[[#This Row],[Percent Below Achievement ELA]:[Percent Below Achievement Science]],"&lt;&gt;"),"")</f>
        <v>0.49746666666666667</v>
      </c>
      <c r="S39" s="60">
        <f>IFERROR(Regression_Prep[[#This Row],[Per Pupil Spending]]*Regression_Prep[[#This Row],[Percent Below Achievement ELA]],"")</f>
        <v>3408.6859559999998</v>
      </c>
      <c r="T39" s="60">
        <f>IFERROR(Regression_Prep[[#This Row],[Per Pupil Spending]]/(1-Regression_Prep[[#This Row],[Percent Below Achievement ELA]]),"")</f>
        <v>28243.822708236388</v>
      </c>
      <c r="U39" s="60">
        <f>IFERROR(Regression_Prep[[#This Row],[Per Pupil Spending]]*Regression_Prep[[#This Row],[Percent Below Achievement Science]],"")</f>
        <v>13656.594375000001</v>
      </c>
      <c r="V39" s="60">
        <f>IFERROR(Regression_Prep[[#This Row],[Per Pupil Spending]]/(1-Regression_Prep[[#This Row],[Percent Below Achievement Science]]),"")</f>
        <v>55493.462857142855</v>
      </c>
      <c r="W39" s="60">
        <f>IFERROR(Regression_Prep[[#This Row],[Per Pupil Spending]]*Regression_Prep[[#This Row],[Percent Below Achievement Math]],"")</f>
        <v>19167.788904999998</v>
      </c>
      <c r="X39" s="60">
        <f>IFERROR(Regression_Prep[[#This Row],[Per Pupil Spending]]/(1-Regression_Prep[[#This Row],[Percent Below Achievement Math]]),"")</f>
        <v>115336.76959619951</v>
      </c>
      <c r="Y39" s="60"/>
      <c r="Z39" s="29">
        <v>45724</v>
      </c>
      <c r="AH39"/>
      <c r="AI39"/>
      <c r="AJ39"/>
      <c r="AK39"/>
      <c r="AL39"/>
      <c r="AM39"/>
      <c r="AN39"/>
      <c r="AO39"/>
      <c r="AP39"/>
    </row>
    <row r="40" spans="1:42" ht="15.75" customHeight="1">
      <c r="A40" s="25" t="s">
        <v>570</v>
      </c>
      <c r="B40" s="23" t="s">
        <v>834</v>
      </c>
      <c r="C40" s="23" t="s">
        <v>175</v>
      </c>
      <c r="D40" s="24" t="s">
        <v>660</v>
      </c>
      <c r="E40" s="23" t="s">
        <v>647</v>
      </c>
      <c r="F40" s="24" t="s">
        <v>579</v>
      </c>
      <c r="G40" s="23" t="s">
        <v>700</v>
      </c>
      <c r="H40" s="23" t="s">
        <v>837</v>
      </c>
      <c r="I40" s="19" t="s">
        <v>660</v>
      </c>
      <c r="J40" s="18" t="str">
        <f>IF(Regression_Prep[[#This Row],[School Type]]="Charter","Charter", "Non Charter")</f>
        <v>Non Charter</v>
      </c>
      <c r="K40" s="60">
        <f>_xlfn.XLOOKUP(Regression_Prep[[#This Row],[School Name]],Per_Pupil_Spending_1[School Name],Per_Pupil_Spending_1[Amount],"")</f>
        <v>29336.89</v>
      </c>
      <c r="L40" s="60">
        <f>IF(Regression_Prep[[#This Row],[Comparison School Type]]="Charter", 0,1)</f>
        <v>1</v>
      </c>
      <c r="M40" s="60" cm="1">
        <f t="array" ref="M40">_xlfn._xlws.FILTER(Enrollment[Percentage],(Enrollment[School Name]=Regression_Prep[[#This Row],[School Name]])*(Enrollment[Population]="Economically Disadvantaged"),"")</f>
        <v>0.16309999999999999</v>
      </c>
      <c r="N40" s="60" cm="1">
        <f t="array" ref="N40">_xlfn._xlws.FILTER(Enrollment[Percentage],(Enrollment[School Name]=Regression_Prep[[#This Row],[School Name]])*(Enrollment[Population]="Students with Disabilities"),"")</f>
        <v>0.19500000000000001</v>
      </c>
      <c r="O40" s="60">
        <f>_xlfn.XLOOKUP(Regression_Prep[[#This Row],[School Name]],ELA_New[School Name], ELA_New[Percentage of Students at Achievement Level],"")</f>
        <v>0.5</v>
      </c>
      <c r="P40" s="60">
        <f>_xlfn.XLOOKUP(Regression_Prep[[#This Row],[School Name]],Math_New[School Name],Math_New[Percentage of Students at Achievement Level],"")</f>
        <v>0.4</v>
      </c>
      <c r="Q40" s="60">
        <f>_xlfn.XLOOKUP(Regression_Prep[[#This Row],[School Name]],Science_New[School Name], Science_New[Percentage of Students at Achievement Level],"")</f>
        <v>0.5625</v>
      </c>
      <c r="R40" s="60">
        <f>IFERROR(AVERAGEIFS(Regression_Prep[[#This Row],[Percent Below Achievement ELA]:[Percent Below Achievement Science]],Regression_Prep[[#This Row],[Percent Below Achievement ELA]:[Percent Below Achievement Science]],"&lt;&gt;"),"")</f>
        <v>0.48749999999999999</v>
      </c>
      <c r="S40" s="60">
        <f>IFERROR(Regression_Prep[[#This Row],[Per Pupil Spending]]*Regression_Prep[[#This Row],[Percent Below Achievement ELA]],"")</f>
        <v>14668.445</v>
      </c>
      <c r="T40" s="60">
        <f>IFERROR(Regression_Prep[[#This Row],[Per Pupil Spending]]/(1-Regression_Prep[[#This Row],[Percent Below Achievement ELA]]),"")</f>
        <v>58673.78</v>
      </c>
      <c r="U40" s="60">
        <f>IFERROR(Regression_Prep[[#This Row],[Per Pupil Spending]]*Regression_Prep[[#This Row],[Percent Below Achievement Science]],"")</f>
        <v>16502.000625000001</v>
      </c>
      <c r="V40" s="60">
        <f>IFERROR(Regression_Prep[[#This Row],[Per Pupil Spending]]/(1-Regression_Prep[[#This Row],[Percent Below Achievement Science]]),"")</f>
        <v>67055.748571428572</v>
      </c>
      <c r="W40" s="60">
        <f>IFERROR(Regression_Prep[[#This Row],[Per Pupil Spending]]*Regression_Prep[[#This Row],[Percent Below Achievement Math]],"")</f>
        <v>11734.756000000001</v>
      </c>
      <c r="X40" s="60">
        <f>IFERROR(Regression_Prep[[#This Row],[Per Pupil Spending]]/(1-Regression_Prep[[#This Row],[Percent Below Achievement Math]]),"")</f>
        <v>48894.816666666666</v>
      </c>
      <c r="Y40" s="60"/>
      <c r="AH40"/>
      <c r="AI40"/>
      <c r="AJ40"/>
      <c r="AK40"/>
      <c r="AL40"/>
      <c r="AM40"/>
      <c r="AN40"/>
      <c r="AO40"/>
      <c r="AP40"/>
    </row>
    <row r="41" spans="1:42" ht="15.75" customHeight="1">
      <c r="A41" s="28" t="s">
        <v>570</v>
      </c>
      <c r="B41" s="26" t="s">
        <v>958</v>
      </c>
      <c r="C41" s="26" t="s">
        <v>66</v>
      </c>
      <c r="D41" s="27" t="s">
        <v>660</v>
      </c>
      <c r="E41" s="26" t="s">
        <v>647</v>
      </c>
      <c r="F41" s="27" t="s">
        <v>579</v>
      </c>
      <c r="G41" s="26" t="s">
        <v>653</v>
      </c>
      <c r="H41" s="26" t="s">
        <v>671</v>
      </c>
      <c r="I41" s="19" t="s">
        <v>660</v>
      </c>
      <c r="J41" s="18" t="str">
        <f>IF(Regression_Prep[[#This Row],[School Type]]="Charter","Charter", "Non Charter")</f>
        <v>Non Charter</v>
      </c>
      <c r="K41" s="60">
        <f>_xlfn.XLOOKUP(Regression_Prep[[#This Row],[School Name]],Per_Pupil_Spending_1[School Name],Per_Pupil_Spending_1[Amount],"")</f>
        <v>20304.7</v>
      </c>
      <c r="L41" s="60">
        <f>IF(Regression_Prep[[#This Row],[Comparison School Type]]="Charter", 0,1)</f>
        <v>1</v>
      </c>
      <c r="M41" s="60" cm="1">
        <f t="array" ref="M41">_xlfn._xlws.FILTER(Enrollment[Percentage],(Enrollment[School Name]=Regression_Prep[[#This Row],[School Name]])*(Enrollment[Population]="Economically Disadvantaged"),"")</f>
        <v>0.32869999999999999</v>
      </c>
      <c r="N41" s="60" cm="1">
        <f t="array" ref="N41">_xlfn._xlws.FILTER(Enrollment[Percentage],(Enrollment[School Name]=Regression_Prep[[#This Row],[School Name]])*(Enrollment[Population]="Students with Disabilities"),"")</f>
        <v>0.1739</v>
      </c>
      <c r="O41" s="60">
        <f>_xlfn.XLOOKUP(Regression_Prep[[#This Row],[School Name]],ELA_New[School Name], ELA_New[Percentage of Students at Achievement Level],"")</f>
        <v>0.37309999999999999</v>
      </c>
      <c r="P41" s="60">
        <f>_xlfn.XLOOKUP(Regression_Prep[[#This Row],[School Name]],Math_New[School Name],Math_New[Percentage of Students at Achievement Level],"")</f>
        <v>0.37590000000000001</v>
      </c>
      <c r="Q41" s="60">
        <f>_xlfn.XLOOKUP(Regression_Prep[[#This Row],[School Name]],Science_New[School Name], Science_New[Percentage of Students at Achievement Level],"")</f>
        <v>0.56299999999999994</v>
      </c>
      <c r="R41" s="60">
        <f>IFERROR(AVERAGEIFS(Regression_Prep[[#This Row],[Percent Below Achievement ELA]:[Percent Below Achievement Science]],Regression_Prep[[#This Row],[Percent Below Achievement ELA]:[Percent Below Achievement Science]],"&lt;&gt;"),"")</f>
        <v>0.4373333333333333</v>
      </c>
      <c r="S41" s="60">
        <f>IFERROR(Regression_Prep[[#This Row],[Per Pupil Spending]]*Regression_Prep[[#This Row],[Percent Below Achievement ELA]],"")</f>
        <v>7575.6835700000001</v>
      </c>
      <c r="T41" s="60">
        <f>IFERROR(Regression_Prep[[#This Row],[Per Pupil Spending]]/(1-Regression_Prep[[#This Row],[Percent Below Achievement ELA]]),"")</f>
        <v>32389.05726591163</v>
      </c>
      <c r="U41" s="60">
        <f>IFERROR(Regression_Prep[[#This Row],[Per Pupil Spending]]*Regression_Prep[[#This Row],[Percent Below Achievement Science]],"")</f>
        <v>11431.5461</v>
      </c>
      <c r="V41" s="60">
        <f>IFERROR(Regression_Prep[[#This Row],[Per Pupil Spending]]/(1-Regression_Prep[[#This Row],[Percent Below Achievement Science]]),"")</f>
        <v>46463.84439359267</v>
      </c>
      <c r="W41" s="60">
        <f>IFERROR(Regression_Prep[[#This Row],[Per Pupil Spending]]*Regression_Prep[[#This Row],[Percent Below Achievement Math]],"")</f>
        <v>7632.5367300000007</v>
      </c>
      <c r="X41" s="60">
        <f>IFERROR(Regression_Prep[[#This Row],[Per Pupil Spending]]/(1-Regression_Prep[[#This Row],[Percent Below Achievement Math]]),"")</f>
        <v>32534.369492068581</v>
      </c>
      <c r="Y41" s="60"/>
      <c r="AH41"/>
      <c r="AI41"/>
      <c r="AJ41"/>
      <c r="AK41"/>
      <c r="AL41"/>
      <c r="AM41"/>
      <c r="AN41"/>
      <c r="AO41"/>
      <c r="AP41"/>
    </row>
    <row r="42" spans="1:42" ht="15.75" customHeight="1">
      <c r="A42" s="25" t="s">
        <v>570</v>
      </c>
      <c r="B42" s="23" t="s">
        <v>873</v>
      </c>
      <c r="C42" s="23" t="s">
        <v>229</v>
      </c>
      <c r="D42" s="24" t="s">
        <v>660</v>
      </c>
      <c r="E42" s="23" t="s">
        <v>647</v>
      </c>
      <c r="F42" s="24" t="s">
        <v>579</v>
      </c>
      <c r="G42" s="23" t="s">
        <v>686</v>
      </c>
      <c r="H42" s="23" t="s">
        <v>727</v>
      </c>
      <c r="I42" s="19" t="s">
        <v>660</v>
      </c>
      <c r="J42" s="18" t="str">
        <f>IF(Regression_Prep[[#This Row],[School Type]]="Charter","Charter", "Non Charter")</f>
        <v>Non Charter</v>
      </c>
      <c r="K42" s="60">
        <f>_xlfn.XLOOKUP(Regression_Prep[[#This Row],[School Name]],Per_Pupil_Spending_1[School Name],Per_Pupil_Spending_1[Amount],"")</f>
        <v>33356.370000000003</v>
      </c>
      <c r="L42" s="60">
        <f>IF(Regression_Prep[[#This Row],[Comparison School Type]]="Charter", 0,1)</f>
        <v>1</v>
      </c>
      <c r="M42" s="60" cm="1">
        <f t="array" ref="M42">_xlfn._xlws.FILTER(Enrollment[Percentage],(Enrollment[School Name]=Regression_Prep[[#This Row],[School Name]])*(Enrollment[Population]="Economically Disadvantaged"),"")</f>
        <v>0.11020000000000001</v>
      </c>
      <c r="N42" s="60" cm="1">
        <f t="array" ref="N42">_xlfn._xlws.FILTER(Enrollment[Percentage],(Enrollment[School Name]=Regression_Prep[[#This Row],[School Name]])*(Enrollment[Population]="Students with Disabilities"),"")</f>
        <v>0.19919999999999999</v>
      </c>
      <c r="O42" s="60">
        <f>_xlfn.XLOOKUP(Regression_Prep[[#This Row],[School Name]],ELA_New[School Name], ELA_New[Percentage of Students at Achievement Level],"")</f>
        <v>0.1636</v>
      </c>
      <c r="P42" s="60">
        <f>_xlfn.XLOOKUP(Regression_Prep[[#This Row],[School Name]],Math_New[School Name],Math_New[Percentage of Students at Achievement Level],"")</f>
        <v>0.69369999999999998</v>
      </c>
      <c r="Q42" s="60">
        <f>_xlfn.XLOOKUP(Regression_Prep[[#This Row],[School Name]],Science_New[School Name], Science_New[Percentage of Students at Achievement Level],"")</f>
        <v>0.56340000000000001</v>
      </c>
      <c r="R42" s="60">
        <f>IFERROR(AVERAGEIFS(Regression_Prep[[#This Row],[Percent Below Achievement ELA]:[Percent Below Achievement Science]],Regression_Prep[[#This Row],[Percent Below Achievement ELA]:[Percent Below Achievement Science]],"&lt;&gt;"),"")</f>
        <v>0.47356666666666669</v>
      </c>
      <c r="S42" s="60">
        <f>IFERROR(Regression_Prep[[#This Row],[Per Pupil Spending]]*Regression_Prep[[#This Row],[Percent Below Achievement ELA]],"")</f>
        <v>5457.102132</v>
      </c>
      <c r="T42" s="60">
        <f>IFERROR(Regression_Prep[[#This Row],[Per Pupil Spending]]/(1-Regression_Prep[[#This Row],[Percent Below Achievement ELA]]),"")</f>
        <v>39880.882352941175</v>
      </c>
      <c r="U42" s="60">
        <f>IFERROR(Regression_Prep[[#This Row],[Per Pupil Spending]]*Regression_Prep[[#This Row],[Percent Below Achievement Science]],"")</f>
        <v>18792.978858000002</v>
      </c>
      <c r="V42" s="60">
        <f>IFERROR(Regression_Prep[[#This Row],[Per Pupil Spending]]/(1-Regression_Prep[[#This Row],[Percent Below Achievement Science]]),"")</f>
        <v>76400.297755382504</v>
      </c>
      <c r="W42" s="60">
        <f>IFERROR(Regression_Prep[[#This Row],[Per Pupil Spending]]*Regression_Prep[[#This Row],[Percent Below Achievement Math]],"")</f>
        <v>23139.313869000001</v>
      </c>
      <c r="X42" s="60">
        <f>IFERROR(Regression_Prep[[#This Row],[Per Pupil Spending]]/(1-Regression_Prep[[#This Row],[Percent Below Achievement Math]]),"")</f>
        <v>108900.97943192949</v>
      </c>
      <c r="Y42" s="60"/>
      <c r="AH42"/>
      <c r="AI42"/>
      <c r="AJ42"/>
      <c r="AK42"/>
      <c r="AL42"/>
      <c r="AM42"/>
      <c r="AN42"/>
      <c r="AO42"/>
      <c r="AP42"/>
    </row>
    <row r="43" spans="1:42" ht="15.75" customHeight="1">
      <c r="A43" s="28" t="s">
        <v>570</v>
      </c>
      <c r="B43" s="26" t="s">
        <v>1035</v>
      </c>
      <c r="C43" s="26" t="s">
        <v>81</v>
      </c>
      <c r="D43" s="27" t="s">
        <v>660</v>
      </c>
      <c r="E43" s="26" t="s">
        <v>647</v>
      </c>
      <c r="F43" s="27" t="s">
        <v>579</v>
      </c>
      <c r="G43" s="26" t="s">
        <v>695</v>
      </c>
      <c r="H43" s="26" t="s">
        <v>1037</v>
      </c>
      <c r="I43" s="19" t="s">
        <v>660</v>
      </c>
      <c r="J43" s="18" t="str">
        <f>IF(Regression_Prep[[#This Row],[School Type]]="Charter","Charter", "Non Charter")</f>
        <v>Non Charter</v>
      </c>
      <c r="K43" s="60">
        <f>_xlfn.XLOOKUP(Regression_Prep[[#This Row],[School Name]],Per_Pupil_Spending_1[School Name],Per_Pupil_Spending_1[Amount],"")</f>
        <v>21959.56</v>
      </c>
      <c r="L43" s="60">
        <f>IF(Regression_Prep[[#This Row],[Comparison School Type]]="Charter", 0,1)</f>
        <v>1</v>
      </c>
      <c r="M43" s="60" cm="1">
        <f t="array" ref="M43">_xlfn._xlws.FILTER(Enrollment[Percentage],(Enrollment[School Name]=Regression_Prep[[#This Row],[School Name]])*(Enrollment[Population]="Economically Disadvantaged"),"")</f>
        <v>0.46210000000000001</v>
      </c>
      <c r="N43" s="60" cm="1">
        <f t="array" ref="N43">_xlfn._xlws.FILTER(Enrollment[Percentage],(Enrollment[School Name]=Regression_Prep[[#This Row],[School Name]])*(Enrollment[Population]="Students with Disabilities"),"")</f>
        <v>0.2329</v>
      </c>
      <c r="O43" s="60">
        <f>_xlfn.XLOOKUP(Regression_Prep[[#This Row],[School Name]],ELA_New[School Name], ELA_New[Percentage of Students at Achievement Level],"")</f>
        <v>0.32029999999999997</v>
      </c>
      <c r="P43" s="60">
        <f>_xlfn.XLOOKUP(Regression_Prep[[#This Row],[School Name]],Math_New[School Name],Math_New[Percentage of Students at Achievement Level],"")</f>
        <v>0.43080000000000002</v>
      </c>
      <c r="Q43" s="60">
        <f>_xlfn.XLOOKUP(Regression_Prep[[#This Row],[School Name]],Science_New[School Name], Science_New[Percentage of Students at Achievement Level],"")</f>
        <v>0.56759999999999999</v>
      </c>
      <c r="R43" s="60">
        <f>IFERROR(AVERAGEIFS(Regression_Prep[[#This Row],[Percent Below Achievement ELA]:[Percent Below Achievement Science]],Regression_Prep[[#This Row],[Percent Below Achievement ELA]:[Percent Below Achievement Science]],"&lt;&gt;"),"")</f>
        <v>0.43956666666666666</v>
      </c>
      <c r="S43" s="60">
        <f>IFERROR(Regression_Prep[[#This Row],[Per Pupil Spending]]*Regression_Prep[[#This Row],[Percent Below Achievement ELA]],"")</f>
        <v>7033.6470680000002</v>
      </c>
      <c r="T43" s="60">
        <f>IFERROR(Regression_Prep[[#This Row],[Per Pupil Spending]]/(1-Regression_Prep[[#This Row],[Percent Below Achievement ELA]]),"")</f>
        <v>32307.72399588054</v>
      </c>
      <c r="U43" s="60">
        <f>IFERROR(Regression_Prep[[#This Row],[Per Pupil Spending]]*Regression_Prep[[#This Row],[Percent Below Achievement Science]],"")</f>
        <v>12464.246256</v>
      </c>
      <c r="V43" s="60">
        <f>IFERROR(Regression_Prep[[#This Row],[Per Pupil Spending]]/(1-Regression_Prep[[#This Row],[Percent Below Achievement Science]]),"")</f>
        <v>50785.291396854765</v>
      </c>
      <c r="W43" s="60">
        <f>IFERROR(Regression_Prep[[#This Row],[Per Pupil Spending]]*Regression_Prep[[#This Row],[Percent Below Achievement Math]],"")</f>
        <v>9460.1784480000006</v>
      </c>
      <c r="X43" s="60">
        <f>IFERROR(Regression_Prep[[#This Row],[Per Pupil Spending]]/(1-Regression_Prep[[#This Row],[Percent Below Achievement Math]]),"")</f>
        <v>38579.690794096983</v>
      </c>
      <c r="Y43" s="60"/>
      <c r="AH43"/>
      <c r="AI43"/>
      <c r="AJ43"/>
      <c r="AK43"/>
      <c r="AL43"/>
      <c r="AM43"/>
      <c r="AN43"/>
      <c r="AO43"/>
      <c r="AP43"/>
    </row>
    <row r="44" spans="1:42" ht="15.75" customHeight="1">
      <c r="A44" s="25" t="s">
        <v>570</v>
      </c>
      <c r="B44" s="23" t="s">
        <v>988</v>
      </c>
      <c r="C44" s="23" t="s">
        <v>427</v>
      </c>
      <c r="D44" s="24" t="s">
        <v>660</v>
      </c>
      <c r="E44" s="23" t="s">
        <v>647</v>
      </c>
      <c r="F44" s="24" t="s">
        <v>579</v>
      </c>
      <c r="G44" s="23" t="s">
        <v>676</v>
      </c>
      <c r="H44" s="23" t="s">
        <v>989</v>
      </c>
      <c r="I44" s="19" t="s">
        <v>660</v>
      </c>
      <c r="J44" s="18" t="str">
        <f>IF(Regression_Prep[[#This Row],[School Type]]="Charter","Charter", "Non Charter")</f>
        <v>Non Charter</v>
      </c>
      <c r="K44" s="60">
        <f>_xlfn.XLOOKUP(Regression_Prep[[#This Row],[School Name]],Per_Pupil_Spending_1[School Name],Per_Pupil_Spending_1[Amount],"")</f>
        <v>19343.099999999999</v>
      </c>
      <c r="L44" s="60">
        <f>IF(Regression_Prep[[#This Row],[Comparison School Type]]="Charter", 0,1)</f>
        <v>1</v>
      </c>
      <c r="M44" s="60" cm="1">
        <f t="array" ref="M44">_xlfn._xlws.FILTER(Enrollment[Percentage],(Enrollment[School Name]=Regression_Prep[[#This Row],[School Name]])*(Enrollment[Population]="Economically Disadvantaged"),"")</f>
        <v>0.1739</v>
      </c>
      <c r="N44" s="60" cm="1">
        <f t="array" ref="N44">_xlfn._xlws.FILTER(Enrollment[Percentage],(Enrollment[School Name]=Regression_Prep[[#This Row],[School Name]])*(Enrollment[Population]="Students with Disabilities"),"")</f>
        <v>0.19570000000000001</v>
      </c>
      <c r="O44" s="60">
        <f>_xlfn.XLOOKUP(Regression_Prep[[#This Row],[School Name]],ELA_New[School Name], ELA_New[Percentage of Students at Achievement Level],"")</f>
        <v>0.32179999999999997</v>
      </c>
      <c r="P44" s="60">
        <f>_xlfn.XLOOKUP(Regression_Prep[[#This Row],[School Name]],Math_New[School Name],Math_New[Percentage of Students at Achievement Level],"")</f>
        <v>0.54600000000000004</v>
      </c>
      <c r="Q44" s="60">
        <f>_xlfn.XLOOKUP(Regression_Prep[[#This Row],[School Name]],Science_New[School Name], Science_New[Percentage of Students at Achievement Level],"")</f>
        <v>0.56769999999999998</v>
      </c>
      <c r="R44" s="60">
        <f>IFERROR(AVERAGEIFS(Regression_Prep[[#This Row],[Percent Below Achievement ELA]:[Percent Below Achievement Science]],Regression_Prep[[#This Row],[Percent Below Achievement ELA]:[Percent Below Achievement Science]],"&lt;&gt;"),"")</f>
        <v>0.47849999999999998</v>
      </c>
      <c r="S44" s="60">
        <f>IFERROR(Regression_Prep[[#This Row],[Per Pupil Spending]]*Regression_Prep[[#This Row],[Percent Below Achievement ELA]],"")</f>
        <v>6224.6095799999994</v>
      </c>
      <c r="T44" s="60">
        <f>IFERROR(Regression_Prep[[#This Row],[Per Pupil Spending]]/(1-Regression_Prep[[#This Row],[Percent Below Achievement ELA]]),"")</f>
        <v>28521.232674727216</v>
      </c>
      <c r="U44" s="60">
        <f>IFERROR(Regression_Prep[[#This Row],[Per Pupil Spending]]*Regression_Prep[[#This Row],[Percent Below Achievement Science]],"")</f>
        <v>10981.077869999999</v>
      </c>
      <c r="V44" s="60">
        <f>IFERROR(Regression_Prep[[#This Row],[Per Pupil Spending]]/(1-Regression_Prep[[#This Row],[Percent Below Achievement Science]]),"")</f>
        <v>44744.621790423313</v>
      </c>
      <c r="W44" s="60">
        <f>IFERROR(Regression_Prep[[#This Row],[Per Pupil Spending]]*Regression_Prep[[#This Row],[Percent Below Achievement Math]],"")</f>
        <v>10561.3326</v>
      </c>
      <c r="X44" s="60">
        <f>IFERROR(Regression_Prep[[#This Row],[Per Pupil Spending]]/(1-Regression_Prep[[#This Row],[Percent Below Achievement Math]]),"")</f>
        <v>42605.947136563875</v>
      </c>
      <c r="Y44" s="60"/>
      <c r="AH44"/>
      <c r="AI44"/>
      <c r="AJ44"/>
      <c r="AK44"/>
      <c r="AL44"/>
      <c r="AM44"/>
      <c r="AN44"/>
      <c r="AO44"/>
      <c r="AP44"/>
    </row>
    <row r="45" spans="1:42" ht="15.75" customHeight="1">
      <c r="A45" s="28" t="s">
        <v>570</v>
      </c>
      <c r="B45" s="26" t="s">
        <v>999</v>
      </c>
      <c r="C45" s="26" t="s">
        <v>128</v>
      </c>
      <c r="D45" s="27" t="s">
        <v>660</v>
      </c>
      <c r="E45" s="26" t="s">
        <v>647</v>
      </c>
      <c r="F45" s="27" t="s">
        <v>579</v>
      </c>
      <c r="G45" s="26" t="s">
        <v>686</v>
      </c>
      <c r="H45" s="26" t="s">
        <v>1000</v>
      </c>
      <c r="I45" s="19" t="s">
        <v>660</v>
      </c>
      <c r="J45" s="18" t="str">
        <f>IF(Regression_Prep[[#This Row],[School Type]]="Charter","Charter", "Non Charter")</f>
        <v>Non Charter</v>
      </c>
      <c r="K45" s="60">
        <f>_xlfn.XLOOKUP(Regression_Prep[[#This Row],[School Name]],Per_Pupil_Spending_1[School Name],Per_Pupil_Spending_1[Amount],"")</f>
        <v>21549.22</v>
      </c>
      <c r="L45" s="60">
        <f>IF(Regression_Prep[[#This Row],[Comparison School Type]]="Charter", 0,1)</f>
        <v>1</v>
      </c>
      <c r="M45" s="60" cm="1">
        <f t="array" ref="M45">_xlfn._xlws.FILTER(Enrollment[Percentage],(Enrollment[School Name]=Regression_Prep[[#This Row],[School Name]])*(Enrollment[Population]="Economically Disadvantaged"),"")</f>
        <v>0.44440000000000002</v>
      </c>
      <c r="N45" s="60" cm="1">
        <f t="array" ref="N45">_xlfn._xlws.FILTER(Enrollment[Percentage],(Enrollment[School Name]=Regression_Prep[[#This Row],[School Name]])*(Enrollment[Population]="Students with Disabilities"),"")</f>
        <v>0.2336</v>
      </c>
      <c r="O45" s="60">
        <f>_xlfn.XLOOKUP(Regression_Prep[[#This Row],[School Name]],ELA_New[School Name], ELA_New[Percentage of Students at Achievement Level],"")</f>
        <v>0.33329999999999999</v>
      </c>
      <c r="P45" s="60">
        <f>_xlfn.XLOOKUP(Regression_Prep[[#This Row],[School Name]],Math_New[School Name],Math_New[Percentage of Students at Achievement Level],"")</f>
        <v>0.42309999999999998</v>
      </c>
      <c r="Q45" s="60">
        <f>_xlfn.XLOOKUP(Regression_Prep[[#This Row],[School Name]],Science_New[School Name], Science_New[Percentage of Students at Achievement Level],"")</f>
        <v>0.56820000000000004</v>
      </c>
      <c r="R45" s="60">
        <f>IFERROR(AVERAGEIFS(Regression_Prep[[#This Row],[Percent Below Achievement ELA]:[Percent Below Achievement Science]],Regression_Prep[[#This Row],[Percent Below Achievement ELA]:[Percent Below Achievement Science]],"&lt;&gt;"),"")</f>
        <v>0.44153333333333333</v>
      </c>
      <c r="S45" s="60">
        <f>IFERROR(Regression_Prep[[#This Row],[Per Pupil Spending]]*Regression_Prep[[#This Row],[Percent Below Achievement ELA]],"")</f>
        <v>7182.3550260000002</v>
      </c>
      <c r="T45" s="60">
        <f>IFERROR(Regression_Prep[[#This Row],[Per Pupil Spending]]/(1-Regression_Prep[[#This Row],[Percent Below Achievement ELA]]),"")</f>
        <v>32322.213889305534</v>
      </c>
      <c r="U45" s="60">
        <f>IFERROR(Regression_Prep[[#This Row],[Per Pupil Spending]]*Regression_Prep[[#This Row],[Percent Below Achievement Science]],"")</f>
        <v>12244.266804000001</v>
      </c>
      <c r="V45" s="60">
        <f>IFERROR(Regression_Prep[[#This Row],[Per Pupil Spending]]/(1-Regression_Prep[[#This Row],[Percent Below Achievement Science]]),"")</f>
        <v>49905.558128763325</v>
      </c>
      <c r="W45" s="60">
        <f>IFERROR(Regression_Prep[[#This Row],[Per Pupil Spending]]*Regression_Prep[[#This Row],[Percent Below Achievement Math]],"")</f>
        <v>9117.4749819999997</v>
      </c>
      <c r="X45" s="60">
        <f>IFERROR(Regression_Prep[[#This Row],[Per Pupil Spending]]/(1-Regression_Prep[[#This Row],[Percent Below Achievement Math]]),"")</f>
        <v>37353.475472352235</v>
      </c>
      <c r="Y45" s="60"/>
      <c r="AH45"/>
      <c r="AI45"/>
      <c r="AJ45"/>
      <c r="AK45"/>
      <c r="AL45"/>
      <c r="AM45"/>
      <c r="AN45"/>
      <c r="AO45"/>
      <c r="AP45"/>
    </row>
    <row r="46" spans="1:42" ht="15.75" customHeight="1">
      <c r="A46" s="25" t="s">
        <v>570</v>
      </c>
      <c r="B46" s="23" t="s">
        <v>715</v>
      </c>
      <c r="C46" s="23" t="s">
        <v>65</v>
      </c>
      <c r="D46" s="23" t="s">
        <v>662</v>
      </c>
      <c r="E46" s="23" t="s">
        <v>647</v>
      </c>
      <c r="F46" s="24" t="s">
        <v>579</v>
      </c>
      <c r="G46" s="23" t="s">
        <v>648</v>
      </c>
      <c r="H46" s="23" t="s">
        <v>716</v>
      </c>
      <c r="I46" s="19" t="s">
        <v>656</v>
      </c>
      <c r="J46" s="18" t="str">
        <f>IF(Regression_Prep[[#This Row],[School Type]]="Charter","Charter", "Non Charter")</f>
        <v>Non Charter</v>
      </c>
      <c r="K46" s="60">
        <f>_xlfn.XLOOKUP(Regression_Prep[[#This Row],[School Name]],Per_Pupil_Spending_1[School Name],Per_Pupil_Spending_1[Amount],"")</f>
        <v>22546.03</v>
      </c>
      <c r="L46" s="60">
        <f>IF(Regression_Prep[[#This Row],[Comparison School Type]]="Charter", 0,1)</f>
        <v>1</v>
      </c>
      <c r="M46" s="60" cm="1">
        <f t="array" ref="M46">_xlfn._xlws.FILTER(Enrollment[Percentage],(Enrollment[School Name]=Regression_Prep[[#This Row],[School Name]])*(Enrollment[Population]="Economically Disadvantaged"),"")</f>
        <v>0.63549999999999995</v>
      </c>
      <c r="N46" s="60" cm="1">
        <f t="array" ref="N46">_xlfn._xlws.FILTER(Enrollment[Percentage],(Enrollment[School Name]=Regression_Prep[[#This Row],[School Name]])*(Enrollment[Population]="Students with Disabilities"),"")</f>
        <v>0.15890000000000001</v>
      </c>
      <c r="O46" s="60">
        <f>_xlfn.XLOOKUP(Regression_Prep[[#This Row],[School Name]],ELA_New[School Name], ELA_New[Percentage of Students at Achievement Level],"")</f>
        <v>0.32890000000000003</v>
      </c>
      <c r="P46" s="60">
        <f>_xlfn.XLOOKUP(Regression_Prep[[#This Row],[School Name]],Math_New[School Name],Math_New[Percentage of Students at Achievement Level],"")</f>
        <v>0.72370000000000001</v>
      </c>
      <c r="Q46" s="60">
        <f>_xlfn.XLOOKUP(Regression_Prep[[#This Row],[School Name]],Science_New[School Name], Science_New[Percentage of Students at Achievement Level],"")</f>
        <v>0.57140000000000002</v>
      </c>
      <c r="R46" s="60">
        <f>IFERROR(AVERAGEIFS(Regression_Prep[[#This Row],[Percent Below Achievement ELA]:[Percent Below Achievement Science]],Regression_Prep[[#This Row],[Percent Below Achievement ELA]:[Percent Below Achievement Science]],"&lt;&gt;"),"")</f>
        <v>0.54133333333333333</v>
      </c>
      <c r="S46" s="60">
        <f>IFERROR(Regression_Prep[[#This Row],[Per Pupil Spending]]*Regression_Prep[[#This Row],[Percent Below Achievement ELA]],"")</f>
        <v>7415.3892670000005</v>
      </c>
      <c r="T46" s="60">
        <f>IFERROR(Regression_Prep[[#This Row],[Per Pupil Spending]]/(1-Regression_Prep[[#This Row],[Percent Below Achievement ELA]]),"")</f>
        <v>33595.634033676048</v>
      </c>
      <c r="U46" s="60">
        <f>IFERROR(Regression_Prep[[#This Row],[Per Pupil Spending]]*Regression_Prep[[#This Row],[Percent Below Achievement Science]],"")</f>
        <v>12882.801541999999</v>
      </c>
      <c r="V46" s="60">
        <f>IFERROR(Regression_Prep[[#This Row],[Per Pupil Spending]]/(1-Regression_Prep[[#This Row],[Percent Below Achievement Science]]),"")</f>
        <v>52603.896406906206</v>
      </c>
      <c r="W46" s="60">
        <f>IFERROR(Regression_Prep[[#This Row],[Per Pupil Spending]]*Regression_Prep[[#This Row],[Percent Below Achievement Math]],"")</f>
        <v>16316.561910999999</v>
      </c>
      <c r="X46" s="60">
        <f>IFERROR(Regression_Prep[[#This Row],[Per Pupil Spending]]/(1-Regression_Prep[[#This Row],[Percent Below Achievement Math]]),"")</f>
        <v>81599.819037278314</v>
      </c>
      <c r="Y46" s="60"/>
      <c r="AH46"/>
      <c r="AI46"/>
      <c r="AJ46"/>
      <c r="AK46"/>
      <c r="AL46"/>
      <c r="AM46"/>
      <c r="AN46"/>
      <c r="AO46"/>
      <c r="AP46"/>
    </row>
    <row r="47" spans="1:42" ht="15.75" customHeight="1">
      <c r="A47" s="28" t="s">
        <v>570</v>
      </c>
      <c r="B47" s="26" t="s">
        <v>944</v>
      </c>
      <c r="C47" s="26" t="s">
        <v>469</v>
      </c>
      <c r="D47" s="26" t="s">
        <v>662</v>
      </c>
      <c r="E47" s="26" t="s">
        <v>647</v>
      </c>
      <c r="F47" s="27" t="s">
        <v>579</v>
      </c>
      <c r="G47" s="26" t="s">
        <v>695</v>
      </c>
      <c r="H47" s="26" t="s">
        <v>948</v>
      </c>
      <c r="I47" s="19" t="s">
        <v>656</v>
      </c>
      <c r="J47" s="18" t="str">
        <f>IF(Regression_Prep[[#This Row],[School Type]]="Charter","Charter", "Non Charter")</f>
        <v>Non Charter</v>
      </c>
      <c r="K47" s="60">
        <f>_xlfn.XLOOKUP(Regression_Prep[[#This Row],[School Name]],Per_Pupil_Spending_1[School Name],Per_Pupil_Spending_1[Amount],"")</f>
        <v>24912.59</v>
      </c>
      <c r="L47" s="60">
        <f>IF(Regression_Prep[[#This Row],[Comparison School Type]]="Charter", 0,1)</f>
        <v>1</v>
      </c>
      <c r="M47" s="60" cm="1">
        <f t="array" ref="M47">_xlfn._xlws.FILTER(Enrollment[Percentage],(Enrollment[School Name]=Regression_Prep[[#This Row],[School Name]])*(Enrollment[Population]="Economically Disadvantaged"),"")</f>
        <v>0.46889999999999998</v>
      </c>
      <c r="N47" s="60" cm="1">
        <f t="array" ref="N47">_xlfn._xlws.FILTER(Enrollment[Percentage],(Enrollment[School Name]=Regression_Prep[[#This Row],[School Name]])*(Enrollment[Population]="Students with Disabilities"),"")</f>
        <v>0.2203</v>
      </c>
      <c r="O47" s="60">
        <f>_xlfn.XLOOKUP(Regression_Prep[[#This Row],[School Name]],ELA_New[School Name], ELA_New[Percentage of Students at Achievement Level],"")</f>
        <v>0.29630000000000001</v>
      </c>
      <c r="P47" s="60">
        <f>_xlfn.XLOOKUP(Regression_Prep[[#This Row],[School Name]],Math_New[School Name],Math_New[Percentage of Students at Achievement Level],"")</f>
        <v>0.52780000000000005</v>
      </c>
      <c r="Q47" s="60">
        <f>_xlfn.XLOOKUP(Regression_Prep[[#This Row],[School Name]],Science_New[School Name], Science_New[Percentage of Students at Achievement Level],"")</f>
        <v>0.57579999999999998</v>
      </c>
      <c r="R47" s="60">
        <f>IFERROR(AVERAGEIFS(Regression_Prep[[#This Row],[Percent Below Achievement ELA]:[Percent Below Achievement Science]],Regression_Prep[[#This Row],[Percent Below Achievement ELA]:[Percent Below Achievement Science]],"&lt;&gt;"),"")</f>
        <v>0.4666333333333334</v>
      </c>
      <c r="S47" s="60">
        <f>IFERROR(Regression_Prep[[#This Row],[Per Pupil Spending]]*Regression_Prep[[#This Row],[Percent Below Achievement ELA]],"")</f>
        <v>7381.6004170000006</v>
      </c>
      <c r="T47" s="60">
        <f>IFERROR(Regression_Prep[[#This Row],[Per Pupil Spending]]/(1-Regression_Prep[[#This Row],[Percent Below Achievement ELA]]),"")</f>
        <v>35402.28790677846</v>
      </c>
      <c r="U47" s="60">
        <f>IFERROR(Regression_Prep[[#This Row],[Per Pupil Spending]]*Regression_Prep[[#This Row],[Percent Below Achievement Science]],"")</f>
        <v>14344.669322</v>
      </c>
      <c r="V47" s="60">
        <f>IFERROR(Regression_Prep[[#This Row],[Per Pupil Spending]]/(1-Regression_Prep[[#This Row],[Percent Below Achievement Science]]),"")</f>
        <v>58728.406412069773</v>
      </c>
      <c r="W47" s="60">
        <f>IFERROR(Regression_Prep[[#This Row],[Per Pupil Spending]]*Regression_Prep[[#This Row],[Percent Below Achievement Math]],"")</f>
        <v>13148.865002</v>
      </c>
      <c r="X47" s="60">
        <f>IFERROR(Regression_Prep[[#This Row],[Per Pupil Spending]]/(1-Regression_Prep[[#This Row],[Percent Below Achievement Math]]),"")</f>
        <v>52758.555696738673</v>
      </c>
      <c r="Y47" s="60"/>
      <c r="AH47"/>
      <c r="AI47"/>
      <c r="AJ47"/>
      <c r="AK47"/>
      <c r="AL47"/>
      <c r="AM47"/>
      <c r="AN47"/>
      <c r="AO47"/>
      <c r="AP47"/>
    </row>
    <row r="48" spans="1:42" ht="15.75" customHeight="1">
      <c r="A48" s="25" t="s">
        <v>570</v>
      </c>
      <c r="B48" s="23" t="s">
        <v>775</v>
      </c>
      <c r="C48" s="23" t="s">
        <v>124</v>
      </c>
      <c r="D48" s="24" t="s">
        <v>660</v>
      </c>
      <c r="E48" s="23" t="s">
        <v>647</v>
      </c>
      <c r="F48" s="24" t="s">
        <v>579</v>
      </c>
      <c r="G48" s="23" t="s">
        <v>686</v>
      </c>
      <c r="H48" s="23" t="s">
        <v>776</v>
      </c>
      <c r="I48" s="19" t="s">
        <v>660</v>
      </c>
      <c r="J48" s="18" t="str">
        <f>IF(Regression_Prep[[#This Row],[School Type]]="Charter","Charter", "Non Charter")</f>
        <v>Non Charter</v>
      </c>
      <c r="K48" s="60">
        <f>_xlfn.XLOOKUP(Regression_Prep[[#This Row],[School Name]],Per_Pupil_Spending_1[School Name],Per_Pupil_Spending_1[Amount],"")</f>
        <v>32923.120000000003</v>
      </c>
      <c r="L48" s="60">
        <f>IF(Regression_Prep[[#This Row],[Comparison School Type]]="Charter", 0,1)</f>
        <v>1</v>
      </c>
      <c r="M48" s="60" cm="1">
        <f t="array" ref="M48">_xlfn._xlws.FILTER(Enrollment[Percentage],(Enrollment[School Name]=Regression_Prep[[#This Row],[School Name]])*(Enrollment[Population]="Economically Disadvantaged"),"")</f>
        <v>0.60229999999999995</v>
      </c>
      <c r="N48" s="60" cm="1">
        <f t="array" ref="N48">_xlfn._xlws.FILTER(Enrollment[Percentage],(Enrollment[School Name]=Regression_Prep[[#This Row],[School Name]])*(Enrollment[Population]="Students with Disabilities"),"")</f>
        <v>0.21590000000000001</v>
      </c>
      <c r="O48" s="60">
        <f>_xlfn.XLOOKUP(Regression_Prep[[#This Row],[School Name]],ELA_New[School Name], ELA_New[Percentage of Students at Achievement Level],"")</f>
        <v>0.43480000000000002</v>
      </c>
      <c r="P48" s="60">
        <f>_xlfn.XLOOKUP(Regression_Prep[[#This Row],[School Name]],Math_New[School Name],Math_New[Percentage of Students at Achievement Level],"")</f>
        <v>0.45829999999999999</v>
      </c>
      <c r="Q48" s="60">
        <f>_xlfn.XLOOKUP(Regression_Prep[[#This Row],[School Name]],Science_New[School Name], Science_New[Percentage of Students at Achievement Level],"")</f>
        <v>0.57889999999999997</v>
      </c>
      <c r="R48" s="60">
        <f>IFERROR(AVERAGEIFS(Regression_Prep[[#This Row],[Percent Below Achievement ELA]:[Percent Below Achievement Science]],Regression_Prep[[#This Row],[Percent Below Achievement ELA]:[Percent Below Achievement Science]],"&lt;&gt;"),"")</f>
        <v>0.49066666666666664</v>
      </c>
      <c r="S48" s="60">
        <f>IFERROR(Regression_Prep[[#This Row],[Per Pupil Spending]]*Regression_Prep[[#This Row],[Percent Below Achievement ELA]],"")</f>
        <v>14314.972576000002</v>
      </c>
      <c r="T48" s="60">
        <f>IFERROR(Regression_Prep[[#This Row],[Per Pupil Spending]]/(1-Regression_Prep[[#This Row],[Percent Below Achievement ELA]]),"")</f>
        <v>58250.389242745943</v>
      </c>
      <c r="U48" s="60">
        <f>IFERROR(Regression_Prep[[#This Row],[Per Pupil Spending]]*Regression_Prep[[#This Row],[Percent Below Achievement Science]],"")</f>
        <v>19059.194168000002</v>
      </c>
      <c r="V48" s="60">
        <f>IFERROR(Regression_Prep[[#This Row],[Per Pupil Spending]]/(1-Regression_Prep[[#This Row],[Percent Below Achievement Science]]),"")</f>
        <v>78183.614343386376</v>
      </c>
      <c r="W48" s="60">
        <f>IFERROR(Regression_Prep[[#This Row],[Per Pupil Spending]]*Regression_Prep[[#This Row],[Percent Below Achievement Math]],"")</f>
        <v>15088.665896</v>
      </c>
      <c r="X48" s="60">
        <f>IFERROR(Regression_Prep[[#This Row],[Per Pupil Spending]]/(1-Regression_Prep[[#This Row],[Percent Below Achievement Math]]),"")</f>
        <v>60777.404467417386</v>
      </c>
      <c r="Y48" s="60"/>
      <c r="AH48"/>
      <c r="AI48"/>
      <c r="AJ48"/>
      <c r="AK48"/>
      <c r="AL48"/>
      <c r="AM48"/>
      <c r="AN48"/>
      <c r="AO48"/>
      <c r="AP48"/>
    </row>
    <row r="49" spans="1:42" ht="15.75" customHeight="1">
      <c r="A49" s="28" t="s">
        <v>570</v>
      </c>
      <c r="B49" s="26" t="s">
        <v>893</v>
      </c>
      <c r="C49" s="26" t="s">
        <v>121</v>
      </c>
      <c r="D49" s="27" t="s">
        <v>660</v>
      </c>
      <c r="E49" s="26" t="s">
        <v>647</v>
      </c>
      <c r="F49" s="27" t="s">
        <v>579</v>
      </c>
      <c r="G49" s="26" t="s">
        <v>802</v>
      </c>
      <c r="H49" s="26" t="s">
        <v>894</v>
      </c>
      <c r="I49" s="19" t="s">
        <v>660</v>
      </c>
      <c r="J49" s="18" t="str">
        <f>IF(Regression_Prep[[#This Row],[School Type]]="Charter","Charter", "Non Charter")</f>
        <v>Non Charter</v>
      </c>
      <c r="K49" s="60">
        <f>_xlfn.XLOOKUP(Regression_Prep[[#This Row],[School Name]],Per_Pupil_Spending_1[School Name],Per_Pupil_Spending_1[Amount],"")</f>
        <v>19803.36</v>
      </c>
      <c r="L49" s="60">
        <f>IF(Regression_Prep[[#This Row],[Comparison School Type]]="Charter", 0,1)</f>
        <v>1</v>
      </c>
      <c r="M49" s="60" cm="1">
        <f t="array" ref="M49">_xlfn._xlws.FILTER(Enrollment[Percentage],(Enrollment[School Name]=Regression_Prep[[#This Row],[School Name]])*(Enrollment[Population]="Economically Disadvantaged"),"")</f>
        <v>0.32850000000000001</v>
      </c>
      <c r="N49" s="60" cm="1">
        <f t="array" ref="N49">_xlfn._xlws.FILTER(Enrollment[Percentage],(Enrollment[School Name]=Regression_Prep[[#This Row],[School Name]])*(Enrollment[Population]="Students with Disabilities"),"")</f>
        <v>0.23300000000000001</v>
      </c>
      <c r="O49" s="60">
        <f>_xlfn.XLOOKUP(Regression_Prep[[#This Row],[School Name]],ELA_New[School Name], ELA_New[Percentage of Students at Achievement Level],"")</f>
        <v>0.45710000000000001</v>
      </c>
      <c r="P49" s="60">
        <f>_xlfn.XLOOKUP(Regression_Prep[[#This Row],[School Name]],Math_New[School Name],Math_New[Percentage of Students at Achievement Level],"")</f>
        <v>0.35709999999999997</v>
      </c>
      <c r="Q49" s="60">
        <f>_xlfn.XLOOKUP(Regression_Prep[[#This Row],[School Name]],Science_New[School Name], Science_New[Percentage of Students at Achievement Level],"")</f>
        <v>0.57889999999999997</v>
      </c>
      <c r="R49" s="60">
        <f>IFERROR(AVERAGEIFS(Regression_Prep[[#This Row],[Percent Below Achievement ELA]:[Percent Below Achievement Science]],Regression_Prep[[#This Row],[Percent Below Achievement ELA]:[Percent Below Achievement Science]],"&lt;&gt;"),"")</f>
        <v>0.46436666666666665</v>
      </c>
      <c r="S49" s="60">
        <f>IFERROR(Regression_Prep[[#This Row],[Per Pupil Spending]]*Regression_Prep[[#This Row],[Percent Below Achievement ELA]],"")</f>
        <v>9052.1158560000003</v>
      </c>
      <c r="T49" s="60">
        <f>IFERROR(Regression_Prep[[#This Row],[Per Pupil Spending]]/(1-Regression_Prep[[#This Row],[Percent Below Achievement ELA]]),"")</f>
        <v>36476.993921532514</v>
      </c>
      <c r="U49" s="60">
        <f>IFERROR(Regression_Prep[[#This Row],[Per Pupil Spending]]*Regression_Prep[[#This Row],[Percent Below Achievement Science]],"")</f>
        <v>11464.165104</v>
      </c>
      <c r="V49" s="60">
        <f>IFERROR(Regression_Prep[[#This Row],[Per Pupil Spending]]/(1-Regression_Prep[[#This Row],[Percent Below Achievement Science]]),"")</f>
        <v>47027.689384944191</v>
      </c>
      <c r="W49" s="60">
        <f>IFERROR(Regression_Prep[[#This Row],[Per Pupil Spending]]*Regression_Prep[[#This Row],[Percent Below Achievement Math]],"")</f>
        <v>7071.7798560000001</v>
      </c>
      <c r="X49" s="60">
        <f>IFERROR(Regression_Prep[[#This Row],[Per Pupil Spending]]/(1-Regression_Prep[[#This Row],[Percent Below Achievement Math]]),"")</f>
        <v>30803.173121791879</v>
      </c>
      <c r="Y49" s="60"/>
      <c r="AH49"/>
      <c r="AI49"/>
      <c r="AJ49"/>
      <c r="AK49"/>
      <c r="AL49"/>
      <c r="AM49"/>
      <c r="AN49"/>
      <c r="AO49"/>
      <c r="AP49"/>
    </row>
    <row r="50" spans="1:42" ht="15.75" customHeight="1">
      <c r="A50" s="25" t="s">
        <v>570</v>
      </c>
      <c r="B50" s="23" t="s">
        <v>973</v>
      </c>
      <c r="C50" s="23" t="s">
        <v>294</v>
      </c>
      <c r="D50" s="24" t="s">
        <v>660</v>
      </c>
      <c r="E50" s="23" t="s">
        <v>647</v>
      </c>
      <c r="F50" s="24" t="s">
        <v>579</v>
      </c>
      <c r="G50" s="23" t="s">
        <v>657</v>
      </c>
      <c r="H50" s="23" t="s">
        <v>977</v>
      </c>
      <c r="I50" s="19" t="s">
        <v>660</v>
      </c>
      <c r="J50" s="18" t="str">
        <f>IF(Regression_Prep[[#This Row],[School Type]]="Charter","Charter", "Non Charter")</f>
        <v>Non Charter</v>
      </c>
      <c r="K50" s="60">
        <f>_xlfn.XLOOKUP(Regression_Prep[[#This Row],[School Name]],Per_Pupil_Spending_1[School Name],Per_Pupil_Spending_1[Amount],"")</f>
        <v>17165.16</v>
      </c>
      <c r="L50" s="60">
        <f>IF(Regression_Prep[[#This Row],[Comparison School Type]]="Charter", 0,1)</f>
        <v>1</v>
      </c>
      <c r="M50" s="60" cm="1">
        <f t="array" ref="M50">_xlfn._xlws.FILTER(Enrollment[Percentage],(Enrollment[School Name]=Regression_Prep[[#This Row],[School Name]])*(Enrollment[Population]="Economically Disadvantaged"),"")</f>
        <v>0.24160000000000001</v>
      </c>
      <c r="N50" s="60" cm="1">
        <f t="array" ref="N50">_xlfn._xlws.FILTER(Enrollment[Percentage],(Enrollment[School Name]=Regression_Prep[[#This Row],[School Name]])*(Enrollment[Population]="Students with Disabilities"),"")</f>
        <v>0.14849999999999999</v>
      </c>
      <c r="O50" s="60">
        <f>_xlfn.XLOOKUP(Regression_Prep[[#This Row],[School Name]],ELA_New[School Name], ELA_New[Percentage of Students at Achievement Level],"")</f>
        <v>0.36899999999999999</v>
      </c>
      <c r="P50" s="60">
        <f>_xlfn.XLOOKUP(Regression_Prep[[#This Row],[School Name]],Math_New[School Name],Math_New[Percentage of Students at Achievement Level],"")</f>
        <v>0.40239999999999998</v>
      </c>
      <c r="Q50" s="60">
        <f>_xlfn.XLOOKUP(Regression_Prep[[#This Row],[School Name]],Science_New[School Name], Science_New[Percentage of Students at Achievement Level],"")</f>
        <v>0.57930000000000004</v>
      </c>
      <c r="R50" s="60">
        <f>IFERROR(AVERAGEIFS(Regression_Prep[[#This Row],[Percent Below Achievement ELA]:[Percent Below Achievement Science]],Regression_Prep[[#This Row],[Percent Below Achievement ELA]:[Percent Below Achievement Science]],"&lt;&gt;"),"")</f>
        <v>0.45023333333333332</v>
      </c>
      <c r="S50" s="60">
        <f>IFERROR(Regression_Prep[[#This Row],[Per Pupil Spending]]*Regression_Prep[[#This Row],[Percent Below Achievement ELA]],"")</f>
        <v>6333.9440399999994</v>
      </c>
      <c r="T50" s="60">
        <f>IFERROR(Regression_Prep[[#This Row],[Per Pupil Spending]]/(1-Regression_Prep[[#This Row],[Percent Below Achievement ELA]]),"")</f>
        <v>27203.106180665611</v>
      </c>
      <c r="U50" s="60">
        <f>IFERROR(Regression_Prep[[#This Row],[Per Pupil Spending]]*Regression_Prep[[#This Row],[Percent Below Achievement Science]],"")</f>
        <v>9943.777188</v>
      </c>
      <c r="V50" s="60">
        <f>IFERROR(Regression_Prep[[#This Row],[Per Pupil Spending]]/(1-Regression_Prep[[#This Row],[Percent Below Achievement Science]]),"")</f>
        <v>40801.426194437845</v>
      </c>
      <c r="W50" s="60">
        <f>IFERROR(Regression_Prep[[#This Row],[Per Pupil Spending]]*Regression_Prep[[#This Row],[Percent Below Achievement Math]],"")</f>
        <v>6907.2603839999992</v>
      </c>
      <c r="X50" s="60">
        <f>IFERROR(Regression_Prep[[#This Row],[Per Pupil Spending]]/(1-Regression_Prep[[#This Row],[Percent Below Achievement Math]]),"")</f>
        <v>28723.493975903613</v>
      </c>
      <c r="Y50" s="60"/>
      <c r="AH50"/>
      <c r="AI50"/>
      <c r="AJ50"/>
      <c r="AK50"/>
      <c r="AL50"/>
      <c r="AM50"/>
      <c r="AN50"/>
      <c r="AO50"/>
      <c r="AP50"/>
    </row>
    <row r="51" spans="1:42" ht="15.75" customHeight="1">
      <c r="A51" s="28" t="s">
        <v>570</v>
      </c>
      <c r="B51" s="26" t="s">
        <v>897</v>
      </c>
      <c r="C51" s="26" t="s">
        <v>494</v>
      </c>
      <c r="D51" s="26" t="s">
        <v>662</v>
      </c>
      <c r="E51" s="26" t="s">
        <v>647</v>
      </c>
      <c r="F51" s="27" t="s">
        <v>579</v>
      </c>
      <c r="G51" s="26" t="s">
        <v>657</v>
      </c>
      <c r="H51" s="26" t="s">
        <v>901</v>
      </c>
      <c r="I51" s="19" t="s">
        <v>656</v>
      </c>
      <c r="J51" s="18" t="str">
        <f>IF(Regression_Prep[[#This Row],[School Type]]="Charter","Charter", "Non Charter")</f>
        <v>Non Charter</v>
      </c>
      <c r="K51" s="60">
        <f>_xlfn.XLOOKUP(Regression_Prep[[#This Row],[School Name]],Per_Pupil_Spending_1[School Name],Per_Pupil_Spending_1[Amount],"")</f>
        <v>14819.33</v>
      </c>
      <c r="L51" s="60">
        <f>IF(Regression_Prep[[#This Row],[Comparison School Type]]="Charter", 0,1)</f>
        <v>1</v>
      </c>
      <c r="M51" s="60" cm="1">
        <f t="array" ref="M51">_xlfn._xlws.FILTER(Enrollment[Percentage],(Enrollment[School Name]=Regression_Prep[[#This Row],[School Name]])*(Enrollment[Population]="Economically Disadvantaged"),"")</f>
        <v>0.3412</v>
      </c>
      <c r="N51" s="60" cm="1">
        <f t="array" ref="N51">_xlfn._xlws.FILTER(Enrollment[Percentage],(Enrollment[School Name]=Regression_Prep[[#This Row],[School Name]])*(Enrollment[Population]="Students with Disabilities"),"")</f>
        <v>0.20469999999999999</v>
      </c>
      <c r="O51" s="60">
        <f>_xlfn.XLOOKUP(Regression_Prep[[#This Row],[School Name]],ELA_New[School Name], ELA_New[Percentage of Students at Achievement Level],"")</f>
        <v>0.32219999999999999</v>
      </c>
      <c r="P51" s="60">
        <f>_xlfn.XLOOKUP(Regression_Prep[[#This Row],[School Name]],Math_New[School Name],Math_New[Percentage of Students at Achievement Level],"")</f>
        <v>0.44209999999999999</v>
      </c>
      <c r="Q51" s="60">
        <f>_xlfn.XLOOKUP(Regression_Prep[[#This Row],[School Name]],Science_New[School Name], Science_New[Percentage of Students at Achievement Level],"")</f>
        <v>0.57950000000000002</v>
      </c>
      <c r="R51" s="60">
        <f>IFERROR(AVERAGEIFS(Regression_Prep[[#This Row],[Percent Below Achievement ELA]:[Percent Below Achievement Science]],Regression_Prep[[#This Row],[Percent Below Achievement ELA]:[Percent Below Achievement Science]],"&lt;&gt;"),"")</f>
        <v>0.44793333333333329</v>
      </c>
      <c r="S51" s="60">
        <f>IFERROR(Regression_Prep[[#This Row],[Per Pupil Spending]]*Regression_Prep[[#This Row],[Percent Below Achievement ELA]],"")</f>
        <v>4774.7881259999995</v>
      </c>
      <c r="T51" s="60">
        <f>IFERROR(Regression_Prep[[#This Row],[Per Pupil Spending]]/(1-Regression_Prep[[#This Row],[Percent Below Achievement ELA]]),"")</f>
        <v>21863.868397757451</v>
      </c>
      <c r="U51" s="60">
        <f>IFERROR(Regression_Prep[[#This Row],[Per Pupil Spending]]*Regression_Prep[[#This Row],[Percent Below Achievement Science]],"")</f>
        <v>8587.8017350000009</v>
      </c>
      <c r="V51" s="60">
        <f>IFERROR(Regression_Prep[[#This Row],[Per Pupil Spending]]/(1-Regression_Prep[[#This Row],[Percent Below Achievement Science]]),"")</f>
        <v>35242.164090368613</v>
      </c>
      <c r="W51" s="60">
        <f>IFERROR(Regression_Prep[[#This Row],[Per Pupil Spending]]*Regression_Prep[[#This Row],[Percent Below Achievement Math]],"")</f>
        <v>6551.6257930000002</v>
      </c>
      <c r="X51" s="60">
        <f>IFERROR(Regression_Prep[[#This Row],[Per Pupil Spending]]/(1-Regression_Prep[[#This Row],[Percent Below Achievement Math]]),"")</f>
        <v>26562.699408496144</v>
      </c>
      <c r="Y51" s="60"/>
      <c r="AH51"/>
      <c r="AI51"/>
      <c r="AJ51"/>
      <c r="AK51"/>
      <c r="AL51"/>
      <c r="AM51"/>
      <c r="AN51"/>
      <c r="AO51"/>
      <c r="AP51"/>
    </row>
    <row r="52" spans="1:42" ht="15.75" customHeight="1">
      <c r="A52" s="25" t="s">
        <v>570</v>
      </c>
      <c r="B52" s="23" t="s">
        <v>1028</v>
      </c>
      <c r="C52" s="23" t="s">
        <v>356</v>
      </c>
      <c r="D52" s="24" t="s">
        <v>660</v>
      </c>
      <c r="E52" s="23" t="s">
        <v>647</v>
      </c>
      <c r="F52" s="24" t="s">
        <v>579</v>
      </c>
      <c r="G52" s="23" t="s">
        <v>657</v>
      </c>
      <c r="H52" s="23" t="s">
        <v>1030</v>
      </c>
      <c r="I52" s="19" t="s">
        <v>660</v>
      </c>
      <c r="J52" s="18" t="str">
        <f>IF(Regression_Prep[[#This Row],[School Type]]="Charter","Charter", "Non Charter")</f>
        <v>Non Charter</v>
      </c>
      <c r="K52" s="60">
        <f>_xlfn.XLOOKUP(Regression_Prep[[#This Row],[School Name]],Per_Pupil_Spending_1[School Name],Per_Pupil_Spending_1[Amount],"")</f>
        <v>22155.040000000001</v>
      </c>
      <c r="L52" s="60">
        <f>IF(Regression_Prep[[#This Row],[Comparison School Type]]="Charter", 0,1)</f>
        <v>1</v>
      </c>
      <c r="M52" s="60" cm="1">
        <f t="array" ref="M52">_xlfn._xlws.FILTER(Enrollment[Percentage],(Enrollment[School Name]=Regression_Prep[[#This Row],[School Name]])*(Enrollment[Population]="Economically Disadvantaged"),"")</f>
        <v>0.17730000000000001</v>
      </c>
      <c r="N52" s="60" cm="1">
        <f t="array" ref="N52">_xlfn._xlws.FILTER(Enrollment[Percentage],(Enrollment[School Name]=Regression_Prep[[#This Row],[School Name]])*(Enrollment[Population]="Students with Disabilities"),"")</f>
        <v>0.1191</v>
      </c>
      <c r="O52" s="60">
        <f>_xlfn.XLOOKUP(Regression_Prep[[#This Row],[School Name]],ELA_New[School Name], ELA_New[Percentage of Students at Achievement Level],"")</f>
        <v>0.31030000000000002</v>
      </c>
      <c r="P52" s="60">
        <f>_xlfn.XLOOKUP(Regression_Prep[[#This Row],[School Name]],Math_New[School Name],Math_New[Percentage of Students at Achievement Level],"")</f>
        <v>0.33329999999999999</v>
      </c>
      <c r="Q52" s="60">
        <f>_xlfn.XLOOKUP(Regression_Prep[[#This Row],[School Name]],Science_New[School Name], Science_New[Percentage of Students at Achievement Level],"")</f>
        <v>0.58140000000000003</v>
      </c>
      <c r="R52" s="60">
        <f>IFERROR(AVERAGEIFS(Regression_Prep[[#This Row],[Percent Below Achievement ELA]:[Percent Below Achievement Science]],Regression_Prep[[#This Row],[Percent Below Achievement ELA]:[Percent Below Achievement Science]],"&lt;&gt;"),"")</f>
        <v>0.40833333333333338</v>
      </c>
      <c r="S52" s="60">
        <f>IFERROR(Regression_Prep[[#This Row],[Per Pupil Spending]]*Regression_Prep[[#This Row],[Percent Below Achievement ELA]],"")</f>
        <v>6874.708912000001</v>
      </c>
      <c r="T52" s="60">
        <f>IFERROR(Regression_Prep[[#This Row],[Per Pupil Spending]]/(1-Regression_Prep[[#This Row],[Percent Below Achievement ELA]]),"")</f>
        <v>32122.720023198493</v>
      </c>
      <c r="U52" s="60">
        <f>IFERROR(Regression_Prep[[#This Row],[Per Pupil Spending]]*Regression_Prep[[#This Row],[Percent Below Achievement Science]],"")</f>
        <v>12880.940256000002</v>
      </c>
      <c r="V52" s="60">
        <f>IFERROR(Regression_Prep[[#This Row],[Per Pupil Spending]]/(1-Regression_Prep[[#This Row],[Percent Below Achievement Science]]),"")</f>
        <v>52926.516961299574</v>
      </c>
      <c r="W52" s="60">
        <f>IFERROR(Regression_Prep[[#This Row],[Per Pupil Spending]]*Regression_Prep[[#This Row],[Percent Below Achievement Math]],"")</f>
        <v>7384.2748320000001</v>
      </c>
      <c r="X52" s="60">
        <f>IFERROR(Regression_Prep[[#This Row],[Per Pupil Spending]]/(1-Regression_Prep[[#This Row],[Percent Below Achievement Math]]),"")</f>
        <v>33230.898455077244</v>
      </c>
      <c r="Y52" s="60"/>
      <c r="AH52"/>
      <c r="AI52"/>
      <c r="AJ52"/>
      <c r="AK52"/>
      <c r="AL52"/>
      <c r="AM52"/>
      <c r="AN52"/>
      <c r="AO52"/>
      <c r="AP52"/>
    </row>
    <row r="53" spans="1:42" ht="15.75" customHeight="1">
      <c r="A53" s="28" t="s">
        <v>570</v>
      </c>
      <c r="B53" s="26" t="s">
        <v>1081</v>
      </c>
      <c r="C53" s="26" t="s">
        <v>127</v>
      </c>
      <c r="D53" s="27" t="s">
        <v>660</v>
      </c>
      <c r="E53" s="26" t="s">
        <v>647</v>
      </c>
      <c r="F53" s="27" t="s">
        <v>579</v>
      </c>
      <c r="G53" s="26" t="s">
        <v>791</v>
      </c>
      <c r="H53" s="26" t="s">
        <v>1084</v>
      </c>
      <c r="I53" s="19" t="s">
        <v>660</v>
      </c>
      <c r="J53" s="18" t="str">
        <f>IF(Regression_Prep[[#This Row],[School Type]]="Charter","Charter", "Non Charter")</f>
        <v>Non Charter</v>
      </c>
      <c r="K53" s="60">
        <f>_xlfn.XLOOKUP(Regression_Prep[[#This Row],[School Name]],Per_Pupil_Spending_1[School Name],Per_Pupil_Spending_1[Amount],"")</f>
        <v>21999.69</v>
      </c>
      <c r="L53" s="60">
        <f>IF(Regression_Prep[[#This Row],[Comparison School Type]]="Charter", 0,1)</f>
        <v>1</v>
      </c>
      <c r="M53" s="60" cm="1">
        <f t="array" ref="M53">_xlfn._xlws.FILTER(Enrollment[Percentage],(Enrollment[School Name]=Regression_Prep[[#This Row],[School Name]])*(Enrollment[Population]="Economically Disadvantaged"),"")</f>
        <v>0.50470000000000004</v>
      </c>
      <c r="N53" s="60" cm="1">
        <f t="array" ref="N53">_xlfn._xlws.FILTER(Enrollment[Percentage],(Enrollment[School Name]=Regression_Prep[[#This Row],[School Name]])*(Enrollment[Population]="Students with Disabilities"),"")</f>
        <v>0.2311</v>
      </c>
      <c r="O53" s="60">
        <f>_xlfn.XLOOKUP(Regression_Prep[[#This Row],[School Name]],ELA_New[School Name], ELA_New[Percentage of Students at Achievement Level],"")</f>
        <v>0.3</v>
      </c>
      <c r="P53" s="60">
        <f>_xlfn.XLOOKUP(Regression_Prep[[#This Row],[School Name]],Math_New[School Name],Math_New[Percentage of Students at Achievement Level],"")</f>
        <v>0.44900000000000001</v>
      </c>
      <c r="Q53" s="60">
        <f>_xlfn.XLOOKUP(Regression_Prep[[#This Row],[School Name]],Science_New[School Name], Science_New[Percentage of Students at Achievement Level],"")</f>
        <v>0.58179999999999998</v>
      </c>
      <c r="R53" s="60">
        <f>IFERROR(AVERAGEIFS(Regression_Prep[[#This Row],[Percent Below Achievement ELA]:[Percent Below Achievement Science]],Regression_Prep[[#This Row],[Percent Below Achievement ELA]:[Percent Below Achievement Science]],"&lt;&gt;"),"")</f>
        <v>0.44359999999999999</v>
      </c>
      <c r="S53" s="60">
        <f>IFERROR(Regression_Prep[[#This Row],[Per Pupil Spending]]*Regression_Prep[[#This Row],[Percent Below Achievement ELA]],"")</f>
        <v>6599.9069999999992</v>
      </c>
      <c r="T53" s="60">
        <f>IFERROR(Regression_Prep[[#This Row],[Per Pupil Spending]]/(1-Regression_Prep[[#This Row],[Percent Below Achievement ELA]]),"")</f>
        <v>31428.128571428573</v>
      </c>
      <c r="U53" s="60">
        <f>IFERROR(Regression_Prep[[#This Row],[Per Pupil Spending]]*Regression_Prep[[#This Row],[Percent Below Achievement Science]],"")</f>
        <v>12799.419641999999</v>
      </c>
      <c r="V53" s="60">
        <f>IFERROR(Regression_Prep[[#This Row],[Per Pupil Spending]]/(1-Regression_Prep[[#This Row],[Percent Below Achievement Science]]),"")</f>
        <v>52605.667144906736</v>
      </c>
      <c r="W53" s="60">
        <f>IFERROR(Regression_Prep[[#This Row],[Per Pupil Spending]]*Regression_Prep[[#This Row],[Percent Below Achievement Math]],"")</f>
        <v>9877.8608100000001</v>
      </c>
      <c r="X53" s="60">
        <f>IFERROR(Regression_Prep[[#This Row],[Per Pupil Spending]]/(1-Regression_Prep[[#This Row],[Percent Below Achievement Math]]),"")</f>
        <v>39926.84210526316</v>
      </c>
      <c r="Y53" s="60"/>
      <c r="AH53"/>
      <c r="AI53"/>
      <c r="AJ53"/>
      <c r="AK53"/>
      <c r="AL53"/>
      <c r="AM53"/>
      <c r="AN53"/>
      <c r="AO53"/>
      <c r="AP53"/>
    </row>
    <row r="54" spans="1:42" ht="13">
      <c r="A54" s="25" t="s">
        <v>570</v>
      </c>
      <c r="B54" s="23" t="s">
        <v>882</v>
      </c>
      <c r="C54" s="23" t="s">
        <v>231</v>
      </c>
      <c r="D54" s="23" t="s">
        <v>662</v>
      </c>
      <c r="E54" s="23" t="s">
        <v>647</v>
      </c>
      <c r="F54" s="24" t="s">
        <v>579</v>
      </c>
      <c r="G54" s="23" t="s">
        <v>679</v>
      </c>
      <c r="H54" s="23" t="s">
        <v>883</v>
      </c>
      <c r="I54" s="19" t="s">
        <v>656</v>
      </c>
      <c r="J54" s="18" t="str">
        <f>IF(Regression_Prep[[#This Row],[School Type]]="Charter","Charter", "Non Charter")</f>
        <v>Non Charter</v>
      </c>
      <c r="K54" s="60">
        <f>_xlfn.XLOOKUP(Regression_Prep[[#This Row],[School Name]],Per_Pupil_Spending_1[School Name],Per_Pupil_Spending_1[Amount],"")</f>
        <v>32500.720000000001</v>
      </c>
      <c r="L54" s="60">
        <f>IF(Regression_Prep[[#This Row],[Comparison School Type]]="Charter", 0,1)</f>
        <v>1</v>
      </c>
      <c r="M54" s="60" cm="1">
        <f t="array" ref="M54">_xlfn._xlws.FILTER(Enrollment[Percentage],(Enrollment[School Name]=Regression_Prep[[#This Row],[School Name]])*(Enrollment[Population]="Economically Disadvantaged"),"")</f>
        <v>0.69840000000000002</v>
      </c>
      <c r="N54" s="60" cm="1">
        <f t="array" ref="N54">_xlfn._xlws.FILTER(Enrollment[Percentage],(Enrollment[School Name]=Regression_Prep[[#This Row],[School Name]])*(Enrollment[Population]="Students with Disabilities"),"")</f>
        <v>0.3175</v>
      </c>
      <c r="O54" s="60">
        <f>_xlfn.XLOOKUP(Regression_Prep[[#This Row],[School Name]],ELA_New[School Name], ELA_New[Percentage of Students at Achievement Level],"")</f>
        <v>0.27779999999999999</v>
      </c>
      <c r="P54" s="60">
        <f>_xlfn.XLOOKUP(Regression_Prep[[#This Row],[School Name]],Math_New[School Name],Math_New[Percentage of Students at Achievement Level],"")</f>
        <v>0.55559999999999998</v>
      </c>
      <c r="Q54" s="60">
        <f>_xlfn.XLOOKUP(Regression_Prep[[#This Row],[School Name]],Science_New[School Name], Science_New[Percentage of Students at Achievement Level],"")</f>
        <v>0.58330000000000004</v>
      </c>
      <c r="R54" s="60">
        <f>IFERROR(AVERAGEIFS(Regression_Prep[[#This Row],[Percent Below Achievement ELA]:[Percent Below Achievement Science]],Regression_Prep[[#This Row],[Percent Below Achievement ELA]:[Percent Below Achievement Science]],"&lt;&gt;"),"")</f>
        <v>0.47223333333333334</v>
      </c>
      <c r="S54" s="60">
        <f>IFERROR(Regression_Prep[[#This Row],[Per Pupil Spending]]*Regression_Prep[[#This Row],[Percent Below Achievement ELA]],"")</f>
        <v>9028.7000160000007</v>
      </c>
      <c r="T54" s="60">
        <f>IFERROR(Regression_Prep[[#This Row],[Per Pupil Spending]]/(1-Regression_Prep[[#This Row],[Percent Below Achievement ELA]]),"")</f>
        <v>45002.381611741905</v>
      </c>
      <c r="U54" s="60">
        <f>IFERROR(Regression_Prep[[#This Row],[Per Pupil Spending]]*Regression_Prep[[#This Row],[Percent Below Achievement Science]],"")</f>
        <v>18957.669976000001</v>
      </c>
      <c r="V54" s="60">
        <f>IFERROR(Regression_Prep[[#This Row],[Per Pupil Spending]]/(1-Regression_Prep[[#This Row],[Percent Below Achievement Science]]),"")</f>
        <v>77995.488360931136</v>
      </c>
      <c r="W54" s="60">
        <f>IFERROR(Regression_Prep[[#This Row],[Per Pupil Spending]]*Regression_Prep[[#This Row],[Percent Below Achievement Math]],"")</f>
        <v>18057.400032000001</v>
      </c>
      <c r="X54" s="60">
        <f>IFERROR(Regression_Prep[[#This Row],[Per Pupil Spending]]/(1-Regression_Prep[[#This Row],[Percent Below Achievement Math]]),"")</f>
        <v>73133.933393339335</v>
      </c>
      <c r="Y54" s="60"/>
      <c r="AH54"/>
      <c r="AI54"/>
      <c r="AJ54"/>
      <c r="AK54"/>
      <c r="AL54"/>
      <c r="AM54"/>
      <c r="AN54"/>
      <c r="AO54"/>
      <c r="AP54"/>
    </row>
    <row r="55" spans="1:42" ht="13">
      <c r="A55" s="28" t="s">
        <v>570</v>
      </c>
      <c r="B55" s="26" t="s">
        <v>874</v>
      </c>
      <c r="C55" s="26" t="s">
        <v>501</v>
      </c>
      <c r="D55" s="26" t="s">
        <v>655</v>
      </c>
      <c r="E55" s="26" t="s">
        <v>647</v>
      </c>
      <c r="F55" s="27" t="s">
        <v>579</v>
      </c>
      <c r="G55" s="26" t="s">
        <v>695</v>
      </c>
      <c r="H55" s="26" t="s">
        <v>875</v>
      </c>
      <c r="I55" s="19" t="s">
        <v>656</v>
      </c>
      <c r="J55" s="18" t="str">
        <f>IF(Regression_Prep[[#This Row],[School Type]]="Charter","Charter", "Non Charter")</f>
        <v>Non Charter</v>
      </c>
      <c r="K55" s="60">
        <f>_xlfn.XLOOKUP(Regression_Prep[[#This Row],[School Name]],Per_Pupil_Spending_1[School Name],Per_Pupil_Spending_1[Amount],"")</f>
        <v>23925.86</v>
      </c>
      <c r="L55" s="60">
        <f>IF(Regression_Prep[[#This Row],[Comparison School Type]]="Charter", 0,1)</f>
        <v>1</v>
      </c>
      <c r="M55" s="60" cm="1">
        <f t="array" ref="M55">_xlfn._xlws.FILTER(Enrollment[Percentage],(Enrollment[School Name]=Regression_Prep[[#This Row],[School Name]])*(Enrollment[Population]="Economically Disadvantaged"),"")</f>
        <v>0.223</v>
      </c>
      <c r="N55" s="60" cm="1">
        <f t="array" ref="N55">_xlfn._xlws.FILTER(Enrollment[Percentage],(Enrollment[School Name]=Regression_Prep[[#This Row],[School Name]])*(Enrollment[Population]="Students with Disabilities"),"")</f>
        <v>0.19589999999999999</v>
      </c>
      <c r="O55" s="60">
        <f>_xlfn.XLOOKUP(Regression_Prep[[#This Row],[School Name]],ELA_New[School Name], ELA_New[Percentage of Students at Achievement Level],"")</f>
        <v>0.26319999999999999</v>
      </c>
      <c r="P55" s="60">
        <f>_xlfn.XLOOKUP(Regression_Prep[[#This Row],[School Name]],Math_New[School Name],Math_New[Percentage of Students at Achievement Level],"")</f>
        <v>0.69469999999999998</v>
      </c>
      <c r="Q55" s="60">
        <f>_xlfn.XLOOKUP(Regression_Prep[[#This Row],[School Name]],Science_New[School Name], Science_New[Percentage of Students at Achievement Level],"")</f>
        <v>0.58620000000000005</v>
      </c>
      <c r="R55" s="60">
        <f>IFERROR(AVERAGEIFS(Regression_Prep[[#This Row],[Percent Below Achievement ELA]:[Percent Below Achievement Science]],Regression_Prep[[#This Row],[Percent Below Achievement ELA]:[Percent Below Achievement Science]],"&lt;&gt;"),"")</f>
        <v>0.51470000000000005</v>
      </c>
      <c r="S55" s="60">
        <f>IFERROR(Regression_Prep[[#This Row],[Per Pupil Spending]]*Regression_Prep[[#This Row],[Percent Below Achievement ELA]],"")</f>
        <v>6297.2863520000001</v>
      </c>
      <c r="T55" s="60">
        <f>IFERROR(Regression_Prep[[#This Row],[Per Pupil Spending]]/(1-Regression_Prep[[#This Row],[Percent Below Achievement ELA]]),"")</f>
        <v>32472.665580890338</v>
      </c>
      <c r="U55" s="60">
        <f>IFERROR(Regression_Prep[[#This Row],[Per Pupil Spending]]*Regression_Prep[[#This Row],[Percent Below Achievement Science]],"")</f>
        <v>14025.339132000001</v>
      </c>
      <c r="V55" s="60">
        <f>IFERROR(Regression_Prep[[#This Row],[Per Pupil Spending]]/(1-Regression_Prep[[#This Row],[Percent Below Achievement Science]]),"")</f>
        <v>57819.864668922193</v>
      </c>
      <c r="W55" s="60">
        <f>IFERROR(Regression_Prep[[#This Row],[Per Pupil Spending]]*Regression_Prep[[#This Row],[Percent Below Achievement Math]],"")</f>
        <v>16621.294942</v>
      </c>
      <c r="X55" s="60">
        <f>IFERROR(Regression_Prep[[#This Row],[Per Pupil Spending]]/(1-Regression_Prep[[#This Row],[Percent Below Achievement Math]]),"")</f>
        <v>78368.358991156245</v>
      </c>
      <c r="Y55" s="60"/>
      <c r="AH55"/>
      <c r="AI55"/>
      <c r="AJ55"/>
      <c r="AK55"/>
      <c r="AL55"/>
      <c r="AM55"/>
      <c r="AN55"/>
      <c r="AO55"/>
      <c r="AP55"/>
    </row>
    <row r="56" spans="1:42" ht="13">
      <c r="A56" s="25" t="s">
        <v>570</v>
      </c>
      <c r="B56" s="23" t="s">
        <v>782</v>
      </c>
      <c r="C56" s="23" t="s">
        <v>336</v>
      </c>
      <c r="D56" s="24" t="s">
        <v>652</v>
      </c>
      <c r="E56" s="23" t="s">
        <v>647</v>
      </c>
      <c r="F56" s="24" t="s">
        <v>579</v>
      </c>
      <c r="G56" s="23" t="s">
        <v>682</v>
      </c>
      <c r="H56" s="23" t="s">
        <v>783</v>
      </c>
      <c r="I56" s="19" t="s">
        <v>652</v>
      </c>
      <c r="J56" s="18" t="str">
        <f>IF(Regression_Prep[[#This Row],[School Type]]="Charter","Charter", "Non Charter")</f>
        <v>Non Charter</v>
      </c>
      <c r="K56" s="60">
        <f>_xlfn.XLOOKUP(Regression_Prep[[#This Row],[School Name]],Per_Pupil_Spending_1[School Name],Per_Pupil_Spending_1[Amount],"")</f>
        <v>21752.67</v>
      </c>
      <c r="L56" s="60">
        <f>IF(Regression_Prep[[#This Row],[Comparison School Type]]="Charter", 0,1)</f>
        <v>1</v>
      </c>
      <c r="M56" s="60" cm="1">
        <f t="array" ref="M56">_xlfn._xlws.FILTER(Enrollment[Percentage],(Enrollment[School Name]=Regression_Prep[[#This Row],[School Name]])*(Enrollment[Population]="Economically Disadvantaged"),"")</f>
        <v>0.25490000000000002</v>
      </c>
      <c r="N56" s="60" cm="1">
        <f t="array" ref="N56">_xlfn._xlws.FILTER(Enrollment[Percentage],(Enrollment[School Name]=Regression_Prep[[#This Row],[School Name]])*(Enrollment[Population]="Students with Disabilities"),"")</f>
        <v>0.16669999999999999</v>
      </c>
      <c r="O56" s="60">
        <f>_xlfn.XLOOKUP(Regression_Prep[[#This Row],[School Name]],ELA_New[School Name], ELA_New[Percentage of Students at Achievement Level],"")</f>
        <v>0.2195</v>
      </c>
      <c r="P56" s="60">
        <f>_xlfn.XLOOKUP(Regression_Prep[[#This Row],[School Name]],Math_New[School Name],Math_New[Percentage of Students at Achievement Level],"")</f>
        <v>0.58540000000000003</v>
      </c>
      <c r="Q56" s="60">
        <f>_xlfn.XLOOKUP(Regression_Prep[[#This Row],[School Name]],Science_New[School Name], Science_New[Percentage of Students at Achievement Level],"")</f>
        <v>0.58819999999999995</v>
      </c>
      <c r="R56" s="60">
        <f>IFERROR(AVERAGEIFS(Regression_Prep[[#This Row],[Percent Below Achievement ELA]:[Percent Below Achievement Science]],Regression_Prep[[#This Row],[Percent Below Achievement ELA]:[Percent Below Achievement Science]],"&lt;&gt;"),"")</f>
        <v>0.46436666666666665</v>
      </c>
      <c r="S56" s="60">
        <f>IFERROR(Regression_Prep[[#This Row],[Per Pupil Spending]]*Regression_Prep[[#This Row],[Percent Below Achievement ELA]],"")</f>
        <v>4774.7110649999995</v>
      </c>
      <c r="T56" s="60">
        <f>IFERROR(Regression_Prep[[#This Row],[Per Pupil Spending]]/(1-Regression_Prep[[#This Row],[Percent Below Achievement ELA]]),"")</f>
        <v>27870.172966047405</v>
      </c>
      <c r="U56" s="60">
        <f>IFERROR(Regression_Prep[[#This Row],[Per Pupil Spending]]*Regression_Prep[[#This Row],[Percent Below Achievement Science]],"")</f>
        <v>12794.920493999998</v>
      </c>
      <c r="V56" s="60">
        <f>IFERROR(Regression_Prep[[#This Row],[Per Pupil Spending]]/(1-Regression_Prep[[#This Row],[Percent Below Achievement Science]]),"")</f>
        <v>52823.385138416699</v>
      </c>
      <c r="W56" s="60">
        <f>IFERROR(Regression_Prep[[#This Row],[Per Pupil Spending]]*Regression_Prep[[#This Row],[Percent Below Achievement Math]],"")</f>
        <v>12734.013018</v>
      </c>
      <c r="X56" s="60">
        <f>IFERROR(Regression_Prep[[#This Row],[Per Pupil Spending]]/(1-Regression_Prep[[#This Row],[Percent Below Achievement Math]]),"")</f>
        <v>52466.642547033283</v>
      </c>
      <c r="Y56" s="60"/>
      <c r="AH56"/>
      <c r="AI56"/>
      <c r="AJ56"/>
      <c r="AK56"/>
      <c r="AL56"/>
      <c r="AM56"/>
      <c r="AN56"/>
      <c r="AO56"/>
      <c r="AP56"/>
    </row>
    <row r="57" spans="1:42" ht="13">
      <c r="A57" s="28" t="s">
        <v>570</v>
      </c>
      <c r="B57" s="26" t="s">
        <v>1196</v>
      </c>
      <c r="C57" s="26" t="s">
        <v>412</v>
      </c>
      <c r="D57" s="27" t="s">
        <v>660</v>
      </c>
      <c r="E57" s="26" t="s">
        <v>647</v>
      </c>
      <c r="F57" s="27" t="s">
        <v>579</v>
      </c>
      <c r="G57" s="26" t="s">
        <v>657</v>
      </c>
      <c r="H57" s="26" t="s">
        <v>1197</v>
      </c>
      <c r="I57" s="19" t="s">
        <v>660</v>
      </c>
      <c r="J57" s="18" t="str">
        <f>IF(Regression_Prep[[#This Row],[School Type]]="Charter","Charter", "Non Charter")</f>
        <v>Non Charter</v>
      </c>
      <c r="K57" s="60">
        <f>_xlfn.XLOOKUP(Regression_Prep[[#This Row],[School Name]],Per_Pupil_Spending_1[School Name],Per_Pupil_Spending_1[Amount],"")</f>
        <v>22943.89</v>
      </c>
      <c r="L57" s="60">
        <f>IF(Regression_Prep[[#This Row],[Comparison School Type]]="Charter", 0,1)</f>
        <v>1</v>
      </c>
      <c r="M57" s="60" cm="1">
        <f t="array" ref="M57">_xlfn._xlws.FILTER(Enrollment[Percentage],(Enrollment[School Name]=Regression_Prep[[#This Row],[School Name]])*(Enrollment[Population]="Economically Disadvantaged"),"")</f>
        <v>0.36570000000000003</v>
      </c>
      <c r="N57" s="60" cm="1">
        <f t="array" ref="N57">_xlfn._xlws.FILTER(Enrollment[Percentage],(Enrollment[School Name]=Regression_Prep[[#This Row],[School Name]])*(Enrollment[Population]="Students with Disabilities"),"")</f>
        <v>0.28810000000000002</v>
      </c>
      <c r="O57" s="60">
        <f>_xlfn.XLOOKUP(Regression_Prep[[#This Row],[School Name]],ELA_New[School Name], ELA_New[Percentage of Students at Achievement Level],"")</f>
        <v>0.38540000000000002</v>
      </c>
      <c r="P57" s="60">
        <f>_xlfn.XLOOKUP(Regression_Prep[[#This Row],[School Name]],Math_New[School Name],Math_New[Percentage of Students at Achievement Level],"")</f>
        <v>0.5</v>
      </c>
      <c r="Q57" s="60">
        <f>_xlfn.XLOOKUP(Regression_Prep[[#This Row],[School Name]],Science_New[School Name], Science_New[Percentage of Students at Achievement Level],"")</f>
        <v>0.59040000000000004</v>
      </c>
      <c r="R57" s="60">
        <f>IFERROR(AVERAGEIFS(Regression_Prep[[#This Row],[Percent Below Achievement ELA]:[Percent Below Achievement Science]],Regression_Prep[[#This Row],[Percent Below Achievement ELA]:[Percent Below Achievement Science]],"&lt;&gt;"),"")</f>
        <v>0.49193333333333333</v>
      </c>
      <c r="S57" s="60">
        <f>IFERROR(Regression_Prep[[#This Row],[Per Pupil Spending]]*Regression_Prep[[#This Row],[Percent Below Achievement ELA]],"")</f>
        <v>8842.5752059999995</v>
      </c>
      <c r="T57" s="60">
        <f>IFERROR(Regression_Prep[[#This Row],[Per Pupil Spending]]/(1-Regression_Prep[[#This Row],[Percent Below Achievement ELA]]),"")</f>
        <v>37331.418808981449</v>
      </c>
      <c r="U57" s="60">
        <f>IFERROR(Regression_Prep[[#This Row],[Per Pupil Spending]]*Regression_Prep[[#This Row],[Percent Below Achievement Science]],"")</f>
        <v>13546.072656</v>
      </c>
      <c r="V57" s="60">
        <f>IFERROR(Regression_Prep[[#This Row],[Per Pupil Spending]]/(1-Regression_Prep[[#This Row],[Percent Below Achievement Science]]),"")</f>
        <v>56015.3564453125</v>
      </c>
      <c r="W57" s="60">
        <f>IFERROR(Regression_Prep[[#This Row],[Per Pupil Spending]]*Regression_Prep[[#This Row],[Percent Below Achievement Math]],"")</f>
        <v>11471.945</v>
      </c>
      <c r="X57" s="60">
        <f>IFERROR(Regression_Prep[[#This Row],[Per Pupil Spending]]/(1-Regression_Prep[[#This Row],[Percent Below Achievement Math]]),"")</f>
        <v>45887.78</v>
      </c>
      <c r="Y57" s="60"/>
      <c r="AH57"/>
      <c r="AI57"/>
      <c r="AJ57"/>
      <c r="AK57"/>
      <c r="AL57"/>
      <c r="AM57"/>
      <c r="AN57"/>
      <c r="AO57"/>
      <c r="AP57"/>
    </row>
    <row r="58" spans="1:42" ht="13">
      <c r="A58" s="25" t="s">
        <v>570</v>
      </c>
      <c r="B58" s="23" t="s">
        <v>1202</v>
      </c>
      <c r="C58" s="23" t="s">
        <v>80</v>
      </c>
      <c r="D58" s="23" t="s">
        <v>662</v>
      </c>
      <c r="E58" s="23" t="s">
        <v>647</v>
      </c>
      <c r="F58" s="24" t="s">
        <v>579</v>
      </c>
      <c r="G58" s="23" t="s">
        <v>682</v>
      </c>
      <c r="H58" s="23" t="s">
        <v>1203</v>
      </c>
      <c r="I58" s="19" t="s">
        <v>656</v>
      </c>
      <c r="J58" s="18" t="str">
        <f>IF(Regression_Prep[[#This Row],[School Type]]="Charter","Charter", "Non Charter")</f>
        <v>Non Charter</v>
      </c>
      <c r="K58" s="60">
        <f>_xlfn.XLOOKUP(Regression_Prep[[#This Row],[School Name]],Per_Pupil_Spending_1[School Name],Per_Pupil_Spending_1[Amount],"")</f>
        <v>18102.91</v>
      </c>
      <c r="L58" s="60">
        <f>IF(Regression_Prep[[#This Row],[Comparison School Type]]="Charter", 0,1)</f>
        <v>1</v>
      </c>
      <c r="M58" s="60" cm="1">
        <f t="array" ref="M58">_xlfn._xlws.FILTER(Enrollment[Percentage],(Enrollment[School Name]=Regression_Prep[[#This Row],[School Name]])*(Enrollment[Population]="Economically Disadvantaged"),"")</f>
        <v>0.38890000000000002</v>
      </c>
      <c r="N58" s="60" cm="1">
        <f t="array" ref="N58">_xlfn._xlws.FILTER(Enrollment[Percentage],(Enrollment[School Name]=Regression_Prep[[#This Row],[School Name]])*(Enrollment[Population]="Students with Disabilities"),"")</f>
        <v>0.12959999999999999</v>
      </c>
      <c r="O58" s="60">
        <f>_xlfn.XLOOKUP(Regression_Prep[[#This Row],[School Name]],ELA_New[School Name], ELA_New[Percentage of Students at Achievement Level],"")</f>
        <v>0.26040000000000002</v>
      </c>
      <c r="P58" s="60">
        <f>_xlfn.XLOOKUP(Regression_Prep[[#This Row],[School Name]],Math_New[School Name],Math_New[Percentage of Students at Achievement Level],"")</f>
        <v>0.69789999999999996</v>
      </c>
      <c r="Q58" s="60">
        <f>_xlfn.XLOOKUP(Regression_Prep[[#This Row],[School Name]],Science_New[School Name], Science_New[Percentage of Students at Achievement Level],"")</f>
        <v>0.59260000000000002</v>
      </c>
      <c r="R58" s="60">
        <f>IFERROR(AVERAGEIFS(Regression_Prep[[#This Row],[Percent Below Achievement ELA]:[Percent Below Achievement Science]],Regression_Prep[[#This Row],[Percent Below Achievement ELA]:[Percent Below Achievement Science]],"&lt;&gt;"),"")</f>
        <v>0.51696666666666669</v>
      </c>
      <c r="S58" s="60">
        <f>IFERROR(Regression_Prep[[#This Row],[Per Pupil Spending]]*Regression_Prep[[#This Row],[Percent Below Achievement ELA]],"")</f>
        <v>4713.9977640000006</v>
      </c>
      <c r="T58" s="60">
        <f>IFERROR(Regression_Prep[[#This Row],[Per Pupil Spending]]/(1-Regression_Prep[[#This Row],[Percent Below Achievement ELA]]),"")</f>
        <v>24476.622498647917</v>
      </c>
      <c r="U58" s="60">
        <f>IFERROR(Regression_Prep[[#This Row],[Per Pupil Spending]]*Regression_Prep[[#This Row],[Percent Below Achievement Science]],"")</f>
        <v>10727.784466000001</v>
      </c>
      <c r="V58" s="60">
        <f>IFERROR(Regression_Prep[[#This Row],[Per Pupil Spending]]/(1-Regression_Prep[[#This Row],[Percent Below Achievement Science]]),"")</f>
        <v>44435.223367697596</v>
      </c>
      <c r="W58" s="60">
        <f>IFERROR(Regression_Prep[[#This Row],[Per Pupil Spending]]*Regression_Prep[[#This Row],[Percent Below Achievement Math]],"")</f>
        <v>12634.020888999999</v>
      </c>
      <c r="X58" s="60">
        <f>IFERROR(Regression_Prep[[#This Row],[Per Pupil Spending]]/(1-Regression_Prep[[#This Row],[Percent Below Achievement Math]]),"")</f>
        <v>59923.568354849383</v>
      </c>
      <c r="Y58" s="60"/>
      <c r="AH58"/>
      <c r="AI58"/>
      <c r="AJ58"/>
      <c r="AK58"/>
      <c r="AL58"/>
      <c r="AM58"/>
      <c r="AN58"/>
      <c r="AO58"/>
      <c r="AP58"/>
    </row>
    <row r="59" spans="1:42" ht="13">
      <c r="A59" s="28" t="s">
        <v>570</v>
      </c>
      <c r="B59" s="26" t="s">
        <v>1169</v>
      </c>
      <c r="C59" s="26" t="s">
        <v>418</v>
      </c>
      <c r="D59" s="26" t="s">
        <v>662</v>
      </c>
      <c r="E59" s="26" t="s">
        <v>647</v>
      </c>
      <c r="F59" s="27" t="s">
        <v>579</v>
      </c>
      <c r="G59" s="26" t="s">
        <v>686</v>
      </c>
      <c r="H59" s="26" t="s">
        <v>1170</v>
      </c>
      <c r="I59" s="19" t="s">
        <v>656</v>
      </c>
      <c r="J59" s="18" t="str">
        <f>IF(Regression_Prep[[#This Row],[School Type]]="Charter","Charter", "Non Charter")</f>
        <v>Non Charter</v>
      </c>
      <c r="K59" s="60">
        <f>_xlfn.XLOOKUP(Regression_Prep[[#This Row],[School Name]],Per_Pupil_Spending_1[School Name],Per_Pupil_Spending_1[Amount],"")</f>
        <v>44692.31</v>
      </c>
      <c r="L59" s="60">
        <f>IF(Regression_Prep[[#This Row],[Comparison School Type]]="Charter", 0,1)</f>
        <v>1</v>
      </c>
      <c r="M59" s="60" cm="1">
        <f t="array" ref="M59">_xlfn._xlws.FILTER(Enrollment[Percentage],(Enrollment[School Name]=Regression_Prep[[#This Row],[School Name]])*(Enrollment[Population]="Economically Disadvantaged"),"")</f>
        <v>0.24390000000000001</v>
      </c>
      <c r="N59" s="60" cm="1">
        <f t="array" ref="N59">_xlfn._xlws.FILTER(Enrollment[Percentage],(Enrollment[School Name]=Regression_Prep[[#This Row],[School Name]])*(Enrollment[Population]="Students with Disabilities"),"")</f>
        <v>0.30080000000000001</v>
      </c>
      <c r="O59" s="60">
        <f>_xlfn.XLOOKUP(Regression_Prep[[#This Row],[School Name]],ELA_New[School Name], ELA_New[Percentage of Students at Achievement Level],"")</f>
        <v>0.31509999999999999</v>
      </c>
      <c r="P59" s="60">
        <f>_xlfn.XLOOKUP(Regression_Prep[[#This Row],[School Name]],Math_New[School Name],Math_New[Percentage of Students at Achievement Level],"")</f>
        <v>0.47949999999999998</v>
      </c>
      <c r="Q59" s="60">
        <f>_xlfn.XLOOKUP(Regression_Prep[[#This Row],[School Name]],Science_New[School Name], Science_New[Percentage of Students at Achievement Level],"")</f>
        <v>0.59260000000000002</v>
      </c>
      <c r="R59" s="60">
        <f>IFERROR(AVERAGEIFS(Regression_Prep[[#This Row],[Percent Below Achievement ELA]:[Percent Below Achievement Science]],Regression_Prep[[#This Row],[Percent Below Achievement ELA]:[Percent Below Achievement Science]],"&lt;&gt;"),"")</f>
        <v>0.46239999999999998</v>
      </c>
      <c r="S59" s="60">
        <f>IFERROR(Regression_Prep[[#This Row],[Per Pupil Spending]]*Regression_Prep[[#This Row],[Percent Below Achievement ELA]],"")</f>
        <v>14082.546880999998</v>
      </c>
      <c r="T59" s="60">
        <f>IFERROR(Regression_Prep[[#This Row],[Per Pupil Spending]]/(1-Regression_Prep[[#This Row],[Percent Below Achievement ELA]]),"")</f>
        <v>65253.774273616575</v>
      </c>
      <c r="U59" s="60">
        <f>IFERROR(Regression_Prep[[#This Row],[Per Pupil Spending]]*Regression_Prep[[#This Row],[Percent Below Achievement Science]],"")</f>
        <v>26484.662905999998</v>
      </c>
      <c r="V59" s="60">
        <f>IFERROR(Regression_Prep[[#This Row],[Per Pupil Spending]]/(1-Regression_Prep[[#This Row],[Percent Below Achievement Science]]),"")</f>
        <v>109701.30093274423</v>
      </c>
      <c r="W59" s="60">
        <f>IFERROR(Regression_Prep[[#This Row],[Per Pupil Spending]]*Regression_Prep[[#This Row],[Percent Below Achievement Math]],"")</f>
        <v>21429.962645</v>
      </c>
      <c r="X59" s="60">
        <f>IFERROR(Regression_Prep[[#This Row],[Per Pupil Spending]]/(1-Regression_Prep[[#This Row],[Percent Below Achievement Math]]),"")</f>
        <v>85864.188280499526</v>
      </c>
      <c r="Y59" s="60"/>
      <c r="AH59"/>
      <c r="AI59"/>
      <c r="AJ59"/>
      <c r="AK59"/>
      <c r="AL59"/>
      <c r="AM59"/>
      <c r="AN59"/>
      <c r="AO59"/>
      <c r="AP59"/>
    </row>
    <row r="60" spans="1:42" ht="13">
      <c r="A60" s="25" t="s">
        <v>570</v>
      </c>
      <c r="B60" s="23" t="s">
        <v>845</v>
      </c>
      <c r="C60" s="23" t="s">
        <v>112</v>
      </c>
      <c r="D60" s="24" t="s">
        <v>660</v>
      </c>
      <c r="E60" s="23" t="s">
        <v>647</v>
      </c>
      <c r="F60" s="24" t="s">
        <v>579</v>
      </c>
      <c r="G60" s="23" t="s">
        <v>668</v>
      </c>
      <c r="H60" s="23" t="s">
        <v>847</v>
      </c>
      <c r="I60" s="19" t="s">
        <v>660</v>
      </c>
      <c r="J60" s="18" t="str">
        <f>IF(Regression_Prep[[#This Row],[School Type]]="Charter","Charter", "Non Charter")</f>
        <v>Non Charter</v>
      </c>
      <c r="K60" s="60">
        <f>_xlfn.XLOOKUP(Regression_Prep[[#This Row],[School Name]],Per_Pupil_Spending_1[School Name],Per_Pupil_Spending_1[Amount],"")</f>
        <v>21546.32</v>
      </c>
      <c r="L60" s="60">
        <f>IF(Regression_Prep[[#This Row],[Comparison School Type]]="Charter", 0,1)</f>
        <v>1</v>
      </c>
      <c r="M60" s="60" cm="1">
        <f t="array" ref="M60">_xlfn._xlws.FILTER(Enrollment[Percentage],(Enrollment[School Name]=Regression_Prep[[#This Row],[School Name]])*(Enrollment[Population]="Economically Disadvantaged"),"")</f>
        <v>0.32490000000000002</v>
      </c>
      <c r="N60" s="60" cm="1">
        <f t="array" ref="N60">_xlfn._xlws.FILTER(Enrollment[Percentage],(Enrollment[School Name]=Regression_Prep[[#This Row],[School Name]])*(Enrollment[Population]="Students with Disabilities"),"")</f>
        <v>0.15820000000000001</v>
      </c>
      <c r="O60" s="60">
        <f>_xlfn.XLOOKUP(Regression_Prep[[#This Row],[School Name]],ELA_New[School Name], ELA_New[Percentage of Students at Achievement Level],"")</f>
        <v>0.60240000000000005</v>
      </c>
      <c r="P60" s="60">
        <f>_xlfn.XLOOKUP(Regression_Prep[[#This Row],[School Name]],Math_New[School Name],Math_New[Percentage of Students at Achievement Level],"")</f>
        <v>0.29409999999999997</v>
      </c>
      <c r="Q60" s="60">
        <f>_xlfn.XLOOKUP(Regression_Prep[[#This Row],[School Name]],Science_New[School Name], Science_New[Percentage of Students at Achievement Level],"")</f>
        <v>0.60440000000000005</v>
      </c>
      <c r="R60" s="60">
        <f>IFERROR(AVERAGEIFS(Regression_Prep[[#This Row],[Percent Below Achievement ELA]:[Percent Below Achievement Science]],Regression_Prep[[#This Row],[Percent Below Achievement ELA]:[Percent Below Achievement Science]],"&lt;&gt;"),"")</f>
        <v>0.50030000000000008</v>
      </c>
      <c r="S60" s="60">
        <f>IFERROR(Regression_Prep[[#This Row],[Per Pupil Spending]]*Regression_Prep[[#This Row],[Percent Below Achievement ELA]],"")</f>
        <v>12979.503168000001</v>
      </c>
      <c r="T60" s="60">
        <f>IFERROR(Regression_Prep[[#This Row],[Per Pupil Spending]]/(1-Regression_Prep[[#This Row],[Percent Below Achievement ELA]]),"")</f>
        <v>54190.945674044269</v>
      </c>
      <c r="U60" s="60">
        <f>IFERROR(Regression_Prep[[#This Row],[Per Pupil Spending]]*Regression_Prep[[#This Row],[Percent Below Achievement Science]],"")</f>
        <v>13022.595808</v>
      </c>
      <c r="V60" s="60">
        <f>IFERROR(Regression_Prep[[#This Row],[Per Pupil Spending]]/(1-Regression_Prep[[#This Row],[Percent Below Achievement Science]]),"")</f>
        <v>54464.914054600609</v>
      </c>
      <c r="W60" s="60">
        <f>IFERROR(Regression_Prep[[#This Row],[Per Pupil Spending]]*Regression_Prep[[#This Row],[Percent Below Achievement Math]],"")</f>
        <v>6336.772711999999</v>
      </c>
      <c r="X60" s="60">
        <f>IFERROR(Regression_Prep[[#This Row],[Per Pupil Spending]]/(1-Regression_Prep[[#This Row],[Percent Below Achievement Math]]),"")</f>
        <v>30523.190253576995</v>
      </c>
      <c r="Y60" s="60"/>
      <c r="AH60"/>
      <c r="AI60"/>
      <c r="AJ60"/>
      <c r="AK60"/>
      <c r="AL60"/>
      <c r="AM60"/>
      <c r="AN60"/>
      <c r="AO60"/>
      <c r="AP60"/>
    </row>
    <row r="61" spans="1:42" ht="13">
      <c r="A61" s="28" t="s">
        <v>570</v>
      </c>
      <c r="B61" s="26" t="s">
        <v>1183</v>
      </c>
      <c r="C61" s="26" t="s">
        <v>134</v>
      </c>
      <c r="D61" s="27" t="s">
        <v>660</v>
      </c>
      <c r="E61" s="26" t="s">
        <v>647</v>
      </c>
      <c r="F61" s="27" t="s">
        <v>579</v>
      </c>
      <c r="G61" s="26" t="s">
        <v>657</v>
      </c>
      <c r="H61" s="26" t="s">
        <v>1184</v>
      </c>
      <c r="I61" s="19" t="s">
        <v>660</v>
      </c>
      <c r="J61" s="18" t="str">
        <f>IF(Regression_Prep[[#This Row],[School Type]]="Charter","Charter", "Non Charter")</f>
        <v>Non Charter</v>
      </c>
      <c r="K61" s="60">
        <f>_xlfn.XLOOKUP(Regression_Prep[[#This Row],[School Name]],Per_Pupil_Spending_1[School Name],Per_Pupil_Spending_1[Amount],"")</f>
        <v>21432.77</v>
      </c>
      <c r="L61" s="60">
        <f>IF(Regression_Prep[[#This Row],[Comparison School Type]]="Charter", 0,1)</f>
        <v>1</v>
      </c>
      <c r="M61" s="60" cm="1">
        <f t="array" ref="M61">_xlfn._xlws.FILTER(Enrollment[Percentage],(Enrollment[School Name]=Regression_Prep[[#This Row],[School Name]])*(Enrollment[Population]="Economically Disadvantaged"),"")</f>
        <v>0.4451</v>
      </c>
      <c r="N61" s="60" cm="1">
        <f t="array" ref="N61">_xlfn._xlws.FILTER(Enrollment[Percentage],(Enrollment[School Name]=Regression_Prep[[#This Row],[School Name]])*(Enrollment[Population]="Students with Disabilities"),"")</f>
        <v>0.27850000000000003</v>
      </c>
      <c r="O61" s="60">
        <f>_xlfn.XLOOKUP(Regression_Prep[[#This Row],[School Name]],ELA_New[School Name], ELA_New[Percentage of Students at Achievement Level],"")</f>
        <v>0.3281</v>
      </c>
      <c r="P61" s="60">
        <f>_xlfn.XLOOKUP(Regression_Prep[[#This Row],[School Name]],Math_New[School Name],Math_New[Percentage of Students at Achievement Level],"")</f>
        <v>0.40460000000000002</v>
      </c>
      <c r="Q61" s="60">
        <f>_xlfn.XLOOKUP(Regression_Prep[[#This Row],[School Name]],Science_New[School Name], Science_New[Percentage of Students at Achievement Level],"")</f>
        <v>0.61170000000000002</v>
      </c>
      <c r="R61" s="60">
        <f>IFERROR(AVERAGEIFS(Regression_Prep[[#This Row],[Percent Below Achievement ELA]:[Percent Below Achievement Science]],Regression_Prep[[#This Row],[Percent Below Achievement ELA]:[Percent Below Achievement Science]],"&lt;&gt;"),"")</f>
        <v>0.44813333333333333</v>
      </c>
      <c r="S61" s="60">
        <f>IFERROR(Regression_Prep[[#This Row],[Per Pupil Spending]]*Regression_Prep[[#This Row],[Percent Below Achievement ELA]],"")</f>
        <v>7032.0918369999999</v>
      </c>
      <c r="T61" s="60">
        <f>IFERROR(Regression_Prep[[#This Row],[Per Pupil Spending]]/(1-Regression_Prep[[#This Row],[Percent Below Achievement ELA]]),"")</f>
        <v>31898.749813960414</v>
      </c>
      <c r="U61" s="60">
        <f>IFERROR(Regression_Prep[[#This Row],[Per Pupil Spending]]*Regression_Prep[[#This Row],[Percent Below Achievement Science]],"")</f>
        <v>13110.425409000001</v>
      </c>
      <c r="V61" s="60">
        <f>IFERROR(Regression_Prep[[#This Row],[Per Pupil Spending]]/(1-Regression_Prep[[#This Row],[Percent Below Achievement Science]]),"")</f>
        <v>55196.420293587435</v>
      </c>
      <c r="W61" s="60">
        <f>IFERROR(Regression_Prep[[#This Row],[Per Pupil Spending]]*Regression_Prep[[#This Row],[Percent Below Achievement Math]],"")</f>
        <v>8671.6987420000005</v>
      </c>
      <c r="X61" s="60">
        <f>IFERROR(Regression_Prep[[#This Row],[Per Pupil Spending]]/(1-Regression_Prep[[#This Row],[Percent Below Achievement Math]]),"")</f>
        <v>35997.262344642266</v>
      </c>
      <c r="Y61" s="60"/>
      <c r="AH61"/>
      <c r="AI61"/>
      <c r="AJ61"/>
      <c r="AK61"/>
      <c r="AL61"/>
      <c r="AM61"/>
      <c r="AN61"/>
      <c r="AO61"/>
      <c r="AP61"/>
    </row>
    <row r="62" spans="1:42" ht="13">
      <c r="A62" s="25" t="s">
        <v>570</v>
      </c>
      <c r="B62" s="23" t="s">
        <v>736</v>
      </c>
      <c r="C62" s="23" t="s">
        <v>172</v>
      </c>
      <c r="D62" s="23" t="s">
        <v>662</v>
      </c>
      <c r="E62" s="23" t="s">
        <v>647</v>
      </c>
      <c r="F62" s="24" t="s">
        <v>579</v>
      </c>
      <c r="G62" s="23" t="s">
        <v>686</v>
      </c>
      <c r="H62" s="23" t="s">
        <v>687</v>
      </c>
      <c r="I62" s="19" t="s">
        <v>656</v>
      </c>
      <c r="J62" s="18" t="str">
        <f>IF(Regression_Prep[[#This Row],[School Type]]="Charter","Charter", "Non Charter")</f>
        <v>Non Charter</v>
      </c>
      <c r="K62" s="60">
        <f>_xlfn.XLOOKUP(Regression_Prep[[#This Row],[School Name]],Per_Pupil_Spending_1[School Name],Per_Pupil_Spending_1[Amount],"")</f>
        <v>23309.88</v>
      </c>
      <c r="L62" s="60">
        <f>IF(Regression_Prep[[#This Row],[Comparison School Type]]="Charter", 0,1)</f>
        <v>1</v>
      </c>
      <c r="M62" s="60" cm="1">
        <f t="array" ref="M62">_xlfn._xlws.FILTER(Enrollment[Percentage],(Enrollment[School Name]=Regression_Prep[[#This Row],[School Name]])*(Enrollment[Population]="Economically Disadvantaged"),"")</f>
        <v>0.18920000000000001</v>
      </c>
      <c r="N62" s="60" cm="1">
        <f t="array" ref="N62">_xlfn._xlws.FILTER(Enrollment[Percentage],(Enrollment[School Name]=Regression_Prep[[#This Row],[School Name]])*(Enrollment[Population]="Students with Disabilities"),"")</f>
        <v>0.17369999999999999</v>
      </c>
      <c r="O62" s="60">
        <f>_xlfn.XLOOKUP(Regression_Prep[[#This Row],[School Name]],ELA_New[School Name], ELA_New[Percentage of Students at Achievement Level],"")</f>
        <v>0.22620000000000001</v>
      </c>
      <c r="P62" s="60">
        <f>_xlfn.XLOOKUP(Regression_Prep[[#This Row],[School Name]],Math_New[School Name],Math_New[Percentage of Students at Achievement Level],"")</f>
        <v>0.6845</v>
      </c>
      <c r="Q62" s="60">
        <f>_xlfn.XLOOKUP(Regression_Prep[[#This Row],[School Name]],Science_New[School Name], Science_New[Percentage of Students at Achievement Level],"")</f>
        <v>0.61539999999999995</v>
      </c>
      <c r="R62" s="60">
        <f>IFERROR(AVERAGEIFS(Regression_Prep[[#This Row],[Percent Below Achievement ELA]:[Percent Below Achievement Science]],Regression_Prep[[#This Row],[Percent Below Achievement ELA]:[Percent Below Achievement Science]],"&lt;&gt;"),"")</f>
        <v>0.50870000000000004</v>
      </c>
      <c r="S62" s="60">
        <f>IFERROR(Regression_Prep[[#This Row],[Per Pupil Spending]]*Regression_Prep[[#This Row],[Percent Below Achievement ELA]],"")</f>
        <v>5272.6948560000001</v>
      </c>
      <c r="T62" s="60">
        <f>IFERROR(Regression_Prep[[#This Row],[Per Pupil Spending]]/(1-Regression_Prep[[#This Row],[Percent Below Achievement ELA]]),"")</f>
        <v>30123.907986559836</v>
      </c>
      <c r="U62" s="60">
        <f>IFERROR(Regression_Prep[[#This Row],[Per Pupil Spending]]*Regression_Prep[[#This Row],[Percent Below Achievement Science]],"")</f>
        <v>14344.900152</v>
      </c>
      <c r="V62" s="60">
        <f>IFERROR(Regression_Prep[[#This Row],[Per Pupil Spending]]/(1-Regression_Prep[[#This Row],[Percent Below Achievement Science]]),"")</f>
        <v>60608.112324492977</v>
      </c>
      <c r="W62" s="60">
        <f>IFERROR(Regression_Prep[[#This Row],[Per Pupil Spending]]*Regression_Prep[[#This Row],[Percent Below Achievement Math]],"")</f>
        <v>15955.612860000001</v>
      </c>
      <c r="X62" s="60">
        <f>IFERROR(Regression_Prep[[#This Row],[Per Pupil Spending]]/(1-Regression_Prep[[#This Row],[Percent Below Achievement Math]]),"")</f>
        <v>73882.34548335975</v>
      </c>
      <c r="Y62" s="60"/>
      <c r="AH62"/>
      <c r="AI62"/>
      <c r="AJ62"/>
      <c r="AK62"/>
      <c r="AL62"/>
      <c r="AM62"/>
      <c r="AN62"/>
      <c r="AO62"/>
      <c r="AP62"/>
    </row>
    <row r="63" spans="1:42" ht="13">
      <c r="A63" s="28" t="s">
        <v>570</v>
      </c>
      <c r="B63" s="26" t="s">
        <v>786</v>
      </c>
      <c r="C63" s="26" t="s">
        <v>143</v>
      </c>
      <c r="D63" s="26" t="s">
        <v>659</v>
      </c>
      <c r="E63" s="26" t="s">
        <v>647</v>
      </c>
      <c r="F63" s="27" t="s">
        <v>579</v>
      </c>
      <c r="G63" s="26" t="s">
        <v>695</v>
      </c>
      <c r="H63" s="26" t="s">
        <v>787</v>
      </c>
      <c r="I63" s="19" t="s">
        <v>651</v>
      </c>
      <c r="J63" s="18" t="str">
        <f>IF(Regression_Prep[[#This Row],[School Type]]="Charter","Charter", "Non Charter")</f>
        <v>Non Charter</v>
      </c>
      <c r="K63" s="60">
        <f>_xlfn.XLOOKUP(Regression_Prep[[#This Row],[School Name]],Per_Pupil_Spending_1[School Name],Per_Pupil_Spending_1[Amount],"")</f>
        <v>31502.43</v>
      </c>
      <c r="L63" s="60">
        <f>IF(Regression_Prep[[#This Row],[Comparison School Type]]="Charter", 0,1)</f>
        <v>1</v>
      </c>
      <c r="M63" s="60" cm="1">
        <f t="array" ref="M63">_xlfn._xlws.FILTER(Enrollment[Percentage],(Enrollment[School Name]=Regression_Prep[[#This Row],[School Name]])*(Enrollment[Population]="Economically Disadvantaged"),"")</f>
        <v>0.4854</v>
      </c>
      <c r="N63" s="60" cm="1">
        <f t="array" ref="N63">_xlfn._xlws.FILTER(Enrollment[Percentage],(Enrollment[School Name]=Regression_Prep[[#This Row],[School Name]])*(Enrollment[Population]="Students with Disabilities"),"")</f>
        <v>0.16500000000000001</v>
      </c>
      <c r="O63" s="60">
        <f>_xlfn.XLOOKUP(Regression_Prep[[#This Row],[School Name]],ELA_New[School Name], ELA_New[Percentage of Students at Achievement Level],"")</f>
        <v>0.30359999999999998</v>
      </c>
      <c r="P63" s="60">
        <f>_xlfn.XLOOKUP(Regression_Prep[[#This Row],[School Name]],Math_New[School Name],Math_New[Percentage of Students at Achievement Level],"")</f>
        <v>0.66069999999999995</v>
      </c>
      <c r="Q63" s="60">
        <f>_xlfn.XLOOKUP(Regression_Prep[[#This Row],[School Name]],Science_New[School Name], Science_New[Percentage of Students at Achievement Level],"")</f>
        <v>0.61539999999999995</v>
      </c>
      <c r="R63" s="60">
        <f>IFERROR(AVERAGEIFS(Regression_Prep[[#This Row],[Percent Below Achievement ELA]:[Percent Below Achievement Science]],Regression_Prep[[#This Row],[Percent Below Achievement ELA]:[Percent Below Achievement Science]],"&lt;&gt;"),"")</f>
        <v>0.52656666666666663</v>
      </c>
      <c r="S63" s="60">
        <f>IFERROR(Regression_Prep[[#This Row],[Per Pupil Spending]]*Regression_Prep[[#This Row],[Percent Below Achievement ELA]],"")</f>
        <v>9564.1377479999992</v>
      </c>
      <c r="T63" s="60">
        <f>IFERROR(Regression_Prep[[#This Row],[Per Pupil Spending]]/(1-Regression_Prep[[#This Row],[Percent Below Achievement ELA]]),"")</f>
        <v>45236.114302125214</v>
      </c>
      <c r="U63" s="60">
        <f>IFERROR(Regression_Prep[[#This Row],[Per Pupil Spending]]*Regression_Prep[[#This Row],[Percent Below Achievement Science]],"")</f>
        <v>19386.595421999999</v>
      </c>
      <c r="V63" s="60">
        <f>IFERROR(Regression_Prep[[#This Row],[Per Pupil Spending]]/(1-Regression_Prep[[#This Row],[Percent Below Achievement Science]]),"")</f>
        <v>81909.594383775344</v>
      </c>
      <c r="W63" s="60">
        <f>IFERROR(Regression_Prep[[#This Row],[Per Pupil Spending]]*Regression_Prep[[#This Row],[Percent Below Achievement Math]],"")</f>
        <v>20813.655500999997</v>
      </c>
      <c r="X63" s="60">
        <f>IFERROR(Regression_Prep[[#This Row],[Per Pupil Spending]]/(1-Regression_Prep[[#This Row],[Percent Below Achievement Math]]),"")</f>
        <v>92845.358090185662</v>
      </c>
      <c r="Y63" s="60"/>
      <c r="AH63"/>
      <c r="AI63"/>
      <c r="AJ63"/>
      <c r="AK63"/>
      <c r="AL63"/>
      <c r="AM63"/>
      <c r="AN63"/>
      <c r="AO63"/>
      <c r="AP63"/>
    </row>
    <row r="64" spans="1:42" ht="13">
      <c r="A64" s="25" t="s">
        <v>570</v>
      </c>
      <c r="B64" s="23" t="s">
        <v>961</v>
      </c>
      <c r="C64" s="23" t="s">
        <v>279</v>
      </c>
      <c r="D64" s="24" t="s">
        <v>660</v>
      </c>
      <c r="E64" s="23" t="s">
        <v>647</v>
      </c>
      <c r="F64" s="24" t="s">
        <v>579</v>
      </c>
      <c r="G64" s="23" t="s">
        <v>668</v>
      </c>
      <c r="H64" s="23" t="s">
        <v>962</v>
      </c>
      <c r="I64" s="19" t="s">
        <v>660</v>
      </c>
      <c r="J64" s="18" t="str">
        <f>IF(Regression_Prep[[#This Row],[School Type]]="Charter","Charter", "Non Charter")</f>
        <v>Non Charter</v>
      </c>
      <c r="K64" s="60">
        <f>_xlfn.XLOOKUP(Regression_Prep[[#This Row],[School Name]],Per_Pupil_Spending_1[School Name],Per_Pupil_Spending_1[Amount],"")</f>
        <v>20246.310000000001</v>
      </c>
      <c r="L64" s="60">
        <f>IF(Regression_Prep[[#This Row],[Comparison School Type]]="Charter", 0,1)</f>
        <v>1</v>
      </c>
      <c r="M64" s="60" cm="1">
        <f t="array" ref="M64">_xlfn._xlws.FILTER(Enrollment[Percentage],(Enrollment[School Name]=Regression_Prep[[#This Row],[School Name]])*(Enrollment[Population]="Economically Disadvantaged"),"")</f>
        <v>0.28270000000000001</v>
      </c>
      <c r="N64" s="60" cm="1">
        <f t="array" ref="N64">_xlfn._xlws.FILTER(Enrollment[Percentage],(Enrollment[School Name]=Regression_Prep[[#This Row],[School Name]])*(Enrollment[Population]="Students with Disabilities"),"")</f>
        <v>0.14549999999999999</v>
      </c>
      <c r="O64" s="60">
        <f>_xlfn.XLOOKUP(Regression_Prep[[#This Row],[School Name]],ELA_New[School Name], ELA_New[Percentage of Students at Achievement Level],"")</f>
        <v>0.38829999999999998</v>
      </c>
      <c r="P64" s="60">
        <f>_xlfn.XLOOKUP(Regression_Prep[[#This Row],[School Name]],Math_New[School Name],Math_New[Percentage of Students at Achievement Level],"")</f>
        <v>0.39419999999999999</v>
      </c>
      <c r="Q64" s="60">
        <f>_xlfn.XLOOKUP(Regression_Prep[[#This Row],[School Name]],Science_New[School Name], Science_New[Percentage of Students at Achievement Level],"")</f>
        <v>0.62039999999999995</v>
      </c>
      <c r="R64" s="60">
        <f>IFERROR(AVERAGEIFS(Regression_Prep[[#This Row],[Percent Below Achievement ELA]:[Percent Below Achievement Science]],Regression_Prep[[#This Row],[Percent Below Achievement ELA]:[Percent Below Achievement Science]],"&lt;&gt;"),"")</f>
        <v>0.46763333333333329</v>
      </c>
      <c r="S64" s="60">
        <f>IFERROR(Regression_Prep[[#This Row],[Per Pupil Spending]]*Regression_Prep[[#This Row],[Percent Below Achievement ELA]],"")</f>
        <v>7861.6421730000002</v>
      </c>
      <c r="T64" s="60">
        <f>IFERROR(Regression_Prep[[#This Row],[Per Pupil Spending]]/(1-Regression_Prep[[#This Row],[Percent Below Achievement ELA]]),"")</f>
        <v>33098.430603236884</v>
      </c>
      <c r="U64" s="60">
        <f>IFERROR(Regression_Prep[[#This Row],[Per Pupil Spending]]*Regression_Prep[[#This Row],[Percent Below Achievement Science]],"")</f>
        <v>12560.810723999999</v>
      </c>
      <c r="V64" s="60">
        <f>IFERROR(Regression_Prep[[#This Row],[Per Pupil Spending]]/(1-Regression_Prep[[#This Row],[Percent Below Achievement Science]]),"")</f>
        <v>53335.906217070595</v>
      </c>
      <c r="W64" s="60">
        <f>IFERROR(Regression_Prep[[#This Row],[Per Pupil Spending]]*Regression_Prep[[#This Row],[Percent Below Achievement Math]],"")</f>
        <v>7981.0954020000008</v>
      </c>
      <c r="X64" s="60">
        <f>IFERROR(Regression_Prep[[#This Row],[Per Pupil Spending]]/(1-Regression_Prep[[#This Row],[Percent Below Achievement Math]]),"")</f>
        <v>33420.782436447676</v>
      </c>
      <c r="Y64" s="60"/>
      <c r="AH64"/>
      <c r="AI64"/>
      <c r="AJ64"/>
      <c r="AK64"/>
      <c r="AL64"/>
      <c r="AM64"/>
      <c r="AN64"/>
      <c r="AO64"/>
      <c r="AP64"/>
    </row>
    <row r="65" spans="1:42" ht="13">
      <c r="A65" s="28" t="s">
        <v>570</v>
      </c>
      <c r="B65" s="26" t="s">
        <v>821</v>
      </c>
      <c r="C65" s="26" t="s">
        <v>304</v>
      </c>
      <c r="D65" s="26" t="s">
        <v>662</v>
      </c>
      <c r="E65" s="26" t="s">
        <v>647</v>
      </c>
      <c r="F65" s="27" t="s">
        <v>579</v>
      </c>
      <c r="G65" s="26" t="s">
        <v>713</v>
      </c>
      <c r="H65" s="26" t="s">
        <v>822</v>
      </c>
      <c r="I65" s="19" t="s">
        <v>656</v>
      </c>
      <c r="J65" s="18" t="str">
        <f>IF(Regression_Prep[[#This Row],[School Type]]="Charter","Charter", "Non Charter")</f>
        <v>Non Charter</v>
      </c>
      <c r="K65" s="60">
        <f>_xlfn.XLOOKUP(Regression_Prep[[#This Row],[School Name]],Per_Pupil_Spending_1[School Name],Per_Pupil_Spending_1[Amount],"")</f>
        <v>33535.43</v>
      </c>
      <c r="L65" s="60">
        <f>IF(Regression_Prep[[#This Row],[Comparison School Type]]="Charter", 0,1)</f>
        <v>1</v>
      </c>
      <c r="M65" s="60" cm="1">
        <f t="array" ref="M65">_xlfn._xlws.FILTER(Enrollment[Percentage],(Enrollment[School Name]=Regression_Prep[[#This Row],[School Name]])*(Enrollment[Population]="Economically Disadvantaged"),"")</f>
        <v>0.25530000000000003</v>
      </c>
      <c r="N65" s="60" cm="1">
        <f t="array" ref="N65">_xlfn._xlws.FILTER(Enrollment[Percentage],(Enrollment[School Name]=Regression_Prep[[#This Row],[School Name]])*(Enrollment[Population]="Students with Disabilities"),"")</f>
        <v>0.1915</v>
      </c>
      <c r="O65" s="60">
        <f>_xlfn.XLOOKUP(Regression_Prep[[#This Row],[School Name]],ELA_New[School Name], ELA_New[Percentage of Students at Achievement Level],"")</f>
        <v>0.26319999999999999</v>
      </c>
      <c r="P65" s="60">
        <f>_xlfn.XLOOKUP(Regression_Prep[[#This Row],[School Name]],Math_New[School Name],Math_New[Percentage of Students at Achievement Level],"")</f>
        <v>0.63160000000000005</v>
      </c>
      <c r="Q65" s="60">
        <f>_xlfn.XLOOKUP(Regression_Prep[[#This Row],[School Name]],Science_New[School Name], Science_New[Percentage of Students at Achievement Level],"")</f>
        <v>0.625</v>
      </c>
      <c r="R65" s="60">
        <f>IFERROR(AVERAGEIFS(Regression_Prep[[#This Row],[Percent Below Achievement ELA]:[Percent Below Achievement Science]],Regression_Prep[[#This Row],[Percent Below Achievement ELA]:[Percent Below Achievement Science]],"&lt;&gt;"),"")</f>
        <v>0.50660000000000005</v>
      </c>
      <c r="S65" s="60">
        <f>IFERROR(Regression_Prep[[#This Row],[Per Pupil Spending]]*Regression_Prep[[#This Row],[Percent Below Achievement ELA]],"")</f>
        <v>8826.5251759999992</v>
      </c>
      <c r="T65" s="60">
        <f>IFERROR(Regression_Prep[[#This Row],[Per Pupil Spending]]/(1-Regression_Prep[[#This Row],[Percent Below Achievement ELA]]),"")</f>
        <v>45514.970141150923</v>
      </c>
      <c r="U65" s="60">
        <f>IFERROR(Regression_Prep[[#This Row],[Per Pupil Spending]]*Regression_Prep[[#This Row],[Percent Below Achievement Science]],"")</f>
        <v>20959.643749999999</v>
      </c>
      <c r="V65" s="60">
        <f>IFERROR(Regression_Prep[[#This Row],[Per Pupil Spending]]/(1-Regression_Prep[[#This Row],[Percent Below Achievement Science]]),"")</f>
        <v>89427.813333333339</v>
      </c>
      <c r="W65" s="60">
        <f>IFERROR(Regression_Prep[[#This Row],[Per Pupil Spending]]*Regression_Prep[[#This Row],[Percent Below Achievement Math]],"")</f>
        <v>21180.977588000002</v>
      </c>
      <c r="X65" s="60">
        <f>IFERROR(Regression_Prep[[#This Row],[Per Pupil Spending]]/(1-Regression_Prep[[#This Row],[Percent Below Achievement Math]]),"")</f>
        <v>91029.940282301861</v>
      </c>
      <c r="Y65" s="60"/>
      <c r="AH65"/>
      <c r="AI65"/>
      <c r="AJ65"/>
      <c r="AK65"/>
      <c r="AL65"/>
      <c r="AM65"/>
      <c r="AN65"/>
      <c r="AO65"/>
      <c r="AP65"/>
    </row>
    <row r="66" spans="1:42" ht="13">
      <c r="A66" s="25" t="s">
        <v>570</v>
      </c>
      <c r="B66" s="23" t="s">
        <v>939</v>
      </c>
      <c r="C66" s="23" t="s">
        <v>397</v>
      </c>
      <c r="D66" s="24" t="s">
        <v>660</v>
      </c>
      <c r="E66" s="23" t="s">
        <v>647</v>
      </c>
      <c r="F66" s="24" t="s">
        <v>579</v>
      </c>
      <c r="G66" s="23" t="s">
        <v>657</v>
      </c>
      <c r="H66" s="23" t="s">
        <v>940</v>
      </c>
      <c r="I66" s="19" t="s">
        <v>660</v>
      </c>
      <c r="J66" s="18" t="str">
        <f>IF(Regression_Prep[[#This Row],[School Type]]="Charter","Charter", "Non Charter")</f>
        <v>Non Charter</v>
      </c>
      <c r="K66" s="60">
        <f>_xlfn.XLOOKUP(Regression_Prep[[#This Row],[School Name]],Per_Pupil_Spending_1[School Name],Per_Pupil_Spending_1[Amount],"")</f>
        <v>20301.18</v>
      </c>
      <c r="L66" s="60">
        <f>IF(Regression_Prep[[#This Row],[Comparison School Type]]="Charter", 0,1)</f>
        <v>1</v>
      </c>
      <c r="M66" s="60" cm="1">
        <f t="array" ref="M66">_xlfn._xlws.FILTER(Enrollment[Percentage],(Enrollment[School Name]=Regression_Prep[[#This Row],[School Name]])*(Enrollment[Population]="Economically Disadvantaged"),"")</f>
        <v>0.39400000000000002</v>
      </c>
      <c r="N66" s="60" cm="1">
        <f t="array" ref="N66">_xlfn._xlws.FILTER(Enrollment[Percentage],(Enrollment[School Name]=Regression_Prep[[#This Row],[School Name]])*(Enrollment[Population]="Students with Disabilities"),"")</f>
        <v>0.1961</v>
      </c>
      <c r="O66" s="60">
        <f>_xlfn.XLOOKUP(Regression_Prep[[#This Row],[School Name]],ELA_New[School Name], ELA_New[Percentage of Students at Achievement Level],"")</f>
        <v>0.29170000000000001</v>
      </c>
      <c r="P66" s="60">
        <f>_xlfn.XLOOKUP(Regression_Prep[[#This Row],[School Name]],Math_New[School Name],Math_New[Percentage of Students at Achievement Level],"")</f>
        <v>0.40560000000000002</v>
      </c>
      <c r="Q66" s="60">
        <f>_xlfn.XLOOKUP(Regression_Prep[[#This Row],[School Name]],Science_New[School Name], Science_New[Percentage of Students at Achievement Level],"")</f>
        <v>0.62690000000000001</v>
      </c>
      <c r="R66" s="60">
        <f>IFERROR(AVERAGEIFS(Regression_Prep[[#This Row],[Percent Below Achievement ELA]:[Percent Below Achievement Science]],Regression_Prep[[#This Row],[Percent Below Achievement ELA]:[Percent Below Achievement Science]],"&lt;&gt;"),"")</f>
        <v>0.44140000000000001</v>
      </c>
      <c r="S66" s="60">
        <f>IFERROR(Regression_Prep[[#This Row],[Per Pupil Spending]]*Regression_Prep[[#This Row],[Percent Below Achievement ELA]],"")</f>
        <v>5921.854206</v>
      </c>
      <c r="T66" s="60">
        <f>IFERROR(Regression_Prep[[#This Row],[Per Pupil Spending]]/(1-Regression_Prep[[#This Row],[Percent Below Achievement ELA]]),"")</f>
        <v>28661.838204150787</v>
      </c>
      <c r="U66" s="60">
        <f>IFERROR(Regression_Prep[[#This Row],[Per Pupil Spending]]*Regression_Prep[[#This Row],[Percent Below Achievement Science]],"")</f>
        <v>12726.809742000001</v>
      </c>
      <c r="V66" s="60">
        <f>IFERROR(Regression_Prep[[#This Row],[Per Pupil Spending]]/(1-Regression_Prep[[#This Row],[Percent Below Achievement Science]]),"")</f>
        <v>54412.168319485398</v>
      </c>
      <c r="W66" s="60">
        <f>IFERROR(Regression_Prep[[#This Row],[Per Pupil Spending]]*Regression_Prep[[#This Row],[Percent Below Achievement Math]],"")</f>
        <v>8234.1586079999997</v>
      </c>
      <c r="X66" s="60">
        <f>IFERROR(Regression_Prep[[#This Row],[Per Pupil Spending]]/(1-Regression_Prep[[#This Row],[Percent Below Achievement Math]]),"")</f>
        <v>34154.071332436069</v>
      </c>
      <c r="Y66" s="60"/>
      <c r="AH66"/>
      <c r="AI66"/>
      <c r="AJ66"/>
      <c r="AK66"/>
      <c r="AL66"/>
      <c r="AM66"/>
      <c r="AN66"/>
      <c r="AO66"/>
      <c r="AP66"/>
    </row>
    <row r="67" spans="1:42" ht="13">
      <c r="A67" s="28" t="s">
        <v>570</v>
      </c>
      <c r="B67" s="26" t="s">
        <v>913</v>
      </c>
      <c r="C67" s="26" t="s">
        <v>324</v>
      </c>
      <c r="D67" s="26" t="s">
        <v>662</v>
      </c>
      <c r="E67" s="26" t="s">
        <v>647</v>
      </c>
      <c r="F67" s="27" t="s">
        <v>579</v>
      </c>
      <c r="G67" s="26" t="s">
        <v>668</v>
      </c>
      <c r="H67" s="26" t="s">
        <v>914</v>
      </c>
      <c r="I67" s="19" t="s">
        <v>656</v>
      </c>
      <c r="J67" s="18" t="str">
        <f>IF(Regression_Prep[[#This Row],[School Type]]="Charter","Charter", "Non Charter")</f>
        <v>Non Charter</v>
      </c>
      <c r="K67" s="60">
        <f>_xlfn.XLOOKUP(Regression_Prep[[#This Row],[School Name]],Per_Pupil_Spending_1[School Name],Per_Pupil_Spending_1[Amount],"")</f>
        <v>22761.45</v>
      </c>
      <c r="L67" s="60">
        <f>IF(Regression_Prep[[#This Row],[Comparison School Type]]="Charter", 0,1)</f>
        <v>1</v>
      </c>
      <c r="M67" s="60" cm="1">
        <f t="array" ref="M67">_xlfn._xlws.FILTER(Enrollment[Percentage],(Enrollment[School Name]=Regression_Prep[[#This Row],[School Name]])*(Enrollment[Population]="Economically Disadvantaged"),"")</f>
        <v>0.14849999999999999</v>
      </c>
      <c r="N67" s="60" cm="1">
        <f t="array" ref="N67">_xlfn._xlws.FILTER(Enrollment[Percentage],(Enrollment[School Name]=Regression_Prep[[#This Row],[School Name]])*(Enrollment[Population]="Students with Disabilities"),"")</f>
        <v>0.1883</v>
      </c>
      <c r="O67" s="60">
        <f>_xlfn.XLOOKUP(Regression_Prep[[#This Row],[School Name]],ELA_New[School Name], ELA_New[Percentage of Students at Achievement Level],"")</f>
        <v>0.22539999999999999</v>
      </c>
      <c r="P67" s="60">
        <f>_xlfn.XLOOKUP(Regression_Prep[[#This Row],[School Name]],Math_New[School Name],Math_New[Percentage of Students at Achievement Level],"")</f>
        <v>0.64339999999999997</v>
      </c>
      <c r="Q67" s="60">
        <f>_xlfn.XLOOKUP(Regression_Prep[[#This Row],[School Name]],Science_New[School Name], Science_New[Percentage of Students at Achievement Level],"")</f>
        <v>0.62749999999999995</v>
      </c>
      <c r="R67" s="60">
        <f>IFERROR(AVERAGEIFS(Regression_Prep[[#This Row],[Percent Below Achievement ELA]:[Percent Below Achievement Science]],Regression_Prep[[#This Row],[Percent Below Achievement ELA]:[Percent Below Achievement Science]],"&lt;&gt;"),"")</f>
        <v>0.49876666666666664</v>
      </c>
      <c r="S67" s="60">
        <f>IFERROR(Regression_Prep[[#This Row],[Per Pupil Spending]]*Regression_Prep[[#This Row],[Percent Below Achievement ELA]],"")</f>
        <v>5130.4308300000002</v>
      </c>
      <c r="T67" s="60">
        <f>IFERROR(Regression_Prep[[#This Row],[Per Pupil Spending]]/(1-Regression_Prep[[#This Row],[Percent Below Achievement ELA]]),"")</f>
        <v>29384.77924089853</v>
      </c>
      <c r="U67" s="60">
        <f>IFERROR(Regression_Prep[[#This Row],[Per Pupil Spending]]*Regression_Prep[[#This Row],[Percent Below Achievement Science]],"")</f>
        <v>14282.809874999999</v>
      </c>
      <c r="V67" s="60">
        <f>IFERROR(Regression_Prep[[#This Row],[Per Pupil Spending]]/(1-Regression_Prep[[#This Row],[Percent Below Achievement Science]]),"")</f>
        <v>61104.563758389253</v>
      </c>
      <c r="W67" s="60">
        <f>IFERROR(Regression_Prep[[#This Row],[Per Pupil Spending]]*Regression_Prep[[#This Row],[Percent Below Achievement Math]],"")</f>
        <v>14644.716930000001</v>
      </c>
      <c r="X67" s="60">
        <f>IFERROR(Regression_Prep[[#This Row],[Per Pupil Spending]]/(1-Regression_Prep[[#This Row],[Percent Below Achievement Math]]),"")</f>
        <v>63829.080201906894</v>
      </c>
      <c r="Y67" s="60"/>
      <c r="AH67"/>
      <c r="AI67"/>
      <c r="AJ67"/>
      <c r="AK67"/>
      <c r="AL67"/>
      <c r="AM67"/>
      <c r="AN67"/>
      <c r="AO67"/>
      <c r="AP67"/>
    </row>
    <row r="68" spans="1:42" ht="13">
      <c r="A68" s="25" t="s">
        <v>570</v>
      </c>
      <c r="B68" s="23" t="s">
        <v>1006</v>
      </c>
      <c r="C68" s="23" t="s">
        <v>316</v>
      </c>
      <c r="D68" s="24" t="s">
        <v>660</v>
      </c>
      <c r="E68" s="23" t="s">
        <v>647</v>
      </c>
      <c r="F68" s="24" t="s">
        <v>579</v>
      </c>
      <c r="G68" s="23" t="s">
        <v>682</v>
      </c>
      <c r="H68" s="23" t="s">
        <v>1007</v>
      </c>
      <c r="I68" s="19" t="s">
        <v>660</v>
      </c>
      <c r="J68" s="18" t="str">
        <f>IF(Regression_Prep[[#This Row],[School Type]]="Charter","Charter", "Non Charter")</f>
        <v>Non Charter</v>
      </c>
      <c r="K68" s="60">
        <f>_xlfn.XLOOKUP(Regression_Prep[[#This Row],[School Name]],Per_Pupil_Spending_1[School Name],Per_Pupil_Spending_1[Amount],"")</f>
        <v>16258.37</v>
      </c>
      <c r="L68" s="60">
        <f>IF(Regression_Prep[[#This Row],[Comparison School Type]]="Charter", 0,1)</f>
        <v>1</v>
      </c>
      <c r="M68" s="60" cm="1">
        <f t="array" ref="M68">_xlfn._xlws.FILTER(Enrollment[Percentage],(Enrollment[School Name]=Regression_Prep[[#This Row],[School Name]])*(Enrollment[Population]="Economically Disadvantaged"),"")</f>
        <v>0.66669999999999996</v>
      </c>
      <c r="N68" s="60" cm="1">
        <f t="array" ref="N68">_xlfn._xlws.FILTER(Enrollment[Percentage],(Enrollment[School Name]=Regression_Prep[[#This Row],[School Name]])*(Enrollment[Population]="Students with Disabilities"),"")</f>
        <v>9.64E-2</v>
      </c>
      <c r="O68" s="60">
        <f>_xlfn.XLOOKUP(Regression_Prep[[#This Row],[School Name]],ELA_New[School Name], ELA_New[Percentage of Students at Achievement Level],"")</f>
        <v>0.3377</v>
      </c>
      <c r="P68" s="60">
        <f>_xlfn.XLOOKUP(Regression_Prep[[#This Row],[School Name]],Math_New[School Name],Math_New[Percentage of Students at Achievement Level],"")</f>
        <v>0.35060000000000002</v>
      </c>
      <c r="Q68" s="60">
        <f>_xlfn.XLOOKUP(Regression_Prep[[#This Row],[School Name]],Science_New[School Name], Science_New[Percentage of Students at Achievement Level],"")</f>
        <v>0.62860000000000005</v>
      </c>
      <c r="R68" s="60">
        <f>IFERROR(AVERAGEIFS(Regression_Prep[[#This Row],[Percent Below Achievement ELA]:[Percent Below Achievement Science]],Regression_Prep[[#This Row],[Percent Below Achievement ELA]:[Percent Below Achievement Science]],"&lt;&gt;"),"")</f>
        <v>0.43896666666666667</v>
      </c>
      <c r="S68" s="60">
        <f>IFERROR(Regression_Prep[[#This Row],[Per Pupil Spending]]*Regression_Prep[[#This Row],[Percent Below Achievement ELA]],"")</f>
        <v>5490.4515490000003</v>
      </c>
      <c r="T68" s="60">
        <f>IFERROR(Regression_Prep[[#This Row],[Per Pupil Spending]]/(1-Regression_Prep[[#This Row],[Percent Below Achievement ELA]]),"")</f>
        <v>24548.346670693041</v>
      </c>
      <c r="U68" s="60">
        <f>IFERROR(Regression_Prep[[#This Row],[Per Pupil Spending]]*Regression_Prep[[#This Row],[Percent Below Achievement Science]],"")</f>
        <v>10220.011382000001</v>
      </c>
      <c r="V68" s="60">
        <f>IFERROR(Regression_Prep[[#This Row],[Per Pupil Spending]]/(1-Regression_Prep[[#This Row],[Percent Below Achievement Science]]),"")</f>
        <v>43775.901992460967</v>
      </c>
      <c r="W68" s="60">
        <f>IFERROR(Regression_Prep[[#This Row],[Per Pupil Spending]]*Regression_Prep[[#This Row],[Percent Below Achievement Math]],"")</f>
        <v>5700.1845220000005</v>
      </c>
      <c r="X68" s="60">
        <f>IFERROR(Regression_Prep[[#This Row],[Per Pupil Spending]]/(1-Regression_Prep[[#This Row],[Percent Below Achievement Math]]),"")</f>
        <v>25035.987064983063</v>
      </c>
      <c r="Y68" s="60"/>
      <c r="AH68"/>
      <c r="AI68"/>
      <c r="AJ68"/>
      <c r="AK68"/>
      <c r="AL68"/>
      <c r="AM68"/>
      <c r="AN68"/>
      <c r="AO68"/>
      <c r="AP68"/>
    </row>
    <row r="69" spans="1:42" ht="13">
      <c r="A69" s="28" t="s">
        <v>570</v>
      </c>
      <c r="B69" s="26" t="s">
        <v>1110</v>
      </c>
      <c r="C69" s="26" t="s">
        <v>9</v>
      </c>
      <c r="D69" s="27" t="s">
        <v>660</v>
      </c>
      <c r="E69" s="26" t="s">
        <v>647</v>
      </c>
      <c r="F69" s="27" t="s">
        <v>579</v>
      </c>
      <c r="G69" s="26" t="s">
        <v>663</v>
      </c>
      <c r="H69" s="26" t="s">
        <v>1112</v>
      </c>
      <c r="I69" s="19" t="s">
        <v>660</v>
      </c>
      <c r="J69" s="18" t="str">
        <f>IF(Regression_Prep[[#This Row],[School Type]]="Charter","Charter", "Non Charter")</f>
        <v>Non Charter</v>
      </c>
      <c r="K69" s="60">
        <f>_xlfn.XLOOKUP(Regression_Prep[[#This Row],[School Name]],Per_Pupil_Spending_1[School Name],Per_Pupil_Spending_1[Amount],"")</f>
        <v>24036.26</v>
      </c>
      <c r="L69" s="60">
        <f>IF(Regression_Prep[[#This Row],[Comparison School Type]]="Charter", 0,1)</f>
        <v>1</v>
      </c>
      <c r="M69" s="60" cm="1">
        <f t="array" ref="M69">_xlfn._xlws.FILTER(Enrollment[Percentage],(Enrollment[School Name]=Regression_Prep[[#This Row],[School Name]])*(Enrollment[Population]="Economically Disadvantaged"),"")</f>
        <v>0.4</v>
      </c>
      <c r="N69" s="60" cm="1">
        <f t="array" ref="N69">_xlfn._xlws.FILTER(Enrollment[Percentage],(Enrollment[School Name]=Regression_Prep[[#This Row],[School Name]])*(Enrollment[Population]="Students with Disabilities"),"")</f>
        <v>0.23039999999999999</v>
      </c>
      <c r="O69" s="60">
        <f>_xlfn.XLOOKUP(Regression_Prep[[#This Row],[School Name]],ELA_New[School Name], ELA_New[Percentage of Students at Achievement Level],"")</f>
        <v>0.57140000000000002</v>
      </c>
      <c r="P69" s="60">
        <f>_xlfn.XLOOKUP(Regression_Prep[[#This Row],[School Name]],Math_New[School Name],Math_New[Percentage of Students at Achievement Level],"")</f>
        <v>0.31130000000000002</v>
      </c>
      <c r="Q69" s="60">
        <f>_xlfn.XLOOKUP(Regression_Prep[[#This Row],[School Name]],Science_New[School Name], Science_New[Percentage of Students at Achievement Level],"")</f>
        <v>0.62919999999999998</v>
      </c>
      <c r="R69" s="60">
        <f>IFERROR(AVERAGEIFS(Regression_Prep[[#This Row],[Percent Below Achievement ELA]:[Percent Below Achievement Science]],Regression_Prep[[#This Row],[Percent Below Achievement ELA]:[Percent Below Achievement Science]],"&lt;&gt;"),"")</f>
        <v>0.50396666666666667</v>
      </c>
      <c r="S69" s="60">
        <f>IFERROR(Regression_Prep[[#This Row],[Per Pupil Spending]]*Regression_Prep[[#This Row],[Percent Below Achievement ELA]],"")</f>
        <v>13734.318964</v>
      </c>
      <c r="T69" s="60">
        <f>IFERROR(Regression_Prep[[#This Row],[Per Pupil Spending]]/(1-Regression_Prep[[#This Row],[Percent Below Achievement ELA]]),"")</f>
        <v>56080.867942137193</v>
      </c>
      <c r="U69" s="60">
        <f>IFERROR(Regression_Prep[[#This Row],[Per Pupil Spending]]*Regression_Prep[[#This Row],[Percent Below Achievement Science]],"")</f>
        <v>15123.614791999998</v>
      </c>
      <c r="V69" s="60">
        <f>IFERROR(Regression_Prep[[#This Row],[Per Pupil Spending]]/(1-Regression_Prep[[#This Row],[Percent Below Achievement Science]]),"")</f>
        <v>64822.707659115418</v>
      </c>
      <c r="W69" s="60">
        <f>IFERROR(Regression_Prep[[#This Row],[Per Pupil Spending]]*Regression_Prep[[#This Row],[Percent Below Achievement Math]],"")</f>
        <v>7482.4877379999998</v>
      </c>
      <c r="X69" s="60">
        <f>IFERROR(Regression_Prep[[#This Row],[Per Pupil Spending]]/(1-Regression_Prep[[#This Row],[Percent Below Achievement Math]]),"")</f>
        <v>34900.914766952228</v>
      </c>
      <c r="Y69" s="60"/>
      <c r="AH69"/>
      <c r="AI69"/>
      <c r="AJ69"/>
      <c r="AK69"/>
      <c r="AL69"/>
      <c r="AM69"/>
      <c r="AN69"/>
      <c r="AO69"/>
      <c r="AP69"/>
    </row>
    <row r="70" spans="1:42" ht="13">
      <c r="A70" s="25" t="s">
        <v>570</v>
      </c>
      <c r="B70" s="23" t="s">
        <v>717</v>
      </c>
      <c r="C70" s="23" t="s">
        <v>328</v>
      </c>
      <c r="D70" s="23" t="s">
        <v>659</v>
      </c>
      <c r="E70" s="23" t="s">
        <v>647</v>
      </c>
      <c r="F70" s="24" t="s">
        <v>579</v>
      </c>
      <c r="G70" s="23" t="s">
        <v>668</v>
      </c>
      <c r="H70" s="23" t="s">
        <v>719</v>
      </c>
      <c r="I70" s="19" t="s">
        <v>651</v>
      </c>
      <c r="J70" s="18" t="str">
        <f>IF(Regression_Prep[[#This Row],[School Type]]="Charter","Charter", "Non Charter")</f>
        <v>Non Charter</v>
      </c>
      <c r="K70" s="60">
        <f>_xlfn.XLOOKUP(Regression_Prep[[#This Row],[School Name]],Per_Pupil_Spending_1[School Name],Per_Pupil_Spending_1[Amount],"")</f>
        <v>19851.47</v>
      </c>
      <c r="L70" s="60">
        <f>IF(Regression_Prep[[#This Row],[Comparison School Type]]="Charter", 0,1)</f>
        <v>1</v>
      </c>
      <c r="M70" s="60" cm="1">
        <f t="array" ref="M70">_xlfn._xlws.FILTER(Enrollment[Percentage],(Enrollment[School Name]=Regression_Prep[[#This Row],[School Name]])*(Enrollment[Population]="Economically Disadvantaged"),"")</f>
        <v>0.42759999999999998</v>
      </c>
      <c r="N70" s="60" cm="1">
        <f t="array" ref="N70">_xlfn._xlws.FILTER(Enrollment[Percentage],(Enrollment[School Name]=Regression_Prep[[#This Row],[School Name]])*(Enrollment[Population]="Students with Disabilities"),"")</f>
        <v>0.17760000000000001</v>
      </c>
      <c r="O70" s="60">
        <f>_xlfn.XLOOKUP(Regression_Prep[[#This Row],[School Name]],ELA_New[School Name], ELA_New[Percentage of Students at Achievement Level],"")</f>
        <v>0.18679999999999999</v>
      </c>
      <c r="P70" s="60">
        <f>_xlfn.XLOOKUP(Regression_Prep[[#This Row],[School Name]],Math_New[School Name],Math_New[Percentage of Students at Achievement Level],"")</f>
        <v>0.54949999999999999</v>
      </c>
      <c r="Q70" s="60">
        <f>_xlfn.XLOOKUP(Regression_Prep[[#This Row],[School Name]],Science_New[School Name], Science_New[Percentage of Students at Achievement Level],"")</f>
        <v>0.63160000000000005</v>
      </c>
      <c r="R70" s="60">
        <f>IFERROR(AVERAGEIFS(Regression_Prep[[#This Row],[Percent Below Achievement ELA]:[Percent Below Achievement Science]],Regression_Prep[[#This Row],[Percent Below Achievement ELA]:[Percent Below Achievement Science]],"&lt;&gt;"),"")</f>
        <v>0.45596666666666669</v>
      </c>
      <c r="S70" s="60">
        <f>IFERROR(Regression_Prep[[#This Row],[Per Pupil Spending]]*Regression_Prep[[#This Row],[Percent Below Achievement ELA]],"")</f>
        <v>3708.2545960000002</v>
      </c>
      <c r="T70" s="60">
        <f>IFERROR(Regression_Prep[[#This Row],[Per Pupil Spending]]/(1-Regression_Prep[[#This Row],[Percent Below Achievement ELA]]),"")</f>
        <v>24411.546974913919</v>
      </c>
      <c r="U70" s="60">
        <f>IFERROR(Regression_Prep[[#This Row],[Per Pupil Spending]]*Regression_Prep[[#This Row],[Percent Below Achievement Science]],"")</f>
        <v>12538.188452000002</v>
      </c>
      <c r="V70" s="60">
        <f>IFERROR(Regression_Prep[[#This Row],[Per Pupil Spending]]/(1-Regression_Prep[[#This Row],[Percent Below Achievement Science]]),"")</f>
        <v>53885.640608034759</v>
      </c>
      <c r="W70" s="60">
        <f>IFERROR(Regression_Prep[[#This Row],[Per Pupil Spending]]*Regression_Prep[[#This Row],[Percent Below Achievement Math]],"")</f>
        <v>10908.382765</v>
      </c>
      <c r="X70" s="60">
        <f>IFERROR(Regression_Prep[[#This Row],[Per Pupil Spending]]/(1-Regression_Prep[[#This Row],[Percent Below Achievement Math]]),"")</f>
        <v>44065.416204217538</v>
      </c>
      <c r="Y70" s="60"/>
      <c r="AH70"/>
      <c r="AI70"/>
      <c r="AJ70"/>
      <c r="AK70"/>
      <c r="AL70"/>
      <c r="AM70"/>
      <c r="AN70"/>
      <c r="AO70"/>
      <c r="AP70"/>
    </row>
    <row r="71" spans="1:42" ht="13">
      <c r="A71" s="28" t="s">
        <v>570</v>
      </c>
      <c r="B71" s="26" t="s">
        <v>737</v>
      </c>
      <c r="C71" s="26" t="s">
        <v>98</v>
      </c>
      <c r="D71" s="27" t="s">
        <v>660</v>
      </c>
      <c r="E71" s="26" t="s">
        <v>647</v>
      </c>
      <c r="F71" s="27" t="s">
        <v>579</v>
      </c>
      <c r="G71" s="26" t="s">
        <v>695</v>
      </c>
      <c r="H71" s="26" t="s">
        <v>738</v>
      </c>
      <c r="I71" s="19" t="s">
        <v>660</v>
      </c>
      <c r="J71" s="18" t="str">
        <f>IF(Regression_Prep[[#This Row],[School Type]]="Charter","Charter", "Non Charter")</f>
        <v>Non Charter</v>
      </c>
      <c r="K71" s="60">
        <f>_xlfn.XLOOKUP(Regression_Prep[[#This Row],[School Name]],Per_Pupil_Spending_1[School Name],Per_Pupil_Spending_1[Amount],"")</f>
        <v>32266.67</v>
      </c>
      <c r="L71" s="60">
        <f>IF(Regression_Prep[[#This Row],[Comparison School Type]]="Charter", 0,1)</f>
        <v>1</v>
      </c>
      <c r="M71" s="60" cm="1">
        <f t="array" ref="M71">_xlfn._xlws.FILTER(Enrollment[Percentage],(Enrollment[School Name]=Regression_Prep[[#This Row],[School Name]])*(Enrollment[Population]="Economically Disadvantaged"),"")</f>
        <v>9.6799999999999997E-2</v>
      </c>
      <c r="N71" s="60" cm="1">
        <f t="array" ref="N71">_xlfn._xlws.FILTER(Enrollment[Percentage],(Enrollment[School Name]=Regression_Prep[[#This Row],[School Name]])*(Enrollment[Population]="Students with Disabilities"),"")</f>
        <v>0.25159999999999999</v>
      </c>
      <c r="O71" s="60">
        <f>_xlfn.XLOOKUP(Regression_Prep[[#This Row],[School Name]],ELA_New[School Name], ELA_New[Percentage of Students at Achievement Level],"")</f>
        <v>0.40910000000000002</v>
      </c>
      <c r="P71" s="60">
        <f>_xlfn.XLOOKUP(Regression_Prep[[#This Row],[School Name]],Math_New[School Name],Math_New[Percentage of Students at Achievement Level],"")</f>
        <v>0.52270000000000005</v>
      </c>
      <c r="Q71" s="60">
        <f>_xlfn.XLOOKUP(Regression_Prep[[#This Row],[School Name]],Science_New[School Name], Science_New[Percentage of Students at Achievement Level],"")</f>
        <v>0.63160000000000005</v>
      </c>
      <c r="R71" s="60">
        <f>IFERROR(AVERAGEIFS(Regression_Prep[[#This Row],[Percent Below Achievement ELA]:[Percent Below Achievement Science]],Regression_Prep[[#This Row],[Percent Below Achievement ELA]:[Percent Below Achievement Science]],"&lt;&gt;"),"")</f>
        <v>0.52113333333333334</v>
      </c>
      <c r="S71" s="60">
        <f>IFERROR(Regression_Prep[[#This Row],[Per Pupil Spending]]*Regression_Prep[[#This Row],[Percent Below Achievement ELA]],"")</f>
        <v>13200.294696999999</v>
      </c>
      <c r="T71" s="60">
        <f>IFERROR(Regression_Prep[[#This Row],[Per Pupil Spending]]/(1-Regression_Prep[[#This Row],[Percent Below Achievement ELA]]),"")</f>
        <v>54605.973938060582</v>
      </c>
      <c r="U71" s="60">
        <f>IFERROR(Regression_Prep[[#This Row],[Per Pupil Spending]]*Regression_Prep[[#This Row],[Percent Below Achievement Science]],"")</f>
        <v>20379.628772</v>
      </c>
      <c r="V71" s="60">
        <f>IFERROR(Regression_Prep[[#This Row],[Per Pupil Spending]]/(1-Regression_Prep[[#This Row],[Percent Below Achievement Science]]),"")</f>
        <v>87585.966340933781</v>
      </c>
      <c r="W71" s="60">
        <f>IFERROR(Regression_Prep[[#This Row],[Per Pupil Spending]]*Regression_Prep[[#This Row],[Percent Below Achievement Math]],"")</f>
        <v>16865.788409000001</v>
      </c>
      <c r="X71" s="60">
        <f>IFERROR(Regression_Prep[[#This Row],[Per Pupil Spending]]/(1-Regression_Prep[[#This Row],[Percent Below Achievement Math]]),"")</f>
        <v>67602.493190865294</v>
      </c>
      <c r="Y71" s="60"/>
      <c r="AH71"/>
      <c r="AI71"/>
      <c r="AJ71"/>
      <c r="AK71"/>
      <c r="AL71"/>
      <c r="AM71"/>
      <c r="AN71"/>
      <c r="AO71"/>
      <c r="AP71"/>
    </row>
    <row r="72" spans="1:42" ht="13">
      <c r="A72" s="25" t="s">
        <v>570</v>
      </c>
      <c r="B72" s="23" t="s">
        <v>819</v>
      </c>
      <c r="C72" s="23" t="s">
        <v>298</v>
      </c>
      <c r="D72" s="24" t="s">
        <v>660</v>
      </c>
      <c r="E72" s="23" t="s">
        <v>647</v>
      </c>
      <c r="F72" s="24" t="s">
        <v>579</v>
      </c>
      <c r="G72" s="23" t="s">
        <v>676</v>
      </c>
      <c r="H72" s="23" t="s">
        <v>820</v>
      </c>
      <c r="I72" s="19" t="s">
        <v>660</v>
      </c>
      <c r="J72" s="18" t="str">
        <f>IF(Regression_Prep[[#This Row],[School Type]]="Charter","Charter", "Non Charter")</f>
        <v>Non Charter</v>
      </c>
      <c r="K72" s="60">
        <f>_xlfn.XLOOKUP(Regression_Prep[[#This Row],[School Name]],Per_Pupil_Spending_1[School Name],Per_Pupil_Spending_1[Amount],"")</f>
        <v>18489.689999999999</v>
      </c>
      <c r="L72" s="60">
        <f>IF(Regression_Prep[[#This Row],[Comparison School Type]]="Charter", 0,1)</f>
        <v>1</v>
      </c>
      <c r="M72" s="60" cm="1">
        <f t="array" ref="M72">_xlfn._xlws.FILTER(Enrollment[Percentage],(Enrollment[School Name]=Regression_Prep[[#This Row],[School Name]])*(Enrollment[Population]="Economically Disadvantaged"),"")</f>
        <v>0.23619999999999999</v>
      </c>
      <c r="N72" s="60" cm="1">
        <f t="array" ref="N72">_xlfn._xlws.FILTER(Enrollment[Percentage],(Enrollment[School Name]=Regression_Prep[[#This Row],[School Name]])*(Enrollment[Population]="Students with Disabilities"),"")</f>
        <v>0.15679999999999999</v>
      </c>
      <c r="O72" s="60">
        <f>_xlfn.XLOOKUP(Regression_Prep[[#This Row],[School Name]],ELA_New[School Name], ELA_New[Percentage of Students at Achievement Level],"")</f>
        <v>0.3871</v>
      </c>
      <c r="P72" s="60">
        <f>_xlfn.XLOOKUP(Regression_Prep[[#This Row],[School Name]],Math_New[School Name],Math_New[Percentage of Students at Achievement Level],"")</f>
        <v>0.4919</v>
      </c>
      <c r="Q72" s="60">
        <f>_xlfn.XLOOKUP(Regression_Prep[[#This Row],[School Name]],Science_New[School Name], Science_New[Percentage of Students at Achievement Level],"")</f>
        <v>0.6331</v>
      </c>
      <c r="R72" s="60">
        <f>IFERROR(AVERAGEIFS(Regression_Prep[[#This Row],[Percent Below Achievement ELA]:[Percent Below Achievement Science]],Regression_Prep[[#This Row],[Percent Below Achievement ELA]:[Percent Below Achievement Science]],"&lt;&gt;"),"")</f>
        <v>0.50403333333333333</v>
      </c>
      <c r="S72" s="60">
        <f>IFERROR(Regression_Prep[[#This Row],[Per Pupil Spending]]*Regression_Prep[[#This Row],[Percent Below Achievement ELA]],"")</f>
        <v>7157.3589989999991</v>
      </c>
      <c r="T72" s="60">
        <f>IFERROR(Regression_Prep[[#This Row],[Per Pupil Spending]]/(1-Regression_Prep[[#This Row],[Percent Below Achievement ELA]]),"")</f>
        <v>30167.547723935386</v>
      </c>
      <c r="U72" s="60">
        <f>IFERROR(Regression_Prep[[#This Row],[Per Pupil Spending]]*Regression_Prep[[#This Row],[Percent Below Achievement Science]],"")</f>
        <v>11705.822738999999</v>
      </c>
      <c r="V72" s="60">
        <f>IFERROR(Regression_Prep[[#This Row],[Per Pupil Spending]]/(1-Regression_Prep[[#This Row],[Percent Below Achievement Science]]),"")</f>
        <v>50394.358135731803</v>
      </c>
      <c r="W72" s="60">
        <f>IFERROR(Regression_Prep[[#This Row],[Per Pupil Spending]]*Regression_Prep[[#This Row],[Percent Below Achievement Math]],"")</f>
        <v>9095.0785109999997</v>
      </c>
      <c r="X72" s="60">
        <f>IFERROR(Regression_Prep[[#This Row],[Per Pupil Spending]]/(1-Regression_Prep[[#This Row],[Percent Below Achievement Math]]),"")</f>
        <v>36389.864199960633</v>
      </c>
      <c r="Y72" s="60"/>
      <c r="AH72"/>
      <c r="AI72"/>
      <c r="AJ72"/>
      <c r="AK72"/>
      <c r="AL72"/>
      <c r="AM72"/>
      <c r="AN72"/>
      <c r="AO72"/>
      <c r="AP72"/>
    </row>
    <row r="73" spans="1:42" ht="13">
      <c r="A73" s="28" t="s">
        <v>570</v>
      </c>
      <c r="B73" s="26" t="s">
        <v>1069</v>
      </c>
      <c r="C73" s="26" t="s">
        <v>168</v>
      </c>
      <c r="D73" s="27" t="s">
        <v>660</v>
      </c>
      <c r="E73" s="26" t="s">
        <v>647</v>
      </c>
      <c r="F73" s="27" t="s">
        <v>579</v>
      </c>
      <c r="G73" s="26" t="s">
        <v>691</v>
      </c>
      <c r="H73" s="26" t="s">
        <v>1070</v>
      </c>
      <c r="I73" s="19" t="s">
        <v>660</v>
      </c>
      <c r="J73" s="18" t="str">
        <f>IF(Regression_Prep[[#This Row],[School Type]]="Charter","Charter", "Non Charter")</f>
        <v>Non Charter</v>
      </c>
      <c r="K73" s="60">
        <f>_xlfn.XLOOKUP(Regression_Prep[[#This Row],[School Name]],Per_Pupil_Spending_1[School Name],Per_Pupil_Spending_1[Amount],"")</f>
        <v>21696.94</v>
      </c>
      <c r="L73" s="60">
        <f>IF(Regression_Prep[[#This Row],[Comparison School Type]]="Charter", 0,1)</f>
        <v>1</v>
      </c>
      <c r="M73" s="60" cm="1">
        <f t="array" ref="M73">_xlfn._xlws.FILTER(Enrollment[Percentage],(Enrollment[School Name]=Regression_Prep[[#This Row],[School Name]])*(Enrollment[Population]="Economically Disadvantaged"),"")</f>
        <v>0.55879999999999996</v>
      </c>
      <c r="N73" s="60" cm="1">
        <f t="array" ref="N73">_xlfn._xlws.FILTER(Enrollment[Percentage],(Enrollment[School Name]=Regression_Prep[[#This Row],[School Name]])*(Enrollment[Population]="Students with Disabilities"),"")</f>
        <v>0.18010000000000001</v>
      </c>
      <c r="O73" s="60">
        <f>_xlfn.XLOOKUP(Regression_Prep[[#This Row],[School Name]],ELA_New[School Name], ELA_New[Percentage of Students at Achievement Level],"")</f>
        <v>0.4098</v>
      </c>
      <c r="P73" s="60">
        <f>_xlfn.XLOOKUP(Regression_Prep[[#This Row],[School Name]],Math_New[School Name],Math_New[Percentage of Students at Achievement Level],"")</f>
        <v>0.34429999999999999</v>
      </c>
      <c r="Q73" s="60">
        <f>_xlfn.XLOOKUP(Regression_Prep[[#This Row],[School Name]],Science_New[School Name], Science_New[Percentage of Students at Achievement Level],"")</f>
        <v>0.63380000000000003</v>
      </c>
      <c r="R73" s="60">
        <f>IFERROR(AVERAGEIFS(Regression_Prep[[#This Row],[Percent Below Achievement ELA]:[Percent Below Achievement Science]],Regression_Prep[[#This Row],[Percent Below Achievement ELA]:[Percent Below Achievement Science]],"&lt;&gt;"),"")</f>
        <v>0.4626333333333334</v>
      </c>
      <c r="S73" s="60">
        <f>IFERROR(Regression_Prep[[#This Row],[Per Pupil Spending]]*Regression_Prep[[#This Row],[Percent Below Achievement ELA]],"")</f>
        <v>8891.4060119999995</v>
      </c>
      <c r="T73" s="60">
        <f>IFERROR(Regression_Prep[[#This Row],[Per Pupil Spending]]/(1-Regression_Prep[[#This Row],[Percent Below Achievement ELA]]),"")</f>
        <v>36762.012876990848</v>
      </c>
      <c r="U73" s="60">
        <f>IFERROR(Regression_Prep[[#This Row],[Per Pupil Spending]]*Regression_Prep[[#This Row],[Percent Below Achievement Science]],"")</f>
        <v>13751.520571999999</v>
      </c>
      <c r="V73" s="60">
        <f>IFERROR(Regression_Prep[[#This Row],[Per Pupil Spending]]/(1-Regression_Prep[[#This Row],[Percent Below Achievement Science]]),"")</f>
        <v>59248.880393227744</v>
      </c>
      <c r="W73" s="60">
        <f>IFERROR(Regression_Prep[[#This Row],[Per Pupil Spending]]*Regression_Prep[[#This Row],[Percent Below Achievement Math]],"")</f>
        <v>7470.2564419999999</v>
      </c>
      <c r="X73" s="60">
        <f>IFERROR(Regression_Prep[[#This Row],[Per Pupil Spending]]/(1-Regression_Prep[[#This Row],[Percent Below Achievement Math]]),"")</f>
        <v>33089.73615982919</v>
      </c>
      <c r="Y73" s="60"/>
      <c r="AH73"/>
      <c r="AI73"/>
      <c r="AJ73"/>
      <c r="AK73"/>
      <c r="AL73"/>
      <c r="AM73"/>
      <c r="AN73"/>
      <c r="AO73"/>
      <c r="AP73"/>
    </row>
    <row r="74" spans="1:42" ht="13">
      <c r="A74" s="25" t="s">
        <v>570</v>
      </c>
      <c r="B74" s="23" t="s">
        <v>850</v>
      </c>
      <c r="C74" s="23" t="s">
        <v>520</v>
      </c>
      <c r="D74" s="23" t="s">
        <v>662</v>
      </c>
      <c r="E74" s="23" t="s">
        <v>647</v>
      </c>
      <c r="F74" s="24" t="s">
        <v>579</v>
      </c>
      <c r="G74" s="23" t="s">
        <v>679</v>
      </c>
      <c r="H74" s="23" t="s">
        <v>851</v>
      </c>
      <c r="I74" s="19" t="s">
        <v>656</v>
      </c>
      <c r="J74" s="18" t="str">
        <f>IF(Regression_Prep[[#This Row],[School Type]]="Charter","Charter", "Non Charter")</f>
        <v>Non Charter</v>
      </c>
      <c r="K74" s="60">
        <f>_xlfn.XLOOKUP(Regression_Prep[[#This Row],[School Name]],Per_Pupil_Spending_1[School Name],Per_Pupil_Spending_1[Amount],"")</f>
        <v>16225.19</v>
      </c>
      <c r="L74" s="60">
        <f>IF(Regression_Prep[[#This Row],[Comparison School Type]]="Charter", 0,1)</f>
        <v>1</v>
      </c>
      <c r="M74" s="60" cm="1">
        <f t="array" ref="M74">_xlfn._xlws.FILTER(Enrollment[Percentage],(Enrollment[School Name]=Regression_Prep[[#This Row],[School Name]])*(Enrollment[Population]="Economically Disadvantaged"),"")</f>
        <v>0.4451</v>
      </c>
      <c r="N74" s="60" cm="1">
        <f t="array" ref="N74">_xlfn._xlws.FILTER(Enrollment[Percentage],(Enrollment[School Name]=Regression_Prep[[#This Row],[School Name]])*(Enrollment[Population]="Students with Disabilities"),"")</f>
        <v>0.185</v>
      </c>
      <c r="O74" s="60">
        <f>_xlfn.XLOOKUP(Regression_Prep[[#This Row],[School Name]],ELA_New[School Name], ELA_New[Percentage of Students at Achievement Level],"")</f>
        <v>0.37440000000000001</v>
      </c>
      <c r="P74" s="60">
        <f>_xlfn.XLOOKUP(Regression_Prep[[#This Row],[School Name]],Math_New[School Name],Math_New[Percentage of Students at Achievement Level],"")</f>
        <v>0.4118</v>
      </c>
      <c r="Q74" s="60">
        <f>_xlfn.XLOOKUP(Regression_Prep[[#This Row],[School Name]],Science_New[School Name], Science_New[Percentage of Students at Achievement Level],"")</f>
        <v>0.63770000000000004</v>
      </c>
      <c r="R74" s="60">
        <f>IFERROR(AVERAGEIFS(Regression_Prep[[#This Row],[Percent Below Achievement ELA]:[Percent Below Achievement Science]],Regression_Prep[[#This Row],[Percent Below Achievement ELA]:[Percent Below Achievement Science]],"&lt;&gt;"),"")</f>
        <v>0.47463333333333341</v>
      </c>
      <c r="S74" s="60">
        <f>IFERROR(Regression_Prep[[#This Row],[Per Pupil Spending]]*Regression_Prep[[#This Row],[Percent Below Achievement ELA]],"")</f>
        <v>6074.7111360000008</v>
      </c>
      <c r="T74" s="60">
        <f>IFERROR(Regression_Prep[[#This Row],[Per Pupil Spending]]/(1-Regression_Prep[[#This Row],[Percent Below Achievement ELA]]),"")</f>
        <v>25935.406010230181</v>
      </c>
      <c r="U74" s="60">
        <f>IFERROR(Regression_Prep[[#This Row],[Per Pupil Spending]]*Regression_Prep[[#This Row],[Percent Below Achievement Science]],"")</f>
        <v>10346.803663000001</v>
      </c>
      <c r="V74" s="60">
        <f>IFERROR(Regression_Prep[[#This Row],[Per Pupil Spending]]/(1-Regression_Prep[[#This Row],[Percent Below Achievement Science]]),"")</f>
        <v>44783.853160364342</v>
      </c>
      <c r="W74" s="60">
        <f>IFERROR(Regression_Prep[[#This Row],[Per Pupil Spending]]*Regression_Prep[[#This Row],[Percent Below Achievement Math]],"")</f>
        <v>6681.5332420000004</v>
      </c>
      <c r="X74" s="60">
        <f>IFERROR(Regression_Prep[[#This Row],[Per Pupil Spending]]/(1-Regression_Prep[[#This Row],[Percent Below Achievement Math]]),"")</f>
        <v>27584.478068684119</v>
      </c>
      <c r="Y74" s="60"/>
      <c r="AH74"/>
      <c r="AI74"/>
      <c r="AJ74"/>
      <c r="AK74"/>
      <c r="AL74"/>
      <c r="AM74"/>
      <c r="AN74"/>
      <c r="AO74"/>
      <c r="AP74"/>
    </row>
    <row r="75" spans="1:42" ht="13">
      <c r="A75" s="28" t="s">
        <v>570</v>
      </c>
      <c r="B75" s="26" t="s">
        <v>1033</v>
      </c>
      <c r="C75" s="26" t="s">
        <v>18</v>
      </c>
      <c r="D75" s="27" t="s">
        <v>660</v>
      </c>
      <c r="E75" s="26" t="s">
        <v>647</v>
      </c>
      <c r="F75" s="27" t="s">
        <v>579</v>
      </c>
      <c r="G75" s="26" t="s">
        <v>682</v>
      </c>
      <c r="H75" s="26" t="s">
        <v>1034</v>
      </c>
      <c r="I75" s="19" t="s">
        <v>660</v>
      </c>
      <c r="J75" s="18" t="str">
        <f>IF(Regression_Prep[[#This Row],[School Type]]="Charter","Charter", "Non Charter")</f>
        <v>Non Charter</v>
      </c>
      <c r="K75" s="60">
        <f>_xlfn.XLOOKUP(Regression_Prep[[#This Row],[School Name]],Per_Pupil_Spending_1[School Name],Per_Pupil_Spending_1[Amount],"")</f>
        <v>19258.2</v>
      </c>
      <c r="L75" s="60">
        <f>IF(Regression_Prep[[#This Row],[Comparison School Type]]="Charter", 0,1)</f>
        <v>1</v>
      </c>
      <c r="M75" s="60" cm="1">
        <f t="array" ref="M75">_xlfn._xlws.FILTER(Enrollment[Percentage],(Enrollment[School Name]=Regression_Prep[[#This Row],[School Name]])*(Enrollment[Population]="Economically Disadvantaged"),"")</f>
        <v>0.49030000000000001</v>
      </c>
      <c r="N75" s="60" cm="1">
        <f t="array" ref="N75">_xlfn._xlws.FILTER(Enrollment[Percentage],(Enrollment[School Name]=Regression_Prep[[#This Row],[School Name]])*(Enrollment[Population]="Students with Disabilities"),"")</f>
        <v>0.2039</v>
      </c>
      <c r="O75" s="60">
        <f>_xlfn.XLOOKUP(Regression_Prep[[#This Row],[School Name]],ELA_New[School Name], ELA_New[Percentage of Students at Achievement Level],"")</f>
        <v>0.41510000000000002</v>
      </c>
      <c r="P75" s="60">
        <f>_xlfn.XLOOKUP(Regression_Prep[[#This Row],[School Name]],Math_New[School Name],Math_New[Percentage of Students at Achievement Level],"")</f>
        <v>0.34289999999999998</v>
      </c>
      <c r="Q75" s="60">
        <f>_xlfn.XLOOKUP(Regression_Prep[[#This Row],[School Name]],Science_New[School Name], Science_New[Percentage of Students at Achievement Level],"")</f>
        <v>0.6381</v>
      </c>
      <c r="R75" s="60">
        <f>IFERROR(AVERAGEIFS(Regression_Prep[[#This Row],[Percent Below Achievement ELA]:[Percent Below Achievement Science]],Regression_Prep[[#This Row],[Percent Below Achievement ELA]:[Percent Below Achievement Science]],"&lt;&gt;"),"")</f>
        <v>0.46536666666666671</v>
      </c>
      <c r="S75" s="60">
        <f>IFERROR(Regression_Prep[[#This Row],[Per Pupil Spending]]*Regression_Prep[[#This Row],[Percent Below Achievement ELA]],"")</f>
        <v>7994.0788200000006</v>
      </c>
      <c r="T75" s="60">
        <f>IFERROR(Regression_Prep[[#This Row],[Per Pupil Spending]]/(1-Regression_Prep[[#This Row],[Percent Below Achievement ELA]]),"")</f>
        <v>32925.628312532062</v>
      </c>
      <c r="U75" s="60">
        <f>IFERROR(Regression_Prep[[#This Row],[Per Pupil Spending]]*Regression_Prep[[#This Row],[Percent Below Achievement Science]],"")</f>
        <v>12288.657420000001</v>
      </c>
      <c r="V75" s="60">
        <f>IFERROR(Regression_Prep[[#This Row],[Per Pupil Spending]]/(1-Regression_Prep[[#This Row],[Percent Below Achievement Science]]),"")</f>
        <v>53214.147554573086</v>
      </c>
      <c r="W75" s="60">
        <f>IFERROR(Regression_Prep[[#This Row],[Per Pupil Spending]]*Regression_Prep[[#This Row],[Percent Below Achievement Math]],"")</f>
        <v>6603.6367799999998</v>
      </c>
      <c r="X75" s="60">
        <f>IFERROR(Regression_Prep[[#This Row],[Per Pupil Spending]]/(1-Regression_Prep[[#This Row],[Percent Below Achievement Math]]),"")</f>
        <v>29307.867904428549</v>
      </c>
      <c r="Y75" s="60"/>
      <c r="AH75"/>
      <c r="AI75"/>
      <c r="AJ75"/>
      <c r="AK75"/>
      <c r="AL75"/>
      <c r="AM75"/>
      <c r="AN75"/>
      <c r="AO75"/>
      <c r="AP75"/>
    </row>
    <row r="76" spans="1:42" ht="13">
      <c r="A76" s="25" t="s">
        <v>570</v>
      </c>
      <c r="B76" s="23" t="s">
        <v>1125</v>
      </c>
      <c r="C76" s="23" t="s">
        <v>381</v>
      </c>
      <c r="D76" s="24" t="s">
        <v>660</v>
      </c>
      <c r="E76" s="23" t="s">
        <v>647</v>
      </c>
      <c r="F76" s="24" t="s">
        <v>579</v>
      </c>
      <c r="G76" s="23" t="s">
        <v>802</v>
      </c>
      <c r="H76" s="23" t="s">
        <v>1129</v>
      </c>
      <c r="I76" s="19" t="s">
        <v>660</v>
      </c>
      <c r="J76" s="18" t="str">
        <f>IF(Regression_Prep[[#This Row],[School Type]]="Charter","Charter", "Non Charter")</f>
        <v>Non Charter</v>
      </c>
      <c r="K76" s="60">
        <f>_xlfn.XLOOKUP(Regression_Prep[[#This Row],[School Name]],Per_Pupil_Spending_1[School Name],Per_Pupil_Spending_1[Amount],"")</f>
        <v>22396.12</v>
      </c>
      <c r="L76" s="60">
        <f>IF(Regression_Prep[[#This Row],[Comparison School Type]]="Charter", 0,1)</f>
        <v>1</v>
      </c>
      <c r="M76" s="60" cm="1">
        <f t="array" ref="M76">_xlfn._xlws.FILTER(Enrollment[Percentage],(Enrollment[School Name]=Regression_Prep[[#This Row],[School Name]])*(Enrollment[Population]="Economically Disadvantaged"),"")</f>
        <v>0.19309999999999999</v>
      </c>
      <c r="N76" s="60" cm="1">
        <f t="array" ref="N76">_xlfn._xlws.FILTER(Enrollment[Percentage],(Enrollment[School Name]=Regression_Prep[[#This Row],[School Name]])*(Enrollment[Population]="Students with Disabilities"),"")</f>
        <v>0.26479999999999998</v>
      </c>
      <c r="O76" s="60">
        <f>_xlfn.XLOOKUP(Regression_Prep[[#This Row],[School Name]],ELA_New[School Name], ELA_New[Percentage of Students at Achievement Level],"")</f>
        <v>0.45669999999999999</v>
      </c>
      <c r="P76" s="60">
        <f>_xlfn.XLOOKUP(Regression_Prep[[#This Row],[School Name]],Math_New[School Name],Math_New[Percentage of Students at Achievement Level],"")</f>
        <v>0.4632</v>
      </c>
      <c r="Q76" s="60">
        <f>_xlfn.XLOOKUP(Regression_Prep[[#This Row],[School Name]],Science_New[School Name], Science_New[Percentage of Students at Achievement Level],"")</f>
        <v>0.64100000000000001</v>
      </c>
      <c r="R76" s="60">
        <f>IFERROR(AVERAGEIFS(Regression_Prep[[#This Row],[Percent Below Achievement ELA]:[Percent Below Achievement Science]],Regression_Prep[[#This Row],[Percent Below Achievement ELA]:[Percent Below Achievement Science]],"&lt;&gt;"),"")</f>
        <v>0.52029999999999998</v>
      </c>
      <c r="S76" s="60">
        <f>IFERROR(Regression_Prep[[#This Row],[Per Pupil Spending]]*Regression_Prep[[#This Row],[Percent Below Achievement ELA]],"")</f>
        <v>10228.308003999999</v>
      </c>
      <c r="T76" s="60">
        <f>IFERROR(Regression_Prep[[#This Row],[Per Pupil Spending]]/(1-Regression_Prep[[#This Row],[Percent Below Achievement ELA]]),"")</f>
        <v>41222.381741211117</v>
      </c>
      <c r="U76" s="60">
        <f>IFERROR(Regression_Prep[[#This Row],[Per Pupil Spending]]*Regression_Prep[[#This Row],[Percent Below Achievement Science]],"")</f>
        <v>14355.912919999999</v>
      </c>
      <c r="V76" s="60">
        <f>IFERROR(Regression_Prep[[#This Row],[Per Pupil Spending]]/(1-Regression_Prep[[#This Row],[Percent Below Achievement Science]]),"")</f>
        <v>62384.735376044569</v>
      </c>
      <c r="W76" s="60">
        <f>IFERROR(Regression_Prep[[#This Row],[Per Pupil Spending]]*Regression_Prep[[#This Row],[Percent Below Achievement Math]],"")</f>
        <v>10373.882783999999</v>
      </c>
      <c r="X76" s="60">
        <f>IFERROR(Regression_Prep[[#This Row],[Per Pupil Spending]]/(1-Regression_Prep[[#This Row],[Percent Below Achievement Math]]),"")</f>
        <v>41721.535022354699</v>
      </c>
      <c r="Y76" s="60"/>
      <c r="AH76"/>
      <c r="AI76"/>
      <c r="AJ76"/>
      <c r="AK76"/>
      <c r="AL76"/>
      <c r="AM76"/>
      <c r="AN76"/>
      <c r="AO76"/>
      <c r="AP76"/>
    </row>
    <row r="77" spans="1:42" ht="13">
      <c r="A77" s="28" t="s">
        <v>570</v>
      </c>
      <c r="B77" s="26" t="s">
        <v>854</v>
      </c>
      <c r="C77" s="26" t="s">
        <v>217</v>
      </c>
      <c r="D77" s="27" t="s">
        <v>646</v>
      </c>
      <c r="E77" s="26" t="s">
        <v>647</v>
      </c>
      <c r="F77" s="27" t="s">
        <v>579</v>
      </c>
      <c r="G77" s="26" t="s">
        <v>682</v>
      </c>
      <c r="H77" s="26" t="s">
        <v>855</v>
      </c>
      <c r="I77" s="19" t="s">
        <v>646</v>
      </c>
      <c r="J77" s="18" t="str">
        <f>IF(Regression_Prep[[#This Row],[School Type]]="Charter","Charter", "Non Charter")</f>
        <v>Non Charter</v>
      </c>
      <c r="K77" s="60">
        <f>_xlfn.XLOOKUP(Regression_Prep[[#This Row],[School Name]],Per_Pupil_Spending_1[School Name],Per_Pupil_Spending_1[Amount],"")</f>
        <v>19827.14</v>
      </c>
      <c r="L77" s="60">
        <f>IF(Regression_Prep[[#This Row],[Comparison School Type]]="Charter", 0,1)</f>
        <v>1</v>
      </c>
      <c r="M77" s="60" cm="1">
        <f t="array" ref="M77">_xlfn._xlws.FILTER(Enrollment[Percentage],(Enrollment[School Name]=Regression_Prep[[#This Row],[School Name]])*(Enrollment[Population]="Economically Disadvantaged"),"")</f>
        <v>0.35920000000000002</v>
      </c>
      <c r="N77" s="60" cm="1">
        <f t="array" ref="N77">_xlfn._xlws.FILTER(Enrollment[Percentage],(Enrollment[School Name]=Regression_Prep[[#This Row],[School Name]])*(Enrollment[Population]="Students with Disabilities"),"")</f>
        <v>0.29609999999999997</v>
      </c>
      <c r="O77" s="60">
        <f>_xlfn.XLOOKUP(Regression_Prep[[#This Row],[School Name]],ELA_New[School Name], ELA_New[Percentage of Students at Achievement Level],"")</f>
        <v>0.33050000000000002</v>
      </c>
      <c r="P77" s="60">
        <f>_xlfn.XLOOKUP(Regression_Prep[[#This Row],[School Name]],Math_New[School Name],Math_New[Percentage of Students at Achievement Level],"")</f>
        <v>0.32200000000000001</v>
      </c>
      <c r="Q77" s="60">
        <f>_xlfn.XLOOKUP(Regression_Prep[[#This Row],[School Name]],Science_New[School Name], Science_New[Percentage of Students at Achievement Level],"")</f>
        <v>0.64149999999999996</v>
      </c>
      <c r="R77" s="60">
        <f>IFERROR(AVERAGEIFS(Regression_Prep[[#This Row],[Percent Below Achievement ELA]:[Percent Below Achievement Science]],Regression_Prep[[#This Row],[Percent Below Achievement ELA]:[Percent Below Achievement Science]],"&lt;&gt;"),"")</f>
        <v>0.43133333333333335</v>
      </c>
      <c r="S77" s="60">
        <f>IFERROR(Regression_Prep[[#This Row],[Per Pupil Spending]]*Regression_Prep[[#This Row],[Percent Below Achievement ELA]],"")</f>
        <v>6552.8697700000002</v>
      </c>
      <c r="T77" s="60">
        <f>IFERROR(Regression_Prep[[#This Row],[Per Pupil Spending]]/(1-Regression_Prep[[#This Row],[Percent Below Achievement ELA]]),"")</f>
        <v>29614.846900672143</v>
      </c>
      <c r="U77" s="60">
        <f>IFERROR(Regression_Prep[[#This Row],[Per Pupil Spending]]*Regression_Prep[[#This Row],[Percent Below Achievement Science]],"")</f>
        <v>12719.110309999998</v>
      </c>
      <c r="V77" s="60">
        <f>IFERROR(Regression_Prep[[#This Row],[Per Pupil Spending]]/(1-Regression_Prep[[#This Row],[Percent Below Achievement Science]]),"")</f>
        <v>55305.829846582979</v>
      </c>
      <c r="W77" s="60">
        <f>IFERROR(Regression_Prep[[#This Row],[Per Pupil Spending]]*Regression_Prep[[#This Row],[Percent Below Achievement Math]],"")</f>
        <v>6384.3390799999997</v>
      </c>
      <c r="X77" s="60">
        <f>IFERROR(Regression_Prep[[#This Row],[Per Pupil Spending]]/(1-Regression_Prep[[#This Row],[Percent Below Achievement Math]]),"")</f>
        <v>29243.569321533927</v>
      </c>
      <c r="Y77" s="60"/>
      <c r="AH77"/>
      <c r="AI77"/>
      <c r="AJ77"/>
      <c r="AK77"/>
      <c r="AL77"/>
      <c r="AM77"/>
      <c r="AN77"/>
      <c r="AO77"/>
      <c r="AP77"/>
    </row>
    <row r="78" spans="1:42" ht="13">
      <c r="A78" s="25" t="s">
        <v>570</v>
      </c>
      <c r="B78" s="23" t="s">
        <v>1108</v>
      </c>
      <c r="C78" s="23" t="s">
        <v>344</v>
      </c>
      <c r="D78" s="24" t="s">
        <v>652</v>
      </c>
      <c r="E78" s="23" t="s">
        <v>647</v>
      </c>
      <c r="F78" s="24" t="s">
        <v>579</v>
      </c>
      <c r="G78" s="23" t="s">
        <v>682</v>
      </c>
      <c r="H78" s="23" t="s">
        <v>1109</v>
      </c>
      <c r="I78" s="19" t="s">
        <v>652</v>
      </c>
      <c r="J78" s="18" t="str">
        <f>IF(Regression_Prep[[#This Row],[School Type]]="Charter","Charter", "Non Charter")</f>
        <v>Non Charter</v>
      </c>
      <c r="K78" s="60">
        <f>_xlfn.XLOOKUP(Regression_Prep[[#This Row],[School Name]],Per_Pupil_Spending_1[School Name],Per_Pupil_Spending_1[Amount],"")</f>
        <v>17905.96</v>
      </c>
      <c r="L78" s="60">
        <f>IF(Regression_Prep[[#This Row],[Comparison School Type]]="Charter", 0,1)</f>
        <v>1</v>
      </c>
      <c r="M78" s="60" cm="1">
        <f t="array" ref="M78">_xlfn._xlws.FILTER(Enrollment[Percentage],(Enrollment[School Name]=Regression_Prep[[#This Row],[School Name]])*(Enrollment[Population]="Economically Disadvantaged"),"")</f>
        <v>0.60509999999999997</v>
      </c>
      <c r="N78" s="60" cm="1">
        <f t="array" ref="N78">_xlfn._xlws.FILTER(Enrollment[Percentage],(Enrollment[School Name]=Regression_Prep[[#This Row],[School Name]])*(Enrollment[Population]="Students with Disabilities"),"")</f>
        <v>0.15379999999999999</v>
      </c>
      <c r="O78" s="60">
        <f>_xlfn.XLOOKUP(Regression_Prep[[#This Row],[School Name]],ELA_New[School Name], ELA_New[Percentage of Students at Achievement Level],"")</f>
        <v>0.33700000000000002</v>
      </c>
      <c r="P78" s="60">
        <f>_xlfn.XLOOKUP(Regression_Prep[[#This Row],[School Name]],Math_New[School Name],Math_New[Percentage of Students at Achievement Level],"")</f>
        <v>0.38040000000000002</v>
      </c>
      <c r="Q78" s="60">
        <f>_xlfn.XLOOKUP(Regression_Prep[[#This Row],[School Name]],Science_New[School Name], Science_New[Percentage of Students at Achievement Level],"")</f>
        <v>0.64180000000000004</v>
      </c>
      <c r="R78" s="60">
        <f>IFERROR(AVERAGEIFS(Regression_Prep[[#This Row],[Percent Below Achievement ELA]:[Percent Below Achievement Science]],Regression_Prep[[#This Row],[Percent Below Achievement ELA]:[Percent Below Achievement Science]],"&lt;&gt;"),"")</f>
        <v>0.45306666666666667</v>
      </c>
      <c r="S78" s="60">
        <f>IFERROR(Regression_Prep[[#This Row],[Per Pupil Spending]]*Regression_Prep[[#This Row],[Percent Below Achievement ELA]],"")</f>
        <v>6034.3085200000005</v>
      </c>
      <c r="T78" s="60">
        <f>IFERROR(Regression_Prep[[#This Row],[Per Pupil Spending]]/(1-Regression_Prep[[#This Row],[Percent Below Achievement ELA]]),"")</f>
        <v>27007.481146304672</v>
      </c>
      <c r="U78" s="60">
        <f>IFERROR(Regression_Prep[[#This Row],[Per Pupil Spending]]*Regression_Prep[[#This Row],[Percent Below Achievement Science]],"")</f>
        <v>11492.045128</v>
      </c>
      <c r="V78" s="60">
        <f>IFERROR(Regression_Prep[[#This Row],[Per Pupil Spending]]/(1-Regression_Prep[[#This Row],[Percent Below Achievement Science]]),"")</f>
        <v>49988.72138470129</v>
      </c>
      <c r="W78" s="60">
        <f>IFERROR(Regression_Prep[[#This Row],[Per Pupil Spending]]*Regression_Prep[[#This Row],[Percent Below Achievement Math]],"")</f>
        <v>6811.4271840000001</v>
      </c>
      <c r="X78" s="60">
        <f>IFERROR(Regression_Prep[[#This Row],[Per Pupil Spending]]/(1-Regression_Prep[[#This Row],[Percent Below Achievement Math]]),"")</f>
        <v>28899.225306649452</v>
      </c>
      <c r="Y78" s="60"/>
      <c r="AH78"/>
      <c r="AI78"/>
      <c r="AJ78"/>
      <c r="AK78"/>
      <c r="AL78"/>
      <c r="AM78"/>
      <c r="AN78"/>
      <c r="AO78"/>
      <c r="AP78"/>
    </row>
    <row r="79" spans="1:42" ht="13">
      <c r="A79" s="28" t="s">
        <v>570</v>
      </c>
      <c r="B79" s="26" t="s">
        <v>788</v>
      </c>
      <c r="C79" s="26" t="s">
        <v>250</v>
      </c>
      <c r="D79" s="26" t="s">
        <v>655</v>
      </c>
      <c r="E79" s="26" t="s">
        <v>647</v>
      </c>
      <c r="F79" s="27" t="s">
        <v>579</v>
      </c>
      <c r="G79" s="26" t="s">
        <v>686</v>
      </c>
      <c r="H79" s="26" t="s">
        <v>789</v>
      </c>
      <c r="I79" s="19" t="s">
        <v>656</v>
      </c>
      <c r="J79" s="18" t="str">
        <f>IF(Regression_Prep[[#This Row],[School Type]]="Charter","Charter", "Non Charter")</f>
        <v>Non Charter</v>
      </c>
      <c r="K79" s="60">
        <f>_xlfn.XLOOKUP(Regression_Prep[[#This Row],[School Name]],Per_Pupil_Spending_1[School Name],Per_Pupil_Spending_1[Amount],"")</f>
        <v>22473.03</v>
      </c>
      <c r="L79" s="60">
        <f>IF(Regression_Prep[[#This Row],[Comparison School Type]]="Charter", 0,1)</f>
        <v>1</v>
      </c>
      <c r="M79" s="60" cm="1">
        <f t="array" ref="M79">_xlfn._xlws.FILTER(Enrollment[Percentage],(Enrollment[School Name]=Regression_Prep[[#This Row],[School Name]])*(Enrollment[Population]="Economically Disadvantaged"),"")</f>
        <v>0.45750000000000002</v>
      </c>
      <c r="N79" s="60" cm="1">
        <f t="array" ref="N79">_xlfn._xlws.FILTER(Enrollment[Percentage],(Enrollment[School Name]=Regression_Prep[[#This Row],[School Name]])*(Enrollment[Population]="Students with Disabilities"),"")</f>
        <v>0.27400000000000002</v>
      </c>
      <c r="O79" s="60">
        <f>_xlfn.XLOOKUP(Regression_Prep[[#This Row],[School Name]],ELA_New[School Name], ELA_New[Percentage of Students at Achievement Level],"")</f>
        <v>0.36940000000000001</v>
      </c>
      <c r="P79" s="60">
        <f>_xlfn.XLOOKUP(Regression_Prep[[#This Row],[School Name]],Math_New[School Name],Math_New[Percentage of Students at Achievement Level],"")</f>
        <v>0.42159999999999997</v>
      </c>
      <c r="Q79" s="60">
        <f>_xlfn.XLOOKUP(Regression_Prep[[#This Row],[School Name]],Science_New[School Name], Science_New[Percentage of Students at Achievement Level],"")</f>
        <v>0.64480000000000004</v>
      </c>
      <c r="R79" s="60">
        <f>IFERROR(AVERAGEIFS(Regression_Prep[[#This Row],[Percent Below Achievement ELA]:[Percent Below Achievement Science]],Regression_Prep[[#This Row],[Percent Below Achievement ELA]:[Percent Below Achievement Science]],"&lt;&gt;"),"")</f>
        <v>0.47859999999999997</v>
      </c>
      <c r="S79" s="60">
        <f>IFERROR(Regression_Prep[[#This Row],[Per Pupil Spending]]*Regression_Prep[[#This Row],[Percent Below Achievement ELA]],"")</f>
        <v>8301.5372819999993</v>
      </c>
      <c r="T79" s="60">
        <f>IFERROR(Regression_Prep[[#This Row],[Per Pupil Spending]]/(1-Regression_Prep[[#This Row],[Percent Below Achievement ELA]]),"")</f>
        <v>35637.535680304471</v>
      </c>
      <c r="U79" s="60">
        <f>IFERROR(Regression_Prep[[#This Row],[Per Pupil Spending]]*Regression_Prep[[#This Row],[Percent Below Achievement Science]],"")</f>
        <v>14490.609743999999</v>
      </c>
      <c r="V79" s="60">
        <f>IFERROR(Regression_Prep[[#This Row],[Per Pupil Spending]]/(1-Regression_Prep[[#This Row],[Percent Below Achievement Science]]),"")</f>
        <v>63268.665540540547</v>
      </c>
      <c r="W79" s="60">
        <f>IFERROR(Regression_Prep[[#This Row],[Per Pupil Spending]]*Regression_Prep[[#This Row],[Percent Below Achievement Math]],"")</f>
        <v>9474.6294479999997</v>
      </c>
      <c r="X79" s="60">
        <f>IFERROR(Regression_Prep[[#This Row],[Per Pupil Spending]]/(1-Regression_Prep[[#This Row],[Percent Below Achievement Math]]),"")</f>
        <v>38853.786307053939</v>
      </c>
      <c r="Y79" s="60"/>
      <c r="AH79"/>
      <c r="AI79"/>
      <c r="AJ79"/>
      <c r="AK79"/>
      <c r="AL79"/>
      <c r="AM79"/>
      <c r="AN79"/>
      <c r="AO79"/>
      <c r="AP79"/>
    </row>
    <row r="80" spans="1:42" ht="13">
      <c r="A80" s="25" t="s">
        <v>570</v>
      </c>
      <c r="B80" s="23" t="s">
        <v>811</v>
      </c>
      <c r="C80" s="23" t="s">
        <v>113</v>
      </c>
      <c r="D80" s="23" t="s">
        <v>662</v>
      </c>
      <c r="E80" s="23" t="s">
        <v>647</v>
      </c>
      <c r="F80" s="24" t="s">
        <v>579</v>
      </c>
      <c r="G80" s="23" t="s">
        <v>676</v>
      </c>
      <c r="H80" s="23" t="s">
        <v>812</v>
      </c>
      <c r="I80" s="19" t="s">
        <v>656</v>
      </c>
      <c r="J80" s="18" t="str">
        <f>IF(Regression_Prep[[#This Row],[School Type]]="Charter","Charter", "Non Charter")</f>
        <v>Non Charter</v>
      </c>
      <c r="K80" s="60">
        <f>_xlfn.XLOOKUP(Regression_Prep[[#This Row],[School Name]],Per_Pupil_Spending_1[School Name],Per_Pupil_Spending_1[Amount],"")</f>
        <v>24292.25</v>
      </c>
      <c r="L80" s="60">
        <f>IF(Regression_Prep[[#This Row],[Comparison School Type]]="Charter", 0,1)</f>
        <v>1</v>
      </c>
      <c r="M80" s="60" cm="1">
        <f t="array" ref="M80">_xlfn._xlws.FILTER(Enrollment[Percentage],(Enrollment[School Name]=Regression_Prep[[#This Row],[School Name]])*(Enrollment[Population]="Economically Disadvantaged"),"")</f>
        <v>0.7681</v>
      </c>
      <c r="N80" s="60" cm="1">
        <f t="array" ref="N80">_xlfn._xlws.FILTER(Enrollment[Percentage],(Enrollment[School Name]=Regression_Prep[[#This Row],[School Name]])*(Enrollment[Population]="Students with Disabilities"),"")</f>
        <v>0.27539999999999998</v>
      </c>
      <c r="O80" s="60">
        <f>_xlfn.XLOOKUP(Regression_Prep[[#This Row],[School Name]],ELA_New[School Name], ELA_New[Percentage of Students at Achievement Level],"")</f>
        <v>0.41670000000000001</v>
      </c>
      <c r="P80" s="60">
        <f>_xlfn.XLOOKUP(Regression_Prep[[#This Row],[School Name]],Math_New[School Name],Math_New[Percentage of Students at Achievement Level],"")</f>
        <v>0.3095</v>
      </c>
      <c r="Q80" s="60">
        <f>_xlfn.XLOOKUP(Regression_Prep[[#This Row],[School Name]],Science_New[School Name], Science_New[Percentage of Students at Achievement Level],"")</f>
        <v>0.6452</v>
      </c>
      <c r="R80" s="60">
        <f>IFERROR(AVERAGEIFS(Regression_Prep[[#This Row],[Percent Below Achievement ELA]:[Percent Below Achievement Science]],Regression_Prep[[#This Row],[Percent Below Achievement ELA]:[Percent Below Achievement Science]],"&lt;&gt;"),"")</f>
        <v>0.45713333333333334</v>
      </c>
      <c r="S80" s="60">
        <f>IFERROR(Regression_Prep[[#This Row],[Per Pupil Spending]]*Regression_Prep[[#This Row],[Percent Below Achievement ELA]],"")</f>
        <v>10122.580575</v>
      </c>
      <c r="T80" s="60">
        <f>IFERROR(Regression_Prep[[#This Row],[Per Pupil Spending]]/(1-Regression_Prep[[#This Row],[Percent Below Achievement ELA]]),"")</f>
        <v>41646.236927824451</v>
      </c>
      <c r="U80" s="60">
        <f>IFERROR(Regression_Prep[[#This Row],[Per Pupil Spending]]*Regression_Prep[[#This Row],[Percent Below Achievement Science]],"")</f>
        <v>15673.359699999999</v>
      </c>
      <c r="V80" s="60">
        <f>IFERROR(Regression_Prep[[#This Row],[Per Pupil Spending]]/(1-Regression_Prep[[#This Row],[Percent Below Achievement Science]]),"")</f>
        <v>68467.4464487035</v>
      </c>
      <c r="W80" s="60">
        <f>IFERROR(Regression_Prep[[#This Row],[Per Pupil Spending]]*Regression_Prep[[#This Row],[Percent Below Achievement Math]],"")</f>
        <v>7518.4513749999996</v>
      </c>
      <c r="X80" s="60">
        <f>IFERROR(Regression_Prep[[#This Row],[Per Pupil Spending]]/(1-Regression_Prep[[#This Row],[Percent Below Achievement Math]]),"")</f>
        <v>35180.666183924695</v>
      </c>
      <c r="Y80" s="60"/>
      <c r="AH80"/>
      <c r="AI80"/>
      <c r="AJ80"/>
      <c r="AK80"/>
      <c r="AL80"/>
      <c r="AM80"/>
      <c r="AN80"/>
      <c r="AO80"/>
      <c r="AP80"/>
    </row>
    <row r="81" spans="1:42" ht="13">
      <c r="A81" s="28" t="s">
        <v>570</v>
      </c>
      <c r="B81" s="26" t="s">
        <v>1101</v>
      </c>
      <c r="C81" s="26" t="s">
        <v>177</v>
      </c>
      <c r="D81" s="27" t="s">
        <v>660</v>
      </c>
      <c r="E81" s="26" t="s">
        <v>647</v>
      </c>
      <c r="F81" s="27" t="s">
        <v>579</v>
      </c>
      <c r="G81" s="26" t="s">
        <v>676</v>
      </c>
      <c r="H81" s="26" t="s">
        <v>1102</v>
      </c>
      <c r="I81" s="19" t="s">
        <v>660</v>
      </c>
      <c r="J81" s="18" t="str">
        <f>IF(Regression_Prep[[#This Row],[School Type]]="Charter","Charter", "Non Charter")</f>
        <v>Non Charter</v>
      </c>
      <c r="K81" s="60">
        <f>_xlfn.XLOOKUP(Regression_Prep[[#This Row],[School Name]],Per_Pupil_Spending_1[School Name],Per_Pupil_Spending_1[Amount],"")</f>
        <v>18564.53</v>
      </c>
      <c r="L81" s="60">
        <f>IF(Regression_Prep[[#This Row],[Comparison School Type]]="Charter", 0,1)</f>
        <v>1</v>
      </c>
      <c r="M81" s="60" cm="1">
        <f t="array" ref="M81">_xlfn._xlws.FILTER(Enrollment[Percentage],(Enrollment[School Name]=Regression_Prep[[#This Row],[School Name]])*(Enrollment[Population]="Economically Disadvantaged"),"")</f>
        <v>0.37330000000000002</v>
      </c>
      <c r="N81" s="60" cm="1">
        <f t="array" ref="N81">_xlfn._xlws.FILTER(Enrollment[Percentage],(Enrollment[School Name]=Regression_Prep[[#This Row],[School Name]])*(Enrollment[Population]="Students with Disabilities"),"")</f>
        <v>0.16669999999999999</v>
      </c>
      <c r="O81" s="60">
        <f>_xlfn.XLOOKUP(Regression_Prep[[#This Row],[School Name]],ELA_New[School Name], ELA_New[Percentage of Students at Achievement Level],"")</f>
        <v>0.41249999999999998</v>
      </c>
      <c r="P81" s="60">
        <f>_xlfn.XLOOKUP(Regression_Prep[[#This Row],[School Name]],Math_New[School Name],Math_New[Percentage of Students at Achievement Level],"")</f>
        <v>0.46250000000000002</v>
      </c>
      <c r="Q81" s="60">
        <f>_xlfn.XLOOKUP(Regression_Prep[[#This Row],[School Name]],Science_New[School Name], Science_New[Percentage of Students at Achievement Level],"")</f>
        <v>0.64629999999999999</v>
      </c>
      <c r="R81" s="60">
        <f>IFERROR(AVERAGEIFS(Regression_Prep[[#This Row],[Percent Below Achievement ELA]:[Percent Below Achievement Science]],Regression_Prep[[#This Row],[Percent Below Achievement ELA]:[Percent Below Achievement Science]],"&lt;&gt;"),"")</f>
        <v>0.5071</v>
      </c>
      <c r="S81" s="60">
        <f>IFERROR(Regression_Prep[[#This Row],[Per Pupil Spending]]*Regression_Prep[[#This Row],[Percent Below Achievement ELA]],"")</f>
        <v>7657.8686249999992</v>
      </c>
      <c r="T81" s="60">
        <f>IFERROR(Regression_Prep[[#This Row],[Per Pupil Spending]]/(1-Regression_Prep[[#This Row],[Percent Below Achievement ELA]]),"")</f>
        <v>31599.199999999997</v>
      </c>
      <c r="U81" s="60">
        <f>IFERROR(Regression_Prep[[#This Row],[Per Pupil Spending]]*Regression_Prep[[#This Row],[Percent Below Achievement Science]],"")</f>
        <v>11998.255738999998</v>
      </c>
      <c r="V81" s="60">
        <f>IFERROR(Regression_Prep[[#This Row],[Per Pupil Spending]]/(1-Regression_Prep[[#This Row],[Percent Below Achievement Science]]),"")</f>
        <v>52486.655357647716</v>
      </c>
      <c r="W81" s="60">
        <f>IFERROR(Regression_Prep[[#This Row],[Per Pupil Spending]]*Regression_Prep[[#This Row],[Percent Below Achievement Math]],"")</f>
        <v>8586.0951249999998</v>
      </c>
      <c r="X81" s="60">
        <f>IFERROR(Regression_Prep[[#This Row],[Per Pupil Spending]]/(1-Regression_Prep[[#This Row],[Percent Below Achievement Math]]),"")</f>
        <v>34538.660465116278</v>
      </c>
      <c r="Y81" s="60"/>
      <c r="AH81"/>
      <c r="AI81"/>
      <c r="AJ81"/>
      <c r="AK81"/>
      <c r="AL81"/>
      <c r="AM81"/>
      <c r="AN81"/>
      <c r="AO81"/>
      <c r="AP81"/>
    </row>
    <row r="82" spans="1:42" ht="13">
      <c r="A82" s="25" t="s">
        <v>570</v>
      </c>
      <c r="B82" s="23" t="s">
        <v>670</v>
      </c>
      <c r="C82" s="23" t="s">
        <v>581</v>
      </c>
      <c r="D82" s="23" t="s">
        <v>662</v>
      </c>
      <c r="E82" s="23" t="s">
        <v>647</v>
      </c>
      <c r="F82" s="24" t="s">
        <v>580</v>
      </c>
      <c r="G82" s="23" t="s">
        <v>653</v>
      </c>
      <c r="H82" s="23" t="s">
        <v>671</v>
      </c>
      <c r="I82" s="19" t="s">
        <v>656</v>
      </c>
      <c r="J82" s="18" t="str">
        <f>IF(Regression_Prep[[#This Row],[School Type]]="Charter","Charter", "Non Charter")</f>
        <v>Charter</v>
      </c>
      <c r="K82" s="60">
        <f>_xlfn.XLOOKUP(Regression_Prep[[#This Row],[School Name]],Per_Pupil_Spending_1[School Name],Per_Pupil_Spending_1[Amount],"")</f>
        <v>12416.14</v>
      </c>
      <c r="L82" s="60">
        <f>IF(Regression_Prep[[#This Row],[Comparison School Type]]="Charter", 0,1)</f>
        <v>0</v>
      </c>
      <c r="M82" s="60" cm="1">
        <f t="array" ref="M82">_xlfn._xlws.FILTER(Enrollment[Percentage],(Enrollment[School Name]=Regression_Prep[[#This Row],[School Name]])*(Enrollment[Population]="Economically Disadvantaged"),"")</f>
        <v>0.14749999999999999</v>
      </c>
      <c r="N82" s="60" cm="1">
        <f t="array" ref="N82">_xlfn._xlws.FILTER(Enrollment[Percentage],(Enrollment[School Name]=Regression_Prep[[#This Row],[School Name]])*(Enrollment[Population]="Students with Disabilities"),"")</f>
        <v>0.30599999999999999</v>
      </c>
      <c r="O82" s="60">
        <f>_xlfn.XLOOKUP(Regression_Prep[[#This Row],[School Name]],ELA_New[School Name], ELA_New[Percentage of Students at Achievement Level],"")</f>
        <v>0.33329999999999999</v>
      </c>
      <c r="P82" s="60">
        <f>_xlfn.XLOOKUP(Regression_Prep[[#This Row],[School Name]],Math_New[School Name],Math_New[Percentage of Students at Achievement Level],"")</f>
        <v>0.43690000000000001</v>
      </c>
      <c r="Q82" s="60">
        <f>_xlfn.XLOOKUP(Regression_Prep[[#This Row],[School Name]],Science_New[School Name], Science_New[Percentage of Students at Achievement Level],"")</f>
        <v>0.64859999999999995</v>
      </c>
      <c r="R82" s="60">
        <f>IFERROR(AVERAGEIFS(Regression_Prep[[#This Row],[Percent Below Achievement ELA]:[Percent Below Achievement Science]],Regression_Prep[[#This Row],[Percent Below Achievement ELA]:[Percent Below Achievement Science]],"&lt;&gt;"),"")</f>
        <v>0.47293333333333337</v>
      </c>
      <c r="S82" s="60">
        <f>IFERROR(Regression_Prep[[#This Row],[Per Pupil Spending]]*Regression_Prep[[#This Row],[Percent Below Achievement ELA]],"")</f>
        <v>4138.2994619999999</v>
      </c>
      <c r="T82" s="60">
        <f>IFERROR(Regression_Prep[[#This Row],[Per Pupil Spending]]/(1-Regression_Prep[[#This Row],[Percent Below Achievement ELA]]),"")</f>
        <v>18623.278836058194</v>
      </c>
      <c r="U82" s="60">
        <f>IFERROR(Regression_Prep[[#This Row],[Per Pupil Spending]]*Regression_Prep[[#This Row],[Percent Below Achievement Science]],"")</f>
        <v>8053.1084039999987</v>
      </c>
      <c r="V82" s="60">
        <f>IFERROR(Regression_Prep[[#This Row],[Per Pupil Spending]]/(1-Regression_Prep[[#This Row],[Percent Below Achievement Science]]),"")</f>
        <v>35333.352305065448</v>
      </c>
      <c r="W82" s="60">
        <f>IFERROR(Regression_Prep[[#This Row],[Per Pupil Spending]]*Regression_Prep[[#This Row],[Percent Below Achievement Math]],"")</f>
        <v>5424.6115659999996</v>
      </c>
      <c r="X82" s="60">
        <f>IFERROR(Regression_Prep[[#This Row],[Per Pupil Spending]]/(1-Regression_Prep[[#This Row],[Percent Below Achievement Math]]),"")</f>
        <v>22049.618185047064</v>
      </c>
      <c r="Y82" s="60"/>
      <c r="AH82"/>
      <c r="AI82"/>
      <c r="AJ82"/>
      <c r="AK82"/>
      <c r="AL82"/>
      <c r="AM82"/>
      <c r="AN82"/>
      <c r="AO82"/>
      <c r="AP82"/>
    </row>
    <row r="83" spans="1:42" ht="13">
      <c r="A83" s="28" t="s">
        <v>570</v>
      </c>
      <c r="B83" s="26" t="s">
        <v>1150</v>
      </c>
      <c r="C83" s="26" t="s">
        <v>79</v>
      </c>
      <c r="D83" s="26" t="s">
        <v>662</v>
      </c>
      <c r="E83" s="26" t="s">
        <v>647</v>
      </c>
      <c r="F83" s="27" t="s">
        <v>579</v>
      </c>
      <c r="G83" s="26" t="s">
        <v>682</v>
      </c>
      <c r="H83" s="26" t="s">
        <v>1151</v>
      </c>
      <c r="I83" s="19" t="s">
        <v>656</v>
      </c>
      <c r="J83" s="18" t="str">
        <f>IF(Regression_Prep[[#This Row],[School Type]]="Charter","Charter", "Non Charter")</f>
        <v>Non Charter</v>
      </c>
      <c r="K83" s="60">
        <f>_xlfn.XLOOKUP(Regression_Prep[[#This Row],[School Name]],Per_Pupil_Spending_1[School Name],Per_Pupil_Spending_1[Amount],"")</f>
        <v>19376.28</v>
      </c>
      <c r="L83" s="60">
        <f>IF(Regression_Prep[[#This Row],[Comparison School Type]]="Charter", 0,1)</f>
        <v>1</v>
      </c>
      <c r="M83" s="60" cm="1">
        <f t="array" ref="M83">_xlfn._xlws.FILTER(Enrollment[Percentage],(Enrollment[School Name]=Regression_Prep[[#This Row],[School Name]])*(Enrollment[Population]="Economically Disadvantaged"),"")</f>
        <v>0.7409</v>
      </c>
      <c r="N83" s="60" cm="1">
        <f t="array" ref="N83">_xlfn._xlws.FILTER(Enrollment[Percentage],(Enrollment[School Name]=Regression_Prep[[#This Row],[School Name]])*(Enrollment[Population]="Students with Disabilities"),"")</f>
        <v>0.1658</v>
      </c>
      <c r="O83" s="60">
        <f>_xlfn.XLOOKUP(Regression_Prep[[#This Row],[School Name]],ELA_New[School Name], ELA_New[Percentage of Students at Achievement Level],"")</f>
        <v>0.32200000000000001</v>
      </c>
      <c r="P83" s="60">
        <f>_xlfn.XLOOKUP(Regression_Prep[[#This Row],[School Name]],Math_New[School Name],Math_New[Percentage of Students at Achievement Level],"")</f>
        <v>0.2797</v>
      </c>
      <c r="Q83" s="60">
        <f>_xlfn.XLOOKUP(Regression_Prep[[#This Row],[School Name]],Science_New[School Name], Science_New[Percentage of Students at Achievement Level],"")</f>
        <v>0.64859999999999995</v>
      </c>
      <c r="R83" s="60">
        <f>IFERROR(AVERAGEIFS(Regression_Prep[[#This Row],[Percent Below Achievement ELA]:[Percent Below Achievement Science]],Regression_Prep[[#This Row],[Percent Below Achievement ELA]:[Percent Below Achievement Science]],"&lt;&gt;"),"")</f>
        <v>0.41676666666666667</v>
      </c>
      <c r="S83" s="60">
        <f>IFERROR(Regression_Prep[[#This Row],[Per Pupil Spending]]*Regression_Prep[[#This Row],[Percent Below Achievement ELA]],"")</f>
        <v>6239.1621599999999</v>
      </c>
      <c r="T83" s="60">
        <f>IFERROR(Regression_Prep[[#This Row],[Per Pupil Spending]]/(1-Regression_Prep[[#This Row],[Percent Below Achievement ELA]]),"")</f>
        <v>28578.58407079646</v>
      </c>
      <c r="U83" s="60">
        <f>IFERROR(Regression_Prep[[#This Row],[Per Pupil Spending]]*Regression_Prep[[#This Row],[Percent Below Achievement Science]],"")</f>
        <v>12567.455207999998</v>
      </c>
      <c r="V83" s="60">
        <f>IFERROR(Regression_Prep[[#This Row],[Per Pupil Spending]]/(1-Regression_Prep[[#This Row],[Percent Below Achievement Science]]),"")</f>
        <v>55140.239043824688</v>
      </c>
      <c r="W83" s="60">
        <f>IFERROR(Regression_Prep[[#This Row],[Per Pupil Spending]]*Regression_Prep[[#This Row],[Percent Below Achievement Math]],"")</f>
        <v>5419.5455160000001</v>
      </c>
      <c r="X83" s="60">
        <f>IFERROR(Regression_Prep[[#This Row],[Per Pupil Spending]]/(1-Regression_Prep[[#This Row],[Percent Below Achievement Math]]),"")</f>
        <v>26900.291545189506</v>
      </c>
      <c r="Y83" s="60"/>
      <c r="AH83"/>
      <c r="AI83"/>
      <c r="AJ83"/>
      <c r="AK83"/>
      <c r="AL83"/>
      <c r="AM83"/>
      <c r="AN83"/>
      <c r="AO83"/>
      <c r="AP83"/>
    </row>
    <row r="84" spans="1:42" ht="13">
      <c r="A84" s="25" t="s">
        <v>570</v>
      </c>
      <c r="B84" s="23" t="s">
        <v>788</v>
      </c>
      <c r="C84" s="23" t="s">
        <v>55</v>
      </c>
      <c r="D84" s="24" t="s">
        <v>660</v>
      </c>
      <c r="E84" s="23" t="s">
        <v>647</v>
      </c>
      <c r="F84" s="24" t="s">
        <v>579</v>
      </c>
      <c r="G84" s="23" t="s">
        <v>686</v>
      </c>
      <c r="H84" s="23" t="s">
        <v>789</v>
      </c>
      <c r="I84" s="19" t="s">
        <v>660</v>
      </c>
      <c r="J84" s="18" t="str">
        <f>IF(Regression_Prep[[#This Row],[School Type]]="Charter","Charter", "Non Charter")</f>
        <v>Non Charter</v>
      </c>
      <c r="K84" s="60">
        <f>_xlfn.XLOOKUP(Regression_Prep[[#This Row],[School Name]],Per_Pupil_Spending_1[School Name],Per_Pupil_Spending_1[Amount],"")</f>
        <v>19820.080000000002</v>
      </c>
      <c r="L84" s="60">
        <f>IF(Regression_Prep[[#This Row],[Comparison School Type]]="Charter", 0,1)</f>
        <v>1</v>
      </c>
      <c r="M84" s="60" cm="1">
        <f t="array" ref="M84">_xlfn._xlws.FILTER(Enrollment[Percentage],(Enrollment[School Name]=Regression_Prep[[#This Row],[School Name]])*(Enrollment[Population]="Economically Disadvantaged"),"")</f>
        <v>0.33729999999999999</v>
      </c>
      <c r="N84" s="60" cm="1">
        <f t="array" ref="N84">_xlfn._xlws.FILTER(Enrollment[Percentage],(Enrollment[School Name]=Regression_Prep[[#This Row],[School Name]])*(Enrollment[Population]="Students with Disabilities"),"")</f>
        <v>0.1381</v>
      </c>
      <c r="O84" s="60">
        <f>_xlfn.XLOOKUP(Regression_Prep[[#This Row],[School Name]],ELA_New[School Name], ELA_New[Percentage of Students at Achievement Level],"")</f>
        <v>0.30559999999999998</v>
      </c>
      <c r="P84" s="60">
        <f>_xlfn.XLOOKUP(Regression_Prep[[#This Row],[School Name]],Math_New[School Name],Math_New[Percentage of Students at Achievement Level],"")</f>
        <v>0.4259</v>
      </c>
      <c r="Q84" s="60">
        <f>_xlfn.XLOOKUP(Regression_Prep[[#This Row],[School Name]],Science_New[School Name], Science_New[Percentage of Students at Achievement Level],"")</f>
        <v>0.64959999999999996</v>
      </c>
      <c r="R84" s="60">
        <f>IFERROR(AVERAGEIFS(Regression_Prep[[#This Row],[Percent Below Achievement ELA]:[Percent Below Achievement Science]],Regression_Prep[[#This Row],[Percent Below Achievement ELA]:[Percent Below Achievement Science]],"&lt;&gt;"),"")</f>
        <v>0.46036666666666665</v>
      </c>
      <c r="S84" s="60">
        <f>IFERROR(Regression_Prep[[#This Row],[Per Pupil Spending]]*Regression_Prep[[#This Row],[Percent Below Achievement ELA]],"")</f>
        <v>6057.0164480000003</v>
      </c>
      <c r="T84" s="60">
        <f>IFERROR(Regression_Prep[[#This Row],[Per Pupil Spending]]/(1-Regression_Prep[[#This Row],[Percent Below Achievement ELA]]),"")</f>
        <v>28542.741935483871</v>
      </c>
      <c r="U84" s="60">
        <f>IFERROR(Regression_Prep[[#This Row],[Per Pupil Spending]]*Regression_Prep[[#This Row],[Percent Below Achievement Science]],"")</f>
        <v>12875.123968</v>
      </c>
      <c r="V84" s="60">
        <f>IFERROR(Regression_Prep[[#This Row],[Per Pupil Spending]]/(1-Regression_Prep[[#This Row],[Percent Below Achievement Science]]),"")</f>
        <v>56564.15525114155</v>
      </c>
      <c r="W84" s="60">
        <f>IFERROR(Regression_Prep[[#This Row],[Per Pupil Spending]]*Regression_Prep[[#This Row],[Percent Below Achievement Math]],"")</f>
        <v>8441.3720720000001</v>
      </c>
      <c r="X84" s="60">
        <f>IFERROR(Regression_Prep[[#This Row],[Per Pupil Spending]]/(1-Regression_Prep[[#This Row],[Percent Below Achievement Math]]),"")</f>
        <v>34523.741508448002</v>
      </c>
      <c r="Y84" s="60"/>
      <c r="AH84"/>
      <c r="AI84"/>
      <c r="AJ84"/>
      <c r="AK84"/>
      <c r="AL84"/>
      <c r="AM84"/>
      <c r="AN84"/>
      <c r="AO84"/>
      <c r="AP84"/>
    </row>
    <row r="85" spans="1:42" ht="13">
      <c r="A85" s="28" t="s">
        <v>570</v>
      </c>
      <c r="B85" s="26" t="s">
        <v>878</v>
      </c>
      <c r="C85" s="26" t="s">
        <v>264</v>
      </c>
      <c r="D85" s="26" t="s">
        <v>662</v>
      </c>
      <c r="E85" s="26" t="s">
        <v>647</v>
      </c>
      <c r="F85" s="27" t="s">
        <v>579</v>
      </c>
      <c r="G85" s="26" t="s">
        <v>676</v>
      </c>
      <c r="H85" s="26" t="s">
        <v>879</v>
      </c>
      <c r="I85" s="19" t="s">
        <v>656</v>
      </c>
      <c r="J85" s="18" t="str">
        <f>IF(Regression_Prep[[#This Row],[School Type]]="Charter","Charter", "Non Charter")</f>
        <v>Non Charter</v>
      </c>
      <c r="K85" s="60">
        <f>_xlfn.XLOOKUP(Regression_Prep[[#This Row],[School Name]],Per_Pupil_Spending_1[School Name],Per_Pupil_Spending_1[Amount],"")</f>
        <v>18873.86</v>
      </c>
      <c r="L85" s="60">
        <f>IF(Regression_Prep[[#This Row],[Comparison School Type]]="Charter", 0,1)</f>
        <v>1</v>
      </c>
      <c r="M85" s="60" cm="1">
        <f t="array" ref="M85">_xlfn._xlws.FILTER(Enrollment[Percentage],(Enrollment[School Name]=Regression_Prep[[#This Row],[School Name]])*(Enrollment[Population]="Economically Disadvantaged"),"")</f>
        <v>0.28210000000000002</v>
      </c>
      <c r="N85" s="60" cm="1">
        <f t="array" ref="N85">_xlfn._xlws.FILTER(Enrollment[Percentage],(Enrollment[School Name]=Regression_Prep[[#This Row],[School Name]])*(Enrollment[Population]="Students with Disabilities"),"")</f>
        <v>0.2137</v>
      </c>
      <c r="O85" s="60">
        <f>_xlfn.XLOOKUP(Regression_Prep[[#This Row],[School Name]],ELA_New[School Name], ELA_New[Percentage of Students at Achievement Level],"")</f>
        <v>0.29909999999999998</v>
      </c>
      <c r="P85" s="60">
        <f>_xlfn.XLOOKUP(Regression_Prep[[#This Row],[School Name]],Math_New[School Name],Math_New[Percentage of Students at Achievement Level],"")</f>
        <v>0.52680000000000005</v>
      </c>
      <c r="Q85" s="60">
        <f>_xlfn.XLOOKUP(Regression_Prep[[#This Row],[School Name]],Science_New[School Name], Science_New[Percentage of Students at Achievement Level],"")</f>
        <v>0.65280000000000005</v>
      </c>
      <c r="R85" s="60">
        <f>IFERROR(AVERAGEIFS(Regression_Prep[[#This Row],[Percent Below Achievement ELA]:[Percent Below Achievement Science]],Regression_Prep[[#This Row],[Percent Below Achievement ELA]:[Percent Below Achievement Science]],"&lt;&gt;"),"")</f>
        <v>0.49290000000000006</v>
      </c>
      <c r="S85" s="60">
        <f>IFERROR(Regression_Prep[[#This Row],[Per Pupil Spending]]*Regression_Prep[[#This Row],[Percent Below Achievement ELA]],"")</f>
        <v>5645.1715260000001</v>
      </c>
      <c r="T85" s="60">
        <f>IFERROR(Regression_Prep[[#This Row],[Per Pupil Spending]]/(1-Regression_Prep[[#This Row],[Percent Below Achievement ELA]]),"")</f>
        <v>26928.035383078895</v>
      </c>
      <c r="U85" s="60">
        <f>IFERROR(Regression_Prep[[#This Row],[Per Pupil Spending]]*Regression_Prep[[#This Row],[Percent Below Achievement Science]],"")</f>
        <v>12320.855808000002</v>
      </c>
      <c r="V85" s="60">
        <f>IFERROR(Regression_Prep[[#This Row],[Per Pupil Spending]]/(1-Regression_Prep[[#This Row],[Percent Below Achievement Science]]),"")</f>
        <v>54360.195852534569</v>
      </c>
      <c r="W85" s="60">
        <f>IFERROR(Regression_Prep[[#This Row],[Per Pupil Spending]]*Regression_Prep[[#This Row],[Percent Below Achievement Math]],"")</f>
        <v>9942.7494480000005</v>
      </c>
      <c r="X85" s="60">
        <f>IFERROR(Regression_Prep[[#This Row],[Per Pupil Spending]]/(1-Regression_Prep[[#This Row],[Percent Below Achievement Math]]),"")</f>
        <v>39885.587489433645</v>
      </c>
      <c r="Y85" s="60"/>
      <c r="AH85"/>
      <c r="AI85"/>
      <c r="AJ85"/>
      <c r="AK85"/>
      <c r="AL85"/>
      <c r="AM85"/>
      <c r="AN85"/>
      <c r="AO85"/>
      <c r="AP85"/>
    </row>
    <row r="86" spans="1:42" ht="13">
      <c r="A86" s="25" t="s">
        <v>570</v>
      </c>
      <c r="B86" s="23" t="s">
        <v>869</v>
      </c>
      <c r="C86" s="23" t="s">
        <v>213</v>
      </c>
      <c r="D86" s="23" t="s">
        <v>662</v>
      </c>
      <c r="E86" s="23" t="s">
        <v>647</v>
      </c>
      <c r="F86" s="24" t="s">
        <v>579</v>
      </c>
      <c r="G86" s="23" t="s">
        <v>676</v>
      </c>
      <c r="H86" s="23" t="s">
        <v>870</v>
      </c>
      <c r="I86" s="19" t="s">
        <v>656</v>
      </c>
      <c r="J86" s="18" t="str">
        <f>IF(Regression_Prep[[#This Row],[School Type]]="Charter","Charter", "Non Charter")</f>
        <v>Non Charter</v>
      </c>
      <c r="K86" s="60">
        <f>_xlfn.XLOOKUP(Regression_Prep[[#This Row],[School Name]],Per_Pupil_Spending_1[School Name],Per_Pupil_Spending_1[Amount],"")</f>
        <v>19929.310000000001</v>
      </c>
      <c r="L86" s="60">
        <f>IF(Regression_Prep[[#This Row],[Comparison School Type]]="Charter", 0,1)</f>
        <v>1</v>
      </c>
      <c r="M86" s="60" cm="1">
        <f t="array" ref="M86">_xlfn._xlws.FILTER(Enrollment[Percentage],(Enrollment[School Name]=Regression_Prep[[#This Row],[School Name]])*(Enrollment[Population]="Economically Disadvantaged"),"")</f>
        <v>0.66120000000000001</v>
      </c>
      <c r="N86" s="60" cm="1">
        <f t="array" ref="N86">_xlfn._xlws.FILTER(Enrollment[Percentage],(Enrollment[School Name]=Regression_Prep[[#This Row],[School Name]])*(Enrollment[Population]="Students with Disabilities"),"")</f>
        <v>0.1575</v>
      </c>
      <c r="O86" s="60">
        <f>_xlfn.XLOOKUP(Regression_Prep[[#This Row],[School Name]],ELA_New[School Name], ELA_New[Percentage of Students at Achievement Level],"")</f>
        <v>0.4078</v>
      </c>
      <c r="P86" s="60">
        <f>_xlfn.XLOOKUP(Regression_Prep[[#This Row],[School Name]],Math_New[School Name],Math_New[Percentage of Students at Achievement Level],"")</f>
        <v>0.28770000000000001</v>
      </c>
      <c r="Q86" s="60">
        <f>_xlfn.XLOOKUP(Regression_Prep[[#This Row],[School Name]],Science_New[School Name], Science_New[Percentage of Students at Achievement Level],"")</f>
        <v>0.65290000000000004</v>
      </c>
      <c r="R86" s="60">
        <f>IFERROR(AVERAGEIFS(Regression_Prep[[#This Row],[Percent Below Achievement ELA]:[Percent Below Achievement Science]],Regression_Prep[[#This Row],[Percent Below Achievement ELA]:[Percent Below Achievement Science]],"&lt;&gt;"),"")</f>
        <v>0.44946666666666668</v>
      </c>
      <c r="S86" s="60">
        <f>IFERROR(Regression_Prep[[#This Row],[Per Pupil Spending]]*Regression_Prep[[#This Row],[Percent Below Achievement ELA]],"")</f>
        <v>8127.1726180000005</v>
      </c>
      <c r="T86" s="60">
        <f>IFERROR(Regression_Prep[[#This Row],[Per Pupil Spending]]/(1-Regression_Prep[[#This Row],[Percent Below Achievement ELA]]),"")</f>
        <v>33653.005741303612</v>
      </c>
      <c r="U86" s="60">
        <f>IFERROR(Regression_Prep[[#This Row],[Per Pupil Spending]]*Regression_Prep[[#This Row],[Percent Below Achievement Science]],"")</f>
        <v>13011.846499000001</v>
      </c>
      <c r="V86" s="60">
        <f>IFERROR(Regression_Prep[[#This Row],[Per Pupil Spending]]/(1-Regression_Prep[[#This Row],[Percent Below Achievement Science]]),"")</f>
        <v>57416.623451454921</v>
      </c>
      <c r="W86" s="60">
        <f>IFERROR(Regression_Prep[[#This Row],[Per Pupil Spending]]*Regression_Prep[[#This Row],[Percent Below Achievement Math]],"")</f>
        <v>5733.6624870000005</v>
      </c>
      <c r="X86" s="60">
        <f>IFERROR(Regression_Prep[[#This Row],[Per Pupil Spending]]/(1-Regression_Prep[[#This Row],[Percent Below Achievement Math]]),"")</f>
        <v>27978.815105994669</v>
      </c>
      <c r="Y86" s="60"/>
      <c r="AH86"/>
      <c r="AI86"/>
      <c r="AJ86"/>
      <c r="AK86"/>
      <c r="AL86"/>
      <c r="AM86"/>
      <c r="AN86"/>
      <c r="AO86"/>
      <c r="AP86"/>
    </row>
    <row r="87" spans="1:42" ht="13">
      <c r="A87" s="28" t="s">
        <v>570</v>
      </c>
      <c r="B87" s="26" t="s">
        <v>1060</v>
      </c>
      <c r="C87" s="26" t="s">
        <v>267</v>
      </c>
      <c r="D87" s="27" t="s">
        <v>660</v>
      </c>
      <c r="E87" s="26" t="s">
        <v>647</v>
      </c>
      <c r="F87" s="27" t="s">
        <v>579</v>
      </c>
      <c r="G87" s="26" t="s">
        <v>668</v>
      </c>
      <c r="H87" s="26" t="s">
        <v>1062</v>
      </c>
      <c r="I87" s="19" t="s">
        <v>660</v>
      </c>
      <c r="J87" s="18" t="str">
        <f>IF(Regression_Prep[[#This Row],[School Type]]="Charter","Charter", "Non Charter")</f>
        <v>Non Charter</v>
      </c>
      <c r="K87" s="60">
        <f>_xlfn.XLOOKUP(Regression_Prep[[#This Row],[School Name]],Per_Pupil_Spending_1[School Name],Per_Pupil_Spending_1[Amount],"")</f>
        <v>20525.86</v>
      </c>
      <c r="L87" s="60">
        <f>IF(Regression_Prep[[#This Row],[Comparison School Type]]="Charter", 0,1)</f>
        <v>1</v>
      </c>
      <c r="M87" s="60" cm="1">
        <f t="array" ref="M87">_xlfn._xlws.FILTER(Enrollment[Percentage],(Enrollment[School Name]=Regression_Prep[[#This Row],[School Name]])*(Enrollment[Population]="Economically Disadvantaged"),"")</f>
        <v>0.30869999999999997</v>
      </c>
      <c r="N87" s="60" cm="1">
        <f t="array" ref="N87">_xlfn._xlws.FILTER(Enrollment[Percentage],(Enrollment[School Name]=Regression_Prep[[#This Row],[School Name]])*(Enrollment[Population]="Students with Disabilities"),"")</f>
        <v>0.19220000000000001</v>
      </c>
      <c r="O87" s="60">
        <f>_xlfn.XLOOKUP(Regression_Prep[[#This Row],[School Name]],ELA_New[School Name], ELA_New[Percentage of Students at Achievement Level],"")</f>
        <v>0.44350000000000001</v>
      </c>
      <c r="P87" s="60">
        <f>_xlfn.XLOOKUP(Regression_Prep[[#This Row],[School Name]],Math_New[School Name],Math_New[Percentage of Students at Achievement Level],"")</f>
        <v>0.3871</v>
      </c>
      <c r="Q87" s="60">
        <f>_xlfn.XLOOKUP(Regression_Prep[[#This Row],[School Name]],Science_New[School Name], Science_New[Percentage of Students at Achievement Level],"")</f>
        <v>0.65439999999999998</v>
      </c>
      <c r="R87" s="60">
        <f>IFERROR(AVERAGEIFS(Regression_Prep[[#This Row],[Percent Below Achievement ELA]:[Percent Below Achievement Science]],Regression_Prep[[#This Row],[Percent Below Achievement ELA]:[Percent Below Achievement Science]],"&lt;&gt;"),"")</f>
        <v>0.49499999999999994</v>
      </c>
      <c r="S87" s="60">
        <f>IFERROR(Regression_Prep[[#This Row],[Per Pupil Spending]]*Regression_Prep[[#This Row],[Percent Below Achievement ELA]],"")</f>
        <v>9103.2189099999996</v>
      </c>
      <c r="T87" s="60">
        <f>IFERROR(Regression_Prep[[#This Row],[Per Pupil Spending]]/(1-Regression_Prep[[#This Row],[Percent Below Achievement ELA]]),"")</f>
        <v>36883.845462713391</v>
      </c>
      <c r="U87" s="60">
        <f>IFERROR(Regression_Prep[[#This Row],[Per Pupil Spending]]*Regression_Prep[[#This Row],[Percent Below Achievement Science]],"")</f>
        <v>13432.122783999999</v>
      </c>
      <c r="V87" s="60">
        <f>IFERROR(Regression_Prep[[#This Row],[Per Pupil Spending]]/(1-Regression_Prep[[#This Row],[Percent Below Achievement Science]]),"")</f>
        <v>59391.956018518518</v>
      </c>
      <c r="W87" s="60">
        <f>IFERROR(Regression_Prep[[#This Row],[Per Pupil Spending]]*Regression_Prep[[#This Row],[Percent Below Achievement Math]],"")</f>
        <v>7945.5604060000005</v>
      </c>
      <c r="X87" s="60">
        <f>IFERROR(Regression_Prep[[#This Row],[Per Pupil Spending]]/(1-Regression_Prep[[#This Row],[Percent Below Achievement Math]]),"")</f>
        <v>33489.737314406921</v>
      </c>
      <c r="Y87" s="60"/>
      <c r="AH87"/>
      <c r="AI87"/>
      <c r="AJ87"/>
      <c r="AK87"/>
      <c r="AL87"/>
      <c r="AM87"/>
      <c r="AN87"/>
      <c r="AO87"/>
      <c r="AP87"/>
    </row>
    <row r="88" spans="1:42" ht="13">
      <c r="A88" s="25" t="s">
        <v>570</v>
      </c>
      <c r="B88" s="23" t="s">
        <v>1010</v>
      </c>
      <c r="C88" s="23" t="s">
        <v>319</v>
      </c>
      <c r="D88" s="24" t="s">
        <v>660</v>
      </c>
      <c r="E88" s="23" t="s">
        <v>647</v>
      </c>
      <c r="F88" s="24" t="s">
        <v>579</v>
      </c>
      <c r="G88" s="23" t="s">
        <v>676</v>
      </c>
      <c r="H88" s="23" t="s">
        <v>1012</v>
      </c>
      <c r="I88" s="19" t="s">
        <v>660</v>
      </c>
      <c r="J88" s="18" t="str">
        <f>IF(Regression_Prep[[#This Row],[School Type]]="Charter","Charter", "Non Charter")</f>
        <v>Non Charter</v>
      </c>
      <c r="K88" s="60">
        <f>_xlfn.XLOOKUP(Regression_Prep[[#This Row],[School Name]],Per_Pupil_Spending_1[School Name],Per_Pupil_Spending_1[Amount],"")</f>
        <v>24229.32</v>
      </c>
      <c r="L88" s="60">
        <f>IF(Regression_Prep[[#This Row],[Comparison School Type]]="Charter", 0,1)</f>
        <v>1</v>
      </c>
      <c r="M88" s="60" cm="1">
        <f t="array" ref="M88">_xlfn._xlws.FILTER(Enrollment[Percentage],(Enrollment[School Name]=Regression_Prep[[#This Row],[School Name]])*(Enrollment[Population]="Economically Disadvantaged"),"")</f>
        <v>0.48359999999999997</v>
      </c>
      <c r="N88" s="60" cm="1">
        <f t="array" ref="N88">_xlfn._xlws.FILTER(Enrollment[Percentage],(Enrollment[School Name]=Regression_Prep[[#This Row],[School Name]])*(Enrollment[Population]="Students with Disabilities"),"")</f>
        <v>0.26229999999999998</v>
      </c>
      <c r="O88" s="60">
        <f>_xlfn.XLOOKUP(Regression_Prep[[#This Row],[School Name]],ELA_New[School Name], ELA_New[Percentage of Students at Achievement Level],"")</f>
        <v>0.23530000000000001</v>
      </c>
      <c r="P88" s="60">
        <f>_xlfn.XLOOKUP(Regression_Prep[[#This Row],[School Name]],Math_New[School Name],Math_New[Percentage of Students at Achievement Level],"")</f>
        <v>0.4118</v>
      </c>
      <c r="Q88" s="60">
        <f>_xlfn.XLOOKUP(Regression_Prep[[#This Row],[School Name]],Science_New[School Name], Science_New[Percentage of Students at Achievement Level],"")</f>
        <v>0.6552</v>
      </c>
      <c r="R88" s="60">
        <f>IFERROR(AVERAGEIFS(Regression_Prep[[#This Row],[Percent Below Achievement ELA]:[Percent Below Achievement Science]],Regression_Prep[[#This Row],[Percent Below Achievement ELA]:[Percent Below Achievement Science]],"&lt;&gt;"),"")</f>
        <v>0.43409999999999999</v>
      </c>
      <c r="S88" s="60">
        <f>IFERROR(Regression_Prep[[#This Row],[Per Pupil Spending]]*Regression_Prep[[#This Row],[Percent Below Achievement ELA]],"")</f>
        <v>5701.1589960000001</v>
      </c>
      <c r="T88" s="60">
        <f>IFERROR(Regression_Prep[[#This Row],[Per Pupil Spending]]/(1-Regression_Prep[[#This Row],[Percent Below Achievement ELA]]),"")</f>
        <v>31684.739113377796</v>
      </c>
      <c r="U88" s="60">
        <f>IFERROR(Regression_Prep[[#This Row],[Per Pupil Spending]]*Regression_Prep[[#This Row],[Percent Below Achievement Science]],"")</f>
        <v>15875.050464</v>
      </c>
      <c r="V88" s="60">
        <f>IFERROR(Regression_Prep[[#This Row],[Per Pupil Spending]]/(1-Regression_Prep[[#This Row],[Percent Below Achievement Science]]),"")</f>
        <v>70270.649651972155</v>
      </c>
      <c r="W88" s="60">
        <f>IFERROR(Regression_Prep[[#This Row],[Per Pupil Spending]]*Regression_Prep[[#This Row],[Percent Below Achievement Math]],"")</f>
        <v>9977.6339759999992</v>
      </c>
      <c r="X88" s="60">
        <f>IFERROR(Regression_Prep[[#This Row],[Per Pupil Spending]]/(1-Regression_Prep[[#This Row],[Percent Below Achievement Math]]),"")</f>
        <v>41192.315538932329</v>
      </c>
      <c r="Y88" s="60"/>
      <c r="AH88"/>
      <c r="AI88"/>
      <c r="AJ88"/>
      <c r="AK88"/>
      <c r="AL88"/>
      <c r="AM88"/>
      <c r="AN88"/>
      <c r="AO88"/>
      <c r="AP88"/>
    </row>
    <row r="89" spans="1:42" ht="13">
      <c r="A89" s="28" t="s">
        <v>570</v>
      </c>
      <c r="B89" s="26" t="s">
        <v>944</v>
      </c>
      <c r="C89" s="26" t="s">
        <v>471</v>
      </c>
      <c r="D89" s="26" t="s">
        <v>655</v>
      </c>
      <c r="E89" s="26" t="s">
        <v>647</v>
      </c>
      <c r="F89" s="27" t="s">
        <v>579</v>
      </c>
      <c r="G89" s="26" t="s">
        <v>657</v>
      </c>
      <c r="H89" s="26" t="s">
        <v>949</v>
      </c>
      <c r="I89" s="19" t="s">
        <v>656</v>
      </c>
      <c r="J89" s="18" t="str">
        <f>IF(Regression_Prep[[#This Row],[School Type]]="Charter","Charter", "Non Charter")</f>
        <v>Non Charter</v>
      </c>
      <c r="K89" s="60">
        <f>_xlfn.XLOOKUP(Regression_Prep[[#This Row],[School Name]],Per_Pupil_Spending_1[School Name],Per_Pupil_Spending_1[Amount],"")</f>
        <v>22929.82</v>
      </c>
      <c r="L89" s="60">
        <f>IF(Regression_Prep[[#This Row],[Comparison School Type]]="Charter", 0,1)</f>
        <v>1</v>
      </c>
      <c r="M89" s="60" cm="1">
        <f t="array" ref="M89">_xlfn._xlws.FILTER(Enrollment[Percentage],(Enrollment[School Name]=Regression_Prep[[#This Row],[School Name]])*(Enrollment[Population]="Economically Disadvantaged"),"")</f>
        <v>0.37859999999999999</v>
      </c>
      <c r="N89" s="60" cm="1">
        <f t="array" ref="N89">_xlfn._xlws.FILTER(Enrollment[Percentage],(Enrollment[School Name]=Regression_Prep[[#This Row],[School Name]])*(Enrollment[Population]="Students with Disabilities"),"")</f>
        <v>0.16789999999999999</v>
      </c>
      <c r="O89" s="60">
        <f>_xlfn.XLOOKUP(Regression_Prep[[#This Row],[School Name]],ELA_New[School Name], ELA_New[Percentage of Students at Achievement Level],"")</f>
        <v>0.29409999999999997</v>
      </c>
      <c r="P89" s="60">
        <f>_xlfn.XLOOKUP(Regression_Prep[[#This Row],[School Name]],Math_New[School Name],Math_New[Percentage of Students at Achievement Level],"")</f>
        <v>0.63100000000000001</v>
      </c>
      <c r="Q89" s="60">
        <f>_xlfn.XLOOKUP(Regression_Prep[[#This Row],[School Name]],Science_New[School Name], Science_New[Percentage of Students at Achievement Level],"")</f>
        <v>0.65569999999999995</v>
      </c>
      <c r="R89" s="60">
        <f>IFERROR(AVERAGEIFS(Regression_Prep[[#This Row],[Percent Below Achievement ELA]:[Percent Below Achievement Science]],Regression_Prep[[#This Row],[Percent Below Achievement ELA]:[Percent Below Achievement Science]],"&lt;&gt;"),"")</f>
        <v>0.52693333333333336</v>
      </c>
      <c r="S89" s="60">
        <f>IFERROR(Regression_Prep[[#This Row],[Per Pupil Spending]]*Regression_Prep[[#This Row],[Percent Below Achievement ELA]],"")</f>
        <v>6743.660061999999</v>
      </c>
      <c r="T89" s="60">
        <f>IFERROR(Regression_Prep[[#This Row],[Per Pupil Spending]]/(1-Regression_Prep[[#This Row],[Percent Below Achievement ELA]]),"")</f>
        <v>32483.099589176938</v>
      </c>
      <c r="U89" s="60">
        <f>IFERROR(Regression_Prep[[#This Row],[Per Pupil Spending]]*Regression_Prep[[#This Row],[Percent Below Achievement Science]],"")</f>
        <v>15035.082973999999</v>
      </c>
      <c r="V89" s="60">
        <f>IFERROR(Regression_Prep[[#This Row],[Per Pupil Spending]]/(1-Regression_Prep[[#This Row],[Percent Below Achievement Science]]),"")</f>
        <v>66598.373511472542</v>
      </c>
      <c r="W89" s="60">
        <f>IFERROR(Regression_Prep[[#This Row],[Per Pupil Spending]]*Regression_Prep[[#This Row],[Percent Below Achievement Math]],"")</f>
        <v>14468.716420000001</v>
      </c>
      <c r="X89" s="60">
        <f>IFERROR(Regression_Prep[[#This Row],[Per Pupil Spending]]/(1-Regression_Prep[[#This Row],[Percent Below Achievement Math]]),"")</f>
        <v>62140.433604336045</v>
      </c>
      <c r="Y89" s="60"/>
      <c r="AH89"/>
      <c r="AI89"/>
      <c r="AJ89"/>
      <c r="AK89"/>
      <c r="AL89"/>
      <c r="AM89"/>
      <c r="AN89"/>
      <c r="AO89"/>
      <c r="AP89"/>
    </row>
    <row r="90" spans="1:42" ht="13">
      <c r="A90" s="25" t="s">
        <v>570</v>
      </c>
      <c r="B90" s="23" t="s">
        <v>1093</v>
      </c>
      <c r="C90" s="23" t="s">
        <v>83</v>
      </c>
      <c r="D90" s="24" t="s">
        <v>660</v>
      </c>
      <c r="E90" s="23" t="s">
        <v>647</v>
      </c>
      <c r="F90" s="24" t="s">
        <v>579</v>
      </c>
      <c r="G90" s="23" t="s">
        <v>653</v>
      </c>
      <c r="H90" s="23" t="s">
        <v>1095</v>
      </c>
      <c r="I90" s="19" t="s">
        <v>660</v>
      </c>
      <c r="J90" s="18" t="str">
        <f>IF(Regression_Prep[[#This Row],[School Type]]="Charter","Charter", "Non Charter")</f>
        <v>Non Charter</v>
      </c>
      <c r="K90" s="60">
        <f>_xlfn.XLOOKUP(Regression_Prep[[#This Row],[School Name]],Per_Pupil_Spending_1[School Name],Per_Pupil_Spending_1[Amount],"")</f>
        <v>26518.54</v>
      </c>
      <c r="L90" s="60">
        <f>IF(Regression_Prep[[#This Row],[Comparison School Type]]="Charter", 0,1)</f>
        <v>1</v>
      </c>
      <c r="M90" s="60" cm="1">
        <f t="array" ref="M90">_xlfn._xlws.FILTER(Enrollment[Percentage],(Enrollment[School Name]=Regression_Prep[[#This Row],[School Name]])*(Enrollment[Population]="Economically Disadvantaged"),"")</f>
        <v>0.44490000000000002</v>
      </c>
      <c r="N90" s="60" cm="1">
        <f t="array" ref="N90">_xlfn._xlws.FILTER(Enrollment[Percentage],(Enrollment[School Name]=Regression_Prep[[#This Row],[School Name]])*(Enrollment[Population]="Students with Disabilities"),"")</f>
        <v>0.2</v>
      </c>
      <c r="O90" s="60">
        <f>_xlfn.XLOOKUP(Regression_Prep[[#This Row],[School Name]],ELA_New[School Name], ELA_New[Percentage of Students at Achievement Level],"")</f>
        <v>0.5242</v>
      </c>
      <c r="P90" s="60">
        <f>_xlfn.XLOOKUP(Regression_Prep[[#This Row],[School Name]],Math_New[School Name],Math_New[Percentage of Students at Achievement Level],"")</f>
        <v>0.2903</v>
      </c>
      <c r="Q90" s="60">
        <f>_xlfn.XLOOKUP(Regression_Prep[[#This Row],[School Name]],Science_New[School Name], Science_New[Percentage of Students at Achievement Level],"")</f>
        <v>0.65769999999999995</v>
      </c>
      <c r="R90" s="60">
        <f>IFERROR(AVERAGEIFS(Regression_Prep[[#This Row],[Percent Below Achievement ELA]:[Percent Below Achievement Science]],Regression_Prep[[#This Row],[Percent Below Achievement ELA]:[Percent Below Achievement Science]],"&lt;&gt;"),"")</f>
        <v>0.4907333333333333</v>
      </c>
      <c r="S90" s="60">
        <f>IFERROR(Regression_Prep[[#This Row],[Per Pupil Spending]]*Regression_Prep[[#This Row],[Percent Below Achievement ELA]],"")</f>
        <v>13901.018668000001</v>
      </c>
      <c r="T90" s="60">
        <f>IFERROR(Regression_Prep[[#This Row],[Per Pupil Spending]]/(1-Regression_Prep[[#This Row],[Percent Below Achievement ELA]]),"")</f>
        <v>55734.636401849515</v>
      </c>
      <c r="U90" s="60">
        <f>IFERROR(Regression_Prep[[#This Row],[Per Pupil Spending]]*Regression_Prep[[#This Row],[Percent Below Achievement Science]],"")</f>
        <v>17441.243758000001</v>
      </c>
      <c r="V90" s="60">
        <f>IFERROR(Regression_Prep[[#This Row],[Per Pupil Spending]]/(1-Regression_Prep[[#This Row],[Percent Below Achievement Science]]),"")</f>
        <v>77471.633070406067</v>
      </c>
      <c r="W90" s="60">
        <f>IFERROR(Regression_Prep[[#This Row],[Per Pupil Spending]]*Regression_Prep[[#This Row],[Percent Below Achievement Math]],"")</f>
        <v>7698.3321620000006</v>
      </c>
      <c r="X90" s="60">
        <f>IFERROR(Regression_Prep[[#This Row],[Per Pupil Spending]]/(1-Regression_Prep[[#This Row],[Percent Below Achievement Math]]),"")</f>
        <v>37365.844723122449</v>
      </c>
      <c r="Y90" s="60"/>
      <c r="AH90"/>
      <c r="AI90"/>
      <c r="AJ90"/>
      <c r="AK90"/>
      <c r="AL90"/>
      <c r="AM90"/>
      <c r="AN90"/>
      <c r="AO90"/>
      <c r="AP90"/>
    </row>
    <row r="91" spans="1:42" ht="13">
      <c r="A91" s="28" t="s">
        <v>570</v>
      </c>
      <c r="B91" s="26" t="s">
        <v>1155</v>
      </c>
      <c r="C91" s="26" t="s">
        <v>193</v>
      </c>
      <c r="D91" s="27" t="s">
        <v>660</v>
      </c>
      <c r="E91" s="26" t="s">
        <v>647</v>
      </c>
      <c r="F91" s="27" t="s">
        <v>579</v>
      </c>
      <c r="G91" s="26" t="s">
        <v>700</v>
      </c>
      <c r="H91" s="26" t="s">
        <v>1157</v>
      </c>
      <c r="I91" s="19" t="s">
        <v>660</v>
      </c>
      <c r="J91" s="18" t="str">
        <f>IF(Regression_Prep[[#This Row],[School Type]]="Charter","Charter", "Non Charter")</f>
        <v>Non Charter</v>
      </c>
      <c r="K91" s="60">
        <f>_xlfn.XLOOKUP(Regression_Prep[[#This Row],[School Name]],Per_Pupil_Spending_1[School Name],Per_Pupil_Spending_1[Amount],"")</f>
        <v>17881.53</v>
      </c>
      <c r="L91" s="60">
        <f>IF(Regression_Prep[[#This Row],[Comparison School Type]]="Charter", 0,1)</f>
        <v>1</v>
      </c>
      <c r="M91" s="60" cm="1">
        <f t="array" ref="M91">_xlfn._xlws.FILTER(Enrollment[Percentage],(Enrollment[School Name]=Regression_Prep[[#This Row],[School Name]])*(Enrollment[Population]="Economically Disadvantaged"),"")</f>
        <v>0.37540000000000001</v>
      </c>
      <c r="N91" s="60" cm="1">
        <f t="array" ref="N91">_xlfn._xlws.FILTER(Enrollment[Percentage],(Enrollment[School Name]=Regression_Prep[[#This Row],[School Name]])*(Enrollment[Population]="Students with Disabilities"),"")</f>
        <v>0.1646</v>
      </c>
      <c r="O91" s="60">
        <f>_xlfn.XLOOKUP(Regression_Prep[[#This Row],[School Name]],ELA_New[School Name], ELA_New[Percentage of Students at Achievement Level],"")</f>
        <v>0.55649999999999999</v>
      </c>
      <c r="P91" s="60">
        <f>_xlfn.XLOOKUP(Regression_Prep[[#This Row],[School Name]],Math_New[School Name],Math_New[Percentage of Students at Achievement Level],"")</f>
        <v>0.33329999999999999</v>
      </c>
      <c r="Q91" s="60">
        <f>_xlfn.XLOOKUP(Regression_Prep[[#This Row],[School Name]],Science_New[School Name], Science_New[Percentage of Students at Achievement Level],"")</f>
        <v>0.65980000000000005</v>
      </c>
      <c r="R91" s="60">
        <f>IFERROR(AVERAGEIFS(Regression_Prep[[#This Row],[Percent Below Achievement ELA]:[Percent Below Achievement Science]],Regression_Prep[[#This Row],[Percent Below Achievement ELA]:[Percent Below Achievement Science]],"&lt;&gt;"),"")</f>
        <v>0.51653333333333329</v>
      </c>
      <c r="S91" s="60">
        <f>IFERROR(Regression_Prep[[#This Row],[Per Pupil Spending]]*Regression_Prep[[#This Row],[Percent Below Achievement ELA]],"")</f>
        <v>9951.0714449999996</v>
      </c>
      <c r="T91" s="60">
        <f>IFERROR(Regression_Prep[[#This Row],[Per Pupil Spending]]/(1-Regression_Prep[[#This Row],[Percent Below Achievement ELA]]),"")</f>
        <v>40319.120631341597</v>
      </c>
      <c r="U91" s="60">
        <f>IFERROR(Regression_Prep[[#This Row],[Per Pupil Spending]]*Regression_Prep[[#This Row],[Percent Below Achievement Science]],"")</f>
        <v>11798.233494</v>
      </c>
      <c r="V91" s="60">
        <f>IFERROR(Regression_Prep[[#This Row],[Per Pupil Spending]]/(1-Regression_Prep[[#This Row],[Percent Below Achievement Science]]),"")</f>
        <v>52561.816578483253</v>
      </c>
      <c r="W91" s="60">
        <f>IFERROR(Regression_Prep[[#This Row],[Per Pupil Spending]]*Regression_Prep[[#This Row],[Percent Below Achievement Math]],"")</f>
        <v>5959.9139489999998</v>
      </c>
      <c r="X91" s="60">
        <f>IFERROR(Regression_Prep[[#This Row],[Per Pupil Spending]]/(1-Regression_Prep[[#This Row],[Percent Below Achievement Math]]),"")</f>
        <v>26820.953952302381</v>
      </c>
      <c r="Y91" s="60"/>
      <c r="AH91"/>
      <c r="AI91"/>
      <c r="AJ91"/>
      <c r="AK91"/>
      <c r="AL91"/>
      <c r="AM91"/>
      <c r="AN91"/>
      <c r="AO91"/>
      <c r="AP91"/>
    </row>
    <row r="92" spans="1:42" ht="13">
      <c r="A92" s="25" t="s">
        <v>570</v>
      </c>
      <c r="B92" s="23" t="s">
        <v>860</v>
      </c>
      <c r="C92" s="23" t="s">
        <v>119</v>
      </c>
      <c r="D92" s="24" t="s">
        <v>646</v>
      </c>
      <c r="E92" s="23" t="s">
        <v>647</v>
      </c>
      <c r="F92" s="24" t="s">
        <v>579</v>
      </c>
      <c r="G92" s="23" t="s">
        <v>676</v>
      </c>
      <c r="H92" s="23" t="s">
        <v>861</v>
      </c>
      <c r="I92" s="19" t="s">
        <v>646</v>
      </c>
      <c r="J92" s="18" t="str">
        <f>IF(Regression_Prep[[#This Row],[School Type]]="Charter","Charter", "Non Charter")</f>
        <v>Non Charter</v>
      </c>
      <c r="K92" s="60">
        <f>_xlfn.XLOOKUP(Regression_Prep[[#This Row],[School Name]],Per_Pupil_Spending_1[School Name],Per_Pupil_Spending_1[Amount],"")</f>
        <v>24378.03</v>
      </c>
      <c r="L92" s="60">
        <f>IF(Regression_Prep[[#This Row],[Comparison School Type]]="Charter", 0,1)</f>
        <v>1</v>
      </c>
      <c r="M92" s="60" cm="1">
        <f t="array" ref="M92">_xlfn._xlws.FILTER(Enrollment[Percentage],(Enrollment[School Name]=Regression_Prep[[#This Row],[School Name]])*(Enrollment[Population]="Economically Disadvantaged"),"")</f>
        <v>0.60619999999999996</v>
      </c>
      <c r="N92" s="60" cm="1">
        <f t="array" ref="N92">_xlfn._xlws.FILTER(Enrollment[Percentage],(Enrollment[School Name]=Regression_Prep[[#This Row],[School Name]])*(Enrollment[Population]="Students with Disabilities"),"")</f>
        <v>0.24779999999999999</v>
      </c>
      <c r="O92" s="60">
        <f>_xlfn.XLOOKUP(Regression_Prep[[#This Row],[School Name]],ELA_New[School Name], ELA_New[Percentage of Students at Achievement Level],"")</f>
        <v>0.28029999999999999</v>
      </c>
      <c r="P92" s="60">
        <f>_xlfn.XLOOKUP(Regression_Prep[[#This Row],[School Name]],Math_New[School Name],Math_New[Percentage of Students at Achievement Level],"")</f>
        <v>0.38640000000000002</v>
      </c>
      <c r="Q92" s="60">
        <f>_xlfn.XLOOKUP(Regression_Prep[[#This Row],[School Name]],Science_New[School Name], Science_New[Percentage of Students at Achievement Level],"")</f>
        <v>0.66100000000000003</v>
      </c>
      <c r="R92" s="60">
        <f>IFERROR(AVERAGEIFS(Regression_Prep[[#This Row],[Percent Below Achievement ELA]:[Percent Below Achievement Science]],Regression_Prep[[#This Row],[Percent Below Achievement ELA]:[Percent Below Achievement Science]],"&lt;&gt;"),"")</f>
        <v>0.44256666666666672</v>
      </c>
      <c r="S92" s="60">
        <f>IFERROR(Regression_Prep[[#This Row],[Per Pupil Spending]]*Regression_Prep[[#This Row],[Percent Below Achievement ELA]],"")</f>
        <v>6833.1618089999993</v>
      </c>
      <c r="T92" s="60">
        <f>IFERROR(Regression_Prep[[#This Row],[Per Pupil Spending]]/(1-Regression_Prep[[#This Row],[Percent Below Achievement ELA]]),"")</f>
        <v>33872.488536890371</v>
      </c>
      <c r="U92" s="60">
        <f>IFERROR(Regression_Prep[[#This Row],[Per Pupil Spending]]*Regression_Prep[[#This Row],[Percent Below Achievement Science]],"")</f>
        <v>16113.877829999999</v>
      </c>
      <c r="V92" s="60">
        <f>IFERROR(Regression_Prep[[#This Row],[Per Pupil Spending]]/(1-Regression_Prep[[#This Row],[Percent Below Achievement Science]]),"")</f>
        <v>71911.592920353985</v>
      </c>
      <c r="W92" s="60">
        <f>IFERROR(Regression_Prep[[#This Row],[Per Pupil Spending]]*Regression_Prep[[#This Row],[Percent Below Achievement Math]],"")</f>
        <v>9419.6707920000008</v>
      </c>
      <c r="X92" s="60">
        <f>IFERROR(Regression_Prep[[#This Row],[Per Pupil Spending]]/(1-Regression_Prep[[#This Row],[Percent Below Achievement Math]]),"")</f>
        <v>39729.514341590613</v>
      </c>
      <c r="Y92" s="60"/>
      <c r="AH92"/>
      <c r="AI92"/>
      <c r="AJ92"/>
      <c r="AK92"/>
      <c r="AL92"/>
      <c r="AM92"/>
      <c r="AN92"/>
      <c r="AO92"/>
      <c r="AP92"/>
    </row>
    <row r="93" spans="1:42" ht="13">
      <c r="A93" s="28" t="s">
        <v>570</v>
      </c>
      <c r="B93" s="26" t="s">
        <v>585</v>
      </c>
      <c r="C93" s="26" t="s">
        <v>576</v>
      </c>
      <c r="D93" s="27" t="s">
        <v>660</v>
      </c>
      <c r="E93" s="26" t="s">
        <v>647</v>
      </c>
      <c r="F93" s="27" t="s">
        <v>580</v>
      </c>
      <c r="G93" s="26" t="s">
        <v>657</v>
      </c>
      <c r="H93" s="26" t="s">
        <v>658</v>
      </c>
      <c r="I93" s="19" t="s">
        <v>660</v>
      </c>
      <c r="J93" s="18" t="str">
        <f>IF(Regression_Prep[[#This Row],[School Type]]="Charter","Charter", "Non Charter")</f>
        <v>Charter</v>
      </c>
      <c r="K93" s="60">
        <f>_xlfn.XLOOKUP(Regression_Prep[[#This Row],[School Name]],Per_Pupil_Spending_1[School Name],Per_Pupil_Spending_1[Amount],"")</f>
        <v>11847.21</v>
      </c>
      <c r="L93" s="60">
        <f>IF(Regression_Prep[[#This Row],[Comparison School Type]]="Charter", 0,1)</f>
        <v>0</v>
      </c>
      <c r="M93" s="60" cm="1">
        <f t="array" ref="M93">_xlfn._xlws.FILTER(Enrollment[Percentage],(Enrollment[School Name]=Regression_Prep[[#This Row],[School Name]])*(Enrollment[Population]="Economically Disadvantaged"),"")</f>
        <v>0.39550000000000002</v>
      </c>
      <c r="N93" s="60" cm="1">
        <f t="array" ref="N93">_xlfn._xlws.FILTER(Enrollment[Percentage],(Enrollment[School Name]=Regression_Prep[[#This Row],[School Name]])*(Enrollment[Population]="Students with Disabilities"),"")</f>
        <v>0.19089999999999999</v>
      </c>
      <c r="O93" s="60">
        <f>_xlfn.XLOOKUP(Regression_Prep[[#This Row],[School Name]],ELA_New[School Name], ELA_New[Percentage of Students at Achievement Level],"")</f>
        <v>0.20930000000000001</v>
      </c>
      <c r="P93" s="60">
        <f>_xlfn.XLOOKUP(Regression_Prep[[#This Row],[School Name]],Math_New[School Name],Math_New[Percentage of Students at Achievement Level],"")</f>
        <v>0.3488</v>
      </c>
      <c r="Q93" s="60">
        <f>_xlfn.XLOOKUP(Regression_Prep[[#This Row],[School Name]],Science_New[School Name], Science_New[Percentage of Students at Achievement Level],"")</f>
        <v>0.66149999999999998</v>
      </c>
      <c r="R93" s="60">
        <f>IFERROR(AVERAGEIFS(Regression_Prep[[#This Row],[Percent Below Achievement ELA]:[Percent Below Achievement Science]],Regression_Prep[[#This Row],[Percent Below Achievement ELA]:[Percent Below Achievement Science]],"&lt;&gt;"),"")</f>
        <v>0.40653333333333336</v>
      </c>
      <c r="S93" s="60">
        <f>IFERROR(Regression_Prep[[#This Row],[Per Pupil Spending]]*Regression_Prep[[#This Row],[Percent Below Achievement ELA]],"")</f>
        <v>2479.6210529999998</v>
      </c>
      <c r="T93" s="60">
        <f>IFERROR(Regression_Prep[[#This Row],[Per Pupil Spending]]/(1-Regression_Prep[[#This Row],[Percent Below Achievement ELA]]),"")</f>
        <v>14983.192108258505</v>
      </c>
      <c r="U93" s="60">
        <f>IFERROR(Regression_Prep[[#This Row],[Per Pupil Spending]]*Regression_Prep[[#This Row],[Percent Below Achievement Science]],"")</f>
        <v>7836.9294149999987</v>
      </c>
      <c r="V93" s="60">
        <f>IFERROR(Regression_Prep[[#This Row],[Per Pupil Spending]]/(1-Regression_Prep[[#This Row],[Percent Below Achievement Science]]),"")</f>
        <v>34999.143279172815</v>
      </c>
      <c r="W93" s="60">
        <f>IFERROR(Regression_Prep[[#This Row],[Per Pupil Spending]]*Regression_Prep[[#This Row],[Percent Below Achievement Math]],"")</f>
        <v>4132.3068479999993</v>
      </c>
      <c r="X93" s="60">
        <f>IFERROR(Regression_Prep[[#This Row],[Per Pupil Spending]]/(1-Regression_Prep[[#This Row],[Percent Below Achievement Math]]),"")</f>
        <v>18192.890049140049</v>
      </c>
      <c r="Y93" s="60"/>
      <c r="AH93"/>
      <c r="AI93"/>
      <c r="AJ93"/>
      <c r="AK93"/>
      <c r="AL93"/>
      <c r="AM93"/>
      <c r="AN93"/>
      <c r="AO93"/>
      <c r="AP93"/>
    </row>
    <row r="94" spans="1:42" ht="13">
      <c r="A94" s="25" t="s">
        <v>570</v>
      </c>
      <c r="B94" s="23" t="s">
        <v>891</v>
      </c>
      <c r="C94" s="23" t="s">
        <v>405</v>
      </c>
      <c r="D94" s="24" t="s">
        <v>660</v>
      </c>
      <c r="E94" s="23" t="s">
        <v>647</v>
      </c>
      <c r="F94" s="24" t="s">
        <v>579</v>
      </c>
      <c r="G94" s="23" t="s">
        <v>802</v>
      </c>
      <c r="H94" s="23" t="s">
        <v>892</v>
      </c>
      <c r="I94" s="19" t="s">
        <v>660</v>
      </c>
      <c r="J94" s="18" t="str">
        <f>IF(Regression_Prep[[#This Row],[School Type]]="Charter","Charter", "Non Charter")</f>
        <v>Non Charter</v>
      </c>
      <c r="K94" s="60">
        <f>_xlfn.XLOOKUP(Regression_Prep[[#This Row],[School Name]],Per_Pupil_Spending_1[School Name],Per_Pupil_Spending_1[Amount],"")</f>
        <v>22835.42</v>
      </c>
      <c r="L94" s="60">
        <f>IF(Regression_Prep[[#This Row],[Comparison School Type]]="Charter", 0,1)</f>
        <v>1</v>
      </c>
      <c r="M94" s="60" cm="1">
        <f t="array" ref="M94">_xlfn._xlws.FILTER(Enrollment[Percentage],(Enrollment[School Name]=Regression_Prep[[#This Row],[School Name]])*(Enrollment[Population]="Economically Disadvantaged"),"")</f>
        <v>0.2258</v>
      </c>
      <c r="N94" s="60" cm="1">
        <f t="array" ref="N94">_xlfn._xlws.FILTER(Enrollment[Percentage],(Enrollment[School Name]=Regression_Prep[[#This Row],[School Name]])*(Enrollment[Population]="Students with Disabilities"),"")</f>
        <v>0.2419</v>
      </c>
      <c r="O94" s="60" t="str">
        <f>_xlfn.XLOOKUP(Regression_Prep[[#This Row],[School Name]],ELA_New[School Name], ELA_New[Percentage of Students at Achievement Level],"")</f>
        <v/>
      </c>
      <c r="P94" s="60">
        <f>_xlfn.XLOOKUP(Regression_Prep[[#This Row],[School Name]],Math_New[School Name],Math_New[Percentage of Students at Achievement Level],"")</f>
        <v>0.65</v>
      </c>
      <c r="Q94" s="60">
        <f>_xlfn.XLOOKUP(Regression_Prep[[#This Row],[School Name]],Science_New[School Name], Science_New[Percentage of Students at Achievement Level],"")</f>
        <v>0.66669999999999996</v>
      </c>
      <c r="R94" s="60">
        <f>IFERROR(AVERAGEIFS(Regression_Prep[[#This Row],[Percent Below Achievement ELA]:[Percent Below Achievement Science]],Regression_Prep[[#This Row],[Percent Below Achievement ELA]:[Percent Below Achievement Science]],"&lt;&gt;"),"")</f>
        <v>0.65834999999999999</v>
      </c>
      <c r="S94" s="60" t="str">
        <f>IFERROR(Regression_Prep[[#This Row],[Per Pupil Spending]]*Regression_Prep[[#This Row],[Percent Below Achievement ELA]],"")</f>
        <v/>
      </c>
      <c r="T94" s="60" t="str">
        <f>IFERROR(Regression_Prep[[#This Row],[Per Pupil Spending]]/(1-Regression_Prep[[#This Row],[Percent Below Achievement ELA]]),"")</f>
        <v/>
      </c>
      <c r="U94" s="60">
        <f>IFERROR(Regression_Prep[[#This Row],[Per Pupil Spending]]*Regression_Prep[[#This Row],[Percent Below Achievement Science]],"")</f>
        <v>15224.374513999997</v>
      </c>
      <c r="V94" s="60">
        <f>IFERROR(Regression_Prep[[#This Row],[Per Pupil Spending]]/(1-Regression_Prep[[#This Row],[Percent Below Achievement Science]]),"")</f>
        <v>68513.111311131099</v>
      </c>
      <c r="W94" s="60">
        <f>IFERROR(Regression_Prep[[#This Row],[Per Pupil Spending]]*Regression_Prep[[#This Row],[Percent Below Achievement Math]],"")</f>
        <v>14843.022999999999</v>
      </c>
      <c r="X94" s="60">
        <f>IFERROR(Regression_Prep[[#This Row],[Per Pupil Spending]]/(1-Regression_Prep[[#This Row],[Percent Below Achievement Math]]),"")</f>
        <v>65244.057142857142</v>
      </c>
      <c r="Y94" s="60"/>
      <c r="AH94"/>
      <c r="AI94"/>
      <c r="AJ94"/>
      <c r="AK94"/>
      <c r="AL94"/>
      <c r="AM94"/>
      <c r="AN94"/>
      <c r="AO94"/>
      <c r="AP94"/>
    </row>
    <row r="95" spans="1:42" ht="13">
      <c r="A95" s="28" t="s">
        <v>570</v>
      </c>
      <c r="B95" s="26" t="s">
        <v>832</v>
      </c>
      <c r="C95" s="26" t="s">
        <v>43</v>
      </c>
      <c r="D95" s="26" t="s">
        <v>662</v>
      </c>
      <c r="E95" s="26" t="s">
        <v>647</v>
      </c>
      <c r="F95" s="27" t="s">
        <v>579</v>
      </c>
      <c r="G95" s="26" t="s">
        <v>679</v>
      </c>
      <c r="H95" s="26" t="s">
        <v>833</v>
      </c>
      <c r="I95" s="19" t="s">
        <v>656</v>
      </c>
      <c r="J95" s="18" t="str">
        <f>IF(Regression_Prep[[#This Row],[School Type]]="Charter","Charter", "Non Charter")</f>
        <v>Non Charter</v>
      </c>
      <c r="K95" s="60">
        <f>_xlfn.XLOOKUP(Regression_Prep[[#This Row],[School Name]],Per_Pupil_Spending_1[School Name],Per_Pupil_Spending_1[Amount],"")</f>
        <v>22647.59</v>
      </c>
      <c r="L95" s="60">
        <f>IF(Regression_Prep[[#This Row],[Comparison School Type]]="Charter", 0,1)</f>
        <v>1</v>
      </c>
      <c r="M95" s="60" cm="1">
        <f t="array" ref="M95">_xlfn._xlws.FILTER(Enrollment[Percentage],(Enrollment[School Name]=Regression_Prep[[#This Row],[School Name]])*(Enrollment[Population]="Economically Disadvantaged"),"")</f>
        <v>0.62749999999999995</v>
      </c>
      <c r="N95" s="60" cm="1">
        <f t="array" ref="N95">_xlfn._xlws.FILTER(Enrollment[Percentage],(Enrollment[School Name]=Regression_Prep[[#This Row],[School Name]])*(Enrollment[Population]="Students with Disabilities"),"")</f>
        <v>0.17649999999999999</v>
      </c>
      <c r="O95" s="60">
        <f>_xlfn.XLOOKUP(Regression_Prep[[#This Row],[School Name]],ELA_New[School Name], ELA_New[Percentage of Students at Achievement Level],"")</f>
        <v>0.33900000000000002</v>
      </c>
      <c r="P95" s="60">
        <f>_xlfn.XLOOKUP(Regression_Prep[[#This Row],[School Name]],Math_New[School Name],Math_New[Percentage of Students at Achievement Level],"")</f>
        <v>0.47460000000000002</v>
      </c>
      <c r="Q95" s="60">
        <f>_xlfn.XLOOKUP(Regression_Prep[[#This Row],[School Name]],Science_New[School Name], Science_New[Percentage of Students at Achievement Level],"")</f>
        <v>0.66669999999999996</v>
      </c>
      <c r="R95" s="60">
        <f>IFERROR(AVERAGEIFS(Regression_Prep[[#This Row],[Percent Below Achievement ELA]:[Percent Below Achievement Science]],Regression_Prep[[#This Row],[Percent Below Achievement ELA]:[Percent Below Achievement Science]],"&lt;&gt;"),"")</f>
        <v>0.49343333333333339</v>
      </c>
      <c r="S95" s="60">
        <f>IFERROR(Regression_Prep[[#This Row],[Per Pupil Spending]]*Regression_Prep[[#This Row],[Percent Below Achievement ELA]],"")</f>
        <v>7677.533010000001</v>
      </c>
      <c r="T95" s="60">
        <f>IFERROR(Regression_Prep[[#This Row],[Per Pupil Spending]]/(1-Regression_Prep[[#This Row],[Percent Below Achievement ELA]]),"")</f>
        <v>34262.617246596063</v>
      </c>
      <c r="U95" s="60">
        <f>IFERROR(Regression_Prep[[#This Row],[Per Pupil Spending]]*Regression_Prep[[#This Row],[Percent Below Achievement Science]],"")</f>
        <v>15099.148252999999</v>
      </c>
      <c r="V95" s="60">
        <f>IFERROR(Regression_Prep[[#This Row],[Per Pupil Spending]]/(1-Regression_Prep[[#This Row],[Percent Below Achievement Science]]),"")</f>
        <v>67949.56495649564</v>
      </c>
      <c r="W95" s="60">
        <f>IFERROR(Regression_Prep[[#This Row],[Per Pupil Spending]]*Regression_Prep[[#This Row],[Percent Below Achievement Math]],"")</f>
        <v>10748.546214</v>
      </c>
      <c r="X95" s="60">
        <f>IFERROR(Regression_Prep[[#This Row],[Per Pupil Spending]]/(1-Regression_Prep[[#This Row],[Percent Below Achievement Math]]),"")</f>
        <v>43105.424438523034</v>
      </c>
      <c r="Y95" s="60"/>
      <c r="AH95"/>
      <c r="AI95"/>
      <c r="AJ95"/>
      <c r="AK95"/>
      <c r="AL95"/>
      <c r="AM95"/>
      <c r="AN95"/>
      <c r="AO95"/>
      <c r="AP95"/>
    </row>
    <row r="96" spans="1:42" ht="13">
      <c r="A96" s="25" t="s">
        <v>570</v>
      </c>
      <c r="B96" s="23" t="s">
        <v>1044</v>
      </c>
      <c r="C96" s="23" t="s">
        <v>31</v>
      </c>
      <c r="D96" s="24" t="s">
        <v>652</v>
      </c>
      <c r="E96" s="23" t="s">
        <v>647</v>
      </c>
      <c r="F96" s="24" t="s">
        <v>579</v>
      </c>
      <c r="G96" s="23" t="s">
        <v>682</v>
      </c>
      <c r="H96" s="23" t="s">
        <v>1045</v>
      </c>
      <c r="I96" s="19" t="s">
        <v>652</v>
      </c>
      <c r="J96" s="18" t="str">
        <f>IF(Regression_Prep[[#This Row],[School Type]]="Charter","Charter", "Non Charter")</f>
        <v>Non Charter</v>
      </c>
      <c r="K96" s="60">
        <f>_xlfn.XLOOKUP(Regression_Prep[[#This Row],[School Name]],Per_Pupil_Spending_1[School Name],Per_Pupil_Spending_1[Amount],"")</f>
        <v>22145.279999999999</v>
      </c>
      <c r="L96" s="60">
        <f>IF(Regression_Prep[[#This Row],[Comparison School Type]]="Charter", 0,1)</f>
        <v>1</v>
      </c>
      <c r="M96" s="60" cm="1">
        <f t="array" ref="M96">_xlfn._xlws.FILTER(Enrollment[Percentage],(Enrollment[School Name]=Regression_Prep[[#This Row],[School Name]])*(Enrollment[Population]="Economically Disadvantaged"),"")</f>
        <v>0.31900000000000001</v>
      </c>
      <c r="N96" s="60" cm="1">
        <f t="array" ref="N96">_xlfn._xlws.FILTER(Enrollment[Percentage],(Enrollment[School Name]=Regression_Prep[[#This Row],[School Name]])*(Enrollment[Population]="Students with Disabilities"),"")</f>
        <v>0.1963</v>
      </c>
      <c r="O96" s="60">
        <f>_xlfn.XLOOKUP(Regression_Prep[[#This Row],[School Name]],ELA_New[School Name], ELA_New[Percentage of Students at Achievement Level],"")</f>
        <v>0.36</v>
      </c>
      <c r="P96" s="60">
        <f>_xlfn.XLOOKUP(Regression_Prep[[#This Row],[School Name]],Math_New[School Name],Math_New[Percentage of Students at Achievement Level],"")</f>
        <v>0.45329999999999998</v>
      </c>
      <c r="Q96" s="60">
        <f>_xlfn.XLOOKUP(Regression_Prep[[#This Row],[School Name]],Science_New[School Name], Science_New[Percentage of Students at Achievement Level],"")</f>
        <v>0.66669999999999996</v>
      </c>
      <c r="R96" s="60">
        <f>IFERROR(AVERAGEIFS(Regression_Prep[[#This Row],[Percent Below Achievement ELA]:[Percent Below Achievement Science]],Regression_Prep[[#This Row],[Percent Below Achievement ELA]:[Percent Below Achievement Science]],"&lt;&gt;"),"")</f>
        <v>0.49333333333333335</v>
      </c>
      <c r="S96" s="60">
        <f>IFERROR(Regression_Prep[[#This Row],[Per Pupil Spending]]*Regression_Prep[[#This Row],[Percent Below Achievement ELA]],"")</f>
        <v>7972.3007999999991</v>
      </c>
      <c r="T96" s="60">
        <f>IFERROR(Regression_Prep[[#This Row],[Per Pupil Spending]]/(1-Regression_Prep[[#This Row],[Percent Below Achievement ELA]]),"")</f>
        <v>34602</v>
      </c>
      <c r="U96" s="60">
        <f>IFERROR(Regression_Prep[[#This Row],[Per Pupil Spending]]*Regression_Prep[[#This Row],[Percent Below Achievement Science]],"")</f>
        <v>14764.258175999998</v>
      </c>
      <c r="V96" s="60">
        <f>IFERROR(Regression_Prep[[#This Row],[Per Pupil Spending]]/(1-Regression_Prep[[#This Row],[Percent Below Achievement Science]]),"")</f>
        <v>66442.484248424837</v>
      </c>
      <c r="W96" s="60">
        <f>IFERROR(Regression_Prep[[#This Row],[Per Pupil Spending]]*Regression_Prep[[#This Row],[Percent Below Achievement Math]],"")</f>
        <v>10038.455424</v>
      </c>
      <c r="X96" s="60">
        <f>IFERROR(Regression_Prep[[#This Row],[Per Pupil Spending]]/(1-Regression_Prep[[#This Row],[Percent Below Achievement Math]]),"")</f>
        <v>40507.188586061828</v>
      </c>
      <c r="Y96" s="60"/>
      <c r="AH96"/>
      <c r="AI96"/>
      <c r="AJ96"/>
      <c r="AK96"/>
      <c r="AL96"/>
      <c r="AM96"/>
      <c r="AN96"/>
      <c r="AO96"/>
      <c r="AP96"/>
    </row>
    <row r="97" spans="1:42" ht="13">
      <c r="A97" s="28" t="s">
        <v>570</v>
      </c>
      <c r="B97" s="26" t="s">
        <v>1060</v>
      </c>
      <c r="C97" s="26" t="s">
        <v>326</v>
      </c>
      <c r="D97" s="26" t="s">
        <v>659</v>
      </c>
      <c r="E97" s="26" t="s">
        <v>647</v>
      </c>
      <c r="F97" s="27" t="s">
        <v>579</v>
      </c>
      <c r="G97" s="26" t="s">
        <v>668</v>
      </c>
      <c r="H97" s="26" t="s">
        <v>1063</v>
      </c>
      <c r="I97" s="19" t="s">
        <v>651</v>
      </c>
      <c r="J97" s="18" t="str">
        <f>IF(Regression_Prep[[#This Row],[School Type]]="Charter","Charter", "Non Charter")</f>
        <v>Non Charter</v>
      </c>
      <c r="K97" s="60">
        <f>_xlfn.XLOOKUP(Regression_Prep[[#This Row],[School Name]],Per_Pupil_Spending_1[School Name],Per_Pupil_Spending_1[Amount],"")</f>
        <v>21207.74</v>
      </c>
      <c r="L97" s="60">
        <f>IF(Regression_Prep[[#This Row],[Comparison School Type]]="Charter", 0,1)</f>
        <v>1</v>
      </c>
      <c r="M97" s="60" cm="1">
        <f t="array" ref="M97">_xlfn._xlws.FILTER(Enrollment[Percentage],(Enrollment[School Name]=Regression_Prep[[#This Row],[School Name]])*(Enrollment[Population]="Economically Disadvantaged"),"")</f>
        <v>0.48470000000000002</v>
      </c>
      <c r="N97" s="60" cm="1">
        <f t="array" ref="N97">_xlfn._xlws.FILTER(Enrollment[Percentage],(Enrollment[School Name]=Regression_Prep[[#This Row],[School Name]])*(Enrollment[Population]="Students with Disabilities"),"")</f>
        <v>0.24490000000000001</v>
      </c>
      <c r="O97" s="60">
        <f>_xlfn.XLOOKUP(Regression_Prep[[#This Row],[School Name]],ELA_New[School Name], ELA_New[Percentage of Students at Achievement Level],"")</f>
        <v>0.39219999999999999</v>
      </c>
      <c r="P97" s="60">
        <f>_xlfn.XLOOKUP(Regression_Prep[[#This Row],[School Name]],Math_New[School Name],Math_New[Percentage of Students at Achievement Level],"")</f>
        <v>0.42159999999999997</v>
      </c>
      <c r="Q97" s="60">
        <f>_xlfn.XLOOKUP(Regression_Prep[[#This Row],[School Name]],Science_New[School Name], Science_New[Percentage of Students at Achievement Level],"")</f>
        <v>0.66669999999999996</v>
      </c>
      <c r="R97" s="60">
        <f>IFERROR(AVERAGEIFS(Regression_Prep[[#This Row],[Percent Below Achievement ELA]:[Percent Below Achievement Science]],Regression_Prep[[#This Row],[Percent Below Achievement ELA]:[Percent Below Achievement Science]],"&lt;&gt;"),"")</f>
        <v>0.49349999999999999</v>
      </c>
      <c r="S97" s="60">
        <f>IFERROR(Regression_Prep[[#This Row],[Per Pupil Spending]]*Regression_Prep[[#This Row],[Percent Below Achievement ELA]],"")</f>
        <v>8317.6756280000009</v>
      </c>
      <c r="T97" s="60">
        <f>IFERROR(Regression_Prep[[#This Row],[Per Pupil Spending]]/(1-Regression_Prep[[#This Row],[Percent Below Achievement ELA]]),"")</f>
        <v>34892.629154327085</v>
      </c>
      <c r="U97" s="60">
        <f>IFERROR(Regression_Prep[[#This Row],[Per Pupil Spending]]*Regression_Prep[[#This Row],[Percent Below Achievement Science]],"")</f>
        <v>14139.200258000001</v>
      </c>
      <c r="V97" s="60">
        <f>IFERROR(Regression_Prep[[#This Row],[Per Pupil Spending]]/(1-Regression_Prep[[#This Row],[Percent Below Achievement Science]]),"")</f>
        <v>63629.582958295825</v>
      </c>
      <c r="W97" s="60">
        <f>IFERROR(Regression_Prep[[#This Row],[Per Pupil Spending]]*Regression_Prep[[#This Row],[Percent Below Achievement Math]],"")</f>
        <v>8941.1831839999995</v>
      </c>
      <c r="X97" s="60">
        <f>IFERROR(Regression_Prep[[#This Row],[Per Pupil Spending]]/(1-Regression_Prep[[#This Row],[Percent Below Achievement Math]]),"")</f>
        <v>36666.21715076072</v>
      </c>
      <c r="Y97" s="60"/>
      <c r="AH97"/>
      <c r="AI97"/>
      <c r="AJ97"/>
      <c r="AK97"/>
      <c r="AL97"/>
      <c r="AM97"/>
      <c r="AN97"/>
      <c r="AO97"/>
      <c r="AP97"/>
    </row>
    <row r="98" spans="1:42" ht="13">
      <c r="A98" s="25" t="s">
        <v>570</v>
      </c>
      <c r="B98" s="23" t="s">
        <v>717</v>
      </c>
      <c r="C98" s="23" t="s">
        <v>25</v>
      </c>
      <c r="D98" s="24" t="s">
        <v>660</v>
      </c>
      <c r="E98" s="23" t="s">
        <v>647</v>
      </c>
      <c r="F98" s="24" t="s">
        <v>579</v>
      </c>
      <c r="G98" s="23" t="s">
        <v>668</v>
      </c>
      <c r="H98" s="23" t="s">
        <v>719</v>
      </c>
      <c r="I98" s="19" t="s">
        <v>660</v>
      </c>
      <c r="J98" s="18" t="str">
        <f>IF(Regression_Prep[[#This Row],[School Type]]="Charter","Charter", "Non Charter")</f>
        <v>Non Charter</v>
      </c>
      <c r="K98" s="60">
        <f>_xlfn.XLOOKUP(Regression_Prep[[#This Row],[School Name]],Per_Pupil_Spending_1[School Name],Per_Pupil_Spending_1[Amount],"")</f>
        <v>18426.419999999998</v>
      </c>
      <c r="L98" s="60">
        <f>IF(Regression_Prep[[#This Row],[Comparison School Type]]="Charter", 0,1)</f>
        <v>1</v>
      </c>
      <c r="M98" s="60" cm="1">
        <f t="array" ref="M98">_xlfn._xlws.FILTER(Enrollment[Percentage],(Enrollment[School Name]=Regression_Prep[[#This Row],[School Name]])*(Enrollment[Population]="Economically Disadvantaged"),"")</f>
        <v>0.29980000000000001</v>
      </c>
      <c r="N98" s="60" cm="1">
        <f t="array" ref="N98">_xlfn._xlws.FILTER(Enrollment[Percentage],(Enrollment[School Name]=Regression_Prep[[#This Row],[School Name]])*(Enrollment[Population]="Students with Disabilities"),"")</f>
        <v>0.17480000000000001</v>
      </c>
      <c r="O98" s="60">
        <f>_xlfn.XLOOKUP(Regression_Prep[[#This Row],[School Name]],ELA_New[School Name], ELA_New[Percentage of Students at Achievement Level],"")</f>
        <v>0.47389999999999999</v>
      </c>
      <c r="P98" s="60">
        <f>_xlfn.XLOOKUP(Regression_Prep[[#This Row],[School Name]],Math_New[School Name],Math_New[Percentage of Students at Achievement Level],"")</f>
        <v>0.3417</v>
      </c>
      <c r="Q98" s="60">
        <f>_xlfn.XLOOKUP(Regression_Prep[[#This Row],[School Name]],Science_New[School Name], Science_New[Percentage of Students at Achievement Level],"")</f>
        <v>0.66879999999999995</v>
      </c>
      <c r="R98" s="60">
        <f>IFERROR(AVERAGEIFS(Regression_Prep[[#This Row],[Percent Below Achievement ELA]:[Percent Below Achievement Science]],Regression_Prep[[#This Row],[Percent Below Achievement ELA]:[Percent Below Achievement Science]],"&lt;&gt;"),"")</f>
        <v>0.49479999999999996</v>
      </c>
      <c r="S98" s="60">
        <f>IFERROR(Regression_Prep[[#This Row],[Per Pupil Spending]]*Regression_Prep[[#This Row],[Percent Below Achievement ELA]],"")</f>
        <v>8732.2804379999998</v>
      </c>
      <c r="T98" s="60">
        <f>IFERROR(Regression_Prep[[#This Row],[Per Pupil Spending]]/(1-Regression_Prep[[#This Row],[Percent Below Achievement ELA]]),"")</f>
        <v>35024.558068808205</v>
      </c>
      <c r="U98" s="60">
        <f>IFERROR(Regression_Prep[[#This Row],[Per Pupil Spending]]*Regression_Prep[[#This Row],[Percent Below Achievement Science]],"")</f>
        <v>12323.589695999997</v>
      </c>
      <c r="V98" s="60">
        <f>IFERROR(Regression_Prep[[#This Row],[Per Pupil Spending]]/(1-Regression_Prep[[#This Row],[Percent Below Achievement Science]]),"")</f>
        <v>55635.326086956506</v>
      </c>
      <c r="W98" s="60">
        <f>IFERROR(Regression_Prep[[#This Row],[Per Pupil Spending]]*Regression_Prep[[#This Row],[Percent Below Achievement Math]],"")</f>
        <v>6296.3077139999996</v>
      </c>
      <c r="X98" s="60">
        <f>IFERROR(Regression_Prep[[#This Row],[Per Pupil Spending]]/(1-Regression_Prep[[#This Row],[Percent Below Achievement Math]]),"")</f>
        <v>27990.915995746618</v>
      </c>
      <c r="Y98" s="60"/>
      <c r="AH98"/>
      <c r="AI98"/>
      <c r="AJ98"/>
      <c r="AK98"/>
      <c r="AL98"/>
      <c r="AM98"/>
      <c r="AN98"/>
      <c r="AO98"/>
      <c r="AP98"/>
    </row>
    <row r="99" spans="1:42" ht="13">
      <c r="A99" s="28" t="s">
        <v>570</v>
      </c>
      <c r="B99" s="26" t="s">
        <v>1132</v>
      </c>
      <c r="C99" s="26" t="s">
        <v>353</v>
      </c>
      <c r="D99" s="27" t="s">
        <v>660</v>
      </c>
      <c r="E99" s="26" t="s">
        <v>647</v>
      </c>
      <c r="F99" s="27" t="s">
        <v>579</v>
      </c>
      <c r="G99" s="26" t="s">
        <v>682</v>
      </c>
      <c r="H99" s="26" t="s">
        <v>1133</v>
      </c>
      <c r="I99" s="19" t="s">
        <v>660</v>
      </c>
      <c r="J99" s="18" t="str">
        <f>IF(Regression_Prep[[#This Row],[School Type]]="Charter","Charter", "Non Charter")</f>
        <v>Non Charter</v>
      </c>
      <c r="K99" s="60">
        <f>_xlfn.XLOOKUP(Regression_Prep[[#This Row],[School Name]],Per_Pupil_Spending_1[School Name],Per_Pupil_Spending_1[Amount],"")</f>
        <v>20148.53</v>
      </c>
      <c r="L99" s="60">
        <f>IF(Regression_Prep[[#This Row],[Comparison School Type]]="Charter", 0,1)</f>
        <v>1</v>
      </c>
      <c r="M99" s="60" cm="1">
        <f t="array" ref="M99">_xlfn._xlws.FILTER(Enrollment[Percentage],(Enrollment[School Name]=Regression_Prep[[#This Row],[School Name]])*(Enrollment[Population]="Economically Disadvantaged"),"")</f>
        <v>0.37669999999999998</v>
      </c>
      <c r="N99" s="60" cm="1">
        <f t="array" ref="N99">_xlfn._xlws.FILTER(Enrollment[Percentage],(Enrollment[School Name]=Regression_Prep[[#This Row],[School Name]])*(Enrollment[Population]="Students with Disabilities"),"")</f>
        <v>0.1454</v>
      </c>
      <c r="O99" s="60">
        <f>_xlfn.XLOOKUP(Regression_Prep[[#This Row],[School Name]],ELA_New[School Name], ELA_New[Percentage of Students at Achievement Level],"")</f>
        <v>0.32769999999999999</v>
      </c>
      <c r="P99" s="60">
        <f>_xlfn.XLOOKUP(Regression_Prep[[#This Row],[School Name]],Math_New[School Name],Math_New[Percentage of Students at Achievement Level],"")</f>
        <v>0.52939999999999998</v>
      </c>
      <c r="Q99" s="60">
        <f>_xlfn.XLOOKUP(Regression_Prep[[#This Row],[School Name]],Science_New[School Name], Science_New[Percentage of Students at Achievement Level],"")</f>
        <v>0.66969999999999996</v>
      </c>
      <c r="R99" s="60">
        <f>IFERROR(AVERAGEIFS(Regression_Prep[[#This Row],[Percent Below Achievement ELA]:[Percent Below Achievement Science]],Regression_Prep[[#This Row],[Percent Below Achievement ELA]:[Percent Below Achievement Science]],"&lt;&gt;"),"")</f>
        <v>0.50893333333333335</v>
      </c>
      <c r="S99" s="60">
        <f>IFERROR(Regression_Prep[[#This Row],[Per Pupil Spending]]*Regression_Prep[[#This Row],[Percent Below Achievement ELA]],"")</f>
        <v>6602.6732809999994</v>
      </c>
      <c r="T99" s="60">
        <f>IFERROR(Regression_Prep[[#This Row],[Per Pupil Spending]]/(1-Regression_Prep[[#This Row],[Percent Below Achievement ELA]]),"")</f>
        <v>29969.5522832069</v>
      </c>
      <c r="U99" s="60">
        <f>IFERROR(Regression_Prep[[#This Row],[Per Pupil Spending]]*Regression_Prep[[#This Row],[Percent Below Achievement Science]],"")</f>
        <v>13493.470540999999</v>
      </c>
      <c r="V99" s="60">
        <f>IFERROR(Regression_Prep[[#This Row],[Per Pupil Spending]]/(1-Regression_Prep[[#This Row],[Percent Below Achievement Science]]),"")</f>
        <v>61000.696336663626</v>
      </c>
      <c r="W99" s="60">
        <f>IFERROR(Regression_Prep[[#This Row],[Per Pupil Spending]]*Regression_Prep[[#This Row],[Percent Below Achievement Math]],"")</f>
        <v>10666.631781999999</v>
      </c>
      <c r="X99" s="60">
        <f>IFERROR(Regression_Prep[[#This Row],[Per Pupil Spending]]/(1-Regression_Prep[[#This Row],[Percent Below Achievement Math]]),"")</f>
        <v>42814.55588610284</v>
      </c>
      <c r="Y99" s="60"/>
      <c r="AH99"/>
      <c r="AI99"/>
      <c r="AJ99"/>
      <c r="AK99"/>
      <c r="AL99"/>
      <c r="AM99"/>
      <c r="AN99"/>
      <c r="AO99"/>
      <c r="AP99"/>
    </row>
    <row r="100" spans="1:42" ht="13">
      <c r="A100" s="25" t="s">
        <v>570</v>
      </c>
      <c r="B100" s="23" t="s">
        <v>828</v>
      </c>
      <c r="C100" s="23" t="s">
        <v>311</v>
      </c>
      <c r="D100" s="23" t="s">
        <v>655</v>
      </c>
      <c r="E100" s="23" t="s">
        <v>647</v>
      </c>
      <c r="F100" s="24" t="s">
        <v>579</v>
      </c>
      <c r="G100" s="23" t="s">
        <v>695</v>
      </c>
      <c r="H100" s="23" t="s">
        <v>829</v>
      </c>
      <c r="I100" s="19" t="s">
        <v>656</v>
      </c>
      <c r="J100" s="18" t="str">
        <f>IF(Regression_Prep[[#This Row],[School Type]]="Charter","Charter", "Non Charter")</f>
        <v>Non Charter</v>
      </c>
      <c r="K100" s="60">
        <f>_xlfn.XLOOKUP(Regression_Prep[[#This Row],[School Name]],Per_Pupil_Spending_1[School Name],Per_Pupil_Spending_1[Amount],"")</f>
        <v>22013.919999999998</v>
      </c>
      <c r="L100" s="60">
        <f>IF(Regression_Prep[[#This Row],[Comparison School Type]]="Charter", 0,1)</f>
        <v>1</v>
      </c>
      <c r="M100" s="60" cm="1">
        <f t="array" ref="M100">_xlfn._xlws.FILTER(Enrollment[Percentage],(Enrollment[School Name]=Regression_Prep[[#This Row],[School Name]])*(Enrollment[Population]="Economically Disadvantaged"),"")</f>
        <v>0.23230000000000001</v>
      </c>
      <c r="N100" s="60" cm="1">
        <f t="array" ref="N100">_xlfn._xlws.FILTER(Enrollment[Percentage],(Enrollment[School Name]=Regression_Prep[[#This Row],[School Name]])*(Enrollment[Population]="Students with Disabilities"),"")</f>
        <v>0.2828</v>
      </c>
      <c r="O100" s="60">
        <f>_xlfn.XLOOKUP(Regression_Prep[[#This Row],[School Name]],ELA_New[School Name], ELA_New[Percentage of Students at Achievement Level],"")</f>
        <v>0.31780000000000003</v>
      </c>
      <c r="P100" s="60">
        <f>_xlfn.XLOOKUP(Regression_Prep[[#This Row],[School Name]],Math_New[School Name],Math_New[Percentage of Students at Achievement Level],"")</f>
        <v>0.4385</v>
      </c>
      <c r="Q100" s="60">
        <f>_xlfn.XLOOKUP(Regression_Prep[[#This Row],[School Name]],Science_New[School Name], Science_New[Percentage of Students at Achievement Level],"")</f>
        <v>0.67390000000000005</v>
      </c>
      <c r="R100" s="60">
        <f>IFERROR(AVERAGEIFS(Regression_Prep[[#This Row],[Percent Below Achievement ELA]:[Percent Below Achievement Science]],Regression_Prep[[#This Row],[Percent Below Achievement ELA]:[Percent Below Achievement Science]],"&lt;&gt;"),"")</f>
        <v>0.4767333333333334</v>
      </c>
      <c r="S100" s="60">
        <f>IFERROR(Regression_Prep[[#This Row],[Per Pupil Spending]]*Regression_Prep[[#This Row],[Percent Below Achievement ELA]],"")</f>
        <v>6996.023776</v>
      </c>
      <c r="T100" s="60">
        <f>IFERROR(Regression_Prep[[#This Row],[Per Pupil Spending]]/(1-Regression_Prep[[#This Row],[Percent Below Achievement ELA]]),"")</f>
        <v>32269.012019935504</v>
      </c>
      <c r="U100" s="60">
        <f>IFERROR(Regression_Prep[[#This Row],[Per Pupil Spending]]*Regression_Prep[[#This Row],[Percent Below Achievement Science]],"")</f>
        <v>14835.180688</v>
      </c>
      <c r="V100" s="60">
        <f>IFERROR(Regression_Prep[[#This Row],[Per Pupil Spending]]/(1-Regression_Prep[[#This Row],[Percent Below Achievement Science]]),"")</f>
        <v>67506.654400490646</v>
      </c>
      <c r="W100" s="60">
        <f>IFERROR(Regression_Prep[[#This Row],[Per Pupil Spending]]*Regression_Prep[[#This Row],[Percent Below Achievement Math]],"")</f>
        <v>9653.1039199999996</v>
      </c>
      <c r="X100" s="60">
        <f>IFERROR(Regression_Prep[[#This Row],[Per Pupil Spending]]/(1-Regression_Prep[[#This Row],[Percent Below Achievement Math]]),"")</f>
        <v>39205.556544968829</v>
      </c>
      <c r="Y100" s="60"/>
      <c r="AH100"/>
      <c r="AI100"/>
      <c r="AJ100"/>
      <c r="AK100"/>
      <c r="AL100"/>
      <c r="AM100"/>
      <c r="AN100"/>
      <c r="AO100"/>
      <c r="AP100"/>
    </row>
    <row r="101" spans="1:42" ht="13">
      <c r="A101" s="28" t="s">
        <v>570</v>
      </c>
      <c r="B101" s="26" t="s">
        <v>720</v>
      </c>
      <c r="C101" s="26" t="s">
        <v>330</v>
      </c>
      <c r="D101" s="26" t="s">
        <v>650</v>
      </c>
      <c r="E101" s="26" t="s">
        <v>647</v>
      </c>
      <c r="F101" s="27" t="s">
        <v>579</v>
      </c>
      <c r="G101" s="26" t="s">
        <v>657</v>
      </c>
      <c r="H101" s="26" t="s">
        <v>658</v>
      </c>
      <c r="I101" s="19" t="s">
        <v>651</v>
      </c>
      <c r="J101" s="18" t="str">
        <f>IF(Regression_Prep[[#This Row],[School Type]]="Charter","Charter", "Non Charter")</f>
        <v>Non Charter</v>
      </c>
      <c r="K101" s="60">
        <f>_xlfn.XLOOKUP(Regression_Prep[[#This Row],[School Name]],Per_Pupil_Spending_1[School Name],Per_Pupil_Spending_1[Amount],"")</f>
        <v>21264.67</v>
      </c>
      <c r="L101" s="60">
        <f>IF(Regression_Prep[[#This Row],[Comparison School Type]]="Charter", 0,1)</f>
        <v>1</v>
      </c>
      <c r="M101" s="60" cm="1">
        <f t="array" ref="M101">_xlfn._xlws.FILTER(Enrollment[Percentage],(Enrollment[School Name]=Regression_Prep[[#This Row],[School Name]])*(Enrollment[Population]="Economically Disadvantaged"),"")</f>
        <v>0.38519999999999999</v>
      </c>
      <c r="N101" s="60" cm="1">
        <f t="array" ref="N101">_xlfn._xlws.FILTER(Enrollment[Percentage],(Enrollment[School Name]=Regression_Prep[[#This Row],[School Name]])*(Enrollment[Population]="Students with Disabilities"),"")</f>
        <v>0.21310000000000001</v>
      </c>
      <c r="O101" s="60">
        <f>_xlfn.XLOOKUP(Regression_Prep[[#This Row],[School Name]],ELA_New[School Name], ELA_New[Percentage of Students at Achievement Level],"")</f>
        <v>0.31790000000000002</v>
      </c>
      <c r="P101" s="60">
        <f>_xlfn.XLOOKUP(Regression_Prep[[#This Row],[School Name]],Math_New[School Name],Math_New[Percentage of Students at Achievement Level],"")</f>
        <v>0.61180000000000001</v>
      </c>
      <c r="Q101" s="60">
        <f>_xlfn.XLOOKUP(Regression_Prep[[#This Row],[School Name]],Science_New[School Name], Science_New[Percentage of Students at Achievement Level],"")</f>
        <v>0.67500000000000004</v>
      </c>
      <c r="R101" s="60">
        <f>IFERROR(AVERAGEIFS(Regression_Prep[[#This Row],[Percent Below Achievement ELA]:[Percent Below Achievement Science]],Regression_Prep[[#This Row],[Percent Below Achievement ELA]:[Percent Below Achievement Science]],"&lt;&gt;"),"")</f>
        <v>0.53490000000000004</v>
      </c>
      <c r="S101" s="60">
        <f>IFERROR(Regression_Prep[[#This Row],[Per Pupil Spending]]*Regression_Prep[[#This Row],[Percent Below Achievement ELA]],"")</f>
        <v>6760.0385930000002</v>
      </c>
      <c r="T101" s="60">
        <f>IFERROR(Regression_Prep[[#This Row],[Per Pupil Spending]]/(1-Regression_Prep[[#This Row],[Percent Below Achievement ELA]]),"")</f>
        <v>31175.296877290719</v>
      </c>
      <c r="U101" s="60">
        <f>IFERROR(Regression_Prep[[#This Row],[Per Pupil Spending]]*Regression_Prep[[#This Row],[Percent Below Achievement Science]],"")</f>
        <v>14353.652249999999</v>
      </c>
      <c r="V101" s="60">
        <f>IFERROR(Regression_Prep[[#This Row],[Per Pupil Spending]]/(1-Regression_Prep[[#This Row],[Percent Below Achievement Science]]),"")</f>
        <v>65429.75384615385</v>
      </c>
      <c r="W101" s="60">
        <f>IFERROR(Regression_Prep[[#This Row],[Per Pupil Spending]]*Regression_Prep[[#This Row],[Percent Below Achievement Math]],"")</f>
        <v>13009.725106</v>
      </c>
      <c r="X101" s="60">
        <f>IFERROR(Regression_Prep[[#This Row],[Per Pupil Spending]]/(1-Regression_Prep[[#This Row],[Percent Below Achievement Math]]),"")</f>
        <v>54777.614631633172</v>
      </c>
      <c r="Y101" s="60"/>
      <c r="AH101"/>
      <c r="AI101"/>
      <c r="AJ101"/>
      <c r="AK101"/>
      <c r="AL101"/>
      <c r="AM101"/>
      <c r="AN101"/>
      <c r="AO101"/>
      <c r="AP101"/>
    </row>
    <row r="102" spans="1:42" ht="13">
      <c r="A102" s="25" t="s">
        <v>570</v>
      </c>
      <c r="B102" s="23" t="s">
        <v>955</v>
      </c>
      <c r="C102" s="23" t="s">
        <v>247</v>
      </c>
      <c r="D102" s="24" t="s">
        <v>660</v>
      </c>
      <c r="E102" s="23" t="s">
        <v>647</v>
      </c>
      <c r="F102" s="24" t="s">
        <v>579</v>
      </c>
      <c r="G102" s="23" t="s">
        <v>653</v>
      </c>
      <c r="H102" s="23" t="s">
        <v>957</v>
      </c>
      <c r="I102" s="19" t="s">
        <v>660</v>
      </c>
      <c r="J102" s="18" t="str">
        <f>IF(Regression_Prep[[#This Row],[School Type]]="Charter","Charter", "Non Charter")</f>
        <v>Non Charter</v>
      </c>
      <c r="K102" s="60">
        <f>_xlfn.XLOOKUP(Regression_Prep[[#This Row],[School Name]],Per_Pupil_Spending_1[School Name],Per_Pupil_Spending_1[Amount],"")</f>
        <v>21609.06</v>
      </c>
      <c r="L102" s="60">
        <f>IF(Regression_Prep[[#This Row],[Comparison School Type]]="Charter", 0,1)</f>
        <v>1</v>
      </c>
      <c r="M102" s="60" cm="1">
        <f t="array" ref="M102">_xlfn._xlws.FILTER(Enrollment[Percentage],(Enrollment[School Name]=Regression_Prep[[#This Row],[School Name]])*(Enrollment[Population]="Economically Disadvantaged"),"")</f>
        <v>0.11169999999999999</v>
      </c>
      <c r="N102" s="60" cm="1">
        <f t="array" ref="N102">_xlfn._xlws.FILTER(Enrollment[Percentage],(Enrollment[School Name]=Regression_Prep[[#This Row],[School Name]])*(Enrollment[Population]="Students with Disabilities"),"")</f>
        <v>0.1139</v>
      </c>
      <c r="O102" s="60">
        <f>_xlfn.XLOOKUP(Regression_Prep[[#This Row],[School Name]],ELA_New[School Name], ELA_New[Percentage of Students at Achievement Level],"")</f>
        <v>0.44440000000000002</v>
      </c>
      <c r="P102" s="60">
        <f>_xlfn.XLOOKUP(Regression_Prep[[#This Row],[School Name]],Math_New[School Name],Math_New[Percentage of Students at Achievement Level],"")</f>
        <v>0.30220000000000002</v>
      </c>
      <c r="Q102" s="60">
        <f>_xlfn.XLOOKUP(Regression_Prep[[#This Row],[School Name]],Science_New[School Name], Science_New[Percentage of Students at Achievement Level],"")</f>
        <v>0.67569999999999997</v>
      </c>
      <c r="R102" s="60">
        <f>IFERROR(AVERAGEIFS(Regression_Prep[[#This Row],[Percent Below Achievement ELA]:[Percent Below Achievement Science]],Regression_Prep[[#This Row],[Percent Below Achievement ELA]:[Percent Below Achievement Science]],"&lt;&gt;"),"")</f>
        <v>0.47409999999999997</v>
      </c>
      <c r="S102" s="60">
        <f>IFERROR(Regression_Prep[[#This Row],[Per Pupil Spending]]*Regression_Prep[[#This Row],[Percent Below Achievement ELA]],"")</f>
        <v>9603.066264000001</v>
      </c>
      <c r="T102" s="60">
        <f>IFERROR(Regression_Prep[[#This Row],[Per Pupil Spending]]/(1-Regression_Prep[[#This Row],[Percent Below Achievement ELA]]),"")</f>
        <v>38893.196544276463</v>
      </c>
      <c r="U102" s="60">
        <f>IFERROR(Regression_Prep[[#This Row],[Per Pupil Spending]]*Regression_Prep[[#This Row],[Percent Below Achievement Science]],"")</f>
        <v>14601.241841999999</v>
      </c>
      <c r="V102" s="60">
        <f>IFERROR(Regression_Prep[[#This Row],[Per Pupil Spending]]/(1-Regression_Prep[[#This Row],[Percent Below Achievement Science]]),"")</f>
        <v>66632.932469935244</v>
      </c>
      <c r="W102" s="60">
        <f>IFERROR(Regression_Prep[[#This Row],[Per Pupil Spending]]*Regression_Prep[[#This Row],[Percent Below Achievement Math]],"")</f>
        <v>6530.2579320000013</v>
      </c>
      <c r="X102" s="60">
        <f>IFERROR(Regression_Prep[[#This Row],[Per Pupil Spending]]/(1-Regression_Prep[[#This Row],[Percent Below Achievement Math]]),"")</f>
        <v>30967.411865864149</v>
      </c>
      <c r="Y102" s="60"/>
      <c r="AH102"/>
      <c r="AI102"/>
      <c r="AJ102"/>
      <c r="AK102"/>
      <c r="AL102"/>
      <c r="AM102"/>
      <c r="AN102"/>
      <c r="AO102"/>
      <c r="AP102"/>
    </row>
    <row r="103" spans="1:42" ht="13">
      <c r="A103" s="28" t="s">
        <v>570</v>
      </c>
      <c r="B103" s="26" t="s">
        <v>720</v>
      </c>
      <c r="C103" s="26" t="s">
        <v>32</v>
      </c>
      <c r="D103" s="27" t="s">
        <v>660</v>
      </c>
      <c r="E103" s="26" t="s">
        <v>647</v>
      </c>
      <c r="F103" s="27" t="s">
        <v>579</v>
      </c>
      <c r="G103" s="26" t="s">
        <v>657</v>
      </c>
      <c r="H103" s="26" t="s">
        <v>658</v>
      </c>
      <c r="I103" s="19" t="s">
        <v>660</v>
      </c>
      <c r="J103" s="18" t="str">
        <f>IF(Regression_Prep[[#This Row],[School Type]]="Charter","Charter", "Non Charter")</f>
        <v>Non Charter</v>
      </c>
      <c r="K103" s="60">
        <f>_xlfn.XLOOKUP(Regression_Prep[[#This Row],[School Name]],Per_Pupil_Spending_1[School Name],Per_Pupil_Spending_1[Amount],"")</f>
        <v>18932.03</v>
      </c>
      <c r="L103" s="60">
        <f>IF(Regression_Prep[[#This Row],[Comparison School Type]]="Charter", 0,1)</f>
        <v>1</v>
      </c>
      <c r="M103" s="60" cm="1">
        <f t="array" ref="M103">_xlfn._xlws.FILTER(Enrollment[Percentage],(Enrollment[School Name]=Regression_Prep[[#This Row],[School Name]])*(Enrollment[Population]="Economically Disadvantaged"),"")</f>
        <v>0.32390000000000002</v>
      </c>
      <c r="N103" s="60" cm="1">
        <f t="array" ref="N103">_xlfn._xlws.FILTER(Enrollment[Percentage],(Enrollment[School Name]=Regression_Prep[[#This Row],[School Name]])*(Enrollment[Population]="Students with Disabilities"),"")</f>
        <v>0.1525</v>
      </c>
      <c r="O103" s="60">
        <f>_xlfn.XLOOKUP(Regression_Prep[[#This Row],[School Name]],ELA_New[School Name], ELA_New[Percentage of Students at Achievement Level],"")</f>
        <v>0.61960000000000004</v>
      </c>
      <c r="P103" s="60">
        <f>_xlfn.XLOOKUP(Regression_Prep[[#This Row],[School Name]],Math_New[School Name],Math_New[Percentage of Students at Achievement Level],"")</f>
        <v>0.378</v>
      </c>
      <c r="Q103" s="60">
        <f>_xlfn.XLOOKUP(Regression_Prep[[#This Row],[School Name]],Science_New[School Name], Science_New[Percentage of Students at Achievement Level],"")</f>
        <v>0.67810000000000004</v>
      </c>
      <c r="R103" s="60">
        <f>IFERROR(AVERAGEIFS(Regression_Prep[[#This Row],[Percent Below Achievement ELA]:[Percent Below Achievement Science]],Regression_Prep[[#This Row],[Percent Below Achievement ELA]:[Percent Below Achievement Science]],"&lt;&gt;"),"")</f>
        <v>0.55856666666666666</v>
      </c>
      <c r="S103" s="60">
        <f>IFERROR(Regression_Prep[[#This Row],[Per Pupil Spending]]*Regression_Prep[[#This Row],[Percent Below Achievement ELA]],"")</f>
        <v>11730.285787999999</v>
      </c>
      <c r="T103" s="60">
        <f>IFERROR(Regression_Prep[[#This Row],[Per Pupil Spending]]/(1-Regression_Prep[[#This Row],[Percent Below Achievement ELA]]),"")</f>
        <v>49768.743427970563</v>
      </c>
      <c r="U103" s="60">
        <f>IFERROR(Regression_Prep[[#This Row],[Per Pupil Spending]]*Regression_Prep[[#This Row],[Percent Below Achievement Science]],"")</f>
        <v>12837.809542999999</v>
      </c>
      <c r="V103" s="60">
        <f>IFERROR(Regression_Prep[[#This Row],[Per Pupil Spending]]/(1-Regression_Prep[[#This Row],[Percent Below Achievement Science]]),"")</f>
        <v>58813.389251320288</v>
      </c>
      <c r="W103" s="60">
        <f>IFERROR(Regression_Prep[[#This Row],[Per Pupil Spending]]*Regression_Prep[[#This Row],[Percent Below Achievement Math]],"")</f>
        <v>7156.3073399999994</v>
      </c>
      <c r="X103" s="60">
        <f>IFERROR(Regression_Prep[[#This Row],[Per Pupil Spending]]/(1-Regression_Prep[[#This Row],[Percent Below Achievement Math]]),"")</f>
        <v>30437.347266881028</v>
      </c>
      <c r="Y103" s="60"/>
      <c r="AH103"/>
      <c r="AI103"/>
      <c r="AJ103"/>
      <c r="AK103"/>
      <c r="AL103"/>
      <c r="AM103"/>
      <c r="AN103"/>
      <c r="AO103"/>
      <c r="AP103"/>
    </row>
    <row r="104" spans="1:42" ht="13">
      <c r="A104" s="25" t="s">
        <v>570</v>
      </c>
      <c r="B104" s="23" t="s">
        <v>1106</v>
      </c>
      <c r="C104" s="23" t="s">
        <v>364</v>
      </c>
      <c r="D104" s="24" t="s">
        <v>660</v>
      </c>
      <c r="E104" s="23" t="s">
        <v>647</v>
      </c>
      <c r="F104" s="24" t="s">
        <v>579</v>
      </c>
      <c r="G104" s="23" t="s">
        <v>676</v>
      </c>
      <c r="H104" s="23" t="s">
        <v>695</v>
      </c>
      <c r="I104" s="19" t="s">
        <v>660</v>
      </c>
      <c r="J104" s="18" t="str">
        <f>IF(Regression_Prep[[#This Row],[School Type]]="Charter","Charter", "Non Charter")</f>
        <v>Non Charter</v>
      </c>
      <c r="K104" s="60">
        <f>_xlfn.XLOOKUP(Regression_Prep[[#This Row],[School Name]],Per_Pupil_Spending_1[School Name],Per_Pupil_Spending_1[Amount],"")</f>
        <v>23700.36</v>
      </c>
      <c r="L104" s="60">
        <f>IF(Regression_Prep[[#This Row],[Comparison School Type]]="Charter", 0,1)</f>
        <v>1</v>
      </c>
      <c r="M104" s="60" cm="1">
        <f t="array" ref="M104">_xlfn._xlws.FILTER(Enrollment[Percentage],(Enrollment[School Name]=Regression_Prep[[#This Row],[School Name]])*(Enrollment[Population]="Economically Disadvantaged"),"")</f>
        <v>0.50900000000000001</v>
      </c>
      <c r="N104" s="60" cm="1">
        <f t="array" ref="N104">_xlfn._xlws.FILTER(Enrollment[Percentage],(Enrollment[School Name]=Regression_Prep[[#This Row],[School Name]])*(Enrollment[Population]="Students with Disabilities"),"")</f>
        <v>0.1552</v>
      </c>
      <c r="O104" s="60">
        <f>_xlfn.XLOOKUP(Regression_Prep[[#This Row],[School Name]],ELA_New[School Name], ELA_New[Percentage of Students at Achievement Level],"")</f>
        <v>0.44929999999999998</v>
      </c>
      <c r="P104" s="60">
        <f>_xlfn.XLOOKUP(Regression_Prep[[#This Row],[School Name]],Math_New[School Name],Math_New[Percentage of Students at Achievement Level],"")</f>
        <v>0.35820000000000002</v>
      </c>
      <c r="Q104" s="60">
        <f>_xlfn.XLOOKUP(Regression_Prep[[#This Row],[School Name]],Science_New[School Name], Science_New[Percentage of Students at Achievement Level],"")</f>
        <v>0.67859999999999998</v>
      </c>
      <c r="R104" s="60">
        <f>IFERROR(AVERAGEIFS(Regression_Prep[[#This Row],[Percent Below Achievement ELA]:[Percent Below Achievement Science]],Regression_Prep[[#This Row],[Percent Below Achievement ELA]:[Percent Below Achievement Science]],"&lt;&gt;"),"")</f>
        <v>0.49536666666666668</v>
      </c>
      <c r="S104" s="60">
        <f>IFERROR(Regression_Prep[[#This Row],[Per Pupil Spending]]*Regression_Prep[[#This Row],[Percent Below Achievement ELA]],"")</f>
        <v>10648.571748</v>
      </c>
      <c r="T104" s="60">
        <f>IFERROR(Regression_Prep[[#This Row],[Per Pupil Spending]]/(1-Regression_Prep[[#This Row],[Percent Below Achievement ELA]]),"")</f>
        <v>43036.789540584716</v>
      </c>
      <c r="U104" s="60">
        <f>IFERROR(Regression_Prep[[#This Row],[Per Pupil Spending]]*Regression_Prep[[#This Row],[Percent Below Achievement Science]],"")</f>
        <v>16083.064296</v>
      </c>
      <c r="V104" s="60">
        <f>IFERROR(Regression_Prep[[#This Row],[Per Pupil Spending]]/(1-Regression_Prep[[#This Row],[Percent Below Achievement Science]]),"")</f>
        <v>73741.00808960796</v>
      </c>
      <c r="W104" s="60">
        <f>IFERROR(Regression_Prep[[#This Row],[Per Pupil Spending]]*Regression_Prep[[#This Row],[Percent Below Achievement Math]],"")</f>
        <v>8489.4689520000011</v>
      </c>
      <c r="X104" s="60">
        <f>IFERROR(Regression_Prep[[#This Row],[Per Pupil Spending]]/(1-Regression_Prep[[#This Row],[Percent Below Achievement Math]]),"")</f>
        <v>36927.95263321908</v>
      </c>
      <c r="Y104" s="60"/>
      <c r="AH104"/>
      <c r="AI104"/>
      <c r="AJ104"/>
      <c r="AK104"/>
      <c r="AL104"/>
      <c r="AM104"/>
      <c r="AN104"/>
      <c r="AO104"/>
      <c r="AP104"/>
    </row>
    <row r="105" spans="1:42" ht="13">
      <c r="A105" s="28" t="s">
        <v>570</v>
      </c>
      <c r="B105" s="26" t="s">
        <v>1171</v>
      </c>
      <c r="C105" s="26" t="s">
        <v>380</v>
      </c>
      <c r="D105" s="26" t="s">
        <v>662</v>
      </c>
      <c r="E105" s="26" t="s">
        <v>647</v>
      </c>
      <c r="F105" s="27" t="s">
        <v>579</v>
      </c>
      <c r="G105" s="26" t="s">
        <v>713</v>
      </c>
      <c r="H105" s="26" t="s">
        <v>1172</v>
      </c>
      <c r="I105" s="19" t="s">
        <v>656</v>
      </c>
      <c r="J105" s="18" t="str">
        <f>IF(Regression_Prep[[#This Row],[School Type]]="Charter","Charter", "Non Charter")</f>
        <v>Non Charter</v>
      </c>
      <c r="K105" s="60">
        <f>_xlfn.XLOOKUP(Regression_Prep[[#This Row],[School Name]],Per_Pupil_Spending_1[School Name],Per_Pupil_Spending_1[Amount],"")</f>
        <v>36170.410000000003</v>
      </c>
      <c r="L105" s="60">
        <f>IF(Regression_Prep[[#This Row],[Comparison School Type]]="Charter", 0,1)</f>
        <v>1</v>
      </c>
      <c r="M105" s="60" cm="1">
        <f t="array" ref="M105">_xlfn._xlws.FILTER(Enrollment[Percentage],(Enrollment[School Name]=Regression_Prep[[#This Row],[School Name]])*(Enrollment[Population]="Economically Disadvantaged"),"")</f>
        <v>0.46310000000000001</v>
      </c>
      <c r="N105" s="60" cm="1">
        <f t="array" ref="N105">_xlfn._xlws.FILTER(Enrollment[Percentage],(Enrollment[School Name]=Regression_Prep[[#This Row],[School Name]])*(Enrollment[Population]="Students with Disabilities"),"")</f>
        <v>0.22170000000000001</v>
      </c>
      <c r="O105" s="60">
        <f>_xlfn.XLOOKUP(Regression_Prep[[#This Row],[School Name]],ELA_New[School Name], ELA_New[Percentage of Students at Achievement Level],"")</f>
        <v>0.2969</v>
      </c>
      <c r="P105" s="60">
        <f>_xlfn.XLOOKUP(Regression_Prep[[#This Row],[School Name]],Math_New[School Name],Math_New[Percentage of Students at Achievement Level],"")</f>
        <v>0.57809999999999995</v>
      </c>
      <c r="Q105" s="60">
        <f>_xlfn.XLOOKUP(Regression_Prep[[#This Row],[School Name]],Science_New[School Name], Science_New[Percentage of Students at Achievement Level],"")</f>
        <v>0.68089999999999995</v>
      </c>
      <c r="R105" s="60">
        <f>IFERROR(AVERAGEIFS(Regression_Prep[[#This Row],[Percent Below Achievement ELA]:[Percent Below Achievement Science]],Regression_Prep[[#This Row],[Percent Below Achievement ELA]:[Percent Below Achievement Science]],"&lt;&gt;"),"")</f>
        <v>0.51863333333333328</v>
      </c>
      <c r="S105" s="60">
        <f>IFERROR(Regression_Prep[[#This Row],[Per Pupil Spending]]*Regression_Prep[[#This Row],[Percent Below Achievement ELA]],"")</f>
        <v>10738.994729000002</v>
      </c>
      <c r="T105" s="60">
        <f>IFERROR(Regression_Prep[[#This Row],[Per Pupil Spending]]/(1-Regression_Prep[[#This Row],[Percent Below Achievement ELA]]),"")</f>
        <v>51444.190015644999</v>
      </c>
      <c r="U105" s="60">
        <f>IFERROR(Regression_Prep[[#This Row],[Per Pupil Spending]]*Regression_Prep[[#This Row],[Percent Below Achievement Science]],"")</f>
        <v>24628.432169</v>
      </c>
      <c r="V105" s="60">
        <f>IFERROR(Regression_Prep[[#This Row],[Per Pupil Spending]]/(1-Regression_Prep[[#This Row],[Percent Below Achievement Science]]),"")</f>
        <v>113351.33187088686</v>
      </c>
      <c r="W105" s="60">
        <f>IFERROR(Regression_Prep[[#This Row],[Per Pupil Spending]]*Regression_Prep[[#This Row],[Percent Below Achievement Math]],"")</f>
        <v>20910.114021000001</v>
      </c>
      <c r="X105" s="60">
        <f>IFERROR(Regression_Prep[[#This Row],[Per Pupil Spending]]/(1-Regression_Prep[[#This Row],[Percent Below Achievement Math]]),"")</f>
        <v>85732.187722209055</v>
      </c>
      <c r="Y105" s="60"/>
      <c r="AH105"/>
      <c r="AI105"/>
      <c r="AJ105"/>
      <c r="AK105"/>
      <c r="AL105"/>
      <c r="AM105"/>
      <c r="AN105"/>
      <c r="AO105"/>
      <c r="AP105"/>
    </row>
    <row r="106" spans="1:42" ht="13">
      <c r="A106" s="25" t="s">
        <v>570</v>
      </c>
      <c r="B106" s="23" t="s">
        <v>928</v>
      </c>
      <c r="C106" s="23" t="s">
        <v>133</v>
      </c>
      <c r="D106" s="24" t="s">
        <v>660</v>
      </c>
      <c r="E106" s="23" t="s">
        <v>647</v>
      </c>
      <c r="F106" s="24" t="s">
        <v>579</v>
      </c>
      <c r="G106" s="23" t="s">
        <v>791</v>
      </c>
      <c r="H106" s="23" t="s">
        <v>932</v>
      </c>
      <c r="I106" s="19" t="s">
        <v>660</v>
      </c>
      <c r="J106" s="18" t="str">
        <f>IF(Regression_Prep[[#This Row],[School Type]]="Charter","Charter", "Non Charter")</f>
        <v>Non Charter</v>
      </c>
      <c r="K106" s="60">
        <f>_xlfn.XLOOKUP(Regression_Prep[[#This Row],[School Name]],Per_Pupil_Spending_1[School Name],Per_Pupil_Spending_1[Amount],"")</f>
        <v>19635.310000000001</v>
      </c>
      <c r="L106" s="60">
        <f>IF(Regression_Prep[[#This Row],[Comparison School Type]]="Charter", 0,1)</f>
        <v>1</v>
      </c>
      <c r="M106" s="60" cm="1">
        <f t="array" ref="M106">_xlfn._xlws.FILTER(Enrollment[Percentage],(Enrollment[School Name]=Regression_Prep[[#This Row],[School Name]])*(Enrollment[Population]="Economically Disadvantaged"),"")</f>
        <v>0.50290000000000001</v>
      </c>
      <c r="N106" s="60" cm="1">
        <f t="array" ref="N106">_xlfn._xlws.FILTER(Enrollment[Percentage],(Enrollment[School Name]=Regression_Prep[[#This Row],[School Name]])*(Enrollment[Population]="Students with Disabilities"),"")</f>
        <v>0.1608</v>
      </c>
      <c r="O106" s="60">
        <f>_xlfn.XLOOKUP(Regression_Prep[[#This Row],[School Name]],ELA_New[School Name], ELA_New[Percentage of Students at Achievement Level],"")</f>
        <v>0.48809999999999998</v>
      </c>
      <c r="P106" s="60">
        <f>_xlfn.XLOOKUP(Regression_Prep[[#This Row],[School Name]],Math_New[School Name],Math_New[Percentage of Students at Achievement Level],"")</f>
        <v>0.38819999999999999</v>
      </c>
      <c r="Q106" s="60">
        <f>_xlfn.XLOOKUP(Regression_Prep[[#This Row],[School Name]],Science_New[School Name], Science_New[Percentage of Students at Achievement Level],"")</f>
        <v>0.68159999999999998</v>
      </c>
      <c r="R106" s="60">
        <f>IFERROR(AVERAGEIFS(Regression_Prep[[#This Row],[Percent Below Achievement ELA]:[Percent Below Achievement Science]],Regression_Prep[[#This Row],[Percent Below Achievement ELA]:[Percent Below Achievement Science]],"&lt;&gt;"),"")</f>
        <v>0.51929999999999998</v>
      </c>
      <c r="S106" s="60">
        <f>IFERROR(Regression_Prep[[#This Row],[Per Pupil Spending]]*Regression_Prep[[#This Row],[Percent Below Achievement ELA]],"")</f>
        <v>9583.9948110000005</v>
      </c>
      <c r="T106" s="60">
        <f>IFERROR(Regression_Prep[[#This Row],[Per Pupil Spending]]/(1-Regression_Prep[[#This Row],[Percent Below Achievement ELA]]),"")</f>
        <v>38357.706583317056</v>
      </c>
      <c r="U106" s="60">
        <f>IFERROR(Regression_Prep[[#This Row],[Per Pupil Spending]]*Regression_Prep[[#This Row],[Percent Below Achievement Science]],"")</f>
        <v>13383.427296</v>
      </c>
      <c r="V106" s="60">
        <f>IFERROR(Regression_Prep[[#This Row],[Per Pupil Spending]]/(1-Regression_Prep[[#This Row],[Percent Below Achievement Science]]),"")</f>
        <v>61668.687185929652</v>
      </c>
      <c r="W106" s="60">
        <f>IFERROR(Regression_Prep[[#This Row],[Per Pupil Spending]]*Regression_Prep[[#This Row],[Percent Below Achievement Math]],"")</f>
        <v>7622.427342</v>
      </c>
      <c r="X106" s="60">
        <f>IFERROR(Regression_Prep[[#This Row],[Per Pupil Spending]]/(1-Regression_Prep[[#This Row],[Percent Below Achievement Math]]),"")</f>
        <v>32094.328211833934</v>
      </c>
      <c r="Y106" s="60"/>
      <c r="AH106"/>
      <c r="AI106"/>
      <c r="AJ106"/>
      <c r="AK106"/>
      <c r="AL106"/>
      <c r="AM106"/>
      <c r="AN106"/>
      <c r="AO106"/>
      <c r="AP106"/>
    </row>
    <row r="107" spans="1:42" ht="13">
      <c r="A107" s="28" t="s">
        <v>570</v>
      </c>
      <c r="B107" s="26" t="s">
        <v>703</v>
      </c>
      <c r="C107" s="26" t="s">
        <v>4</v>
      </c>
      <c r="D107" s="26" t="s">
        <v>662</v>
      </c>
      <c r="E107" s="26" t="s">
        <v>647</v>
      </c>
      <c r="F107" s="27" t="s">
        <v>579</v>
      </c>
      <c r="G107" s="26" t="s">
        <v>700</v>
      </c>
      <c r="H107" s="26" t="s">
        <v>704</v>
      </c>
      <c r="I107" s="19" t="s">
        <v>656</v>
      </c>
      <c r="J107" s="18" t="str">
        <f>IF(Regression_Prep[[#This Row],[School Type]]="Charter","Charter", "Non Charter")</f>
        <v>Non Charter</v>
      </c>
      <c r="K107" s="60">
        <f>_xlfn.XLOOKUP(Regression_Prep[[#This Row],[School Name]],Per_Pupil_Spending_1[School Name],Per_Pupil_Spending_1[Amount],"")</f>
        <v>24592.799999999999</v>
      </c>
      <c r="L107" s="60">
        <f>IF(Regression_Prep[[#This Row],[Comparison School Type]]="Charter", 0,1)</f>
        <v>1</v>
      </c>
      <c r="M107" s="60" cm="1">
        <f t="array" ref="M107">_xlfn._xlws.FILTER(Enrollment[Percentage],(Enrollment[School Name]=Regression_Prep[[#This Row],[School Name]])*(Enrollment[Population]="Economically Disadvantaged"),"")</f>
        <v>0.28460000000000002</v>
      </c>
      <c r="N107" s="60" cm="1">
        <f t="array" ref="N107">_xlfn._xlws.FILTER(Enrollment[Percentage],(Enrollment[School Name]=Regression_Prep[[#This Row],[School Name]])*(Enrollment[Population]="Students with Disabilities"),"")</f>
        <v>0.22359999999999999</v>
      </c>
      <c r="O107" s="60">
        <f>_xlfn.XLOOKUP(Regression_Prep[[#This Row],[School Name]],ELA_New[School Name], ELA_New[Percentage of Students at Achievement Level],"")</f>
        <v>0.30769999999999997</v>
      </c>
      <c r="P107" s="60">
        <f>_xlfn.XLOOKUP(Regression_Prep[[#This Row],[School Name]],Math_New[School Name],Math_New[Percentage of Students at Achievement Level],"")</f>
        <v>0.46850000000000003</v>
      </c>
      <c r="Q107" s="60">
        <f>_xlfn.XLOOKUP(Regression_Prep[[#This Row],[School Name]],Science_New[School Name], Science_New[Percentage of Students at Achievement Level],"")</f>
        <v>0.68420000000000003</v>
      </c>
      <c r="R107" s="60">
        <f>IFERROR(AVERAGEIFS(Regression_Prep[[#This Row],[Percent Below Achievement ELA]:[Percent Below Achievement Science]],Regression_Prep[[#This Row],[Percent Below Achievement ELA]:[Percent Below Achievement Science]],"&lt;&gt;"),"")</f>
        <v>0.48679999999999995</v>
      </c>
      <c r="S107" s="60">
        <f>IFERROR(Regression_Prep[[#This Row],[Per Pupil Spending]]*Regression_Prep[[#This Row],[Percent Below Achievement ELA]],"")</f>
        <v>7567.2045599999992</v>
      </c>
      <c r="T107" s="60">
        <f>IFERROR(Regression_Prep[[#This Row],[Per Pupil Spending]]/(1-Regression_Prep[[#This Row],[Percent Below Achievement ELA]]),"")</f>
        <v>35523.328036978186</v>
      </c>
      <c r="U107" s="60">
        <f>IFERROR(Regression_Prep[[#This Row],[Per Pupil Spending]]*Regression_Prep[[#This Row],[Percent Below Achievement Science]],"")</f>
        <v>16826.393759999999</v>
      </c>
      <c r="V107" s="60">
        <f>IFERROR(Regression_Prep[[#This Row],[Per Pupil Spending]]/(1-Regression_Prep[[#This Row],[Percent Below Achievement Science]]),"")</f>
        <v>77874.604179860675</v>
      </c>
      <c r="W107" s="60">
        <f>IFERROR(Regression_Prep[[#This Row],[Per Pupil Spending]]*Regression_Prep[[#This Row],[Percent Below Achievement Math]],"")</f>
        <v>11521.7268</v>
      </c>
      <c r="X107" s="60">
        <f>IFERROR(Regression_Prep[[#This Row],[Per Pupil Spending]]/(1-Regression_Prep[[#This Row],[Percent Below Achievement Math]]),"")</f>
        <v>46270.55503292568</v>
      </c>
      <c r="Y107" s="60"/>
      <c r="AH107"/>
      <c r="AI107"/>
      <c r="AJ107"/>
      <c r="AK107"/>
      <c r="AL107"/>
      <c r="AM107"/>
      <c r="AN107"/>
      <c r="AO107"/>
      <c r="AP107"/>
    </row>
    <row r="108" spans="1:42" ht="13">
      <c r="A108" s="25" t="s">
        <v>570</v>
      </c>
      <c r="B108" s="23" t="s">
        <v>897</v>
      </c>
      <c r="C108" s="23" t="s">
        <v>153</v>
      </c>
      <c r="D108" s="24" t="s">
        <v>660</v>
      </c>
      <c r="E108" s="23" t="s">
        <v>647</v>
      </c>
      <c r="F108" s="24" t="s">
        <v>579</v>
      </c>
      <c r="G108" s="23" t="s">
        <v>657</v>
      </c>
      <c r="H108" s="23" t="s">
        <v>901</v>
      </c>
      <c r="I108" s="19" t="s">
        <v>660</v>
      </c>
      <c r="J108" s="18" t="str">
        <f>IF(Regression_Prep[[#This Row],[School Type]]="Charter","Charter", "Non Charter")</f>
        <v>Non Charter</v>
      </c>
      <c r="K108" s="60">
        <f>_xlfn.XLOOKUP(Regression_Prep[[#This Row],[School Name]],Per_Pupil_Spending_1[School Name],Per_Pupil_Spending_1[Amount],"")</f>
        <v>23478.78</v>
      </c>
      <c r="L108" s="60">
        <f>IF(Regression_Prep[[#This Row],[Comparison School Type]]="Charter", 0,1)</f>
        <v>1</v>
      </c>
      <c r="M108" s="60" cm="1">
        <f t="array" ref="M108">_xlfn._xlws.FILTER(Enrollment[Percentage],(Enrollment[School Name]=Regression_Prep[[#This Row],[School Name]])*(Enrollment[Population]="Economically Disadvantaged"),"")</f>
        <v>0.30109999999999998</v>
      </c>
      <c r="N108" s="60" cm="1">
        <f t="array" ref="N108">_xlfn._xlws.FILTER(Enrollment[Percentage],(Enrollment[School Name]=Regression_Prep[[#This Row],[School Name]])*(Enrollment[Population]="Students with Disabilities"),"")</f>
        <v>0.17199999999999999</v>
      </c>
      <c r="O108" s="60">
        <f>_xlfn.XLOOKUP(Regression_Prep[[#This Row],[School Name]],ELA_New[School Name], ELA_New[Percentage of Students at Achievement Level],"")</f>
        <v>0.57140000000000002</v>
      </c>
      <c r="P108" s="60">
        <f>_xlfn.XLOOKUP(Regression_Prep[[#This Row],[School Name]],Math_New[School Name],Math_New[Percentage of Students at Achievement Level],"")</f>
        <v>0.38100000000000001</v>
      </c>
      <c r="Q108" s="60">
        <f>_xlfn.XLOOKUP(Regression_Prep[[#This Row],[School Name]],Science_New[School Name], Science_New[Percentage of Students at Achievement Level],"")</f>
        <v>0.68420000000000003</v>
      </c>
      <c r="R108" s="60">
        <f>IFERROR(AVERAGEIFS(Regression_Prep[[#This Row],[Percent Below Achievement ELA]:[Percent Below Achievement Science]],Regression_Prep[[#This Row],[Percent Below Achievement ELA]:[Percent Below Achievement Science]],"&lt;&gt;"),"")</f>
        <v>0.54553333333333331</v>
      </c>
      <c r="S108" s="60">
        <f>IFERROR(Regression_Prep[[#This Row],[Per Pupil Spending]]*Regression_Prep[[#This Row],[Percent Below Achievement ELA]],"")</f>
        <v>13415.774891999999</v>
      </c>
      <c r="T108" s="60">
        <f>IFERROR(Regression_Prep[[#This Row],[Per Pupil Spending]]/(1-Regression_Prep[[#This Row],[Percent Below Achievement ELA]]),"")</f>
        <v>54780.167988800749</v>
      </c>
      <c r="U108" s="60">
        <f>IFERROR(Regression_Prep[[#This Row],[Per Pupil Spending]]*Regression_Prep[[#This Row],[Percent Below Achievement Science]],"")</f>
        <v>16064.181275999999</v>
      </c>
      <c r="V108" s="60">
        <f>IFERROR(Regression_Prep[[#This Row],[Per Pupil Spending]]/(1-Regression_Prep[[#This Row],[Percent Below Achievement Science]]),"")</f>
        <v>74346.991766941108</v>
      </c>
      <c r="W108" s="60">
        <f>IFERROR(Regression_Prep[[#This Row],[Per Pupil Spending]]*Regression_Prep[[#This Row],[Percent Below Achievement Math]],"")</f>
        <v>8945.41518</v>
      </c>
      <c r="X108" s="60">
        <f>IFERROR(Regression_Prep[[#This Row],[Per Pupil Spending]]/(1-Regression_Prep[[#This Row],[Percent Below Achievement Math]]),"")</f>
        <v>37930.177705977381</v>
      </c>
      <c r="Y108" s="60"/>
      <c r="AH108"/>
      <c r="AI108"/>
      <c r="AJ108"/>
      <c r="AK108"/>
      <c r="AL108"/>
      <c r="AM108"/>
      <c r="AN108"/>
      <c r="AO108"/>
      <c r="AP108"/>
    </row>
    <row r="109" spans="1:42" ht="13">
      <c r="A109" s="28" t="s">
        <v>570</v>
      </c>
      <c r="B109" s="26" t="s">
        <v>978</v>
      </c>
      <c r="C109" s="26" t="s">
        <v>201</v>
      </c>
      <c r="D109" s="27" t="s">
        <v>660</v>
      </c>
      <c r="E109" s="26" t="s">
        <v>647</v>
      </c>
      <c r="F109" s="27" t="s">
        <v>579</v>
      </c>
      <c r="G109" s="26" t="s">
        <v>676</v>
      </c>
      <c r="H109" s="26" t="s">
        <v>980</v>
      </c>
      <c r="I109" s="19" t="s">
        <v>660</v>
      </c>
      <c r="J109" s="18" t="str">
        <f>IF(Regression_Prep[[#This Row],[School Type]]="Charter","Charter", "Non Charter")</f>
        <v>Non Charter</v>
      </c>
      <c r="K109" s="60">
        <f>_xlfn.XLOOKUP(Regression_Prep[[#This Row],[School Name]],Per_Pupil_Spending_1[School Name],Per_Pupil_Spending_1[Amount],"")</f>
        <v>19607.82</v>
      </c>
      <c r="L109" s="60">
        <f>IF(Regression_Prep[[#This Row],[Comparison School Type]]="Charter", 0,1)</f>
        <v>1</v>
      </c>
      <c r="M109" s="60" cm="1">
        <f t="array" ref="M109">_xlfn._xlws.FILTER(Enrollment[Percentage],(Enrollment[School Name]=Regression_Prep[[#This Row],[School Name]])*(Enrollment[Population]="Economically Disadvantaged"),"")</f>
        <v>0.3372</v>
      </c>
      <c r="N109" s="60" cm="1">
        <f t="array" ref="N109">_xlfn._xlws.FILTER(Enrollment[Percentage],(Enrollment[School Name]=Regression_Prep[[#This Row],[School Name]])*(Enrollment[Population]="Students with Disabilities"),"")</f>
        <v>0.1661</v>
      </c>
      <c r="O109" s="60">
        <f>_xlfn.XLOOKUP(Regression_Prep[[#This Row],[School Name]],ELA_New[School Name], ELA_New[Percentage of Students at Achievement Level],"")</f>
        <v>0.47649999999999998</v>
      </c>
      <c r="P109" s="60">
        <f>_xlfn.XLOOKUP(Regression_Prep[[#This Row],[School Name]],Math_New[School Name],Math_New[Percentage of Students at Achievement Level],"")</f>
        <v>0.29049999999999998</v>
      </c>
      <c r="Q109" s="60">
        <f>_xlfn.XLOOKUP(Regression_Prep[[#This Row],[School Name]],Science_New[School Name], Science_New[Percentage of Students at Achievement Level],"")</f>
        <v>0.68640000000000001</v>
      </c>
      <c r="R109" s="60">
        <f>IFERROR(AVERAGEIFS(Regression_Prep[[#This Row],[Percent Below Achievement ELA]:[Percent Below Achievement Science]],Regression_Prep[[#This Row],[Percent Below Achievement ELA]:[Percent Below Achievement Science]],"&lt;&gt;"),"")</f>
        <v>0.4844666666666666</v>
      </c>
      <c r="S109" s="60">
        <f>IFERROR(Regression_Prep[[#This Row],[Per Pupil Spending]]*Regression_Prep[[#This Row],[Percent Below Achievement ELA]],"")</f>
        <v>9343.1262299999999</v>
      </c>
      <c r="T109" s="60">
        <f>IFERROR(Regression_Prep[[#This Row],[Per Pupil Spending]]/(1-Regression_Prep[[#This Row],[Percent Below Achievement ELA]]),"")</f>
        <v>37455.243553008593</v>
      </c>
      <c r="U109" s="60">
        <f>IFERROR(Regression_Prep[[#This Row],[Per Pupil Spending]]*Regression_Prep[[#This Row],[Percent Below Achievement Science]],"")</f>
        <v>13458.807648</v>
      </c>
      <c r="V109" s="60">
        <f>IFERROR(Regression_Prep[[#This Row],[Per Pupil Spending]]/(1-Regression_Prep[[#This Row],[Percent Below Achievement Science]]),"")</f>
        <v>62524.9362244898</v>
      </c>
      <c r="W109" s="60">
        <f>IFERROR(Regression_Prep[[#This Row],[Per Pupil Spending]]*Regression_Prep[[#This Row],[Percent Below Achievement Math]],"")</f>
        <v>5696.0717099999993</v>
      </c>
      <c r="X109" s="60">
        <f>IFERROR(Regression_Prep[[#This Row],[Per Pupil Spending]]/(1-Regression_Prep[[#This Row],[Percent Below Achievement Math]]),"")</f>
        <v>27636.109936575052</v>
      </c>
      <c r="Y109" s="60"/>
      <c r="AH109"/>
      <c r="AI109"/>
      <c r="AJ109"/>
      <c r="AK109"/>
      <c r="AL109"/>
      <c r="AM109"/>
      <c r="AN109"/>
      <c r="AO109"/>
      <c r="AP109"/>
    </row>
    <row r="110" spans="1:42" ht="13">
      <c r="A110" s="25" t="s">
        <v>570</v>
      </c>
      <c r="B110" s="23" t="s">
        <v>839</v>
      </c>
      <c r="C110" s="23" t="s">
        <v>465</v>
      </c>
      <c r="D110" s="23" t="s">
        <v>655</v>
      </c>
      <c r="E110" s="23" t="s">
        <v>647</v>
      </c>
      <c r="F110" s="24" t="s">
        <v>579</v>
      </c>
      <c r="G110" s="23" t="s">
        <v>686</v>
      </c>
      <c r="H110" s="23" t="s">
        <v>840</v>
      </c>
      <c r="I110" s="19" t="s">
        <v>656</v>
      </c>
      <c r="J110" s="18" t="str">
        <f>IF(Regression_Prep[[#This Row],[School Type]]="Charter","Charter", "Non Charter")</f>
        <v>Non Charter</v>
      </c>
      <c r="K110" s="60">
        <f>_xlfn.XLOOKUP(Regression_Prep[[#This Row],[School Name]],Per_Pupil_Spending_1[School Name],Per_Pupil_Spending_1[Amount],"")</f>
        <v>25861.32</v>
      </c>
      <c r="L110" s="60">
        <f>IF(Regression_Prep[[#This Row],[Comparison School Type]]="Charter", 0,1)</f>
        <v>1</v>
      </c>
      <c r="M110" s="60" cm="1">
        <f t="array" ref="M110">_xlfn._xlws.FILTER(Enrollment[Percentage],(Enrollment[School Name]=Regression_Prep[[#This Row],[School Name]])*(Enrollment[Population]="Economically Disadvantaged"),"")</f>
        <v>0.16789999999999999</v>
      </c>
      <c r="N110" s="60" cm="1">
        <f t="array" ref="N110">_xlfn._xlws.FILTER(Enrollment[Percentage],(Enrollment[School Name]=Regression_Prep[[#This Row],[School Name]])*(Enrollment[Population]="Students with Disabilities"),"")</f>
        <v>0.22140000000000001</v>
      </c>
      <c r="O110" s="60">
        <f>_xlfn.XLOOKUP(Regression_Prep[[#This Row],[School Name]],ELA_New[School Name], ELA_New[Percentage of Students at Achievement Level],"")</f>
        <v>0.17199999999999999</v>
      </c>
      <c r="P110" s="60">
        <f>_xlfn.XLOOKUP(Regression_Prep[[#This Row],[School Name]],Math_New[School Name],Math_New[Percentage of Students at Achievement Level],"")</f>
        <v>0.76339999999999997</v>
      </c>
      <c r="Q110" s="60">
        <f>_xlfn.XLOOKUP(Regression_Prep[[#This Row],[School Name]],Science_New[School Name], Science_New[Percentage of Students at Achievement Level],"")</f>
        <v>0.68969999999999998</v>
      </c>
      <c r="R110" s="60">
        <f>IFERROR(AVERAGEIFS(Regression_Prep[[#This Row],[Percent Below Achievement ELA]:[Percent Below Achievement Science]],Regression_Prep[[#This Row],[Percent Below Achievement ELA]:[Percent Below Achievement Science]],"&lt;&gt;"),"")</f>
        <v>0.54169999999999996</v>
      </c>
      <c r="S110" s="60">
        <f>IFERROR(Regression_Prep[[#This Row],[Per Pupil Spending]]*Regression_Prep[[#This Row],[Percent Below Achievement ELA]],"")</f>
        <v>4448.1470399999998</v>
      </c>
      <c r="T110" s="60">
        <f>IFERROR(Regression_Prep[[#This Row],[Per Pupil Spending]]/(1-Regression_Prep[[#This Row],[Percent Below Achievement ELA]]),"")</f>
        <v>31233.47826086956</v>
      </c>
      <c r="U110" s="60">
        <f>IFERROR(Regression_Prep[[#This Row],[Per Pupil Spending]]*Regression_Prep[[#This Row],[Percent Below Achievement Science]],"")</f>
        <v>17836.552403999998</v>
      </c>
      <c r="V110" s="60">
        <f>IFERROR(Regression_Prep[[#This Row],[Per Pupil Spending]]/(1-Regression_Prep[[#This Row],[Percent Below Achievement Science]]),"")</f>
        <v>83342.958427328384</v>
      </c>
      <c r="W110" s="60">
        <f>IFERROR(Regression_Prep[[#This Row],[Per Pupil Spending]]*Regression_Prep[[#This Row],[Percent Below Achievement Math]],"")</f>
        <v>19742.531687999999</v>
      </c>
      <c r="X110" s="60">
        <f>IFERROR(Regression_Prep[[#This Row],[Per Pupil Spending]]/(1-Regression_Prep[[#This Row],[Percent Below Achievement Math]]),"")</f>
        <v>109303.97295012679</v>
      </c>
      <c r="Y110" s="60"/>
      <c r="AH110"/>
      <c r="AI110"/>
      <c r="AJ110"/>
      <c r="AK110"/>
      <c r="AL110"/>
      <c r="AM110"/>
      <c r="AN110"/>
      <c r="AO110"/>
      <c r="AP110"/>
    </row>
    <row r="111" spans="1:42" ht="13">
      <c r="A111" s="28" t="s">
        <v>570</v>
      </c>
      <c r="B111" s="26" t="s">
        <v>578</v>
      </c>
      <c r="C111" s="26" t="s">
        <v>578</v>
      </c>
      <c r="D111" s="27" t="s">
        <v>652</v>
      </c>
      <c r="E111" s="26" t="s">
        <v>647</v>
      </c>
      <c r="F111" s="27" t="s">
        <v>580</v>
      </c>
      <c r="G111" s="26" t="s">
        <v>657</v>
      </c>
      <c r="H111" s="26" t="s">
        <v>658</v>
      </c>
      <c r="I111" s="19" t="s">
        <v>652</v>
      </c>
      <c r="J111" s="18" t="str">
        <f>IF(Regression_Prep[[#This Row],[School Type]]="Charter","Charter", "Non Charter")</f>
        <v>Charter</v>
      </c>
      <c r="K111" s="60">
        <f>_xlfn.XLOOKUP(Regression_Prep[[#This Row],[School Name]],Per_Pupil_Spending_1[School Name],Per_Pupil_Spending_1[Amount],"")</f>
        <v>12103.6</v>
      </c>
      <c r="L111" s="60">
        <f>IF(Regression_Prep[[#This Row],[Comparison School Type]]="Charter", 0,1)</f>
        <v>0</v>
      </c>
      <c r="M111" s="60" cm="1">
        <f t="array" ref="M111">_xlfn._xlws.FILTER(Enrollment[Percentage],(Enrollment[School Name]=Regression_Prep[[#This Row],[School Name]])*(Enrollment[Population]="Economically Disadvantaged"),"")</f>
        <v>0.53410000000000002</v>
      </c>
      <c r="N111" s="60" cm="1">
        <f t="array" ref="N111">_xlfn._xlws.FILTER(Enrollment[Percentage],(Enrollment[School Name]=Regression_Prep[[#This Row],[School Name]])*(Enrollment[Population]="Students with Disabilities"),"")</f>
        <v>0.2366</v>
      </c>
      <c r="O111" s="60">
        <f>_xlfn.XLOOKUP(Regression_Prep[[#This Row],[School Name]],ELA_New[School Name], ELA_New[Percentage of Students at Achievement Level],"")</f>
        <v>0.37569999999999998</v>
      </c>
      <c r="P111" s="60">
        <f>_xlfn.XLOOKUP(Regression_Prep[[#This Row],[School Name]],Math_New[School Name],Math_New[Percentage of Students at Achievement Level],"")</f>
        <v>0.24279999999999999</v>
      </c>
      <c r="Q111" s="60">
        <f>_xlfn.XLOOKUP(Regression_Prep[[#This Row],[School Name]],Science_New[School Name], Science_New[Percentage of Students at Achievement Level],"")</f>
        <v>0.69140000000000001</v>
      </c>
      <c r="R111" s="60">
        <f>IFERROR(AVERAGEIFS(Regression_Prep[[#This Row],[Percent Below Achievement ELA]:[Percent Below Achievement Science]],Regression_Prep[[#This Row],[Percent Below Achievement ELA]:[Percent Below Achievement Science]],"&lt;&gt;"),"")</f>
        <v>0.43663333333333326</v>
      </c>
      <c r="S111" s="60">
        <f>IFERROR(Regression_Prep[[#This Row],[Per Pupil Spending]]*Regression_Prep[[#This Row],[Percent Below Achievement ELA]],"")</f>
        <v>4547.3225199999997</v>
      </c>
      <c r="T111" s="60">
        <f>IFERROR(Regression_Prep[[#This Row],[Per Pupil Spending]]/(1-Regression_Prep[[#This Row],[Percent Below Achievement ELA]]),"")</f>
        <v>19387.473970847346</v>
      </c>
      <c r="U111" s="60">
        <f>IFERROR(Regression_Prep[[#This Row],[Per Pupil Spending]]*Regression_Prep[[#This Row],[Percent Below Achievement Science]],"")</f>
        <v>8368.4290400000009</v>
      </c>
      <c r="V111" s="60">
        <f>IFERROR(Regression_Prep[[#This Row],[Per Pupil Spending]]/(1-Regression_Prep[[#This Row],[Percent Below Achievement Science]]),"")</f>
        <v>39220.998055735581</v>
      </c>
      <c r="W111" s="60">
        <f>IFERROR(Regression_Prep[[#This Row],[Per Pupil Spending]]*Regression_Prep[[#This Row],[Percent Below Achievement Math]],"")</f>
        <v>2938.7540800000002</v>
      </c>
      <c r="X111" s="60">
        <f>IFERROR(Regression_Prep[[#This Row],[Per Pupil Spending]]/(1-Regression_Prep[[#This Row],[Percent Below Achievement Math]]),"")</f>
        <v>15984.680401479134</v>
      </c>
      <c r="Y111" s="60"/>
      <c r="AH111"/>
      <c r="AI111"/>
      <c r="AJ111"/>
      <c r="AK111"/>
      <c r="AL111"/>
      <c r="AM111"/>
      <c r="AN111"/>
      <c r="AO111"/>
      <c r="AP111"/>
    </row>
    <row r="112" spans="1:42" ht="13">
      <c r="A112" s="25" t="s">
        <v>570</v>
      </c>
      <c r="B112" s="23" t="s">
        <v>1086</v>
      </c>
      <c r="C112" s="23" t="s">
        <v>351</v>
      </c>
      <c r="D112" s="24" t="s">
        <v>651</v>
      </c>
      <c r="E112" s="23" t="s">
        <v>647</v>
      </c>
      <c r="F112" s="24" t="s">
        <v>579</v>
      </c>
      <c r="G112" s="23" t="s">
        <v>648</v>
      </c>
      <c r="H112" s="23" t="s">
        <v>1087</v>
      </c>
      <c r="I112" s="19" t="s">
        <v>651</v>
      </c>
      <c r="J112" s="18" t="str">
        <f>IF(Regression_Prep[[#This Row],[School Type]]="Charter","Charter", "Non Charter")</f>
        <v>Non Charter</v>
      </c>
      <c r="K112" s="60">
        <f>_xlfn.XLOOKUP(Regression_Prep[[#This Row],[School Name]],Per_Pupil_Spending_1[School Name],Per_Pupil_Spending_1[Amount],"")</f>
        <v>24676.68</v>
      </c>
      <c r="L112" s="60">
        <f>IF(Regression_Prep[[#This Row],[Comparison School Type]]="Charter", 0,1)</f>
        <v>1</v>
      </c>
      <c r="M112" s="60" cm="1">
        <f t="array" ref="M112">_xlfn._xlws.FILTER(Enrollment[Percentage],(Enrollment[School Name]=Regression_Prep[[#This Row],[School Name]])*(Enrollment[Population]="Economically Disadvantaged"),"")</f>
        <v>0.61850000000000005</v>
      </c>
      <c r="N112" s="60" cm="1">
        <f t="array" ref="N112">_xlfn._xlws.FILTER(Enrollment[Percentage],(Enrollment[School Name]=Regression_Prep[[#This Row],[School Name]])*(Enrollment[Population]="Students with Disabilities"),"")</f>
        <v>0.23119999999999999</v>
      </c>
      <c r="O112" s="60">
        <f>_xlfn.XLOOKUP(Regression_Prep[[#This Row],[School Name]],ELA_New[School Name], ELA_New[Percentage of Students at Achievement Level],"")</f>
        <v>0.38690000000000002</v>
      </c>
      <c r="P112" s="60">
        <f>_xlfn.XLOOKUP(Regression_Prep[[#This Row],[School Name]],Math_New[School Name],Math_New[Percentage of Students at Achievement Level],"")</f>
        <v>0.4405</v>
      </c>
      <c r="Q112" s="60">
        <f>_xlfn.XLOOKUP(Regression_Prep[[#This Row],[School Name]],Science_New[School Name], Science_New[Percentage of Students at Achievement Level],"")</f>
        <v>0.69230000000000003</v>
      </c>
      <c r="R112" s="60">
        <f>IFERROR(AVERAGEIFS(Regression_Prep[[#This Row],[Percent Below Achievement ELA]:[Percent Below Achievement Science]],Regression_Prep[[#This Row],[Percent Below Achievement ELA]:[Percent Below Achievement Science]],"&lt;&gt;"),"")</f>
        <v>0.50656666666666672</v>
      </c>
      <c r="S112" s="60">
        <f>IFERROR(Regression_Prep[[#This Row],[Per Pupil Spending]]*Regression_Prep[[#This Row],[Percent Below Achievement ELA]],"")</f>
        <v>9547.4074920000003</v>
      </c>
      <c r="T112" s="60">
        <f>IFERROR(Regression_Prep[[#This Row],[Per Pupil Spending]]/(1-Regression_Prep[[#This Row],[Percent Below Achievement ELA]]),"")</f>
        <v>40249.029522100798</v>
      </c>
      <c r="U112" s="60">
        <f>IFERROR(Regression_Prep[[#This Row],[Per Pupil Spending]]*Regression_Prep[[#This Row],[Percent Below Achievement Science]],"")</f>
        <v>17083.665564000003</v>
      </c>
      <c r="V112" s="60">
        <f>IFERROR(Regression_Prep[[#This Row],[Per Pupil Spending]]/(1-Regression_Prep[[#This Row],[Percent Below Achievement Science]]),"")</f>
        <v>80197.205069873264</v>
      </c>
      <c r="W112" s="60">
        <f>IFERROR(Regression_Prep[[#This Row],[Per Pupil Spending]]*Regression_Prep[[#This Row],[Percent Below Achievement Math]],"")</f>
        <v>10870.07754</v>
      </c>
      <c r="X112" s="60">
        <f>IFERROR(Regression_Prep[[#This Row],[Per Pupil Spending]]/(1-Regression_Prep[[#This Row],[Percent Below Achievement Math]]),"")</f>
        <v>44104.879356568366</v>
      </c>
      <c r="Y112" s="60"/>
      <c r="AH112"/>
      <c r="AI112"/>
      <c r="AJ112"/>
      <c r="AK112"/>
      <c r="AL112"/>
      <c r="AM112"/>
      <c r="AN112"/>
      <c r="AO112"/>
      <c r="AP112"/>
    </row>
    <row r="113" spans="1:42" ht="13">
      <c r="A113" s="28" t="s">
        <v>570</v>
      </c>
      <c r="B113" s="26" t="s">
        <v>1024</v>
      </c>
      <c r="C113" s="26" t="s">
        <v>145</v>
      </c>
      <c r="D113" s="27" t="s">
        <v>652</v>
      </c>
      <c r="E113" s="26" t="s">
        <v>647</v>
      </c>
      <c r="F113" s="27" t="s">
        <v>579</v>
      </c>
      <c r="G113" s="26" t="s">
        <v>679</v>
      </c>
      <c r="H113" s="26" t="s">
        <v>1026</v>
      </c>
      <c r="I113" s="19" t="s">
        <v>652</v>
      </c>
      <c r="J113" s="18" t="str">
        <f>IF(Regression_Prep[[#This Row],[School Type]]="Charter","Charter", "Non Charter")</f>
        <v>Non Charter</v>
      </c>
      <c r="K113" s="60">
        <f>_xlfn.XLOOKUP(Regression_Prep[[#This Row],[School Name]],Per_Pupil_Spending_1[School Name],Per_Pupil_Spending_1[Amount],"")</f>
        <v>19911.240000000002</v>
      </c>
      <c r="L113" s="60">
        <f>IF(Regression_Prep[[#This Row],[Comparison School Type]]="Charter", 0,1)</f>
        <v>1</v>
      </c>
      <c r="M113" s="60" cm="1">
        <f t="array" ref="M113">_xlfn._xlws.FILTER(Enrollment[Percentage],(Enrollment[School Name]=Regression_Prep[[#This Row],[School Name]])*(Enrollment[Population]="Economically Disadvantaged"),"")</f>
        <v>0.43090000000000001</v>
      </c>
      <c r="N113" s="60" cm="1">
        <f t="array" ref="N113">_xlfn._xlws.FILTER(Enrollment[Percentage],(Enrollment[School Name]=Regression_Prep[[#This Row],[School Name]])*(Enrollment[Population]="Students with Disabilities"),"")</f>
        <v>0.2039</v>
      </c>
      <c r="O113" s="60">
        <f>_xlfn.XLOOKUP(Regression_Prep[[#This Row],[School Name]],ELA_New[School Name], ELA_New[Percentage of Students at Achievement Level],"")</f>
        <v>0.49340000000000001</v>
      </c>
      <c r="P113" s="60">
        <f>_xlfn.XLOOKUP(Regression_Prep[[#This Row],[School Name]],Math_New[School Name],Math_New[Percentage of Students at Achievement Level],"")</f>
        <v>0.27629999999999999</v>
      </c>
      <c r="Q113" s="60">
        <f>_xlfn.XLOOKUP(Regression_Prep[[#This Row],[School Name]],Science_New[School Name], Science_New[Percentage of Students at Achievement Level],"")</f>
        <v>0.69469999999999998</v>
      </c>
      <c r="R113" s="60">
        <f>IFERROR(AVERAGEIFS(Regression_Prep[[#This Row],[Percent Below Achievement ELA]:[Percent Below Achievement Science]],Regression_Prep[[#This Row],[Percent Below Achievement ELA]:[Percent Below Achievement Science]],"&lt;&gt;"),"")</f>
        <v>0.48813333333333331</v>
      </c>
      <c r="S113" s="60">
        <f>IFERROR(Regression_Prep[[#This Row],[Per Pupil Spending]]*Regression_Prep[[#This Row],[Percent Below Achievement ELA]],"")</f>
        <v>9824.2058160000015</v>
      </c>
      <c r="T113" s="60">
        <f>IFERROR(Regression_Prep[[#This Row],[Per Pupil Spending]]/(1-Regression_Prep[[#This Row],[Percent Below Achievement ELA]]),"")</f>
        <v>39303.67153572839</v>
      </c>
      <c r="U113" s="60">
        <f>IFERROR(Regression_Prep[[#This Row],[Per Pupil Spending]]*Regression_Prep[[#This Row],[Percent Below Achievement Science]],"")</f>
        <v>13832.338428000001</v>
      </c>
      <c r="V113" s="60">
        <f>IFERROR(Regression_Prep[[#This Row],[Per Pupil Spending]]/(1-Regression_Prep[[#This Row],[Percent Below Achievement Science]]),"")</f>
        <v>65218.604651162794</v>
      </c>
      <c r="W113" s="60">
        <f>IFERROR(Regression_Prep[[#This Row],[Per Pupil Spending]]*Regression_Prep[[#This Row],[Percent Below Achievement Math]],"")</f>
        <v>5501.4756120000002</v>
      </c>
      <c r="X113" s="60">
        <f>IFERROR(Regression_Prep[[#This Row],[Per Pupil Spending]]/(1-Regression_Prep[[#This Row],[Percent Below Achievement Math]]),"")</f>
        <v>27513.113168439962</v>
      </c>
      <c r="Y113" s="60"/>
      <c r="AH113"/>
      <c r="AI113"/>
      <c r="AJ113"/>
      <c r="AK113"/>
      <c r="AL113"/>
      <c r="AM113"/>
      <c r="AN113"/>
      <c r="AO113"/>
      <c r="AP113"/>
    </row>
    <row r="114" spans="1:42" ht="13">
      <c r="A114" s="25" t="s">
        <v>570</v>
      </c>
      <c r="B114" s="23" t="s">
        <v>777</v>
      </c>
      <c r="C114" s="23" t="s">
        <v>358</v>
      </c>
      <c r="D114" s="23" t="s">
        <v>662</v>
      </c>
      <c r="E114" s="23" t="s">
        <v>647</v>
      </c>
      <c r="F114" s="24" t="s">
        <v>579</v>
      </c>
      <c r="G114" s="23" t="s">
        <v>679</v>
      </c>
      <c r="H114" s="23" t="s">
        <v>702</v>
      </c>
      <c r="I114" s="19" t="s">
        <v>656</v>
      </c>
      <c r="J114" s="18" t="str">
        <f>IF(Regression_Prep[[#This Row],[School Type]]="Charter","Charter", "Non Charter")</f>
        <v>Non Charter</v>
      </c>
      <c r="K114" s="60">
        <f>_xlfn.XLOOKUP(Regression_Prep[[#This Row],[School Name]],Per_Pupil_Spending_1[School Name],Per_Pupil_Spending_1[Amount],"")</f>
        <v>15638.66</v>
      </c>
      <c r="L114" s="60">
        <f>IF(Regression_Prep[[#This Row],[Comparison School Type]]="Charter", 0,1)</f>
        <v>1</v>
      </c>
      <c r="M114" s="60" cm="1">
        <f t="array" ref="M114">_xlfn._xlws.FILTER(Enrollment[Percentage],(Enrollment[School Name]=Regression_Prep[[#This Row],[School Name]])*(Enrollment[Population]="Economically Disadvantaged"),"")</f>
        <v>0.4975</v>
      </c>
      <c r="N114" s="60" cm="1">
        <f t="array" ref="N114">_xlfn._xlws.FILTER(Enrollment[Percentage],(Enrollment[School Name]=Regression_Prep[[#This Row],[School Name]])*(Enrollment[Population]="Students with Disabilities"),"")</f>
        <v>0.1726</v>
      </c>
      <c r="O114" s="60">
        <f>_xlfn.XLOOKUP(Regression_Prep[[#This Row],[School Name]],ELA_New[School Name], ELA_New[Percentage of Students at Achievement Level],"")</f>
        <v>0.30769999999999997</v>
      </c>
      <c r="P114" s="60">
        <f>_xlfn.XLOOKUP(Regression_Prep[[#This Row],[School Name]],Math_New[School Name],Math_New[Percentage of Students at Achievement Level],"")</f>
        <v>0.43590000000000001</v>
      </c>
      <c r="Q114" s="60">
        <f>_xlfn.XLOOKUP(Regression_Prep[[#This Row],[School Name]],Science_New[School Name], Science_New[Percentage of Students at Achievement Level],"")</f>
        <v>0.69569999999999999</v>
      </c>
      <c r="R114" s="60">
        <f>IFERROR(AVERAGEIFS(Regression_Prep[[#This Row],[Percent Below Achievement ELA]:[Percent Below Achievement Science]],Regression_Prep[[#This Row],[Percent Below Achievement ELA]:[Percent Below Achievement Science]],"&lt;&gt;"),"")</f>
        <v>0.47976666666666667</v>
      </c>
      <c r="S114" s="60">
        <f>IFERROR(Regression_Prep[[#This Row],[Per Pupil Spending]]*Regression_Prep[[#This Row],[Percent Below Achievement ELA]],"")</f>
        <v>4812.0156819999993</v>
      </c>
      <c r="T114" s="60">
        <f>IFERROR(Regression_Prep[[#This Row],[Per Pupil Spending]]/(1-Regression_Prep[[#This Row],[Percent Below Achievement ELA]]),"")</f>
        <v>22589.426549183878</v>
      </c>
      <c r="U114" s="60">
        <f>IFERROR(Regression_Prep[[#This Row],[Per Pupil Spending]]*Regression_Prep[[#This Row],[Percent Below Achievement Science]],"")</f>
        <v>10879.815762</v>
      </c>
      <c r="V114" s="60">
        <f>IFERROR(Regression_Prep[[#This Row],[Per Pupil Spending]]/(1-Regression_Prep[[#This Row],[Percent Below Achievement Science]]),"")</f>
        <v>51392.244495563587</v>
      </c>
      <c r="W114" s="60">
        <f>IFERROR(Regression_Prep[[#This Row],[Per Pupil Spending]]*Regression_Prep[[#This Row],[Percent Below Achievement Math]],"")</f>
        <v>6816.8918940000003</v>
      </c>
      <c r="X114" s="60">
        <f>IFERROR(Regression_Prep[[#This Row],[Per Pupil Spending]]/(1-Regression_Prep[[#This Row],[Percent Below Achievement Math]]),"")</f>
        <v>27723.205105477751</v>
      </c>
      <c r="Y114" s="60"/>
      <c r="AH114"/>
      <c r="AI114"/>
      <c r="AJ114"/>
      <c r="AK114"/>
      <c r="AL114"/>
      <c r="AM114"/>
      <c r="AN114"/>
      <c r="AO114"/>
      <c r="AP114"/>
    </row>
    <row r="115" spans="1:42" ht="13">
      <c r="A115" s="28" t="s">
        <v>570</v>
      </c>
      <c r="B115" s="26" t="s">
        <v>1017</v>
      </c>
      <c r="C115" s="26" t="s">
        <v>170</v>
      </c>
      <c r="D115" s="27" t="s">
        <v>660</v>
      </c>
      <c r="E115" s="26" t="s">
        <v>647</v>
      </c>
      <c r="F115" s="27" t="s">
        <v>579</v>
      </c>
      <c r="G115" s="26" t="s">
        <v>676</v>
      </c>
      <c r="H115" s="26" t="s">
        <v>1019</v>
      </c>
      <c r="I115" s="19" t="s">
        <v>660</v>
      </c>
      <c r="J115" s="18" t="str">
        <f>IF(Regression_Prep[[#This Row],[School Type]]="Charter","Charter", "Non Charter")</f>
        <v>Non Charter</v>
      </c>
      <c r="K115" s="60">
        <f>_xlfn.XLOOKUP(Regression_Prep[[#This Row],[School Name]],Per_Pupil_Spending_1[School Name],Per_Pupil_Spending_1[Amount],"")</f>
        <v>18404.580000000002</v>
      </c>
      <c r="L115" s="60">
        <f>IF(Regression_Prep[[#This Row],[Comparison School Type]]="Charter", 0,1)</f>
        <v>1</v>
      </c>
      <c r="M115" s="60" cm="1">
        <f t="array" ref="M115">_xlfn._xlws.FILTER(Enrollment[Percentage],(Enrollment[School Name]=Regression_Prep[[#This Row],[School Name]])*(Enrollment[Population]="Economically Disadvantaged"),"")</f>
        <v>0.45750000000000002</v>
      </c>
      <c r="N115" s="60" cm="1">
        <f t="array" ref="N115">_xlfn._xlws.FILTER(Enrollment[Percentage],(Enrollment[School Name]=Regression_Prep[[#This Row],[School Name]])*(Enrollment[Population]="Students with Disabilities"),"")</f>
        <v>0.25480000000000003</v>
      </c>
      <c r="O115" s="60">
        <f>_xlfn.XLOOKUP(Regression_Prep[[#This Row],[School Name]],ELA_New[School Name], ELA_New[Percentage of Students at Achievement Level],"")</f>
        <v>0.50780000000000003</v>
      </c>
      <c r="P115" s="60">
        <f>_xlfn.XLOOKUP(Regression_Prep[[#This Row],[School Name]],Math_New[School Name],Math_New[Percentage of Students at Achievement Level],"")</f>
        <v>0.33850000000000002</v>
      </c>
      <c r="Q115" s="60">
        <f>_xlfn.XLOOKUP(Regression_Prep[[#This Row],[School Name]],Science_New[School Name], Science_New[Percentage of Students at Achievement Level],"")</f>
        <v>0.69640000000000002</v>
      </c>
      <c r="R115" s="60">
        <f>IFERROR(AVERAGEIFS(Regression_Prep[[#This Row],[Percent Below Achievement ELA]:[Percent Below Achievement Science]],Regression_Prep[[#This Row],[Percent Below Achievement ELA]:[Percent Below Achievement Science]],"&lt;&gt;"),"")</f>
        <v>0.51423333333333332</v>
      </c>
      <c r="S115" s="60">
        <f>IFERROR(Regression_Prep[[#This Row],[Per Pupil Spending]]*Regression_Prep[[#This Row],[Percent Below Achievement ELA]],"")</f>
        <v>9345.8457240000007</v>
      </c>
      <c r="T115" s="60">
        <f>IFERROR(Regression_Prep[[#This Row],[Per Pupil Spending]]/(1-Regression_Prep[[#This Row],[Percent Below Achievement ELA]]),"")</f>
        <v>37392.482730597323</v>
      </c>
      <c r="U115" s="60">
        <f>IFERROR(Regression_Prep[[#This Row],[Per Pupil Spending]]*Regression_Prep[[#This Row],[Percent Below Achievement Science]],"")</f>
        <v>12816.949512000001</v>
      </c>
      <c r="V115" s="60">
        <f>IFERROR(Regression_Prep[[#This Row],[Per Pupil Spending]]/(1-Regression_Prep[[#This Row],[Percent Below Achievement Science]]),"")</f>
        <v>60621.146245059295</v>
      </c>
      <c r="W115" s="60">
        <f>IFERROR(Regression_Prep[[#This Row],[Per Pupil Spending]]*Regression_Prep[[#This Row],[Percent Below Achievement Math]],"")</f>
        <v>6229.9503300000006</v>
      </c>
      <c r="X115" s="60">
        <f>IFERROR(Regression_Prep[[#This Row],[Per Pupil Spending]]/(1-Regression_Prep[[#This Row],[Percent Below Achievement Math]]),"")</f>
        <v>27822.494331065762</v>
      </c>
      <c r="Y115" s="60"/>
      <c r="AH115"/>
      <c r="AI115"/>
      <c r="AJ115"/>
      <c r="AK115"/>
      <c r="AL115"/>
      <c r="AM115"/>
      <c r="AN115"/>
      <c r="AO115"/>
      <c r="AP115"/>
    </row>
    <row r="116" spans="1:42" ht="13">
      <c r="A116" s="25" t="s">
        <v>570</v>
      </c>
      <c r="B116" s="23" t="s">
        <v>806</v>
      </c>
      <c r="C116" s="23" t="s">
        <v>273</v>
      </c>
      <c r="D116" s="24" t="s">
        <v>660</v>
      </c>
      <c r="E116" s="23" t="s">
        <v>647</v>
      </c>
      <c r="F116" s="24" t="s">
        <v>579</v>
      </c>
      <c r="G116" s="23" t="s">
        <v>653</v>
      </c>
      <c r="H116" s="23" t="s">
        <v>807</v>
      </c>
      <c r="I116" s="19" t="s">
        <v>660</v>
      </c>
      <c r="J116" s="18" t="str">
        <f>IF(Regression_Prep[[#This Row],[School Type]]="Charter","Charter", "Non Charter")</f>
        <v>Non Charter</v>
      </c>
      <c r="K116" s="60">
        <f>_xlfn.XLOOKUP(Regression_Prep[[#This Row],[School Name]],Per_Pupil_Spending_1[School Name],Per_Pupil_Spending_1[Amount],"")</f>
        <v>22359.31</v>
      </c>
      <c r="L116" s="60">
        <f>IF(Regression_Prep[[#This Row],[Comparison School Type]]="Charter", 0,1)</f>
        <v>1</v>
      </c>
      <c r="M116" s="60" cm="1">
        <f t="array" ref="M116">_xlfn._xlws.FILTER(Enrollment[Percentage],(Enrollment[School Name]=Regression_Prep[[#This Row],[School Name]])*(Enrollment[Population]="Economically Disadvantaged"),"")</f>
        <v>7.9600000000000004E-2</v>
      </c>
      <c r="N116" s="60" cm="1">
        <f t="array" ref="N116">_xlfn._xlws.FILTER(Enrollment[Percentage],(Enrollment[School Name]=Regression_Prep[[#This Row],[School Name]])*(Enrollment[Population]="Students with Disabilities"),"")</f>
        <v>0.12189999999999999</v>
      </c>
      <c r="O116" s="60">
        <f>_xlfn.XLOOKUP(Regression_Prep[[#This Row],[School Name]],ELA_New[School Name], ELA_New[Percentage of Students at Achievement Level],"")</f>
        <v>0.29670000000000002</v>
      </c>
      <c r="P116" s="60">
        <f>_xlfn.XLOOKUP(Regression_Prep[[#This Row],[School Name]],Math_New[School Name],Math_New[Percentage of Students at Achievement Level],"")</f>
        <v>0.52429999999999999</v>
      </c>
      <c r="Q116" s="60">
        <f>_xlfn.XLOOKUP(Regression_Prep[[#This Row],[School Name]],Science_New[School Name], Science_New[Percentage of Students at Achievement Level],"")</f>
        <v>0.69769999999999999</v>
      </c>
      <c r="R116" s="60">
        <f>IFERROR(AVERAGEIFS(Regression_Prep[[#This Row],[Percent Below Achievement ELA]:[Percent Below Achievement Science]],Regression_Prep[[#This Row],[Percent Below Achievement ELA]:[Percent Below Achievement Science]],"&lt;&gt;"),"")</f>
        <v>0.50623333333333331</v>
      </c>
      <c r="S116" s="60">
        <f>IFERROR(Regression_Prep[[#This Row],[Per Pupil Spending]]*Regression_Prep[[#This Row],[Percent Below Achievement ELA]],"")</f>
        <v>6634.0072770000006</v>
      </c>
      <c r="T116" s="60">
        <f>IFERROR(Regression_Prep[[#This Row],[Per Pupil Spending]]/(1-Regression_Prep[[#This Row],[Percent Below Achievement ELA]]),"")</f>
        <v>31791.994881273993</v>
      </c>
      <c r="U116" s="60">
        <f>IFERROR(Regression_Prep[[#This Row],[Per Pupil Spending]]*Regression_Prep[[#This Row],[Percent Below Achievement Science]],"")</f>
        <v>15600.090587000001</v>
      </c>
      <c r="V116" s="60">
        <f>IFERROR(Regression_Prep[[#This Row],[Per Pupil Spending]]/(1-Regression_Prep[[#This Row],[Percent Below Achievement Science]]),"")</f>
        <v>73963.976182600061</v>
      </c>
      <c r="W116" s="60">
        <f>IFERROR(Regression_Prep[[#This Row],[Per Pupil Spending]]*Regression_Prep[[#This Row],[Percent Below Achievement Math]],"")</f>
        <v>11722.986233</v>
      </c>
      <c r="X116" s="60">
        <f>IFERROR(Regression_Prep[[#This Row],[Per Pupil Spending]]/(1-Regression_Prep[[#This Row],[Percent Below Achievement Math]]),"")</f>
        <v>47002.964052974567</v>
      </c>
      <c r="Y116" s="60"/>
      <c r="AH116"/>
      <c r="AI116"/>
      <c r="AJ116"/>
      <c r="AK116"/>
      <c r="AL116"/>
      <c r="AM116"/>
      <c r="AN116"/>
      <c r="AO116"/>
      <c r="AP116"/>
    </row>
    <row r="117" spans="1:42" ht="13">
      <c r="A117" s="28" t="s">
        <v>570</v>
      </c>
      <c r="B117" s="26" t="s">
        <v>917</v>
      </c>
      <c r="C117" s="26" t="s">
        <v>95</v>
      </c>
      <c r="D117" s="27" t="s">
        <v>660</v>
      </c>
      <c r="E117" s="26" t="s">
        <v>647</v>
      </c>
      <c r="F117" s="27" t="s">
        <v>579</v>
      </c>
      <c r="G117" s="26" t="s">
        <v>653</v>
      </c>
      <c r="H117" s="26" t="s">
        <v>918</v>
      </c>
      <c r="I117" s="19" t="s">
        <v>660</v>
      </c>
      <c r="J117" s="18" t="str">
        <f>IF(Regression_Prep[[#This Row],[School Type]]="Charter","Charter", "Non Charter")</f>
        <v>Non Charter</v>
      </c>
      <c r="K117" s="60">
        <f>_xlfn.XLOOKUP(Regression_Prep[[#This Row],[School Name]],Per_Pupil_Spending_1[School Name],Per_Pupil_Spending_1[Amount],"")</f>
        <v>20424.12</v>
      </c>
      <c r="L117" s="60">
        <f>IF(Regression_Prep[[#This Row],[Comparison School Type]]="Charter", 0,1)</f>
        <v>1</v>
      </c>
      <c r="M117" s="60" cm="1">
        <f t="array" ref="M117">_xlfn._xlws.FILTER(Enrollment[Percentage],(Enrollment[School Name]=Regression_Prep[[#This Row],[School Name]])*(Enrollment[Population]="Economically Disadvantaged"),"")</f>
        <v>0.2404</v>
      </c>
      <c r="N117" s="60" cm="1">
        <f t="array" ref="N117">_xlfn._xlws.FILTER(Enrollment[Percentage],(Enrollment[School Name]=Regression_Prep[[#This Row],[School Name]])*(Enrollment[Population]="Students with Disabilities"),"")</f>
        <v>0.16520000000000001</v>
      </c>
      <c r="O117" s="60">
        <f>_xlfn.XLOOKUP(Regression_Prep[[#This Row],[School Name]],ELA_New[School Name], ELA_New[Percentage of Students at Achievement Level],"")</f>
        <v>0.45150000000000001</v>
      </c>
      <c r="P117" s="60">
        <f>_xlfn.XLOOKUP(Regression_Prep[[#This Row],[School Name]],Math_New[School Name],Math_New[Percentage of Students at Achievement Level],"")</f>
        <v>0.4118</v>
      </c>
      <c r="Q117" s="60">
        <f>_xlfn.XLOOKUP(Regression_Prep[[#This Row],[School Name]],Science_New[School Name], Science_New[Percentage of Students at Achievement Level],"")</f>
        <v>0.69850000000000001</v>
      </c>
      <c r="R117" s="60">
        <f>IFERROR(AVERAGEIFS(Regression_Prep[[#This Row],[Percent Below Achievement ELA]:[Percent Below Achievement Science]],Regression_Prep[[#This Row],[Percent Below Achievement ELA]:[Percent Below Achievement Science]],"&lt;&gt;"),"")</f>
        <v>0.52059999999999995</v>
      </c>
      <c r="S117" s="60">
        <f>IFERROR(Regression_Prep[[#This Row],[Per Pupil Spending]]*Regression_Prep[[#This Row],[Percent Below Achievement ELA]],"")</f>
        <v>9221.4901800000007</v>
      </c>
      <c r="T117" s="60">
        <f>IFERROR(Regression_Prep[[#This Row],[Per Pupil Spending]]/(1-Regression_Prep[[#This Row],[Percent Below Achievement ELA]]),"")</f>
        <v>37236.317228805834</v>
      </c>
      <c r="U117" s="60">
        <f>IFERROR(Regression_Prep[[#This Row],[Per Pupil Spending]]*Regression_Prep[[#This Row],[Percent Below Achievement Science]],"")</f>
        <v>14266.247819999999</v>
      </c>
      <c r="V117" s="60">
        <f>IFERROR(Regression_Prep[[#This Row],[Per Pupil Spending]]/(1-Regression_Prep[[#This Row],[Percent Below Achievement Science]]),"")</f>
        <v>67741.69154228855</v>
      </c>
      <c r="W117" s="60">
        <f>IFERROR(Regression_Prep[[#This Row],[Per Pupil Spending]]*Regression_Prep[[#This Row],[Percent Below Achievement Math]],"")</f>
        <v>8410.6526159999994</v>
      </c>
      <c r="X117" s="60">
        <f>IFERROR(Regression_Prep[[#This Row],[Per Pupil Spending]]/(1-Regression_Prep[[#This Row],[Percent Below Achievement Math]]),"")</f>
        <v>34723.08738524311</v>
      </c>
      <c r="Y117" s="60"/>
      <c r="AH117"/>
      <c r="AI117"/>
      <c r="AJ117"/>
      <c r="AK117"/>
      <c r="AL117"/>
      <c r="AM117"/>
      <c r="AN117"/>
      <c r="AO117"/>
      <c r="AP117"/>
    </row>
    <row r="118" spans="1:42" ht="13">
      <c r="A118" s="25" t="s">
        <v>570</v>
      </c>
      <c r="B118" s="23" t="s">
        <v>934</v>
      </c>
      <c r="C118" s="23" t="s">
        <v>61</v>
      </c>
      <c r="D118" s="24" t="s">
        <v>660</v>
      </c>
      <c r="E118" s="23" t="s">
        <v>647</v>
      </c>
      <c r="F118" s="24" t="s">
        <v>579</v>
      </c>
      <c r="G118" s="23" t="s">
        <v>691</v>
      </c>
      <c r="H118" s="23" t="s">
        <v>938</v>
      </c>
      <c r="I118" s="19" t="s">
        <v>660</v>
      </c>
      <c r="J118" s="18" t="str">
        <f>IF(Regression_Prep[[#This Row],[School Type]]="Charter","Charter", "Non Charter")</f>
        <v>Non Charter</v>
      </c>
      <c r="K118" s="60">
        <f>_xlfn.XLOOKUP(Regression_Prep[[#This Row],[School Name]],Per_Pupil_Spending_1[School Name],Per_Pupil_Spending_1[Amount],"")</f>
        <v>20208.91</v>
      </c>
      <c r="L118" s="60">
        <f>IF(Regression_Prep[[#This Row],[Comparison School Type]]="Charter", 0,1)</f>
        <v>1</v>
      </c>
      <c r="M118" s="60" cm="1">
        <f t="array" ref="M118">_xlfn._xlws.FILTER(Enrollment[Percentage],(Enrollment[School Name]=Regression_Prep[[#This Row],[School Name]])*(Enrollment[Population]="Economically Disadvantaged"),"")</f>
        <v>0.67169999999999996</v>
      </c>
      <c r="N118" s="60" cm="1">
        <f t="array" ref="N118">_xlfn._xlws.FILTER(Enrollment[Percentage],(Enrollment[School Name]=Regression_Prep[[#This Row],[School Name]])*(Enrollment[Population]="Students with Disabilities"),"")</f>
        <v>0.26069999999999999</v>
      </c>
      <c r="O118" s="60">
        <f>_xlfn.XLOOKUP(Regression_Prep[[#This Row],[School Name]],ELA_New[School Name], ELA_New[Percentage of Students at Achievement Level],"")</f>
        <v>0.30680000000000002</v>
      </c>
      <c r="P118" s="60">
        <f>_xlfn.XLOOKUP(Regression_Prep[[#This Row],[School Name]],Math_New[School Name],Math_New[Percentage of Students at Achievement Level],"")</f>
        <v>0.2727</v>
      </c>
      <c r="Q118" s="60">
        <f>_xlfn.XLOOKUP(Regression_Prep[[#This Row],[School Name]],Science_New[School Name], Science_New[Percentage of Students at Achievement Level],"")</f>
        <v>0.7</v>
      </c>
      <c r="R118" s="60">
        <f>IFERROR(AVERAGEIFS(Regression_Prep[[#This Row],[Percent Below Achievement ELA]:[Percent Below Achievement Science]],Regression_Prep[[#This Row],[Percent Below Achievement ELA]:[Percent Below Achievement Science]],"&lt;&gt;"),"")</f>
        <v>0.42650000000000005</v>
      </c>
      <c r="S118" s="60">
        <f>IFERROR(Regression_Prep[[#This Row],[Per Pupil Spending]]*Regression_Prep[[#This Row],[Percent Below Achievement ELA]],"")</f>
        <v>6200.0935880000006</v>
      </c>
      <c r="T118" s="60">
        <f>IFERROR(Regression_Prep[[#This Row],[Per Pupil Spending]]/(1-Regression_Prep[[#This Row],[Percent Below Achievement ELA]]),"")</f>
        <v>29153.072706289669</v>
      </c>
      <c r="U118" s="60">
        <f>IFERROR(Regression_Prep[[#This Row],[Per Pupil Spending]]*Regression_Prep[[#This Row],[Percent Below Achievement Science]],"")</f>
        <v>14146.236999999999</v>
      </c>
      <c r="V118" s="60">
        <f>IFERROR(Regression_Prep[[#This Row],[Per Pupil Spending]]/(1-Regression_Prep[[#This Row],[Percent Below Achievement Science]]),"")</f>
        <v>67363.033333333326</v>
      </c>
      <c r="W118" s="60">
        <f>IFERROR(Regression_Prep[[#This Row],[Per Pupil Spending]]*Regression_Prep[[#This Row],[Percent Below Achievement Math]],"")</f>
        <v>5510.9697569999998</v>
      </c>
      <c r="X118" s="60">
        <f>IFERROR(Regression_Prep[[#This Row],[Per Pupil Spending]]/(1-Regression_Prep[[#This Row],[Percent Below Achievement Math]]),"")</f>
        <v>27786.209267152481</v>
      </c>
      <c r="Y118" s="60"/>
      <c r="AH118"/>
      <c r="AI118"/>
      <c r="AJ118"/>
      <c r="AK118"/>
      <c r="AL118"/>
      <c r="AM118"/>
      <c r="AN118"/>
      <c r="AO118"/>
      <c r="AP118"/>
    </row>
    <row r="119" spans="1:42" ht="13">
      <c r="A119" s="28" t="s">
        <v>570</v>
      </c>
      <c r="B119" s="26" t="s">
        <v>992</v>
      </c>
      <c r="C119" s="26" t="s">
        <v>97</v>
      </c>
      <c r="D119" s="27" t="s">
        <v>660</v>
      </c>
      <c r="E119" s="26" t="s">
        <v>647</v>
      </c>
      <c r="F119" s="27" t="s">
        <v>579</v>
      </c>
      <c r="G119" s="26" t="s">
        <v>700</v>
      </c>
      <c r="H119" s="26" t="s">
        <v>993</v>
      </c>
      <c r="I119" s="19" t="s">
        <v>660</v>
      </c>
      <c r="J119" s="18" t="str">
        <f>IF(Regression_Prep[[#This Row],[School Type]]="Charter","Charter", "Non Charter")</f>
        <v>Non Charter</v>
      </c>
      <c r="K119" s="60">
        <f>_xlfn.XLOOKUP(Regression_Prep[[#This Row],[School Name]],Per_Pupil_Spending_1[School Name],Per_Pupil_Spending_1[Amount],"")</f>
        <v>34445.919999999998</v>
      </c>
      <c r="L119" s="60">
        <f>IF(Regression_Prep[[#This Row],[Comparison School Type]]="Charter", 0,1)</f>
        <v>1</v>
      </c>
      <c r="M119" s="60" cm="1">
        <f t="array" ref="M119">_xlfn._xlws.FILTER(Enrollment[Percentage],(Enrollment[School Name]=Regression_Prep[[#This Row],[School Name]])*(Enrollment[Population]="Economically Disadvantaged"),"")</f>
        <v>0.38419999999999999</v>
      </c>
      <c r="N119" s="60" cm="1">
        <f t="array" ref="N119">_xlfn._xlws.FILTER(Enrollment[Percentage],(Enrollment[School Name]=Regression_Prep[[#This Row],[School Name]])*(Enrollment[Population]="Students with Disabilities"),"")</f>
        <v>0.18720000000000001</v>
      </c>
      <c r="O119" s="60">
        <f>_xlfn.XLOOKUP(Regression_Prep[[#This Row],[School Name]],ELA_New[School Name], ELA_New[Percentage of Students at Achievement Level],"")</f>
        <v>0.21740000000000001</v>
      </c>
      <c r="P119" s="60">
        <f>_xlfn.XLOOKUP(Regression_Prep[[#This Row],[School Name]],Math_New[School Name],Math_New[Percentage of Students at Achievement Level],"")</f>
        <v>0.44</v>
      </c>
      <c r="Q119" s="60">
        <f>_xlfn.XLOOKUP(Regression_Prep[[#This Row],[School Name]],Science_New[School Name], Science_New[Percentage of Students at Achievement Level],"")</f>
        <v>0.70209999999999995</v>
      </c>
      <c r="R119" s="60">
        <f>IFERROR(AVERAGEIFS(Regression_Prep[[#This Row],[Percent Below Achievement ELA]:[Percent Below Achievement Science]],Regression_Prep[[#This Row],[Percent Below Achievement ELA]:[Percent Below Achievement Science]],"&lt;&gt;"),"")</f>
        <v>0.45316666666666666</v>
      </c>
      <c r="S119" s="60">
        <f>IFERROR(Regression_Prep[[#This Row],[Per Pupil Spending]]*Regression_Prep[[#This Row],[Percent Below Achievement ELA]],"")</f>
        <v>7488.5430079999996</v>
      </c>
      <c r="T119" s="60">
        <f>IFERROR(Regression_Prep[[#This Row],[Per Pupil Spending]]/(1-Regression_Prep[[#This Row],[Percent Below Achievement ELA]]),"")</f>
        <v>44014.720163557373</v>
      </c>
      <c r="U119" s="60">
        <f>IFERROR(Regression_Prep[[#This Row],[Per Pupil Spending]]*Regression_Prep[[#This Row],[Percent Below Achievement Science]],"")</f>
        <v>24184.480431999997</v>
      </c>
      <c r="V119" s="60">
        <f>IFERROR(Regression_Prep[[#This Row],[Per Pupil Spending]]/(1-Regression_Prep[[#This Row],[Percent Below Achievement Science]]),"")</f>
        <v>115629.13729439407</v>
      </c>
      <c r="W119" s="60">
        <f>IFERROR(Regression_Prep[[#This Row],[Per Pupil Spending]]*Regression_Prep[[#This Row],[Percent Below Achievement Math]],"")</f>
        <v>15156.2048</v>
      </c>
      <c r="X119" s="60">
        <f>IFERROR(Regression_Prep[[#This Row],[Per Pupil Spending]]/(1-Regression_Prep[[#This Row],[Percent Below Achievement Math]]),"")</f>
        <v>61510.57142857142</v>
      </c>
      <c r="Y119" s="60"/>
      <c r="AH119"/>
      <c r="AI119"/>
      <c r="AJ119"/>
      <c r="AK119"/>
      <c r="AL119"/>
      <c r="AM119"/>
      <c r="AN119"/>
      <c r="AO119"/>
      <c r="AP119"/>
    </row>
    <row r="120" spans="1:42" ht="13">
      <c r="A120" s="25" t="s">
        <v>570</v>
      </c>
      <c r="B120" s="23" t="s">
        <v>994</v>
      </c>
      <c r="C120" s="23" t="s">
        <v>123</v>
      </c>
      <c r="D120" s="24" t="s">
        <v>660</v>
      </c>
      <c r="E120" s="23" t="s">
        <v>647</v>
      </c>
      <c r="F120" s="24" t="s">
        <v>579</v>
      </c>
      <c r="G120" s="23" t="s">
        <v>686</v>
      </c>
      <c r="H120" s="23" t="s">
        <v>997</v>
      </c>
      <c r="I120" s="19" t="s">
        <v>660</v>
      </c>
      <c r="J120" s="18" t="str">
        <f>IF(Regression_Prep[[#This Row],[School Type]]="Charter","Charter", "Non Charter")</f>
        <v>Non Charter</v>
      </c>
      <c r="K120" s="60">
        <f>_xlfn.XLOOKUP(Regression_Prep[[#This Row],[School Name]],Per_Pupil_Spending_1[School Name],Per_Pupil_Spending_1[Amount],"")</f>
        <v>27233.99</v>
      </c>
      <c r="L120" s="60">
        <f>IF(Regression_Prep[[#This Row],[Comparison School Type]]="Charter", 0,1)</f>
        <v>1</v>
      </c>
      <c r="M120" s="60" cm="1">
        <f t="array" ref="M120">_xlfn._xlws.FILTER(Enrollment[Percentage],(Enrollment[School Name]=Regression_Prep[[#This Row],[School Name]])*(Enrollment[Population]="Economically Disadvantaged"),"")</f>
        <v>0.31030000000000002</v>
      </c>
      <c r="N120" s="60" cm="1">
        <f t="array" ref="N120">_xlfn._xlws.FILTER(Enrollment[Percentage],(Enrollment[School Name]=Regression_Prep[[#This Row],[School Name]])*(Enrollment[Population]="Students with Disabilities"),"")</f>
        <v>0.10780000000000001</v>
      </c>
      <c r="O120" s="60">
        <f>_xlfn.XLOOKUP(Regression_Prep[[#This Row],[School Name]],ELA_New[School Name], ELA_New[Percentage of Students at Achievement Level],"")</f>
        <v>0.25419999999999998</v>
      </c>
      <c r="P120" s="60">
        <f>_xlfn.XLOOKUP(Regression_Prep[[#This Row],[School Name]],Math_New[School Name],Math_New[Percentage of Students at Achievement Level],"")</f>
        <v>0.4138</v>
      </c>
      <c r="Q120" s="60">
        <f>_xlfn.XLOOKUP(Regression_Prep[[#This Row],[School Name]],Science_New[School Name], Science_New[Percentage of Students at Achievement Level],"")</f>
        <v>0.70209999999999995</v>
      </c>
      <c r="R120" s="60">
        <f>IFERROR(AVERAGEIFS(Regression_Prep[[#This Row],[Percent Below Achievement ELA]:[Percent Below Achievement Science]],Regression_Prep[[#This Row],[Percent Below Achievement ELA]:[Percent Below Achievement Science]],"&lt;&gt;"),"")</f>
        <v>0.45669999999999994</v>
      </c>
      <c r="S120" s="60">
        <f>IFERROR(Regression_Prep[[#This Row],[Per Pupil Spending]]*Regression_Prep[[#This Row],[Percent Below Achievement ELA]],"")</f>
        <v>6922.8802580000001</v>
      </c>
      <c r="T120" s="60">
        <f>IFERROR(Regression_Prep[[#This Row],[Per Pupil Spending]]/(1-Regression_Prep[[#This Row],[Percent Below Achievement ELA]]),"")</f>
        <v>36516.478948779833</v>
      </c>
      <c r="U120" s="60">
        <f>IFERROR(Regression_Prep[[#This Row],[Per Pupil Spending]]*Regression_Prep[[#This Row],[Percent Below Achievement Science]],"")</f>
        <v>19120.984379000001</v>
      </c>
      <c r="V120" s="60">
        <f>IFERROR(Regression_Prep[[#This Row],[Per Pupil Spending]]/(1-Regression_Prep[[#This Row],[Percent Below Achievement Science]]),"")</f>
        <v>91419.906008727747</v>
      </c>
      <c r="W120" s="60">
        <f>IFERROR(Regression_Prep[[#This Row],[Per Pupil Spending]]*Regression_Prep[[#This Row],[Percent Below Achievement Math]],"")</f>
        <v>11269.425062</v>
      </c>
      <c r="X120" s="60">
        <f>IFERROR(Regression_Prep[[#This Row],[Per Pupil Spending]]/(1-Regression_Prep[[#This Row],[Percent Below Achievement Math]]),"")</f>
        <v>46458.529512111905</v>
      </c>
      <c r="Y120" s="60"/>
      <c r="AH120"/>
      <c r="AI120"/>
      <c r="AJ120"/>
      <c r="AK120"/>
      <c r="AL120"/>
      <c r="AM120"/>
      <c r="AN120"/>
      <c r="AO120"/>
      <c r="AP120"/>
    </row>
    <row r="121" spans="1:42" ht="13">
      <c r="A121" s="28" t="s">
        <v>570</v>
      </c>
      <c r="B121" s="26" t="s">
        <v>572</v>
      </c>
      <c r="C121" s="26" t="s">
        <v>572</v>
      </c>
      <c r="D121" s="27" t="s">
        <v>660</v>
      </c>
      <c r="E121" s="26" t="s">
        <v>647</v>
      </c>
      <c r="F121" s="27" t="s">
        <v>580</v>
      </c>
      <c r="G121" s="26" t="s">
        <v>648</v>
      </c>
      <c r="H121" s="26" t="s">
        <v>665</v>
      </c>
      <c r="I121" s="19" t="s">
        <v>660</v>
      </c>
      <c r="J121" s="18" t="str">
        <f>IF(Regression_Prep[[#This Row],[School Type]]="Charter","Charter", "Non Charter")</f>
        <v>Charter</v>
      </c>
      <c r="K121" s="60">
        <f>_xlfn.XLOOKUP(Regression_Prep[[#This Row],[School Name]],Per_Pupil_Spending_1[School Name],Per_Pupil_Spending_1[Amount],"")</f>
        <v>16065.59</v>
      </c>
      <c r="L121" s="60">
        <f>IF(Regression_Prep[[#This Row],[Comparison School Type]]="Charter", 0,1)</f>
        <v>0</v>
      </c>
      <c r="M121" s="60" cm="1">
        <f t="array" ref="M121">_xlfn._xlws.FILTER(Enrollment[Percentage],(Enrollment[School Name]=Regression_Prep[[#This Row],[School Name]])*(Enrollment[Population]="Economically Disadvantaged"),"")</f>
        <v>0.69099999999999995</v>
      </c>
      <c r="N121" s="60" cm="1">
        <f t="array" ref="N121">_xlfn._xlws.FILTER(Enrollment[Percentage],(Enrollment[School Name]=Regression_Prep[[#This Row],[School Name]])*(Enrollment[Population]="Students with Disabilities"),"")</f>
        <v>0.2472</v>
      </c>
      <c r="O121" s="60">
        <f>_xlfn.XLOOKUP(Regression_Prep[[#This Row],[School Name]],ELA_New[School Name], ELA_New[Percentage of Students at Achievement Level],"")</f>
        <v>0.30769999999999997</v>
      </c>
      <c r="P121" s="60">
        <f>_xlfn.XLOOKUP(Regression_Prep[[#This Row],[School Name]],Math_New[School Name],Math_New[Percentage of Students at Achievement Level],"")</f>
        <v>0.33329999999999999</v>
      </c>
      <c r="Q121" s="60">
        <f>_xlfn.XLOOKUP(Regression_Prep[[#This Row],[School Name]],Science_New[School Name], Science_New[Percentage of Students at Achievement Level],"")</f>
        <v>0.70209999999999995</v>
      </c>
      <c r="R121" s="60">
        <f>IFERROR(AVERAGEIFS(Regression_Prep[[#This Row],[Percent Below Achievement ELA]:[Percent Below Achievement Science]],Regression_Prep[[#This Row],[Percent Below Achievement ELA]:[Percent Below Achievement Science]],"&lt;&gt;"),"")</f>
        <v>0.44769999999999999</v>
      </c>
      <c r="S121" s="60">
        <f>IFERROR(Regression_Prep[[#This Row],[Per Pupil Spending]]*Regression_Prep[[#This Row],[Percent Below Achievement ELA]],"")</f>
        <v>4943.3820429999996</v>
      </c>
      <c r="T121" s="60">
        <f>IFERROR(Regression_Prep[[#This Row],[Per Pupil Spending]]/(1-Regression_Prep[[#This Row],[Percent Below Achievement ELA]]),"")</f>
        <v>23206.110067889644</v>
      </c>
      <c r="U121" s="60">
        <f>IFERROR(Regression_Prep[[#This Row],[Per Pupil Spending]]*Regression_Prep[[#This Row],[Percent Below Achievement Science]],"")</f>
        <v>11279.650738999999</v>
      </c>
      <c r="V121" s="60">
        <f>IFERROR(Regression_Prep[[#This Row],[Per Pupil Spending]]/(1-Regression_Prep[[#This Row],[Percent Below Achievement Science]]),"")</f>
        <v>53929.47297750922</v>
      </c>
      <c r="W121" s="60">
        <f>IFERROR(Regression_Prep[[#This Row],[Per Pupil Spending]]*Regression_Prep[[#This Row],[Percent Below Achievement Math]],"")</f>
        <v>5354.6611469999998</v>
      </c>
      <c r="X121" s="60">
        <f>IFERROR(Regression_Prep[[#This Row],[Per Pupil Spending]]/(1-Regression_Prep[[#This Row],[Percent Below Achievement Math]]),"")</f>
        <v>24097.180140992947</v>
      </c>
      <c r="Y121" s="60"/>
      <c r="AH121"/>
      <c r="AI121"/>
      <c r="AJ121"/>
      <c r="AK121"/>
      <c r="AL121"/>
      <c r="AM121"/>
      <c r="AN121"/>
      <c r="AO121"/>
      <c r="AP121"/>
    </row>
    <row r="122" spans="1:42" ht="13">
      <c r="A122" s="25" t="s">
        <v>570</v>
      </c>
      <c r="B122" s="23" t="s">
        <v>1185</v>
      </c>
      <c r="C122" s="23" t="s">
        <v>406</v>
      </c>
      <c r="D122" s="24" t="s">
        <v>660</v>
      </c>
      <c r="E122" s="23" t="s">
        <v>647</v>
      </c>
      <c r="F122" s="24" t="s">
        <v>579</v>
      </c>
      <c r="G122" s="23" t="s">
        <v>700</v>
      </c>
      <c r="H122" s="23" t="s">
        <v>1186</v>
      </c>
      <c r="I122" s="19" t="s">
        <v>660</v>
      </c>
      <c r="J122" s="18" t="str">
        <f>IF(Regression_Prep[[#This Row],[School Type]]="Charter","Charter", "Non Charter")</f>
        <v>Non Charter</v>
      </c>
      <c r="K122" s="60">
        <f>_xlfn.XLOOKUP(Regression_Prep[[#This Row],[School Name]],Per_Pupil_Spending_1[School Name],Per_Pupil_Spending_1[Amount],"")</f>
        <v>28035.07</v>
      </c>
      <c r="L122" s="60">
        <f>IF(Regression_Prep[[#This Row],[Comparison School Type]]="Charter", 0,1)</f>
        <v>1</v>
      </c>
      <c r="M122" s="60" cm="1">
        <f t="array" ref="M122">_xlfn._xlws.FILTER(Enrollment[Percentage],(Enrollment[School Name]=Regression_Prep[[#This Row],[School Name]])*(Enrollment[Population]="Economically Disadvantaged"),"")</f>
        <v>9.5500000000000002E-2</v>
      </c>
      <c r="N122" s="60" cm="1">
        <f t="array" ref="N122">_xlfn._xlws.FILTER(Enrollment[Percentage],(Enrollment[School Name]=Regression_Prep[[#This Row],[School Name]])*(Enrollment[Population]="Students with Disabilities"),"")</f>
        <v>9.2999999999999999E-2</v>
      </c>
      <c r="O122" s="60">
        <f>_xlfn.XLOOKUP(Regression_Prep[[#This Row],[School Name]],ELA_New[School Name], ELA_New[Percentage of Students at Achievement Level],"")</f>
        <v>0.37780000000000002</v>
      </c>
      <c r="P122" s="60">
        <f>_xlfn.XLOOKUP(Regression_Prep[[#This Row],[School Name]],Math_New[School Name],Math_New[Percentage of Students at Achievement Level],"")</f>
        <v>0.5393</v>
      </c>
      <c r="Q122" s="60">
        <f>_xlfn.XLOOKUP(Regression_Prep[[#This Row],[School Name]],Science_New[School Name], Science_New[Percentage of Students at Achievement Level],"")</f>
        <v>0.70369999999999999</v>
      </c>
      <c r="R122" s="60">
        <f>IFERROR(AVERAGEIFS(Regression_Prep[[#This Row],[Percent Below Achievement ELA]:[Percent Below Achievement Science]],Regression_Prep[[#This Row],[Percent Below Achievement ELA]:[Percent Below Achievement Science]],"&lt;&gt;"),"")</f>
        <v>0.54026666666666667</v>
      </c>
      <c r="S122" s="60">
        <f>IFERROR(Regression_Prep[[#This Row],[Per Pupil Spending]]*Regression_Prep[[#This Row],[Percent Below Achievement ELA]],"")</f>
        <v>10591.649446000001</v>
      </c>
      <c r="T122" s="60">
        <f>IFERROR(Regression_Prep[[#This Row],[Per Pupil Spending]]/(1-Regression_Prep[[#This Row],[Percent Below Achievement ELA]]),"")</f>
        <v>45057.971713275474</v>
      </c>
      <c r="U122" s="60">
        <f>IFERROR(Regression_Prep[[#This Row],[Per Pupil Spending]]*Regression_Prep[[#This Row],[Percent Below Achievement Science]],"")</f>
        <v>19728.278759000001</v>
      </c>
      <c r="V122" s="60">
        <f>IFERROR(Regression_Prep[[#This Row],[Per Pupil Spending]]/(1-Regression_Prep[[#This Row],[Percent Below Achievement Science]]),"")</f>
        <v>94617.178535268307</v>
      </c>
      <c r="W122" s="60">
        <f>IFERROR(Regression_Prep[[#This Row],[Per Pupil Spending]]*Regression_Prep[[#This Row],[Percent Below Achievement Math]],"")</f>
        <v>15119.313251</v>
      </c>
      <c r="X122" s="60">
        <f>IFERROR(Regression_Prep[[#This Row],[Per Pupil Spending]]/(1-Regression_Prep[[#This Row],[Percent Below Achievement Math]]),"")</f>
        <v>60853.201649663555</v>
      </c>
      <c r="Y122" s="60"/>
      <c r="AH122"/>
      <c r="AI122"/>
      <c r="AJ122"/>
      <c r="AK122"/>
      <c r="AL122"/>
      <c r="AM122"/>
      <c r="AN122"/>
      <c r="AO122"/>
      <c r="AP122"/>
    </row>
    <row r="123" spans="1:42" ht="13">
      <c r="A123" s="28" t="s">
        <v>570</v>
      </c>
      <c r="B123" s="26" t="s">
        <v>721</v>
      </c>
      <c r="C123" s="26" t="s">
        <v>46</v>
      </c>
      <c r="D123" s="27" t="s">
        <v>652</v>
      </c>
      <c r="E123" s="26" t="s">
        <v>647</v>
      </c>
      <c r="F123" s="27" t="s">
        <v>579</v>
      </c>
      <c r="G123" s="26" t="s">
        <v>679</v>
      </c>
      <c r="H123" s="26" t="s">
        <v>722</v>
      </c>
      <c r="I123" s="19" t="s">
        <v>652</v>
      </c>
      <c r="J123" s="18" t="str">
        <f>IF(Regression_Prep[[#This Row],[School Type]]="Charter","Charter", "Non Charter")</f>
        <v>Non Charter</v>
      </c>
      <c r="K123" s="60">
        <f>_xlfn.XLOOKUP(Regression_Prep[[#This Row],[School Name]],Per_Pupil_Spending_1[School Name],Per_Pupil_Spending_1[Amount],"")</f>
        <v>21647.64</v>
      </c>
      <c r="L123" s="60">
        <f>IF(Regression_Prep[[#This Row],[Comparison School Type]]="Charter", 0,1)</f>
        <v>1</v>
      </c>
      <c r="M123" s="60" cm="1">
        <f t="array" ref="M123">_xlfn._xlws.FILTER(Enrollment[Percentage],(Enrollment[School Name]=Regression_Prep[[#This Row],[School Name]])*(Enrollment[Population]="Economically Disadvantaged"),"")</f>
        <v>0.51449999999999996</v>
      </c>
      <c r="N123" s="60" cm="1">
        <f t="array" ref="N123">_xlfn._xlws.FILTER(Enrollment[Percentage],(Enrollment[School Name]=Regression_Prep[[#This Row],[School Name]])*(Enrollment[Population]="Students with Disabilities"),"")</f>
        <v>0.30640000000000001</v>
      </c>
      <c r="O123" s="60">
        <f>_xlfn.XLOOKUP(Regression_Prep[[#This Row],[School Name]],ELA_New[School Name], ELA_New[Percentage of Students at Achievement Level],"")</f>
        <v>0.40910000000000002</v>
      </c>
      <c r="P123" s="60">
        <f>_xlfn.XLOOKUP(Regression_Prep[[#This Row],[School Name]],Math_New[School Name],Math_New[Percentage of Students at Achievement Level],"")</f>
        <v>0.30769999999999997</v>
      </c>
      <c r="Q123" s="60">
        <f>_xlfn.XLOOKUP(Regression_Prep[[#This Row],[School Name]],Science_New[School Name], Science_New[Percentage of Students at Achievement Level],"")</f>
        <v>0.70369999999999999</v>
      </c>
      <c r="R123" s="60">
        <f>IFERROR(AVERAGEIFS(Regression_Prep[[#This Row],[Percent Below Achievement ELA]:[Percent Below Achievement Science]],Regression_Prep[[#This Row],[Percent Below Achievement ELA]:[Percent Below Achievement Science]],"&lt;&gt;"),"")</f>
        <v>0.47350000000000003</v>
      </c>
      <c r="S123" s="60">
        <f>IFERROR(Regression_Prep[[#This Row],[Per Pupil Spending]]*Regression_Prep[[#This Row],[Percent Below Achievement ELA]],"")</f>
        <v>8856.049524</v>
      </c>
      <c r="T123" s="60">
        <f>IFERROR(Regression_Prep[[#This Row],[Per Pupil Spending]]/(1-Regression_Prep[[#This Row],[Percent Below Achievement ELA]]),"")</f>
        <v>36635.031308173973</v>
      </c>
      <c r="U123" s="60">
        <f>IFERROR(Regression_Prep[[#This Row],[Per Pupil Spending]]*Regression_Prep[[#This Row],[Percent Below Achievement Science]],"")</f>
        <v>15233.444267999999</v>
      </c>
      <c r="V123" s="60">
        <f>IFERROR(Regression_Prep[[#This Row],[Per Pupil Spending]]/(1-Regression_Prep[[#This Row],[Percent Below Achievement Science]]),"")</f>
        <v>73059.871751603103</v>
      </c>
      <c r="W123" s="60">
        <f>IFERROR(Regression_Prep[[#This Row],[Per Pupil Spending]]*Regression_Prep[[#This Row],[Percent Below Achievement Math]],"")</f>
        <v>6660.9788279999993</v>
      </c>
      <c r="X123" s="60">
        <f>IFERROR(Regression_Prep[[#This Row],[Per Pupil Spending]]/(1-Regression_Prep[[#This Row],[Percent Below Achievement Math]]),"")</f>
        <v>31269.160768452981</v>
      </c>
      <c r="Y123" s="60"/>
      <c r="AH123"/>
      <c r="AI123"/>
      <c r="AJ123"/>
      <c r="AK123"/>
      <c r="AL123"/>
      <c r="AM123"/>
      <c r="AN123"/>
      <c r="AO123"/>
      <c r="AP123"/>
    </row>
    <row r="124" spans="1:42" ht="13">
      <c r="A124" s="25" t="s">
        <v>570</v>
      </c>
      <c r="B124" s="23" t="s">
        <v>1166</v>
      </c>
      <c r="C124" s="23" t="s">
        <v>376</v>
      </c>
      <c r="D124" s="24" t="s">
        <v>660</v>
      </c>
      <c r="E124" s="23" t="s">
        <v>647</v>
      </c>
      <c r="F124" s="24" t="s">
        <v>579</v>
      </c>
      <c r="G124" s="23" t="s">
        <v>653</v>
      </c>
      <c r="H124" s="23" t="s">
        <v>654</v>
      </c>
      <c r="I124" s="19" t="s">
        <v>660</v>
      </c>
      <c r="J124" s="18" t="str">
        <f>IF(Regression_Prep[[#This Row],[School Type]]="Charter","Charter", "Non Charter")</f>
        <v>Non Charter</v>
      </c>
      <c r="K124" s="60">
        <f>_xlfn.XLOOKUP(Regression_Prep[[#This Row],[School Name]],Per_Pupil_Spending_1[School Name],Per_Pupil_Spending_1[Amount],"")</f>
        <v>23415.9</v>
      </c>
      <c r="L124" s="60">
        <f>IF(Regression_Prep[[#This Row],[Comparison School Type]]="Charter", 0,1)</f>
        <v>1</v>
      </c>
      <c r="M124" s="60" cm="1">
        <f t="array" ref="M124">_xlfn._xlws.FILTER(Enrollment[Percentage],(Enrollment[School Name]=Regression_Prep[[#This Row],[School Name]])*(Enrollment[Population]="Economically Disadvantaged"),"")</f>
        <v>0.32479999999999998</v>
      </c>
      <c r="N124" s="60" cm="1">
        <f t="array" ref="N124">_xlfn._xlws.FILTER(Enrollment[Percentage],(Enrollment[School Name]=Regression_Prep[[#This Row],[School Name]])*(Enrollment[Population]="Students with Disabilities"),"")</f>
        <v>0.19320000000000001</v>
      </c>
      <c r="O124" s="60">
        <f>_xlfn.XLOOKUP(Regression_Prep[[#This Row],[School Name]],ELA_New[School Name], ELA_New[Percentage of Students at Achievement Level],"")</f>
        <v>0.33850000000000002</v>
      </c>
      <c r="P124" s="60">
        <f>_xlfn.XLOOKUP(Regression_Prep[[#This Row],[School Name]],Math_New[School Name],Math_New[Percentage of Students at Achievement Level],"")</f>
        <v>0.505</v>
      </c>
      <c r="Q124" s="60">
        <f>_xlfn.XLOOKUP(Regression_Prep[[#This Row],[School Name]],Science_New[School Name], Science_New[Percentage of Students at Achievement Level],"")</f>
        <v>0.70809999999999995</v>
      </c>
      <c r="R124" s="60">
        <f>IFERROR(AVERAGEIFS(Regression_Prep[[#This Row],[Percent Below Achievement ELA]:[Percent Below Achievement Science]],Regression_Prep[[#This Row],[Percent Below Achievement ELA]:[Percent Below Achievement Science]],"&lt;&gt;"),"")</f>
        <v>0.51719999999999999</v>
      </c>
      <c r="S124" s="60">
        <f>IFERROR(Regression_Prep[[#This Row],[Per Pupil Spending]]*Regression_Prep[[#This Row],[Percent Below Achievement ELA]],"")</f>
        <v>7926.2821500000009</v>
      </c>
      <c r="T124" s="60">
        <f>IFERROR(Regression_Prep[[#This Row],[Per Pupil Spending]]/(1-Regression_Prep[[#This Row],[Percent Below Achievement ELA]]),"")</f>
        <v>35398.185941043084</v>
      </c>
      <c r="U124" s="60">
        <f>IFERROR(Regression_Prep[[#This Row],[Per Pupil Spending]]*Regression_Prep[[#This Row],[Percent Below Achievement Science]],"")</f>
        <v>16580.798790000001</v>
      </c>
      <c r="V124" s="60">
        <f>IFERROR(Regression_Prep[[#This Row],[Per Pupil Spending]]/(1-Regression_Prep[[#This Row],[Percent Below Achievement Science]]),"")</f>
        <v>80218.910585817051</v>
      </c>
      <c r="W124" s="60">
        <f>IFERROR(Regression_Prep[[#This Row],[Per Pupil Spending]]*Regression_Prep[[#This Row],[Percent Below Achievement Math]],"")</f>
        <v>11825.029500000001</v>
      </c>
      <c r="X124" s="60">
        <f>IFERROR(Regression_Prep[[#This Row],[Per Pupil Spending]]/(1-Regression_Prep[[#This Row],[Percent Below Achievement Math]]),"")</f>
        <v>47304.848484848488</v>
      </c>
      <c r="Y124" s="60"/>
      <c r="AH124"/>
      <c r="AI124"/>
      <c r="AJ124"/>
      <c r="AK124"/>
      <c r="AL124"/>
      <c r="AM124"/>
      <c r="AN124"/>
      <c r="AO124"/>
      <c r="AP124"/>
    </row>
    <row r="125" spans="1:42" ht="13">
      <c r="A125" s="28" t="s">
        <v>570</v>
      </c>
      <c r="B125" s="26" t="s">
        <v>1051</v>
      </c>
      <c r="C125" s="26" t="s">
        <v>57</v>
      </c>
      <c r="D125" s="27" t="s">
        <v>660</v>
      </c>
      <c r="E125" s="26" t="s">
        <v>647</v>
      </c>
      <c r="F125" s="27" t="s">
        <v>579</v>
      </c>
      <c r="G125" s="26" t="s">
        <v>648</v>
      </c>
      <c r="H125" s="26" t="s">
        <v>1056</v>
      </c>
      <c r="I125" s="19" t="s">
        <v>660</v>
      </c>
      <c r="J125" s="18" t="str">
        <f>IF(Regression_Prep[[#This Row],[School Type]]="Charter","Charter", "Non Charter")</f>
        <v>Non Charter</v>
      </c>
      <c r="K125" s="60">
        <f>_xlfn.XLOOKUP(Regression_Prep[[#This Row],[School Name]],Per_Pupil_Spending_1[School Name],Per_Pupil_Spending_1[Amount],"")</f>
        <v>17471.96</v>
      </c>
      <c r="L125" s="60">
        <f>IF(Regression_Prep[[#This Row],[Comparison School Type]]="Charter", 0,1)</f>
        <v>1</v>
      </c>
      <c r="M125" s="60" cm="1">
        <f t="array" ref="M125">_xlfn._xlws.FILTER(Enrollment[Percentage],(Enrollment[School Name]=Regression_Prep[[#This Row],[School Name]])*(Enrollment[Population]="Economically Disadvantaged"),"")</f>
        <v>0.36940000000000001</v>
      </c>
      <c r="N125" s="60" cm="1">
        <f t="array" ref="N125">_xlfn._xlws.FILTER(Enrollment[Percentage],(Enrollment[School Name]=Regression_Prep[[#This Row],[School Name]])*(Enrollment[Population]="Students with Disabilities"),"")</f>
        <v>0.15279999999999999</v>
      </c>
      <c r="O125" s="60">
        <f>_xlfn.XLOOKUP(Regression_Prep[[#This Row],[School Name]],ELA_New[School Name], ELA_New[Percentage of Students at Achievement Level],"")</f>
        <v>0.45129999999999998</v>
      </c>
      <c r="P125" s="60">
        <f>_xlfn.XLOOKUP(Regression_Prep[[#This Row],[School Name]],Math_New[School Name],Math_New[Percentage of Students at Achievement Level],"")</f>
        <v>0.42109999999999997</v>
      </c>
      <c r="Q125" s="60">
        <f>_xlfn.XLOOKUP(Regression_Prep[[#This Row],[School Name]],Science_New[School Name], Science_New[Percentage of Students at Achievement Level],"")</f>
        <v>0.71209999999999996</v>
      </c>
      <c r="R125" s="60">
        <f>IFERROR(AVERAGEIFS(Regression_Prep[[#This Row],[Percent Below Achievement ELA]:[Percent Below Achievement Science]],Regression_Prep[[#This Row],[Percent Below Achievement ELA]:[Percent Below Achievement Science]],"&lt;&gt;"),"")</f>
        <v>0.52816666666666656</v>
      </c>
      <c r="S125" s="60">
        <f>IFERROR(Regression_Prep[[#This Row],[Per Pupil Spending]]*Regression_Prep[[#This Row],[Percent Below Achievement ELA]],"")</f>
        <v>7885.0955479999993</v>
      </c>
      <c r="T125" s="60">
        <f>IFERROR(Regression_Prep[[#This Row],[Per Pupil Spending]]/(1-Regression_Prep[[#This Row],[Percent Below Achievement ELA]]),"")</f>
        <v>31842.464005831967</v>
      </c>
      <c r="U125" s="60">
        <f>IFERROR(Regression_Prep[[#This Row],[Per Pupil Spending]]*Regression_Prep[[#This Row],[Percent Below Achievement Science]],"")</f>
        <v>12441.782715999998</v>
      </c>
      <c r="V125" s="60">
        <f>IFERROR(Regression_Prep[[#This Row],[Per Pupil Spending]]/(1-Regression_Prep[[#This Row],[Percent Below Achievement Science]]),"")</f>
        <v>60687.599861062859</v>
      </c>
      <c r="W125" s="60">
        <f>IFERROR(Regression_Prep[[#This Row],[Per Pupil Spending]]*Regression_Prep[[#This Row],[Percent Below Achievement Math]],"")</f>
        <v>7357.4423559999996</v>
      </c>
      <c r="X125" s="60">
        <f>IFERROR(Regression_Prep[[#This Row],[Per Pupil Spending]]/(1-Regression_Prep[[#This Row],[Percent Below Achievement Math]]),"")</f>
        <v>30181.30937985835</v>
      </c>
      <c r="Y125" s="60"/>
      <c r="AH125"/>
      <c r="AI125"/>
      <c r="AJ125"/>
      <c r="AK125"/>
      <c r="AL125"/>
      <c r="AM125"/>
      <c r="AN125"/>
      <c r="AO125"/>
      <c r="AP125"/>
    </row>
    <row r="126" spans="1:42" ht="13">
      <c r="A126" s="25" t="s">
        <v>570</v>
      </c>
      <c r="B126" s="23" t="s">
        <v>1152</v>
      </c>
      <c r="C126" s="23" t="s">
        <v>78</v>
      </c>
      <c r="D126" s="24" t="s">
        <v>646</v>
      </c>
      <c r="E126" s="23" t="s">
        <v>647</v>
      </c>
      <c r="F126" s="24" t="s">
        <v>579</v>
      </c>
      <c r="G126" s="23" t="s">
        <v>676</v>
      </c>
      <c r="H126" s="23" t="s">
        <v>1153</v>
      </c>
      <c r="I126" s="19" t="s">
        <v>646</v>
      </c>
      <c r="J126" s="18" t="str">
        <f>IF(Regression_Prep[[#This Row],[School Type]]="Charter","Charter", "Non Charter")</f>
        <v>Non Charter</v>
      </c>
      <c r="K126" s="60">
        <f>_xlfn.XLOOKUP(Regression_Prep[[#This Row],[School Name]],Per_Pupil_Spending_1[School Name],Per_Pupil_Spending_1[Amount],"")</f>
        <v>37431.72</v>
      </c>
      <c r="L126" s="60">
        <f>IF(Regression_Prep[[#This Row],[Comparison School Type]]="Charter", 0,1)</f>
        <v>1</v>
      </c>
      <c r="M126" s="60" cm="1">
        <f t="array" ref="M126">_xlfn._xlws.FILTER(Enrollment[Percentage],(Enrollment[School Name]=Regression_Prep[[#This Row],[School Name]])*(Enrollment[Population]="Economically Disadvantaged"),"")</f>
        <v>0.44269999999999998</v>
      </c>
      <c r="N126" s="60" cm="1">
        <f t="array" ref="N126">_xlfn._xlws.FILTER(Enrollment[Percentage],(Enrollment[School Name]=Regression_Prep[[#This Row],[School Name]])*(Enrollment[Population]="Students with Disabilities"),"")</f>
        <v>0.22900000000000001</v>
      </c>
      <c r="O126" s="60">
        <f>_xlfn.XLOOKUP(Regression_Prep[[#This Row],[School Name]],ELA_New[School Name], ELA_New[Percentage of Students at Achievement Level],"")</f>
        <v>0.3649</v>
      </c>
      <c r="P126" s="60">
        <f>_xlfn.XLOOKUP(Regression_Prep[[#This Row],[School Name]],Math_New[School Name],Math_New[Percentage of Students at Achievement Level],"")</f>
        <v>0.32429999999999998</v>
      </c>
      <c r="Q126" s="60">
        <f>_xlfn.XLOOKUP(Regression_Prep[[#This Row],[School Name]],Science_New[School Name], Science_New[Percentage of Students at Achievement Level],"")</f>
        <v>0.71789999999999998</v>
      </c>
      <c r="R126" s="60">
        <f>IFERROR(AVERAGEIFS(Regression_Prep[[#This Row],[Percent Below Achievement ELA]:[Percent Below Achievement Science]],Regression_Prep[[#This Row],[Percent Below Achievement ELA]:[Percent Below Achievement Science]],"&lt;&gt;"),"")</f>
        <v>0.46903333333333336</v>
      </c>
      <c r="S126" s="60">
        <f>IFERROR(Regression_Prep[[#This Row],[Per Pupil Spending]]*Regression_Prep[[#This Row],[Percent Below Achievement ELA]],"")</f>
        <v>13658.834628000001</v>
      </c>
      <c r="T126" s="60">
        <f>IFERROR(Regression_Prep[[#This Row],[Per Pupil Spending]]/(1-Regression_Prep[[#This Row],[Percent Below Achievement ELA]]),"")</f>
        <v>58938.308927727921</v>
      </c>
      <c r="U126" s="60">
        <f>IFERROR(Regression_Prep[[#This Row],[Per Pupil Spending]]*Regression_Prep[[#This Row],[Percent Below Achievement Science]],"")</f>
        <v>26872.231788000001</v>
      </c>
      <c r="V126" s="60">
        <f>IFERROR(Regression_Prep[[#This Row],[Per Pupil Spending]]/(1-Regression_Prep[[#This Row],[Percent Below Achievement Science]]),"")</f>
        <v>132689.54271534918</v>
      </c>
      <c r="W126" s="60">
        <f>IFERROR(Regression_Prep[[#This Row],[Per Pupil Spending]]*Regression_Prep[[#This Row],[Percent Below Achievement Math]],"")</f>
        <v>12139.106796</v>
      </c>
      <c r="X126" s="60">
        <f>IFERROR(Regression_Prep[[#This Row],[Per Pupil Spending]]/(1-Regression_Prep[[#This Row],[Percent Below Achievement Math]]),"")</f>
        <v>55396.951309752854</v>
      </c>
      <c r="Y126" s="60"/>
      <c r="AH126"/>
      <c r="AI126"/>
      <c r="AJ126"/>
      <c r="AK126"/>
      <c r="AL126"/>
      <c r="AM126"/>
      <c r="AN126"/>
      <c r="AO126"/>
      <c r="AP126"/>
    </row>
    <row r="127" spans="1:42" ht="13">
      <c r="A127" s="28" t="s">
        <v>570</v>
      </c>
      <c r="B127" s="26" t="s">
        <v>902</v>
      </c>
      <c r="C127" s="26" t="s">
        <v>87</v>
      </c>
      <c r="D127" s="27" t="s">
        <v>660</v>
      </c>
      <c r="E127" s="26" t="s">
        <v>647</v>
      </c>
      <c r="F127" s="27" t="s">
        <v>579</v>
      </c>
      <c r="G127" s="26" t="s">
        <v>663</v>
      </c>
      <c r="H127" s="26" t="s">
        <v>905</v>
      </c>
      <c r="I127" s="19" t="s">
        <v>660</v>
      </c>
      <c r="J127" s="18" t="str">
        <f>IF(Regression_Prep[[#This Row],[School Type]]="Charter","Charter", "Non Charter")</f>
        <v>Non Charter</v>
      </c>
      <c r="K127" s="60">
        <f>_xlfn.XLOOKUP(Regression_Prep[[#This Row],[School Name]],Per_Pupil_Spending_1[School Name],Per_Pupil_Spending_1[Amount],"")</f>
        <v>24239.05</v>
      </c>
      <c r="L127" s="60">
        <f>IF(Regression_Prep[[#This Row],[Comparison School Type]]="Charter", 0,1)</f>
        <v>1</v>
      </c>
      <c r="M127" s="60" cm="1">
        <f t="array" ref="M127">_xlfn._xlws.FILTER(Enrollment[Percentage],(Enrollment[School Name]=Regression_Prep[[#This Row],[School Name]])*(Enrollment[Population]="Economically Disadvantaged"),"")</f>
        <v>0.52880000000000005</v>
      </c>
      <c r="N127" s="60" cm="1">
        <f t="array" ref="N127">_xlfn._xlws.FILTER(Enrollment[Percentage],(Enrollment[School Name]=Regression_Prep[[#This Row],[School Name]])*(Enrollment[Population]="Students with Disabilities"),"")</f>
        <v>0.16189999999999999</v>
      </c>
      <c r="O127" s="60">
        <f>_xlfn.XLOOKUP(Regression_Prep[[#This Row],[School Name]],ELA_New[School Name], ELA_New[Percentage of Students at Achievement Level],"")</f>
        <v>0.32890000000000003</v>
      </c>
      <c r="P127" s="60">
        <f>_xlfn.XLOOKUP(Regression_Prep[[#This Row],[School Name]],Math_New[School Name],Math_New[Percentage of Students at Achievement Level],"")</f>
        <v>0.37659999999999999</v>
      </c>
      <c r="Q127" s="60">
        <f>_xlfn.XLOOKUP(Regression_Prep[[#This Row],[School Name]],Science_New[School Name], Science_New[Percentage of Students at Achievement Level],"")</f>
        <v>0.72550000000000003</v>
      </c>
      <c r="R127" s="60">
        <f>IFERROR(AVERAGEIFS(Regression_Prep[[#This Row],[Percent Below Achievement ELA]:[Percent Below Achievement Science]],Regression_Prep[[#This Row],[Percent Below Achievement ELA]:[Percent Below Achievement Science]],"&lt;&gt;"),"")</f>
        <v>0.47700000000000004</v>
      </c>
      <c r="S127" s="60">
        <f>IFERROR(Regression_Prep[[#This Row],[Per Pupil Spending]]*Regression_Prep[[#This Row],[Percent Below Achievement ELA]],"")</f>
        <v>7972.2235450000007</v>
      </c>
      <c r="T127" s="60">
        <f>IFERROR(Regression_Prep[[#This Row],[Per Pupil Spending]]/(1-Regression_Prep[[#This Row],[Percent Below Achievement ELA]]),"")</f>
        <v>36118.387721651015</v>
      </c>
      <c r="U127" s="60">
        <f>IFERROR(Regression_Prep[[#This Row],[Per Pupil Spending]]*Regression_Prep[[#This Row],[Percent Below Achievement Science]],"")</f>
        <v>17585.430775000001</v>
      </c>
      <c r="V127" s="60">
        <f>IFERROR(Regression_Prep[[#This Row],[Per Pupil Spending]]/(1-Regression_Prep[[#This Row],[Percent Below Achievement Science]]),"")</f>
        <v>88302.550091074692</v>
      </c>
      <c r="W127" s="60">
        <f>IFERROR(Regression_Prep[[#This Row],[Per Pupil Spending]]*Regression_Prep[[#This Row],[Percent Below Achievement Math]],"")</f>
        <v>9128.4262299999991</v>
      </c>
      <c r="X127" s="60">
        <f>IFERROR(Regression_Prep[[#This Row],[Per Pupil Spending]]/(1-Regression_Prep[[#This Row],[Percent Below Achievement Math]]),"")</f>
        <v>38882.017965992942</v>
      </c>
      <c r="Y127" s="60"/>
      <c r="AH127"/>
      <c r="AI127"/>
      <c r="AJ127"/>
      <c r="AK127"/>
      <c r="AL127"/>
      <c r="AM127"/>
      <c r="AN127"/>
      <c r="AO127"/>
      <c r="AP127"/>
    </row>
    <row r="128" spans="1:42" ht="13">
      <c r="A128" s="25" t="s">
        <v>570</v>
      </c>
      <c r="B128" s="23" t="s">
        <v>1044</v>
      </c>
      <c r="C128" s="23" t="s">
        <v>268</v>
      </c>
      <c r="D128" s="23" t="s">
        <v>659</v>
      </c>
      <c r="E128" s="23" t="s">
        <v>647</v>
      </c>
      <c r="F128" s="24" t="s">
        <v>579</v>
      </c>
      <c r="G128" s="23" t="s">
        <v>682</v>
      </c>
      <c r="H128" s="23" t="s">
        <v>1045</v>
      </c>
      <c r="I128" s="19" t="s">
        <v>651</v>
      </c>
      <c r="J128" s="18" t="str">
        <f>IF(Regression_Prep[[#This Row],[School Type]]="Charter","Charter", "Non Charter")</f>
        <v>Non Charter</v>
      </c>
      <c r="K128" s="60">
        <f>_xlfn.XLOOKUP(Regression_Prep[[#This Row],[School Name]],Per_Pupil_Spending_1[School Name],Per_Pupil_Spending_1[Amount],"")</f>
        <v>21558.3</v>
      </c>
      <c r="L128" s="60">
        <f>IF(Regression_Prep[[#This Row],[Comparison School Type]]="Charter", 0,1)</f>
        <v>1</v>
      </c>
      <c r="M128" s="60" cm="1">
        <f t="array" ref="M128">_xlfn._xlws.FILTER(Enrollment[Percentage],(Enrollment[School Name]=Regression_Prep[[#This Row],[School Name]])*(Enrollment[Population]="Economically Disadvantaged"),"")</f>
        <v>0.3392</v>
      </c>
      <c r="N128" s="60" cm="1">
        <f t="array" ref="N128">_xlfn._xlws.FILTER(Enrollment[Percentage],(Enrollment[School Name]=Regression_Prep[[#This Row],[School Name]])*(Enrollment[Population]="Students with Disabilities"),"")</f>
        <v>0.37430000000000002</v>
      </c>
      <c r="O128" s="60">
        <f>_xlfn.XLOOKUP(Regression_Prep[[#This Row],[School Name]],ELA_New[School Name], ELA_New[Percentage of Students at Achievement Level],"")</f>
        <v>0.3125</v>
      </c>
      <c r="P128" s="60">
        <f>_xlfn.XLOOKUP(Regression_Prep[[#This Row],[School Name]],Math_New[School Name],Math_New[Percentage of Students at Achievement Level],"")</f>
        <v>0.59489999999999998</v>
      </c>
      <c r="Q128" s="60">
        <f>_xlfn.XLOOKUP(Regression_Prep[[#This Row],[School Name]],Science_New[School Name], Science_New[Percentage of Students at Achievement Level],"")</f>
        <v>0.72729999999999995</v>
      </c>
      <c r="R128" s="60">
        <f>IFERROR(AVERAGEIFS(Regression_Prep[[#This Row],[Percent Below Achievement ELA]:[Percent Below Achievement Science]],Regression_Prep[[#This Row],[Percent Below Achievement ELA]:[Percent Below Achievement Science]],"&lt;&gt;"),"")</f>
        <v>0.54490000000000005</v>
      </c>
      <c r="S128" s="60">
        <f>IFERROR(Regression_Prep[[#This Row],[Per Pupil Spending]]*Regression_Prep[[#This Row],[Percent Below Achievement ELA]],"")</f>
        <v>6736.96875</v>
      </c>
      <c r="T128" s="60">
        <f>IFERROR(Regression_Prep[[#This Row],[Per Pupil Spending]]/(1-Regression_Prep[[#This Row],[Percent Below Achievement ELA]]),"")</f>
        <v>31357.527272727271</v>
      </c>
      <c r="U128" s="60">
        <f>IFERROR(Regression_Prep[[#This Row],[Per Pupil Spending]]*Regression_Prep[[#This Row],[Percent Below Achievement Science]],"")</f>
        <v>15679.351589999998</v>
      </c>
      <c r="V128" s="60">
        <f>IFERROR(Regression_Prep[[#This Row],[Per Pupil Spending]]/(1-Regression_Prep[[#This Row],[Percent Below Achievement Science]]),"")</f>
        <v>79055.005500550033</v>
      </c>
      <c r="W128" s="60">
        <f>IFERROR(Regression_Prep[[#This Row],[Per Pupil Spending]]*Regression_Prep[[#This Row],[Percent Below Achievement Math]],"")</f>
        <v>12825.032669999999</v>
      </c>
      <c r="X128" s="60">
        <f>IFERROR(Regression_Prep[[#This Row],[Per Pupil Spending]]/(1-Regression_Prep[[#This Row],[Percent Below Achievement Math]]),"")</f>
        <v>53217.230313502834</v>
      </c>
      <c r="Y128" s="60"/>
      <c r="AH128"/>
      <c r="AI128"/>
      <c r="AJ128"/>
      <c r="AK128"/>
      <c r="AL128"/>
      <c r="AM128"/>
      <c r="AN128"/>
      <c r="AO128"/>
      <c r="AP128"/>
    </row>
    <row r="129" spans="1:42" ht="13">
      <c r="A129" s="28" t="s">
        <v>570</v>
      </c>
      <c r="B129" s="26" t="s">
        <v>867</v>
      </c>
      <c r="C129" s="26" t="s">
        <v>266</v>
      </c>
      <c r="D129" s="27" t="s">
        <v>660</v>
      </c>
      <c r="E129" s="26" t="s">
        <v>647</v>
      </c>
      <c r="F129" s="27" t="s">
        <v>579</v>
      </c>
      <c r="G129" s="26" t="s">
        <v>682</v>
      </c>
      <c r="H129" s="26" t="s">
        <v>868</v>
      </c>
      <c r="I129" s="19" t="s">
        <v>660</v>
      </c>
      <c r="J129" s="18" t="str">
        <f>IF(Regression_Prep[[#This Row],[School Type]]="Charter","Charter", "Non Charter")</f>
        <v>Non Charter</v>
      </c>
      <c r="K129" s="60">
        <f>_xlfn.XLOOKUP(Regression_Prep[[#This Row],[School Name]],Per_Pupil_Spending_1[School Name],Per_Pupil_Spending_1[Amount],"")</f>
        <v>22420.51</v>
      </c>
      <c r="L129" s="60">
        <f>IF(Regression_Prep[[#This Row],[Comparison School Type]]="Charter", 0,1)</f>
        <v>1</v>
      </c>
      <c r="M129" s="60" cm="1">
        <f t="array" ref="M129">_xlfn._xlws.FILTER(Enrollment[Percentage],(Enrollment[School Name]=Regression_Prep[[#This Row],[School Name]])*(Enrollment[Population]="Economically Disadvantaged"),"")</f>
        <v>0.308</v>
      </c>
      <c r="N129" s="60" cm="1">
        <f t="array" ref="N129">_xlfn._xlws.FILTER(Enrollment[Percentage],(Enrollment[School Name]=Regression_Prep[[#This Row],[School Name]])*(Enrollment[Population]="Students with Disabilities"),"")</f>
        <v>0.2</v>
      </c>
      <c r="O129" s="60">
        <f>_xlfn.XLOOKUP(Regression_Prep[[#This Row],[School Name]],ELA_New[School Name], ELA_New[Percentage of Students at Achievement Level],"")</f>
        <v>0.43419999999999997</v>
      </c>
      <c r="P129" s="60">
        <f>_xlfn.XLOOKUP(Regression_Prep[[#This Row],[School Name]],Math_New[School Name],Math_New[Percentage of Students at Achievement Level],"")</f>
        <v>0.4133</v>
      </c>
      <c r="Q129" s="60">
        <f>_xlfn.XLOOKUP(Regression_Prep[[#This Row],[School Name]],Science_New[School Name], Science_New[Percentage of Students at Achievement Level],"")</f>
        <v>0.72729999999999995</v>
      </c>
      <c r="R129" s="60">
        <f>IFERROR(AVERAGEIFS(Regression_Prep[[#This Row],[Percent Below Achievement ELA]:[Percent Below Achievement Science]],Regression_Prep[[#This Row],[Percent Below Achievement ELA]:[Percent Below Achievement Science]],"&lt;&gt;"),"")</f>
        <v>0.52493333333333325</v>
      </c>
      <c r="S129" s="60">
        <f>IFERROR(Regression_Prep[[#This Row],[Per Pupil Spending]]*Regression_Prep[[#This Row],[Percent Below Achievement ELA]],"")</f>
        <v>9734.9854419999992</v>
      </c>
      <c r="T129" s="60">
        <f>IFERROR(Regression_Prep[[#This Row],[Per Pupil Spending]]/(1-Regression_Prep[[#This Row],[Percent Below Achievement ELA]]),"")</f>
        <v>39626.210675150222</v>
      </c>
      <c r="U129" s="60">
        <f>IFERROR(Regression_Prep[[#This Row],[Per Pupil Spending]]*Regression_Prep[[#This Row],[Percent Below Achievement Science]],"")</f>
        <v>16306.436922999997</v>
      </c>
      <c r="V129" s="60">
        <f>IFERROR(Regression_Prep[[#This Row],[Per Pupil Spending]]/(1-Regression_Prep[[#This Row],[Percent Below Achievement Science]]),"")</f>
        <v>82216.758342500892</v>
      </c>
      <c r="W129" s="60">
        <f>IFERROR(Regression_Prep[[#This Row],[Per Pupil Spending]]*Regression_Prep[[#This Row],[Percent Below Achievement Math]],"")</f>
        <v>9266.3967830000001</v>
      </c>
      <c r="X129" s="60">
        <f>IFERROR(Regression_Prep[[#This Row],[Per Pupil Spending]]/(1-Regression_Prep[[#This Row],[Percent Below Achievement Math]]),"")</f>
        <v>38214.60712459519</v>
      </c>
      <c r="Y129" s="60"/>
      <c r="AH129"/>
      <c r="AI129"/>
      <c r="AJ129"/>
      <c r="AK129"/>
      <c r="AL129"/>
      <c r="AM129"/>
      <c r="AN129"/>
      <c r="AO129"/>
      <c r="AP129"/>
    </row>
    <row r="130" spans="1:42" ht="13">
      <c r="A130" s="25" t="s">
        <v>570</v>
      </c>
      <c r="B130" s="23" t="s">
        <v>775</v>
      </c>
      <c r="C130" s="23" t="s">
        <v>51</v>
      </c>
      <c r="D130" s="23" t="s">
        <v>655</v>
      </c>
      <c r="E130" s="23" t="s">
        <v>647</v>
      </c>
      <c r="F130" s="24" t="s">
        <v>579</v>
      </c>
      <c r="G130" s="23" t="s">
        <v>686</v>
      </c>
      <c r="H130" s="23" t="s">
        <v>776</v>
      </c>
      <c r="I130" s="19" t="s">
        <v>656</v>
      </c>
      <c r="J130" s="18" t="str">
        <f>IF(Regression_Prep[[#This Row],[School Type]]="Charter","Charter", "Non Charter")</f>
        <v>Non Charter</v>
      </c>
      <c r="K130" s="60">
        <f>_xlfn.XLOOKUP(Regression_Prep[[#This Row],[School Name]],Per_Pupil_Spending_1[School Name],Per_Pupil_Spending_1[Amount],"")</f>
        <v>23651.08</v>
      </c>
      <c r="L130" s="60">
        <f>IF(Regression_Prep[[#This Row],[Comparison School Type]]="Charter", 0,1)</f>
        <v>1</v>
      </c>
      <c r="M130" s="60" cm="1">
        <f t="array" ref="M130">_xlfn._xlws.FILTER(Enrollment[Percentage],(Enrollment[School Name]=Regression_Prep[[#This Row],[School Name]])*(Enrollment[Population]="Economically Disadvantaged"),"")</f>
        <v>0.37390000000000001</v>
      </c>
      <c r="N130" s="60" cm="1">
        <f t="array" ref="N130">_xlfn._xlws.FILTER(Enrollment[Percentage],(Enrollment[School Name]=Regression_Prep[[#This Row],[School Name]])*(Enrollment[Population]="Students with Disabilities"),"")</f>
        <v>0.23039999999999999</v>
      </c>
      <c r="O130" s="60">
        <f>_xlfn.XLOOKUP(Regression_Prep[[#This Row],[School Name]],ELA_New[School Name], ELA_New[Percentage of Students at Achievement Level],"")</f>
        <v>0.50980000000000003</v>
      </c>
      <c r="P130" s="60">
        <f>_xlfn.XLOOKUP(Regression_Prep[[#This Row],[School Name]],Math_New[School Name],Math_New[Percentage of Students at Achievement Level],"")</f>
        <v>0.26619999999999999</v>
      </c>
      <c r="Q130" s="60">
        <f>_xlfn.XLOOKUP(Regression_Prep[[#This Row],[School Name]],Science_New[School Name], Science_New[Percentage of Students at Achievement Level],"")</f>
        <v>0.72729999999999995</v>
      </c>
      <c r="R130" s="60">
        <f>IFERROR(AVERAGEIFS(Regression_Prep[[#This Row],[Percent Below Achievement ELA]:[Percent Below Achievement Science]],Regression_Prep[[#This Row],[Percent Below Achievement ELA]:[Percent Below Achievement Science]],"&lt;&gt;"),"")</f>
        <v>0.50109999999999999</v>
      </c>
      <c r="S130" s="60">
        <f>IFERROR(Regression_Prep[[#This Row],[Per Pupil Spending]]*Regression_Prep[[#This Row],[Percent Below Achievement ELA]],"")</f>
        <v>12057.320584000001</v>
      </c>
      <c r="T130" s="60">
        <f>IFERROR(Regression_Prep[[#This Row],[Per Pupil Spending]]/(1-Regression_Prep[[#This Row],[Percent Below Achievement ELA]]),"")</f>
        <v>48247.817217462267</v>
      </c>
      <c r="U130" s="60">
        <f>IFERROR(Regression_Prep[[#This Row],[Per Pupil Spending]]*Regression_Prep[[#This Row],[Percent Below Achievement Science]],"")</f>
        <v>17201.430484</v>
      </c>
      <c r="V130" s="60">
        <f>IFERROR(Regression_Prep[[#This Row],[Per Pupil Spending]]/(1-Regression_Prep[[#This Row],[Percent Below Achievement Science]]),"")</f>
        <v>86729.299596626312</v>
      </c>
      <c r="W130" s="60">
        <f>IFERROR(Regression_Prep[[#This Row],[Per Pupil Spending]]*Regression_Prep[[#This Row],[Percent Below Achievement Math]],"")</f>
        <v>6295.917496</v>
      </c>
      <c r="X130" s="60">
        <f>IFERROR(Regression_Prep[[#This Row],[Per Pupil Spending]]/(1-Regression_Prep[[#This Row],[Percent Below Achievement Math]]),"")</f>
        <v>32230.962115017719</v>
      </c>
      <c r="Y130" s="60"/>
      <c r="AH130"/>
      <c r="AI130"/>
      <c r="AJ130"/>
      <c r="AK130"/>
      <c r="AL130"/>
      <c r="AM130"/>
      <c r="AN130"/>
      <c r="AO130"/>
      <c r="AP130"/>
    </row>
    <row r="131" spans="1:42" ht="13">
      <c r="A131" s="28" t="s">
        <v>570</v>
      </c>
      <c r="B131" s="26" t="s">
        <v>934</v>
      </c>
      <c r="C131" s="26" t="s">
        <v>433</v>
      </c>
      <c r="D131" s="26" t="s">
        <v>659</v>
      </c>
      <c r="E131" s="26" t="s">
        <v>647</v>
      </c>
      <c r="F131" s="27" t="s">
        <v>579</v>
      </c>
      <c r="G131" s="26" t="s">
        <v>691</v>
      </c>
      <c r="H131" s="26" t="s">
        <v>936</v>
      </c>
      <c r="I131" s="19" t="s">
        <v>651</v>
      </c>
      <c r="J131" s="18" t="str">
        <f>IF(Regression_Prep[[#This Row],[School Type]]="Charter","Charter", "Non Charter")</f>
        <v>Non Charter</v>
      </c>
      <c r="K131" s="60">
        <f>_xlfn.XLOOKUP(Regression_Prep[[#This Row],[School Name]],Per_Pupil_Spending_1[School Name],Per_Pupil_Spending_1[Amount],"")</f>
        <v>21514.83</v>
      </c>
      <c r="L131" s="60">
        <f>IF(Regression_Prep[[#This Row],[Comparison School Type]]="Charter", 0,1)</f>
        <v>1</v>
      </c>
      <c r="M131" s="60" cm="1">
        <f t="array" ref="M131">_xlfn._xlws.FILTER(Enrollment[Percentage],(Enrollment[School Name]=Regression_Prep[[#This Row],[School Name]])*(Enrollment[Population]="Economically Disadvantaged"),"")</f>
        <v>0.50900000000000001</v>
      </c>
      <c r="N131" s="60" cm="1">
        <f t="array" ref="N131">_xlfn._xlws.FILTER(Enrollment[Percentage],(Enrollment[School Name]=Regression_Prep[[#This Row],[School Name]])*(Enrollment[Population]="Students with Disabilities"),"")</f>
        <v>0.2581</v>
      </c>
      <c r="O131" s="60">
        <f>_xlfn.XLOOKUP(Regression_Prep[[#This Row],[School Name]],ELA_New[School Name], ELA_New[Percentage of Students at Achievement Level],"")</f>
        <v>0.28570000000000001</v>
      </c>
      <c r="P131" s="60">
        <f>_xlfn.XLOOKUP(Regression_Prep[[#This Row],[School Name]],Math_New[School Name],Math_New[Percentage of Students at Achievement Level],"")</f>
        <v>0.47620000000000001</v>
      </c>
      <c r="Q131" s="60">
        <f>_xlfn.XLOOKUP(Regression_Prep[[#This Row],[School Name]],Science_New[School Name], Science_New[Percentage of Students at Achievement Level],"")</f>
        <v>0.73170000000000002</v>
      </c>
      <c r="R131" s="60">
        <f>IFERROR(AVERAGEIFS(Regression_Prep[[#This Row],[Percent Below Achievement ELA]:[Percent Below Achievement Science]],Regression_Prep[[#This Row],[Percent Below Achievement ELA]:[Percent Below Achievement Science]],"&lt;&gt;"),"")</f>
        <v>0.49786666666666668</v>
      </c>
      <c r="S131" s="60">
        <f>IFERROR(Regression_Prep[[#This Row],[Per Pupil Spending]]*Regression_Prep[[#This Row],[Percent Below Achievement ELA]],"")</f>
        <v>6146.7869310000005</v>
      </c>
      <c r="T131" s="60">
        <f>IFERROR(Regression_Prep[[#This Row],[Per Pupil Spending]]/(1-Regression_Prep[[#This Row],[Percent Below Achievement ELA]]),"")</f>
        <v>30120.159596808069</v>
      </c>
      <c r="U131" s="60">
        <f>IFERROR(Regression_Prep[[#This Row],[Per Pupil Spending]]*Regression_Prep[[#This Row],[Percent Below Achievement Science]],"")</f>
        <v>15742.401111000001</v>
      </c>
      <c r="V131" s="60">
        <f>IFERROR(Regression_Prep[[#This Row],[Per Pupil Spending]]/(1-Regression_Prep[[#This Row],[Percent Below Achievement Science]]),"")</f>
        <v>80189.452105851669</v>
      </c>
      <c r="W131" s="60">
        <f>IFERROR(Regression_Prep[[#This Row],[Per Pupil Spending]]*Regression_Prep[[#This Row],[Percent Below Achievement Math]],"")</f>
        <v>10245.362046</v>
      </c>
      <c r="X131" s="60">
        <f>IFERROR(Regression_Prep[[#This Row],[Per Pupil Spending]]/(1-Regression_Prep[[#This Row],[Percent Below Achievement Math]]),"")</f>
        <v>41074.513172966785</v>
      </c>
      <c r="Y131" s="60"/>
      <c r="AH131"/>
      <c r="AI131"/>
      <c r="AJ131"/>
      <c r="AK131"/>
      <c r="AL131"/>
      <c r="AM131"/>
      <c r="AN131"/>
      <c r="AO131"/>
      <c r="AP131"/>
    </row>
    <row r="132" spans="1:42" ht="13">
      <c r="A132" s="25" t="s">
        <v>570</v>
      </c>
      <c r="B132" s="23" t="s">
        <v>886</v>
      </c>
      <c r="C132" s="23" t="s">
        <v>163</v>
      </c>
      <c r="D132" s="24" t="s">
        <v>660</v>
      </c>
      <c r="E132" s="23" t="s">
        <v>647</v>
      </c>
      <c r="F132" s="24" t="s">
        <v>579</v>
      </c>
      <c r="G132" s="23" t="s">
        <v>653</v>
      </c>
      <c r="H132" s="23" t="s">
        <v>661</v>
      </c>
      <c r="I132" s="19" t="s">
        <v>660</v>
      </c>
      <c r="J132" s="18" t="str">
        <f>IF(Regression_Prep[[#This Row],[School Type]]="Charter","Charter", "Non Charter")</f>
        <v>Non Charter</v>
      </c>
      <c r="K132" s="60">
        <f>_xlfn.XLOOKUP(Regression_Prep[[#This Row],[School Name]],Per_Pupil_Spending_1[School Name],Per_Pupil_Spending_1[Amount],"")</f>
        <v>21803.35</v>
      </c>
      <c r="L132" s="60">
        <f>IF(Regression_Prep[[#This Row],[Comparison School Type]]="Charter", 0,1)</f>
        <v>1</v>
      </c>
      <c r="M132" s="60" cm="1">
        <f t="array" ref="M132">_xlfn._xlws.FILTER(Enrollment[Percentage],(Enrollment[School Name]=Regression_Prep[[#This Row],[School Name]])*(Enrollment[Population]="Economically Disadvantaged"),"")</f>
        <v>0.43009999999999998</v>
      </c>
      <c r="N132" s="60" cm="1">
        <f t="array" ref="N132">_xlfn._xlws.FILTER(Enrollment[Percentage],(Enrollment[School Name]=Regression_Prep[[#This Row],[School Name]])*(Enrollment[Population]="Students with Disabilities"),"")</f>
        <v>0.15040000000000001</v>
      </c>
      <c r="O132" s="60">
        <f>_xlfn.XLOOKUP(Regression_Prep[[#This Row],[School Name]],ELA_New[School Name], ELA_New[Percentage of Students at Achievement Level],"")</f>
        <v>0.44590000000000002</v>
      </c>
      <c r="P132" s="60">
        <f>_xlfn.XLOOKUP(Regression_Prep[[#This Row],[School Name]],Math_New[School Name],Math_New[Percentage of Students at Achievement Level],"")</f>
        <v>0.45779999999999998</v>
      </c>
      <c r="Q132" s="60">
        <f>_xlfn.XLOOKUP(Regression_Prep[[#This Row],[School Name]],Science_New[School Name], Science_New[Percentage of Students at Achievement Level],"")</f>
        <v>0.73170000000000002</v>
      </c>
      <c r="R132" s="60">
        <f>IFERROR(AVERAGEIFS(Regression_Prep[[#This Row],[Percent Below Achievement ELA]:[Percent Below Achievement Science]],Regression_Prep[[#This Row],[Percent Below Achievement ELA]:[Percent Below Achievement Science]],"&lt;&gt;"),"")</f>
        <v>0.54513333333333336</v>
      </c>
      <c r="S132" s="60">
        <f>IFERROR(Regression_Prep[[#This Row],[Per Pupil Spending]]*Regression_Prep[[#This Row],[Percent Below Achievement ELA]],"")</f>
        <v>9722.1137650000001</v>
      </c>
      <c r="T132" s="60">
        <f>IFERROR(Regression_Prep[[#This Row],[Per Pupil Spending]]/(1-Regression_Prep[[#This Row],[Percent Below Achievement ELA]]),"")</f>
        <v>39349.124706731629</v>
      </c>
      <c r="U132" s="60">
        <f>IFERROR(Regression_Prep[[#This Row],[Per Pupil Spending]]*Regression_Prep[[#This Row],[Percent Below Achievement Science]],"")</f>
        <v>15953.511194999999</v>
      </c>
      <c r="V132" s="60">
        <f>IFERROR(Regression_Prep[[#This Row],[Per Pupil Spending]]/(1-Regression_Prep[[#This Row],[Percent Below Achievement Science]]),"")</f>
        <v>81264.815505031685</v>
      </c>
      <c r="W132" s="60">
        <f>IFERROR(Regression_Prep[[#This Row],[Per Pupil Spending]]*Regression_Prep[[#This Row],[Percent Below Achievement Math]],"")</f>
        <v>9981.573629999999</v>
      </c>
      <c r="X132" s="60">
        <f>IFERROR(Regression_Prep[[#This Row],[Per Pupil Spending]]/(1-Regression_Prep[[#This Row],[Percent Below Achievement Math]]),"")</f>
        <v>40212.744374769456</v>
      </c>
      <c r="Y132" s="60"/>
      <c r="AH132"/>
      <c r="AI132"/>
      <c r="AJ132"/>
      <c r="AK132"/>
      <c r="AL132"/>
      <c r="AM132"/>
      <c r="AN132"/>
      <c r="AO132"/>
      <c r="AP132"/>
    </row>
    <row r="133" spans="1:42" ht="13">
      <c r="A133" s="28" t="s">
        <v>570</v>
      </c>
      <c r="B133" s="26" t="s">
        <v>893</v>
      </c>
      <c r="C133" s="26" t="s">
        <v>477</v>
      </c>
      <c r="D133" s="26" t="s">
        <v>662</v>
      </c>
      <c r="E133" s="26" t="s">
        <v>647</v>
      </c>
      <c r="F133" s="27" t="s">
        <v>579</v>
      </c>
      <c r="G133" s="26" t="s">
        <v>802</v>
      </c>
      <c r="H133" s="26" t="s">
        <v>896</v>
      </c>
      <c r="I133" s="19" t="s">
        <v>656</v>
      </c>
      <c r="J133" s="18" t="str">
        <f>IF(Regression_Prep[[#This Row],[School Type]]="Charter","Charter", "Non Charter")</f>
        <v>Non Charter</v>
      </c>
      <c r="K133" s="60">
        <f>_xlfn.XLOOKUP(Regression_Prep[[#This Row],[School Name]],Per_Pupil_Spending_1[School Name],Per_Pupil_Spending_1[Amount],"")</f>
        <v>25976.58</v>
      </c>
      <c r="L133" s="60">
        <f>IF(Regression_Prep[[#This Row],[Comparison School Type]]="Charter", 0,1)</f>
        <v>1</v>
      </c>
      <c r="M133" s="60" cm="1">
        <f t="array" ref="M133">_xlfn._xlws.FILTER(Enrollment[Percentage],(Enrollment[School Name]=Regression_Prep[[#This Row],[School Name]])*(Enrollment[Population]="Economically Disadvantaged"),"")</f>
        <v>0.2492</v>
      </c>
      <c r="N133" s="60" cm="1">
        <f t="array" ref="N133">_xlfn._xlws.FILTER(Enrollment[Percentage],(Enrollment[School Name]=Regression_Prep[[#This Row],[School Name]])*(Enrollment[Population]="Students with Disabilities"),"")</f>
        <v>0.24590000000000001</v>
      </c>
      <c r="O133" s="60">
        <f>_xlfn.XLOOKUP(Regression_Prep[[#This Row],[School Name]],ELA_New[School Name], ELA_New[Percentage of Students at Achievement Level],"")</f>
        <v>0.31790000000000002</v>
      </c>
      <c r="P133" s="60">
        <f>_xlfn.XLOOKUP(Regression_Prep[[#This Row],[School Name]],Math_New[School Name],Math_New[Percentage of Students at Achievement Level],"")</f>
        <v>0.48449999999999999</v>
      </c>
      <c r="Q133" s="60">
        <f>_xlfn.XLOOKUP(Regression_Prep[[#This Row],[School Name]],Science_New[School Name], Science_New[Percentage of Students at Achievement Level],"")</f>
        <v>0.73209999999999997</v>
      </c>
      <c r="R133" s="60">
        <f>IFERROR(AVERAGEIFS(Regression_Prep[[#This Row],[Percent Below Achievement ELA]:[Percent Below Achievement Science]],Regression_Prep[[#This Row],[Percent Below Achievement ELA]:[Percent Below Achievement Science]],"&lt;&gt;"),"")</f>
        <v>0.51149999999999995</v>
      </c>
      <c r="S133" s="60">
        <f>IFERROR(Regression_Prep[[#This Row],[Per Pupil Spending]]*Regression_Prep[[#This Row],[Percent Below Achievement ELA]],"")</f>
        <v>8257.9547820000007</v>
      </c>
      <c r="T133" s="60">
        <f>IFERROR(Regression_Prep[[#This Row],[Per Pupil Spending]]/(1-Regression_Prep[[#This Row],[Percent Below Achievement ELA]]),"")</f>
        <v>38083.242926257153</v>
      </c>
      <c r="U133" s="60">
        <f>IFERROR(Regression_Prep[[#This Row],[Per Pupil Spending]]*Regression_Prep[[#This Row],[Percent Below Achievement Science]],"")</f>
        <v>19017.454217999999</v>
      </c>
      <c r="V133" s="60">
        <f>IFERROR(Regression_Prep[[#This Row],[Per Pupil Spending]]/(1-Regression_Prep[[#This Row],[Percent Below Achievement Science]]),"")</f>
        <v>96963.717805151173</v>
      </c>
      <c r="W133" s="60">
        <f>IFERROR(Regression_Prep[[#This Row],[Per Pupil Spending]]*Regression_Prep[[#This Row],[Percent Below Achievement Math]],"")</f>
        <v>12585.65301</v>
      </c>
      <c r="X133" s="60">
        <f>IFERROR(Regression_Prep[[#This Row],[Per Pupil Spending]]/(1-Regression_Prep[[#This Row],[Percent Below Achievement Math]]),"")</f>
        <v>50391.037827352084</v>
      </c>
      <c r="Y133" s="60"/>
      <c r="AH133"/>
      <c r="AI133"/>
      <c r="AJ133"/>
      <c r="AK133"/>
      <c r="AL133"/>
      <c r="AM133"/>
      <c r="AN133"/>
      <c r="AO133"/>
      <c r="AP133"/>
    </row>
    <row r="134" spans="1:42" ht="13">
      <c r="A134" s="25" t="s">
        <v>570</v>
      </c>
      <c r="B134" s="23" t="s">
        <v>804</v>
      </c>
      <c r="C134" s="23" t="s">
        <v>408</v>
      </c>
      <c r="D134" s="23" t="s">
        <v>662</v>
      </c>
      <c r="E134" s="23" t="s">
        <v>647</v>
      </c>
      <c r="F134" s="24" t="s">
        <v>579</v>
      </c>
      <c r="G134" s="23" t="s">
        <v>676</v>
      </c>
      <c r="H134" s="23" t="s">
        <v>805</v>
      </c>
      <c r="I134" s="19" t="s">
        <v>656</v>
      </c>
      <c r="J134" s="18" t="str">
        <f>IF(Regression_Prep[[#This Row],[School Type]]="Charter","Charter", "Non Charter")</f>
        <v>Non Charter</v>
      </c>
      <c r="K134" s="60">
        <f>_xlfn.XLOOKUP(Regression_Prep[[#This Row],[School Name]],Per_Pupil_Spending_1[School Name],Per_Pupil_Spending_1[Amount],"")</f>
        <v>19778.88</v>
      </c>
      <c r="L134" s="60">
        <f>IF(Regression_Prep[[#This Row],[Comparison School Type]]="Charter", 0,1)</f>
        <v>1</v>
      </c>
      <c r="M134" s="60" cm="1">
        <f t="array" ref="M134">_xlfn._xlws.FILTER(Enrollment[Percentage],(Enrollment[School Name]=Regression_Prep[[#This Row],[School Name]])*(Enrollment[Population]="Economically Disadvantaged"),"")</f>
        <v>0.23200000000000001</v>
      </c>
      <c r="N134" s="60" cm="1">
        <f t="array" ref="N134">_xlfn._xlws.FILTER(Enrollment[Percentage],(Enrollment[School Name]=Regression_Prep[[#This Row],[School Name]])*(Enrollment[Population]="Students with Disabilities"),"")</f>
        <v>0.21390000000000001</v>
      </c>
      <c r="O134" s="60">
        <f>_xlfn.XLOOKUP(Regression_Prep[[#This Row],[School Name]],ELA_New[School Name], ELA_New[Percentage of Students at Achievement Level],"")</f>
        <v>0.28460000000000002</v>
      </c>
      <c r="P134" s="60">
        <f>_xlfn.XLOOKUP(Regression_Prep[[#This Row],[School Name]],Math_New[School Name],Math_New[Percentage of Students at Achievement Level],"")</f>
        <v>0.50790000000000002</v>
      </c>
      <c r="Q134" s="60">
        <f>_xlfn.XLOOKUP(Regression_Prep[[#This Row],[School Name]],Science_New[School Name], Science_New[Percentage of Students at Achievement Level],"")</f>
        <v>0.73560000000000003</v>
      </c>
      <c r="R134" s="60">
        <f>IFERROR(AVERAGEIFS(Regression_Prep[[#This Row],[Percent Below Achievement ELA]:[Percent Below Achievement Science]],Regression_Prep[[#This Row],[Percent Below Achievement ELA]:[Percent Below Achievement Science]],"&lt;&gt;"),"")</f>
        <v>0.50936666666666663</v>
      </c>
      <c r="S134" s="60">
        <f>IFERROR(Regression_Prep[[#This Row],[Per Pupil Spending]]*Regression_Prep[[#This Row],[Percent Below Achievement ELA]],"")</f>
        <v>5629.0692480000007</v>
      </c>
      <c r="T134" s="60">
        <f>IFERROR(Regression_Prep[[#This Row],[Per Pupil Spending]]/(1-Regression_Prep[[#This Row],[Percent Below Achievement ELA]]),"")</f>
        <v>27647.302208554654</v>
      </c>
      <c r="U134" s="60">
        <f>IFERROR(Regression_Prep[[#This Row],[Per Pupil Spending]]*Regression_Prep[[#This Row],[Percent Below Achievement Science]],"")</f>
        <v>14549.344128000001</v>
      </c>
      <c r="V134" s="60">
        <f>IFERROR(Regression_Prep[[#This Row],[Per Pupil Spending]]/(1-Regression_Prep[[#This Row],[Percent Below Achievement Science]]),"")</f>
        <v>74806.656580937983</v>
      </c>
      <c r="W134" s="60">
        <f>IFERROR(Regression_Prep[[#This Row],[Per Pupil Spending]]*Regression_Prep[[#This Row],[Percent Below Achievement Math]],"")</f>
        <v>10045.693152000002</v>
      </c>
      <c r="X134" s="60">
        <f>IFERROR(Regression_Prep[[#This Row],[Per Pupil Spending]]/(1-Regression_Prep[[#This Row],[Percent Below Achievement Math]]),"")</f>
        <v>40192.806340174764</v>
      </c>
      <c r="Y134" s="60"/>
      <c r="AH134"/>
      <c r="AI134"/>
      <c r="AJ134"/>
      <c r="AK134"/>
      <c r="AL134"/>
      <c r="AM134"/>
      <c r="AN134"/>
      <c r="AO134"/>
      <c r="AP134"/>
    </row>
    <row r="135" spans="1:42" ht="13">
      <c r="A135" s="28" t="s">
        <v>570</v>
      </c>
      <c r="B135" s="26" t="s">
        <v>944</v>
      </c>
      <c r="C135" s="26" t="s">
        <v>218</v>
      </c>
      <c r="D135" s="26" t="s">
        <v>662</v>
      </c>
      <c r="E135" s="26" t="s">
        <v>647</v>
      </c>
      <c r="F135" s="27" t="s">
        <v>579</v>
      </c>
      <c r="G135" s="26" t="s">
        <v>657</v>
      </c>
      <c r="H135" s="26" t="s">
        <v>945</v>
      </c>
      <c r="I135" s="19" t="s">
        <v>656</v>
      </c>
      <c r="J135" s="18" t="str">
        <f>IF(Regression_Prep[[#This Row],[School Type]]="Charter","Charter", "Non Charter")</f>
        <v>Non Charter</v>
      </c>
      <c r="K135" s="60">
        <f>_xlfn.XLOOKUP(Regression_Prep[[#This Row],[School Name]],Per_Pupil_Spending_1[School Name],Per_Pupil_Spending_1[Amount],"")</f>
        <v>24768.21</v>
      </c>
      <c r="L135" s="60">
        <f>IF(Regression_Prep[[#This Row],[Comparison School Type]]="Charter", 0,1)</f>
        <v>1</v>
      </c>
      <c r="M135" s="60" cm="1">
        <f t="array" ref="M135">_xlfn._xlws.FILTER(Enrollment[Percentage],(Enrollment[School Name]=Regression_Prep[[#This Row],[School Name]])*(Enrollment[Population]="Economically Disadvantaged"),"")</f>
        <v>0.53010000000000002</v>
      </c>
      <c r="N135" s="60" cm="1">
        <f t="array" ref="N135">_xlfn._xlws.FILTER(Enrollment[Percentage],(Enrollment[School Name]=Regression_Prep[[#This Row],[School Name]])*(Enrollment[Population]="Students with Disabilities"),"")</f>
        <v>0.312</v>
      </c>
      <c r="O135" s="60">
        <f>_xlfn.XLOOKUP(Regression_Prep[[#This Row],[School Name]],ELA_New[School Name], ELA_New[Percentage of Students at Achievement Level],"")</f>
        <v>0.3377</v>
      </c>
      <c r="P135" s="60">
        <f>_xlfn.XLOOKUP(Regression_Prep[[#This Row],[School Name]],Math_New[School Name],Math_New[Percentage of Students at Achievement Level],"")</f>
        <v>0.42109999999999997</v>
      </c>
      <c r="Q135" s="60">
        <f>_xlfn.XLOOKUP(Regression_Prep[[#This Row],[School Name]],Science_New[School Name], Science_New[Percentage of Students at Achievement Level],"")</f>
        <v>0.73680000000000001</v>
      </c>
      <c r="R135" s="60">
        <f>IFERROR(AVERAGEIFS(Regression_Prep[[#This Row],[Percent Below Achievement ELA]:[Percent Below Achievement Science]],Regression_Prep[[#This Row],[Percent Below Achievement ELA]:[Percent Below Achievement Science]],"&lt;&gt;"),"")</f>
        <v>0.49853333333333333</v>
      </c>
      <c r="S135" s="60">
        <f>IFERROR(Regression_Prep[[#This Row],[Per Pupil Spending]]*Regression_Prep[[#This Row],[Percent Below Achievement ELA]],"")</f>
        <v>8364.2245170000006</v>
      </c>
      <c r="T135" s="60">
        <f>IFERROR(Regression_Prep[[#This Row],[Per Pupil Spending]]/(1-Regression_Prep[[#This Row],[Percent Below Achievement ELA]]),"")</f>
        <v>37397.267099501732</v>
      </c>
      <c r="U135" s="60">
        <f>IFERROR(Regression_Prep[[#This Row],[Per Pupil Spending]]*Regression_Prep[[#This Row],[Percent Below Achievement Science]],"")</f>
        <v>18249.217128</v>
      </c>
      <c r="V135" s="60">
        <f>IFERROR(Regression_Prep[[#This Row],[Per Pupil Spending]]/(1-Regression_Prep[[#This Row],[Percent Below Achievement Science]]),"")</f>
        <v>94104.141337386012</v>
      </c>
      <c r="W135" s="60">
        <f>IFERROR(Regression_Prep[[#This Row],[Per Pupil Spending]]*Regression_Prep[[#This Row],[Percent Below Achievement Math]],"")</f>
        <v>10429.893230999998</v>
      </c>
      <c r="X135" s="60">
        <f>IFERROR(Regression_Prep[[#This Row],[Per Pupil Spending]]/(1-Regression_Prep[[#This Row],[Percent Below Achievement Math]]),"")</f>
        <v>42784.954223527377</v>
      </c>
      <c r="Y135" s="60"/>
      <c r="AH135"/>
      <c r="AI135"/>
      <c r="AJ135"/>
      <c r="AK135"/>
      <c r="AL135"/>
      <c r="AM135"/>
      <c r="AN135"/>
      <c r="AO135"/>
      <c r="AP135"/>
    </row>
    <row r="136" spans="1:42" ht="13">
      <c r="A136" s="25" t="s">
        <v>570</v>
      </c>
      <c r="B136" s="23" t="s">
        <v>1179</v>
      </c>
      <c r="C136" s="23" t="s">
        <v>462</v>
      </c>
      <c r="D136" s="23" t="s">
        <v>662</v>
      </c>
      <c r="E136" s="23" t="s">
        <v>647</v>
      </c>
      <c r="F136" s="24" t="s">
        <v>579</v>
      </c>
      <c r="G136" s="23" t="s">
        <v>657</v>
      </c>
      <c r="H136" s="23" t="s">
        <v>1180</v>
      </c>
      <c r="I136" s="19" t="s">
        <v>656</v>
      </c>
      <c r="J136" s="18" t="str">
        <f>IF(Regression_Prep[[#This Row],[School Type]]="Charter","Charter", "Non Charter")</f>
        <v>Non Charter</v>
      </c>
      <c r="K136" s="60">
        <f>_xlfn.XLOOKUP(Regression_Prep[[#This Row],[School Name]],Per_Pupil_Spending_1[School Name],Per_Pupil_Spending_1[Amount],"")</f>
        <v>24434.54</v>
      </c>
      <c r="L136" s="60">
        <f>IF(Regression_Prep[[#This Row],[Comparison School Type]]="Charter", 0,1)</f>
        <v>1</v>
      </c>
      <c r="M136" s="60" cm="1">
        <f t="array" ref="M136">_xlfn._xlws.FILTER(Enrollment[Percentage],(Enrollment[School Name]=Regression_Prep[[#This Row],[School Name]])*(Enrollment[Population]="Economically Disadvantaged"),"")</f>
        <v>0.34549999999999997</v>
      </c>
      <c r="N136" s="60" cm="1">
        <f t="array" ref="N136">_xlfn._xlws.FILTER(Enrollment[Percentage],(Enrollment[School Name]=Regression_Prep[[#This Row],[School Name]])*(Enrollment[Population]="Students with Disabilities"),"")</f>
        <v>0.253</v>
      </c>
      <c r="O136" s="60">
        <f>_xlfn.XLOOKUP(Regression_Prep[[#This Row],[School Name]],ELA_New[School Name], ELA_New[Percentage of Students at Achievement Level],"")</f>
        <v>0.3458</v>
      </c>
      <c r="P136" s="60">
        <f>_xlfn.XLOOKUP(Regression_Prep[[#This Row],[School Name]],Math_New[School Name],Math_New[Percentage of Students at Achievement Level],"")</f>
        <v>0.48330000000000001</v>
      </c>
      <c r="Q136" s="60">
        <f>_xlfn.XLOOKUP(Regression_Prep[[#This Row],[School Name]],Science_New[School Name], Science_New[Percentage of Students at Achievement Level],"")</f>
        <v>0.74029999999999996</v>
      </c>
      <c r="R136" s="60">
        <f>IFERROR(AVERAGEIFS(Regression_Prep[[#This Row],[Percent Below Achievement ELA]:[Percent Below Achievement Science]],Regression_Prep[[#This Row],[Percent Below Achievement ELA]:[Percent Below Achievement Science]],"&lt;&gt;"),"")</f>
        <v>0.52313333333333334</v>
      </c>
      <c r="S136" s="60">
        <f>IFERROR(Regression_Prep[[#This Row],[Per Pupil Spending]]*Regression_Prep[[#This Row],[Percent Below Achievement ELA]],"")</f>
        <v>8449.4639320000006</v>
      </c>
      <c r="T136" s="60">
        <f>IFERROR(Regression_Prep[[#This Row],[Per Pupil Spending]]/(1-Regression_Prep[[#This Row],[Percent Below Achievement ELA]]),"")</f>
        <v>37350.259859370228</v>
      </c>
      <c r="U136" s="60">
        <f>IFERROR(Regression_Prep[[#This Row],[Per Pupil Spending]]*Regression_Prep[[#This Row],[Percent Below Achievement Science]],"")</f>
        <v>18088.889962000001</v>
      </c>
      <c r="V136" s="60">
        <f>IFERROR(Regression_Prep[[#This Row],[Per Pupil Spending]]/(1-Regression_Prep[[#This Row],[Percent Below Achievement Science]]),"")</f>
        <v>94087.562572198673</v>
      </c>
      <c r="W136" s="60">
        <f>IFERROR(Regression_Prep[[#This Row],[Per Pupil Spending]]*Regression_Prep[[#This Row],[Percent Below Achievement Math]],"")</f>
        <v>11809.213182000001</v>
      </c>
      <c r="X136" s="60">
        <f>IFERROR(Regression_Prep[[#This Row],[Per Pupil Spending]]/(1-Regression_Prep[[#This Row],[Percent Below Achievement Math]]),"")</f>
        <v>47289.607122121161</v>
      </c>
      <c r="Y136" s="60"/>
      <c r="AH136"/>
      <c r="AI136"/>
      <c r="AJ136"/>
      <c r="AK136"/>
      <c r="AL136"/>
      <c r="AM136"/>
      <c r="AN136"/>
      <c r="AO136"/>
      <c r="AP136"/>
    </row>
    <row r="137" spans="1:42" ht="13">
      <c r="A137" s="28" t="s">
        <v>570</v>
      </c>
      <c r="B137" s="26" t="s">
        <v>1118</v>
      </c>
      <c r="C137" s="26" t="s">
        <v>115</v>
      </c>
      <c r="D137" s="27" t="s">
        <v>660</v>
      </c>
      <c r="E137" s="26" t="s">
        <v>647</v>
      </c>
      <c r="F137" s="27" t="s">
        <v>579</v>
      </c>
      <c r="G137" s="26" t="s">
        <v>791</v>
      </c>
      <c r="H137" s="26" t="s">
        <v>1119</v>
      </c>
      <c r="I137" s="19" t="s">
        <v>660</v>
      </c>
      <c r="J137" s="18" t="str">
        <f>IF(Regression_Prep[[#This Row],[School Type]]="Charter","Charter", "Non Charter")</f>
        <v>Non Charter</v>
      </c>
      <c r="K137" s="60">
        <f>_xlfn.XLOOKUP(Regression_Prep[[#This Row],[School Name]],Per_Pupil_Spending_1[School Name],Per_Pupil_Spending_1[Amount],"")</f>
        <v>20944.919999999998</v>
      </c>
      <c r="L137" s="60">
        <f>IF(Regression_Prep[[#This Row],[Comparison School Type]]="Charter", 0,1)</f>
        <v>1</v>
      </c>
      <c r="M137" s="60" cm="1">
        <f t="array" ref="M137">_xlfn._xlws.FILTER(Enrollment[Percentage],(Enrollment[School Name]=Regression_Prep[[#This Row],[School Name]])*(Enrollment[Population]="Economically Disadvantaged"),"")</f>
        <v>0.52270000000000005</v>
      </c>
      <c r="N137" s="60" cm="1">
        <f t="array" ref="N137">_xlfn._xlws.FILTER(Enrollment[Percentage],(Enrollment[School Name]=Regression_Prep[[#This Row],[School Name]])*(Enrollment[Population]="Students with Disabilities"),"")</f>
        <v>0.23480000000000001</v>
      </c>
      <c r="O137" s="60">
        <f>_xlfn.XLOOKUP(Regression_Prep[[#This Row],[School Name]],ELA_New[School Name], ELA_New[Percentage of Students at Achievement Level],"")</f>
        <v>0.60470000000000002</v>
      </c>
      <c r="P137" s="60">
        <f>_xlfn.XLOOKUP(Regression_Prep[[#This Row],[School Name]],Math_New[School Name],Math_New[Percentage of Students at Achievement Level],"")</f>
        <v>0.33329999999999999</v>
      </c>
      <c r="Q137" s="60">
        <f>_xlfn.XLOOKUP(Regression_Prep[[#This Row],[School Name]],Science_New[School Name], Science_New[Percentage of Students at Achievement Level],"")</f>
        <v>0.74029999999999996</v>
      </c>
      <c r="R137" s="60">
        <f>IFERROR(AVERAGEIFS(Regression_Prep[[#This Row],[Percent Below Achievement ELA]:[Percent Below Achievement Science]],Regression_Prep[[#This Row],[Percent Below Achievement ELA]:[Percent Below Achievement Science]],"&lt;&gt;"),"")</f>
        <v>0.55943333333333334</v>
      </c>
      <c r="S137" s="60">
        <f>IFERROR(Regression_Prep[[#This Row],[Per Pupil Spending]]*Regression_Prep[[#This Row],[Percent Below Achievement ELA]],"")</f>
        <v>12665.393124</v>
      </c>
      <c r="T137" s="60">
        <f>IFERROR(Regression_Prep[[#This Row],[Per Pupil Spending]]/(1-Regression_Prep[[#This Row],[Percent Below Achievement ELA]]),"")</f>
        <v>52984.872248924861</v>
      </c>
      <c r="U137" s="60">
        <f>IFERROR(Regression_Prep[[#This Row],[Per Pupil Spending]]*Regression_Prep[[#This Row],[Percent Below Achievement Science]],"")</f>
        <v>15505.524275999998</v>
      </c>
      <c r="V137" s="60">
        <f>IFERROR(Regression_Prep[[#This Row],[Per Pupil Spending]]/(1-Regression_Prep[[#This Row],[Percent Below Achievement Science]]),"")</f>
        <v>80650.442818636875</v>
      </c>
      <c r="W137" s="60">
        <f>IFERROR(Regression_Prep[[#This Row],[Per Pupil Spending]]*Regression_Prep[[#This Row],[Percent Below Achievement Math]],"")</f>
        <v>6980.9418359999991</v>
      </c>
      <c r="X137" s="60">
        <f>IFERROR(Regression_Prep[[#This Row],[Per Pupil Spending]]/(1-Regression_Prep[[#This Row],[Percent Below Achievement Math]]),"")</f>
        <v>31415.809209539519</v>
      </c>
      <c r="Y137" s="60"/>
      <c r="AH137"/>
      <c r="AI137"/>
      <c r="AJ137"/>
      <c r="AK137"/>
      <c r="AL137"/>
      <c r="AM137"/>
      <c r="AN137"/>
      <c r="AO137"/>
      <c r="AP137"/>
    </row>
    <row r="138" spans="1:42" ht="13">
      <c r="A138" s="25" t="s">
        <v>570</v>
      </c>
      <c r="B138" s="23" t="s">
        <v>1015</v>
      </c>
      <c r="C138" s="23" t="s">
        <v>320</v>
      </c>
      <c r="D138" s="24" t="s">
        <v>646</v>
      </c>
      <c r="E138" s="23" t="s">
        <v>647</v>
      </c>
      <c r="F138" s="24" t="s">
        <v>579</v>
      </c>
      <c r="G138" s="23" t="s">
        <v>682</v>
      </c>
      <c r="H138" s="23" t="s">
        <v>1016</v>
      </c>
      <c r="I138" s="19" t="s">
        <v>646</v>
      </c>
      <c r="J138" s="18" t="str">
        <f>IF(Regression_Prep[[#This Row],[School Type]]="Charter","Charter", "Non Charter")</f>
        <v>Non Charter</v>
      </c>
      <c r="K138" s="60">
        <f>_xlfn.XLOOKUP(Regression_Prep[[#This Row],[School Name]],Per_Pupil_Spending_1[School Name],Per_Pupil_Spending_1[Amount],"")</f>
        <v>24087.46</v>
      </c>
      <c r="L138" s="60">
        <f>IF(Regression_Prep[[#This Row],[Comparison School Type]]="Charter", 0,1)</f>
        <v>1</v>
      </c>
      <c r="M138" s="60" cm="1">
        <f t="array" ref="M138">_xlfn._xlws.FILTER(Enrollment[Percentage],(Enrollment[School Name]=Regression_Prep[[#This Row],[School Name]])*(Enrollment[Population]="Economically Disadvantaged"),"")</f>
        <v>0.36209999999999998</v>
      </c>
      <c r="N138" s="60" cm="1">
        <f t="array" ref="N138">_xlfn._xlws.FILTER(Enrollment[Percentage],(Enrollment[School Name]=Regression_Prep[[#This Row],[School Name]])*(Enrollment[Population]="Students with Disabilities"),"")</f>
        <v>8.6199999999999999E-2</v>
      </c>
      <c r="O138" s="60">
        <f>_xlfn.XLOOKUP(Regression_Prep[[#This Row],[School Name]],ELA_New[School Name], ELA_New[Percentage of Students at Achievement Level],"")</f>
        <v>0.23080000000000001</v>
      </c>
      <c r="P138" s="60">
        <f>_xlfn.XLOOKUP(Regression_Prep[[#This Row],[School Name]],Math_New[School Name],Math_New[Percentage of Students at Achievement Level],"")</f>
        <v>0.58460000000000001</v>
      </c>
      <c r="Q138" s="60">
        <f>_xlfn.XLOOKUP(Regression_Prep[[#This Row],[School Name]],Science_New[School Name], Science_New[Percentage of Students at Achievement Level],"")</f>
        <v>0.74070000000000003</v>
      </c>
      <c r="R138" s="60">
        <f>IFERROR(AVERAGEIFS(Regression_Prep[[#This Row],[Percent Below Achievement ELA]:[Percent Below Achievement Science]],Regression_Prep[[#This Row],[Percent Below Achievement ELA]:[Percent Below Achievement Science]],"&lt;&gt;"),"")</f>
        <v>0.51870000000000005</v>
      </c>
      <c r="S138" s="60">
        <f>IFERROR(Regression_Prep[[#This Row],[Per Pupil Spending]]*Regression_Prep[[#This Row],[Percent Below Achievement ELA]],"")</f>
        <v>5559.3857680000001</v>
      </c>
      <c r="T138" s="60">
        <f>IFERROR(Regression_Prep[[#This Row],[Per Pupil Spending]]/(1-Regression_Prep[[#This Row],[Percent Below Achievement ELA]]),"")</f>
        <v>31314.950598023919</v>
      </c>
      <c r="U138" s="60">
        <f>IFERROR(Regression_Prep[[#This Row],[Per Pupil Spending]]*Regression_Prep[[#This Row],[Percent Below Achievement Science]],"")</f>
        <v>17841.581622000002</v>
      </c>
      <c r="V138" s="60">
        <f>IFERROR(Regression_Prep[[#This Row],[Per Pupil Spending]]/(1-Regression_Prep[[#This Row],[Percent Below Achievement Science]]),"")</f>
        <v>92894.176629386813</v>
      </c>
      <c r="W138" s="60">
        <f>IFERROR(Regression_Prep[[#This Row],[Per Pupil Spending]]*Regression_Prep[[#This Row],[Percent Below Achievement Math]],"")</f>
        <v>14081.529116</v>
      </c>
      <c r="X138" s="60">
        <f>IFERROR(Regression_Prep[[#This Row],[Per Pupil Spending]]/(1-Regression_Prep[[#This Row],[Percent Below Achievement Math]]),"")</f>
        <v>57986.18199325951</v>
      </c>
      <c r="Y138" s="60"/>
      <c r="AH138"/>
      <c r="AI138"/>
      <c r="AJ138"/>
      <c r="AK138"/>
      <c r="AL138"/>
      <c r="AM138"/>
      <c r="AN138"/>
      <c r="AO138"/>
      <c r="AP138"/>
    </row>
    <row r="139" spans="1:42" ht="13">
      <c r="A139" s="28" t="s">
        <v>570</v>
      </c>
      <c r="B139" s="26" t="s">
        <v>1121</v>
      </c>
      <c r="C139" s="26" t="s">
        <v>37</v>
      </c>
      <c r="D139" s="26" t="s">
        <v>655</v>
      </c>
      <c r="E139" s="26" t="s">
        <v>647</v>
      </c>
      <c r="F139" s="27" t="s">
        <v>579</v>
      </c>
      <c r="G139" s="26" t="s">
        <v>648</v>
      </c>
      <c r="H139" s="26" t="s">
        <v>1122</v>
      </c>
      <c r="I139" s="19" t="s">
        <v>656</v>
      </c>
      <c r="J139" s="18" t="str">
        <f>IF(Regression_Prep[[#This Row],[School Type]]="Charter","Charter", "Non Charter")</f>
        <v>Non Charter</v>
      </c>
      <c r="K139" s="60">
        <f>_xlfn.XLOOKUP(Regression_Prep[[#This Row],[School Name]],Per_Pupil_Spending_1[School Name],Per_Pupil_Spending_1[Amount],"")</f>
        <v>27362.25</v>
      </c>
      <c r="L139" s="60">
        <f>IF(Regression_Prep[[#This Row],[Comparison School Type]]="Charter", 0,1)</f>
        <v>1</v>
      </c>
      <c r="M139" s="60" cm="1">
        <f t="array" ref="M139">_xlfn._xlws.FILTER(Enrollment[Percentage],(Enrollment[School Name]=Regression_Prep[[#This Row],[School Name]])*(Enrollment[Population]="Economically Disadvantaged"),"")</f>
        <v>0.72550000000000003</v>
      </c>
      <c r="N139" s="60" cm="1">
        <f t="array" ref="N139">_xlfn._xlws.FILTER(Enrollment[Percentage],(Enrollment[School Name]=Regression_Prep[[#This Row],[School Name]])*(Enrollment[Population]="Students with Disabilities"),"")</f>
        <v>0.25</v>
      </c>
      <c r="O139" s="60">
        <f>_xlfn.XLOOKUP(Regression_Prep[[#This Row],[School Name]],ELA_New[School Name], ELA_New[Percentage of Students at Achievement Level],"")</f>
        <v>0.34320000000000001</v>
      </c>
      <c r="P139" s="60">
        <f>_xlfn.XLOOKUP(Regression_Prep[[#This Row],[School Name]],Math_New[School Name],Math_New[Percentage of Students at Achievement Level],"")</f>
        <v>0.39639999999999997</v>
      </c>
      <c r="Q139" s="60">
        <f>_xlfn.XLOOKUP(Regression_Prep[[#This Row],[School Name]],Science_New[School Name], Science_New[Percentage of Students at Achievement Level],"")</f>
        <v>0.74070000000000003</v>
      </c>
      <c r="R139" s="60">
        <f>IFERROR(AVERAGEIFS(Regression_Prep[[#This Row],[Percent Below Achievement ELA]:[Percent Below Achievement Science]],Regression_Prep[[#This Row],[Percent Below Achievement ELA]:[Percent Below Achievement Science]],"&lt;&gt;"),"")</f>
        <v>0.49343333333333339</v>
      </c>
      <c r="S139" s="60">
        <f>IFERROR(Regression_Prep[[#This Row],[Per Pupil Spending]]*Regression_Prep[[#This Row],[Percent Below Achievement ELA]],"")</f>
        <v>9390.7242000000006</v>
      </c>
      <c r="T139" s="60">
        <f>IFERROR(Regression_Prep[[#This Row],[Per Pupil Spending]]/(1-Regression_Prep[[#This Row],[Percent Below Achievement ELA]]),"")</f>
        <v>41659.942143727159</v>
      </c>
      <c r="U139" s="60">
        <f>IFERROR(Regression_Prep[[#This Row],[Per Pupil Spending]]*Regression_Prep[[#This Row],[Percent Below Achievement Science]],"")</f>
        <v>20267.218574999999</v>
      </c>
      <c r="V139" s="60">
        <f>IFERROR(Regression_Prep[[#This Row],[Per Pupil Spending]]/(1-Regression_Prep[[#This Row],[Percent Below Achievement Science]]),"")</f>
        <v>105523.52487466256</v>
      </c>
      <c r="W139" s="60">
        <f>IFERROR(Regression_Prep[[#This Row],[Per Pupil Spending]]*Regression_Prep[[#This Row],[Percent Below Achievement Math]],"")</f>
        <v>10846.3959</v>
      </c>
      <c r="X139" s="60">
        <f>IFERROR(Regression_Prep[[#This Row],[Per Pupil Spending]]/(1-Regression_Prep[[#This Row],[Percent Below Achievement Math]]),"")</f>
        <v>45331.759443339957</v>
      </c>
      <c r="Y139" s="60"/>
      <c r="AH139"/>
      <c r="AI139"/>
      <c r="AJ139"/>
      <c r="AK139"/>
      <c r="AL139"/>
      <c r="AM139"/>
      <c r="AN139"/>
      <c r="AO139"/>
      <c r="AP139"/>
    </row>
    <row r="140" spans="1:42" ht="13">
      <c r="A140" s="25" t="s">
        <v>570</v>
      </c>
      <c r="B140" s="23" t="s">
        <v>1192</v>
      </c>
      <c r="C140" s="23" t="s">
        <v>137</v>
      </c>
      <c r="D140" s="24" t="s">
        <v>660</v>
      </c>
      <c r="E140" s="23" t="s">
        <v>647</v>
      </c>
      <c r="F140" s="24" t="s">
        <v>579</v>
      </c>
      <c r="G140" s="23" t="s">
        <v>653</v>
      </c>
      <c r="H140" s="23" t="s">
        <v>1193</v>
      </c>
      <c r="I140" s="19" t="s">
        <v>660</v>
      </c>
      <c r="J140" s="18" t="str">
        <f>IF(Regression_Prep[[#This Row],[School Type]]="Charter","Charter", "Non Charter")</f>
        <v>Non Charter</v>
      </c>
      <c r="K140" s="60">
        <f>_xlfn.XLOOKUP(Regression_Prep[[#This Row],[School Name]],Per_Pupil_Spending_1[School Name],Per_Pupil_Spending_1[Amount],"")</f>
        <v>22417.13</v>
      </c>
      <c r="L140" s="60">
        <f>IF(Regression_Prep[[#This Row],[Comparison School Type]]="Charter", 0,1)</f>
        <v>1</v>
      </c>
      <c r="M140" s="60" cm="1">
        <f t="array" ref="M140">_xlfn._xlws.FILTER(Enrollment[Percentage],(Enrollment[School Name]=Regression_Prep[[#This Row],[School Name]])*(Enrollment[Population]="Economically Disadvantaged"),"")</f>
        <v>0.4824</v>
      </c>
      <c r="N140" s="60" cm="1">
        <f t="array" ref="N140">_xlfn._xlws.FILTER(Enrollment[Percentage],(Enrollment[School Name]=Regression_Prep[[#This Row],[School Name]])*(Enrollment[Population]="Students with Disabilities"),"")</f>
        <v>0.19209999999999999</v>
      </c>
      <c r="O140" s="60">
        <f>_xlfn.XLOOKUP(Regression_Prep[[#This Row],[School Name]],ELA_New[School Name], ELA_New[Percentage of Students at Achievement Level],"")</f>
        <v>0.49320000000000003</v>
      </c>
      <c r="P140" s="60">
        <f>_xlfn.XLOOKUP(Regression_Prep[[#This Row],[School Name]],Math_New[School Name],Math_New[Percentage of Students at Achievement Level],"")</f>
        <v>0.33550000000000002</v>
      </c>
      <c r="Q140" s="60">
        <f>_xlfn.XLOOKUP(Regression_Prep[[#This Row],[School Name]],Science_New[School Name], Science_New[Percentage of Students at Achievement Level],"")</f>
        <v>0.74260000000000004</v>
      </c>
      <c r="R140" s="60">
        <f>IFERROR(AVERAGEIFS(Regression_Prep[[#This Row],[Percent Below Achievement ELA]:[Percent Below Achievement Science]],Regression_Prep[[#This Row],[Percent Below Achievement ELA]:[Percent Below Achievement Science]],"&lt;&gt;"),"")</f>
        <v>0.5237666666666666</v>
      </c>
      <c r="S140" s="60">
        <f>IFERROR(Regression_Prep[[#This Row],[Per Pupil Spending]]*Regression_Prep[[#This Row],[Percent Below Achievement ELA]],"")</f>
        <v>11056.128516000001</v>
      </c>
      <c r="T140" s="60">
        <f>IFERROR(Regression_Prep[[#This Row],[Per Pupil Spending]]/(1-Regression_Prep[[#This Row],[Percent Below Achievement ELA]]),"")</f>
        <v>44232.695343330714</v>
      </c>
      <c r="U140" s="60">
        <f>IFERROR(Regression_Prep[[#This Row],[Per Pupil Spending]]*Regression_Prep[[#This Row],[Percent Below Achievement Science]],"")</f>
        <v>16646.960738000002</v>
      </c>
      <c r="V140" s="60">
        <f>IFERROR(Regression_Prep[[#This Row],[Per Pupil Spending]]/(1-Regression_Prep[[#This Row],[Percent Below Achievement Science]]),"")</f>
        <v>87090.637140637162</v>
      </c>
      <c r="W140" s="60">
        <f>IFERROR(Regression_Prep[[#This Row],[Per Pupil Spending]]*Regression_Prep[[#This Row],[Percent Below Achievement Math]],"")</f>
        <v>7520.9471150000008</v>
      </c>
      <c r="X140" s="60">
        <f>IFERROR(Regression_Prep[[#This Row],[Per Pupil Spending]]/(1-Regression_Prep[[#This Row],[Percent Below Achievement Math]]),"")</f>
        <v>33735.334838224233</v>
      </c>
      <c r="Y140" s="60"/>
      <c r="AH140"/>
      <c r="AI140"/>
      <c r="AJ140"/>
      <c r="AK140"/>
      <c r="AL140"/>
      <c r="AM140"/>
      <c r="AN140"/>
      <c r="AO140"/>
      <c r="AP140"/>
    </row>
    <row r="141" spans="1:42" ht="13">
      <c r="A141" s="28" t="s">
        <v>570</v>
      </c>
      <c r="B141" s="26" t="s">
        <v>869</v>
      </c>
      <c r="C141" s="26" t="s">
        <v>204</v>
      </c>
      <c r="D141" s="27" t="s">
        <v>660</v>
      </c>
      <c r="E141" s="26" t="s">
        <v>647</v>
      </c>
      <c r="F141" s="27" t="s">
        <v>579</v>
      </c>
      <c r="G141" s="26" t="s">
        <v>676</v>
      </c>
      <c r="H141" s="26" t="s">
        <v>870</v>
      </c>
      <c r="I141" s="19" t="s">
        <v>660</v>
      </c>
      <c r="J141" s="18" t="str">
        <f>IF(Regression_Prep[[#This Row],[School Type]]="Charter","Charter", "Non Charter")</f>
        <v>Non Charter</v>
      </c>
      <c r="K141" s="60">
        <f>_xlfn.XLOOKUP(Regression_Prep[[#This Row],[School Name]],Per_Pupil_Spending_1[School Name],Per_Pupil_Spending_1[Amount],"")</f>
        <v>19512.439999999999</v>
      </c>
      <c r="L141" s="60">
        <f>IF(Regression_Prep[[#This Row],[Comparison School Type]]="Charter", 0,1)</f>
        <v>1</v>
      </c>
      <c r="M141" s="60" cm="1">
        <f t="array" ref="M141">_xlfn._xlws.FILTER(Enrollment[Percentage],(Enrollment[School Name]=Regression_Prep[[#This Row],[School Name]])*(Enrollment[Population]="Economically Disadvantaged"),"")</f>
        <v>0.50190000000000001</v>
      </c>
      <c r="N141" s="60" cm="1">
        <f t="array" ref="N141">_xlfn._xlws.FILTER(Enrollment[Percentage],(Enrollment[School Name]=Regression_Prep[[#This Row],[School Name]])*(Enrollment[Population]="Students with Disabilities"),"")</f>
        <v>0.1673</v>
      </c>
      <c r="O141" s="60">
        <f>_xlfn.XLOOKUP(Regression_Prep[[#This Row],[School Name]],ELA_New[School Name], ELA_New[Percentage of Students at Achievement Level],"")</f>
        <v>0.35189999999999999</v>
      </c>
      <c r="P141" s="60">
        <f>_xlfn.XLOOKUP(Regression_Prep[[#This Row],[School Name]],Math_New[School Name],Math_New[Percentage of Students at Achievement Level],"")</f>
        <v>0.4259</v>
      </c>
      <c r="Q141" s="60">
        <f>_xlfn.XLOOKUP(Regression_Prep[[#This Row],[School Name]],Science_New[School Name], Science_New[Percentage of Students at Achievement Level],"")</f>
        <v>0.74629999999999996</v>
      </c>
      <c r="R141" s="60">
        <f>IFERROR(AVERAGEIFS(Regression_Prep[[#This Row],[Percent Below Achievement ELA]:[Percent Below Achievement Science]],Regression_Prep[[#This Row],[Percent Below Achievement ELA]:[Percent Below Achievement Science]],"&lt;&gt;"),"")</f>
        <v>0.50803333333333334</v>
      </c>
      <c r="S141" s="60">
        <f>IFERROR(Regression_Prep[[#This Row],[Per Pupil Spending]]*Regression_Prep[[#This Row],[Percent Below Achievement ELA]],"")</f>
        <v>6866.4276359999994</v>
      </c>
      <c r="T141" s="60">
        <f>IFERROR(Regression_Prep[[#This Row],[Per Pupil Spending]]/(1-Regression_Prep[[#This Row],[Percent Below Achievement ELA]]),"")</f>
        <v>30107.143959265544</v>
      </c>
      <c r="U141" s="60">
        <f>IFERROR(Regression_Prep[[#This Row],[Per Pupil Spending]]*Regression_Prep[[#This Row],[Percent Below Achievement Science]],"")</f>
        <v>14562.133971999998</v>
      </c>
      <c r="V141" s="60">
        <f>IFERROR(Regression_Prep[[#This Row],[Per Pupil Spending]]/(1-Regression_Prep[[#This Row],[Percent Below Achievement Science]]),"")</f>
        <v>76911.470240441457</v>
      </c>
      <c r="W141" s="60">
        <f>IFERROR(Regression_Prep[[#This Row],[Per Pupil Spending]]*Regression_Prep[[#This Row],[Percent Below Achievement Math]],"")</f>
        <v>8310.348195999999</v>
      </c>
      <c r="X141" s="60">
        <f>IFERROR(Regression_Prep[[#This Row],[Per Pupil Spending]]/(1-Regression_Prep[[#This Row],[Percent Below Achievement Math]]),"")</f>
        <v>33987.876676537184</v>
      </c>
      <c r="Y141" s="60"/>
      <c r="AH141"/>
      <c r="AI141"/>
      <c r="AJ141"/>
      <c r="AK141"/>
      <c r="AL141"/>
      <c r="AM141"/>
      <c r="AN141"/>
      <c r="AO141"/>
      <c r="AP141"/>
    </row>
    <row r="142" spans="1:42" ht="13">
      <c r="A142" s="25" t="s">
        <v>570</v>
      </c>
      <c r="B142" s="23" t="s">
        <v>1177</v>
      </c>
      <c r="C142" s="23" t="s">
        <v>455</v>
      </c>
      <c r="D142" s="23" t="s">
        <v>662</v>
      </c>
      <c r="E142" s="23" t="s">
        <v>647</v>
      </c>
      <c r="F142" s="24" t="s">
        <v>579</v>
      </c>
      <c r="G142" s="23" t="s">
        <v>686</v>
      </c>
      <c r="H142" s="23" t="s">
        <v>1178</v>
      </c>
      <c r="I142" s="19" t="s">
        <v>656</v>
      </c>
      <c r="J142" s="18" t="str">
        <f>IF(Regression_Prep[[#This Row],[School Type]]="Charter","Charter", "Non Charter")</f>
        <v>Non Charter</v>
      </c>
      <c r="K142" s="60">
        <f>_xlfn.XLOOKUP(Regression_Prep[[#This Row],[School Name]],Per_Pupil_Spending_1[School Name],Per_Pupil_Spending_1[Amount],"")</f>
        <v>35343.26</v>
      </c>
      <c r="L142" s="60">
        <f>IF(Regression_Prep[[#This Row],[Comparison School Type]]="Charter", 0,1)</f>
        <v>1</v>
      </c>
      <c r="M142" s="60" cm="1">
        <f t="array" ref="M142">_xlfn._xlws.FILTER(Enrollment[Percentage],(Enrollment[School Name]=Regression_Prep[[#This Row],[School Name]])*(Enrollment[Population]="Economically Disadvantaged"),"")</f>
        <v>0.27660000000000001</v>
      </c>
      <c r="N142" s="60" cm="1">
        <f t="array" ref="N142">_xlfn._xlws.FILTER(Enrollment[Percentage],(Enrollment[School Name]=Regression_Prep[[#This Row],[School Name]])*(Enrollment[Population]="Students with Disabilities"),"")</f>
        <v>0.21990000000000001</v>
      </c>
      <c r="O142" s="60">
        <f>_xlfn.XLOOKUP(Regression_Prep[[#This Row],[School Name]],ELA_New[School Name], ELA_New[Percentage of Students at Achievement Level],"")</f>
        <v>0.32100000000000001</v>
      </c>
      <c r="P142" s="60">
        <f>_xlfn.XLOOKUP(Regression_Prep[[#This Row],[School Name]],Math_New[School Name],Math_New[Percentage of Students at Achievement Level],"")</f>
        <v>0.55559999999999998</v>
      </c>
      <c r="Q142" s="60">
        <f>_xlfn.XLOOKUP(Regression_Prep[[#This Row],[School Name]],Science_New[School Name], Science_New[Percentage of Students at Achievement Level],"")</f>
        <v>0.75</v>
      </c>
      <c r="R142" s="60">
        <f>IFERROR(AVERAGEIFS(Regression_Prep[[#This Row],[Percent Below Achievement ELA]:[Percent Below Achievement Science]],Regression_Prep[[#This Row],[Percent Below Achievement ELA]:[Percent Below Achievement Science]],"&lt;&gt;"),"")</f>
        <v>0.54220000000000002</v>
      </c>
      <c r="S142" s="60">
        <f>IFERROR(Regression_Prep[[#This Row],[Per Pupil Spending]]*Regression_Prep[[#This Row],[Percent Below Achievement ELA]],"")</f>
        <v>11345.186460000001</v>
      </c>
      <c r="T142" s="60">
        <f>IFERROR(Regression_Prep[[#This Row],[Per Pupil Spending]]/(1-Regression_Prep[[#This Row],[Percent Below Achievement ELA]]),"")</f>
        <v>52051.929307805593</v>
      </c>
      <c r="U142" s="60">
        <f>IFERROR(Regression_Prep[[#This Row],[Per Pupil Spending]]*Regression_Prep[[#This Row],[Percent Below Achievement Science]],"")</f>
        <v>26507.445</v>
      </c>
      <c r="V142" s="60">
        <f>IFERROR(Regression_Prep[[#This Row],[Per Pupil Spending]]/(1-Regression_Prep[[#This Row],[Percent Below Achievement Science]]),"")</f>
        <v>141373.04</v>
      </c>
      <c r="W142" s="60">
        <f>IFERROR(Regression_Prep[[#This Row],[Per Pupil Spending]]*Regression_Prep[[#This Row],[Percent Below Achievement Math]],"")</f>
        <v>19636.715255999999</v>
      </c>
      <c r="X142" s="60">
        <f>IFERROR(Regression_Prep[[#This Row],[Per Pupil Spending]]/(1-Regression_Prep[[#This Row],[Percent Below Achievement Math]]),"")</f>
        <v>79530.288028802883</v>
      </c>
      <c r="Y142" s="60"/>
      <c r="AH142"/>
      <c r="AI142"/>
      <c r="AJ142"/>
      <c r="AK142"/>
      <c r="AL142"/>
      <c r="AM142"/>
      <c r="AN142"/>
      <c r="AO142"/>
      <c r="AP142"/>
    </row>
    <row r="143" spans="1:42" ht="13">
      <c r="A143" s="28" t="s">
        <v>570</v>
      </c>
      <c r="B143" s="26" t="s">
        <v>712</v>
      </c>
      <c r="C143" s="26" t="s">
        <v>47</v>
      </c>
      <c r="D143" s="26" t="s">
        <v>662</v>
      </c>
      <c r="E143" s="26" t="s">
        <v>647</v>
      </c>
      <c r="F143" s="27" t="s">
        <v>579</v>
      </c>
      <c r="G143" s="26" t="s">
        <v>713</v>
      </c>
      <c r="H143" s="26" t="s">
        <v>714</v>
      </c>
      <c r="I143" s="19" t="s">
        <v>656</v>
      </c>
      <c r="J143" s="18" t="str">
        <f>IF(Regression_Prep[[#This Row],[School Type]]="Charter","Charter", "Non Charter")</f>
        <v>Non Charter</v>
      </c>
      <c r="K143" s="60">
        <f>_xlfn.XLOOKUP(Regression_Prep[[#This Row],[School Name]],Per_Pupil_Spending_1[School Name],Per_Pupil_Spending_1[Amount],"")</f>
        <v>32392.22</v>
      </c>
      <c r="L143" s="60">
        <f>IF(Regression_Prep[[#This Row],[Comparison School Type]]="Charter", 0,1)</f>
        <v>1</v>
      </c>
      <c r="M143" s="60" cm="1">
        <f t="array" ref="M143">_xlfn._xlws.FILTER(Enrollment[Percentage],(Enrollment[School Name]=Regression_Prep[[#This Row],[School Name]])*(Enrollment[Population]="Economically Disadvantaged"),"")</f>
        <v>0.38129999999999997</v>
      </c>
      <c r="N143" s="60" cm="1">
        <f t="array" ref="N143">_xlfn._xlws.FILTER(Enrollment[Percentage],(Enrollment[School Name]=Regression_Prep[[#This Row],[School Name]])*(Enrollment[Population]="Students with Disabilities"),"")</f>
        <v>0.26619999999999999</v>
      </c>
      <c r="O143" s="60">
        <f>_xlfn.XLOOKUP(Regression_Prep[[#This Row],[School Name]],ELA_New[School Name], ELA_New[Percentage of Students at Achievement Level],"")</f>
        <v>0.30230000000000001</v>
      </c>
      <c r="P143" s="60">
        <f>_xlfn.XLOOKUP(Regression_Prep[[#This Row],[School Name]],Math_New[School Name],Math_New[Percentage of Students at Achievement Level],"")</f>
        <v>0.54649999999999999</v>
      </c>
      <c r="Q143" s="60">
        <f>_xlfn.XLOOKUP(Regression_Prep[[#This Row],[School Name]],Science_New[School Name], Science_New[Percentage of Students at Achievement Level],"")</f>
        <v>0.75</v>
      </c>
      <c r="R143" s="60">
        <f>IFERROR(AVERAGEIFS(Regression_Prep[[#This Row],[Percent Below Achievement ELA]:[Percent Below Achievement Science]],Regression_Prep[[#This Row],[Percent Below Achievement ELA]:[Percent Below Achievement Science]],"&lt;&gt;"),"")</f>
        <v>0.53293333333333337</v>
      </c>
      <c r="S143" s="60">
        <f>IFERROR(Regression_Prep[[#This Row],[Per Pupil Spending]]*Regression_Prep[[#This Row],[Percent Below Achievement ELA]],"")</f>
        <v>9792.168106000001</v>
      </c>
      <c r="T143" s="60">
        <f>IFERROR(Regression_Prep[[#This Row],[Per Pupil Spending]]/(1-Regression_Prep[[#This Row],[Percent Below Achievement ELA]]),"")</f>
        <v>46427.146337967613</v>
      </c>
      <c r="U143" s="60">
        <f>IFERROR(Regression_Prep[[#This Row],[Per Pupil Spending]]*Regression_Prep[[#This Row],[Percent Below Achievement Science]],"")</f>
        <v>24294.165000000001</v>
      </c>
      <c r="V143" s="60">
        <f>IFERROR(Regression_Prep[[#This Row],[Per Pupil Spending]]/(1-Regression_Prep[[#This Row],[Percent Below Achievement Science]]),"")</f>
        <v>129568.88</v>
      </c>
      <c r="W143" s="60">
        <f>IFERROR(Regression_Prep[[#This Row],[Per Pupil Spending]]*Regression_Prep[[#This Row],[Percent Below Achievement Math]],"")</f>
        <v>17702.34823</v>
      </c>
      <c r="X143" s="60">
        <f>IFERROR(Regression_Prep[[#This Row],[Per Pupil Spending]]/(1-Regression_Prep[[#This Row],[Percent Below Achievement Math]]),"")</f>
        <v>71427.166482910689</v>
      </c>
      <c r="Y143" s="60"/>
      <c r="AH143"/>
      <c r="AI143"/>
      <c r="AJ143"/>
      <c r="AK143"/>
      <c r="AL143"/>
      <c r="AM143"/>
      <c r="AN143"/>
      <c r="AO143"/>
      <c r="AP143"/>
    </row>
    <row r="144" spans="1:42" ht="13">
      <c r="A144" s="25" t="s">
        <v>570</v>
      </c>
      <c r="B144" s="23" t="s">
        <v>886</v>
      </c>
      <c r="C144" s="23" t="s">
        <v>101</v>
      </c>
      <c r="D144" s="24" t="s">
        <v>660</v>
      </c>
      <c r="E144" s="23" t="s">
        <v>647</v>
      </c>
      <c r="F144" s="24" t="s">
        <v>579</v>
      </c>
      <c r="G144" s="23" t="s">
        <v>653</v>
      </c>
      <c r="H144" s="23" t="s">
        <v>661</v>
      </c>
      <c r="I144" s="19" t="s">
        <v>660</v>
      </c>
      <c r="J144" s="18" t="str">
        <f>IF(Regression_Prep[[#This Row],[School Type]]="Charter","Charter", "Non Charter")</f>
        <v>Non Charter</v>
      </c>
      <c r="K144" s="60">
        <f>_xlfn.XLOOKUP(Regression_Prep[[#This Row],[School Name]],Per_Pupil_Spending_1[School Name],Per_Pupil_Spending_1[Amount],"")</f>
        <v>21862.58</v>
      </c>
      <c r="L144" s="60">
        <f>IF(Regression_Prep[[#This Row],[Comparison School Type]]="Charter", 0,1)</f>
        <v>1</v>
      </c>
      <c r="M144" s="60" cm="1">
        <f t="array" ref="M144">_xlfn._xlws.FILTER(Enrollment[Percentage],(Enrollment[School Name]=Regression_Prep[[#This Row],[School Name]])*(Enrollment[Population]="Economically Disadvantaged"),"")</f>
        <v>0.4637</v>
      </c>
      <c r="N144" s="60" cm="1">
        <f t="array" ref="N144">_xlfn._xlws.FILTER(Enrollment[Percentage],(Enrollment[School Name]=Regression_Prep[[#This Row],[School Name]])*(Enrollment[Population]="Students with Disabilities"),"")</f>
        <v>0.123</v>
      </c>
      <c r="O144" s="60">
        <f>_xlfn.XLOOKUP(Regression_Prep[[#This Row],[School Name]],ELA_New[School Name], ELA_New[Percentage of Students at Achievement Level],"")</f>
        <v>0.46450000000000002</v>
      </c>
      <c r="P144" s="60">
        <f>_xlfn.XLOOKUP(Regression_Prep[[#This Row],[School Name]],Math_New[School Name],Math_New[Percentage of Students at Achievement Level],"")</f>
        <v>0.3805</v>
      </c>
      <c r="Q144" s="60">
        <f>_xlfn.XLOOKUP(Regression_Prep[[#This Row],[School Name]],Science_New[School Name], Science_New[Percentage of Students at Achievement Level],"")</f>
        <v>0.75229999999999997</v>
      </c>
      <c r="R144" s="60">
        <f>IFERROR(AVERAGEIFS(Regression_Prep[[#This Row],[Percent Below Achievement ELA]:[Percent Below Achievement Science]],Regression_Prep[[#This Row],[Percent Below Achievement ELA]:[Percent Below Achievement Science]],"&lt;&gt;"),"")</f>
        <v>0.53243333333333331</v>
      </c>
      <c r="S144" s="60">
        <f>IFERROR(Regression_Prep[[#This Row],[Per Pupil Spending]]*Regression_Prep[[#This Row],[Percent Below Achievement ELA]],"")</f>
        <v>10155.168410000002</v>
      </c>
      <c r="T144" s="60">
        <f>IFERROR(Regression_Prep[[#This Row],[Per Pupil Spending]]/(1-Regression_Prep[[#This Row],[Percent Below Achievement ELA]]),"")</f>
        <v>40826.479925303458</v>
      </c>
      <c r="U144" s="60">
        <f>IFERROR(Regression_Prep[[#This Row],[Per Pupil Spending]]*Regression_Prep[[#This Row],[Percent Below Achievement Science]],"")</f>
        <v>16447.218934</v>
      </c>
      <c r="V144" s="60">
        <f>IFERROR(Regression_Prep[[#This Row],[Per Pupil Spending]]/(1-Regression_Prep[[#This Row],[Percent Below Achievement Science]]),"")</f>
        <v>88262.333467904726</v>
      </c>
      <c r="W144" s="60">
        <f>IFERROR(Regression_Prep[[#This Row],[Per Pupil Spending]]*Regression_Prep[[#This Row],[Percent Below Achievement Math]],"")</f>
        <v>8318.7116900000001</v>
      </c>
      <c r="X144" s="60">
        <f>IFERROR(Regression_Prep[[#This Row],[Per Pupil Spending]]/(1-Regression_Prep[[#This Row],[Percent Below Achievement Math]]),"")</f>
        <v>35290.686037126725</v>
      </c>
      <c r="Y144" s="60"/>
      <c r="AH144"/>
      <c r="AI144"/>
      <c r="AJ144"/>
      <c r="AK144"/>
      <c r="AL144"/>
      <c r="AM144"/>
      <c r="AN144"/>
      <c r="AO144"/>
      <c r="AP144"/>
    </row>
    <row r="145" spans="1:42" ht="13">
      <c r="A145" s="28" t="s">
        <v>570</v>
      </c>
      <c r="B145" s="26" t="s">
        <v>1196</v>
      </c>
      <c r="C145" s="26" t="s">
        <v>472</v>
      </c>
      <c r="D145" s="26" t="s">
        <v>659</v>
      </c>
      <c r="E145" s="26" t="s">
        <v>647</v>
      </c>
      <c r="F145" s="27" t="s">
        <v>579</v>
      </c>
      <c r="G145" s="26" t="s">
        <v>657</v>
      </c>
      <c r="H145" s="26" t="s">
        <v>1197</v>
      </c>
      <c r="I145" s="19" t="s">
        <v>651</v>
      </c>
      <c r="J145" s="18" t="str">
        <f>IF(Regression_Prep[[#This Row],[School Type]]="Charter","Charter", "Non Charter")</f>
        <v>Non Charter</v>
      </c>
      <c r="K145" s="60">
        <f>_xlfn.XLOOKUP(Regression_Prep[[#This Row],[School Name]],Per_Pupil_Spending_1[School Name],Per_Pupil_Spending_1[Amount],"")</f>
        <v>21415.66</v>
      </c>
      <c r="L145" s="60">
        <f>IF(Regression_Prep[[#This Row],[Comparison School Type]]="Charter", 0,1)</f>
        <v>1</v>
      </c>
      <c r="M145" s="60" cm="1">
        <f t="array" ref="M145">_xlfn._xlws.FILTER(Enrollment[Percentage],(Enrollment[School Name]=Regression_Prep[[#This Row],[School Name]])*(Enrollment[Population]="Economically Disadvantaged"),"")</f>
        <v>0.35730000000000001</v>
      </c>
      <c r="N145" s="60" cm="1">
        <f t="array" ref="N145">_xlfn._xlws.FILTER(Enrollment[Percentage],(Enrollment[School Name]=Regression_Prep[[#This Row],[School Name]])*(Enrollment[Population]="Students with Disabilities"),"")</f>
        <v>0.28360000000000002</v>
      </c>
      <c r="O145" s="60">
        <f>_xlfn.XLOOKUP(Regression_Prep[[#This Row],[School Name]],ELA_New[School Name], ELA_New[Percentage of Students at Achievement Level],"")</f>
        <v>0.33989999999999998</v>
      </c>
      <c r="P145" s="60">
        <f>_xlfn.XLOOKUP(Regression_Prep[[#This Row],[School Name]],Math_New[School Name],Math_New[Percentage of Students at Achievement Level],"")</f>
        <v>0.60070000000000001</v>
      </c>
      <c r="Q145" s="60">
        <f>_xlfn.XLOOKUP(Regression_Prep[[#This Row],[School Name]],Science_New[School Name], Science_New[Percentage of Students at Achievement Level],"")</f>
        <v>0.75609999999999999</v>
      </c>
      <c r="R145" s="60">
        <f>IFERROR(AVERAGEIFS(Regression_Prep[[#This Row],[Percent Below Achievement ELA]:[Percent Below Achievement Science]],Regression_Prep[[#This Row],[Percent Below Achievement ELA]:[Percent Below Achievement Science]],"&lt;&gt;"),"")</f>
        <v>0.56556666666666666</v>
      </c>
      <c r="S145" s="60">
        <f>IFERROR(Regression_Prep[[#This Row],[Per Pupil Spending]]*Regression_Prep[[#This Row],[Percent Below Achievement ELA]],"")</f>
        <v>7279.1828339999993</v>
      </c>
      <c r="T145" s="60">
        <f>IFERROR(Regression_Prep[[#This Row],[Per Pupil Spending]]/(1-Regression_Prep[[#This Row],[Percent Below Achievement ELA]]),"")</f>
        <v>32443.054082714738</v>
      </c>
      <c r="U145" s="60">
        <f>IFERROR(Regression_Prep[[#This Row],[Per Pupil Spending]]*Regression_Prep[[#This Row],[Percent Below Achievement Science]],"")</f>
        <v>16192.380525999999</v>
      </c>
      <c r="V145" s="60">
        <f>IFERROR(Regression_Prep[[#This Row],[Per Pupil Spending]]/(1-Regression_Prep[[#This Row],[Percent Below Achievement Science]]),"")</f>
        <v>87805.084050840509</v>
      </c>
      <c r="W145" s="60">
        <f>IFERROR(Regression_Prep[[#This Row],[Per Pupil Spending]]*Regression_Prep[[#This Row],[Percent Below Achievement Math]],"")</f>
        <v>12864.386962</v>
      </c>
      <c r="X145" s="60">
        <f>IFERROR(Regression_Prep[[#This Row],[Per Pupil Spending]]/(1-Regression_Prep[[#This Row],[Percent Below Achievement Math]]),"")</f>
        <v>53633.007763586276</v>
      </c>
      <c r="Y145" s="60"/>
      <c r="AH145"/>
      <c r="AI145"/>
      <c r="AJ145"/>
      <c r="AK145"/>
      <c r="AL145"/>
      <c r="AM145"/>
      <c r="AN145"/>
      <c r="AO145"/>
      <c r="AP145"/>
    </row>
    <row r="146" spans="1:42" ht="13">
      <c r="A146" s="25" t="s">
        <v>570</v>
      </c>
      <c r="B146" s="23" t="s">
        <v>1033</v>
      </c>
      <c r="C146" s="23" t="s">
        <v>189</v>
      </c>
      <c r="D146" s="23" t="s">
        <v>662</v>
      </c>
      <c r="E146" s="23" t="s">
        <v>647</v>
      </c>
      <c r="F146" s="24" t="s">
        <v>579</v>
      </c>
      <c r="G146" s="23" t="s">
        <v>682</v>
      </c>
      <c r="H146" s="23" t="s">
        <v>1034</v>
      </c>
      <c r="I146" s="19" t="s">
        <v>656</v>
      </c>
      <c r="J146" s="18" t="str">
        <f>IF(Regression_Prep[[#This Row],[School Type]]="Charter","Charter", "Non Charter")</f>
        <v>Non Charter</v>
      </c>
      <c r="K146" s="60">
        <f>_xlfn.XLOOKUP(Regression_Prep[[#This Row],[School Name]],Per_Pupil_Spending_1[School Name],Per_Pupil_Spending_1[Amount],"")</f>
        <v>17764.25</v>
      </c>
      <c r="L146" s="60">
        <f>IF(Regression_Prep[[#This Row],[Comparison School Type]]="Charter", 0,1)</f>
        <v>1</v>
      </c>
      <c r="M146" s="60" cm="1">
        <f t="array" ref="M146">_xlfn._xlws.FILTER(Enrollment[Percentage],(Enrollment[School Name]=Regression_Prep[[#This Row],[School Name]])*(Enrollment[Population]="Economically Disadvantaged"),"")</f>
        <v>0.49280000000000002</v>
      </c>
      <c r="N146" s="60" cm="1">
        <f t="array" ref="N146">_xlfn._xlws.FILTER(Enrollment[Percentage],(Enrollment[School Name]=Regression_Prep[[#This Row],[School Name]])*(Enrollment[Population]="Students with Disabilities"),"")</f>
        <v>0.22090000000000001</v>
      </c>
      <c r="O146" s="60">
        <f>_xlfn.XLOOKUP(Regression_Prep[[#This Row],[School Name]],ELA_New[School Name], ELA_New[Percentage of Students at Achievement Level],"")</f>
        <v>0.38229999999999997</v>
      </c>
      <c r="P146" s="60">
        <f>_xlfn.XLOOKUP(Regression_Prep[[#This Row],[School Name]],Math_New[School Name],Math_New[Percentage of Students at Achievement Level],"")</f>
        <v>0.40560000000000002</v>
      </c>
      <c r="Q146" s="60">
        <f>_xlfn.XLOOKUP(Regression_Prep[[#This Row],[School Name]],Science_New[School Name], Science_New[Percentage of Students at Achievement Level],"")</f>
        <v>0.75629999999999997</v>
      </c>
      <c r="R146" s="60">
        <f>IFERROR(AVERAGEIFS(Regression_Prep[[#This Row],[Percent Below Achievement ELA]:[Percent Below Achievement Science]],Regression_Prep[[#This Row],[Percent Below Achievement ELA]:[Percent Below Achievement Science]],"&lt;&gt;"),"")</f>
        <v>0.51473333333333338</v>
      </c>
      <c r="S146" s="60">
        <f>IFERROR(Regression_Prep[[#This Row],[Per Pupil Spending]]*Regression_Prep[[#This Row],[Percent Below Achievement ELA]],"")</f>
        <v>6791.2727749999995</v>
      </c>
      <c r="T146" s="60">
        <f>IFERROR(Regression_Prep[[#This Row],[Per Pupil Spending]]/(1-Regression_Prep[[#This Row],[Percent Below Achievement ELA]]),"")</f>
        <v>28758.701635097943</v>
      </c>
      <c r="U146" s="60">
        <f>IFERROR(Regression_Prep[[#This Row],[Per Pupil Spending]]*Regression_Prep[[#This Row],[Percent Below Achievement Science]],"")</f>
        <v>13435.102274999999</v>
      </c>
      <c r="V146" s="60">
        <f>IFERROR(Regression_Prep[[#This Row],[Per Pupil Spending]]/(1-Regression_Prep[[#This Row],[Percent Below Achievement Science]]),"")</f>
        <v>72893.926959376273</v>
      </c>
      <c r="W146" s="60">
        <f>IFERROR(Regression_Prep[[#This Row],[Per Pupil Spending]]*Regression_Prep[[#This Row],[Percent Below Achievement Math]],"")</f>
        <v>7205.1797999999999</v>
      </c>
      <c r="X146" s="60">
        <f>IFERROR(Regression_Prep[[#This Row],[Per Pupil Spending]]/(1-Regression_Prep[[#This Row],[Percent Below Achievement Math]]),"")</f>
        <v>29886.01951547779</v>
      </c>
      <c r="Y146" s="60"/>
      <c r="AH146"/>
      <c r="AI146"/>
      <c r="AJ146"/>
      <c r="AK146"/>
      <c r="AL146"/>
      <c r="AM146"/>
      <c r="AN146"/>
      <c r="AO146"/>
      <c r="AP146"/>
    </row>
    <row r="147" spans="1:42" ht="13">
      <c r="A147" s="28" t="s">
        <v>570</v>
      </c>
      <c r="B147" s="26" t="s">
        <v>1086</v>
      </c>
      <c r="C147" s="26" t="s">
        <v>169</v>
      </c>
      <c r="D147" s="27" t="s">
        <v>652</v>
      </c>
      <c r="E147" s="26" t="s">
        <v>647</v>
      </c>
      <c r="F147" s="27" t="s">
        <v>579</v>
      </c>
      <c r="G147" s="26" t="s">
        <v>648</v>
      </c>
      <c r="H147" s="26" t="s">
        <v>1087</v>
      </c>
      <c r="I147" s="19" t="s">
        <v>652</v>
      </c>
      <c r="J147" s="18" t="str">
        <f>IF(Regression_Prep[[#This Row],[School Type]]="Charter","Charter", "Non Charter")</f>
        <v>Non Charter</v>
      </c>
      <c r="K147" s="60">
        <f>_xlfn.XLOOKUP(Regression_Prep[[#This Row],[School Name]],Per_Pupil_Spending_1[School Name],Per_Pupil_Spending_1[Amount],"")</f>
        <v>23934.799999999999</v>
      </c>
      <c r="L147" s="60">
        <f>IF(Regression_Prep[[#This Row],[Comparison School Type]]="Charter", 0,1)</f>
        <v>1</v>
      </c>
      <c r="M147" s="60" cm="1">
        <f t="array" ref="M147">_xlfn._xlws.FILTER(Enrollment[Percentage],(Enrollment[School Name]=Regression_Prep[[#This Row],[School Name]])*(Enrollment[Population]="Economically Disadvantaged"),"")</f>
        <v>0.58050000000000002</v>
      </c>
      <c r="N147" s="60" cm="1">
        <f t="array" ref="N147">_xlfn._xlws.FILTER(Enrollment[Percentage],(Enrollment[School Name]=Regression_Prep[[#This Row],[School Name]])*(Enrollment[Population]="Students with Disabilities"),"")</f>
        <v>0.12709999999999999</v>
      </c>
      <c r="O147" s="60">
        <f>_xlfn.XLOOKUP(Regression_Prep[[#This Row],[School Name]],ELA_New[School Name], ELA_New[Percentage of Students at Achievement Level],"")</f>
        <v>0.4466</v>
      </c>
      <c r="P147" s="60">
        <f>_xlfn.XLOOKUP(Regression_Prep[[#This Row],[School Name]],Math_New[School Name],Math_New[Percentage of Students at Achievement Level],"")</f>
        <v>0.28160000000000002</v>
      </c>
      <c r="Q147" s="60">
        <f>_xlfn.XLOOKUP(Regression_Prep[[#This Row],[School Name]],Science_New[School Name], Science_New[Percentage of Students at Achievement Level],"")</f>
        <v>0.76139999999999997</v>
      </c>
      <c r="R147" s="60">
        <f>IFERROR(AVERAGEIFS(Regression_Prep[[#This Row],[Percent Below Achievement ELA]:[Percent Below Achievement Science]],Regression_Prep[[#This Row],[Percent Below Achievement ELA]:[Percent Below Achievement Science]],"&lt;&gt;"),"")</f>
        <v>0.49653333333333327</v>
      </c>
      <c r="S147" s="60">
        <f>IFERROR(Regression_Prep[[#This Row],[Per Pupil Spending]]*Regression_Prep[[#This Row],[Percent Below Achievement ELA]],"")</f>
        <v>10689.28168</v>
      </c>
      <c r="T147" s="60">
        <f>IFERROR(Regression_Prep[[#This Row],[Per Pupil Spending]]/(1-Regression_Prep[[#This Row],[Percent Below Achievement ELA]]),"")</f>
        <v>43250.451752800866</v>
      </c>
      <c r="U147" s="60">
        <f>IFERROR(Regression_Prep[[#This Row],[Per Pupil Spending]]*Regression_Prep[[#This Row],[Percent Below Achievement Science]],"")</f>
        <v>18223.956719999998</v>
      </c>
      <c r="V147" s="60">
        <f>IFERROR(Regression_Prep[[#This Row],[Per Pupil Spending]]/(1-Regression_Prep[[#This Row],[Percent Below Achievement Science]]),"")</f>
        <v>100313.49538977366</v>
      </c>
      <c r="W147" s="60">
        <f>IFERROR(Regression_Prep[[#This Row],[Per Pupil Spending]]*Regression_Prep[[#This Row],[Percent Below Achievement Math]],"")</f>
        <v>6740.0396799999999</v>
      </c>
      <c r="X147" s="60">
        <f>IFERROR(Regression_Prep[[#This Row],[Per Pupil Spending]]/(1-Regression_Prep[[#This Row],[Percent Below Achievement Math]]),"")</f>
        <v>33316.815144766151</v>
      </c>
      <c r="Y147" s="60"/>
      <c r="AH147"/>
      <c r="AI147"/>
      <c r="AJ147"/>
      <c r="AK147"/>
      <c r="AL147"/>
      <c r="AM147"/>
      <c r="AN147"/>
      <c r="AO147"/>
      <c r="AP147"/>
    </row>
    <row r="148" spans="1:42" ht="13">
      <c r="A148" s="25" t="s">
        <v>570</v>
      </c>
      <c r="B148" s="23" t="s">
        <v>1200</v>
      </c>
      <c r="C148" s="23" t="s">
        <v>148</v>
      </c>
      <c r="D148" s="24" t="s">
        <v>646</v>
      </c>
      <c r="E148" s="23" t="s">
        <v>647</v>
      </c>
      <c r="F148" s="24" t="s">
        <v>579</v>
      </c>
      <c r="G148" s="23" t="s">
        <v>695</v>
      </c>
      <c r="H148" s="23" t="s">
        <v>1201</v>
      </c>
      <c r="I148" s="19" t="s">
        <v>646</v>
      </c>
      <c r="J148" s="18" t="str">
        <f>IF(Regression_Prep[[#This Row],[School Type]]="Charter","Charter", "Non Charter")</f>
        <v>Non Charter</v>
      </c>
      <c r="K148" s="60">
        <f>_xlfn.XLOOKUP(Regression_Prep[[#This Row],[School Name]],Per_Pupil_Spending_1[School Name],Per_Pupil_Spending_1[Amount],"")</f>
        <v>28362.75</v>
      </c>
      <c r="L148" s="60">
        <f>IF(Regression_Prep[[#This Row],[Comparison School Type]]="Charter", 0,1)</f>
        <v>1</v>
      </c>
      <c r="M148" s="60" cm="1">
        <f t="array" ref="M148">_xlfn._xlws.FILTER(Enrollment[Percentage],(Enrollment[School Name]=Regression_Prep[[#This Row],[School Name]])*(Enrollment[Population]="Economically Disadvantaged"),"")</f>
        <v>0.33489999999999998</v>
      </c>
      <c r="N148" s="60" cm="1">
        <f t="array" ref="N148">_xlfn._xlws.FILTER(Enrollment[Percentage],(Enrollment[School Name]=Regression_Prep[[#This Row],[School Name]])*(Enrollment[Population]="Students with Disabilities"),"")</f>
        <v>0.24529999999999999</v>
      </c>
      <c r="O148" s="60">
        <f>_xlfn.XLOOKUP(Regression_Prep[[#This Row],[School Name]],ELA_New[School Name], ELA_New[Percentage of Students at Achievement Level],"")</f>
        <v>0.43690000000000001</v>
      </c>
      <c r="P148" s="60">
        <f>_xlfn.XLOOKUP(Regression_Prep[[#This Row],[School Name]],Math_New[School Name],Math_New[Percentage of Students at Achievement Level],"")</f>
        <v>0.25240000000000001</v>
      </c>
      <c r="Q148" s="60">
        <f>_xlfn.XLOOKUP(Regression_Prep[[#This Row],[School Name]],Science_New[School Name], Science_New[Percentage of Students at Achievement Level],"")</f>
        <v>0.76790000000000003</v>
      </c>
      <c r="R148" s="60">
        <f>IFERROR(AVERAGEIFS(Regression_Prep[[#This Row],[Percent Below Achievement ELA]:[Percent Below Achievement Science]],Regression_Prep[[#This Row],[Percent Below Achievement ELA]:[Percent Below Achievement Science]],"&lt;&gt;"),"")</f>
        <v>0.48573333333333335</v>
      </c>
      <c r="S148" s="60">
        <f>IFERROR(Regression_Prep[[#This Row],[Per Pupil Spending]]*Regression_Prep[[#This Row],[Percent Below Achievement ELA]],"")</f>
        <v>12391.685475</v>
      </c>
      <c r="T148" s="60">
        <f>IFERROR(Regression_Prep[[#This Row],[Per Pupil Spending]]/(1-Regression_Prep[[#This Row],[Percent Below Achievement ELA]]),"")</f>
        <v>50368.93979754929</v>
      </c>
      <c r="U148" s="60">
        <f>IFERROR(Regression_Prep[[#This Row],[Per Pupil Spending]]*Regression_Prep[[#This Row],[Percent Below Achievement Science]],"")</f>
        <v>21779.755724999999</v>
      </c>
      <c r="V148" s="60">
        <f>IFERROR(Regression_Prep[[#This Row],[Per Pupil Spending]]/(1-Regression_Prep[[#This Row],[Percent Below Achievement Science]]),"")</f>
        <v>122200.56010340372</v>
      </c>
      <c r="W148" s="60">
        <f>IFERROR(Regression_Prep[[#This Row],[Per Pupil Spending]]*Regression_Prep[[#This Row],[Percent Below Achievement Math]],"")</f>
        <v>7158.7581</v>
      </c>
      <c r="X148" s="60">
        <f>IFERROR(Regression_Prep[[#This Row],[Per Pupil Spending]]/(1-Regression_Prep[[#This Row],[Percent Below Achievement Math]]),"")</f>
        <v>37938.402889245583</v>
      </c>
      <c r="Y148" s="60"/>
      <c r="AH148"/>
      <c r="AI148"/>
      <c r="AJ148"/>
      <c r="AK148"/>
      <c r="AL148"/>
      <c r="AM148"/>
      <c r="AN148"/>
      <c r="AO148"/>
      <c r="AP148"/>
    </row>
    <row r="149" spans="1:42" ht="13">
      <c r="A149" s="28" t="s">
        <v>570</v>
      </c>
      <c r="B149" s="26" t="s">
        <v>739</v>
      </c>
      <c r="C149" s="26" t="s">
        <v>19</v>
      </c>
      <c r="D149" s="27" t="s">
        <v>660</v>
      </c>
      <c r="E149" s="26" t="s">
        <v>647</v>
      </c>
      <c r="F149" s="27" t="s">
        <v>579</v>
      </c>
      <c r="G149" s="26" t="s">
        <v>676</v>
      </c>
      <c r="H149" s="26" t="s">
        <v>740</v>
      </c>
      <c r="I149" s="19" t="s">
        <v>660</v>
      </c>
      <c r="J149" s="18" t="str">
        <f>IF(Regression_Prep[[#This Row],[School Type]]="Charter","Charter", "Non Charter")</f>
        <v>Non Charter</v>
      </c>
      <c r="K149" s="60">
        <f>_xlfn.XLOOKUP(Regression_Prep[[#This Row],[School Name]],Per_Pupil_Spending_1[School Name],Per_Pupil_Spending_1[Amount],"")</f>
        <v>19572.77</v>
      </c>
      <c r="L149" s="60">
        <f>IF(Regression_Prep[[#This Row],[Comparison School Type]]="Charter", 0,1)</f>
        <v>1</v>
      </c>
      <c r="M149" s="60" cm="1">
        <f t="array" ref="M149">_xlfn._xlws.FILTER(Enrollment[Percentage],(Enrollment[School Name]=Regression_Prep[[#This Row],[School Name]])*(Enrollment[Population]="Economically Disadvantaged"),"")</f>
        <v>0.26700000000000002</v>
      </c>
      <c r="N149" s="60" cm="1">
        <f t="array" ref="N149">_xlfn._xlws.FILTER(Enrollment[Percentage],(Enrollment[School Name]=Regression_Prep[[#This Row],[School Name]])*(Enrollment[Population]="Students with Disabilities"),"")</f>
        <v>0.25659999999999999</v>
      </c>
      <c r="O149" s="60">
        <f>_xlfn.XLOOKUP(Regression_Prep[[#This Row],[School Name]],ELA_New[School Name], ELA_New[Percentage of Students at Achievement Level],"")</f>
        <v>0.31819999999999998</v>
      </c>
      <c r="P149" s="60">
        <f>_xlfn.XLOOKUP(Regression_Prep[[#This Row],[School Name]],Math_New[School Name],Math_New[Percentage of Students at Achievement Level],"")</f>
        <v>0.4405</v>
      </c>
      <c r="Q149" s="60">
        <f>_xlfn.XLOOKUP(Regression_Prep[[#This Row],[School Name]],Science_New[School Name], Science_New[Percentage of Students at Achievement Level],"")</f>
        <v>0.77159999999999995</v>
      </c>
      <c r="R149" s="60">
        <f>IFERROR(AVERAGEIFS(Regression_Prep[[#This Row],[Percent Below Achievement ELA]:[Percent Below Achievement Science]],Regression_Prep[[#This Row],[Percent Below Achievement ELA]:[Percent Below Achievement Science]],"&lt;&gt;"),"")</f>
        <v>0.5101</v>
      </c>
      <c r="S149" s="60">
        <f>IFERROR(Regression_Prep[[#This Row],[Per Pupil Spending]]*Regression_Prep[[#This Row],[Percent Below Achievement ELA]],"")</f>
        <v>6228.0554139999995</v>
      </c>
      <c r="T149" s="60">
        <f>IFERROR(Regression_Prep[[#This Row],[Per Pupil Spending]]/(1-Regression_Prep[[#This Row],[Percent Below Achievement ELA]]),"")</f>
        <v>28707.494866529778</v>
      </c>
      <c r="U149" s="60">
        <f>IFERROR(Regression_Prep[[#This Row],[Per Pupil Spending]]*Regression_Prep[[#This Row],[Percent Below Achievement Science]],"")</f>
        <v>15102.349332</v>
      </c>
      <c r="V149" s="60">
        <f>IFERROR(Regression_Prep[[#This Row],[Per Pupil Spending]]/(1-Regression_Prep[[#This Row],[Percent Below Achievement Science]]),"")</f>
        <v>85695.140105078797</v>
      </c>
      <c r="W149" s="60">
        <f>IFERROR(Regression_Prep[[#This Row],[Per Pupil Spending]]*Regression_Prep[[#This Row],[Percent Below Achievement Math]],"")</f>
        <v>8621.8051850000011</v>
      </c>
      <c r="X149" s="60">
        <f>IFERROR(Regression_Prep[[#This Row],[Per Pupil Spending]]/(1-Regression_Prep[[#This Row],[Percent Below Achievement Math]]),"")</f>
        <v>34982.609472743519</v>
      </c>
      <c r="Y149" s="60"/>
      <c r="AH149"/>
      <c r="AI149"/>
      <c r="AJ149"/>
      <c r="AK149"/>
      <c r="AL149"/>
      <c r="AM149"/>
      <c r="AN149"/>
      <c r="AO149"/>
      <c r="AP149"/>
    </row>
    <row r="150" spans="1:42" ht="13">
      <c r="A150" s="25" t="s">
        <v>570</v>
      </c>
      <c r="B150" s="23" t="s">
        <v>1065</v>
      </c>
      <c r="C150" s="23" t="s">
        <v>109</v>
      </c>
      <c r="D150" s="24" t="s">
        <v>660</v>
      </c>
      <c r="E150" s="23" t="s">
        <v>647</v>
      </c>
      <c r="F150" s="24" t="s">
        <v>579</v>
      </c>
      <c r="G150" s="23" t="s">
        <v>648</v>
      </c>
      <c r="H150" s="23" t="s">
        <v>649</v>
      </c>
      <c r="I150" s="19" t="s">
        <v>660</v>
      </c>
      <c r="J150" s="18" t="str">
        <f>IF(Regression_Prep[[#This Row],[School Type]]="Charter","Charter", "Non Charter")</f>
        <v>Non Charter</v>
      </c>
      <c r="K150" s="60">
        <f>_xlfn.XLOOKUP(Regression_Prep[[#This Row],[School Name]],Per_Pupil_Spending_1[School Name],Per_Pupil_Spending_1[Amount],"")</f>
        <v>21428.400000000001</v>
      </c>
      <c r="L150" s="60">
        <f>IF(Regression_Prep[[#This Row],[Comparison School Type]]="Charter", 0,1)</f>
        <v>1</v>
      </c>
      <c r="M150" s="60" cm="1">
        <f t="array" ref="M150">_xlfn._xlws.FILTER(Enrollment[Percentage],(Enrollment[School Name]=Regression_Prep[[#This Row],[School Name]])*(Enrollment[Population]="Economically Disadvantaged"),"")</f>
        <v>0.59109999999999996</v>
      </c>
      <c r="N150" s="60" cm="1">
        <f t="array" ref="N150">_xlfn._xlws.FILTER(Enrollment[Percentage],(Enrollment[School Name]=Regression_Prep[[#This Row],[School Name]])*(Enrollment[Population]="Students with Disabilities"),"")</f>
        <v>0.22370000000000001</v>
      </c>
      <c r="O150" s="60">
        <f>_xlfn.XLOOKUP(Regression_Prep[[#This Row],[School Name]],ELA_New[School Name], ELA_New[Percentage of Students at Achievement Level],"")</f>
        <v>0.36749999999999999</v>
      </c>
      <c r="P150" s="60">
        <f>_xlfn.XLOOKUP(Regression_Prep[[#This Row],[School Name]],Math_New[School Name],Math_New[Percentage of Students at Achievement Level],"")</f>
        <v>0.43369999999999997</v>
      </c>
      <c r="Q150" s="60">
        <f>_xlfn.XLOOKUP(Regression_Prep[[#This Row],[School Name]],Science_New[School Name], Science_New[Percentage of Students at Achievement Level],"")</f>
        <v>0.77270000000000005</v>
      </c>
      <c r="R150" s="60">
        <f>IFERROR(AVERAGEIFS(Regression_Prep[[#This Row],[Percent Below Achievement ELA]:[Percent Below Achievement Science]],Regression_Prep[[#This Row],[Percent Below Achievement ELA]:[Percent Below Achievement Science]],"&lt;&gt;"),"")</f>
        <v>0.5246333333333334</v>
      </c>
      <c r="S150" s="60">
        <f>IFERROR(Regression_Prep[[#This Row],[Per Pupil Spending]]*Regression_Prep[[#This Row],[Percent Below Achievement ELA]],"")</f>
        <v>7874.9370000000008</v>
      </c>
      <c r="T150" s="60">
        <f>IFERROR(Regression_Prep[[#This Row],[Per Pupil Spending]]/(1-Regression_Prep[[#This Row],[Percent Below Achievement ELA]]),"")</f>
        <v>33878.893280632408</v>
      </c>
      <c r="U150" s="60">
        <f>IFERROR(Regression_Prep[[#This Row],[Per Pupil Spending]]*Regression_Prep[[#This Row],[Percent Below Achievement Science]],"")</f>
        <v>16557.724680000003</v>
      </c>
      <c r="V150" s="60">
        <f>IFERROR(Regression_Prep[[#This Row],[Per Pupil Spending]]/(1-Regression_Prep[[#This Row],[Percent Below Achievement Science]]),"")</f>
        <v>94273.647162340552</v>
      </c>
      <c r="W150" s="60">
        <f>IFERROR(Regression_Prep[[#This Row],[Per Pupil Spending]]*Regression_Prep[[#This Row],[Percent Below Achievement Math]],"")</f>
        <v>9293.4970799999992</v>
      </c>
      <c r="X150" s="60">
        <f>IFERROR(Regression_Prep[[#This Row],[Per Pupil Spending]]/(1-Regression_Prep[[#This Row],[Percent Below Achievement Math]]),"")</f>
        <v>37839.307787391845</v>
      </c>
      <c r="Y150" s="60"/>
      <c r="AH150"/>
      <c r="AI150"/>
      <c r="AJ150"/>
      <c r="AK150"/>
      <c r="AL150"/>
      <c r="AM150"/>
      <c r="AN150"/>
      <c r="AO150"/>
      <c r="AP150"/>
    </row>
    <row r="151" spans="1:42" ht="13">
      <c r="A151" s="28" t="s">
        <v>570</v>
      </c>
      <c r="B151" s="26" t="s">
        <v>992</v>
      </c>
      <c r="C151" s="26" t="s">
        <v>340</v>
      </c>
      <c r="D151" s="27" t="s">
        <v>656</v>
      </c>
      <c r="E151" s="26" t="s">
        <v>647</v>
      </c>
      <c r="F151" s="27" t="s">
        <v>579</v>
      </c>
      <c r="G151" s="26" t="s">
        <v>700</v>
      </c>
      <c r="H151" s="26" t="s">
        <v>993</v>
      </c>
      <c r="I151" s="19" t="s">
        <v>656</v>
      </c>
      <c r="J151" s="18" t="str">
        <f>IF(Regression_Prep[[#This Row],[School Type]]="Charter","Charter", "Non Charter")</f>
        <v>Non Charter</v>
      </c>
      <c r="K151" s="60">
        <f>_xlfn.XLOOKUP(Regression_Prep[[#This Row],[School Name]],Per_Pupil_Spending_1[School Name],Per_Pupil_Spending_1[Amount],"")</f>
        <v>32494.41</v>
      </c>
      <c r="L151" s="60">
        <f>IF(Regression_Prep[[#This Row],[Comparison School Type]]="Charter", 0,1)</f>
        <v>1</v>
      </c>
      <c r="M151" s="60" cm="1">
        <f t="array" ref="M151">_xlfn._xlws.FILTER(Enrollment[Percentage],(Enrollment[School Name]=Regression_Prep[[#This Row],[School Name]])*(Enrollment[Population]="Economically Disadvantaged"),"")</f>
        <v>0.50949999999999995</v>
      </c>
      <c r="N151" s="60" cm="1">
        <f t="array" ref="N151">_xlfn._xlws.FILTER(Enrollment[Percentage],(Enrollment[School Name]=Regression_Prep[[#This Row],[School Name]])*(Enrollment[Population]="Students with Disabilities"),"")</f>
        <v>0.21290000000000001</v>
      </c>
      <c r="O151" s="60">
        <f>_xlfn.XLOOKUP(Regression_Prep[[#This Row],[School Name]],ELA_New[School Name], ELA_New[Percentage of Students at Achievement Level],"")</f>
        <v>0.3992</v>
      </c>
      <c r="P151" s="60">
        <f>_xlfn.XLOOKUP(Regression_Prep[[#This Row],[School Name]],Math_New[School Name],Math_New[Percentage of Students at Achievement Level],"")</f>
        <v>0.38080000000000003</v>
      </c>
      <c r="Q151" s="60">
        <f>_xlfn.XLOOKUP(Regression_Prep[[#This Row],[School Name]],Science_New[School Name], Science_New[Percentage of Students at Achievement Level],"")</f>
        <v>0.77649999999999997</v>
      </c>
      <c r="R151" s="60">
        <f>IFERROR(AVERAGEIFS(Regression_Prep[[#This Row],[Percent Below Achievement ELA]:[Percent Below Achievement Science]],Regression_Prep[[#This Row],[Percent Below Achievement ELA]:[Percent Below Achievement Science]],"&lt;&gt;"),"")</f>
        <v>0.51883333333333337</v>
      </c>
      <c r="S151" s="60">
        <f>IFERROR(Regression_Prep[[#This Row],[Per Pupil Spending]]*Regression_Prep[[#This Row],[Percent Below Achievement ELA]],"")</f>
        <v>12971.768472</v>
      </c>
      <c r="T151" s="60">
        <f>IFERROR(Regression_Prep[[#This Row],[Per Pupil Spending]]/(1-Regression_Prep[[#This Row],[Percent Below Achievement ELA]]),"")</f>
        <v>54085.23635153129</v>
      </c>
      <c r="U151" s="60">
        <f>IFERROR(Regression_Prep[[#This Row],[Per Pupil Spending]]*Regression_Prep[[#This Row],[Percent Below Achievement Science]],"")</f>
        <v>25231.909365</v>
      </c>
      <c r="V151" s="60">
        <f>IFERROR(Regression_Prep[[#This Row],[Per Pupil Spending]]/(1-Regression_Prep[[#This Row],[Percent Below Achievement Science]]),"")</f>
        <v>145388.85906040267</v>
      </c>
      <c r="W151" s="60">
        <f>IFERROR(Regression_Prep[[#This Row],[Per Pupil Spending]]*Regression_Prep[[#This Row],[Percent Below Achievement Math]],"")</f>
        <v>12373.871328000001</v>
      </c>
      <c r="X151" s="60">
        <f>IFERROR(Regression_Prep[[#This Row],[Per Pupil Spending]]/(1-Regression_Prep[[#This Row],[Percent Below Achievement Math]]),"")</f>
        <v>52478.052325581397</v>
      </c>
      <c r="Y151" s="60"/>
      <c r="AH151"/>
      <c r="AI151"/>
      <c r="AJ151"/>
      <c r="AK151"/>
      <c r="AL151"/>
      <c r="AM151"/>
      <c r="AN151"/>
      <c r="AO151"/>
      <c r="AP151"/>
    </row>
    <row r="152" spans="1:42" ht="13">
      <c r="A152" s="25" t="s">
        <v>570</v>
      </c>
      <c r="B152" s="23" t="s">
        <v>1115</v>
      </c>
      <c r="C152" s="23" t="s">
        <v>375</v>
      </c>
      <c r="D152" s="23" t="s">
        <v>662</v>
      </c>
      <c r="E152" s="23" t="s">
        <v>647</v>
      </c>
      <c r="F152" s="24" t="s">
        <v>579</v>
      </c>
      <c r="G152" s="23" t="s">
        <v>691</v>
      </c>
      <c r="H152" s="23" t="s">
        <v>692</v>
      </c>
      <c r="I152" s="19" t="s">
        <v>656</v>
      </c>
      <c r="J152" s="18" t="str">
        <f>IF(Regression_Prep[[#This Row],[School Type]]="Charter","Charter", "Non Charter")</f>
        <v>Non Charter</v>
      </c>
      <c r="K152" s="60">
        <f>_xlfn.XLOOKUP(Regression_Prep[[#This Row],[School Name]],Per_Pupil_Spending_1[School Name],Per_Pupil_Spending_1[Amount],"")</f>
        <v>26078.34</v>
      </c>
      <c r="L152" s="60">
        <f>IF(Regression_Prep[[#This Row],[Comparison School Type]]="Charter", 0,1)</f>
        <v>1</v>
      </c>
      <c r="M152" s="60" cm="1">
        <f t="array" ref="M152">_xlfn._xlws.FILTER(Enrollment[Percentage],(Enrollment[School Name]=Regression_Prep[[#This Row],[School Name]])*(Enrollment[Population]="Economically Disadvantaged"),"")</f>
        <v>0.50280000000000002</v>
      </c>
      <c r="N152" s="60" cm="1">
        <f t="array" ref="N152">_xlfn._xlws.FILTER(Enrollment[Percentage],(Enrollment[School Name]=Regression_Prep[[#This Row],[School Name]])*(Enrollment[Population]="Students with Disabilities"),"")</f>
        <v>0.2392</v>
      </c>
      <c r="O152" s="60">
        <f>_xlfn.XLOOKUP(Regression_Prep[[#This Row],[School Name]],ELA_New[School Name], ELA_New[Percentage of Students at Achievement Level],"")</f>
        <v>0.3342</v>
      </c>
      <c r="P152" s="60">
        <f>_xlfn.XLOOKUP(Regression_Prep[[#This Row],[School Name]],Math_New[School Name],Math_New[Percentage of Students at Achievement Level],"")</f>
        <v>0.40260000000000001</v>
      </c>
      <c r="Q152" s="60">
        <f>_xlfn.XLOOKUP(Regression_Prep[[#This Row],[School Name]],Science_New[School Name], Science_New[Percentage of Students at Achievement Level],"")</f>
        <v>0.77849999999999997</v>
      </c>
      <c r="R152" s="60">
        <f>IFERROR(AVERAGEIFS(Regression_Prep[[#This Row],[Percent Below Achievement ELA]:[Percent Below Achievement Science]],Regression_Prep[[#This Row],[Percent Below Achievement ELA]:[Percent Below Achievement Science]],"&lt;&gt;"),"")</f>
        <v>0.50509999999999999</v>
      </c>
      <c r="S152" s="60">
        <f>IFERROR(Regression_Prep[[#This Row],[Per Pupil Spending]]*Regression_Prep[[#This Row],[Percent Below Achievement ELA]],"")</f>
        <v>8715.3812280000002</v>
      </c>
      <c r="T152" s="60">
        <f>IFERROR(Regression_Prep[[#This Row],[Per Pupil Spending]]/(1-Regression_Prep[[#This Row],[Percent Below Achievement ELA]]),"")</f>
        <v>39168.428957644945</v>
      </c>
      <c r="U152" s="60">
        <f>IFERROR(Regression_Prep[[#This Row],[Per Pupil Spending]]*Regression_Prep[[#This Row],[Percent Below Achievement Science]],"")</f>
        <v>20301.987689999998</v>
      </c>
      <c r="V152" s="60">
        <f>IFERROR(Regression_Prep[[#This Row],[Per Pupil Spending]]/(1-Regression_Prep[[#This Row],[Percent Below Achievement Science]]),"")</f>
        <v>117735.16930022572</v>
      </c>
      <c r="W152" s="60">
        <f>IFERROR(Regression_Prep[[#This Row],[Per Pupil Spending]]*Regression_Prep[[#This Row],[Percent Below Achievement Math]],"")</f>
        <v>10499.139684</v>
      </c>
      <c r="X152" s="60">
        <f>IFERROR(Regression_Prep[[#This Row],[Per Pupil Spending]]/(1-Regression_Prep[[#This Row],[Percent Below Achievement Math]]),"")</f>
        <v>43653.063274188156</v>
      </c>
      <c r="Y152" s="60"/>
      <c r="AH152"/>
      <c r="AI152"/>
      <c r="AJ152"/>
      <c r="AK152"/>
      <c r="AL152"/>
      <c r="AM152"/>
      <c r="AN152"/>
      <c r="AO152"/>
      <c r="AP152"/>
    </row>
    <row r="153" spans="1:42" ht="13">
      <c r="A153" s="28" t="s">
        <v>570</v>
      </c>
      <c r="B153" s="26" t="s">
        <v>720</v>
      </c>
      <c r="C153" s="26" t="s">
        <v>42</v>
      </c>
      <c r="D153" s="26" t="s">
        <v>659</v>
      </c>
      <c r="E153" s="26" t="s">
        <v>647</v>
      </c>
      <c r="F153" s="27" t="s">
        <v>579</v>
      </c>
      <c r="G153" s="26" t="s">
        <v>657</v>
      </c>
      <c r="H153" s="26" t="s">
        <v>658</v>
      </c>
      <c r="I153" s="19" t="s">
        <v>651</v>
      </c>
      <c r="J153" s="18" t="str">
        <f>IF(Regression_Prep[[#This Row],[School Type]]="Charter","Charter", "Non Charter")</f>
        <v>Non Charter</v>
      </c>
      <c r="K153" s="60">
        <f>_xlfn.XLOOKUP(Regression_Prep[[#This Row],[School Name]],Per_Pupil_Spending_1[School Name],Per_Pupil_Spending_1[Amount],"")</f>
        <v>21403.74</v>
      </c>
      <c r="L153" s="60">
        <f>IF(Regression_Prep[[#This Row],[Comparison School Type]]="Charter", 0,1)</f>
        <v>1</v>
      </c>
      <c r="M153" s="60" cm="1">
        <f t="array" ref="M153">_xlfn._xlws.FILTER(Enrollment[Percentage],(Enrollment[School Name]=Regression_Prep[[#This Row],[School Name]])*(Enrollment[Population]="Economically Disadvantaged"),"")</f>
        <v>0.49519999999999997</v>
      </c>
      <c r="N153" s="60" cm="1">
        <f t="array" ref="N153">_xlfn._xlws.FILTER(Enrollment[Percentage],(Enrollment[School Name]=Regression_Prep[[#This Row],[School Name]])*(Enrollment[Population]="Students with Disabilities"),"")</f>
        <v>0.17460000000000001</v>
      </c>
      <c r="O153" s="60">
        <f>_xlfn.XLOOKUP(Regression_Prep[[#This Row],[School Name]],ELA_New[School Name], ELA_New[Percentage of Students at Achievement Level],"")</f>
        <v>0.39460000000000001</v>
      </c>
      <c r="P153" s="60">
        <f>_xlfn.XLOOKUP(Regression_Prep[[#This Row],[School Name]],Math_New[School Name],Math_New[Percentage of Students at Achievement Level],"")</f>
        <v>0.54420000000000002</v>
      </c>
      <c r="Q153" s="60">
        <f>_xlfn.XLOOKUP(Regression_Prep[[#This Row],[School Name]],Science_New[School Name], Science_New[Percentage of Students at Achievement Level],"")</f>
        <v>0.78049999999999997</v>
      </c>
      <c r="R153" s="60">
        <f>IFERROR(AVERAGEIFS(Regression_Prep[[#This Row],[Percent Below Achievement ELA]:[Percent Below Achievement Science]],Regression_Prep[[#This Row],[Percent Below Achievement ELA]:[Percent Below Achievement Science]],"&lt;&gt;"),"")</f>
        <v>0.57310000000000005</v>
      </c>
      <c r="S153" s="60">
        <f>IFERROR(Regression_Prep[[#This Row],[Per Pupil Spending]]*Regression_Prep[[#This Row],[Percent Below Achievement ELA]],"")</f>
        <v>8445.9158040000002</v>
      </c>
      <c r="T153" s="60">
        <f>IFERROR(Regression_Prep[[#This Row],[Per Pupil Spending]]/(1-Regression_Prep[[#This Row],[Percent Below Achievement ELA]]),"")</f>
        <v>35354.707631318146</v>
      </c>
      <c r="U153" s="60">
        <f>IFERROR(Regression_Prep[[#This Row],[Per Pupil Spending]]*Regression_Prep[[#This Row],[Percent Below Achievement Science]],"")</f>
        <v>16705.619070000001</v>
      </c>
      <c r="V153" s="60">
        <f>IFERROR(Regression_Prep[[#This Row],[Per Pupil Spending]]/(1-Regression_Prep[[#This Row],[Percent Below Achievement Science]]),"")</f>
        <v>97511.343963553532</v>
      </c>
      <c r="W153" s="60">
        <f>IFERROR(Regression_Prep[[#This Row],[Per Pupil Spending]]*Regression_Prep[[#This Row],[Percent Below Achievement Math]],"")</f>
        <v>11647.915308000001</v>
      </c>
      <c r="X153" s="60">
        <f>IFERROR(Regression_Prep[[#This Row],[Per Pupil Spending]]/(1-Regression_Prep[[#This Row],[Percent Below Achievement Math]]),"")</f>
        <v>46958.622202720493</v>
      </c>
      <c r="Y153" s="60"/>
      <c r="AH153"/>
      <c r="AI153"/>
      <c r="AJ153"/>
      <c r="AK153"/>
      <c r="AL153"/>
      <c r="AM153"/>
      <c r="AN153"/>
      <c r="AO153"/>
      <c r="AP153"/>
    </row>
    <row r="154" spans="1:42" ht="13">
      <c r="A154" s="25" t="s">
        <v>570</v>
      </c>
      <c r="B154" s="23" t="s">
        <v>1035</v>
      </c>
      <c r="C154" s="23" t="s">
        <v>332</v>
      </c>
      <c r="D154" s="23" t="s">
        <v>659</v>
      </c>
      <c r="E154" s="23" t="s">
        <v>647</v>
      </c>
      <c r="F154" s="24" t="s">
        <v>579</v>
      </c>
      <c r="G154" s="23" t="s">
        <v>713</v>
      </c>
      <c r="H154" s="23" t="s">
        <v>1039</v>
      </c>
      <c r="I154" s="19" t="s">
        <v>651</v>
      </c>
      <c r="J154" s="18" t="str">
        <f>IF(Regression_Prep[[#This Row],[School Type]]="Charter","Charter", "Non Charter")</f>
        <v>Non Charter</v>
      </c>
      <c r="K154" s="60">
        <f>_xlfn.XLOOKUP(Regression_Prep[[#This Row],[School Name]],Per_Pupil_Spending_1[School Name],Per_Pupil_Spending_1[Amount],"")</f>
        <v>24668.3</v>
      </c>
      <c r="L154" s="60">
        <f>IF(Regression_Prep[[#This Row],[Comparison School Type]]="Charter", 0,1)</f>
        <v>1</v>
      </c>
      <c r="M154" s="60" cm="1">
        <f t="array" ref="M154">_xlfn._xlws.FILTER(Enrollment[Percentage],(Enrollment[School Name]=Regression_Prep[[#This Row],[School Name]])*(Enrollment[Population]="Economically Disadvantaged"),"")</f>
        <v>0.52259999999999995</v>
      </c>
      <c r="N154" s="60" cm="1">
        <f t="array" ref="N154">_xlfn._xlws.FILTER(Enrollment[Percentage],(Enrollment[School Name]=Regression_Prep[[#This Row],[School Name]])*(Enrollment[Population]="Students with Disabilities"),"")</f>
        <v>0.2452</v>
      </c>
      <c r="O154" s="60">
        <f>_xlfn.XLOOKUP(Regression_Prep[[#This Row],[School Name]],ELA_New[School Name], ELA_New[Percentage of Students at Achievement Level],"")</f>
        <v>0.45450000000000002</v>
      </c>
      <c r="P154" s="60">
        <f>_xlfn.XLOOKUP(Regression_Prep[[#This Row],[School Name]],Math_New[School Name],Math_New[Percentage of Students at Achievement Level],"")</f>
        <v>0.35370000000000001</v>
      </c>
      <c r="Q154" s="60">
        <f>_xlfn.XLOOKUP(Regression_Prep[[#This Row],[School Name]],Science_New[School Name], Science_New[Percentage of Students at Achievement Level],"")</f>
        <v>0.78129999999999999</v>
      </c>
      <c r="R154" s="60">
        <f>IFERROR(AVERAGEIFS(Regression_Prep[[#This Row],[Percent Below Achievement ELA]:[Percent Below Achievement Science]],Regression_Prep[[#This Row],[Percent Below Achievement ELA]:[Percent Below Achievement Science]],"&lt;&gt;"),"")</f>
        <v>0.52983333333333338</v>
      </c>
      <c r="S154" s="60">
        <f>IFERROR(Regression_Prep[[#This Row],[Per Pupil Spending]]*Regression_Prep[[#This Row],[Percent Below Achievement ELA]],"")</f>
        <v>11211.74235</v>
      </c>
      <c r="T154" s="60">
        <f>IFERROR(Regression_Prep[[#This Row],[Per Pupil Spending]]/(1-Regression_Prep[[#This Row],[Percent Below Achievement ELA]]),"")</f>
        <v>45221.448212648946</v>
      </c>
      <c r="U154" s="60">
        <f>IFERROR(Regression_Prep[[#This Row],[Per Pupil Spending]]*Regression_Prep[[#This Row],[Percent Below Achievement Science]],"")</f>
        <v>19273.342789999999</v>
      </c>
      <c r="V154" s="60">
        <f>IFERROR(Regression_Prep[[#This Row],[Per Pupil Spending]]/(1-Regression_Prep[[#This Row],[Percent Below Achievement Science]]),"")</f>
        <v>112795.15317786922</v>
      </c>
      <c r="W154" s="60">
        <f>IFERROR(Regression_Prep[[#This Row],[Per Pupil Spending]]*Regression_Prep[[#This Row],[Percent Below Achievement Math]],"")</f>
        <v>8725.1777099999999</v>
      </c>
      <c r="X154" s="60">
        <f>IFERROR(Regression_Prep[[#This Row],[Per Pupil Spending]]/(1-Regression_Prep[[#This Row],[Percent Below Achievement Math]]),"")</f>
        <v>38168.497601732939</v>
      </c>
      <c r="Y154" s="60"/>
      <c r="AH154"/>
      <c r="AI154"/>
      <c r="AJ154"/>
      <c r="AK154"/>
      <c r="AL154"/>
      <c r="AM154"/>
      <c r="AN154"/>
      <c r="AO154"/>
      <c r="AP154"/>
    </row>
    <row r="155" spans="1:42" ht="13">
      <c r="A155" s="28" t="s">
        <v>570</v>
      </c>
      <c r="B155" s="26" t="s">
        <v>1060</v>
      </c>
      <c r="C155" s="26" t="s">
        <v>425</v>
      </c>
      <c r="D155" s="26" t="s">
        <v>659</v>
      </c>
      <c r="E155" s="26" t="s">
        <v>647</v>
      </c>
      <c r="F155" s="27" t="s">
        <v>579</v>
      </c>
      <c r="G155" s="26" t="s">
        <v>668</v>
      </c>
      <c r="H155" s="26" t="s">
        <v>1061</v>
      </c>
      <c r="I155" s="19" t="s">
        <v>651</v>
      </c>
      <c r="J155" s="18" t="str">
        <f>IF(Regression_Prep[[#This Row],[School Type]]="Charter","Charter", "Non Charter")</f>
        <v>Non Charter</v>
      </c>
      <c r="K155" s="60">
        <f>_xlfn.XLOOKUP(Regression_Prep[[#This Row],[School Name]],Per_Pupil_Spending_1[School Name],Per_Pupil_Spending_1[Amount],"")</f>
        <v>19242.97</v>
      </c>
      <c r="L155" s="60">
        <f>IF(Regression_Prep[[#This Row],[Comparison School Type]]="Charter", 0,1)</f>
        <v>1</v>
      </c>
      <c r="M155" s="60" cm="1">
        <f t="array" ref="M155">_xlfn._xlws.FILTER(Enrollment[Percentage],(Enrollment[School Name]=Regression_Prep[[#This Row],[School Name]])*(Enrollment[Population]="Economically Disadvantaged"),"")</f>
        <v>0.36470000000000002</v>
      </c>
      <c r="N155" s="60" cm="1">
        <f t="array" ref="N155">_xlfn._xlws.FILTER(Enrollment[Percentage],(Enrollment[School Name]=Regression_Prep[[#This Row],[School Name]])*(Enrollment[Population]="Students with Disabilities"),"")</f>
        <v>0.13070000000000001</v>
      </c>
      <c r="O155" s="60">
        <f>_xlfn.XLOOKUP(Regression_Prep[[#This Row],[School Name]],ELA_New[School Name], ELA_New[Percentage of Students at Achievement Level],"")</f>
        <v>0.2747</v>
      </c>
      <c r="P155" s="60">
        <f>_xlfn.XLOOKUP(Regression_Prep[[#This Row],[School Name]],Math_New[School Name],Math_New[Percentage of Students at Achievement Level],"")</f>
        <v>0.59019999999999995</v>
      </c>
      <c r="Q155" s="60">
        <f>_xlfn.XLOOKUP(Regression_Prep[[#This Row],[School Name]],Science_New[School Name], Science_New[Percentage of Students at Achievement Level],"")</f>
        <v>0.78180000000000005</v>
      </c>
      <c r="R155" s="60">
        <f>IFERROR(AVERAGEIFS(Regression_Prep[[#This Row],[Percent Below Achievement ELA]:[Percent Below Achievement Science]],Regression_Prep[[#This Row],[Percent Below Achievement ELA]:[Percent Below Achievement Science]],"&lt;&gt;"),"")</f>
        <v>0.54890000000000005</v>
      </c>
      <c r="S155" s="60">
        <f>IFERROR(Regression_Prep[[#This Row],[Per Pupil Spending]]*Regression_Prep[[#This Row],[Percent Below Achievement ELA]],"")</f>
        <v>5286.0438590000003</v>
      </c>
      <c r="T155" s="60">
        <f>IFERROR(Regression_Prep[[#This Row],[Per Pupil Spending]]/(1-Regression_Prep[[#This Row],[Percent Below Achievement ELA]]),"")</f>
        <v>26531.049221011996</v>
      </c>
      <c r="U155" s="60">
        <f>IFERROR(Regression_Prep[[#This Row],[Per Pupil Spending]]*Regression_Prep[[#This Row],[Percent Below Achievement Science]],"")</f>
        <v>15044.153946000002</v>
      </c>
      <c r="V155" s="60">
        <f>IFERROR(Regression_Prep[[#This Row],[Per Pupil Spending]]/(1-Regression_Prep[[#This Row],[Percent Below Achievement Science]]),"")</f>
        <v>88189.596700274997</v>
      </c>
      <c r="W155" s="60">
        <f>IFERROR(Regression_Prep[[#This Row],[Per Pupil Spending]]*Regression_Prep[[#This Row],[Percent Below Achievement Math]],"")</f>
        <v>11357.200894</v>
      </c>
      <c r="X155" s="60">
        <f>IFERROR(Regression_Prep[[#This Row],[Per Pupil Spending]]/(1-Regression_Prep[[#This Row],[Percent Below Achievement Math]]),"")</f>
        <v>46956.979014153243</v>
      </c>
      <c r="Y155" s="60"/>
      <c r="AH155"/>
      <c r="AI155"/>
      <c r="AJ155"/>
      <c r="AK155"/>
      <c r="AL155"/>
      <c r="AM155"/>
      <c r="AN155"/>
      <c r="AO155"/>
      <c r="AP155"/>
    </row>
    <row r="156" spans="1:42" ht="13">
      <c r="A156" s="25" t="s">
        <v>570</v>
      </c>
      <c r="B156" s="23" t="s">
        <v>965</v>
      </c>
      <c r="C156" s="23" t="s">
        <v>244</v>
      </c>
      <c r="D156" s="24" t="s">
        <v>651</v>
      </c>
      <c r="E156" s="23" t="s">
        <v>647</v>
      </c>
      <c r="F156" s="24" t="s">
        <v>579</v>
      </c>
      <c r="G156" s="23" t="s">
        <v>653</v>
      </c>
      <c r="H156" s="23" t="s">
        <v>968</v>
      </c>
      <c r="I156" s="19" t="s">
        <v>651</v>
      </c>
      <c r="J156" s="18" t="str">
        <f>IF(Regression_Prep[[#This Row],[School Type]]="Charter","Charter", "Non Charter")</f>
        <v>Non Charter</v>
      </c>
      <c r="K156" s="60">
        <f>_xlfn.XLOOKUP(Regression_Prep[[#This Row],[School Name]],Per_Pupil_Spending_1[School Name],Per_Pupil_Spending_1[Amount],"")</f>
        <v>25229.26</v>
      </c>
      <c r="L156" s="60">
        <f>IF(Regression_Prep[[#This Row],[Comparison School Type]]="Charter", 0,1)</f>
        <v>1</v>
      </c>
      <c r="M156" s="60" cm="1">
        <f t="array" ref="M156">_xlfn._xlws.FILTER(Enrollment[Percentage],(Enrollment[School Name]=Regression_Prep[[#This Row],[School Name]])*(Enrollment[Population]="Economically Disadvantaged"),"")</f>
        <v>0.49509999999999998</v>
      </c>
      <c r="N156" s="60" cm="1">
        <f t="array" ref="N156">_xlfn._xlws.FILTER(Enrollment[Percentage],(Enrollment[School Name]=Regression_Prep[[#This Row],[School Name]])*(Enrollment[Population]="Students with Disabilities"),"")</f>
        <v>0.13589999999999999</v>
      </c>
      <c r="O156" s="60">
        <f>_xlfn.XLOOKUP(Regression_Prep[[#This Row],[School Name]],ELA_New[School Name], ELA_New[Percentage of Students at Achievement Level],"")</f>
        <v>0.40200000000000002</v>
      </c>
      <c r="P156" s="60">
        <f>_xlfn.XLOOKUP(Regression_Prep[[#This Row],[School Name]],Math_New[School Name],Math_New[Percentage of Students at Achievement Level],"")</f>
        <v>0.40200000000000002</v>
      </c>
      <c r="Q156" s="60">
        <f>_xlfn.XLOOKUP(Regression_Prep[[#This Row],[School Name]],Science_New[School Name], Science_New[Percentage of Students at Achievement Level],"")</f>
        <v>0.78569999999999995</v>
      </c>
      <c r="R156" s="60">
        <f>IFERROR(AVERAGEIFS(Regression_Prep[[#This Row],[Percent Below Achievement ELA]:[Percent Below Achievement Science]],Regression_Prep[[#This Row],[Percent Below Achievement ELA]:[Percent Below Achievement Science]],"&lt;&gt;"),"")</f>
        <v>0.52990000000000004</v>
      </c>
      <c r="S156" s="60">
        <f>IFERROR(Regression_Prep[[#This Row],[Per Pupil Spending]]*Regression_Prep[[#This Row],[Percent Below Achievement ELA]],"")</f>
        <v>10142.16252</v>
      </c>
      <c r="T156" s="60">
        <f>IFERROR(Regression_Prep[[#This Row],[Per Pupil Spending]]/(1-Regression_Prep[[#This Row],[Percent Below Achievement ELA]]),"")</f>
        <v>42189.397993311039</v>
      </c>
      <c r="U156" s="60">
        <f>IFERROR(Regression_Prep[[#This Row],[Per Pupil Spending]]*Regression_Prep[[#This Row],[Percent Below Achievement Science]],"")</f>
        <v>19822.629581999998</v>
      </c>
      <c r="V156" s="60">
        <f>IFERROR(Regression_Prep[[#This Row],[Per Pupil Spending]]/(1-Regression_Prep[[#This Row],[Percent Below Achievement Science]]),"")</f>
        <v>117728.69808679417</v>
      </c>
      <c r="W156" s="60">
        <f>IFERROR(Regression_Prep[[#This Row],[Per Pupil Spending]]*Regression_Prep[[#This Row],[Percent Below Achievement Math]],"")</f>
        <v>10142.16252</v>
      </c>
      <c r="X156" s="60">
        <f>IFERROR(Regression_Prep[[#This Row],[Per Pupil Spending]]/(1-Regression_Prep[[#This Row],[Percent Below Achievement Math]]),"")</f>
        <v>42189.397993311039</v>
      </c>
      <c r="Y156" s="60"/>
      <c r="AH156"/>
      <c r="AI156"/>
      <c r="AJ156"/>
      <c r="AK156"/>
      <c r="AL156"/>
      <c r="AM156"/>
      <c r="AN156"/>
      <c r="AO156"/>
      <c r="AP156"/>
    </row>
    <row r="157" spans="1:42" ht="13">
      <c r="A157" s="28" t="s">
        <v>570</v>
      </c>
      <c r="B157" s="26" t="s">
        <v>934</v>
      </c>
      <c r="C157" s="26" t="s">
        <v>182</v>
      </c>
      <c r="D157" s="27" t="s">
        <v>652</v>
      </c>
      <c r="E157" s="26" t="s">
        <v>647</v>
      </c>
      <c r="F157" s="27" t="s">
        <v>579</v>
      </c>
      <c r="G157" s="26" t="s">
        <v>691</v>
      </c>
      <c r="H157" s="26" t="s">
        <v>935</v>
      </c>
      <c r="I157" s="19" t="s">
        <v>652</v>
      </c>
      <c r="J157" s="18" t="str">
        <f>IF(Regression_Prep[[#This Row],[School Type]]="Charter","Charter", "Non Charter")</f>
        <v>Non Charter</v>
      </c>
      <c r="K157" s="60">
        <f>_xlfn.XLOOKUP(Regression_Prep[[#This Row],[School Name]],Per_Pupil_Spending_1[School Name],Per_Pupil_Spending_1[Amount],"")</f>
        <v>13545.38</v>
      </c>
      <c r="L157" s="60">
        <f>IF(Regression_Prep[[#This Row],[Comparison School Type]]="Charter", 0,1)</f>
        <v>1</v>
      </c>
      <c r="M157" s="60" cm="1">
        <f t="array" ref="M157">_xlfn._xlws.FILTER(Enrollment[Percentage],(Enrollment[School Name]=Regression_Prep[[#This Row],[School Name]])*(Enrollment[Population]="Economically Disadvantaged"),"")</f>
        <v>0.42980000000000002</v>
      </c>
      <c r="N157" s="60" cm="1">
        <f t="array" ref="N157">_xlfn._xlws.FILTER(Enrollment[Percentage],(Enrollment[School Name]=Regression_Prep[[#This Row],[School Name]])*(Enrollment[Population]="Students with Disabilities"),"")</f>
        <v>0.27189999999999998</v>
      </c>
      <c r="O157" s="60">
        <f>_xlfn.XLOOKUP(Regression_Prep[[#This Row],[School Name]],ELA_New[School Name], ELA_New[Percentage of Students at Achievement Level],"")</f>
        <v>0.46899999999999997</v>
      </c>
      <c r="P157" s="60">
        <f>_xlfn.XLOOKUP(Regression_Prep[[#This Row],[School Name]],Math_New[School Name],Math_New[Percentage of Students at Achievement Level],"")</f>
        <v>0.38940000000000002</v>
      </c>
      <c r="Q157" s="60">
        <f>_xlfn.XLOOKUP(Regression_Prep[[#This Row],[School Name]],Science_New[School Name], Science_New[Percentage of Students at Achievement Level],"")</f>
        <v>0.78669999999999995</v>
      </c>
      <c r="R157" s="60">
        <f>IFERROR(AVERAGEIFS(Regression_Prep[[#This Row],[Percent Below Achievement ELA]:[Percent Below Achievement Science]],Regression_Prep[[#This Row],[Percent Below Achievement ELA]:[Percent Below Achievement Science]],"&lt;&gt;"),"")</f>
        <v>0.54836666666666667</v>
      </c>
      <c r="S157" s="60">
        <f>IFERROR(Regression_Prep[[#This Row],[Per Pupil Spending]]*Regression_Prep[[#This Row],[Percent Below Achievement ELA]],"")</f>
        <v>6352.7832199999993</v>
      </c>
      <c r="T157" s="60">
        <f>IFERROR(Regression_Prep[[#This Row],[Per Pupil Spending]]/(1-Regression_Prep[[#This Row],[Percent Below Achievement ELA]]),"")</f>
        <v>25509.190207156305</v>
      </c>
      <c r="U157" s="60">
        <f>IFERROR(Regression_Prep[[#This Row],[Per Pupil Spending]]*Regression_Prep[[#This Row],[Percent Below Achievement Science]],"")</f>
        <v>10656.150446</v>
      </c>
      <c r="V157" s="60">
        <f>IFERROR(Regression_Prep[[#This Row],[Per Pupil Spending]]/(1-Regression_Prep[[#This Row],[Percent Below Achievement Science]]),"")</f>
        <v>63503.891233005139</v>
      </c>
      <c r="W157" s="60">
        <f>IFERROR(Regression_Prep[[#This Row],[Per Pupil Spending]]*Regression_Prep[[#This Row],[Percent Below Achievement Math]],"")</f>
        <v>5274.5709720000004</v>
      </c>
      <c r="X157" s="60">
        <f>IFERROR(Regression_Prep[[#This Row],[Per Pupil Spending]]/(1-Regression_Prep[[#This Row],[Percent Below Achievement Math]]),"")</f>
        <v>22183.720930232557</v>
      </c>
      <c r="Y157" s="60"/>
      <c r="AH157"/>
      <c r="AI157"/>
      <c r="AJ157"/>
      <c r="AK157"/>
      <c r="AL157"/>
      <c r="AM157"/>
      <c r="AN157"/>
      <c r="AO157"/>
      <c r="AP157"/>
    </row>
    <row r="158" spans="1:42" ht="13">
      <c r="A158" s="25" t="s">
        <v>570</v>
      </c>
      <c r="B158" s="23" t="s">
        <v>886</v>
      </c>
      <c r="C158" s="23" t="s">
        <v>41</v>
      </c>
      <c r="D158" s="24" t="s">
        <v>660</v>
      </c>
      <c r="E158" s="23" t="s">
        <v>647</v>
      </c>
      <c r="F158" s="24" t="s">
        <v>579</v>
      </c>
      <c r="G158" s="23" t="s">
        <v>653</v>
      </c>
      <c r="H158" s="23" t="s">
        <v>661</v>
      </c>
      <c r="I158" s="19" t="s">
        <v>660</v>
      </c>
      <c r="J158" s="18" t="str">
        <f>IF(Regression_Prep[[#This Row],[School Type]]="Charter","Charter", "Non Charter")</f>
        <v>Non Charter</v>
      </c>
      <c r="K158" s="60">
        <f>_xlfn.XLOOKUP(Regression_Prep[[#This Row],[School Name]],Per_Pupil_Spending_1[School Name],Per_Pupil_Spending_1[Amount],"")</f>
        <v>24782.46</v>
      </c>
      <c r="L158" s="60">
        <f>IF(Regression_Prep[[#This Row],[Comparison School Type]]="Charter", 0,1)</f>
        <v>1</v>
      </c>
      <c r="M158" s="60" cm="1">
        <f t="array" ref="M158">_xlfn._xlws.FILTER(Enrollment[Percentage],(Enrollment[School Name]=Regression_Prep[[#This Row],[School Name]])*(Enrollment[Population]="Economically Disadvantaged"),"")</f>
        <v>0.60329999999999995</v>
      </c>
      <c r="N158" s="60" cm="1">
        <f t="array" ref="N158">_xlfn._xlws.FILTER(Enrollment[Percentage],(Enrollment[School Name]=Regression_Prep[[#This Row],[School Name]])*(Enrollment[Population]="Students with Disabilities"),"")</f>
        <v>0.19350000000000001</v>
      </c>
      <c r="O158" s="60">
        <f>_xlfn.XLOOKUP(Regression_Prep[[#This Row],[School Name]],ELA_New[School Name], ELA_New[Percentage of Students at Achievement Level],"")</f>
        <v>0.59760000000000002</v>
      </c>
      <c r="P158" s="60">
        <f>_xlfn.XLOOKUP(Regression_Prep[[#This Row],[School Name]],Math_New[School Name],Math_New[Percentage of Students at Achievement Level],"")</f>
        <v>0.2402</v>
      </c>
      <c r="Q158" s="60">
        <f>_xlfn.XLOOKUP(Regression_Prep[[#This Row],[School Name]],Science_New[School Name], Science_New[Percentage of Students at Achievement Level],"")</f>
        <v>0.79249999999999998</v>
      </c>
      <c r="R158" s="60">
        <f>IFERROR(AVERAGEIFS(Regression_Prep[[#This Row],[Percent Below Achievement ELA]:[Percent Below Achievement Science]],Regression_Prep[[#This Row],[Percent Below Achievement ELA]:[Percent Below Achievement Science]],"&lt;&gt;"),"")</f>
        <v>0.54343333333333332</v>
      </c>
      <c r="S158" s="60">
        <f>IFERROR(Regression_Prep[[#This Row],[Per Pupil Spending]]*Regression_Prep[[#This Row],[Percent Below Achievement ELA]],"")</f>
        <v>14809.998095999999</v>
      </c>
      <c r="T158" s="60">
        <f>IFERROR(Regression_Prep[[#This Row],[Per Pupil Spending]]/(1-Regression_Prep[[#This Row],[Percent Below Achievement ELA]]),"")</f>
        <v>61586.630218687875</v>
      </c>
      <c r="U158" s="60">
        <f>IFERROR(Regression_Prep[[#This Row],[Per Pupil Spending]]*Regression_Prep[[#This Row],[Percent Below Achievement Science]],"")</f>
        <v>19640.099549999999</v>
      </c>
      <c r="V158" s="60">
        <f>IFERROR(Regression_Prep[[#This Row],[Per Pupil Spending]]/(1-Regression_Prep[[#This Row],[Percent Below Achievement Science]]),"")</f>
        <v>119433.54216867468</v>
      </c>
      <c r="W158" s="60">
        <f>IFERROR(Regression_Prep[[#This Row],[Per Pupil Spending]]*Regression_Prep[[#This Row],[Percent Below Achievement Math]],"")</f>
        <v>5952.7468920000001</v>
      </c>
      <c r="X158" s="60">
        <f>IFERROR(Regression_Prep[[#This Row],[Per Pupil Spending]]/(1-Regression_Prep[[#This Row],[Percent Below Achievement Math]]),"")</f>
        <v>32617.083443011317</v>
      </c>
      <c r="Y158" s="60"/>
      <c r="AH158"/>
      <c r="AI158"/>
      <c r="AJ158"/>
      <c r="AK158"/>
      <c r="AL158"/>
      <c r="AM158"/>
      <c r="AN158"/>
      <c r="AO158"/>
      <c r="AP158"/>
    </row>
    <row r="159" spans="1:42" ht="13">
      <c r="A159" s="28" t="s">
        <v>570</v>
      </c>
      <c r="B159" s="26" t="s">
        <v>965</v>
      </c>
      <c r="C159" s="26" t="s">
        <v>178</v>
      </c>
      <c r="D159" s="27" t="s">
        <v>660</v>
      </c>
      <c r="E159" s="26" t="s">
        <v>647</v>
      </c>
      <c r="F159" s="27" t="s">
        <v>579</v>
      </c>
      <c r="G159" s="26" t="s">
        <v>691</v>
      </c>
      <c r="H159" s="26" t="s">
        <v>971</v>
      </c>
      <c r="I159" s="19" t="s">
        <v>660</v>
      </c>
      <c r="J159" s="18" t="str">
        <f>IF(Regression_Prep[[#This Row],[School Type]]="Charter","Charter", "Non Charter")</f>
        <v>Non Charter</v>
      </c>
      <c r="K159" s="60">
        <f>_xlfn.XLOOKUP(Regression_Prep[[#This Row],[School Name]],Per_Pupil_Spending_1[School Name],Per_Pupil_Spending_1[Amount],"")</f>
        <v>18169.93</v>
      </c>
      <c r="L159" s="60">
        <f>IF(Regression_Prep[[#This Row],[Comparison School Type]]="Charter", 0,1)</f>
        <v>1</v>
      </c>
      <c r="M159" s="60" cm="1">
        <f t="array" ref="M159">_xlfn._xlws.FILTER(Enrollment[Percentage],(Enrollment[School Name]=Regression_Prep[[#This Row],[School Name]])*(Enrollment[Population]="Economically Disadvantaged"),"")</f>
        <v>0.43380000000000002</v>
      </c>
      <c r="N159" s="60" cm="1">
        <f t="array" ref="N159">_xlfn._xlws.FILTER(Enrollment[Percentage],(Enrollment[School Name]=Regression_Prep[[#This Row],[School Name]])*(Enrollment[Population]="Students with Disabilities"),"")</f>
        <v>0.18509999999999999</v>
      </c>
      <c r="O159" s="60">
        <f>_xlfn.XLOOKUP(Regression_Prep[[#This Row],[School Name]],ELA_New[School Name], ELA_New[Percentage of Students at Achievement Level],"")</f>
        <v>0.5202</v>
      </c>
      <c r="P159" s="60">
        <f>_xlfn.XLOOKUP(Regression_Prep[[#This Row],[School Name]],Math_New[School Name],Math_New[Percentage of Students at Achievement Level],"")</f>
        <v>0.32</v>
      </c>
      <c r="Q159" s="60">
        <f>_xlfn.XLOOKUP(Regression_Prep[[#This Row],[School Name]],Science_New[School Name], Science_New[Percentage of Students at Achievement Level],"")</f>
        <v>0.79259999999999997</v>
      </c>
      <c r="R159" s="60">
        <f>IFERROR(AVERAGEIFS(Regression_Prep[[#This Row],[Percent Below Achievement ELA]:[Percent Below Achievement Science]],Regression_Prep[[#This Row],[Percent Below Achievement ELA]:[Percent Below Achievement Science]],"&lt;&gt;"),"")</f>
        <v>0.54426666666666668</v>
      </c>
      <c r="S159" s="60">
        <f>IFERROR(Regression_Prep[[#This Row],[Per Pupil Spending]]*Regression_Prep[[#This Row],[Percent Below Achievement ELA]],"")</f>
        <v>9451.9975859999995</v>
      </c>
      <c r="T159" s="60">
        <f>IFERROR(Regression_Prep[[#This Row],[Per Pupil Spending]]/(1-Regression_Prep[[#This Row],[Percent Below Achievement ELA]]),"")</f>
        <v>37869.799916631928</v>
      </c>
      <c r="U159" s="60">
        <f>IFERROR(Regression_Prep[[#This Row],[Per Pupil Spending]]*Regression_Prep[[#This Row],[Percent Below Achievement Science]],"")</f>
        <v>14401.486518</v>
      </c>
      <c r="V159" s="60">
        <f>IFERROR(Regression_Prep[[#This Row],[Per Pupil Spending]]/(1-Regression_Prep[[#This Row],[Percent Below Achievement Science]]),"")</f>
        <v>87608.148505303747</v>
      </c>
      <c r="W159" s="60">
        <f>IFERROR(Regression_Prep[[#This Row],[Per Pupil Spending]]*Regression_Prep[[#This Row],[Percent Below Achievement Math]],"")</f>
        <v>5814.3775999999998</v>
      </c>
      <c r="X159" s="60">
        <f>IFERROR(Regression_Prep[[#This Row],[Per Pupil Spending]]/(1-Regression_Prep[[#This Row],[Percent Below Achievement Math]]),"")</f>
        <v>26720.48529411765</v>
      </c>
      <c r="Y159" s="60"/>
      <c r="AH159"/>
      <c r="AI159"/>
      <c r="AJ159"/>
      <c r="AK159"/>
      <c r="AL159"/>
      <c r="AM159"/>
      <c r="AN159"/>
      <c r="AO159"/>
      <c r="AP159"/>
    </row>
    <row r="160" spans="1:42" ht="13">
      <c r="A160" s="25" t="s">
        <v>570</v>
      </c>
      <c r="B160" s="23" t="s">
        <v>858</v>
      </c>
      <c r="C160" s="23" t="s">
        <v>240</v>
      </c>
      <c r="D160" s="23" t="s">
        <v>662</v>
      </c>
      <c r="E160" s="23" t="s">
        <v>647</v>
      </c>
      <c r="F160" s="24" t="s">
        <v>579</v>
      </c>
      <c r="G160" s="23" t="s">
        <v>676</v>
      </c>
      <c r="H160" s="23" t="s">
        <v>859</v>
      </c>
      <c r="I160" s="19" t="s">
        <v>656</v>
      </c>
      <c r="J160" s="18" t="str">
        <f>IF(Regression_Prep[[#This Row],[School Type]]="Charter","Charter", "Non Charter")</f>
        <v>Non Charter</v>
      </c>
      <c r="K160" s="60">
        <f>_xlfn.XLOOKUP(Regression_Prep[[#This Row],[School Name]],Per_Pupil_Spending_1[School Name],Per_Pupil_Spending_1[Amount],"")</f>
        <v>18544.41</v>
      </c>
      <c r="L160" s="60">
        <f>IF(Regression_Prep[[#This Row],[Comparison School Type]]="Charter", 0,1)</f>
        <v>1</v>
      </c>
      <c r="M160" s="60" cm="1">
        <f t="array" ref="M160">_xlfn._xlws.FILTER(Enrollment[Percentage],(Enrollment[School Name]=Regression_Prep[[#This Row],[School Name]])*(Enrollment[Population]="Economically Disadvantaged"),"")</f>
        <v>0.48</v>
      </c>
      <c r="N160" s="60" cm="1">
        <f t="array" ref="N160">_xlfn._xlws.FILTER(Enrollment[Percentage],(Enrollment[School Name]=Regression_Prep[[#This Row],[School Name]])*(Enrollment[Population]="Students with Disabilities"),"")</f>
        <v>0.2727</v>
      </c>
      <c r="O160" s="60">
        <f>_xlfn.XLOOKUP(Regression_Prep[[#This Row],[School Name]],ELA_New[School Name], ELA_New[Percentage of Students at Achievement Level],"")</f>
        <v>0.37280000000000002</v>
      </c>
      <c r="P160" s="60">
        <f>_xlfn.XLOOKUP(Regression_Prep[[#This Row],[School Name]],Math_New[School Name],Math_New[Percentage of Students at Achievement Level],"")</f>
        <v>0.50590000000000002</v>
      </c>
      <c r="Q160" s="60">
        <f>_xlfn.XLOOKUP(Regression_Prep[[#This Row],[School Name]],Science_New[School Name], Science_New[Percentage of Students at Achievement Level],"")</f>
        <v>0.79310000000000003</v>
      </c>
      <c r="R160" s="60">
        <f>IFERROR(AVERAGEIFS(Regression_Prep[[#This Row],[Percent Below Achievement ELA]:[Percent Below Achievement Science]],Regression_Prep[[#This Row],[Percent Below Achievement ELA]:[Percent Below Achievement Science]],"&lt;&gt;"),"")</f>
        <v>0.55726666666666669</v>
      </c>
      <c r="S160" s="60">
        <f>IFERROR(Regression_Prep[[#This Row],[Per Pupil Spending]]*Regression_Prep[[#This Row],[Percent Below Achievement ELA]],"")</f>
        <v>6913.3560480000006</v>
      </c>
      <c r="T160" s="60">
        <f>IFERROR(Regression_Prep[[#This Row],[Per Pupil Spending]]/(1-Regression_Prep[[#This Row],[Percent Below Achievement ELA]]),"")</f>
        <v>29566.980229591838</v>
      </c>
      <c r="U160" s="60">
        <f>IFERROR(Regression_Prep[[#This Row],[Per Pupil Spending]]*Regression_Prep[[#This Row],[Percent Below Achievement Science]],"")</f>
        <v>14707.571571</v>
      </c>
      <c r="V160" s="60">
        <f>IFERROR(Regression_Prep[[#This Row],[Per Pupil Spending]]/(1-Regression_Prep[[#This Row],[Percent Below Achievement Science]]),"")</f>
        <v>89629.821169647184</v>
      </c>
      <c r="W160" s="60">
        <f>IFERROR(Regression_Prep[[#This Row],[Per Pupil Spending]]*Regression_Prep[[#This Row],[Percent Below Achievement Math]],"")</f>
        <v>9381.6170189999993</v>
      </c>
      <c r="X160" s="60">
        <f>IFERROR(Regression_Prep[[#This Row],[Per Pupil Spending]]/(1-Regression_Prep[[#This Row],[Percent Below Achievement Math]]),"")</f>
        <v>37531.693989071042</v>
      </c>
      <c r="Y160" s="60"/>
      <c r="AH160"/>
      <c r="AI160"/>
      <c r="AJ160"/>
      <c r="AK160"/>
      <c r="AL160"/>
      <c r="AM160"/>
      <c r="AN160"/>
      <c r="AO160"/>
      <c r="AP160"/>
    </row>
    <row r="161" spans="1:42" ht="13">
      <c r="A161" s="28" t="s">
        <v>570</v>
      </c>
      <c r="B161" s="26" t="s">
        <v>867</v>
      </c>
      <c r="C161" s="26" t="s">
        <v>379</v>
      </c>
      <c r="D161" s="26" t="s">
        <v>659</v>
      </c>
      <c r="E161" s="26" t="s">
        <v>647</v>
      </c>
      <c r="F161" s="27" t="s">
        <v>579</v>
      </c>
      <c r="G161" s="26" t="s">
        <v>682</v>
      </c>
      <c r="H161" s="26" t="s">
        <v>868</v>
      </c>
      <c r="I161" s="19" t="s">
        <v>651</v>
      </c>
      <c r="J161" s="18" t="str">
        <f>IF(Regression_Prep[[#This Row],[School Type]]="Charter","Charter", "Non Charter")</f>
        <v>Non Charter</v>
      </c>
      <c r="K161" s="60">
        <f>_xlfn.XLOOKUP(Regression_Prep[[#This Row],[School Name]],Per_Pupil_Spending_1[School Name],Per_Pupil_Spending_1[Amount],"")</f>
        <v>19661.89</v>
      </c>
      <c r="L161" s="60">
        <f>IF(Regression_Prep[[#This Row],[Comparison School Type]]="Charter", 0,1)</f>
        <v>1</v>
      </c>
      <c r="M161" s="60" cm="1">
        <f t="array" ref="M161">_xlfn._xlws.FILTER(Enrollment[Percentage],(Enrollment[School Name]=Regression_Prep[[#This Row],[School Name]])*(Enrollment[Population]="Economically Disadvantaged"),"")</f>
        <v>0.36420000000000002</v>
      </c>
      <c r="N161" s="60" cm="1">
        <f t="array" ref="N161">_xlfn._xlws.FILTER(Enrollment[Percentage],(Enrollment[School Name]=Regression_Prep[[#This Row],[School Name]])*(Enrollment[Population]="Students with Disabilities"),"")</f>
        <v>0.18529999999999999</v>
      </c>
      <c r="O161" s="60">
        <f>_xlfn.XLOOKUP(Regression_Prep[[#This Row],[School Name]],ELA_New[School Name], ELA_New[Percentage of Students at Achievement Level],"")</f>
        <v>0.2596</v>
      </c>
      <c r="P161" s="60">
        <f>_xlfn.XLOOKUP(Regression_Prep[[#This Row],[School Name]],Math_New[School Name],Math_New[Percentage of Students at Achievement Level],"")</f>
        <v>0.64259999999999995</v>
      </c>
      <c r="Q161" s="60">
        <f>_xlfn.XLOOKUP(Regression_Prep[[#This Row],[School Name]],Science_New[School Name], Science_New[Percentage of Students at Achievement Level],"")</f>
        <v>0.79369999999999996</v>
      </c>
      <c r="R161" s="60">
        <f>IFERROR(AVERAGEIFS(Regression_Prep[[#This Row],[Percent Below Achievement ELA]:[Percent Below Achievement Science]],Regression_Prep[[#This Row],[Percent Below Achievement ELA]:[Percent Below Achievement Science]],"&lt;&gt;"),"")</f>
        <v>0.56530000000000002</v>
      </c>
      <c r="S161" s="60">
        <f>IFERROR(Regression_Prep[[#This Row],[Per Pupil Spending]]*Regression_Prep[[#This Row],[Percent Below Achievement ELA]],"")</f>
        <v>5104.2266439999994</v>
      </c>
      <c r="T161" s="60">
        <f>IFERROR(Regression_Prep[[#This Row],[Per Pupil Spending]]/(1-Regression_Prep[[#This Row],[Percent Below Achievement ELA]]),"")</f>
        <v>26555.76715289033</v>
      </c>
      <c r="U161" s="60">
        <f>IFERROR(Regression_Prep[[#This Row],[Per Pupil Spending]]*Regression_Prep[[#This Row],[Percent Below Achievement Science]],"")</f>
        <v>15605.642092999999</v>
      </c>
      <c r="V161" s="60">
        <f>IFERROR(Regression_Prep[[#This Row],[Per Pupil Spending]]/(1-Regression_Prep[[#This Row],[Percent Below Achievement Science]]),"")</f>
        <v>95307.270964614625</v>
      </c>
      <c r="W161" s="60">
        <f>IFERROR(Regression_Prep[[#This Row],[Per Pupil Spending]]*Regression_Prep[[#This Row],[Percent Below Achievement Math]],"")</f>
        <v>12634.730513999999</v>
      </c>
      <c r="X161" s="60">
        <f>IFERROR(Regression_Prep[[#This Row],[Per Pupil Spending]]/(1-Regression_Prep[[#This Row],[Percent Below Achievement Math]]),"")</f>
        <v>55013.682148852815</v>
      </c>
      <c r="Y161" s="60"/>
      <c r="AH161"/>
      <c r="AI161"/>
      <c r="AJ161"/>
      <c r="AK161"/>
      <c r="AL161"/>
      <c r="AM161"/>
      <c r="AN161"/>
      <c r="AO161"/>
      <c r="AP161"/>
    </row>
    <row r="162" spans="1:42" ht="13">
      <c r="A162" s="25" t="s">
        <v>570</v>
      </c>
      <c r="B162" s="23" t="s">
        <v>950</v>
      </c>
      <c r="C162" s="23" t="s">
        <v>91</v>
      </c>
      <c r="D162" s="24" t="s">
        <v>660</v>
      </c>
      <c r="E162" s="23" t="s">
        <v>647</v>
      </c>
      <c r="F162" s="24" t="s">
        <v>579</v>
      </c>
      <c r="G162" s="23" t="s">
        <v>713</v>
      </c>
      <c r="H162" s="23" t="s">
        <v>953</v>
      </c>
      <c r="I162" s="19" t="s">
        <v>660</v>
      </c>
      <c r="J162" s="18" t="str">
        <f>IF(Regression_Prep[[#This Row],[School Type]]="Charter","Charter", "Non Charter")</f>
        <v>Non Charter</v>
      </c>
      <c r="K162" s="60">
        <f>_xlfn.XLOOKUP(Regression_Prep[[#This Row],[School Name]],Per_Pupil_Spending_1[School Name],Per_Pupil_Spending_1[Amount],"")</f>
        <v>28680.52</v>
      </c>
      <c r="L162" s="60">
        <f>IF(Regression_Prep[[#This Row],[Comparison School Type]]="Charter", 0,1)</f>
        <v>1</v>
      </c>
      <c r="M162" s="60" cm="1">
        <f t="array" ref="M162">_xlfn._xlws.FILTER(Enrollment[Percentage],(Enrollment[School Name]=Regression_Prep[[#This Row],[School Name]])*(Enrollment[Population]="Economically Disadvantaged"),"")</f>
        <v>0.42270000000000002</v>
      </c>
      <c r="N162" s="60" cm="1">
        <f t="array" ref="N162">_xlfn._xlws.FILTER(Enrollment[Percentage],(Enrollment[School Name]=Regression_Prep[[#This Row],[School Name]])*(Enrollment[Population]="Students with Disabilities"),"")</f>
        <v>0.1835</v>
      </c>
      <c r="O162" s="60">
        <f>_xlfn.XLOOKUP(Regression_Prep[[#This Row],[School Name]],ELA_New[School Name], ELA_New[Percentage of Students at Achievement Level],"")</f>
        <v>0.31069999999999998</v>
      </c>
      <c r="P162" s="60">
        <f>_xlfn.XLOOKUP(Regression_Prep[[#This Row],[School Name]],Math_New[School Name],Math_New[Percentage of Students at Achievement Level],"")</f>
        <v>0.35920000000000002</v>
      </c>
      <c r="Q162" s="60">
        <f>_xlfn.XLOOKUP(Regression_Prep[[#This Row],[School Name]],Science_New[School Name], Science_New[Percentage of Students at Achievement Level],"")</f>
        <v>0.80730000000000002</v>
      </c>
      <c r="R162" s="60">
        <f>IFERROR(AVERAGEIFS(Regression_Prep[[#This Row],[Percent Below Achievement ELA]:[Percent Below Achievement Science]],Regression_Prep[[#This Row],[Percent Below Achievement ELA]:[Percent Below Achievement Science]],"&lt;&gt;"),"")</f>
        <v>0.49239999999999995</v>
      </c>
      <c r="S162" s="60">
        <f>IFERROR(Regression_Prep[[#This Row],[Per Pupil Spending]]*Regression_Prep[[#This Row],[Percent Below Achievement ELA]],"")</f>
        <v>8911.0375640000002</v>
      </c>
      <c r="T162" s="60">
        <f>IFERROR(Regression_Prep[[#This Row],[Per Pupil Spending]]/(1-Regression_Prep[[#This Row],[Percent Below Achievement ELA]]),"")</f>
        <v>41608.182213840126</v>
      </c>
      <c r="U162" s="60">
        <f>IFERROR(Regression_Prep[[#This Row],[Per Pupil Spending]]*Regression_Prep[[#This Row],[Percent Below Achievement Science]],"")</f>
        <v>23153.783796</v>
      </c>
      <c r="V162" s="60">
        <f>IFERROR(Regression_Prep[[#This Row],[Per Pupil Spending]]/(1-Regression_Prep[[#This Row],[Percent Below Achievement Science]]),"")</f>
        <v>148835.08043591076</v>
      </c>
      <c r="W162" s="60">
        <f>IFERROR(Regression_Prep[[#This Row],[Per Pupil Spending]]*Regression_Prep[[#This Row],[Percent Below Achievement Math]],"")</f>
        <v>10302.042784000001</v>
      </c>
      <c r="X162" s="60">
        <f>IFERROR(Regression_Prep[[#This Row],[Per Pupil Spending]]/(1-Regression_Prep[[#This Row],[Percent Below Achievement Math]]),"")</f>
        <v>44757.365792759047</v>
      </c>
      <c r="Y162" s="60"/>
      <c r="AH162"/>
      <c r="AI162"/>
      <c r="AJ162"/>
      <c r="AK162"/>
      <c r="AL162"/>
      <c r="AM162"/>
      <c r="AN162"/>
      <c r="AO162"/>
      <c r="AP162"/>
    </row>
    <row r="163" spans="1:42" ht="13">
      <c r="A163" s="28" t="s">
        <v>570</v>
      </c>
      <c r="B163" s="26" t="s">
        <v>1049</v>
      </c>
      <c r="C163" s="26" t="s">
        <v>75</v>
      </c>
      <c r="D163" s="26" t="s">
        <v>662</v>
      </c>
      <c r="E163" s="26" t="s">
        <v>647</v>
      </c>
      <c r="F163" s="27" t="s">
        <v>579</v>
      </c>
      <c r="G163" s="26" t="s">
        <v>682</v>
      </c>
      <c r="H163" s="26" t="s">
        <v>1050</v>
      </c>
      <c r="I163" s="19" t="s">
        <v>656</v>
      </c>
      <c r="J163" s="18" t="str">
        <f>IF(Regression_Prep[[#This Row],[School Type]]="Charter","Charter", "Non Charter")</f>
        <v>Non Charter</v>
      </c>
      <c r="K163" s="60">
        <f>_xlfn.XLOOKUP(Regression_Prep[[#This Row],[School Name]],Per_Pupil_Spending_1[School Name],Per_Pupil_Spending_1[Amount],"")</f>
        <v>22864.799999999999</v>
      </c>
      <c r="L163" s="60">
        <f>IF(Regression_Prep[[#This Row],[Comparison School Type]]="Charter", 0,1)</f>
        <v>1</v>
      </c>
      <c r="M163" s="60" cm="1">
        <f t="array" ref="M163">_xlfn._xlws.FILTER(Enrollment[Percentage],(Enrollment[School Name]=Regression_Prep[[#This Row],[School Name]])*(Enrollment[Population]="Economically Disadvantaged"),"")</f>
        <v>0.3256</v>
      </c>
      <c r="N163" s="60" cm="1">
        <f t="array" ref="N163">_xlfn._xlws.FILTER(Enrollment[Percentage],(Enrollment[School Name]=Regression_Prep[[#This Row],[School Name]])*(Enrollment[Population]="Students with Disabilities"),"")</f>
        <v>0.1512</v>
      </c>
      <c r="O163" s="60">
        <f>_xlfn.XLOOKUP(Regression_Prep[[#This Row],[School Name]],ELA_New[School Name], ELA_New[Percentage of Students at Achievement Level],"")</f>
        <v>0.40870000000000001</v>
      </c>
      <c r="P163" s="60">
        <f>_xlfn.XLOOKUP(Regression_Prep[[#This Row],[School Name]],Math_New[School Name],Math_New[Percentage of Students at Achievement Level],"")</f>
        <v>0.43480000000000002</v>
      </c>
      <c r="Q163" s="60">
        <f>_xlfn.XLOOKUP(Regression_Prep[[#This Row],[School Name]],Science_New[School Name], Science_New[Percentage of Students at Achievement Level],"")</f>
        <v>0.81079999999999997</v>
      </c>
      <c r="R163" s="60">
        <f>IFERROR(AVERAGEIFS(Regression_Prep[[#This Row],[Percent Below Achievement ELA]:[Percent Below Achievement Science]],Regression_Prep[[#This Row],[Percent Below Achievement ELA]:[Percent Below Achievement Science]],"&lt;&gt;"),"")</f>
        <v>0.55143333333333333</v>
      </c>
      <c r="S163" s="60">
        <f>IFERROR(Regression_Prep[[#This Row],[Per Pupil Spending]]*Regression_Prep[[#This Row],[Percent Below Achievement ELA]],"")</f>
        <v>9344.8437599999997</v>
      </c>
      <c r="T163" s="60">
        <f>IFERROR(Regression_Prep[[#This Row],[Per Pupil Spending]]/(1-Regression_Prep[[#This Row],[Percent Below Achievement ELA]]),"")</f>
        <v>38668.696093353632</v>
      </c>
      <c r="U163" s="60">
        <f>IFERROR(Regression_Prep[[#This Row],[Per Pupil Spending]]*Regression_Prep[[#This Row],[Percent Below Achievement Science]],"")</f>
        <v>18538.779839999999</v>
      </c>
      <c r="V163" s="60">
        <f>IFERROR(Regression_Prep[[#This Row],[Per Pupil Spending]]/(1-Regression_Prep[[#This Row],[Percent Below Achievement Science]]),"")</f>
        <v>120849.89429175472</v>
      </c>
      <c r="W163" s="60">
        <f>IFERROR(Regression_Prep[[#This Row],[Per Pupil Spending]]*Regression_Prep[[#This Row],[Percent Below Achievement Math]],"")</f>
        <v>9941.6150400000006</v>
      </c>
      <c r="X163" s="60">
        <f>IFERROR(Regression_Prep[[#This Row],[Per Pupil Spending]]/(1-Regression_Prep[[#This Row],[Percent Below Achievement Math]]),"")</f>
        <v>40454.352441613592</v>
      </c>
      <c r="Y163" s="60"/>
      <c r="AH163"/>
      <c r="AI163"/>
      <c r="AJ163"/>
      <c r="AK163"/>
      <c r="AL163"/>
      <c r="AM163"/>
      <c r="AN163"/>
      <c r="AO163"/>
      <c r="AP163"/>
    </row>
    <row r="164" spans="1:42" ht="13">
      <c r="A164" s="25" t="s">
        <v>570</v>
      </c>
      <c r="B164" s="23" t="s">
        <v>1173</v>
      </c>
      <c r="C164" s="23" t="s">
        <v>534</v>
      </c>
      <c r="D164" s="23" t="s">
        <v>662</v>
      </c>
      <c r="E164" s="23" t="s">
        <v>647</v>
      </c>
      <c r="F164" s="24" t="s">
        <v>579</v>
      </c>
      <c r="G164" s="23" t="s">
        <v>686</v>
      </c>
      <c r="H164" s="23" t="s">
        <v>1174</v>
      </c>
      <c r="I164" s="19" t="s">
        <v>656</v>
      </c>
      <c r="J164" s="18" t="str">
        <f>IF(Regression_Prep[[#This Row],[School Type]]="Charter","Charter", "Non Charter")</f>
        <v>Non Charter</v>
      </c>
      <c r="K164" s="60">
        <f>_xlfn.XLOOKUP(Regression_Prep[[#This Row],[School Name]],Per_Pupil_Spending_1[School Name],Per_Pupil_Spending_1[Amount],"")</f>
        <v>19277.34</v>
      </c>
      <c r="L164" s="60">
        <f>IF(Regression_Prep[[#This Row],[Comparison School Type]]="Charter", 0,1)</f>
        <v>1</v>
      </c>
      <c r="M164" s="60" cm="1">
        <f t="array" ref="M164">_xlfn._xlws.FILTER(Enrollment[Percentage],(Enrollment[School Name]=Regression_Prep[[#This Row],[School Name]])*(Enrollment[Population]="Economically Disadvantaged"),"")</f>
        <v>0.1527</v>
      </c>
      <c r="N164" s="60" cm="1">
        <f t="array" ref="N164">_xlfn._xlws.FILTER(Enrollment[Percentage],(Enrollment[School Name]=Regression_Prep[[#This Row],[School Name]])*(Enrollment[Population]="Students with Disabilities"),"")</f>
        <v>0.16789999999999999</v>
      </c>
      <c r="O164" s="60">
        <f>_xlfn.XLOOKUP(Regression_Prep[[#This Row],[School Name]],ELA_New[School Name], ELA_New[Percentage of Students at Achievement Level],"")</f>
        <v>0.32219999999999999</v>
      </c>
      <c r="P164" s="60">
        <f>_xlfn.XLOOKUP(Regression_Prep[[#This Row],[School Name]],Math_New[School Name],Math_New[Percentage of Students at Achievement Level],"")</f>
        <v>0.5</v>
      </c>
      <c r="Q164" s="60">
        <f>_xlfn.XLOOKUP(Regression_Prep[[#This Row],[School Name]],Science_New[School Name], Science_New[Percentage of Students at Achievement Level],"")</f>
        <v>0.81479999999999997</v>
      </c>
      <c r="R164" s="60">
        <f>IFERROR(AVERAGEIFS(Regression_Prep[[#This Row],[Percent Below Achievement ELA]:[Percent Below Achievement Science]],Regression_Prep[[#This Row],[Percent Below Achievement ELA]:[Percent Below Achievement Science]],"&lt;&gt;"),"")</f>
        <v>0.54566666666666663</v>
      </c>
      <c r="S164" s="60">
        <f>IFERROR(Regression_Prep[[#This Row],[Per Pupil Spending]]*Regression_Prep[[#This Row],[Percent Below Achievement ELA]],"")</f>
        <v>6211.1589480000002</v>
      </c>
      <c r="T164" s="60">
        <f>IFERROR(Regression_Prep[[#This Row],[Per Pupil Spending]]/(1-Regression_Prep[[#This Row],[Percent Below Achievement ELA]]),"")</f>
        <v>28441.0445559162</v>
      </c>
      <c r="U164" s="60">
        <f>IFERROR(Regression_Prep[[#This Row],[Per Pupil Spending]]*Regression_Prep[[#This Row],[Percent Below Achievement Science]],"")</f>
        <v>15707.176631999999</v>
      </c>
      <c r="V164" s="60">
        <f>IFERROR(Regression_Prep[[#This Row],[Per Pupil Spending]]/(1-Regression_Prep[[#This Row],[Percent Below Achievement Science]]),"")</f>
        <v>104089.30885529156</v>
      </c>
      <c r="W164" s="60">
        <f>IFERROR(Regression_Prep[[#This Row],[Per Pupil Spending]]*Regression_Prep[[#This Row],[Percent Below Achievement Math]],"")</f>
        <v>9638.67</v>
      </c>
      <c r="X164" s="60">
        <f>IFERROR(Regression_Prep[[#This Row],[Per Pupil Spending]]/(1-Regression_Prep[[#This Row],[Percent Below Achievement Math]]),"")</f>
        <v>38554.68</v>
      </c>
      <c r="Y164" s="60"/>
      <c r="AH164"/>
      <c r="AI164"/>
      <c r="AJ164"/>
      <c r="AK164"/>
      <c r="AL164"/>
      <c r="AM164"/>
      <c r="AN164"/>
      <c r="AO164"/>
      <c r="AP164"/>
    </row>
    <row r="165" spans="1:42" ht="13">
      <c r="A165" s="28" t="s">
        <v>570</v>
      </c>
      <c r="B165" s="26" t="s">
        <v>842</v>
      </c>
      <c r="C165" s="26" t="s">
        <v>48</v>
      </c>
      <c r="D165" s="26" t="s">
        <v>662</v>
      </c>
      <c r="E165" s="26" t="s">
        <v>647</v>
      </c>
      <c r="F165" s="27" t="s">
        <v>579</v>
      </c>
      <c r="G165" s="26" t="s">
        <v>682</v>
      </c>
      <c r="H165" s="26" t="s">
        <v>683</v>
      </c>
      <c r="I165" s="19" t="s">
        <v>656</v>
      </c>
      <c r="J165" s="18" t="str">
        <f>IF(Regression_Prep[[#This Row],[School Type]]="Charter","Charter", "Non Charter")</f>
        <v>Non Charter</v>
      </c>
      <c r="K165" s="60">
        <f>_xlfn.XLOOKUP(Regression_Prep[[#This Row],[School Name]],Per_Pupil_Spending_1[School Name],Per_Pupil_Spending_1[Amount],"")</f>
        <v>51052.92</v>
      </c>
      <c r="L165" s="60">
        <f>IF(Regression_Prep[[#This Row],[Comparison School Type]]="Charter", 0,1)</f>
        <v>1</v>
      </c>
      <c r="M165" s="60" cm="1">
        <f t="array" ref="M165">_xlfn._xlws.FILTER(Enrollment[Percentage],(Enrollment[School Name]=Regression_Prep[[#This Row],[School Name]])*(Enrollment[Population]="Economically Disadvantaged"),"")</f>
        <v>0.57789999999999997</v>
      </c>
      <c r="N165" s="60" cm="1">
        <f t="array" ref="N165">_xlfn._xlws.FILTER(Enrollment[Percentage],(Enrollment[School Name]=Regression_Prep[[#This Row],[School Name]])*(Enrollment[Population]="Students with Disabilities"),"")</f>
        <v>0.2208</v>
      </c>
      <c r="O165" s="60">
        <f>_xlfn.XLOOKUP(Regression_Prep[[#This Row],[School Name]],ELA_New[School Name], ELA_New[Percentage of Students at Achievement Level],"")</f>
        <v>0.44869999999999999</v>
      </c>
      <c r="P165" s="60">
        <f>_xlfn.XLOOKUP(Regression_Prep[[#This Row],[School Name]],Math_New[School Name],Math_New[Percentage of Students at Achievement Level],"")</f>
        <v>0.32929999999999998</v>
      </c>
      <c r="Q165" s="60">
        <f>_xlfn.XLOOKUP(Regression_Prep[[#This Row],[School Name]],Science_New[School Name], Science_New[Percentage of Students at Achievement Level],"")</f>
        <v>0.82140000000000002</v>
      </c>
      <c r="R165" s="60">
        <f>IFERROR(AVERAGEIFS(Regression_Prep[[#This Row],[Percent Below Achievement ELA]:[Percent Below Achievement Science]],Regression_Prep[[#This Row],[Percent Below Achievement ELA]:[Percent Below Achievement Science]],"&lt;&gt;"),"")</f>
        <v>0.53313333333333335</v>
      </c>
      <c r="S165" s="60">
        <f>IFERROR(Regression_Prep[[#This Row],[Per Pupil Spending]]*Regression_Prep[[#This Row],[Percent Below Achievement ELA]],"")</f>
        <v>22907.445204</v>
      </c>
      <c r="T165" s="60">
        <f>IFERROR(Regression_Prep[[#This Row],[Per Pupil Spending]]/(1-Regression_Prep[[#This Row],[Percent Below Achievement ELA]]),"")</f>
        <v>92604.607291855602</v>
      </c>
      <c r="U165" s="60">
        <f>IFERROR(Regression_Prep[[#This Row],[Per Pupil Spending]]*Regression_Prep[[#This Row],[Percent Below Achievement Science]],"")</f>
        <v>41934.868488</v>
      </c>
      <c r="V165" s="60">
        <f>IFERROR(Regression_Prep[[#This Row],[Per Pupil Spending]]/(1-Regression_Prep[[#This Row],[Percent Below Achievement Science]]),"")</f>
        <v>285850.61590145581</v>
      </c>
      <c r="W165" s="60">
        <f>IFERROR(Regression_Prep[[#This Row],[Per Pupil Spending]]*Regression_Prep[[#This Row],[Percent Below Achievement Math]],"")</f>
        <v>16811.726555999998</v>
      </c>
      <c r="X165" s="60">
        <f>IFERROR(Regression_Prep[[#This Row],[Per Pupil Spending]]/(1-Regression_Prep[[#This Row],[Percent Below Achievement Math]]),"")</f>
        <v>76118.860891605771</v>
      </c>
      <c r="Y165" s="60"/>
      <c r="AH165"/>
      <c r="AI165"/>
      <c r="AJ165"/>
      <c r="AK165"/>
      <c r="AL165"/>
      <c r="AM165"/>
      <c r="AN165"/>
      <c r="AO165"/>
      <c r="AP165"/>
    </row>
    <row r="166" spans="1:42" ht="13">
      <c r="A166" s="25" t="s">
        <v>570</v>
      </c>
      <c r="B166" s="23" t="s">
        <v>717</v>
      </c>
      <c r="C166" s="23" t="s">
        <v>415</v>
      </c>
      <c r="D166" s="23" t="s">
        <v>659</v>
      </c>
      <c r="E166" s="23" t="s">
        <v>647</v>
      </c>
      <c r="F166" s="24" t="s">
        <v>579</v>
      </c>
      <c r="G166" s="23" t="s">
        <v>668</v>
      </c>
      <c r="H166" s="23" t="s">
        <v>719</v>
      </c>
      <c r="I166" s="19" t="s">
        <v>651</v>
      </c>
      <c r="J166" s="18" t="str">
        <f>IF(Regression_Prep[[#This Row],[School Type]]="Charter","Charter", "Non Charter")</f>
        <v>Non Charter</v>
      </c>
      <c r="K166" s="60">
        <f>_xlfn.XLOOKUP(Regression_Prep[[#This Row],[School Name]],Per_Pupil_Spending_1[School Name],Per_Pupil_Spending_1[Amount],"")</f>
        <v>18341.22</v>
      </c>
      <c r="L166" s="60">
        <f>IF(Regression_Prep[[#This Row],[Comparison School Type]]="Charter", 0,1)</f>
        <v>1</v>
      </c>
      <c r="M166" s="60" cm="1">
        <f t="array" ref="M166">_xlfn._xlws.FILTER(Enrollment[Percentage],(Enrollment[School Name]=Regression_Prep[[#This Row],[School Name]])*(Enrollment[Population]="Economically Disadvantaged"),"")</f>
        <v>0.62050000000000005</v>
      </c>
      <c r="N166" s="60" cm="1">
        <f t="array" ref="N166">_xlfn._xlws.FILTER(Enrollment[Percentage],(Enrollment[School Name]=Regression_Prep[[#This Row],[School Name]])*(Enrollment[Population]="Students with Disabilities"),"")</f>
        <v>0.1154</v>
      </c>
      <c r="O166" s="60">
        <f>_xlfn.XLOOKUP(Regression_Prep[[#This Row],[School Name]],ELA_New[School Name], ELA_New[Percentage of Students at Achievement Level],"")</f>
        <v>0.37930000000000003</v>
      </c>
      <c r="P166" s="60">
        <f>_xlfn.XLOOKUP(Regression_Prep[[#This Row],[School Name]],Math_New[School Name],Math_New[Percentage of Students at Achievement Level],"")</f>
        <v>0.3271</v>
      </c>
      <c r="Q166" s="60">
        <f>_xlfn.XLOOKUP(Regression_Prep[[#This Row],[School Name]],Science_New[School Name], Science_New[Percentage of Students at Achievement Level],"")</f>
        <v>0.82140000000000002</v>
      </c>
      <c r="R166" s="60">
        <f>IFERROR(AVERAGEIFS(Regression_Prep[[#This Row],[Percent Below Achievement ELA]:[Percent Below Achievement Science]],Regression_Prep[[#This Row],[Percent Below Achievement ELA]:[Percent Below Achievement Science]],"&lt;&gt;"),"")</f>
        <v>0.50926666666666665</v>
      </c>
      <c r="S166" s="60">
        <f>IFERROR(Regression_Prep[[#This Row],[Per Pupil Spending]]*Regression_Prep[[#This Row],[Percent Below Achievement ELA]],"")</f>
        <v>6956.8247460000011</v>
      </c>
      <c r="T166" s="60">
        <f>IFERROR(Regression_Prep[[#This Row],[Per Pupil Spending]]/(1-Regression_Prep[[#This Row],[Percent Below Achievement ELA]]),"")</f>
        <v>29549.250845819235</v>
      </c>
      <c r="U166" s="60">
        <f>IFERROR(Regression_Prep[[#This Row],[Per Pupil Spending]]*Regression_Prep[[#This Row],[Percent Below Achievement Science]],"")</f>
        <v>15065.478108000001</v>
      </c>
      <c r="V166" s="60">
        <f>IFERROR(Regression_Prep[[#This Row],[Per Pupil Spending]]/(1-Regression_Prep[[#This Row],[Percent Below Achievement Science]]),"")</f>
        <v>102694.40089585668</v>
      </c>
      <c r="W166" s="60">
        <f>IFERROR(Regression_Prep[[#This Row],[Per Pupil Spending]]*Regression_Prep[[#This Row],[Percent Below Achievement Math]],"")</f>
        <v>5999.4130620000005</v>
      </c>
      <c r="X166" s="60">
        <f>IFERROR(Regression_Prep[[#This Row],[Per Pupil Spending]]/(1-Regression_Prep[[#This Row],[Percent Below Achievement Math]]),"")</f>
        <v>27256.977262594737</v>
      </c>
      <c r="Y166" s="60"/>
      <c r="AH166"/>
      <c r="AI166"/>
      <c r="AJ166"/>
      <c r="AK166"/>
      <c r="AL166"/>
      <c r="AM166"/>
      <c r="AN166"/>
      <c r="AO166"/>
      <c r="AP166"/>
    </row>
    <row r="167" spans="1:42" ht="13">
      <c r="A167" s="28" t="s">
        <v>570</v>
      </c>
      <c r="B167" s="26" t="s">
        <v>751</v>
      </c>
      <c r="C167" s="26" t="s">
        <v>10</v>
      </c>
      <c r="D167" s="27" t="s">
        <v>652</v>
      </c>
      <c r="E167" s="26" t="s">
        <v>647</v>
      </c>
      <c r="F167" s="27" t="s">
        <v>579</v>
      </c>
      <c r="G167" s="26" t="s">
        <v>679</v>
      </c>
      <c r="H167" s="26" t="s">
        <v>752</v>
      </c>
      <c r="I167" s="19" t="s">
        <v>652</v>
      </c>
      <c r="J167" s="18" t="str">
        <f>IF(Regression_Prep[[#This Row],[School Type]]="Charter","Charter", "Non Charter")</f>
        <v>Non Charter</v>
      </c>
      <c r="K167" s="60">
        <f>_xlfn.XLOOKUP(Regression_Prep[[#This Row],[School Name]],Per_Pupil_Spending_1[School Name],Per_Pupil_Spending_1[Amount],"")</f>
        <v>18354.57</v>
      </c>
      <c r="L167" s="60">
        <f>IF(Regression_Prep[[#This Row],[Comparison School Type]]="Charter", 0,1)</f>
        <v>1</v>
      </c>
      <c r="M167" s="60" cm="1">
        <f t="array" ref="M167">_xlfn._xlws.FILTER(Enrollment[Percentage],(Enrollment[School Name]=Regression_Prep[[#This Row],[School Name]])*(Enrollment[Population]="Economically Disadvantaged"),"")</f>
        <v>0.51659999999999995</v>
      </c>
      <c r="N167" s="60" cm="1">
        <f t="array" ref="N167">_xlfn._xlws.FILTER(Enrollment[Percentage],(Enrollment[School Name]=Regression_Prep[[#This Row],[School Name]])*(Enrollment[Population]="Students with Disabilities"),"")</f>
        <v>0.255</v>
      </c>
      <c r="O167" s="60">
        <f>_xlfn.XLOOKUP(Regression_Prep[[#This Row],[School Name]],ELA_New[School Name], ELA_New[Percentage of Students at Achievement Level],"")</f>
        <v>0.50429999999999997</v>
      </c>
      <c r="P167" s="60">
        <f>_xlfn.XLOOKUP(Regression_Prep[[#This Row],[School Name]],Math_New[School Name],Math_New[Percentage of Students at Achievement Level],"")</f>
        <v>0.2155</v>
      </c>
      <c r="Q167" s="60">
        <f>_xlfn.XLOOKUP(Regression_Prep[[#This Row],[School Name]],Science_New[School Name], Science_New[Percentage of Students at Achievement Level],"")</f>
        <v>0.83120000000000005</v>
      </c>
      <c r="R167" s="60">
        <f>IFERROR(AVERAGEIFS(Regression_Prep[[#This Row],[Percent Below Achievement ELA]:[Percent Below Achievement Science]],Regression_Prep[[#This Row],[Percent Below Achievement ELA]:[Percent Below Achievement Science]],"&lt;&gt;"),"")</f>
        <v>0.51700000000000002</v>
      </c>
      <c r="S167" s="60">
        <f>IFERROR(Regression_Prep[[#This Row],[Per Pupil Spending]]*Regression_Prep[[#This Row],[Percent Below Achievement ELA]],"")</f>
        <v>9256.2096509999992</v>
      </c>
      <c r="T167" s="60">
        <f>IFERROR(Regression_Prep[[#This Row],[Per Pupil Spending]]/(1-Regression_Prep[[#This Row],[Percent Below Achievement ELA]]),"")</f>
        <v>37027.57716360702</v>
      </c>
      <c r="U167" s="60">
        <f>IFERROR(Regression_Prep[[#This Row],[Per Pupil Spending]]*Regression_Prep[[#This Row],[Percent Below Achievement Science]],"")</f>
        <v>15256.318584000001</v>
      </c>
      <c r="V167" s="60">
        <f>IFERROR(Regression_Prep[[#This Row],[Per Pupil Spending]]/(1-Regression_Prep[[#This Row],[Percent Below Achievement Science]]),"")</f>
        <v>108735.60426540287</v>
      </c>
      <c r="W167" s="60">
        <f>IFERROR(Regression_Prep[[#This Row],[Per Pupil Spending]]*Regression_Prep[[#This Row],[Percent Below Achievement Math]],"")</f>
        <v>3955.4098349999999</v>
      </c>
      <c r="X167" s="60">
        <f>IFERROR(Regression_Prep[[#This Row],[Per Pupil Spending]]/(1-Regression_Prep[[#This Row],[Percent Below Achievement Math]]),"")</f>
        <v>23396.520076481836</v>
      </c>
      <c r="Y167" s="60"/>
      <c r="AH167"/>
      <c r="AI167"/>
      <c r="AJ167"/>
      <c r="AK167"/>
      <c r="AL167"/>
      <c r="AM167"/>
      <c r="AN167"/>
      <c r="AO167"/>
      <c r="AP167"/>
    </row>
    <row r="168" spans="1:42" ht="13">
      <c r="A168" s="25" t="s">
        <v>570</v>
      </c>
      <c r="B168" s="23" t="s">
        <v>1181</v>
      </c>
      <c r="C168" s="23" t="s">
        <v>541</v>
      </c>
      <c r="D168" s="23" t="s">
        <v>662</v>
      </c>
      <c r="E168" s="23" t="s">
        <v>647</v>
      </c>
      <c r="F168" s="24" t="s">
        <v>579</v>
      </c>
      <c r="G168" s="23" t="s">
        <v>676</v>
      </c>
      <c r="H168" s="23" t="s">
        <v>1182</v>
      </c>
      <c r="I168" s="19" t="s">
        <v>656</v>
      </c>
      <c r="J168" s="18" t="str">
        <f>IF(Regression_Prep[[#This Row],[School Type]]="Charter","Charter", "Non Charter")</f>
        <v>Non Charter</v>
      </c>
      <c r="K168" s="60">
        <f>_xlfn.XLOOKUP(Regression_Prep[[#This Row],[School Name]],Per_Pupil_Spending_1[School Name],Per_Pupil_Spending_1[Amount],"")</f>
        <v>25900.19</v>
      </c>
      <c r="L168" s="60">
        <f>IF(Regression_Prep[[#This Row],[Comparison School Type]]="Charter", 0,1)</f>
        <v>1</v>
      </c>
      <c r="M168" s="60" cm="1">
        <f t="array" ref="M168">_xlfn._xlws.FILTER(Enrollment[Percentage],(Enrollment[School Name]=Regression_Prep[[#This Row],[School Name]])*(Enrollment[Population]="Economically Disadvantaged"),"")</f>
        <v>0.34389999999999998</v>
      </c>
      <c r="N168" s="60" cm="1">
        <f t="array" ref="N168">_xlfn._xlws.FILTER(Enrollment[Percentage],(Enrollment[School Name]=Regression_Prep[[#This Row],[School Name]])*(Enrollment[Population]="Students with Disabilities"),"")</f>
        <v>0.30570000000000003</v>
      </c>
      <c r="O168" s="60">
        <f>_xlfn.XLOOKUP(Regression_Prep[[#This Row],[School Name]],ELA_New[School Name], ELA_New[Percentage of Students at Achievement Level],"")</f>
        <v>0.22989999999999999</v>
      </c>
      <c r="P168" s="60">
        <f>_xlfn.XLOOKUP(Regression_Prep[[#This Row],[School Name]],Math_New[School Name],Math_New[Percentage of Students at Achievement Level],"")</f>
        <v>0.71589999999999998</v>
      </c>
      <c r="Q168" s="60">
        <f>_xlfn.XLOOKUP(Regression_Prep[[#This Row],[School Name]],Science_New[School Name], Science_New[Percentage of Students at Achievement Level],"")</f>
        <v>0.83330000000000004</v>
      </c>
      <c r="R168" s="60">
        <f>IFERROR(AVERAGEIFS(Regression_Prep[[#This Row],[Percent Below Achievement ELA]:[Percent Below Achievement Science]],Regression_Prep[[#This Row],[Percent Below Achievement ELA]:[Percent Below Achievement Science]],"&lt;&gt;"),"")</f>
        <v>0.59303333333333341</v>
      </c>
      <c r="S168" s="60">
        <f>IFERROR(Regression_Prep[[#This Row],[Per Pupil Spending]]*Regression_Prep[[#This Row],[Percent Below Achievement ELA]],"")</f>
        <v>5954.453681</v>
      </c>
      <c r="T168" s="60">
        <f>IFERROR(Regression_Prep[[#This Row],[Per Pupil Spending]]/(1-Regression_Prep[[#This Row],[Percent Below Achievement ELA]]),"")</f>
        <v>33632.242565900531</v>
      </c>
      <c r="U168" s="60">
        <f>IFERROR(Regression_Prep[[#This Row],[Per Pupil Spending]]*Regression_Prep[[#This Row],[Percent Below Achievement Science]],"")</f>
        <v>21582.628326999999</v>
      </c>
      <c r="V168" s="60">
        <f>IFERROR(Regression_Prep[[#This Row],[Per Pupil Spending]]/(1-Regression_Prep[[#This Row],[Percent Below Achievement Science]]),"")</f>
        <v>155370.06598680266</v>
      </c>
      <c r="W168" s="60">
        <f>IFERROR(Regression_Prep[[#This Row],[Per Pupil Spending]]*Regression_Prep[[#This Row],[Percent Below Achievement Math]],"")</f>
        <v>18541.946021</v>
      </c>
      <c r="X168" s="60">
        <f>IFERROR(Regression_Prep[[#This Row],[Per Pupil Spending]]/(1-Regression_Prep[[#This Row],[Percent Below Achievement Math]]),"")</f>
        <v>91165.751495952121</v>
      </c>
      <c r="Y168" s="60"/>
      <c r="AH168"/>
      <c r="AI168"/>
      <c r="AJ168"/>
      <c r="AK168"/>
      <c r="AL168"/>
      <c r="AM168"/>
      <c r="AN168"/>
      <c r="AO168"/>
      <c r="AP168"/>
    </row>
    <row r="169" spans="1:42" ht="13">
      <c r="A169" s="28" t="s">
        <v>570</v>
      </c>
      <c r="B169" s="26" t="s">
        <v>965</v>
      </c>
      <c r="C169" s="26" t="s">
        <v>238</v>
      </c>
      <c r="D169" s="26" t="s">
        <v>659</v>
      </c>
      <c r="E169" s="26" t="s">
        <v>647</v>
      </c>
      <c r="F169" s="27" t="s">
        <v>579</v>
      </c>
      <c r="G169" s="26" t="s">
        <v>691</v>
      </c>
      <c r="H169" s="26" t="s">
        <v>967</v>
      </c>
      <c r="I169" s="19" t="s">
        <v>651</v>
      </c>
      <c r="J169" s="18" t="str">
        <f>IF(Regression_Prep[[#This Row],[School Type]]="Charter","Charter", "Non Charter")</f>
        <v>Non Charter</v>
      </c>
      <c r="K169" s="60">
        <f>_xlfn.XLOOKUP(Regression_Prep[[#This Row],[School Name]],Per_Pupil_Spending_1[School Name],Per_Pupil_Spending_1[Amount],"")</f>
        <v>20744.25</v>
      </c>
      <c r="L169" s="60">
        <f>IF(Regression_Prep[[#This Row],[Comparison School Type]]="Charter", 0,1)</f>
        <v>1</v>
      </c>
      <c r="M169" s="60" cm="1">
        <f t="array" ref="M169">_xlfn._xlws.FILTER(Enrollment[Percentage],(Enrollment[School Name]=Regression_Prep[[#This Row],[School Name]])*(Enrollment[Population]="Economically Disadvantaged"),"")</f>
        <v>0.60299999999999998</v>
      </c>
      <c r="N169" s="60" cm="1">
        <f t="array" ref="N169">_xlfn._xlws.FILTER(Enrollment[Percentage],(Enrollment[School Name]=Regression_Prep[[#This Row],[School Name]])*(Enrollment[Population]="Students with Disabilities"),"")</f>
        <v>0.2109</v>
      </c>
      <c r="O169" s="60">
        <f>_xlfn.XLOOKUP(Regression_Prep[[#This Row],[School Name]],ELA_New[School Name], ELA_New[Percentage of Students at Achievement Level],"")</f>
        <v>0.42059999999999997</v>
      </c>
      <c r="P169" s="60">
        <f>_xlfn.XLOOKUP(Regression_Prep[[#This Row],[School Name]],Math_New[School Name],Math_New[Percentage of Students at Achievement Level],"")</f>
        <v>0.33639999999999998</v>
      </c>
      <c r="Q169" s="60">
        <f>_xlfn.XLOOKUP(Regression_Prep[[#This Row],[School Name]],Science_New[School Name], Science_New[Percentage of Students at Achievement Level],"")</f>
        <v>0.8367</v>
      </c>
      <c r="R169" s="60">
        <f>IFERROR(AVERAGEIFS(Regression_Prep[[#This Row],[Percent Below Achievement ELA]:[Percent Below Achievement Science]],Regression_Prep[[#This Row],[Percent Below Achievement ELA]:[Percent Below Achievement Science]],"&lt;&gt;"),"")</f>
        <v>0.53123333333333334</v>
      </c>
      <c r="S169" s="60">
        <f>IFERROR(Regression_Prep[[#This Row],[Per Pupil Spending]]*Regression_Prep[[#This Row],[Percent Below Achievement ELA]],"")</f>
        <v>8725.0315499999997</v>
      </c>
      <c r="T169" s="60">
        <f>IFERROR(Regression_Prep[[#This Row],[Per Pupil Spending]]/(1-Regression_Prep[[#This Row],[Percent Below Achievement ELA]]),"")</f>
        <v>35802.985847428376</v>
      </c>
      <c r="U169" s="60">
        <f>IFERROR(Regression_Prep[[#This Row],[Per Pupil Spending]]*Regression_Prep[[#This Row],[Percent Below Achievement Science]],"")</f>
        <v>17356.713974999999</v>
      </c>
      <c r="V169" s="60">
        <f>IFERROR(Regression_Prep[[#This Row],[Per Pupil Spending]]/(1-Regression_Prep[[#This Row],[Percent Below Achievement Science]]),"")</f>
        <v>127031.53704837721</v>
      </c>
      <c r="W169" s="60">
        <f>IFERROR(Regression_Prep[[#This Row],[Per Pupil Spending]]*Regression_Prep[[#This Row],[Percent Below Achievement Math]],"")</f>
        <v>6978.3656999999994</v>
      </c>
      <c r="X169" s="60">
        <f>IFERROR(Regression_Prep[[#This Row],[Per Pupil Spending]]/(1-Regression_Prep[[#This Row],[Percent Below Achievement Math]]),"")</f>
        <v>31260.171790235083</v>
      </c>
      <c r="Y169" s="60"/>
      <c r="AH169"/>
      <c r="AI169"/>
      <c r="AJ169"/>
      <c r="AK169"/>
      <c r="AL169"/>
      <c r="AM169"/>
      <c r="AN169"/>
      <c r="AO169"/>
      <c r="AP169"/>
    </row>
    <row r="170" spans="1:42" ht="13">
      <c r="A170" s="25" t="s">
        <v>570</v>
      </c>
      <c r="B170" s="23" t="s">
        <v>1175</v>
      </c>
      <c r="C170" s="23" t="s">
        <v>236</v>
      </c>
      <c r="D170" s="23" t="s">
        <v>662</v>
      </c>
      <c r="E170" s="23" t="s">
        <v>647</v>
      </c>
      <c r="F170" s="24" t="s">
        <v>579</v>
      </c>
      <c r="G170" s="23" t="s">
        <v>686</v>
      </c>
      <c r="H170" s="23" t="s">
        <v>1176</v>
      </c>
      <c r="I170" s="19" t="s">
        <v>656</v>
      </c>
      <c r="J170" s="18" t="str">
        <f>IF(Regression_Prep[[#This Row],[School Type]]="Charter","Charter", "Non Charter")</f>
        <v>Non Charter</v>
      </c>
      <c r="K170" s="60">
        <f>_xlfn.XLOOKUP(Regression_Prep[[#This Row],[School Name]],Per_Pupil_Spending_1[School Name],Per_Pupil_Spending_1[Amount],"")</f>
        <v>37319.19</v>
      </c>
      <c r="L170" s="60">
        <f>IF(Regression_Prep[[#This Row],[Comparison School Type]]="Charter", 0,1)</f>
        <v>1</v>
      </c>
      <c r="M170" s="60" cm="1">
        <f t="array" ref="M170">_xlfn._xlws.FILTER(Enrollment[Percentage],(Enrollment[School Name]=Regression_Prep[[#This Row],[School Name]])*(Enrollment[Population]="Economically Disadvantaged"),"")</f>
        <v>0.29630000000000001</v>
      </c>
      <c r="N170" s="60" cm="1">
        <f t="array" ref="N170">_xlfn._xlws.FILTER(Enrollment[Percentage],(Enrollment[School Name]=Regression_Prep[[#This Row],[School Name]])*(Enrollment[Population]="Students with Disabilities"),"")</f>
        <v>0.32590000000000002</v>
      </c>
      <c r="O170" s="60">
        <f>_xlfn.XLOOKUP(Regression_Prep[[#This Row],[School Name]],ELA_New[School Name], ELA_New[Percentage of Students at Achievement Level],"")</f>
        <v>0.29870000000000002</v>
      </c>
      <c r="P170" s="60">
        <f>_xlfn.XLOOKUP(Regression_Prep[[#This Row],[School Name]],Math_New[School Name],Math_New[Percentage of Students at Achievement Level],"")</f>
        <v>0.31169999999999998</v>
      </c>
      <c r="Q170" s="60">
        <f>_xlfn.XLOOKUP(Regression_Prep[[#This Row],[School Name]],Science_New[School Name], Science_New[Percentage of Students at Achievement Level],"")</f>
        <v>0.8387</v>
      </c>
      <c r="R170" s="60">
        <f>IFERROR(AVERAGEIFS(Regression_Prep[[#This Row],[Percent Below Achievement ELA]:[Percent Below Achievement Science]],Regression_Prep[[#This Row],[Percent Below Achievement ELA]:[Percent Below Achievement Science]],"&lt;&gt;"),"")</f>
        <v>0.48303333333333337</v>
      </c>
      <c r="S170" s="60">
        <f>IFERROR(Regression_Prep[[#This Row],[Per Pupil Spending]]*Regression_Prep[[#This Row],[Percent Below Achievement ELA]],"")</f>
        <v>11147.242053000002</v>
      </c>
      <c r="T170" s="60">
        <f>IFERROR(Regression_Prep[[#This Row],[Per Pupil Spending]]/(1-Regression_Prep[[#This Row],[Percent Below Achievement ELA]]),"")</f>
        <v>53214.30201055183</v>
      </c>
      <c r="U170" s="60">
        <f>IFERROR(Regression_Prep[[#This Row],[Per Pupil Spending]]*Regression_Prep[[#This Row],[Percent Below Achievement Science]],"")</f>
        <v>31299.604653000002</v>
      </c>
      <c r="V170" s="60">
        <f>IFERROR(Regression_Prep[[#This Row],[Per Pupil Spending]]/(1-Regression_Prep[[#This Row],[Percent Below Achievement Science]]),"")</f>
        <v>231365.09609423435</v>
      </c>
      <c r="W170" s="60">
        <f>IFERROR(Regression_Prep[[#This Row],[Per Pupil Spending]]*Regression_Prep[[#This Row],[Percent Below Achievement Math]],"")</f>
        <v>11632.391523</v>
      </c>
      <c r="X170" s="60">
        <f>IFERROR(Regression_Prep[[#This Row],[Per Pupil Spending]]/(1-Regression_Prep[[#This Row],[Percent Below Achievement Math]]),"")</f>
        <v>54219.366555281129</v>
      </c>
      <c r="Y170" s="60"/>
      <c r="AH170"/>
      <c r="AI170"/>
      <c r="AJ170"/>
      <c r="AK170"/>
      <c r="AL170"/>
      <c r="AM170"/>
      <c r="AN170"/>
      <c r="AO170"/>
      <c r="AP170"/>
    </row>
    <row r="171" spans="1:42" ht="13">
      <c r="A171" s="28" t="s">
        <v>570</v>
      </c>
      <c r="B171" s="26" t="s">
        <v>717</v>
      </c>
      <c r="C171" s="26" t="s">
        <v>367</v>
      </c>
      <c r="D171" s="26" t="s">
        <v>659</v>
      </c>
      <c r="E171" s="26" t="s">
        <v>647</v>
      </c>
      <c r="F171" s="27" t="s">
        <v>579</v>
      </c>
      <c r="G171" s="26" t="s">
        <v>668</v>
      </c>
      <c r="H171" s="26" t="s">
        <v>719</v>
      </c>
      <c r="I171" s="19" t="s">
        <v>651</v>
      </c>
      <c r="J171" s="18" t="str">
        <f>IF(Regression_Prep[[#This Row],[School Type]]="Charter","Charter", "Non Charter")</f>
        <v>Non Charter</v>
      </c>
      <c r="K171" s="60">
        <f>_xlfn.XLOOKUP(Regression_Prep[[#This Row],[School Name]],Per_Pupil_Spending_1[School Name],Per_Pupil_Spending_1[Amount],"")</f>
        <v>18166.84</v>
      </c>
      <c r="L171" s="60">
        <f>IF(Regression_Prep[[#This Row],[Comparison School Type]]="Charter", 0,1)</f>
        <v>1</v>
      </c>
      <c r="M171" s="60" cm="1">
        <f t="array" ref="M171">_xlfn._xlws.FILTER(Enrollment[Percentage],(Enrollment[School Name]=Regression_Prep[[#This Row],[School Name]])*(Enrollment[Population]="Economically Disadvantaged"),"")</f>
        <v>0.39179999999999998</v>
      </c>
      <c r="N171" s="60" cm="1">
        <f t="array" ref="N171">_xlfn._xlws.FILTER(Enrollment[Percentage],(Enrollment[School Name]=Regression_Prep[[#This Row],[School Name]])*(Enrollment[Population]="Students with Disabilities"),"")</f>
        <v>0.1918</v>
      </c>
      <c r="O171" s="60">
        <f>_xlfn.XLOOKUP(Regression_Prep[[#This Row],[School Name]],ELA_New[School Name], ELA_New[Percentage of Students at Achievement Level],"")</f>
        <v>0.2155</v>
      </c>
      <c r="P171" s="60">
        <f>_xlfn.XLOOKUP(Regression_Prep[[#This Row],[School Name]],Math_New[School Name],Math_New[Percentage of Students at Achievement Level],"")</f>
        <v>0.68530000000000002</v>
      </c>
      <c r="Q171" s="60">
        <f>_xlfn.XLOOKUP(Regression_Prep[[#This Row],[School Name]],Science_New[School Name], Science_New[Percentage of Students at Achievement Level],"")</f>
        <v>0.84</v>
      </c>
      <c r="R171" s="60">
        <f>IFERROR(AVERAGEIFS(Regression_Prep[[#This Row],[Percent Below Achievement ELA]:[Percent Below Achievement Science]],Regression_Prep[[#This Row],[Percent Below Achievement ELA]:[Percent Below Achievement Science]],"&lt;&gt;"),"")</f>
        <v>0.58026666666666671</v>
      </c>
      <c r="S171" s="60">
        <f>IFERROR(Regression_Prep[[#This Row],[Per Pupil Spending]]*Regression_Prep[[#This Row],[Percent Below Achievement ELA]],"")</f>
        <v>3914.9540200000001</v>
      </c>
      <c r="T171" s="60">
        <f>IFERROR(Regression_Prep[[#This Row],[Per Pupil Spending]]/(1-Regression_Prep[[#This Row],[Percent Below Achievement ELA]]),"")</f>
        <v>23157.221159974506</v>
      </c>
      <c r="U171" s="60">
        <f>IFERROR(Regression_Prep[[#This Row],[Per Pupil Spending]]*Regression_Prep[[#This Row],[Percent Below Achievement Science]],"")</f>
        <v>15260.1456</v>
      </c>
      <c r="V171" s="60">
        <f>IFERROR(Regression_Prep[[#This Row],[Per Pupil Spending]]/(1-Regression_Prep[[#This Row],[Percent Below Achievement Science]]),"")</f>
        <v>113542.74999999999</v>
      </c>
      <c r="W171" s="60">
        <f>IFERROR(Regression_Prep[[#This Row],[Per Pupil Spending]]*Regression_Prep[[#This Row],[Percent Below Achievement Math]],"")</f>
        <v>12449.735452000001</v>
      </c>
      <c r="X171" s="60">
        <f>IFERROR(Regression_Prep[[#This Row],[Per Pupil Spending]]/(1-Regression_Prep[[#This Row],[Percent Below Achievement Math]]),"")</f>
        <v>57727.486495074678</v>
      </c>
      <c r="Y171" s="60"/>
      <c r="AH171"/>
      <c r="AI171"/>
      <c r="AJ171"/>
      <c r="AK171"/>
      <c r="AL171"/>
      <c r="AM171"/>
      <c r="AN171"/>
      <c r="AO171"/>
      <c r="AP171"/>
    </row>
    <row r="172" spans="1:42" ht="13">
      <c r="A172" s="25" t="s">
        <v>570</v>
      </c>
      <c r="B172" s="23" t="s">
        <v>1071</v>
      </c>
      <c r="C172" s="23" t="s">
        <v>71</v>
      </c>
      <c r="D172" s="24" t="s">
        <v>660</v>
      </c>
      <c r="E172" s="23" t="s">
        <v>647</v>
      </c>
      <c r="F172" s="24" t="s">
        <v>579</v>
      </c>
      <c r="G172" s="23" t="s">
        <v>691</v>
      </c>
      <c r="H172" s="23" t="s">
        <v>1073</v>
      </c>
      <c r="I172" s="19" t="s">
        <v>660</v>
      </c>
      <c r="J172" s="18" t="str">
        <f>IF(Regression_Prep[[#This Row],[School Type]]="Charter","Charter", "Non Charter")</f>
        <v>Non Charter</v>
      </c>
      <c r="K172" s="60">
        <f>_xlfn.XLOOKUP(Regression_Prep[[#This Row],[School Name]],Per_Pupil_Spending_1[School Name],Per_Pupil_Spending_1[Amount],"")</f>
        <v>24195.47</v>
      </c>
      <c r="L172" s="60">
        <f>IF(Regression_Prep[[#This Row],[Comparison School Type]]="Charter", 0,1)</f>
        <v>1</v>
      </c>
      <c r="M172" s="60" cm="1">
        <f t="array" ref="M172">_xlfn._xlws.FILTER(Enrollment[Percentage],(Enrollment[School Name]=Regression_Prep[[#This Row],[School Name]])*(Enrollment[Population]="Economically Disadvantaged"),"")</f>
        <v>0.44340000000000002</v>
      </c>
      <c r="N172" s="60" cm="1">
        <f t="array" ref="N172">_xlfn._xlws.FILTER(Enrollment[Percentage],(Enrollment[School Name]=Regression_Prep[[#This Row],[School Name]])*(Enrollment[Population]="Students with Disabilities"),"")</f>
        <v>0.12670000000000001</v>
      </c>
      <c r="O172" s="60">
        <f>_xlfn.XLOOKUP(Regression_Prep[[#This Row],[School Name]],ELA_New[School Name], ELA_New[Percentage of Students at Achievement Level],"")</f>
        <v>0.80769999999999997</v>
      </c>
      <c r="P172" s="60">
        <f>_xlfn.XLOOKUP(Regression_Prep[[#This Row],[School Name]],Math_New[School Name],Math_New[Percentage of Students at Achievement Level],"")</f>
        <v>0.15090000000000001</v>
      </c>
      <c r="Q172" s="60">
        <f>_xlfn.XLOOKUP(Regression_Prep[[#This Row],[School Name]],Science_New[School Name], Science_New[Percentage of Students at Achievement Level],"")</f>
        <v>0.84619999999999995</v>
      </c>
      <c r="R172" s="60">
        <f>IFERROR(AVERAGEIFS(Regression_Prep[[#This Row],[Percent Below Achievement ELA]:[Percent Below Achievement Science]],Regression_Prep[[#This Row],[Percent Below Achievement ELA]:[Percent Below Achievement Science]],"&lt;&gt;"),"")</f>
        <v>0.60160000000000002</v>
      </c>
      <c r="S172" s="60">
        <f>IFERROR(Regression_Prep[[#This Row],[Per Pupil Spending]]*Regression_Prep[[#This Row],[Percent Below Achievement ELA]],"")</f>
        <v>19542.681119000001</v>
      </c>
      <c r="T172" s="60">
        <f>IFERROR(Regression_Prep[[#This Row],[Per Pupil Spending]]/(1-Regression_Prep[[#This Row],[Percent Below Achievement ELA]]),"")</f>
        <v>125821.47685907435</v>
      </c>
      <c r="U172" s="60">
        <f>IFERROR(Regression_Prep[[#This Row],[Per Pupil Spending]]*Regression_Prep[[#This Row],[Percent Below Achievement Science]],"")</f>
        <v>20474.206714</v>
      </c>
      <c r="V172" s="60">
        <f>IFERROR(Regression_Prep[[#This Row],[Per Pupil Spending]]/(1-Regression_Prep[[#This Row],[Percent Below Achievement Science]]),"")</f>
        <v>157317.7503250975</v>
      </c>
      <c r="W172" s="60">
        <f>IFERROR(Regression_Prep[[#This Row],[Per Pupil Spending]]*Regression_Prep[[#This Row],[Percent Below Achievement Math]],"")</f>
        <v>3651.0964230000004</v>
      </c>
      <c r="X172" s="60">
        <f>IFERROR(Regression_Prep[[#This Row],[Per Pupil Spending]]/(1-Regression_Prep[[#This Row],[Percent Below Achievement Math]]),"")</f>
        <v>28495.430455776706</v>
      </c>
      <c r="Y172" s="60"/>
      <c r="AH172"/>
      <c r="AI172"/>
      <c r="AJ172"/>
      <c r="AK172"/>
      <c r="AL172"/>
      <c r="AM172"/>
      <c r="AN172"/>
      <c r="AO172"/>
      <c r="AP172"/>
    </row>
    <row r="173" spans="1:42" ht="13">
      <c r="A173" s="28" t="s">
        <v>570</v>
      </c>
      <c r="B173" s="26" t="s">
        <v>1060</v>
      </c>
      <c r="C173" s="26" t="s">
        <v>460</v>
      </c>
      <c r="D173" s="27" t="s">
        <v>651</v>
      </c>
      <c r="E173" s="26" t="s">
        <v>647</v>
      </c>
      <c r="F173" s="27" t="s">
        <v>579</v>
      </c>
      <c r="G173" s="26" t="s">
        <v>668</v>
      </c>
      <c r="H173" s="26" t="s">
        <v>1062</v>
      </c>
      <c r="I173" s="19" t="s">
        <v>651</v>
      </c>
      <c r="J173" s="18" t="str">
        <f>IF(Regression_Prep[[#This Row],[School Type]]="Charter","Charter", "Non Charter")</f>
        <v>Non Charter</v>
      </c>
      <c r="K173" s="60">
        <f>_xlfn.XLOOKUP(Regression_Prep[[#This Row],[School Name]],Per_Pupil_Spending_1[School Name],Per_Pupil_Spending_1[Amount],"")</f>
        <v>20357.03</v>
      </c>
      <c r="L173" s="60">
        <f>IF(Regression_Prep[[#This Row],[Comparison School Type]]="Charter", 0,1)</f>
        <v>1</v>
      </c>
      <c r="M173" s="60" cm="1">
        <f t="array" ref="M173">_xlfn._xlws.FILTER(Enrollment[Percentage],(Enrollment[School Name]=Regression_Prep[[#This Row],[School Name]])*(Enrollment[Population]="Economically Disadvantaged"),"")</f>
        <v>0.28360000000000002</v>
      </c>
      <c r="N173" s="60" cm="1">
        <f t="array" ref="N173">_xlfn._xlws.FILTER(Enrollment[Percentage],(Enrollment[School Name]=Regression_Prep[[#This Row],[School Name]])*(Enrollment[Population]="Students with Disabilities"),"")</f>
        <v>0.19639999999999999</v>
      </c>
      <c r="O173" s="60">
        <f>_xlfn.XLOOKUP(Regression_Prep[[#This Row],[School Name]],ELA_New[School Name], ELA_New[Percentage of Students at Achievement Level],"")</f>
        <v>0.41449999999999998</v>
      </c>
      <c r="P173" s="60">
        <f>_xlfn.XLOOKUP(Regression_Prep[[#This Row],[School Name]],Math_New[School Name],Math_New[Percentage of Students at Achievement Level],"")</f>
        <v>0.46179999999999999</v>
      </c>
      <c r="Q173" s="60">
        <f>_xlfn.XLOOKUP(Regression_Prep[[#This Row],[School Name]],Science_New[School Name], Science_New[Percentage of Students at Achievement Level],"")</f>
        <v>0.84719999999999995</v>
      </c>
      <c r="R173" s="60">
        <f>IFERROR(AVERAGEIFS(Regression_Prep[[#This Row],[Percent Below Achievement ELA]:[Percent Below Achievement Science]],Regression_Prep[[#This Row],[Percent Below Achievement ELA]:[Percent Below Achievement Science]],"&lt;&gt;"),"")</f>
        <v>0.57450000000000001</v>
      </c>
      <c r="S173" s="60">
        <f>IFERROR(Regression_Prep[[#This Row],[Per Pupil Spending]]*Regression_Prep[[#This Row],[Percent Below Achievement ELA]],"")</f>
        <v>8437.9889349999994</v>
      </c>
      <c r="T173" s="60">
        <f>IFERROR(Regression_Prep[[#This Row],[Per Pupil Spending]]/(1-Regression_Prep[[#This Row],[Percent Below Achievement ELA]]),"")</f>
        <v>34768.625106746367</v>
      </c>
      <c r="U173" s="60">
        <f>IFERROR(Regression_Prep[[#This Row],[Per Pupil Spending]]*Regression_Prep[[#This Row],[Percent Below Achievement Science]],"")</f>
        <v>17246.475815999998</v>
      </c>
      <c r="V173" s="60">
        <f>IFERROR(Regression_Prep[[#This Row],[Per Pupil Spending]]/(1-Regression_Prep[[#This Row],[Percent Below Achievement Science]]),"")</f>
        <v>133226.63612565439</v>
      </c>
      <c r="W173" s="60">
        <f>IFERROR(Regression_Prep[[#This Row],[Per Pupil Spending]]*Regression_Prep[[#This Row],[Percent Below Achievement Math]],"")</f>
        <v>9400.8764539999993</v>
      </c>
      <c r="X173" s="60">
        <f>IFERROR(Regression_Prep[[#This Row],[Per Pupil Spending]]/(1-Regression_Prep[[#This Row],[Percent Below Achievement Math]]),"")</f>
        <v>37824.284652545517</v>
      </c>
      <c r="Y173" s="60"/>
      <c r="AH173"/>
      <c r="AI173"/>
      <c r="AJ173"/>
      <c r="AK173"/>
      <c r="AL173"/>
      <c r="AM173"/>
      <c r="AN173"/>
      <c r="AO173"/>
      <c r="AP173"/>
    </row>
    <row r="174" spans="1:42" ht="13">
      <c r="A174" s="25" t="s">
        <v>570</v>
      </c>
      <c r="B174" s="23" t="s">
        <v>720</v>
      </c>
      <c r="C174" s="23" t="s">
        <v>335</v>
      </c>
      <c r="D174" s="23" t="s">
        <v>650</v>
      </c>
      <c r="E174" s="23" t="s">
        <v>647</v>
      </c>
      <c r="F174" s="24" t="s">
        <v>579</v>
      </c>
      <c r="G174" s="23" t="s">
        <v>657</v>
      </c>
      <c r="H174" s="23" t="s">
        <v>658</v>
      </c>
      <c r="I174" s="19" t="s">
        <v>651</v>
      </c>
      <c r="J174" s="18" t="str">
        <f>IF(Regression_Prep[[#This Row],[School Type]]="Charter","Charter", "Non Charter")</f>
        <v>Non Charter</v>
      </c>
      <c r="K174" s="60">
        <f>_xlfn.XLOOKUP(Regression_Prep[[#This Row],[School Name]],Per_Pupil_Spending_1[School Name],Per_Pupil_Spending_1[Amount],"")</f>
        <v>22542.81</v>
      </c>
      <c r="L174" s="60">
        <f>IF(Regression_Prep[[#This Row],[Comparison School Type]]="Charter", 0,1)</f>
        <v>1</v>
      </c>
      <c r="M174" s="60" cm="1">
        <f t="array" ref="M174">_xlfn._xlws.FILTER(Enrollment[Percentage],(Enrollment[School Name]=Regression_Prep[[#This Row],[School Name]])*(Enrollment[Population]="Economically Disadvantaged"),"")</f>
        <v>0.5867</v>
      </c>
      <c r="N174" s="60" cm="1">
        <f t="array" ref="N174">_xlfn._xlws.FILTER(Enrollment[Percentage],(Enrollment[School Name]=Regression_Prep[[#This Row],[School Name]])*(Enrollment[Population]="Students with Disabilities"),"")</f>
        <v>0.24</v>
      </c>
      <c r="O174" s="60">
        <f>_xlfn.XLOOKUP(Regression_Prep[[#This Row],[School Name]],ELA_New[School Name], ELA_New[Percentage of Students at Achievement Level],"")</f>
        <v>0.43109999999999998</v>
      </c>
      <c r="P174" s="60">
        <f>_xlfn.XLOOKUP(Regression_Prep[[#This Row],[School Name]],Math_New[School Name],Math_New[Percentage of Students at Achievement Level],"")</f>
        <v>0.51480000000000004</v>
      </c>
      <c r="Q174" s="60">
        <f>_xlfn.XLOOKUP(Regression_Prep[[#This Row],[School Name]],Science_New[School Name], Science_New[Percentage of Students at Achievement Level],"")</f>
        <v>0.85109999999999997</v>
      </c>
      <c r="R174" s="60">
        <f>IFERROR(AVERAGEIFS(Regression_Prep[[#This Row],[Percent Below Achievement ELA]:[Percent Below Achievement Science]],Regression_Prep[[#This Row],[Percent Below Achievement ELA]:[Percent Below Achievement Science]],"&lt;&gt;"),"")</f>
        <v>0.59899999999999998</v>
      </c>
      <c r="S174" s="60">
        <f>IFERROR(Regression_Prep[[#This Row],[Per Pupil Spending]]*Regression_Prep[[#This Row],[Percent Below Achievement ELA]],"")</f>
        <v>9718.2053909999995</v>
      </c>
      <c r="T174" s="60">
        <f>IFERROR(Regression_Prep[[#This Row],[Per Pupil Spending]]/(1-Regression_Prep[[#This Row],[Percent Below Achievement ELA]]),"")</f>
        <v>39625.259272279844</v>
      </c>
      <c r="U174" s="60">
        <f>IFERROR(Regression_Prep[[#This Row],[Per Pupil Spending]]*Regression_Prep[[#This Row],[Percent Below Achievement Science]],"")</f>
        <v>19186.185591000001</v>
      </c>
      <c r="V174" s="60">
        <f>IFERROR(Regression_Prep[[#This Row],[Per Pupil Spending]]/(1-Regression_Prep[[#This Row],[Percent Below Achievement Science]]),"")</f>
        <v>151395.63465413026</v>
      </c>
      <c r="W174" s="60">
        <f>IFERROR(Regression_Prep[[#This Row],[Per Pupil Spending]]*Regression_Prep[[#This Row],[Percent Below Achievement Math]],"")</f>
        <v>11605.038588000001</v>
      </c>
      <c r="X174" s="60">
        <f>IFERROR(Regression_Prep[[#This Row],[Per Pupil Spending]]/(1-Regression_Prep[[#This Row],[Percent Below Achievement Math]]),"")</f>
        <v>46460.861500412204</v>
      </c>
      <c r="Y174" s="60"/>
      <c r="AH174"/>
      <c r="AI174"/>
      <c r="AJ174"/>
      <c r="AK174"/>
      <c r="AL174"/>
      <c r="AM174"/>
      <c r="AN174"/>
      <c r="AO174"/>
      <c r="AP174"/>
    </row>
    <row r="175" spans="1:42" ht="13">
      <c r="A175" s="28" t="s">
        <v>570</v>
      </c>
      <c r="B175" s="26" t="s">
        <v>961</v>
      </c>
      <c r="C175" s="26" t="s">
        <v>426</v>
      </c>
      <c r="D175" s="26" t="s">
        <v>659</v>
      </c>
      <c r="E175" s="26" t="s">
        <v>647</v>
      </c>
      <c r="F175" s="27" t="s">
        <v>579</v>
      </c>
      <c r="G175" s="26" t="s">
        <v>668</v>
      </c>
      <c r="H175" s="26" t="s">
        <v>962</v>
      </c>
      <c r="I175" s="19" t="s">
        <v>651</v>
      </c>
      <c r="J175" s="18" t="str">
        <f>IF(Regression_Prep[[#This Row],[School Type]]="Charter","Charter", "Non Charter")</f>
        <v>Non Charter</v>
      </c>
      <c r="K175" s="60">
        <f>_xlfn.XLOOKUP(Regression_Prep[[#This Row],[School Name]],Per_Pupil_Spending_1[School Name],Per_Pupil_Spending_1[Amount],"")</f>
        <v>19351.78</v>
      </c>
      <c r="L175" s="60">
        <f>IF(Regression_Prep[[#This Row],[Comparison School Type]]="Charter", 0,1)</f>
        <v>1</v>
      </c>
      <c r="M175" s="60" cm="1">
        <f t="array" ref="M175">_xlfn._xlws.FILTER(Enrollment[Percentage],(Enrollment[School Name]=Regression_Prep[[#This Row],[School Name]])*(Enrollment[Population]="Economically Disadvantaged"),"")</f>
        <v>0.34839999999999999</v>
      </c>
      <c r="N175" s="60" cm="1">
        <f t="array" ref="N175">_xlfn._xlws.FILTER(Enrollment[Percentage],(Enrollment[School Name]=Regression_Prep[[#This Row],[School Name]])*(Enrollment[Population]="Students with Disabilities"),"")</f>
        <v>0.15509999999999999</v>
      </c>
      <c r="O175" s="60">
        <f>_xlfn.XLOOKUP(Regression_Prep[[#This Row],[School Name]],ELA_New[School Name], ELA_New[Percentage of Students at Achievement Level],"")</f>
        <v>0.36280000000000001</v>
      </c>
      <c r="P175" s="60">
        <f>_xlfn.XLOOKUP(Regression_Prep[[#This Row],[School Name]],Math_New[School Name],Math_New[Percentage of Students at Achievement Level],"")</f>
        <v>0.43809999999999999</v>
      </c>
      <c r="Q175" s="60">
        <f>_xlfn.XLOOKUP(Regression_Prep[[#This Row],[School Name]],Science_New[School Name], Science_New[Percentage of Students at Achievement Level],"")</f>
        <v>0.86150000000000004</v>
      </c>
      <c r="R175" s="60">
        <f>IFERROR(AVERAGEIFS(Regression_Prep[[#This Row],[Percent Below Achievement ELA]:[Percent Below Achievement Science]],Regression_Prep[[#This Row],[Percent Below Achievement ELA]:[Percent Below Achievement Science]],"&lt;&gt;"),"")</f>
        <v>0.55413333333333326</v>
      </c>
      <c r="S175" s="60">
        <f>IFERROR(Regression_Prep[[#This Row],[Per Pupil Spending]]*Regression_Prep[[#This Row],[Percent Below Achievement ELA]],"")</f>
        <v>7020.8257839999997</v>
      </c>
      <c r="T175" s="60">
        <f>IFERROR(Regression_Prep[[#This Row],[Per Pupil Spending]]/(1-Regression_Prep[[#This Row],[Percent Below Achievement ELA]]),"")</f>
        <v>30370.025109855618</v>
      </c>
      <c r="U175" s="60">
        <f>IFERROR(Regression_Prep[[#This Row],[Per Pupil Spending]]*Regression_Prep[[#This Row],[Percent Below Achievement Science]],"")</f>
        <v>16671.55847</v>
      </c>
      <c r="V175" s="60">
        <f>IFERROR(Regression_Prep[[#This Row],[Per Pupil Spending]]/(1-Regression_Prep[[#This Row],[Percent Below Achievement Science]]),"")</f>
        <v>139724.04332129969</v>
      </c>
      <c r="W175" s="60">
        <f>IFERROR(Regression_Prep[[#This Row],[Per Pupil Spending]]*Regression_Prep[[#This Row],[Percent Below Achievement Math]],"")</f>
        <v>8478.0148179999997</v>
      </c>
      <c r="X175" s="60">
        <f>IFERROR(Regression_Prep[[#This Row],[Per Pupil Spending]]/(1-Regression_Prep[[#This Row],[Percent Below Achievement Math]]),"")</f>
        <v>34439.900338138454</v>
      </c>
      <c r="Y175" s="60"/>
      <c r="AH175"/>
      <c r="AI175"/>
      <c r="AJ175"/>
      <c r="AK175"/>
      <c r="AL175"/>
      <c r="AM175"/>
      <c r="AN175"/>
      <c r="AO175"/>
      <c r="AP175"/>
    </row>
    <row r="176" spans="1:42" ht="13">
      <c r="A176" s="25" t="s">
        <v>570</v>
      </c>
      <c r="B176" s="23" t="s">
        <v>909</v>
      </c>
      <c r="C176" s="23" t="s">
        <v>165</v>
      </c>
      <c r="D176" s="24" t="s">
        <v>660</v>
      </c>
      <c r="E176" s="23" t="s">
        <v>647</v>
      </c>
      <c r="F176" s="24" t="s">
        <v>579</v>
      </c>
      <c r="G176" s="23" t="s">
        <v>668</v>
      </c>
      <c r="H176" s="23" t="s">
        <v>911</v>
      </c>
      <c r="I176" s="19" t="s">
        <v>660</v>
      </c>
      <c r="J176" s="18" t="str">
        <f>IF(Regression_Prep[[#This Row],[School Type]]="Charter","Charter", "Non Charter")</f>
        <v>Non Charter</v>
      </c>
      <c r="K176" s="60">
        <f>_xlfn.XLOOKUP(Regression_Prep[[#This Row],[School Name]],Per_Pupil_Spending_1[School Name],Per_Pupil_Spending_1[Amount],"")</f>
        <v>22301.19</v>
      </c>
      <c r="L176" s="60">
        <f>IF(Regression_Prep[[#This Row],[Comparison School Type]]="Charter", 0,1)</f>
        <v>1</v>
      </c>
      <c r="M176" s="60" cm="1">
        <f t="array" ref="M176">_xlfn._xlws.FILTER(Enrollment[Percentage],(Enrollment[School Name]=Regression_Prep[[#This Row],[School Name]])*(Enrollment[Population]="Economically Disadvantaged"),"")</f>
        <v>0.27750000000000002</v>
      </c>
      <c r="N176" s="60" cm="1">
        <f t="array" ref="N176">_xlfn._xlws.FILTER(Enrollment[Percentage],(Enrollment[School Name]=Regression_Prep[[#This Row],[School Name]])*(Enrollment[Population]="Students with Disabilities"),"")</f>
        <v>0.15709999999999999</v>
      </c>
      <c r="O176" s="60">
        <f>_xlfn.XLOOKUP(Regression_Prep[[#This Row],[School Name]],ELA_New[School Name], ELA_New[Percentage of Students at Achievement Level],"")</f>
        <v>0.56000000000000005</v>
      </c>
      <c r="P176" s="60">
        <f>_xlfn.XLOOKUP(Regression_Prep[[#This Row],[School Name]],Math_New[School Name],Math_New[Percentage of Students at Achievement Level],"")</f>
        <v>0.27</v>
      </c>
      <c r="Q176" s="60">
        <f>_xlfn.XLOOKUP(Regression_Prep[[#This Row],[School Name]],Science_New[School Name], Science_New[Percentage of Students at Achievement Level],"")</f>
        <v>0.86360000000000003</v>
      </c>
      <c r="R176" s="60">
        <f>IFERROR(AVERAGEIFS(Regression_Prep[[#This Row],[Percent Below Achievement ELA]:[Percent Below Achievement Science]],Regression_Prep[[#This Row],[Percent Below Achievement ELA]:[Percent Below Achievement Science]],"&lt;&gt;"),"")</f>
        <v>0.56453333333333333</v>
      </c>
      <c r="S176" s="60">
        <f>IFERROR(Regression_Prep[[#This Row],[Per Pupil Spending]]*Regression_Prep[[#This Row],[Percent Below Achievement ELA]],"")</f>
        <v>12488.6664</v>
      </c>
      <c r="T176" s="60">
        <f>IFERROR(Regression_Prep[[#This Row],[Per Pupil Spending]]/(1-Regression_Prep[[#This Row],[Percent Below Achievement ELA]]),"")</f>
        <v>50684.522727272728</v>
      </c>
      <c r="U176" s="60">
        <f>IFERROR(Regression_Prep[[#This Row],[Per Pupil Spending]]*Regression_Prep[[#This Row],[Percent Below Achievement Science]],"")</f>
        <v>19259.307683999999</v>
      </c>
      <c r="V176" s="60">
        <f>IFERROR(Regression_Prep[[#This Row],[Per Pupil Spending]]/(1-Regression_Prep[[#This Row],[Percent Below Achievement Science]]),"")</f>
        <v>163498.46041055722</v>
      </c>
      <c r="W176" s="60">
        <f>IFERROR(Regression_Prep[[#This Row],[Per Pupil Spending]]*Regression_Prep[[#This Row],[Percent Below Achievement Math]],"")</f>
        <v>6021.3212999999996</v>
      </c>
      <c r="X176" s="60">
        <f>IFERROR(Regression_Prep[[#This Row],[Per Pupil Spending]]/(1-Regression_Prep[[#This Row],[Percent Below Achievement Math]]),"")</f>
        <v>30549.575342465752</v>
      </c>
      <c r="Y176" s="60"/>
      <c r="AH176"/>
      <c r="AI176"/>
      <c r="AJ176"/>
      <c r="AK176"/>
      <c r="AL176"/>
      <c r="AM176"/>
      <c r="AN176"/>
      <c r="AO176"/>
      <c r="AP176"/>
    </row>
    <row r="177" spans="1:42" ht="13">
      <c r="A177" s="28" t="s">
        <v>570</v>
      </c>
      <c r="B177" s="26" t="s">
        <v>1108</v>
      </c>
      <c r="C177" s="26" t="s">
        <v>378</v>
      </c>
      <c r="D177" s="26" t="s">
        <v>659</v>
      </c>
      <c r="E177" s="26" t="s">
        <v>647</v>
      </c>
      <c r="F177" s="27" t="s">
        <v>579</v>
      </c>
      <c r="G177" s="26" t="s">
        <v>682</v>
      </c>
      <c r="H177" s="26" t="s">
        <v>1109</v>
      </c>
      <c r="I177" s="19" t="s">
        <v>651</v>
      </c>
      <c r="J177" s="18" t="str">
        <f>IF(Regression_Prep[[#This Row],[School Type]]="Charter","Charter", "Non Charter")</f>
        <v>Non Charter</v>
      </c>
      <c r="K177" s="60">
        <f>_xlfn.XLOOKUP(Regression_Prep[[#This Row],[School Name]],Per_Pupil_Spending_1[School Name],Per_Pupil_Spending_1[Amount],"")</f>
        <v>22450.38</v>
      </c>
      <c r="L177" s="60">
        <f>IF(Regression_Prep[[#This Row],[Comparison School Type]]="Charter", 0,1)</f>
        <v>1</v>
      </c>
      <c r="M177" s="60" cm="1">
        <f t="array" ref="M177">_xlfn._xlws.FILTER(Enrollment[Percentage],(Enrollment[School Name]=Regression_Prep[[#This Row],[School Name]])*(Enrollment[Population]="Economically Disadvantaged"),"")</f>
        <v>0.65659999999999996</v>
      </c>
      <c r="N177" s="60" cm="1">
        <f t="array" ref="N177">_xlfn._xlws.FILTER(Enrollment[Percentage],(Enrollment[School Name]=Regression_Prep[[#This Row],[School Name]])*(Enrollment[Population]="Students with Disabilities"),"")</f>
        <v>0.16839999999999999</v>
      </c>
      <c r="O177" s="60">
        <f>_xlfn.XLOOKUP(Regression_Prep[[#This Row],[School Name]],ELA_New[School Name], ELA_New[Percentage of Students at Achievement Level],"")</f>
        <v>0.23930000000000001</v>
      </c>
      <c r="P177" s="60">
        <f>_xlfn.XLOOKUP(Regression_Prep[[#This Row],[School Name]],Math_New[School Name],Math_New[Percentage of Students at Achievement Level],"")</f>
        <v>0.72219999999999995</v>
      </c>
      <c r="Q177" s="60">
        <f>_xlfn.XLOOKUP(Regression_Prep[[#This Row],[School Name]],Science_New[School Name], Science_New[Percentage of Students at Achievement Level],"")</f>
        <v>0.86960000000000004</v>
      </c>
      <c r="R177" s="60">
        <f>IFERROR(AVERAGEIFS(Regression_Prep[[#This Row],[Percent Below Achievement ELA]:[Percent Below Achievement Science]],Regression_Prep[[#This Row],[Percent Below Achievement ELA]:[Percent Below Achievement Science]],"&lt;&gt;"),"")</f>
        <v>0.61036666666666672</v>
      </c>
      <c r="S177" s="60">
        <f>IFERROR(Regression_Prep[[#This Row],[Per Pupil Spending]]*Regression_Prep[[#This Row],[Percent Below Achievement ELA]],"")</f>
        <v>5372.3759340000006</v>
      </c>
      <c r="T177" s="60">
        <f>IFERROR(Regression_Prep[[#This Row],[Per Pupil Spending]]/(1-Regression_Prep[[#This Row],[Percent Below Achievement ELA]]),"")</f>
        <v>29512.790850532409</v>
      </c>
      <c r="U177" s="60">
        <f>IFERROR(Regression_Prep[[#This Row],[Per Pupil Spending]]*Regression_Prep[[#This Row],[Percent Below Achievement Science]],"")</f>
        <v>19522.850448000001</v>
      </c>
      <c r="V177" s="60">
        <f>IFERROR(Regression_Prep[[#This Row],[Per Pupil Spending]]/(1-Regression_Prep[[#This Row],[Percent Below Achievement Science]]),"")</f>
        <v>172165.49079754608</v>
      </c>
      <c r="W177" s="60">
        <f>IFERROR(Regression_Prep[[#This Row],[Per Pupil Spending]]*Regression_Prep[[#This Row],[Percent Below Achievement Math]],"")</f>
        <v>16213.664435999999</v>
      </c>
      <c r="X177" s="60">
        <f>IFERROR(Regression_Prep[[#This Row],[Per Pupil Spending]]/(1-Regression_Prep[[#This Row],[Percent Below Achievement Math]]),"")</f>
        <v>80814.902807775361</v>
      </c>
      <c r="Y177" s="60"/>
      <c r="AH177"/>
      <c r="AI177"/>
      <c r="AJ177"/>
      <c r="AK177"/>
      <c r="AL177"/>
      <c r="AM177"/>
      <c r="AN177"/>
      <c r="AO177"/>
      <c r="AP177"/>
    </row>
    <row r="178" spans="1:42" ht="13">
      <c r="A178" s="25" t="s">
        <v>570</v>
      </c>
      <c r="B178" s="23" t="s">
        <v>965</v>
      </c>
      <c r="C178" s="23" t="s">
        <v>207</v>
      </c>
      <c r="D178" s="23" t="s">
        <v>659</v>
      </c>
      <c r="E178" s="23" t="s">
        <v>647</v>
      </c>
      <c r="F178" s="24" t="s">
        <v>579</v>
      </c>
      <c r="G178" s="23" t="s">
        <v>691</v>
      </c>
      <c r="H178" s="23" t="s">
        <v>691</v>
      </c>
      <c r="I178" s="19" t="s">
        <v>651</v>
      </c>
      <c r="J178" s="18" t="str">
        <f>IF(Regression_Prep[[#This Row],[School Type]]="Charter","Charter", "Non Charter")</f>
        <v>Non Charter</v>
      </c>
      <c r="K178" s="60">
        <f>_xlfn.XLOOKUP(Regression_Prep[[#This Row],[School Name]],Per_Pupil_Spending_1[School Name],Per_Pupil_Spending_1[Amount],"")</f>
        <v>21242.5</v>
      </c>
      <c r="L178" s="60">
        <f>IF(Regression_Prep[[#This Row],[Comparison School Type]]="Charter", 0,1)</f>
        <v>1</v>
      </c>
      <c r="M178" s="60" cm="1">
        <f t="array" ref="M178">_xlfn._xlws.FILTER(Enrollment[Percentage],(Enrollment[School Name]=Regression_Prep[[#This Row],[School Name]])*(Enrollment[Population]="Economically Disadvantaged"),"")</f>
        <v>0.56130000000000002</v>
      </c>
      <c r="N178" s="60" cm="1">
        <f t="array" ref="N178">_xlfn._xlws.FILTER(Enrollment[Percentage],(Enrollment[School Name]=Regression_Prep[[#This Row],[School Name]])*(Enrollment[Population]="Students with Disabilities"),"")</f>
        <v>0.19350000000000001</v>
      </c>
      <c r="O178" s="60">
        <f>_xlfn.XLOOKUP(Regression_Prep[[#This Row],[School Name]],ELA_New[School Name], ELA_New[Percentage of Students at Achievement Level],"")</f>
        <v>0.3952</v>
      </c>
      <c r="P178" s="60">
        <f>_xlfn.XLOOKUP(Regression_Prep[[#This Row],[School Name]],Math_New[School Name],Math_New[Percentage of Students at Achievement Level],"")</f>
        <v>0.29339999999999999</v>
      </c>
      <c r="Q178" s="60">
        <f>_xlfn.XLOOKUP(Regression_Prep[[#This Row],[School Name]],Science_New[School Name], Science_New[Percentage of Students at Achievement Level],"")</f>
        <v>0.87229999999999996</v>
      </c>
      <c r="R178" s="60">
        <f>IFERROR(AVERAGEIFS(Regression_Prep[[#This Row],[Percent Below Achievement ELA]:[Percent Below Achievement Science]],Regression_Prep[[#This Row],[Percent Below Achievement ELA]:[Percent Below Achievement Science]],"&lt;&gt;"),"")</f>
        <v>0.52029999999999998</v>
      </c>
      <c r="S178" s="60">
        <f>IFERROR(Regression_Prep[[#This Row],[Per Pupil Spending]]*Regression_Prep[[#This Row],[Percent Below Achievement ELA]],"")</f>
        <v>8395.0360000000001</v>
      </c>
      <c r="T178" s="60">
        <f>IFERROR(Regression_Prep[[#This Row],[Per Pupil Spending]]/(1-Regression_Prep[[#This Row],[Percent Below Achievement ELA]]),"")</f>
        <v>35123.181216931218</v>
      </c>
      <c r="U178" s="60">
        <f>IFERROR(Regression_Prep[[#This Row],[Per Pupil Spending]]*Regression_Prep[[#This Row],[Percent Below Achievement Science]],"")</f>
        <v>18529.832749999998</v>
      </c>
      <c r="V178" s="60">
        <f>IFERROR(Regression_Prep[[#This Row],[Per Pupil Spending]]/(1-Regression_Prep[[#This Row],[Percent Below Achievement Science]]),"")</f>
        <v>166346.90681284256</v>
      </c>
      <c r="W178" s="60">
        <f>IFERROR(Regression_Prep[[#This Row],[Per Pupil Spending]]*Regression_Prep[[#This Row],[Percent Below Achievement Math]],"")</f>
        <v>6232.5495000000001</v>
      </c>
      <c r="X178" s="60">
        <f>IFERROR(Regression_Prep[[#This Row],[Per Pupil Spending]]/(1-Regression_Prep[[#This Row],[Percent Below Achievement Math]]),"")</f>
        <v>30062.977639399942</v>
      </c>
      <c r="Y178" s="60"/>
      <c r="AH178"/>
      <c r="AI178"/>
      <c r="AJ178"/>
      <c r="AK178"/>
      <c r="AL178"/>
      <c r="AM178"/>
      <c r="AN178"/>
      <c r="AO178"/>
      <c r="AP178"/>
    </row>
    <row r="179" spans="1:42" ht="13">
      <c r="A179" s="28" t="s">
        <v>570</v>
      </c>
      <c r="B179" s="26" t="s">
        <v>1135</v>
      </c>
      <c r="C179" s="26" t="s">
        <v>67</v>
      </c>
      <c r="D179" s="26" t="s">
        <v>659</v>
      </c>
      <c r="E179" s="26" t="s">
        <v>647</v>
      </c>
      <c r="F179" s="27" t="s">
        <v>579</v>
      </c>
      <c r="G179" s="26" t="s">
        <v>689</v>
      </c>
      <c r="H179" s="26" t="s">
        <v>1136</v>
      </c>
      <c r="I179" s="19" t="s">
        <v>651</v>
      </c>
      <c r="J179" s="18" t="str">
        <f>IF(Regression_Prep[[#This Row],[School Type]]="Charter","Charter", "Non Charter")</f>
        <v>Non Charter</v>
      </c>
      <c r="K179" s="60">
        <f>_xlfn.XLOOKUP(Regression_Prep[[#This Row],[School Name]],Per_Pupil_Spending_1[School Name],Per_Pupil_Spending_1[Amount],"")</f>
        <v>16851.28</v>
      </c>
      <c r="L179" s="60">
        <f>IF(Regression_Prep[[#This Row],[Comparison School Type]]="Charter", 0,1)</f>
        <v>1</v>
      </c>
      <c r="M179" s="60" cm="1">
        <f t="array" ref="M179">_xlfn._xlws.FILTER(Enrollment[Percentage],(Enrollment[School Name]=Regression_Prep[[#This Row],[School Name]])*(Enrollment[Population]="Economically Disadvantaged"),"")</f>
        <v>0.64259999999999995</v>
      </c>
      <c r="N179" s="60" cm="1">
        <f t="array" ref="N179">_xlfn._xlws.FILTER(Enrollment[Percentage],(Enrollment[School Name]=Regression_Prep[[#This Row],[School Name]])*(Enrollment[Population]="Students with Disabilities"),"")</f>
        <v>0.20530000000000001</v>
      </c>
      <c r="O179" s="60">
        <f>_xlfn.XLOOKUP(Regression_Prep[[#This Row],[School Name]],ELA_New[School Name], ELA_New[Percentage of Students at Achievement Level],"")</f>
        <v>0.4</v>
      </c>
      <c r="P179" s="60">
        <f>_xlfn.XLOOKUP(Regression_Prep[[#This Row],[School Name]],Math_New[School Name],Math_New[Percentage of Students at Achievement Level],"")</f>
        <v>0.4</v>
      </c>
      <c r="Q179" s="60">
        <f>_xlfn.XLOOKUP(Regression_Prep[[#This Row],[School Name]],Science_New[School Name], Science_New[Percentage of Students at Achievement Level],"")</f>
        <v>0.88370000000000004</v>
      </c>
      <c r="R179" s="60">
        <f>IFERROR(AVERAGEIFS(Regression_Prep[[#This Row],[Percent Below Achievement ELA]:[Percent Below Achievement Science]],Regression_Prep[[#This Row],[Percent Below Achievement ELA]:[Percent Below Achievement Science]],"&lt;&gt;"),"")</f>
        <v>0.56123333333333336</v>
      </c>
      <c r="S179" s="60">
        <f>IFERROR(Regression_Prep[[#This Row],[Per Pupil Spending]]*Regression_Prep[[#This Row],[Percent Below Achievement ELA]],"")</f>
        <v>6740.5119999999997</v>
      </c>
      <c r="T179" s="60">
        <f>IFERROR(Regression_Prep[[#This Row],[Per Pupil Spending]]/(1-Regression_Prep[[#This Row],[Percent Below Achievement ELA]]),"")</f>
        <v>28085.466666666667</v>
      </c>
      <c r="U179" s="60">
        <f>IFERROR(Regression_Prep[[#This Row],[Per Pupil Spending]]*Regression_Prep[[#This Row],[Percent Below Achievement Science]],"")</f>
        <v>14891.476135999999</v>
      </c>
      <c r="V179" s="60">
        <f>IFERROR(Regression_Prep[[#This Row],[Per Pupil Spending]]/(1-Regression_Prep[[#This Row],[Percent Below Achievement Science]]),"")</f>
        <v>144894.92691315568</v>
      </c>
      <c r="W179" s="60">
        <f>IFERROR(Regression_Prep[[#This Row],[Per Pupil Spending]]*Regression_Prep[[#This Row],[Percent Below Achievement Math]],"")</f>
        <v>6740.5119999999997</v>
      </c>
      <c r="X179" s="60">
        <f>IFERROR(Regression_Prep[[#This Row],[Per Pupil Spending]]/(1-Regression_Prep[[#This Row],[Percent Below Achievement Math]]),"")</f>
        <v>28085.466666666667</v>
      </c>
      <c r="Y179" s="60"/>
      <c r="AH179"/>
      <c r="AI179"/>
      <c r="AJ179"/>
      <c r="AK179"/>
      <c r="AL179"/>
      <c r="AM179"/>
      <c r="AN179"/>
      <c r="AO179"/>
      <c r="AP179"/>
    </row>
    <row r="180" spans="1:42" ht="13">
      <c r="A180" s="25" t="s">
        <v>570</v>
      </c>
      <c r="B180" s="23" t="s">
        <v>720</v>
      </c>
      <c r="C180" s="23" t="s">
        <v>260</v>
      </c>
      <c r="D180" s="23" t="s">
        <v>650</v>
      </c>
      <c r="E180" s="23" t="s">
        <v>647</v>
      </c>
      <c r="F180" s="24" t="s">
        <v>579</v>
      </c>
      <c r="G180" s="23" t="s">
        <v>657</v>
      </c>
      <c r="H180" s="23" t="s">
        <v>658</v>
      </c>
      <c r="I180" s="19" t="s">
        <v>651</v>
      </c>
      <c r="J180" s="18" t="str">
        <f>IF(Regression_Prep[[#This Row],[School Type]]="Charter","Charter", "Non Charter")</f>
        <v>Non Charter</v>
      </c>
      <c r="K180" s="60">
        <f>_xlfn.XLOOKUP(Regression_Prep[[#This Row],[School Name]],Per_Pupil_Spending_1[School Name],Per_Pupil_Spending_1[Amount],"")</f>
        <v>23240.06</v>
      </c>
      <c r="L180" s="60">
        <f>IF(Regression_Prep[[#This Row],[Comparison School Type]]="Charter", 0,1)</f>
        <v>1</v>
      </c>
      <c r="M180" s="60" cm="1">
        <f t="array" ref="M180">_xlfn._xlws.FILTER(Enrollment[Percentage],(Enrollment[School Name]=Regression_Prep[[#This Row],[School Name]])*(Enrollment[Population]="Economically Disadvantaged"),"")</f>
        <v>0.53769999999999996</v>
      </c>
      <c r="N180" s="60" cm="1">
        <f t="array" ref="N180">_xlfn._xlws.FILTER(Enrollment[Percentage],(Enrollment[School Name]=Regression_Prep[[#This Row],[School Name]])*(Enrollment[Population]="Students with Disabilities"),"")</f>
        <v>0.22620000000000001</v>
      </c>
      <c r="O180" s="60">
        <f>_xlfn.XLOOKUP(Regression_Prep[[#This Row],[School Name]],ELA_New[School Name], ELA_New[Percentage of Students at Achievement Level],"")</f>
        <v>0.4733</v>
      </c>
      <c r="P180" s="60">
        <f>_xlfn.XLOOKUP(Regression_Prep[[#This Row],[School Name]],Math_New[School Name],Math_New[Percentage of Students at Achievement Level],"")</f>
        <v>0.43130000000000002</v>
      </c>
      <c r="Q180" s="60">
        <f>_xlfn.XLOOKUP(Regression_Prep[[#This Row],[School Name]],Science_New[School Name], Science_New[Percentage of Students at Achievement Level],"")</f>
        <v>0.88890000000000002</v>
      </c>
      <c r="R180" s="60">
        <f>IFERROR(AVERAGEIFS(Regression_Prep[[#This Row],[Percent Below Achievement ELA]:[Percent Below Achievement Science]],Regression_Prep[[#This Row],[Percent Below Achievement ELA]:[Percent Below Achievement Science]],"&lt;&gt;"),"")</f>
        <v>0.59783333333333333</v>
      </c>
      <c r="S180" s="60">
        <f>IFERROR(Regression_Prep[[#This Row],[Per Pupil Spending]]*Regression_Prep[[#This Row],[Percent Below Achievement ELA]],"")</f>
        <v>10999.520398000001</v>
      </c>
      <c r="T180" s="60">
        <f>IFERROR(Regression_Prep[[#This Row],[Per Pupil Spending]]/(1-Regression_Prep[[#This Row],[Percent Below Achievement ELA]]),"")</f>
        <v>44123.903550408206</v>
      </c>
      <c r="U180" s="60">
        <f>IFERROR(Regression_Prep[[#This Row],[Per Pupil Spending]]*Regression_Prep[[#This Row],[Percent Below Achievement Science]],"")</f>
        <v>20658.089334</v>
      </c>
      <c r="V180" s="60">
        <f>IFERROR(Regression_Prep[[#This Row],[Per Pupil Spending]]/(1-Regression_Prep[[#This Row],[Percent Below Achievement Science]]),"")</f>
        <v>209181.45814581463</v>
      </c>
      <c r="W180" s="60">
        <f>IFERROR(Regression_Prep[[#This Row],[Per Pupil Spending]]*Regression_Prep[[#This Row],[Percent Below Achievement Math]],"")</f>
        <v>10023.437878000001</v>
      </c>
      <c r="X180" s="60">
        <f>IFERROR(Regression_Prep[[#This Row],[Per Pupil Spending]]/(1-Regression_Prep[[#This Row],[Percent Below Achievement Math]]),"")</f>
        <v>40865.236504308072</v>
      </c>
      <c r="Y180" s="60"/>
      <c r="AH180"/>
      <c r="AI180"/>
      <c r="AJ180"/>
      <c r="AK180"/>
      <c r="AL180"/>
      <c r="AM180"/>
      <c r="AN180"/>
      <c r="AO180"/>
      <c r="AP180"/>
    </row>
    <row r="181" spans="1:42" ht="13">
      <c r="A181" s="28" t="s">
        <v>570</v>
      </c>
      <c r="B181" s="26" t="s">
        <v>1074</v>
      </c>
      <c r="C181" s="26" t="s">
        <v>293</v>
      </c>
      <c r="D181" s="27" t="s">
        <v>660</v>
      </c>
      <c r="E181" s="26" t="s">
        <v>647</v>
      </c>
      <c r="F181" s="27" t="s">
        <v>579</v>
      </c>
      <c r="G181" s="26" t="s">
        <v>700</v>
      </c>
      <c r="H181" s="26" t="s">
        <v>1078</v>
      </c>
      <c r="I181" s="19" t="s">
        <v>660</v>
      </c>
      <c r="J181" s="18" t="str">
        <f>IF(Regression_Prep[[#This Row],[School Type]]="Charter","Charter", "Non Charter")</f>
        <v>Non Charter</v>
      </c>
      <c r="K181" s="60">
        <f>_xlfn.XLOOKUP(Regression_Prep[[#This Row],[School Name]],Per_Pupil_Spending_1[School Name],Per_Pupil_Spending_1[Amount],"")</f>
        <v>19446.740000000002</v>
      </c>
      <c r="L181" s="60">
        <f>IF(Regression_Prep[[#This Row],[Comparison School Type]]="Charter", 0,1)</f>
        <v>1</v>
      </c>
      <c r="M181" s="60" cm="1">
        <f t="array" ref="M181">_xlfn._xlws.FILTER(Enrollment[Percentage],(Enrollment[School Name]=Regression_Prep[[#This Row],[School Name]])*(Enrollment[Population]="Economically Disadvantaged"),"")</f>
        <v>0.32029999999999997</v>
      </c>
      <c r="N181" s="60" cm="1">
        <f t="array" ref="N181">_xlfn._xlws.FILTER(Enrollment[Percentage],(Enrollment[School Name]=Regression_Prep[[#This Row],[School Name]])*(Enrollment[Population]="Students with Disabilities"),"")</f>
        <v>0.1489</v>
      </c>
      <c r="O181" s="60">
        <f>_xlfn.XLOOKUP(Regression_Prep[[#This Row],[School Name]],ELA_New[School Name], ELA_New[Percentage of Students at Achievement Level],"")</f>
        <v>0.47870000000000001</v>
      </c>
      <c r="P181" s="60">
        <f>_xlfn.XLOOKUP(Regression_Prep[[#This Row],[School Name]],Math_New[School Name],Math_New[Percentage of Students at Achievement Level],"")</f>
        <v>0.32379999999999998</v>
      </c>
      <c r="Q181" s="60">
        <f>_xlfn.XLOOKUP(Regression_Prep[[#This Row],[School Name]],Science_New[School Name], Science_New[Percentage of Students at Achievement Level],"")</f>
        <v>0.89539999999999997</v>
      </c>
      <c r="R181" s="60">
        <f>IFERROR(AVERAGEIFS(Regression_Prep[[#This Row],[Percent Below Achievement ELA]:[Percent Below Achievement Science]],Regression_Prep[[#This Row],[Percent Below Achievement ELA]:[Percent Below Achievement Science]],"&lt;&gt;"),"")</f>
        <v>0.56596666666666662</v>
      </c>
      <c r="S181" s="60">
        <f>IFERROR(Regression_Prep[[#This Row],[Per Pupil Spending]]*Regression_Prep[[#This Row],[Percent Below Achievement ELA]],"")</f>
        <v>9309.1544380000014</v>
      </c>
      <c r="T181" s="60">
        <f>IFERROR(Regression_Prep[[#This Row],[Per Pupil Spending]]/(1-Regression_Prep[[#This Row],[Percent Below Achievement ELA]]),"")</f>
        <v>37304.316132745065</v>
      </c>
      <c r="U181" s="60">
        <f>IFERROR(Regression_Prep[[#This Row],[Per Pupil Spending]]*Regression_Prep[[#This Row],[Percent Below Achievement Science]],"")</f>
        <v>17412.610995999999</v>
      </c>
      <c r="V181" s="60">
        <f>IFERROR(Regression_Prep[[#This Row],[Per Pupil Spending]]/(1-Regression_Prep[[#This Row],[Percent Below Achievement Science]]),"")</f>
        <v>185915.29636711278</v>
      </c>
      <c r="W181" s="60">
        <f>IFERROR(Regression_Prep[[#This Row],[Per Pupil Spending]]*Regression_Prep[[#This Row],[Percent Below Achievement Math]],"")</f>
        <v>6296.8544119999997</v>
      </c>
      <c r="X181" s="60">
        <f>IFERROR(Regression_Prep[[#This Row],[Per Pupil Spending]]/(1-Regression_Prep[[#This Row],[Percent Below Achievement Math]]),"")</f>
        <v>28758.858325939073</v>
      </c>
      <c r="Y181" s="60"/>
      <c r="AH181"/>
      <c r="AI181"/>
      <c r="AJ181"/>
      <c r="AK181"/>
      <c r="AL181"/>
      <c r="AM181"/>
      <c r="AN181"/>
      <c r="AO181"/>
      <c r="AP181"/>
    </row>
    <row r="182" spans="1:42" ht="13">
      <c r="A182" s="25" t="s">
        <v>570</v>
      </c>
      <c r="B182" s="23" t="s">
        <v>965</v>
      </c>
      <c r="C182" s="23" t="s">
        <v>291</v>
      </c>
      <c r="D182" s="23" t="s">
        <v>659</v>
      </c>
      <c r="E182" s="23" t="s">
        <v>647</v>
      </c>
      <c r="F182" s="24" t="s">
        <v>579</v>
      </c>
      <c r="G182" s="23" t="s">
        <v>691</v>
      </c>
      <c r="H182" s="23" t="s">
        <v>971</v>
      </c>
      <c r="I182" s="19" t="s">
        <v>651</v>
      </c>
      <c r="J182" s="18" t="str">
        <f>IF(Regression_Prep[[#This Row],[School Type]]="Charter","Charter", "Non Charter")</f>
        <v>Non Charter</v>
      </c>
      <c r="K182" s="60">
        <f>_xlfn.XLOOKUP(Regression_Prep[[#This Row],[School Name]],Per_Pupil_Spending_1[School Name],Per_Pupil_Spending_1[Amount],"")</f>
        <v>21892.5</v>
      </c>
      <c r="L182" s="60">
        <f>IF(Regression_Prep[[#This Row],[Comparison School Type]]="Charter", 0,1)</f>
        <v>1</v>
      </c>
      <c r="M182" s="60" cm="1">
        <f t="array" ref="M182">_xlfn._xlws.FILTER(Enrollment[Percentage],(Enrollment[School Name]=Regression_Prep[[#This Row],[School Name]])*(Enrollment[Population]="Economically Disadvantaged"),"")</f>
        <v>0.49340000000000001</v>
      </c>
      <c r="N182" s="60" cm="1">
        <f t="array" ref="N182">_xlfn._xlws.FILTER(Enrollment[Percentage],(Enrollment[School Name]=Regression_Prep[[#This Row],[School Name]])*(Enrollment[Population]="Students with Disabilities"),"")</f>
        <v>0.2414</v>
      </c>
      <c r="O182" s="60">
        <f>_xlfn.XLOOKUP(Regression_Prep[[#This Row],[School Name]],ELA_New[School Name], ELA_New[Percentage of Students at Achievement Level],"")</f>
        <v>0.44900000000000001</v>
      </c>
      <c r="P182" s="60">
        <f>_xlfn.XLOOKUP(Regression_Prep[[#This Row],[School Name]],Math_New[School Name],Math_New[Percentage of Students at Achievement Level],"")</f>
        <v>0.44850000000000001</v>
      </c>
      <c r="Q182" s="60">
        <f>_xlfn.XLOOKUP(Regression_Prep[[#This Row],[School Name]],Science_New[School Name], Science_New[Percentage of Students at Achievement Level],"")</f>
        <v>0.9</v>
      </c>
      <c r="R182" s="60">
        <f>IFERROR(AVERAGEIFS(Regression_Prep[[#This Row],[Percent Below Achievement ELA]:[Percent Below Achievement Science]],Regression_Prep[[#This Row],[Percent Below Achievement ELA]:[Percent Below Achievement Science]],"&lt;&gt;"),"")</f>
        <v>0.59916666666666663</v>
      </c>
      <c r="S182" s="60">
        <f>IFERROR(Regression_Prep[[#This Row],[Per Pupil Spending]]*Regression_Prep[[#This Row],[Percent Below Achievement ELA]],"")</f>
        <v>9829.7325000000001</v>
      </c>
      <c r="T182" s="60">
        <f>IFERROR(Regression_Prep[[#This Row],[Per Pupil Spending]]/(1-Regression_Prep[[#This Row],[Percent Below Achievement ELA]]),"")</f>
        <v>39732.304900181494</v>
      </c>
      <c r="U182" s="60">
        <f>IFERROR(Regression_Prep[[#This Row],[Per Pupil Spending]]*Regression_Prep[[#This Row],[Percent Below Achievement Science]],"")</f>
        <v>19703.25</v>
      </c>
      <c r="V182" s="60">
        <f>IFERROR(Regression_Prep[[#This Row],[Per Pupil Spending]]/(1-Regression_Prep[[#This Row],[Percent Below Achievement Science]]),"")</f>
        <v>218925.00000000006</v>
      </c>
      <c r="W182" s="60">
        <f>IFERROR(Regression_Prep[[#This Row],[Per Pupil Spending]]*Regression_Prep[[#This Row],[Percent Below Achievement Math]],"")</f>
        <v>9818.786250000001</v>
      </c>
      <c r="X182" s="60">
        <f>IFERROR(Regression_Prep[[#This Row],[Per Pupil Spending]]/(1-Regression_Prep[[#This Row],[Percent Below Achievement Math]]),"")</f>
        <v>39696.282864913876</v>
      </c>
      <c r="Y182" s="60"/>
      <c r="AH182"/>
      <c r="AI182"/>
      <c r="AJ182"/>
      <c r="AK182"/>
      <c r="AL182"/>
      <c r="AM182"/>
      <c r="AN182"/>
      <c r="AO182"/>
      <c r="AP182"/>
    </row>
    <row r="183" spans="1:42" ht="13">
      <c r="A183" s="28" t="s">
        <v>570</v>
      </c>
      <c r="B183" s="26" t="s">
        <v>841</v>
      </c>
      <c r="C183" s="26" t="s">
        <v>72</v>
      </c>
      <c r="D183" s="27" t="s">
        <v>660</v>
      </c>
      <c r="E183" s="26" t="s">
        <v>647</v>
      </c>
      <c r="F183" s="27" t="s">
        <v>579</v>
      </c>
      <c r="G183" s="26" t="s">
        <v>668</v>
      </c>
      <c r="H183" s="26" t="s">
        <v>669</v>
      </c>
      <c r="I183" s="19" t="s">
        <v>660</v>
      </c>
      <c r="J183" s="18" t="str">
        <f>IF(Regression_Prep[[#This Row],[School Type]]="Charter","Charter", "Non Charter")</f>
        <v>Non Charter</v>
      </c>
      <c r="K183" s="60">
        <f>_xlfn.XLOOKUP(Regression_Prep[[#This Row],[School Name]],Per_Pupil_Spending_1[School Name],Per_Pupil_Spending_1[Amount],"")</f>
        <v>19905.41</v>
      </c>
      <c r="L183" s="60">
        <f>IF(Regression_Prep[[#This Row],[Comparison School Type]]="Charter", 0,1)</f>
        <v>1</v>
      </c>
      <c r="M183" s="60" cm="1">
        <f t="array" ref="M183">_xlfn._xlws.FILTER(Enrollment[Percentage],(Enrollment[School Name]=Regression_Prep[[#This Row],[School Name]])*(Enrollment[Population]="Economically Disadvantaged"),"")</f>
        <v>0.57310000000000005</v>
      </c>
      <c r="N183" s="60" cm="1">
        <f t="array" ref="N183">_xlfn._xlws.FILTER(Enrollment[Percentage],(Enrollment[School Name]=Regression_Prep[[#This Row],[School Name]])*(Enrollment[Population]="Students with Disabilities"),"")</f>
        <v>0.15179999999999999</v>
      </c>
      <c r="O183" s="60">
        <f>_xlfn.XLOOKUP(Regression_Prep[[#This Row],[School Name]],ELA_New[School Name], ELA_New[Percentage of Students at Achievement Level],"")</f>
        <v>0.47370000000000001</v>
      </c>
      <c r="P183" s="60">
        <f>_xlfn.XLOOKUP(Regression_Prep[[#This Row],[School Name]],Math_New[School Name],Math_New[Percentage of Students at Achievement Level],"")</f>
        <v>0.25559999999999999</v>
      </c>
      <c r="Q183" s="60">
        <f>_xlfn.XLOOKUP(Regression_Prep[[#This Row],[School Name]],Science_New[School Name], Science_New[Percentage of Students at Achievement Level],"")</f>
        <v>0.90480000000000005</v>
      </c>
      <c r="R183" s="60">
        <f>IFERROR(AVERAGEIFS(Regression_Prep[[#This Row],[Percent Below Achievement ELA]:[Percent Below Achievement Science]],Regression_Prep[[#This Row],[Percent Below Achievement ELA]:[Percent Below Achievement Science]],"&lt;&gt;"),"")</f>
        <v>0.54470000000000007</v>
      </c>
      <c r="S183" s="60">
        <f>IFERROR(Regression_Prep[[#This Row],[Per Pupil Spending]]*Regression_Prep[[#This Row],[Percent Below Achievement ELA]],"")</f>
        <v>9429.1927169999999</v>
      </c>
      <c r="T183" s="60">
        <f>IFERROR(Regression_Prep[[#This Row],[Per Pupil Spending]]/(1-Regression_Prep[[#This Row],[Percent Below Achievement ELA]]),"")</f>
        <v>37821.413642409272</v>
      </c>
      <c r="U183" s="60">
        <f>IFERROR(Regression_Prep[[#This Row],[Per Pupil Spending]]*Regression_Prep[[#This Row],[Percent Below Achievement Science]],"")</f>
        <v>18010.414968000001</v>
      </c>
      <c r="V183" s="60">
        <f>IFERROR(Regression_Prep[[#This Row],[Per Pupil Spending]]/(1-Regression_Prep[[#This Row],[Percent Below Achievement Science]]),"")</f>
        <v>209090.44117647069</v>
      </c>
      <c r="W183" s="60">
        <f>IFERROR(Regression_Prep[[#This Row],[Per Pupil Spending]]*Regression_Prep[[#This Row],[Percent Below Achievement Math]],"")</f>
        <v>5087.8227959999995</v>
      </c>
      <c r="X183" s="60">
        <f>IFERROR(Regression_Prep[[#This Row],[Per Pupil Spending]]/(1-Regression_Prep[[#This Row],[Percent Below Achievement Math]]),"")</f>
        <v>26740.206878022571</v>
      </c>
      <c r="Y183" s="60"/>
      <c r="AH183"/>
      <c r="AI183"/>
      <c r="AJ183"/>
      <c r="AK183"/>
      <c r="AL183"/>
      <c r="AM183"/>
      <c r="AN183"/>
      <c r="AO183"/>
      <c r="AP183"/>
    </row>
    <row r="184" spans="1:42" ht="13">
      <c r="A184" s="25" t="s">
        <v>570</v>
      </c>
      <c r="B184" s="23" t="s">
        <v>841</v>
      </c>
      <c r="C184" s="23" t="s">
        <v>162</v>
      </c>
      <c r="D184" s="23" t="s">
        <v>659</v>
      </c>
      <c r="E184" s="23" t="s">
        <v>647</v>
      </c>
      <c r="F184" s="24" t="s">
        <v>579</v>
      </c>
      <c r="G184" s="23" t="s">
        <v>668</v>
      </c>
      <c r="H184" s="23" t="s">
        <v>669</v>
      </c>
      <c r="I184" s="19" t="s">
        <v>651</v>
      </c>
      <c r="J184" s="18" t="str">
        <f>IF(Regression_Prep[[#This Row],[School Type]]="Charter","Charter", "Non Charter")</f>
        <v>Non Charter</v>
      </c>
      <c r="K184" s="60">
        <f>_xlfn.XLOOKUP(Regression_Prep[[#This Row],[School Name]],Per_Pupil_Spending_1[School Name],Per_Pupil_Spending_1[Amount],"")</f>
        <v>24105.85</v>
      </c>
      <c r="L184" s="60">
        <f>IF(Regression_Prep[[#This Row],[Comparison School Type]]="Charter", 0,1)</f>
        <v>1</v>
      </c>
      <c r="M184" s="60" cm="1">
        <f t="array" ref="M184">_xlfn._xlws.FILTER(Enrollment[Percentage],(Enrollment[School Name]=Regression_Prep[[#This Row],[School Name]])*(Enrollment[Population]="Economically Disadvantaged"),"")</f>
        <v>0.63839999999999997</v>
      </c>
      <c r="N184" s="60" cm="1">
        <f t="array" ref="N184">_xlfn._xlws.FILTER(Enrollment[Percentage],(Enrollment[School Name]=Regression_Prep[[#This Row],[School Name]])*(Enrollment[Population]="Students with Disabilities"),"")</f>
        <v>0.1956</v>
      </c>
      <c r="O184" s="60">
        <f>_xlfn.XLOOKUP(Regression_Prep[[#This Row],[School Name]],ELA_New[School Name], ELA_New[Percentage of Students at Achievement Level],"")</f>
        <v>0.46850000000000003</v>
      </c>
      <c r="P184" s="60">
        <f>_xlfn.XLOOKUP(Regression_Prep[[#This Row],[School Name]],Math_New[School Name],Math_New[Percentage of Students at Achievement Level],"")</f>
        <v>0.30330000000000001</v>
      </c>
      <c r="Q184" s="60">
        <f>_xlfn.XLOOKUP(Regression_Prep[[#This Row],[School Name]],Science_New[School Name], Science_New[Percentage of Students at Achievement Level],"")</f>
        <v>0.92210000000000003</v>
      </c>
      <c r="R184" s="60">
        <f>IFERROR(AVERAGEIFS(Regression_Prep[[#This Row],[Percent Below Achievement ELA]:[Percent Below Achievement Science]],Regression_Prep[[#This Row],[Percent Below Achievement ELA]:[Percent Below Achievement Science]],"&lt;&gt;"),"")</f>
        <v>0.56463333333333343</v>
      </c>
      <c r="S184" s="60">
        <f>IFERROR(Regression_Prep[[#This Row],[Per Pupil Spending]]*Regression_Prep[[#This Row],[Percent Below Achievement ELA]],"")</f>
        <v>11293.590725</v>
      </c>
      <c r="T184" s="60">
        <f>IFERROR(Regression_Prep[[#This Row],[Per Pupil Spending]]/(1-Regression_Prep[[#This Row],[Percent Below Achievement ELA]]),"")</f>
        <v>45354.37441204139</v>
      </c>
      <c r="U184" s="60">
        <f>IFERROR(Regression_Prep[[#This Row],[Per Pupil Spending]]*Regression_Prep[[#This Row],[Percent Below Achievement Science]],"")</f>
        <v>22228.004284999999</v>
      </c>
      <c r="V184" s="60">
        <f>IFERROR(Regression_Prep[[#This Row],[Per Pupil Spending]]/(1-Regression_Prep[[#This Row],[Percent Below Achievement Science]]),"")</f>
        <v>309446.08472400525</v>
      </c>
      <c r="W184" s="60">
        <f>IFERROR(Regression_Prep[[#This Row],[Per Pupil Spending]]*Regression_Prep[[#This Row],[Percent Below Achievement Math]],"")</f>
        <v>7311.3043049999997</v>
      </c>
      <c r="X184" s="60">
        <f>IFERROR(Regression_Prep[[#This Row],[Per Pupil Spending]]/(1-Regression_Prep[[#This Row],[Percent Below Achievement Math]]),"")</f>
        <v>34600.043060140662</v>
      </c>
      <c r="Y184" s="60"/>
      <c r="AH184"/>
      <c r="AI184"/>
      <c r="AJ184"/>
      <c r="AK184"/>
      <c r="AL184"/>
      <c r="AM184"/>
      <c r="AN184"/>
      <c r="AO184"/>
      <c r="AP184"/>
    </row>
    <row r="185" spans="1:42" ht="13">
      <c r="A185" s="28" t="s">
        <v>570</v>
      </c>
      <c r="B185" s="26" t="s">
        <v>1164</v>
      </c>
      <c r="C185" s="26" t="s">
        <v>532</v>
      </c>
      <c r="D185" s="26" t="s">
        <v>662</v>
      </c>
      <c r="E185" s="26" t="s">
        <v>647</v>
      </c>
      <c r="F185" s="27" t="s">
        <v>579</v>
      </c>
      <c r="G185" s="26" t="s">
        <v>695</v>
      </c>
      <c r="H185" s="26" t="s">
        <v>1165</v>
      </c>
      <c r="I185" s="19" t="s">
        <v>656</v>
      </c>
      <c r="J185" s="18" t="str">
        <f>IF(Regression_Prep[[#This Row],[School Type]]="Charter","Charter", "Non Charter")</f>
        <v>Non Charter</v>
      </c>
      <c r="K185" s="60">
        <f>_xlfn.XLOOKUP(Regression_Prep[[#This Row],[School Name]],Per_Pupil_Spending_1[School Name],Per_Pupil_Spending_1[Amount],"")</f>
        <v>38246.94</v>
      </c>
      <c r="L185" s="60">
        <f>IF(Regression_Prep[[#This Row],[Comparison School Type]]="Charter", 0,1)</f>
        <v>1</v>
      </c>
      <c r="M185" s="60" cm="1">
        <f t="array" ref="M185">_xlfn._xlws.FILTER(Enrollment[Percentage],(Enrollment[School Name]=Regression_Prep[[#This Row],[School Name]])*(Enrollment[Population]="Economically Disadvantaged"),"")</f>
        <v>0.32790000000000002</v>
      </c>
      <c r="N185" s="60" cm="1">
        <f t="array" ref="N185">_xlfn._xlws.FILTER(Enrollment[Percentage],(Enrollment[School Name]=Regression_Prep[[#This Row],[School Name]])*(Enrollment[Population]="Students with Disabilities"),"")</f>
        <v>0.14749999999999999</v>
      </c>
      <c r="O185" s="60">
        <f>_xlfn.XLOOKUP(Regression_Prep[[#This Row],[School Name]],ELA_New[School Name], ELA_New[Percentage of Students at Achievement Level],"")</f>
        <v>0.15</v>
      </c>
      <c r="P185" s="60">
        <f>_xlfn.XLOOKUP(Regression_Prep[[#This Row],[School Name]],Math_New[School Name],Math_New[Percentage of Students at Achievement Level],"")</f>
        <v>0.82499999999999996</v>
      </c>
      <c r="Q185" s="60" t="str">
        <f>_xlfn.XLOOKUP(Regression_Prep[[#This Row],[School Name]],Science_New[School Name], Science_New[Percentage of Students at Achievement Level],"")</f>
        <v/>
      </c>
      <c r="R185" s="60">
        <f>IFERROR(AVERAGEIFS(Regression_Prep[[#This Row],[Percent Below Achievement ELA]:[Percent Below Achievement Science]],Regression_Prep[[#This Row],[Percent Below Achievement ELA]:[Percent Below Achievement Science]],"&lt;&gt;"),"")</f>
        <v>0.48749999999999999</v>
      </c>
      <c r="S185" s="60">
        <f>IFERROR(Regression_Prep[[#This Row],[Per Pupil Spending]]*Regression_Prep[[#This Row],[Percent Below Achievement ELA]],"")</f>
        <v>5737.0410000000002</v>
      </c>
      <c r="T185" s="60">
        <f>IFERROR(Regression_Prep[[#This Row],[Per Pupil Spending]]/(1-Regression_Prep[[#This Row],[Percent Below Achievement ELA]]),"")</f>
        <v>44996.4</v>
      </c>
      <c r="U185" s="60" t="str">
        <f>IFERROR(Regression_Prep[[#This Row],[Per Pupil Spending]]*Regression_Prep[[#This Row],[Percent Below Achievement Science]],"")</f>
        <v/>
      </c>
      <c r="V185" s="60" t="str">
        <f>IFERROR(Regression_Prep[[#This Row],[Per Pupil Spending]]/(1-Regression_Prep[[#This Row],[Percent Below Achievement Science]]),"")</f>
        <v/>
      </c>
      <c r="W185" s="60">
        <f>IFERROR(Regression_Prep[[#This Row],[Per Pupil Spending]]*Regression_Prep[[#This Row],[Percent Below Achievement Math]],"")</f>
        <v>31553.7255</v>
      </c>
      <c r="X185" s="60">
        <f>IFERROR(Regression_Prep[[#This Row],[Per Pupil Spending]]/(1-Regression_Prep[[#This Row],[Percent Below Achievement Math]]),"")</f>
        <v>218553.94285714283</v>
      </c>
      <c r="Y185" s="60"/>
      <c r="AH185"/>
      <c r="AI185"/>
      <c r="AJ185"/>
      <c r="AK185"/>
      <c r="AL185"/>
      <c r="AM185"/>
      <c r="AN185"/>
      <c r="AO185"/>
      <c r="AP185"/>
    </row>
    <row r="186" spans="1:42" ht="13">
      <c r="A186" s="25" t="s">
        <v>570</v>
      </c>
      <c r="B186" s="23" t="s">
        <v>757</v>
      </c>
      <c r="C186" s="23" t="s">
        <v>29</v>
      </c>
      <c r="D186" s="23" t="s">
        <v>662</v>
      </c>
      <c r="E186" s="23" t="s">
        <v>647</v>
      </c>
      <c r="F186" s="24" t="s">
        <v>579</v>
      </c>
      <c r="G186" s="23" t="s">
        <v>686</v>
      </c>
      <c r="H186" s="23" t="s">
        <v>758</v>
      </c>
      <c r="I186" s="19" t="s">
        <v>656</v>
      </c>
      <c r="J186" s="18" t="str">
        <f>IF(Regression_Prep[[#This Row],[School Type]]="Charter","Charter", "Non Charter")</f>
        <v>Non Charter</v>
      </c>
      <c r="K186" s="60">
        <f>_xlfn.XLOOKUP(Regression_Prep[[#This Row],[School Name]],Per_Pupil_Spending_1[School Name],Per_Pupil_Spending_1[Amount],"")</f>
        <v>29084.73</v>
      </c>
      <c r="L186" s="60">
        <f>IF(Regression_Prep[[#This Row],[Comparison School Type]]="Charter", 0,1)</f>
        <v>1</v>
      </c>
      <c r="M186" s="60" cm="1">
        <f t="array" ref="M186">_xlfn._xlws.FILTER(Enrollment[Percentage],(Enrollment[School Name]=Regression_Prep[[#This Row],[School Name]])*(Enrollment[Population]="Economically Disadvantaged"),"")</f>
        <v>0.1</v>
      </c>
      <c r="N186" s="60" cm="1">
        <f t="array" ref="N186">_xlfn._xlws.FILTER(Enrollment[Percentage],(Enrollment[School Name]=Regression_Prep[[#This Row],[School Name]])*(Enrollment[Population]="Students with Disabilities"),"")</f>
        <v>0.22</v>
      </c>
      <c r="O186" s="60">
        <f>_xlfn.XLOOKUP(Regression_Prep[[#This Row],[School Name]],ELA_New[School Name], ELA_New[Percentage of Students at Achievement Level],"")</f>
        <v>0.22220000000000001</v>
      </c>
      <c r="P186" s="60">
        <f>_xlfn.XLOOKUP(Regression_Prep[[#This Row],[School Name]],Math_New[School Name],Math_New[Percentage of Students at Achievement Level],"")</f>
        <v>0.8</v>
      </c>
      <c r="Q186" s="60" t="str">
        <f>_xlfn.XLOOKUP(Regression_Prep[[#This Row],[School Name]],Science_New[School Name], Science_New[Percentage of Students at Achievement Level],"")</f>
        <v/>
      </c>
      <c r="R186" s="60">
        <f>IFERROR(AVERAGEIFS(Regression_Prep[[#This Row],[Percent Below Achievement ELA]:[Percent Below Achievement Science]],Regression_Prep[[#This Row],[Percent Below Achievement ELA]:[Percent Below Achievement Science]],"&lt;&gt;"),"")</f>
        <v>0.5111</v>
      </c>
      <c r="S186" s="60">
        <f>IFERROR(Regression_Prep[[#This Row],[Per Pupil Spending]]*Regression_Prep[[#This Row],[Percent Below Achievement ELA]],"")</f>
        <v>6462.6270059999997</v>
      </c>
      <c r="T186" s="60">
        <f>IFERROR(Regression_Prep[[#This Row],[Per Pupil Spending]]/(1-Regression_Prep[[#This Row],[Percent Below Achievement ELA]]),"")</f>
        <v>37393.584469015172</v>
      </c>
      <c r="U186" s="60" t="str">
        <f>IFERROR(Regression_Prep[[#This Row],[Per Pupil Spending]]*Regression_Prep[[#This Row],[Percent Below Achievement Science]],"")</f>
        <v/>
      </c>
      <c r="V186" s="60" t="str">
        <f>IFERROR(Regression_Prep[[#This Row],[Per Pupil Spending]]/(1-Regression_Prep[[#This Row],[Percent Below Achievement Science]]),"")</f>
        <v/>
      </c>
      <c r="W186" s="60">
        <f>IFERROR(Regression_Prep[[#This Row],[Per Pupil Spending]]*Regression_Prep[[#This Row],[Percent Below Achievement Math]],"")</f>
        <v>23267.784</v>
      </c>
      <c r="X186" s="60">
        <f>IFERROR(Regression_Prep[[#This Row],[Per Pupil Spending]]/(1-Regression_Prep[[#This Row],[Percent Below Achievement Math]]),"")</f>
        <v>145423.65000000002</v>
      </c>
      <c r="Y186" s="60"/>
      <c r="AH186"/>
      <c r="AI186"/>
      <c r="AJ186"/>
      <c r="AK186"/>
      <c r="AL186"/>
      <c r="AM186"/>
      <c r="AN186"/>
      <c r="AO186"/>
      <c r="AP186"/>
    </row>
    <row r="187" spans="1:42" ht="13">
      <c r="A187" s="28" t="s">
        <v>570</v>
      </c>
      <c r="B187" s="26" t="s">
        <v>801</v>
      </c>
      <c r="C187" s="26" t="s">
        <v>269</v>
      </c>
      <c r="D187" s="26" t="s">
        <v>659</v>
      </c>
      <c r="E187" s="26" t="s">
        <v>647</v>
      </c>
      <c r="F187" s="27" t="s">
        <v>579</v>
      </c>
      <c r="G187" s="26" t="s">
        <v>802</v>
      </c>
      <c r="H187" s="26" t="s">
        <v>803</v>
      </c>
      <c r="I187" s="19" t="s">
        <v>651</v>
      </c>
      <c r="J187" s="18" t="str">
        <f>IF(Regression_Prep[[#This Row],[School Type]]="Charter","Charter", "Non Charter")</f>
        <v>Non Charter</v>
      </c>
      <c r="K187" s="60">
        <f>_xlfn.XLOOKUP(Regression_Prep[[#This Row],[School Name]],Per_Pupil_Spending_1[School Name],Per_Pupil_Spending_1[Amount],"")</f>
        <v>45674.94</v>
      </c>
      <c r="L187" s="60">
        <f>IF(Regression_Prep[[#This Row],[Comparison School Type]]="Charter", 0,1)</f>
        <v>1</v>
      </c>
      <c r="M187" s="60" cm="1">
        <f t="array" ref="M187">_xlfn._xlws.FILTER(Enrollment[Percentage],(Enrollment[School Name]=Regression_Prep[[#This Row],[School Name]])*(Enrollment[Population]="Economically Disadvantaged"),"")</f>
        <v>0.28070000000000001</v>
      </c>
      <c r="N187" s="60" cm="1">
        <f t="array" ref="N187">_xlfn._xlws.FILTER(Enrollment[Percentage],(Enrollment[School Name]=Regression_Prep[[#This Row],[School Name]])*(Enrollment[Population]="Students with Disabilities"),"")</f>
        <v>0.1404</v>
      </c>
      <c r="O187" s="60">
        <f>_xlfn.XLOOKUP(Regression_Prep[[#This Row],[School Name]],ELA_New[School Name], ELA_New[Percentage of Students at Achievement Level],"")</f>
        <v>0.24</v>
      </c>
      <c r="P187" s="60">
        <f>_xlfn.XLOOKUP(Regression_Prep[[#This Row],[School Name]],Math_New[School Name],Math_New[Percentage of Students at Achievement Level],"")</f>
        <v>0.68</v>
      </c>
      <c r="Q187" s="60" t="str">
        <f>_xlfn.XLOOKUP(Regression_Prep[[#This Row],[School Name]],Science_New[School Name], Science_New[Percentage of Students at Achievement Level],"")</f>
        <v/>
      </c>
      <c r="R187" s="60">
        <f>IFERROR(AVERAGEIFS(Regression_Prep[[#This Row],[Percent Below Achievement ELA]:[Percent Below Achievement Science]],Regression_Prep[[#This Row],[Percent Below Achievement ELA]:[Percent Below Achievement Science]],"&lt;&gt;"),"")</f>
        <v>0.46</v>
      </c>
      <c r="S187" s="60">
        <f>IFERROR(Regression_Prep[[#This Row],[Per Pupil Spending]]*Regression_Prep[[#This Row],[Percent Below Achievement ELA]],"")</f>
        <v>10961.9856</v>
      </c>
      <c r="T187" s="60">
        <f>IFERROR(Regression_Prep[[#This Row],[Per Pupil Spending]]/(1-Regression_Prep[[#This Row],[Percent Below Achievement ELA]]),"")</f>
        <v>60098.6052631579</v>
      </c>
      <c r="U187" s="60" t="str">
        <f>IFERROR(Regression_Prep[[#This Row],[Per Pupil Spending]]*Regression_Prep[[#This Row],[Percent Below Achievement Science]],"")</f>
        <v/>
      </c>
      <c r="V187" s="60" t="str">
        <f>IFERROR(Regression_Prep[[#This Row],[Per Pupil Spending]]/(1-Regression_Prep[[#This Row],[Percent Below Achievement Science]]),"")</f>
        <v/>
      </c>
      <c r="W187" s="60">
        <f>IFERROR(Regression_Prep[[#This Row],[Per Pupil Spending]]*Regression_Prep[[#This Row],[Percent Below Achievement Math]],"")</f>
        <v>31058.959200000005</v>
      </c>
      <c r="X187" s="60">
        <f>IFERROR(Regression_Prep[[#This Row],[Per Pupil Spending]]/(1-Regression_Prep[[#This Row],[Percent Below Achievement Math]]),"")</f>
        <v>142734.18750000003</v>
      </c>
      <c r="Y187" s="60"/>
      <c r="AH187"/>
      <c r="AI187"/>
      <c r="AJ187"/>
      <c r="AK187"/>
      <c r="AL187"/>
      <c r="AM187"/>
      <c r="AN187"/>
      <c r="AO187"/>
      <c r="AP187"/>
    </row>
    <row r="188" spans="1:42" ht="13">
      <c r="A188" s="25" t="s">
        <v>570</v>
      </c>
      <c r="B188" s="23" t="s">
        <v>1035</v>
      </c>
      <c r="C188" s="23" t="s">
        <v>310</v>
      </c>
      <c r="D188" s="23" t="s">
        <v>650</v>
      </c>
      <c r="E188" s="23" t="s">
        <v>647</v>
      </c>
      <c r="F188" s="24" t="s">
        <v>579</v>
      </c>
      <c r="G188" s="23" t="s">
        <v>713</v>
      </c>
      <c r="H188" s="23" t="s">
        <v>1036</v>
      </c>
      <c r="I188" s="19" t="s">
        <v>651</v>
      </c>
      <c r="J188" s="18" t="str">
        <f>IF(Regression_Prep[[#This Row],[School Type]]="Charter","Charter", "Non Charter")</f>
        <v>Non Charter</v>
      </c>
      <c r="K188" s="60">
        <f>_xlfn.XLOOKUP(Regression_Prep[[#This Row],[School Name]],Per_Pupil_Spending_1[School Name],Per_Pupil_Spending_1[Amount],"")</f>
        <v>29611.279999999999</v>
      </c>
      <c r="L188" s="60">
        <f>IF(Regression_Prep[[#This Row],[Comparison School Type]]="Charter", 0,1)</f>
        <v>1</v>
      </c>
      <c r="M188" s="60" cm="1">
        <f t="array" ref="M188">_xlfn._xlws.FILTER(Enrollment[Percentage],(Enrollment[School Name]=Regression_Prep[[#This Row],[School Name]])*(Enrollment[Population]="Economically Disadvantaged"),"")</f>
        <v>0.43059999999999998</v>
      </c>
      <c r="N188" s="60" cm="1">
        <f t="array" ref="N188">_xlfn._xlws.FILTER(Enrollment[Percentage],(Enrollment[School Name]=Regression_Prep[[#This Row],[School Name]])*(Enrollment[Population]="Students with Disabilities"),"")</f>
        <v>0.15279999999999999</v>
      </c>
      <c r="O188" s="60">
        <f>_xlfn.XLOOKUP(Regression_Prep[[#This Row],[School Name]],ELA_New[School Name], ELA_New[Percentage of Students at Achievement Level],"")</f>
        <v>0.15379999999999999</v>
      </c>
      <c r="P188" s="60">
        <f>_xlfn.XLOOKUP(Regression_Prep[[#This Row],[School Name]],Math_New[School Name],Math_New[Percentage of Students at Achievement Level],"")</f>
        <v>0.63890000000000002</v>
      </c>
      <c r="Q188" s="60" t="str">
        <f>_xlfn.XLOOKUP(Regression_Prep[[#This Row],[School Name]],Science_New[School Name], Science_New[Percentage of Students at Achievement Level],"")</f>
        <v/>
      </c>
      <c r="R188" s="60">
        <f>IFERROR(AVERAGEIFS(Regression_Prep[[#This Row],[Percent Below Achievement ELA]:[Percent Below Achievement Science]],Regression_Prep[[#This Row],[Percent Below Achievement ELA]:[Percent Below Achievement Science]],"&lt;&gt;"),"")</f>
        <v>0.39634999999999998</v>
      </c>
      <c r="S188" s="60">
        <f>IFERROR(Regression_Prep[[#This Row],[Per Pupil Spending]]*Regression_Prep[[#This Row],[Percent Below Achievement ELA]],"")</f>
        <v>4554.2148639999996</v>
      </c>
      <c r="T188" s="60">
        <f>IFERROR(Regression_Prep[[#This Row],[Per Pupil Spending]]/(1-Regression_Prep[[#This Row],[Percent Below Achievement ELA]]),"")</f>
        <v>34993.240368707156</v>
      </c>
      <c r="U188" s="60" t="str">
        <f>IFERROR(Regression_Prep[[#This Row],[Per Pupil Spending]]*Regression_Prep[[#This Row],[Percent Below Achievement Science]],"")</f>
        <v/>
      </c>
      <c r="V188" s="60" t="str">
        <f>IFERROR(Regression_Prep[[#This Row],[Per Pupil Spending]]/(1-Regression_Prep[[#This Row],[Percent Below Achievement Science]]),"")</f>
        <v/>
      </c>
      <c r="W188" s="60">
        <f>IFERROR(Regression_Prep[[#This Row],[Per Pupil Spending]]*Regression_Prep[[#This Row],[Percent Below Achievement Math]],"")</f>
        <v>18918.646792</v>
      </c>
      <c r="X188" s="60">
        <f>IFERROR(Regression_Prep[[#This Row],[Per Pupil Spending]]/(1-Regression_Prep[[#This Row],[Percent Below Achievement Math]]),"")</f>
        <v>82002.990861257276</v>
      </c>
      <c r="Y188" s="60"/>
      <c r="AH188"/>
      <c r="AI188"/>
      <c r="AJ188"/>
      <c r="AK188"/>
      <c r="AL188"/>
      <c r="AM188"/>
      <c r="AN188"/>
      <c r="AO188"/>
      <c r="AP188"/>
    </row>
    <row r="189" spans="1:42" ht="13">
      <c r="A189" s="28" t="s">
        <v>570</v>
      </c>
      <c r="B189" s="26" t="s">
        <v>743</v>
      </c>
      <c r="C189" s="26" t="s">
        <v>110</v>
      </c>
      <c r="D189" s="26" t="s">
        <v>662</v>
      </c>
      <c r="E189" s="26" t="s">
        <v>647</v>
      </c>
      <c r="F189" s="27" t="s">
        <v>579</v>
      </c>
      <c r="G189" s="26" t="s">
        <v>686</v>
      </c>
      <c r="H189" s="26" t="s">
        <v>744</v>
      </c>
      <c r="I189" s="19" t="s">
        <v>656</v>
      </c>
      <c r="J189" s="18" t="str">
        <f>IF(Regression_Prep[[#This Row],[School Type]]="Charter","Charter", "Non Charter")</f>
        <v>Non Charter</v>
      </c>
      <c r="K189" s="60">
        <f>_xlfn.XLOOKUP(Regression_Prep[[#This Row],[School Name]],Per_Pupil_Spending_1[School Name],Per_Pupil_Spending_1[Amount],"")</f>
        <v>39830.47</v>
      </c>
      <c r="L189" s="60">
        <f>IF(Regression_Prep[[#This Row],[Comparison School Type]]="Charter", 0,1)</f>
        <v>1</v>
      </c>
      <c r="M189" s="60" cm="1">
        <f t="array" ref="M189">_xlfn._xlws.FILTER(Enrollment[Percentage],(Enrollment[School Name]=Regression_Prep[[#This Row],[School Name]])*(Enrollment[Population]="Economically Disadvantaged"),"")</f>
        <v>0.30769999999999997</v>
      </c>
      <c r="N189" s="60" cm="1">
        <f t="array" ref="N189">_xlfn._xlws.FILTER(Enrollment[Percentage],(Enrollment[School Name]=Regression_Prep[[#This Row],[School Name]])*(Enrollment[Population]="Students with Disabilities"),"")</f>
        <v>0.21149999999999999</v>
      </c>
      <c r="O189" s="60">
        <f>_xlfn.XLOOKUP(Regression_Prep[[#This Row],[School Name]],ELA_New[School Name], ELA_New[Percentage of Students at Achievement Level],"")</f>
        <v>0.37040000000000001</v>
      </c>
      <c r="P189" s="60">
        <f>_xlfn.XLOOKUP(Regression_Prep[[#This Row],[School Name]],Math_New[School Name],Math_New[Percentage of Students at Achievement Level],"")</f>
        <v>0.63329999999999997</v>
      </c>
      <c r="Q189" s="60" t="str">
        <f>_xlfn.XLOOKUP(Regression_Prep[[#This Row],[School Name]],Science_New[School Name], Science_New[Percentage of Students at Achievement Level],"")</f>
        <v/>
      </c>
      <c r="R189" s="60">
        <f>IFERROR(AVERAGEIFS(Regression_Prep[[#This Row],[Percent Below Achievement ELA]:[Percent Below Achievement Science]],Regression_Prep[[#This Row],[Percent Below Achievement ELA]:[Percent Below Achievement Science]],"&lt;&gt;"),"")</f>
        <v>0.50185000000000002</v>
      </c>
      <c r="S189" s="60">
        <f>IFERROR(Regression_Prep[[#This Row],[Per Pupil Spending]]*Regression_Prep[[#This Row],[Percent Below Achievement ELA]],"")</f>
        <v>14753.206088000001</v>
      </c>
      <c r="T189" s="60">
        <f>IFERROR(Regression_Prep[[#This Row],[Per Pupil Spending]]/(1-Regression_Prep[[#This Row],[Percent Below Achievement ELA]]),"")</f>
        <v>63263.135324015253</v>
      </c>
      <c r="U189" s="60" t="str">
        <f>IFERROR(Regression_Prep[[#This Row],[Per Pupil Spending]]*Regression_Prep[[#This Row],[Percent Below Achievement Science]],"")</f>
        <v/>
      </c>
      <c r="V189" s="60" t="str">
        <f>IFERROR(Regression_Prep[[#This Row],[Per Pupil Spending]]/(1-Regression_Prep[[#This Row],[Percent Below Achievement Science]]),"")</f>
        <v/>
      </c>
      <c r="W189" s="60">
        <f>IFERROR(Regression_Prep[[#This Row],[Per Pupil Spending]]*Regression_Prep[[#This Row],[Percent Below Achievement Math]],"")</f>
        <v>25224.636651000001</v>
      </c>
      <c r="X189" s="60">
        <f>IFERROR(Regression_Prep[[#This Row],[Per Pupil Spending]]/(1-Regression_Prep[[#This Row],[Percent Below Achievement Math]]),"")</f>
        <v>108618.68011998909</v>
      </c>
      <c r="Y189" s="60"/>
      <c r="AH189"/>
      <c r="AI189"/>
      <c r="AJ189"/>
      <c r="AK189"/>
      <c r="AL189"/>
      <c r="AM189"/>
      <c r="AN189"/>
      <c r="AO189"/>
      <c r="AP189"/>
    </row>
    <row r="190" spans="1:42" ht="13">
      <c r="A190" s="25" t="s">
        <v>570</v>
      </c>
      <c r="B190" s="23" t="s">
        <v>782</v>
      </c>
      <c r="C190" s="23" t="s">
        <v>333</v>
      </c>
      <c r="D190" s="23" t="s">
        <v>659</v>
      </c>
      <c r="E190" s="23" t="s">
        <v>647</v>
      </c>
      <c r="F190" s="24" t="s">
        <v>579</v>
      </c>
      <c r="G190" s="23" t="s">
        <v>682</v>
      </c>
      <c r="H190" s="23" t="s">
        <v>783</v>
      </c>
      <c r="I190" s="19" t="s">
        <v>651</v>
      </c>
      <c r="J190" s="18" t="str">
        <f>IF(Regression_Prep[[#This Row],[School Type]]="Charter","Charter", "Non Charter")</f>
        <v>Non Charter</v>
      </c>
      <c r="K190" s="60">
        <f>_xlfn.XLOOKUP(Regression_Prep[[#This Row],[School Name]],Per_Pupil_Spending_1[School Name],Per_Pupil_Spending_1[Amount],"")</f>
        <v>24628.86</v>
      </c>
      <c r="L190" s="60">
        <f>IF(Regression_Prep[[#This Row],[Comparison School Type]]="Charter", 0,1)</f>
        <v>1</v>
      </c>
      <c r="M190" s="60" cm="1">
        <f t="array" ref="M190">_xlfn._xlws.FILTER(Enrollment[Percentage],(Enrollment[School Name]=Regression_Prep[[#This Row],[School Name]])*(Enrollment[Population]="Economically Disadvantaged"),"")</f>
        <v>0.34510000000000002</v>
      </c>
      <c r="N190" s="60" cm="1">
        <f t="array" ref="N190">_xlfn._xlws.FILTER(Enrollment[Percentage],(Enrollment[School Name]=Regression_Prep[[#This Row],[School Name]])*(Enrollment[Population]="Students with Disabilities"),"")</f>
        <v>0.2301</v>
      </c>
      <c r="O190" s="60">
        <f>_xlfn.XLOOKUP(Regression_Prep[[#This Row],[School Name]],ELA_New[School Name], ELA_New[Percentage of Students at Achievement Level],"")</f>
        <v>0.3654</v>
      </c>
      <c r="P190" s="60">
        <f>_xlfn.XLOOKUP(Regression_Prep[[#This Row],[School Name]],Math_New[School Name],Math_New[Percentage of Students at Achievement Level],"")</f>
        <v>0.62749999999999995</v>
      </c>
      <c r="Q190" s="60" t="str">
        <f>_xlfn.XLOOKUP(Regression_Prep[[#This Row],[School Name]],Science_New[School Name], Science_New[Percentage of Students at Achievement Level],"")</f>
        <v/>
      </c>
      <c r="R190" s="60">
        <f>IFERROR(AVERAGEIFS(Regression_Prep[[#This Row],[Percent Below Achievement ELA]:[Percent Below Achievement Science]],Regression_Prep[[#This Row],[Percent Below Achievement ELA]:[Percent Below Achievement Science]],"&lt;&gt;"),"")</f>
        <v>0.49644999999999995</v>
      </c>
      <c r="S190" s="60">
        <f>IFERROR(Regression_Prep[[#This Row],[Per Pupil Spending]]*Regression_Prep[[#This Row],[Percent Below Achievement ELA]],"")</f>
        <v>8999.3854439999996</v>
      </c>
      <c r="T190" s="60">
        <f>IFERROR(Regression_Prep[[#This Row],[Per Pupil Spending]]/(1-Regression_Prep[[#This Row],[Percent Below Achievement ELA]]),"")</f>
        <v>38810.053577056409</v>
      </c>
      <c r="U190" s="60" t="str">
        <f>IFERROR(Regression_Prep[[#This Row],[Per Pupil Spending]]*Regression_Prep[[#This Row],[Percent Below Achievement Science]],"")</f>
        <v/>
      </c>
      <c r="V190" s="60" t="str">
        <f>IFERROR(Regression_Prep[[#This Row],[Per Pupil Spending]]/(1-Regression_Prep[[#This Row],[Percent Below Achievement Science]]),"")</f>
        <v/>
      </c>
      <c r="W190" s="60">
        <f>IFERROR(Regression_Prep[[#This Row],[Per Pupil Spending]]*Regression_Prep[[#This Row],[Percent Below Achievement Math]],"")</f>
        <v>15454.609649999999</v>
      </c>
      <c r="X190" s="60">
        <f>IFERROR(Regression_Prep[[#This Row],[Per Pupil Spending]]/(1-Regression_Prep[[#This Row],[Percent Below Achievement Math]]),"")</f>
        <v>66117.744966442944</v>
      </c>
      <c r="Y190" s="60"/>
      <c r="AH190"/>
      <c r="AI190"/>
      <c r="AJ190"/>
      <c r="AK190"/>
      <c r="AL190"/>
      <c r="AM190"/>
      <c r="AN190"/>
      <c r="AO190"/>
      <c r="AP190"/>
    </row>
    <row r="191" spans="1:42" ht="13">
      <c r="A191" s="28" t="s">
        <v>570</v>
      </c>
      <c r="B191" s="26" t="s">
        <v>1024</v>
      </c>
      <c r="C191" s="26" t="s">
        <v>323</v>
      </c>
      <c r="D191" s="26" t="s">
        <v>659</v>
      </c>
      <c r="E191" s="26" t="s">
        <v>647</v>
      </c>
      <c r="F191" s="27" t="s">
        <v>579</v>
      </c>
      <c r="G191" s="26" t="s">
        <v>679</v>
      </c>
      <c r="H191" s="26" t="s">
        <v>1026</v>
      </c>
      <c r="I191" s="19" t="s">
        <v>651</v>
      </c>
      <c r="J191" s="18" t="str">
        <f>IF(Regression_Prep[[#This Row],[School Type]]="Charter","Charter", "Non Charter")</f>
        <v>Non Charter</v>
      </c>
      <c r="K191" s="60">
        <f>_xlfn.XLOOKUP(Regression_Prep[[#This Row],[School Name]],Per_Pupil_Spending_1[School Name],Per_Pupil_Spending_1[Amount],"")</f>
        <v>20111.71</v>
      </c>
      <c r="L191" s="60">
        <f>IF(Regression_Prep[[#This Row],[Comparison School Type]]="Charter", 0,1)</f>
        <v>1</v>
      </c>
      <c r="M191" s="60" cm="1">
        <f t="array" ref="M191">_xlfn._xlws.FILTER(Enrollment[Percentage],(Enrollment[School Name]=Regression_Prep[[#This Row],[School Name]])*(Enrollment[Population]="Economically Disadvantaged"),"")</f>
        <v>0.56059999999999999</v>
      </c>
      <c r="N191" s="60" cm="1">
        <f t="array" ref="N191">_xlfn._xlws.FILTER(Enrollment[Percentage],(Enrollment[School Name]=Regression_Prep[[#This Row],[School Name]])*(Enrollment[Population]="Students with Disabilities"),"")</f>
        <v>0.16669999999999999</v>
      </c>
      <c r="O191" s="60">
        <f>_xlfn.XLOOKUP(Regression_Prep[[#This Row],[School Name]],ELA_New[School Name], ELA_New[Percentage of Students at Achievement Level],"")</f>
        <v>0.39710000000000001</v>
      </c>
      <c r="P191" s="60">
        <f>_xlfn.XLOOKUP(Regression_Prep[[#This Row],[School Name]],Math_New[School Name],Math_New[Percentage of Students at Achievement Level],"")</f>
        <v>0.60289999999999999</v>
      </c>
      <c r="Q191" s="60" t="str">
        <f>_xlfn.XLOOKUP(Regression_Prep[[#This Row],[School Name]],Science_New[School Name], Science_New[Percentage of Students at Achievement Level],"")</f>
        <v/>
      </c>
      <c r="R191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191" s="60">
        <f>IFERROR(Regression_Prep[[#This Row],[Per Pupil Spending]]*Regression_Prep[[#This Row],[Percent Below Achievement ELA]],"")</f>
        <v>7986.3600409999999</v>
      </c>
      <c r="T191" s="60">
        <f>IFERROR(Regression_Prep[[#This Row],[Per Pupil Spending]]/(1-Regression_Prep[[#This Row],[Percent Below Achievement ELA]]),"")</f>
        <v>33358.284956045776</v>
      </c>
      <c r="U191" s="60" t="str">
        <f>IFERROR(Regression_Prep[[#This Row],[Per Pupil Spending]]*Regression_Prep[[#This Row],[Percent Below Achievement Science]],"")</f>
        <v/>
      </c>
      <c r="V191" s="60" t="str">
        <f>IFERROR(Regression_Prep[[#This Row],[Per Pupil Spending]]/(1-Regression_Prep[[#This Row],[Percent Below Achievement Science]]),"")</f>
        <v/>
      </c>
      <c r="W191" s="60">
        <f>IFERROR(Regression_Prep[[#This Row],[Per Pupil Spending]]*Regression_Prep[[#This Row],[Percent Below Achievement Math]],"")</f>
        <v>12125.349958999999</v>
      </c>
      <c r="X191" s="60">
        <f>IFERROR(Regression_Prep[[#This Row],[Per Pupil Spending]]/(1-Regression_Prep[[#This Row],[Percent Below Achievement Math]]),"")</f>
        <v>50646.461848400904</v>
      </c>
      <c r="Y191" s="60"/>
      <c r="AH191"/>
      <c r="AI191"/>
      <c r="AJ191"/>
      <c r="AK191"/>
      <c r="AL191"/>
      <c r="AM191"/>
      <c r="AN191"/>
      <c r="AO191"/>
      <c r="AP191"/>
    </row>
    <row r="192" spans="1:42" ht="13">
      <c r="A192" s="25" t="s">
        <v>570</v>
      </c>
      <c r="B192" s="23" t="s">
        <v>961</v>
      </c>
      <c r="C192" s="23" t="s">
        <v>492</v>
      </c>
      <c r="D192" s="23" t="s">
        <v>659</v>
      </c>
      <c r="E192" s="23" t="s">
        <v>647</v>
      </c>
      <c r="F192" s="24" t="s">
        <v>579</v>
      </c>
      <c r="G192" s="23" t="s">
        <v>668</v>
      </c>
      <c r="H192" s="23" t="s">
        <v>964</v>
      </c>
      <c r="I192" s="19" t="s">
        <v>651</v>
      </c>
      <c r="J192" s="18" t="str">
        <f>IF(Regression_Prep[[#This Row],[School Type]]="Charter","Charter", "Non Charter")</f>
        <v>Non Charter</v>
      </c>
      <c r="K192" s="60">
        <f>_xlfn.XLOOKUP(Regression_Prep[[#This Row],[School Name]],Per_Pupil_Spending_1[School Name],Per_Pupil_Spending_1[Amount],"")</f>
        <v>21584.81</v>
      </c>
      <c r="L192" s="60">
        <f>IF(Regression_Prep[[#This Row],[Comparison School Type]]="Charter", 0,1)</f>
        <v>1</v>
      </c>
      <c r="M192" s="60" cm="1">
        <f t="array" ref="M192">_xlfn._xlws.FILTER(Enrollment[Percentage],(Enrollment[School Name]=Regression_Prep[[#This Row],[School Name]])*(Enrollment[Population]="Economically Disadvantaged"),"")</f>
        <v>0.29630000000000001</v>
      </c>
      <c r="N192" s="60" cm="1">
        <f t="array" ref="N192">_xlfn._xlws.FILTER(Enrollment[Percentage],(Enrollment[School Name]=Regression_Prep[[#This Row],[School Name]])*(Enrollment[Population]="Students with Disabilities"),"")</f>
        <v>0.1389</v>
      </c>
      <c r="O192" s="60">
        <f>_xlfn.XLOOKUP(Regression_Prep[[#This Row],[School Name]],ELA_New[School Name], ELA_New[Percentage of Students at Achievement Level],"")</f>
        <v>0.24390000000000001</v>
      </c>
      <c r="P192" s="60">
        <f>_xlfn.XLOOKUP(Regression_Prep[[#This Row],[School Name]],Math_New[School Name],Math_New[Percentage of Students at Achievement Level],"")</f>
        <v>0.59350000000000003</v>
      </c>
      <c r="Q192" s="60" t="str">
        <f>_xlfn.XLOOKUP(Regression_Prep[[#This Row],[School Name]],Science_New[School Name], Science_New[Percentage of Students at Achievement Level],"")</f>
        <v/>
      </c>
      <c r="R192" s="60">
        <f>IFERROR(AVERAGEIFS(Regression_Prep[[#This Row],[Percent Below Achievement ELA]:[Percent Below Achievement Science]],Regression_Prep[[#This Row],[Percent Below Achievement ELA]:[Percent Below Achievement Science]],"&lt;&gt;"),"")</f>
        <v>0.41870000000000002</v>
      </c>
      <c r="S192" s="60">
        <f>IFERROR(Regression_Prep[[#This Row],[Per Pupil Spending]]*Regression_Prep[[#This Row],[Percent Below Achievement ELA]],"")</f>
        <v>5264.535159</v>
      </c>
      <c r="T192" s="60">
        <f>IFERROR(Regression_Prep[[#This Row],[Per Pupil Spending]]/(1-Regression_Prep[[#This Row],[Percent Below Achievement ELA]]),"")</f>
        <v>28547.559846581142</v>
      </c>
      <c r="U192" s="60" t="str">
        <f>IFERROR(Regression_Prep[[#This Row],[Per Pupil Spending]]*Regression_Prep[[#This Row],[Percent Below Achievement Science]],"")</f>
        <v/>
      </c>
      <c r="V192" s="60" t="str">
        <f>IFERROR(Regression_Prep[[#This Row],[Per Pupil Spending]]/(1-Regression_Prep[[#This Row],[Percent Below Achievement Science]]),"")</f>
        <v/>
      </c>
      <c r="W192" s="60">
        <f>IFERROR(Regression_Prep[[#This Row],[Per Pupil Spending]]*Regression_Prep[[#This Row],[Percent Below Achievement Math]],"")</f>
        <v>12810.584735000002</v>
      </c>
      <c r="X192" s="60">
        <f>IFERROR(Regression_Prep[[#This Row],[Per Pupil Spending]]/(1-Regression_Prep[[#This Row],[Percent Below Achievement Math]]),"")</f>
        <v>53099.163591635923</v>
      </c>
      <c r="Y192" s="60"/>
      <c r="AH192"/>
      <c r="AI192"/>
      <c r="AJ192"/>
      <c r="AK192"/>
      <c r="AL192"/>
      <c r="AM192"/>
      <c r="AN192"/>
      <c r="AO192"/>
      <c r="AP192"/>
    </row>
    <row r="193" spans="1:42" ht="13">
      <c r="A193" s="28" t="s">
        <v>570</v>
      </c>
      <c r="B193" s="26" t="s">
        <v>885</v>
      </c>
      <c r="C193" s="26" t="s">
        <v>509</v>
      </c>
      <c r="D193" s="26" t="s">
        <v>662</v>
      </c>
      <c r="E193" s="26" t="s">
        <v>647</v>
      </c>
      <c r="F193" s="27" t="s">
        <v>579</v>
      </c>
      <c r="G193" s="26" t="s">
        <v>679</v>
      </c>
      <c r="H193" s="26" t="s">
        <v>680</v>
      </c>
      <c r="I193" s="19" t="s">
        <v>656</v>
      </c>
      <c r="J193" s="18" t="str">
        <f>IF(Regression_Prep[[#This Row],[School Type]]="Charter","Charter", "Non Charter")</f>
        <v>Non Charter</v>
      </c>
      <c r="K193" s="60">
        <f>_xlfn.XLOOKUP(Regression_Prep[[#This Row],[School Name]],Per_Pupil_Spending_1[School Name],Per_Pupil_Spending_1[Amount],"")</f>
        <v>23680.03</v>
      </c>
      <c r="L193" s="60">
        <f>IF(Regression_Prep[[#This Row],[Comparison School Type]]="Charter", 0,1)</f>
        <v>1</v>
      </c>
      <c r="M193" s="60" cm="1">
        <f t="array" ref="M193">_xlfn._xlws.FILTER(Enrollment[Percentage],(Enrollment[School Name]=Regression_Prep[[#This Row],[School Name]])*(Enrollment[Population]="Economically Disadvantaged"),"")</f>
        <v>0.49299999999999999</v>
      </c>
      <c r="N193" s="60" cm="1">
        <f t="array" ref="N193">_xlfn._xlws.FILTER(Enrollment[Percentage],(Enrollment[School Name]=Regression_Prep[[#This Row],[School Name]])*(Enrollment[Population]="Students with Disabilities"),"")</f>
        <v>0.2394</v>
      </c>
      <c r="O193" s="60">
        <f>_xlfn.XLOOKUP(Regression_Prep[[#This Row],[School Name]],ELA_New[School Name], ELA_New[Percentage of Students at Achievement Level],"")</f>
        <v>0.43180000000000002</v>
      </c>
      <c r="P193" s="60">
        <f>_xlfn.XLOOKUP(Regression_Prep[[#This Row],[School Name]],Math_New[School Name],Math_New[Percentage of Students at Achievement Level],"")</f>
        <v>0.56820000000000004</v>
      </c>
      <c r="Q193" s="60" t="str">
        <f>_xlfn.XLOOKUP(Regression_Prep[[#This Row],[School Name]],Science_New[School Name], Science_New[Percentage of Students at Achievement Level],"")</f>
        <v/>
      </c>
      <c r="R193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193" s="60">
        <f>IFERROR(Regression_Prep[[#This Row],[Per Pupil Spending]]*Regression_Prep[[#This Row],[Percent Below Achievement ELA]],"")</f>
        <v>10225.036953999999</v>
      </c>
      <c r="T193" s="60">
        <f>IFERROR(Regression_Prep[[#This Row],[Per Pupil Spending]]/(1-Regression_Prep[[#This Row],[Percent Below Achievement ELA]]),"")</f>
        <v>41675.519183386124</v>
      </c>
      <c r="U193" s="60" t="str">
        <f>IFERROR(Regression_Prep[[#This Row],[Per Pupil Spending]]*Regression_Prep[[#This Row],[Percent Below Achievement Science]],"")</f>
        <v/>
      </c>
      <c r="V193" s="60" t="str">
        <f>IFERROR(Regression_Prep[[#This Row],[Per Pupil Spending]]/(1-Regression_Prep[[#This Row],[Percent Below Achievement Science]]),"")</f>
        <v/>
      </c>
      <c r="W193" s="60">
        <f>IFERROR(Regression_Prep[[#This Row],[Per Pupil Spending]]*Regression_Prep[[#This Row],[Percent Below Achievement Math]],"")</f>
        <v>13454.993046</v>
      </c>
      <c r="X193" s="60">
        <f>IFERROR(Regression_Prep[[#This Row],[Per Pupil Spending]]/(1-Regression_Prep[[#This Row],[Percent Below Achievement Math]]),"")</f>
        <v>54840.2732746642</v>
      </c>
      <c r="Y193" s="60"/>
      <c r="AH193"/>
      <c r="AI193"/>
      <c r="AJ193"/>
      <c r="AK193"/>
      <c r="AL193"/>
      <c r="AM193"/>
      <c r="AN193"/>
      <c r="AO193"/>
      <c r="AP193"/>
    </row>
    <row r="194" spans="1:42" ht="13">
      <c r="A194" s="25" t="s">
        <v>570</v>
      </c>
      <c r="B194" s="23" t="s">
        <v>769</v>
      </c>
      <c r="C194" s="23" t="s">
        <v>88</v>
      </c>
      <c r="D194" s="23" t="s">
        <v>662</v>
      </c>
      <c r="E194" s="23" t="s">
        <v>647</v>
      </c>
      <c r="F194" s="24" t="s">
        <v>579</v>
      </c>
      <c r="G194" s="23" t="s">
        <v>679</v>
      </c>
      <c r="H194" s="23" t="s">
        <v>770</v>
      </c>
      <c r="I194" s="19" t="s">
        <v>656</v>
      </c>
      <c r="J194" s="18" t="str">
        <f>IF(Regression_Prep[[#This Row],[School Type]]="Charter","Charter", "Non Charter")</f>
        <v>Non Charter</v>
      </c>
      <c r="K194" s="60">
        <f>_xlfn.XLOOKUP(Regression_Prep[[#This Row],[School Name]],Per_Pupil_Spending_1[School Name],Per_Pupil_Spending_1[Amount],"")</f>
        <v>32656.32</v>
      </c>
      <c r="L194" s="60">
        <f>IF(Regression_Prep[[#This Row],[Comparison School Type]]="Charter", 0,1)</f>
        <v>1</v>
      </c>
      <c r="M194" s="60" cm="1">
        <f t="array" ref="M194">_xlfn._xlws.FILTER(Enrollment[Percentage],(Enrollment[School Name]=Regression_Prep[[#This Row],[School Name]])*(Enrollment[Population]="Economically Disadvantaged"),"")</f>
        <v>0.52380000000000004</v>
      </c>
      <c r="N194" s="60" cm="1">
        <f t="array" ref="N194">_xlfn._xlws.FILTER(Enrollment[Percentage],(Enrollment[School Name]=Regression_Prep[[#This Row],[School Name]])*(Enrollment[Population]="Students with Disabilities"),"")</f>
        <v>0.28570000000000001</v>
      </c>
      <c r="O194" s="60">
        <f>_xlfn.XLOOKUP(Regression_Prep[[#This Row],[School Name]],ELA_New[School Name], ELA_New[Percentage of Students at Achievement Level],"")</f>
        <v>0.30769999999999997</v>
      </c>
      <c r="P194" s="60">
        <f>_xlfn.XLOOKUP(Regression_Prep[[#This Row],[School Name]],Math_New[School Name],Math_New[Percentage of Students at Achievement Level],"")</f>
        <v>0.53849999999999998</v>
      </c>
      <c r="Q194" s="60" t="str">
        <f>_xlfn.XLOOKUP(Regression_Prep[[#This Row],[School Name]],Science_New[School Name], Science_New[Percentage of Students at Achievement Level],"")</f>
        <v/>
      </c>
      <c r="R194" s="60">
        <f>IFERROR(AVERAGEIFS(Regression_Prep[[#This Row],[Percent Below Achievement ELA]:[Percent Below Achievement Science]],Regression_Prep[[#This Row],[Percent Below Achievement ELA]:[Percent Below Achievement Science]],"&lt;&gt;"),"")</f>
        <v>0.42309999999999998</v>
      </c>
      <c r="S194" s="60">
        <f>IFERROR(Regression_Prep[[#This Row],[Per Pupil Spending]]*Regression_Prep[[#This Row],[Percent Below Achievement ELA]],"")</f>
        <v>10048.349663999999</v>
      </c>
      <c r="T194" s="60">
        <f>IFERROR(Regression_Prep[[#This Row],[Per Pupil Spending]]/(1-Regression_Prep[[#This Row],[Percent Below Achievement ELA]]),"")</f>
        <v>47170.764119601328</v>
      </c>
      <c r="U194" s="60" t="str">
        <f>IFERROR(Regression_Prep[[#This Row],[Per Pupil Spending]]*Regression_Prep[[#This Row],[Percent Below Achievement Science]],"")</f>
        <v/>
      </c>
      <c r="V194" s="60" t="str">
        <f>IFERROR(Regression_Prep[[#This Row],[Per Pupil Spending]]/(1-Regression_Prep[[#This Row],[Percent Below Achievement Science]]),"")</f>
        <v/>
      </c>
      <c r="W194" s="60">
        <f>IFERROR(Regression_Prep[[#This Row],[Per Pupil Spending]]*Regression_Prep[[#This Row],[Percent Below Achievement Math]],"")</f>
        <v>17585.428319999999</v>
      </c>
      <c r="X194" s="60">
        <f>IFERROR(Regression_Prep[[#This Row],[Per Pupil Spending]]/(1-Regression_Prep[[#This Row],[Percent Below Achievement Math]]),"")</f>
        <v>70761.256771397617</v>
      </c>
      <c r="Y194" s="60"/>
      <c r="AH194"/>
      <c r="AI194"/>
      <c r="AJ194"/>
      <c r="AK194"/>
      <c r="AL194"/>
      <c r="AM194"/>
      <c r="AN194"/>
      <c r="AO194"/>
      <c r="AP194"/>
    </row>
    <row r="195" spans="1:42" ht="13">
      <c r="A195" s="28" t="s">
        <v>570</v>
      </c>
      <c r="B195" s="26" t="s">
        <v>1024</v>
      </c>
      <c r="C195" s="26" t="s">
        <v>490</v>
      </c>
      <c r="D195" s="26" t="s">
        <v>659</v>
      </c>
      <c r="E195" s="26" t="s">
        <v>647</v>
      </c>
      <c r="F195" s="27" t="s">
        <v>579</v>
      </c>
      <c r="G195" s="26" t="s">
        <v>679</v>
      </c>
      <c r="H195" s="26" t="s">
        <v>1027</v>
      </c>
      <c r="I195" s="19" t="s">
        <v>651</v>
      </c>
      <c r="J195" s="18" t="str">
        <f>IF(Regression_Prep[[#This Row],[School Type]]="Charter","Charter", "Non Charter")</f>
        <v>Non Charter</v>
      </c>
      <c r="K195" s="60">
        <f>_xlfn.XLOOKUP(Regression_Prep[[#This Row],[School Name]],Per_Pupil_Spending_1[School Name],Per_Pupil_Spending_1[Amount],"")</f>
        <v>22213.38</v>
      </c>
      <c r="L195" s="60">
        <f>IF(Regression_Prep[[#This Row],[Comparison School Type]]="Charter", 0,1)</f>
        <v>1</v>
      </c>
      <c r="M195" s="60" cm="1">
        <f t="array" ref="M195">_xlfn._xlws.FILTER(Enrollment[Percentage],(Enrollment[School Name]=Regression_Prep[[#This Row],[School Name]])*(Enrollment[Population]="Economically Disadvantaged"),"")</f>
        <v>0.57630000000000003</v>
      </c>
      <c r="N195" s="60" cm="1">
        <f t="array" ref="N195">_xlfn._xlws.FILTER(Enrollment[Percentage],(Enrollment[School Name]=Regression_Prep[[#This Row],[School Name]])*(Enrollment[Population]="Students with Disabilities"),"")</f>
        <v>0.18640000000000001</v>
      </c>
      <c r="O195" s="60">
        <f>_xlfn.XLOOKUP(Regression_Prep[[#This Row],[School Name]],ELA_New[School Name], ELA_New[Percentage of Students at Achievement Level],"")</f>
        <v>0.36509999999999998</v>
      </c>
      <c r="P195" s="60">
        <f>_xlfn.XLOOKUP(Regression_Prep[[#This Row],[School Name]],Math_New[School Name],Math_New[Percentage of Students at Achievement Level],"")</f>
        <v>0.53129999999999999</v>
      </c>
      <c r="Q195" s="60" t="str">
        <f>_xlfn.XLOOKUP(Regression_Prep[[#This Row],[School Name]],Science_New[School Name], Science_New[Percentage of Students at Achievement Level],"")</f>
        <v/>
      </c>
      <c r="R195" s="60">
        <f>IFERROR(AVERAGEIFS(Regression_Prep[[#This Row],[Percent Below Achievement ELA]:[Percent Below Achievement Science]],Regression_Prep[[#This Row],[Percent Below Achievement ELA]:[Percent Below Achievement Science]],"&lt;&gt;"),"")</f>
        <v>0.44819999999999999</v>
      </c>
      <c r="S195" s="60">
        <f>IFERROR(Regression_Prep[[#This Row],[Per Pupil Spending]]*Regression_Prep[[#This Row],[Percent Below Achievement ELA]],"")</f>
        <v>8110.1050379999997</v>
      </c>
      <c r="T195" s="60">
        <f>IFERROR(Regression_Prep[[#This Row],[Per Pupil Spending]]/(1-Regression_Prep[[#This Row],[Percent Below Achievement ELA]]),"")</f>
        <v>34987.210584343993</v>
      </c>
      <c r="U195" s="60" t="str">
        <f>IFERROR(Regression_Prep[[#This Row],[Per Pupil Spending]]*Regression_Prep[[#This Row],[Percent Below Achievement Science]],"")</f>
        <v/>
      </c>
      <c r="V195" s="60" t="str">
        <f>IFERROR(Regression_Prep[[#This Row],[Per Pupil Spending]]/(1-Regression_Prep[[#This Row],[Percent Below Achievement Science]]),"")</f>
        <v/>
      </c>
      <c r="W195" s="60">
        <f>IFERROR(Regression_Prep[[#This Row],[Per Pupil Spending]]*Regression_Prep[[#This Row],[Percent Below Achievement Math]],"")</f>
        <v>11801.968794</v>
      </c>
      <c r="X195" s="60">
        <f>IFERROR(Regression_Prep[[#This Row],[Per Pupil Spending]]/(1-Regression_Prep[[#This Row],[Percent Below Achievement Math]]),"")</f>
        <v>47393.599317260509</v>
      </c>
      <c r="Y195" s="60"/>
      <c r="AH195"/>
      <c r="AI195"/>
      <c r="AJ195"/>
      <c r="AK195"/>
      <c r="AL195"/>
      <c r="AM195"/>
      <c r="AN195"/>
      <c r="AO195"/>
      <c r="AP195"/>
    </row>
    <row r="196" spans="1:42" ht="13">
      <c r="A196" s="25" t="s">
        <v>570</v>
      </c>
      <c r="B196" s="23" t="s">
        <v>1051</v>
      </c>
      <c r="C196" s="23" t="s">
        <v>14</v>
      </c>
      <c r="D196" s="23" t="s">
        <v>659</v>
      </c>
      <c r="E196" s="23" t="s">
        <v>647</v>
      </c>
      <c r="F196" s="24" t="s">
        <v>579</v>
      </c>
      <c r="G196" s="23" t="s">
        <v>657</v>
      </c>
      <c r="H196" s="23" t="s">
        <v>1052</v>
      </c>
      <c r="I196" s="19" t="s">
        <v>651</v>
      </c>
      <c r="J196" s="18" t="str">
        <f>IF(Regression_Prep[[#This Row],[School Type]]="Charter","Charter", "Non Charter")</f>
        <v>Non Charter</v>
      </c>
      <c r="K196" s="60">
        <f>_xlfn.XLOOKUP(Regression_Prep[[#This Row],[School Name]],Per_Pupil_Spending_1[School Name],Per_Pupil_Spending_1[Amount],"")</f>
        <v>18451.29</v>
      </c>
      <c r="L196" s="60">
        <f>IF(Regression_Prep[[#This Row],[Comparison School Type]]="Charter", 0,1)</f>
        <v>1</v>
      </c>
      <c r="M196" s="60" cm="1">
        <f t="array" ref="M196">_xlfn._xlws.FILTER(Enrollment[Percentage],(Enrollment[School Name]=Regression_Prep[[#This Row],[School Name]])*(Enrollment[Population]="Economically Disadvantaged"),"")</f>
        <v>0.48649999999999999</v>
      </c>
      <c r="N196" s="60" cm="1">
        <f t="array" ref="N196">_xlfn._xlws.FILTER(Enrollment[Percentage],(Enrollment[School Name]=Regression_Prep[[#This Row],[School Name]])*(Enrollment[Population]="Students with Disabilities"),"")</f>
        <v>0.2162</v>
      </c>
      <c r="O196" s="60">
        <f>_xlfn.XLOOKUP(Regression_Prep[[#This Row],[School Name]],ELA_New[School Name], ELA_New[Percentage of Students at Achievement Level],"")</f>
        <v>0.38640000000000002</v>
      </c>
      <c r="P196" s="60">
        <f>_xlfn.XLOOKUP(Regression_Prep[[#This Row],[School Name]],Math_New[School Name],Math_New[Percentage of Students at Achievement Level],"")</f>
        <v>0.52270000000000005</v>
      </c>
      <c r="Q196" s="60" t="str">
        <f>_xlfn.XLOOKUP(Regression_Prep[[#This Row],[School Name]],Science_New[School Name], Science_New[Percentage of Students at Achievement Level],"")</f>
        <v/>
      </c>
      <c r="R196" s="60">
        <f>IFERROR(AVERAGEIFS(Regression_Prep[[#This Row],[Percent Below Achievement ELA]:[Percent Below Achievement Science]],Regression_Prep[[#This Row],[Percent Below Achievement ELA]:[Percent Below Achievement Science]],"&lt;&gt;"),"")</f>
        <v>0.45455000000000001</v>
      </c>
      <c r="S196" s="60">
        <f>IFERROR(Regression_Prep[[#This Row],[Per Pupil Spending]]*Regression_Prep[[#This Row],[Percent Below Achievement ELA]],"")</f>
        <v>7129.5784560000011</v>
      </c>
      <c r="T196" s="60">
        <f>IFERROR(Regression_Prep[[#This Row],[Per Pupil Spending]]/(1-Regression_Prep[[#This Row],[Percent Below Achievement ELA]]),"")</f>
        <v>30070.550847457631</v>
      </c>
      <c r="U196" s="60" t="str">
        <f>IFERROR(Regression_Prep[[#This Row],[Per Pupil Spending]]*Regression_Prep[[#This Row],[Percent Below Achievement Science]],"")</f>
        <v/>
      </c>
      <c r="V196" s="60" t="str">
        <f>IFERROR(Regression_Prep[[#This Row],[Per Pupil Spending]]/(1-Regression_Prep[[#This Row],[Percent Below Achievement Science]]),"")</f>
        <v/>
      </c>
      <c r="W196" s="60">
        <f>IFERROR(Regression_Prep[[#This Row],[Per Pupil Spending]]*Regression_Prep[[#This Row],[Percent Below Achievement Math]],"")</f>
        <v>9644.4892830000008</v>
      </c>
      <c r="X196" s="60">
        <f>IFERROR(Regression_Prep[[#This Row],[Per Pupil Spending]]/(1-Regression_Prep[[#This Row],[Percent Below Achievement Math]]),"")</f>
        <v>38657.636706473924</v>
      </c>
      <c r="Y196" s="60"/>
      <c r="AH196"/>
      <c r="AI196"/>
      <c r="AJ196"/>
      <c r="AK196"/>
      <c r="AL196"/>
      <c r="AM196"/>
      <c r="AN196"/>
      <c r="AO196"/>
      <c r="AP196"/>
    </row>
    <row r="197" spans="1:42" ht="13">
      <c r="A197" s="28" t="s">
        <v>570</v>
      </c>
      <c r="B197" s="26" t="s">
        <v>765</v>
      </c>
      <c r="C197" s="26" t="s">
        <v>275</v>
      </c>
      <c r="D197" s="26" t="s">
        <v>662</v>
      </c>
      <c r="E197" s="26" t="s">
        <v>647</v>
      </c>
      <c r="F197" s="27" t="s">
        <v>579</v>
      </c>
      <c r="G197" s="26" t="s">
        <v>679</v>
      </c>
      <c r="H197" s="26" t="s">
        <v>766</v>
      </c>
      <c r="I197" s="19" t="s">
        <v>656</v>
      </c>
      <c r="J197" s="18" t="str">
        <f>IF(Regression_Prep[[#This Row],[School Type]]="Charter","Charter", "Non Charter")</f>
        <v>Non Charter</v>
      </c>
      <c r="K197" s="60">
        <f>_xlfn.XLOOKUP(Regression_Prep[[#This Row],[School Name]],Per_Pupil_Spending_1[School Name],Per_Pupil_Spending_1[Amount],"")</f>
        <v>23482.29</v>
      </c>
      <c r="L197" s="60">
        <f>IF(Regression_Prep[[#This Row],[Comparison School Type]]="Charter", 0,1)</f>
        <v>1</v>
      </c>
      <c r="M197" s="60" cm="1">
        <f t="array" ref="M197">_xlfn._xlws.FILTER(Enrollment[Percentage],(Enrollment[School Name]=Regression_Prep[[#This Row],[School Name]])*(Enrollment[Population]="Economically Disadvantaged"),"")</f>
        <v>0.50519999999999998</v>
      </c>
      <c r="N197" s="60" cm="1">
        <f t="array" ref="N197">_xlfn._xlws.FILTER(Enrollment[Percentage],(Enrollment[School Name]=Regression_Prep[[#This Row],[School Name]])*(Enrollment[Population]="Students with Disabilities"),"")</f>
        <v>0.16489999999999999</v>
      </c>
      <c r="O197" s="60">
        <f>_xlfn.XLOOKUP(Regression_Prep[[#This Row],[School Name]],ELA_New[School Name], ELA_New[Percentage of Students at Achievement Level],"")</f>
        <v>0.22409999999999999</v>
      </c>
      <c r="P197" s="60">
        <f>_xlfn.XLOOKUP(Regression_Prep[[#This Row],[School Name]],Math_New[School Name],Math_New[Percentage of Students at Achievement Level],"")</f>
        <v>0.51719999999999999</v>
      </c>
      <c r="Q197" s="60" t="str">
        <f>_xlfn.XLOOKUP(Regression_Prep[[#This Row],[School Name]],Science_New[School Name], Science_New[Percentage of Students at Achievement Level],"")</f>
        <v/>
      </c>
      <c r="R197" s="60">
        <f>IFERROR(AVERAGEIFS(Regression_Prep[[#This Row],[Percent Below Achievement ELA]:[Percent Below Achievement Science]],Regression_Prep[[#This Row],[Percent Below Achievement ELA]:[Percent Below Achievement Science]],"&lt;&gt;"),"")</f>
        <v>0.37064999999999998</v>
      </c>
      <c r="S197" s="60">
        <f>IFERROR(Regression_Prep[[#This Row],[Per Pupil Spending]]*Regression_Prep[[#This Row],[Percent Below Achievement ELA]],"")</f>
        <v>5262.3811889999997</v>
      </c>
      <c r="T197" s="60">
        <f>IFERROR(Regression_Prep[[#This Row],[Per Pupil Spending]]/(1-Regression_Prep[[#This Row],[Percent Below Achievement ELA]]),"")</f>
        <v>30264.583064827941</v>
      </c>
      <c r="U197" s="60" t="str">
        <f>IFERROR(Regression_Prep[[#This Row],[Per Pupil Spending]]*Regression_Prep[[#This Row],[Percent Below Achievement Science]],"")</f>
        <v/>
      </c>
      <c r="V197" s="60" t="str">
        <f>IFERROR(Regression_Prep[[#This Row],[Per Pupil Spending]]/(1-Regression_Prep[[#This Row],[Percent Below Achievement Science]]),"")</f>
        <v/>
      </c>
      <c r="W197" s="60">
        <f>IFERROR(Regression_Prep[[#This Row],[Per Pupil Spending]]*Regression_Prep[[#This Row],[Percent Below Achievement Math]],"")</f>
        <v>12145.040387999999</v>
      </c>
      <c r="X197" s="60">
        <f>IFERROR(Regression_Prep[[#This Row],[Per Pupil Spending]]/(1-Regression_Prep[[#This Row],[Percent Below Achievement Math]]),"")</f>
        <v>48637.717481358741</v>
      </c>
      <c r="Y197" s="60"/>
      <c r="AH197"/>
      <c r="AI197"/>
      <c r="AJ197"/>
      <c r="AK197"/>
      <c r="AL197"/>
      <c r="AM197"/>
      <c r="AN197"/>
      <c r="AO197"/>
      <c r="AP197"/>
    </row>
    <row r="198" spans="1:42" ht="13">
      <c r="A198" s="25" t="s">
        <v>570</v>
      </c>
      <c r="B198" s="23" t="s">
        <v>1162</v>
      </c>
      <c r="C198" s="23" t="s">
        <v>441</v>
      </c>
      <c r="D198" s="23" t="s">
        <v>662</v>
      </c>
      <c r="E198" s="23" t="s">
        <v>647</v>
      </c>
      <c r="F198" s="24" t="s">
        <v>579</v>
      </c>
      <c r="G198" s="23" t="s">
        <v>686</v>
      </c>
      <c r="H198" s="23" t="s">
        <v>1163</v>
      </c>
      <c r="I198" s="19" t="s">
        <v>656</v>
      </c>
      <c r="J198" s="18" t="str">
        <f>IF(Regression_Prep[[#This Row],[School Type]]="Charter","Charter", "Non Charter")</f>
        <v>Non Charter</v>
      </c>
      <c r="K198" s="60">
        <f>_xlfn.XLOOKUP(Regression_Prep[[#This Row],[School Name]],Per_Pupil_Spending_1[School Name],Per_Pupil_Spending_1[Amount],"")</f>
        <v>33452.870000000003</v>
      </c>
      <c r="L198" s="60">
        <f>IF(Regression_Prep[[#This Row],[Comparison School Type]]="Charter", 0,1)</f>
        <v>1</v>
      </c>
      <c r="M198" s="60" cm="1">
        <f t="array" ref="M198">_xlfn._xlws.FILTER(Enrollment[Percentage],(Enrollment[School Name]=Regression_Prep[[#This Row],[School Name]])*(Enrollment[Population]="Economically Disadvantaged"),"")</f>
        <v>0.45329999999999998</v>
      </c>
      <c r="N198" s="60" cm="1">
        <f t="array" ref="N198">_xlfn._xlws.FILTER(Enrollment[Percentage],(Enrollment[School Name]=Regression_Prep[[#This Row],[School Name]])*(Enrollment[Population]="Students with Disabilities"),"")</f>
        <v>0.30669999999999997</v>
      </c>
      <c r="O198" s="60">
        <f>_xlfn.XLOOKUP(Regression_Prep[[#This Row],[School Name]],ELA_New[School Name], ELA_New[Percentage of Students at Achievement Level],"")</f>
        <v>0.44190000000000002</v>
      </c>
      <c r="P198" s="60">
        <f>_xlfn.XLOOKUP(Regression_Prep[[#This Row],[School Name]],Math_New[School Name],Math_New[Percentage of Students at Achievement Level],"")</f>
        <v>0.51160000000000005</v>
      </c>
      <c r="Q198" s="60" t="str">
        <f>_xlfn.XLOOKUP(Regression_Prep[[#This Row],[School Name]],Science_New[School Name], Science_New[Percentage of Students at Achievement Level],"")</f>
        <v/>
      </c>
      <c r="R198" s="60">
        <f>IFERROR(AVERAGEIFS(Regression_Prep[[#This Row],[Percent Below Achievement ELA]:[Percent Below Achievement Science]],Regression_Prep[[#This Row],[Percent Below Achievement ELA]:[Percent Below Achievement Science]],"&lt;&gt;"),"")</f>
        <v>0.47675000000000001</v>
      </c>
      <c r="S198" s="60">
        <f>IFERROR(Regression_Prep[[#This Row],[Per Pupil Spending]]*Regression_Prep[[#This Row],[Percent Below Achievement ELA]],"")</f>
        <v>14782.823253000002</v>
      </c>
      <c r="T198" s="60">
        <f>IFERROR(Regression_Prep[[#This Row],[Per Pupil Spending]]/(1-Regression_Prep[[#This Row],[Percent Below Achievement ELA]]),"")</f>
        <v>59940.637878516398</v>
      </c>
      <c r="U198" s="60" t="str">
        <f>IFERROR(Regression_Prep[[#This Row],[Per Pupil Spending]]*Regression_Prep[[#This Row],[Percent Below Achievement Science]],"")</f>
        <v/>
      </c>
      <c r="V198" s="60" t="str">
        <f>IFERROR(Regression_Prep[[#This Row],[Per Pupil Spending]]/(1-Regression_Prep[[#This Row],[Percent Below Achievement Science]]),"")</f>
        <v/>
      </c>
      <c r="W198" s="60">
        <f>IFERROR(Regression_Prep[[#This Row],[Per Pupil Spending]]*Regression_Prep[[#This Row],[Percent Below Achievement Math]],"")</f>
        <v>17114.488292000002</v>
      </c>
      <c r="X198" s="60">
        <f>IFERROR(Regression_Prep[[#This Row],[Per Pupil Spending]]/(1-Regression_Prep[[#This Row],[Percent Below Achievement Math]]),"")</f>
        <v>68494.819819819837</v>
      </c>
      <c r="Y198" s="60"/>
      <c r="AH198"/>
      <c r="AI198"/>
      <c r="AJ198"/>
      <c r="AK198"/>
      <c r="AL198"/>
      <c r="AM198"/>
      <c r="AN198"/>
      <c r="AO198"/>
      <c r="AP198"/>
    </row>
    <row r="199" spans="1:42" ht="13">
      <c r="A199" s="28" t="s">
        <v>570</v>
      </c>
      <c r="B199" s="26" t="s">
        <v>1024</v>
      </c>
      <c r="C199" s="26" t="s">
        <v>249</v>
      </c>
      <c r="D199" s="26" t="s">
        <v>659</v>
      </c>
      <c r="E199" s="26" t="s">
        <v>647</v>
      </c>
      <c r="F199" s="27" t="s">
        <v>579</v>
      </c>
      <c r="G199" s="26" t="s">
        <v>679</v>
      </c>
      <c r="H199" s="26" t="s">
        <v>1025</v>
      </c>
      <c r="I199" s="19" t="s">
        <v>651</v>
      </c>
      <c r="J199" s="18" t="str">
        <f>IF(Regression_Prep[[#This Row],[School Type]]="Charter","Charter", "Non Charter")</f>
        <v>Non Charter</v>
      </c>
      <c r="K199" s="60">
        <f>_xlfn.XLOOKUP(Regression_Prep[[#This Row],[School Name]],Per_Pupil_Spending_1[School Name],Per_Pupil_Spending_1[Amount],"")</f>
        <v>26220.58</v>
      </c>
      <c r="L199" s="60">
        <f>IF(Regression_Prep[[#This Row],[Comparison School Type]]="Charter", 0,1)</f>
        <v>1</v>
      </c>
      <c r="M199" s="60" cm="1">
        <f t="array" ref="M199">_xlfn._xlws.FILTER(Enrollment[Percentage],(Enrollment[School Name]=Regression_Prep[[#This Row],[School Name]])*(Enrollment[Population]="Economically Disadvantaged"),"")</f>
        <v>0.45450000000000002</v>
      </c>
      <c r="N199" s="60" cm="1">
        <f t="array" ref="N199">_xlfn._xlws.FILTER(Enrollment[Percentage],(Enrollment[School Name]=Regression_Prep[[#This Row],[School Name]])*(Enrollment[Population]="Students with Disabilities"),"")</f>
        <v>0.32950000000000002</v>
      </c>
      <c r="O199" s="60">
        <f>_xlfn.XLOOKUP(Regression_Prep[[#This Row],[School Name]],ELA_New[School Name], ELA_New[Percentage of Students at Achievement Level],"")</f>
        <v>0.31909999999999999</v>
      </c>
      <c r="P199" s="60">
        <f>_xlfn.XLOOKUP(Regression_Prep[[#This Row],[School Name]],Math_New[School Name],Math_New[Percentage of Students at Achievement Level],"")</f>
        <v>0.51060000000000005</v>
      </c>
      <c r="Q199" s="60" t="str">
        <f>_xlfn.XLOOKUP(Regression_Prep[[#This Row],[School Name]],Science_New[School Name], Science_New[Percentage of Students at Achievement Level],"")</f>
        <v/>
      </c>
      <c r="R199" s="60">
        <f>IFERROR(AVERAGEIFS(Regression_Prep[[#This Row],[Percent Below Achievement ELA]:[Percent Below Achievement Science]],Regression_Prep[[#This Row],[Percent Below Achievement ELA]:[Percent Below Achievement Science]],"&lt;&gt;"),"")</f>
        <v>0.41485000000000005</v>
      </c>
      <c r="S199" s="60">
        <f>IFERROR(Regression_Prep[[#This Row],[Per Pupil Spending]]*Regression_Prep[[#This Row],[Percent Below Achievement ELA]],"")</f>
        <v>8366.9870780000001</v>
      </c>
      <c r="T199" s="60">
        <f>IFERROR(Regression_Prep[[#This Row],[Per Pupil Spending]]/(1-Regression_Prep[[#This Row],[Percent Below Achievement ELA]]),"")</f>
        <v>38508.709061536203</v>
      </c>
      <c r="U199" s="60" t="str">
        <f>IFERROR(Regression_Prep[[#This Row],[Per Pupil Spending]]*Regression_Prep[[#This Row],[Percent Below Achievement Science]],"")</f>
        <v/>
      </c>
      <c r="V199" s="60" t="str">
        <f>IFERROR(Regression_Prep[[#This Row],[Per Pupil Spending]]/(1-Regression_Prep[[#This Row],[Percent Below Achievement Science]]),"")</f>
        <v/>
      </c>
      <c r="W199" s="60">
        <f>IFERROR(Regression_Prep[[#This Row],[Per Pupil Spending]]*Regression_Prep[[#This Row],[Percent Below Achievement Math]],"")</f>
        <v>13388.228148000002</v>
      </c>
      <c r="X199" s="60">
        <f>IFERROR(Regression_Prep[[#This Row],[Per Pupil Spending]]/(1-Regression_Prep[[#This Row],[Percent Below Achievement Math]]),"")</f>
        <v>53576.99223539028</v>
      </c>
      <c r="Y199" s="60"/>
      <c r="AH199"/>
      <c r="AI199"/>
      <c r="AJ199"/>
      <c r="AK199"/>
      <c r="AL199"/>
      <c r="AM199"/>
      <c r="AN199"/>
      <c r="AO199"/>
      <c r="AP199"/>
    </row>
    <row r="200" spans="1:42" ht="13">
      <c r="A200" s="25" t="s">
        <v>570</v>
      </c>
      <c r="B200" s="23" t="s">
        <v>751</v>
      </c>
      <c r="C200" s="23" t="s">
        <v>120</v>
      </c>
      <c r="D200" s="23" t="s">
        <v>659</v>
      </c>
      <c r="E200" s="23" t="s">
        <v>647</v>
      </c>
      <c r="F200" s="24" t="s">
        <v>579</v>
      </c>
      <c r="G200" s="23" t="s">
        <v>679</v>
      </c>
      <c r="H200" s="23" t="s">
        <v>752</v>
      </c>
      <c r="I200" s="19" t="s">
        <v>651</v>
      </c>
      <c r="J200" s="18" t="str">
        <f>IF(Regression_Prep[[#This Row],[School Type]]="Charter","Charter", "Non Charter")</f>
        <v>Non Charter</v>
      </c>
      <c r="K200" s="60">
        <f>_xlfn.XLOOKUP(Regression_Prep[[#This Row],[School Name]],Per_Pupil_Spending_1[School Name],Per_Pupil_Spending_1[Amount],"")</f>
        <v>19377.22</v>
      </c>
      <c r="L200" s="60">
        <f>IF(Regression_Prep[[#This Row],[Comparison School Type]]="Charter", 0,1)</f>
        <v>1</v>
      </c>
      <c r="M200" s="60" cm="1">
        <f t="array" ref="M200">_xlfn._xlws.FILTER(Enrollment[Percentage],(Enrollment[School Name]=Regression_Prep[[#This Row],[School Name]])*(Enrollment[Population]="Economically Disadvantaged"),"")</f>
        <v>0.52549999999999997</v>
      </c>
      <c r="N200" s="60" cm="1">
        <f t="array" ref="N200">_xlfn._xlws.FILTER(Enrollment[Percentage],(Enrollment[School Name]=Regression_Prep[[#This Row],[School Name]])*(Enrollment[Population]="Students with Disabilities"),"")</f>
        <v>0.27450000000000002</v>
      </c>
      <c r="O200" s="60">
        <f>_xlfn.XLOOKUP(Regression_Prep[[#This Row],[School Name]],ELA_New[School Name], ELA_New[Percentage of Students at Achievement Level],"")</f>
        <v>0.43569999999999998</v>
      </c>
      <c r="P200" s="60">
        <f>_xlfn.XLOOKUP(Regression_Prep[[#This Row],[School Name]],Math_New[School Name],Math_New[Percentage of Students at Achievement Level],"")</f>
        <v>0.4894</v>
      </c>
      <c r="Q200" s="60" t="str">
        <f>_xlfn.XLOOKUP(Regression_Prep[[#This Row],[School Name]],Science_New[School Name], Science_New[Percentage of Students at Achievement Level],"")</f>
        <v/>
      </c>
      <c r="R200" s="60">
        <f>IFERROR(AVERAGEIFS(Regression_Prep[[#This Row],[Percent Below Achievement ELA]:[Percent Below Achievement Science]],Regression_Prep[[#This Row],[Percent Below Achievement ELA]:[Percent Below Achievement Science]],"&lt;&gt;"),"")</f>
        <v>0.46255000000000002</v>
      </c>
      <c r="S200" s="60">
        <f>IFERROR(Regression_Prep[[#This Row],[Per Pupil Spending]]*Regression_Prep[[#This Row],[Percent Below Achievement ELA]],"")</f>
        <v>8442.6547539999992</v>
      </c>
      <c r="T200" s="60">
        <f>IFERROR(Regression_Prep[[#This Row],[Per Pupil Spending]]/(1-Regression_Prep[[#This Row],[Percent Below Achievement ELA]]),"")</f>
        <v>34338.507885876308</v>
      </c>
      <c r="U200" s="60" t="str">
        <f>IFERROR(Regression_Prep[[#This Row],[Per Pupil Spending]]*Regression_Prep[[#This Row],[Percent Below Achievement Science]],"")</f>
        <v/>
      </c>
      <c r="V200" s="60" t="str">
        <f>IFERROR(Regression_Prep[[#This Row],[Per Pupil Spending]]/(1-Regression_Prep[[#This Row],[Percent Below Achievement Science]]),"")</f>
        <v/>
      </c>
      <c r="W200" s="60">
        <f>IFERROR(Regression_Prep[[#This Row],[Per Pupil Spending]]*Regression_Prep[[#This Row],[Percent Below Achievement Math]],"")</f>
        <v>9483.2114680000013</v>
      </c>
      <c r="X200" s="60">
        <f>IFERROR(Regression_Prep[[#This Row],[Per Pupil Spending]]/(1-Regression_Prep[[#This Row],[Percent Below Achievement Math]]),"")</f>
        <v>37949.902075989041</v>
      </c>
      <c r="Y200" s="60"/>
      <c r="AH200"/>
      <c r="AI200"/>
      <c r="AJ200"/>
      <c r="AK200"/>
      <c r="AL200"/>
      <c r="AM200"/>
      <c r="AN200"/>
      <c r="AO200"/>
      <c r="AP200"/>
    </row>
    <row r="201" spans="1:42" ht="13">
      <c r="A201" s="28" t="s">
        <v>570</v>
      </c>
      <c r="B201" s="26" t="s">
        <v>830</v>
      </c>
      <c r="C201" s="26" t="s">
        <v>114</v>
      </c>
      <c r="D201" s="26" t="s">
        <v>662</v>
      </c>
      <c r="E201" s="26" t="s">
        <v>647</v>
      </c>
      <c r="F201" s="27" t="s">
        <v>579</v>
      </c>
      <c r="G201" s="26" t="s">
        <v>679</v>
      </c>
      <c r="H201" s="26" t="s">
        <v>831</v>
      </c>
      <c r="I201" s="19" t="s">
        <v>656</v>
      </c>
      <c r="J201" s="18" t="str">
        <f>IF(Regression_Prep[[#This Row],[School Type]]="Charter","Charter", "Non Charter")</f>
        <v>Non Charter</v>
      </c>
      <c r="K201" s="60">
        <f>_xlfn.XLOOKUP(Regression_Prep[[#This Row],[School Name]],Per_Pupil_Spending_1[School Name],Per_Pupil_Spending_1[Amount],"")</f>
        <v>26296.82</v>
      </c>
      <c r="L201" s="60">
        <f>IF(Regression_Prep[[#This Row],[Comparison School Type]]="Charter", 0,1)</f>
        <v>1</v>
      </c>
      <c r="M201" s="60" cm="1">
        <f t="array" ref="M201">_xlfn._xlws.FILTER(Enrollment[Percentage],(Enrollment[School Name]=Regression_Prep[[#This Row],[School Name]])*(Enrollment[Population]="Economically Disadvantaged"),"")</f>
        <v>0.46510000000000001</v>
      </c>
      <c r="N201" s="60" cm="1">
        <f t="array" ref="N201">_xlfn._xlws.FILTER(Enrollment[Percentage],(Enrollment[School Name]=Regression_Prep[[#This Row],[School Name]])*(Enrollment[Population]="Students with Disabilities"),"")</f>
        <v>0.37209999999999999</v>
      </c>
      <c r="O201" s="60">
        <f>_xlfn.XLOOKUP(Regression_Prep[[#This Row],[School Name]],ELA_New[School Name], ELA_New[Percentage of Students at Achievement Level],"")</f>
        <v>0.51849999999999996</v>
      </c>
      <c r="P201" s="60">
        <f>_xlfn.XLOOKUP(Regression_Prep[[#This Row],[School Name]],Math_New[School Name],Math_New[Percentage of Students at Achievement Level],"")</f>
        <v>0.48149999999999998</v>
      </c>
      <c r="Q201" s="60" t="str">
        <f>_xlfn.XLOOKUP(Regression_Prep[[#This Row],[School Name]],Science_New[School Name], Science_New[Percentage of Students at Achievement Level],"")</f>
        <v/>
      </c>
      <c r="R201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201" s="60">
        <f>IFERROR(Regression_Prep[[#This Row],[Per Pupil Spending]]*Regression_Prep[[#This Row],[Percent Below Achievement ELA]],"")</f>
        <v>13634.901169999999</v>
      </c>
      <c r="T201" s="60">
        <f>IFERROR(Regression_Prep[[#This Row],[Per Pupil Spending]]/(1-Regression_Prep[[#This Row],[Percent Below Achievement ELA]]),"")</f>
        <v>54614.371754932501</v>
      </c>
      <c r="U201" s="60" t="str">
        <f>IFERROR(Regression_Prep[[#This Row],[Per Pupil Spending]]*Regression_Prep[[#This Row],[Percent Below Achievement Science]],"")</f>
        <v/>
      </c>
      <c r="V201" s="60" t="str">
        <f>IFERROR(Regression_Prep[[#This Row],[Per Pupil Spending]]/(1-Regression_Prep[[#This Row],[Percent Below Achievement Science]]),"")</f>
        <v/>
      </c>
      <c r="W201" s="60">
        <f>IFERROR(Regression_Prep[[#This Row],[Per Pupil Spending]]*Regression_Prep[[#This Row],[Percent Below Achievement Math]],"")</f>
        <v>12661.918829999999</v>
      </c>
      <c r="X201" s="60">
        <f>IFERROR(Regression_Prep[[#This Row],[Per Pupil Spending]]/(1-Regression_Prep[[#This Row],[Percent Below Achievement Math]]),"")</f>
        <v>50717.107039537128</v>
      </c>
      <c r="Y201" s="60"/>
      <c r="AH201"/>
      <c r="AI201"/>
      <c r="AJ201"/>
      <c r="AK201"/>
      <c r="AL201"/>
      <c r="AM201"/>
      <c r="AN201"/>
      <c r="AO201"/>
      <c r="AP201"/>
    </row>
    <row r="202" spans="1:42" ht="13">
      <c r="A202" s="25" t="s">
        <v>570</v>
      </c>
      <c r="B202" s="23" t="s">
        <v>1035</v>
      </c>
      <c r="C202" s="23" t="s">
        <v>331</v>
      </c>
      <c r="D202" s="23" t="s">
        <v>659</v>
      </c>
      <c r="E202" s="23" t="s">
        <v>647</v>
      </c>
      <c r="F202" s="24" t="s">
        <v>579</v>
      </c>
      <c r="G202" s="23" t="s">
        <v>713</v>
      </c>
      <c r="H202" s="23" t="s">
        <v>1038</v>
      </c>
      <c r="I202" s="19" t="s">
        <v>651</v>
      </c>
      <c r="J202" s="18" t="str">
        <f>IF(Regression_Prep[[#This Row],[School Type]]="Charter","Charter", "Non Charter")</f>
        <v>Non Charter</v>
      </c>
      <c r="K202" s="60">
        <f>_xlfn.XLOOKUP(Regression_Prep[[#This Row],[School Name]],Per_Pupil_Spending_1[School Name],Per_Pupil_Spending_1[Amount],"")</f>
        <v>24919.58</v>
      </c>
      <c r="L202" s="60">
        <f>IF(Regression_Prep[[#This Row],[Comparison School Type]]="Charter", 0,1)</f>
        <v>1</v>
      </c>
      <c r="M202" s="60" cm="1">
        <f t="array" ref="M202">_xlfn._xlws.FILTER(Enrollment[Percentage],(Enrollment[School Name]=Regression_Prep[[#This Row],[School Name]])*(Enrollment[Population]="Economically Disadvantaged"),"")</f>
        <v>0.48620000000000002</v>
      </c>
      <c r="N202" s="60" cm="1">
        <f t="array" ref="N202">_xlfn._xlws.FILTER(Enrollment[Percentage],(Enrollment[School Name]=Regression_Prep[[#This Row],[School Name]])*(Enrollment[Population]="Students with Disabilities"),"")</f>
        <v>0.14680000000000001</v>
      </c>
      <c r="O202" s="60">
        <f>_xlfn.XLOOKUP(Regression_Prep[[#This Row],[School Name]],ELA_New[School Name], ELA_New[Percentage of Students at Achievement Level],"")</f>
        <v>0.3654</v>
      </c>
      <c r="P202" s="60">
        <f>_xlfn.XLOOKUP(Regression_Prep[[#This Row],[School Name]],Math_New[School Name],Math_New[Percentage of Students at Achievement Level],"")</f>
        <v>0.48080000000000001</v>
      </c>
      <c r="Q202" s="60" t="str">
        <f>_xlfn.XLOOKUP(Regression_Prep[[#This Row],[School Name]],Science_New[School Name], Science_New[Percentage of Students at Achievement Level],"")</f>
        <v/>
      </c>
      <c r="R202" s="60">
        <f>IFERROR(AVERAGEIFS(Regression_Prep[[#This Row],[Percent Below Achievement ELA]:[Percent Below Achievement Science]],Regression_Prep[[#This Row],[Percent Below Achievement ELA]:[Percent Below Achievement Science]],"&lt;&gt;"),"")</f>
        <v>0.42310000000000003</v>
      </c>
      <c r="S202" s="60">
        <f>IFERROR(Regression_Prep[[#This Row],[Per Pupil Spending]]*Regression_Prep[[#This Row],[Percent Below Achievement ELA]],"")</f>
        <v>9105.6145320000014</v>
      </c>
      <c r="T202" s="60">
        <f>IFERROR(Regression_Prep[[#This Row],[Per Pupil Spending]]/(1-Regression_Prep[[#This Row],[Percent Below Achievement ELA]]),"")</f>
        <v>39268.168925307276</v>
      </c>
      <c r="U202" s="60" t="str">
        <f>IFERROR(Regression_Prep[[#This Row],[Per Pupil Spending]]*Regression_Prep[[#This Row],[Percent Below Achievement Science]],"")</f>
        <v/>
      </c>
      <c r="V202" s="60" t="str">
        <f>IFERROR(Regression_Prep[[#This Row],[Per Pupil Spending]]/(1-Regression_Prep[[#This Row],[Percent Below Achievement Science]]),"")</f>
        <v/>
      </c>
      <c r="W202" s="60">
        <f>IFERROR(Regression_Prep[[#This Row],[Per Pupil Spending]]*Regression_Prep[[#This Row],[Percent Below Achievement Math]],"")</f>
        <v>11981.334064000001</v>
      </c>
      <c r="X202" s="60">
        <f>IFERROR(Regression_Prep[[#This Row],[Per Pupil Spending]]/(1-Regression_Prep[[#This Row],[Percent Below Achievement Math]]),"")</f>
        <v>47996.109399075503</v>
      </c>
      <c r="Y202" s="60"/>
      <c r="AH202"/>
      <c r="AI202"/>
      <c r="AJ202"/>
      <c r="AK202"/>
      <c r="AL202"/>
      <c r="AM202"/>
      <c r="AN202"/>
      <c r="AO202"/>
      <c r="AP202"/>
    </row>
    <row r="203" spans="1:42" ht="13">
      <c r="A203" s="28" t="s">
        <v>570</v>
      </c>
      <c r="B203" s="26" t="s">
        <v>790</v>
      </c>
      <c r="C203" s="26" t="s">
        <v>451</v>
      </c>
      <c r="D203" s="26" t="s">
        <v>662</v>
      </c>
      <c r="E203" s="26" t="s">
        <v>647</v>
      </c>
      <c r="F203" s="27" t="s">
        <v>579</v>
      </c>
      <c r="G203" s="26" t="s">
        <v>791</v>
      </c>
      <c r="H203" s="26" t="s">
        <v>792</v>
      </c>
      <c r="I203" s="19" t="s">
        <v>656</v>
      </c>
      <c r="J203" s="18" t="str">
        <f>IF(Regression_Prep[[#This Row],[School Type]]="Charter","Charter", "Non Charter")</f>
        <v>Non Charter</v>
      </c>
      <c r="K203" s="60">
        <f>_xlfn.XLOOKUP(Regression_Prep[[#This Row],[School Name]],Per_Pupil_Spending_1[School Name],Per_Pupil_Spending_1[Amount],"")</f>
        <v>29235.200000000001</v>
      </c>
      <c r="L203" s="60">
        <f>IF(Regression_Prep[[#This Row],[Comparison School Type]]="Charter", 0,1)</f>
        <v>1</v>
      </c>
      <c r="M203" s="60" cm="1">
        <f t="array" ref="M203">_xlfn._xlws.FILTER(Enrollment[Percentage],(Enrollment[School Name]=Regression_Prep[[#This Row],[School Name]])*(Enrollment[Population]="Economically Disadvantaged"),"")</f>
        <v>7.8399999999999997E-2</v>
      </c>
      <c r="N203" s="60" cm="1">
        <f t="array" ref="N203">_xlfn._xlws.FILTER(Enrollment[Percentage],(Enrollment[School Name]=Regression_Prep[[#This Row],[School Name]])*(Enrollment[Population]="Students with Disabilities"),"")</f>
        <v>0.13730000000000001</v>
      </c>
      <c r="O203" s="60">
        <f>_xlfn.XLOOKUP(Regression_Prep[[#This Row],[School Name]],ELA_New[School Name], ELA_New[Percentage of Students at Achievement Level],"")</f>
        <v>0.35139999999999999</v>
      </c>
      <c r="P203" s="60">
        <f>_xlfn.XLOOKUP(Regression_Prep[[#This Row],[School Name]],Math_New[School Name],Math_New[Percentage of Students at Achievement Level],"")</f>
        <v>0.47299999999999998</v>
      </c>
      <c r="Q203" s="60" t="str">
        <f>_xlfn.XLOOKUP(Regression_Prep[[#This Row],[School Name]],Science_New[School Name], Science_New[Percentage of Students at Achievement Level],"")</f>
        <v/>
      </c>
      <c r="R203" s="60">
        <f>IFERROR(AVERAGEIFS(Regression_Prep[[#This Row],[Percent Below Achievement ELA]:[Percent Below Achievement Science]],Regression_Prep[[#This Row],[Percent Below Achievement ELA]:[Percent Below Achievement Science]],"&lt;&gt;"),"")</f>
        <v>0.41220000000000001</v>
      </c>
      <c r="S203" s="60">
        <f>IFERROR(Regression_Prep[[#This Row],[Per Pupil Spending]]*Regression_Prep[[#This Row],[Percent Below Achievement ELA]],"")</f>
        <v>10273.24928</v>
      </c>
      <c r="T203" s="60">
        <f>IFERROR(Regression_Prep[[#This Row],[Per Pupil Spending]]/(1-Regression_Prep[[#This Row],[Percent Below Achievement ELA]]),"")</f>
        <v>45074.313906876348</v>
      </c>
      <c r="U203" s="60" t="str">
        <f>IFERROR(Regression_Prep[[#This Row],[Per Pupil Spending]]*Regression_Prep[[#This Row],[Percent Below Achievement Science]],"")</f>
        <v/>
      </c>
      <c r="V203" s="60" t="str">
        <f>IFERROR(Regression_Prep[[#This Row],[Per Pupil Spending]]/(1-Regression_Prep[[#This Row],[Percent Below Achievement Science]]),"")</f>
        <v/>
      </c>
      <c r="W203" s="60">
        <f>IFERROR(Regression_Prep[[#This Row],[Per Pupil Spending]]*Regression_Prep[[#This Row],[Percent Below Achievement Math]],"")</f>
        <v>13828.249599999999</v>
      </c>
      <c r="X203" s="60">
        <f>IFERROR(Regression_Prep[[#This Row],[Per Pupil Spending]]/(1-Regression_Prep[[#This Row],[Percent Below Achievement Math]]),"")</f>
        <v>55474.762808349144</v>
      </c>
      <c r="Y203" s="60"/>
      <c r="AH203"/>
      <c r="AI203"/>
      <c r="AJ203"/>
      <c r="AK203"/>
      <c r="AL203"/>
      <c r="AM203"/>
      <c r="AN203"/>
      <c r="AO203"/>
      <c r="AP203"/>
    </row>
    <row r="204" spans="1:42" ht="13">
      <c r="A204" s="25" t="s">
        <v>570</v>
      </c>
      <c r="B204" s="23" t="s">
        <v>745</v>
      </c>
      <c r="C204" s="23" t="s">
        <v>138</v>
      </c>
      <c r="D204" s="23" t="s">
        <v>662</v>
      </c>
      <c r="E204" s="23" t="s">
        <v>647</v>
      </c>
      <c r="F204" s="24" t="s">
        <v>579</v>
      </c>
      <c r="G204" s="23" t="s">
        <v>686</v>
      </c>
      <c r="H204" s="23" t="s">
        <v>746</v>
      </c>
      <c r="I204" s="19" t="s">
        <v>656</v>
      </c>
      <c r="J204" s="18" t="str">
        <f>IF(Regression_Prep[[#This Row],[School Type]]="Charter","Charter", "Non Charter")</f>
        <v>Non Charter</v>
      </c>
      <c r="K204" s="60">
        <f>_xlfn.XLOOKUP(Regression_Prep[[#This Row],[School Name]],Per_Pupil_Spending_1[School Name],Per_Pupil_Spending_1[Amount],"")</f>
        <v>42497.45</v>
      </c>
      <c r="L204" s="60">
        <f>IF(Regression_Prep[[#This Row],[Comparison School Type]]="Charter", 0,1)</f>
        <v>1</v>
      </c>
      <c r="M204" s="60" cm="1">
        <f t="array" ref="M204">_xlfn._xlws.FILTER(Enrollment[Percentage],(Enrollment[School Name]=Regression_Prep[[#This Row],[School Name]])*(Enrollment[Population]="Economically Disadvantaged"),"")</f>
        <v>0.1905</v>
      </c>
      <c r="N204" s="60" cm="1">
        <f t="array" ref="N204">_xlfn._xlws.FILTER(Enrollment[Percentage],(Enrollment[School Name]=Regression_Prep[[#This Row],[School Name]])*(Enrollment[Population]="Students with Disabilities"),"")</f>
        <v>0.33329999999999999</v>
      </c>
      <c r="O204" s="60">
        <f>_xlfn.XLOOKUP(Regression_Prep[[#This Row],[School Name]],ELA_New[School Name], ELA_New[Percentage of Students at Achievement Level],"")</f>
        <v>0.28570000000000001</v>
      </c>
      <c r="P204" s="60">
        <f>_xlfn.XLOOKUP(Regression_Prep[[#This Row],[School Name]],Math_New[School Name],Math_New[Percentage of Students at Achievement Level],"")</f>
        <v>0.42859999999999998</v>
      </c>
      <c r="Q204" s="60" t="str">
        <f>_xlfn.XLOOKUP(Regression_Prep[[#This Row],[School Name]],Science_New[School Name], Science_New[Percentage of Students at Achievement Level],"")</f>
        <v/>
      </c>
      <c r="R204" s="60">
        <f>IFERROR(AVERAGEIFS(Regression_Prep[[#This Row],[Percent Below Achievement ELA]:[Percent Below Achievement Science]],Regression_Prep[[#This Row],[Percent Below Achievement ELA]:[Percent Below Achievement Science]],"&lt;&gt;"),"")</f>
        <v>0.35714999999999997</v>
      </c>
      <c r="S204" s="60">
        <f>IFERROR(Regression_Prep[[#This Row],[Per Pupil Spending]]*Regression_Prep[[#This Row],[Percent Below Achievement ELA]],"")</f>
        <v>12141.521465</v>
      </c>
      <c r="T204" s="60">
        <f>IFERROR(Regression_Prep[[#This Row],[Per Pupil Spending]]/(1-Regression_Prep[[#This Row],[Percent Below Achievement ELA]]),"")</f>
        <v>59495.240095198096</v>
      </c>
      <c r="U204" s="60" t="str">
        <f>IFERROR(Regression_Prep[[#This Row],[Per Pupil Spending]]*Regression_Prep[[#This Row],[Percent Below Achievement Science]],"")</f>
        <v/>
      </c>
      <c r="V204" s="60" t="str">
        <f>IFERROR(Regression_Prep[[#This Row],[Per Pupil Spending]]/(1-Regression_Prep[[#This Row],[Percent Below Achievement Science]]),"")</f>
        <v/>
      </c>
      <c r="W204" s="60">
        <f>IFERROR(Regression_Prep[[#This Row],[Per Pupil Spending]]*Regression_Prep[[#This Row],[Percent Below Achievement Math]],"")</f>
        <v>18214.407069999997</v>
      </c>
      <c r="X204" s="60">
        <f>IFERROR(Regression_Prep[[#This Row],[Per Pupil Spending]]/(1-Regression_Prep[[#This Row],[Percent Below Achievement Math]]),"")</f>
        <v>74374.256212810636</v>
      </c>
      <c r="Y204" s="60"/>
      <c r="AH204"/>
      <c r="AI204"/>
      <c r="AJ204"/>
      <c r="AK204"/>
      <c r="AL204"/>
      <c r="AM204"/>
      <c r="AN204"/>
      <c r="AO204"/>
      <c r="AP204"/>
    </row>
    <row r="205" spans="1:42" ht="13">
      <c r="A205" s="28" t="s">
        <v>570</v>
      </c>
      <c r="B205" s="26" t="s">
        <v>717</v>
      </c>
      <c r="C205" s="26" t="s">
        <v>528</v>
      </c>
      <c r="D205" s="26" t="s">
        <v>659</v>
      </c>
      <c r="E205" s="26" t="s">
        <v>647</v>
      </c>
      <c r="F205" s="27" t="s">
        <v>579</v>
      </c>
      <c r="G205" s="26" t="s">
        <v>668</v>
      </c>
      <c r="H205" s="26" t="s">
        <v>719</v>
      </c>
      <c r="I205" s="19" t="s">
        <v>651</v>
      </c>
      <c r="J205" s="18" t="str">
        <f>IF(Regression_Prep[[#This Row],[School Type]]="Charter","Charter", "Non Charter")</f>
        <v>Non Charter</v>
      </c>
      <c r="K205" s="60">
        <f>_xlfn.XLOOKUP(Regression_Prep[[#This Row],[School Name]],Per_Pupil_Spending_1[School Name],Per_Pupil_Spending_1[Amount],"")</f>
        <v>22519.45</v>
      </c>
      <c r="L205" s="60">
        <f>IF(Regression_Prep[[#This Row],[Comparison School Type]]="Charter", 0,1)</f>
        <v>1</v>
      </c>
      <c r="M205" s="60" cm="1">
        <f t="array" ref="M205">_xlfn._xlws.FILTER(Enrollment[Percentage],(Enrollment[School Name]=Regression_Prep[[#This Row],[School Name]])*(Enrollment[Population]="Economically Disadvantaged"),"")</f>
        <v>0.6946</v>
      </c>
      <c r="N205" s="60" cm="1">
        <f t="array" ref="N205">_xlfn._xlws.FILTER(Enrollment[Percentage],(Enrollment[School Name]=Regression_Prep[[#This Row],[School Name]])*(Enrollment[Population]="Students with Disabilities"),"")</f>
        <v>0.29189999999999999</v>
      </c>
      <c r="O205" s="60">
        <f>_xlfn.XLOOKUP(Regression_Prep[[#This Row],[School Name]],ELA_New[School Name], ELA_New[Percentage of Students at Achievement Level],"")</f>
        <v>0.40849999999999997</v>
      </c>
      <c r="P205" s="60">
        <f>_xlfn.XLOOKUP(Regression_Prep[[#This Row],[School Name]],Math_New[School Name],Math_New[Percentage of Students at Achievement Level],"")</f>
        <v>0.42680000000000001</v>
      </c>
      <c r="Q205" s="60" t="str">
        <f>_xlfn.XLOOKUP(Regression_Prep[[#This Row],[School Name]],Science_New[School Name], Science_New[Percentage of Students at Achievement Level],"")</f>
        <v/>
      </c>
      <c r="R205" s="60">
        <f>IFERROR(AVERAGEIFS(Regression_Prep[[#This Row],[Percent Below Achievement ELA]:[Percent Below Achievement Science]],Regression_Prep[[#This Row],[Percent Below Achievement ELA]:[Percent Below Achievement Science]],"&lt;&gt;"),"")</f>
        <v>0.41764999999999997</v>
      </c>
      <c r="S205" s="60">
        <f>IFERROR(Regression_Prep[[#This Row],[Per Pupil Spending]]*Regression_Prep[[#This Row],[Percent Below Achievement ELA]],"")</f>
        <v>9199.1953250000006</v>
      </c>
      <c r="T205" s="60">
        <f>IFERROR(Regression_Prep[[#This Row],[Per Pupil Spending]]/(1-Regression_Prep[[#This Row],[Percent Below Achievement ELA]]),"")</f>
        <v>38071.766694843616</v>
      </c>
      <c r="U205" s="60" t="str">
        <f>IFERROR(Regression_Prep[[#This Row],[Per Pupil Spending]]*Regression_Prep[[#This Row],[Percent Below Achievement Science]],"")</f>
        <v/>
      </c>
      <c r="V205" s="60" t="str">
        <f>IFERROR(Regression_Prep[[#This Row],[Per Pupil Spending]]/(1-Regression_Prep[[#This Row],[Percent Below Achievement Science]]),"")</f>
        <v/>
      </c>
      <c r="W205" s="60">
        <f>IFERROR(Regression_Prep[[#This Row],[Per Pupil Spending]]*Regression_Prep[[#This Row],[Percent Below Achievement Math]],"")</f>
        <v>9611.3012600000002</v>
      </c>
      <c r="X205" s="60">
        <f>IFERROR(Regression_Prep[[#This Row],[Per Pupil Spending]]/(1-Regression_Prep[[#This Row],[Percent Below Achievement Math]]),"")</f>
        <v>39287.247034194006</v>
      </c>
      <c r="Y205" s="60"/>
      <c r="AH205"/>
      <c r="AI205"/>
      <c r="AJ205"/>
      <c r="AK205"/>
      <c r="AL205"/>
      <c r="AM205"/>
      <c r="AN205"/>
      <c r="AO205"/>
      <c r="AP205"/>
    </row>
    <row r="206" spans="1:42" ht="13">
      <c r="A206" s="25" t="s">
        <v>570</v>
      </c>
      <c r="B206" s="23" t="s">
        <v>1051</v>
      </c>
      <c r="C206" s="23" t="s">
        <v>34</v>
      </c>
      <c r="D206" s="23" t="s">
        <v>659</v>
      </c>
      <c r="E206" s="23" t="s">
        <v>647</v>
      </c>
      <c r="F206" s="24" t="s">
        <v>579</v>
      </c>
      <c r="G206" s="23" t="s">
        <v>657</v>
      </c>
      <c r="H206" s="23" t="s">
        <v>1055</v>
      </c>
      <c r="I206" s="19" t="s">
        <v>651</v>
      </c>
      <c r="J206" s="18" t="str">
        <f>IF(Regression_Prep[[#This Row],[School Type]]="Charter","Charter", "Non Charter")</f>
        <v>Non Charter</v>
      </c>
      <c r="K206" s="60">
        <f>_xlfn.XLOOKUP(Regression_Prep[[#This Row],[School Name]],Per_Pupil_Spending_1[School Name],Per_Pupil_Spending_1[Amount],"")</f>
        <v>17285.21</v>
      </c>
      <c r="L206" s="60">
        <f>IF(Regression_Prep[[#This Row],[Comparison School Type]]="Charter", 0,1)</f>
        <v>1</v>
      </c>
      <c r="M206" s="60" cm="1">
        <f t="array" ref="M206">_xlfn._xlws.FILTER(Enrollment[Percentage],(Enrollment[School Name]=Regression_Prep[[#This Row],[School Name]])*(Enrollment[Population]="Economically Disadvantaged"),"")</f>
        <v>0.53810000000000002</v>
      </c>
      <c r="N206" s="60" cm="1">
        <f t="array" ref="N206">_xlfn._xlws.FILTER(Enrollment[Percentage],(Enrollment[School Name]=Regression_Prep[[#This Row],[School Name]])*(Enrollment[Population]="Students with Disabilities"),"")</f>
        <v>0.2712</v>
      </c>
      <c r="O206" s="60">
        <f>_xlfn.XLOOKUP(Regression_Prep[[#This Row],[School Name]],ELA_New[School Name], ELA_New[Percentage of Students at Achievement Level],"")</f>
        <v>0.54100000000000004</v>
      </c>
      <c r="P206" s="60">
        <f>_xlfn.XLOOKUP(Regression_Prep[[#This Row],[School Name]],Math_New[School Name],Math_New[Percentage of Students at Achievement Level],"")</f>
        <v>0.41799999999999998</v>
      </c>
      <c r="Q206" s="60" t="str">
        <f>_xlfn.XLOOKUP(Regression_Prep[[#This Row],[School Name]],Science_New[School Name], Science_New[Percentage of Students at Achievement Level],"")</f>
        <v/>
      </c>
      <c r="R206" s="60">
        <f>IFERROR(AVERAGEIFS(Regression_Prep[[#This Row],[Percent Below Achievement ELA]:[Percent Below Achievement Science]],Regression_Prep[[#This Row],[Percent Below Achievement ELA]:[Percent Below Achievement Science]],"&lt;&gt;"),"")</f>
        <v>0.47950000000000004</v>
      </c>
      <c r="S206" s="60">
        <f>IFERROR(Regression_Prep[[#This Row],[Per Pupil Spending]]*Regression_Prep[[#This Row],[Percent Below Achievement ELA]],"")</f>
        <v>9351.2986099999998</v>
      </c>
      <c r="T206" s="60">
        <f>IFERROR(Regression_Prep[[#This Row],[Per Pupil Spending]]/(1-Regression_Prep[[#This Row],[Percent Below Achievement ELA]]),"")</f>
        <v>37658.409586056645</v>
      </c>
      <c r="U206" s="60" t="str">
        <f>IFERROR(Regression_Prep[[#This Row],[Per Pupil Spending]]*Regression_Prep[[#This Row],[Percent Below Achievement Science]],"")</f>
        <v/>
      </c>
      <c r="V206" s="60" t="str">
        <f>IFERROR(Regression_Prep[[#This Row],[Per Pupil Spending]]/(1-Regression_Prep[[#This Row],[Percent Below Achievement Science]]),"")</f>
        <v/>
      </c>
      <c r="W206" s="60">
        <f>IFERROR(Regression_Prep[[#This Row],[Per Pupil Spending]]*Regression_Prep[[#This Row],[Percent Below Achievement Math]],"")</f>
        <v>7225.217779999999</v>
      </c>
      <c r="X206" s="60">
        <f>IFERROR(Regression_Prep[[#This Row],[Per Pupil Spending]]/(1-Regression_Prep[[#This Row],[Percent Below Achievement Math]]),"")</f>
        <v>29699.673539518895</v>
      </c>
      <c r="Y206" s="60"/>
      <c r="AH206"/>
      <c r="AI206"/>
      <c r="AJ206"/>
      <c r="AK206"/>
      <c r="AL206"/>
      <c r="AM206"/>
      <c r="AN206"/>
      <c r="AO206"/>
      <c r="AP206"/>
    </row>
    <row r="207" spans="1:42" ht="13">
      <c r="A207" s="28" t="s">
        <v>570</v>
      </c>
      <c r="B207" s="26" t="s">
        <v>1194</v>
      </c>
      <c r="C207" s="26" t="s">
        <v>420</v>
      </c>
      <c r="D207" s="26" t="s">
        <v>662</v>
      </c>
      <c r="E207" s="26" t="s">
        <v>647</v>
      </c>
      <c r="F207" s="27" t="s">
        <v>579</v>
      </c>
      <c r="G207" s="26" t="s">
        <v>679</v>
      </c>
      <c r="H207" s="26" t="s">
        <v>1195</v>
      </c>
      <c r="I207" s="19" t="s">
        <v>656</v>
      </c>
      <c r="J207" s="18" t="str">
        <f>IF(Regression_Prep[[#This Row],[School Type]]="Charter","Charter", "Non Charter")</f>
        <v>Non Charter</v>
      </c>
      <c r="K207" s="60">
        <f>_xlfn.XLOOKUP(Regression_Prep[[#This Row],[School Name]],Per_Pupil_Spending_1[School Name],Per_Pupil_Spending_1[Amount],"")</f>
        <v>29464.98</v>
      </c>
      <c r="L207" s="60">
        <f>IF(Regression_Prep[[#This Row],[Comparison School Type]]="Charter", 0,1)</f>
        <v>1</v>
      </c>
      <c r="M207" s="60" cm="1">
        <f t="array" ref="M207">_xlfn._xlws.FILTER(Enrollment[Percentage],(Enrollment[School Name]=Regression_Prep[[#This Row],[School Name]])*(Enrollment[Population]="Economically Disadvantaged"),"")</f>
        <v>0.45829999999999999</v>
      </c>
      <c r="N207" s="60" cm="1">
        <f t="array" ref="N207">_xlfn._xlws.FILTER(Enrollment[Percentage],(Enrollment[School Name]=Regression_Prep[[#This Row],[School Name]])*(Enrollment[Population]="Students with Disabilities"),"")</f>
        <v>0.25</v>
      </c>
      <c r="O207" s="60" t="str">
        <f>_xlfn.XLOOKUP(Regression_Prep[[#This Row],[School Name]],ELA_New[School Name], ELA_New[Percentage of Students at Achievement Level],"")</f>
        <v/>
      </c>
      <c r="P207" s="60">
        <f>_xlfn.XLOOKUP(Regression_Prep[[#This Row],[School Name]],Math_New[School Name],Math_New[Percentage of Students at Achievement Level],"")</f>
        <v>0.41670000000000001</v>
      </c>
      <c r="Q207" s="60" t="str">
        <f>_xlfn.XLOOKUP(Regression_Prep[[#This Row],[School Name]],Science_New[School Name], Science_New[Percentage of Students at Achievement Level],"")</f>
        <v/>
      </c>
      <c r="R207" s="60">
        <f>IFERROR(AVERAGEIFS(Regression_Prep[[#This Row],[Percent Below Achievement ELA]:[Percent Below Achievement Science]],Regression_Prep[[#This Row],[Percent Below Achievement ELA]:[Percent Below Achievement Science]],"&lt;&gt;"),"")</f>
        <v>0.41670000000000001</v>
      </c>
      <c r="S207" s="60" t="str">
        <f>IFERROR(Regression_Prep[[#This Row],[Per Pupil Spending]]*Regression_Prep[[#This Row],[Percent Below Achievement ELA]],"")</f>
        <v/>
      </c>
      <c r="T207" s="60" t="str">
        <f>IFERROR(Regression_Prep[[#This Row],[Per Pupil Spending]]/(1-Regression_Prep[[#This Row],[Percent Below Achievement ELA]]),"")</f>
        <v/>
      </c>
      <c r="U207" s="60" t="str">
        <f>IFERROR(Regression_Prep[[#This Row],[Per Pupil Spending]]*Regression_Prep[[#This Row],[Percent Below Achievement Science]],"")</f>
        <v/>
      </c>
      <c r="V207" s="60" t="str">
        <f>IFERROR(Regression_Prep[[#This Row],[Per Pupil Spending]]/(1-Regression_Prep[[#This Row],[Percent Below Achievement Science]]),"")</f>
        <v/>
      </c>
      <c r="W207" s="60">
        <f>IFERROR(Regression_Prep[[#This Row],[Per Pupil Spending]]*Regression_Prep[[#This Row],[Percent Below Achievement Math]],"")</f>
        <v>12278.057166000001</v>
      </c>
      <c r="X207" s="60">
        <f>IFERROR(Regression_Prep[[#This Row],[Per Pupil Spending]]/(1-Regression_Prep[[#This Row],[Percent Below Achievement Math]]),"")</f>
        <v>50514.280816046637</v>
      </c>
      <c r="Y207" s="60"/>
      <c r="AH207"/>
      <c r="AI207"/>
      <c r="AJ207"/>
      <c r="AK207"/>
      <c r="AL207"/>
      <c r="AM207"/>
      <c r="AN207"/>
      <c r="AO207"/>
      <c r="AP207"/>
    </row>
    <row r="208" spans="1:42" ht="13">
      <c r="A208" s="25" t="s">
        <v>570</v>
      </c>
      <c r="B208" s="23" t="s">
        <v>965</v>
      </c>
      <c r="C208" s="23" t="s">
        <v>435</v>
      </c>
      <c r="D208" s="23" t="s">
        <v>659</v>
      </c>
      <c r="E208" s="23" t="s">
        <v>647</v>
      </c>
      <c r="F208" s="24" t="s">
        <v>579</v>
      </c>
      <c r="G208" s="23" t="s">
        <v>691</v>
      </c>
      <c r="H208" s="23" t="s">
        <v>969</v>
      </c>
      <c r="I208" s="19" t="s">
        <v>651</v>
      </c>
      <c r="J208" s="18" t="str">
        <f>IF(Regression_Prep[[#This Row],[School Type]]="Charter","Charter", "Non Charter")</f>
        <v>Non Charter</v>
      </c>
      <c r="K208" s="60">
        <f>_xlfn.XLOOKUP(Regression_Prep[[#This Row],[School Name]],Per_Pupil_Spending_1[School Name],Per_Pupil_Spending_1[Amount],"")</f>
        <v>20829.7</v>
      </c>
      <c r="L208" s="60">
        <f>IF(Regression_Prep[[#This Row],[Comparison School Type]]="Charter", 0,1)</f>
        <v>1</v>
      </c>
      <c r="M208" s="60" cm="1">
        <f t="array" ref="M208">_xlfn._xlws.FILTER(Enrollment[Percentage],(Enrollment[School Name]=Regression_Prep[[#This Row],[School Name]])*(Enrollment[Population]="Economically Disadvantaged"),"")</f>
        <v>0.3</v>
      </c>
      <c r="N208" s="60" cm="1">
        <f t="array" ref="N208">_xlfn._xlws.FILTER(Enrollment[Percentage],(Enrollment[School Name]=Regression_Prep[[#This Row],[School Name]])*(Enrollment[Population]="Students with Disabilities"),"")</f>
        <v>0.11</v>
      </c>
      <c r="O208" s="60">
        <f>_xlfn.XLOOKUP(Regression_Prep[[#This Row],[School Name]],ELA_New[School Name], ELA_New[Percentage of Students at Achievement Level],"")</f>
        <v>0.41070000000000001</v>
      </c>
      <c r="P208" s="60">
        <f>_xlfn.XLOOKUP(Regression_Prep[[#This Row],[School Name]],Math_New[School Name],Math_New[Percentage of Students at Achievement Level],"")</f>
        <v>0.41070000000000001</v>
      </c>
      <c r="Q208" s="60" t="str">
        <f>_xlfn.XLOOKUP(Regression_Prep[[#This Row],[School Name]],Science_New[School Name], Science_New[Percentage of Students at Achievement Level],"")</f>
        <v/>
      </c>
      <c r="R208" s="60">
        <f>IFERROR(AVERAGEIFS(Regression_Prep[[#This Row],[Percent Below Achievement ELA]:[Percent Below Achievement Science]],Regression_Prep[[#This Row],[Percent Below Achievement ELA]:[Percent Below Achievement Science]],"&lt;&gt;"),"")</f>
        <v>0.41070000000000001</v>
      </c>
      <c r="S208" s="60">
        <f>IFERROR(Regression_Prep[[#This Row],[Per Pupil Spending]]*Regression_Prep[[#This Row],[Percent Below Achievement ELA]],"")</f>
        <v>8554.7577899999997</v>
      </c>
      <c r="T208" s="60">
        <f>IFERROR(Regression_Prep[[#This Row],[Per Pupil Spending]]/(1-Regression_Prep[[#This Row],[Percent Below Achievement ELA]]),"")</f>
        <v>35346.51281181063</v>
      </c>
      <c r="U208" s="60" t="str">
        <f>IFERROR(Regression_Prep[[#This Row],[Per Pupil Spending]]*Regression_Prep[[#This Row],[Percent Below Achievement Science]],"")</f>
        <v/>
      </c>
      <c r="V208" s="60" t="str">
        <f>IFERROR(Regression_Prep[[#This Row],[Per Pupil Spending]]/(1-Regression_Prep[[#This Row],[Percent Below Achievement Science]]),"")</f>
        <v/>
      </c>
      <c r="W208" s="60">
        <f>IFERROR(Regression_Prep[[#This Row],[Per Pupil Spending]]*Regression_Prep[[#This Row],[Percent Below Achievement Math]],"")</f>
        <v>8554.7577899999997</v>
      </c>
      <c r="X208" s="60">
        <f>IFERROR(Regression_Prep[[#This Row],[Per Pupil Spending]]/(1-Regression_Prep[[#This Row],[Percent Below Achievement Math]]),"")</f>
        <v>35346.51281181063</v>
      </c>
      <c r="Y208" s="60"/>
      <c r="AH208"/>
      <c r="AI208"/>
      <c r="AJ208"/>
      <c r="AK208"/>
      <c r="AL208"/>
      <c r="AM208"/>
      <c r="AN208"/>
      <c r="AO208"/>
      <c r="AP208"/>
    </row>
    <row r="209" spans="1:42" ht="13">
      <c r="A209" s="28" t="s">
        <v>570</v>
      </c>
      <c r="B209" s="26" t="s">
        <v>1035</v>
      </c>
      <c r="C209" s="26" t="s">
        <v>302</v>
      </c>
      <c r="D209" s="26" t="s">
        <v>659</v>
      </c>
      <c r="E209" s="26" t="s">
        <v>647</v>
      </c>
      <c r="F209" s="27" t="s">
        <v>579</v>
      </c>
      <c r="G209" s="26" t="s">
        <v>695</v>
      </c>
      <c r="H209" s="26" t="s">
        <v>1037</v>
      </c>
      <c r="I209" s="19" t="s">
        <v>651</v>
      </c>
      <c r="J209" s="18" t="str">
        <f>IF(Regression_Prep[[#This Row],[School Type]]="Charter","Charter", "Non Charter")</f>
        <v>Non Charter</v>
      </c>
      <c r="K209" s="60">
        <f>_xlfn.XLOOKUP(Regression_Prep[[#This Row],[School Name]],Per_Pupil_Spending_1[School Name],Per_Pupil_Spending_1[Amount],"")</f>
        <v>23684.7</v>
      </c>
      <c r="L209" s="60">
        <f>IF(Regression_Prep[[#This Row],[Comparison School Type]]="Charter", 0,1)</f>
        <v>1</v>
      </c>
      <c r="M209" s="60" cm="1">
        <f t="array" ref="M209">_xlfn._xlws.FILTER(Enrollment[Percentage],(Enrollment[School Name]=Regression_Prep[[#This Row],[School Name]])*(Enrollment[Population]="Economically Disadvantaged"),"")</f>
        <v>0.57299999999999995</v>
      </c>
      <c r="N209" s="60" cm="1">
        <f t="array" ref="N209">_xlfn._xlws.FILTER(Enrollment[Percentage],(Enrollment[School Name]=Regression_Prep[[#This Row],[School Name]])*(Enrollment[Population]="Students with Disabilities"),"")</f>
        <v>0.21629999999999999</v>
      </c>
      <c r="O209" s="60">
        <f>_xlfn.XLOOKUP(Regression_Prep[[#This Row],[School Name]],ELA_New[School Name], ELA_New[Percentage of Students at Achievement Level],"")</f>
        <v>0.43819999999999998</v>
      </c>
      <c r="P209" s="60">
        <f>_xlfn.XLOOKUP(Regression_Prep[[#This Row],[School Name]],Math_New[School Name],Math_New[Percentage of Students at Achievement Level],"")</f>
        <v>0.41010000000000002</v>
      </c>
      <c r="Q209" s="60" t="str">
        <f>_xlfn.XLOOKUP(Regression_Prep[[#This Row],[School Name]],Science_New[School Name], Science_New[Percentage of Students at Achievement Level],"")</f>
        <v/>
      </c>
      <c r="R209" s="60">
        <f>IFERROR(AVERAGEIFS(Regression_Prep[[#This Row],[Percent Below Achievement ELA]:[Percent Below Achievement Science]],Regression_Prep[[#This Row],[Percent Below Achievement ELA]:[Percent Below Achievement Science]],"&lt;&gt;"),"")</f>
        <v>0.42415000000000003</v>
      </c>
      <c r="S209" s="60">
        <f>IFERROR(Regression_Prep[[#This Row],[Per Pupil Spending]]*Regression_Prep[[#This Row],[Percent Below Achievement ELA]],"")</f>
        <v>10378.635539999999</v>
      </c>
      <c r="T209" s="60">
        <f>IFERROR(Regression_Prep[[#This Row],[Per Pupil Spending]]/(1-Regression_Prep[[#This Row],[Percent Below Achievement ELA]]),"")</f>
        <v>42158.597365610534</v>
      </c>
      <c r="U209" s="60" t="str">
        <f>IFERROR(Regression_Prep[[#This Row],[Per Pupil Spending]]*Regression_Prep[[#This Row],[Percent Below Achievement Science]],"")</f>
        <v/>
      </c>
      <c r="V209" s="60" t="str">
        <f>IFERROR(Regression_Prep[[#This Row],[Per Pupil Spending]]/(1-Regression_Prep[[#This Row],[Percent Below Achievement Science]]),"")</f>
        <v/>
      </c>
      <c r="W209" s="60">
        <f>IFERROR(Regression_Prep[[#This Row],[Per Pupil Spending]]*Regression_Prep[[#This Row],[Percent Below Achievement Math]],"")</f>
        <v>9713.0954700000002</v>
      </c>
      <c r="X209" s="60">
        <f>IFERROR(Regression_Prep[[#This Row],[Per Pupil Spending]]/(1-Regression_Prep[[#This Row],[Percent Below Achievement Math]]),"")</f>
        <v>40150.364468553991</v>
      </c>
      <c r="Y209" s="60"/>
      <c r="AH209"/>
      <c r="AI209"/>
      <c r="AJ209"/>
      <c r="AK209"/>
      <c r="AL209"/>
      <c r="AM209"/>
      <c r="AN209"/>
      <c r="AO209"/>
      <c r="AP209"/>
    </row>
    <row r="210" spans="1:42" ht="13">
      <c r="A210" s="25" t="s">
        <v>570</v>
      </c>
      <c r="B210" s="23" t="s">
        <v>784</v>
      </c>
      <c r="C210" s="23" t="s">
        <v>208</v>
      </c>
      <c r="D210" s="24" t="s">
        <v>660</v>
      </c>
      <c r="E210" s="23" t="s">
        <v>647</v>
      </c>
      <c r="F210" s="24" t="s">
        <v>579</v>
      </c>
      <c r="G210" s="23" t="s">
        <v>679</v>
      </c>
      <c r="H210" s="23" t="s">
        <v>785</v>
      </c>
      <c r="I210" s="19" t="s">
        <v>660</v>
      </c>
      <c r="J210" s="18" t="str">
        <f>IF(Regression_Prep[[#This Row],[School Type]]="Charter","Charter", "Non Charter")</f>
        <v>Non Charter</v>
      </c>
      <c r="K210" s="60">
        <f>_xlfn.XLOOKUP(Regression_Prep[[#This Row],[School Name]],Per_Pupil_Spending_1[School Name],Per_Pupil_Spending_1[Amount],"")</f>
        <v>24517.58</v>
      </c>
      <c r="L210" s="60">
        <f>IF(Regression_Prep[[#This Row],[Comparison School Type]]="Charter", 0,1)</f>
        <v>1</v>
      </c>
      <c r="M210" s="60" cm="1">
        <f t="array" ref="M210">_xlfn._xlws.FILTER(Enrollment[Percentage],(Enrollment[School Name]=Regression_Prep[[#This Row],[School Name]])*(Enrollment[Population]="Economically Disadvantaged"),"")</f>
        <v>0.58330000000000004</v>
      </c>
      <c r="N210" s="60" cm="1">
        <f t="array" ref="N210">_xlfn._xlws.FILTER(Enrollment[Percentage],(Enrollment[School Name]=Regression_Prep[[#This Row],[School Name]])*(Enrollment[Population]="Students with Disabilities"),"")</f>
        <v>0.2024</v>
      </c>
      <c r="O210" s="60">
        <f>_xlfn.XLOOKUP(Regression_Prep[[#This Row],[School Name]],ELA_New[School Name], ELA_New[Percentage of Students at Achievement Level],"")</f>
        <v>0.52380000000000004</v>
      </c>
      <c r="P210" s="60">
        <f>_xlfn.XLOOKUP(Regression_Prep[[#This Row],[School Name]],Math_New[School Name],Math_New[Percentage of Students at Achievement Level],"")</f>
        <v>0.40910000000000002</v>
      </c>
      <c r="Q210" s="60" t="str">
        <f>_xlfn.XLOOKUP(Regression_Prep[[#This Row],[School Name]],Science_New[School Name], Science_New[Percentage of Students at Achievement Level],"")</f>
        <v/>
      </c>
      <c r="R210" s="60">
        <f>IFERROR(AVERAGEIFS(Regression_Prep[[#This Row],[Percent Below Achievement ELA]:[Percent Below Achievement Science]],Regression_Prep[[#This Row],[Percent Below Achievement ELA]:[Percent Below Achievement Science]],"&lt;&gt;"),"")</f>
        <v>0.46645000000000003</v>
      </c>
      <c r="S210" s="60">
        <f>IFERROR(Regression_Prep[[#This Row],[Per Pupil Spending]]*Regression_Prep[[#This Row],[Percent Below Achievement ELA]],"")</f>
        <v>12842.308404000001</v>
      </c>
      <c r="T210" s="60">
        <f>IFERROR(Regression_Prep[[#This Row],[Per Pupil Spending]]/(1-Regression_Prep[[#This Row],[Percent Below Achievement ELA]]),"")</f>
        <v>51485.888282234366</v>
      </c>
      <c r="U210" s="60" t="str">
        <f>IFERROR(Regression_Prep[[#This Row],[Per Pupil Spending]]*Regression_Prep[[#This Row],[Percent Below Achievement Science]],"")</f>
        <v/>
      </c>
      <c r="V210" s="60" t="str">
        <f>IFERROR(Regression_Prep[[#This Row],[Per Pupil Spending]]/(1-Regression_Prep[[#This Row],[Percent Below Achievement Science]]),"")</f>
        <v/>
      </c>
      <c r="W210" s="60">
        <f>IFERROR(Regression_Prep[[#This Row],[Per Pupil Spending]]*Regression_Prep[[#This Row],[Percent Below Achievement Math]],"")</f>
        <v>10030.141978000001</v>
      </c>
      <c r="X210" s="60">
        <f>IFERROR(Regression_Prep[[#This Row],[Per Pupil Spending]]/(1-Regression_Prep[[#This Row],[Percent Below Achievement Math]]),"")</f>
        <v>41491.927568116436</v>
      </c>
      <c r="Y210" s="60"/>
      <c r="AH210"/>
      <c r="AI210"/>
      <c r="AJ210"/>
      <c r="AK210"/>
      <c r="AL210"/>
      <c r="AM210"/>
      <c r="AN210"/>
      <c r="AO210"/>
      <c r="AP210"/>
    </row>
    <row r="211" spans="1:42" ht="13">
      <c r="A211" s="28" t="s">
        <v>570</v>
      </c>
      <c r="B211" s="26" t="s">
        <v>705</v>
      </c>
      <c r="C211" s="26" t="s">
        <v>40</v>
      </c>
      <c r="D211" s="26" t="s">
        <v>662</v>
      </c>
      <c r="E211" s="26" t="s">
        <v>647</v>
      </c>
      <c r="F211" s="27" t="s">
        <v>579</v>
      </c>
      <c r="G211" s="26" t="s">
        <v>686</v>
      </c>
      <c r="H211" s="26" t="s">
        <v>706</v>
      </c>
      <c r="I211" s="19" t="s">
        <v>656</v>
      </c>
      <c r="J211" s="18" t="str">
        <f>IF(Regression_Prep[[#This Row],[School Type]]="Charter","Charter", "Non Charter")</f>
        <v>Non Charter</v>
      </c>
      <c r="K211" s="60">
        <f>_xlfn.XLOOKUP(Regression_Prep[[#This Row],[School Name]],Per_Pupil_Spending_1[School Name],Per_Pupil_Spending_1[Amount],"")</f>
        <v>35430.660000000003</v>
      </c>
      <c r="L211" s="60">
        <f>IF(Regression_Prep[[#This Row],[Comparison School Type]]="Charter", 0,1)</f>
        <v>1</v>
      </c>
      <c r="M211" s="60" cm="1">
        <f t="array" ref="M211">_xlfn._xlws.FILTER(Enrollment[Percentage],(Enrollment[School Name]=Regression_Prep[[#This Row],[School Name]])*(Enrollment[Population]="Economically Disadvantaged"),"")</f>
        <v>0.46429999999999999</v>
      </c>
      <c r="N211" s="60" cm="1">
        <f t="array" ref="N211">_xlfn._xlws.FILTER(Enrollment[Percentage],(Enrollment[School Name]=Regression_Prep[[#This Row],[School Name]])*(Enrollment[Population]="Students with Disabilities"),"")</f>
        <v>0.35709999999999997</v>
      </c>
      <c r="O211" s="60" t="str">
        <f>_xlfn.XLOOKUP(Regression_Prep[[#This Row],[School Name]],ELA_New[School Name], ELA_New[Percentage of Students at Achievement Level],"")</f>
        <v/>
      </c>
      <c r="P211" s="60">
        <f>_xlfn.XLOOKUP(Regression_Prep[[#This Row],[School Name]],Math_New[School Name],Math_New[Percentage of Students at Achievement Level],"")</f>
        <v>0.4</v>
      </c>
      <c r="Q211" s="60" t="str">
        <f>_xlfn.XLOOKUP(Regression_Prep[[#This Row],[School Name]],Science_New[School Name], Science_New[Percentage of Students at Achievement Level],"")</f>
        <v/>
      </c>
      <c r="R211" s="60">
        <f>IFERROR(AVERAGEIFS(Regression_Prep[[#This Row],[Percent Below Achievement ELA]:[Percent Below Achievement Science]],Regression_Prep[[#This Row],[Percent Below Achievement ELA]:[Percent Below Achievement Science]],"&lt;&gt;"),"")</f>
        <v>0.4</v>
      </c>
      <c r="S211" s="60" t="str">
        <f>IFERROR(Regression_Prep[[#This Row],[Per Pupil Spending]]*Regression_Prep[[#This Row],[Percent Below Achievement ELA]],"")</f>
        <v/>
      </c>
      <c r="T211" s="60" t="str">
        <f>IFERROR(Regression_Prep[[#This Row],[Per Pupil Spending]]/(1-Regression_Prep[[#This Row],[Percent Below Achievement ELA]]),"")</f>
        <v/>
      </c>
      <c r="U211" s="60" t="str">
        <f>IFERROR(Regression_Prep[[#This Row],[Per Pupil Spending]]*Regression_Prep[[#This Row],[Percent Below Achievement Science]],"")</f>
        <v/>
      </c>
      <c r="V211" s="60" t="str">
        <f>IFERROR(Regression_Prep[[#This Row],[Per Pupil Spending]]/(1-Regression_Prep[[#This Row],[Percent Below Achievement Science]]),"")</f>
        <v/>
      </c>
      <c r="W211" s="60">
        <f>IFERROR(Regression_Prep[[#This Row],[Per Pupil Spending]]*Regression_Prep[[#This Row],[Percent Below Achievement Math]],"")</f>
        <v>14172.264000000003</v>
      </c>
      <c r="X211" s="60">
        <f>IFERROR(Regression_Prep[[#This Row],[Per Pupil Spending]]/(1-Regression_Prep[[#This Row],[Percent Below Achievement Math]]),"")</f>
        <v>59051.100000000006</v>
      </c>
      <c r="Y211" s="60"/>
      <c r="AH211"/>
      <c r="AI211"/>
      <c r="AJ211"/>
      <c r="AK211"/>
      <c r="AL211"/>
      <c r="AM211"/>
      <c r="AN211"/>
      <c r="AO211"/>
      <c r="AP211"/>
    </row>
    <row r="212" spans="1:42" ht="13">
      <c r="A212" s="25" t="s">
        <v>570</v>
      </c>
      <c r="B212" s="23" t="s">
        <v>1143</v>
      </c>
      <c r="C212" s="23" t="s">
        <v>141</v>
      </c>
      <c r="D212" s="23" t="s">
        <v>662</v>
      </c>
      <c r="E212" s="23" t="s">
        <v>647</v>
      </c>
      <c r="F212" s="24" t="s">
        <v>579</v>
      </c>
      <c r="G212" s="23" t="s">
        <v>679</v>
      </c>
      <c r="H212" s="23" t="s">
        <v>1144</v>
      </c>
      <c r="I212" s="19" t="s">
        <v>656</v>
      </c>
      <c r="J212" s="18" t="str">
        <f>IF(Regression_Prep[[#This Row],[School Type]]="Charter","Charter", "Non Charter")</f>
        <v>Non Charter</v>
      </c>
      <c r="K212" s="60">
        <f>_xlfn.XLOOKUP(Regression_Prep[[#This Row],[School Name]],Per_Pupil_Spending_1[School Name],Per_Pupil_Spending_1[Amount],"")</f>
        <v>35566.21</v>
      </c>
      <c r="L212" s="60">
        <f>IF(Regression_Prep[[#This Row],[Comparison School Type]]="Charter", 0,1)</f>
        <v>1</v>
      </c>
      <c r="M212" s="60" cm="1">
        <f t="array" ref="M212">_xlfn._xlws.FILTER(Enrollment[Percentage],(Enrollment[School Name]=Regression_Prep[[#This Row],[School Name]])*(Enrollment[Population]="Economically Disadvantaged"),"")</f>
        <v>0.74470000000000003</v>
      </c>
      <c r="N212" s="60" cm="1">
        <f t="array" ref="N212">_xlfn._xlws.FILTER(Enrollment[Percentage],(Enrollment[School Name]=Regression_Prep[[#This Row],[School Name]])*(Enrollment[Population]="Students with Disabilities"),"")</f>
        <v>0.23400000000000001</v>
      </c>
      <c r="O212" s="60">
        <f>_xlfn.XLOOKUP(Regression_Prep[[#This Row],[School Name]],ELA_New[School Name], ELA_New[Percentage of Students at Achievement Level],"")</f>
        <v>0.53449999999999998</v>
      </c>
      <c r="P212" s="60">
        <f>_xlfn.XLOOKUP(Regression_Prep[[#This Row],[School Name]],Math_New[School Name],Math_New[Percentage of Students at Achievement Level],"")</f>
        <v>0.39660000000000001</v>
      </c>
      <c r="Q212" s="60" t="str">
        <f>_xlfn.XLOOKUP(Regression_Prep[[#This Row],[School Name]],Science_New[School Name], Science_New[Percentage of Students at Achievement Level],"")</f>
        <v/>
      </c>
      <c r="R212" s="60">
        <f>IFERROR(AVERAGEIFS(Regression_Prep[[#This Row],[Percent Below Achievement ELA]:[Percent Below Achievement Science]],Regression_Prep[[#This Row],[Percent Below Achievement ELA]:[Percent Below Achievement Science]],"&lt;&gt;"),"")</f>
        <v>0.46555000000000002</v>
      </c>
      <c r="S212" s="60">
        <f>IFERROR(Regression_Prep[[#This Row],[Per Pupil Spending]]*Regression_Prep[[#This Row],[Percent Below Achievement ELA]],"")</f>
        <v>19010.139244999998</v>
      </c>
      <c r="T212" s="60">
        <f>IFERROR(Regression_Prep[[#This Row],[Per Pupil Spending]]/(1-Regression_Prep[[#This Row],[Percent Below Achievement ELA]]),"")</f>
        <v>76404.317937701388</v>
      </c>
      <c r="U212" s="60" t="str">
        <f>IFERROR(Regression_Prep[[#This Row],[Per Pupil Spending]]*Regression_Prep[[#This Row],[Percent Below Achievement Science]],"")</f>
        <v/>
      </c>
      <c r="V212" s="60" t="str">
        <f>IFERROR(Regression_Prep[[#This Row],[Per Pupil Spending]]/(1-Regression_Prep[[#This Row],[Percent Below Achievement Science]]),"")</f>
        <v/>
      </c>
      <c r="W212" s="60">
        <f>IFERROR(Regression_Prep[[#This Row],[Per Pupil Spending]]*Regression_Prep[[#This Row],[Percent Below Achievement Math]],"")</f>
        <v>14105.558886000001</v>
      </c>
      <c r="X212" s="60">
        <f>IFERROR(Regression_Prep[[#This Row],[Per Pupil Spending]]/(1-Regression_Prep[[#This Row],[Percent Below Achievement Math]]),"")</f>
        <v>58943.006297646672</v>
      </c>
      <c r="Y212" s="60"/>
      <c r="AH212"/>
      <c r="AI212"/>
      <c r="AJ212"/>
      <c r="AK212"/>
      <c r="AL212"/>
      <c r="AM212"/>
      <c r="AN212"/>
      <c r="AO212"/>
      <c r="AP212"/>
    </row>
    <row r="213" spans="1:42" ht="13">
      <c r="A213" s="28" t="s">
        <v>570</v>
      </c>
      <c r="B213" s="26" t="s">
        <v>817</v>
      </c>
      <c r="C213" s="26" t="s">
        <v>289</v>
      </c>
      <c r="D213" s="26" t="s">
        <v>662</v>
      </c>
      <c r="E213" s="26" t="s">
        <v>647</v>
      </c>
      <c r="F213" s="27" t="s">
        <v>579</v>
      </c>
      <c r="G213" s="26" t="s">
        <v>648</v>
      </c>
      <c r="H213" s="26" t="s">
        <v>818</v>
      </c>
      <c r="I213" s="19" t="s">
        <v>656</v>
      </c>
      <c r="J213" s="18" t="str">
        <f>IF(Regression_Prep[[#This Row],[School Type]]="Charter","Charter", "Non Charter")</f>
        <v>Non Charter</v>
      </c>
      <c r="K213" s="60">
        <f>_xlfn.XLOOKUP(Regression_Prep[[#This Row],[School Name]],Per_Pupil_Spending_1[School Name],Per_Pupil_Spending_1[Amount],"")</f>
        <v>25393.42</v>
      </c>
      <c r="L213" s="60">
        <f>IF(Regression_Prep[[#This Row],[Comparison School Type]]="Charter", 0,1)</f>
        <v>1</v>
      </c>
      <c r="M213" s="60" cm="1">
        <f t="array" ref="M213">_xlfn._xlws.FILTER(Enrollment[Percentage],(Enrollment[School Name]=Regression_Prep[[#This Row],[School Name]])*(Enrollment[Population]="Economically Disadvantaged"),"")</f>
        <v>0.61819999999999997</v>
      </c>
      <c r="N213" s="60" cm="1">
        <f t="array" ref="N213">_xlfn._xlws.FILTER(Enrollment[Percentage],(Enrollment[School Name]=Regression_Prep[[#This Row],[School Name]])*(Enrollment[Population]="Students with Disabilities"),"")</f>
        <v>0.1091</v>
      </c>
      <c r="O213" s="60">
        <f>_xlfn.XLOOKUP(Regression_Prep[[#This Row],[School Name]],ELA_New[School Name], ELA_New[Percentage of Students at Achievement Level],"")</f>
        <v>0.3226</v>
      </c>
      <c r="P213" s="60">
        <f>_xlfn.XLOOKUP(Regression_Prep[[#This Row],[School Name]],Math_New[School Name],Math_New[Percentage of Students at Achievement Level],"")</f>
        <v>0.3871</v>
      </c>
      <c r="Q213" s="60" t="str">
        <f>_xlfn.XLOOKUP(Regression_Prep[[#This Row],[School Name]],Science_New[School Name], Science_New[Percentage of Students at Achievement Level],"")</f>
        <v/>
      </c>
      <c r="R213" s="60">
        <f>IFERROR(AVERAGEIFS(Regression_Prep[[#This Row],[Percent Below Achievement ELA]:[Percent Below Achievement Science]],Regression_Prep[[#This Row],[Percent Below Achievement ELA]:[Percent Below Achievement Science]],"&lt;&gt;"),"")</f>
        <v>0.35485</v>
      </c>
      <c r="S213" s="60">
        <f>IFERROR(Regression_Prep[[#This Row],[Per Pupil Spending]]*Regression_Prep[[#This Row],[Percent Below Achievement ELA]],"")</f>
        <v>8191.9172919999992</v>
      </c>
      <c r="T213" s="60">
        <f>IFERROR(Regression_Prep[[#This Row],[Per Pupil Spending]]/(1-Regression_Prep[[#This Row],[Percent Below Achievement ELA]]),"")</f>
        <v>37486.59580749926</v>
      </c>
      <c r="U213" s="60" t="str">
        <f>IFERROR(Regression_Prep[[#This Row],[Per Pupil Spending]]*Regression_Prep[[#This Row],[Percent Below Achievement Science]],"")</f>
        <v/>
      </c>
      <c r="V213" s="60" t="str">
        <f>IFERROR(Regression_Prep[[#This Row],[Per Pupil Spending]]/(1-Regression_Prep[[#This Row],[Percent Below Achievement Science]]),"")</f>
        <v/>
      </c>
      <c r="W213" s="60">
        <f>IFERROR(Regression_Prep[[#This Row],[Per Pupil Spending]]*Regression_Prep[[#This Row],[Percent Below Achievement Math]],"")</f>
        <v>9829.7928819999997</v>
      </c>
      <c r="X213" s="60">
        <f>IFERROR(Regression_Prep[[#This Row],[Per Pupil Spending]]/(1-Regression_Prep[[#This Row],[Percent Below Achievement Math]]),"")</f>
        <v>41431.587534671235</v>
      </c>
      <c r="Y213" s="60"/>
      <c r="AH213"/>
      <c r="AI213"/>
      <c r="AJ213"/>
      <c r="AK213"/>
      <c r="AL213"/>
      <c r="AM213"/>
      <c r="AN213"/>
      <c r="AO213"/>
      <c r="AP213"/>
    </row>
    <row r="214" spans="1:42" ht="13">
      <c r="A214" s="25" t="s">
        <v>570</v>
      </c>
      <c r="B214" s="23" t="s">
        <v>677</v>
      </c>
      <c r="C214" s="23" t="s">
        <v>166</v>
      </c>
      <c r="D214" s="23" t="s">
        <v>662</v>
      </c>
      <c r="E214" s="23" t="s">
        <v>647</v>
      </c>
      <c r="F214" s="24" t="s">
        <v>675</v>
      </c>
      <c r="G214" s="23" t="s">
        <v>676</v>
      </c>
      <c r="H214" s="23" t="s">
        <v>677</v>
      </c>
      <c r="I214" s="19" t="s">
        <v>656</v>
      </c>
      <c r="J214" s="18" t="str">
        <f>IF(Regression_Prep[[#This Row],[School Type]]="Charter","Charter", "Non Charter")</f>
        <v>Non Charter</v>
      </c>
      <c r="K214" s="60">
        <f>_xlfn.XLOOKUP(Regression_Prep[[#This Row],[School Name]],Per_Pupil_Spending_1[School Name],Per_Pupil_Spending_1[Amount],"")</f>
        <v>69685.259999999995</v>
      </c>
      <c r="L214" s="60">
        <f>IF(Regression_Prep[[#This Row],[Comparison School Type]]="Charter", 0,1)</f>
        <v>1</v>
      </c>
      <c r="M214" s="60" cm="1">
        <f t="array" ref="M214">_xlfn._xlws.FILTER(Enrollment[Percentage],(Enrollment[School Name]=Regression_Prep[[#This Row],[School Name]])*(Enrollment[Population]="Economically Disadvantaged"),"")</f>
        <v>0.6774</v>
      </c>
      <c r="N214" s="60" cm="1">
        <f t="array" ref="N214">_xlfn._xlws.FILTER(Enrollment[Percentage],(Enrollment[School Name]=Regression_Prep[[#This Row],[School Name]])*(Enrollment[Population]="Students with Disabilities"),"")</f>
        <v>0.3548</v>
      </c>
      <c r="O214" s="60">
        <f>_xlfn.XLOOKUP(Regression_Prep[[#This Row],[School Name]],ELA_New[School Name], ELA_New[Percentage of Students at Achievement Level],"")</f>
        <v>0.42470000000000002</v>
      </c>
      <c r="P214" s="60">
        <f>_xlfn.XLOOKUP(Regression_Prep[[#This Row],[School Name]],Math_New[School Name],Math_New[Percentage of Students at Achievement Level],"")</f>
        <v>0.36990000000000001</v>
      </c>
      <c r="Q214" s="60" t="str">
        <f>_xlfn.XLOOKUP(Regression_Prep[[#This Row],[School Name]],Science_New[School Name], Science_New[Percentage of Students at Achievement Level],"")</f>
        <v/>
      </c>
      <c r="R214" s="60">
        <f>IFERROR(AVERAGEIFS(Regression_Prep[[#This Row],[Percent Below Achievement ELA]:[Percent Below Achievement Science]],Regression_Prep[[#This Row],[Percent Below Achievement ELA]:[Percent Below Achievement Science]],"&lt;&gt;"),"")</f>
        <v>0.39729999999999999</v>
      </c>
      <c r="S214" s="60">
        <f>IFERROR(Regression_Prep[[#This Row],[Per Pupil Spending]]*Regression_Prep[[#This Row],[Percent Below Achievement ELA]],"")</f>
        <v>29595.329922000001</v>
      </c>
      <c r="T214" s="60">
        <f>IFERROR(Regression_Prep[[#This Row],[Per Pupil Spending]]/(1-Regression_Prep[[#This Row],[Percent Below Achievement ELA]]),"")</f>
        <v>121128.55901268905</v>
      </c>
      <c r="U214" s="60" t="str">
        <f>IFERROR(Regression_Prep[[#This Row],[Per Pupil Spending]]*Regression_Prep[[#This Row],[Percent Below Achievement Science]],"")</f>
        <v/>
      </c>
      <c r="V214" s="60" t="str">
        <f>IFERROR(Regression_Prep[[#This Row],[Per Pupil Spending]]/(1-Regression_Prep[[#This Row],[Percent Below Achievement Science]]),"")</f>
        <v/>
      </c>
      <c r="W214" s="60">
        <f>IFERROR(Regression_Prep[[#This Row],[Per Pupil Spending]]*Regression_Prep[[#This Row],[Percent Below Achievement Math]],"")</f>
        <v>25776.577674</v>
      </c>
      <c r="X214" s="60">
        <f>IFERROR(Regression_Prep[[#This Row],[Per Pupil Spending]]/(1-Regression_Prep[[#This Row],[Percent Below Achievement Math]]),"")</f>
        <v>110593.9692112363</v>
      </c>
      <c r="Y214" s="60"/>
      <c r="AH214"/>
      <c r="AI214"/>
      <c r="AJ214"/>
      <c r="AK214"/>
      <c r="AL214"/>
      <c r="AM214"/>
      <c r="AN214"/>
      <c r="AO214"/>
      <c r="AP214"/>
    </row>
    <row r="215" spans="1:42" ht="13">
      <c r="A215" s="28" t="s">
        <v>570</v>
      </c>
      <c r="B215" s="26" t="s">
        <v>1049</v>
      </c>
      <c r="C215" s="26" t="s">
        <v>342</v>
      </c>
      <c r="D215" s="27" t="s">
        <v>660</v>
      </c>
      <c r="E215" s="26" t="s">
        <v>647</v>
      </c>
      <c r="F215" s="27" t="s">
        <v>579</v>
      </c>
      <c r="G215" s="26" t="s">
        <v>682</v>
      </c>
      <c r="H215" s="26" t="s">
        <v>1050</v>
      </c>
      <c r="I215" s="19" t="s">
        <v>660</v>
      </c>
      <c r="J215" s="18" t="str">
        <f>IF(Regression_Prep[[#This Row],[School Type]]="Charter","Charter", "Non Charter")</f>
        <v>Non Charter</v>
      </c>
      <c r="K215" s="60">
        <f>_xlfn.XLOOKUP(Regression_Prep[[#This Row],[School Name]],Per_Pupil_Spending_1[School Name],Per_Pupil_Spending_1[Amount],"")</f>
        <v>24765.18</v>
      </c>
      <c r="L215" s="60">
        <f>IF(Regression_Prep[[#This Row],[Comparison School Type]]="Charter", 0,1)</f>
        <v>1</v>
      </c>
      <c r="M215" s="60" cm="1">
        <f t="array" ref="M215">_xlfn._xlws.FILTER(Enrollment[Percentage],(Enrollment[School Name]=Regression_Prep[[#This Row],[School Name]])*(Enrollment[Population]="Economically Disadvantaged"),"")</f>
        <v>0.35439999999999999</v>
      </c>
      <c r="N215" s="60" cm="1">
        <f t="array" ref="N215">_xlfn._xlws.FILTER(Enrollment[Percentage],(Enrollment[School Name]=Regression_Prep[[#This Row],[School Name]])*(Enrollment[Population]="Students with Disabilities"),"")</f>
        <v>0.20250000000000001</v>
      </c>
      <c r="O215" s="60">
        <f>_xlfn.XLOOKUP(Regression_Prep[[#This Row],[School Name]],ELA_New[School Name], ELA_New[Percentage of Students at Achievement Level],"")</f>
        <v>0.3478</v>
      </c>
      <c r="P215" s="60">
        <f>_xlfn.XLOOKUP(Regression_Prep[[#This Row],[School Name]],Math_New[School Name],Math_New[Percentage of Students at Achievement Level],"")</f>
        <v>0.36359999999999998</v>
      </c>
      <c r="Q215" s="60" t="str">
        <f>_xlfn.XLOOKUP(Regression_Prep[[#This Row],[School Name]],Science_New[School Name], Science_New[Percentage of Students at Achievement Level],"")</f>
        <v/>
      </c>
      <c r="R215" s="60">
        <f>IFERROR(AVERAGEIFS(Regression_Prep[[#This Row],[Percent Below Achievement ELA]:[Percent Below Achievement Science]],Regression_Prep[[#This Row],[Percent Below Achievement ELA]:[Percent Below Achievement Science]],"&lt;&gt;"),"")</f>
        <v>0.35570000000000002</v>
      </c>
      <c r="S215" s="60">
        <f>IFERROR(Regression_Prep[[#This Row],[Per Pupil Spending]]*Regression_Prep[[#This Row],[Percent Below Achievement ELA]],"")</f>
        <v>8613.3296040000005</v>
      </c>
      <c r="T215" s="60">
        <f>IFERROR(Regression_Prep[[#This Row],[Per Pupil Spending]]/(1-Regression_Prep[[#This Row],[Percent Below Achievement ELA]]),"")</f>
        <v>37971.75712971481</v>
      </c>
      <c r="U215" s="60" t="str">
        <f>IFERROR(Regression_Prep[[#This Row],[Per Pupil Spending]]*Regression_Prep[[#This Row],[Percent Below Achievement Science]],"")</f>
        <v/>
      </c>
      <c r="V215" s="60" t="str">
        <f>IFERROR(Regression_Prep[[#This Row],[Per Pupil Spending]]/(1-Regression_Prep[[#This Row],[Percent Below Achievement Science]]),"")</f>
        <v/>
      </c>
      <c r="W215" s="60">
        <f>IFERROR(Regression_Prep[[#This Row],[Per Pupil Spending]]*Regression_Prep[[#This Row],[Percent Below Achievement Math]],"")</f>
        <v>9004.6194479999995</v>
      </c>
      <c r="X215" s="60">
        <f>IFERROR(Regression_Prep[[#This Row],[Per Pupil Spending]]/(1-Regression_Prep[[#This Row],[Percent Below Achievement Math]]),"")</f>
        <v>38914.487743557504</v>
      </c>
      <c r="Y215" s="60"/>
      <c r="AH215"/>
      <c r="AI215"/>
      <c r="AJ215"/>
      <c r="AK215"/>
      <c r="AL215"/>
      <c r="AM215"/>
      <c r="AN215"/>
      <c r="AO215"/>
      <c r="AP215"/>
    </row>
    <row r="216" spans="1:42" ht="13">
      <c r="A216" s="25" t="s">
        <v>570</v>
      </c>
      <c r="B216" s="23" t="s">
        <v>717</v>
      </c>
      <c r="C216" s="23" t="s">
        <v>549</v>
      </c>
      <c r="D216" s="23" t="s">
        <v>659</v>
      </c>
      <c r="E216" s="23" t="s">
        <v>647</v>
      </c>
      <c r="F216" s="24" t="s">
        <v>579</v>
      </c>
      <c r="G216" s="23" t="s">
        <v>668</v>
      </c>
      <c r="H216" s="23" t="s">
        <v>719</v>
      </c>
      <c r="I216" s="19" t="s">
        <v>651</v>
      </c>
      <c r="J216" s="18" t="str">
        <f>IF(Regression_Prep[[#This Row],[School Type]]="Charter","Charter", "Non Charter")</f>
        <v>Non Charter</v>
      </c>
      <c r="K216" s="60">
        <f>_xlfn.XLOOKUP(Regression_Prep[[#This Row],[School Name]],Per_Pupil_Spending_1[School Name],Per_Pupil_Spending_1[Amount],"")</f>
        <v>19595.689999999999</v>
      </c>
      <c r="L216" s="60">
        <f>IF(Regression_Prep[[#This Row],[Comparison School Type]]="Charter", 0,1)</f>
        <v>1</v>
      </c>
      <c r="M216" s="60" cm="1">
        <f t="array" ref="M216">_xlfn._xlws.FILTER(Enrollment[Percentage],(Enrollment[School Name]=Regression_Prep[[#This Row],[School Name]])*(Enrollment[Population]="Economically Disadvantaged"),"")</f>
        <v>0.75680000000000003</v>
      </c>
      <c r="N216" s="60" cm="1">
        <f t="array" ref="N216">_xlfn._xlws.FILTER(Enrollment[Percentage],(Enrollment[School Name]=Regression_Prep[[#This Row],[School Name]])*(Enrollment[Population]="Students with Disabilities"),"")</f>
        <v>0.223</v>
      </c>
      <c r="O216" s="60">
        <f>_xlfn.XLOOKUP(Regression_Prep[[#This Row],[School Name]],ELA_New[School Name], ELA_New[Percentage of Students at Achievement Level],"")</f>
        <v>0.33329999999999999</v>
      </c>
      <c r="P216" s="60">
        <f>_xlfn.XLOOKUP(Regression_Prep[[#This Row],[School Name]],Math_New[School Name],Math_New[Percentage of Students at Achievement Level],"")</f>
        <v>0.35289999999999999</v>
      </c>
      <c r="Q216" s="60" t="str">
        <f>_xlfn.XLOOKUP(Regression_Prep[[#This Row],[School Name]],Science_New[School Name], Science_New[Percentage of Students at Achievement Level],"")</f>
        <v/>
      </c>
      <c r="R216" s="60">
        <f>IFERROR(AVERAGEIFS(Regression_Prep[[#This Row],[Percent Below Achievement ELA]:[Percent Below Achievement Science]],Regression_Prep[[#This Row],[Percent Below Achievement ELA]:[Percent Below Achievement Science]],"&lt;&gt;"),"")</f>
        <v>0.34309999999999996</v>
      </c>
      <c r="S216" s="60">
        <f>IFERROR(Regression_Prep[[#This Row],[Per Pupil Spending]]*Regression_Prep[[#This Row],[Percent Below Achievement ELA]],"")</f>
        <v>6531.2434769999991</v>
      </c>
      <c r="T216" s="60">
        <f>IFERROR(Regression_Prep[[#This Row],[Per Pupil Spending]]/(1-Regression_Prep[[#This Row],[Percent Below Achievement ELA]]),"")</f>
        <v>29392.065396730159</v>
      </c>
      <c r="U216" s="60" t="str">
        <f>IFERROR(Regression_Prep[[#This Row],[Per Pupil Spending]]*Regression_Prep[[#This Row],[Percent Below Achievement Science]],"")</f>
        <v/>
      </c>
      <c r="V216" s="60" t="str">
        <f>IFERROR(Regression_Prep[[#This Row],[Per Pupil Spending]]/(1-Regression_Prep[[#This Row],[Percent Below Achievement Science]]),"")</f>
        <v/>
      </c>
      <c r="W216" s="60">
        <f>IFERROR(Regression_Prep[[#This Row],[Per Pupil Spending]]*Regression_Prep[[#This Row],[Percent Below Achievement Math]],"")</f>
        <v>6915.3190009999989</v>
      </c>
      <c r="X216" s="60">
        <f>IFERROR(Regression_Prep[[#This Row],[Per Pupil Spending]]/(1-Regression_Prep[[#This Row],[Percent Below Achievement Math]]),"")</f>
        <v>30282.321125019316</v>
      </c>
      <c r="Y216" s="60"/>
      <c r="AH216"/>
      <c r="AI216"/>
      <c r="AJ216"/>
      <c r="AK216"/>
      <c r="AL216"/>
      <c r="AM216"/>
      <c r="AN216"/>
      <c r="AO216"/>
      <c r="AP216"/>
    </row>
    <row r="217" spans="1:42" ht="13">
      <c r="A217" s="28" t="s">
        <v>570</v>
      </c>
      <c r="B217" s="26" t="s">
        <v>707</v>
      </c>
      <c r="C217" s="26" t="s">
        <v>3</v>
      </c>
      <c r="D217" s="26" t="s">
        <v>662</v>
      </c>
      <c r="E217" s="26" t="s">
        <v>647</v>
      </c>
      <c r="F217" s="27" t="s">
        <v>579</v>
      </c>
      <c r="G217" s="26" t="s">
        <v>679</v>
      </c>
      <c r="H217" s="26" t="s">
        <v>708</v>
      </c>
      <c r="I217" s="19" t="s">
        <v>656</v>
      </c>
      <c r="J217" s="18" t="str">
        <f>IF(Regression_Prep[[#This Row],[School Type]]="Charter","Charter", "Non Charter")</f>
        <v>Non Charter</v>
      </c>
      <c r="K217" s="60">
        <f>_xlfn.XLOOKUP(Regression_Prep[[#This Row],[School Name]],Per_Pupil_Spending_1[School Name],Per_Pupil_Spending_1[Amount],"")</f>
        <v>31568.49</v>
      </c>
      <c r="L217" s="60">
        <f>IF(Regression_Prep[[#This Row],[Comparison School Type]]="Charter", 0,1)</f>
        <v>1</v>
      </c>
      <c r="M217" s="60" cm="1">
        <f t="array" ref="M217">_xlfn._xlws.FILTER(Enrollment[Percentage],(Enrollment[School Name]=Regression_Prep[[#This Row],[School Name]])*(Enrollment[Population]="Economically Disadvantaged"),"")</f>
        <v>0.375</v>
      </c>
      <c r="N217" s="60" cm="1">
        <f t="array" ref="N217">_xlfn._xlws.FILTER(Enrollment[Percentage],(Enrollment[School Name]=Regression_Prep[[#This Row],[School Name]])*(Enrollment[Population]="Students with Disabilities"),"")</f>
        <v>0.22500000000000001</v>
      </c>
      <c r="O217" s="60">
        <f>_xlfn.XLOOKUP(Regression_Prep[[#This Row],[School Name]],ELA_New[School Name], ELA_New[Percentage of Students at Achievement Level],"")</f>
        <v>0.43480000000000002</v>
      </c>
      <c r="P217" s="60">
        <f>_xlfn.XLOOKUP(Regression_Prep[[#This Row],[School Name]],Math_New[School Name],Math_New[Percentage of Students at Achievement Level],"")</f>
        <v>0.3478</v>
      </c>
      <c r="Q217" s="60" t="str">
        <f>_xlfn.XLOOKUP(Regression_Prep[[#This Row],[School Name]],Science_New[School Name], Science_New[Percentage of Students at Achievement Level],"")</f>
        <v/>
      </c>
      <c r="R217" s="60">
        <f>IFERROR(AVERAGEIFS(Regression_Prep[[#This Row],[Percent Below Achievement ELA]:[Percent Below Achievement Science]],Regression_Prep[[#This Row],[Percent Below Achievement ELA]:[Percent Below Achievement Science]],"&lt;&gt;"),"")</f>
        <v>0.39129999999999998</v>
      </c>
      <c r="S217" s="60">
        <f>IFERROR(Regression_Prep[[#This Row],[Per Pupil Spending]]*Regression_Prep[[#This Row],[Percent Below Achievement ELA]],"")</f>
        <v>13725.979452000001</v>
      </c>
      <c r="T217" s="60">
        <f>IFERROR(Regression_Prep[[#This Row],[Per Pupil Spending]]/(1-Regression_Prep[[#This Row],[Percent Below Achievement ELA]]),"")</f>
        <v>55853.662420382178</v>
      </c>
      <c r="U217" s="60" t="str">
        <f>IFERROR(Regression_Prep[[#This Row],[Per Pupil Spending]]*Regression_Prep[[#This Row],[Percent Below Achievement Science]],"")</f>
        <v/>
      </c>
      <c r="V217" s="60" t="str">
        <f>IFERROR(Regression_Prep[[#This Row],[Per Pupil Spending]]/(1-Regression_Prep[[#This Row],[Percent Below Achievement Science]]),"")</f>
        <v/>
      </c>
      <c r="W217" s="60">
        <f>IFERROR(Regression_Prep[[#This Row],[Per Pupil Spending]]*Regression_Prep[[#This Row],[Percent Below Achievement Math]],"")</f>
        <v>10979.520822</v>
      </c>
      <c r="X217" s="60">
        <f>IFERROR(Regression_Prep[[#This Row],[Per Pupil Spending]]/(1-Regression_Prep[[#This Row],[Percent Below Achievement Math]]),"")</f>
        <v>48403.081876724937</v>
      </c>
      <c r="Y217" s="60"/>
      <c r="AH217"/>
      <c r="AI217"/>
      <c r="AJ217"/>
      <c r="AK217"/>
      <c r="AL217"/>
      <c r="AM217"/>
      <c r="AN217"/>
      <c r="AO217"/>
      <c r="AP217"/>
    </row>
    <row r="218" spans="1:42" ht="13">
      <c r="A218" s="25" t="s">
        <v>570</v>
      </c>
      <c r="B218" s="23" t="s">
        <v>778</v>
      </c>
      <c r="C218" s="23" t="s">
        <v>105</v>
      </c>
      <c r="D218" s="24" t="s">
        <v>660</v>
      </c>
      <c r="E218" s="23" t="s">
        <v>647</v>
      </c>
      <c r="F218" s="24" t="s">
        <v>579</v>
      </c>
      <c r="G218" s="23" t="s">
        <v>676</v>
      </c>
      <c r="H218" s="23" t="s">
        <v>779</v>
      </c>
      <c r="I218" s="19" t="s">
        <v>660</v>
      </c>
      <c r="J218" s="18" t="str">
        <f>IF(Regression_Prep[[#This Row],[School Type]]="Charter","Charter", "Non Charter")</f>
        <v>Non Charter</v>
      </c>
      <c r="K218" s="60">
        <f>_xlfn.XLOOKUP(Regression_Prep[[#This Row],[School Name]],Per_Pupil_Spending_1[School Name],Per_Pupil_Spending_1[Amount],"")</f>
        <v>25310.67</v>
      </c>
      <c r="L218" s="60">
        <f>IF(Regression_Prep[[#This Row],[Comparison School Type]]="Charter", 0,1)</f>
        <v>1</v>
      </c>
      <c r="M218" s="60" cm="1">
        <f t="array" ref="M218">_xlfn._xlws.FILTER(Enrollment[Percentage],(Enrollment[School Name]=Regression_Prep[[#This Row],[School Name]])*(Enrollment[Population]="Economically Disadvantaged"),"")</f>
        <v>0.47520000000000001</v>
      </c>
      <c r="N218" s="60" cm="1">
        <f t="array" ref="N218">_xlfn._xlws.FILTER(Enrollment[Percentage],(Enrollment[School Name]=Regression_Prep[[#This Row],[School Name]])*(Enrollment[Population]="Students with Disabilities"),"")</f>
        <v>7.9200000000000007E-2</v>
      </c>
      <c r="O218" s="60">
        <f>_xlfn.XLOOKUP(Regression_Prep[[#This Row],[School Name]],ELA_New[School Name], ELA_New[Percentage of Students at Achievement Level],"")</f>
        <v>0.52170000000000005</v>
      </c>
      <c r="P218" s="60">
        <f>_xlfn.XLOOKUP(Regression_Prep[[#This Row],[School Name]],Math_New[School Name],Math_New[Percentage of Students at Achievement Level],"")</f>
        <v>0.3478</v>
      </c>
      <c r="Q218" s="60" t="str">
        <f>_xlfn.XLOOKUP(Regression_Prep[[#This Row],[School Name]],Science_New[School Name], Science_New[Percentage of Students at Achievement Level],"")</f>
        <v/>
      </c>
      <c r="R218" s="60">
        <f>IFERROR(AVERAGEIFS(Regression_Prep[[#This Row],[Percent Below Achievement ELA]:[Percent Below Achievement Science]],Regression_Prep[[#This Row],[Percent Below Achievement ELA]:[Percent Below Achievement Science]],"&lt;&gt;"),"")</f>
        <v>0.43475000000000003</v>
      </c>
      <c r="S218" s="60">
        <f>IFERROR(Regression_Prep[[#This Row],[Per Pupil Spending]]*Regression_Prep[[#This Row],[Percent Below Achievement ELA]],"")</f>
        <v>13204.576539</v>
      </c>
      <c r="T218" s="60">
        <f>IFERROR(Regression_Prep[[#This Row],[Per Pupil Spending]]/(1-Regression_Prep[[#This Row],[Percent Below Achievement ELA]]),"")</f>
        <v>52917.980347062512</v>
      </c>
      <c r="U218" s="60" t="str">
        <f>IFERROR(Regression_Prep[[#This Row],[Per Pupil Spending]]*Regression_Prep[[#This Row],[Percent Below Achievement Science]],"")</f>
        <v/>
      </c>
      <c r="V218" s="60" t="str">
        <f>IFERROR(Regression_Prep[[#This Row],[Per Pupil Spending]]/(1-Regression_Prep[[#This Row],[Percent Below Achievement Science]]),"")</f>
        <v/>
      </c>
      <c r="W218" s="60">
        <f>IFERROR(Regression_Prep[[#This Row],[Per Pupil Spending]]*Regression_Prep[[#This Row],[Percent Below Achievement Math]],"")</f>
        <v>8803.0510259999992</v>
      </c>
      <c r="X218" s="60">
        <f>IFERROR(Regression_Prep[[#This Row],[Per Pupil Spending]]/(1-Regression_Prep[[#This Row],[Percent Below Achievement Math]]),"")</f>
        <v>38808.141674333026</v>
      </c>
      <c r="Y218" s="60"/>
      <c r="AH218"/>
      <c r="AI218"/>
      <c r="AJ218"/>
      <c r="AK218"/>
      <c r="AL218"/>
      <c r="AM218"/>
      <c r="AN218"/>
      <c r="AO218"/>
      <c r="AP218"/>
    </row>
    <row r="219" spans="1:42" ht="13">
      <c r="A219" s="28" t="s">
        <v>570</v>
      </c>
      <c r="B219" s="26" t="s">
        <v>965</v>
      </c>
      <c r="C219" s="26" t="s">
        <v>174</v>
      </c>
      <c r="D219" s="26" t="s">
        <v>659</v>
      </c>
      <c r="E219" s="26" t="s">
        <v>647</v>
      </c>
      <c r="F219" s="27" t="s">
        <v>579</v>
      </c>
      <c r="G219" s="26" t="s">
        <v>691</v>
      </c>
      <c r="H219" s="26" t="s">
        <v>970</v>
      </c>
      <c r="I219" s="19" t="s">
        <v>651</v>
      </c>
      <c r="J219" s="18" t="str">
        <f>IF(Regression_Prep[[#This Row],[School Type]]="Charter","Charter", "Non Charter")</f>
        <v>Non Charter</v>
      </c>
      <c r="K219" s="60">
        <f>_xlfn.XLOOKUP(Regression_Prep[[#This Row],[School Name]],Per_Pupil_Spending_1[School Name],Per_Pupil_Spending_1[Amount],"")</f>
        <v>20811.14</v>
      </c>
      <c r="L219" s="60">
        <f>IF(Regression_Prep[[#This Row],[Comparison School Type]]="Charter", 0,1)</f>
        <v>1</v>
      </c>
      <c r="M219" s="60" cm="1">
        <f t="array" ref="M219">_xlfn._xlws.FILTER(Enrollment[Percentage],(Enrollment[School Name]=Regression_Prep[[#This Row],[School Name]])*(Enrollment[Population]="Economically Disadvantaged"),"")</f>
        <v>0.4773</v>
      </c>
      <c r="N219" s="60" cm="1">
        <f t="array" ref="N219">_xlfn._xlws.FILTER(Enrollment[Percentage],(Enrollment[School Name]=Regression_Prep[[#This Row],[School Name]])*(Enrollment[Population]="Students with Disabilities"),"")</f>
        <v>9.0899999999999995E-2</v>
      </c>
      <c r="O219" s="60">
        <f>_xlfn.XLOOKUP(Regression_Prep[[#This Row],[School Name]],ELA_New[School Name], ELA_New[Percentage of Students at Achievement Level],"")</f>
        <v>0.52239999999999998</v>
      </c>
      <c r="P219" s="60">
        <f>_xlfn.XLOOKUP(Regression_Prep[[#This Row],[School Name]],Math_New[School Name],Math_New[Percentage of Students at Achievement Level],"")</f>
        <v>0.34329999999999999</v>
      </c>
      <c r="Q219" s="60" t="str">
        <f>_xlfn.XLOOKUP(Regression_Prep[[#This Row],[School Name]],Science_New[School Name], Science_New[Percentage of Students at Achievement Level],"")</f>
        <v/>
      </c>
      <c r="R219" s="60">
        <f>IFERROR(AVERAGEIFS(Regression_Prep[[#This Row],[Percent Below Achievement ELA]:[Percent Below Achievement Science]],Regression_Prep[[#This Row],[Percent Below Achievement ELA]:[Percent Below Achievement Science]],"&lt;&gt;"),"")</f>
        <v>0.43284999999999996</v>
      </c>
      <c r="S219" s="60">
        <f>IFERROR(Regression_Prep[[#This Row],[Per Pupil Spending]]*Regression_Prep[[#This Row],[Percent Below Achievement ELA]],"")</f>
        <v>10871.739535999999</v>
      </c>
      <c r="T219" s="60">
        <f>IFERROR(Regression_Prep[[#This Row],[Per Pupil Spending]]/(1-Regression_Prep[[#This Row],[Percent Below Achievement ELA]]),"")</f>
        <v>43574.413735343383</v>
      </c>
      <c r="U219" s="60" t="str">
        <f>IFERROR(Regression_Prep[[#This Row],[Per Pupil Spending]]*Regression_Prep[[#This Row],[Percent Below Achievement Science]],"")</f>
        <v/>
      </c>
      <c r="V219" s="60" t="str">
        <f>IFERROR(Regression_Prep[[#This Row],[Per Pupil Spending]]/(1-Regression_Prep[[#This Row],[Percent Below Achievement Science]]),"")</f>
        <v/>
      </c>
      <c r="W219" s="60">
        <f>IFERROR(Regression_Prep[[#This Row],[Per Pupil Spending]]*Regression_Prep[[#This Row],[Percent Below Achievement Math]],"")</f>
        <v>7144.4643619999997</v>
      </c>
      <c r="X219" s="60">
        <f>IFERROR(Regression_Prep[[#This Row],[Per Pupil Spending]]/(1-Regression_Prep[[#This Row],[Percent Below Achievement Math]]),"")</f>
        <v>31690.482716613365</v>
      </c>
      <c r="Y219" s="60"/>
      <c r="AH219"/>
      <c r="AI219"/>
      <c r="AJ219"/>
      <c r="AK219"/>
      <c r="AL219"/>
      <c r="AM219"/>
      <c r="AN219"/>
      <c r="AO219"/>
      <c r="AP219"/>
    </row>
    <row r="220" spans="1:42" ht="13">
      <c r="A220" s="25" t="s">
        <v>570</v>
      </c>
      <c r="B220" s="23" t="s">
        <v>841</v>
      </c>
      <c r="C220" s="23" t="s">
        <v>261</v>
      </c>
      <c r="D220" s="23" t="s">
        <v>659</v>
      </c>
      <c r="E220" s="23" t="s">
        <v>647</v>
      </c>
      <c r="F220" s="24" t="s">
        <v>579</v>
      </c>
      <c r="G220" s="23" t="s">
        <v>668</v>
      </c>
      <c r="H220" s="23" t="s">
        <v>669</v>
      </c>
      <c r="I220" s="19" t="s">
        <v>651</v>
      </c>
      <c r="J220" s="18" t="str">
        <f>IF(Regression_Prep[[#This Row],[School Type]]="Charter","Charter", "Non Charter")</f>
        <v>Non Charter</v>
      </c>
      <c r="K220" s="60">
        <f>_xlfn.XLOOKUP(Regression_Prep[[#This Row],[School Name]],Per_Pupil_Spending_1[School Name],Per_Pupil_Spending_1[Amount],"")</f>
        <v>26255.29</v>
      </c>
      <c r="L220" s="60">
        <f>IF(Regression_Prep[[#This Row],[Comparison School Type]]="Charter", 0,1)</f>
        <v>1</v>
      </c>
      <c r="M220" s="60" cm="1">
        <f t="array" ref="M220">_xlfn._xlws.FILTER(Enrollment[Percentage],(Enrollment[School Name]=Regression_Prep[[#This Row],[School Name]])*(Enrollment[Population]="Economically Disadvantaged"),"")</f>
        <v>0.5766</v>
      </c>
      <c r="N220" s="60" cm="1">
        <f t="array" ref="N220">_xlfn._xlws.FILTER(Enrollment[Percentage],(Enrollment[School Name]=Regression_Prep[[#This Row],[School Name]])*(Enrollment[Population]="Students with Disabilities"),"")</f>
        <v>0.2177</v>
      </c>
      <c r="O220" s="60">
        <f>_xlfn.XLOOKUP(Regression_Prep[[#This Row],[School Name]],ELA_New[School Name], ELA_New[Percentage of Students at Achievement Level],"")</f>
        <v>0.44500000000000001</v>
      </c>
      <c r="P220" s="60">
        <f>_xlfn.XLOOKUP(Regression_Prep[[#This Row],[School Name]],Math_New[School Name],Math_New[Percentage of Students at Achievement Level],"")</f>
        <v>0.3397</v>
      </c>
      <c r="Q220" s="60" t="str">
        <f>_xlfn.XLOOKUP(Regression_Prep[[#This Row],[School Name]],Science_New[School Name], Science_New[Percentage of Students at Achievement Level],"")</f>
        <v/>
      </c>
      <c r="R220" s="60">
        <f>IFERROR(AVERAGEIFS(Regression_Prep[[#This Row],[Percent Below Achievement ELA]:[Percent Below Achievement Science]],Regression_Prep[[#This Row],[Percent Below Achievement ELA]:[Percent Below Achievement Science]],"&lt;&gt;"),"")</f>
        <v>0.39234999999999998</v>
      </c>
      <c r="S220" s="60">
        <f>IFERROR(Regression_Prep[[#This Row],[Per Pupil Spending]]*Regression_Prep[[#This Row],[Percent Below Achievement ELA]],"")</f>
        <v>11683.60405</v>
      </c>
      <c r="T220" s="60">
        <f>IFERROR(Regression_Prep[[#This Row],[Per Pupil Spending]]/(1-Regression_Prep[[#This Row],[Percent Below Achievement ELA]]),"")</f>
        <v>47306.828828828839</v>
      </c>
      <c r="U220" s="60" t="str">
        <f>IFERROR(Regression_Prep[[#This Row],[Per Pupil Spending]]*Regression_Prep[[#This Row],[Percent Below Achievement Science]],"")</f>
        <v/>
      </c>
      <c r="V220" s="60" t="str">
        <f>IFERROR(Regression_Prep[[#This Row],[Per Pupil Spending]]/(1-Regression_Prep[[#This Row],[Percent Below Achievement Science]]),"")</f>
        <v/>
      </c>
      <c r="W220" s="60">
        <f>IFERROR(Regression_Prep[[#This Row],[Per Pupil Spending]]*Regression_Prep[[#This Row],[Percent Below Achievement Math]],"")</f>
        <v>8918.9220130000012</v>
      </c>
      <c r="X220" s="60">
        <f>IFERROR(Regression_Prep[[#This Row],[Per Pupil Spending]]/(1-Regression_Prep[[#This Row],[Percent Below Achievement Math]]),"")</f>
        <v>39762.668484022419</v>
      </c>
      <c r="Y220" s="60"/>
      <c r="AH220"/>
      <c r="AI220"/>
      <c r="AJ220"/>
      <c r="AK220"/>
      <c r="AL220"/>
      <c r="AM220"/>
      <c r="AN220"/>
      <c r="AO220"/>
      <c r="AP220"/>
    </row>
    <row r="221" spans="1:42" ht="13">
      <c r="A221" s="28" t="s">
        <v>570</v>
      </c>
      <c r="B221" s="26" t="s">
        <v>721</v>
      </c>
      <c r="C221" s="26" t="s">
        <v>85</v>
      </c>
      <c r="D221" s="26" t="s">
        <v>659</v>
      </c>
      <c r="E221" s="26" t="s">
        <v>647</v>
      </c>
      <c r="F221" s="27" t="s">
        <v>579</v>
      </c>
      <c r="G221" s="26" t="s">
        <v>679</v>
      </c>
      <c r="H221" s="26" t="s">
        <v>722</v>
      </c>
      <c r="I221" s="19" t="s">
        <v>651</v>
      </c>
      <c r="J221" s="18" t="str">
        <f>IF(Regression_Prep[[#This Row],[School Type]]="Charter","Charter", "Non Charter")</f>
        <v>Non Charter</v>
      </c>
      <c r="K221" s="60">
        <f>_xlfn.XLOOKUP(Regression_Prep[[#This Row],[School Name]],Per_Pupil_Spending_1[School Name],Per_Pupil_Spending_1[Amount],"")</f>
        <v>24680.98</v>
      </c>
      <c r="L221" s="60">
        <f>IF(Regression_Prep[[#This Row],[Comparison School Type]]="Charter", 0,1)</f>
        <v>1</v>
      </c>
      <c r="M221" s="60" cm="1">
        <f t="array" ref="M221">_xlfn._xlws.FILTER(Enrollment[Percentage],(Enrollment[School Name]=Regression_Prep[[#This Row],[School Name]])*(Enrollment[Population]="Economically Disadvantaged"),"")</f>
        <v>0.4874</v>
      </c>
      <c r="N221" s="60" cm="1">
        <f t="array" ref="N221">_xlfn._xlws.FILTER(Enrollment[Percentage],(Enrollment[School Name]=Regression_Prep[[#This Row],[School Name]])*(Enrollment[Population]="Students with Disabilities"),"")</f>
        <v>0.26889999999999997</v>
      </c>
      <c r="O221" s="60">
        <f>_xlfn.XLOOKUP(Regression_Prep[[#This Row],[School Name]],ELA_New[School Name], ELA_New[Percentage of Students at Achievement Level],"")</f>
        <v>0.56720000000000004</v>
      </c>
      <c r="P221" s="60">
        <f>_xlfn.XLOOKUP(Regression_Prep[[#This Row],[School Name]],Math_New[School Name],Math_New[Percentage of Students at Achievement Level],"")</f>
        <v>0.31340000000000001</v>
      </c>
      <c r="Q221" s="60" t="str">
        <f>_xlfn.XLOOKUP(Regression_Prep[[#This Row],[School Name]],Science_New[School Name], Science_New[Percentage of Students at Achievement Level],"")</f>
        <v/>
      </c>
      <c r="R221" s="60">
        <f>IFERROR(AVERAGEIFS(Regression_Prep[[#This Row],[Percent Below Achievement ELA]:[Percent Below Achievement Science]],Regression_Prep[[#This Row],[Percent Below Achievement ELA]:[Percent Below Achievement Science]],"&lt;&gt;"),"")</f>
        <v>0.44030000000000002</v>
      </c>
      <c r="S221" s="60">
        <f>IFERROR(Regression_Prep[[#This Row],[Per Pupil Spending]]*Regression_Prep[[#This Row],[Percent Below Achievement ELA]],"")</f>
        <v>13999.051856</v>
      </c>
      <c r="T221" s="60">
        <f>IFERROR(Regression_Prep[[#This Row],[Per Pupil Spending]]/(1-Regression_Prep[[#This Row],[Percent Below Achievement ELA]]),"")</f>
        <v>57026.29390018485</v>
      </c>
      <c r="U221" s="60" t="str">
        <f>IFERROR(Regression_Prep[[#This Row],[Per Pupil Spending]]*Regression_Prep[[#This Row],[Percent Below Achievement Science]],"")</f>
        <v/>
      </c>
      <c r="V221" s="60" t="str">
        <f>IFERROR(Regression_Prep[[#This Row],[Per Pupil Spending]]/(1-Regression_Prep[[#This Row],[Percent Below Achievement Science]]),"")</f>
        <v/>
      </c>
      <c r="W221" s="60">
        <f>IFERROR(Regression_Prep[[#This Row],[Per Pupil Spending]]*Regression_Prep[[#This Row],[Percent Below Achievement Math]],"")</f>
        <v>7735.0191320000004</v>
      </c>
      <c r="X221" s="60">
        <f>IFERROR(Regression_Prep[[#This Row],[Per Pupil Spending]]/(1-Regression_Prep[[#This Row],[Percent Below Achievement Math]]),"")</f>
        <v>35946.664724730559</v>
      </c>
      <c r="Y221" s="60"/>
      <c r="AH221"/>
      <c r="AI221"/>
      <c r="AJ221"/>
      <c r="AK221"/>
      <c r="AL221"/>
      <c r="AM221"/>
      <c r="AN221"/>
      <c r="AO221"/>
      <c r="AP221"/>
    </row>
    <row r="222" spans="1:42" ht="13">
      <c r="A222" s="25" t="s">
        <v>570</v>
      </c>
      <c r="B222" s="23" t="s">
        <v>961</v>
      </c>
      <c r="C222" s="23" t="s">
        <v>103</v>
      </c>
      <c r="D222" s="23" t="s">
        <v>659</v>
      </c>
      <c r="E222" s="23" t="s">
        <v>647</v>
      </c>
      <c r="F222" s="24" t="s">
        <v>579</v>
      </c>
      <c r="G222" s="23" t="s">
        <v>668</v>
      </c>
      <c r="H222" s="23" t="s">
        <v>963</v>
      </c>
      <c r="I222" s="19" t="s">
        <v>651</v>
      </c>
      <c r="J222" s="18" t="str">
        <f>IF(Regression_Prep[[#This Row],[School Type]]="Charter","Charter", "Non Charter")</f>
        <v>Non Charter</v>
      </c>
      <c r="K222" s="60">
        <f>_xlfn.XLOOKUP(Regression_Prep[[#This Row],[School Name]],Per_Pupil_Spending_1[School Name],Per_Pupil_Spending_1[Amount],"")</f>
        <v>23272.97</v>
      </c>
      <c r="L222" s="60">
        <f>IF(Regression_Prep[[#This Row],[Comparison School Type]]="Charter", 0,1)</f>
        <v>1</v>
      </c>
      <c r="M222" s="60" cm="1">
        <f t="array" ref="M222">_xlfn._xlws.FILTER(Enrollment[Percentage],(Enrollment[School Name]=Regression_Prep[[#This Row],[School Name]])*(Enrollment[Population]="Economically Disadvantaged"),"")</f>
        <v>0.49569999999999997</v>
      </c>
      <c r="N222" s="60" cm="1">
        <f t="array" ref="N222">_xlfn._xlws.FILTER(Enrollment[Percentage],(Enrollment[School Name]=Regression_Prep[[#This Row],[School Name]])*(Enrollment[Population]="Students with Disabilities"),"")</f>
        <v>0.22650000000000001</v>
      </c>
      <c r="O222" s="60">
        <f>_xlfn.XLOOKUP(Regression_Prep[[#This Row],[School Name]],ELA_New[School Name], ELA_New[Percentage of Students at Achievement Level],"")</f>
        <v>0.4919</v>
      </c>
      <c r="P222" s="60">
        <f>_xlfn.XLOOKUP(Regression_Prep[[#This Row],[School Name]],Math_New[School Name],Math_New[Percentage of Students at Achievement Level],"")</f>
        <v>0.30890000000000001</v>
      </c>
      <c r="Q222" s="60" t="str">
        <f>_xlfn.XLOOKUP(Regression_Prep[[#This Row],[School Name]],Science_New[School Name], Science_New[Percentage of Students at Achievement Level],"")</f>
        <v/>
      </c>
      <c r="R222" s="60">
        <f>IFERROR(AVERAGEIFS(Regression_Prep[[#This Row],[Percent Below Achievement ELA]:[Percent Below Achievement Science]],Regression_Prep[[#This Row],[Percent Below Achievement ELA]:[Percent Below Achievement Science]],"&lt;&gt;"),"")</f>
        <v>0.40039999999999998</v>
      </c>
      <c r="S222" s="60">
        <f>IFERROR(Regression_Prep[[#This Row],[Per Pupil Spending]]*Regression_Prep[[#This Row],[Percent Below Achievement ELA]],"")</f>
        <v>11447.973943000001</v>
      </c>
      <c r="T222" s="60">
        <f>IFERROR(Regression_Prep[[#This Row],[Per Pupil Spending]]/(1-Regression_Prep[[#This Row],[Percent Below Achievement ELA]]),"")</f>
        <v>45803.916551859875</v>
      </c>
      <c r="U222" s="60" t="str">
        <f>IFERROR(Regression_Prep[[#This Row],[Per Pupil Spending]]*Regression_Prep[[#This Row],[Percent Below Achievement Science]],"")</f>
        <v/>
      </c>
      <c r="V222" s="60" t="str">
        <f>IFERROR(Regression_Prep[[#This Row],[Per Pupil Spending]]/(1-Regression_Prep[[#This Row],[Percent Below Achievement Science]]),"")</f>
        <v/>
      </c>
      <c r="W222" s="60">
        <f>IFERROR(Regression_Prep[[#This Row],[Per Pupil Spending]]*Regression_Prep[[#This Row],[Percent Below Achievement Math]],"")</f>
        <v>7189.0204330000006</v>
      </c>
      <c r="X222" s="60">
        <f>IFERROR(Regression_Prep[[#This Row],[Per Pupil Spending]]/(1-Regression_Prep[[#This Row],[Percent Below Achievement Math]]),"")</f>
        <v>33675.256836926637</v>
      </c>
      <c r="Y222" s="60"/>
      <c r="AH222"/>
      <c r="AI222"/>
      <c r="AJ222"/>
      <c r="AK222"/>
      <c r="AL222"/>
      <c r="AM222"/>
      <c r="AN222"/>
      <c r="AO222"/>
      <c r="AP222"/>
    </row>
    <row r="223" spans="1:42" ht="13">
      <c r="A223" s="28" t="s">
        <v>570</v>
      </c>
      <c r="B223" s="26" t="s">
        <v>965</v>
      </c>
      <c r="C223" s="26" t="s">
        <v>1</v>
      </c>
      <c r="D223" s="26" t="s">
        <v>659</v>
      </c>
      <c r="E223" s="26" t="s">
        <v>647</v>
      </c>
      <c r="F223" s="27" t="s">
        <v>579</v>
      </c>
      <c r="G223" s="26" t="s">
        <v>691</v>
      </c>
      <c r="H223" s="26" t="s">
        <v>966</v>
      </c>
      <c r="I223" s="19" t="s">
        <v>651</v>
      </c>
      <c r="J223" s="18" t="str">
        <f>IF(Regression_Prep[[#This Row],[School Type]]="Charter","Charter", "Non Charter")</f>
        <v>Non Charter</v>
      </c>
      <c r="K223" s="60">
        <f>_xlfn.XLOOKUP(Regression_Prep[[#This Row],[School Name]],Per_Pupil_Spending_1[School Name],Per_Pupil_Spending_1[Amount],"")</f>
        <v>19626.53</v>
      </c>
      <c r="L223" s="60">
        <f>IF(Regression_Prep[[#This Row],[Comparison School Type]]="Charter", 0,1)</f>
        <v>1</v>
      </c>
      <c r="M223" s="60" cm="1">
        <f t="array" ref="M223">_xlfn._xlws.FILTER(Enrollment[Percentage],(Enrollment[School Name]=Regression_Prep[[#This Row],[School Name]])*(Enrollment[Population]="Economically Disadvantaged"),"")</f>
        <v>0.52210000000000001</v>
      </c>
      <c r="N223" s="60" cm="1">
        <f t="array" ref="N223">_xlfn._xlws.FILTER(Enrollment[Percentage],(Enrollment[School Name]=Regression_Prep[[#This Row],[School Name]])*(Enrollment[Population]="Students with Disabilities"),"")</f>
        <v>0.21240000000000001</v>
      </c>
      <c r="O223" s="60">
        <f>_xlfn.XLOOKUP(Regression_Prep[[#This Row],[School Name]],ELA_New[School Name], ELA_New[Percentage of Students at Achievement Level],"")</f>
        <v>0.5</v>
      </c>
      <c r="P223" s="60">
        <f>_xlfn.XLOOKUP(Regression_Prep[[#This Row],[School Name]],Math_New[School Name],Math_New[Percentage of Students at Achievement Level],"")</f>
        <v>0.30299999999999999</v>
      </c>
      <c r="Q223" s="60" t="str">
        <f>_xlfn.XLOOKUP(Regression_Prep[[#This Row],[School Name]],Science_New[School Name], Science_New[Percentage of Students at Achievement Level],"")</f>
        <v/>
      </c>
      <c r="R223" s="60">
        <f>IFERROR(AVERAGEIFS(Regression_Prep[[#This Row],[Percent Below Achievement ELA]:[Percent Below Achievement Science]],Regression_Prep[[#This Row],[Percent Below Achievement ELA]:[Percent Below Achievement Science]],"&lt;&gt;"),"")</f>
        <v>0.40149999999999997</v>
      </c>
      <c r="S223" s="60">
        <f>IFERROR(Regression_Prep[[#This Row],[Per Pupil Spending]]*Regression_Prep[[#This Row],[Percent Below Achievement ELA]],"")</f>
        <v>9813.2649999999994</v>
      </c>
      <c r="T223" s="60">
        <f>IFERROR(Regression_Prep[[#This Row],[Per Pupil Spending]]/(1-Regression_Prep[[#This Row],[Percent Below Achievement ELA]]),"")</f>
        <v>39253.06</v>
      </c>
      <c r="U223" s="60" t="str">
        <f>IFERROR(Regression_Prep[[#This Row],[Per Pupil Spending]]*Regression_Prep[[#This Row],[Percent Below Achievement Science]],"")</f>
        <v/>
      </c>
      <c r="V223" s="60" t="str">
        <f>IFERROR(Regression_Prep[[#This Row],[Per Pupil Spending]]/(1-Regression_Prep[[#This Row],[Percent Below Achievement Science]]),"")</f>
        <v/>
      </c>
      <c r="W223" s="60">
        <f>IFERROR(Regression_Prep[[#This Row],[Per Pupil Spending]]*Regression_Prep[[#This Row],[Percent Below Achievement Math]],"")</f>
        <v>5946.8385899999994</v>
      </c>
      <c r="X223" s="60">
        <f>IFERROR(Regression_Prep[[#This Row],[Per Pupil Spending]]/(1-Regression_Prep[[#This Row],[Percent Below Achievement Math]]),"")</f>
        <v>28158.579626972736</v>
      </c>
      <c r="Y223" s="60"/>
      <c r="AH223"/>
      <c r="AI223"/>
      <c r="AJ223"/>
      <c r="AK223"/>
      <c r="AL223"/>
      <c r="AM223"/>
      <c r="AN223"/>
      <c r="AO223"/>
      <c r="AP223"/>
    </row>
    <row r="224" spans="1:42" ht="13">
      <c r="A224" s="25" t="s">
        <v>570</v>
      </c>
      <c r="B224" s="23" t="s">
        <v>728</v>
      </c>
      <c r="C224" s="23" t="s">
        <v>22</v>
      </c>
      <c r="D224" s="23" t="s">
        <v>662</v>
      </c>
      <c r="E224" s="23" t="s">
        <v>647</v>
      </c>
      <c r="F224" s="24" t="s">
        <v>579</v>
      </c>
      <c r="G224" s="23" t="s">
        <v>679</v>
      </c>
      <c r="H224" s="23" t="s">
        <v>729</v>
      </c>
      <c r="I224" s="19" t="s">
        <v>656</v>
      </c>
      <c r="J224" s="18" t="str">
        <f>IF(Regression_Prep[[#This Row],[School Type]]="Charter","Charter", "Non Charter")</f>
        <v>Non Charter</v>
      </c>
      <c r="K224" s="60">
        <f>_xlfn.XLOOKUP(Regression_Prep[[#This Row],[School Name]],Per_Pupil_Spending_1[School Name],Per_Pupil_Spending_1[Amount],"")</f>
        <v>33766.43</v>
      </c>
      <c r="L224" s="60">
        <f>IF(Regression_Prep[[#This Row],[Comparison School Type]]="Charter", 0,1)</f>
        <v>1</v>
      </c>
      <c r="M224" s="60" cm="1">
        <f t="array" ref="M224">_xlfn._xlws.FILTER(Enrollment[Percentage],(Enrollment[School Name]=Regression_Prep[[#This Row],[School Name]])*(Enrollment[Population]="Economically Disadvantaged"),"")</f>
        <v>0.68420000000000003</v>
      </c>
      <c r="N224" s="60" cm="1">
        <f t="array" ref="N224">_xlfn._xlws.FILTER(Enrollment[Percentage],(Enrollment[School Name]=Regression_Prep[[#This Row],[School Name]])*(Enrollment[Population]="Students with Disabilities"),"")</f>
        <v>0.15790000000000001</v>
      </c>
      <c r="O224" s="60">
        <f>_xlfn.XLOOKUP(Regression_Prep[[#This Row],[School Name]],ELA_New[School Name], ELA_New[Percentage of Students at Achievement Level],"")</f>
        <v>0.32</v>
      </c>
      <c r="P224" s="60">
        <f>_xlfn.XLOOKUP(Regression_Prep[[#This Row],[School Name]],Math_New[School Name],Math_New[Percentage of Students at Achievement Level],"")</f>
        <v>0.28000000000000003</v>
      </c>
      <c r="Q224" s="60" t="str">
        <f>_xlfn.XLOOKUP(Regression_Prep[[#This Row],[School Name]],Science_New[School Name], Science_New[Percentage of Students at Achievement Level],"")</f>
        <v/>
      </c>
      <c r="R224" s="60">
        <f>IFERROR(AVERAGEIFS(Regression_Prep[[#This Row],[Percent Below Achievement ELA]:[Percent Below Achievement Science]],Regression_Prep[[#This Row],[Percent Below Achievement ELA]:[Percent Below Achievement Science]],"&lt;&gt;"),"")</f>
        <v>0.30000000000000004</v>
      </c>
      <c r="S224" s="60">
        <f>IFERROR(Regression_Prep[[#This Row],[Per Pupil Spending]]*Regression_Prep[[#This Row],[Percent Below Achievement ELA]],"")</f>
        <v>10805.257600000001</v>
      </c>
      <c r="T224" s="60">
        <f>IFERROR(Regression_Prep[[#This Row],[Per Pupil Spending]]/(1-Regression_Prep[[#This Row],[Percent Below Achievement ELA]]),"")</f>
        <v>49656.514705882357</v>
      </c>
      <c r="U224" s="60" t="str">
        <f>IFERROR(Regression_Prep[[#This Row],[Per Pupil Spending]]*Regression_Prep[[#This Row],[Percent Below Achievement Science]],"")</f>
        <v/>
      </c>
      <c r="V224" s="60" t="str">
        <f>IFERROR(Regression_Prep[[#This Row],[Per Pupil Spending]]/(1-Regression_Prep[[#This Row],[Percent Below Achievement Science]]),"")</f>
        <v/>
      </c>
      <c r="W224" s="60">
        <f>IFERROR(Regression_Prep[[#This Row],[Per Pupil Spending]]*Regression_Prep[[#This Row],[Percent Below Achievement Math]],"")</f>
        <v>9454.6004000000012</v>
      </c>
      <c r="X224" s="60">
        <f>IFERROR(Regression_Prep[[#This Row],[Per Pupil Spending]]/(1-Regression_Prep[[#This Row],[Percent Below Achievement Math]]),"")</f>
        <v>46897.819444444445</v>
      </c>
      <c r="Y224" s="60"/>
      <c r="AH224"/>
      <c r="AI224"/>
      <c r="AJ224"/>
      <c r="AK224"/>
      <c r="AL224"/>
      <c r="AM224"/>
      <c r="AN224"/>
      <c r="AO224"/>
      <c r="AP224"/>
    </row>
    <row r="225" spans="1:42" ht="13">
      <c r="A225" s="28" t="s">
        <v>570</v>
      </c>
      <c r="B225" s="26" t="s">
        <v>850</v>
      </c>
      <c r="C225" s="26" t="s">
        <v>164</v>
      </c>
      <c r="D225" s="27" t="s">
        <v>660</v>
      </c>
      <c r="E225" s="26" t="s">
        <v>647</v>
      </c>
      <c r="F225" s="27" t="s">
        <v>579</v>
      </c>
      <c r="G225" s="26" t="s">
        <v>679</v>
      </c>
      <c r="H225" s="26" t="s">
        <v>851</v>
      </c>
      <c r="I225" s="19" t="s">
        <v>660</v>
      </c>
      <c r="J225" s="18" t="str">
        <f>IF(Regression_Prep[[#This Row],[School Type]]="Charter","Charter", "Non Charter")</f>
        <v>Non Charter</v>
      </c>
      <c r="K225" s="60">
        <f>_xlfn.XLOOKUP(Regression_Prep[[#This Row],[School Name]],Per_Pupil_Spending_1[School Name],Per_Pupil_Spending_1[Amount],"")</f>
        <v>17900.22</v>
      </c>
      <c r="L225" s="60">
        <f>IF(Regression_Prep[[#This Row],[Comparison School Type]]="Charter", 0,1)</f>
        <v>1</v>
      </c>
      <c r="M225" s="60" cm="1">
        <f t="array" ref="M225">_xlfn._xlws.FILTER(Enrollment[Percentage],(Enrollment[School Name]=Regression_Prep[[#This Row],[School Name]])*(Enrollment[Population]="Economically Disadvantaged"),"")</f>
        <v>0.41620000000000001</v>
      </c>
      <c r="N225" s="60" cm="1">
        <f t="array" ref="N225">_xlfn._xlws.FILTER(Enrollment[Percentage],(Enrollment[School Name]=Regression_Prep[[#This Row],[School Name]])*(Enrollment[Population]="Students with Disabilities"),"")</f>
        <v>0.23699999999999999</v>
      </c>
      <c r="O225" s="60">
        <f>_xlfn.XLOOKUP(Regression_Prep[[#This Row],[School Name]],ELA_New[School Name], ELA_New[Percentage of Students at Achievement Level],"")</f>
        <v>0.48570000000000002</v>
      </c>
      <c r="P225" s="60">
        <f>_xlfn.XLOOKUP(Regression_Prep[[#This Row],[School Name]],Math_New[School Name],Math_New[Percentage of Students at Achievement Level],"")</f>
        <v>0.26469999999999999</v>
      </c>
      <c r="Q225" s="60" t="str">
        <f>_xlfn.XLOOKUP(Regression_Prep[[#This Row],[School Name]],Science_New[School Name], Science_New[Percentage of Students at Achievement Level],"")</f>
        <v/>
      </c>
      <c r="R225" s="60">
        <f>IFERROR(AVERAGEIFS(Regression_Prep[[#This Row],[Percent Below Achievement ELA]:[Percent Below Achievement Science]],Regression_Prep[[#This Row],[Percent Below Achievement ELA]:[Percent Below Achievement Science]],"&lt;&gt;"),"")</f>
        <v>0.37519999999999998</v>
      </c>
      <c r="S225" s="60">
        <f>IFERROR(Regression_Prep[[#This Row],[Per Pupil Spending]]*Regression_Prep[[#This Row],[Percent Below Achievement ELA]],"")</f>
        <v>8694.1368540000003</v>
      </c>
      <c r="T225" s="60">
        <f>IFERROR(Regression_Prep[[#This Row],[Per Pupil Spending]]/(1-Regression_Prep[[#This Row],[Percent Below Achievement ELA]]),"")</f>
        <v>34805.016527318687</v>
      </c>
      <c r="U225" s="60" t="str">
        <f>IFERROR(Regression_Prep[[#This Row],[Per Pupil Spending]]*Regression_Prep[[#This Row],[Percent Below Achievement Science]],"")</f>
        <v/>
      </c>
      <c r="V225" s="60" t="str">
        <f>IFERROR(Regression_Prep[[#This Row],[Per Pupil Spending]]/(1-Regression_Prep[[#This Row],[Percent Below Achievement Science]]),"")</f>
        <v/>
      </c>
      <c r="W225" s="60">
        <f>IFERROR(Regression_Prep[[#This Row],[Per Pupil Spending]]*Regression_Prep[[#This Row],[Percent Below Achievement Math]],"")</f>
        <v>4738.1882340000002</v>
      </c>
      <c r="X225" s="60">
        <f>IFERROR(Regression_Prep[[#This Row],[Per Pupil Spending]]/(1-Regression_Prep[[#This Row],[Percent Below Achievement Math]]),"")</f>
        <v>24344.104447164424</v>
      </c>
      <c r="Y225" s="60"/>
      <c r="AH225"/>
      <c r="AI225"/>
      <c r="AJ225"/>
      <c r="AK225"/>
      <c r="AL225"/>
      <c r="AM225"/>
      <c r="AN225"/>
      <c r="AO225"/>
      <c r="AP225"/>
    </row>
    <row r="226" spans="1:42" ht="13">
      <c r="A226" s="25" t="s">
        <v>570</v>
      </c>
      <c r="B226" s="23" t="s">
        <v>717</v>
      </c>
      <c r="C226" s="23" t="s">
        <v>223</v>
      </c>
      <c r="D226" s="23" t="s">
        <v>659</v>
      </c>
      <c r="E226" s="23" t="s">
        <v>647</v>
      </c>
      <c r="F226" s="24" t="s">
        <v>579</v>
      </c>
      <c r="G226" s="23" t="s">
        <v>668</v>
      </c>
      <c r="H226" s="23" t="s">
        <v>719</v>
      </c>
      <c r="I226" s="19" t="s">
        <v>651</v>
      </c>
      <c r="J226" s="18" t="str">
        <f>IF(Regression_Prep[[#This Row],[School Type]]="Charter","Charter", "Non Charter")</f>
        <v>Non Charter</v>
      </c>
      <c r="K226" s="60">
        <f>_xlfn.XLOOKUP(Regression_Prep[[#This Row],[School Name]],Per_Pupil_Spending_1[School Name],Per_Pupil_Spending_1[Amount],"")</f>
        <v>21138.14</v>
      </c>
      <c r="L226" s="60">
        <f>IF(Regression_Prep[[#This Row],[Comparison School Type]]="Charter", 0,1)</f>
        <v>1</v>
      </c>
      <c r="M226" s="60" cm="1">
        <f t="array" ref="M226">_xlfn._xlws.FILTER(Enrollment[Percentage],(Enrollment[School Name]=Regression_Prep[[#This Row],[School Name]])*(Enrollment[Population]="Economically Disadvantaged"),"")</f>
        <v>0.69089999999999996</v>
      </c>
      <c r="N226" s="60" cm="1">
        <f t="array" ref="N226">_xlfn._xlws.FILTER(Enrollment[Percentage],(Enrollment[School Name]=Regression_Prep[[#This Row],[School Name]])*(Enrollment[Population]="Students with Disabilities"),"")</f>
        <v>0.2364</v>
      </c>
      <c r="O226" s="60">
        <f>_xlfn.XLOOKUP(Regression_Prep[[#This Row],[School Name]],ELA_New[School Name], ELA_New[Percentage of Students at Achievement Level],"")</f>
        <v>0.59260000000000002</v>
      </c>
      <c r="P226" s="60">
        <f>_xlfn.XLOOKUP(Regression_Prep[[#This Row],[School Name]],Math_New[School Name],Math_New[Percentage of Students at Achievement Level],"")</f>
        <v>0.26129999999999998</v>
      </c>
      <c r="Q226" s="60" t="str">
        <f>_xlfn.XLOOKUP(Regression_Prep[[#This Row],[School Name]],Science_New[School Name], Science_New[Percentage of Students at Achievement Level],"")</f>
        <v/>
      </c>
      <c r="R226" s="60">
        <f>IFERROR(AVERAGEIFS(Regression_Prep[[#This Row],[Percent Below Achievement ELA]:[Percent Below Achievement Science]],Regression_Prep[[#This Row],[Percent Below Achievement ELA]:[Percent Below Achievement Science]],"&lt;&gt;"),"")</f>
        <v>0.42695</v>
      </c>
      <c r="S226" s="60">
        <f>IFERROR(Regression_Prep[[#This Row],[Per Pupil Spending]]*Regression_Prep[[#This Row],[Percent Below Achievement ELA]],"")</f>
        <v>12526.461764</v>
      </c>
      <c r="T226" s="60">
        <f>IFERROR(Regression_Prep[[#This Row],[Per Pupil Spending]]/(1-Regression_Prep[[#This Row],[Percent Below Achievement ELA]]),"")</f>
        <v>51885.468826705939</v>
      </c>
      <c r="U226" s="60" t="str">
        <f>IFERROR(Regression_Prep[[#This Row],[Per Pupil Spending]]*Regression_Prep[[#This Row],[Percent Below Achievement Science]],"")</f>
        <v/>
      </c>
      <c r="V226" s="60" t="str">
        <f>IFERROR(Regression_Prep[[#This Row],[Per Pupil Spending]]/(1-Regression_Prep[[#This Row],[Percent Below Achievement Science]]),"")</f>
        <v/>
      </c>
      <c r="W226" s="60">
        <f>IFERROR(Regression_Prep[[#This Row],[Per Pupil Spending]]*Regression_Prep[[#This Row],[Percent Below Achievement Math]],"")</f>
        <v>5523.3959819999991</v>
      </c>
      <c r="X226" s="60">
        <f>IFERROR(Regression_Prep[[#This Row],[Per Pupil Spending]]/(1-Regression_Prep[[#This Row],[Percent Below Achievement Math]]),"")</f>
        <v>28615.324218221198</v>
      </c>
      <c r="Y226" s="60"/>
      <c r="AH226"/>
      <c r="AI226"/>
      <c r="AJ226"/>
      <c r="AK226"/>
      <c r="AL226"/>
      <c r="AM226"/>
      <c r="AN226"/>
      <c r="AO226"/>
      <c r="AP226"/>
    </row>
    <row r="227" spans="1:42" ht="13">
      <c r="A227" s="28" t="s">
        <v>570</v>
      </c>
      <c r="B227" s="26" t="s">
        <v>674</v>
      </c>
      <c r="C227" s="26" t="s">
        <v>122</v>
      </c>
      <c r="D227" s="26" t="s">
        <v>662</v>
      </c>
      <c r="E227" s="26" t="s">
        <v>647</v>
      </c>
      <c r="F227" s="27" t="s">
        <v>675</v>
      </c>
      <c r="G227" s="26" t="s">
        <v>676</v>
      </c>
      <c r="H227" s="26" t="s">
        <v>674</v>
      </c>
      <c r="I227" s="19" t="s">
        <v>656</v>
      </c>
      <c r="J227" s="18" t="str">
        <f>IF(Regression_Prep[[#This Row],[School Type]]="Charter","Charter", "Non Charter")</f>
        <v>Non Charter</v>
      </c>
      <c r="K227" s="60">
        <f>_xlfn.XLOOKUP(Regression_Prep[[#This Row],[School Name]],Per_Pupil_Spending_1[School Name],Per_Pupil_Spending_1[Amount],"")</f>
        <v>59695</v>
      </c>
      <c r="L227" s="60">
        <f>IF(Regression_Prep[[#This Row],[Comparison School Type]]="Charter", 0,1)</f>
        <v>1</v>
      </c>
      <c r="M227" s="60" cm="1">
        <f t="array" ref="M227">_xlfn._xlws.FILTER(Enrollment[Percentage],(Enrollment[School Name]=Regression_Prep[[#This Row],[School Name]])*(Enrollment[Population]="Economically Disadvantaged"),"")</f>
        <v>0.55559999999999998</v>
      </c>
      <c r="N227" s="60" cm="1">
        <f t="array" ref="N227">_xlfn._xlws.FILTER(Enrollment[Percentage],(Enrollment[School Name]=Regression_Prep[[#This Row],[School Name]])*(Enrollment[Population]="Students with Disabilities"),"")</f>
        <v>0.31109999999999999</v>
      </c>
      <c r="O227" s="60">
        <f>_xlfn.XLOOKUP(Regression_Prep[[#This Row],[School Name]],ELA_New[School Name], ELA_New[Percentage of Students at Achievement Level],"")</f>
        <v>0.42549999999999999</v>
      </c>
      <c r="P227" s="60">
        <f>_xlfn.XLOOKUP(Regression_Prep[[#This Row],[School Name]],Math_New[School Name],Math_New[Percentage of Students at Achievement Level],"")</f>
        <v>0.25530000000000003</v>
      </c>
      <c r="Q227" s="60" t="str">
        <f>_xlfn.XLOOKUP(Regression_Prep[[#This Row],[School Name]],Science_New[School Name], Science_New[Percentage of Students at Achievement Level],"")</f>
        <v/>
      </c>
      <c r="R227" s="60">
        <f>IFERROR(AVERAGEIFS(Regression_Prep[[#This Row],[Percent Below Achievement ELA]:[Percent Below Achievement Science]],Regression_Prep[[#This Row],[Percent Below Achievement ELA]:[Percent Below Achievement Science]],"&lt;&gt;"),"")</f>
        <v>0.34040000000000004</v>
      </c>
      <c r="S227" s="60">
        <f>IFERROR(Regression_Prep[[#This Row],[Per Pupil Spending]]*Regression_Prep[[#This Row],[Percent Below Achievement ELA]],"")</f>
        <v>25400.2225</v>
      </c>
      <c r="T227" s="60">
        <f>IFERROR(Regression_Prep[[#This Row],[Per Pupil Spending]]/(1-Regression_Prep[[#This Row],[Percent Below Achievement ELA]]),"")</f>
        <v>103907.74586597041</v>
      </c>
      <c r="U227" s="60" t="str">
        <f>IFERROR(Regression_Prep[[#This Row],[Per Pupil Spending]]*Regression_Prep[[#This Row],[Percent Below Achievement Science]],"")</f>
        <v/>
      </c>
      <c r="V227" s="60" t="str">
        <f>IFERROR(Regression_Prep[[#This Row],[Per Pupil Spending]]/(1-Regression_Prep[[#This Row],[Percent Below Achievement Science]]),"")</f>
        <v/>
      </c>
      <c r="W227" s="60">
        <f>IFERROR(Regression_Prep[[#This Row],[Per Pupil Spending]]*Regression_Prep[[#This Row],[Percent Below Achievement Math]],"")</f>
        <v>15240.133500000002</v>
      </c>
      <c r="X227" s="60">
        <f>IFERROR(Regression_Prep[[#This Row],[Per Pupil Spending]]/(1-Regression_Prep[[#This Row],[Percent Below Achievement Math]]),"")</f>
        <v>80159.795890962807</v>
      </c>
      <c r="Y227" s="60"/>
      <c r="AH227"/>
      <c r="AI227"/>
      <c r="AJ227"/>
      <c r="AK227"/>
      <c r="AL227"/>
      <c r="AM227"/>
      <c r="AN227"/>
      <c r="AO227"/>
      <c r="AP227"/>
    </row>
    <row r="228" spans="1:42" ht="13">
      <c r="A228" s="25" t="s">
        <v>570</v>
      </c>
      <c r="B228" s="23" t="s">
        <v>759</v>
      </c>
      <c r="C228" s="23" t="s">
        <v>44</v>
      </c>
      <c r="D228" s="23" t="s">
        <v>662</v>
      </c>
      <c r="E228" s="23" t="s">
        <v>647</v>
      </c>
      <c r="F228" s="24" t="s">
        <v>579</v>
      </c>
      <c r="G228" s="23" t="s">
        <v>682</v>
      </c>
      <c r="H228" s="23" t="s">
        <v>760</v>
      </c>
      <c r="I228" s="19" t="s">
        <v>656</v>
      </c>
      <c r="J228" s="18" t="str">
        <f>IF(Regression_Prep[[#This Row],[School Type]]="Charter","Charter", "Non Charter")</f>
        <v>Non Charter</v>
      </c>
      <c r="K228" s="60">
        <f>_xlfn.XLOOKUP(Regression_Prep[[#This Row],[School Name]],Per_Pupil_Spending_1[School Name],Per_Pupil_Spending_1[Amount],"")</f>
        <v>29350.04</v>
      </c>
      <c r="L228" s="60">
        <f>IF(Regression_Prep[[#This Row],[Comparison School Type]]="Charter", 0,1)</f>
        <v>1</v>
      </c>
      <c r="M228" s="60" cm="1">
        <f t="array" ref="M228">_xlfn._xlws.FILTER(Enrollment[Percentage],(Enrollment[School Name]=Regression_Prep[[#This Row],[School Name]])*(Enrollment[Population]="Economically Disadvantaged"),"")</f>
        <v>0.86839999999999995</v>
      </c>
      <c r="N228" s="60" cm="1">
        <f t="array" ref="N228">_xlfn._xlws.FILTER(Enrollment[Percentage],(Enrollment[School Name]=Regression_Prep[[#This Row],[School Name]])*(Enrollment[Population]="Students with Disabilities"),"")</f>
        <v>0.1842</v>
      </c>
      <c r="O228" s="60">
        <f>_xlfn.XLOOKUP(Regression_Prep[[#This Row],[School Name]],ELA_New[School Name], ELA_New[Percentage of Students at Achievement Level],"")</f>
        <v>0.68</v>
      </c>
      <c r="P228" s="60">
        <f>_xlfn.XLOOKUP(Regression_Prep[[#This Row],[School Name]],Math_New[School Name],Math_New[Percentage of Students at Achievement Level],"")</f>
        <v>0.2</v>
      </c>
      <c r="Q228" s="60" t="str">
        <f>_xlfn.XLOOKUP(Regression_Prep[[#This Row],[School Name]],Science_New[School Name], Science_New[Percentage of Students at Achievement Level],"")</f>
        <v/>
      </c>
      <c r="R228" s="60">
        <f>IFERROR(AVERAGEIFS(Regression_Prep[[#This Row],[Percent Below Achievement ELA]:[Percent Below Achievement Science]],Regression_Prep[[#This Row],[Percent Below Achievement ELA]:[Percent Below Achievement Science]],"&lt;&gt;"),"")</f>
        <v>0.44000000000000006</v>
      </c>
      <c r="S228" s="60">
        <f>IFERROR(Regression_Prep[[#This Row],[Per Pupil Spending]]*Regression_Prep[[#This Row],[Percent Below Achievement ELA]],"")</f>
        <v>19958.0272</v>
      </c>
      <c r="T228" s="60">
        <f>IFERROR(Regression_Prep[[#This Row],[Per Pupil Spending]]/(1-Regression_Prep[[#This Row],[Percent Below Achievement ELA]]),"")</f>
        <v>91718.875000000015</v>
      </c>
      <c r="U228" s="60" t="str">
        <f>IFERROR(Regression_Prep[[#This Row],[Per Pupil Spending]]*Regression_Prep[[#This Row],[Percent Below Achievement Science]],"")</f>
        <v/>
      </c>
      <c r="V228" s="60" t="str">
        <f>IFERROR(Regression_Prep[[#This Row],[Per Pupil Spending]]/(1-Regression_Prep[[#This Row],[Percent Below Achievement Science]]),"")</f>
        <v/>
      </c>
      <c r="W228" s="60">
        <f>IFERROR(Regression_Prep[[#This Row],[Per Pupil Spending]]*Regression_Prep[[#This Row],[Percent Below Achievement Math]],"")</f>
        <v>5870.0080000000007</v>
      </c>
      <c r="X228" s="60">
        <f>IFERROR(Regression_Prep[[#This Row],[Per Pupil Spending]]/(1-Regression_Prep[[#This Row],[Percent Below Achievement Math]]),"")</f>
        <v>36687.549999999996</v>
      </c>
      <c r="Y228" s="60"/>
      <c r="AH228"/>
      <c r="AI228"/>
      <c r="AJ228"/>
      <c r="AK228"/>
      <c r="AL228"/>
      <c r="AM228"/>
      <c r="AN228"/>
      <c r="AO228"/>
      <c r="AP228"/>
    </row>
    <row r="229" spans="1:42" ht="13">
      <c r="A229" s="28" t="s">
        <v>570</v>
      </c>
      <c r="B229" s="26" t="s">
        <v>784</v>
      </c>
      <c r="C229" s="26" t="s">
        <v>20</v>
      </c>
      <c r="D229" s="26" t="s">
        <v>662</v>
      </c>
      <c r="E229" s="26" t="s">
        <v>647</v>
      </c>
      <c r="F229" s="27" t="s">
        <v>579</v>
      </c>
      <c r="G229" s="26" t="s">
        <v>679</v>
      </c>
      <c r="H229" s="26" t="s">
        <v>785</v>
      </c>
      <c r="I229" s="19" t="s">
        <v>656</v>
      </c>
      <c r="J229" s="18" t="str">
        <f>IF(Regression_Prep[[#This Row],[School Type]]="Charter","Charter", "Non Charter")</f>
        <v>Non Charter</v>
      </c>
      <c r="K229" s="60">
        <f>_xlfn.XLOOKUP(Regression_Prep[[#This Row],[School Name]],Per_Pupil_Spending_1[School Name],Per_Pupil_Spending_1[Amount],"")</f>
        <v>35730.949999999997</v>
      </c>
      <c r="L229" s="60">
        <f>IF(Regression_Prep[[#This Row],[Comparison School Type]]="Charter", 0,1)</f>
        <v>1</v>
      </c>
      <c r="M229" s="60" cm="1">
        <f t="array" ref="M229">_xlfn._xlws.FILTER(Enrollment[Percentage],(Enrollment[School Name]=Regression_Prep[[#This Row],[School Name]])*(Enrollment[Population]="Economically Disadvantaged"),"")</f>
        <v>0.61799999999999999</v>
      </c>
      <c r="N229" s="60" cm="1">
        <f t="array" ref="N229">_xlfn._xlws.FILTER(Enrollment[Percentage],(Enrollment[School Name]=Regression_Prep[[#This Row],[School Name]])*(Enrollment[Population]="Students with Disabilities"),"")</f>
        <v>0.16850000000000001</v>
      </c>
      <c r="O229" s="60">
        <f>_xlfn.XLOOKUP(Regression_Prep[[#This Row],[School Name]],ELA_New[School Name], ELA_New[Percentage of Students at Achievement Level],"")</f>
        <v>0.57379999999999998</v>
      </c>
      <c r="P229" s="60">
        <f>_xlfn.XLOOKUP(Regression_Prep[[#This Row],[School Name]],Math_New[School Name],Math_New[Percentage of Students at Achievement Level],"")</f>
        <v>0.19670000000000001</v>
      </c>
      <c r="Q229" s="60" t="str">
        <f>_xlfn.XLOOKUP(Regression_Prep[[#This Row],[School Name]],Science_New[School Name], Science_New[Percentage of Students at Achievement Level],"")</f>
        <v/>
      </c>
      <c r="R229" s="60">
        <f>IFERROR(AVERAGEIFS(Regression_Prep[[#This Row],[Percent Below Achievement ELA]:[Percent Below Achievement Science]],Regression_Prep[[#This Row],[Percent Below Achievement ELA]:[Percent Below Achievement Science]],"&lt;&gt;"),"")</f>
        <v>0.38524999999999998</v>
      </c>
      <c r="S229" s="60">
        <f>IFERROR(Regression_Prep[[#This Row],[Per Pupil Spending]]*Regression_Prep[[#This Row],[Percent Below Achievement ELA]],"")</f>
        <v>20502.419109999999</v>
      </c>
      <c r="T229" s="60">
        <f>IFERROR(Regression_Prep[[#This Row],[Per Pupil Spending]]/(1-Regression_Prep[[#This Row],[Percent Below Achievement ELA]]),"")</f>
        <v>83836.109807602057</v>
      </c>
      <c r="U229" s="60" t="str">
        <f>IFERROR(Regression_Prep[[#This Row],[Per Pupil Spending]]*Regression_Prep[[#This Row],[Percent Below Achievement Science]],"")</f>
        <v/>
      </c>
      <c r="V229" s="60" t="str">
        <f>IFERROR(Regression_Prep[[#This Row],[Per Pupil Spending]]/(1-Regression_Prep[[#This Row],[Percent Below Achievement Science]]),"")</f>
        <v/>
      </c>
      <c r="W229" s="60">
        <f>IFERROR(Regression_Prep[[#This Row],[Per Pupil Spending]]*Regression_Prep[[#This Row],[Percent Below Achievement Math]],"")</f>
        <v>7028.277865</v>
      </c>
      <c r="X229" s="60">
        <f>IFERROR(Regression_Prep[[#This Row],[Per Pupil Spending]]/(1-Regression_Prep[[#This Row],[Percent Below Achievement Math]]),"")</f>
        <v>44480.206647578736</v>
      </c>
      <c r="Y229" s="60"/>
      <c r="AH229"/>
      <c r="AI229"/>
      <c r="AJ229"/>
      <c r="AK229"/>
      <c r="AL229"/>
      <c r="AM229"/>
      <c r="AN229"/>
      <c r="AO229"/>
      <c r="AP229"/>
    </row>
    <row r="230" spans="1:42" ht="13">
      <c r="A230" s="25" t="s">
        <v>570</v>
      </c>
      <c r="B230" s="23" t="s">
        <v>841</v>
      </c>
      <c r="C230" s="23" t="s">
        <v>194</v>
      </c>
      <c r="D230" s="23" t="s">
        <v>659</v>
      </c>
      <c r="E230" s="23" t="s">
        <v>647</v>
      </c>
      <c r="F230" s="24" t="s">
        <v>579</v>
      </c>
      <c r="G230" s="23" t="s">
        <v>668</v>
      </c>
      <c r="H230" s="23" t="s">
        <v>669</v>
      </c>
      <c r="I230" s="19" t="s">
        <v>651</v>
      </c>
      <c r="J230" s="18" t="str">
        <f>IF(Regression_Prep[[#This Row],[School Type]]="Charter","Charter", "Non Charter")</f>
        <v>Non Charter</v>
      </c>
      <c r="K230" s="60">
        <f>_xlfn.XLOOKUP(Regression_Prep[[#This Row],[School Name]],Per_Pupil_Spending_1[School Name],Per_Pupil_Spending_1[Amount],"")</f>
        <v>26732.33</v>
      </c>
      <c r="L230" s="60">
        <f>IF(Regression_Prep[[#This Row],[Comparison School Type]]="Charter", 0,1)</f>
        <v>1</v>
      </c>
      <c r="M230" s="60" cm="1">
        <f t="array" ref="M230">_xlfn._xlws.FILTER(Enrollment[Percentage],(Enrollment[School Name]=Regression_Prep[[#This Row],[School Name]])*(Enrollment[Population]="Economically Disadvantaged"),"")</f>
        <v>0.59440000000000004</v>
      </c>
      <c r="N230" s="60" cm="1">
        <f t="array" ref="N230">_xlfn._xlws.FILTER(Enrollment[Percentage],(Enrollment[School Name]=Regression_Prep[[#This Row],[School Name]])*(Enrollment[Population]="Students with Disabilities"),"")</f>
        <v>0.31890000000000002</v>
      </c>
      <c r="O230" s="60">
        <f>_xlfn.XLOOKUP(Regression_Prep[[#This Row],[School Name]],ELA_New[School Name], ELA_New[Percentage of Students at Achievement Level],"")</f>
        <v>0.61439999999999995</v>
      </c>
      <c r="P230" s="60">
        <f>_xlfn.XLOOKUP(Regression_Prep[[#This Row],[School Name]],Math_New[School Name],Math_New[Percentage of Students at Achievement Level],"")</f>
        <v>0.188</v>
      </c>
      <c r="Q230" s="60" t="str">
        <f>_xlfn.XLOOKUP(Regression_Prep[[#This Row],[School Name]],Science_New[School Name], Science_New[Percentage of Students at Achievement Level],"")</f>
        <v/>
      </c>
      <c r="R230" s="60">
        <f>IFERROR(AVERAGEIFS(Regression_Prep[[#This Row],[Percent Below Achievement ELA]:[Percent Below Achievement Science]],Regression_Prep[[#This Row],[Percent Below Achievement ELA]:[Percent Below Achievement Science]],"&lt;&gt;"),"")</f>
        <v>0.4012</v>
      </c>
      <c r="S230" s="60">
        <f>IFERROR(Regression_Prep[[#This Row],[Per Pupil Spending]]*Regression_Prep[[#This Row],[Percent Below Achievement ELA]],"")</f>
        <v>16424.343551999998</v>
      </c>
      <c r="T230" s="60">
        <f>IFERROR(Regression_Prep[[#This Row],[Per Pupil Spending]]/(1-Regression_Prep[[#This Row],[Percent Below Achievement ELA]]),"")</f>
        <v>69326.581950207459</v>
      </c>
      <c r="U230" s="60" t="str">
        <f>IFERROR(Regression_Prep[[#This Row],[Per Pupil Spending]]*Regression_Prep[[#This Row],[Percent Below Achievement Science]],"")</f>
        <v/>
      </c>
      <c r="V230" s="60" t="str">
        <f>IFERROR(Regression_Prep[[#This Row],[Per Pupil Spending]]/(1-Regression_Prep[[#This Row],[Percent Below Achievement Science]]),"")</f>
        <v/>
      </c>
      <c r="W230" s="60">
        <f>IFERROR(Regression_Prep[[#This Row],[Per Pupil Spending]]*Regression_Prep[[#This Row],[Percent Below Achievement Math]],"")</f>
        <v>5025.6780400000007</v>
      </c>
      <c r="X230" s="60">
        <f>IFERROR(Regression_Prep[[#This Row],[Per Pupil Spending]]/(1-Regression_Prep[[#This Row],[Percent Below Achievement Math]]),"")</f>
        <v>32921.588669950739</v>
      </c>
      <c r="Y230" s="60"/>
      <c r="AH230"/>
      <c r="AI230"/>
      <c r="AJ230"/>
      <c r="AK230"/>
      <c r="AL230"/>
      <c r="AM230"/>
      <c r="AN230"/>
      <c r="AO230"/>
      <c r="AP230"/>
    </row>
    <row r="231" spans="1:42" ht="13">
      <c r="A231" s="28" t="s">
        <v>570</v>
      </c>
      <c r="B231" s="26" t="s">
        <v>880</v>
      </c>
      <c r="C231" s="26" t="s">
        <v>30</v>
      </c>
      <c r="D231" s="26" t="s">
        <v>662</v>
      </c>
      <c r="E231" s="26" t="s">
        <v>647</v>
      </c>
      <c r="F231" s="27" t="s">
        <v>579</v>
      </c>
      <c r="G231" s="26" t="s">
        <v>686</v>
      </c>
      <c r="H231" s="26" t="s">
        <v>881</v>
      </c>
      <c r="I231" s="19" t="s">
        <v>656</v>
      </c>
      <c r="J231" s="18" t="str">
        <f>IF(Regression_Prep[[#This Row],[School Type]]="Charter","Charter", "Non Charter")</f>
        <v>Non Charter</v>
      </c>
      <c r="K231" s="60">
        <f>_xlfn.XLOOKUP(Regression_Prep[[#This Row],[School Name]],Per_Pupil_Spending_1[School Name],Per_Pupil_Spending_1[Amount],"")</f>
        <v>26899.32</v>
      </c>
      <c r="L231" s="60">
        <f>IF(Regression_Prep[[#This Row],[Comparison School Type]]="Charter", 0,1)</f>
        <v>1</v>
      </c>
      <c r="M231" s="60" cm="1">
        <f t="array" ref="M231">_xlfn._xlws.FILTER(Enrollment[Percentage],(Enrollment[School Name]=Regression_Prep[[#This Row],[School Name]])*(Enrollment[Population]="Economically Disadvantaged"),"")</f>
        <v>0.46750000000000003</v>
      </c>
      <c r="N231" s="60" cm="1">
        <f t="array" ref="N231">_xlfn._xlws.FILTER(Enrollment[Percentage],(Enrollment[School Name]=Regression_Prep[[#This Row],[School Name]])*(Enrollment[Population]="Students with Disabilities"),"")</f>
        <v>0.2208</v>
      </c>
      <c r="O231" s="60">
        <f>_xlfn.XLOOKUP(Regression_Prep[[#This Row],[School Name]],ELA_New[School Name], ELA_New[Percentage of Students at Achievement Level],"")</f>
        <v>0.35420000000000001</v>
      </c>
      <c r="P231" s="60">
        <f>_xlfn.XLOOKUP(Regression_Prep[[#This Row],[School Name]],Math_New[School Name],Math_New[Percentage of Students at Achievement Level],"")</f>
        <v>0.1875</v>
      </c>
      <c r="Q231" s="60" t="str">
        <f>_xlfn.XLOOKUP(Regression_Prep[[#This Row],[School Name]],Science_New[School Name], Science_New[Percentage of Students at Achievement Level],"")</f>
        <v/>
      </c>
      <c r="R231" s="60">
        <f>IFERROR(AVERAGEIFS(Regression_Prep[[#This Row],[Percent Below Achievement ELA]:[Percent Below Achievement Science]],Regression_Prep[[#This Row],[Percent Below Achievement ELA]:[Percent Below Achievement Science]],"&lt;&gt;"),"")</f>
        <v>0.27085000000000004</v>
      </c>
      <c r="S231" s="60">
        <f>IFERROR(Regression_Prep[[#This Row],[Per Pupil Spending]]*Regression_Prep[[#This Row],[Percent Below Achievement ELA]],"")</f>
        <v>9527.739144000001</v>
      </c>
      <c r="T231" s="60">
        <f>IFERROR(Regression_Prep[[#This Row],[Per Pupil Spending]]/(1-Regression_Prep[[#This Row],[Percent Below Achievement ELA]]),"")</f>
        <v>41652.709817280898</v>
      </c>
      <c r="U231" s="60" t="str">
        <f>IFERROR(Regression_Prep[[#This Row],[Per Pupil Spending]]*Regression_Prep[[#This Row],[Percent Below Achievement Science]],"")</f>
        <v/>
      </c>
      <c r="V231" s="60" t="str">
        <f>IFERROR(Regression_Prep[[#This Row],[Per Pupil Spending]]/(1-Regression_Prep[[#This Row],[Percent Below Achievement Science]]),"")</f>
        <v/>
      </c>
      <c r="W231" s="60">
        <f>IFERROR(Regression_Prep[[#This Row],[Per Pupil Spending]]*Regression_Prep[[#This Row],[Percent Below Achievement Math]],"")</f>
        <v>5043.6224999999995</v>
      </c>
      <c r="X231" s="60">
        <f>IFERROR(Regression_Prep[[#This Row],[Per Pupil Spending]]/(1-Regression_Prep[[#This Row],[Percent Below Achievement Math]]),"")</f>
        <v>33106.855384615381</v>
      </c>
      <c r="Y231" s="60"/>
      <c r="AH231"/>
      <c r="AI231"/>
      <c r="AJ231"/>
      <c r="AK231"/>
      <c r="AL231"/>
      <c r="AM231"/>
      <c r="AN231"/>
      <c r="AO231"/>
      <c r="AP231"/>
    </row>
    <row r="232" spans="1:42" ht="13">
      <c r="A232" s="25" t="s">
        <v>570</v>
      </c>
      <c r="B232" s="23" t="s">
        <v>841</v>
      </c>
      <c r="C232" s="23" t="s">
        <v>180</v>
      </c>
      <c r="D232" s="23" t="s">
        <v>659</v>
      </c>
      <c r="E232" s="23" t="s">
        <v>647</v>
      </c>
      <c r="F232" s="24" t="s">
        <v>579</v>
      </c>
      <c r="G232" s="23" t="s">
        <v>668</v>
      </c>
      <c r="H232" s="23" t="s">
        <v>669</v>
      </c>
      <c r="I232" s="19" t="s">
        <v>651</v>
      </c>
      <c r="J232" s="18" t="str">
        <f>IF(Regression_Prep[[#This Row],[School Type]]="Charter","Charter", "Non Charter")</f>
        <v>Non Charter</v>
      </c>
      <c r="K232" s="60">
        <f>_xlfn.XLOOKUP(Regression_Prep[[#This Row],[School Name]],Per_Pupil_Spending_1[School Name],Per_Pupil_Spending_1[Amount],"")</f>
        <v>23306.95</v>
      </c>
      <c r="L232" s="60">
        <f>IF(Regression_Prep[[#This Row],[Comparison School Type]]="Charter", 0,1)</f>
        <v>1</v>
      </c>
      <c r="M232" s="60" cm="1">
        <f t="array" ref="M232">_xlfn._xlws.FILTER(Enrollment[Percentage],(Enrollment[School Name]=Regression_Prep[[#This Row],[School Name]])*(Enrollment[Population]="Economically Disadvantaged"),"")</f>
        <v>0.78580000000000005</v>
      </c>
      <c r="N232" s="60" cm="1">
        <f t="array" ref="N232">_xlfn._xlws.FILTER(Enrollment[Percentage],(Enrollment[School Name]=Regression_Prep[[#This Row],[School Name]])*(Enrollment[Population]="Students with Disabilities"),"")</f>
        <v>0.21279999999999999</v>
      </c>
      <c r="O232" s="60">
        <f>_xlfn.XLOOKUP(Regression_Prep[[#This Row],[School Name]],ELA_New[School Name], ELA_New[Percentage of Students at Achievement Level],"")</f>
        <v>0.75380000000000003</v>
      </c>
      <c r="P232" s="60">
        <f>_xlfn.XLOOKUP(Regression_Prep[[#This Row],[School Name]],Math_New[School Name],Math_New[Percentage of Students at Achievement Level],"")</f>
        <v>0.112</v>
      </c>
      <c r="Q232" s="60" t="str">
        <f>_xlfn.XLOOKUP(Regression_Prep[[#This Row],[School Name]],Science_New[School Name], Science_New[Percentage of Students at Achievement Level],"")</f>
        <v/>
      </c>
      <c r="R232" s="60">
        <f>IFERROR(AVERAGEIFS(Regression_Prep[[#This Row],[Percent Below Achievement ELA]:[Percent Below Achievement Science]],Regression_Prep[[#This Row],[Percent Below Achievement ELA]:[Percent Below Achievement Science]],"&lt;&gt;"),"")</f>
        <v>0.43290000000000001</v>
      </c>
      <c r="S232" s="60">
        <f>IFERROR(Regression_Prep[[#This Row],[Per Pupil Spending]]*Regression_Prep[[#This Row],[Percent Below Achievement ELA]],"")</f>
        <v>17568.778910000001</v>
      </c>
      <c r="T232" s="60">
        <f>IFERROR(Regression_Prep[[#This Row],[Per Pupil Spending]]/(1-Regression_Prep[[#This Row],[Percent Below Achievement ELA]]),"")</f>
        <v>94666.734362307077</v>
      </c>
      <c r="U232" s="60" t="str">
        <f>IFERROR(Regression_Prep[[#This Row],[Per Pupil Spending]]*Regression_Prep[[#This Row],[Percent Below Achievement Science]],"")</f>
        <v/>
      </c>
      <c r="V232" s="60" t="str">
        <f>IFERROR(Regression_Prep[[#This Row],[Per Pupil Spending]]/(1-Regression_Prep[[#This Row],[Percent Below Achievement Science]]),"")</f>
        <v/>
      </c>
      <c r="W232" s="60">
        <f>IFERROR(Regression_Prep[[#This Row],[Per Pupil Spending]]*Regression_Prep[[#This Row],[Percent Below Achievement Math]],"")</f>
        <v>2610.3784000000001</v>
      </c>
      <c r="X232" s="60">
        <f>IFERROR(Regression_Prep[[#This Row],[Per Pupil Spending]]/(1-Regression_Prep[[#This Row],[Percent Below Achievement Math]]),"")</f>
        <v>26246.565315315314</v>
      </c>
      <c r="Y232" s="60"/>
      <c r="AH232"/>
      <c r="AI232"/>
      <c r="AJ232"/>
      <c r="AK232"/>
      <c r="AL232"/>
      <c r="AM232"/>
      <c r="AN232"/>
      <c r="AO232"/>
      <c r="AP232"/>
    </row>
    <row r="233" spans="1:42" ht="13">
      <c r="A233" s="28" t="s">
        <v>570</v>
      </c>
      <c r="B233" s="26" t="s">
        <v>841</v>
      </c>
      <c r="C233" s="26" t="s">
        <v>154</v>
      </c>
      <c r="D233" s="26" t="s">
        <v>659</v>
      </c>
      <c r="E233" s="26" t="s">
        <v>647</v>
      </c>
      <c r="F233" s="27" t="s">
        <v>579</v>
      </c>
      <c r="G233" s="26" t="s">
        <v>668</v>
      </c>
      <c r="H233" s="26" t="s">
        <v>669</v>
      </c>
      <c r="I233" s="19" t="s">
        <v>651</v>
      </c>
      <c r="J233" s="18" t="str">
        <f>IF(Regression_Prep[[#This Row],[School Type]]="Charter","Charter", "Non Charter")</f>
        <v>Non Charter</v>
      </c>
      <c r="K233" s="60">
        <f>_xlfn.XLOOKUP(Regression_Prep[[#This Row],[School Name]],Per_Pupil_Spending_1[School Name],Per_Pupil_Spending_1[Amount],"")</f>
        <v>23217.13</v>
      </c>
      <c r="L233" s="60">
        <f>IF(Regression_Prep[[#This Row],[Comparison School Type]]="Charter", 0,1)</f>
        <v>1</v>
      </c>
      <c r="M233" s="60" cm="1">
        <f t="array" ref="M233">_xlfn._xlws.FILTER(Enrollment[Percentage],(Enrollment[School Name]=Regression_Prep[[#This Row],[School Name]])*(Enrollment[Population]="Economically Disadvantaged"),"")</f>
        <v>0.80840000000000001</v>
      </c>
      <c r="N233" s="60" cm="1">
        <f t="array" ref="N233">_xlfn._xlws.FILTER(Enrollment[Percentage],(Enrollment[School Name]=Regression_Prep[[#This Row],[School Name]])*(Enrollment[Population]="Students with Disabilities"),"")</f>
        <v>0.1482</v>
      </c>
      <c r="O233" s="60">
        <f>_xlfn.XLOOKUP(Regression_Prep[[#This Row],[School Name]],ELA_New[School Name], ELA_New[Percentage of Students at Achievement Level],"")</f>
        <v>0.70650000000000002</v>
      </c>
      <c r="P233" s="60">
        <f>_xlfn.XLOOKUP(Regression_Prep[[#This Row],[School Name]],Math_New[School Name],Math_New[Percentage of Students at Achievement Level],"")</f>
        <v>9.7299999999999998E-2</v>
      </c>
      <c r="Q233" s="60" t="str">
        <f>_xlfn.XLOOKUP(Regression_Prep[[#This Row],[School Name]],Science_New[School Name], Science_New[Percentage of Students at Achievement Level],"")</f>
        <v/>
      </c>
      <c r="R233" s="60">
        <f>IFERROR(AVERAGEIFS(Regression_Prep[[#This Row],[Percent Below Achievement ELA]:[Percent Below Achievement Science]],Regression_Prep[[#This Row],[Percent Below Achievement ELA]:[Percent Below Achievement Science]],"&lt;&gt;"),"")</f>
        <v>0.40190000000000003</v>
      </c>
      <c r="S233" s="60">
        <f>IFERROR(Regression_Prep[[#This Row],[Per Pupil Spending]]*Regression_Prep[[#This Row],[Percent Below Achievement ELA]],"")</f>
        <v>16402.902345000002</v>
      </c>
      <c r="T233" s="60">
        <f>IFERROR(Regression_Prep[[#This Row],[Per Pupil Spending]]/(1-Regression_Prep[[#This Row],[Percent Below Achievement ELA]]),"")</f>
        <v>79104.361158432715</v>
      </c>
      <c r="U233" s="60" t="str">
        <f>IFERROR(Regression_Prep[[#This Row],[Per Pupil Spending]]*Regression_Prep[[#This Row],[Percent Below Achievement Science]],"")</f>
        <v/>
      </c>
      <c r="V233" s="60" t="str">
        <f>IFERROR(Regression_Prep[[#This Row],[Per Pupil Spending]]/(1-Regression_Prep[[#This Row],[Percent Below Achievement Science]]),"")</f>
        <v/>
      </c>
      <c r="W233" s="60">
        <f>IFERROR(Regression_Prep[[#This Row],[Per Pupil Spending]]*Regression_Prep[[#This Row],[Percent Below Achievement Math]],"")</f>
        <v>2259.0267490000001</v>
      </c>
      <c r="X233" s="60">
        <f>IFERROR(Regression_Prep[[#This Row],[Per Pupil Spending]]/(1-Regression_Prep[[#This Row],[Percent Below Achievement Math]]),"")</f>
        <v>25719.65215464717</v>
      </c>
      <c r="Y233" s="60"/>
      <c r="AH233"/>
      <c r="AI233"/>
      <c r="AJ233"/>
      <c r="AK233"/>
      <c r="AL233"/>
      <c r="AM233"/>
      <c r="AN233"/>
      <c r="AO233"/>
      <c r="AP233"/>
    </row>
    <row r="234" spans="1:42" ht="13">
      <c r="A234" s="25" t="s">
        <v>570</v>
      </c>
      <c r="B234" s="23" t="s">
        <v>864</v>
      </c>
      <c r="C234" s="23" t="s">
        <v>224</v>
      </c>
      <c r="D234" s="24" t="s">
        <v>660</v>
      </c>
      <c r="E234" s="23" t="s">
        <v>647</v>
      </c>
      <c r="F234" s="24" t="s">
        <v>579</v>
      </c>
      <c r="G234" s="23" t="s">
        <v>679</v>
      </c>
      <c r="H234" s="23" t="s">
        <v>833</v>
      </c>
      <c r="I234" s="19" t="s">
        <v>660</v>
      </c>
      <c r="J234" s="18" t="str">
        <f>IF(Regression_Prep[[#This Row],[School Type]]="Charter","Charter", "Non Charter")</f>
        <v>Non Charter</v>
      </c>
      <c r="K234" s="60">
        <f>_xlfn.XLOOKUP(Regression_Prep[[#This Row],[School Name]],Per_Pupil_Spending_1[School Name],Per_Pupil_Spending_1[Amount],"")</f>
        <v>36879.5</v>
      </c>
      <c r="L234" s="60">
        <f>IF(Regression_Prep[[#This Row],[Comparison School Type]]="Charter", 0,1)</f>
        <v>1</v>
      </c>
      <c r="M234" s="60" cm="1">
        <f t="array" ref="M234">_xlfn._xlws.FILTER(Enrollment[Percentage],(Enrollment[School Name]=Regression_Prep[[#This Row],[School Name]])*(Enrollment[Population]="Economically Disadvantaged"),"")</f>
        <v>0.52539999999999998</v>
      </c>
      <c r="N234" s="60" cm="1">
        <f t="array" ref="N234">_xlfn._xlws.FILTER(Enrollment[Percentage],(Enrollment[School Name]=Regression_Prep[[#This Row],[School Name]])*(Enrollment[Population]="Students with Disabilities"),"")</f>
        <v>0.18640000000000001</v>
      </c>
      <c r="O234" s="60">
        <f>_xlfn.XLOOKUP(Regression_Prep[[#This Row],[School Name]],ELA_New[School Name], ELA_New[Percentage of Students at Achievement Level],"")</f>
        <v>0.45</v>
      </c>
      <c r="P234" s="60" t="str">
        <f>_xlfn.XLOOKUP(Regression_Prep[[#This Row],[School Name]],Math_New[School Name],Math_New[Percentage of Students at Achievement Level],"")</f>
        <v/>
      </c>
      <c r="Q234" s="60" t="str">
        <f>_xlfn.XLOOKUP(Regression_Prep[[#This Row],[School Name]],Science_New[School Name], Science_New[Percentage of Students at Achievement Level],"")</f>
        <v/>
      </c>
      <c r="R234" s="60">
        <f>IFERROR(AVERAGEIFS(Regression_Prep[[#This Row],[Percent Below Achievement ELA]:[Percent Below Achievement Science]],Regression_Prep[[#This Row],[Percent Below Achievement ELA]:[Percent Below Achievement Science]],"&lt;&gt;"),"")</f>
        <v>0.45</v>
      </c>
      <c r="S234" s="60">
        <f>IFERROR(Regression_Prep[[#This Row],[Per Pupil Spending]]*Regression_Prep[[#This Row],[Percent Below Achievement ELA]],"")</f>
        <v>16595.775000000001</v>
      </c>
      <c r="T234" s="60">
        <f>IFERROR(Regression_Prep[[#This Row],[Per Pupil Spending]]/(1-Regression_Prep[[#This Row],[Percent Below Achievement ELA]]),"")</f>
        <v>67053.636363636353</v>
      </c>
      <c r="U234" s="60" t="str">
        <f>IFERROR(Regression_Prep[[#This Row],[Per Pupil Spending]]*Regression_Prep[[#This Row],[Percent Below Achievement Science]],"")</f>
        <v/>
      </c>
      <c r="V234" s="60" t="str">
        <f>IFERROR(Regression_Prep[[#This Row],[Per Pupil Spending]]/(1-Regression_Prep[[#This Row],[Percent Below Achievement Science]]),"")</f>
        <v/>
      </c>
      <c r="W234" s="60" t="str">
        <f>IFERROR(Regression_Prep[[#This Row],[Per Pupil Spending]]*Regression_Prep[[#This Row],[Percent Below Achievement Math]],"")</f>
        <v/>
      </c>
      <c r="X234" s="60" t="str">
        <f>IFERROR(Regression_Prep[[#This Row],[Per Pupil Spending]]/(1-Regression_Prep[[#This Row],[Percent Below Achievement Math]]),"")</f>
        <v/>
      </c>
      <c r="Y234" s="60"/>
      <c r="AH234"/>
      <c r="AI234"/>
      <c r="AJ234"/>
      <c r="AK234"/>
      <c r="AL234"/>
      <c r="AM234"/>
      <c r="AN234"/>
      <c r="AO234"/>
      <c r="AP234"/>
    </row>
    <row r="235" spans="1:42" ht="13">
      <c r="A235" s="28" t="s">
        <v>570</v>
      </c>
      <c r="B235" s="26" t="s">
        <v>1150</v>
      </c>
      <c r="C235" s="26" t="s">
        <v>220</v>
      </c>
      <c r="D235" s="27" t="s">
        <v>660</v>
      </c>
      <c r="E235" s="26" t="s">
        <v>647</v>
      </c>
      <c r="F235" s="27" t="s">
        <v>579</v>
      </c>
      <c r="G235" s="26" t="s">
        <v>682</v>
      </c>
      <c r="H235" s="26" t="s">
        <v>1151</v>
      </c>
      <c r="I235" s="19" t="s">
        <v>660</v>
      </c>
      <c r="J235" s="18" t="str">
        <f>IF(Regression_Prep[[#This Row],[School Type]]="Charter","Charter", "Non Charter")</f>
        <v>Non Charter</v>
      </c>
      <c r="K235" s="60">
        <f>_xlfn.XLOOKUP(Regression_Prep[[#This Row],[School Name]],Per_Pupil_Spending_1[School Name],Per_Pupil_Spending_1[Amount],"")</f>
        <v>35241.64</v>
      </c>
      <c r="L235" s="60">
        <f>IF(Regression_Prep[[#This Row],[Comparison School Type]]="Charter", 0,1)</f>
        <v>1</v>
      </c>
      <c r="M235" s="60" cm="1">
        <f t="array" ref="M235">_xlfn._xlws.FILTER(Enrollment[Percentage],(Enrollment[School Name]=Regression_Prep[[#This Row],[School Name]])*(Enrollment[Population]="Economically Disadvantaged"),"")</f>
        <v>0.69230000000000003</v>
      </c>
      <c r="N235" s="60" cm="1">
        <f t="array" ref="N235">_xlfn._xlws.FILTER(Enrollment[Percentage],(Enrollment[School Name]=Regression_Prep[[#This Row],[School Name]])*(Enrollment[Population]="Students with Disabilities"),"")</f>
        <v>0.25</v>
      </c>
      <c r="O235" s="60">
        <f>_xlfn.XLOOKUP(Regression_Prep[[#This Row],[School Name]],ELA_New[School Name], ELA_New[Percentage of Students at Achievement Level],"")</f>
        <v>0.5</v>
      </c>
      <c r="P235" s="60" t="str">
        <f>_xlfn.XLOOKUP(Regression_Prep[[#This Row],[School Name]],Math_New[School Name],Math_New[Percentage of Students at Achievement Level],"")</f>
        <v/>
      </c>
      <c r="Q235" s="60" t="str">
        <f>_xlfn.XLOOKUP(Regression_Prep[[#This Row],[School Name]],Science_New[School Name], Science_New[Percentage of Students at Achievement Level],"")</f>
        <v/>
      </c>
      <c r="R235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235" s="60">
        <f>IFERROR(Regression_Prep[[#This Row],[Per Pupil Spending]]*Regression_Prep[[#This Row],[Percent Below Achievement ELA]],"")</f>
        <v>17620.82</v>
      </c>
      <c r="T235" s="60">
        <f>IFERROR(Regression_Prep[[#This Row],[Per Pupil Spending]]/(1-Regression_Prep[[#This Row],[Percent Below Achievement ELA]]),"")</f>
        <v>70483.28</v>
      </c>
      <c r="U235" s="60" t="str">
        <f>IFERROR(Regression_Prep[[#This Row],[Per Pupil Spending]]*Regression_Prep[[#This Row],[Percent Below Achievement Science]],"")</f>
        <v/>
      </c>
      <c r="V235" s="60" t="str">
        <f>IFERROR(Regression_Prep[[#This Row],[Per Pupil Spending]]/(1-Regression_Prep[[#This Row],[Percent Below Achievement Science]]),"")</f>
        <v/>
      </c>
      <c r="W235" s="60" t="str">
        <f>IFERROR(Regression_Prep[[#This Row],[Per Pupil Spending]]*Regression_Prep[[#This Row],[Percent Below Achievement Math]],"")</f>
        <v/>
      </c>
      <c r="X235" s="60" t="str">
        <f>IFERROR(Regression_Prep[[#This Row],[Per Pupil Spending]]/(1-Regression_Prep[[#This Row],[Percent Below Achievement Math]]),"")</f>
        <v/>
      </c>
      <c r="Y235" s="60"/>
      <c r="AH235"/>
      <c r="AI235"/>
      <c r="AJ235"/>
      <c r="AK235"/>
      <c r="AL235"/>
      <c r="AM235"/>
      <c r="AN235"/>
      <c r="AO235"/>
      <c r="AP235"/>
    </row>
    <row r="236" spans="1:42" ht="13">
      <c r="A236" s="25" t="s">
        <v>570</v>
      </c>
      <c r="B236" s="23" t="s">
        <v>852</v>
      </c>
      <c r="C236" s="23" t="s">
        <v>96</v>
      </c>
      <c r="D236" s="23" t="s">
        <v>662</v>
      </c>
      <c r="E236" s="23" t="s">
        <v>647</v>
      </c>
      <c r="F236" s="24" t="s">
        <v>579</v>
      </c>
      <c r="G236" s="23" t="s">
        <v>679</v>
      </c>
      <c r="H236" s="23" t="s">
        <v>853</v>
      </c>
      <c r="I236" s="19" t="s">
        <v>656</v>
      </c>
      <c r="J236" s="18" t="str">
        <f>IF(Regression_Prep[[#This Row],[School Type]]="Charter","Charter", "Non Charter")</f>
        <v>Non Charter</v>
      </c>
      <c r="K236" s="60">
        <f>_xlfn.XLOOKUP(Regression_Prep[[#This Row],[School Name]],Per_Pupil_Spending_1[School Name],Per_Pupil_Spending_1[Amount],"")</f>
        <v>32796.519999999997</v>
      </c>
      <c r="L236" s="60">
        <f>IF(Regression_Prep[[#This Row],[Comparison School Type]]="Charter", 0,1)</f>
        <v>1</v>
      </c>
      <c r="M236" s="60" cm="1">
        <f t="array" ref="M236">_xlfn._xlws.FILTER(Enrollment[Percentage],(Enrollment[School Name]=Regression_Prep[[#This Row],[School Name]])*(Enrollment[Population]="Economically Disadvantaged"),"")</f>
        <v>0.41670000000000001</v>
      </c>
      <c r="N236" s="60" cm="1">
        <f t="array" ref="N236">_xlfn._xlws.FILTER(Enrollment[Percentage],(Enrollment[School Name]=Regression_Prep[[#This Row],[School Name]])*(Enrollment[Population]="Students with Disabilities"),"")</f>
        <v>0.3125</v>
      </c>
      <c r="O236" s="60">
        <f>_xlfn.XLOOKUP(Regression_Prep[[#This Row],[School Name]],ELA_New[School Name], ELA_New[Percentage of Students at Achievement Level],"")</f>
        <v>0.6</v>
      </c>
      <c r="P236" s="60" t="str">
        <f>_xlfn.XLOOKUP(Regression_Prep[[#This Row],[School Name]],Math_New[School Name],Math_New[Percentage of Students at Achievement Level],"")</f>
        <v/>
      </c>
      <c r="Q236" s="60" t="str">
        <f>_xlfn.XLOOKUP(Regression_Prep[[#This Row],[School Name]],Science_New[School Name], Science_New[Percentage of Students at Achievement Level],"")</f>
        <v/>
      </c>
      <c r="R236" s="60">
        <f>IFERROR(AVERAGEIFS(Regression_Prep[[#This Row],[Percent Below Achievement ELA]:[Percent Below Achievement Science]],Regression_Prep[[#This Row],[Percent Below Achievement ELA]:[Percent Below Achievement Science]],"&lt;&gt;"),"")</f>
        <v>0.6</v>
      </c>
      <c r="S236" s="60">
        <f>IFERROR(Regression_Prep[[#This Row],[Per Pupil Spending]]*Regression_Prep[[#This Row],[Percent Below Achievement ELA]],"")</f>
        <v>19677.911999999997</v>
      </c>
      <c r="T236" s="60">
        <f>IFERROR(Regression_Prep[[#This Row],[Per Pupil Spending]]/(1-Regression_Prep[[#This Row],[Percent Below Achievement ELA]]),"")</f>
        <v>81991.299999999988</v>
      </c>
      <c r="U236" s="60" t="str">
        <f>IFERROR(Regression_Prep[[#This Row],[Per Pupil Spending]]*Regression_Prep[[#This Row],[Percent Below Achievement Science]],"")</f>
        <v/>
      </c>
      <c r="V236" s="60" t="str">
        <f>IFERROR(Regression_Prep[[#This Row],[Per Pupil Spending]]/(1-Regression_Prep[[#This Row],[Percent Below Achievement Science]]),"")</f>
        <v/>
      </c>
      <c r="W236" s="60" t="str">
        <f>IFERROR(Regression_Prep[[#This Row],[Per Pupil Spending]]*Regression_Prep[[#This Row],[Percent Below Achievement Math]],"")</f>
        <v/>
      </c>
      <c r="X236" s="60" t="str">
        <f>IFERROR(Regression_Prep[[#This Row],[Per Pupil Spending]]/(1-Regression_Prep[[#This Row],[Percent Below Achievement Math]]),"")</f>
        <v/>
      </c>
      <c r="Y236" s="60"/>
      <c r="AH236"/>
      <c r="AI236"/>
      <c r="AJ236"/>
      <c r="AK236"/>
      <c r="AL236"/>
      <c r="AM236"/>
      <c r="AN236"/>
      <c r="AO236"/>
      <c r="AP236"/>
    </row>
    <row r="237" spans="1:42" ht="13">
      <c r="A237" s="28" t="s">
        <v>570</v>
      </c>
      <c r="B237" s="26" t="s">
        <v>982</v>
      </c>
      <c r="C237" s="26" t="s">
        <v>198</v>
      </c>
      <c r="D237" s="27" t="s">
        <v>660</v>
      </c>
      <c r="E237" s="26" t="s">
        <v>647</v>
      </c>
      <c r="F237" s="27" t="s">
        <v>579</v>
      </c>
      <c r="G237" s="26" t="s">
        <v>663</v>
      </c>
      <c r="H237" s="26" t="s">
        <v>983</v>
      </c>
      <c r="I237" s="19" t="s">
        <v>660</v>
      </c>
      <c r="J237" s="18" t="str">
        <f>IF(Regression_Prep[[#This Row],[School Type]]="Charter","Charter", "Non Charter")</f>
        <v>Non Charter</v>
      </c>
      <c r="K237" s="60">
        <f>_xlfn.XLOOKUP(Regression_Prep[[#This Row],[School Name]],Per_Pupil_Spending_1[School Name],Per_Pupil_Spending_1[Amount],"")</f>
        <v>34696.660000000003</v>
      </c>
      <c r="L237" s="60">
        <f>IF(Regression_Prep[[#This Row],[Comparison School Type]]="Charter", 0,1)</f>
        <v>1</v>
      </c>
      <c r="M237" s="60" cm="1">
        <f t="array" ref="M237">_xlfn._xlws.FILTER(Enrollment[Percentage],(Enrollment[School Name]=Regression_Prep[[#This Row],[School Name]])*(Enrollment[Population]="Economically Disadvantaged"),"")</f>
        <v>0.61860000000000004</v>
      </c>
      <c r="N237" s="60" cm="1">
        <f t="array" ref="N237">_xlfn._xlws.FILTER(Enrollment[Percentage],(Enrollment[School Name]=Regression_Prep[[#This Row],[School Name]])*(Enrollment[Population]="Students with Disabilities"),"")</f>
        <v>0.33050000000000002</v>
      </c>
      <c r="O237" s="60">
        <f>_xlfn.XLOOKUP(Regression_Prep[[#This Row],[School Name]],ELA_New[School Name], ELA_New[Percentage of Students at Achievement Level],"")</f>
        <v>0.75</v>
      </c>
      <c r="P237" s="60" t="str">
        <f>_xlfn.XLOOKUP(Regression_Prep[[#This Row],[School Name]],Math_New[School Name],Math_New[Percentage of Students at Achievement Level],"")</f>
        <v/>
      </c>
      <c r="Q237" s="60" t="str">
        <f>_xlfn.XLOOKUP(Regression_Prep[[#This Row],[School Name]],Science_New[School Name], Science_New[Percentage of Students at Achievement Level],"")</f>
        <v/>
      </c>
      <c r="R237" s="60">
        <f>IFERROR(AVERAGEIFS(Regression_Prep[[#This Row],[Percent Below Achievement ELA]:[Percent Below Achievement Science]],Regression_Prep[[#This Row],[Percent Below Achievement ELA]:[Percent Below Achievement Science]],"&lt;&gt;"),"")</f>
        <v>0.75</v>
      </c>
      <c r="S237" s="60">
        <f>IFERROR(Regression_Prep[[#This Row],[Per Pupil Spending]]*Regression_Prep[[#This Row],[Percent Below Achievement ELA]],"")</f>
        <v>26022.495000000003</v>
      </c>
      <c r="T237" s="60">
        <f>IFERROR(Regression_Prep[[#This Row],[Per Pupil Spending]]/(1-Regression_Prep[[#This Row],[Percent Below Achievement ELA]]),"")</f>
        <v>138786.64000000001</v>
      </c>
      <c r="U237" s="60" t="str">
        <f>IFERROR(Regression_Prep[[#This Row],[Per Pupil Spending]]*Regression_Prep[[#This Row],[Percent Below Achievement Science]],"")</f>
        <v/>
      </c>
      <c r="V237" s="60" t="str">
        <f>IFERROR(Regression_Prep[[#This Row],[Per Pupil Spending]]/(1-Regression_Prep[[#This Row],[Percent Below Achievement Science]]),"")</f>
        <v/>
      </c>
      <c r="W237" s="60" t="str">
        <f>IFERROR(Regression_Prep[[#This Row],[Per Pupil Spending]]*Regression_Prep[[#This Row],[Percent Below Achievement Math]],"")</f>
        <v/>
      </c>
      <c r="X237" s="60" t="str">
        <f>IFERROR(Regression_Prep[[#This Row],[Per Pupil Spending]]/(1-Regression_Prep[[#This Row],[Percent Below Achievement Math]]),"")</f>
        <v/>
      </c>
      <c r="Y237" s="60"/>
      <c r="AH237"/>
      <c r="AI237"/>
      <c r="AJ237"/>
      <c r="AK237"/>
      <c r="AL237"/>
      <c r="AM237"/>
      <c r="AN237"/>
      <c r="AO237"/>
      <c r="AP237"/>
    </row>
    <row r="238" spans="1:42" ht="13">
      <c r="A238" s="25" t="s">
        <v>570</v>
      </c>
      <c r="B238" s="23" t="s">
        <v>1222</v>
      </c>
      <c r="C238" s="23" t="s">
        <v>149</v>
      </c>
      <c r="D238" s="23" t="s">
        <v>659</v>
      </c>
      <c r="E238" s="23" t="s">
        <v>647</v>
      </c>
      <c r="F238" s="24" t="s">
        <v>1223</v>
      </c>
      <c r="G238" s="23" t="s">
        <v>682</v>
      </c>
      <c r="H238" s="23" t="s">
        <v>1224</v>
      </c>
      <c r="I238" s="19" t="s">
        <v>651</v>
      </c>
      <c r="J238" s="18" t="str">
        <f>IF(Regression_Prep[[#This Row],[School Type]]="Charter","Charter", "Non Charter")</f>
        <v>Non Charter</v>
      </c>
      <c r="K238" s="60">
        <f>_xlfn.XLOOKUP(Regression_Prep[[#This Row],[School Name]],Per_Pupil_Spending_1[School Name],Per_Pupil_Spending_1[Amount],"")</f>
        <v>0</v>
      </c>
      <c r="L238" s="60">
        <f>IF(Regression_Prep[[#This Row],[Comparison School Type]]="Charter", 0,1)</f>
        <v>1</v>
      </c>
      <c r="M238" s="60" cm="1">
        <f t="array" ref="M238">_xlfn._xlws.FILTER(Enrollment[Percentage],(Enrollment[School Name]=Regression_Prep[[#This Row],[School Name]])*(Enrollment[Population]="Economically Disadvantaged"),"")</f>
        <v>0.28000000000000003</v>
      </c>
      <c r="N238" s="60" t="str" cm="1">
        <f t="array" ref="N238">_xlfn._xlws.FILTER(Enrollment[Percentage],(Enrollment[School Name]=Regression_Prep[[#This Row],[School Name]])*(Enrollment[Population]="Students with Disabilities"),"")</f>
        <v/>
      </c>
      <c r="O238" s="60">
        <f>_xlfn.XLOOKUP(Regression_Prep[[#This Row],[School Name]],ELA_New[School Name], ELA_New[Percentage of Students at Achievement Level],"")</f>
        <v>0.46150000000000002</v>
      </c>
      <c r="P238" s="60">
        <f>_xlfn.XLOOKUP(Regression_Prep[[#This Row],[School Name]],Math_New[School Name],Math_New[Percentage of Students at Achievement Level],"")</f>
        <v>0.53849999999999998</v>
      </c>
      <c r="Q238" s="60" t="str">
        <f>_xlfn.XLOOKUP(Regression_Prep[[#This Row],[School Name]],Science_New[School Name], Science_New[Percentage of Students at Achievement Level],"")</f>
        <v/>
      </c>
      <c r="R238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238" s="60">
        <f>IFERROR(Regression_Prep[[#This Row],[Per Pupil Spending]]*Regression_Prep[[#This Row],[Percent Below Achievement ELA]],"")</f>
        <v>0</v>
      </c>
      <c r="T238" s="60">
        <f>IFERROR(Regression_Prep[[#This Row],[Per Pupil Spending]]/(1-Regression_Prep[[#This Row],[Percent Below Achievement ELA]]),"")</f>
        <v>0</v>
      </c>
      <c r="U238" s="60" t="str">
        <f>IFERROR(Regression_Prep[[#This Row],[Per Pupil Spending]]*Regression_Prep[[#This Row],[Percent Below Achievement Science]],"")</f>
        <v/>
      </c>
      <c r="V238" s="60" t="str">
        <f>IFERROR(Regression_Prep[[#This Row],[Per Pupil Spending]]/(1-Regression_Prep[[#This Row],[Percent Below Achievement Science]]),"")</f>
        <v/>
      </c>
      <c r="W238" s="60">
        <f>IFERROR(Regression_Prep[[#This Row],[Per Pupil Spending]]*Regression_Prep[[#This Row],[Percent Below Achievement Math]],"")</f>
        <v>0</v>
      </c>
      <c r="X238" s="60">
        <f>IFERROR(Regression_Prep[[#This Row],[Per Pupil Spending]]/(1-Regression_Prep[[#This Row],[Percent Below Achievement Math]]),"")</f>
        <v>0</v>
      </c>
      <c r="Y238" s="60"/>
      <c r="AH238"/>
      <c r="AI238"/>
      <c r="AJ238"/>
      <c r="AK238"/>
      <c r="AL238"/>
      <c r="AM238"/>
      <c r="AN238"/>
      <c r="AO238"/>
      <c r="AP238"/>
    </row>
    <row r="239" spans="1:42" ht="13">
      <c r="A239" s="28" t="s">
        <v>570</v>
      </c>
      <c r="B239" s="26" t="s">
        <v>709</v>
      </c>
      <c r="C239" s="26" t="s">
        <v>11</v>
      </c>
      <c r="D239" s="26" t="s">
        <v>710</v>
      </c>
      <c r="E239" s="26" t="s">
        <v>647</v>
      </c>
      <c r="F239" s="27" t="s">
        <v>579</v>
      </c>
      <c r="G239" s="26" t="s">
        <v>691</v>
      </c>
      <c r="H239" s="26" t="s">
        <v>711</v>
      </c>
      <c r="I239" s="19" t="s">
        <v>710</v>
      </c>
      <c r="J239" s="18" t="str">
        <f>IF(Regression_Prep[[#This Row],[School Type]]="Charter","Charter", "Non Charter")</f>
        <v>Non Charter</v>
      </c>
      <c r="K239" s="60">
        <f>_xlfn.XLOOKUP(Regression_Prep[[#This Row],[School Name]],Per_Pupil_Spending_1[School Name],Per_Pupil_Spending_1[Amount],"")</f>
        <v>39657.26</v>
      </c>
      <c r="L239" s="60">
        <f>IF(Regression_Prep[[#This Row],[Comparison School Type]]="Charter", 0,1)</f>
        <v>1</v>
      </c>
      <c r="M239" s="60" cm="1">
        <f t="array" ref="M239">_xlfn._xlws.FILTER(Enrollment[Percentage],(Enrollment[School Name]=Regression_Prep[[#This Row],[School Name]])*(Enrollment[Population]="Economically Disadvantaged"),"")</f>
        <v>0.57140000000000002</v>
      </c>
      <c r="N239" s="60" cm="1">
        <f t="array" ref="N239">_xlfn._xlws.FILTER(Enrollment[Percentage],(Enrollment[School Name]=Regression_Prep[[#This Row],[School Name]])*(Enrollment[Population]="Students with Disabilities"),"")</f>
        <v>0.17860000000000001</v>
      </c>
      <c r="O239" s="60">
        <f>_xlfn.XLOOKUP(Regression_Prep[[#This Row],[School Name]],ELA_New[School Name], ELA_New[Percentage of Students at Achievement Level],"")</f>
        <v>0.42109999999999997</v>
      </c>
      <c r="P239" s="60">
        <f>_xlfn.XLOOKUP(Regression_Prep[[#This Row],[School Name]],Math_New[School Name],Math_New[Percentage of Students at Achievement Level],"")</f>
        <v>0.42109999999999997</v>
      </c>
      <c r="Q239" s="60" t="str">
        <f>_xlfn.XLOOKUP(Regression_Prep[[#This Row],[School Name]],Science_New[School Name], Science_New[Percentage of Students at Achievement Level],"")</f>
        <v/>
      </c>
      <c r="R239" s="60">
        <f>IFERROR(AVERAGEIFS(Regression_Prep[[#This Row],[Percent Below Achievement ELA]:[Percent Below Achievement Science]],Regression_Prep[[#This Row],[Percent Below Achievement ELA]:[Percent Below Achievement Science]],"&lt;&gt;"),"")</f>
        <v>0.42109999999999997</v>
      </c>
      <c r="S239" s="60">
        <f>IFERROR(Regression_Prep[[#This Row],[Per Pupil Spending]]*Regression_Prep[[#This Row],[Percent Below Achievement ELA]],"")</f>
        <v>16699.672186</v>
      </c>
      <c r="T239" s="60">
        <f>IFERROR(Regression_Prep[[#This Row],[Per Pupil Spending]]/(1-Regression_Prep[[#This Row],[Percent Below Achievement ELA]]),"")</f>
        <v>68504.508550699611</v>
      </c>
      <c r="U239" s="60" t="str">
        <f>IFERROR(Regression_Prep[[#This Row],[Per Pupil Spending]]*Regression_Prep[[#This Row],[Percent Below Achievement Science]],"")</f>
        <v/>
      </c>
      <c r="V239" s="60" t="str">
        <f>IFERROR(Regression_Prep[[#This Row],[Per Pupil Spending]]/(1-Regression_Prep[[#This Row],[Percent Below Achievement Science]]),"")</f>
        <v/>
      </c>
      <c r="W239" s="60">
        <f>IFERROR(Regression_Prep[[#This Row],[Per Pupil Spending]]*Regression_Prep[[#This Row],[Percent Below Achievement Math]],"")</f>
        <v>16699.672186</v>
      </c>
      <c r="X239" s="60">
        <f>IFERROR(Regression_Prep[[#This Row],[Per Pupil Spending]]/(1-Regression_Prep[[#This Row],[Percent Below Achievement Math]]),"")</f>
        <v>68504.508550699611</v>
      </c>
      <c r="Y239" s="60"/>
      <c r="AH239"/>
      <c r="AI239"/>
      <c r="AJ239"/>
      <c r="AK239"/>
      <c r="AL239"/>
      <c r="AM239"/>
      <c r="AN239"/>
      <c r="AO239"/>
      <c r="AP239"/>
    </row>
    <row r="240" spans="1:42" ht="13">
      <c r="A240" s="25" t="s">
        <v>570</v>
      </c>
      <c r="B240" s="23" t="s">
        <v>717</v>
      </c>
      <c r="C240" s="23" t="s">
        <v>8</v>
      </c>
      <c r="D240" s="24" t="s">
        <v>718</v>
      </c>
      <c r="E240" s="23" t="s">
        <v>647</v>
      </c>
      <c r="F240" s="24" t="s">
        <v>579</v>
      </c>
      <c r="G240" s="23" t="s">
        <v>668</v>
      </c>
      <c r="H240" s="23" t="s">
        <v>719</v>
      </c>
      <c r="I240" s="19" t="s">
        <v>718</v>
      </c>
      <c r="J240" s="18" t="str">
        <f>IF(Regression_Prep[[#This Row],[School Type]]="Charter","Charter", "Non Charter")</f>
        <v>Non Charter</v>
      </c>
      <c r="K240" s="60">
        <f>_xlfn.XLOOKUP(Regression_Prep[[#This Row],[School Name]],Per_Pupil_Spending_1[School Name],Per_Pupil_Spending_1[Amount],"")</f>
        <v>19450.189999999999</v>
      </c>
      <c r="L240" s="60">
        <f>IF(Regression_Prep[[#This Row],[Comparison School Type]]="Charter", 0,1)</f>
        <v>1</v>
      </c>
      <c r="M240" s="60" cm="1">
        <f t="array" ref="M240">_xlfn._xlws.FILTER(Enrollment[Percentage],(Enrollment[School Name]=Regression_Prep[[#This Row],[School Name]])*(Enrollment[Population]="Economically Disadvantaged"),"")</f>
        <v>0.52690000000000003</v>
      </c>
      <c r="N240" s="60" cm="1">
        <f t="array" ref="N240">_xlfn._xlws.FILTER(Enrollment[Percentage],(Enrollment[School Name]=Regression_Prep[[#This Row],[School Name]])*(Enrollment[Population]="Students with Disabilities"),"")</f>
        <v>0.188</v>
      </c>
      <c r="O240" s="60">
        <f>_xlfn.XLOOKUP(Regression_Prep[[#This Row],[School Name]],ELA_New[School Name], ELA_New[Percentage of Students at Achievement Level],"")</f>
        <v>0.4768</v>
      </c>
      <c r="P240" s="60">
        <f>_xlfn.XLOOKUP(Regression_Prep[[#This Row],[School Name]],Math_New[School Name],Math_New[Percentage of Students at Achievement Level],"")</f>
        <v>0.30430000000000001</v>
      </c>
      <c r="Q240" s="60">
        <f>_xlfn.XLOOKUP(Regression_Prep[[#This Row],[School Name]],Science_New[School Name], Science_New[Percentage of Students at Achievement Level],"")</f>
        <v>0.59240000000000004</v>
      </c>
      <c r="R240" s="60">
        <f>IFERROR(AVERAGEIFS(Regression_Prep[[#This Row],[Percent Below Achievement ELA]:[Percent Below Achievement Science]],Regression_Prep[[#This Row],[Percent Below Achievement ELA]:[Percent Below Achievement Science]],"&lt;&gt;"),"")</f>
        <v>0.45783333333333331</v>
      </c>
      <c r="S240" s="60">
        <f>IFERROR(Regression_Prep[[#This Row],[Per Pupil Spending]]*Regression_Prep[[#This Row],[Percent Below Achievement ELA]],"")</f>
        <v>9273.8505919999989</v>
      </c>
      <c r="T240" s="60">
        <f>IFERROR(Regression_Prep[[#This Row],[Per Pupil Spending]]/(1-Regression_Prep[[#This Row],[Percent Below Achievement ELA]]),"")</f>
        <v>37175.43960244648</v>
      </c>
      <c r="U240" s="60">
        <f>IFERROR(Regression_Prep[[#This Row],[Per Pupil Spending]]*Regression_Prep[[#This Row],[Percent Below Achievement Science]],"")</f>
        <v>11522.292556</v>
      </c>
      <c r="V240" s="60">
        <f>IFERROR(Regression_Prep[[#This Row],[Per Pupil Spending]]/(1-Regression_Prep[[#This Row],[Percent Below Achievement Science]]),"")</f>
        <v>47718.81746810599</v>
      </c>
      <c r="W240" s="60">
        <f>IFERROR(Regression_Prep[[#This Row],[Per Pupil Spending]]*Regression_Prep[[#This Row],[Percent Below Achievement Math]],"")</f>
        <v>5918.6928170000001</v>
      </c>
      <c r="X240" s="60">
        <f>IFERROR(Regression_Prep[[#This Row],[Per Pupil Spending]]/(1-Regression_Prep[[#This Row],[Percent Below Achievement Math]]),"")</f>
        <v>27957.726031335344</v>
      </c>
      <c r="Y240" s="60"/>
      <c r="AH240"/>
      <c r="AI240"/>
      <c r="AJ240"/>
      <c r="AK240"/>
      <c r="AL240"/>
      <c r="AM240"/>
      <c r="AN240"/>
      <c r="AO240"/>
      <c r="AP240"/>
    </row>
    <row r="241" spans="1:42" ht="13">
      <c r="A241" s="28" t="s">
        <v>570</v>
      </c>
      <c r="B241" s="26" t="s">
        <v>720</v>
      </c>
      <c r="C241" s="26" t="s">
        <v>35</v>
      </c>
      <c r="D241" s="27" t="s">
        <v>718</v>
      </c>
      <c r="E241" s="26" t="s">
        <v>647</v>
      </c>
      <c r="F241" s="27" t="s">
        <v>579</v>
      </c>
      <c r="G241" s="26" t="s">
        <v>657</v>
      </c>
      <c r="H241" s="26" t="s">
        <v>658</v>
      </c>
      <c r="I241" s="19" t="s">
        <v>718</v>
      </c>
      <c r="J241" s="18" t="str">
        <f>IF(Regression_Prep[[#This Row],[School Type]]="Charter","Charter", "Non Charter")</f>
        <v>Non Charter</v>
      </c>
      <c r="K241" s="60">
        <f>_xlfn.XLOOKUP(Regression_Prep[[#This Row],[School Name]],Per_Pupil_Spending_1[School Name],Per_Pupil_Spending_1[Amount],"")</f>
        <v>19259.96</v>
      </c>
      <c r="L241" s="60">
        <f>IF(Regression_Prep[[#This Row],[Comparison School Type]]="Charter", 0,1)</f>
        <v>1</v>
      </c>
      <c r="M241" s="60" cm="1">
        <f t="array" ref="M241">_xlfn._xlws.FILTER(Enrollment[Percentage],(Enrollment[School Name]=Regression_Prep[[#This Row],[School Name]])*(Enrollment[Population]="Economically Disadvantaged"),"")</f>
        <v>0.46650000000000003</v>
      </c>
      <c r="N241" s="60" cm="1">
        <f t="array" ref="N241">_xlfn._xlws.FILTER(Enrollment[Percentage],(Enrollment[School Name]=Regression_Prep[[#This Row],[School Name]])*(Enrollment[Population]="Students with Disabilities"),"")</f>
        <v>0.15340000000000001</v>
      </c>
      <c r="O241" s="60">
        <f>_xlfn.XLOOKUP(Regression_Prep[[#This Row],[School Name]],ELA_New[School Name], ELA_New[Percentage of Students at Achievement Level],"")</f>
        <v>0.44629999999999997</v>
      </c>
      <c r="P241" s="60">
        <f>_xlfn.XLOOKUP(Regression_Prep[[#This Row],[School Name]],Math_New[School Name],Math_New[Percentage of Students at Achievement Level],"")</f>
        <v>0.30520000000000003</v>
      </c>
      <c r="Q241" s="60">
        <f>_xlfn.XLOOKUP(Regression_Prep[[#This Row],[School Name]],Science_New[School Name], Science_New[Percentage of Students at Achievement Level],"")</f>
        <v>0.73329999999999995</v>
      </c>
      <c r="R241" s="60">
        <f>IFERROR(AVERAGEIFS(Regression_Prep[[#This Row],[Percent Below Achievement ELA]:[Percent Below Achievement Science]],Regression_Prep[[#This Row],[Percent Below Achievement ELA]:[Percent Below Achievement Science]],"&lt;&gt;"),"")</f>
        <v>0.49493333333333328</v>
      </c>
      <c r="S241" s="60">
        <f>IFERROR(Regression_Prep[[#This Row],[Per Pupil Spending]]*Regression_Prep[[#This Row],[Percent Below Achievement ELA]],"")</f>
        <v>8595.7201479999985</v>
      </c>
      <c r="T241" s="60">
        <f>IFERROR(Regression_Prep[[#This Row],[Per Pupil Spending]]/(1-Regression_Prep[[#This Row],[Percent Below Achievement ELA]]),"")</f>
        <v>34784.106917103119</v>
      </c>
      <c r="U241" s="60">
        <f>IFERROR(Regression_Prep[[#This Row],[Per Pupil Spending]]*Regression_Prep[[#This Row],[Percent Below Achievement Science]],"")</f>
        <v>14123.328667999998</v>
      </c>
      <c r="V241" s="60">
        <f>IFERROR(Regression_Prep[[#This Row],[Per Pupil Spending]]/(1-Regression_Prep[[#This Row],[Percent Below Achievement Science]]),"")</f>
        <v>72215.823022122218</v>
      </c>
      <c r="W241" s="60">
        <f>IFERROR(Regression_Prep[[#This Row],[Per Pupil Spending]]*Regression_Prep[[#This Row],[Percent Below Achievement Math]],"")</f>
        <v>5878.1397919999999</v>
      </c>
      <c r="X241" s="60">
        <f>IFERROR(Regression_Prep[[#This Row],[Per Pupil Spending]]/(1-Regression_Prep[[#This Row],[Percent Below Achievement Math]]),"")</f>
        <v>27720.149683362117</v>
      </c>
      <c r="Y241" s="60"/>
      <c r="AH241"/>
      <c r="AI241"/>
      <c r="AJ241"/>
      <c r="AK241"/>
      <c r="AL241"/>
      <c r="AM241"/>
      <c r="AN241"/>
      <c r="AO241"/>
      <c r="AP241"/>
    </row>
    <row r="242" spans="1:42" ht="13">
      <c r="A242" s="25" t="s">
        <v>570</v>
      </c>
      <c r="B242" s="23" t="s">
        <v>723</v>
      </c>
      <c r="C242" s="23" t="s">
        <v>7</v>
      </c>
      <c r="D242" s="23" t="s">
        <v>724</v>
      </c>
      <c r="E242" s="23" t="s">
        <v>647</v>
      </c>
      <c r="F242" s="24" t="s">
        <v>579</v>
      </c>
      <c r="G242" s="23" t="s">
        <v>676</v>
      </c>
      <c r="H242" s="23" t="s">
        <v>693</v>
      </c>
      <c r="I242" s="19" t="s">
        <v>724</v>
      </c>
      <c r="J242" s="18" t="str">
        <f>IF(Regression_Prep[[#This Row],[School Type]]="Charter","Charter", "Non Charter")</f>
        <v>Non Charter</v>
      </c>
      <c r="K242" s="60">
        <f>_xlfn.XLOOKUP(Regression_Prep[[#This Row],[School Name]],Per_Pupil_Spending_1[School Name],Per_Pupil_Spending_1[Amount],"")</f>
        <v>23439.31</v>
      </c>
      <c r="L242" s="60">
        <f>IF(Regression_Prep[[#This Row],[Comparison School Type]]="Charter", 0,1)</f>
        <v>1</v>
      </c>
      <c r="M242" s="60" cm="1">
        <f t="array" ref="M242">_xlfn._xlws.FILTER(Enrollment[Percentage],(Enrollment[School Name]=Regression_Prep[[#This Row],[School Name]])*(Enrollment[Population]="Economically Disadvantaged"),"")</f>
        <v>0.49730000000000002</v>
      </c>
      <c r="N242" s="60" cm="1">
        <f t="array" ref="N242">_xlfn._xlws.FILTER(Enrollment[Percentage],(Enrollment[School Name]=Regression_Prep[[#This Row],[School Name]])*(Enrollment[Population]="Students with Disabilities"),"")</f>
        <v>0.28420000000000001</v>
      </c>
      <c r="O242" s="60">
        <f>_xlfn.XLOOKUP(Regression_Prep[[#This Row],[School Name]],ELA_New[School Name], ELA_New[Percentage of Students at Achievement Level],"")</f>
        <v>0.2273</v>
      </c>
      <c r="P242" s="60">
        <f>_xlfn.XLOOKUP(Regression_Prep[[#This Row],[School Name]],Math_New[School Name],Math_New[Percentage of Students at Achievement Level],"")</f>
        <v>0.8478</v>
      </c>
      <c r="Q242" s="60" t="str">
        <f>_xlfn.XLOOKUP(Regression_Prep[[#This Row],[School Name]],Science_New[School Name], Science_New[Percentage of Students at Achievement Level],"")</f>
        <v/>
      </c>
      <c r="R242" s="60">
        <f>IFERROR(AVERAGEIFS(Regression_Prep[[#This Row],[Percent Below Achievement ELA]:[Percent Below Achievement Science]],Regression_Prep[[#This Row],[Percent Below Achievement ELA]:[Percent Below Achievement Science]],"&lt;&gt;"),"")</f>
        <v>0.53754999999999997</v>
      </c>
      <c r="S242" s="60">
        <f>IFERROR(Regression_Prep[[#This Row],[Per Pupil Spending]]*Regression_Prep[[#This Row],[Percent Below Achievement ELA]],"")</f>
        <v>5327.7551630000007</v>
      </c>
      <c r="T242" s="60">
        <f>IFERROR(Regression_Prep[[#This Row],[Per Pupil Spending]]/(1-Regression_Prep[[#This Row],[Percent Below Achievement ELA]]),"")</f>
        <v>30334.295328070406</v>
      </c>
      <c r="U242" s="60" t="str">
        <f>IFERROR(Regression_Prep[[#This Row],[Per Pupil Spending]]*Regression_Prep[[#This Row],[Percent Below Achievement Science]],"")</f>
        <v/>
      </c>
      <c r="V242" s="60" t="str">
        <f>IFERROR(Regression_Prep[[#This Row],[Per Pupil Spending]]/(1-Regression_Prep[[#This Row],[Percent Below Achievement Science]]),"")</f>
        <v/>
      </c>
      <c r="W242" s="60">
        <f>IFERROR(Regression_Prep[[#This Row],[Per Pupil Spending]]*Regression_Prep[[#This Row],[Percent Below Achievement Math]],"")</f>
        <v>19871.847018</v>
      </c>
      <c r="X242" s="60">
        <f>IFERROR(Regression_Prep[[#This Row],[Per Pupil Spending]]/(1-Regression_Prep[[#This Row],[Percent Below Achievement Math]]),"")</f>
        <v>154003.35085413931</v>
      </c>
      <c r="Y242" s="60"/>
      <c r="AH242"/>
      <c r="AI242"/>
      <c r="AJ242"/>
      <c r="AK242"/>
      <c r="AL242"/>
      <c r="AM242"/>
      <c r="AN242"/>
      <c r="AO242"/>
      <c r="AP242"/>
    </row>
    <row r="243" spans="1:42" ht="13">
      <c r="A243" s="28" t="s">
        <v>570</v>
      </c>
      <c r="B243" s="26" t="s">
        <v>723</v>
      </c>
      <c r="C243" s="26" t="s">
        <v>58</v>
      </c>
      <c r="D243" s="26" t="s">
        <v>724</v>
      </c>
      <c r="E243" s="26" t="s">
        <v>647</v>
      </c>
      <c r="F243" s="27" t="s">
        <v>579</v>
      </c>
      <c r="G243" s="26" t="s">
        <v>676</v>
      </c>
      <c r="H243" s="26" t="s">
        <v>693</v>
      </c>
      <c r="I243" s="19" t="s">
        <v>724</v>
      </c>
      <c r="J243" s="18" t="str">
        <f>IF(Regression_Prep[[#This Row],[School Type]]="Charter","Charter", "Non Charter")</f>
        <v>Non Charter</v>
      </c>
      <c r="K243" s="60">
        <f>_xlfn.XLOOKUP(Regression_Prep[[#This Row],[School Name]],Per_Pupil_Spending_1[School Name],Per_Pupil_Spending_1[Amount],"")</f>
        <v>22360.45</v>
      </c>
      <c r="L243" s="60">
        <f>IF(Regression_Prep[[#This Row],[Comparison School Type]]="Charter", 0,1)</f>
        <v>1</v>
      </c>
      <c r="M243" s="60" cm="1">
        <f t="array" ref="M243">_xlfn._xlws.FILTER(Enrollment[Percentage],(Enrollment[School Name]=Regression_Prep[[#This Row],[School Name]])*(Enrollment[Population]="Economically Disadvantaged"),"")</f>
        <v>0.86099999999999999</v>
      </c>
      <c r="N243" s="60" cm="1">
        <f t="array" ref="N243">_xlfn._xlws.FILTER(Enrollment[Percentage],(Enrollment[School Name]=Regression_Prep[[#This Row],[School Name]])*(Enrollment[Population]="Students with Disabilities"),"")</f>
        <v>0.37630000000000002</v>
      </c>
      <c r="O243" s="60">
        <f>_xlfn.XLOOKUP(Regression_Prep[[#This Row],[School Name]],ELA_New[School Name], ELA_New[Percentage of Students at Achievement Level],"")</f>
        <v>0.66100000000000003</v>
      </c>
      <c r="P243" s="60">
        <f>_xlfn.XLOOKUP(Regression_Prep[[#This Row],[School Name]],Math_New[School Name],Math_New[Percentage of Students at Achievement Level],"")</f>
        <v>0.38979999999999998</v>
      </c>
      <c r="Q243" s="60" t="str">
        <f>_xlfn.XLOOKUP(Regression_Prep[[#This Row],[School Name]],Science_New[School Name], Science_New[Percentage of Students at Achievement Level],"")</f>
        <v/>
      </c>
      <c r="R243" s="60">
        <f>IFERROR(AVERAGEIFS(Regression_Prep[[#This Row],[Percent Below Achievement ELA]:[Percent Below Achievement Science]],Regression_Prep[[#This Row],[Percent Below Achievement ELA]:[Percent Below Achievement Science]],"&lt;&gt;"),"")</f>
        <v>0.52539999999999998</v>
      </c>
      <c r="S243" s="60">
        <f>IFERROR(Regression_Prep[[#This Row],[Per Pupil Spending]]*Regression_Prep[[#This Row],[Percent Below Achievement ELA]],"")</f>
        <v>14780.257450000001</v>
      </c>
      <c r="T243" s="60">
        <f>IFERROR(Regression_Prep[[#This Row],[Per Pupil Spending]]/(1-Regression_Prep[[#This Row],[Percent Below Achievement ELA]]),"")</f>
        <v>65960.02949852508</v>
      </c>
      <c r="U243" s="60" t="str">
        <f>IFERROR(Regression_Prep[[#This Row],[Per Pupil Spending]]*Regression_Prep[[#This Row],[Percent Below Achievement Science]],"")</f>
        <v/>
      </c>
      <c r="V243" s="60" t="str">
        <f>IFERROR(Regression_Prep[[#This Row],[Per Pupil Spending]]/(1-Regression_Prep[[#This Row],[Percent Below Achievement Science]]),"")</f>
        <v/>
      </c>
      <c r="W243" s="60">
        <f>IFERROR(Regression_Prep[[#This Row],[Per Pupil Spending]]*Regression_Prep[[#This Row],[Percent Below Achievement Math]],"")</f>
        <v>8716.1034099999997</v>
      </c>
      <c r="X243" s="60">
        <f>IFERROR(Regression_Prep[[#This Row],[Per Pupil Spending]]/(1-Regression_Prep[[#This Row],[Percent Below Achievement Math]]),"")</f>
        <v>36644.460832513927</v>
      </c>
      <c r="Y243" s="60"/>
      <c r="AH243"/>
      <c r="AI243"/>
      <c r="AJ243"/>
      <c r="AK243"/>
      <c r="AL243"/>
      <c r="AM243"/>
      <c r="AN243"/>
      <c r="AO243"/>
      <c r="AP243"/>
    </row>
    <row r="244" spans="1:42" ht="13">
      <c r="A244" s="25" t="s">
        <v>570</v>
      </c>
      <c r="B244" s="23" t="s">
        <v>723</v>
      </c>
      <c r="C244" s="23" t="s">
        <v>27</v>
      </c>
      <c r="D244" s="24" t="s">
        <v>725</v>
      </c>
      <c r="E244" s="23" t="s">
        <v>647</v>
      </c>
      <c r="F244" s="24" t="s">
        <v>579</v>
      </c>
      <c r="G244" s="23" t="s">
        <v>676</v>
      </c>
      <c r="H244" s="23" t="s">
        <v>693</v>
      </c>
      <c r="I244" s="19" t="s">
        <v>725</v>
      </c>
      <c r="J244" s="18" t="str">
        <f>IF(Regression_Prep[[#This Row],[School Type]]="Charter","Charter", "Non Charter")</f>
        <v>Non Charter</v>
      </c>
      <c r="K244" s="60">
        <f>_xlfn.XLOOKUP(Regression_Prep[[#This Row],[School Name]],Per_Pupil_Spending_1[School Name],Per_Pupil_Spending_1[Amount],"")</f>
        <v>22388.14</v>
      </c>
      <c r="L244" s="60">
        <f>IF(Regression_Prep[[#This Row],[Comparison School Type]]="Charter", 0,1)</f>
        <v>1</v>
      </c>
      <c r="M244" s="60" cm="1">
        <f t="array" ref="M244">_xlfn._xlws.FILTER(Enrollment[Percentage],(Enrollment[School Name]=Regression_Prep[[#This Row],[School Name]])*(Enrollment[Population]="Economically Disadvantaged"),"")</f>
        <v>0.64900000000000002</v>
      </c>
      <c r="N244" s="60" cm="1">
        <f t="array" ref="N244">_xlfn._xlws.FILTER(Enrollment[Percentage],(Enrollment[School Name]=Regression_Prep[[#This Row],[School Name]])*(Enrollment[Population]="Students with Disabilities"),"")</f>
        <v>0.28160000000000002</v>
      </c>
      <c r="O244" s="60">
        <f>_xlfn.XLOOKUP(Regression_Prep[[#This Row],[School Name]],ELA_New[School Name], ELA_New[Percentage of Students at Achievement Level],"")</f>
        <v>0.30580000000000002</v>
      </c>
      <c r="P244" s="60">
        <f>_xlfn.XLOOKUP(Regression_Prep[[#This Row],[School Name]],Math_New[School Name],Math_New[Percentage of Students at Achievement Level],"")</f>
        <v>0.62960000000000005</v>
      </c>
      <c r="Q244" s="60">
        <f>_xlfn.XLOOKUP(Regression_Prep[[#This Row],[School Name]],Science_New[School Name], Science_New[Percentage of Students at Achievement Level],"")</f>
        <v>0.62960000000000005</v>
      </c>
      <c r="R244" s="60">
        <f>IFERROR(AVERAGEIFS(Regression_Prep[[#This Row],[Percent Below Achievement ELA]:[Percent Below Achievement Science]],Regression_Prep[[#This Row],[Percent Below Achievement ELA]:[Percent Below Achievement Science]],"&lt;&gt;"),"")</f>
        <v>0.52166666666666661</v>
      </c>
      <c r="S244" s="60">
        <f>IFERROR(Regression_Prep[[#This Row],[Per Pupil Spending]]*Regression_Prep[[#This Row],[Percent Below Achievement ELA]],"")</f>
        <v>6846.2932120000005</v>
      </c>
      <c r="T244" s="60">
        <f>IFERROR(Regression_Prep[[#This Row],[Per Pupil Spending]]/(1-Regression_Prep[[#This Row],[Percent Below Achievement ELA]]),"")</f>
        <v>32250.273696341115</v>
      </c>
      <c r="U244" s="60">
        <f>IFERROR(Regression_Prep[[#This Row],[Per Pupil Spending]]*Regression_Prep[[#This Row],[Percent Below Achievement Science]],"")</f>
        <v>14095.572944000001</v>
      </c>
      <c r="V244" s="60">
        <f>IFERROR(Regression_Prep[[#This Row],[Per Pupil Spending]]/(1-Regression_Prep[[#This Row],[Percent Below Achievement Science]]),"")</f>
        <v>60443.142548596115</v>
      </c>
      <c r="W244" s="60">
        <f>IFERROR(Regression_Prep[[#This Row],[Per Pupil Spending]]*Regression_Prep[[#This Row],[Percent Below Achievement Math]],"")</f>
        <v>14095.572944000001</v>
      </c>
      <c r="X244" s="60">
        <f>IFERROR(Regression_Prep[[#This Row],[Per Pupil Spending]]/(1-Regression_Prep[[#This Row],[Percent Below Achievement Math]]),"")</f>
        <v>60443.142548596115</v>
      </c>
      <c r="Y244" s="60"/>
      <c r="AH244"/>
      <c r="AI244"/>
      <c r="AJ244"/>
      <c r="AK244"/>
      <c r="AL244"/>
      <c r="AM244"/>
      <c r="AN244"/>
      <c r="AO244"/>
      <c r="AP244"/>
    </row>
    <row r="245" spans="1:42" ht="13">
      <c r="A245" s="28" t="s">
        <v>570</v>
      </c>
      <c r="B245" s="26" t="s">
        <v>723</v>
      </c>
      <c r="C245" s="26" t="s">
        <v>383</v>
      </c>
      <c r="D245" s="26" t="s">
        <v>724</v>
      </c>
      <c r="E245" s="26" t="s">
        <v>647</v>
      </c>
      <c r="F245" s="27" t="s">
        <v>579</v>
      </c>
      <c r="G245" s="26" t="s">
        <v>676</v>
      </c>
      <c r="H245" s="26" t="s">
        <v>693</v>
      </c>
      <c r="I245" s="19" t="s">
        <v>724</v>
      </c>
      <c r="J245" s="18" t="str">
        <f>IF(Regression_Prep[[#This Row],[School Type]]="Charter","Charter", "Non Charter")</f>
        <v>Non Charter</v>
      </c>
      <c r="K245" s="60">
        <f>_xlfn.XLOOKUP(Regression_Prep[[#This Row],[School Name]],Per_Pupil_Spending_1[School Name],Per_Pupil_Spending_1[Amount],"")</f>
        <v>19900.34</v>
      </c>
      <c r="L245" s="60">
        <f>IF(Regression_Prep[[#This Row],[Comparison School Type]]="Charter", 0,1)</f>
        <v>1</v>
      </c>
      <c r="M245" s="60" cm="1">
        <f t="array" ref="M245">_xlfn._xlws.FILTER(Enrollment[Percentage],(Enrollment[School Name]=Regression_Prep[[#This Row],[School Name]])*(Enrollment[Population]="Economically Disadvantaged"),"")</f>
        <v>0.33550000000000002</v>
      </c>
      <c r="N245" s="60" cm="1">
        <f t="array" ref="N245">_xlfn._xlws.FILTER(Enrollment[Percentage],(Enrollment[School Name]=Regression_Prep[[#This Row],[School Name]])*(Enrollment[Population]="Students with Disabilities"),"")</f>
        <v>0.20649999999999999</v>
      </c>
      <c r="O245" s="60">
        <f>_xlfn.XLOOKUP(Regression_Prep[[#This Row],[School Name]],ELA_New[School Name], ELA_New[Percentage of Students at Achievement Level],"")</f>
        <v>0.21879999999999999</v>
      </c>
      <c r="P245" s="60" t="str">
        <f>_xlfn.XLOOKUP(Regression_Prep[[#This Row],[School Name]],Math_New[School Name],Math_New[Percentage of Students at Achievement Level],"")</f>
        <v/>
      </c>
      <c r="Q245" s="60" t="str">
        <f>_xlfn.XLOOKUP(Regression_Prep[[#This Row],[School Name]],Science_New[School Name], Science_New[Percentage of Students at Achievement Level],"")</f>
        <v/>
      </c>
      <c r="R245" s="60">
        <f>IFERROR(AVERAGEIFS(Regression_Prep[[#This Row],[Percent Below Achievement ELA]:[Percent Below Achievement Science]],Regression_Prep[[#This Row],[Percent Below Achievement ELA]:[Percent Below Achievement Science]],"&lt;&gt;"),"")</f>
        <v>0.21879999999999999</v>
      </c>
      <c r="S245" s="60">
        <f>IFERROR(Regression_Prep[[#This Row],[Per Pupil Spending]]*Regression_Prep[[#This Row],[Percent Below Achievement ELA]],"")</f>
        <v>4354.1943920000003</v>
      </c>
      <c r="T245" s="60">
        <f>IFERROR(Regression_Prep[[#This Row],[Per Pupil Spending]]/(1-Regression_Prep[[#This Row],[Percent Below Achievement ELA]]),"")</f>
        <v>25474.065540194573</v>
      </c>
      <c r="U245" s="60" t="str">
        <f>IFERROR(Regression_Prep[[#This Row],[Per Pupil Spending]]*Regression_Prep[[#This Row],[Percent Below Achievement Science]],"")</f>
        <v/>
      </c>
      <c r="V245" s="60" t="str">
        <f>IFERROR(Regression_Prep[[#This Row],[Per Pupil Spending]]/(1-Regression_Prep[[#This Row],[Percent Below Achievement Science]]),"")</f>
        <v/>
      </c>
      <c r="W245" s="60" t="str">
        <f>IFERROR(Regression_Prep[[#This Row],[Per Pupil Spending]]*Regression_Prep[[#This Row],[Percent Below Achievement Math]],"")</f>
        <v/>
      </c>
      <c r="X245" s="60" t="str">
        <f>IFERROR(Regression_Prep[[#This Row],[Per Pupil Spending]]/(1-Regression_Prep[[#This Row],[Percent Below Achievement Math]]),"")</f>
        <v/>
      </c>
      <c r="Y245" s="60"/>
      <c r="AH245"/>
      <c r="AI245"/>
      <c r="AJ245"/>
      <c r="AK245"/>
      <c r="AL245"/>
      <c r="AM245"/>
      <c r="AN245"/>
      <c r="AO245"/>
      <c r="AP245"/>
    </row>
    <row r="246" spans="1:42" ht="13">
      <c r="A246" s="25" t="s">
        <v>570</v>
      </c>
      <c r="B246" s="23" t="s">
        <v>723</v>
      </c>
      <c r="C246" s="23" t="s">
        <v>392</v>
      </c>
      <c r="D246" s="23" t="s">
        <v>724</v>
      </c>
      <c r="E246" s="23" t="s">
        <v>647</v>
      </c>
      <c r="F246" s="24" t="s">
        <v>579</v>
      </c>
      <c r="G246" s="23" t="s">
        <v>676</v>
      </c>
      <c r="H246" s="23" t="s">
        <v>693</v>
      </c>
      <c r="I246" s="19" t="s">
        <v>724</v>
      </c>
      <c r="J246" s="18" t="str">
        <f>IF(Regression_Prep[[#This Row],[School Type]]="Charter","Charter", "Non Charter")</f>
        <v>Non Charter</v>
      </c>
      <c r="K246" s="60">
        <f>_xlfn.XLOOKUP(Regression_Prep[[#This Row],[School Name]],Per_Pupil_Spending_1[School Name],Per_Pupil_Spending_1[Amount],"")</f>
        <v>19901.86</v>
      </c>
      <c r="L246" s="60">
        <f>IF(Regression_Prep[[#This Row],[Comparison School Type]]="Charter", 0,1)</f>
        <v>1</v>
      </c>
      <c r="M246" s="60" cm="1">
        <f t="array" ref="M246">_xlfn._xlws.FILTER(Enrollment[Percentage],(Enrollment[School Name]=Regression_Prep[[#This Row],[School Name]])*(Enrollment[Population]="Economically Disadvantaged"),"")</f>
        <v>0.31059999999999999</v>
      </c>
      <c r="N246" s="60" cm="1">
        <f t="array" ref="N246">_xlfn._xlws.FILTER(Enrollment[Percentage],(Enrollment[School Name]=Regression_Prep[[#This Row],[School Name]])*(Enrollment[Population]="Students with Disabilities"),"")</f>
        <v>0.20499999999999999</v>
      </c>
      <c r="O246" s="60">
        <f>_xlfn.XLOOKUP(Regression_Prep[[#This Row],[School Name]],ELA_New[School Name], ELA_New[Percentage of Students at Achievement Level],"")</f>
        <v>0.1923</v>
      </c>
      <c r="P246" s="60">
        <f>_xlfn.XLOOKUP(Regression_Prep[[#This Row],[School Name]],Math_New[School Name],Math_New[Percentage of Students at Achievement Level],"")</f>
        <v>0.83330000000000004</v>
      </c>
      <c r="Q246" s="60" t="str">
        <f>_xlfn.XLOOKUP(Regression_Prep[[#This Row],[School Name]],Science_New[School Name], Science_New[Percentage of Students at Achievement Level],"")</f>
        <v/>
      </c>
      <c r="R246" s="60">
        <f>IFERROR(AVERAGEIFS(Regression_Prep[[#This Row],[Percent Below Achievement ELA]:[Percent Below Achievement Science]],Regression_Prep[[#This Row],[Percent Below Achievement ELA]:[Percent Below Achievement Science]],"&lt;&gt;"),"")</f>
        <v>0.51280000000000003</v>
      </c>
      <c r="S246" s="60">
        <f>IFERROR(Regression_Prep[[#This Row],[Per Pupil Spending]]*Regression_Prep[[#This Row],[Percent Below Achievement ELA]],"")</f>
        <v>3827.1276780000003</v>
      </c>
      <c r="T246" s="60">
        <f>IFERROR(Regression_Prep[[#This Row],[Per Pupil Spending]]/(1-Regression_Prep[[#This Row],[Percent Below Achievement ELA]]),"")</f>
        <v>24640.163427014981</v>
      </c>
      <c r="U246" s="60" t="str">
        <f>IFERROR(Regression_Prep[[#This Row],[Per Pupil Spending]]*Regression_Prep[[#This Row],[Percent Below Achievement Science]],"")</f>
        <v/>
      </c>
      <c r="V246" s="60" t="str">
        <f>IFERROR(Regression_Prep[[#This Row],[Per Pupil Spending]]/(1-Regression_Prep[[#This Row],[Percent Below Achievement Science]]),"")</f>
        <v/>
      </c>
      <c r="W246" s="60">
        <f>IFERROR(Regression_Prep[[#This Row],[Per Pupil Spending]]*Regression_Prep[[#This Row],[Percent Below Achievement Math]],"")</f>
        <v>16584.219938000002</v>
      </c>
      <c r="X246" s="60">
        <f>IFERROR(Regression_Prep[[#This Row],[Per Pupil Spending]]/(1-Regression_Prep[[#This Row],[Percent Below Achievement Math]]),"")</f>
        <v>119387.28254349134</v>
      </c>
      <c r="Y246" s="60"/>
      <c r="AH246"/>
      <c r="AI246"/>
      <c r="AJ246"/>
      <c r="AK246"/>
      <c r="AL246"/>
      <c r="AM246"/>
      <c r="AN246"/>
      <c r="AO246"/>
      <c r="AP246"/>
    </row>
    <row r="247" spans="1:42" ht="13">
      <c r="A247" s="28" t="s">
        <v>570</v>
      </c>
      <c r="B247" s="26" t="s">
        <v>723</v>
      </c>
      <c r="C247" s="26" t="s">
        <v>64</v>
      </c>
      <c r="D247" s="27" t="s">
        <v>698</v>
      </c>
      <c r="E247" s="26" t="s">
        <v>647</v>
      </c>
      <c r="F247" s="27" t="s">
        <v>579</v>
      </c>
      <c r="G247" s="26" t="s">
        <v>676</v>
      </c>
      <c r="H247" s="26" t="s">
        <v>693</v>
      </c>
      <c r="I247" s="19" t="s">
        <v>698</v>
      </c>
      <c r="J247" s="18" t="str">
        <f>IF(Regression_Prep[[#This Row],[School Type]]="Charter","Charter", "Non Charter")</f>
        <v>Non Charter</v>
      </c>
      <c r="K247" s="60">
        <f>_xlfn.XLOOKUP(Regression_Prep[[#This Row],[School Name]],Per_Pupil_Spending_1[School Name],Per_Pupil_Spending_1[Amount],"")</f>
        <v>21187.23</v>
      </c>
      <c r="L247" s="60">
        <f>IF(Regression_Prep[[#This Row],[Comparison School Type]]="Charter", 0,1)</f>
        <v>1</v>
      </c>
      <c r="M247" s="60" cm="1">
        <f t="array" ref="M247">_xlfn._xlws.FILTER(Enrollment[Percentage],(Enrollment[School Name]=Regression_Prep[[#This Row],[School Name]])*(Enrollment[Population]="Economically Disadvantaged"),"")</f>
        <v>0.59179999999999999</v>
      </c>
      <c r="N247" s="60" cm="1">
        <f t="array" ref="N247">_xlfn._xlws.FILTER(Enrollment[Percentage],(Enrollment[School Name]=Regression_Prep[[#This Row],[School Name]])*(Enrollment[Population]="Students with Disabilities"),"")</f>
        <v>0.22159999999999999</v>
      </c>
      <c r="O247" s="60">
        <f>_xlfn.XLOOKUP(Regression_Prep[[#This Row],[School Name]],ELA_New[School Name], ELA_New[Percentage of Students at Achievement Level],"")</f>
        <v>0.28439999999999999</v>
      </c>
      <c r="P247" s="60">
        <f>_xlfn.XLOOKUP(Regression_Prep[[#This Row],[School Name]],Math_New[School Name],Math_New[Percentage of Students at Achievement Level],"")</f>
        <v>0.40839999999999999</v>
      </c>
      <c r="Q247" s="60">
        <f>_xlfn.XLOOKUP(Regression_Prep[[#This Row],[School Name]],Science_New[School Name], Science_New[Percentage of Students at Achievement Level],"")</f>
        <v>0.5726</v>
      </c>
      <c r="R247" s="60">
        <f>IFERROR(AVERAGEIFS(Regression_Prep[[#This Row],[Percent Below Achievement ELA]:[Percent Below Achievement Science]],Regression_Prep[[#This Row],[Percent Below Achievement ELA]:[Percent Below Achievement Science]],"&lt;&gt;"),"")</f>
        <v>0.42180000000000001</v>
      </c>
      <c r="S247" s="60">
        <f>IFERROR(Regression_Prep[[#This Row],[Per Pupil Spending]]*Regression_Prep[[#This Row],[Percent Below Achievement ELA]],"")</f>
        <v>6025.6482119999991</v>
      </c>
      <c r="T247" s="60">
        <f>IFERROR(Regression_Prep[[#This Row],[Per Pupil Spending]]/(1-Regression_Prep[[#This Row],[Percent Below Achievement ELA]]),"")</f>
        <v>29607.643935159307</v>
      </c>
      <c r="U247" s="60">
        <f>IFERROR(Regression_Prep[[#This Row],[Per Pupil Spending]]*Regression_Prep[[#This Row],[Percent Below Achievement Science]],"")</f>
        <v>12131.807897999999</v>
      </c>
      <c r="V247" s="60">
        <f>IFERROR(Regression_Prep[[#This Row],[Per Pupil Spending]]/(1-Regression_Prep[[#This Row],[Percent Below Achievement Science]]),"")</f>
        <v>49572.367805334579</v>
      </c>
      <c r="W247" s="60">
        <f>IFERROR(Regression_Prep[[#This Row],[Per Pupil Spending]]*Regression_Prep[[#This Row],[Percent Below Achievement Math]],"")</f>
        <v>8652.864732</v>
      </c>
      <c r="X247" s="60">
        <f>IFERROR(Regression_Prep[[#This Row],[Per Pupil Spending]]/(1-Regression_Prep[[#This Row],[Percent Below Achievement Math]]),"")</f>
        <v>35813.438133874239</v>
      </c>
      <c r="Y247" s="60"/>
      <c r="AH247"/>
      <c r="AI247"/>
      <c r="AJ247"/>
      <c r="AK247"/>
      <c r="AL247"/>
      <c r="AM247"/>
      <c r="AN247"/>
      <c r="AO247"/>
      <c r="AP247"/>
    </row>
    <row r="248" spans="1:42" ht="13">
      <c r="A248" s="25" t="s">
        <v>570</v>
      </c>
      <c r="B248" s="23" t="s">
        <v>723</v>
      </c>
      <c r="C248" s="23" t="s">
        <v>362</v>
      </c>
      <c r="D248" s="24" t="s">
        <v>725</v>
      </c>
      <c r="E248" s="23" t="s">
        <v>647</v>
      </c>
      <c r="F248" s="24" t="s">
        <v>579</v>
      </c>
      <c r="G248" s="23" t="s">
        <v>676</v>
      </c>
      <c r="H248" s="23" t="s">
        <v>693</v>
      </c>
      <c r="I248" s="19" t="s">
        <v>725</v>
      </c>
      <c r="J248" s="18" t="str">
        <f>IF(Regression_Prep[[#This Row],[School Type]]="Charter","Charter", "Non Charter")</f>
        <v>Non Charter</v>
      </c>
      <c r="K248" s="60">
        <f>_xlfn.XLOOKUP(Regression_Prep[[#This Row],[School Name]],Per_Pupil_Spending_1[School Name],Per_Pupil_Spending_1[Amount],"")</f>
        <v>21155.040000000001</v>
      </c>
      <c r="L248" s="60">
        <f>IF(Regression_Prep[[#This Row],[Comparison School Type]]="Charter", 0,1)</f>
        <v>1</v>
      </c>
      <c r="M248" s="60" cm="1">
        <f t="array" ref="M248">_xlfn._xlws.FILTER(Enrollment[Percentage],(Enrollment[School Name]=Regression_Prep[[#This Row],[School Name]])*(Enrollment[Population]="Economically Disadvantaged"),"")</f>
        <v>0.36080000000000001</v>
      </c>
      <c r="N248" s="60" cm="1">
        <f t="array" ref="N248">_xlfn._xlws.FILTER(Enrollment[Percentage],(Enrollment[School Name]=Regression_Prep[[#This Row],[School Name]])*(Enrollment[Population]="Students with Disabilities"),"")</f>
        <v>0.27060000000000001</v>
      </c>
      <c r="O248" s="60">
        <f>_xlfn.XLOOKUP(Regression_Prep[[#This Row],[School Name]],ELA_New[School Name], ELA_New[Percentage of Students at Achievement Level],"")</f>
        <v>0.32379999999999998</v>
      </c>
      <c r="P248" s="60">
        <f>_xlfn.XLOOKUP(Regression_Prep[[#This Row],[School Name]],Math_New[School Name],Math_New[Percentage of Students at Achievement Level],"")</f>
        <v>0.66669999999999996</v>
      </c>
      <c r="Q248" s="60">
        <f>_xlfn.XLOOKUP(Regression_Prep[[#This Row],[School Name]],Science_New[School Name], Science_New[Percentage of Students at Achievement Level],"")</f>
        <v>0.6532</v>
      </c>
      <c r="R248" s="60">
        <f>IFERROR(AVERAGEIFS(Regression_Prep[[#This Row],[Percent Below Achievement ELA]:[Percent Below Achievement Science]],Regression_Prep[[#This Row],[Percent Below Achievement ELA]:[Percent Below Achievement Science]],"&lt;&gt;"),"")</f>
        <v>0.54789999999999994</v>
      </c>
      <c r="S248" s="60">
        <f>IFERROR(Regression_Prep[[#This Row],[Per Pupil Spending]]*Regression_Prep[[#This Row],[Percent Below Achievement ELA]],"")</f>
        <v>6850.0019519999996</v>
      </c>
      <c r="T248" s="60">
        <f>IFERROR(Regression_Prep[[#This Row],[Per Pupil Spending]]/(1-Regression_Prep[[#This Row],[Percent Below Achievement ELA]]),"")</f>
        <v>31285.181898846495</v>
      </c>
      <c r="U248" s="60">
        <f>IFERROR(Regression_Prep[[#This Row],[Per Pupil Spending]]*Regression_Prep[[#This Row],[Percent Below Achievement Science]],"")</f>
        <v>13818.472128000001</v>
      </c>
      <c r="V248" s="60">
        <f>IFERROR(Regression_Prep[[#This Row],[Per Pupil Spending]]/(1-Regression_Prep[[#This Row],[Percent Below Achievement Science]]),"")</f>
        <v>61000.692041522496</v>
      </c>
      <c r="W248" s="60">
        <f>IFERROR(Regression_Prep[[#This Row],[Per Pupil Spending]]*Regression_Prep[[#This Row],[Percent Below Achievement Math]],"")</f>
        <v>14104.065167999999</v>
      </c>
      <c r="X248" s="60">
        <f>IFERROR(Regression_Prep[[#This Row],[Per Pupil Spending]]/(1-Regression_Prep[[#This Row],[Percent Below Achievement Math]]),"")</f>
        <v>63471.467146714669</v>
      </c>
      <c r="Y248" s="60"/>
      <c r="AH248"/>
      <c r="AI248"/>
      <c r="AJ248"/>
      <c r="AK248"/>
      <c r="AL248"/>
      <c r="AM248"/>
      <c r="AN248"/>
      <c r="AO248"/>
      <c r="AP248"/>
    </row>
    <row r="249" spans="1:42" ht="13">
      <c r="A249" s="28" t="s">
        <v>570</v>
      </c>
      <c r="B249" s="26" t="s">
        <v>723</v>
      </c>
      <c r="C249" s="26" t="s">
        <v>544</v>
      </c>
      <c r="D249" s="26" t="s">
        <v>724</v>
      </c>
      <c r="E249" s="26" t="s">
        <v>647</v>
      </c>
      <c r="F249" s="27" t="s">
        <v>579</v>
      </c>
      <c r="G249" s="26" t="s">
        <v>676</v>
      </c>
      <c r="H249" s="26" t="s">
        <v>693</v>
      </c>
      <c r="I249" s="19" t="s">
        <v>724</v>
      </c>
      <c r="J249" s="18" t="str">
        <f>IF(Regression_Prep[[#This Row],[School Type]]="Charter","Charter", "Non Charter")</f>
        <v>Non Charter</v>
      </c>
      <c r="K249" s="60">
        <f>_xlfn.XLOOKUP(Regression_Prep[[#This Row],[School Name]],Per_Pupil_Spending_1[School Name],Per_Pupil_Spending_1[Amount],"")</f>
        <v>26015.37</v>
      </c>
      <c r="L249" s="60">
        <f>IF(Regression_Prep[[#This Row],[Comparison School Type]]="Charter", 0,1)</f>
        <v>1</v>
      </c>
      <c r="M249" s="60" cm="1">
        <f t="array" ref="M249">_xlfn._xlws.FILTER(Enrollment[Percentage],(Enrollment[School Name]=Regression_Prep[[#This Row],[School Name]])*(Enrollment[Population]="Economically Disadvantaged"),"")</f>
        <v>0.57369999999999999</v>
      </c>
      <c r="N249" s="60" cm="1">
        <f t="array" ref="N249">_xlfn._xlws.FILTER(Enrollment[Percentage],(Enrollment[School Name]=Regression_Prep[[#This Row],[School Name]])*(Enrollment[Population]="Students with Disabilities"),"")</f>
        <v>0.3579</v>
      </c>
      <c r="O249" s="60">
        <f>_xlfn.XLOOKUP(Regression_Prep[[#This Row],[School Name]],ELA_New[School Name], ELA_New[Percentage of Students at Achievement Level],"")</f>
        <v>0.32429999999999998</v>
      </c>
      <c r="P249" s="60">
        <f>_xlfn.XLOOKUP(Regression_Prep[[#This Row],[School Name]],Math_New[School Name],Math_New[Percentage of Students at Achievement Level],"")</f>
        <v>0.78380000000000005</v>
      </c>
      <c r="Q249" s="60" t="str">
        <f>_xlfn.XLOOKUP(Regression_Prep[[#This Row],[School Name]],Science_New[School Name], Science_New[Percentage of Students at Achievement Level],"")</f>
        <v/>
      </c>
      <c r="R249" s="60">
        <f>IFERROR(AVERAGEIFS(Regression_Prep[[#This Row],[Percent Below Achievement ELA]:[Percent Below Achievement Science]],Regression_Prep[[#This Row],[Percent Below Achievement ELA]:[Percent Below Achievement Science]],"&lt;&gt;"),"")</f>
        <v>0.55405000000000004</v>
      </c>
      <c r="S249" s="60">
        <f>IFERROR(Regression_Prep[[#This Row],[Per Pupil Spending]]*Regression_Prep[[#This Row],[Percent Below Achievement ELA]],"")</f>
        <v>8436.7844909999985</v>
      </c>
      <c r="T249" s="60">
        <f>IFERROR(Regression_Prep[[#This Row],[Per Pupil Spending]]/(1-Regression_Prep[[#This Row],[Percent Below Achievement ELA]]),"")</f>
        <v>38501.361550984162</v>
      </c>
      <c r="U249" s="60" t="str">
        <f>IFERROR(Regression_Prep[[#This Row],[Per Pupil Spending]]*Regression_Prep[[#This Row],[Percent Below Achievement Science]],"")</f>
        <v/>
      </c>
      <c r="V249" s="60" t="str">
        <f>IFERROR(Regression_Prep[[#This Row],[Per Pupil Spending]]/(1-Regression_Prep[[#This Row],[Percent Below Achievement Science]]),"")</f>
        <v/>
      </c>
      <c r="W249" s="60">
        <f>IFERROR(Regression_Prep[[#This Row],[Per Pupil Spending]]*Regression_Prep[[#This Row],[Percent Below Achievement Math]],"")</f>
        <v>20390.847006</v>
      </c>
      <c r="X249" s="60">
        <f>IFERROR(Regression_Prep[[#This Row],[Per Pupil Spending]]/(1-Regression_Prep[[#This Row],[Percent Below Achievement Math]]),"")</f>
        <v>120330.11100832565</v>
      </c>
      <c r="Y249" s="60"/>
      <c r="AH249"/>
      <c r="AI249"/>
      <c r="AJ249"/>
      <c r="AK249"/>
      <c r="AL249"/>
      <c r="AM249"/>
      <c r="AN249"/>
      <c r="AO249"/>
      <c r="AP249"/>
    </row>
    <row r="250" spans="1:42" ht="13">
      <c r="A250" s="25" t="s">
        <v>570</v>
      </c>
      <c r="B250" s="23" t="s">
        <v>723</v>
      </c>
      <c r="C250" s="23" t="s">
        <v>559</v>
      </c>
      <c r="D250" s="24" t="s">
        <v>698</v>
      </c>
      <c r="E250" s="23" t="s">
        <v>647</v>
      </c>
      <c r="F250" s="24" t="s">
        <v>579</v>
      </c>
      <c r="G250" s="23" t="s">
        <v>676</v>
      </c>
      <c r="H250" s="23" t="s">
        <v>693</v>
      </c>
      <c r="I250" s="19" t="s">
        <v>698</v>
      </c>
      <c r="J250" s="18" t="str">
        <f>IF(Regression_Prep[[#This Row],[School Type]]="Charter","Charter", "Non Charter")</f>
        <v>Non Charter</v>
      </c>
      <c r="K250" s="60">
        <f>_xlfn.XLOOKUP(Regression_Prep[[#This Row],[School Name]],Per_Pupil_Spending_1[School Name],Per_Pupil_Spending_1[Amount],"")</f>
        <v>20607.36</v>
      </c>
      <c r="L250" s="60">
        <f>IF(Regression_Prep[[#This Row],[Comparison School Type]]="Charter", 0,1)</f>
        <v>1</v>
      </c>
      <c r="M250" s="60" cm="1">
        <f t="array" ref="M250">_xlfn._xlws.FILTER(Enrollment[Percentage],(Enrollment[School Name]=Regression_Prep[[#This Row],[School Name]])*(Enrollment[Population]="Economically Disadvantaged"),"")</f>
        <v>0.29780000000000001</v>
      </c>
      <c r="N250" s="60" cm="1">
        <f t="array" ref="N250">_xlfn._xlws.FILTER(Enrollment[Percentage],(Enrollment[School Name]=Regression_Prep[[#This Row],[School Name]])*(Enrollment[Population]="Students with Disabilities"),"")</f>
        <v>0.19400000000000001</v>
      </c>
      <c r="O250" s="60">
        <f>_xlfn.XLOOKUP(Regression_Prep[[#This Row],[School Name]],ELA_New[School Name], ELA_New[Percentage of Students at Achievement Level],"")</f>
        <v>0.22159999999999999</v>
      </c>
      <c r="P250" s="60">
        <f>_xlfn.XLOOKUP(Regression_Prep[[#This Row],[School Name]],Math_New[School Name],Math_New[Percentage of Students at Achievement Level],"")</f>
        <v>0.60499999999999998</v>
      </c>
      <c r="Q250" s="60">
        <f>_xlfn.XLOOKUP(Regression_Prep[[#This Row],[School Name]],Science_New[School Name], Science_New[Percentage of Students at Achievement Level],"")</f>
        <v>0.315</v>
      </c>
      <c r="R250" s="60">
        <f>IFERROR(AVERAGEIFS(Regression_Prep[[#This Row],[Percent Below Achievement ELA]:[Percent Below Achievement Science]],Regression_Prep[[#This Row],[Percent Below Achievement ELA]:[Percent Below Achievement Science]],"&lt;&gt;"),"")</f>
        <v>0.38053333333333333</v>
      </c>
      <c r="S250" s="60">
        <f>IFERROR(Regression_Prep[[#This Row],[Per Pupil Spending]]*Regression_Prep[[#This Row],[Percent Below Achievement ELA]],"")</f>
        <v>4566.5909759999995</v>
      </c>
      <c r="T250" s="60">
        <f>IFERROR(Regression_Prep[[#This Row],[Per Pupil Spending]]/(1-Regression_Prep[[#This Row],[Percent Below Achievement ELA]]),"")</f>
        <v>26473.997944501541</v>
      </c>
      <c r="U250" s="60">
        <f>IFERROR(Regression_Prep[[#This Row],[Per Pupil Spending]]*Regression_Prep[[#This Row],[Percent Below Achievement Science]],"")</f>
        <v>6491.3184000000001</v>
      </c>
      <c r="V250" s="60">
        <f>IFERROR(Regression_Prep[[#This Row],[Per Pupil Spending]]/(1-Regression_Prep[[#This Row],[Percent Below Achievement Science]]),"")</f>
        <v>30083.737226277372</v>
      </c>
      <c r="W250" s="60">
        <f>IFERROR(Regression_Prep[[#This Row],[Per Pupil Spending]]*Regression_Prep[[#This Row],[Percent Below Achievement Math]],"")</f>
        <v>12467.452799999999</v>
      </c>
      <c r="X250" s="60">
        <f>IFERROR(Regression_Prep[[#This Row],[Per Pupil Spending]]/(1-Regression_Prep[[#This Row],[Percent Below Achievement Math]]),"")</f>
        <v>52170.531645569623</v>
      </c>
      <c r="Y250" s="60"/>
      <c r="AH250"/>
      <c r="AI250"/>
      <c r="AJ250"/>
      <c r="AK250"/>
      <c r="AL250"/>
      <c r="AM250"/>
      <c r="AN250"/>
      <c r="AO250"/>
      <c r="AP250"/>
    </row>
    <row r="251" spans="1:42" ht="13">
      <c r="A251" s="28" t="s">
        <v>570</v>
      </c>
      <c r="B251" s="26" t="s">
        <v>730</v>
      </c>
      <c r="C251" s="26" t="s">
        <v>17</v>
      </c>
      <c r="D251" s="27" t="s">
        <v>731</v>
      </c>
      <c r="E251" s="26" t="s">
        <v>647</v>
      </c>
      <c r="F251" s="27" t="s">
        <v>579</v>
      </c>
      <c r="G251" s="26" t="s">
        <v>700</v>
      </c>
      <c r="H251" s="26" t="s">
        <v>732</v>
      </c>
      <c r="I251" s="19" t="s">
        <v>731</v>
      </c>
      <c r="J251" s="18" t="str">
        <f>IF(Regression_Prep[[#This Row],[School Type]]="Charter","Charter", "Non Charter")</f>
        <v>Non Charter</v>
      </c>
      <c r="K251" s="60">
        <f>_xlfn.XLOOKUP(Regression_Prep[[#This Row],[School Name]],Per_Pupil_Spending_1[School Name],Per_Pupil_Spending_1[Amount],"")</f>
        <v>19049.310000000001</v>
      </c>
      <c r="L251" s="60">
        <f>IF(Regression_Prep[[#This Row],[Comparison School Type]]="Charter", 0,1)</f>
        <v>1</v>
      </c>
      <c r="M251" s="60" cm="1">
        <f t="array" ref="M251">_xlfn._xlws.FILTER(Enrollment[Percentage],(Enrollment[School Name]=Regression_Prep[[#This Row],[School Name]])*(Enrollment[Population]="Economically Disadvantaged"),"")</f>
        <v>0.58950000000000002</v>
      </c>
      <c r="N251" s="60" cm="1">
        <f t="array" ref="N251">_xlfn._xlws.FILTER(Enrollment[Percentage],(Enrollment[School Name]=Regression_Prep[[#This Row],[School Name]])*(Enrollment[Population]="Students with Disabilities"),"")</f>
        <v>0.20580000000000001</v>
      </c>
      <c r="O251" s="60">
        <f>_xlfn.XLOOKUP(Regression_Prep[[#This Row],[School Name]],ELA_New[School Name], ELA_New[Percentage of Students at Achievement Level],"")</f>
        <v>0.52280000000000004</v>
      </c>
      <c r="P251" s="60">
        <f>_xlfn.XLOOKUP(Regression_Prep[[#This Row],[School Name]],Math_New[School Name],Math_New[Percentage of Students at Achievement Level],"")</f>
        <v>0.2316</v>
      </c>
      <c r="Q251" s="60">
        <f>_xlfn.XLOOKUP(Regression_Prep[[#This Row],[School Name]],Science_New[School Name], Science_New[Percentage of Students at Achievement Level],"")</f>
        <v>0.73929999999999996</v>
      </c>
      <c r="R251" s="60">
        <f>IFERROR(AVERAGEIFS(Regression_Prep[[#This Row],[Percent Below Achievement ELA]:[Percent Below Achievement Science]],Regression_Prep[[#This Row],[Percent Below Achievement ELA]:[Percent Below Achievement Science]],"&lt;&gt;"),"")</f>
        <v>0.49790000000000001</v>
      </c>
      <c r="S251" s="60">
        <f>IFERROR(Regression_Prep[[#This Row],[Per Pupil Spending]]*Regression_Prep[[#This Row],[Percent Below Achievement ELA]],"")</f>
        <v>9958.979268000001</v>
      </c>
      <c r="T251" s="60">
        <f>IFERROR(Regression_Prep[[#This Row],[Per Pupil Spending]]/(1-Regression_Prep[[#This Row],[Percent Below Achievement ELA]]),"")</f>
        <v>39918.922883487015</v>
      </c>
      <c r="U251" s="60">
        <f>IFERROR(Regression_Prep[[#This Row],[Per Pupil Spending]]*Regression_Prep[[#This Row],[Percent Below Achievement Science]],"")</f>
        <v>14083.154882999999</v>
      </c>
      <c r="V251" s="60">
        <f>IFERROR(Regression_Prep[[#This Row],[Per Pupil Spending]]/(1-Regression_Prep[[#This Row],[Percent Below Achievement Science]]),"")</f>
        <v>73069.850402761789</v>
      </c>
      <c r="W251" s="60">
        <f>IFERROR(Regression_Prep[[#This Row],[Per Pupil Spending]]*Regression_Prep[[#This Row],[Percent Below Achievement Math]],"")</f>
        <v>4411.8201960000006</v>
      </c>
      <c r="X251" s="60">
        <f>IFERROR(Regression_Prep[[#This Row],[Per Pupil Spending]]/(1-Regression_Prep[[#This Row],[Percent Below Achievement Math]]),"")</f>
        <v>24790.877147319108</v>
      </c>
      <c r="Y251" s="60"/>
      <c r="AH251"/>
      <c r="AI251"/>
      <c r="AJ251"/>
      <c r="AK251"/>
      <c r="AL251"/>
      <c r="AM251"/>
      <c r="AN251"/>
      <c r="AO251"/>
      <c r="AP251"/>
    </row>
    <row r="252" spans="1:42" ht="13">
      <c r="A252" s="25" t="s">
        <v>570</v>
      </c>
      <c r="B252" s="23" t="s">
        <v>730</v>
      </c>
      <c r="C252" s="23" t="s">
        <v>156</v>
      </c>
      <c r="D252" s="24" t="s">
        <v>733</v>
      </c>
      <c r="E252" s="23" t="s">
        <v>647</v>
      </c>
      <c r="F252" s="24" t="s">
        <v>579</v>
      </c>
      <c r="G252" s="23" t="s">
        <v>700</v>
      </c>
      <c r="H252" s="23" t="s">
        <v>732</v>
      </c>
      <c r="I252" s="19" t="s">
        <v>733</v>
      </c>
      <c r="J252" s="18" t="str">
        <f>IF(Regression_Prep[[#This Row],[School Type]]="Charter","Charter", "Non Charter")</f>
        <v>Non Charter</v>
      </c>
      <c r="K252" s="60">
        <f>_xlfn.XLOOKUP(Regression_Prep[[#This Row],[School Name]],Per_Pupil_Spending_1[School Name],Per_Pupil_Spending_1[Amount],"")</f>
        <v>24343.17</v>
      </c>
      <c r="L252" s="60">
        <f>IF(Regression_Prep[[#This Row],[Comparison School Type]]="Charter", 0,1)</f>
        <v>1</v>
      </c>
      <c r="M252" s="60" cm="1">
        <f t="array" ref="M252">_xlfn._xlws.FILTER(Enrollment[Percentage],(Enrollment[School Name]=Regression_Prep[[#This Row],[School Name]])*(Enrollment[Population]="Economically Disadvantaged"),"")</f>
        <v>0.5877</v>
      </c>
      <c r="N252" s="60" cm="1">
        <f t="array" ref="N252">_xlfn._xlws.FILTER(Enrollment[Percentage],(Enrollment[School Name]=Regression_Prep[[#This Row],[School Name]])*(Enrollment[Population]="Students with Disabilities"),"")</f>
        <v>0.1842</v>
      </c>
      <c r="O252" s="60">
        <f>_xlfn.XLOOKUP(Regression_Prep[[#This Row],[School Name]],ELA_New[School Name], ELA_New[Percentage of Students at Achievement Level],"")</f>
        <v>0.37269999999999998</v>
      </c>
      <c r="P252" s="60">
        <f>_xlfn.XLOOKUP(Regression_Prep[[#This Row],[School Name]],Math_New[School Name],Math_New[Percentage of Students at Achievement Level],"")</f>
        <v>0.61060000000000003</v>
      </c>
      <c r="Q252" s="60" t="str">
        <f>_xlfn.XLOOKUP(Regression_Prep[[#This Row],[School Name]],Science_New[School Name], Science_New[Percentage of Students at Achievement Level],"")</f>
        <v/>
      </c>
      <c r="R252" s="60">
        <f>IFERROR(AVERAGEIFS(Regression_Prep[[#This Row],[Percent Below Achievement ELA]:[Percent Below Achievement Science]],Regression_Prep[[#This Row],[Percent Below Achievement ELA]:[Percent Below Achievement Science]],"&lt;&gt;"),"")</f>
        <v>0.49165000000000003</v>
      </c>
      <c r="S252" s="60">
        <f>IFERROR(Regression_Prep[[#This Row],[Per Pupil Spending]]*Regression_Prep[[#This Row],[Percent Below Achievement ELA]],"")</f>
        <v>9072.6994589999995</v>
      </c>
      <c r="T252" s="60">
        <f>IFERROR(Regression_Prep[[#This Row],[Per Pupil Spending]]/(1-Regression_Prep[[#This Row],[Percent Below Achievement ELA]]),"")</f>
        <v>38806.264945002389</v>
      </c>
      <c r="U252" s="60" t="str">
        <f>IFERROR(Regression_Prep[[#This Row],[Per Pupil Spending]]*Regression_Prep[[#This Row],[Percent Below Achievement Science]],"")</f>
        <v/>
      </c>
      <c r="V252" s="60" t="str">
        <f>IFERROR(Regression_Prep[[#This Row],[Per Pupil Spending]]/(1-Regression_Prep[[#This Row],[Percent Below Achievement Science]]),"")</f>
        <v/>
      </c>
      <c r="W252" s="60">
        <f>IFERROR(Regression_Prep[[#This Row],[Per Pupil Spending]]*Regression_Prep[[#This Row],[Percent Below Achievement Math]],"")</f>
        <v>14863.939602</v>
      </c>
      <c r="X252" s="60">
        <f>IFERROR(Regression_Prep[[#This Row],[Per Pupil Spending]]/(1-Regression_Prep[[#This Row],[Percent Below Achievement Math]]),"")</f>
        <v>62514.560862865947</v>
      </c>
      <c r="Y252" s="60"/>
      <c r="AH252"/>
      <c r="AI252"/>
      <c r="AJ252"/>
      <c r="AK252"/>
      <c r="AL252"/>
      <c r="AM252"/>
      <c r="AN252"/>
      <c r="AO252"/>
      <c r="AP252"/>
    </row>
    <row r="253" spans="1:42" ht="13">
      <c r="A253" s="28" t="s">
        <v>570</v>
      </c>
      <c r="B253" s="26" t="s">
        <v>730</v>
      </c>
      <c r="C253" s="26" t="s">
        <v>111</v>
      </c>
      <c r="D253" s="27" t="s">
        <v>734</v>
      </c>
      <c r="E253" s="26" t="s">
        <v>647</v>
      </c>
      <c r="F253" s="27" t="s">
        <v>579</v>
      </c>
      <c r="G253" s="26" t="s">
        <v>700</v>
      </c>
      <c r="H253" s="26" t="s">
        <v>732</v>
      </c>
      <c r="I253" s="19" t="s">
        <v>734</v>
      </c>
      <c r="J253" s="18" t="str">
        <f>IF(Regression_Prep[[#This Row],[School Type]]="Charter","Charter", "Non Charter")</f>
        <v>Non Charter</v>
      </c>
      <c r="K253" s="60">
        <f>_xlfn.XLOOKUP(Regression_Prep[[#This Row],[School Name]],Per_Pupil_Spending_1[School Name],Per_Pupil_Spending_1[Amount],"")</f>
        <v>24745.81</v>
      </c>
      <c r="L253" s="60">
        <f>IF(Regression_Prep[[#This Row],[Comparison School Type]]="Charter", 0,1)</f>
        <v>1</v>
      </c>
      <c r="M253" s="60" cm="1">
        <f t="array" ref="M253">_xlfn._xlws.FILTER(Enrollment[Percentage],(Enrollment[School Name]=Regression_Prep[[#This Row],[School Name]])*(Enrollment[Population]="Economically Disadvantaged"),"")</f>
        <v>0.61119999999999997</v>
      </c>
      <c r="N253" s="60" cm="1">
        <f t="array" ref="N253">_xlfn._xlws.FILTER(Enrollment[Percentage],(Enrollment[School Name]=Regression_Prep[[#This Row],[School Name]])*(Enrollment[Population]="Students with Disabilities"),"")</f>
        <v>0.17030000000000001</v>
      </c>
      <c r="O253" s="60">
        <f>_xlfn.XLOOKUP(Regression_Prep[[#This Row],[School Name]],ELA_New[School Name], ELA_New[Percentage of Students at Achievement Level],"")</f>
        <v>0.35410000000000003</v>
      </c>
      <c r="P253" s="60">
        <f>_xlfn.XLOOKUP(Regression_Prep[[#This Row],[School Name]],Math_New[School Name],Math_New[Percentage of Students at Achievement Level],"")</f>
        <v>0.33400000000000002</v>
      </c>
      <c r="Q253" s="60">
        <f>_xlfn.XLOOKUP(Regression_Prep[[#This Row],[School Name]],Science_New[School Name], Science_New[Percentage of Students at Achievement Level],"")</f>
        <v>0.87849999999999995</v>
      </c>
      <c r="R253" s="60">
        <f>IFERROR(AVERAGEIFS(Regression_Prep[[#This Row],[Percent Below Achievement ELA]:[Percent Below Achievement Science]],Regression_Prep[[#This Row],[Percent Below Achievement ELA]:[Percent Below Achievement Science]],"&lt;&gt;"),"")</f>
        <v>0.5222</v>
      </c>
      <c r="S253" s="60">
        <f>IFERROR(Regression_Prep[[#This Row],[Per Pupil Spending]]*Regression_Prep[[#This Row],[Percent Below Achievement ELA]],"")</f>
        <v>8762.4913210000013</v>
      </c>
      <c r="T253" s="60">
        <f>IFERROR(Regression_Prep[[#This Row],[Per Pupil Spending]]/(1-Regression_Prep[[#This Row],[Percent Below Achievement ELA]]),"")</f>
        <v>38312.138101873359</v>
      </c>
      <c r="U253" s="60">
        <f>IFERROR(Regression_Prep[[#This Row],[Per Pupil Spending]]*Regression_Prep[[#This Row],[Percent Below Achievement Science]],"")</f>
        <v>21739.194084999999</v>
      </c>
      <c r="V253" s="60">
        <f>IFERROR(Regression_Prep[[#This Row],[Per Pupil Spending]]/(1-Regression_Prep[[#This Row],[Percent Below Achievement Science]]),"")</f>
        <v>203669.2181069958</v>
      </c>
      <c r="W253" s="60">
        <f>IFERROR(Regression_Prep[[#This Row],[Per Pupil Spending]]*Regression_Prep[[#This Row],[Percent Below Achievement Math]],"")</f>
        <v>8265.1005400000013</v>
      </c>
      <c r="X253" s="60">
        <f>IFERROR(Regression_Prep[[#This Row],[Per Pupil Spending]]/(1-Regression_Prep[[#This Row],[Percent Below Achievement Math]]),"")</f>
        <v>37155.87087087088</v>
      </c>
      <c r="Y253" s="60"/>
      <c r="AH253"/>
      <c r="AI253"/>
      <c r="AJ253"/>
      <c r="AK253"/>
      <c r="AL253"/>
      <c r="AM253"/>
      <c r="AN253"/>
      <c r="AO253"/>
      <c r="AP253"/>
    </row>
    <row r="254" spans="1:42" ht="13">
      <c r="A254" s="25" t="s">
        <v>570</v>
      </c>
      <c r="B254" s="23" t="s">
        <v>747</v>
      </c>
      <c r="C254" s="23" t="s">
        <v>26</v>
      </c>
      <c r="D254" s="24" t="s">
        <v>698</v>
      </c>
      <c r="E254" s="23" t="s">
        <v>647</v>
      </c>
      <c r="F254" s="24" t="s">
        <v>579</v>
      </c>
      <c r="G254" s="23" t="s">
        <v>653</v>
      </c>
      <c r="H254" s="23" t="s">
        <v>748</v>
      </c>
      <c r="I254" s="19" t="s">
        <v>698</v>
      </c>
      <c r="J254" s="18" t="str">
        <f>IF(Regression_Prep[[#This Row],[School Type]]="Charter","Charter", "Non Charter")</f>
        <v>Non Charter</v>
      </c>
      <c r="K254" s="60">
        <f>_xlfn.XLOOKUP(Regression_Prep[[#This Row],[School Name]],Per_Pupil_Spending_1[School Name],Per_Pupil_Spending_1[Amount],"")</f>
        <v>26229.35</v>
      </c>
      <c r="L254" s="60">
        <f>IF(Regression_Prep[[#This Row],[Comparison School Type]]="Charter", 0,1)</f>
        <v>1</v>
      </c>
      <c r="M254" s="60" cm="1">
        <f t="array" ref="M254">_xlfn._xlws.FILTER(Enrollment[Percentage],(Enrollment[School Name]=Regression_Prep[[#This Row],[School Name]])*(Enrollment[Population]="Economically Disadvantaged"),"")</f>
        <v>0.30270000000000002</v>
      </c>
      <c r="N254" s="60" cm="1">
        <f t="array" ref="N254">_xlfn._xlws.FILTER(Enrollment[Percentage],(Enrollment[School Name]=Regression_Prep[[#This Row],[School Name]])*(Enrollment[Population]="Students with Disabilities"),"")</f>
        <v>0.2162</v>
      </c>
      <c r="O254" s="60">
        <f>_xlfn.XLOOKUP(Regression_Prep[[#This Row],[School Name]],ELA_New[School Name], ELA_New[Percentage of Students at Achievement Level],"")</f>
        <v>0.29809999999999998</v>
      </c>
      <c r="P254" s="60">
        <f>_xlfn.XLOOKUP(Regression_Prep[[#This Row],[School Name]],Math_New[School Name],Math_New[Percentage of Students at Achievement Level],"")</f>
        <v>0.52239999999999998</v>
      </c>
      <c r="Q254" s="60">
        <f>_xlfn.XLOOKUP(Regression_Prep[[#This Row],[School Name]],Science_New[School Name], Science_New[Percentage of Students at Achievement Level],"")</f>
        <v>0.47020000000000001</v>
      </c>
      <c r="R254" s="60">
        <f>IFERROR(AVERAGEIFS(Regression_Prep[[#This Row],[Percent Below Achievement ELA]:[Percent Below Achievement Science]],Regression_Prep[[#This Row],[Percent Below Achievement ELA]:[Percent Below Achievement Science]],"&lt;&gt;"),"")</f>
        <v>0.4302333333333333</v>
      </c>
      <c r="S254" s="60">
        <f>IFERROR(Regression_Prep[[#This Row],[Per Pupil Spending]]*Regression_Prep[[#This Row],[Percent Below Achievement ELA]],"")</f>
        <v>7818.9692349999987</v>
      </c>
      <c r="T254" s="60">
        <f>IFERROR(Regression_Prep[[#This Row],[Per Pupil Spending]]/(1-Regression_Prep[[#This Row],[Percent Below Achievement ELA]]),"")</f>
        <v>37369.069668043878</v>
      </c>
      <c r="U254" s="60">
        <f>IFERROR(Regression_Prep[[#This Row],[Per Pupil Spending]]*Regression_Prep[[#This Row],[Percent Below Achievement Science]],"")</f>
        <v>12333.040369999999</v>
      </c>
      <c r="V254" s="60">
        <f>IFERROR(Regression_Prep[[#This Row],[Per Pupil Spending]]/(1-Regression_Prep[[#This Row],[Percent Below Achievement Science]]),"")</f>
        <v>49508.021895054728</v>
      </c>
      <c r="W254" s="60">
        <f>IFERROR(Regression_Prep[[#This Row],[Per Pupil Spending]]*Regression_Prep[[#This Row],[Percent Below Achievement Math]],"")</f>
        <v>13702.212439999999</v>
      </c>
      <c r="X254" s="60">
        <f>IFERROR(Regression_Prep[[#This Row],[Per Pupil Spending]]/(1-Regression_Prep[[#This Row],[Percent Below Achievement Math]]),"")</f>
        <v>54919.074539363479</v>
      </c>
      <c r="Y254" s="60"/>
      <c r="AH254"/>
      <c r="AI254"/>
      <c r="AJ254"/>
      <c r="AK254"/>
      <c r="AL254"/>
      <c r="AM254"/>
      <c r="AN254"/>
      <c r="AO254"/>
      <c r="AP254"/>
    </row>
    <row r="255" spans="1:42" ht="13">
      <c r="A255" s="28" t="s">
        <v>570</v>
      </c>
      <c r="B255" s="26" t="s">
        <v>747</v>
      </c>
      <c r="C255" s="26" t="s">
        <v>292</v>
      </c>
      <c r="D255" s="27" t="s">
        <v>749</v>
      </c>
      <c r="E255" s="26" t="s">
        <v>647</v>
      </c>
      <c r="F255" s="27" t="s">
        <v>579</v>
      </c>
      <c r="G255" s="26" t="s">
        <v>653</v>
      </c>
      <c r="H255" s="26" t="s">
        <v>748</v>
      </c>
      <c r="I255" s="19" t="s">
        <v>749</v>
      </c>
      <c r="J255" s="18" t="str">
        <f>IF(Regression_Prep[[#This Row],[School Type]]="Charter","Charter", "Non Charter")</f>
        <v>Non Charter</v>
      </c>
      <c r="K255" s="60">
        <f>_xlfn.XLOOKUP(Regression_Prep[[#This Row],[School Name]],Per_Pupil_Spending_1[School Name],Per_Pupil_Spending_1[Amount],"")</f>
        <v>24049.33</v>
      </c>
      <c r="L255" s="60">
        <f>IF(Regression_Prep[[#This Row],[Comparison School Type]]="Charter", 0,1)</f>
        <v>1</v>
      </c>
      <c r="M255" s="60" cm="1">
        <f t="array" ref="M255">_xlfn._xlws.FILTER(Enrollment[Percentage],(Enrollment[School Name]=Regression_Prep[[#This Row],[School Name]])*(Enrollment[Population]="Economically Disadvantaged"),"")</f>
        <v>0.2843</v>
      </c>
      <c r="N255" s="60" cm="1">
        <f t="array" ref="N255">_xlfn._xlws.FILTER(Enrollment[Percentage],(Enrollment[School Name]=Regression_Prep[[#This Row],[School Name]])*(Enrollment[Population]="Students with Disabilities"),"")</f>
        <v>0.22159999999999999</v>
      </c>
      <c r="O255" s="60">
        <f>_xlfn.XLOOKUP(Regression_Prep[[#This Row],[School Name]],ELA_New[School Name], ELA_New[Percentage of Students at Achievement Level],"")</f>
        <v>0.27779999999999999</v>
      </c>
      <c r="P255" s="60">
        <f>_xlfn.XLOOKUP(Regression_Prep[[#This Row],[School Name]],Math_New[School Name],Math_New[Percentage of Students at Achievement Level],"")</f>
        <v>0.66469999999999996</v>
      </c>
      <c r="Q255" s="60">
        <f>_xlfn.XLOOKUP(Regression_Prep[[#This Row],[School Name]],Science_New[School Name], Science_New[Percentage of Students at Achievement Level],"")</f>
        <v>0.65449999999999997</v>
      </c>
      <c r="R255" s="60">
        <f>IFERROR(AVERAGEIFS(Regression_Prep[[#This Row],[Percent Below Achievement ELA]:[Percent Below Achievement Science]],Regression_Prep[[#This Row],[Percent Below Achievement ELA]:[Percent Below Achievement Science]],"&lt;&gt;"),"")</f>
        <v>0.53233333333333333</v>
      </c>
      <c r="S255" s="60">
        <f>IFERROR(Regression_Prep[[#This Row],[Per Pupil Spending]]*Regression_Prep[[#This Row],[Percent Below Achievement ELA]],"")</f>
        <v>6680.9038740000005</v>
      </c>
      <c r="T255" s="60">
        <f>IFERROR(Regression_Prep[[#This Row],[Per Pupil Spending]]/(1-Regression_Prep[[#This Row],[Percent Below Achievement ELA]]),"")</f>
        <v>33300.096926059268</v>
      </c>
      <c r="U255" s="60">
        <f>IFERROR(Regression_Prep[[#This Row],[Per Pupil Spending]]*Regression_Prep[[#This Row],[Percent Below Achievement Science]],"")</f>
        <v>15740.286485000001</v>
      </c>
      <c r="V255" s="60">
        <f>IFERROR(Regression_Prep[[#This Row],[Per Pupil Spending]]/(1-Regression_Prep[[#This Row],[Percent Below Achievement Science]]),"")</f>
        <v>69607.322720694647</v>
      </c>
      <c r="W255" s="60">
        <f>IFERROR(Regression_Prep[[#This Row],[Per Pupil Spending]]*Regression_Prep[[#This Row],[Percent Below Achievement Math]],"")</f>
        <v>15985.589651</v>
      </c>
      <c r="X255" s="60">
        <f>IFERROR(Regression_Prep[[#This Row],[Per Pupil Spending]]/(1-Regression_Prep[[#This Row],[Percent Below Achievement Math]]),"")</f>
        <v>71724.813599761401</v>
      </c>
      <c r="Y255" s="60"/>
      <c r="AH255"/>
      <c r="AI255"/>
      <c r="AJ255"/>
      <c r="AK255"/>
      <c r="AL255"/>
      <c r="AM255"/>
      <c r="AN255"/>
      <c r="AO255"/>
      <c r="AP255"/>
    </row>
    <row r="256" spans="1:42" ht="13">
      <c r="A256" s="25" t="s">
        <v>570</v>
      </c>
      <c r="B256" s="23" t="s">
        <v>753</v>
      </c>
      <c r="C256" s="23" t="s">
        <v>246</v>
      </c>
      <c r="D256" s="24" t="s">
        <v>755</v>
      </c>
      <c r="E256" s="23" t="s">
        <v>647</v>
      </c>
      <c r="F256" s="24" t="s">
        <v>579</v>
      </c>
      <c r="G256" s="23" t="s">
        <v>653</v>
      </c>
      <c r="H256" s="23" t="s">
        <v>754</v>
      </c>
      <c r="I256" s="19" t="s">
        <v>755</v>
      </c>
      <c r="J256" s="18" t="str">
        <f>IF(Regression_Prep[[#This Row],[School Type]]="Charter","Charter", "Non Charter")</f>
        <v>Non Charter</v>
      </c>
      <c r="K256" s="60">
        <f>_xlfn.XLOOKUP(Regression_Prep[[#This Row],[School Name]],Per_Pupil_Spending_1[School Name],Per_Pupil_Spending_1[Amount],"")</f>
        <v>30521.78</v>
      </c>
      <c r="L256" s="60">
        <f>IF(Regression_Prep[[#This Row],[Comparison School Type]]="Charter", 0,1)</f>
        <v>1</v>
      </c>
      <c r="M256" s="60" cm="1">
        <f t="array" ref="M256">_xlfn._xlws.FILTER(Enrollment[Percentage],(Enrollment[School Name]=Regression_Prep[[#This Row],[School Name]])*(Enrollment[Population]="Economically Disadvantaged"),"")</f>
        <v>6.0400000000000002E-2</v>
      </c>
      <c r="N256" s="60" cm="1">
        <f t="array" ref="N256">_xlfn._xlws.FILTER(Enrollment[Percentage],(Enrollment[School Name]=Regression_Prep[[#This Row],[School Name]])*(Enrollment[Population]="Students with Disabilities"),"")</f>
        <v>0.123</v>
      </c>
      <c r="O256" s="60">
        <f>_xlfn.XLOOKUP(Regression_Prep[[#This Row],[School Name]],ELA_New[School Name], ELA_New[Percentage of Students at Achievement Level],"")</f>
        <v>0.1222</v>
      </c>
      <c r="P256" s="60">
        <f>_xlfn.XLOOKUP(Regression_Prep[[#This Row],[School Name]],Math_New[School Name],Math_New[Percentage of Students at Achievement Level],"")</f>
        <v>0.69820000000000004</v>
      </c>
      <c r="Q256" s="60">
        <f>_xlfn.XLOOKUP(Regression_Prep[[#This Row],[School Name]],Science_New[School Name], Science_New[Percentage of Students at Achievement Level],"")</f>
        <v>0.4279</v>
      </c>
      <c r="R256" s="60">
        <f>IFERROR(AVERAGEIFS(Regression_Prep[[#This Row],[Percent Below Achievement ELA]:[Percent Below Achievement Science]],Regression_Prep[[#This Row],[Percent Below Achievement ELA]:[Percent Below Achievement Science]],"&lt;&gt;"),"")</f>
        <v>0.41609999999999997</v>
      </c>
      <c r="S256" s="60">
        <f>IFERROR(Regression_Prep[[#This Row],[Per Pupil Spending]]*Regression_Prep[[#This Row],[Percent Below Achievement ELA]],"")</f>
        <v>3729.761516</v>
      </c>
      <c r="T256" s="60">
        <f>IFERROR(Regression_Prep[[#This Row],[Per Pupil Spending]]/(1-Regression_Prep[[#This Row],[Percent Below Achievement ELA]]),"")</f>
        <v>34770.76782866256</v>
      </c>
      <c r="U256" s="60">
        <f>IFERROR(Regression_Prep[[#This Row],[Per Pupil Spending]]*Regression_Prep[[#This Row],[Percent Below Achievement Science]],"")</f>
        <v>13060.269661999999</v>
      </c>
      <c r="V256" s="60">
        <f>IFERROR(Regression_Prep[[#This Row],[Per Pupil Spending]]/(1-Regression_Prep[[#This Row],[Percent Below Achievement Science]]),"")</f>
        <v>53350.428246809992</v>
      </c>
      <c r="W256" s="60">
        <f>IFERROR(Regression_Prep[[#This Row],[Per Pupil Spending]]*Regression_Prep[[#This Row],[Percent Below Achievement Math]],"")</f>
        <v>21310.306796000001</v>
      </c>
      <c r="X256" s="60">
        <f>IFERROR(Regression_Prep[[#This Row],[Per Pupil Spending]]/(1-Regression_Prep[[#This Row],[Percent Below Achievement Math]]),"")</f>
        <v>101132.47183565276</v>
      </c>
      <c r="Y256" s="60"/>
      <c r="AH256"/>
      <c r="AI256"/>
      <c r="AJ256"/>
      <c r="AK256"/>
      <c r="AL256"/>
      <c r="AM256"/>
      <c r="AN256"/>
      <c r="AO256"/>
      <c r="AP256"/>
    </row>
    <row r="257" spans="1:42" ht="13">
      <c r="A257" s="28" t="s">
        <v>570</v>
      </c>
      <c r="B257" s="26" t="s">
        <v>753</v>
      </c>
      <c r="C257" s="26" t="s">
        <v>513</v>
      </c>
      <c r="D257" s="26" t="s">
        <v>756</v>
      </c>
      <c r="E257" s="26" t="s">
        <v>647</v>
      </c>
      <c r="F257" s="27" t="s">
        <v>579</v>
      </c>
      <c r="G257" s="26" t="s">
        <v>653</v>
      </c>
      <c r="H257" s="26" t="s">
        <v>754</v>
      </c>
      <c r="I257" s="19" t="s">
        <v>756</v>
      </c>
      <c r="J257" s="18" t="str">
        <f>IF(Regression_Prep[[#This Row],[School Type]]="Charter","Charter", "Non Charter")</f>
        <v>Non Charter</v>
      </c>
      <c r="K257" s="60">
        <f>_xlfn.XLOOKUP(Regression_Prep[[#This Row],[School Name]],Per_Pupil_Spending_1[School Name],Per_Pupil_Spending_1[Amount],"")</f>
        <v>24230.68</v>
      </c>
      <c r="L257" s="60">
        <f>IF(Regression_Prep[[#This Row],[Comparison School Type]]="Charter", 0,1)</f>
        <v>1</v>
      </c>
      <c r="M257" s="60" cm="1">
        <f t="array" ref="M257">_xlfn._xlws.FILTER(Enrollment[Percentage],(Enrollment[School Name]=Regression_Prep[[#This Row],[School Name]])*(Enrollment[Population]="Economically Disadvantaged"),"")</f>
        <v>4.36E-2</v>
      </c>
      <c r="N257" s="60" cm="1">
        <f t="array" ref="N257">_xlfn._xlws.FILTER(Enrollment[Percentage],(Enrollment[School Name]=Regression_Prep[[#This Row],[School Name]])*(Enrollment[Population]="Students with Disabilities"),"")</f>
        <v>0.14810000000000001</v>
      </c>
      <c r="O257" s="60">
        <f>_xlfn.XLOOKUP(Regression_Prep[[#This Row],[School Name]],ELA_New[School Name], ELA_New[Percentage of Students at Achievement Level],"")</f>
        <v>0.13550000000000001</v>
      </c>
      <c r="P257" s="60">
        <f>_xlfn.XLOOKUP(Regression_Prep[[#This Row],[School Name]],Math_New[School Name],Math_New[Percentage of Students at Achievement Level],"")</f>
        <v>0.8972</v>
      </c>
      <c r="Q257" s="60" t="str">
        <f>_xlfn.XLOOKUP(Regression_Prep[[#This Row],[School Name]],Science_New[School Name], Science_New[Percentage of Students at Achievement Level],"")</f>
        <v/>
      </c>
      <c r="R257" s="60">
        <f>IFERROR(AVERAGEIFS(Regression_Prep[[#This Row],[Percent Below Achievement ELA]:[Percent Below Achievement Science]],Regression_Prep[[#This Row],[Percent Below Achievement ELA]:[Percent Below Achievement Science]],"&lt;&gt;"),"")</f>
        <v>0.51634999999999998</v>
      </c>
      <c r="S257" s="60">
        <f>IFERROR(Regression_Prep[[#This Row],[Per Pupil Spending]]*Regression_Prep[[#This Row],[Percent Below Achievement ELA]],"")</f>
        <v>3283.2571400000002</v>
      </c>
      <c r="T257" s="60">
        <f>IFERROR(Regression_Prep[[#This Row],[Per Pupil Spending]]/(1-Regression_Prep[[#This Row],[Percent Below Achievement ELA]]),"")</f>
        <v>28028.548293811451</v>
      </c>
      <c r="U257" s="60" t="str">
        <f>IFERROR(Regression_Prep[[#This Row],[Per Pupil Spending]]*Regression_Prep[[#This Row],[Percent Below Achievement Science]],"")</f>
        <v/>
      </c>
      <c r="V257" s="60" t="str">
        <f>IFERROR(Regression_Prep[[#This Row],[Per Pupil Spending]]/(1-Regression_Prep[[#This Row],[Percent Below Achievement Science]]),"")</f>
        <v/>
      </c>
      <c r="W257" s="60">
        <f>IFERROR(Regression_Prep[[#This Row],[Per Pupil Spending]]*Regression_Prep[[#This Row],[Percent Below Achievement Math]],"")</f>
        <v>21739.766095999999</v>
      </c>
      <c r="X257" s="60">
        <f>IFERROR(Regression_Prep[[#This Row],[Per Pupil Spending]]/(1-Regression_Prep[[#This Row],[Percent Below Achievement Math]]),"")</f>
        <v>235707.00389105058</v>
      </c>
      <c r="Y257" s="60"/>
      <c r="AH257"/>
      <c r="AI257"/>
      <c r="AJ257"/>
      <c r="AK257"/>
      <c r="AL257"/>
      <c r="AM257"/>
      <c r="AN257"/>
      <c r="AO257"/>
      <c r="AP257"/>
    </row>
    <row r="258" spans="1:42" ht="13">
      <c r="A258" s="25" t="s">
        <v>570</v>
      </c>
      <c r="B258" s="23" t="s">
        <v>771</v>
      </c>
      <c r="C258" s="23" t="s">
        <v>307</v>
      </c>
      <c r="D258" s="23" t="s">
        <v>710</v>
      </c>
      <c r="E258" s="23" t="s">
        <v>647</v>
      </c>
      <c r="F258" s="24" t="s">
        <v>579</v>
      </c>
      <c r="G258" s="23" t="s">
        <v>700</v>
      </c>
      <c r="H258" s="23" t="s">
        <v>772</v>
      </c>
      <c r="I258" s="19" t="s">
        <v>710</v>
      </c>
      <c r="J258" s="18" t="str">
        <f>IF(Regression_Prep[[#This Row],[School Type]]="Charter","Charter", "Non Charter")</f>
        <v>Non Charter</v>
      </c>
      <c r="K258" s="60">
        <f>_xlfn.XLOOKUP(Regression_Prep[[#This Row],[School Name]],Per_Pupil_Spending_1[School Name],Per_Pupil_Spending_1[Amount],"")</f>
        <v>29063.29</v>
      </c>
      <c r="L258" s="60">
        <f>IF(Regression_Prep[[#This Row],[Comparison School Type]]="Charter", 0,1)</f>
        <v>1</v>
      </c>
      <c r="M258" s="60" cm="1">
        <f t="array" ref="M258">_xlfn._xlws.FILTER(Enrollment[Percentage],(Enrollment[School Name]=Regression_Prep[[#This Row],[School Name]])*(Enrollment[Population]="Economically Disadvantaged"),"")</f>
        <v>0.28460000000000002</v>
      </c>
      <c r="N258" s="60" cm="1">
        <f t="array" ref="N258">_xlfn._xlws.FILTER(Enrollment[Percentage],(Enrollment[School Name]=Regression_Prep[[#This Row],[School Name]])*(Enrollment[Population]="Students with Disabilities"),"")</f>
        <v>0.23080000000000001</v>
      </c>
      <c r="O258" s="60">
        <f>_xlfn.XLOOKUP(Regression_Prep[[#This Row],[School Name]],ELA_New[School Name], ELA_New[Percentage of Students at Achievement Level],"")</f>
        <v>0.4259</v>
      </c>
      <c r="P258" s="60">
        <f>_xlfn.XLOOKUP(Regression_Prep[[#This Row],[School Name]],Math_New[School Name],Math_New[Percentage of Students at Achievement Level],"")</f>
        <v>0.55559999999999998</v>
      </c>
      <c r="Q258" s="60" t="str">
        <f>_xlfn.XLOOKUP(Regression_Prep[[#This Row],[School Name]],Science_New[School Name], Science_New[Percentage of Students at Achievement Level],"")</f>
        <v/>
      </c>
      <c r="R258" s="60">
        <f>IFERROR(AVERAGEIFS(Regression_Prep[[#This Row],[Percent Below Achievement ELA]:[Percent Below Achievement Science]],Regression_Prep[[#This Row],[Percent Below Achievement ELA]:[Percent Below Achievement Science]],"&lt;&gt;"),"")</f>
        <v>0.49075000000000002</v>
      </c>
      <c r="S258" s="60">
        <f>IFERROR(Regression_Prep[[#This Row],[Per Pupil Spending]]*Regression_Prep[[#This Row],[Percent Below Achievement ELA]],"")</f>
        <v>12378.055211000001</v>
      </c>
      <c r="T258" s="60">
        <f>IFERROR(Regression_Prep[[#This Row],[Per Pupil Spending]]/(1-Regression_Prep[[#This Row],[Percent Below Achievement ELA]]),"")</f>
        <v>50624.08987981188</v>
      </c>
      <c r="U258" s="60" t="str">
        <f>IFERROR(Regression_Prep[[#This Row],[Per Pupil Spending]]*Regression_Prep[[#This Row],[Percent Below Achievement Science]],"")</f>
        <v/>
      </c>
      <c r="V258" s="60" t="str">
        <f>IFERROR(Regression_Prep[[#This Row],[Per Pupil Spending]]/(1-Regression_Prep[[#This Row],[Percent Below Achievement Science]]),"")</f>
        <v/>
      </c>
      <c r="W258" s="60">
        <f>IFERROR(Regression_Prep[[#This Row],[Per Pupil Spending]]*Regression_Prep[[#This Row],[Percent Below Achievement Math]],"")</f>
        <v>16147.563924</v>
      </c>
      <c r="X258" s="60">
        <f>IFERROR(Regression_Prep[[#This Row],[Per Pupil Spending]]/(1-Regression_Prep[[#This Row],[Percent Below Achievement Math]]),"")</f>
        <v>65398.942394239421</v>
      </c>
      <c r="Y258" s="60"/>
      <c r="AH258"/>
      <c r="AI258"/>
      <c r="AJ258"/>
      <c r="AK258"/>
      <c r="AL258"/>
      <c r="AM258"/>
      <c r="AN258"/>
      <c r="AO258"/>
      <c r="AP258"/>
    </row>
    <row r="259" spans="1:42" ht="13">
      <c r="A259" s="28" t="s">
        <v>570</v>
      </c>
      <c r="B259" s="26" t="s">
        <v>778</v>
      </c>
      <c r="C259" s="26" t="s">
        <v>126</v>
      </c>
      <c r="D259" s="26" t="s">
        <v>756</v>
      </c>
      <c r="E259" s="26" t="s">
        <v>647</v>
      </c>
      <c r="F259" s="27" t="s">
        <v>579</v>
      </c>
      <c r="G259" s="26" t="s">
        <v>676</v>
      </c>
      <c r="H259" s="26" t="s">
        <v>779</v>
      </c>
      <c r="I259" s="19" t="s">
        <v>756</v>
      </c>
      <c r="J259" s="18" t="str">
        <f>IF(Regression_Prep[[#This Row],[School Type]]="Charter","Charter", "Non Charter")</f>
        <v>Non Charter</v>
      </c>
      <c r="K259" s="60">
        <f>_xlfn.XLOOKUP(Regression_Prep[[#This Row],[School Name]],Per_Pupil_Spending_1[School Name],Per_Pupil_Spending_1[Amount],"")</f>
        <v>22386.45</v>
      </c>
      <c r="L259" s="60">
        <f>IF(Regression_Prep[[#This Row],[Comparison School Type]]="Charter", 0,1)</f>
        <v>1</v>
      </c>
      <c r="M259" s="60" cm="1">
        <f t="array" ref="M259">_xlfn._xlws.FILTER(Enrollment[Percentage],(Enrollment[School Name]=Regression_Prep[[#This Row],[School Name]])*(Enrollment[Population]="Economically Disadvantaged"),"")</f>
        <v>0.53620000000000001</v>
      </c>
      <c r="N259" s="60" cm="1">
        <f t="array" ref="N259">_xlfn._xlws.FILTER(Enrollment[Percentage],(Enrollment[School Name]=Regression_Prep[[#This Row],[School Name]])*(Enrollment[Population]="Students with Disabilities"),"")</f>
        <v>0.18840000000000001</v>
      </c>
      <c r="O259" s="60">
        <f>_xlfn.XLOOKUP(Regression_Prep[[#This Row],[School Name]],ELA_New[School Name], ELA_New[Percentage of Students at Achievement Level],"")</f>
        <v>0.35560000000000003</v>
      </c>
      <c r="P259" s="60">
        <f>_xlfn.XLOOKUP(Regression_Prep[[#This Row],[School Name]],Math_New[School Name],Math_New[Percentage of Students at Achievement Level],"")</f>
        <v>0.66669999999999996</v>
      </c>
      <c r="Q259" s="60" t="str">
        <f>_xlfn.XLOOKUP(Regression_Prep[[#This Row],[School Name]],Science_New[School Name], Science_New[Percentage of Students at Achievement Level],"")</f>
        <v/>
      </c>
      <c r="R259" s="60">
        <f>IFERROR(AVERAGEIFS(Regression_Prep[[#This Row],[Percent Below Achievement ELA]:[Percent Below Achievement Science]],Regression_Prep[[#This Row],[Percent Below Achievement ELA]:[Percent Below Achievement Science]],"&lt;&gt;"),"")</f>
        <v>0.51114999999999999</v>
      </c>
      <c r="S259" s="60">
        <f>IFERROR(Regression_Prep[[#This Row],[Per Pupil Spending]]*Regression_Prep[[#This Row],[Percent Below Achievement ELA]],"")</f>
        <v>7960.6216200000008</v>
      </c>
      <c r="T259" s="60">
        <f>IFERROR(Regression_Prep[[#This Row],[Per Pupil Spending]]/(1-Regression_Prep[[#This Row],[Percent Below Achievement ELA]]),"")</f>
        <v>34739.990689013037</v>
      </c>
      <c r="U259" s="60" t="str">
        <f>IFERROR(Regression_Prep[[#This Row],[Per Pupil Spending]]*Regression_Prep[[#This Row],[Percent Below Achievement Science]],"")</f>
        <v/>
      </c>
      <c r="V259" s="60" t="str">
        <f>IFERROR(Regression_Prep[[#This Row],[Per Pupil Spending]]/(1-Regression_Prep[[#This Row],[Percent Below Achievement Science]]),"")</f>
        <v/>
      </c>
      <c r="W259" s="60">
        <f>IFERROR(Regression_Prep[[#This Row],[Per Pupil Spending]]*Regression_Prep[[#This Row],[Percent Below Achievement Math]],"")</f>
        <v>14925.046215</v>
      </c>
      <c r="X259" s="60">
        <f>IFERROR(Regression_Prep[[#This Row],[Per Pupil Spending]]/(1-Regression_Prep[[#This Row],[Percent Below Achievement Math]]),"")</f>
        <v>67166.066606660665</v>
      </c>
      <c r="Y259" s="60"/>
      <c r="AH259"/>
      <c r="AI259"/>
      <c r="AJ259"/>
      <c r="AK259"/>
      <c r="AL259"/>
      <c r="AM259"/>
      <c r="AN259"/>
      <c r="AO259"/>
      <c r="AP259"/>
    </row>
    <row r="260" spans="1:42" ht="13">
      <c r="A260" s="25" t="s">
        <v>570</v>
      </c>
      <c r="B260" s="23" t="s">
        <v>793</v>
      </c>
      <c r="C260" s="23" t="s">
        <v>370</v>
      </c>
      <c r="D260" s="23" t="s">
        <v>710</v>
      </c>
      <c r="E260" s="23" t="s">
        <v>647</v>
      </c>
      <c r="F260" s="24" t="s">
        <v>579</v>
      </c>
      <c r="G260" s="23" t="s">
        <v>653</v>
      </c>
      <c r="H260" s="23" t="s">
        <v>794</v>
      </c>
      <c r="I260" s="19" t="s">
        <v>710</v>
      </c>
      <c r="J260" s="18" t="str">
        <f>IF(Regression_Prep[[#This Row],[School Type]]="Charter","Charter", "Non Charter")</f>
        <v>Non Charter</v>
      </c>
      <c r="K260" s="60">
        <f>_xlfn.XLOOKUP(Regression_Prep[[#This Row],[School Name]],Per_Pupil_Spending_1[School Name],Per_Pupil_Spending_1[Amount],"")</f>
        <v>29972.5</v>
      </c>
      <c r="L260" s="60">
        <f>IF(Regression_Prep[[#This Row],[Comparison School Type]]="Charter", 0,1)</f>
        <v>1</v>
      </c>
      <c r="M260" s="60" cm="1">
        <f t="array" ref="M260">_xlfn._xlws.FILTER(Enrollment[Percentage],(Enrollment[School Name]=Regression_Prep[[#This Row],[School Name]])*(Enrollment[Population]="Economically Disadvantaged"),"")</f>
        <v>0.04</v>
      </c>
      <c r="N260" s="60" cm="1">
        <f t="array" ref="N260">_xlfn._xlws.FILTER(Enrollment[Percentage],(Enrollment[School Name]=Regression_Prep[[#This Row],[School Name]])*(Enrollment[Population]="Students with Disabilities"),"")</f>
        <v>0.17369999999999999</v>
      </c>
      <c r="O260" s="60">
        <f>_xlfn.XLOOKUP(Regression_Prep[[#This Row],[School Name]],ELA_New[School Name], ELA_New[Percentage of Students at Achievement Level],"")</f>
        <v>0.16589999999999999</v>
      </c>
      <c r="P260" s="60">
        <f>_xlfn.XLOOKUP(Regression_Prep[[#This Row],[School Name]],Math_New[School Name],Math_New[Percentage of Students at Achievement Level],"")</f>
        <v>0.74229999999999996</v>
      </c>
      <c r="Q260" s="60">
        <f>_xlfn.XLOOKUP(Regression_Prep[[#This Row],[School Name]],Science_New[School Name], Science_New[Percentage of Students at Achievement Level],"")</f>
        <v>0.59060000000000001</v>
      </c>
      <c r="R260" s="60">
        <f>IFERROR(AVERAGEIFS(Regression_Prep[[#This Row],[Percent Below Achievement ELA]:[Percent Below Achievement Science]],Regression_Prep[[#This Row],[Percent Below Achievement ELA]:[Percent Below Achievement Science]],"&lt;&gt;"),"")</f>
        <v>0.49959999999999999</v>
      </c>
      <c r="S260" s="60">
        <f>IFERROR(Regression_Prep[[#This Row],[Per Pupil Spending]]*Regression_Prep[[#This Row],[Percent Below Achievement ELA]],"")</f>
        <v>4972.4377500000001</v>
      </c>
      <c r="T260" s="60">
        <f>IFERROR(Regression_Prep[[#This Row],[Per Pupil Spending]]/(1-Regression_Prep[[#This Row],[Percent Below Achievement ELA]]),"")</f>
        <v>35933.94077448747</v>
      </c>
      <c r="U260" s="60">
        <f>IFERROR(Regression_Prep[[#This Row],[Per Pupil Spending]]*Regression_Prep[[#This Row],[Percent Below Achievement Science]],"")</f>
        <v>17701.7585</v>
      </c>
      <c r="V260" s="60">
        <f>IFERROR(Regression_Prep[[#This Row],[Per Pupil Spending]]/(1-Regression_Prep[[#This Row],[Percent Below Achievement Science]]),"")</f>
        <v>73210.796287249643</v>
      </c>
      <c r="W260" s="60">
        <f>IFERROR(Regression_Prep[[#This Row],[Per Pupil Spending]]*Regression_Prep[[#This Row],[Percent Below Achievement Math]],"")</f>
        <v>22248.586749999999</v>
      </c>
      <c r="X260" s="60">
        <f>IFERROR(Regression_Prep[[#This Row],[Per Pupil Spending]]/(1-Regression_Prep[[#This Row],[Percent Below Achievement Math]]),"")</f>
        <v>116307.72215754751</v>
      </c>
      <c r="Y260" s="60"/>
      <c r="AH260"/>
      <c r="AI260"/>
      <c r="AJ260"/>
      <c r="AK260"/>
      <c r="AL260"/>
      <c r="AM260"/>
      <c r="AN260"/>
      <c r="AO260"/>
      <c r="AP260"/>
    </row>
    <row r="261" spans="1:42" ht="13">
      <c r="A261" s="28" t="s">
        <v>570</v>
      </c>
      <c r="B261" s="26" t="s">
        <v>793</v>
      </c>
      <c r="C261" s="26" t="s">
        <v>374</v>
      </c>
      <c r="D261" s="27" t="s">
        <v>698</v>
      </c>
      <c r="E261" s="26" t="s">
        <v>647</v>
      </c>
      <c r="F261" s="27" t="s">
        <v>579</v>
      </c>
      <c r="G261" s="26" t="s">
        <v>653</v>
      </c>
      <c r="H261" s="26" t="s">
        <v>794</v>
      </c>
      <c r="I261" s="19" t="s">
        <v>698</v>
      </c>
      <c r="J261" s="18" t="str">
        <f>IF(Regression_Prep[[#This Row],[School Type]]="Charter","Charter", "Non Charter")</f>
        <v>Non Charter</v>
      </c>
      <c r="K261" s="60">
        <f>_xlfn.XLOOKUP(Regression_Prep[[#This Row],[School Name]],Per_Pupil_Spending_1[School Name],Per_Pupil_Spending_1[Amount],"")</f>
        <v>33222.01</v>
      </c>
      <c r="L261" s="60">
        <f>IF(Regression_Prep[[#This Row],[Comparison School Type]]="Charter", 0,1)</f>
        <v>1</v>
      </c>
      <c r="M261" s="60" cm="1">
        <f t="array" ref="M261">_xlfn._xlws.FILTER(Enrollment[Percentage],(Enrollment[School Name]=Regression_Prep[[#This Row],[School Name]])*(Enrollment[Population]="Economically Disadvantaged"),"")</f>
        <v>3.3300000000000003E-2</v>
      </c>
      <c r="N261" s="60" cm="1">
        <f t="array" ref="N261">_xlfn._xlws.FILTER(Enrollment[Percentage],(Enrollment[School Name]=Regression_Prep[[#This Row],[School Name]])*(Enrollment[Population]="Students with Disabilities"),"")</f>
        <v>0.15</v>
      </c>
      <c r="O261" s="60">
        <f>_xlfn.XLOOKUP(Regression_Prep[[#This Row],[School Name]],ELA_New[School Name], ELA_New[Percentage of Students at Achievement Level],"")</f>
        <v>0.12470000000000001</v>
      </c>
      <c r="P261" s="60">
        <f>_xlfn.XLOOKUP(Regression_Prep[[#This Row],[School Name]],Math_New[School Name],Math_New[Percentage of Students at Achievement Level],"")</f>
        <v>0.61219999999999997</v>
      </c>
      <c r="Q261" s="60">
        <f>_xlfn.XLOOKUP(Regression_Prep[[#This Row],[School Name]],Science_New[School Name], Science_New[Percentage of Students at Achievement Level],"")</f>
        <v>0.21640000000000001</v>
      </c>
      <c r="R261" s="60">
        <f>IFERROR(AVERAGEIFS(Regression_Prep[[#This Row],[Percent Below Achievement ELA]:[Percent Below Achievement Science]],Regression_Prep[[#This Row],[Percent Below Achievement ELA]:[Percent Below Achievement Science]],"&lt;&gt;"),"")</f>
        <v>0.3177666666666667</v>
      </c>
      <c r="S261" s="60">
        <f>IFERROR(Regression_Prep[[#This Row],[Per Pupil Spending]]*Regression_Prep[[#This Row],[Percent Below Achievement ELA]],"")</f>
        <v>4142.7846470000004</v>
      </c>
      <c r="T261" s="60">
        <f>IFERROR(Regression_Prep[[#This Row],[Per Pupil Spending]]/(1-Regression_Prep[[#This Row],[Percent Below Achievement ELA]]),"")</f>
        <v>37954.998286301845</v>
      </c>
      <c r="U261" s="60">
        <f>IFERROR(Regression_Prep[[#This Row],[Per Pupil Spending]]*Regression_Prep[[#This Row],[Percent Below Achievement Science]],"")</f>
        <v>7189.2429640000009</v>
      </c>
      <c r="V261" s="60">
        <f>IFERROR(Regression_Prep[[#This Row],[Per Pupil Spending]]/(1-Regression_Prep[[#This Row],[Percent Below Achievement Science]]),"")</f>
        <v>42396.643695763152</v>
      </c>
      <c r="W261" s="60">
        <f>IFERROR(Regression_Prep[[#This Row],[Per Pupil Spending]]*Regression_Prep[[#This Row],[Percent Below Achievement Math]],"")</f>
        <v>20338.514522000001</v>
      </c>
      <c r="X261" s="60">
        <f>IFERROR(Regression_Prep[[#This Row],[Per Pupil Spending]]/(1-Regression_Prep[[#This Row],[Percent Below Achievement Math]]),"")</f>
        <v>85667.895822588966</v>
      </c>
      <c r="Y261" s="60"/>
      <c r="AH261"/>
      <c r="AI261"/>
      <c r="AJ261"/>
      <c r="AK261"/>
      <c r="AL261"/>
      <c r="AM261"/>
      <c r="AN261"/>
      <c r="AO261"/>
      <c r="AP261"/>
    </row>
    <row r="262" spans="1:42" ht="13">
      <c r="A262" s="25" t="s">
        <v>570</v>
      </c>
      <c r="B262" s="23" t="s">
        <v>795</v>
      </c>
      <c r="C262" s="23" t="s">
        <v>90</v>
      </c>
      <c r="D262" s="23" t="s">
        <v>710</v>
      </c>
      <c r="E262" s="23" t="s">
        <v>647</v>
      </c>
      <c r="F262" s="24" t="s">
        <v>579</v>
      </c>
      <c r="G262" s="23" t="s">
        <v>657</v>
      </c>
      <c r="H262" s="23" t="s">
        <v>796</v>
      </c>
      <c r="I262" s="19" t="s">
        <v>710</v>
      </c>
      <c r="J262" s="18" t="str">
        <f>IF(Regression_Prep[[#This Row],[School Type]]="Charter","Charter", "Non Charter")</f>
        <v>Non Charter</v>
      </c>
      <c r="K262" s="60">
        <f>_xlfn.XLOOKUP(Regression_Prep[[#This Row],[School Name]],Per_Pupil_Spending_1[School Name],Per_Pupil_Spending_1[Amount],"")</f>
        <v>23905.26</v>
      </c>
      <c r="L262" s="60">
        <f>IF(Regression_Prep[[#This Row],[Comparison School Type]]="Charter", 0,1)</f>
        <v>1</v>
      </c>
      <c r="M262" s="60" cm="1">
        <f t="array" ref="M262">_xlfn._xlws.FILTER(Enrollment[Percentage],(Enrollment[School Name]=Regression_Prep[[#This Row],[School Name]])*(Enrollment[Population]="Economically Disadvantaged"),"")</f>
        <v>0.55130000000000001</v>
      </c>
      <c r="N262" s="60" cm="1">
        <f t="array" ref="N262">_xlfn._xlws.FILTER(Enrollment[Percentage],(Enrollment[School Name]=Regression_Prep[[#This Row],[School Name]])*(Enrollment[Population]="Students with Disabilities"),"")</f>
        <v>0.12820000000000001</v>
      </c>
      <c r="O262" s="60">
        <f>_xlfn.XLOOKUP(Regression_Prep[[#This Row],[School Name]],ELA_New[School Name], ELA_New[Percentage of Students at Achievement Level],"")</f>
        <v>0.51519999999999999</v>
      </c>
      <c r="P262" s="60">
        <f>_xlfn.XLOOKUP(Regression_Prep[[#This Row],[School Name]],Math_New[School Name],Math_New[Percentage of Students at Achievement Level],"")</f>
        <v>0.30299999999999999</v>
      </c>
      <c r="Q262" s="60" t="str">
        <f>_xlfn.XLOOKUP(Regression_Prep[[#This Row],[School Name]],Science_New[School Name], Science_New[Percentage of Students at Achievement Level],"")</f>
        <v/>
      </c>
      <c r="R262" s="60">
        <f>IFERROR(AVERAGEIFS(Regression_Prep[[#This Row],[Percent Below Achievement ELA]:[Percent Below Achievement Science]],Regression_Prep[[#This Row],[Percent Below Achievement ELA]:[Percent Below Achievement Science]],"&lt;&gt;"),"")</f>
        <v>0.40910000000000002</v>
      </c>
      <c r="S262" s="60">
        <f>IFERROR(Regression_Prep[[#This Row],[Per Pupil Spending]]*Regression_Prep[[#This Row],[Percent Below Achievement ELA]],"")</f>
        <v>12315.989951999998</v>
      </c>
      <c r="T262" s="60">
        <f>IFERROR(Regression_Prep[[#This Row],[Per Pupil Spending]]/(1-Regression_Prep[[#This Row],[Percent Below Achievement ELA]]),"")</f>
        <v>49309.529702970292</v>
      </c>
      <c r="U262" s="60" t="str">
        <f>IFERROR(Regression_Prep[[#This Row],[Per Pupil Spending]]*Regression_Prep[[#This Row],[Percent Below Achievement Science]],"")</f>
        <v/>
      </c>
      <c r="V262" s="60" t="str">
        <f>IFERROR(Regression_Prep[[#This Row],[Per Pupil Spending]]/(1-Regression_Prep[[#This Row],[Percent Below Achievement Science]]),"")</f>
        <v/>
      </c>
      <c r="W262" s="60">
        <f>IFERROR(Regression_Prep[[#This Row],[Per Pupil Spending]]*Regression_Prep[[#This Row],[Percent Below Achievement Math]],"")</f>
        <v>7243.2937799999991</v>
      </c>
      <c r="X262" s="60">
        <f>IFERROR(Regression_Prep[[#This Row],[Per Pupil Spending]]/(1-Regression_Prep[[#This Row],[Percent Below Achievement Math]]),"")</f>
        <v>34297.360114777613</v>
      </c>
      <c r="Y262" s="60"/>
      <c r="AH262"/>
      <c r="AI262"/>
      <c r="AJ262"/>
      <c r="AK262"/>
      <c r="AL262"/>
      <c r="AM262"/>
      <c r="AN262"/>
      <c r="AO262"/>
      <c r="AP262"/>
    </row>
    <row r="263" spans="1:42" ht="13">
      <c r="A263" s="28" t="s">
        <v>570</v>
      </c>
      <c r="B263" s="26" t="s">
        <v>806</v>
      </c>
      <c r="C263" s="26" t="s">
        <v>411</v>
      </c>
      <c r="D263" s="27" t="s">
        <v>698</v>
      </c>
      <c r="E263" s="26" t="s">
        <v>647</v>
      </c>
      <c r="F263" s="27" t="s">
        <v>579</v>
      </c>
      <c r="G263" s="26" t="s">
        <v>653</v>
      </c>
      <c r="H263" s="26" t="s">
        <v>807</v>
      </c>
      <c r="I263" s="19" t="s">
        <v>698</v>
      </c>
      <c r="J263" s="18" t="str">
        <f>IF(Regression_Prep[[#This Row],[School Type]]="Charter","Charter", "Non Charter")</f>
        <v>Non Charter</v>
      </c>
      <c r="K263" s="60">
        <f>_xlfn.XLOOKUP(Regression_Prep[[#This Row],[School Name]],Per_Pupil_Spending_1[School Name],Per_Pupil_Spending_1[Amount],"")</f>
        <v>20147.3</v>
      </c>
      <c r="L263" s="60">
        <f>IF(Regression_Prep[[#This Row],[Comparison School Type]]="Charter", 0,1)</f>
        <v>1</v>
      </c>
      <c r="M263" s="60" cm="1">
        <f t="array" ref="M263">_xlfn._xlws.FILTER(Enrollment[Percentage],(Enrollment[School Name]=Regression_Prep[[#This Row],[School Name]])*(Enrollment[Population]="Economically Disadvantaged"),"")</f>
        <v>8.5999999999999993E-2</v>
      </c>
      <c r="N263" s="60" cm="1">
        <f t="array" ref="N263">_xlfn._xlws.FILTER(Enrollment[Percentage],(Enrollment[School Name]=Regression_Prep[[#This Row],[School Name]])*(Enrollment[Population]="Students with Disabilities"),"")</f>
        <v>0.14630000000000001</v>
      </c>
      <c r="O263" s="60">
        <f>_xlfn.XLOOKUP(Regression_Prep[[#This Row],[School Name]],ELA_New[School Name], ELA_New[Percentage of Students at Achievement Level],"")</f>
        <v>0.28860000000000002</v>
      </c>
      <c r="P263" s="60">
        <f>_xlfn.XLOOKUP(Regression_Prep[[#This Row],[School Name]],Math_New[School Name],Math_New[Percentage of Students at Achievement Level],"")</f>
        <v>0.55900000000000005</v>
      </c>
      <c r="Q263" s="60">
        <f>_xlfn.XLOOKUP(Regression_Prep[[#This Row],[School Name]],Science_New[School Name], Science_New[Percentage of Students at Achievement Level],"")</f>
        <v>0.48499999999999999</v>
      </c>
      <c r="R263" s="60">
        <f>IFERROR(AVERAGEIFS(Regression_Prep[[#This Row],[Percent Below Achievement ELA]:[Percent Below Achievement Science]],Regression_Prep[[#This Row],[Percent Below Achievement ELA]:[Percent Below Achievement Science]],"&lt;&gt;"),"")</f>
        <v>0.44420000000000009</v>
      </c>
      <c r="S263" s="60">
        <f>IFERROR(Regression_Prep[[#This Row],[Per Pupil Spending]]*Regression_Prep[[#This Row],[Percent Below Achievement ELA]],"")</f>
        <v>5814.5107800000005</v>
      </c>
      <c r="T263" s="60">
        <f>IFERROR(Regression_Prep[[#This Row],[Per Pupil Spending]]/(1-Regression_Prep[[#This Row],[Percent Below Achievement ELA]]),"")</f>
        <v>28320.635366882201</v>
      </c>
      <c r="U263" s="60">
        <f>IFERROR(Regression_Prep[[#This Row],[Per Pupil Spending]]*Regression_Prep[[#This Row],[Percent Below Achievement Science]],"")</f>
        <v>9771.4404999999988</v>
      </c>
      <c r="V263" s="60">
        <f>IFERROR(Regression_Prep[[#This Row],[Per Pupil Spending]]/(1-Regression_Prep[[#This Row],[Percent Below Achievement Science]]),"")</f>
        <v>39120.970873786406</v>
      </c>
      <c r="W263" s="60">
        <f>IFERROR(Regression_Prep[[#This Row],[Per Pupil Spending]]*Regression_Prep[[#This Row],[Percent Below Achievement Math]],"")</f>
        <v>11262.340700000001</v>
      </c>
      <c r="X263" s="60">
        <f>IFERROR(Regression_Prep[[#This Row],[Per Pupil Spending]]/(1-Regression_Prep[[#This Row],[Percent Below Achievement Math]]),"")</f>
        <v>45685.487528344675</v>
      </c>
      <c r="Y263" s="60"/>
      <c r="AH263"/>
      <c r="AI263"/>
      <c r="AJ263"/>
      <c r="AK263"/>
      <c r="AL263"/>
      <c r="AM263"/>
      <c r="AN263"/>
      <c r="AO263"/>
      <c r="AP263"/>
    </row>
    <row r="264" spans="1:42" ht="13">
      <c r="A264" s="25" t="s">
        <v>570</v>
      </c>
      <c r="B264" s="23" t="s">
        <v>806</v>
      </c>
      <c r="C264" s="23" t="s">
        <v>276</v>
      </c>
      <c r="D264" s="23" t="s">
        <v>808</v>
      </c>
      <c r="E264" s="23" t="s">
        <v>647</v>
      </c>
      <c r="F264" s="24" t="s">
        <v>579</v>
      </c>
      <c r="G264" s="23" t="s">
        <v>653</v>
      </c>
      <c r="H264" s="23" t="s">
        <v>807</v>
      </c>
      <c r="I264" s="19" t="s">
        <v>808</v>
      </c>
      <c r="J264" s="18" t="str">
        <f>IF(Regression_Prep[[#This Row],[School Type]]="Charter","Charter", "Non Charter")</f>
        <v>Non Charter</v>
      </c>
      <c r="K264" s="60">
        <f>_xlfn.XLOOKUP(Regression_Prep[[#This Row],[School Name]],Per_Pupil_Spending_1[School Name],Per_Pupil_Spending_1[Amount],"")</f>
        <v>21698.53</v>
      </c>
      <c r="L264" s="60">
        <f>IF(Regression_Prep[[#This Row],[Comparison School Type]]="Charter", 0,1)</f>
        <v>1</v>
      </c>
      <c r="M264" s="60" cm="1">
        <f t="array" ref="M264">_xlfn._xlws.FILTER(Enrollment[Percentage],(Enrollment[School Name]=Regression_Prep[[#This Row],[School Name]])*(Enrollment[Population]="Economically Disadvantaged"),"")</f>
        <v>8.6300000000000002E-2</v>
      </c>
      <c r="N264" s="60" cm="1">
        <f t="array" ref="N264">_xlfn._xlws.FILTER(Enrollment[Percentage],(Enrollment[School Name]=Regression_Prep[[#This Row],[School Name]])*(Enrollment[Population]="Students with Disabilities"),"")</f>
        <v>0.20080000000000001</v>
      </c>
      <c r="O264" s="60">
        <f>_xlfn.XLOOKUP(Regression_Prep[[#This Row],[School Name]],ELA_New[School Name], ELA_New[Percentage of Students at Achievement Level],"")</f>
        <v>0.30349999999999999</v>
      </c>
      <c r="P264" s="60">
        <f>_xlfn.XLOOKUP(Regression_Prep[[#This Row],[School Name]],Math_New[School Name],Math_New[Percentage of Students at Achievement Level],"")</f>
        <v>0.71040000000000003</v>
      </c>
      <c r="Q264" s="60">
        <f>_xlfn.XLOOKUP(Regression_Prep[[#This Row],[School Name]],Science_New[School Name], Science_New[Percentage of Students at Achievement Level],"")</f>
        <v>0.6905</v>
      </c>
      <c r="R264" s="60">
        <f>IFERROR(AVERAGEIFS(Regression_Prep[[#This Row],[Percent Below Achievement ELA]:[Percent Below Achievement Science]],Regression_Prep[[#This Row],[Percent Below Achievement ELA]:[Percent Below Achievement Science]],"&lt;&gt;"),"")</f>
        <v>0.56813333333333338</v>
      </c>
      <c r="S264" s="60">
        <f>IFERROR(Regression_Prep[[#This Row],[Per Pupil Spending]]*Regression_Prep[[#This Row],[Percent Below Achievement ELA]],"")</f>
        <v>6585.503854999999</v>
      </c>
      <c r="T264" s="60">
        <f>IFERROR(Regression_Prep[[#This Row],[Per Pupil Spending]]/(1-Regression_Prep[[#This Row],[Percent Below Achievement ELA]]),"")</f>
        <v>31153.668341708541</v>
      </c>
      <c r="U264" s="60">
        <f>IFERROR(Regression_Prep[[#This Row],[Per Pupil Spending]]*Regression_Prep[[#This Row],[Percent Below Achievement Science]],"")</f>
        <v>14982.834965</v>
      </c>
      <c r="V264" s="60">
        <f>IFERROR(Regression_Prep[[#This Row],[Per Pupil Spending]]/(1-Regression_Prep[[#This Row],[Percent Below Achievement Science]]),"")</f>
        <v>70108.336025848141</v>
      </c>
      <c r="W264" s="60">
        <f>IFERROR(Regression_Prep[[#This Row],[Per Pupil Spending]]*Regression_Prep[[#This Row],[Percent Below Achievement Math]],"")</f>
        <v>15414.635711999999</v>
      </c>
      <c r="X264" s="60">
        <f>IFERROR(Regression_Prep[[#This Row],[Per Pupil Spending]]/(1-Regression_Prep[[#This Row],[Percent Below Achievement Math]]),"")</f>
        <v>74925.863259668506</v>
      </c>
      <c r="Y264" s="60"/>
      <c r="AH264"/>
      <c r="AI264"/>
      <c r="AJ264"/>
      <c r="AK264"/>
      <c r="AL264"/>
      <c r="AM264"/>
      <c r="AN264"/>
      <c r="AO264"/>
      <c r="AP264"/>
    </row>
    <row r="265" spans="1:42" ht="13">
      <c r="A265" s="28" t="s">
        <v>570</v>
      </c>
      <c r="B265" s="26" t="s">
        <v>806</v>
      </c>
      <c r="C265" s="26" t="s">
        <v>390</v>
      </c>
      <c r="D265" s="26" t="s">
        <v>710</v>
      </c>
      <c r="E265" s="26" t="s">
        <v>647</v>
      </c>
      <c r="F265" s="27" t="s">
        <v>579</v>
      </c>
      <c r="G265" s="26" t="s">
        <v>653</v>
      </c>
      <c r="H265" s="26" t="s">
        <v>807</v>
      </c>
      <c r="I265" s="19" t="s">
        <v>710</v>
      </c>
      <c r="J265" s="18" t="str">
        <f>IF(Regression_Prep[[#This Row],[School Type]]="Charter","Charter", "Non Charter")</f>
        <v>Non Charter</v>
      </c>
      <c r="K265" s="60">
        <f>_xlfn.XLOOKUP(Regression_Prep[[#This Row],[School Name]],Per_Pupil_Spending_1[School Name],Per_Pupil_Spending_1[Amount],"")</f>
        <v>22492.22</v>
      </c>
      <c r="L265" s="60">
        <f>IF(Regression_Prep[[#This Row],[Comparison School Type]]="Charter", 0,1)</f>
        <v>1</v>
      </c>
      <c r="M265" s="60" cm="1">
        <f t="array" ref="M265">_xlfn._xlws.FILTER(Enrollment[Percentage],(Enrollment[School Name]=Regression_Prep[[#This Row],[School Name]])*(Enrollment[Population]="Economically Disadvantaged"),"")</f>
        <v>8.7599999999999997E-2</v>
      </c>
      <c r="N265" s="60" cm="1">
        <f t="array" ref="N265">_xlfn._xlws.FILTER(Enrollment[Percentage],(Enrollment[School Name]=Regression_Prep[[#This Row],[School Name]])*(Enrollment[Population]="Students with Disabilities"),"")</f>
        <v>0.15670000000000001</v>
      </c>
      <c r="O265" s="60">
        <f>_xlfn.XLOOKUP(Regression_Prep[[#This Row],[School Name]],ELA_New[School Name], ELA_New[Percentage of Students at Achievement Level],"")</f>
        <v>0.37019999999999997</v>
      </c>
      <c r="P265" s="60">
        <f>_xlfn.XLOOKUP(Regression_Prep[[#This Row],[School Name]],Math_New[School Name],Math_New[Percentage of Students at Achievement Level],"")</f>
        <v>0.60770000000000002</v>
      </c>
      <c r="Q265" s="60">
        <f>_xlfn.XLOOKUP(Regression_Prep[[#This Row],[School Name]],Science_New[School Name], Science_New[Percentage of Students at Achievement Level],"")</f>
        <v>0.8</v>
      </c>
      <c r="R265" s="60">
        <f>IFERROR(AVERAGEIFS(Regression_Prep[[#This Row],[Percent Below Achievement ELA]:[Percent Below Achievement Science]],Regression_Prep[[#This Row],[Percent Below Achievement ELA]:[Percent Below Achievement Science]],"&lt;&gt;"),"")</f>
        <v>0.59263333333333335</v>
      </c>
      <c r="S265" s="60">
        <f>IFERROR(Regression_Prep[[#This Row],[Per Pupil Spending]]*Regression_Prep[[#This Row],[Percent Below Achievement ELA]],"")</f>
        <v>8326.6198440000007</v>
      </c>
      <c r="T265" s="60">
        <f>IFERROR(Regression_Prep[[#This Row],[Per Pupil Spending]]/(1-Regression_Prep[[#This Row],[Percent Below Achievement ELA]]),"")</f>
        <v>35713.274055255635</v>
      </c>
      <c r="U265" s="60">
        <f>IFERROR(Regression_Prep[[#This Row],[Per Pupil Spending]]*Regression_Prep[[#This Row],[Percent Below Achievement Science]],"")</f>
        <v>17993.776000000002</v>
      </c>
      <c r="V265" s="60">
        <f>IFERROR(Regression_Prep[[#This Row],[Per Pupil Spending]]/(1-Regression_Prep[[#This Row],[Percent Below Achievement Science]]),"")</f>
        <v>112461.10000000003</v>
      </c>
      <c r="W265" s="60">
        <f>IFERROR(Regression_Prep[[#This Row],[Per Pupil Spending]]*Regression_Prep[[#This Row],[Percent Below Achievement Math]],"")</f>
        <v>13668.522094000002</v>
      </c>
      <c r="X265" s="60">
        <f>IFERROR(Regression_Prep[[#This Row],[Per Pupil Spending]]/(1-Regression_Prep[[#This Row],[Percent Below Achievement Math]]),"")</f>
        <v>57334.234004588332</v>
      </c>
      <c r="Y265" s="60"/>
      <c r="AH265"/>
      <c r="AI265"/>
      <c r="AJ265"/>
      <c r="AK265"/>
      <c r="AL265"/>
      <c r="AM265"/>
      <c r="AN265"/>
      <c r="AO265"/>
      <c r="AP265"/>
    </row>
    <row r="266" spans="1:42" ht="13">
      <c r="A266" s="25" t="s">
        <v>570</v>
      </c>
      <c r="B266" s="23" t="s">
        <v>806</v>
      </c>
      <c r="C266" s="23" t="s">
        <v>464</v>
      </c>
      <c r="D266" s="23" t="s">
        <v>808</v>
      </c>
      <c r="E266" s="23" t="s">
        <v>647</v>
      </c>
      <c r="F266" s="24" t="s">
        <v>579</v>
      </c>
      <c r="G266" s="23" t="s">
        <v>653</v>
      </c>
      <c r="H266" s="23" t="s">
        <v>807</v>
      </c>
      <c r="I266" s="19" t="s">
        <v>808</v>
      </c>
      <c r="J266" s="18" t="str">
        <f>IF(Regression_Prep[[#This Row],[School Type]]="Charter","Charter", "Non Charter")</f>
        <v>Non Charter</v>
      </c>
      <c r="K266" s="60">
        <f>_xlfn.XLOOKUP(Regression_Prep[[#This Row],[School Name]],Per_Pupil_Spending_1[School Name],Per_Pupil_Spending_1[Amount],"")</f>
        <v>21649</v>
      </c>
      <c r="L266" s="60">
        <f>IF(Regression_Prep[[#This Row],[Comparison School Type]]="Charter", 0,1)</f>
        <v>1</v>
      </c>
      <c r="M266" s="60" cm="1">
        <f t="array" ref="M266">_xlfn._xlws.FILTER(Enrollment[Percentage],(Enrollment[School Name]=Regression_Prep[[#This Row],[School Name]])*(Enrollment[Population]="Economically Disadvantaged"),"")</f>
        <v>7.7299999999999994E-2</v>
      </c>
      <c r="N266" s="60" cm="1">
        <f t="array" ref="N266">_xlfn._xlws.FILTER(Enrollment[Percentage],(Enrollment[School Name]=Regression_Prep[[#This Row],[School Name]])*(Enrollment[Population]="Students with Disabilities"),"")</f>
        <v>0.185</v>
      </c>
      <c r="O266" s="60">
        <f>_xlfn.XLOOKUP(Regression_Prep[[#This Row],[School Name]],ELA_New[School Name], ELA_New[Percentage of Students at Achievement Level],"")</f>
        <v>0.33169999999999999</v>
      </c>
      <c r="P266" s="60">
        <f>_xlfn.XLOOKUP(Regression_Prep[[#This Row],[School Name]],Math_New[School Name],Math_New[Percentage of Students at Achievement Level],"")</f>
        <v>0.52129999999999999</v>
      </c>
      <c r="Q266" s="60">
        <f>_xlfn.XLOOKUP(Regression_Prep[[#This Row],[School Name]],Science_New[School Name], Science_New[Percentage of Students at Achievement Level],"")</f>
        <v>0.83699999999999997</v>
      </c>
      <c r="R266" s="60">
        <f>IFERROR(AVERAGEIFS(Regression_Prep[[#This Row],[Percent Below Achievement ELA]:[Percent Below Achievement Science]],Regression_Prep[[#This Row],[Percent Below Achievement ELA]:[Percent Below Achievement Science]],"&lt;&gt;"),"")</f>
        <v>0.56333333333333335</v>
      </c>
      <c r="S266" s="60">
        <f>IFERROR(Regression_Prep[[#This Row],[Per Pupil Spending]]*Regression_Prep[[#This Row],[Percent Below Achievement ELA]],"")</f>
        <v>7180.9732999999997</v>
      </c>
      <c r="T266" s="60">
        <f>IFERROR(Regression_Prep[[#This Row],[Per Pupil Spending]]/(1-Regression_Prep[[#This Row],[Percent Below Achievement ELA]]),"")</f>
        <v>32394.134370791562</v>
      </c>
      <c r="U266" s="60">
        <f>IFERROR(Regression_Prep[[#This Row],[Per Pupil Spending]]*Regression_Prep[[#This Row],[Percent Below Achievement Science]],"")</f>
        <v>18120.213</v>
      </c>
      <c r="V266" s="60">
        <f>IFERROR(Regression_Prep[[#This Row],[Per Pupil Spending]]/(1-Regression_Prep[[#This Row],[Percent Below Achievement Science]]),"")</f>
        <v>132815.95092024538</v>
      </c>
      <c r="W266" s="60">
        <f>IFERROR(Regression_Prep[[#This Row],[Per Pupil Spending]]*Regression_Prep[[#This Row],[Percent Below Achievement Math]],"")</f>
        <v>11285.6237</v>
      </c>
      <c r="X266" s="60">
        <f>IFERROR(Regression_Prep[[#This Row],[Per Pupil Spending]]/(1-Regression_Prep[[#This Row],[Percent Below Achievement Math]]),"")</f>
        <v>45224.566534363898</v>
      </c>
      <c r="Y266" s="60"/>
      <c r="AH266"/>
      <c r="AI266"/>
      <c r="AJ266"/>
      <c r="AK266"/>
      <c r="AL266"/>
      <c r="AM266"/>
      <c r="AN266"/>
      <c r="AO266"/>
      <c r="AP266"/>
    </row>
    <row r="267" spans="1:42" ht="13">
      <c r="A267" s="28" t="s">
        <v>570</v>
      </c>
      <c r="B267" s="26" t="s">
        <v>813</v>
      </c>
      <c r="C267" s="26" t="s">
        <v>280</v>
      </c>
      <c r="D267" s="26" t="s">
        <v>814</v>
      </c>
      <c r="E267" s="26" t="s">
        <v>647</v>
      </c>
      <c r="F267" s="27" t="s">
        <v>579</v>
      </c>
      <c r="G267" s="26" t="s">
        <v>689</v>
      </c>
      <c r="H267" s="26" t="s">
        <v>815</v>
      </c>
      <c r="I267" s="19" t="s">
        <v>814</v>
      </c>
      <c r="J267" s="18" t="str">
        <f>IF(Regression_Prep[[#This Row],[School Type]]="Charter","Charter", "Non Charter")</f>
        <v>Non Charter</v>
      </c>
      <c r="K267" s="60">
        <f>_xlfn.XLOOKUP(Regression_Prep[[#This Row],[School Name]],Per_Pupil_Spending_1[School Name],Per_Pupil_Spending_1[Amount],"")</f>
        <v>27481.95</v>
      </c>
      <c r="L267" s="60">
        <f>IF(Regression_Prep[[#This Row],[Comparison School Type]]="Charter", 0,1)</f>
        <v>1</v>
      </c>
      <c r="M267" s="60" cm="1">
        <f t="array" ref="M267">_xlfn._xlws.FILTER(Enrollment[Percentage],(Enrollment[School Name]=Regression_Prep[[#This Row],[School Name]])*(Enrollment[Population]="Economically Disadvantaged"),"")</f>
        <v>0.2402</v>
      </c>
      <c r="N267" s="60" cm="1">
        <f t="array" ref="N267">_xlfn._xlws.FILTER(Enrollment[Percentage],(Enrollment[School Name]=Regression_Prep[[#This Row],[School Name]])*(Enrollment[Population]="Students with Disabilities"),"")</f>
        <v>0.15079999999999999</v>
      </c>
      <c r="O267" s="60">
        <f>_xlfn.XLOOKUP(Regression_Prep[[#This Row],[School Name]],ELA_New[School Name], ELA_New[Percentage of Students at Achievement Level],"")</f>
        <v>0.33329999999999999</v>
      </c>
      <c r="P267" s="60">
        <f>_xlfn.XLOOKUP(Regression_Prep[[#This Row],[School Name]],Math_New[School Name],Math_New[Percentage of Students at Achievement Level],"")</f>
        <v>0.61460000000000004</v>
      </c>
      <c r="Q267" s="60">
        <f>_xlfn.XLOOKUP(Regression_Prep[[#This Row],[School Name]],Science_New[School Name], Science_New[Percentage of Students at Achievement Level],"")</f>
        <v>0.77780000000000005</v>
      </c>
      <c r="R267" s="60">
        <f>IFERROR(AVERAGEIFS(Regression_Prep[[#This Row],[Percent Below Achievement ELA]:[Percent Below Achievement Science]],Regression_Prep[[#This Row],[Percent Below Achievement ELA]:[Percent Below Achievement Science]],"&lt;&gt;"),"")</f>
        <v>0.57523333333333337</v>
      </c>
      <c r="S267" s="60">
        <f>IFERROR(Regression_Prep[[#This Row],[Per Pupil Spending]]*Regression_Prep[[#This Row],[Percent Below Achievement ELA]],"")</f>
        <v>9159.7339350000002</v>
      </c>
      <c r="T267" s="60">
        <f>IFERROR(Regression_Prep[[#This Row],[Per Pupil Spending]]/(1-Regression_Prep[[#This Row],[Percent Below Achievement ELA]]),"")</f>
        <v>41220.863956802154</v>
      </c>
      <c r="U267" s="60">
        <f>IFERROR(Regression_Prep[[#This Row],[Per Pupil Spending]]*Regression_Prep[[#This Row],[Percent Below Achievement Science]],"")</f>
        <v>21375.460710000003</v>
      </c>
      <c r="V267" s="60">
        <f>IFERROR(Regression_Prep[[#This Row],[Per Pupil Spending]]/(1-Regression_Prep[[#This Row],[Percent Below Achievement Science]]),"")</f>
        <v>123681.14311431146</v>
      </c>
      <c r="W267" s="60">
        <f>IFERROR(Regression_Prep[[#This Row],[Per Pupil Spending]]*Regression_Prep[[#This Row],[Percent Below Achievement Math]],"")</f>
        <v>16890.406470000002</v>
      </c>
      <c r="X267" s="60">
        <f>IFERROR(Regression_Prep[[#This Row],[Per Pupil Spending]]/(1-Regression_Prep[[#This Row],[Percent Below Achievement Math]]),"")</f>
        <v>71307.602490918536</v>
      </c>
      <c r="Y267" s="60"/>
      <c r="AH267"/>
      <c r="AI267"/>
      <c r="AJ267"/>
      <c r="AK267"/>
      <c r="AL267"/>
      <c r="AM267"/>
      <c r="AN267"/>
      <c r="AO267"/>
      <c r="AP267"/>
    </row>
    <row r="268" spans="1:42" ht="13">
      <c r="A268" s="25" t="s">
        <v>570</v>
      </c>
      <c r="B268" s="23" t="s">
        <v>819</v>
      </c>
      <c r="C268" s="23" t="s">
        <v>438</v>
      </c>
      <c r="D268" s="24" t="s">
        <v>755</v>
      </c>
      <c r="E268" s="23" t="s">
        <v>647</v>
      </c>
      <c r="F268" s="24" t="s">
        <v>579</v>
      </c>
      <c r="G268" s="23" t="s">
        <v>676</v>
      </c>
      <c r="H268" s="23" t="s">
        <v>820</v>
      </c>
      <c r="I268" s="19" t="s">
        <v>755</v>
      </c>
      <c r="J268" s="18" t="str">
        <f>IF(Regression_Prep[[#This Row],[School Type]]="Charter","Charter", "Non Charter")</f>
        <v>Non Charter</v>
      </c>
      <c r="K268" s="60">
        <f>_xlfn.XLOOKUP(Regression_Prep[[#This Row],[School Name]],Per_Pupil_Spending_1[School Name],Per_Pupil_Spending_1[Amount],"")</f>
        <v>17751.669999999998</v>
      </c>
      <c r="L268" s="60">
        <f>IF(Regression_Prep[[#This Row],[Comparison School Type]]="Charter", 0,1)</f>
        <v>1</v>
      </c>
      <c r="M268" s="60" cm="1">
        <f t="array" ref="M268">_xlfn._xlws.FILTER(Enrollment[Percentage],(Enrollment[School Name]=Regression_Prep[[#This Row],[School Name]])*(Enrollment[Population]="Economically Disadvantaged"),"")</f>
        <v>0.25319999999999998</v>
      </c>
      <c r="N268" s="60" cm="1">
        <f t="array" ref="N268">_xlfn._xlws.FILTER(Enrollment[Percentage],(Enrollment[School Name]=Regression_Prep[[#This Row],[School Name]])*(Enrollment[Population]="Students with Disabilities"),"")</f>
        <v>0.1867</v>
      </c>
      <c r="O268" s="60">
        <f>_xlfn.XLOOKUP(Regression_Prep[[#This Row],[School Name]],ELA_New[School Name], ELA_New[Percentage of Students at Achievement Level],"")</f>
        <v>0.30480000000000002</v>
      </c>
      <c r="P268" s="60">
        <f>_xlfn.XLOOKUP(Regression_Prep[[#This Row],[School Name]],Math_New[School Name],Math_New[Percentage of Students at Achievement Level],"")</f>
        <v>0.47299999999999998</v>
      </c>
      <c r="Q268" s="60">
        <f>_xlfn.XLOOKUP(Regression_Prep[[#This Row],[School Name]],Science_New[School Name], Science_New[Percentage of Students at Achievement Level],"")</f>
        <v>0.65059999999999996</v>
      </c>
      <c r="R268" s="60">
        <f>IFERROR(AVERAGEIFS(Regression_Prep[[#This Row],[Percent Below Achievement ELA]:[Percent Below Achievement Science]],Regression_Prep[[#This Row],[Percent Below Achievement ELA]:[Percent Below Achievement Science]],"&lt;&gt;"),"")</f>
        <v>0.4761333333333333</v>
      </c>
      <c r="S268" s="60">
        <f>IFERROR(Regression_Prep[[#This Row],[Per Pupil Spending]]*Regression_Prep[[#This Row],[Percent Below Achievement ELA]],"")</f>
        <v>5410.7090159999998</v>
      </c>
      <c r="T268" s="60">
        <f>IFERROR(Regression_Prep[[#This Row],[Per Pupil Spending]]/(1-Regression_Prep[[#This Row],[Percent Below Achievement ELA]]),"")</f>
        <v>25534.623130034517</v>
      </c>
      <c r="U268" s="60">
        <f>IFERROR(Regression_Prep[[#This Row],[Per Pupil Spending]]*Regression_Prep[[#This Row],[Percent Below Achievement Science]],"")</f>
        <v>11549.236501999998</v>
      </c>
      <c r="V268" s="60">
        <f>IFERROR(Regression_Prep[[#This Row],[Per Pupil Spending]]/(1-Regression_Prep[[#This Row],[Percent Below Achievement Science]]),"")</f>
        <v>50806.153405838566</v>
      </c>
      <c r="W268" s="60">
        <f>IFERROR(Regression_Prep[[#This Row],[Per Pupil Spending]]*Regression_Prep[[#This Row],[Percent Below Achievement Math]],"")</f>
        <v>8396.5399099999995</v>
      </c>
      <c r="X268" s="60">
        <f>IFERROR(Regression_Prep[[#This Row],[Per Pupil Spending]]/(1-Regression_Prep[[#This Row],[Percent Below Achievement Math]]),"")</f>
        <v>33684.383301707778</v>
      </c>
      <c r="Y268" s="60"/>
      <c r="AH268"/>
      <c r="AI268"/>
      <c r="AJ268"/>
      <c r="AK268"/>
      <c r="AL268"/>
      <c r="AM268"/>
      <c r="AN268"/>
      <c r="AO268"/>
      <c r="AP268"/>
    </row>
    <row r="269" spans="1:42" ht="13">
      <c r="A269" s="28" t="s">
        <v>570</v>
      </c>
      <c r="B269" s="26" t="s">
        <v>819</v>
      </c>
      <c r="C269" s="26" t="s">
        <v>506</v>
      </c>
      <c r="D269" s="26" t="s">
        <v>756</v>
      </c>
      <c r="E269" s="26" t="s">
        <v>647</v>
      </c>
      <c r="F269" s="27" t="s">
        <v>579</v>
      </c>
      <c r="G269" s="26" t="s">
        <v>676</v>
      </c>
      <c r="H269" s="26" t="s">
        <v>820</v>
      </c>
      <c r="I269" s="19" t="s">
        <v>756</v>
      </c>
      <c r="J269" s="18" t="str">
        <f>IF(Regression_Prep[[#This Row],[School Type]]="Charter","Charter", "Non Charter")</f>
        <v>Non Charter</v>
      </c>
      <c r="K269" s="60">
        <f>_xlfn.XLOOKUP(Regression_Prep[[#This Row],[School Name]],Per_Pupil_Spending_1[School Name],Per_Pupil_Spending_1[Amount],"")</f>
        <v>18410.939999999999</v>
      </c>
      <c r="L269" s="60">
        <f>IF(Regression_Prep[[#This Row],[Comparison School Type]]="Charter", 0,1)</f>
        <v>1</v>
      </c>
      <c r="M269" s="60" cm="1">
        <f t="array" ref="M269">_xlfn._xlws.FILTER(Enrollment[Percentage],(Enrollment[School Name]=Regression_Prep[[#This Row],[School Name]])*(Enrollment[Population]="Economically Disadvantaged"),"")</f>
        <v>0.2205</v>
      </c>
      <c r="N269" s="60" cm="1">
        <f t="array" ref="N269">_xlfn._xlws.FILTER(Enrollment[Percentage],(Enrollment[School Name]=Regression_Prep[[#This Row],[School Name]])*(Enrollment[Population]="Students with Disabilities"),"")</f>
        <v>0.19869999999999999</v>
      </c>
      <c r="O269" s="60">
        <f>_xlfn.XLOOKUP(Regression_Prep[[#This Row],[School Name]],ELA_New[School Name], ELA_New[Percentage of Students at Achievement Level],"")</f>
        <v>0.37930000000000003</v>
      </c>
      <c r="P269" s="60">
        <f>_xlfn.XLOOKUP(Regression_Prep[[#This Row],[School Name]],Math_New[School Name],Math_New[Percentage of Students at Achievement Level],"")</f>
        <v>0.6069</v>
      </c>
      <c r="Q269" s="60" t="str">
        <f>_xlfn.XLOOKUP(Regression_Prep[[#This Row],[School Name]],Science_New[School Name], Science_New[Percentage of Students at Achievement Level],"")</f>
        <v/>
      </c>
      <c r="R269" s="60">
        <f>IFERROR(AVERAGEIFS(Regression_Prep[[#This Row],[Percent Below Achievement ELA]:[Percent Below Achievement Science]],Regression_Prep[[#This Row],[Percent Below Achievement ELA]:[Percent Below Achievement Science]],"&lt;&gt;"),"")</f>
        <v>0.49309999999999998</v>
      </c>
      <c r="S269" s="60">
        <f>IFERROR(Regression_Prep[[#This Row],[Per Pupil Spending]]*Regression_Prep[[#This Row],[Percent Below Achievement ELA]],"")</f>
        <v>6983.269542</v>
      </c>
      <c r="T269" s="60">
        <f>IFERROR(Regression_Prep[[#This Row],[Per Pupil Spending]]/(1-Regression_Prep[[#This Row],[Percent Below Achievement ELA]]),"")</f>
        <v>29661.57564040599</v>
      </c>
      <c r="U269" s="60" t="str">
        <f>IFERROR(Regression_Prep[[#This Row],[Per Pupil Spending]]*Regression_Prep[[#This Row],[Percent Below Achievement Science]],"")</f>
        <v/>
      </c>
      <c r="V269" s="60" t="str">
        <f>IFERROR(Regression_Prep[[#This Row],[Per Pupil Spending]]/(1-Regression_Prep[[#This Row],[Percent Below Achievement Science]]),"")</f>
        <v/>
      </c>
      <c r="W269" s="60">
        <f>IFERROR(Regression_Prep[[#This Row],[Per Pupil Spending]]*Regression_Prep[[#This Row],[Percent Below Achievement Math]],"")</f>
        <v>11173.599485999999</v>
      </c>
      <c r="X269" s="60">
        <f>IFERROR(Regression_Prep[[#This Row],[Per Pupil Spending]]/(1-Regression_Prep[[#This Row],[Percent Below Achievement Math]]),"")</f>
        <v>46835.25820401933</v>
      </c>
      <c r="Y269" s="60"/>
      <c r="AH269"/>
      <c r="AI269"/>
      <c r="AJ269"/>
      <c r="AK269"/>
      <c r="AL269"/>
      <c r="AM269"/>
      <c r="AN269"/>
      <c r="AO269"/>
      <c r="AP269"/>
    </row>
    <row r="270" spans="1:42" ht="13">
      <c r="A270" s="25" t="s">
        <v>570</v>
      </c>
      <c r="B270" s="23" t="s">
        <v>825</v>
      </c>
      <c r="C270" s="23" t="s">
        <v>171</v>
      </c>
      <c r="D270" s="23" t="s">
        <v>826</v>
      </c>
      <c r="E270" s="23" t="s">
        <v>647</v>
      </c>
      <c r="F270" s="24" t="s">
        <v>579</v>
      </c>
      <c r="G270" s="23" t="s">
        <v>663</v>
      </c>
      <c r="H270" s="23" t="s">
        <v>827</v>
      </c>
      <c r="I270" s="19" t="s">
        <v>826</v>
      </c>
      <c r="J270" s="18" t="str">
        <f>IF(Regression_Prep[[#This Row],[School Type]]="Charter","Charter", "Non Charter")</f>
        <v>Non Charter</v>
      </c>
      <c r="K270" s="60">
        <f>_xlfn.XLOOKUP(Regression_Prep[[#This Row],[School Name]],Per_Pupil_Spending_1[School Name],Per_Pupil_Spending_1[Amount],"")</f>
        <v>47259</v>
      </c>
      <c r="L270" s="60">
        <f>IF(Regression_Prep[[#This Row],[Comparison School Type]]="Charter", 0,1)</f>
        <v>1</v>
      </c>
      <c r="M270" s="60" cm="1">
        <f t="array" ref="M270">_xlfn._xlws.FILTER(Enrollment[Percentage],(Enrollment[School Name]=Regression_Prep[[#This Row],[School Name]])*(Enrollment[Population]="Economically Disadvantaged"),"")</f>
        <v>0.13159999999999999</v>
      </c>
      <c r="N270" s="60" cm="1">
        <f t="array" ref="N270">_xlfn._xlws.FILTER(Enrollment[Percentage],(Enrollment[School Name]=Regression_Prep[[#This Row],[School Name]])*(Enrollment[Population]="Students with Disabilities"),"")</f>
        <v>0.13159999999999999</v>
      </c>
      <c r="O270" s="60">
        <f>_xlfn.XLOOKUP(Regression_Prep[[#This Row],[School Name]],ELA_New[School Name], ELA_New[Percentage of Students at Achievement Level],"")</f>
        <v>0.2424</v>
      </c>
      <c r="P270" s="60">
        <f>_xlfn.XLOOKUP(Regression_Prep[[#This Row],[School Name]],Math_New[School Name],Math_New[Percentage of Students at Achievement Level],"")</f>
        <v>0.45450000000000002</v>
      </c>
      <c r="Q270" s="60">
        <f>_xlfn.XLOOKUP(Regression_Prep[[#This Row],[School Name]],Science_New[School Name], Science_New[Percentage of Students at Achievement Level],"")</f>
        <v>0.56520000000000004</v>
      </c>
      <c r="R270" s="60">
        <f>IFERROR(AVERAGEIFS(Regression_Prep[[#This Row],[Percent Below Achievement ELA]:[Percent Below Achievement Science]],Regression_Prep[[#This Row],[Percent Below Achievement ELA]:[Percent Below Achievement Science]],"&lt;&gt;"),"")</f>
        <v>0.42070000000000007</v>
      </c>
      <c r="S270" s="60">
        <f>IFERROR(Regression_Prep[[#This Row],[Per Pupil Spending]]*Regression_Prep[[#This Row],[Percent Below Achievement ELA]],"")</f>
        <v>11455.5816</v>
      </c>
      <c r="T270" s="60">
        <f>IFERROR(Regression_Prep[[#This Row],[Per Pupil Spending]]/(1-Regression_Prep[[#This Row],[Percent Below Achievement ELA]]),"")</f>
        <v>62379.883843716998</v>
      </c>
      <c r="U270" s="60">
        <f>IFERROR(Regression_Prep[[#This Row],[Per Pupil Spending]]*Regression_Prep[[#This Row],[Percent Below Achievement Science]],"")</f>
        <v>26710.786800000002</v>
      </c>
      <c r="V270" s="60">
        <f>IFERROR(Regression_Prep[[#This Row],[Per Pupil Spending]]/(1-Regression_Prep[[#This Row],[Percent Below Achievement Science]]),"")</f>
        <v>108691.35234590617</v>
      </c>
      <c r="W270" s="60">
        <f>IFERROR(Regression_Prep[[#This Row],[Per Pupil Spending]]*Regression_Prep[[#This Row],[Percent Below Achievement Math]],"")</f>
        <v>21479.215500000002</v>
      </c>
      <c r="X270" s="60">
        <f>IFERROR(Regression_Prep[[#This Row],[Per Pupil Spending]]/(1-Regression_Prep[[#This Row],[Percent Below Achievement Math]]),"")</f>
        <v>86634.280476626955</v>
      </c>
      <c r="Y270" s="60"/>
      <c r="AH270"/>
      <c r="AI270"/>
      <c r="AJ270"/>
      <c r="AK270"/>
      <c r="AL270"/>
      <c r="AM270"/>
      <c r="AN270"/>
      <c r="AO270"/>
      <c r="AP270"/>
    </row>
    <row r="271" spans="1:42" ht="13">
      <c r="A271" s="28" t="s">
        <v>570</v>
      </c>
      <c r="B271" s="26" t="s">
        <v>834</v>
      </c>
      <c r="C271" s="26" t="s">
        <v>443</v>
      </c>
      <c r="D271" s="26" t="s">
        <v>835</v>
      </c>
      <c r="E271" s="26" t="s">
        <v>647</v>
      </c>
      <c r="F271" s="27" t="s">
        <v>579</v>
      </c>
      <c r="G271" s="26" t="s">
        <v>700</v>
      </c>
      <c r="H271" s="26" t="s">
        <v>836</v>
      </c>
      <c r="I271" s="19" t="s">
        <v>835</v>
      </c>
      <c r="J271" s="18" t="str">
        <f>IF(Regression_Prep[[#This Row],[School Type]]="Charter","Charter", "Non Charter")</f>
        <v>Non Charter</v>
      </c>
      <c r="K271" s="60">
        <f>_xlfn.XLOOKUP(Regression_Prep[[#This Row],[School Name]],Per_Pupil_Spending_1[School Name],Per_Pupil_Spending_1[Amount],"")</f>
        <v>31083.200000000001</v>
      </c>
      <c r="L271" s="60">
        <f>IF(Regression_Prep[[#This Row],[Comparison School Type]]="Charter", 0,1)</f>
        <v>1</v>
      </c>
      <c r="M271" s="60" cm="1">
        <f t="array" ref="M271">_xlfn._xlws.FILTER(Enrollment[Percentage],(Enrollment[School Name]=Regression_Prep[[#This Row],[School Name]])*(Enrollment[Population]="Economically Disadvantaged"),"")</f>
        <v>0.13780000000000001</v>
      </c>
      <c r="N271" s="60" cm="1">
        <f t="array" ref="N271">_xlfn._xlws.FILTER(Enrollment[Percentage],(Enrollment[School Name]=Regression_Prep[[#This Row],[School Name]])*(Enrollment[Population]="Students with Disabilities"),"")</f>
        <v>0.185</v>
      </c>
      <c r="O271" s="60">
        <f>_xlfn.XLOOKUP(Regression_Prep[[#This Row],[School Name]],ELA_New[School Name], ELA_New[Percentage of Students at Achievement Level],"")</f>
        <v>0.37880000000000003</v>
      </c>
      <c r="P271" s="60">
        <f>_xlfn.XLOOKUP(Regression_Prep[[#This Row],[School Name]],Math_New[School Name],Math_New[Percentage of Students at Achievement Level],"")</f>
        <v>0.72729999999999995</v>
      </c>
      <c r="Q271" s="60" t="str">
        <f>_xlfn.XLOOKUP(Regression_Prep[[#This Row],[School Name]],Science_New[School Name], Science_New[Percentage of Students at Achievement Level],"")</f>
        <v/>
      </c>
      <c r="R271" s="60">
        <f>IFERROR(AVERAGEIFS(Regression_Prep[[#This Row],[Percent Below Achievement ELA]:[Percent Below Achievement Science]],Regression_Prep[[#This Row],[Percent Below Achievement ELA]:[Percent Below Achievement Science]],"&lt;&gt;"),"")</f>
        <v>0.55305000000000004</v>
      </c>
      <c r="S271" s="60">
        <f>IFERROR(Regression_Prep[[#This Row],[Per Pupil Spending]]*Regression_Prep[[#This Row],[Percent Below Achievement ELA]],"")</f>
        <v>11774.31616</v>
      </c>
      <c r="T271" s="60">
        <f>IFERROR(Regression_Prep[[#This Row],[Per Pupil Spending]]/(1-Regression_Prep[[#This Row],[Percent Below Achievement ELA]]),"")</f>
        <v>50037.347070186741</v>
      </c>
      <c r="U271" s="60" t="str">
        <f>IFERROR(Regression_Prep[[#This Row],[Per Pupil Spending]]*Regression_Prep[[#This Row],[Percent Below Achievement Science]],"")</f>
        <v/>
      </c>
      <c r="V271" s="60" t="str">
        <f>IFERROR(Regression_Prep[[#This Row],[Per Pupil Spending]]/(1-Regression_Prep[[#This Row],[Percent Below Achievement Science]]),"")</f>
        <v/>
      </c>
      <c r="W271" s="60">
        <f>IFERROR(Regression_Prep[[#This Row],[Per Pupil Spending]]*Regression_Prep[[#This Row],[Percent Below Achievement Math]],"")</f>
        <v>22606.81136</v>
      </c>
      <c r="X271" s="60">
        <f>IFERROR(Regression_Prep[[#This Row],[Per Pupil Spending]]/(1-Regression_Prep[[#This Row],[Percent Below Achievement Math]]),"")</f>
        <v>113983.13164649796</v>
      </c>
      <c r="Y271" s="60"/>
      <c r="AH271"/>
      <c r="AI271"/>
      <c r="AJ271"/>
      <c r="AK271"/>
      <c r="AL271"/>
      <c r="AM271"/>
      <c r="AN271"/>
      <c r="AO271"/>
      <c r="AP271"/>
    </row>
    <row r="272" spans="1:42" ht="13">
      <c r="A272" s="25" t="s">
        <v>570</v>
      </c>
      <c r="B272" s="23" t="s">
        <v>834</v>
      </c>
      <c r="C272" s="23" t="s">
        <v>442</v>
      </c>
      <c r="D272" s="24" t="s">
        <v>838</v>
      </c>
      <c r="E272" s="23" t="s">
        <v>647</v>
      </c>
      <c r="F272" s="24" t="s">
        <v>579</v>
      </c>
      <c r="G272" s="23" t="s">
        <v>700</v>
      </c>
      <c r="H272" s="23" t="s">
        <v>837</v>
      </c>
      <c r="I272" s="19" t="s">
        <v>838</v>
      </c>
      <c r="J272" s="18" t="str">
        <f>IF(Regression_Prep[[#This Row],[School Type]]="Charter","Charter", "Non Charter")</f>
        <v>Non Charter</v>
      </c>
      <c r="K272" s="60">
        <f>_xlfn.XLOOKUP(Regression_Prep[[#This Row],[School Name]],Per_Pupil_Spending_1[School Name],Per_Pupil_Spending_1[Amount],"")</f>
        <v>27715.84</v>
      </c>
      <c r="L272" s="60">
        <f>IF(Regression_Prep[[#This Row],[Comparison School Type]]="Charter", 0,1)</f>
        <v>1</v>
      </c>
      <c r="M272" s="60" cm="1">
        <f t="array" ref="M272">_xlfn._xlws.FILTER(Enrollment[Percentage],(Enrollment[School Name]=Regression_Prep[[#This Row],[School Name]])*(Enrollment[Population]="Economically Disadvantaged"),"")</f>
        <v>0.23730000000000001</v>
      </c>
      <c r="N272" s="60" cm="1">
        <f t="array" ref="N272">_xlfn._xlws.FILTER(Enrollment[Percentage],(Enrollment[School Name]=Regression_Prep[[#This Row],[School Name]])*(Enrollment[Population]="Students with Disabilities"),"")</f>
        <v>0.23200000000000001</v>
      </c>
      <c r="O272" s="60">
        <f>_xlfn.XLOOKUP(Regression_Prep[[#This Row],[School Name]],ELA_New[School Name], ELA_New[Percentage of Students at Achievement Level],"")</f>
        <v>0.33960000000000001</v>
      </c>
      <c r="P272" s="60">
        <f>_xlfn.XLOOKUP(Regression_Prep[[#This Row],[School Name]],Math_New[School Name],Math_New[Percentage of Students at Achievement Level],"")</f>
        <v>0.43580000000000002</v>
      </c>
      <c r="Q272" s="60">
        <f>_xlfn.XLOOKUP(Regression_Prep[[#This Row],[School Name]],Science_New[School Name], Science_New[Percentage of Students at Achievement Level],"")</f>
        <v>0.59289999999999998</v>
      </c>
      <c r="R272" s="60">
        <f>IFERROR(AVERAGEIFS(Regression_Prep[[#This Row],[Percent Below Achievement ELA]:[Percent Below Achievement Science]],Regression_Prep[[#This Row],[Percent Below Achievement ELA]:[Percent Below Achievement Science]],"&lt;&gt;"),"")</f>
        <v>0.45610000000000001</v>
      </c>
      <c r="S272" s="60">
        <f>IFERROR(Regression_Prep[[#This Row],[Per Pupil Spending]]*Regression_Prep[[#This Row],[Percent Below Achievement ELA]],"")</f>
        <v>9412.2992640000011</v>
      </c>
      <c r="T272" s="60">
        <f>IFERROR(Regression_Prep[[#This Row],[Per Pupil Spending]]/(1-Regression_Prep[[#This Row],[Percent Below Achievement ELA]]),"")</f>
        <v>41968.261659600241</v>
      </c>
      <c r="U272" s="60">
        <f>IFERROR(Regression_Prep[[#This Row],[Per Pupil Spending]]*Regression_Prep[[#This Row],[Percent Below Achievement Science]],"")</f>
        <v>16432.721536000001</v>
      </c>
      <c r="V272" s="60">
        <f>IFERROR(Regression_Prep[[#This Row],[Per Pupil Spending]]/(1-Regression_Prep[[#This Row],[Percent Below Achievement Science]]),"")</f>
        <v>68081.159420289856</v>
      </c>
      <c r="W272" s="60">
        <f>IFERROR(Regression_Prep[[#This Row],[Per Pupil Spending]]*Regression_Prep[[#This Row],[Percent Below Achievement Math]],"")</f>
        <v>12078.563072000001</v>
      </c>
      <c r="X272" s="60">
        <f>IFERROR(Regression_Prep[[#This Row],[Per Pupil Spending]]/(1-Regression_Prep[[#This Row],[Percent Below Achievement Math]]),"")</f>
        <v>49124.140375753275</v>
      </c>
      <c r="Y272" s="60"/>
      <c r="AH272"/>
      <c r="AI272"/>
      <c r="AJ272"/>
      <c r="AK272"/>
      <c r="AL272"/>
      <c r="AM272"/>
      <c r="AN272"/>
      <c r="AO272"/>
      <c r="AP272"/>
    </row>
    <row r="273" spans="1:42" ht="13">
      <c r="A273" s="28" t="s">
        <v>570</v>
      </c>
      <c r="B273" s="26" t="s">
        <v>841</v>
      </c>
      <c r="C273" s="26" t="s">
        <v>102</v>
      </c>
      <c r="D273" s="27" t="s">
        <v>718</v>
      </c>
      <c r="E273" s="26" t="s">
        <v>647</v>
      </c>
      <c r="F273" s="27" t="s">
        <v>579</v>
      </c>
      <c r="G273" s="26" t="s">
        <v>668</v>
      </c>
      <c r="H273" s="26" t="s">
        <v>669</v>
      </c>
      <c r="I273" s="19" t="s">
        <v>718</v>
      </c>
      <c r="J273" s="18" t="str">
        <f>IF(Regression_Prep[[#This Row],[School Type]]="Charter","Charter", "Non Charter")</f>
        <v>Non Charter</v>
      </c>
      <c r="K273" s="60">
        <f>_xlfn.XLOOKUP(Regression_Prep[[#This Row],[School Name]],Per_Pupil_Spending_1[School Name],Per_Pupil_Spending_1[Amount],"")</f>
        <v>23543.61</v>
      </c>
      <c r="L273" s="60">
        <f>IF(Regression_Prep[[#This Row],[Comparison School Type]]="Charter", 0,1)</f>
        <v>1</v>
      </c>
      <c r="M273" s="60" cm="1">
        <f t="array" ref="M273">_xlfn._xlws.FILTER(Enrollment[Percentage],(Enrollment[School Name]=Regression_Prep[[#This Row],[School Name]])*(Enrollment[Population]="Economically Disadvantaged"),"")</f>
        <v>0.65210000000000001</v>
      </c>
      <c r="N273" s="60" cm="1">
        <f t="array" ref="N273">_xlfn._xlws.FILTER(Enrollment[Percentage],(Enrollment[School Name]=Regression_Prep[[#This Row],[School Name]])*(Enrollment[Population]="Students with Disabilities"),"")</f>
        <v>0.18590000000000001</v>
      </c>
      <c r="O273" s="60">
        <f>_xlfn.XLOOKUP(Regression_Prep[[#This Row],[School Name]],ELA_New[School Name], ELA_New[Percentage of Students at Achievement Level],"")</f>
        <v>0.57499999999999996</v>
      </c>
      <c r="P273" s="60">
        <f>_xlfn.XLOOKUP(Regression_Prep[[#This Row],[School Name]],Math_New[School Name],Math_New[Percentage of Students at Achievement Level],"")</f>
        <v>0.14480000000000001</v>
      </c>
      <c r="Q273" s="60">
        <f>_xlfn.XLOOKUP(Regression_Prep[[#This Row],[School Name]],Science_New[School Name], Science_New[Percentage of Students at Achievement Level],"")</f>
        <v>0.83430000000000004</v>
      </c>
      <c r="R273" s="60">
        <f>IFERROR(AVERAGEIFS(Regression_Prep[[#This Row],[Percent Below Achievement ELA]:[Percent Below Achievement Science]],Regression_Prep[[#This Row],[Percent Below Achievement ELA]:[Percent Below Achievement Science]],"&lt;&gt;"),"")</f>
        <v>0.51803333333333335</v>
      </c>
      <c r="S273" s="60">
        <f>IFERROR(Regression_Prep[[#This Row],[Per Pupil Spending]]*Regression_Prep[[#This Row],[Percent Below Achievement ELA]],"")</f>
        <v>13537.57575</v>
      </c>
      <c r="T273" s="60">
        <f>IFERROR(Regression_Prep[[#This Row],[Per Pupil Spending]]/(1-Regression_Prep[[#This Row],[Percent Below Achievement ELA]]),"")</f>
        <v>55396.729411764703</v>
      </c>
      <c r="U273" s="60">
        <f>IFERROR(Regression_Prep[[#This Row],[Per Pupil Spending]]*Regression_Prep[[#This Row],[Percent Below Achievement Science]],"")</f>
        <v>19642.433823000003</v>
      </c>
      <c r="V273" s="60">
        <f>IFERROR(Regression_Prep[[#This Row],[Per Pupil Spending]]/(1-Regression_Prep[[#This Row],[Percent Below Achievement Science]]),"")</f>
        <v>142085.75739287873</v>
      </c>
      <c r="W273" s="60">
        <f>IFERROR(Regression_Prep[[#This Row],[Per Pupil Spending]]*Regression_Prep[[#This Row],[Percent Below Achievement Math]],"")</f>
        <v>3409.1147280000005</v>
      </c>
      <c r="X273" s="60">
        <f>IFERROR(Regression_Prep[[#This Row],[Per Pupil Spending]]/(1-Regression_Prep[[#This Row],[Percent Below Achievement Math]]),"")</f>
        <v>27529.946211412538</v>
      </c>
      <c r="Y273" s="60"/>
      <c r="AH273"/>
      <c r="AI273"/>
      <c r="AJ273"/>
      <c r="AK273"/>
      <c r="AL273"/>
      <c r="AM273"/>
      <c r="AN273"/>
      <c r="AO273"/>
      <c r="AP273"/>
    </row>
    <row r="274" spans="1:42" ht="13">
      <c r="A274" s="25" t="s">
        <v>570</v>
      </c>
      <c r="B274" s="23" t="s">
        <v>845</v>
      </c>
      <c r="C274" s="23" t="s">
        <v>338</v>
      </c>
      <c r="D274" s="23" t="s">
        <v>710</v>
      </c>
      <c r="E274" s="23" t="s">
        <v>647</v>
      </c>
      <c r="F274" s="24" t="s">
        <v>579</v>
      </c>
      <c r="G274" s="23" t="s">
        <v>668</v>
      </c>
      <c r="H274" s="23" t="s">
        <v>846</v>
      </c>
      <c r="I274" s="19" t="s">
        <v>710</v>
      </c>
      <c r="J274" s="18" t="str">
        <f>IF(Regression_Prep[[#This Row],[School Type]]="Charter","Charter", "Non Charter")</f>
        <v>Non Charter</v>
      </c>
      <c r="K274" s="60">
        <f>_xlfn.XLOOKUP(Regression_Prep[[#This Row],[School Name]],Per_Pupil_Spending_1[School Name],Per_Pupil_Spending_1[Amount],"")</f>
        <v>18586.13</v>
      </c>
      <c r="L274" s="60">
        <f>IF(Regression_Prep[[#This Row],[Comparison School Type]]="Charter", 0,1)</f>
        <v>1</v>
      </c>
      <c r="M274" s="60" cm="1">
        <f t="array" ref="M274">_xlfn._xlws.FILTER(Enrollment[Percentage],(Enrollment[School Name]=Regression_Prep[[#This Row],[School Name]])*(Enrollment[Population]="Economically Disadvantaged"),"")</f>
        <v>0.41599999999999998</v>
      </c>
      <c r="N274" s="60" cm="1">
        <f t="array" ref="N274">_xlfn._xlws.FILTER(Enrollment[Percentage],(Enrollment[School Name]=Regression_Prep[[#This Row],[School Name]])*(Enrollment[Population]="Students with Disabilities"),"")</f>
        <v>0.19109999999999999</v>
      </c>
      <c r="O274" s="60">
        <f>_xlfn.XLOOKUP(Regression_Prep[[#This Row],[School Name]],ELA_New[School Name], ELA_New[Percentage of Students at Achievement Level],"")</f>
        <v>0.43930000000000002</v>
      </c>
      <c r="P274" s="60">
        <f>_xlfn.XLOOKUP(Regression_Prep[[#This Row],[School Name]],Math_New[School Name],Math_New[Percentage of Students at Achievement Level],"")</f>
        <v>0.52139999999999997</v>
      </c>
      <c r="Q274" s="60">
        <f>_xlfn.XLOOKUP(Regression_Prep[[#This Row],[School Name]],Science_New[School Name], Science_New[Percentage of Students at Achievement Level],"")</f>
        <v>0.86250000000000004</v>
      </c>
      <c r="R274" s="60">
        <f>IFERROR(AVERAGEIFS(Regression_Prep[[#This Row],[Percent Below Achievement ELA]:[Percent Below Achievement Science]],Regression_Prep[[#This Row],[Percent Below Achievement ELA]:[Percent Below Achievement Science]],"&lt;&gt;"),"")</f>
        <v>0.60773333333333335</v>
      </c>
      <c r="S274" s="60">
        <f>IFERROR(Regression_Prep[[#This Row],[Per Pupil Spending]]*Regression_Prep[[#This Row],[Percent Below Achievement ELA]],"")</f>
        <v>8164.8869090000007</v>
      </c>
      <c r="T274" s="60">
        <f>IFERROR(Regression_Prep[[#This Row],[Per Pupil Spending]]/(1-Regression_Prep[[#This Row],[Percent Below Achievement ELA]]),"")</f>
        <v>33148.082753700735</v>
      </c>
      <c r="U274" s="60">
        <f>IFERROR(Regression_Prep[[#This Row],[Per Pupil Spending]]*Regression_Prep[[#This Row],[Percent Below Achievement Science]],"")</f>
        <v>16030.537125000003</v>
      </c>
      <c r="V274" s="60">
        <f>IFERROR(Regression_Prep[[#This Row],[Per Pupil Spending]]/(1-Regression_Prep[[#This Row],[Percent Below Achievement Science]]),"")</f>
        <v>135171.85454545461</v>
      </c>
      <c r="W274" s="60">
        <f>IFERROR(Regression_Prep[[#This Row],[Per Pupil Spending]]*Regression_Prep[[#This Row],[Percent Below Achievement Math]],"")</f>
        <v>9690.8081820000007</v>
      </c>
      <c r="X274" s="60">
        <f>IFERROR(Regression_Prep[[#This Row],[Per Pupil Spending]]/(1-Regression_Prep[[#This Row],[Percent Below Achievement Math]]),"")</f>
        <v>38834.371082323443</v>
      </c>
      <c r="Y274" s="60"/>
      <c r="AH274"/>
      <c r="AI274"/>
      <c r="AJ274"/>
      <c r="AK274"/>
      <c r="AL274"/>
      <c r="AM274"/>
      <c r="AN274"/>
      <c r="AO274"/>
      <c r="AP274"/>
    </row>
    <row r="275" spans="1:42" ht="13">
      <c r="A275" s="28" t="s">
        <v>570</v>
      </c>
      <c r="B275" s="26" t="s">
        <v>845</v>
      </c>
      <c r="C275" s="26" t="s">
        <v>206</v>
      </c>
      <c r="D275" s="27" t="s">
        <v>698</v>
      </c>
      <c r="E275" s="26" t="s">
        <v>647</v>
      </c>
      <c r="F275" s="27" t="s">
        <v>579</v>
      </c>
      <c r="G275" s="26" t="s">
        <v>668</v>
      </c>
      <c r="H275" s="26" t="s">
        <v>847</v>
      </c>
      <c r="I275" s="19" t="s">
        <v>698</v>
      </c>
      <c r="J275" s="18" t="str">
        <f>IF(Regression_Prep[[#This Row],[School Type]]="Charter","Charter", "Non Charter")</f>
        <v>Non Charter</v>
      </c>
      <c r="K275" s="60">
        <f>_xlfn.XLOOKUP(Regression_Prep[[#This Row],[School Name]],Per_Pupil_Spending_1[School Name],Per_Pupil_Spending_1[Amount],"")</f>
        <v>20238.79</v>
      </c>
      <c r="L275" s="60">
        <f>IF(Regression_Prep[[#This Row],[Comparison School Type]]="Charter", 0,1)</f>
        <v>1</v>
      </c>
      <c r="M275" s="60" cm="1">
        <f t="array" ref="M275">_xlfn._xlws.FILTER(Enrollment[Percentage],(Enrollment[School Name]=Regression_Prep[[#This Row],[School Name]])*(Enrollment[Population]="Economically Disadvantaged"),"")</f>
        <v>0.35049999999999998</v>
      </c>
      <c r="N275" s="60" cm="1">
        <f t="array" ref="N275">_xlfn._xlws.FILTER(Enrollment[Percentage],(Enrollment[School Name]=Regression_Prep[[#This Row],[School Name]])*(Enrollment[Population]="Students with Disabilities"),"")</f>
        <v>0.20269999999999999</v>
      </c>
      <c r="O275" s="60">
        <f>_xlfn.XLOOKUP(Regression_Prep[[#This Row],[School Name]],ELA_New[School Name], ELA_New[Percentage of Students at Achievement Level],"")</f>
        <v>0.25619999999999998</v>
      </c>
      <c r="P275" s="60">
        <f>_xlfn.XLOOKUP(Regression_Prep[[#This Row],[School Name]],Math_New[School Name],Math_New[Percentage of Students at Achievement Level],"")</f>
        <v>0.37230000000000002</v>
      </c>
      <c r="Q275" s="60">
        <f>_xlfn.XLOOKUP(Regression_Prep[[#This Row],[School Name]],Science_New[School Name], Science_New[Percentage of Students at Achievement Level],"")</f>
        <v>0.49490000000000001</v>
      </c>
      <c r="R275" s="60">
        <f>IFERROR(AVERAGEIFS(Regression_Prep[[#This Row],[Percent Below Achievement ELA]:[Percent Below Achievement Science]],Regression_Prep[[#This Row],[Percent Below Achievement ELA]:[Percent Below Achievement Science]],"&lt;&gt;"),"")</f>
        <v>0.37446666666666673</v>
      </c>
      <c r="S275" s="60">
        <f>IFERROR(Regression_Prep[[#This Row],[Per Pupil Spending]]*Regression_Prep[[#This Row],[Percent Below Achievement ELA]],"")</f>
        <v>5185.1779980000001</v>
      </c>
      <c r="T275" s="60">
        <f>IFERROR(Regression_Prep[[#This Row],[Per Pupil Spending]]/(1-Regression_Prep[[#This Row],[Percent Below Achievement ELA]]),"")</f>
        <v>27209.989244420543</v>
      </c>
      <c r="U275" s="60">
        <f>IFERROR(Regression_Prep[[#This Row],[Per Pupil Spending]]*Regression_Prep[[#This Row],[Percent Below Achievement Science]],"")</f>
        <v>10016.177171000001</v>
      </c>
      <c r="V275" s="60">
        <f>IFERROR(Regression_Prep[[#This Row],[Per Pupil Spending]]/(1-Regression_Prep[[#This Row],[Percent Below Achievement Science]]),"")</f>
        <v>40068.877450009903</v>
      </c>
      <c r="W275" s="60">
        <f>IFERROR(Regression_Prep[[#This Row],[Per Pupil Spending]]*Regression_Prep[[#This Row],[Percent Below Achievement Math]],"")</f>
        <v>7534.9015170000011</v>
      </c>
      <c r="X275" s="60">
        <f>IFERROR(Regression_Prep[[#This Row],[Per Pupil Spending]]/(1-Regression_Prep[[#This Row],[Percent Below Achievement Math]]),"")</f>
        <v>32242.775211088105</v>
      </c>
      <c r="Y275" s="60"/>
      <c r="AH275"/>
      <c r="AI275"/>
      <c r="AJ275"/>
      <c r="AK275"/>
      <c r="AL275"/>
      <c r="AM275"/>
      <c r="AN275"/>
      <c r="AO275"/>
      <c r="AP275"/>
    </row>
    <row r="276" spans="1:42" ht="13">
      <c r="A276" s="25" t="s">
        <v>570</v>
      </c>
      <c r="B276" s="23" t="s">
        <v>854</v>
      </c>
      <c r="C276" s="23" t="s">
        <v>56</v>
      </c>
      <c r="D276" s="23" t="s">
        <v>710</v>
      </c>
      <c r="E276" s="23" t="s">
        <v>647</v>
      </c>
      <c r="F276" s="24" t="s">
        <v>579</v>
      </c>
      <c r="G276" s="23" t="s">
        <v>682</v>
      </c>
      <c r="H276" s="23" t="s">
        <v>855</v>
      </c>
      <c r="I276" s="19" t="s">
        <v>710</v>
      </c>
      <c r="J276" s="18" t="str">
        <f>IF(Regression_Prep[[#This Row],[School Type]]="Charter","Charter", "Non Charter")</f>
        <v>Non Charter</v>
      </c>
      <c r="K276" s="60">
        <f>_xlfn.XLOOKUP(Regression_Prep[[#This Row],[School Name]],Per_Pupil_Spending_1[School Name],Per_Pupil_Spending_1[Amount],"")</f>
        <v>34861.64</v>
      </c>
      <c r="L276" s="60">
        <f>IF(Regression_Prep[[#This Row],[Comparison School Type]]="Charter", 0,1)</f>
        <v>1</v>
      </c>
      <c r="M276" s="60" cm="1">
        <f t="array" ref="M276">_xlfn._xlws.FILTER(Enrollment[Percentage],(Enrollment[School Name]=Regression_Prep[[#This Row],[School Name]])*(Enrollment[Population]="Economically Disadvantaged"),"")</f>
        <v>0.54139999999999999</v>
      </c>
      <c r="N276" s="60" cm="1">
        <f t="array" ref="N276">_xlfn._xlws.FILTER(Enrollment[Percentage],(Enrollment[School Name]=Regression_Prep[[#This Row],[School Name]])*(Enrollment[Population]="Students with Disabilities"),"")</f>
        <v>0.2293</v>
      </c>
      <c r="O276" s="60">
        <f>_xlfn.XLOOKUP(Regression_Prep[[#This Row],[School Name]],ELA_New[School Name], ELA_New[Percentage of Students at Achievement Level],"")</f>
        <v>0.33329999999999999</v>
      </c>
      <c r="P276" s="60">
        <f>_xlfn.XLOOKUP(Regression_Prep[[#This Row],[School Name]],Math_New[School Name],Math_New[Percentage of Students at Achievement Level],"")</f>
        <v>0.48</v>
      </c>
      <c r="Q276" s="60" t="str">
        <f>_xlfn.XLOOKUP(Regression_Prep[[#This Row],[School Name]],Science_New[School Name], Science_New[Percentage of Students at Achievement Level],"")</f>
        <v/>
      </c>
      <c r="R276" s="60">
        <f>IFERROR(AVERAGEIFS(Regression_Prep[[#This Row],[Percent Below Achievement ELA]:[Percent Below Achievement Science]],Regression_Prep[[#This Row],[Percent Below Achievement ELA]:[Percent Below Achievement Science]],"&lt;&gt;"),"")</f>
        <v>0.40664999999999996</v>
      </c>
      <c r="S276" s="60">
        <f>IFERROR(Regression_Prep[[#This Row],[Per Pupil Spending]]*Regression_Prep[[#This Row],[Percent Below Achievement ELA]],"")</f>
        <v>11619.384612</v>
      </c>
      <c r="T276" s="60">
        <f>IFERROR(Regression_Prep[[#This Row],[Per Pupil Spending]]/(1-Regression_Prep[[#This Row],[Percent Below Achievement ELA]]),"")</f>
        <v>52289.845507724611</v>
      </c>
      <c r="U276" s="60" t="str">
        <f>IFERROR(Regression_Prep[[#This Row],[Per Pupil Spending]]*Regression_Prep[[#This Row],[Percent Below Achievement Science]],"")</f>
        <v/>
      </c>
      <c r="V276" s="60" t="str">
        <f>IFERROR(Regression_Prep[[#This Row],[Per Pupil Spending]]/(1-Regression_Prep[[#This Row],[Percent Below Achievement Science]]),"")</f>
        <v/>
      </c>
      <c r="W276" s="60">
        <f>IFERROR(Regression_Prep[[#This Row],[Per Pupil Spending]]*Regression_Prep[[#This Row],[Percent Below Achievement Math]],"")</f>
        <v>16733.587199999998</v>
      </c>
      <c r="X276" s="60">
        <f>IFERROR(Regression_Prep[[#This Row],[Per Pupil Spending]]/(1-Regression_Prep[[#This Row],[Percent Below Achievement Math]]),"")</f>
        <v>67041.615384615376</v>
      </c>
      <c r="Y276" s="60"/>
      <c r="AH276"/>
      <c r="AI276"/>
      <c r="AJ276"/>
      <c r="AK276"/>
      <c r="AL276"/>
      <c r="AM276"/>
      <c r="AN276"/>
      <c r="AO276"/>
      <c r="AP276"/>
    </row>
    <row r="277" spans="1:42" ht="13">
      <c r="A277" s="28" t="s">
        <v>570</v>
      </c>
      <c r="B277" s="26" t="s">
        <v>856</v>
      </c>
      <c r="C277" s="26" t="s">
        <v>173</v>
      </c>
      <c r="D277" s="27" t="s">
        <v>755</v>
      </c>
      <c r="E277" s="26" t="s">
        <v>647</v>
      </c>
      <c r="F277" s="27" t="s">
        <v>579</v>
      </c>
      <c r="G277" s="26" t="s">
        <v>676</v>
      </c>
      <c r="H277" s="26" t="s">
        <v>857</v>
      </c>
      <c r="I277" s="19" t="s">
        <v>755</v>
      </c>
      <c r="J277" s="18" t="str">
        <f>IF(Regression_Prep[[#This Row],[School Type]]="Charter","Charter", "Non Charter")</f>
        <v>Non Charter</v>
      </c>
      <c r="K277" s="60">
        <f>_xlfn.XLOOKUP(Regression_Prep[[#This Row],[School Name]],Per_Pupil_Spending_1[School Name],Per_Pupil_Spending_1[Amount],"")</f>
        <v>25656.63</v>
      </c>
      <c r="L277" s="60">
        <f>IF(Regression_Prep[[#This Row],[Comparison School Type]]="Charter", 0,1)</f>
        <v>1</v>
      </c>
      <c r="M277" s="60" cm="1">
        <f t="array" ref="M277">_xlfn._xlws.FILTER(Enrollment[Percentage],(Enrollment[School Name]=Regression_Prep[[#This Row],[School Name]])*(Enrollment[Population]="Economically Disadvantaged"),"")</f>
        <v>0.52139999999999997</v>
      </c>
      <c r="N277" s="60" cm="1">
        <f t="array" ref="N277">_xlfn._xlws.FILTER(Enrollment[Percentage],(Enrollment[School Name]=Regression_Prep[[#This Row],[School Name]])*(Enrollment[Population]="Students with Disabilities"),"")</f>
        <v>0.1709</v>
      </c>
      <c r="O277" s="60">
        <f>_xlfn.XLOOKUP(Regression_Prep[[#This Row],[School Name]],ELA_New[School Name], ELA_New[Percentage of Students at Achievement Level],"")</f>
        <v>0.45300000000000001</v>
      </c>
      <c r="P277" s="60">
        <f>_xlfn.XLOOKUP(Regression_Prep[[#This Row],[School Name]],Math_New[School Name],Math_New[Percentage of Students at Achievement Level],"")</f>
        <v>0.17949999999999999</v>
      </c>
      <c r="Q277" s="60">
        <f>_xlfn.XLOOKUP(Regression_Prep[[#This Row],[School Name]],Science_New[School Name], Science_New[Percentage of Students at Achievement Level],"")</f>
        <v>0.9123</v>
      </c>
      <c r="R277" s="60">
        <f>IFERROR(AVERAGEIFS(Regression_Prep[[#This Row],[Percent Below Achievement ELA]:[Percent Below Achievement Science]],Regression_Prep[[#This Row],[Percent Below Achievement ELA]:[Percent Below Achievement Science]],"&lt;&gt;"),"")</f>
        <v>0.51493333333333335</v>
      </c>
      <c r="S277" s="60">
        <f>IFERROR(Regression_Prep[[#This Row],[Per Pupil Spending]]*Regression_Prep[[#This Row],[Percent Below Achievement ELA]],"")</f>
        <v>11622.453390000001</v>
      </c>
      <c r="T277" s="60">
        <f>IFERROR(Regression_Prep[[#This Row],[Per Pupil Spending]]/(1-Regression_Prep[[#This Row],[Percent Below Achievement ELA]]),"")</f>
        <v>46904.259597806224</v>
      </c>
      <c r="U277" s="60">
        <f>IFERROR(Regression_Prep[[#This Row],[Per Pupil Spending]]*Regression_Prep[[#This Row],[Percent Below Achievement Science]],"")</f>
        <v>23406.543549000002</v>
      </c>
      <c r="V277" s="60">
        <f>IFERROR(Regression_Prep[[#This Row],[Per Pupil Spending]]/(1-Regression_Prep[[#This Row],[Percent Below Achievement Science]]),"")</f>
        <v>292549.94298745727</v>
      </c>
      <c r="W277" s="60">
        <f>IFERROR(Regression_Prep[[#This Row],[Per Pupil Spending]]*Regression_Prep[[#This Row],[Percent Below Achievement Math]],"")</f>
        <v>4605.3650850000004</v>
      </c>
      <c r="X277" s="60">
        <f>IFERROR(Regression_Prep[[#This Row],[Per Pupil Spending]]/(1-Regression_Prep[[#This Row],[Percent Below Achievement Math]]),"")</f>
        <v>31269.506398537476</v>
      </c>
      <c r="Y277" s="60"/>
      <c r="AH277"/>
      <c r="AI277"/>
      <c r="AJ277"/>
      <c r="AK277"/>
      <c r="AL277"/>
      <c r="AM277"/>
      <c r="AN277"/>
      <c r="AO277"/>
      <c r="AP277"/>
    </row>
    <row r="278" spans="1:42" ht="13">
      <c r="A278" s="25" t="s">
        <v>570</v>
      </c>
      <c r="B278" s="23" t="s">
        <v>860</v>
      </c>
      <c r="C278" s="23" t="s">
        <v>39</v>
      </c>
      <c r="D278" s="23" t="s">
        <v>710</v>
      </c>
      <c r="E278" s="23" t="s">
        <v>647</v>
      </c>
      <c r="F278" s="24" t="s">
        <v>579</v>
      </c>
      <c r="G278" s="23" t="s">
        <v>676</v>
      </c>
      <c r="H278" s="23" t="s">
        <v>861</v>
      </c>
      <c r="I278" s="19" t="s">
        <v>710</v>
      </c>
      <c r="J278" s="18" t="str">
        <f>IF(Regression_Prep[[#This Row],[School Type]]="Charter","Charter", "Non Charter")</f>
        <v>Non Charter</v>
      </c>
      <c r="K278" s="60">
        <f>_xlfn.XLOOKUP(Regression_Prep[[#This Row],[School Name]],Per_Pupil_Spending_1[School Name],Per_Pupil_Spending_1[Amount],"")</f>
        <v>21250.7</v>
      </c>
      <c r="L278" s="60">
        <f>IF(Regression_Prep[[#This Row],[Comparison School Type]]="Charter", 0,1)</f>
        <v>1</v>
      </c>
      <c r="M278" s="60" cm="1">
        <f t="array" ref="M278">_xlfn._xlws.FILTER(Enrollment[Percentage],(Enrollment[School Name]=Regression_Prep[[#This Row],[School Name]])*(Enrollment[Population]="Economically Disadvantaged"),"")</f>
        <v>0.62870000000000004</v>
      </c>
      <c r="N278" s="60" cm="1">
        <f t="array" ref="N278">_xlfn._xlws.FILTER(Enrollment[Percentage],(Enrollment[School Name]=Regression_Prep[[#This Row],[School Name]])*(Enrollment[Population]="Students with Disabilities"),"")</f>
        <v>0.23269999999999999</v>
      </c>
      <c r="O278" s="60">
        <f>_xlfn.XLOOKUP(Regression_Prep[[#This Row],[School Name]],ELA_New[School Name], ELA_New[Percentage of Students at Achievement Level],"")</f>
        <v>0.30120000000000002</v>
      </c>
      <c r="P278" s="60">
        <f>_xlfn.XLOOKUP(Regression_Prep[[#This Row],[School Name]],Math_New[School Name],Math_New[Percentage of Students at Achievement Level],"")</f>
        <v>0.59040000000000004</v>
      </c>
      <c r="Q278" s="60">
        <f>_xlfn.XLOOKUP(Regression_Prep[[#This Row],[School Name]],Science_New[School Name], Science_New[Percentage of Students at Achievement Level],"")</f>
        <v>0.68</v>
      </c>
      <c r="R278" s="60">
        <f>IFERROR(AVERAGEIFS(Regression_Prep[[#This Row],[Percent Below Achievement ELA]:[Percent Below Achievement Science]],Regression_Prep[[#This Row],[Percent Below Achievement ELA]:[Percent Below Achievement Science]],"&lt;&gt;"),"")</f>
        <v>0.5238666666666667</v>
      </c>
      <c r="S278" s="60">
        <f>IFERROR(Regression_Prep[[#This Row],[Per Pupil Spending]]*Regression_Prep[[#This Row],[Percent Below Achievement ELA]],"")</f>
        <v>6400.7108400000006</v>
      </c>
      <c r="T278" s="60">
        <f>IFERROR(Regression_Prep[[#This Row],[Per Pupil Spending]]/(1-Regression_Prep[[#This Row],[Percent Below Achievement ELA]]),"")</f>
        <v>30410.274756725819</v>
      </c>
      <c r="U278" s="60">
        <f>IFERROR(Regression_Prep[[#This Row],[Per Pupil Spending]]*Regression_Prep[[#This Row],[Percent Below Achievement Science]],"")</f>
        <v>14450.476000000002</v>
      </c>
      <c r="V278" s="60">
        <f>IFERROR(Regression_Prep[[#This Row],[Per Pupil Spending]]/(1-Regression_Prep[[#This Row],[Percent Below Achievement Science]]),"")</f>
        <v>66408.437500000015</v>
      </c>
      <c r="W278" s="60">
        <f>IFERROR(Regression_Prep[[#This Row],[Per Pupil Spending]]*Regression_Prep[[#This Row],[Percent Below Achievement Math]],"")</f>
        <v>12546.413280000001</v>
      </c>
      <c r="X278" s="60">
        <f>IFERROR(Regression_Prep[[#This Row],[Per Pupil Spending]]/(1-Regression_Prep[[#This Row],[Percent Below Achievement Math]]),"")</f>
        <v>51881.591796875007</v>
      </c>
      <c r="Y278" s="60"/>
      <c r="AH278"/>
      <c r="AI278"/>
      <c r="AJ278"/>
      <c r="AK278"/>
      <c r="AL278"/>
      <c r="AM278"/>
      <c r="AN278"/>
      <c r="AO278"/>
      <c r="AP278"/>
    </row>
    <row r="279" spans="1:42" ht="13">
      <c r="A279" s="28" t="s">
        <v>570</v>
      </c>
      <c r="B279" s="26" t="s">
        <v>867</v>
      </c>
      <c r="C279" s="26" t="s">
        <v>461</v>
      </c>
      <c r="D279" s="27" t="s">
        <v>718</v>
      </c>
      <c r="E279" s="26" t="s">
        <v>647</v>
      </c>
      <c r="F279" s="27" t="s">
        <v>579</v>
      </c>
      <c r="G279" s="26" t="s">
        <v>682</v>
      </c>
      <c r="H279" s="26" t="s">
        <v>868</v>
      </c>
      <c r="I279" s="19" t="s">
        <v>718</v>
      </c>
      <c r="J279" s="18" t="str">
        <f>IF(Regression_Prep[[#This Row],[School Type]]="Charter","Charter", "Non Charter")</f>
        <v>Non Charter</v>
      </c>
      <c r="K279" s="60">
        <f>_xlfn.XLOOKUP(Regression_Prep[[#This Row],[School Name]],Per_Pupil_Spending_1[School Name],Per_Pupil_Spending_1[Amount],"")</f>
        <v>22825.73</v>
      </c>
      <c r="L279" s="60">
        <f>IF(Regression_Prep[[#This Row],[Comparison School Type]]="Charter", 0,1)</f>
        <v>1</v>
      </c>
      <c r="M279" s="60" cm="1">
        <f t="array" ref="M279">_xlfn._xlws.FILTER(Enrollment[Percentage],(Enrollment[School Name]=Regression_Prep[[#This Row],[School Name]])*(Enrollment[Population]="Economically Disadvantaged"),"")</f>
        <v>0.38779999999999998</v>
      </c>
      <c r="N279" s="60" cm="1">
        <f t="array" ref="N279">_xlfn._xlws.FILTER(Enrollment[Percentage],(Enrollment[School Name]=Regression_Prep[[#This Row],[School Name]])*(Enrollment[Population]="Students with Disabilities"),"")</f>
        <v>0.2041</v>
      </c>
      <c r="O279" s="60">
        <f>_xlfn.XLOOKUP(Regression_Prep[[#This Row],[School Name]],ELA_New[School Name], ELA_New[Percentage of Students at Achievement Level],"")</f>
        <v>0.29899999999999999</v>
      </c>
      <c r="P279" s="60">
        <f>_xlfn.XLOOKUP(Regression_Prep[[#This Row],[School Name]],Math_New[School Name],Math_New[Percentage of Students at Achievement Level],"")</f>
        <v>0.42270000000000002</v>
      </c>
      <c r="Q279" s="60">
        <f>_xlfn.XLOOKUP(Regression_Prep[[#This Row],[School Name]],Science_New[School Name], Science_New[Percentage of Students at Achievement Level],"")</f>
        <v>0.57499999999999996</v>
      </c>
      <c r="R279" s="60">
        <f>IFERROR(AVERAGEIFS(Regression_Prep[[#This Row],[Percent Below Achievement ELA]:[Percent Below Achievement Science]],Regression_Prep[[#This Row],[Percent Below Achievement ELA]:[Percent Below Achievement Science]],"&lt;&gt;"),"")</f>
        <v>0.4322333333333333</v>
      </c>
      <c r="S279" s="60">
        <f>IFERROR(Regression_Prep[[#This Row],[Per Pupil Spending]]*Regression_Prep[[#This Row],[Percent Below Achievement ELA]],"")</f>
        <v>6824.8932699999996</v>
      </c>
      <c r="T279" s="60">
        <f>IFERROR(Regression_Prep[[#This Row],[Per Pupil Spending]]/(1-Regression_Prep[[#This Row],[Percent Below Achievement ELA]]),"")</f>
        <v>32561.669044222537</v>
      </c>
      <c r="U279" s="60">
        <f>IFERROR(Regression_Prep[[#This Row],[Per Pupil Spending]]*Regression_Prep[[#This Row],[Percent Below Achievement Science]],"")</f>
        <v>13124.794749999999</v>
      </c>
      <c r="V279" s="60">
        <f>IFERROR(Regression_Prep[[#This Row],[Per Pupil Spending]]/(1-Regression_Prep[[#This Row],[Percent Below Achievement Science]]),"")</f>
        <v>53707.599999999991</v>
      </c>
      <c r="W279" s="60">
        <f>IFERROR(Regression_Prep[[#This Row],[Per Pupil Spending]]*Regression_Prep[[#This Row],[Percent Below Achievement Math]],"")</f>
        <v>9648.4360710000001</v>
      </c>
      <c r="X279" s="60">
        <f>IFERROR(Regression_Prep[[#This Row],[Per Pupil Spending]]/(1-Regression_Prep[[#This Row],[Percent Below Achievement Math]]),"")</f>
        <v>39538.766672440674</v>
      </c>
      <c r="Y279" s="60"/>
      <c r="AH279"/>
      <c r="AI279"/>
      <c r="AJ279"/>
      <c r="AK279"/>
      <c r="AL279"/>
      <c r="AM279"/>
      <c r="AN279"/>
      <c r="AO279"/>
      <c r="AP279"/>
    </row>
    <row r="280" spans="1:42" ht="13">
      <c r="A280" s="25" t="s">
        <v>570</v>
      </c>
      <c r="B280" s="23" t="s">
        <v>886</v>
      </c>
      <c r="C280" s="23" t="s">
        <v>28</v>
      </c>
      <c r="D280" s="23" t="s">
        <v>710</v>
      </c>
      <c r="E280" s="23" t="s">
        <v>647</v>
      </c>
      <c r="F280" s="24" t="s">
        <v>579</v>
      </c>
      <c r="G280" s="23" t="s">
        <v>653</v>
      </c>
      <c r="H280" s="23" t="s">
        <v>661</v>
      </c>
      <c r="I280" s="19" t="s">
        <v>710</v>
      </c>
      <c r="J280" s="18" t="str">
        <f>IF(Regression_Prep[[#This Row],[School Type]]="Charter","Charter", "Non Charter")</f>
        <v>Non Charter</v>
      </c>
      <c r="K280" s="60">
        <f>_xlfn.XLOOKUP(Regression_Prep[[#This Row],[School Name]],Per_Pupil_Spending_1[School Name],Per_Pupil_Spending_1[Amount],"")</f>
        <v>23819.24</v>
      </c>
      <c r="L280" s="60">
        <f>IF(Regression_Prep[[#This Row],[Comparison School Type]]="Charter", 0,1)</f>
        <v>1</v>
      </c>
      <c r="M280" s="60" cm="1">
        <f t="array" ref="M280">_xlfn._xlws.FILTER(Enrollment[Percentage],(Enrollment[School Name]=Regression_Prep[[#This Row],[School Name]])*(Enrollment[Population]="Economically Disadvantaged"),"")</f>
        <v>0.39700000000000002</v>
      </c>
      <c r="N280" s="60" cm="1">
        <f t="array" ref="N280">_xlfn._xlws.FILTER(Enrollment[Percentage],(Enrollment[School Name]=Regression_Prep[[#This Row],[School Name]])*(Enrollment[Population]="Students with Disabilities"),"")</f>
        <v>0.21229999999999999</v>
      </c>
      <c r="O280" s="60">
        <f>_xlfn.XLOOKUP(Regression_Prep[[#This Row],[School Name]],ELA_New[School Name], ELA_New[Percentage of Students at Achievement Level],"")</f>
        <v>0.34179999999999999</v>
      </c>
      <c r="P280" s="60">
        <f>_xlfn.XLOOKUP(Regression_Prep[[#This Row],[School Name]],Math_New[School Name],Math_New[Percentage of Students at Achievement Level],"")</f>
        <v>0.50239999999999996</v>
      </c>
      <c r="Q280" s="60">
        <f>_xlfn.XLOOKUP(Regression_Prep[[#This Row],[School Name]],Science_New[School Name], Science_New[Percentage of Students at Achievement Level],"")</f>
        <v>0.75409999999999999</v>
      </c>
      <c r="R280" s="60">
        <f>IFERROR(AVERAGEIFS(Regression_Prep[[#This Row],[Percent Below Achievement ELA]:[Percent Below Achievement Science]],Regression_Prep[[#This Row],[Percent Below Achievement ELA]:[Percent Below Achievement Science]],"&lt;&gt;"),"")</f>
        <v>0.53276666666666672</v>
      </c>
      <c r="S280" s="60">
        <f>IFERROR(Regression_Prep[[#This Row],[Per Pupil Spending]]*Regression_Prep[[#This Row],[Percent Below Achievement ELA]],"")</f>
        <v>8141.4162320000005</v>
      </c>
      <c r="T280" s="60">
        <f>IFERROR(Regression_Prep[[#This Row],[Per Pupil Spending]]/(1-Regression_Prep[[#This Row],[Percent Below Achievement ELA]]),"")</f>
        <v>36188.453357642058</v>
      </c>
      <c r="U280" s="60">
        <f>IFERROR(Regression_Prep[[#This Row],[Per Pupil Spending]]*Regression_Prep[[#This Row],[Percent Below Achievement Science]],"")</f>
        <v>17962.088884000001</v>
      </c>
      <c r="V280" s="60">
        <f>IFERROR(Regression_Prep[[#This Row],[Per Pupil Spending]]/(1-Regression_Prep[[#This Row],[Percent Below Achievement Science]]),"")</f>
        <v>96865.555103700695</v>
      </c>
      <c r="W280" s="60">
        <f>IFERROR(Regression_Prep[[#This Row],[Per Pupil Spending]]*Regression_Prep[[#This Row],[Percent Below Achievement Math]],"")</f>
        <v>11966.786176</v>
      </c>
      <c r="X280" s="60">
        <f>IFERROR(Regression_Prep[[#This Row],[Per Pupil Spending]]/(1-Regression_Prep[[#This Row],[Percent Below Achievement Math]]),"")</f>
        <v>47868.247588424434</v>
      </c>
      <c r="Y280" s="60"/>
      <c r="AH280"/>
      <c r="AI280"/>
      <c r="AJ280"/>
      <c r="AK280"/>
      <c r="AL280"/>
      <c r="AM280"/>
      <c r="AN280"/>
      <c r="AO280"/>
      <c r="AP280"/>
    </row>
    <row r="281" spans="1:42" ht="13">
      <c r="A281" s="28" t="s">
        <v>570</v>
      </c>
      <c r="B281" s="26" t="s">
        <v>886</v>
      </c>
      <c r="C281" s="26" t="s">
        <v>242</v>
      </c>
      <c r="D281" s="26" t="s">
        <v>710</v>
      </c>
      <c r="E281" s="26" t="s">
        <v>647</v>
      </c>
      <c r="F281" s="27" t="s">
        <v>579</v>
      </c>
      <c r="G281" s="26" t="s">
        <v>653</v>
      </c>
      <c r="H281" s="26" t="s">
        <v>661</v>
      </c>
      <c r="I281" s="19" t="s">
        <v>710</v>
      </c>
      <c r="J281" s="18" t="str">
        <f>IF(Regression_Prep[[#This Row],[School Type]]="Charter","Charter", "Non Charter")</f>
        <v>Non Charter</v>
      </c>
      <c r="K281" s="60">
        <f>_xlfn.XLOOKUP(Regression_Prep[[#This Row],[School Name]],Per_Pupil_Spending_1[School Name],Per_Pupil_Spending_1[Amount],"")</f>
        <v>27726.400000000001</v>
      </c>
      <c r="L281" s="60">
        <f>IF(Regression_Prep[[#This Row],[Comparison School Type]]="Charter", 0,1)</f>
        <v>1</v>
      </c>
      <c r="M281" s="60" cm="1">
        <f t="array" ref="M281">_xlfn._xlws.FILTER(Enrollment[Percentage],(Enrollment[School Name]=Regression_Prep[[#This Row],[School Name]])*(Enrollment[Population]="Economically Disadvantaged"),"")</f>
        <v>0.68889999999999996</v>
      </c>
      <c r="N281" s="60" cm="1">
        <f t="array" ref="N281">_xlfn._xlws.FILTER(Enrollment[Percentage],(Enrollment[School Name]=Regression_Prep[[#This Row],[School Name]])*(Enrollment[Population]="Students with Disabilities"),"")</f>
        <v>0.19789999999999999</v>
      </c>
      <c r="O281" s="60">
        <f>_xlfn.XLOOKUP(Regression_Prep[[#This Row],[School Name]],ELA_New[School Name], ELA_New[Percentage of Students at Achievement Level],"")</f>
        <v>0.45240000000000002</v>
      </c>
      <c r="P281" s="60">
        <f>_xlfn.XLOOKUP(Regression_Prep[[#This Row],[School Name]],Math_New[School Name],Math_New[Percentage of Students at Achievement Level],"")</f>
        <v>0.40570000000000001</v>
      </c>
      <c r="Q281" s="60" t="str">
        <f>_xlfn.XLOOKUP(Regression_Prep[[#This Row],[School Name]],Science_New[School Name], Science_New[Percentage of Students at Achievement Level],"")</f>
        <v/>
      </c>
      <c r="R281" s="60">
        <f>IFERROR(AVERAGEIFS(Regression_Prep[[#This Row],[Percent Below Achievement ELA]:[Percent Below Achievement Science]],Regression_Prep[[#This Row],[Percent Below Achievement ELA]:[Percent Below Achievement Science]],"&lt;&gt;"),"")</f>
        <v>0.42905000000000004</v>
      </c>
      <c r="S281" s="60">
        <f>IFERROR(Regression_Prep[[#This Row],[Per Pupil Spending]]*Regression_Prep[[#This Row],[Percent Below Achievement ELA]],"")</f>
        <v>12543.423360000001</v>
      </c>
      <c r="T281" s="60">
        <f>IFERROR(Regression_Prep[[#This Row],[Per Pupil Spending]]/(1-Regression_Prep[[#This Row],[Percent Below Achievement ELA]]),"")</f>
        <v>50632.578524470424</v>
      </c>
      <c r="U281" s="60" t="str">
        <f>IFERROR(Regression_Prep[[#This Row],[Per Pupil Spending]]*Regression_Prep[[#This Row],[Percent Below Achievement Science]],"")</f>
        <v/>
      </c>
      <c r="V281" s="60" t="str">
        <f>IFERROR(Regression_Prep[[#This Row],[Per Pupil Spending]]/(1-Regression_Prep[[#This Row],[Percent Below Achievement Science]]),"")</f>
        <v/>
      </c>
      <c r="W281" s="60">
        <f>IFERROR(Regression_Prep[[#This Row],[Per Pupil Spending]]*Regression_Prep[[#This Row],[Percent Below Achievement Math]],"")</f>
        <v>11248.600480000001</v>
      </c>
      <c r="X281" s="60">
        <f>IFERROR(Regression_Prep[[#This Row],[Per Pupil Spending]]/(1-Regression_Prep[[#This Row],[Percent Below Achievement Math]]),"")</f>
        <v>46653.878512535754</v>
      </c>
      <c r="Y281" s="60"/>
      <c r="AH281"/>
      <c r="AI281"/>
      <c r="AJ281"/>
      <c r="AK281"/>
      <c r="AL281"/>
      <c r="AM281"/>
      <c r="AN281"/>
      <c r="AO281"/>
      <c r="AP281"/>
    </row>
    <row r="282" spans="1:42" ht="13">
      <c r="A282" s="25" t="s">
        <v>570</v>
      </c>
      <c r="B282" s="23" t="s">
        <v>886</v>
      </c>
      <c r="C282" s="23" t="s">
        <v>271</v>
      </c>
      <c r="D282" s="23" t="s">
        <v>710</v>
      </c>
      <c r="E282" s="23" t="s">
        <v>647</v>
      </c>
      <c r="F282" s="24" t="s">
        <v>579</v>
      </c>
      <c r="G282" s="23" t="s">
        <v>653</v>
      </c>
      <c r="H282" s="23" t="s">
        <v>661</v>
      </c>
      <c r="I282" s="19" t="s">
        <v>710</v>
      </c>
      <c r="J282" s="18" t="str">
        <f>IF(Regression_Prep[[#This Row],[School Type]]="Charter","Charter", "Non Charter")</f>
        <v>Non Charter</v>
      </c>
      <c r="K282" s="60">
        <f>_xlfn.XLOOKUP(Regression_Prep[[#This Row],[School Name]],Per_Pupil_Spending_1[School Name],Per_Pupil_Spending_1[Amount],"")</f>
        <v>29829.47</v>
      </c>
      <c r="L282" s="60">
        <f>IF(Regression_Prep[[#This Row],[Comparison School Type]]="Charter", 0,1)</f>
        <v>1</v>
      </c>
      <c r="M282" s="60" cm="1">
        <f t="array" ref="M282">_xlfn._xlws.FILTER(Enrollment[Percentage],(Enrollment[School Name]=Regression_Prep[[#This Row],[School Name]])*(Enrollment[Population]="Economically Disadvantaged"),"")</f>
        <v>0.6321</v>
      </c>
      <c r="N282" s="60" cm="1">
        <f t="array" ref="N282">_xlfn._xlws.FILTER(Enrollment[Percentage],(Enrollment[School Name]=Regression_Prep[[#This Row],[School Name]])*(Enrollment[Population]="Students with Disabilities"),"")</f>
        <v>0.22539999999999999</v>
      </c>
      <c r="O282" s="60">
        <f>_xlfn.XLOOKUP(Regression_Prep[[#This Row],[School Name]],ELA_New[School Name], ELA_New[Percentage of Students at Achievement Level],"")</f>
        <v>0.38779999999999998</v>
      </c>
      <c r="P282" s="60">
        <f>_xlfn.XLOOKUP(Regression_Prep[[#This Row],[School Name]],Math_New[School Name],Math_New[Percentage of Students at Achievement Level],"")</f>
        <v>0.4294</v>
      </c>
      <c r="Q282" s="60" t="str">
        <f>_xlfn.XLOOKUP(Regression_Prep[[#This Row],[School Name]],Science_New[School Name], Science_New[Percentage of Students at Achievement Level],"")</f>
        <v/>
      </c>
      <c r="R282" s="60">
        <f>IFERROR(AVERAGEIFS(Regression_Prep[[#This Row],[Percent Below Achievement ELA]:[Percent Below Achievement Science]],Regression_Prep[[#This Row],[Percent Below Achievement ELA]:[Percent Below Achievement Science]],"&lt;&gt;"),"")</f>
        <v>0.40859999999999996</v>
      </c>
      <c r="S282" s="60">
        <f>IFERROR(Regression_Prep[[#This Row],[Per Pupil Spending]]*Regression_Prep[[#This Row],[Percent Below Achievement ELA]],"")</f>
        <v>11567.868466</v>
      </c>
      <c r="T282" s="60">
        <f>IFERROR(Regression_Prep[[#This Row],[Per Pupil Spending]]/(1-Regression_Prep[[#This Row],[Percent Below Achievement ELA]]),"")</f>
        <v>48725.040836327993</v>
      </c>
      <c r="U282" s="60" t="str">
        <f>IFERROR(Regression_Prep[[#This Row],[Per Pupil Spending]]*Regression_Prep[[#This Row],[Percent Below Achievement Science]],"")</f>
        <v/>
      </c>
      <c r="V282" s="60" t="str">
        <f>IFERROR(Regression_Prep[[#This Row],[Per Pupil Spending]]/(1-Regression_Prep[[#This Row],[Percent Below Achievement Science]]),"")</f>
        <v/>
      </c>
      <c r="W282" s="60">
        <f>IFERROR(Regression_Prep[[#This Row],[Per Pupil Spending]]*Regression_Prep[[#This Row],[Percent Below Achievement Math]],"")</f>
        <v>12808.774418000001</v>
      </c>
      <c r="X282" s="60">
        <f>IFERROR(Regression_Prep[[#This Row],[Per Pupil Spending]]/(1-Regression_Prep[[#This Row],[Percent Below Achievement Math]]),"")</f>
        <v>52277.374693305297</v>
      </c>
      <c r="Y282" s="60"/>
      <c r="AH282"/>
      <c r="AI282"/>
      <c r="AJ282"/>
      <c r="AK282"/>
      <c r="AL282"/>
      <c r="AM282"/>
      <c r="AN282"/>
      <c r="AO282"/>
      <c r="AP282"/>
    </row>
    <row r="283" spans="1:42" ht="13">
      <c r="A283" s="28" t="s">
        <v>570</v>
      </c>
      <c r="B283" s="26" t="s">
        <v>886</v>
      </c>
      <c r="C283" s="26" t="s">
        <v>295</v>
      </c>
      <c r="D283" s="26" t="s">
        <v>710</v>
      </c>
      <c r="E283" s="26" t="s">
        <v>647</v>
      </c>
      <c r="F283" s="27" t="s">
        <v>579</v>
      </c>
      <c r="G283" s="26" t="s">
        <v>653</v>
      </c>
      <c r="H283" s="26" t="s">
        <v>661</v>
      </c>
      <c r="I283" s="19" t="s">
        <v>710</v>
      </c>
      <c r="J283" s="18" t="str">
        <f>IF(Regression_Prep[[#This Row],[School Type]]="Charter","Charter", "Non Charter")</f>
        <v>Non Charter</v>
      </c>
      <c r="K283" s="60">
        <f>_xlfn.XLOOKUP(Regression_Prep[[#This Row],[School Name]],Per_Pupil_Spending_1[School Name],Per_Pupil_Spending_1[Amount],"")</f>
        <v>22562.99</v>
      </c>
      <c r="L283" s="60">
        <f>IF(Regression_Prep[[#This Row],[Comparison School Type]]="Charter", 0,1)</f>
        <v>1</v>
      </c>
      <c r="M283" s="60" cm="1">
        <f t="array" ref="M283">_xlfn._xlws.FILTER(Enrollment[Percentage],(Enrollment[School Name]=Regression_Prep[[#This Row],[School Name]])*(Enrollment[Population]="Economically Disadvantaged"),"")</f>
        <v>0.35339999999999999</v>
      </c>
      <c r="N283" s="60" cm="1">
        <f t="array" ref="N283">_xlfn._xlws.FILTER(Enrollment[Percentage],(Enrollment[School Name]=Regression_Prep[[#This Row],[School Name]])*(Enrollment[Population]="Students with Disabilities"),"")</f>
        <v>0.12470000000000001</v>
      </c>
      <c r="O283" s="60">
        <f>_xlfn.XLOOKUP(Regression_Prep[[#This Row],[School Name]],ELA_New[School Name], ELA_New[Percentage of Students at Achievement Level],"")</f>
        <v>0.28570000000000001</v>
      </c>
      <c r="P283" s="60">
        <f>_xlfn.XLOOKUP(Regression_Prep[[#This Row],[School Name]],Math_New[School Name],Math_New[Percentage of Students at Achievement Level],"")</f>
        <v>0.66669999999999996</v>
      </c>
      <c r="Q283" s="60">
        <f>_xlfn.XLOOKUP(Regression_Prep[[#This Row],[School Name]],Science_New[School Name], Science_New[Percentage of Students at Achievement Level],"")</f>
        <v>0.88</v>
      </c>
      <c r="R283" s="60">
        <f>IFERROR(AVERAGEIFS(Regression_Prep[[#This Row],[Percent Below Achievement ELA]:[Percent Below Achievement Science]],Regression_Prep[[#This Row],[Percent Below Achievement ELA]:[Percent Below Achievement Science]],"&lt;&gt;"),"")</f>
        <v>0.6107999999999999</v>
      </c>
      <c r="S283" s="60">
        <f>IFERROR(Regression_Prep[[#This Row],[Per Pupil Spending]]*Regression_Prep[[#This Row],[Percent Below Achievement ELA]],"")</f>
        <v>6446.2462430000005</v>
      </c>
      <c r="T283" s="60">
        <f>IFERROR(Regression_Prep[[#This Row],[Per Pupil Spending]]/(1-Regression_Prep[[#This Row],[Percent Below Achievement ELA]]),"")</f>
        <v>31587.554248915028</v>
      </c>
      <c r="U283" s="60">
        <f>IFERROR(Regression_Prep[[#This Row],[Per Pupil Spending]]*Regression_Prep[[#This Row],[Percent Below Achievement Science]],"")</f>
        <v>19855.431200000003</v>
      </c>
      <c r="V283" s="60">
        <f>IFERROR(Regression_Prep[[#This Row],[Per Pupil Spending]]/(1-Regression_Prep[[#This Row],[Percent Below Achievement Science]]),"")</f>
        <v>188024.91666666669</v>
      </c>
      <c r="W283" s="60">
        <f>IFERROR(Regression_Prep[[#This Row],[Per Pupil Spending]]*Regression_Prep[[#This Row],[Percent Below Achievement Math]],"")</f>
        <v>15042.745433</v>
      </c>
      <c r="X283" s="60">
        <f>IFERROR(Regression_Prep[[#This Row],[Per Pupil Spending]]/(1-Regression_Prep[[#This Row],[Percent Below Achievement Math]]),"")</f>
        <v>67695.739573957399</v>
      </c>
      <c r="Y283" s="60"/>
      <c r="AH283"/>
      <c r="AI283"/>
      <c r="AJ283"/>
      <c r="AK283"/>
      <c r="AL283"/>
      <c r="AM283"/>
      <c r="AN283"/>
      <c r="AO283"/>
      <c r="AP283"/>
    </row>
    <row r="284" spans="1:42" ht="13">
      <c r="A284" s="25" t="s">
        <v>570</v>
      </c>
      <c r="B284" s="23" t="s">
        <v>886</v>
      </c>
      <c r="C284" s="23" t="s">
        <v>104</v>
      </c>
      <c r="D284" s="23" t="s">
        <v>710</v>
      </c>
      <c r="E284" s="23" t="s">
        <v>647</v>
      </c>
      <c r="F284" s="24" t="s">
        <v>579</v>
      </c>
      <c r="G284" s="23" t="s">
        <v>653</v>
      </c>
      <c r="H284" s="23" t="s">
        <v>661</v>
      </c>
      <c r="I284" s="19" t="s">
        <v>710</v>
      </c>
      <c r="J284" s="18" t="str">
        <f>IF(Regression_Prep[[#This Row],[School Type]]="Charter","Charter", "Non Charter")</f>
        <v>Non Charter</v>
      </c>
      <c r="K284" s="60">
        <f>_xlfn.XLOOKUP(Regression_Prep[[#This Row],[School Name]],Per_Pupil_Spending_1[School Name],Per_Pupil_Spending_1[Amount],"")</f>
        <v>24645.42</v>
      </c>
      <c r="L284" s="60">
        <f>IF(Regression_Prep[[#This Row],[Comparison School Type]]="Charter", 0,1)</f>
        <v>1</v>
      </c>
      <c r="M284" s="60" cm="1">
        <f t="array" ref="M284">_xlfn._xlws.FILTER(Enrollment[Percentage],(Enrollment[School Name]=Regression_Prep[[#This Row],[School Name]])*(Enrollment[Population]="Economically Disadvantaged"),"")</f>
        <v>0.69499999999999995</v>
      </c>
      <c r="N284" s="60" cm="1">
        <f t="array" ref="N284">_xlfn._xlws.FILTER(Enrollment[Percentage],(Enrollment[School Name]=Regression_Prep[[#This Row],[School Name]])*(Enrollment[Population]="Students with Disabilities"),"")</f>
        <v>0.12640000000000001</v>
      </c>
      <c r="O284" s="60">
        <f>_xlfn.XLOOKUP(Regression_Prep[[#This Row],[School Name]],ELA_New[School Name], ELA_New[Percentage of Students at Achievement Level],"")</f>
        <v>0.61009999999999998</v>
      </c>
      <c r="P284" s="60">
        <f>_xlfn.XLOOKUP(Regression_Prep[[#This Row],[School Name]],Math_New[School Name],Math_New[Percentage of Students at Achievement Level],"")</f>
        <v>0.37709999999999999</v>
      </c>
      <c r="Q284" s="60">
        <f>_xlfn.XLOOKUP(Regression_Prep[[#This Row],[School Name]],Science_New[School Name], Science_New[Percentage of Students at Achievement Level],"")</f>
        <v>0.8</v>
      </c>
      <c r="R284" s="60">
        <f>IFERROR(AVERAGEIFS(Regression_Prep[[#This Row],[Percent Below Achievement ELA]:[Percent Below Achievement Science]],Regression_Prep[[#This Row],[Percent Below Achievement ELA]:[Percent Below Achievement Science]],"&lt;&gt;"),"")</f>
        <v>0.59573333333333334</v>
      </c>
      <c r="S284" s="60">
        <f>IFERROR(Regression_Prep[[#This Row],[Per Pupil Spending]]*Regression_Prep[[#This Row],[Percent Below Achievement ELA]],"")</f>
        <v>15036.170741999998</v>
      </c>
      <c r="T284" s="60">
        <f>IFERROR(Regression_Prep[[#This Row],[Per Pupil Spending]]/(1-Regression_Prep[[#This Row],[Percent Below Achievement ELA]]),"")</f>
        <v>63209.592203128996</v>
      </c>
      <c r="U284" s="60">
        <f>IFERROR(Regression_Prep[[#This Row],[Per Pupil Spending]]*Regression_Prep[[#This Row],[Percent Below Achievement Science]],"")</f>
        <v>19716.335999999999</v>
      </c>
      <c r="V284" s="60">
        <f>IFERROR(Regression_Prep[[#This Row],[Per Pupil Spending]]/(1-Regression_Prep[[#This Row],[Percent Below Achievement Science]]),"")</f>
        <v>123227.10000000002</v>
      </c>
      <c r="W284" s="60">
        <f>IFERROR(Regression_Prep[[#This Row],[Per Pupil Spending]]*Regression_Prep[[#This Row],[Percent Below Achievement Math]],"")</f>
        <v>9293.7878819999987</v>
      </c>
      <c r="X284" s="60">
        <f>IFERROR(Regression_Prep[[#This Row],[Per Pupil Spending]]/(1-Regression_Prep[[#This Row],[Percent Below Achievement Math]]),"")</f>
        <v>39565.612457858399</v>
      </c>
      <c r="Y284" s="60"/>
      <c r="AH284"/>
      <c r="AI284"/>
      <c r="AJ284"/>
      <c r="AK284"/>
      <c r="AL284"/>
      <c r="AM284"/>
      <c r="AN284"/>
      <c r="AO284"/>
      <c r="AP284"/>
    </row>
    <row r="285" spans="1:42" ht="13">
      <c r="A285" s="28" t="s">
        <v>570</v>
      </c>
      <c r="B285" s="26" t="s">
        <v>886</v>
      </c>
      <c r="C285" s="26" t="s">
        <v>129</v>
      </c>
      <c r="D285" s="27" t="s">
        <v>698</v>
      </c>
      <c r="E285" s="26" t="s">
        <v>647</v>
      </c>
      <c r="F285" s="27" t="s">
        <v>579</v>
      </c>
      <c r="G285" s="26" t="s">
        <v>653</v>
      </c>
      <c r="H285" s="26" t="s">
        <v>661</v>
      </c>
      <c r="I285" s="19" t="s">
        <v>698</v>
      </c>
      <c r="J285" s="18" t="str">
        <f>IF(Regression_Prep[[#This Row],[School Type]]="Charter","Charter", "Non Charter")</f>
        <v>Non Charter</v>
      </c>
      <c r="K285" s="60">
        <f>_xlfn.XLOOKUP(Regression_Prep[[#This Row],[School Name]],Per_Pupil_Spending_1[School Name],Per_Pupil_Spending_1[Amount],"")</f>
        <v>26149.09</v>
      </c>
      <c r="L285" s="60">
        <f>IF(Regression_Prep[[#This Row],[Comparison School Type]]="Charter", 0,1)</f>
        <v>1</v>
      </c>
      <c r="M285" s="60" cm="1">
        <f t="array" ref="M285">_xlfn._xlws.FILTER(Enrollment[Percentage],(Enrollment[School Name]=Regression_Prep[[#This Row],[School Name]])*(Enrollment[Population]="Economically Disadvantaged"),"")</f>
        <v>0.59909999999999997</v>
      </c>
      <c r="N285" s="60" cm="1">
        <f t="array" ref="N285">_xlfn._xlws.FILTER(Enrollment[Percentage],(Enrollment[School Name]=Regression_Prep[[#This Row],[School Name]])*(Enrollment[Population]="Students with Disabilities"),"")</f>
        <v>0.17280000000000001</v>
      </c>
      <c r="O285" s="60">
        <f>_xlfn.XLOOKUP(Regression_Prep[[#This Row],[School Name]],ELA_New[School Name], ELA_New[Percentage of Students at Achievement Level],"")</f>
        <v>0.41049999999999998</v>
      </c>
      <c r="P285" s="60">
        <f>_xlfn.XLOOKUP(Regression_Prep[[#This Row],[School Name]],Math_New[School Name],Math_New[Percentage of Students at Achievement Level],"")</f>
        <v>0.27710000000000001</v>
      </c>
      <c r="Q285" s="60">
        <f>_xlfn.XLOOKUP(Regression_Prep[[#This Row],[School Name]],Science_New[School Name], Science_New[Percentage of Students at Achievement Level],"")</f>
        <v>0.626</v>
      </c>
      <c r="R285" s="60">
        <f>IFERROR(AVERAGEIFS(Regression_Prep[[#This Row],[Percent Below Achievement ELA]:[Percent Below Achievement Science]],Regression_Prep[[#This Row],[Percent Below Achievement ELA]:[Percent Below Achievement Science]],"&lt;&gt;"),"")</f>
        <v>0.43786666666666668</v>
      </c>
      <c r="S285" s="60">
        <f>IFERROR(Regression_Prep[[#This Row],[Per Pupil Spending]]*Regression_Prep[[#This Row],[Percent Below Achievement ELA]],"")</f>
        <v>10734.201444999999</v>
      </c>
      <c r="T285" s="60">
        <f>IFERROR(Regression_Prep[[#This Row],[Per Pupil Spending]]/(1-Regression_Prep[[#This Row],[Percent Below Achievement ELA]]),"")</f>
        <v>44358.08312128923</v>
      </c>
      <c r="U285" s="60">
        <f>IFERROR(Regression_Prep[[#This Row],[Per Pupil Spending]]*Regression_Prep[[#This Row],[Percent Below Achievement Science]],"")</f>
        <v>16369.33034</v>
      </c>
      <c r="V285" s="60">
        <f>IFERROR(Regression_Prep[[#This Row],[Per Pupil Spending]]/(1-Regression_Prep[[#This Row],[Percent Below Achievement Science]]),"")</f>
        <v>69917.352941176476</v>
      </c>
      <c r="W285" s="60">
        <f>IFERROR(Regression_Prep[[#This Row],[Per Pupil Spending]]*Regression_Prep[[#This Row],[Percent Below Achievement Math]],"")</f>
        <v>7245.9128390000005</v>
      </c>
      <c r="X285" s="60">
        <f>IFERROR(Regression_Prep[[#This Row],[Per Pupil Spending]]/(1-Regression_Prep[[#This Row],[Percent Below Achievement Math]]),"")</f>
        <v>36172.485820998758</v>
      </c>
      <c r="Y285" s="60"/>
      <c r="AH285"/>
      <c r="AI285"/>
      <c r="AJ285"/>
      <c r="AK285"/>
      <c r="AL285"/>
      <c r="AM285"/>
      <c r="AN285"/>
      <c r="AO285"/>
      <c r="AP285"/>
    </row>
    <row r="286" spans="1:42" ht="13">
      <c r="A286" s="25" t="s">
        <v>570</v>
      </c>
      <c r="B286" s="23" t="s">
        <v>886</v>
      </c>
      <c r="C286" s="23" t="s">
        <v>107</v>
      </c>
      <c r="D286" s="24" t="s">
        <v>698</v>
      </c>
      <c r="E286" s="23" t="s">
        <v>647</v>
      </c>
      <c r="F286" s="24" t="s">
        <v>579</v>
      </c>
      <c r="G286" s="23" t="s">
        <v>653</v>
      </c>
      <c r="H286" s="23" t="s">
        <v>661</v>
      </c>
      <c r="I286" s="19" t="s">
        <v>698</v>
      </c>
      <c r="J286" s="18" t="str">
        <f>IF(Regression_Prep[[#This Row],[School Type]]="Charter","Charter", "Non Charter")</f>
        <v>Non Charter</v>
      </c>
      <c r="K286" s="60">
        <f>_xlfn.XLOOKUP(Regression_Prep[[#This Row],[School Name]],Per_Pupil_Spending_1[School Name],Per_Pupil_Spending_1[Amount],"")</f>
        <v>26219.06</v>
      </c>
      <c r="L286" s="60">
        <f>IF(Regression_Prep[[#This Row],[Comparison School Type]]="Charter", 0,1)</f>
        <v>1</v>
      </c>
      <c r="M286" s="60" cm="1">
        <f t="array" ref="M286">_xlfn._xlws.FILTER(Enrollment[Percentage],(Enrollment[School Name]=Regression_Prep[[#This Row],[School Name]])*(Enrollment[Population]="Economically Disadvantaged"),"")</f>
        <v>0.47039999999999998</v>
      </c>
      <c r="N286" s="60" cm="1">
        <f t="array" ref="N286">_xlfn._xlws.FILTER(Enrollment[Percentage],(Enrollment[School Name]=Regression_Prep[[#This Row],[School Name]])*(Enrollment[Population]="Students with Disabilities"),"")</f>
        <v>0.16550000000000001</v>
      </c>
      <c r="O286" s="60">
        <f>_xlfn.XLOOKUP(Regression_Prep[[#This Row],[School Name]],ELA_New[School Name], ELA_New[Percentage of Students at Achievement Level],"")</f>
        <v>0.33250000000000002</v>
      </c>
      <c r="P286" s="60">
        <f>_xlfn.XLOOKUP(Regression_Prep[[#This Row],[School Name]],Math_New[School Name],Math_New[Percentage of Students at Achievement Level],"")</f>
        <v>0.3145</v>
      </c>
      <c r="Q286" s="60">
        <f>_xlfn.XLOOKUP(Regression_Prep[[#This Row],[School Name]],Science_New[School Name], Science_New[Percentage of Students at Achievement Level],"")</f>
        <v>0.58940000000000003</v>
      </c>
      <c r="R286" s="60">
        <f>IFERROR(AVERAGEIFS(Regression_Prep[[#This Row],[Percent Below Achievement ELA]:[Percent Below Achievement Science]],Regression_Prep[[#This Row],[Percent Below Achievement ELA]:[Percent Below Achievement Science]],"&lt;&gt;"),"")</f>
        <v>0.41213333333333341</v>
      </c>
      <c r="S286" s="60">
        <f>IFERROR(Regression_Prep[[#This Row],[Per Pupil Spending]]*Regression_Prep[[#This Row],[Percent Below Achievement ELA]],"")</f>
        <v>8717.8374500000009</v>
      </c>
      <c r="T286" s="60">
        <f>IFERROR(Regression_Prep[[#This Row],[Per Pupil Spending]]/(1-Regression_Prep[[#This Row],[Percent Below Achievement ELA]]),"")</f>
        <v>39279.490636704126</v>
      </c>
      <c r="U286" s="60">
        <f>IFERROR(Regression_Prep[[#This Row],[Per Pupil Spending]]*Regression_Prep[[#This Row],[Percent Below Achievement Science]],"")</f>
        <v>15453.513964000002</v>
      </c>
      <c r="V286" s="60">
        <f>IFERROR(Regression_Prep[[#This Row],[Per Pupil Spending]]/(1-Regression_Prep[[#This Row],[Percent Below Achievement Science]]),"")</f>
        <v>63855.479785679505</v>
      </c>
      <c r="W286" s="60">
        <f>IFERROR(Regression_Prep[[#This Row],[Per Pupil Spending]]*Regression_Prep[[#This Row],[Percent Below Achievement Math]],"")</f>
        <v>8245.89437</v>
      </c>
      <c r="X286" s="60">
        <f>IFERROR(Regression_Prep[[#This Row],[Per Pupil Spending]]/(1-Regression_Prep[[#This Row],[Percent Below Achievement Math]]),"")</f>
        <v>38248.081692195483</v>
      </c>
      <c r="Y286" s="60"/>
      <c r="AH286"/>
      <c r="AI286"/>
      <c r="AJ286"/>
      <c r="AK286"/>
      <c r="AL286"/>
      <c r="AM286"/>
      <c r="AN286"/>
      <c r="AO286"/>
      <c r="AP286"/>
    </row>
    <row r="287" spans="1:42" ht="13">
      <c r="A287" s="28" t="s">
        <v>570</v>
      </c>
      <c r="B287" s="26" t="s">
        <v>886</v>
      </c>
      <c r="C287" s="26" t="s">
        <v>476</v>
      </c>
      <c r="D287" s="26" t="s">
        <v>710</v>
      </c>
      <c r="E287" s="26" t="s">
        <v>647</v>
      </c>
      <c r="F287" s="27" t="s">
        <v>579</v>
      </c>
      <c r="G287" s="26" t="s">
        <v>653</v>
      </c>
      <c r="H287" s="26" t="s">
        <v>661</v>
      </c>
      <c r="I287" s="19" t="s">
        <v>710</v>
      </c>
      <c r="J287" s="18" t="str">
        <f>IF(Regression_Prep[[#This Row],[School Type]]="Charter","Charter", "Non Charter")</f>
        <v>Non Charter</v>
      </c>
      <c r="K287" s="60">
        <f>_xlfn.XLOOKUP(Regression_Prep[[#This Row],[School Name]],Per_Pupil_Spending_1[School Name],Per_Pupil_Spending_1[Amount],"")</f>
        <v>24255.06</v>
      </c>
      <c r="L287" s="60">
        <f>IF(Regression_Prep[[#This Row],[Comparison School Type]]="Charter", 0,1)</f>
        <v>1</v>
      </c>
      <c r="M287" s="60" cm="1">
        <f t="array" ref="M287">_xlfn._xlws.FILTER(Enrollment[Percentage],(Enrollment[School Name]=Regression_Prep[[#This Row],[School Name]])*(Enrollment[Population]="Economically Disadvantaged"),"")</f>
        <v>0.18049999999999999</v>
      </c>
      <c r="N287" s="60" cm="1">
        <f t="array" ref="N287">_xlfn._xlws.FILTER(Enrollment[Percentage],(Enrollment[School Name]=Regression_Prep[[#This Row],[School Name]])*(Enrollment[Population]="Students with Disabilities"),"")</f>
        <v>0.15409999999999999</v>
      </c>
      <c r="O287" s="60">
        <f>_xlfn.XLOOKUP(Regression_Prep[[#This Row],[School Name]],ELA_New[School Name], ELA_New[Percentage of Students at Achievement Level],"")</f>
        <v>0.112</v>
      </c>
      <c r="P287" s="60">
        <f>_xlfn.XLOOKUP(Regression_Prep[[#This Row],[School Name]],Math_New[School Name],Math_New[Percentage of Students at Achievement Level],"")</f>
        <v>0.85160000000000002</v>
      </c>
      <c r="Q287" s="60">
        <f>_xlfn.XLOOKUP(Regression_Prep[[#This Row],[School Name]],Science_New[School Name], Science_New[Percentage of Students at Achievement Level],"")</f>
        <v>0.54349999999999998</v>
      </c>
      <c r="R287" s="60">
        <f>IFERROR(AVERAGEIFS(Regression_Prep[[#This Row],[Percent Below Achievement ELA]:[Percent Below Achievement Science]],Regression_Prep[[#This Row],[Percent Below Achievement ELA]:[Percent Below Achievement Science]],"&lt;&gt;"),"")</f>
        <v>0.50236666666666663</v>
      </c>
      <c r="S287" s="60">
        <f>IFERROR(Regression_Prep[[#This Row],[Per Pupil Spending]]*Regression_Prep[[#This Row],[Percent Below Achievement ELA]],"")</f>
        <v>2716.5667200000003</v>
      </c>
      <c r="T287" s="60">
        <f>IFERROR(Regression_Prep[[#This Row],[Per Pupil Spending]]/(1-Regression_Prep[[#This Row],[Percent Below Achievement ELA]]),"")</f>
        <v>27314.256756756757</v>
      </c>
      <c r="U287" s="60">
        <f>IFERROR(Regression_Prep[[#This Row],[Per Pupil Spending]]*Regression_Prep[[#This Row],[Percent Below Achievement Science]],"")</f>
        <v>13182.625110000001</v>
      </c>
      <c r="V287" s="60">
        <f>IFERROR(Regression_Prep[[#This Row],[Per Pupil Spending]]/(1-Regression_Prep[[#This Row],[Percent Below Achievement Science]]),"")</f>
        <v>53132.661555312159</v>
      </c>
      <c r="W287" s="60">
        <f>IFERROR(Regression_Prep[[#This Row],[Per Pupil Spending]]*Regression_Prep[[#This Row],[Percent Below Achievement Math]],"")</f>
        <v>20655.609096</v>
      </c>
      <c r="X287" s="60">
        <f>IFERROR(Regression_Prep[[#This Row],[Per Pupil Spending]]/(1-Regression_Prep[[#This Row],[Percent Below Achievement Math]]),"")</f>
        <v>163443.8005390836</v>
      </c>
      <c r="Y287" s="60"/>
      <c r="AH287"/>
      <c r="AI287"/>
      <c r="AJ287"/>
      <c r="AK287"/>
      <c r="AL287"/>
      <c r="AM287"/>
      <c r="AN287"/>
      <c r="AO287"/>
      <c r="AP287"/>
    </row>
    <row r="288" spans="1:42" ht="13">
      <c r="A288" s="25" t="s">
        <v>570</v>
      </c>
      <c r="B288" s="23" t="s">
        <v>886</v>
      </c>
      <c r="C288" s="23" t="s">
        <v>346</v>
      </c>
      <c r="D288" s="24" t="s">
        <v>698</v>
      </c>
      <c r="E288" s="23" t="s">
        <v>647</v>
      </c>
      <c r="F288" s="24" t="s">
        <v>579</v>
      </c>
      <c r="G288" s="23" t="s">
        <v>653</v>
      </c>
      <c r="H288" s="23" t="s">
        <v>661</v>
      </c>
      <c r="I288" s="19" t="s">
        <v>698</v>
      </c>
      <c r="J288" s="18" t="str">
        <f>IF(Regression_Prep[[#This Row],[School Type]]="Charter","Charter", "Non Charter")</f>
        <v>Non Charter</v>
      </c>
      <c r="K288" s="60">
        <f>_xlfn.XLOOKUP(Regression_Prep[[#This Row],[School Name]],Per_Pupil_Spending_1[School Name],Per_Pupil_Spending_1[Amount],"")</f>
        <v>26795.24</v>
      </c>
      <c r="L288" s="60">
        <f>IF(Regression_Prep[[#This Row],[Comparison School Type]]="Charter", 0,1)</f>
        <v>1</v>
      </c>
      <c r="M288" s="60" cm="1">
        <f t="array" ref="M288">_xlfn._xlws.FILTER(Enrollment[Percentage],(Enrollment[School Name]=Regression_Prep[[#This Row],[School Name]])*(Enrollment[Population]="Economically Disadvantaged"),"")</f>
        <v>0.4839</v>
      </c>
      <c r="N288" s="60" cm="1">
        <f t="array" ref="N288">_xlfn._xlws.FILTER(Enrollment[Percentage],(Enrollment[School Name]=Regression_Prep[[#This Row],[School Name]])*(Enrollment[Population]="Students with Disabilities"),"")</f>
        <v>0.1787</v>
      </c>
      <c r="O288" s="60">
        <f>_xlfn.XLOOKUP(Regression_Prep[[#This Row],[School Name]],ELA_New[School Name], ELA_New[Percentage of Students at Achievement Level],"")</f>
        <v>0.37090000000000001</v>
      </c>
      <c r="P288" s="60">
        <f>_xlfn.XLOOKUP(Regression_Prep[[#This Row],[School Name]],Math_New[School Name],Math_New[Percentage of Students at Achievement Level],"")</f>
        <v>0.36420000000000002</v>
      </c>
      <c r="Q288" s="60">
        <f>_xlfn.XLOOKUP(Regression_Prep[[#This Row],[School Name]],Science_New[School Name], Science_New[Percentage of Students at Achievement Level],"")</f>
        <v>0.61399999999999999</v>
      </c>
      <c r="R288" s="60">
        <f>IFERROR(AVERAGEIFS(Regression_Prep[[#This Row],[Percent Below Achievement ELA]:[Percent Below Achievement Science]],Regression_Prep[[#This Row],[Percent Below Achievement ELA]:[Percent Below Achievement Science]],"&lt;&gt;"),"")</f>
        <v>0.44969999999999999</v>
      </c>
      <c r="S288" s="60">
        <f>IFERROR(Regression_Prep[[#This Row],[Per Pupil Spending]]*Regression_Prep[[#This Row],[Percent Below Achievement ELA]],"")</f>
        <v>9938.3545160000012</v>
      </c>
      <c r="T288" s="60">
        <f>IFERROR(Regression_Prep[[#This Row],[Per Pupil Spending]]/(1-Regression_Prep[[#This Row],[Percent Below Achievement ELA]]),"")</f>
        <v>42592.974089969801</v>
      </c>
      <c r="U288" s="60">
        <f>IFERROR(Regression_Prep[[#This Row],[Per Pupil Spending]]*Regression_Prep[[#This Row],[Percent Below Achievement Science]],"")</f>
        <v>16452.27736</v>
      </c>
      <c r="V288" s="60">
        <f>IFERROR(Regression_Prep[[#This Row],[Per Pupil Spending]]/(1-Regression_Prep[[#This Row],[Percent Below Achievement Science]]),"")</f>
        <v>69417.720207253893</v>
      </c>
      <c r="W288" s="60">
        <f>IFERROR(Regression_Prep[[#This Row],[Per Pupil Spending]]*Regression_Prep[[#This Row],[Percent Below Achievement Math]],"")</f>
        <v>9758.8264080000008</v>
      </c>
      <c r="X288" s="60">
        <f>IFERROR(Regression_Prep[[#This Row],[Per Pupil Spending]]/(1-Regression_Prep[[#This Row],[Percent Below Achievement Math]]),"")</f>
        <v>42144.133375275254</v>
      </c>
      <c r="Y288" s="60"/>
      <c r="AH288"/>
      <c r="AI288"/>
      <c r="AJ288"/>
      <c r="AK288"/>
      <c r="AL288"/>
      <c r="AM288"/>
      <c r="AN288"/>
      <c r="AO288"/>
      <c r="AP288"/>
    </row>
    <row r="289" spans="1:42" ht="13">
      <c r="A289" s="28" t="s">
        <v>570</v>
      </c>
      <c r="B289" s="26" t="s">
        <v>886</v>
      </c>
      <c r="C289" s="26" t="s">
        <v>400</v>
      </c>
      <c r="D289" s="26" t="s">
        <v>808</v>
      </c>
      <c r="E289" s="26" t="s">
        <v>647</v>
      </c>
      <c r="F289" s="27" t="s">
        <v>579</v>
      </c>
      <c r="G289" s="26" t="s">
        <v>653</v>
      </c>
      <c r="H289" s="26" t="s">
        <v>661</v>
      </c>
      <c r="I289" s="19" t="s">
        <v>808</v>
      </c>
      <c r="J289" s="18" t="str">
        <f>IF(Regression_Prep[[#This Row],[School Type]]="Charter","Charter", "Non Charter")</f>
        <v>Non Charter</v>
      </c>
      <c r="K289" s="60">
        <f>_xlfn.XLOOKUP(Regression_Prep[[#This Row],[School Name]],Per_Pupil_Spending_1[School Name],Per_Pupil_Spending_1[Amount],"")</f>
        <v>27010.27</v>
      </c>
      <c r="L289" s="60">
        <f>IF(Regression_Prep[[#This Row],[Comparison School Type]]="Charter", 0,1)</f>
        <v>1</v>
      </c>
      <c r="M289" s="60" cm="1">
        <f t="array" ref="M289">_xlfn._xlws.FILTER(Enrollment[Percentage],(Enrollment[School Name]=Regression_Prep[[#This Row],[School Name]])*(Enrollment[Population]="Economically Disadvantaged"),"")</f>
        <v>0.37359999999999999</v>
      </c>
      <c r="N289" s="60" cm="1">
        <f t="array" ref="N289">_xlfn._xlws.FILTER(Enrollment[Percentage],(Enrollment[School Name]=Regression_Prep[[#This Row],[School Name]])*(Enrollment[Population]="Students with Disabilities"),"")</f>
        <v>0.1782</v>
      </c>
      <c r="O289" s="60">
        <f>_xlfn.XLOOKUP(Regression_Prep[[#This Row],[School Name]],ELA_New[School Name], ELA_New[Percentage of Students at Achievement Level],"")</f>
        <v>0.24340000000000001</v>
      </c>
      <c r="P289" s="60">
        <f>_xlfn.XLOOKUP(Regression_Prep[[#This Row],[School Name]],Math_New[School Name],Math_New[Percentage of Students at Achievement Level],"")</f>
        <v>0.60229999999999995</v>
      </c>
      <c r="Q289" s="60">
        <f>_xlfn.XLOOKUP(Regression_Prep[[#This Row],[School Name]],Science_New[School Name], Science_New[Percentage of Students at Achievement Level],"")</f>
        <v>0.66069999999999995</v>
      </c>
      <c r="R289" s="60">
        <f>IFERROR(AVERAGEIFS(Regression_Prep[[#This Row],[Percent Below Achievement ELA]:[Percent Below Achievement Science]],Regression_Prep[[#This Row],[Percent Below Achievement ELA]:[Percent Below Achievement Science]],"&lt;&gt;"),"")</f>
        <v>0.50213333333333321</v>
      </c>
      <c r="S289" s="60">
        <f>IFERROR(Regression_Prep[[#This Row],[Per Pupil Spending]]*Regression_Prep[[#This Row],[Percent Below Achievement ELA]],"")</f>
        <v>6574.2997180000002</v>
      </c>
      <c r="T289" s="60">
        <f>IFERROR(Regression_Prep[[#This Row],[Per Pupil Spending]]/(1-Regression_Prep[[#This Row],[Percent Below Achievement ELA]]),"")</f>
        <v>35699.537404176583</v>
      </c>
      <c r="U289" s="60">
        <f>IFERROR(Regression_Prep[[#This Row],[Per Pupil Spending]]*Regression_Prep[[#This Row],[Percent Below Achievement Science]],"")</f>
        <v>17845.685388999998</v>
      </c>
      <c r="V289" s="60">
        <f>IFERROR(Regression_Prep[[#This Row],[Per Pupil Spending]]/(1-Regression_Prep[[#This Row],[Percent Below Achievement Science]]),"")</f>
        <v>79605.865016209835</v>
      </c>
      <c r="W289" s="60">
        <f>IFERROR(Regression_Prep[[#This Row],[Per Pupil Spending]]*Regression_Prep[[#This Row],[Percent Below Achievement Math]],"")</f>
        <v>16268.285620999999</v>
      </c>
      <c r="X289" s="60">
        <f>IFERROR(Regression_Prep[[#This Row],[Per Pupil Spending]]/(1-Regression_Prep[[#This Row],[Percent Below Achievement Math]]),"")</f>
        <v>67916.193110384702</v>
      </c>
      <c r="Y289" s="60"/>
      <c r="AH289"/>
      <c r="AI289"/>
      <c r="AJ289"/>
      <c r="AK289"/>
      <c r="AL289"/>
      <c r="AM289"/>
      <c r="AN289"/>
      <c r="AO289"/>
      <c r="AP289"/>
    </row>
    <row r="290" spans="1:42" ht="13">
      <c r="A290" s="25" t="s">
        <v>570</v>
      </c>
      <c r="B290" s="23" t="s">
        <v>886</v>
      </c>
      <c r="C290" s="23" t="s">
        <v>516</v>
      </c>
      <c r="D290" s="23" t="s">
        <v>710</v>
      </c>
      <c r="E290" s="23" t="s">
        <v>647</v>
      </c>
      <c r="F290" s="24" t="s">
        <v>579</v>
      </c>
      <c r="G290" s="23" t="s">
        <v>653</v>
      </c>
      <c r="H290" s="23" t="s">
        <v>661</v>
      </c>
      <c r="I290" s="19" t="s">
        <v>710</v>
      </c>
      <c r="J290" s="18" t="str">
        <f>IF(Regression_Prep[[#This Row],[School Type]]="Charter","Charter", "Non Charter")</f>
        <v>Non Charter</v>
      </c>
      <c r="K290" s="60">
        <f>_xlfn.XLOOKUP(Regression_Prep[[#This Row],[School Name]],Per_Pupil_Spending_1[School Name],Per_Pupil_Spending_1[Amount],"")</f>
        <v>25143.41</v>
      </c>
      <c r="L290" s="60">
        <f>IF(Regression_Prep[[#This Row],[Comparison School Type]]="Charter", 0,1)</f>
        <v>1</v>
      </c>
      <c r="M290" s="60" cm="1">
        <f t="array" ref="M290">_xlfn._xlws.FILTER(Enrollment[Percentage],(Enrollment[School Name]=Regression_Prep[[#This Row],[School Name]])*(Enrollment[Population]="Economically Disadvantaged"),"")</f>
        <v>0.55810000000000004</v>
      </c>
      <c r="N290" s="60" cm="1">
        <f t="array" ref="N290">_xlfn._xlws.FILTER(Enrollment[Percentage],(Enrollment[School Name]=Regression_Prep[[#This Row],[School Name]])*(Enrollment[Population]="Students with Disabilities"),"")</f>
        <v>0.1273</v>
      </c>
      <c r="O290" s="60">
        <f>_xlfn.XLOOKUP(Regression_Prep[[#This Row],[School Name]],ELA_New[School Name], ELA_New[Percentage of Students at Achievement Level],"")</f>
        <v>0.26669999999999999</v>
      </c>
      <c r="P290" s="60">
        <f>_xlfn.XLOOKUP(Regression_Prep[[#This Row],[School Name]],Math_New[School Name],Math_New[Percentage of Students at Achievement Level],"")</f>
        <v>0.53</v>
      </c>
      <c r="Q290" s="60" t="str">
        <f>_xlfn.XLOOKUP(Regression_Prep[[#This Row],[School Name]],Science_New[School Name], Science_New[Percentage of Students at Achievement Level],"")</f>
        <v/>
      </c>
      <c r="R290" s="60">
        <f>IFERROR(AVERAGEIFS(Regression_Prep[[#This Row],[Percent Below Achievement ELA]:[Percent Below Achievement Science]],Regression_Prep[[#This Row],[Percent Below Achievement ELA]:[Percent Below Achievement Science]],"&lt;&gt;"),"")</f>
        <v>0.39834999999999998</v>
      </c>
      <c r="S290" s="60">
        <f>IFERROR(Regression_Prep[[#This Row],[Per Pupil Spending]]*Regression_Prep[[#This Row],[Percent Below Achievement ELA]],"")</f>
        <v>6705.7474469999997</v>
      </c>
      <c r="T290" s="60">
        <f>IFERROR(Regression_Prep[[#This Row],[Per Pupil Spending]]/(1-Regression_Prep[[#This Row],[Percent Below Achievement ELA]]),"")</f>
        <v>34288.026728487654</v>
      </c>
      <c r="U290" s="60" t="str">
        <f>IFERROR(Regression_Prep[[#This Row],[Per Pupil Spending]]*Regression_Prep[[#This Row],[Percent Below Achievement Science]],"")</f>
        <v/>
      </c>
      <c r="V290" s="60" t="str">
        <f>IFERROR(Regression_Prep[[#This Row],[Per Pupil Spending]]/(1-Regression_Prep[[#This Row],[Percent Below Achievement Science]]),"")</f>
        <v/>
      </c>
      <c r="W290" s="60">
        <f>IFERROR(Regression_Prep[[#This Row],[Per Pupil Spending]]*Regression_Prep[[#This Row],[Percent Below Achievement Math]],"")</f>
        <v>13326.007300000001</v>
      </c>
      <c r="X290" s="60">
        <f>IFERROR(Regression_Prep[[#This Row],[Per Pupil Spending]]/(1-Regression_Prep[[#This Row],[Percent Below Achievement Math]]),"")</f>
        <v>53496.617021276601</v>
      </c>
      <c r="Y290" s="60"/>
      <c r="AH290"/>
      <c r="AI290"/>
      <c r="AJ290"/>
      <c r="AK290"/>
      <c r="AL290"/>
      <c r="AM290"/>
      <c r="AN290"/>
      <c r="AO290"/>
      <c r="AP290"/>
    </row>
    <row r="291" spans="1:42" ht="13">
      <c r="A291" s="28" t="s">
        <v>570</v>
      </c>
      <c r="B291" s="26" t="s">
        <v>891</v>
      </c>
      <c r="C291" s="26" t="s">
        <v>360</v>
      </c>
      <c r="D291" s="26" t="s">
        <v>710</v>
      </c>
      <c r="E291" s="26" t="s">
        <v>647</v>
      </c>
      <c r="F291" s="27" t="s">
        <v>579</v>
      </c>
      <c r="G291" s="26" t="s">
        <v>802</v>
      </c>
      <c r="H291" s="26" t="s">
        <v>892</v>
      </c>
      <c r="I291" s="19" t="s">
        <v>710</v>
      </c>
      <c r="J291" s="18" t="str">
        <f>IF(Regression_Prep[[#This Row],[School Type]]="Charter","Charter", "Non Charter")</f>
        <v>Non Charter</v>
      </c>
      <c r="K291" s="60">
        <f>_xlfn.XLOOKUP(Regression_Prep[[#This Row],[School Name]],Per_Pupil_Spending_1[School Name],Per_Pupil_Spending_1[Amount],"")</f>
        <v>24282.6</v>
      </c>
      <c r="L291" s="60">
        <f>IF(Regression_Prep[[#This Row],[Comparison School Type]]="Charter", 0,1)</f>
        <v>1</v>
      </c>
      <c r="M291" s="60" cm="1">
        <f t="array" ref="M291">_xlfn._xlws.FILTER(Enrollment[Percentage],(Enrollment[School Name]=Regression_Prep[[#This Row],[School Name]])*(Enrollment[Population]="Economically Disadvantaged"),"")</f>
        <v>0.2132</v>
      </c>
      <c r="N291" s="60" cm="1">
        <f t="array" ref="N291">_xlfn._xlws.FILTER(Enrollment[Percentage],(Enrollment[School Name]=Regression_Prep[[#This Row],[School Name]])*(Enrollment[Population]="Students with Disabilities"),"")</f>
        <v>0.25380000000000003</v>
      </c>
      <c r="O291" s="60">
        <f>_xlfn.XLOOKUP(Regression_Prep[[#This Row],[School Name]],ELA_New[School Name], ELA_New[Percentage of Students at Achievement Level],"")</f>
        <v>0.39760000000000001</v>
      </c>
      <c r="P291" s="60">
        <f>_xlfn.XLOOKUP(Regression_Prep[[#This Row],[School Name]],Math_New[School Name],Math_New[Percentage of Students at Achievement Level],"")</f>
        <v>0.43369999999999997</v>
      </c>
      <c r="Q291" s="60">
        <f>_xlfn.XLOOKUP(Regression_Prep[[#This Row],[School Name]],Science_New[School Name], Science_New[Percentage of Students at Achievement Level],"")</f>
        <v>0.63639999999999997</v>
      </c>
      <c r="R291" s="60">
        <f>IFERROR(AVERAGEIFS(Regression_Prep[[#This Row],[Percent Below Achievement ELA]:[Percent Below Achievement Science]],Regression_Prep[[#This Row],[Percent Below Achievement ELA]:[Percent Below Achievement Science]],"&lt;&gt;"),"")</f>
        <v>0.48923333333333324</v>
      </c>
      <c r="S291" s="60">
        <f>IFERROR(Regression_Prep[[#This Row],[Per Pupil Spending]]*Regression_Prep[[#This Row],[Percent Below Achievement ELA]],"")</f>
        <v>9654.7617599999994</v>
      </c>
      <c r="T291" s="60">
        <f>IFERROR(Regression_Prep[[#This Row],[Per Pupil Spending]]/(1-Regression_Prep[[#This Row],[Percent Below Achievement ELA]]),"")</f>
        <v>40309.760956175291</v>
      </c>
      <c r="U291" s="60">
        <f>IFERROR(Regression_Prep[[#This Row],[Per Pupil Spending]]*Regression_Prep[[#This Row],[Percent Below Achievement Science]],"")</f>
        <v>15453.446639999998</v>
      </c>
      <c r="V291" s="60">
        <f>IFERROR(Regression_Prep[[#This Row],[Per Pupil Spending]]/(1-Regression_Prep[[#This Row],[Percent Below Achievement Science]]),"")</f>
        <v>66783.82838283827</v>
      </c>
      <c r="W291" s="60">
        <f>IFERROR(Regression_Prep[[#This Row],[Per Pupil Spending]]*Regression_Prep[[#This Row],[Percent Below Achievement Math]],"")</f>
        <v>10531.363619999998</v>
      </c>
      <c r="X291" s="60">
        <f>IFERROR(Regression_Prep[[#This Row],[Per Pupil Spending]]/(1-Regression_Prep[[#This Row],[Percent Below Achievement Math]]),"")</f>
        <v>42879.392548119366</v>
      </c>
      <c r="Y291" s="60"/>
      <c r="AH291"/>
      <c r="AI291"/>
      <c r="AJ291"/>
      <c r="AK291"/>
      <c r="AL291"/>
      <c r="AM291"/>
      <c r="AN291"/>
      <c r="AO291"/>
      <c r="AP291"/>
    </row>
    <row r="292" spans="1:42" ht="13">
      <c r="A292" s="25" t="s">
        <v>570</v>
      </c>
      <c r="B292" s="23" t="s">
        <v>891</v>
      </c>
      <c r="C292" s="23" t="s">
        <v>519</v>
      </c>
      <c r="D292" s="24" t="s">
        <v>698</v>
      </c>
      <c r="E292" s="23" t="s">
        <v>647</v>
      </c>
      <c r="F292" s="24" t="s">
        <v>579</v>
      </c>
      <c r="G292" s="23" t="s">
        <v>802</v>
      </c>
      <c r="H292" s="23" t="s">
        <v>892</v>
      </c>
      <c r="I292" s="19" t="s">
        <v>698</v>
      </c>
      <c r="J292" s="18" t="str">
        <f>IF(Regression_Prep[[#This Row],[School Type]]="Charter","Charter", "Non Charter")</f>
        <v>Non Charter</v>
      </c>
      <c r="K292" s="60">
        <f>_xlfn.XLOOKUP(Regression_Prep[[#This Row],[School Name]],Per_Pupil_Spending_1[School Name],Per_Pupil_Spending_1[Amount],"")</f>
        <v>23990.33</v>
      </c>
      <c r="L292" s="60">
        <f>IF(Regression_Prep[[#This Row],[Comparison School Type]]="Charter", 0,1)</f>
        <v>1</v>
      </c>
      <c r="M292" s="60" cm="1">
        <f t="array" ref="M292">_xlfn._xlws.FILTER(Enrollment[Percentage],(Enrollment[School Name]=Regression_Prep[[#This Row],[School Name]])*(Enrollment[Population]="Economically Disadvantaged"),"")</f>
        <v>0.18559999999999999</v>
      </c>
      <c r="N292" s="60" cm="1">
        <f t="array" ref="N292">_xlfn._xlws.FILTER(Enrollment[Percentage],(Enrollment[School Name]=Regression_Prep[[#This Row],[School Name]])*(Enrollment[Population]="Students with Disabilities"),"")</f>
        <v>0.23710000000000001</v>
      </c>
      <c r="O292" s="60">
        <f>_xlfn.XLOOKUP(Regression_Prep[[#This Row],[School Name]],ELA_New[School Name], ELA_New[Percentage of Students at Achievement Level],"")</f>
        <v>0.26040000000000002</v>
      </c>
      <c r="P292" s="60">
        <f>_xlfn.XLOOKUP(Regression_Prep[[#This Row],[School Name]],Math_New[School Name],Math_New[Percentage of Students at Achievement Level],"")</f>
        <v>0.32290000000000002</v>
      </c>
      <c r="Q292" s="60">
        <f>_xlfn.XLOOKUP(Regression_Prep[[#This Row],[School Name]],Science_New[School Name], Science_New[Percentage of Students at Achievement Level],"")</f>
        <v>0.375</v>
      </c>
      <c r="R292" s="60">
        <f>IFERROR(AVERAGEIFS(Regression_Prep[[#This Row],[Percent Below Achievement ELA]:[Percent Below Achievement Science]],Regression_Prep[[#This Row],[Percent Below Achievement ELA]:[Percent Below Achievement Science]],"&lt;&gt;"),"")</f>
        <v>0.31943333333333335</v>
      </c>
      <c r="S292" s="60">
        <f>IFERROR(Regression_Prep[[#This Row],[Per Pupil Spending]]*Regression_Prep[[#This Row],[Percent Below Achievement ELA]],"")</f>
        <v>6247.081932000001</v>
      </c>
      <c r="T292" s="60">
        <f>IFERROR(Regression_Prep[[#This Row],[Per Pupil Spending]]/(1-Regression_Prep[[#This Row],[Percent Below Achievement ELA]]),"")</f>
        <v>32436.898323418063</v>
      </c>
      <c r="U292" s="60">
        <f>IFERROR(Regression_Prep[[#This Row],[Per Pupil Spending]]*Regression_Prep[[#This Row],[Percent Below Achievement Science]],"")</f>
        <v>8996.3737500000007</v>
      </c>
      <c r="V292" s="60">
        <f>IFERROR(Regression_Prep[[#This Row],[Per Pupil Spending]]/(1-Regression_Prep[[#This Row],[Percent Below Achievement Science]]),"")</f>
        <v>38384.528000000006</v>
      </c>
      <c r="W292" s="60">
        <f>IFERROR(Regression_Prep[[#This Row],[Per Pupil Spending]]*Regression_Prep[[#This Row],[Percent Below Achievement Math]],"")</f>
        <v>7746.4775570000011</v>
      </c>
      <c r="X292" s="60">
        <f>IFERROR(Regression_Prep[[#This Row],[Per Pupil Spending]]/(1-Regression_Prep[[#This Row],[Percent Below Achievement Math]]),"")</f>
        <v>35430.999852311332</v>
      </c>
      <c r="Y292" s="60"/>
      <c r="AH292"/>
      <c r="AI292"/>
      <c r="AJ292"/>
      <c r="AK292"/>
      <c r="AL292"/>
      <c r="AM292"/>
      <c r="AN292"/>
      <c r="AO292"/>
      <c r="AP292"/>
    </row>
    <row r="293" spans="1:42" ht="13">
      <c r="A293" s="28" t="s">
        <v>570</v>
      </c>
      <c r="B293" s="26" t="s">
        <v>893</v>
      </c>
      <c r="C293" s="26" t="s">
        <v>5</v>
      </c>
      <c r="D293" s="27" t="s">
        <v>698</v>
      </c>
      <c r="E293" s="26" t="s">
        <v>647</v>
      </c>
      <c r="F293" s="27" t="s">
        <v>579</v>
      </c>
      <c r="G293" s="26" t="s">
        <v>802</v>
      </c>
      <c r="H293" s="26" t="s">
        <v>894</v>
      </c>
      <c r="I293" s="19" t="s">
        <v>698</v>
      </c>
      <c r="J293" s="18" t="str">
        <f>IF(Regression_Prep[[#This Row],[School Type]]="Charter","Charter", "Non Charter")</f>
        <v>Non Charter</v>
      </c>
      <c r="K293" s="60">
        <f>_xlfn.XLOOKUP(Regression_Prep[[#This Row],[School Name]],Per_Pupil_Spending_1[School Name],Per_Pupil_Spending_1[Amount],"")</f>
        <v>25720.33</v>
      </c>
      <c r="L293" s="60">
        <f>IF(Regression_Prep[[#This Row],[Comparison School Type]]="Charter", 0,1)</f>
        <v>1</v>
      </c>
      <c r="M293" s="60" cm="1">
        <f t="array" ref="M293">_xlfn._xlws.FILTER(Enrollment[Percentage],(Enrollment[School Name]=Regression_Prep[[#This Row],[School Name]])*(Enrollment[Population]="Economically Disadvantaged"),"")</f>
        <v>0.3634</v>
      </c>
      <c r="N293" s="60" cm="1">
        <f t="array" ref="N293">_xlfn._xlws.FILTER(Enrollment[Percentage],(Enrollment[School Name]=Regression_Prep[[#This Row],[School Name]])*(Enrollment[Population]="Students with Disabilities"),"")</f>
        <v>0.25230000000000002</v>
      </c>
      <c r="O293" s="60">
        <f>_xlfn.XLOOKUP(Regression_Prep[[#This Row],[School Name]],ELA_New[School Name], ELA_New[Percentage of Students at Achievement Level],"")</f>
        <v>0.48249999999999998</v>
      </c>
      <c r="P293" s="60">
        <f>_xlfn.XLOOKUP(Regression_Prep[[#This Row],[School Name]],Math_New[School Name],Math_New[Percentage of Students at Achievement Level],"")</f>
        <v>0.26579999999999998</v>
      </c>
      <c r="Q293" s="60">
        <f>_xlfn.XLOOKUP(Regression_Prep[[#This Row],[School Name]],Science_New[School Name], Science_New[Percentage of Students at Achievement Level],"")</f>
        <v>0.70189999999999997</v>
      </c>
      <c r="R293" s="60">
        <f>IFERROR(AVERAGEIFS(Regression_Prep[[#This Row],[Percent Below Achievement ELA]:[Percent Below Achievement Science]],Regression_Prep[[#This Row],[Percent Below Achievement ELA]:[Percent Below Achievement Science]],"&lt;&gt;"),"")</f>
        <v>0.4834</v>
      </c>
      <c r="S293" s="60">
        <f>IFERROR(Regression_Prep[[#This Row],[Per Pupil Spending]]*Regression_Prep[[#This Row],[Percent Below Achievement ELA]],"")</f>
        <v>12410.059225000001</v>
      </c>
      <c r="T293" s="60">
        <f>IFERROR(Regression_Prep[[#This Row],[Per Pupil Spending]]/(1-Regression_Prep[[#This Row],[Percent Below Achievement ELA]]),"")</f>
        <v>49701.120772946859</v>
      </c>
      <c r="U293" s="60">
        <f>IFERROR(Regression_Prep[[#This Row],[Per Pupil Spending]]*Regression_Prep[[#This Row],[Percent Below Achievement Science]],"")</f>
        <v>18053.099627</v>
      </c>
      <c r="V293" s="60">
        <f>IFERROR(Regression_Prep[[#This Row],[Per Pupil Spending]]/(1-Regression_Prep[[#This Row],[Percent Below Achievement Science]]),"")</f>
        <v>86280.878899698087</v>
      </c>
      <c r="W293" s="60">
        <f>IFERROR(Regression_Prep[[#This Row],[Per Pupil Spending]]*Regression_Prep[[#This Row],[Percent Below Achievement Math]],"")</f>
        <v>6836.4637139999995</v>
      </c>
      <c r="X293" s="60">
        <f>IFERROR(Regression_Prep[[#This Row],[Per Pupil Spending]]/(1-Regression_Prep[[#This Row],[Percent Below Achievement Math]]),"")</f>
        <v>35031.77608281123</v>
      </c>
      <c r="Y293" s="60"/>
      <c r="AH293"/>
      <c r="AI293"/>
      <c r="AJ293"/>
      <c r="AK293"/>
      <c r="AL293"/>
      <c r="AM293"/>
      <c r="AN293"/>
      <c r="AO293"/>
      <c r="AP293"/>
    </row>
    <row r="294" spans="1:42" ht="13">
      <c r="A294" s="25" t="s">
        <v>570</v>
      </c>
      <c r="B294" s="23" t="s">
        <v>893</v>
      </c>
      <c r="C294" s="23" t="s">
        <v>232</v>
      </c>
      <c r="D294" s="24" t="s">
        <v>749</v>
      </c>
      <c r="E294" s="23" t="s">
        <v>647</v>
      </c>
      <c r="F294" s="24" t="s">
        <v>579</v>
      </c>
      <c r="G294" s="23" t="s">
        <v>802</v>
      </c>
      <c r="H294" s="23" t="s">
        <v>894</v>
      </c>
      <c r="I294" s="19" t="s">
        <v>749</v>
      </c>
      <c r="J294" s="18" t="str">
        <f>IF(Regression_Prep[[#This Row],[School Type]]="Charter","Charter", "Non Charter")</f>
        <v>Non Charter</v>
      </c>
      <c r="K294" s="60">
        <f>_xlfn.XLOOKUP(Regression_Prep[[#This Row],[School Name]],Per_Pupil_Spending_1[School Name],Per_Pupil_Spending_1[Amount],"")</f>
        <v>24328.240000000002</v>
      </c>
      <c r="L294" s="60">
        <f>IF(Regression_Prep[[#This Row],[Comparison School Type]]="Charter", 0,1)</f>
        <v>1</v>
      </c>
      <c r="M294" s="60" cm="1">
        <f t="array" ref="M294">_xlfn._xlws.FILTER(Enrollment[Percentage],(Enrollment[School Name]=Regression_Prep[[#This Row],[School Name]])*(Enrollment[Population]="Economically Disadvantaged"),"")</f>
        <v>0.46029999999999999</v>
      </c>
      <c r="N294" s="60" cm="1">
        <f t="array" ref="N294">_xlfn._xlws.FILTER(Enrollment[Percentage],(Enrollment[School Name]=Regression_Prep[[#This Row],[School Name]])*(Enrollment[Population]="Students with Disabilities"),"")</f>
        <v>0.22220000000000001</v>
      </c>
      <c r="O294" s="60">
        <f>_xlfn.XLOOKUP(Regression_Prep[[#This Row],[School Name]],ELA_New[School Name], ELA_New[Percentage of Students at Achievement Level],"")</f>
        <v>0.40329999999999999</v>
      </c>
      <c r="P294" s="60">
        <f>_xlfn.XLOOKUP(Regression_Prep[[#This Row],[School Name]],Math_New[School Name],Math_New[Percentage of Students at Achievement Level],"")</f>
        <v>0.57609999999999995</v>
      </c>
      <c r="Q294" s="60">
        <f>_xlfn.XLOOKUP(Regression_Prep[[#This Row],[School Name]],Science_New[School Name], Science_New[Percentage of Students at Achievement Level],"")</f>
        <v>0.79310000000000003</v>
      </c>
      <c r="R294" s="60">
        <f>IFERROR(AVERAGEIFS(Regression_Prep[[#This Row],[Percent Below Achievement ELA]:[Percent Below Achievement Science]],Regression_Prep[[#This Row],[Percent Below Achievement ELA]:[Percent Below Achievement Science]],"&lt;&gt;"),"")</f>
        <v>0.59083333333333332</v>
      </c>
      <c r="S294" s="60">
        <f>IFERROR(Regression_Prep[[#This Row],[Per Pupil Spending]]*Regression_Prep[[#This Row],[Percent Below Achievement ELA]],"")</f>
        <v>9811.5791920000011</v>
      </c>
      <c r="T294" s="60">
        <f>IFERROR(Regression_Prep[[#This Row],[Per Pupil Spending]]/(1-Regression_Prep[[#This Row],[Percent Below Achievement ELA]]),"")</f>
        <v>40771.308865426516</v>
      </c>
      <c r="U294" s="60">
        <f>IFERROR(Regression_Prep[[#This Row],[Per Pupil Spending]]*Regression_Prep[[#This Row],[Percent Below Achievement Science]],"")</f>
        <v>19294.727144</v>
      </c>
      <c r="V294" s="60">
        <f>IFERROR(Regression_Prep[[#This Row],[Per Pupil Spending]]/(1-Regression_Prep[[#This Row],[Percent Below Achievement Science]]),"")</f>
        <v>117584.53359110684</v>
      </c>
      <c r="W294" s="60">
        <f>IFERROR(Regression_Prep[[#This Row],[Per Pupil Spending]]*Regression_Prep[[#This Row],[Percent Below Achievement Math]],"")</f>
        <v>14015.499064</v>
      </c>
      <c r="X294" s="60">
        <f>IFERROR(Regression_Prep[[#This Row],[Per Pupil Spending]]/(1-Regression_Prep[[#This Row],[Percent Below Achievement Math]]),"")</f>
        <v>57391.460250058975</v>
      </c>
      <c r="Y294" s="60"/>
      <c r="AH294"/>
      <c r="AI294"/>
      <c r="AJ294"/>
      <c r="AK294"/>
      <c r="AL294"/>
      <c r="AM294"/>
      <c r="AN294"/>
      <c r="AO294"/>
      <c r="AP294"/>
    </row>
    <row r="295" spans="1:42" ht="13">
      <c r="A295" s="28" t="s">
        <v>570</v>
      </c>
      <c r="B295" s="26" t="s">
        <v>893</v>
      </c>
      <c r="C295" s="26" t="s">
        <v>421</v>
      </c>
      <c r="D295" s="26" t="s">
        <v>710</v>
      </c>
      <c r="E295" s="26" t="s">
        <v>647</v>
      </c>
      <c r="F295" s="27" t="s">
        <v>579</v>
      </c>
      <c r="G295" s="26" t="s">
        <v>802</v>
      </c>
      <c r="H295" s="26" t="s">
        <v>895</v>
      </c>
      <c r="I295" s="19" t="s">
        <v>710</v>
      </c>
      <c r="J295" s="18" t="str">
        <f>IF(Regression_Prep[[#This Row],[School Type]]="Charter","Charter", "Non Charter")</f>
        <v>Non Charter</v>
      </c>
      <c r="K295" s="60">
        <f>_xlfn.XLOOKUP(Regression_Prep[[#This Row],[School Name]],Per_Pupil_Spending_1[School Name],Per_Pupil_Spending_1[Amount],"")</f>
        <v>26990</v>
      </c>
      <c r="L295" s="60">
        <f>IF(Regression_Prep[[#This Row],[Comparison School Type]]="Charter", 0,1)</f>
        <v>1</v>
      </c>
      <c r="M295" s="60" cm="1">
        <f t="array" ref="M295">_xlfn._xlws.FILTER(Enrollment[Percentage],(Enrollment[School Name]=Regression_Prep[[#This Row],[School Name]])*(Enrollment[Population]="Economically Disadvantaged"),"")</f>
        <v>0.39600000000000002</v>
      </c>
      <c r="N295" s="60" cm="1">
        <f t="array" ref="N295">_xlfn._xlws.FILTER(Enrollment[Percentage],(Enrollment[School Name]=Regression_Prep[[#This Row],[School Name]])*(Enrollment[Population]="Students with Disabilities"),"")</f>
        <v>0.1089</v>
      </c>
      <c r="O295" s="60">
        <f>_xlfn.XLOOKUP(Regression_Prep[[#This Row],[School Name]],ELA_New[School Name], ELA_New[Percentage of Students at Achievement Level],"")</f>
        <v>0.25</v>
      </c>
      <c r="P295" s="60">
        <f>_xlfn.XLOOKUP(Regression_Prep[[#This Row],[School Name]],Math_New[School Name],Math_New[Percentage of Students at Achievement Level],"")</f>
        <v>0.77270000000000005</v>
      </c>
      <c r="Q295" s="60">
        <f>_xlfn.XLOOKUP(Regression_Prep[[#This Row],[School Name]],Science_New[School Name], Science_New[Percentage of Students at Achievement Level],"")</f>
        <v>0.52939999999999998</v>
      </c>
      <c r="R295" s="60">
        <f>IFERROR(AVERAGEIFS(Regression_Prep[[#This Row],[Percent Below Achievement ELA]:[Percent Below Achievement Science]],Regression_Prep[[#This Row],[Percent Below Achievement ELA]:[Percent Below Achievement Science]],"&lt;&gt;"),"")</f>
        <v>0.51736666666666664</v>
      </c>
      <c r="S295" s="60">
        <f>IFERROR(Regression_Prep[[#This Row],[Per Pupil Spending]]*Regression_Prep[[#This Row],[Percent Below Achievement ELA]],"")</f>
        <v>6747.5</v>
      </c>
      <c r="T295" s="60">
        <f>IFERROR(Regression_Prep[[#This Row],[Per Pupil Spending]]/(1-Regression_Prep[[#This Row],[Percent Below Achievement ELA]]),"")</f>
        <v>35986.666666666664</v>
      </c>
      <c r="U295" s="60">
        <f>IFERROR(Regression_Prep[[#This Row],[Per Pupil Spending]]*Regression_Prep[[#This Row],[Percent Below Achievement Science]],"")</f>
        <v>14288.505999999999</v>
      </c>
      <c r="V295" s="60">
        <f>IFERROR(Regression_Prep[[#This Row],[Per Pupil Spending]]/(1-Regression_Prep[[#This Row],[Percent Below Achievement Science]]),"")</f>
        <v>57352.316192095197</v>
      </c>
      <c r="W295" s="60">
        <f>IFERROR(Regression_Prep[[#This Row],[Per Pupil Spending]]*Regression_Prep[[#This Row],[Percent Below Achievement Math]],"")</f>
        <v>20855.173000000003</v>
      </c>
      <c r="X295" s="60">
        <f>IFERROR(Regression_Prep[[#This Row],[Per Pupil Spending]]/(1-Regression_Prep[[#This Row],[Percent Below Achievement Math]]),"")</f>
        <v>118741.75098988124</v>
      </c>
      <c r="Y295" s="60"/>
      <c r="AH295"/>
      <c r="AI295"/>
      <c r="AJ295"/>
      <c r="AK295"/>
      <c r="AL295"/>
      <c r="AM295"/>
      <c r="AN295"/>
      <c r="AO295"/>
      <c r="AP295"/>
    </row>
    <row r="296" spans="1:42" ht="13">
      <c r="A296" s="25" t="s">
        <v>570</v>
      </c>
      <c r="B296" s="23" t="s">
        <v>897</v>
      </c>
      <c r="C296" s="23" t="s">
        <v>241</v>
      </c>
      <c r="D296" s="23" t="s">
        <v>710</v>
      </c>
      <c r="E296" s="23" t="s">
        <v>647</v>
      </c>
      <c r="F296" s="24" t="s">
        <v>579</v>
      </c>
      <c r="G296" s="23" t="s">
        <v>695</v>
      </c>
      <c r="H296" s="23" t="s">
        <v>898</v>
      </c>
      <c r="I296" s="19" t="s">
        <v>710</v>
      </c>
      <c r="J296" s="18" t="str">
        <f>IF(Regression_Prep[[#This Row],[School Type]]="Charter","Charter", "Non Charter")</f>
        <v>Non Charter</v>
      </c>
      <c r="K296" s="60">
        <f>_xlfn.XLOOKUP(Regression_Prep[[#This Row],[School Name]],Per_Pupil_Spending_1[School Name],Per_Pupil_Spending_1[Amount],"")</f>
        <v>27364.55</v>
      </c>
      <c r="L296" s="60">
        <f>IF(Regression_Prep[[#This Row],[Comparison School Type]]="Charter", 0,1)</f>
        <v>1</v>
      </c>
      <c r="M296" s="60" cm="1">
        <f t="array" ref="M296">_xlfn._xlws.FILTER(Enrollment[Percentage],(Enrollment[School Name]=Regression_Prep[[#This Row],[School Name]])*(Enrollment[Population]="Economically Disadvantaged"),"")</f>
        <v>0.45829999999999999</v>
      </c>
      <c r="N296" s="60" cm="1">
        <f t="array" ref="N296">_xlfn._xlws.FILTER(Enrollment[Percentage],(Enrollment[School Name]=Regression_Prep[[#This Row],[School Name]])*(Enrollment[Population]="Students with Disabilities"),"")</f>
        <v>0.15279999999999999</v>
      </c>
      <c r="O296" s="60">
        <f>_xlfn.XLOOKUP(Regression_Prep[[#This Row],[School Name]],ELA_New[School Name], ELA_New[Percentage of Students at Achievement Level],"")</f>
        <v>0.17860000000000001</v>
      </c>
      <c r="P296" s="60">
        <f>_xlfn.XLOOKUP(Regression_Prep[[#This Row],[School Name]],Math_New[School Name],Math_New[Percentage of Students at Achievement Level],"")</f>
        <v>0.71430000000000005</v>
      </c>
      <c r="Q296" s="60" t="str">
        <f>_xlfn.XLOOKUP(Regression_Prep[[#This Row],[School Name]],Science_New[School Name], Science_New[Percentage of Students at Achievement Level],"")</f>
        <v/>
      </c>
      <c r="R296" s="60">
        <f>IFERROR(AVERAGEIFS(Regression_Prep[[#This Row],[Percent Below Achievement ELA]:[Percent Below Achievement Science]],Regression_Prep[[#This Row],[Percent Below Achievement ELA]:[Percent Below Achievement Science]],"&lt;&gt;"),"")</f>
        <v>0.44645000000000001</v>
      </c>
      <c r="S296" s="60">
        <f>IFERROR(Regression_Prep[[#This Row],[Per Pupil Spending]]*Regression_Prep[[#This Row],[Percent Below Achievement ELA]],"")</f>
        <v>4887.3086300000004</v>
      </c>
      <c r="T296" s="60">
        <f>IFERROR(Regression_Prep[[#This Row],[Per Pupil Spending]]/(1-Regression_Prep[[#This Row],[Percent Below Achievement ELA]]),"")</f>
        <v>33314.523983442901</v>
      </c>
      <c r="U296" s="60" t="str">
        <f>IFERROR(Regression_Prep[[#This Row],[Per Pupil Spending]]*Regression_Prep[[#This Row],[Percent Below Achievement Science]],"")</f>
        <v/>
      </c>
      <c r="V296" s="60" t="str">
        <f>IFERROR(Regression_Prep[[#This Row],[Per Pupil Spending]]/(1-Regression_Prep[[#This Row],[Percent Below Achievement Science]]),"")</f>
        <v/>
      </c>
      <c r="W296" s="60">
        <f>IFERROR(Regression_Prep[[#This Row],[Per Pupil Spending]]*Regression_Prep[[#This Row],[Percent Below Achievement Math]],"")</f>
        <v>19546.498065</v>
      </c>
      <c r="X296" s="60">
        <f>IFERROR(Regression_Prep[[#This Row],[Per Pupil Spending]]/(1-Regression_Prep[[#This Row],[Percent Below Achievement Math]]),"")</f>
        <v>95780.714035701792</v>
      </c>
      <c r="Y296" s="60"/>
      <c r="AH296"/>
      <c r="AI296"/>
      <c r="AJ296"/>
      <c r="AK296"/>
      <c r="AL296"/>
      <c r="AM296"/>
      <c r="AN296"/>
      <c r="AO296"/>
      <c r="AP296"/>
    </row>
    <row r="297" spans="1:42" ht="13">
      <c r="A297" s="28" t="s">
        <v>570</v>
      </c>
      <c r="B297" s="26" t="s">
        <v>897</v>
      </c>
      <c r="C297" s="26" t="s">
        <v>239</v>
      </c>
      <c r="D297" s="26" t="s">
        <v>710</v>
      </c>
      <c r="E297" s="26" t="s">
        <v>647</v>
      </c>
      <c r="F297" s="27" t="s">
        <v>579</v>
      </c>
      <c r="G297" s="26" t="s">
        <v>657</v>
      </c>
      <c r="H297" s="26" t="s">
        <v>899</v>
      </c>
      <c r="I297" s="19" t="s">
        <v>710</v>
      </c>
      <c r="J297" s="18" t="str">
        <f>IF(Regression_Prep[[#This Row],[School Type]]="Charter","Charter", "Non Charter")</f>
        <v>Non Charter</v>
      </c>
      <c r="K297" s="60">
        <f>_xlfn.XLOOKUP(Regression_Prep[[#This Row],[School Name]],Per_Pupil_Spending_1[School Name],Per_Pupil_Spending_1[Amount],"")</f>
        <v>21322.42</v>
      </c>
      <c r="L297" s="60">
        <f>IF(Regression_Prep[[#This Row],[Comparison School Type]]="Charter", 0,1)</f>
        <v>1</v>
      </c>
      <c r="M297" s="60" cm="1">
        <f t="array" ref="M297">_xlfn._xlws.FILTER(Enrollment[Percentage],(Enrollment[School Name]=Regression_Prep[[#This Row],[School Name]])*(Enrollment[Population]="Economically Disadvantaged"),"")</f>
        <v>0.30070000000000002</v>
      </c>
      <c r="N297" s="60" cm="1">
        <f t="array" ref="N297">_xlfn._xlws.FILTER(Enrollment[Percentage],(Enrollment[School Name]=Regression_Prep[[#This Row],[School Name]])*(Enrollment[Population]="Students with Disabilities"),"")</f>
        <v>0.22969999999999999</v>
      </c>
      <c r="O297" s="60">
        <f>_xlfn.XLOOKUP(Regression_Prep[[#This Row],[School Name]],ELA_New[School Name], ELA_New[Percentage of Students at Achievement Level],"")</f>
        <v>0.3</v>
      </c>
      <c r="P297" s="60">
        <f>_xlfn.XLOOKUP(Regression_Prep[[#This Row],[School Name]],Math_New[School Name],Math_New[Percentage of Students at Achievement Level],"")</f>
        <v>0.51060000000000005</v>
      </c>
      <c r="Q297" s="60">
        <f>_xlfn.XLOOKUP(Regression_Prep[[#This Row],[School Name]],Science_New[School Name], Science_New[Percentage of Students at Achievement Level],"")</f>
        <v>0.66669999999999996</v>
      </c>
      <c r="R297" s="60">
        <f>IFERROR(AVERAGEIFS(Regression_Prep[[#This Row],[Percent Below Achievement ELA]:[Percent Below Achievement Science]],Regression_Prep[[#This Row],[Percent Below Achievement ELA]:[Percent Below Achievement Science]],"&lt;&gt;"),"")</f>
        <v>0.49243333333333333</v>
      </c>
      <c r="S297" s="60">
        <f>IFERROR(Regression_Prep[[#This Row],[Per Pupil Spending]]*Regression_Prep[[#This Row],[Percent Below Achievement ELA]],"")</f>
        <v>6396.7259999999997</v>
      </c>
      <c r="T297" s="60">
        <f>IFERROR(Regression_Prep[[#This Row],[Per Pupil Spending]]/(1-Regression_Prep[[#This Row],[Percent Below Achievement ELA]]),"")</f>
        <v>30460.6</v>
      </c>
      <c r="U297" s="60">
        <f>IFERROR(Regression_Prep[[#This Row],[Per Pupil Spending]]*Regression_Prep[[#This Row],[Percent Below Achievement Science]],"")</f>
        <v>14215.657413999998</v>
      </c>
      <c r="V297" s="60">
        <f>IFERROR(Regression_Prep[[#This Row],[Per Pupil Spending]]/(1-Regression_Prep[[#This Row],[Percent Below Achievement Science]]),"")</f>
        <v>63973.657365736559</v>
      </c>
      <c r="W297" s="60">
        <f>IFERROR(Regression_Prep[[#This Row],[Per Pupil Spending]]*Regression_Prep[[#This Row],[Percent Below Achievement Math]],"")</f>
        <v>10887.227652</v>
      </c>
      <c r="X297" s="60">
        <f>IFERROR(Regression_Prep[[#This Row],[Per Pupil Spending]]/(1-Regression_Prep[[#This Row],[Percent Below Achievement Math]]),"")</f>
        <v>43568.492031058442</v>
      </c>
      <c r="Y297" s="60"/>
      <c r="AH297"/>
      <c r="AI297"/>
      <c r="AJ297"/>
      <c r="AK297"/>
      <c r="AL297"/>
      <c r="AM297"/>
      <c r="AN297"/>
      <c r="AO297"/>
      <c r="AP297"/>
    </row>
    <row r="298" spans="1:42" ht="13">
      <c r="A298" s="25" t="s">
        <v>570</v>
      </c>
      <c r="B298" s="23" t="s">
        <v>902</v>
      </c>
      <c r="C298" s="23" t="s">
        <v>495</v>
      </c>
      <c r="D298" s="23" t="s">
        <v>710</v>
      </c>
      <c r="E298" s="23" t="s">
        <v>647</v>
      </c>
      <c r="F298" s="24" t="s">
        <v>579</v>
      </c>
      <c r="G298" s="23" t="s">
        <v>663</v>
      </c>
      <c r="H298" s="23" t="s">
        <v>903</v>
      </c>
      <c r="I298" s="19" t="s">
        <v>710</v>
      </c>
      <c r="J298" s="18" t="str">
        <f>IF(Regression_Prep[[#This Row],[School Type]]="Charter","Charter", "Non Charter")</f>
        <v>Non Charter</v>
      </c>
      <c r="K298" s="60">
        <f>_xlfn.XLOOKUP(Regression_Prep[[#This Row],[School Name]],Per_Pupil_Spending_1[School Name],Per_Pupil_Spending_1[Amount],"")</f>
        <v>23951.46</v>
      </c>
      <c r="L298" s="60">
        <f>IF(Regression_Prep[[#This Row],[Comparison School Type]]="Charter", 0,1)</f>
        <v>1</v>
      </c>
      <c r="M298" s="60" cm="1">
        <f t="array" ref="M298">_xlfn._xlws.FILTER(Enrollment[Percentage],(Enrollment[School Name]=Regression_Prep[[#This Row],[School Name]])*(Enrollment[Population]="Economically Disadvantaged"),"")</f>
        <v>0.62260000000000004</v>
      </c>
      <c r="N298" s="60" cm="1">
        <f t="array" ref="N298">_xlfn._xlws.FILTER(Enrollment[Percentage],(Enrollment[School Name]=Regression_Prep[[#This Row],[School Name]])*(Enrollment[Population]="Students with Disabilities"),"")</f>
        <v>0.26419999999999999</v>
      </c>
      <c r="O298" s="60">
        <f>_xlfn.XLOOKUP(Regression_Prep[[#This Row],[School Name]],ELA_New[School Name], ELA_New[Percentage of Students at Achievement Level],"")</f>
        <v>0.32</v>
      </c>
      <c r="P298" s="60">
        <f>_xlfn.XLOOKUP(Regression_Prep[[#This Row],[School Name]],Math_New[School Name],Math_New[Percentage of Students at Achievement Level],"")</f>
        <v>0.76</v>
      </c>
      <c r="Q298" s="60" t="str">
        <f>_xlfn.XLOOKUP(Regression_Prep[[#This Row],[School Name]],Science_New[School Name], Science_New[Percentage of Students at Achievement Level],"")</f>
        <v/>
      </c>
      <c r="R298" s="60">
        <f>IFERROR(AVERAGEIFS(Regression_Prep[[#This Row],[Percent Below Achievement ELA]:[Percent Below Achievement Science]],Regression_Prep[[#This Row],[Percent Below Achievement ELA]:[Percent Below Achievement Science]],"&lt;&gt;"),"")</f>
        <v>0.54</v>
      </c>
      <c r="S298" s="60">
        <f>IFERROR(Regression_Prep[[#This Row],[Per Pupil Spending]]*Regression_Prep[[#This Row],[Percent Below Achievement ELA]],"")</f>
        <v>7664.4672</v>
      </c>
      <c r="T298" s="60">
        <f>IFERROR(Regression_Prep[[#This Row],[Per Pupil Spending]]/(1-Regression_Prep[[#This Row],[Percent Below Achievement ELA]]),"")</f>
        <v>35222.73529411765</v>
      </c>
      <c r="U298" s="60" t="str">
        <f>IFERROR(Regression_Prep[[#This Row],[Per Pupil Spending]]*Regression_Prep[[#This Row],[Percent Below Achievement Science]],"")</f>
        <v/>
      </c>
      <c r="V298" s="60" t="str">
        <f>IFERROR(Regression_Prep[[#This Row],[Per Pupil Spending]]/(1-Regression_Prep[[#This Row],[Percent Below Achievement Science]]),"")</f>
        <v/>
      </c>
      <c r="W298" s="60">
        <f>IFERROR(Regression_Prep[[#This Row],[Per Pupil Spending]]*Regression_Prep[[#This Row],[Percent Below Achievement Math]],"")</f>
        <v>18203.1096</v>
      </c>
      <c r="X298" s="60">
        <f>IFERROR(Regression_Prep[[#This Row],[Per Pupil Spending]]/(1-Regression_Prep[[#This Row],[Percent Below Achievement Math]]),"")</f>
        <v>99797.75</v>
      </c>
      <c r="Y298" s="60"/>
      <c r="AH298"/>
      <c r="AI298"/>
      <c r="AJ298"/>
      <c r="AK298"/>
      <c r="AL298"/>
      <c r="AM298"/>
      <c r="AN298"/>
      <c r="AO298"/>
      <c r="AP298"/>
    </row>
    <row r="299" spans="1:42" ht="13">
      <c r="A299" s="28" t="s">
        <v>570</v>
      </c>
      <c r="B299" s="26" t="s">
        <v>902</v>
      </c>
      <c r="C299" s="26" t="s">
        <v>157</v>
      </c>
      <c r="D299" s="26" t="s">
        <v>710</v>
      </c>
      <c r="E299" s="26" t="s">
        <v>647</v>
      </c>
      <c r="F299" s="27" t="s">
        <v>579</v>
      </c>
      <c r="G299" s="26" t="s">
        <v>663</v>
      </c>
      <c r="H299" s="26" t="s">
        <v>904</v>
      </c>
      <c r="I299" s="19" t="s">
        <v>710</v>
      </c>
      <c r="J299" s="18" t="str">
        <f>IF(Regression_Prep[[#This Row],[School Type]]="Charter","Charter", "Non Charter")</f>
        <v>Non Charter</v>
      </c>
      <c r="K299" s="60">
        <f>_xlfn.XLOOKUP(Regression_Prep[[#This Row],[School Name]],Per_Pupil_Spending_1[School Name],Per_Pupil_Spending_1[Amount],"")</f>
        <v>21854.29</v>
      </c>
      <c r="L299" s="60">
        <f>IF(Regression_Prep[[#This Row],[Comparison School Type]]="Charter", 0,1)</f>
        <v>1</v>
      </c>
      <c r="M299" s="60" cm="1">
        <f t="array" ref="M299">_xlfn._xlws.FILTER(Enrollment[Percentage],(Enrollment[School Name]=Regression_Prep[[#This Row],[School Name]])*(Enrollment[Population]="Economically Disadvantaged"),"")</f>
        <v>0.63460000000000005</v>
      </c>
      <c r="N299" s="60" cm="1">
        <f t="array" ref="N299">_xlfn._xlws.FILTER(Enrollment[Percentage],(Enrollment[School Name]=Regression_Prep[[#This Row],[School Name]])*(Enrollment[Population]="Students with Disabilities"),"")</f>
        <v>0.1827</v>
      </c>
      <c r="O299" s="60">
        <f>_xlfn.XLOOKUP(Regression_Prep[[#This Row],[School Name]],ELA_New[School Name], ELA_New[Percentage of Students at Achievement Level],"")</f>
        <v>0.51219999999999999</v>
      </c>
      <c r="P299" s="60">
        <f>_xlfn.XLOOKUP(Regression_Prep[[#This Row],[School Name]],Math_New[School Name],Math_New[Percentage of Students at Achievement Level],"")</f>
        <v>0.26829999999999998</v>
      </c>
      <c r="Q299" s="60" t="str">
        <f>_xlfn.XLOOKUP(Regression_Prep[[#This Row],[School Name]],Science_New[School Name], Science_New[Percentage of Students at Achievement Level],"")</f>
        <v/>
      </c>
      <c r="R299" s="60">
        <f>IFERROR(AVERAGEIFS(Regression_Prep[[#This Row],[Percent Below Achievement ELA]:[Percent Below Achievement Science]],Regression_Prep[[#This Row],[Percent Below Achievement ELA]:[Percent Below Achievement Science]],"&lt;&gt;"),"")</f>
        <v>0.39024999999999999</v>
      </c>
      <c r="S299" s="60">
        <f>IFERROR(Regression_Prep[[#This Row],[Per Pupil Spending]]*Regression_Prep[[#This Row],[Percent Below Achievement ELA]],"")</f>
        <v>11193.767338</v>
      </c>
      <c r="T299" s="60">
        <f>IFERROR(Regression_Prep[[#This Row],[Per Pupil Spending]]/(1-Regression_Prep[[#This Row],[Percent Below Achievement ELA]]),"")</f>
        <v>44801.742517425177</v>
      </c>
      <c r="U299" s="60" t="str">
        <f>IFERROR(Regression_Prep[[#This Row],[Per Pupil Spending]]*Regression_Prep[[#This Row],[Percent Below Achievement Science]],"")</f>
        <v/>
      </c>
      <c r="V299" s="60" t="str">
        <f>IFERROR(Regression_Prep[[#This Row],[Per Pupil Spending]]/(1-Regression_Prep[[#This Row],[Percent Below Achievement Science]]),"")</f>
        <v/>
      </c>
      <c r="W299" s="60">
        <f>IFERROR(Regression_Prep[[#This Row],[Per Pupil Spending]]*Regression_Prep[[#This Row],[Percent Below Achievement Math]],"")</f>
        <v>5863.506007</v>
      </c>
      <c r="X299" s="60">
        <f>IFERROR(Regression_Prep[[#This Row],[Per Pupil Spending]]/(1-Regression_Prep[[#This Row],[Percent Below Achievement Math]]),"")</f>
        <v>29867.828344950118</v>
      </c>
      <c r="Y299" s="60"/>
      <c r="AH299"/>
      <c r="AI299"/>
      <c r="AJ299"/>
      <c r="AK299"/>
      <c r="AL299"/>
      <c r="AM299"/>
      <c r="AN299"/>
      <c r="AO299"/>
      <c r="AP299"/>
    </row>
    <row r="300" spans="1:42" ht="13">
      <c r="A300" s="25" t="s">
        <v>570</v>
      </c>
      <c r="B300" s="23" t="s">
        <v>902</v>
      </c>
      <c r="C300" s="23" t="s">
        <v>160</v>
      </c>
      <c r="D300" s="23" t="s">
        <v>808</v>
      </c>
      <c r="E300" s="23" t="s">
        <v>647</v>
      </c>
      <c r="F300" s="24" t="s">
        <v>579</v>
      </c>
      <c r="G300" s="23" t="s">
        <v>663</v>
      </c>
      <c r="H300" s="23" t="s">
        <v>905</v>
      </c>
      <c r="I300" s="19" t="s">
        <v>808</v>
      </c>
      <c r="J300" s="18" t="str">
        <f>IF(Regression_Prep[[#This Row],[School Type]]="Charter","Charter", "Non Charter")</f>
        <v>Non Charter</v>
      </c>
      <c r="K300" s="60">
        <f>_xlfn.XLOOKUP(Regression_Prep[[#This Row],[School Name]],Per_Pupil_Spending_1[School Name],Per_Pupil_Spending_1[Amount],"")</f>
        <v>21857.72</v>
      </c>
      <c r="L300" s="60">
        <f>IF(Regression_Prep[[#This Row],[Comparison School Type]]="Charter", 0,1)</f>
        <v>1</v>
      </c>
      <c r="M300" s="60" cm="1">
        <f t="array" ref="M300">_xlfn._xlws.FILTER(Enrollment[Percentage],(Enrollment[School Name]=Regression_Prep[[#This Row],[School Name]])*(Enrollment[Population]="Economically Disadvantaged"),"")</f>
        <v>0.60470000000000002</v>
      </c>
      <c r="N300" s="60" cm="1">
        <f t="array" ref="N300">_xlfn._xlws.FILTER(Enrollment[Percentage],(Enrollment[School Name]=Regression_Prep[[#This Row],[School Name]])*(Enrollment[Population]="Students with Disabilities"),"")</f>
        <v>0.2233</v>
      </c>
      <c r="O300" s="60">
        <f>_xlfn.XLOOKUP(Regression_Prep[[#This Row],[School Name]],ELA_New[School Name], ELA_New[Percentage of Students at Achievement Level],"")</f>
        <v>0.625</v>
      </c>
      <c r="P300" s="60">
        <f>_xlfn.XLOOKUP(Regression_Prep[[#This Row],[School Name]],Math_New[School Name],Math_New[Percentage of Students at Achievement Level],"")</f>
        <v>0.34289999999999998</v>
      </c>
      <c r="Q300" s="60">
        <f>_xlfn.XLOOKUP(Regression_Prep[[#This Row],[School Name]],Science_New[School Name], Science_New[Percentage of Students at Achievement Level],"")</f>
        <v>0.8286</v>
      </c>
      <c r="R300" s="60">
        <f>IFERROR(AVERAGEIFS(Regression_Prep[[#This Row],[Percent Below Achievement ELA]:[Percent Below Achievement Science]],Regression_Prep[[#This Row],[Percent Below Achievement ELA]:[Percent Below Achievement Science]],"&lt;&gt;"),"")</f>
        <v>0.59883333333333333</v>
      </c>
      <c r="S300" s="60">
        <f>IFERROR(Regression_Prep[[#This Row],[Per Pupil Spending]]*Regression_Prep[[#This Row],[Percent Below Achievement ELA]],"")</f>
        <v>13661.075000000001</v>
      </c>
      <c r="T300" s="60">
        <f>IFERROR(Regression_Prep[[#This Row],[Per Pupil Spending]]/(1-Regression_Prep[[#This Row],[Percent Below Achievement ELA]]),"")</f>
        <v>58287.253333333334</v>
      </c>
      <c r="U300" s="60">
        <f>IFERROR(Regression_Prep[[#This Row],[Per Pupil Spending]]*Regression_Prep[[#This Row],[Percent Below Achievement Science]],"")</f>
        <v>18111.306791999999</v>
      </c>
      <c r="V300" s="60">
        <f>IFERROR(Regression_Prep[[#This Row],[Per Pupil Spending]]/(1-Regression_Prep[[#This Row],[Percent Below Achievement Science]]),"")</f>
        <v>127524.62077012837</v>
      </c>
      <c r="W300" s="60">
        <f>IFERROR(Regression_Prep[[#This Row],[Per Pupil Spending]]*Regression_Prep[[#This Row],[Percent Below Achievement Math]],"")</f>
        <v>7495.0121879999997</v>
      </c>
      <c r="X300" s="60">
        <f>IFERROR(Regression_Prep[[#This Row],[Per Pupil Spending]]/(1-Regression_Prep[[#This Row],[Percent Below Achievement Math]]),"")</f>
        <v>33263.917211992084</v>
      </c>
      <c r="Y300" s="60"/>
      <c r="AH300"/>
      <c r="AI300"/>
      <c r="AJ300"/>
      <c r="AK300"/>
      <c r="AL300"/>
      <c r="AM300"/>
      <c r="AN300"/>
      <c r="AO300"/>
      <c r="AP300"/>
    </row>
    <row r="301" spans="1:42" ht="13">
      <c r="A301" s="28" t="s">
        <v>570</v>
      </c>
      <c r="B301" s="26" t="s">
        <v>902</v>
      </c>
      <c r="C301" s="26" t="s">
        <v>192</v>
      </c>
      <c r="D301" s="27" t="s">
        <v>698</v>
      </c>
      <c r="E301" s="26" t="s">
        <v>647</v>
      </c>
      <c r="F301" s="27" t="s">
        <v>579</v>
      </c>
      <c r="G301" s="26" t="s">
        <v>663</v>
      </c>
      <c r="H301" s="26" t="s">
        <v>905</v>
      </c>
      <c r="I301" s="19" t="s">
        <v>698</v>
      </c>
      <c r="J301" s="18" t="str">
        <f>IF(Regression_Prep[[#This Row],[School Type]]="Charter","Charter", "Non Charter")</f>
        <v>Non Charter</v>
      </c>
      <c r="K301" s="60">
        <f>_xlfn.XLOOKUP(Regression_Prep[[#This Row],[School Name]],Per_Pupil_Spending_1[School Name],Per_Pupil_Spending_1[Amount],"")</f>
        <v>23343.61</v>
      </c>
      <c r="L301" s="60">
        <f>IF(Regression_Prep[[#This Row],[Comparison School Type]]="Charter", 0,1)</f>
        <v>1</v>
      </c>
      <c r="M301" s="60" cm="1">
        <f t="array" ref="M301">_xlfn._xlws.FILTER(Enrollment[Percentage],(Enrollment[School Name]=Regression_Prep[[#This Row],[School Name]])*(Enrollment[Population]="Economically Disadvantaged"),"")</f>
        <v>0.56520000000000004</v>
      </c>
      <c r="N301" s="60" cm="1">
        <f t="array" ref="N301">_xlfn._xlws.FILTER(Enrollment[Percentage],(Enrollment[School Name]=Regression_Prep[[#This Row],[School Name]])*(Enrollment[Population]="Students with Disabilities"),"")</f>
        <v>0.23910000000000001</v>
      </c>
      <c r="O301" s="60">
        <f>_xlfn.XLOOKUP(Regression_Prep[[#This Row],[School Name]],ELA_New[School Name], ELA_New[Percentage of Students at Achievement Level],"")</f>
        <v>0.4083</v>
      </c>
      <c r="P301" s="60">
        <f>_xlfn.XLOOKUP(Regression_Prep[[#This Row],[School Name]],Math_New[School Name],Math_New[Percentage of Students at Achievement Level],"")</f>
        <v>0.28770000000000001</v>
      </c>
      <c r="Q301" s="60">
        <f>_xlfn.XLOOKUP(Regression_Prep[[#This Row],[School Name]],Science_New[School Name], Science_New[Percentage of Students at Achievement Level],"")</f>
        <v>0.59740000000000004</v>
      </c>
      <c r="R301" s="60">
        <f>IFERROR(AVERAGEIFS(Regression_Prep[[#This Row],[Percent Below Achievement ELA]:[Percent Below Achievement Science]],Regression_Prep[[#This Row],[Percent Below Achievement ELA]:[Percent Below Achievement Science]],"&lt;&gt;"),"")</f>
        <v>0.43113333333333337</v>
      </c>
      <c r="S301" s="60">
        <f>IFERROR(Regression_Prep[[#This Row],[Per Pupil Spending]]*Regression_Prep[[#This Row],[Percent Below Achievement ELA]],"")</f>
        <v>9531.1959630000001</v>
      </c>
      <c r="T301" s="60">
        <f>IFERROR(Regression_Prep[[#This Row],[Per Pupil Spending]]/(1-Regression_Prep[[#This Row],[Percent Below Achievement ELA]]),"")</f>
        <v>39451.766097684638</v>
      </c>
      <c r="U301" s="60">
        <f>IFERROR(Regression_Prep[[#This Row],[Per Pupil Spending]]*Regression_Prep[[#This Row],[Percent Below Achievement Science]],"")</f>
        <v>13945.472614000002</v>
      </c>
      <c r="V301" s="60">
        <f>IFERROR(Regression_Prep[[#This Row],[Per Pupil Spending]]/(1-Regression_Prep[[#This Row],[Percent Below Achievement Science]]),"")</f>
        <v>57982.141082960763</v>
      </c>
      <c r="W301" s="60">
        <f>IFERROR(Regression_Prep[[#This Row],[Per Pupil Spending]]*Regression_Prep[[#This Row],[Percent Below Achievement Math]],"")</f>
        <v>6715.9565970000003</v>
      </c>
      <c r="X301" s="60">
        <f>IFERROR(Regression_Prep[[#This Row],[Per Pupil Spending]]/(1-Regression_Prep[[#This Row],[Percent Below Achievement Math]]),"")</f>
        <v>32772.160606486032</v>
      </c>
      <c r="Y301" s="60"/>
      <c r="AH301"/>
      <c r="AI301"/>
      <c r="AJ301"/>
      <c r="AK301"/>
      <c r="AL301"/>
      <c r="AM301"/>
      <c r="AN301"/>
      <c r="AO301"/>
      <c r="AP301"/>
    </row>
    <row r="302" spans="1:42" ht="13">
      <c r="A302" s="25" t="s">
        <v>570</v>
      </c>
      <c r="B302" s="23" t="s">
        <v>902</v>
      </c>
      <c r="C302" s="23" t="s">
        <v>459</v>
      </c>
      <c r="D302" s="23" t="s">
        <v>808</v>
      </c>
      <c r="E302" s="23" t="s">
        <v>647</v>
      </c>
      <c r="F302" s="24" t="s">
        <v>579</v>
      </c>
      <c r="G302" s="23" t="s">
        <v>663</v>
      </c>
      <c r="H302" s="23" t="s">
        <v>906</v>
      </c>
      <c r="I302" s="19" t="s">
        <v>808</v>
      </c>
      <c r="J302" s="18" t="str">
        <f>IF(Regression_Prep[[#This Row],[School Type]]="Charter","Charter", "Non Charter")</f>
        <v>Non Charter</v>
      </c>
      <c r="K302" s="60">
        <f>_xlfn.XLOOKUP(Regression_Prep[[#This Row],[School Name]],Per_Pupil_Spending_1[School Name],Per_Pupil_Spending_1[Amount],"")</f>
        <v>26316.75</v>
      </c>
      <c r="L302" s="60">
        <f>IF(Regression_Prep[[#This Row],[Comparison School Type]]="Charter", 0,1)</f>
        <v>1</v>
      </c>
      <c r="M302" s="60" cm="1">
        <f t="array" ref="M302">_xlfn._xlws.FILTER(Enrollment[Percentage],(Enrollment[School Name]=Regression_Prep[[#This Row],[School Name]])*(Enrollment[Population]="Economically Disadvantaged"),"")</f>
        <v>0.60780000000000001</v>
      </c>
      <c r="N302" s="60" cm="1">
        <f t="array" ref="N302">_xlfn._xlws.FILTER(Enrollment[Percentage],(Enrollment[School Name]=Regression_Prep[[#This Row],[School Name]])*(Enrollment[Population]="Students with Disabilities"),"")</f>
        <v>0.2157</v>
      </c>
      <c r="O302" s="60">
        <f>_xlfn.XLOOKUP(Regression_Prep[[#This Row],[School Name]],ELA_New[School Name], ELA_New[Percentage of Students at Achievement Level],"")</f>
        <v>0.44</v>
      </c>
      <c r="P302" s="60">
        <f>_xlfn.XLOOKUP(Regression_Prep[[#This Row],[School Name]],Math_New[School Name],Math_New[Percentage of Students at Achievement Level],"")</f>
        <v>0.44</v>
      </c>
      <c r="Q302" s="60" t="str">
        <f>_xlfn.XLOOKUP(Regression_Prep[[#This Row],[School Name]],Science_New[School Name], Science_New[Percentage of Students at Achievement Level],"")</f>
        <v/>
      </c>
      <c r="R302" s="60">
        <f>IFERROR(AVERAGEIFS(Regression_Prep[[#This Row],[Percent Below Achievement ELA]:[Percent Below Achievement Science]],Regression_Prep[[#This Row],[Percent Below Achievement ELA]:[Percent Below Achievement Science]],"&lt;&gt;"),"")</f>
        <v>0.44</v>
      </c>
      <c r="S302" s="60">
        <f>IFERROR(Regression_Prep[[#This Row],[Per Pupil Spending]]*Regression_Prep[[#This Row],[Percent Below Achievement ELA]],"")</f>
        <v>11579.37</v>
      </c>
      <c r="T302" s="60">
        <f>IFERROR(Regression_Prep[[#This Row],[Per Pupil Spending]]/(1-Regression_Prep[[#This Row],[Percent Below Achievement ELA]]),"")</f>
        <v>46994.196428571428</v>
      </c>
      <c r="U302" s="60" t="str">
        <f>IFERROR(Regression_Prep[[#This Row],[Per Pupil Spending]]*Regression_Prep[[#This Row],[Percent Below Achievement Science]],"")</f>
        <v/>
      </c>
      <c r="V302" s="60" t="str">
        <f>IFERROR(Regression_Prep[[#This Row],[Per Pupil Spending]]/(1-Regression_Prep[[#This Row],[Percent Below Achievement Science]]),"")</f>
        <v/>
      </c>
      <c r="W302" s="60">
        <f>IFERROR(Regression_Prep[[#This Row],[Per Pupil Spending]]*Regression_Prep[[#This Row],[Percent Below Achievement Math]],"")</f>
        <v>11579.37</v>
      </c>
      <c r="X302" s="60">
        <f>IFERROR(Regression_Prep[[#This Row],[Per Pupil Spending]]/(1-Regression_Prep[[#This Row],[Percent Below Achievement Math]]),"")</f>
        <v>46994.196428571428</v>
      </c>
      <c r="Y302" s="60"/>
      <c r="AH302"/>
      <c r="AI302"/>
      <c r="AJ302"/>
      <c r="AK302"/>
      <c r="AL302"/>
      <c r="AM302"/>
      <c r="AN302"/>
      <c r="AO302"/>
      <c r="AP302"/>
    </row>
    <row r="303" spans="1:42" ht="13">
      <c r="A303" s="28" t="s">
        <v>570</v>
      </c>
      <c r="B303" s="26" t="s">
        <v>902</v>
      </c>
      <c r="C303" s="26" t="s">
        <v>222</v>
      </c>
      <c r="D303" s="26" t="s">
        <v>710</v>
      </c>
      <c r="E303" s="26" t="s">
        <v>647</v>
      </c>
      <c r="F303" s="27" t="s">
        <v>579</v>
      </c>
      <c r="G303" s="26" t="s">
        <v>663</v>
      </c>
      <c r="H303" s="26" t="s">
        <v>908</v>
      </c>
      <c r="I303" s="19" t="s">
        <v>710</v>
      </c>
      <c r="J303" s="18" t="str">
        <f>IF(Regression_Prep[[#This Row],[School Type]]="Charter","Charter", "Non Charter")</f>
        <v>Non Charter</v>
      </c>
      <c r="K303" s="60">
        <f>_xlfn.XLOOKUP(Regression_Prep[[#This Row],[School Name]],Per_Pupil_Spending_1[School Name],Per_Pupil_Spending_1[Amount],"")</f>
        <v>27001.61</v>
      </c>
      <c r="L303" s="60">
        <f>IF(Regression_Prep[[#This Row],[Comparison School Type]]="Charter", 0,1)</f>
        <v>1</v>
      </c>
      <c r="M303" s="60" cm="1">
        <f t="array" ref="M303">_xlfn._xlws.FILTER(Enrollment[Percentage],(Enrollment[School Name]=Regression_Prep[[#This Row],[School Name]])*(Enrollment[Population]="Economically Disadvantaged"),"")</f>
        <v>0.6</v>
      </c>
      <c r="N303" s="60" cm="1">
        <f t="array" ref="N303">_xlfn._xlws.FILTER(Enrollment[Percentage],(Enrollment[School Name]=Regression_Prep[[#This Row],[School Name]])*(Enrollment[Population]="Students with Disabilities"),"")</f>
        <v>0.14000000000000001</v>
      </c>
      <c r="O303" s="60">
        <f>_xlfn.XLOOKUP(Regression_Prep[[#This Row],[School Name]],ELA_New[School Name], ELA_New[Percentage of Students at Achievement Level],"")</f>
        <v>0.57140000000000002</v>
      </c>
      <c r="P303" s="60">
        <f>_xlfn.XLOOKUP(Regression_Prep[[#This Row],[School Name]],Math_New[School Name],Math_New[Percentage of Students at Achievement Level],"")</f>
        <v>0.42859999999999998</v>
      </c>
      <c r="Q303" s="60" t="str">
        <f>_xlfn.XLOOKUP(Regression_Prep[[#This Row],[School Name]],Science_New[School Name], Science_New[Percentage of Students at Achievement Level],"")</f>
        <v/>
      </c>
      <c r="R303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303" s="60">
        <f>IFERROR(Regression_Prep[[#This Row],[Per Pupil Spending]]*Regression_Prep[[#This Row],[Percent Below Achievement ELA]],"")</f>
        <v>15428.719954</v>
      </c>
      <c r="T303" s="60">
        <f>IFERROR(Regression_Prep[[#This Row],[Per Pupil Spending]]/(1-Regression_Prep[[#This Row],[Percent Below Achievement ELA]]),"")</f>
        <v>62999.556696220257</v>
      </c>
      <c r="U303" s="60" t="str">
        <f>IFERROR(Regression_Prep[[#This Row],[Per Pupil Spending]]*Regression_Prep[[#This Row],[Percent Below Achievement Science]],"")</f>
        <v/>
      </c>
      <c r="V303" s="60" t="str">
        <f>IFERROR(Regression_Prep[[#This Row],[Per Pupil Spending]]/(1-Regression_Prep[[#This Row],[Percent Below Achievement Science]]),"")</f>
        <v/>
      </c>
      <c r="W303" s="60">
        <f>IFERROR(Regression_Prep[[#This Row],[Per Pupil Spending]]*Regression_Prep[[#This Row],[Percent Below Achievement Math]],"")</f>
        <v>11572.890046</v>
      </c>
      <c r="X303" s="60">
        <f>IFERROR(Regression_Prep[[#This Row],[Per Pupil Spending]]/(1-Regression_Prep[[#This Row],[Percent Below Achievement Math]]),"")</f>
        <v>47255.180259012952</v>
      </c>
      <c r="Y303" s="60"/>
      <c r="AH303"/>
      <c r="AI303"/>
      <c r="AJ303"/>
      <c r="AK303"/>
      <c r="AL303"/>
      <c r="AM303"/>
      <c r="AN303"/>
      <c r="AO303"/>
      <c r="AP303"/>
    </row>
    <row r="304" spans="1:42" ht="13">
      <c r="A304" s="25" t="s">
        <v>570</v>
      </c>
      <c r="B304" s="23" t="s">
        <v>909</v>
      </c>
      <c r="C304" s="23" t="s">
        <v>257</v>
      </c>
      <c r="D304" s="24" t="s">
        <v>733</v>
      </c>
      <c r="E304" s="23" t="s">
        <v>647</v>
      </c>
      <c r="F304" s="24" t="s">
        <v>579</v>
      </c>
      <c r="G304" s="23" t="s">
        <v>657</v>
      </c>
      <c r="H304" s="23" t="s">
        <v>910</v>
      </c>
      <c r="I304" s="19" t="s">
        <v>733</v>
      </c>
      <c r="J304" s="18" t="str">
        <f>IF(Regression_Prep[[#This Row],[School Type]]="Charter","Charter", "Non Charter")</f>
        <v>Non Charter</v>
      </c>
      <c r="K304" s="60">
        <f>_xlfn.XLOOKUP(Regression_Prep[[#This Row],[School Name]],Per_Pupil_Spending_1[School Name],Per_Pupil_Spending_1[Amount],"")</f>
        <v>24728.13</v>
      </c>
      <c r="L304" s="60">
        <f>IF(Regression_Prep[[#This Row],[Comparison School Type]]="Charter", 0,1)</f>
        <v>1</v>
      </c>
      <c r="M304" s="60" cm="1">
        <f t="array" ref="M304">_xlfn._xlws.FILTER(Enrollment[Percentage],(Enrollment[School Name]=Regression_Prep[[#This Row],[School Name]])*(Enrollment[Population]="Economically Disadvantaged"),"")</f>
        <v>0.3836</v>
      </c>
      <c r="N304" s="60" cm="1">
        <f t="array" ref="N304">_xlfn._xlws.FILTER(Enrollment[Percentage],(Enrollment[School Name]=Regression_Prep[[#This Row],[School Name]])*(Enrollment[Population]="Students with Disabilities"),"")</f>
        <v>0.26419999999999999</v>
      </c>
      <c r="O304" s="60">
        <f>_xlfn.XLOOKUP(Regression_Prep[[#This Row],[School Name]],ELA_New[School Name], ELA_New[Percentage of Students at Achievement Level],"")</f>
        <v>0.48720000000000002</v>
      </c>
      <c r="P304" s="60">
        <f>_xlfn.XLOOKUP(Regression_Prep[[#This Row],[School Name]],Math_New[School Name],Math_New[Percentage of Students at Achievement Level],"")</f>
        <v>0.54190000000000005</v>
      </c>
      <c r="Q304" s="60" t="str">
        <f>_xlfn.XLOOKUP(Regression_Prep[[#This Row],[School Name]],Science_New[School Name], Science_New[Percentage of Students at Achievement Level],"")</f>
        <v/>
      </c>
      <c r="R304" s="60">
        <f>IFERROR(AVERAGEIFS(Regression_Prep[[#This Row],[Percent Below Achievement ELA]:[Percent Below Achievement Science]],Regression_Prep[[#This Row],[Percent Below Achievement ELA]:[Percent Below Achievement Science]],"&lt;&gt;"),"")</f>
        <v>0.51455000000000006</v>
      </c>
      <c r="S304" s="60">
        <f>IFERROR(Regression_Prep[[#This Row],[Per Pupil Spending]]*Regression_Prep[[#This Row],[Percent Below Achievement ELA]],"")</f>
        <v>12047.544936</v>
      </c>
      <c r="T304" s="60">
        <f>IFERROR(Regression_Prep[[#This Row],[Per Pupil Spending]]/(1-Regression_Prep[[#This Row],[Percent Below Achievement ELA]]),"")</f>
        <v>48221.782371294859</v>
      </c>
      <c r="U304" s="60" t="str">
        <f>IFERROR(Regression_Prep[[#This Row],[Per Pupil Spending]]*Regression_Prep[[#This Row],[Percent Below Achievement Science]],"")</f>
        <v/>
      </c>
      <c r="V304" s="60" t="str">
        <f>IFERROR(Regression_Prep[[#This Row],[Per Pupil Spending]]/(1-Regression_Prep[[#This Row],[Percent Below Achievement Science]]),"")</f>
        <v/>
      </c>
      <c r="W304" s="60">
        <f>IFERROR(Regression_Prep[[#This Row],[Per Pupil Spending]]*Regression_Prep[[#This Row],[Percent Below Achievement Math]],"")</f>
        <v>13400.173647000001</v>
      </c>
      <c r="X304" s="60">
        <f>IFERROR(Regression_Prep[[#This Row],[Per Pupil Spending]]/(1-Regression_Prep[[#This Row],[Percent Below Achievement Math]]),"")</f>
        <v>53979.76424361494</v>
      </c>
      <c r="Y304" s="60"/>
      <c r="AH304"/>
      <c r="AI304"/>
      <c r="AJ304"/>
      <c r="AK304"/>
      <c r="AL304"/>
      <c r="AM304"/>
      <c r="AN304"/>
      <c r="AO304"/>
      <c r="AP304"/>
    </row>
    <row r="305" spans="1:42" ht="13">
      <c r="A305" s="28" t="s">
        <v>570</v>
      </c>
      <c r="B305" s="26" t="s">
        <v>909</v>
      </c>
      <c r="C305" s="26" t="s">
        <v>256</v>
      </c>
      <c r="D305" s="27" t="s">
        <v>755</v>
      </c>
      <c r="E305" s="26" t="s">
        <v>647</v>
      </c>
      <c r="F305" s="27" t="s">
        <v>579</v>
      </c>
      <c r="G305" s="26" t="s">
        <v>668</v>
      </c>
      <c r="H305" s="26" t="s">
        <v>912</v>
      </c>
      <c r="I305" s="19" t="s">
        <v>755</v>
      </c>
      <c r="J305" s="18" t="str">
        <f>IF(Regression_Prep[[#This Row],[School Type]]="Charter","Charter", "Non Charter")</f>
        <v>Non Charter</v>
      </c>
      <c r="K305" s="60">
        <f>_xlfn.XLOOKUP(Regression_Prep[[#This Row],[School Name]],Per_Pupil_Spending_1[School Name],Per_Pupil_Spending_1[Amount],"")</f>
        <v>20658.91</v>
      </c>
      <c r="L305" s="60">
        <f>IF(Regression_Prep[[#This Row],[Comparison School Type]]="Charter", 0,1)</f>
        <v>1</v>
      </c>
      <c r="M305" s="60" cm="1">
        <f t="array" ref="M305">_xlfn._xlws.FILTER(Enrollment[Percentage],(Enrollment[School Name]=Regression_Prep[[#This Row],[School Name]])*(Enrollment[Population]="Economically Disadvantaged"),"")</f>
        <v>0.3881</v>
      </c>
      <c r="N305" s="60" cm="1">
        <f t="array" ref="N305">_xlfn._xlws.FILTER(Enrollment[Percentage],(Enrollment[School Name]=Regression_Prep[[#This Row],[School Name]])*(Enrollment[Population]="Students with Disabilities"),"")</f>
        <v>0.20150000000000001</v>
      </c>
      <c r="O305" s="60">
        <f>_xlfn.XLOOKUP(Regression_Prep[[#This Row],[School Name]],ELA_New[School Name], ELA_New[Percentage of Students at Achievement Level],"")</f>
        <v>0.32740000000000002</v>
      </c>
      <c r="P305" s="60">
        <f>_xlfn.XLOOKUP(Regression_Prep[[#This Row],[School Name]],Math_New[School Name],Math_New[Percentage of Students at Achievement Level],"")</f>
        <v>0.36180000000000001</v>
      </c>
      <c r="Q305" s="60">
        <f>_xlfn.XLOOKUP(Regression_Prep[[#This Row],[School Name]],Science_New[School Name], Science_New[Percentage of Students at Achievement Level],"")</f>
        <v>0.65169999999999995</v>
      </c>
      <c r="R305" s="60">
        <f>IFERROR(AVERAGEIFS(Regression_Prep[[#This Row],[Percent Below Achievement ELA]:[Percent Below Achievement Science]],Regression_Prep[[#This Row],[Percent Below Achievement ELA]:[Percent Below Achievement Science]],"&lt;&gt;"),"")</f>
        <v>0.44696666666666668</v>
      </c>
      <c r="S305" s="60">
        <f>IFERROR(Regression_Prep[[#This Row],[Per Pupil Spending]]*Regression_Prep[[#This Row],[Percent Below Achievement ELA]],"")</f>
        <v>6763.7271340000007</v>
      </c>
      <c r="T305" s="60">
        <f>IFERROR(Regression_Prep[[#This Row],[Per Pupil Spending]]/(1-Regression_Prep[[#This Row],[Percent Below Achievement ELA]]),"")</f>
        <v>30715.001486767767</v>
      </c>
      <c r="U305" s="60">
        <f>IFERROR(Regression_Prep[[#This Row],[Per Pupil Spending]]*Regression_Prep[[#This Row],[Percent Below Achievement Science]],"")</f>
        <v>13463.411646999999</v>
      </c>
      <c r="V305" s="60">
        <f>IFERROR(Regression_Prep[[#This Row],[Per Pupil Spending]]/(1-Regression_Prep[[#This Row],[Percent Below Achievement Science]]),"")</f>
        <v>59313.551536032144</v>
      </c>
      <c r="W305" s="60">
        <f>IFERROR(Regression_Prep[[#This Row],[Per Pupil Spending]]*Regression_Prep[[#This Row],[Percent Below Achievement Math]],"")</f>
        <v>7474.3936380000005</v>
      </c>
      <c r="X305" s="60">
        <f>IFERROR(Regression_Prep[[#This Row],[Per Pupil Spending]]/(1-Regression_Prep[[#This Row],[Percent Below Achievement Math]]),"")</f>
        <v>32370.589157004073</v>
      </c>
      <c r="Y305" s="60"/>
      <c r="AH305"/>
      <c r="AI305"/>
      <c r="AJ305"/>
      <c r="AK305"/>
      <c r="AL305"/>
      <c r="AM305"/>
      <c r="AN305"/>
      <c r="AO305"/>
      <c r="AP305"/>
    </row>
    <row r="306" spans="1:42" ht="13">
      <c r="A306" s="25" t="s">
        <v>570</v>
      </c>
      <c r="B306" s="23" t="s">
        <v>913</v>
      </c>
      <c r="C306" s="23" t="s">
        <v>389</v>
      </c>
      <c r="D306" s="24" t="s">
        <v>698</v>
      </c>
      <c r="E306" s="23" t="s">
        <v>647</v>
      </c>
      <c r="F306" s="24" t="s">
        <v>579</v>
      </c>
      <c r="G306" s="23" t="s">
        <v>653</v>
      </c>
      <c r="H306" s="23" t="s">
        <v>915</v>
      </c>
      <c r="I306" s="19" t="s">
        <v>698</v>
      </c>
      <c r="J306" s="18" t="str">
        <f>IF(Regression_Prep[[#This Row],[School Type]]="Charter","Charter", "Non Charter")</f>
        <v>Non Charter</v>
      </c>
      <c r="K306" s="60">
        <f>_xlfn.XLOOKUP(Regression_Prep[[#This Row],[School Name]],Per_Pupil_Spending_1[School Name],Per_Pupil_Spending_1[Amount],"")</f>
        <v>28042.69</v>
      </c>
      <c r="L306" s="60">
        <f>IF(Regression_Prep[[#This Row],[Comparison School Type]]="Charter", 0,1)</f>
        <v>1</v>
      </c>
      <c r="M306" s="60" cm="1">
        <f t="array" ref="M306">_xlfn._xlws.FILTER(Enrollment[Percentage],(Enrollment[School Name]=Regression_Prep[[#This Row],[School Name]])*(Enrollment[Population]="Economically Disadvantaged"),"")</f>
        <v>0.1875</v>
      </c>
      <c r="N306" s="60" cm="1">
        <f t="array" ref="N306">_xlfn._xlws.FILTER(Enrollment[Percentage],(Enrollment[School Name]=Regression_Prep[[#This Row],[School Name]])*(Enrollment[Population]="Students with Disabilities"),"")</f>
        <v>0.13969999999999999</v>
      </c>
      <c r="O306" s="60">
        <f>_xlfn.XLOOKUP(Regression_Prep[[#This Row],[School Name]],ELA_New[School Name], ELA_New[Percentage of Students at Achievement Level],"")</f>
        <v>0.19850000000000001</v>
      </c>
      <c r="P306" s="60">
        <f>_xlfn.XLOOKUP(Regression_Prep[[#This Row],[School Name]],Math_New[School Name],Math_New[Percentage of Students at Achievement Level],"")</f>
        <v>0.7127</v>
      </c>
      <c r="Q306" s="60">
        <f>_xlfn.XLOOKUP(Regression_Prep[[#This Row],[School Name]],Science_New[School Name], Science_New[Percentage of Students at Achievement Level],"")</f>
        <v>0.29759999999999998</v>
      </c>
      <c r="R306" s="60">
        <f>IFERROR(AVERAGEIFS(Regression_Prep[[#This Row],[Percent Below Achievement ELA]:[Percent Below Achievement Science]],Regression_Prep[[#This Row],[Percent Below Achievement ELA]:[Percent Below Achievement Science]],"&lt;&gt;"),"")</f>
        <v>0.40293333333333337</v>
      </c>
      <c r="S306" s="60">
        <f>IFERROR(Regression_Prep[[#This Row],[Per Pupil Spending]]*Regression_Prep[[#This Row],[Percent Below Achievement ELA]],"")</f>
        <v>5566.4739650000001</v>
      </c>
      <c r="T306" s="60">
        <f>IFERROR(Regression_Prep[[#This Row],[Per Pupil Spending]]/(1-Regression_Prep[[#This Row],[Percent Below Achievement ELA]]),"")</f>
        <v>34987.760449157831</v>
      </c>
      <c r="U306" s="60">
        <f>IFERROR(Regression_Prep[[#This Row],[Per Pupil Spending]]*Regression_Prep[[#This Row],[Percent Below Achievement Science]],"")</f>
        <v>8345.5045439999994</v>
      </c>
      <c r="V306" s="60">
        <f>IFERROR(Regression_Prep[[#This Row],[Per Pupil Spending]]/(1-Regression_Prep[[#This Row],[Percent Below Achievement Science]]),"")</f>
        <v>39924.103075170839</v>
      </c>
      <c r="W306" s="60">
        <f>IFERROR(Regression_Prep[[#This Row],[Per Pupil Spending]]*Regression_Prep[[#This Row],[Percent Below Achievement Math]],"")</f>
        <v>19986.025162999998</v>
      </c>
      <c r="X306" s="60">
        <f>IFERROR(Regression_Prep[[#This Row],[Per Pupil Spending]]/(1-Regression_Prep[[#This Row],[Percent Below Achievement Math]]),"")</f>
        <v>97607.692307692298</v>
      </c>
      <c r="Y306" s="60"/>
      <c r="AH306"/>
      <c r="AI306"/>
      <c r="AJ306"/>
      <c r="AK306"/>
      <c r="AL306"/>
      <c r="AM306"/>
      <c r="AN306"/>
      <c r="AO306"/>
      <c r="AP306"/>
    </row>
    <row r="307" spans="1:42" ht="13">
      <c r="A307" s="28" t="s">
        <v>570</v>
      </c>
      <c r="B307" s="26" t="s">
        <v>913</v>
      </c>
      <c r="C307" s="26" t="s">
        <v>485</v>
      </c>
      <c r="D307" s="27" t="s">
        <v>749</v>
      </c>
      <c r="E307" s="26" t="s">
        <v>647</v>
      </c>
      <c r="F307" s="27" t="s">
        <v>579</v>
      </c>
      <c r="G307" s="26" t="s">
        <v>653</v>
      </c>
      <c r="H307" s="26" t="s">
        <v>915</v>
      </c>
      <c r="I307" s="19" t="s">
        <v>749</v>
      </c>
      <c r="J307" s="18" t="str">
        <f>IF(Regression_Prep[[#This Row],[School Type]]="Charter","Charter", "Non Charter")</f>
        <v>Non Charter</v>
      </c>
      <c r="K307" s="60">
        <f>_xlfn.XLOOKUP(Regression_Prep[[#This Row],[School Name]],Per_Pupil_Spending_1[School Name],Per_Pupil_Spending_1[Amount],"")</f>
        <v>21721.17</v>
      </c>
      <c r="L307" s="60">
        <f>IF(Regression_Prep[[#This Row],[Comparison School Type]]="Charter", 0,1)</f>
        <v>1</v>
      </c>
      <c r="M307" s="60" cm="1">
        <f t="array" ref="M307">_xlfn._xlws.FILTER(Enrollment[Percentage],(Enrollment[School Name]=Regression_Prep[[#This Row],[School Name]])*(Enrollment[Population]="Economically Disadvantaged"),"")</f>
        <v>0.1736</v>
      </c>
      <c r="N307" s="60" cm="1">
        <f t="array" ref="N307">_xlfn._xlws.FILTER(Enrollment[Percentage],(Enrollment[School Name]=Regression_Prep[[#This Row],[School Name]])*(Enrollment[Population]="Students with Disabilities"),"")</f>
        <v>0.20380000000000001</v>
      </c>
      <c r="O307" s="60">
        <f>_xlfn.XLOOKUP(Regression_Prep[[#This Row],[School Name]],ELA_New[School Name], ELA_New[Percentage of Students at Achievement Level],"")</f>
        <v>0.28739999999999999</v>
      </c>
      <c r="P307" s="60">
        <f>_xlfn.XLOOKUP(Regression_Prep[[#This Row],[School Name]],Math_New[School Name],Math_New[Percentage of Students at Achievement Level],"")</f>
        <v>0.68440000000000001</v>
      </c>
      <c r="Q307" s="60">
        <f>_xlfn.XLOOKUP(Regression_Prep[[#This Row],[School Name]],Science_New[School Name], Science_New[Percentage of Students at Achievement Level],"")</f>
        <v>0.6552</v>
      </c>
      <c r="R307" s="60">
        <f>IFERROR(AVERAGEIFS(Regression_Prep[[#This Row],[Percent Below Achievement ELA]:[Percent Below Achievement Science]],Regression_Prep[[#This Row],[Percent Below Achievement ELA]:[Percent Below Achievement Science]],"&lt;&gt;"),"")</f>
        <v>0.54233333333333333</v>
      </c>
      <c r="S307" s="60">
        <f>IFERROR(Regression_Prep[[#This Row],[Per Pupil Spending]]*Regression_Prep[[#This Row],[Percent Below Achievement ELA]],"")</f>
        <v>6242.6642579999989</v>
      </c>
      <c r="T307" s="60">
        <f>IFERROR(Regression_Prep[[#This Row],[Per Pupil Spending]]/(1-Regression_Prep[[#This Row],[Percent Below Achievement ELA]]),"")</f>
        <v>30481.574515857421</v>
      </c>
      <c r="U307" s="60">
        <f>IFERROR(Regression_Prep[[#This Row],[Per Pupil Spending]]*Regression_Prep[[#This Row],[Percent Below Achievement Science]],"")</f>
        <v>14231.710583999999</v>
      </c>
      <c r="V307" s="60">
        <f>IFERROR(Regression_Prep[[#This Row],[Per Pupil Spending]]/(1-Regression_Prep[[#This Row],[Percent Below Achievement Science]]),"")</f>
        <v>62996.432714617164</v>
      </c>
      <c r="W307" s="60">
        <f>IFERROR(Regression_Prep[[#This Row],[Per Pupil Spending]]*Regression_Prep[[#This Row],[Percent Below Achievement Math]],"")</f>
        <v>14865.968747999999</v>
      </c>
      <c r="X307" s="60">
        <f>IFERROR(Regression_Prep[[#This Row],[Per Pupil Spending]]/(1-Regression_Prep[[#This Row],[Percent Below Achievement Math]]),"")</f>
        <v>68825</v>
      </c>
      <c r="Y307" s="60"/>
      <c r="AH307"/>
      <c r="AI307"/>
      <c r="AJ307"/>
      <c r="AK307"/>
      <c r="AL307"/>
      <c r="AM307"/>
      <c r="AN307"/>
      <c r="AO307"/>
      <c r="AP307"/>
    </row>
    <row r="308" spans="1:42" ht="13">
      <c r="A308" s="25" t="s">
        <v>570</v>
      </c>
      <c r="B308" s="23" t="s">
        <v>913</v>
      </c>
      <c r="C308" s="23" t="s">
        <v>514</v>
      </c>
      <c r="D308" s="23" t="s">
        <v>710</v>
      </c>
      <c r="E308" s="23" t="s">
        <v>647</v>
      </c>
      <c r="F308" s="24" t="s">
        <v>579</v>
      </c>
      <c r="G308" s="23" t="s">
        <v>653</v>
      </c>
      <c r="H308" s="23" t="s">
        <v>916</v>
      </c>
      <c r="I308" s="19" t="s">
        <v>710</v>
      </c>
      <c r="J308" s="18" t="str">
        <f>IF(Regression_Prep[[#This Row],[School Type]]="Charter","Charter", "Non Charter")</f>
        <v>Non Charter</v>
      </c>
      <c r="K308" s="60">
        <f>_xlfn.XLOOKUP(Regression_Prep[[#This Row],[School Name]],Per_Pupil_Spending_1[School Name],Per_Pupil_Spending_1[Amount],"")</f>
        <v>30187.49</v>
      </c>
      <c r="L308" s="60">
        <f>IF(Regression_Prep[[#This Row],[Comparison School Type]]="Charter", 0,1)</f>
        <v>1</v>
      </c>
      <c r="M308" s="60" cm="1">
        <f t="array" ref="M308">_xlfn._xlws.FILTER(Enrollment[Percentage],(Enrollment[School Name]=Regression_Prep[[#This Row],[School Name]])*(Enrollment[Population]="Economically Disadvantaged"),"")</f>
        <v>0.1222</v>
      </c>
      <c r="N308" s="60" cm="1">
        <f t="array" ref="N308">_xlfn._xlws.FILTER(Enrollment[Percentage],(Enrollment[School Name]=Regression_Prep[[#This Row],[School Name]])*(Enrollment[Population]="Students with Disabilities"),"")</f>
        <v>0.15559999999999999</v>
      </c>
      <c r="O308" s="60">
        <f>_xlfn.XLOOKUP(Regression_Prep[[#This Row],[School Name]],ELA_New[School Name], ELA_New[Percentage of Students at Achievement Level],"")</f>
        <v>0.125</v>
      </c>
      <c r="P308" s="60">
        <f>_xlfn.XLOOKUP(Regression_Prep[[#This Row],[School Name]],Math_New[School Name],Math_New[Percentage of Students at Achievement Level],"")</f>
        <v>0.82499999999999996</v>
      </c>
      <c r="Q308" s="60" t="str">
        <f>_xlfn.XLOOKUP(Regression_Prep[[#This Row],[School Name]],Science_New[School Name], Science_New[Percentage of Students at Achievement Level],"")</f>
        <v/>
      </c>
      <c r="R308" s="60">
        <f>IFERROR(AVERAGEIFS(Regression_Prep[[#This Row],[Percent Below Achievement ELA]:[Percent Below Achievement Science]],Regression_Prep[[#This Row],[Percent Below Achievement ELA]:[Percent Below Achievement Science]],"&lt;&gt;"),"")</f>
        <v>0.47499999999999998</v>
      </c>
      <c r="S308" s="60">
        <f>IFERROR(Regression_Prep[[#This Row],[Per Pupil Spending]]*Regression_Prep[[#This Row],[Percent Below Achievement ELA]],"")</f>
        <v>3773.4362500000002</v>
      </c>
      <c r="T308" s="60">
        <f>IFERROR(Regression_Prep[[#This Row],[Per Pupil Spending]]/(1-Regression_Prep[[#This Row],[Percent Below Achievement ELA]]),"")</f>
        <v>34499.98857142857</v>
      </c>
      <c r="U308" s="60" t="str">
        <f>IFERROR(Regression_Prep[[#This Row],[Per Pupil Spending]]*Regression_Prep[[#This Row],[Percent Below Achievement Science]],"")</f>
        <v/>
      </c>
      <c r="V308" s="60" t="str">
        <f>IFERROR(Regression_Prep[[#This Row],[Per Pupil Spending]]/(1-Regression_Prep[[#This Row],[Percent Below Achievement Science]]),"")</f>
        <v/>
      </c>
      <c r="W308" s="60">
        <f>IFERROR(Regression_Prep[[#This Row],[Per Pupil Spending]]*Regression_Prep[[#This Row],[Percent Below Achievement Math]],"")</f>
        <v>24904.679250000001</v>
      </c>
      <c r="X308" s="60">
        <f>IFERROR(Regression_Prep[[#This Row],[Per Pupil Spending]]/(1-Regression_Prep[[#This Row],[Percent Below Achievement Math]]),"")</f>
        <v>172499.94285714283</v>
      </c>
      <c r="Y308" s="60"/>
      <c r="AH308"/>
      <c r="AI308"/>
      <c r="AJ308"/>
      <c r="AK308"/>
      <c r="AL308"/>
      <c r="AM308"/>
      <c r="AN308"/>
      <c r="AO308"/>
      <c r="AP308"/>
    </row>
    <row r="309" spans="1:42" ht="13">
      <c r="A309" s="28" t="s">
        <v>570</v>
      </c>
      <c r="B309" s="26" t="s">
        <v>917</v>
      </c>
      <c r="C309" s="26" t="s">
        <v>12</v>
      </c>
      <c r="D309" s="27" t="s">
        <v>698</v>
      </c>
      <c r="E309" s="26" t="s">
        <v>647</v>
      </c>
      <c r="F309" s="27" t="s">
        <v>579</v>
      </c>
      <c r="G309" s="26" t="s">
        <v>700</v>
      </c>
      <c r="H309" s="26" t="s">
        <v>919</v>
      </c>
      <c r="I309" s="19" t="s">
        <v>698</v>
      </c>
      <c r="J309" s="18" t="str">
        <f>IF(Regression_Prep[[#This Row],[School Type]]="Charter","Charter", "Non Charter")</f>
        <v>Non Charter</v>
      </c>
      <c r="K309" s="60">
        <f>_xlfn.XLOOKUP(Regression_Prep[[#This Row],[School Name]],Per_Pupil_Spending_1[School Name],Per_Pupil_Spending_1[Amount],"")</f>
        <v>21944.55</v>
      </c>
      <c r="L309" s="60">
        <f>IF(Regression_Prep[[#This Row],[Comparison School Type]]="Charter", 0,1)</f>
        <v>1</v>
      </c>
      <c r="M309" s="60" cm="1">
        <f t="array" ref="M309">_xlfn._xlws.FILTER(Enrollment[Percentage],(Enrollment[School Name]=Regression_Prep[[#This Row],[School Name]])*(Enrollment[Population]="Economically Disadvantaged"),"")</f>
        <v>0.2525</v>
      </c>
      <c r="N309" s="60" cm="1">
        <f t="array" ref="N309">_xlfn._xlws.FILTER(Enrollment[Percentage],(Enrollment[School Name]=Regression_Prep[[#This Row],[School Name]])*(Enrollment[Population]="Students with Disabilities"),"")</f>
        <v>0.183</v>
      </c>
      <c r="O309" s="60">
        <f>_xlfn.XLOOKUP(Regression_Prep[[#This Row],[School Name]],ELA_New[School Name], ELA_New[Percentage of Students at Achievement Level],"")</f>
        <v>0.37590000000000001</v>
      </c>
      <c r="P309" s="60">
        <f>_xlfn.XLOOKUP(Regression_Prep[[#This Row],[School Name]],Math_New[School Name],Math_New[Percentage of Students at Achievement Level],"")</f>
        <v>0.2722</v>
      </c>
      <c r="Q309" s="60">
        <f>_xlfn.XLOOKUP(Regression_Prep[[#This Row],[School Name]],Science_New[School Name], Science_New[Percentage of Students at Achievement Level],"")</f>
        <v>0.62109999999999999</v>
      </c>
      <c r="R309" s="60">
        <f>IFERROR(AVERAGEIFS(Regression_Prep[[#This Row],[Percent Below Achievement ELA]:[Percent Below Achievement Science]],Regression_Prep[[#This Row],[Percent Below Achievement ELA]:[Percent Below Achievement Science]],"&lt;&gt;"),"")</f>
        <v>0.4230666666666667</v>
      </c>
      <c r="S309" s="60">
        <f>IFERROR(Regression_Prep[[#This Row],[Per Pupil Spending]]*Regression_Prep[[#This Row],[Percent Below Achievement ELA]],"")</f>
        <v>8248.9563450000005</v>
      </c>
      <c r="T309" s="60">
        <f>IFERROR(Regression_Prep[[#This Row],[Per Pupil Spending]]/(1-Regression_Prep[[#This Row],[Percent Below Achievement ELA]]),"")</f>
        <v>35161.913154943119</v>
      </c>
      <c r="U309" s="60">
        <f>IFERROR(Regression_Prep[[#This Row],[Per Pupil Spending]]*Regression_Prep[[#This Row],[Percent Below Achievement Science]],"")</f>
        <v>13629.760005</v>
      </c>
      <c r="V309" s="60">
        <f>IFERROR(Regression_Prep[[#This Row],[Per Pupil Spending]]/(1-Regression_Prep[[#This Row],[Percent Below Achievement Science]]),"")</f>
        <v>57916.46872525732</v>
      </c>
      <c r="W309" s="60">
        <f>IFERROR(Regression_Prep[[#This Row],[Per Pupil Spending]]*Regression_Prep[[#This Row],[Percent Below Achievement Math]],"")</f>
        <v>5973.3065099999994</v>
      </c>
      <c r="X309" s="60">
        <f>IFERROR(Regression_Prep[[#This Row],[Per Pupil Spending]]/(1-Regression_Prep[[#This Row],[Percent Below Achievement Math]]),"")</f>
        <v>30151.896125309151</v>
      </c>
      <c r="Y309" s="60"/>
      <c r="AH309"/>
      <c r="AI309"/>
      <c r="AJ309"/>
      <c r="AK309"/>
      <c r="AL309"/>
      <c r="AM309"/>
      <c r="AN309"/>
      <c r="AO309"/>
      <c r="AP309"/>
    </row>
    <row r="310" spans="1:42" ht="13">
      <c r="A310" s="25" t="s">
        <v>570</v>
      </c>
      <c r="B310" s="23" t="s">
        <v>917</v>
      </c>
      <c r="C310" s="23" t="s">
        <v>161</v>
      </c>
      <c r="D310" s="23" t="s">
        <v>710</v>
      </c>
      <c r="E310" s="23" t="s">
        <v>647</v>
      </c>
      <c r="F310" s="24" t="s">
        <v>579</v>
      </c>
      <c r="G310" s="23" t="s">
        <v>700</v>
      </c>
      <c r="H310" s="23" t="s">
        <v>919</v>
      </c>
      <c r="I310" s="19" t="s">
        <v>710</v>
      </c>
      <c r="J310" s="18" t="str">
        <f>IF(Regression_Prep[[#This Row],[School Type]]="Charter","Charter", "Non Charter")</f>
        <v>Non Charter</v>
      </c>
      <c r="K310" s="60">
        <f>_xlfn.XLOOKUP(Regression_Prep[[#This Row],[School Name]],Per_Pupil_Spending_1[School Name],Per_Pupil_Spending_1[Amount],"")</f>
        <v>21276.02</v>
      </c>
      <c r="L310" s="60">
        <f>IF(Regression_Prep[[#This Row],[Comparison School Type]]="Charter", 0,1)</f>
        <v>1</v>
      </c>
      <c r="M310" s="60" cm="1">
        <f t="array" ref="M310">_xlfn._xlws.FILTER(Enrollment[Percentage],(Enrollment[School Name]=Regression_Prep[[#This Row],[School Name]])*(Enrollment[Population]="Economically Disadvantaged"),"")</f>
        <v>0.40539999999999998</v>
      </c>
      <c r="N310" s="60" cm="1">
        <f t="array" ref="N310">_xlfn._xlws.FILTER(Enrollment[Percentage],(Enrollment[School Name]=Regression_Prep[[#This Row],[School Name]])*(Enrollment[Population]="Students with Disabilities"),"")</f>
        <v>0.29730000000000001</v>
      </c>
      <c r="O310" s="60">
        <f>_xlfn.XLOOKUP(Regression_Prep[[#This Row],[School Name]],ELA_New[School Name], ELA_New[Percentage of Students at Achievement Level],"")</f>
        <v>0.39360000000000001</v>
      </c>
      <c r="P310" s="60">
        <f>_xlfn.XLOOKUP(Regression_Prep[[#This Row],[School Name]],Math_New[School Name],Math_New[Percentage of Students at Achievement Level],"")</f>
        <v>0.432</v>
      </c>
      <c r="Q310" s="60">
        <f>_xlfn.XLOOKUP(Regression_Prep[[#This Row],[School Name]],Science_New[School Name], Science_New[Percentage of Students at Achievement Level],"")</f>
        <v>0.86419999999999997</v>
      </c>
      <c r="R310" s="60">
        <f>IFERROR(AVERAGEIFS(Regression_Prep[[#This Row],[Percent Below Achievement ELA]:[Percent Below Achievement Science]],Regression_Prep[[#This Row],[Percent Below Achievement ELA]:[Percent Below Achievement Science]],"&lt;&gt;"),"")</f>
        <v>0.56326666666666669</v>
      </c>
      <c r="S310" s="60">
        <f>IFERROR(Regression_Prep[[#This Row],[Per Pupil Spending]]*Regression_Prep[[#This Row],[Percent Below Achievement ELA]],"")</f>
        <v>8374.2414719999997</v>
      </c>
      <c r="T310" s="60">
        <f>IFERROR(Regression_Prep[[#This Row],[Per Pupil Spending]]/(1-Regression_Prep[[#This Row],[Percent Below Achievement ELA]]),"")</f>
        <v>35085.784960422163</v>
      </c>
      <c r="U310" s="60">
        <f>IFERROR(Regression_Prep[[#This Row],[Per Pupil Spending]]*Regression_Prep[[#This Row],[Percent Below Achievement Science]],"")</f>
        <v>18386.736484000001</v>
      </c>
      <c r="V310" s="60">
        <f>IFERROR(Regression_Prep[[#This Row],[Per Pupil Spending]]/(1-Regression_Prep[[#This Row],[Percent Below Achievement Science]]),"")</f>
        <v>156671.72312223856</v>
      </c>
      <c r="W310" s="60">
        <f>IFERROR(Regression_Prep[[#This Row],[Per Pupil Spending]]*Regression_Prep[[#This Row],[Percent Below Achievement Math]],"")</f>
        <v>9191.24064</v>
      </c>
      <c r="X310" s="60">
        <f>IFERROR(Regression_Prep[[#This Row],[Per Pupil Spending]]/(1-Regression_Prep[[#This Row],[Percent Below Achievement Math]]),"")</f>
        <v>37457.781690140844</v>
      </c>
      <c r="Y310" s="60"/>
      <c r="AH310"/>
      <c r="AI310"/>
      <c r="AJ310"/>
      <c r="AK310"/>
      <c r="AL310"/>
      <c r="AM310"/>
      <c r="AN310"/>
      <c r="AO310"/>
      <c r="AP310"/>
    </row>
    <row r="311" spans="1:42" ht="13">
      <c r="A311" s="28" t="s">
        <v>570</v>
      </c>
      <c r="B311" s="26" t="s">
        <v>917</v>
      </c>
      <c r="C311" s="26" t="s">
        <v>86</v>
      </c>
      <c r="D311" s="26" t="s">
        <v>724</v>
      </c>
      <c r="E311" s="26" t="s">
        <v>647</v>
      </c>
      <c r="F311" s="27" t="s">
        <v>579</v>
      </c>
      <c r="G311" s="26" t="s">
        <v>653</v>
      </c>
      <c r="H311" s="26" t="s">
        <v>918</v>
      </c>
      <c r="I311" s="19" t="s">
        <v>724</v>
      </c>
      <c r="J311" s="18" t="str">
        <f>IF(Regression_Prep[[#This Row],[School Type]]="Charter","Charter", "Non Charter")</f>
        <v>Non Charter</v>
      </c>
      <c r="K311" s="60">
        <f>_xlfn.XLOOKUP(Regression_Prep[[#This Row],[School Name]],Per_Pupil_Spending_1[School Name],Per_Pupil_Spending_1[Amount],"")</f>
        <v>20319.11</v>
      </c>
      <c r="L311" s="60">
        <f>IF(Regression_Prep[[#This Row],[Comparison School Type]]="Charter", 0,1)</f>
        <v>1</v>
      </c>
      <c r="M311" s="60" cm="1">
        <f t="array" ref="M311">_xlfn._xlws.FILTER(Enrollment[Percentage],(Enrollment[School Name]=Regression_Prep[[#This Row],[School Name]])*(Enrollment[Population]="Economically Disadvantaged"),"")</f>
        <v>0.30790000000000001</v>
      </c>
      <c r="N311" s="60" cm="1">
        <f t="array" ref="N311">_xlfn._xlws.FILTER(Enrollment[Percentage],(Enrollment[School Name]=Regression_Prep[[#This Row],[School Name]])*(Enrollment[Population]="Students with Disabilities"),"")</f>
        <v>0.1656</v>
      </c>
      <c r="O311" s="60">
        <f>_xlfn.XLOOKUP(Regression_Prep[[#This Row],[School Name]],ELA_New[School Name], ELA_New[Percentage of Students at Achievement Level],"")</f>
        <v>0.52939999999999998</v>
      </c>
      <c r="P311" s="60">
        <f>_xlfn.XLOOKUP(Regression_Prep[[#This Row],[School Name]],Math_New[School Name],Math_New[Percentage of Students at Achievement Level],"")</f>
        <v>0.52939999999999998</v>
      </c>
      <c r="Q311" s="60" t="str">
        <f>_xlfn.XLOOKUP(Regression_Prep[[#This Row],[School Name]],Science_New[School Name], Science_New[Percentage of Students at Achievement Level],"")</f>
        <v/>
      </c>
      <c r="R311" s="60">
        <f>IFERROR(AVERAGEIFS(Regression_Prep[[#This Row],[Percent Below Achievement ELA]:[Percent Below Achievement Science]],Regression_Prep[[#This Row],[Percent Below Achievement ELA]:[Percent Below Achievement Science]],"&lt;&gt;"),"")</f>
        <v>0.52939999999999998</v>
      </c>
      <c r="S311" s="60">
        <f>IFERROR(Regression_Prep[[#This Row],[Per Pupil Spending]]*Regression_Prep[[#This Row],[Percent Below Achievement ELA]],"")</f>
        <v>10756.936834</v>
      </c>
      <c r="T311" s="60">
        <f>IFERROR(Regression_Prep[[#This Row],[Per Pupil Spending]]/(1-Regression_Prep[[#This Row],[Percent Below Achievement ELA]]),"")</f>
        <v>43177.029324266892</v>
      </c>
      <c r="U311" s="60" t="str">
        <f>IFERROR(Regression_Prep[[#This Row],[Per Pupil Spending]]*Regression_Prep[[#This Row],[Percent Below Achievement Science]],"")</f>
        <v/>
      </c>
      <c r="V311" s="60" t="str">
        <f>IFERROR(Regression_Prep[[#This Row],[Per Pupil Spending]]/(1-Regression_Prep[[#This Row],[Percent Below Achievement Science]]),"")</f>
        <v/>
      </c>
      <c r="W311" s="60">
        <f>IFERROR(Regression_Prep[[#This Row],[Per Pupil Spending]]*Regression_Prep[[#This Row],[Percent Below Achievement Math]],"")</f>
        <v>10756.936834</v>
      </c>
      <c r="X311" s="60">
        <f>IFERROR(Regression_Prep[[#This Row],[Per Pupil Spending]]/(1-Regression_Prep[[#This Row],[Percent Below Achievement Math]]),"")</f>
        <v>43177.029324266892</v>
      </c>
      <c r="Y311" s="60"/>
      <c r="AH311"/>
      <c r="AI311"/>
      <c r="AJ311"/>
      <c r="AK311"/>
      <c r="AL311"/>
      <c r="AM311"/>
      <c r="AN311"/>
      <c r="AO311"/>
      <c r="AP311"/>
    </row>
    <row r="312" spans="1:42" ht="13">
      <c r="A312" s="25" t="s">
        <v>570</v>
      </c>
      <c r="B312" s="23" t="s">
        <v>917</v>
      </c>
      <c r="C312" s="23" t="s">
        <v>402</v>
      </c>
      <c r="D312" s="24" t="s">
        <v>725</v>
      </c>
      <c r="E312" s="23" t="s">
        <v>647</v>
      </c>
      <c r="F312" s="24" t="s">
        <v>579</v>
      </c>
      <c r="G312" s="23" t="s">
        <v>653</v>
      </c>
      <c r="H312" s="23" t="s">
        <v>918</v>
      </c>
      <c r="I312" s="19" t="s">
        <v>725</v>
      </c>
      <c r="J312" s="18" t="str">
        <f>IF(Regression_Prep[[#This Row],[School Type]]="Charter","Charter", "Non Charter")</f>
        <v>Non Charter</v>
      </c>
      <c r="K312" s="60">
        <f>_xlfn.XLOOKUP(Regression_Prep[[#This Row],[School Name]],Per_Pupil_Spending_1[School Name],Per_Pupil_Spending_1[Amount],"")</f>
        <v>23220.91</v>
      </c>
      <c r="L312" s="60">
        <f>IF(Regression_Prep[[#This Row],[Comparison School Type]]="Charter", 0,1)</f>
        <v>1</v>
      </c>
      <c r="M312" s="60" cm="1">
        <f t="array" ref="M312">_xlfn._xlws.FILTER(Enrollment[Percentage],(Enrollment[School Name]=Regression_Prep[[#This Row],[School Name]])*(Enrollment[Population]="Economically Disadvantaged"),"")</f>
        <v>0.27860000000000001</v>
      </c>
      <c r="N312" s="60" cm="1">
        <f t="array" ref="N312">_xlfn._xlws.FILTER(Enrollment[Percentage],(Enrollment[School Name]=Regression_Prep[[#This Row],[School Name]])*(Enrollment[Population]="Students with Disabilities"),"")</f>
        <v>0.12139999999999999</v>
      </c>
      <c r="O312" s="60">
        <f>_xlfn.XLOOKUP(Regression_Prep[[#This Row],[School Name]],ELA_New[School Name], ELA_New[Percentage of Students at Achievement Level],"")</f>
        <v>0.4</v>
      </c>
      <c r="P312" s="60">
        <f>_xlfn.XLOOKUP(Regression_Prep[[#This Row],[School Name]],Math_New[School Name],Math_New[Percentage of Students at Achievement Level],"")</f>
        <v>0.45319999999999999</v>
      </c>
      <c r="Q312" s="60" t="str">
        <f>_xlfn.XLOOKUP(Regression_Prep[[#This Row],[School Name]],Science_New[School Name], Science_New[Percentage of Students at Achievement Level],"")</f>
        <v/>
      </c>
      <c r="R312" s="60">
        <f>IFERROR(AVERAGEIFS(Regression_Prep[[#This Row],[Percent Below Achievement ELA]:[Percent Below Achievement Science]],Regression_Prep[[#This Row],[Percent Below Achievement ELA]:[Percent Below Achievement Science]],"&lt;&gt;"),"")</f>
        <v>0.42659999999999998</v>
      </c>
      <c r="S312" s="60">
        <f>IFERROR(Regression_Prep[[#This Row],[Per Pupil Spending]]*Regression_Prep[[#This Row],[Percent Below Achievement ELA]],"")</f>
        <v>9288.3639999999996</v>
      </c>
      <c r="T312" s="60">
        <f>IFERROR(Regression_Prep[[#This Row],[Per Pupil Spending]]/(1-Regression_Prep[[#This Row],[Percent Below Achievement ELA]]),"")</f>
        <v>38701.51666666667</v>
      </c>
      <c r="U312" s="60" t="str">
        <f>IFERROR(Regression_Prep[[#This Row],[Per Pupil Spending]]*Regression_Prep[[#This Row],[Percent Below Achievement Science]],"")</f>
        <v/>
      </c>
      <c r="V312" s="60" t="str">
        <f>IFERROR(Regression_Prep[[#This Row],[Per Pupil Spending]]/(1-Regression_Prep[[#This Row],[Percent Below Achievement Science]]),"")</f>
        <v/>
      </c>
      <c r="W312" s="60">
        <f>IFERROR(Regression_Prep[[#This Row],[Per Pupil Spending]]*Regression_Prep[[#This Row],[Percent Below Achievement Math]],"")</f>
        <v>10523.716412</v>
      </c>
      <c r="X312" s="60">
        <f>IFERROR(Regression_Prep[[#This Row],[Per Pupil Spending]]/(1-Regression_Prep[[#This Row],[Percent Below Achievement Math]]),"")</f>
        <v>42466.916605705926</v>
      </c>
      <c r="Y312" s="60"/>
      <c r="AH312"/>
      <c r="AI312"/>
      <c r="AJ312"/>
      <c r="AK312"/>
      <c r="AL312"/>
      <c r="AM312"/>
      <c r="AN312"/>
      <c r="AO312"/>
      <c r="AP312"/>
    </row>
    <row r="313" spans="1:42" ht="13">
      <c r="A313" s="28" t="s">
        <v>570</v>
      </c>
      <c r="B313" s="26" t="s">
        <v>917</v>
      </c>
      <c r="C313" s="26" t="s">
        <v>283</v>
      </c>
      <c r="D313" s="26" t="s">
        <v>710</v>
      </c>
      <c r="E313" s="26" t="s">
        <v>647</v>
      </c>
      <c r="F313" s="27" t="s">
        <v>579</v>
      </c>
      <c r="G313" s="26" t="s">
        <v>700</v>
      </c>
      <c r="H313" s="26" t="s">
        <v>920</v>
      </c>
      <c r="I313" s="19" t="s">
        <v>710</v>
      </c>
      <c r="J313" s="18" t="str">
        <f>IF(Regression_Prep[[#This Row],[School Type]]="Charter","Charter", "Non Charter")</f>
        <v>Non Charter</v>
      </c>
      <c r="K313" s="60">
        <f>_xlfn.XLOOKUP(Regression_Prep[[#This Row],[School Name]],Per_Pupil_Spending_1[School Name],Per_Pupil_Spending_1[Amount],"")</f>
        <v>21805.56</v>
      </c>
      <c r="L313" s="60">
        <f>IF(Regression_Prep[[#This Row],[Comparison School Type]]="Charter", 0,1)</f>
        <v>1</v>
      </c>
      <c r="M313" s="60" cm="1">
        <f t="array" ref="M313">_xlfn._xlws.FILTER(Enrollment[Percentage],(Enrollment[School Name]=Regression_Prep[[#This Row],[School Name]])*(Enrollment[Population]="Economically Disadvantaged"),"")</f>
        <v>0.34470000000000001</v>
      </c>
      <c r="N313" s="60" cm="1">
        <f t="array" ref="N313">_xlfn._xlws.FILTER(Enrollment[Percentage],(Enrollment[School Name]=Regression_Prep[[#This Row],[School Name]])*(Enrollment[Population]="Students with Disabilities"),"")</f>
        <v>0.19420000000000001</v>
      </c>
      <c r="O313" s="60">
        <f>_xlfn.XLOOKUP(Regression_Prep[[#This Row],[School Name]],ELA_New[School Name], ELA_New[Percentage of Students at Achievement Level],"")</f>
        <v>0.34</v>
      </c>
      <c r="P313" s="60">
        <f>_xlfn.XLOOKUP(Regression_Prep[[#This Row],[School Name]],Math_New[School Name],Math_New[Percentage of Students at Achievement Level],"")</f>
        <v>0.61</v>
      </c>
      <c r="Q313" s="60">
        <f>_xlfn.XLOOKUP(Regression_Prep[[#This Row],[School Name]],Science_New[School Name], Science_New[Percentage of Students at Achievement Level],"")</f>
        <v>0.83330000000000004</v>
      </c>
      <c r="R313" s="60">
        <f>IFERROR(AVERAGEIFS(Regression_Prep[[#This Row],[Percent Below Achievement ELA]:[Percent Below Achievement Science]],Regression_Prep[[#This Row],[Percent Below Achievement ELA]:[Percent Below Achievement Science]],"&lt;&gt;"),"")</f>
        <v>0.59443333333333337</v>
      </c>
      <c r="S313" s="60">
        <f>IFERROR(Regression_Prep[[#This Row],[Per Pupil Spending]]*Regression_Prep[[#This Row],[Percent Below Achievement ELA]],"")</f>
        <v>7413.8904000000011</v>
      </c>
      <c r="T313" s="60">
        <f>IFERROR(Regression_Prep[[#This Row],[Per Pupil Spending]]/(1-Regression_Prep[[#This Row],[Percent Below Achievement ELA]]),"")</f>
        <v>33038.727272727279</v>
      </c>
      <c r="U313" s="60">
        <f>IFERROR(Regression_Prep[[#This Row],[Per Pupil Spending]]*Regression_Prep[[#This Row],[Percent Below Achievement Science]],"")</f>
        <v>18170.573148000003</v>
      </c>
      <c r="V313" s="60">
        <f>IFERROR(Regression_Prep[[#This Row],[Per Pupil Spending]]/(1-Regression_Prep[[#This Row],[Percent Below Achievement Science]]),"")</f>
        <v>130807.19856028799</v>
      </c>
      <c r="W313" s="60">
        <f>IFERROR(Regression_Prep[[#This Row],[Per Pupil Spending]]*Regression_Prep[[#This Row],[Percent Below Achievement Math]],"")</f>
        <v>13301.391600000001</v>
      </c>
      <c r="X313" s="60">
        <f>IFERROR(Regression_Prep[[#This Row],[Per Pupil Spending]]/(1-Regression_Prep[[#This Row],[Percent Below Achievement Math]]),"")</f>
        <v>55911.692307692312</v>
      </c>
      <c r="Y313" s="60"/>
      <c r="AH313"/>
      <c r="AI313"/>
      <c r="AJ313"/>
      <c r="AK313"/>
      <c r="AL313"/>
      <c r="AM313"/>
      <c r="AN313"/>
      <c r="AO313"/>
      <c r="AP313"/>
    </row>
    <row r="314" spans="1:42" ht="13">
      <c r="A314" s="25" t="s">
        <v>570</v>
      </c>
      <c r="B314" s="23" t="s">
        <v>917</v>
      </c>
      <c r="C314" s="23" t="s">
        <v>303</v>
      </c>
      <c r="D314" s="23" t="s">
        <v>710</v>
      </c>
      <c r="E314" s="23" t="s">
        <v>647</v>
      </c>
      <c r="F314" s="24" t="s">
        <v>579</v>
      </c>
      <c r="G314" s="23" t="s">
        <v>700</v>
      </c>
      <c r="H314" s="23" t="s">
        <v>921</v>
      </c>
      <c r="I314" s="19" t="s">
        <v>710</v>
      </c>
      <c r="J314" s="18" t="str">
        <f>IF(Regression_Prep[[#This Row],[School Type]]="Charter","Charter", "Non Charter")</f>
        <v>Non Charter</v>
      </c>
      <c r="K314" s="60">
        <f>_xlfn.XLOOKUP(Regression_Prep[[#This Row],[School Name]],Per_Pupil_Spending_1[School Name],Per_Pupil_Spending_1[Amount],"")</f>
        <v>21924.87</v>
      </c>
      <c r="L314" s="60">
        <f>IF(Regression_Prep[[#This Row],[Comparison School Type]]="Charter", 0,1)</f>
        <v>1</v>
      </c>
      <c r="M314" s="60" cm="1">
        <f t="array" ref="M314">_xlfn._xlws.FILTER(Enrollment[Percentage],(Enrollment[School Name]=Regression_Prep[[#This Row],[School Name]])*(Enrollment[Population]="Economically Disadvantaged"),"")</f>
        <v>0.2107</v>
      </c>
      <c r="N314" s="60" cm="1">
        <f t="array" ref="N314">_xlfn._xlws.FILTER(Enrollment[Percentage],(Enrollment[School Name]=Regression_Prep[[#This Row],[School Name]])*(Enrollment[Population]="Students with Disabilities"),"")</f>
        <v>0.15</v>
      </c>
      <c r="O314" s="60">
        <f>_xlfn.XLOOKUP(Regression_Prep[[#This Row],[School Name]],ELA_New[School Name], ELA_New[Percentage of Students at Achievement Level],"")</f>
        <v>0.37319999999999998</v>
      </c>
      <c r="P314" s="60">
        <f>_xlfn.XLOOKUP(Regression_Prep[[#This Row],[School Name]],Math_New[School Name],Math_New[Percentage of Students at Achievement Level],"")</f>
        <v>0.42959999999999998</v>
      </c>
      <c r="Q314" s="60">
        <f>_xlfn.XLOOKUP(Regression_Prep[[#This Row],[School Name]],Science_New[School Name], Science_New[Percentage of Students at Achievement Level],"")</f>
        <v>0.86</v>
      </c>
      <c r="R314" s="60">
        <f>IFERROR(AVERAGEIFS(Regression_Prep[[#This Row],[Percent Below Achievement ELA]:[Percent Below Achievement Science]],Regression_Prep[[#This Row],[Percent Below Achievement ELA]:[Percent Below Achievement Science]],"&lt;&gt;"),"")</f>
        <v>0.55426666666666657</v>
      </c>
      <c r="S314" s="60">
        <f>IFERROR(Regression_Prep[[#This Row],[Per Pupil Spending]]*Regression_Prep[[#This Row],[Percent Below Achievement ELA]],"")</f>
        <v>8182.3614839999991</v>
      </c>
      <c r="T314" s="60">
        <f>IFERROR(Regression_Prep[[#This Row],[Per Pupil Spending]]/(1-Regression_Prep[[#This Row],[Percent Below Achievement ELA]]),"")</f>
        <v>34979.05232929164</v>
      </c>
      <c r="U314" s="60">
        <f>IFERROR(Regression_Prep[[#This Row],[Per Pupil Spending]]*Regression_Prep[[#This Row],[Percent Below Achievement Science]],"")</f>
        <v>18855.388199999998</v>
      </c>
      <c r="V314" s="60">
        <f>IFERROR(Regression_Prep[[#This Row],[Per Pupil Spending]]/(1-Regression_Prep[[#This Row],[Percent Below Achievement Science]]),"")</f>
        <v>156606.21428571426</v>
      </c>
      <c r="W314" s="60">
        <f>IFERROR(Regression_Prep[[#This Row],[Per Pupil Spending]]*Regression_Prep[[#This Row],[Percent Below Achievement Math]],"")</f>
        <v>9418.9241519999996</v>
      </c>
      <c r="X314" s="60">
        <f>IFERROR(Regression_Prep[[#This Row],[Per Pupil Spending]]/(1-Regression_Prep[[#This Row],[Percent Below Achievement Math]]),"")</f>
        <v>38437.710378681622</v>
      </c>
      <c r="Y314" s="60"/>
      <c r="AH314"/>
      <c r="AI314"/>
      <c r="AJ314"/>
      <c r="AK314"/>
      <c r="AL314"/>
      <c r="AM314"/>
      <c r="AN314"/>
      <c r="AO314"/>
      <c r="AP314"/>
    </row>
    <row r="315" spans="1:42" ht="13">
      <c r="A315" s="28" t="s">
        <v>570</v>
      </c>
      <c r="B315" s="26" t="s">
        <v>917</v>
      </c>
      <c r="C315" s="26" t="s">
        <v>533</v>
      </c>
      <c r="D315" s="26" t="s">
        <v>922</v>
      </c>
      <c r="E315" s="26" t="s">
        <v>647</v>
      </c>
      <c r="F315" s="27" t="s">
        <v>579</v>
      </c>
      <c r="G315" s="26" t="s">
        <v>653</v>
      </c>
      <c r="H315" s="26" t="s">
        <v>923</v>
      </c>
      <c r="I315" s="19" t="s">
        <v>922</v>
      </c>
      <c r="J315" s="18" t="str">
        <f>IF(Regression_Prep[[#This Row],[School Type]]="Charter","Charter", "Non Charter")</f>
        <v>Non Charter</v>
      </c>
      <c r="K315" s="60">
        <f>_xlfn.XLOOKUP(Regression_Prep[[#This Row],[School Name]],Per_Pupil_Spending_1[School Name],Per_Pupil_Spending_1[Amount],"")</f>
        <v>24941.33</v>
      </c>
      <c r="L315" s="60">
        <f>IF(Regression_Prep[[#This Row],[Comparison School Type]]="Charter", 0,1)</f>
        <v>1</v>
      </c>
      <c r="M315" s="60" cm="1">
        <f t="array" ref="M315">_xlfn._xlws.FILTER(Enrollment[Percentage],(Enrollment[School Name]=Regression_Prep[[#This Row],[School Name]])*(Enrollment[Population]="Economically Disadvantaged"),"")</f>
        <v>0.30859999999999999</v>
      </c>
      <c r="N315" s="60" cm="1">
        <f t="array" ref="N315">_xlfn._xlws.FILTER(Enrollment[Percentage],(Enrollment[School Name]=Regression_Prep[[#This Row],[School Name]])*(Enrollment[Population]="Students with Disabilities"),"")</f>
        <v>0.1235</v>
      </c>
      <c r="O315" s="60">
        <f>_xlfn.XLOOKUP(Regression_Prep[[#This Row],[School Name]],ELA_New[School Name], ELA_New[Percentage of Students at Achievement Level],"")</f>
        <v>0.23330000000000001</v>
      </c>
      <c r="P315" s="60">
        <f>_xlfn.XLOOKUP(Regression_Prep[[#This Row],[School Name]],Math_New[School Name],Math_New[Percentage of Students at Achievement Level],"")</f>
        <v>0.6</v>
      </c>
      <c r="Q315" s="60" t="str">
        <f>_xlfn.XLOOKUP(Regression_Prep[[#This Row],[School Name]],Science_New[School Name], Science_New[Percentage of Students at Achievement Level],"")</f>
        <v/>
      </c>
      <c r="R315" s="60">
        <f>IFERROR(AVERAGEIFS(Regression_Prep[[#This Row],[Percent Below Achievement ELA]:[Percent Below Achievement Science]],Regression_Prep[[#This Row],[Percent Below Achievement ELA]:[Percent Below Achievement Science]],"&lt;&gt;"),"")</f>
        <v>0.41664999999999996</v>
      </c>
      <c r="S315" s="60">
        <f>IFERROR(Regression_Prep[[#This Row],[Per Pupil Spending]]*Regression_Prep[[#This Row],[Percent Below Achievement ELA]],"")</f>
        <v>5818.8122890000004</v>
      </c>
      <c r="T315" s="60">
        <f>IFERROR(Regression_Prep[[#This Row],[Per Pupil Spending]]/(1-Regression_Prep[[#This Row],[Percent Below Achievement ELA]]),"")</f>
        <v>32530.755184557198</v>
      </c>
      <c r="U315" s="60" t="str">
        <f>IFERROR(Regression_Prep[[#This Row],[Per Pupil Spending]]*Regression_Prep[[#This Row],[Percent Below Achievement Science]],"")</f>
        <v/>
      </c>
      <c r="V315" s="60" t="str">
        <f>IFERROR(Regression_Prep[[#This Row],[Per Pupil Spending]]/(1-Regression_Prep[[#This Row],[Percent Below Achievement Science]]),"")</f>
        <v/>
      </c>
      <c r="W315" s="60">
        <f>IFERROR(Regression_Prep[[#This Row],[Per Pupil Spending]]*Regression_Prep[[#This Row],[Percent Below Achievement Math]],"")</f>
        <v>14964.798000000001</v>
      </c>
      <c r="X315" s="60">
        <f>IFERROR(Regression_Prep[[#This Row],[Per Pupil Spending]]/(1-Regression_Prep[[#This Row],[Percent Below Achievement Math]]),"")</f>
        <v>62353.325000000004</v>
      </c>
      <c r="Y315" s="60"/>
      <c r="AH315"/>
      <c r="AI315"/>
      <c r="AJ315"/>
      <c r="AK315"/>
      <c r="AL315"/>
      <c r="AM315"/>
      <c r="AN315"/>
      <c r="AO315"/>
      <c r="AP315"/>
    </row>
    <row r="316" spans="1:42" ht="13">
      <c r="A316" s="25" t="s">
        <v>570</v>
      </c>
      <c r="B316" s="23" t="s">
        <v>926</v>
      </c>
      <c r="C316" s="23" t="s">
        <v>263</v>
      </c>
      <c r="D316" s="23" t="s">
        <v>814</v>
      </c>
      <c r="E316" s="23" t="s">
        <v>647</v>
      </c>
      <c r="F316" s="24" t="s">
        <v>579</v>
      </c>
      <c r="G316" s="23" t="s">
        <v>713</v>
      </c>
      <c r="H316" s="23" t="s">
        <v>927</v>
      </c>
      <c r="I316" s="19" t="s">
        <v>814</v>
      </c>
      <c r="J316" s="18" t="str">
        <f>IF(Regression_Prep[[#This Row],[School Type]]="Charter","Charter", "Non Charter")</f>
        <v>Non Charter</v>
      </c>
      <c r="K316" s="60">
        <f>_xlfn.XLOOKUP(Regression_Prep[[#This Row],[School Name]],Per_Pupil_Spending_1[School Name],Per_Pupil_Spending_1[Amount],"")</f>
        <v>34873.97</v>
      </c>
      <c r="L316" s="60">
        <f>IF(Regression_Prep[[#This Row],[Comparison School Type]]="Charter", 0,1)</f>
        <v>1</v>
      </c>
      <c r="M316" s="60" cm="1">
        <f t="array" ref="M316">_xlfn._xlws.FILTER(Enrollment[Percentage],(Enrollment[School Name]=Regression_Prep[[#This Row],[School Name]])*(Enrollment[Population]="Economically Disadvantaged"),"")</f>
        <v>0.2908</v>
      </c>
      <c r="N316" s="60" cm="1">
        <f t="array" ref="N316">_xlfn._xlws.FILTER(Enrollment[Percentage],(Enrollment[School Name]=Regression_Prep[[#This Row],[School Name]])*(Enrollment[Population]="Students with Disabilities"),"")</f>
        <v>0.26950000000000002</v>
      </c>
      <c r="O316" s="60">
        <f>_xlfn.XLOOKUP(Regression_Prep[[#This Row],[School Name]],ELA_New[School Name], ELA_New[Percentage of Students at Achievement Level],"")</f>
        <v>0.36840000000000001</v>
      </c>
      <c r="P316" s="60">
        <f>_xlfn.XLOOKUP(Regression_Prep[[#This Row],[School Name]],Math_New[School Name],Math_New[Percentage of Students at Achievement Level],"")</f>
        <v>0.46050000000000002</v>
      </c>
      <c r="Q316" s="60">
        <f>_xlfn.XLOOKUP(Regression_Prep[[#This Row],[School Name]],Science_New[School Name], Science_New[Percentage of Students at Achievement Level],"")</f>
        <v>0.6522</v>
      </c>
      <c r="R316" s="60">
        <f>IFERROR(AVERAGEIFS(Regression_Prep[[#This Row],[Percent Below Achievement ELA]:[Percent Below Achievement Science]],Regression_Prep[[#This Row],[Percent Below Achievement ELA]:[Percent Below Achievement Science]],"&lt;&gt;"),"")</f>
        <v>0.49370000000000003</v>
      </c>
      <c r="S316" s="60">
        <f>IFERROR(Regression_Prep[[#This Row],[Per Pupil Spending]]*Regression_Prep[[#This Row],[Percent Below Achievement ELA]],"")</f>
        <v>12847.570548000002</v>
      </c>
      <c r="T316" s="60">
        <f>IFERROR(Regression_Prep[[#This Row],[Per Pupil Spending]]/(1-Regression_Prep[[#This Row],[Percent Below Achievement ELA]]),"")</f>
        <v>55215.278657378098</v>
      </c>
      <c r="U316" s="60">
        <f>IFERROR(Regression_Prep[[#This Row],[Per Pupil Spending]]*Regression_Prep[[#This Row],[Percent Below Achievement Science]],"")</f>
        <v>22744.803233999999</v>
      </c>
      <c r="V316" s="60">
        <f>IFERROR(Regression_Prep[[#This Row],[Per Pupil Spending]]/(1-Regression_Prep[[#This Row],[Percent Below Achievement Science]]),"")</f>
        <v>100270.18401380104</v>
      </c>
      <c r="W316" s="60">
        <f>IFERROR(Regression_Prep[[#This Row],[Per Pupil Spending]]*Regression_Prep[[#This Row],[Percent Below Achievement Math]],"")</f>
        <v>16059.463185000001</v>
      </c>
      <c r="X316" s="60">
        <f>IFERROR(Regression_Prep[[#This Row],[Per Pupil Spending]]/(1-Regression_Prep[[#This Row],[Percent Below Achievement Math]]),"")</f>
        <v>64641.278962001859</v>
      </c>
      <c r="Y316" s="60"/>
      <c r="AH316"/>
      <c r="AI316"/>
      <c r="AJ316"/>
      <c r="AK316"/>
      <c r="AL316"/>
      <c r="AM316"/>
      <c r="AN316"/>
      <c r="AO316"/>
      <c r="AP316"/>
    </row>
    <row r="317" spans="1:42" ht="13">
      <c r="A317" s="28" t="s">
        <v>570</v>
      </c>
      <c r="B317" s="26" t="s">
        <v>928</v>
      </c>
      <c r="C317" s="26" t="s">
        <v>15</v>
      </c>
      <c r="D317" s="27" t="s">
        <v>929</v>
      </c>
      <c r="E317" s="26" t="s">
        <v>647</v>
      </c>
      <c r="F317" s="27" t="s">
        <v>579</v>
      </c>
      <c r="G317" s="26" t="s">
        <v>791</v>
      </c>
      <c r="H317" s="26" t="s">
        <v>930</v>
      </c>
      <c r="I317" s="19" t="s">
        <v>929</v>
      </c>
      <c r="J317" s="18" t="str">
        <f>IF(Regression_Prep[[#This Row],[School Type]]="Charter","Charter", "Non Charter")</f>
        <v>Non Charter</v>
      </c>
      <c r="K317" s="60">
        <f>_xlfn.XLOOKUP(Regression_Prep[[#This Row],[School Name]],Per_Pupil_Spending_1[School Name],Per_Pupil_Spending_1[Amount],"")</f>
        <v>19644.53</v>
      </c>
      <c r="L317" s="60">
        <f>IF(Regression_Prep[[#This Row],[Comparison School Type]]="Charter", 0,1)</f>
        <v>1</v>
      </c>
      <c r="M317" s="60" cm="1">
        <f t="array" ref="M317">_xlfn._xlws.FILTER(Enrollment[Percentage],(Enrollment[School Name]=Regression_Prep[[#This Row],[School Name]])*(Enrollment[Population]="Economically Disadvantaged"),"")</f>
        <v>0.53180000000000005</v>
      </c>
      <c r="N317" s="60" cm="1">
        <f t="array" ref="N317">_xlfn._xlws.FILTER(Enrollment[Percentage],(Enrollment[School Name]=Regression_Prep[[#This Row],[School Name]])*(Enrollment[Population]="Students with Disabilities"),"")</f>
        <v>0.185</v>
      </c>
      <c r="O317" s="60">
        <f>_xlfn.XLOOKUP(Regression_Prep[[#This Row],[School Name]],ELA_New[School Name], ELA_New[Percentage of Students at Achievement Level],"")</f>
        <v>0.3</v>
      </c>
      <c r="P317" s="60">
        <f>_xlfn.XLOOKUP(Regression_Prep[[#This Row],[School Name]],Math_New[School Name],Math_New[Percentage of Students at Achievement Level],"")</f>
        <v>0.51539999999999997</v>
      </c>
      <c r="Q317" s="60">
        <f>_xlfn.XLOOKUP(Regression_Prep[[#This Row],[School Name]],Science_New[School Name], Science_New[Percentage of Students at Achievement Level],"")</f>
        <v>0.89580000000000004</v>
      </c>
      <c r="R317" s="60">
        <f>IFERROR(AVERAGEIFS(Regression_Prep[[#This Row],[Percent Below Achievement ELA]:[Percent Below Achievement Science]],Regression_Prep[[#This Row],[Percent Below Achievement ELA]:[Percent Below Achievement Science]],"&lt;&gt;"),"")</f>
        <v>0.57039999999999991</v>
      </c>
      <c r="S317" s="60">
        <f>IFERROR(Regression_Prep[[#This Row],[Per Pupil Spending]]*Regression_Prep[[#This Row],[Percent Below Achievement ELA]],"")</f>
        <v>5893.3589999999995</v>
      </c>
      <c r="T317" s="60">
        <f>IFERROR(Regression_Prep[[#This Row],[Per Pupil Spending]]/(1-Regression_Prep[[#This Row],[Percent Below Achievement ELA]]),"")</f>
        <v>28063.614285714284</v>
      </c>
      <c r="U317" s="60">
        <f>IFERROR(Regression_Prep[[#This Row],[Per Pupil Spending]]*Regression_Prep[[#This Row],[Percent Below Achievement Science]],"")</f>
        <v>17597.569973999998</v>
      </c>
      <c r="V317" s="60">
        <f>IFERROR(Regression_Prep[[#This Row],[Per Pupil Spending]]/(1-Regression_Prep[[#This Row],[Percent Below Achievement Science]]),"")</f>
        <v>188527.15930902117</v>
      </c>
      <c r="W317" s="60">
        <f>IFERROR(Regression_Prep[[#This Row],[Per Pupil Spending]]*Regression_Prep[[#This Row],[Percent Below Achievement Math]],"")</f>
        <v>10124.790761999999</v>
      </c>
      <c r="X317" s="60">
        <f>IFERROR(Regression_Prep[[#This Row],[Per Pupil Spending]]/(1-Regression_Prep[[#This Row],[Percent Below Achievement Math]]),"")</f>
        <v>40537.618654560458</v>
      </c>
      <c r="Y317" s="60"/>
      <c r="AH317"/>
      <c r="AI317"/>
      <c r="AJ317"/>
      <c r="AK317"/>
      <c r="AL317"/>
      <c r="AM317"/>
      <c r="AN317"/>
      <c r="AO317"/>
      <c r="AP317"/>
    </row>
    <row r="318" spans="1:42" ht="13">
      <c r="A318" s="25" t="s">
        <v>570</v>
      </c>
      <c r="B318" s="23" t="s">
        <v>928</v>
      </c>
      <c r="C318" s="23" t="s">
        <v>181</v>
      </c>
      <c r="D318" s="23" t="s">
        <v>710</v>
      </c>
      <c r="E318" s="23" t="s">
        <v>647</v>
      </c>
      <c r="F318" s="24" t="s">
        <v>579</v>
      </c>
      <c r="G318" s="23" t="s">
        <v>791</v>
      </c>
      <c r="H318" s="23" t="s">
        <v>931</v>
      </c>
      <c r="I318" s="19" t="s">
        <v>710</v>
      </c>
      <c r="J318" s="18" t="str">
        <f>IF(Regression_Prep[[#This Row],[School Type]]="Charter","Charter", "Non Charter")</f>
        <v>Non Charter</v>
      </c>
      <c r="K318" s="60">
        <f>_xlfn.XLOOKUP(Regression_Prep[[#This Row],[School Name]],Per_Pupil_Spending_1[School Name],Per_Pupil_Spending_1[Amount],"")</f>
        <v>19997</v>
      </c>
      <c r="L318" s="60">
        <f>IF(Regression_Prep[[#This Row],[Comparison School Type]]="Charter", 0,1)</f>
        <v>1</v>
      </c>
      <c r="M318" s="60" cm="1">
        <f t="array" ref="M318">_xlfn._xlws.FILTER(Enrollment[Percentage],(Enrollment[School Name]=Regression_Prep[[#This Row],[School Name]])*(Enrollment[Population]="Economically Disadvantaged"),"")</f>
        <v>0.58720000000000006</v>
      </c>
      <c r="N318" s="60" cm="1">
        <f t="array" ref="N318">_xlfn._xlws.FILTER(Enrollment[Percentage],(Enrollment[School Name]=Regression_Prep[[#This Row],[School Name]])*(Enrollment[Population]="Students with Disabilities"),"")</f>
        <v>0.20349999999999999</v>
      </c>
      <c r="O318" s="60">
        <f>_xlfn.XLOOKUP(Regression_Prep[[#This Row],[School Name]],ELA_New[School Name], ELA_New[Percentage of Students at Achievement Level],"")</f>
        <v>0.44440000000000002</v>
      </c>
      <c r="P318" s="60">
        <f>_xlfn.XLOOKUP(Regression_Prep[[#This Row],[School Name]],Math_New[School Name],Math_New[Percentage of Students at Achievement Level],"")</f>
        <v>0.47249999999999998</v>
      </c>
      <c r="Q318" s="60">
        <f>_xlfn.XLOOKUP(Regression_Prep[[#This Row],[School Name]],Science_New[School Name], Science_New[Percentage of Students at Achievement Level],"")</f>
        <v>0.64290000000000003</v>
      </c>
      <c r="R318" s="60">
        <f>IFERROR(AVERAGEIFS(Regression_Prep[[#This Row],[Percent Below Achievement ELA]:[Percent Below Achievement Science]],Regression_Prep[[#This Row],[Percent Below Achievement ELA]:[Percent Below Achievement Science]],"&lt;&gt;"),"")</f>
        <v>0.51993333333333336</v>
      </c>
      <c r="S318" s="60">
        <f>IFERROR(Regression_Prep[[#This Row],[Per Pupil Spending]]*Regression_Prep[[#This Row],[Percent Below Achievement ELA]],"")</f>
        <v>8886.6668000000009</v>
      </c>
      <c r="T318" s="60">
        <f>IFERROR(Regression_Prep[[#This Row],[Per Pupil Spending]]/(1-Regression_Prep[[#This Row],[Percent Below Achievement ELA]]),"")</f>
        <v>35991.720662347012</v>
      </c>
      <c r="U318" s="60">
        <f>IFERROR(Regression_Prep[[#This Row],[Per Pupil Spending]]*Regression_Prep[[#This Row],[Percent Below Achievement Science]],"")</f>
        <v>12856.071300000001</v>
      </c>
      <c r="V318" s="60">
        <f>IFERROR(Regression_Prep[[#This Row],[Per Pupil Spending]]/(1-Regression_Prep[[#This Row],[Percent Below Achievement Science]]),"")</f>
        <v>55998.319798375807</v>
      </c>
      <c r="W318" s="60">
        <f>IFERROR(Regression_Prep[[#This Row],[Per Pupil Spending]]*Regression_Prep[[#This Row],[Percent Below Achievement Math]],"")</f>
        <v>9448.5824999999986</v>
      </c>
      <c r="X318" s="60">
        <f>IFERROR(Regression_Prep[[#This Row],[Per Pupil Spending]]/(1-Regression_Prep[[#This Row],[Percent Below Achievement Math]]),"")</f>
        <v>37909.004739336488</v>
      </c>
      <c r="Y318" s="60"/>
      <c r="AH318"/>
      <c r="AI318"/>
      <c r="AJ318"/>
      <c r="AK318"/>
      <c r="AL318"/>
      <c r="AM318"/>
      <c r="AN318"/>
      <c r="AO318"/>
      <c r="AP318"/>
    </row>
    <row r="319" spans="1:42" ht="13">
      <c r="A319" s="28" t="s">
        <v>570</v>
      </c>
      <c r="B319" s="26" t="s">
        <v>928</v>
      </c>
      <c r="C319" s="26" t="s">
        <v>203</v>
      </c>
      <c r="D319" s="27" t="s">
        <v>749</v>
      </c>
      <c r="E319" s="26" t="s">
        <v>647</v>
      </c>
      <c r="F319" s="27" t="s">
        <v>579</v>
      </c>
      <c r="G319" s="26" t="s">
        <v>791</v>
      </c>
      <c r="H319" s="26" t="s">
        <v>932</v>
      </c>
      <c r="I319" s="19" t="s">
        <v>749</v>
      </c>
      <c r="J319" s="18" t="str">
        <f>IF(Regression_Prep[[#This Row],[School Type]]="Charter","Charter", "Non Charter")</f>
        <v>Non Charter</v>
      </c>
      <c r="K319" s="60">
        <f>_xlfn.XLOOKUP(Regression_Prep[[#This Row],[School Name]],Per_Pupil_Spending_1[School Name],Per_Pupil_Spending_1[Amount],"")</f>
        <v>21895.79</v>
      </c>
      <c r="L319" s="60">
        <f>IF(Regression_Prep[[#This Row],[Comparison School Type]]="Charter", 0,1)</f>
        <v>1</v>
      </c>
      <c r="M319" s="60" cm="1">
        <f t="array" ref="M319">_xlfn._xlws.FILTER(Enrollment[Percentage],(Enrollment[School Name]=Regression_Prep[[#This Row],[School Name]])*(Enrollment[Population]="Economically Disadvantaged"),"")</f>
        <v>0.59619999999999995</v>
      </c>
      <c r="N319" s="60" cm="1">
        <f t="array" ref="N319">_xlfn._xlws.FILTER(Enrollment[Percentage],(Enrollment[School Name]=Regression_Prep[[#This Row],[School Name]])*(Enrollment[Population]="Students with Disabilities"),"")</f>
        <v>0.22639999999999999</v>
      </c>
      <c r="O319" s="60">
        <f>_xlfn.XLOOKUP(Regression_Prep[[#This Row],[School Name]],ELA_New[School Name], ELA_New[Percentage of Students at Achievement Level],"")</f>
        <v>0.47149999999999997</v>
      </c>
      <c r="P319" s="60">
        <f>_xlfn.XLOOKUP(Regression_Prep[[#This Row],[School Name]],Math_New[School Name],Math_New[Percentage of Students at Achievement Level],"")</f>
        <v>0.53790000000000004</v>
      </c>
      <c r="Q319" s="60">
        <f>_xlfn.XLOOKUP(Regression_Prep[[#This Row],[School Name]],Science_New[School Name], Science_New[Percentage of Students at Achievement Level],"")</f>
        <v>0.82930000000000004</v>
      </c>
      <c r="R319" s="60">
        <f>IFERROR(AVERAGEIFS(Regression_Prep[[#This Row],[Percent Below Achievement ELA]:[Percent Below Achievement Science]],Regression_Prep[[#This Row],[Percent Below Achievement ELA]:[Percent Below Achievement Science]],"&lt;&gt;"),"")</f>
        <v>0.61290000000000011</v>
      </c>
      <c r="S319" s="60">
        <f>IFERROR(Regression_Prep[[#This Row],[Per Pupil Spending]]*Regression_Prep[[#This Row],[Percent Below Achievement ELA]],"")</f>
        <v>10323.864985</v>
      </c>
      <c r="T319" s="60">
        <f>IFERROR(Regression_Prep[[#This Row],[Per Pupil Spending]]/(1-Regression_Prep[[#This Row],[Percent Below Achievement ELA]]),"")</f>
        <v>41430.066225165567</v>
      </c>
      <c r="U319" s="60">
        <f>IFERROR(Regression_Prep[[#This Row],[Per Pupil Spending]]*Regression_Prep[[#This Row],[Percent Below Achievement Science]],"")</f>
        <v>18158.178647000001</v>
      </c>
      <c r="V319" s="60">
        <f>IFERROR(Regression_Prep[[#This Row],[Per Pupil Spending]]/(1-Regression_Prep[[#This Row],[Percent Below Achievement Science]]),"")</f>
        <v>128270.59168131227</v>
      </c>
      <c r="W319" s="60">
        <f>IFERROR(Regression_Prep[[#This Row],[Per Pupil Spending]]*Regression_Prep[[#This Row],[Percent Below Achievement Math]],"")</f>
        <v>11777.745441000001</v>
      </c>
      <c r="X319" s="60">
        <f>IFERROR(Regression_Prep[[#This Row],[Per Pupil Spending]]/(1-Regression_Prep[[#This Row],[Percent Below Achievement Math]]),"")</f>
        <v>47383.228738368322</v>
      </c>
      <c r="Y319" s="60"/>
      <c r="AH319"/>
      <c r="AI319"/>
      <c r="AJ319"/>
      <c r="AK319"/>
      <c r="AL319"/>
      <c r="AM319"/>
      <c r="AN319"/>
      <c r="AO319"/>
      <c r="AP319"/>
    </row>
    <row r="320" spans="1:42" ht="13">
      <c r="A320" s="25" t="s">
        <v>570</v>
      </c>
      <c r="B320" s="23" t="s">
        <v>928</v>
      </c>
      <c r="C320" s="23" t="s">
        <v>136</v>
      </c>
      <c r="D320" s="24" t="s">
        <v>698</v>
      </c>
      <c r="E320" s="23" t="s">
        <v>647</v>
      </c>
      <c r="F320" s="24" t="s">
        <v>579</v>
      </c>
      <c r="G320" s="23" t="s">
        <v>791</v>
      </c>
      <c r="H320" s="23" t="s">
        <v>932</v>
      </c>
      <c r="I320" s="19" t="s">
        <v>698</v>
      </c>
      <c r="J320" s="18" t="str">
        <f>IF(Regression_Prep[[#This Row],[School Type]]="Charter","Charter", "Non Charter")</f>
        <v>Non Charter</v>
      </c>
      <c r="K320" s="60">
        <f>_xlfn.XLOOKUP(Regression_Prep[[#This Row],[School Name]],Per_Pupil_Spending_1[School Name],Per_Pupil_Spending_1[Amount],"")</f>
        <v>18430.95</v>
      </c>
      <c r="L320" s="60">
        <f>IF(Regression_Prep[[#This Row],[Comparison School Type]]="Charter", 0,1)</f>
        <v>1</v>
      </c>
      <c r="M320" s="60" cm="1">
        <f t="array" ref="M320">_xlfn._xlws.FILTER(Enrollment[Percentage],(Enrollment[School Name]=Regression_Prep[[#This Row],[School Name]])*(Enrollment[Population]="Economically Disadvantaged"),"")</f>
        <v>0.52090000000000003</v>
      </c>
      <c r="N320" s="60" cm="1">
        <f t="array" ref="N320">_xlfn._xlws.FILTER(Enrollment[Percentage],(Enrollment[School Name]=Regression_Prep[[#This Row],[School Name]])*(Enrollment[Population]="Students with Disabilities"),"")</f>
        <v>0.16500000000000001</v>
      </c>
      <c r="O320" s="60">
        <f>_xlfn.XLOOKUP(Regression_Prep[[#This Row],[School Name]],ELA_New[School Name], ELA_New[Percentage of Students at Achievement Level],"")</f>
        <v>0.32800000000000001</v>
      </c>
      <c r="P320" s="60">
        <f>_xlfn.XLOOKUP(Regression_Prep[[#This Row],[School Name]],Math_New[School Name],Math_New[Percentage of Students at Achievement Level],"")</f>
        <v>0.39439999999999997</v>
      </c>
      <c r="Q320" s="60">
        <f>_xlfn.XLOOKUP(Regression_Prep[[#This Row],[School Name]],Science_New[School Name], Science_New[Percentage of Students at Achievement Level],"")</f>
        <v>0.67110000000000003</v>
      </c>
      <c r="R320" s="60">
        <f>IFERROR(AVERAGEIFS(Regression_Prep[[#This Row],[Percent Below Achievement ELA]:[Percent Below Achievement Science]],Regression_Prep[[#This Row],[Percent Below Achievement ELA]:[Percent Below Achievement Science]],"&lt;&gt;"),"")</f>
        <v>0.46449999999999997</v>
      </c>
      <c r="S320" s="60">
        <f>IFERROR(Regression_Prep[[#This Row],[Per Pupil Spending]]*Regression_Prep[[#This Row],[Percent Below Achievement ELA]],"")</f>
        <v>6045.3516000000009</v>
      </c>
      <c r="T320" s="60">
        <f>IFERROR(Regression_Prep[[#This Row],[Per Pupil Spending]]/(1-Regression_Prep[[#This Row],[Percent Below Achievement ELA]]),"")</f>
        <v>27427.008928571431</v>
      </c>
      <c r="U320" s="60">
        <f>IFERROR(Regression_Prep[[#This Row],[Per Pupil Spending]]*Regression_Prep[[#This Row],[Percent Below Achievement Science]],"")</f>
        <v>12369.010545000001</v>
      </c>
      <c r="V320" s="60">
        <f>IFERROR(Regression_Prep[[#This Row],[Per Pupil Spending]]/(1-Regression_Prep[[#This Row],[Percent Below Achievement Science]]),"")</f>
        <v>56038.157494679239</v>
      </c>
      <c r="W320" s="60">
        <f>IFERROR(Regression_Prep[[#This Row],[Per Pupil Spending]]*Regression_Prep[[#This Row],[Percent Below Achievement Math]],"")</f>
        <v>7269.1666799999994</v>
      </c>
      <c r="X320" s="60">
        <f>IFERROR(Regression_Prep[[#This Row],[Per Pupil Spending]]/(1-Regression_Prep[[#This Row],[Percent Below Achievement Math]]),"")</f>
        <v>30434.197490092469</v>
      </c>
      <c r="Y320" s="60"/>
      <c r="AH320"/>
      <c r="AI320"/>
      <c r="AJ320"/>
      <c r="AK320"/>
      <c r="AL320"/>
      <c r="AM320"/>
      <c r="AN320"/>
      <c r="AO320"/>
      <c r="AP320"/>
    </row>
    <row r="321" spans="1:42" ht="13">
      <c r="A321" s="28" t="s">
        <v>570</v>
      </c>
      <c r="B321" s="26" t="s">
        <v>934</v>
      </c>
      <c r="C321" s="26" t="s">
        <v>60</v>
      </c>
      <c r="D321" s="26" t="s">
        <v>756</v>
      </c>
      <c r="E321" s="26" t="s">
        <v>647</v>
      </c>
      <c r="F321" s="27" t="s">
        <v>579</v>
      </c>
      <c r="G321" s="26" t="s">
        <v>691</v>
      </c>
      <c r="H321" s="26" t="s">
        <v>937</v>
      </c>
      <c r="I321" s="19" t="s">
        <v>756</v>
      </c>
      <c r="J321" s="18" t="str">
        <f>IF(Regression_Prep[[#This Row],[School Type]]="Charter","Charter", "Non Charter")</f>
        <v>Non Charter</v>
      </c>
      <c r="K321" s="60">
        <f>_xlfn.XLOOKUP(Regression_Prep[[#This Row],[School Name]],Per_Pupil_Spending_1[School Name],Per_Pupil_Spending_1[Amount],"")</f>
        <v>22161.49</v>
      </c>
      <c r="L321" s="60">
        <f>IF(Regression_Prep[[#This Row],[Comparison School Type]]="Charter", 0,1)</f>
        <v>1</v>
      </c>
      <c r="M321" s="60" cm="1">
        <f t="array" ref="M321">_xlfn._xlws.FILTER(Enrollment[Percentage],(Enrollment[School Name]=Regression_Prep[[#This Row],[School Name]])*(Enrollment[Population]="Economically Disadvantaged"),"")</f>
        <v>0.72340000000000004</v>
      </c>
      <c r="N321" s="60" cm="1">
        <f t="array" ref="N321">_xlfn._xlws.FILTER(Enrollment[Percentage],(Enrollment[School Name]=Regression_Prep[[#This Row],[School Name]])*(Enrollment[Population]="Students with Disabilities"),"")</f>
        <v>0.30209999999999998</v>
      </c>
      <c r="O321" s="60">
        <f>_xlfn.XLOOKUP(Regression_Prep[[#This Row],[School Name]],ELA_New[School Name], ELA_New[Percentage of Students at Achievement Level],"")</f>
        <v>0.67530000000000001</v>
      </c>
      <c r="P321" s="60">
        <f>_xlfn.XLOOKUP(Regression_Prep[[#This Row],[School Name]],Math_New[School Name],Math_New[Percentage of Students at Achievement Level],"")</f>
        <v>0.43590000000000001</v>
      </c>
      <c r="Q321" s="60" t="str">
        <f>_xlfn.XLOOKUP(Regression_Prep[[#This Row],[School Name]],Science_New[School Name], Science_New[Percentage of Students at Achievement Level],"")</f>
        <v/>
      </c>
      <c r="R321" s="60">
        <f>IFERROR(AVERAGEIFS(Regression_Prep[[#This Row],[Percent Below Achievement ELA]:[Percent Below Achievement Science]],Regression_Prep[[#This Row],[Percent Below Achievement ELA]:[Percent Below Achievement Science]],"&lt;&gt;"),"")</f>
        <v>0.55559999999999998</v>
      </c>
      <c r="S321" s="60">
        <f>IFERROR(Regression_Prep[[#This Row],[Per Pupil Spending]]*Regression_Prep[[#This Row],[Percent Below Achievement ELA]],"")</f>
        <v>14965.654197000002</v>
      </c>
      <c r="T321" s="60">
        <f>IFERROR(Regression_Prep[[#This Row],[Per Pupil Spending]]/(1-Regression_Prep[[#This Row],[Percent Below Achievement ELA]]),"")</f>
        <v>68252.202032645524</v>
      </c>
      <c r="U321" s="60" t="str">
        <f>IFERROR(Regression_Prep[[#This Row],[Per Pupil Spending]]*Regression_Prep[[#This Row],[Percent Below Achievement Science]],"")</f>
        <v/>
      </c>
      <c r="V321" s="60" t="str">
        <f>IFERROR(Regression_Prep[[#This Row],[Per Pupil Spending]]/(1-Regression_Prep[[#This Row],[Percent Below Achievement Science]]),"")</f>
        <v/>
      </c>
      <c r="W321" s="60">
        <f>IFERROR(Regression_Prep[[#This Row],[Per Pupil Spending]]*Regression_Prep[[#This Row],[Percent Below Achievement Math]],"")</f>
        <v>9660.1934910000018</v>
      </c>
      <c r="X321" s="60">
        <f>IFERROR(Regression_Prep[[#This Row],[Per Pupil Spending]]/(1-Regression_Prep[[#This Row],[Percent Below Achievement Math]]),"")</f>
        <v>39286.456302074097</v>
      </c>
      <c r="Y321" s="60"/>
      <c r="AH321"/>
      <c r="AI321"/>
      <c r="AJ321"/>
      <c r="AK321"/>
      <c r="AL321"/>
      <c r="AM321"/>
      <c r="AN321"/>
      <c r="AO321"/>
      <c r="AP321"/>
    </row>
    <row r="322" spans="1:42" ht="13">
      <c r="A322" s="25" t="s">
        <v>570</v>
      </c>
      <c r="B322" s="23" t="s">
        <v>934</v>
      </c>
      <c r="C322" s="23" t="s">
        <v>184</v>
      </c>
      <c r="D322" s="24" t="s">
        <v>755</v>
      </c>
      <c r="E322" s="23" t="s">
        <v>647</v>
      </c>
      <c r="F322" s="24" t="s">
        <v>579</v>
      </c>
      <c r="G322" s="23" t="s">
        <v>691</v>
      </c>
      <c r="H322" s="23" t="s">
        <v>937</v>
      </c>
      <c r="I322" s="19" t="s">
        <v>755</v>
      </c>
      <c r="J322" s="18" t="str">
        <f>IF(Regression_Prep[[#This Row],[School Type]]="Charter","Charter", "Non Charter")</f>
        <v>Non Charter</v>
      </c>
      <c r="K322" s="60">
        <f>_xlfn.XLOOKUP(Regression_Prep[[#This Row],[School Name]],Per_Pupil_Spending_1[School Name],Per_Pupil_Spending_1[Amount],"")</f>
        <v>20234.689999999999</v>
      </c>
      <c r="L322" s="60">
        <f>IF(Regression_Prep[[#This Row],[Comparison School Type]]="Charter", 0,1)</f>
        <v>1</v>
      </c>
      <c r="M322" s="60" cm="1">
        <f t="array" ref="M322">_xlfn._xlws.FILTER(Enrollment[Percentage],(Enrollment[School Name]=Regression_Prep[[#This Row],[School Name]])*(Enrollment[Population]="Economically Disadvantaged"),"")</f>
        <v>0.73299999999999998</v>
      </c>
      <c r="N322" s="60" cm="1">
        <f t="array" ref="N322">_xlfn._xlws.FILTER(Enrollment[Percentage],(Enrollment[School Name]=Regression_Prep[[#This Row],[School Name]])*(Enrollment[Population]="Students with Disabilities"),"")</f>
        <v>0.34089999999999998</v>
      </c>
      <c r="O322" s="60">
        <f>_xlfn.XLOOKUP(Regression_Prep[[#This Row],[School Name]],ELA_New[School Name], ELA_New[Percentage of Students at Achievement Level],"")</f>
        <v>0.4506</v>
      </c>
      <c r="P322" s="60">
        <f>_xlfn.XLOOKUP(Regression_Prep[[#This Row],[School Name]],Math_New[School Name],Math_New[Percentage of Students at Achievement Level],"")</f>
        <v>0.17730000000000001</v>
      </c>
      <c r="Q322" s="60">
        <f>_xlfn.XLOOKUP(Regression_Prep[[#This Row],[School Name]],Science_New[School Name], Science_New[Percentage of Students at Achievement Level],"")</f>
        <v>0.75290000000000001</v>
      </c>
      <c r="R322" s="60">
        <f>IFERROR(AVERAGEIFS(Regression_Prep[[#This Row],[Percent Below Achievement ELA]:[Percent Below Achievement Science]],Regression_Prep[[#This Row],[Percent Below Achievement ELA]:[Percent Below Achievement Science]],"&lt;&gt;"),"")</f>
        <v>0.46026666666666666</v>
      </c>
      <c r="S322" s="60">
        <f>IFERROR(Regression_Prep[[#This Row],[Per Pupil Spending]]*Regression_Prep[[#This Row],[Percent Below Achievement ELA]],"")</f>
        <v>9117.7513139999992</v>
      </c>
      <c r="T322" s="60">
        <f>IFERROR(Regression_Prep[[#This Row],[Per Pupil Spending]]/(1-Regression_Prep[[#This Row],[Percent Below Achievement ELA]]),"")</f>
        <v>36830.524208227158</v>
      </c>
      <c r="U322" s="60">
        <f>IFERROR(Regression_Prep[[#This Row],[Per Pupil Spending]]*Regression_Prep[[#This Row],[Percent Below Achievement Science]],"")</f>
        <v>15234.698101</v>
      </c>
      <c r="V322" s="60">
        <f>IFERROR(Regression_Prep[[#This Row],[Per Pupil Spending]]/(1-Regression_Prep[[#This Row],[Percent Below Achievement Science]]),"")</f>
        <v>81888.668555240787</v>
      </c>
      <c r="W322" s="60">
        <f>IFERROR(Regression_Prep[[#This Row],[Per Pupil Spending]]*Regression_Prep[[#This Row],[Percent Below Achievement Math]],"")</f>
        <v>3587.610537</v>
      </c>
      <c r="X322" s="60">
        <f>IFERROR(Regression_Prep[[#This Row],[Per Pupil Spending]]/(1-Regression_Prep[[#This Row],[Percent Below Achievement Math]]),"")</f>
        <v>24595.466148049105</v>
      </c>
      <c r="Y322" s="60"/>
      <c r="AH322"/>
      <c r="AI322"/>
      <c r="AJ322"/>
      <c r="AK322"/>
      <c r="AL322"/>
      <c r="AM322"/>
      <c r="AN322"/>
      <c r="AO322"/>
      <c r="AP322"/>
    </row>
    <row r="323" spans="1:42" ht="13">
      <c r="A323" s="28" t="s">
        <v>570</v>
      </c>
      <c r="B323" s="26" t="s">
        <v>934</v>
      </c>
      <c r="C323" s="26" t="s">
        <v>185</v>
      </c>
      <c r="D323" s="26" t="s">
        <v>756</v>
      </c>
      <c r="E323" s="26" t="s">
        <v>647</v>
      </c>
      <c r="F323" s="27" t="s">
        <v>579</v>
      </c>
      <c r="G323" s="26" t="s">
        <v>691</v>
      </c>
      <c r="H323" s="26" t="s">
        <v>938</v>
      </c>
      <c r="I323" s="19" t="s">
        <v>756</v>
      </c>
      <c r="J323" s="18" t="str">
        <f>IF(Regression_Prep[[#This Row],[School Type]]="Charter","Charter", "Non Charter")</f>
        <v>Non Charter</v>
      </c>
      <c r="K323" s="60">
        <f>_xlfn.XLOOKUP(Regression_Prep[[#This Row],[School Name]],Per_Pupil_Spending_1[School Name],Per_Pupil_Spending_1[Amount],"")</f>
        <v>22352.99</v>
      </c>
      <c r="L323" s="60">
        <f>IF(Regression_Prep[[#This Row],[Comparison School Type]]="Charter", 0,1)</f>
        <v>1</v>
      </c>
      <c r="M323" s="60" cm="1">
        <f t="array" ref="M323">_xlfn._xlws.FILTER(Enrollment[Percentage],(Enrollment[School Name]=Regression_Prep[[#This Row],[School Name]])*(Enrollment[Population]="Economically Disadvantaged"),"")</f>
        <v>0.80089999999999995</v>
      </c>
      <c r="N323" s="60" cm="1">
        <f t="array" ref="N323">_xlfn._xlws.FILTER(Enrollment[Percentage],(Enrollment[School Name]=Regression_Prep[[#This Row],[School Name]])*(Enrollment[Population]="Students with Disabilities"),"")</f>
        <v>0.35749999999999998</v>
      </c>
      <c r="O323" s="60">
        <f>_xlfn.XLOOKUP(Regression_Prep[[#This Row],[School Name]],ELA_New[School Name], ELA_New[Percentage of Students at Achievement Level],"")</f>
        <v>0.60709999999999997</v>
      </c>
      <c r="P323" s="60">
        <f>_xlfn.XLOOKUP(Regression_Prep[[#This Row],[School Name]],Math_New[School Name],Math_New[Percentage of Students at Achievement Level],"")</f>
        <v>0.22889999999999999</v>
      </c>
      <c r="Q323" s="60" t="str">
        <f>_xlfn.XLOOKUP(Regression_Prep[[#This Row],[School Name]],Science_New[School Name], Science_New[Percentage of Students at Achievement Level],"")</f>
        <v/>
      </c>
      <c r="R323" s="60">
        <f>IFERROR(AVERAGEIFS(Regression_Prep[[#This Row],[Percent Below Achievement ELA]:[Percent Below Achievement Science]],Regression_Prep[[#This Row],[Percent Below Achievement ELA]:[Percent Below Achievement Science]],"&lt;&gt;"),"")</f>
        <v>0.41799999999999998</v>
      </c>
      <c r="S323" s="60">
        <f>IFERROR(Regression_Prep[[#This Row],[Per Pupil Spending]]*Regression_Prep[[#This Row],[Percent Below Achievement ELA]],"")</f>
        <v>13570.500229000001</v>
      </c>
      <c r="T323" s="60">
        <f>IFERROR(Regression_Prep[[#This Row],[Per Pupil Spending]]/(1-Regression_Prep[[#This Row],[Percent Below Achievement ELA]]),"")</f>
        <v>56892.313565792821</v>
      </c>
      <c r="U323" s="60" t="str">
        <f>IFERROR(Regression_Prep[[#This Row],[Per Pupil Spending]]*Regression_Prep[[#This Row],[Percent Below Achievement Science]],"")</f>
        <v/>
      </c>
      <c r="V323" s="60" t="str">
        <f>IFERROR(Regression_Prep[[#This Row],[Per Pupil Spending]]/(1-Regression_Prep[[#This Row],[Percent Below Achievement Science]]),"")</f>
        <v/>
      </c>
      <c r="W323" s="60">
        <f>IFERROR(Regression_Prep[[#This Row],[Per Pupil Spending]]*Regression_Prep[[#This Row],[Percent Below Achievement Math]],"")</f>
        <v>5116.5994110000001</v>
      </c>
      <c r="X323" s="60">
        <f>IFERROR(Regression_Prep[[#This Row],[Per Pupil Spending]]/(1-Regression_Prep[[#This Row],[Percent Below Achievement Math]]),"")</f>
        <v>28988.445078459346</v>
      </c>
      <c r="Y323" s="60"/>
      <c r="AH323"/>
      <c r="AI323"/>
      <c r="AJ323"/>
      <c r="AK323"/>
      <c r="AL323"/>
      <c r="AM323"/>
      <c r="AN323"/>
      <c r="AO323"/>
      <c r="AP323"/>
    </row>
    <row r="324" spans="1:42" ht="13">
      <c r="A324" s="25" t="s">
        <v>570</v>
      </c>
      <c r="B324" s="23" t="s">
        <v>939</v>
      </c>
      <c r="C324" s="23" t="s">
        <v>398</v>
      </c>
      <c r="D324" s="24" t="s">
        <v>698</v>
      </c>
      <c r="E324" s="23" t="s">
        <v>647</v>
      </c>
      <c r="F324" s="24" t="s">
        <v>579</v>
      </c>
      <c r="G324" s="23" t="s">
        <v>657</v>
      </c>
      <c r="H324" s="23" t="s">
        <v>940</v>
      </c>
      <c r="I324" s="19" t="s">
        <v>698</v>
      </c>
      <c r="J324" s="18" t="str">
        <f>IF(Regression_Prep[[#This Row],[School Type]]="Charter","Charter", "Non Charter")</f>
        <v>Non Charter</v>
      </c>
      <c r="K324" s="60">
        <f>_xlfn.XLOOKUP(Regression_Prep[[#This Row],[School Name]],Per_Pupil_Spending_1[School Name],Per_Pupil_Spending_1[Amount],"")</f>
        <v>19803.98</v>
      </c>
      <c r="L324" s="60">
        <f>IF(Regression_Prep[[#This Row],[Comparison School Type]]="Charter", 0,1)</f>
        <v>1</v>
      </c>
      <c r="M324" s="60" cm="1">
        <f t="array" ref="M324">_xlfn._xlws.FILTER(Enrollment[Percentage],(Enrollment[School Name]=Regression_Prep[[#This Row],[School Name]])*(Enrollment[Population]="Economically Disadvantaged"),"")</f>
        <v>0.41</v>
      </c>
      <c r="N324" s="60" cm="1">
        <f t="array" ref="N324">_xlfn._xlws.FILTER(Enrollment[Percentage],(Enrollment[School Name]=Regression_Prep[[#This Row],[School Name]])*(Enrollment[Population]="Students with Disabilities"),"")</f>
        <v>0.1777</v>
      </c>
      <c r="O324" s="60">
        <f>_xlfn.XLOOKUP(Regression_Prep[[#This Row],[School Name]],ELA_New[School Name], ELA_New[Percentage of Students at Achievement Level],"")</f>
        <v>0.3241</v>
      </c>
      <c r="P324" s="60">
        <f>_xlfn.XLOOKUP(Regression_Prep[[#This Row],[School Name]],Math_New[School Name],Math_New[Percentage of Students at Achievement Level],"")</f>
        <v>0.43519999999999998</v>
      </c>
      <c r="Q324" s="60">
        <f>_xlfn.XLOOKUP(Regression_Prep[[#This Row],[School Name]],Science_New[School Name], Science_New[Percentage of Students at Achievement Level],"")</f>
        <v>0.44969999999999999</v>
      </c>
      <c r="R324" s="60">
        <f>IFERROR(AVERAGEIFS(Regression_Prep[[#This Row],[Percent Below Achievement ELA]:[Percent Below Achievement Science]],Regression_Prep[[#This Row],[Percent Below Achievement ELA]:[Percent Below Achievement Science]],"&lt;&gt;"),"")</f>
        <v>0.40300000000000002</v>
      </c>
      <c r="S324" s="60">
        <f>IFERROR(Regression_Prep[[#This Row],[Per Pupil Spending]]*Regression_Prep[[#This Row],[Percent Below Achievement ELA]],"")</f>
        <v>6418.4699179999998</v>
      </c>
      <c r="T324" s="60">
        <f>IFERROR(Regression_Prep[[#This Row],[Per Pupil Spending]]/(1-Regression_Prep[[#This Row],[Percent Below Achievement ELA]]),"")</f>
        <v>29300.16274596834</v>
      </c>
      <c r="U324" s="60">
        <f>IFERROR(Regression_Prep[[#This Row],[Per Pupil Spending]]*Regression_Prep[[#This Row],[Percent Below Achievement Science]],"")</f>
        <v>8905.8498060000002</v>
      </c>
      <c r="V324" s="60">
        <f>IFERROR(Regression_Prep[[#This Row],[Per Pupil Spending]]/(1-Regression_Prep[[#This Row],[Percent Below Achievement Science]]),"")</f>
        <v>35987.606759949114</v>
      </c>
      <c r="W324" s="60">
        <f>IFERROR(Regression_Prep[[#This Row],[Per Pupil Spending]]*Regression_Prep[[#This Row],[Percent Below Achievement Math]],"")</f>
        <v>8618.6920959999989</v>
      </c>
      <c r="X324" s="60">
        <f>IFERROR(Regression_Prep[[#This Row],[Per Pupil Spending]]/(1-Regression_Prep[[#This Row],[Percent Below Achievement Math]]),"")</f>
        <v>35063.703966005669</v>
      </c>
      <c r="Y324" s="60"/>
      <c r="AH324"/>
      <c r="AI324"/>
      <c r="AJ324"/>
      <c r="AK324"/>
      <c r="AL324"/>
      <c r="AM324"/>
      <c r="AN324"/>
      <c r="AO324"/>
      <c r="AP324"/>
    </row>
    <row r="325" spans="1:42" ht="13">
      <c r="A325" s="28" t="s">
        <v>570</v>
      </c>
      <c r="B325" s="26" t="s">
        <v>939</v>
      </c>
      <c r="C325" s="26" t="s">
        <v>38</v>
      </c>
      <c r="D325" s="26" t="s">
        <v>710</v>
      </c>
      <c r="E325" s="26" t="s">
        <v>647</v>
      </c>
      <c r="F325" s="27" t="s">
        <v>579</v>
      </c>
      <c r="G325" s="26" t="s">
        <v>657</v>
      </c>
      <c r="H325" s="26" t="s">
        <v>941</v>
      </c>
      <c r="I325" s="19" t="s">
        <v>710</v>
      </c>
      <c r="J325" s="18" t="str">
        <f>IF(Regression_Prep[[#This Row],[School Type]]="Charter","Charter", "Non Charter")</f>
        <v>Non Charter</v>
      </c>
      <c r="K325" s="60">
        <f>_xlfn.XLOOKUP(Regression_Prep[[#This Row],[School Name]],Per_Pupil_Spending_1[School Name],Per_Pupil_Spending_1[Amount],"")</f>
        <v>19307.82</v>
      </c>
      <c r="L325" s="60">
        <f>IF(Regression_Prep[[#This Row],[Comparison School Type]]="Charter", 0,1)</f>
        <v>1</v>
      </c>
      <c r="M325" s="60" cm="1">
        <f t="array" ref="M325">_xlfn._xlws.FILTER(Enrollment[Percentage],(Enrollment[School Name]=Regression_Prep[[#This Row],[School Name]])*(Enrollment[Population]="Economically Disadvantaged"),"")</f>
        <v>0.3281</v>
      </c>
      <c r="N325" s="60" cm="1">
        <f t="array" ref="N325">_xlfn._xlws.FILTER(Enrollment[Percentage],(Enrollment[School Name]=Regression_Prep[[#This Row],[School Name]])*(Enrollment[Population]="Students with Disabilities"),"")</f>
        <v>0.2031</v>
      </c>
      <c r="O325" s="60">
        <f>_xlfn.XLOOKUP(Regression_Prep[[#This Row],[School Name]],ELA_New[School Name], ELA_New[Percentage of Students at Achievement Level],"")</f>
        <v>0.37930000000000003</v>
      </c>
      <c r="P325" s="60">
        <f>_xlfn.XLOOKUP(Regression_Prep[[#This Row],[School Name]],Math_New[School Name],Math_New[Percentage of Students at Achievement Level],"")</f>
        <v>0.5</v>
      </c>
      <c r="Q325" s="60" t="str">
        <f>_xlfn.XLOOKUP(Regression_Prep[[#This Row],[School Name]],Science_New[School Name], Science_New[Percentage of Students at Achievement Level],"")</f>
        <v/>
      </c>
      <c r="R325" s="60">
        <f>IFERROR(AVERAGEIFS(Regression_Prep[[#This Row],[Percent Below Achievement ELA]:[Percent Below Achievement Science]],Regression_Prep[[#This Row],[Percent Below Achievement ELA]:[Percent Below Achievement Science]],"&lt;&gt;"),"")</f>
        <v>0.43964999999999999</v>
      </c>
      <c r="S325" s="60">
        <f>IFERROR(Regression_Prep[[#This Row],[Per Pupil Spending]]*Regression_Prep[[#This Row],[Percent Below Achievement ELA]],"")</f>
        <v>7323.456126</v>
      </c>
      <c r="T325" s="60">
        <f>IFERROR(Regression_Prep[[#This Row],[Per Pupil Spending]]/(1-Regression_Prep[[#This Row],[Percent Below Achievement ELA]]),"")</f>
        <v>31106.524891251811</v>
      </c>
      <c r="U325" s="60" t="str">
        <f>IFERROR(Regression_Prep[[#This Row],[Per Pupil Spending]]*Regression_Prep[[#This Row],[Percent Below Achievement Science]],"")</f>
        <v/>
      </c>
      <c r="V325" s="60" t="str">
        <f>IFERROR(Regression_Prep[[#This Row],[Per Pupil Spending]]/(1-Regression_Prep[[#This Row],[Percent Below Achievement Science]]),"")</f>
        <v/>
      </c>
      <c r="W325" s="60">
        <f>IFERROR(Regression_Prep[[#This Row],[Per Pupil Spending]]*Regression_Prep[[#This Row],[Percent Below Achievement Math]],"")</f>
        <v>9653.91</v>
      </c>
      <c r="X325" s="60">
        <f>IFERROR(Regression_Prep[[#This Row],[Per Pupil Spending]]/(1-Regression_Prep[[#This Row],[Percent Below Achievement Math]]),"")</f>
        <v>38615.64</v>
      </c>
      <c r="Y325" s="60"/>
      <c r="AH325"/>
      <c r="AI325"/>
      <c r="AJ325"/>
      <c r="AK325"/>
      <c r="AL325"/>
      <c r="AM325"/>
      <c r="AN325"/>
      <c r="AO325"/>
      <c r="AP325"/>
    </row>
    <row r="326" spans="1:42" ht="13">
      <c r="A326" s="25" t="s">
        <v>570</v>
      </c>
      <c r="B326" s="23" t="s">
        <v>939</v>
      </c>
      <c r="C326" s="23" t="s">
        <v>511</v>
      </c>
      <c r="D326" s="23" t="s">
        <v>808</v>
      </c>
      <c r="E326" s="23" t="s">
        <v>647</v>
      </c>
      <c r="F326" s="24" t="s">
        <v>579</v>
      </c>
      <c r="G326" s="23" t="s">
        <v>657</v>
      </c>
      <c r="H326" s="23" t="s">
        <v>942</v>
      </c>
      <c r="I326" s="19" t="s">
        <v>808</v>
      </c>
      <c r="J326" s="18" t="str">
        <f>IF(Regression_Prep[[#This Row],[School Type]]="Charter","Charter", "Non Charter")</f>
        <v>Non Charter</v>
      </c>
      <c r="K326" s="60">
        <f>_xlfn.XLOOKUP(Regression_Prep[[#This Row],[School Name]],Per_Pupil_Spending_1[School Name],Per_Pupil_Spending_1[Amount],"")</f>
        <v>19100.34</v>
      </c>
      <c r="L326" s="60">
        <f>IF(Regression_Prep[[#This Row],[Comparison School Type]]="Charter", 0,1)</f>
        <v>1</v>
      </c>
      <c r="M326" s="60" cm="1">
        <f t="array" ref="M326">_xlfn._xlws.FILTER(Enrollment[Percentage],(Enrollment[School Name]=Regression_Prep[[#This Row],[School Name]])*(Enrollment[Population]="Economically Disadvantaged"),"")</f>
        <v>0.43409999999999999</v>
      </c>
      <c r="N326" s="60" cm="1">
        <f t="array" ref="N326">_xlfn._xlws.FILTER(Enrollment[Percentage],(Enrollment[School Name]=Regression_Prep[[#This Row],[School Name]])*(Enrollment[Population]="Students with Disabilities"),"")</f>
        <v>0.18540000000000001</v>
      </c>
      <c r="O326" s="60">
        <f>_xlfn.XLOOKUP(Regression_Prep[[#This Row],[School Name]],ELA_New[School Name], ELA_New[Percentage of Students at Achievement Level],"")</f>
        <v>0.29289999999999999</v>
      </c>
      <c r="P326" s="60">
        <f>_xlfn.XLOOKUP(Regression_Prep[[#This Row],[School Name]],Math_New[School Name],Math_New[Percentage of Students at Achievement Level],"")</f>
        <v>0.68689999999999996</v>
      </c>
      <c r="Q326" s="60">
        <f>_xlfn.XLOOKUP(Regression_Prep[[#This Row],[School Name]],Science_New[School Name], Science_New[Percentage of Students at Achievement Level],"")</f>
        <v>0.75</v>
      </c>
      <c r="R326" s="60">
        <f>IFERROR(AVERAGEIFS(Regression_Prep[[#This Row],[Percent Below Achievement ELA]:[Percent Below Achievement Science]],Regression_Prep[[#This Row],[Percent Below Achievement ELA]:[Percent Below Achievement Science]],"&lt;&gt;"),"")</f>
        <v>0.5766</v>
      </c>
      <c r="S326" s="60">
        <f>IFERROR(Regression_Prep[[#This Row],[Per Pupil Spending]]*Regression_Prep[[#This Row],[Percent Below Achievement ELA]],"")</f>
        <v>5594.4895859999997</v>
      </c>
      <c r="T326" s="60">
        <f>IFERROR(Regression_Prep[[#This Row],[Per Pupil Spending]]/(1-Regression_Prep[[#This Row],[Percent Below Achievement ELA]]),"")</f>
        <v>27012.21892235893</v>
      </c>
      <c r="U326" s="60">
        <f>IFERROR(Regression_Prep[[#This Row],[Per Pupil Spending]]*Regression_Prep[[#This Row],[Percent Below Achievement Science]],"")</f>
        <v>14325.255000000001</v>
      </c>
      <c r="V326" s="60">
        <f>IFERROR(Regression_Prep[[#This Row],[Per Pupil Spending]]/(1-Regression_Prep[[#This Row],[Percent Below Achievement Science]]),"")</f>
        <v>76401.36</v>
      </c>
      <c r="W326" s="60">
        <f>IFERROR(Regression_Prep[[#This Row],[Per Pupil Spending]]*Regression_Prep[[#This Row],[Percent Below Achievement Math]],"")</f>
        <v>13120.023545999999</v>
      </c>
      <c r="X326" s="60">
        <f>IFERROR(Regression_Prep[[#This Row],[Per Pupil Spending]]/(1-Regression_Prep[[#This Row],[Percent Below Achievement Math]]),"")</f>
        <v>61003.960396039598</v>
      </c>
      <c r="Y326" s="60"/>
      <c r="AH326"/>
      <c r="AI326"/>
      <c r="AJ326"/>
      <c r="AK326"/>
      <c r="AL326"/>
      <c r="AM326"/>
      <c r="AN326"/>
      <c r="AO326"/>
      <c r="AP326"/>
    </row>
    <row r="327" spans="1:42" ht="13">
      <c r="A327" s="28" t="s">
        <v>570</v>
      </c>
      <c r="B327" s="26" t="s">
        <v>939</v>
      </c>
      <c r="C327" s="26" t="s">
        <v>432</v>
      </c>
      <c r="D327" s="27" t="s">
        <v>749</v>
      </c>
      <c r="E327" s="26" t="s">
        <v>647</v>
      </c>
      <c r="F327" s="27" t="s">
        <v>579</v>
      </c>
      <c r="G327" s="26" t="s">
        <v>657</v>
      </c>
      <c r="H327" s="26" t="s">
        <v>943</v>
      </c>
      <c r="I327" s="19" t="s">
        <v>749</v>
      </c>
      <c r="J327" s="18" t="str">
        <f>IF(Regression_Prep[[#This Row],[School Type]]="Charter","Charter", "Non Charter")</f>
        <v>Non Charter</v>
      </c>
      <c r="K327" s="60">
        <f>_xlfn.XLOOKUP(Regression_Prep[[#This Row],[School Name]],Per_Pupil_Spending_1[School Name],Per_Pupil_Spending_1[Amount],"")</f>
        <v>18191.7</v>
      </c>
      <c r="L327" s="60">
        <f>IF(Regression_Prep[[#This Row],[Comparison School Type]]="Charter", 0,1)</f>
        <v>1</v>
      </c>
      <c r="M327" s="60" cm="1">
        <f t="array" ref="M327">_xlfn._xlws.FILTER(Enrollment[Percentage],(Enrollment[School Name]=Regression_Prep[[#This Row],[School Name]])*(Enrollment[Population]="Economically Disadvantaged"),"")</f>
        <v>0.34810000000000002</v>
      </c>
      <c r="N327" s="60" cm="1">
        <f t="array" ref="N327">_xlfn._xlws.FILTER(Enrollment[Percentage],(Enrollment[School Name]=Regression_Prep[[#This Row],[School Name]])*(Enrollment[Population]="Students with Disabilities"),"")</f>
        <v>0.17130000000000001</v>
      </c>
      <c r="O327" s="60">
        <f>_xlfn.XLOOKUP(Regression_Prep[[#This Row],[School Name]],ELA_New[School Name], ELA_New[Percentage of Students at Achievement Level],"")</f>
        <v>0.41439999999999999</v>
      </c>
      <c r="P327" s="60">
        <f>_xlfn.XLOOKUP(Regression_Prep[[#This Row],[School Name]],Math_New[School Name],Math_New[Percentage of Students at Achievement Level],"")</f>
        <v>0.48620000000000002</v>
      </c>
      <c r="Q327" s="60">
        <f>_xlfn.XLOOKUP(Regression_Prep[[#This Row],[School Name]],Science_New[School Name], Science_New[Percentage of Students at Achievement Level],"")</f>
        <v>0.68630000000000002</v>
      </c>
      <c r="R327" s="60">
        <f>IFERROR(AVERAGEIFS(Regression_Prep[[#This Row],[Percent Below Achievement ELA]:[Percent Below Achievement Science]],Regression_Prep[[#This Row],[Percent Below Achievement ELA]:[Percent Below Achievement Science]],"&lt;&gt;"),"")</f>
        <v>0.5289666666666667</v>
      </c>
      <c r="S327" s="60">
        <f>IFERROR(Regression_Prep[[#This Row],[Per Pupil Spending]]*Regression_Prep[[#This Row],[Percent Below Achievement ELA]],"")</f>
        <v>7538.64048</v>
      </c>
      <c r="T327" s="60">
        <f>IFERROR(Regression_Prep[[#This Row],[Per Pupil Spending]]/(1-Regression_Prep[[#This Row],[Percent Below Achievement ELA]]),"")</f>
        <v>31065.061475409835</v>
      </c>
      <c r="U327" s="60">
        <f>IFERROR(Regression_Prep[[#This Row],[Per Pupil Spending]]*Regression_Prep[[#This Row],[Percent Below Achievement Science]],"")</f>
        <v>12484.96371</v>
      </c>
      <c r="V327" s="60">
        <f>IFERROR(Regression_Prep[[#This Row],[Per Pupil Spending]]/(1-Regression_Prep[[#This Row],[Percent Below Achievement Science]]),"")</f>
        <v>57990.755498884289</v>
      </c>
      <c r="W327" s="60">
        <f>IFERROR(Regression_Prep[[#This Row],[Per Pupil Spending]]*Regression_Prep[[#This Row],[Percent Below Achievement Math]],"")</f>
        <v>8844.804540000001</v>
      </c>
      <c r="X327" s="60">
        <f>IFERROR(Regression_Prep[[#This Row],[Per Pupil Spending]]/(1-Regression_Prep[[#This Row],[Percent Below Achievement Math]]),"")</f>
        <v>35406.189178668741</v>
      </c>
      <c r="Y327" s="60"/>
      <c r="AH327"/>
      <c r="AI327"/>
      <c r="AJ327"/>
      <c r="AK327"/>
      <c r="AL327"/>
      <c r="AM327"/>
      <c r="AN327"/>
      <c r="AO327"/>
      <c r="AP327"/>
    </row>
    <row r="328" spans="1:42" ht="13">
      <c r="A328" s="25" t="s">
        <v>570</v>
      </c>
      <c r="B328" s="23" t="s">
        <v>950</v>
      </c>
      <c r="C328" s="23" t="s">
        <v>54</v>
      </c>
      <c r="D328" s="23" t="s">
        <v>710</v>
      </c>
      <c r="E328" s="23" t="s">
        <v>647</v>
      </c>
      <c r="F328" s="24" t="s">
        <v>579</v>
      </c>
      <c r="G328" s="23" t="s">
        <v>713</v>
      </c>
      <c r="H328" s="23" t="s">
        <v>951</v>
      </c>
      <c r="I328" s="19" t="s">
        <v>710</v>
      </c>
      <c r="J328" s="18" t="str">
        <f>IF(Regression_Prep[[#This Row],[School Type]]="Charter","Charter", "Non Charter")</f>
        <v>Non Charter</v>
      </c>
      <c r="K328" s="60">
        <f>_xlfn.XLOOKUP(Regression_Prep[[#This Row],[School Name]],Per_Pupil_Spending_1[School Name],Per_Pupil_Spending_1[Amount],"")</f>
        <v>27206.67</v>
      </c>
      <c r="L328" s="60">
        <f>IF(Regression_Prep[[#This Row],[Comparison School Type]]="Charter", 0,1)</f>
        <v>1</v>
      </c>
      <c r="M328" s="60" cm="1">
        <f t="array" ref="M328">_xlfn._xlws.FILTER(Enrollment[Percentage],(Enrollment[School Name]=Regression_Prep[[#This Row],[School Name]])*(Enrollment[Population]="Economically Disadvantaged"),"")</f>
        <v>0.34339999999999998</v>
      </c>
      <c r="N328" s="60" cm="1">
        <f t="array" ref="N328">_xlfn._xlws.FILTER(Enrollment[Percentage],(Enrollment[School Name]=Regression_Prep[[#This Row],[School Name]])*(Enrollment[Population]="Students with Disabilities"),"")</f>
        <v>0.1386</v>
      </c>
      <c r="O328" s="60">
        <f>_xlfn.XLOOKUP(Regression_Prep[[#This Row],[School Name]],ELA_New[School Name], ELA_New[Percentage of Students at Achievement Level],"")</f>
        <v>0.28089999999999998</v>
      </c>
      <c r="P328" s="60">
        <f>_xlfn.XLOOKUP(Regression_Prep[[#This Row],[School Name]],Math_New[School Name],Math_New[Percentage of Students at Achievement Level],"")</f>
        <v>0.70789999999999997</v>
      </c>
      <c r="Q328" s="60">
        <f>_xlfn.XLOOKUP(Regression_Prep[[#This Row],[School Name]],Science_New[School Name], Science_New[Percentage of Students at Achievement Level],"")</f>
        <v>0.71430000000000005</v>
      </c>
      <c r="R328" s="60">
        <f>IFERROR(AVERAGEIFS(Regression_Prep[[#This Row],[Percent Below Achievement ELA]:[Percent Below Achievement Science]],Regression_Prep[[#This Row],[Percent Below Achievement ELA]:[Percent Below Achievement Science]],"&lt;&gt;"),"")</f>
        <v>0.56769999999999998</v>
      </c>
      <c r="S328" s="60">
        <f>IFERROR(Regression_Prep[[#This Row],[Per Pupil Spending]]*Regression_Prep[[#This Row],[Percent Below Achievement ELA]],"")</f>
        <v>7642.3536029999987</v>
      </c>
      <c r="T328" s="60">
        <f>IFERROR(Regression_Prep[[#This Row],[Per Pupil Spending]]/(1-Regression_Prep[[#This Row],[Percent Below Achievement ELA]]),"")</f>
        <v>37834.334584897784</v>
      </c>
      <c r="U328" s="60">
        <f>IFERROR(Regression_Prep[[#This Row],[Per Pupil Spending]]*Regression_Prep[[#This Row],[Percent Below Achievement Science]],"")</f>
        <v>19433.724381</v>
      </c>
      <c r="V328" s="60">
        <f>IFERROR(Regression_Prep[[#This Row],[Per Pupil Spending]]/(1-Regression_Prep[[#This Row],[Percent Below Achievement Science]]),"")</f>
        <v>95228.106405320272</v>
      </c>
      <c r="W328" s="60">
        <f>IFERROR(Regression_Prep[[#This Row],[Per Pupil Spending]]*Regression_Prep[[#This Row],[Percent Below Achievement Math]],"")</f>
        <v>19259.601692999997</v>
      </c>
      <c r="X328" s="60">
        <f>IFERROR(Regression_Prep[[#This Row],[Per Pupil Spending]]/(1-Regression_Prep[[#This Row],[Percent Below Achievement Math]]),"")</f>
        <v>93141.629578911321</v>
      </c>
      <c r="Y328" s="60"/>
      <c r="AH328"/>
      <c r="AI328"/>
      <c r="AJ328"/>
      <c r="AK328"/>
      <c r="AL328"/>
      <c r="AM328"/>
      <c r="AN328"/>
      <c r="AO328"/>
      <c r="AP328"/>
    </row>
    <row r="329" spans="1:42" ht="13">
      <c r="A329" s="28" t="s">
        <v>570</v>
      </c>
      <c r="B329" s="26" t="s">
        <v>950</v>
      </c>
      <c r="C329" s="26" t="s">
        <v>248</v>
      </c>
      <c r="D329" s="26" t="s">
        <v>808</v>
      </c>
      <c r="E329" s="26" t="s">
        <v>647</v>
      </c>
      <c r="F329" s="27" t="s">
        <v>579</v>
      </c>
      <c r="G329" s="26" t="s">
        <v>713</v>
      </c>
      <c r="H329" s="26" t="s">
        <v>952</v>
      </c>
      <c r="I329" s="19" t="s">
        <v>808</v>
      </c>
      <c r="J329" s="18" t="str">
        <f>IF(Regression_Prep[[#This Row],[School Type]]="Charter","Charter", "Non Charter")</f>
        <v>Non Charter</v>
      </c>
      <c r="K329" s="60">
        <f>_xlfn.XLOOKUP(Regression_Prep[[#This Row],[School Name]],Per_Pupil_Spending_1[School Name],Per_Pupil_Spending_1[Amount],"")</f>
        <v>30471.200000000001</v>
      </c>
      <c r="L329" s="60">
        <f>IF(Regression_Prep[[#This Row],[Comparison School Type]]="Charter", 0,1)</f>
        <v>1</v>
      </c>
      <c r="M329" s="60" cm="1">
        <f t="array" ref="M329">_xlfn._xlws.FILTER(Enrollment[Percentage],(Enrollment[School Name]=Regression_Prep[[#This Row],[School Name]])*(Enrollment[Population]="Economically Disadvantaged"),"")</f>
        <v>0.51319999999999999</v>
      </c>
      <c r="N329" s="60" cm="1">
        <f t="array" ref="N329">_xlfn._xlws.FILTER(Enrollment[Percentage],(Enrollment[School Name]=Regression_Prep[[#This Row],[School Name]])*(Enrollment[Population]="Students with Disabilities"),"")</f>
        <v>0.30259999999999998</v>
      </c>
      <c r="O329" s="60">
        <f>_xlfn.XLOOKUP(Regression_Prep[[#This Row],[School Name]],ELA_New[School Name], ELA_New[Percentage of Students at Achievement Level],"")</f>
        <v>0.38890000000000002</v>
      </c>
      <c r="P329" s="60">
        <f>_xlfn.XLOOKUP(Regression_Prep[[#This Row],[School Name]],Math_New[School Name],Math_New[Percentage of Students at Achievement Level],"")</f>
        <v>0.72219999999999995</v>
      </c>
      <c r="Q329" s="60" t="str">
        <f>_xlfn.XLOOKUP(Regression_Prep[[#This Row],[School Name]],Science_New[School Name], Science_New[Percentage of Students at Achievement Level],"")</f>
        <v/>
      </c>
      <c r="R329" s="60">
        <f>IFERROR(AVERAGEIFS(Regression_Prep[[#This Row],[Percent Below Achievement ELA]:[Percent Below Achievement Science]],Regression_Prep[[#This Row],[Percent Below Achievement ELA]:[Percent Below Achievement Science]],"&lt;&gt;"),"")</f>
        <v>0.55554999999999999</v>
      </c>
      <c r="S329" s="60">
        <f>IFERROR(Regression_Prep[[#This Row],[Per Pupil Spending]]*Regression_Prep[[#This Row],[Percent Below Achievement ELA]],"")</f>
        <v>11850.249680000001</v>
      </c>
      <c r="T329" s="60">
        <f>IFERROR(Regression_Prep[[#This Row],[Per Pupil Spending]]/(1-Regression_Prep[[#This Row],[Percent Below Achievement ELA]]),"")</f>
        <v>49862.870234004258</v>
      </c>
      <c r="U329" s="60" t="str">
        <f>IFERROR(Regression_Prep[[#This Row],[Per Pupil Spending]]*Regression_Prep[[#This Row],[Percent Below Achievement Science]],"")</f>
        <v/>
      </c>
      <c r="V329" s="60" t="str">
        <f>IFERROR(Regression_Prep[[#This Row],[Per Pupil Spending]]/(1-Regression_Prep[[#This Row],[Percent Below Achievement Science]]),"")</f>
        <v/>
      </c>
      <c r="W329" s="60">
        <f>IFERROR(Regression_Prep[[#This Row],[Per Pupil Spending]]*Regression_Prep[[#This Row],[Percent Below Achievement Math]],"")</f>
        <v>22006.300639999998</v>
      </c>
      <c r="X329" s="60">
        <f>IFERROR(Regression_Prep[[#This Row],[Per Pupil Spending]]/(1-Regression_Prep[[#This Row],[Percent Below Achievement Math]]),"")</f>
        <v>109687.54499640028</v>
      </c>
      <c r="Y329" s="60"/>
      <c r="AH329"/>
      <c r="AI329"/>
      <c r="AJ329"/>
      <c r="AK329"/>
      <c r="AL329"/>
      <c r="AM329"/>
      <c r="AN329"/>
      <c r="AO329"/>
      <c r="AP329"/>
    </row>
    <row r="330" spans="1:42" ht="13">
      <c r="A330" s="25" t="s">
        <v>570</v>
      </c>
      <c r="B330" s="23" t="s">
        <v>950</v>
      </c>
      <c r="C330" s="23" t="s">
        <v>150</v>
      </c>
      <c r="D330" s="24" t="s">
        <v>698</v>
      </c>
      <c r="E330" s="23" t="s">
        <v>647</v>
      </c>
      <c r="F330" s="24" t="s">
        <v>579</v>
      </c>
      <c r="G330" s="23" t="s">
        <v>713</v>
      </c>
      <c r="H330" s="23" t="s">
        <v>954</v>
      </c>
      <c r="I330" s="19" t="s">
        <v>698</v>
      </c>
      <c r="J330" s="18" t="str">
        <f>IF(Regression_Prep[[#This Row],[School Type]]="Charter","Charter", "Non Charter")</f>
        <v>Non Charter</v>
      </c>
      <c r="K330" s="60">
        <f>_xlfn.XLOOKUP(Regression_Prep[[#This Row],[School Name]],Per_Pupil_Spending_1[School Name],Per_Pupil_Spending_1[Amount],"")</f>
        <v>31622</v>
      </c>
      <c r="L330" s="60">
        <f>IF(Regression_Prep[[#This Row],[Comparison School Type]]="Charter", 0,1)</f>
        <v>1</v>
      </c>
      <c r="M330" s="60" cm="1">
        <f t="array" ref="M330">_xlfn._xlws.FILTER(Enrollment[Percentage],(Enrollment[School Name]=Regression_Prep[[#This Row],[School Name]])*(Enrollment[Population]="Economically Disadvantaged"),"")</f>
        <v>0.44969999999999999</v>
      </c>
      <c r="N330" s="60" cm="1">
        <f t="array" ref="N330">_xlfn._xlws.FILTER(Enrollment[Percentage],(Enrollment[School Name]=Regression_Prep[[#This Row],[School Name]])*(Enrollment[Population]="Students with Disabilities"),"")</f>
        <v>0.23150000000000001</v>
      </c>
      <c r="O330" s="60">
        <f>_xlfn.XLOOKUP(Regression_Prep[[#This Row],[School Name]],ELA_New[School Name], ELA_New[Percentage of Students at Achievement Level],"")</f>
        <v>0.38569999999999999</v>
      </c>
      <c r="P330" s="60">
        <f>_xlfn.XLOOKUP(Regression_Prep[[#This Row],[School Name]],Math_New[School Name],Math_New[Percentage of Students at Achievement Level],"")</f>
        <v>0.34389999999999998</v>
      </c>
      <c r="Q330" s="60">
        <f>_xlfn.XLOOKUP(Regression_Prep[[#This Row],[School Name]],Science_New[School Name], Science_New[Percentage of Students at Achievement Level],"")</f>
        <v>0.57289999999999996</v>
      </c>
      <c r="R330" s="60">
        <f>IFERROR(AVERAGEIFS(Regression_Prep[[#This Row],[Percent Below Achievement ELA]:[Percent Below Achievement Science]],Regression_Prep[[#This Row],[Percent Below Achievement ELA]:[Percent Below Achievement Science]],"&lt;&gt;"),"")</f>
        <v>0.43416666666666665</v>
      </c>
      <c r="S330" s="60">
        <f>IFERROR(Regression_Prep[[#This Row],[Per Pupil Spending]]*Regression_Prep[[#This Row],[Percent Below Achievement ELA]],"")</f>
        <v>12196.6054</v>
      </c>
      <c r="T330" s="60">
        <f>IFERROR(Regression_Prep[[#This Row],[Per Pupil Spending]]/(1-Regression_Prep[[#This Row],[Percent Below Achievement ELA]]),"")</f>
        <v>51476.477291225783</v>
      </c>
      <c r="U330" s="60">
        <f>IFERROR(Regression_Prep[[#This Row],[Per Pupil Spending]]*Regression_Prep[[#This Row],[Percent Below Achievement Science]],"")</f>
        <v>18116.2438</v>
      </c>
      <c r="V330" s="60">
        <f>IFERROR(Regression_Prep[[#This Row],[Per Pupil Spending]]/(1-Regression_Prep[[#This Row],[Percent Below Achievement Science]]),"")</f>
        <v>74038.866775930685</v>
      </c>
      <c r="W330" s="60">
        <f>IFERROR(Regression_Prep[[#This Row],[Per Pupil Spending]]*Regression_Prep[[#This Row],[Percent Below Achievement Math]],"")</f>
        <v>10874.8058</v>
      </c>
      <c r="X330" s="60">
        <f>IFERROR(Regression_Prep[[#This Row],[Per Pupil Spending]]/(1-Regression_Prep[[#This Row],[Percent Below Achievement Math]]),"")</f>
        <v>48196.921201036428</v>
      </c>
      <c r="Y330" s="60"/>
      <c r="AH330"/>
      <c r="AI330"/>
      <c r="AJ330"/>
      <c r="AK330"/>
      <c r="AL330"/>
      <c r="AM330"/>
      <c r="AN330"/>
      <c r="AO330"/>
      <c r="AP330"/>
    </row>
    <row r="331" spans="1:42" ht="13">
      <c r="A331" s="28" t="s">
        <v>570</v>
      </c>
      <c r="B331" s="26" t="s">
        <v>950</v>
      </c>
      <c r="C331" s="26" t="s">
        <v>447</v>
      </c>
      <c r="D331" s="26" t="s">
        <v>710</v>
      </c>
      <c r="E331" s="26" t="s">
        <v>647</v>
      </c>
      <c r="F331" s="27" t="s">
        <v>579</v>
      </c>
      <c r="G331" s="26" t="s">
        <v>713</v>
      </c>
      <c r="H331" s="26" t="s">
        <v>953</v>
      </c>
      <c r="I331" s="19" t="s">
        <v>710</v>
      </c>
      <c r="J331" s="18" t="str">
        <f>IF(Regression_Prep[[#This Row],[School Type]]="Charter","Charter", "Non Charter")</f>
        <v>Non Charter</v>
      </c>
      <c r="K331" s="60">
        <f>_xlfn.XLOOKUP(Regression_Prep[[#This Row],[School Name]],Per_Pupil_Spending_1[School Name],Per_Pupil_Spending_1[Amount],"")</f>
        <v>31698.67</v>
      </c>
      <c r="L331" s="60">
        <f>IF(Regression_Prep[[#This Row],[Comparison School Type]]="Charter", 0,1)</f>
        <v>1</v>
      </c>
      <c r="M331" s="60" cm="1">
        <f t="array" ref="M331">_xlfn._xlws.FILTER(Enrollment[Percentage],(Enrollment[School Name]=Regression_Prep[[#This Row],[School Name]])*(Enrollment[Population]="Economically Disadvantaged"),"")</f>
        <v>0.60289999999999999</v>
      </c>
      <c r="N331" s="60" cm="1">
        <f t="array" ref="N331">_xlfn._xlws.FILTER(Enrollment[Percentage],(Enrollment[School Name]=Regression_Prep[[#This Row],[School Name]])*(Enrollment[Population]="Students with Disabilities"),"")</f>
        <v>0.26840000000000003</v>
      </c>
      <c r="O331" s="60">
        <f>_xlfn.XLOOKUP(Regression_Prep[[#This Row],[School Name]],ELA_New[School Name], ELA_New[Percentage of Students at Achievement Level],"")</f>
        <v>0.3387</v>
      </c>
      <c r="P331" s="60">
        <f>_xlfn.XLOOKUP(Regression_Prep[[#This Row],[School Name]],Math_New[School Name],Math_New[Percentage of Students at Achievement Level],"")</f>
        <v>0.55559999999999998</v>
      </c>
      <c r="Q331" s="60">
        <f>_xlfn.XLOOKUP(Regression_Prep[[#This Row],[School Name]],Science_New[School Name], Science_New[Percentage of Students at Achievement Level],"")</f>
        <v>0.8</v>
      </c>
      <c r="R331" s="60">
        <f>IFERROR(AVERAGEIFS(Regression_Prep[[#This Row],[Percent Below Achievement ELA]:[Percent Below Achievement Science]],Regression_Prep[[#This Row],[Percent Below Achievement ELA]:[Percent Below Achievement Science]],"&lt;&gt;"),"")</f>
        <v>0.56476666666666675</v>
      </c>
      <c r="S331" s="60">
        <f>IFERROR(Regression_Prep[[#This Row],[Per Pupil Spending]]*Regression_Prep[[#This Row],[Percent Below Achievement ELA]],"")</f>
        <v>10736.339528999999</v>
      </c>
      <c r="T331" s="60">
        <f>IFERROR(Regression_Prep[[#This Row],[Per Pupil Spending]]/(1-Regression_Prep[[#This Row],[Percent Below Achievement ELA]]),"")</f>
        <v>47933.872675034021</v>
      </c>
      <c r="U331" s="60">
        <f>IFERROR(Regression_Prep[[#This Row],[Per Pupil Spending]]*Regression_Prep[[#This Row],[Percent Below Achievement Science]],"")</f>
        <v>25358.936000000002</v>
      </c>
      <c r="V331" s="60">
        <f>IFERROR(Regression_Prep[[#This Row],[Per Pupil Spending]]/(1-Regression_Prep[[#This Row],[Percent Below Achievement Science]]),"")</f>
        <v>158493.35000000003</v>
      </c>
      <c r="W331" s="60">
        <f>IFERROR(Regression_Prep[[#This Row],[Per Pupil Spending]]*Regression_Prep[[#This Row],[Percent Below Achievement Math]],"")</f>
        <v>17611.781051999998</v>
      </c>
      <c r="X331" s="60">
        <f>IFERROR(Regression_Prep[[#This Row],[Per Pupil Spending]]/(1-Regression_Prep[[#This Row],[Percent Below Achievement Math]]),"")</f>
        <v>71329.140414041394</v>
      </c>
      <c r="Y331" s="60"/>
      <c r="AH331"/>
      <c r="AI331"/>
      <c r="AJ331"/>
      <c r="AK331"/>
      <c r="AL331"/>
      <c r="AM331"/>
      <c r="AN331"/>
      <c r="AO331"/>
      <c r="AP331"/>
    </row>
    <row r="332" spans="1:42" ht="13">
      <c r="A332" s="25" t="s">
        <v>570</v>
      </c>
      <c r="B332" s="23" t="s">
        <v>950</v>
      </c>
      <c r="C332" s="23" t="s">
        <v>454</v>
      </c>
      <c r="D332" s="23" t="s">
        <v>808</v>
      </c>
      <c r="E332" s="23" t="s">
        <v>647</v>
      </c>
      <c r="F332" s="24" t="s">
        <v>579</v>
      </c>
      <c r="G332" s="23" t="s">
        <v>713</v>
      </c>
      <c r="H332" s="23" t="s">
        <v>954</v>
      </c>
      <c r="I332" s="19" t="s">
        <v>808</v>
      </c>
      <c r="J332" s="18" t="str">
        <f>IF(Regression_Prep[[#This Row],[School Type]]="Charter","Charter", "Non Charter")</f>
        <v>Non Charter</v>
      </c>
      <c r="K332" s="60">
        <f>_xlfn.XLOOKUP(Regression_Prep[[#This Row],[School Name]],Per_Pupil_Spending_1[School Name],Per_Pupil_Spending_1[Amount],"")</f>
        <v>33028.959999999999</v>
      </c>
      <c r="L332" s="60">
        <f>IF(Regression_Prep[[#This Row],[Comparison School Type]]="Charter", 0,1)</f>
        <v>1</v>
      </c>
      <c r="M332" s="60" cm="1">
        <f t="array" ref="M332">_xlfn._xlws.FILTER(Enrollment[Percentage],(Enrollment[School Name]=Regression_Prep[[#This Row],[School Name]])*(Enrollment[Population]="Economically Disadvantaged"),"")</f>
        <v>0.47470000000000001</v>
      </c>
      <c r="N332" s="60" cm="1">
        <f t="array" ref="N332">_xlfn._xlws.FILTER(Enrollment[Percentage],(Enrollment[School Name]=Regression_Prep[[#This Row],[School Name]])*(Enrollment[Population]="Students with Disabilities"),"")</f>
        <v>0.29110000000000003</v>
      </c>
      <c r="O332" s="60">
        <f>_xlfn.XLOOKUP(Regression_Prep[[#This Row],[School Name]],ELA_New[School Name], ELA_New[Percentage of Students at Achievement Level],"")</f>
        <v>0.27160000000000001</v>
      </c>
      <c r="P332" s="60">
        <f>_xlfn.XLOOKUP(Regression_Prep[[#This Row],[School Name]],Math_New[School Name],Math_New[Percentage of Students at Achievement Level],"")</f>
        <v>0.78049999999999997</v>
      </c>
      <c r="Q332" s="60">
        <f>_xlfn.XLOOKUP(Regression_Prep[[#This Row],[School Name]],Science_New[School Name], Science_New[Percentage of Students at Achievement Level],"")</f>
        <v>0.67859999999999998</v>
      </c>
      <c r="R332" s="60">
        <f>IFERROR(AVERAGEIFS(Regression_Prep[[#This Row],[Percent Below Achievement ELA]:[Percent Below Achievement Science]],Regression_Prep[[#This Row],[Percent Below Achievement ELA]:[Percent Below Achievement Science]],"&lt;&gt;"),"")</f>
        <v>0.57690000000000008</v>
      </c>
      <c r="S332" s="60">
        <f>IFERROR(Regression_Prep[[#This Row],[Per Pupil Spending]]*Regression_Prep[[#This Row],[Percent Below Achievement ELA]],"")</f>
        <v>8970.6655360000004</v>
      </c>
      <c r="T332" s="60">
        <f>IFERROR(Regression_Prep[[#This Row],[Per Pupil Spending]]/(1-Regression_Prep[[#This Row],[Percent Below Achievement ELA]]),"")</f>
        <v>45344.53596924767</v>
      </c>
      <c r="U332" s="60">
        <f>IFERROR(Regression_Prep[[#This Row],[Per Pupil Spending]]*Regression_Prep[[#This Row],[Percent Below Achievement Science]],"")</f>
        <v>22413.452256</v>
      </c>
      <c r="V332" s="60">
        <f>IFERROR(Regression_Prep[[#This Row],[Per Pupil Spending]]/(1-Regression_Prep[[#This Row],[Percent Below Achievement Science]]),"")</f>
        <v>102765.89919103919</v>
      </c>
      <c r="W332" s="60">
        <f>IFERROR(Regression_Prep[[#This Row],[Per Pupil Spending]]*Regression_Prep[[#This Row],[Percent Below Achievement Math]],"")</f>
        <v>25779.103279999999</v>
      </c>
      <c r="X332" s="60">
        <f>IFERROR(Regression_Prep[[#This Row],[Per Pupil Spending]]/(1-Regression_Prep[[#This Row],[Percent Below Achievement Math]]),"")</f>
        <v>150473.62186788153</v>
      </c>
      <c r="Y332" s="60"/>
      <c r="AH332"/>
      <c r="AI332"/>
      <c r="AJ332"/>
      <c r="AK332"/>
      <c r="AL332"/>
      <c r="AM332"/>
      <c r="AN332"/>
      <c r="AO332"/>
      <c r="AP332"/>
    </row>
    <row r="333" spans="1:42" ht="13">
      <c r="A333" s="28" t="s">
        <v>570</v>
      </c>
      <c r="B333" s="26" t="s">
        <v>955</v>
      </c>
      <c r="C333" s="26" t="s">
        <v>312</v>
      </c>
      <c r="D333" s="27" t="s">
        <v>755</v>
      </c>
      <c r="E333" s="26" t="s">
        <v>647</v>
      </c>
      <c r="F333" s="27" t="s">
        <v>579</v>
      </c>
      <c r="G333" s="26" t="s">
        <v>653</v>
      </c>
      <c r="H333" s="26" t="s">
        <v>956</v>
      </c>
      <c r="I333" s="19" t="s">
        <v>755</v>
      </c>
      <c r="J333" s="18" t="str">
        <f>IF(Regression_Prep[[#This Row],[School Type]]="Charter","Charter", "Non Charter")</f>
        <v>Non Charter</v>
      </c>
      <c r="K333" s="60">
        <f>_xlfn.XLOOKUP(Regression_Prep[[#This Row],[School Name]],Per_Pupil_Spending_1[School Name],Per_Pupil_Spending_1[Amount],"")</f>
        <v>25194.41</v>
      </c>
      <c r="L333" s="60">
        <f>IF(Regression_Prep[[#This Row],[Comparison School Type]]="Charter", 0,1)</f>
        <v>1</v>
      </c>
      <c r="M333" s="60" cm="1">
        <f t="array" ref="M333">_xlfn._xlws.FILTER(Enrollment[Percentage],(Enrollment[School Name]=Regression_Prep[[#This Row],[School Name]])*(Enrollment[Population]="Economically Disadvantaged"),"")</f>
        <v>0.13589999999999999</v>
      </c>
      <c r="N333" s="60" cm="1">
        <f t="array" ref="N333">_xlfn._xlws.FILTER(Enrollment[Percentage],(Enrollment[School Name]=Regression_Prep[[#This Row],[School Name]])*(Enrollment[Population]="Students with Disabilities"),"")</f>
        <v>0.15759999999999999</v>
      </c>
      <c r="O333" s="60">
        <f>_xlfn.XLOOKUP(Regression_Prep[[#This Row],[School Name]],ELA_New[School Name], ELA_New[Percentage of Students at Achievement Level],"")</f>
        <v>0.21790000000000001</v>
      </c>
      <c r="P333" s="60">
        <f>_xlfn.XLOOKUP(Regression_Prep[[#This Row],[School Name]],Math_New[School Name],Math_New[Percentage of Students at Achievement Level],"")</f>
        <v>0.4556</v>
      </c>
      <c r="Q333" s="60">
        <f>_xlfn.XLOOKUP(Regression_Prep[[#This Row],[School Name]],Science_New[School Name], Science_New[Percentage of Students at Achievement Level],"")</f>
        <v>0.58819999999999995</v>
      </c>
      <c r="R333" s="60">
        <f>IFERROR(AVERAGEIFS(Regression_Prep[[#This Row],[Percent Below Achievement ELA]:[Percent Below Achievement Science]],Regression_Prep[[#This Row],[Percent Below Achievement ELA]:[Percent Below Achievement Science]],"&lt;&gt;"),"")</f>
        <v>0.42056666666666659</v>
      </c>
      <c r="S333" s="60">
        <f>IFERROR(Regression_Prep[[#This Row],[Per Pupil Spending]]*Regression_Prep[[#This Row],[Percent Below Achievement ELA]],"")</f>
        <v>5489.8619390000003</v>
      </c>
      <c r="T333" s="60">
        <f>IFERROR(Regression_Prep[[#This Row],[Per Pupil Spending]]/(1-Regression_Prep[[#This Row],[Percent Below Achievement ELA]]),"")</f>
        <v>32213.796189745557</v>
      </c>
      <c r="U333" s="60">
        <f>IFERROR(Regression_Prep[[#This Row],[Per Pupil Spending]]*Regression_Prep[[#This Row],[Percent Below Achievement Science]],"")</f>
        <v>14819.351961999999</v>
      </c>
      <c r="V333" s="60">
        <f>IFERROR(Regression_Prep[[#This Row],[Per Pupil Spending]]/(1-Regression_Prep[[#This Row],[Percent Below Achievement Science]]),"")</f>
        <v>61181.180184555604</v>
      </c>
      <c r="W333" s="60">
        <f>IFERROR(Regression_Prep[[#This Row],[Per Pupil Spending]]*Regression_Prep[[#This Row],[Percent Below Achievement Math]],"")</f>
        <v>11478.573195999999</v>
      </c>
      <c r="X333" s="60">
        <f>IFERROR(Regression_Prep[[#This Row],[Per Pupil Spending]]/(1-Regression_Prep[[#This Row],[Percent Below Achievement Math]]),"")</f>
        <v>46279.224834680383</v>
      </c>
      <c r="Y333" s="60"/>
      <c r="AH333"/>
      <c r="AI333"/>
      <c r="AJ333"/>
      <c r="AK333"/>
      <c r="AL333"/>
      <c r="AM333"/>
      <c r="AN333"/>
      <c r="AO333"/>
      <c r="AP333"/>
    </row>
    <row r="334" spans="1:42" ht="13">
      <c r="A334" s="25" t="s">
        <v>570</v>
      </c>
      <c r="B334" s="23" t="s">
        <v>955</v>
      </c>
      <c r="C334" s="23" t="s">
        <v>480</v>
      </c>
      <c r="D334" s="24" t="s">
        <v>725</v>
      </c>
      <c r="E334" s="23" t="s">
        <v>647</v>
      </c>
      <c r="F334" s="24" t="s">
        <v>579</v>
      </c>
      <c r="G334" s="23" t="s">
        <v>653</v>
      </c>
      <c r="H334" s="23" t="s">
        <v>957</v>
      </c>
      <c r="I334" s="19" t="s">
        <v>725</v>
      </c>
      <c r="J334" s="18" t="str">
        <f>IF(Regression_Prep[[#This Row],[School Type]]="Charter","Charter", "Non Charter")</f>
        <v>Non Charter</v>
      </c>
      <c r="K334" s="60">
        <f>_xlfn.XLOOKUP(Regression_Prep[[#This Row],[School Name]],Per_Pupil_Spending_1[School Name],Per_Pupil_Spending_1[Amount],"")</f>
        <v>21484.97</v>
      </c>
      <c r="L334" s="60">
        <f>IF(Regression_Prep[[#This Row],[Comparison School Type]]="Charter", 0,1)</f>
        <v>1</v>
      </c>
      <c r="M334" s="60" cm="1">
        <f t="array" ref="M334">_xlfn._xlws.FILTER(Enrollment[Percentage],(Enrollment[School Name]=Regression_Prep[[#This Row],[School Name]])*(Enrollment[Population]="Economically Disadvantaged"),"")</f>
        <v>0.14460000000000001</v>
      </c>
      <c r="N334" s="60" cm="1">
        <f t="array" ref="N334">_xlfn._xlws.FILTER(Enrollment[Percentage],(Enrollment[School Name]=Regression_Prep[[#This Row],[School Name]])*(Enrollment[Population]="Students with Disabilities"),"")</f>
        <v>0.14710000000000001</v>
      </c>
      <c r="O334" s="60">
        <f>_xlfn.XLOOKUP(Regression_Prep[[#This Row],[School Name]],ELA_New[School Name], ELA_New[Percentage of Students at Achievement Level],"")</f>
        <v>0.26519999999999999</v>
      </c>
      <c r="P334" s="60">
        <f>_xlfn.XLOOKUP(Regression_Prep[[#This Row],[School Name]],Math_New[School Name],Math_New[Percentage of Students at Achievement Level],"")</f>
        <v>0.54769999999999996</v>
      </c>
      <c r="Q334" s="60">
        <f>_xlfn.XLOOKUP(Regression_Prep[[#This Row],[School Name]],Science_New[School Name], Science_New[Percentage of Students at Achievement Level],"")</f>
        <v>0.70240000000000002</v>
      </c>
      <c r="R334" s="60">
        <f>IFERROR(AVERAGEIFS(Regression_Prep[[#This Row],[Percent Below Achievement ELA]:[Percent Below Achievement Science]],Regression_Prep[[#This Row],[Percent Below Achievement ELA]:[Percent Below Achievement Science]],"&lt;&gt;"),"")</f>
        <v>0.50509999999999999</v>
      </c>
      <c r="S334" s="60">
        <f>IFERROR(Regression_Prep[[#This Row],[Per Pupil Spending]]*Regression_Prep[[#This Row],[Percent Below Achievement ELA]],"")</f>
        <v>5697.8140439999997</v>
      </c>
      <c r="T334" s="60">
        <f>IFERROR(Regression_Prep[[#This Row],[Per Pupil Spending]]/(1-Regression_Prep[[#This Row],[Percent Below Achievement ELA]]),"")</f>
        <v>29239.207947740884</v>
      </c>
      <c r="U334" s="60">
        <f>IFERROR(Regression_Prep[[#This Row],[Per Pupil Spending]]*Regression_Prep[[#This Row],[Percent Below Achievement Science]],"")</f>
        <v>15091.042928000001</v>
      </c>
      <c r="V334" s="60">
        <f>IFERROR(Regression_Prep[[#This Row],[Per Pupil Spending]]/(1-Regression_Prep[[#This Row],[Percent Below Achievement Science]]),"")</f>
        <v>72194.119623655919</v>
      </c>
      <c r="W334" s="60">
        <f>IFERROR(Regression_Prep[[#This Row],[Per Pupil Spending]]*Regression_Prep[[#This Row],[Percent Below Achievement Math]],"")</f>
        <v>11767.318068999999</v>
      </c>
      <c r="X334" s="60">
        <f>IFERROR(Regression_Prep[[#This Row],[Per Pupil Spending]]/(1-Regression_Prep[[#This Row],[Percent Below Achievement Math]]),"")</f>
        <v>47501.591863807203</v>
      </c>
      <c r="Y334" s="60"/>
      <c r="AH334"/>
      <c r="AI334"/>
      <c r="AJ334"/>
      <c r="AK334"/>
      <c r="AL334"/>
      <c r="AM334"/>
      <c r="AN334"/>
      <c r="AO334"/>
      <c r="AP334"/>
    </row>
    <row r="335" spans="1:42" ht="13">
      <c r="A335" s="28" t="s">
        <v>570</v>
      </c>
      <c r="B335" s="26" t="s">
        <v>955</v>
      </c>
      <c r="C335" s="26" t="s">
        <v>428</v>
      </c>
      <c r="D335" s="26" t="s">
        <v>756</v>
      </c>
      <c r="E335" s="26" t="s">
        <v>647</v>
      </c>
      <c r="F335" s="27" t="s">
        <v>579</v>
      </c>
      <c r="G335" s="26" t="s">
        <v>653</v>
      </c>
      <c r="H335" s="26" t="s">
        <v>956</v>
      </c>
      <c r="I335" s="19" t="s">
        <v>756</v>
      </c>
      <c r="J335" s="18" t="str">
        <f>IF(Regression_Prep[[#This Row],[School Type]]="Charter","Charter", "Non Charter")</f>
        <v>Non Charter</v>
      </c>
      <c r="K335" s="60">
        <f>_xlfn.XLOOKUP(Regression_Prep[[#This Row],[School Name]],Per_Pupil_Spending_1[School Name],Per_Pupil_Spending_1[Amount],"")</f>
        <v>25085.48</v>
      </c>
      <c r="L335" s="60">
        <f>IF(Regression_Prep[[#This Row],[Comparison School Type]]="Charter", 0,1)</f>
        <v>1</v>
      </c>
      <c r="M335" s="60" cm="1">
        <f t="array" ref="M335">_xlfn._xlws.FILTER(Enrollment[Percentage],(Enrollment[School Name]=Regression_Prep[[#This Row],[School Name]])*(Enrollment[Population]="Economically Disadvantaged"),"")</f>
        <v>0.1273</v>
      </c>
      <c r="N335" s="60" cm="1">
        <f t="array" ref="N335">_xlfn._xlws.FILTER(Enrollment[Percentage],(Enrollment[School Name]=Regression_Prep[[#This Row],[School Name]])*(Enrollment[Population]="Students with Disabilities"),"")</f>
        <v>0.17449999999999999</v>
      </c>
      <c r="O335" s="60">
        <f>_xlfn.XLOOKUP(Regression_Prep[[#This Row],[School Name]],ELA_New[School Name], ELA_New[Percentage of Students at Achievement Level],"")</f>
        <v>0.36249999999999999</v>
      </c>
      <c r="P335" s="60">
        <f>_xlfn.XLOOKUP(Regression_Prep[[#This Row],[School Name]],Math_New[School Name],Math_New[Percentage of Students at Achievement Level],"")</f>
        <v>0.46250000000000002</v>
      </c>
      <c r="Q335" s="60" t="str">
        <f>_xlfn.XLOOKUP(Regression_Prep[[#This Row],[School Name]],Science_New[School Name], Science_New[Percentage of Students at Achievement Level],"")</f>
        <v/>
      </c>
      <c r="R335" s="60">
        <f>IFERROR(AVERAGEIFS(Regression_Prep[[#This Row],[Percent Below Achievement ELA]:[Percent Below Achievement Science]],Regression_Prep[[#This Row],[Percent Below Achievement ELA]:[Percent Below Achievement Science]],"&lt;&gt;"),"")</f>
        <v>0.41249999999999998</v>
      </c>
      <c r="S335" s="60">
        <f>IFERROR(Regression_Prep[[#This Row],[Per Pupil Spending]]*Regression_Prep[[#This Row],[Percent Below Achievement ELA]],"")</f>
        <v>9093.4864999999991</v>
      </c>
      <c r="T335" s="60">
        <f>IFERROR(Regression_Prep[[#This Row],[Per Pupil Spending]]/(1-Regression_Prep[[#This Row],[Percent Below Achievement ELA]]),"")</f>
        <v>39349.77254901961</v>
      </c>
      <c r="U335" s="60" t="str">
        <f>IFERROR(Regression_Prep[[#This Row],[Per Pupil Spending]]*Regression_Prep[[#This Row],[Percent Below Achievement Science]],"")</f>
        <v/>
      </c>
      <c r="V335" s="60" t="str">
        <f>IFERROR(Regression_Prep[[#This Row],[Per Pupil Spending]]/(1-Regression_Prep[[#This Row],[Percent Below Achievement Science]]),"")</f>
        <v/>
      </c>
      <c r="W335" s="60">
        <f>IFERROR(Regression_Prep[[#This Row],[Per Pupil Spending]]*Regression_Prep[[#This Row],[Percent Below Achievement Math]],"")</f>
        <v>11602.0345</v>
      </c>
      <c r="X335" s="60">
        <f>IFERROR(Regression_Prep[[#This Row],[Per Pupil Spending]]/(1-Regression_Prep[[#This Row],[Percent Below Achievement Math]]),"")</f>
        <v>46670.660465116278</v>
      </c>
      <c r="Y335" s="60"/>
      <c r="AH335"/>
      <c r="AI335"/>
      <c r="AJ335"/>
      <c r="AK335"/>
      <c r="AL335"/>
      <c r="AM335"/>
      <c r="AN335"/>
      <c r="AO335"/>
      <c r="AP335"/>
    </row>
    <row r="336" spans="1:42" ht="13">
      <c r="A336" s="25" t="s">
        <v>570</v>
      </c>
      <c r="B336" s="23" t="s">
        <v>955</v>
      </c>
      <c r="C336" s="23" t="s">
        <v>470</v>
      </c>
      <c r="D336" s="24" t="s">
        <v>698</v>
      </c>
      <c r="E336" s="23" t="s">
        <v>647</v>
      </c>
      <c r="F336" s="24" t="s">
        <v>579</v>
      </c>
      <c r="G336" s="23" t="s">
        <v>653</v>
      </c>
      <c r="H336" s="23" t="s">
        <v>957</v>
      </c>
      <c r="I336" s="19" t="s">
        <v>698</v>
      </c>
      <c r="J336" s="18" t="str">
        <f>IF(Regression_Prep[[#This Row],[School Type]]="Charter","Charter", "Non Charter")</f>
        <v>Non Charter</v>
      </c>
      <c r="K336" s="60">
        <f>_xlfn.XLOOKUP(Regression_Prep[[#This Row],[School Name]],Per_Pupil_Spending_1[School Name],Per_Pupil_Spending_1[Amount],"")</f>
        <v>20702.03</v>
      </c>
      <c r="L336" s="60">
        <f>IF(Regression_Prep[[#This Row],[Comparison School Type]]="Charter", 0,1)</f>
        <v>1</v>
      </c>
      <c r="M336" s="60" cm="1">
        <f t="array" ref="M336">_xlfn._xlws.FILTER(Enrollment[Percentage],(Enrollment[School Name]=Regression_Prep[[#This Row],[School Name]])*(Enrollment[Population]="Economically Disadvantaged"),"")</f>
        <v>0.11409999999999999</v>
      </c>
      <c r="N336" s="60" cm="1">
        <f t="array" ref="N336">_xlfn._xlws.FILTER(Enrollment[Percentage],(Enrollment[School Name]=Regression_Prep[[#This Row],[School Name]])*(Enrollment[Population]="Students with Disabilities"),"")</f>
        <v>0.16300000000000001</v>
      </c>
      <c r="O336" s="60">
        <f>_xlfn.XLOOKUP(Regression_Prep[[#This Row],[School Name]],ELA_New[School Name], ELA_New[Percentage of Students at Achievement Level],"")</f>
        <v>0.37009999999999998</v>
      </c>
      <c r="P336" s="60">
        <f>_xlfn.XLOOKUP(Regression_Prep[[#This Row],[School Name]],Math_New[School Name],Math_New[Percentage of Students at Achievement Level],"")</f>
        <v>0.34820000000000001</v>
      </c>
      <c r="Q336" s="60">
        <f>_xlfn.XLOOKUP(Regression_Prep[[#This Row],[School Name]],Science_New[School Name], Science_New[Percentage of Students at Achievement Level],"")</f>
        <v>0.61960000000000004</v>
      </c>
      <c r="R336" s="60">
        <f>IFERROR(AVERAGEIFS(Regression_Prep[[#This Row],[Percent Below Achievement ELA]:[Percent Below Achievement Science]],Regression_Prep[[#This Row],[Percent Below Achievement ELA]:[Percent Below Achievement Science]],"&lt;&gt;"),"")</f>
        <v>0.44596666666666662</v>
      </c>
      <c r="S336" s="60">
        <f>IFERROR(Regression_Prep[[#This Row],[Per Pupil Spending]]*Regression_Prep[[#This Row],[Percent Below Achievement ELA]],"")</f>
        <v>7661.8213029999988</v>
      </c>
      <c r="T336" s="60">
        <f>IFERROR(Regression_Prep[[#This Row],[Per Pupil Spending]]/(1-Regression_Prep[[#This Row],[Percent Below Achievement ELA]]),"")</f>
        <v>32865.581838387043</v>
      </c>
      <c r="U336" s="60">
        <f>IFERROR(Regression_Prep[[#This Row],[Per Pupil Spending]]*Regression_Prep[[#This Row],[Percent Below Achievement Science]],"")</f>
        <v>12826.977788</v>
      </c>
      <c r="V336" s="60">
        <f>IFERROR(Regression_Prep[[#This Row],[Per Pupil Spending]]/(1-Regression_Prep[[#This Row],[Percent Below Achievement Science]]),"")</f>
        <v>54421.740273396426</v>
      </c>
      <c r="W336" s="60">
        <f>IFERROR(Regression_Prep[[#This Row],[Per Pupil Spending]]*Regression_Prep[[#This Row],[Percent Below Achievement Math]],"")</f>
        <v>7208.4468459999998</v>
      </c>
      <c r="X336" s="60">
        <f>IFERROR(Regression_Prep[[#This Row],[Per Pupil Spending]]/(1-Regression_Prep[[#This Row],[Percent Below Achievement Math]]),"")</f>
        <v>31761.32249156183</v>
      </c>
      <c r="Y336" s="60"/>
      <c r="AH336"/>
      <c r="AI336"/>
      <c r="AJ336"/>
      <c r="AK336"/>
      <c r="AL336"/>
      <c r="AM336"/>
      <c r="AN336"/>
      <c r="AO336"/>
      <c r="AP336"/>
    </row>
    <row r="337" spans="1:42" ht="13">
      <c r="A337" s="28" t="s">
        <v>570</v>
      </c>
      <c r="B337" s="26" t="s">
        <v>955</v>
      </c>
      <c r="C337" s="26" t="s">
        <v>562</v>
      </c>
      <c r="D337" s="26" t="s">
        <v>835</v>
      </c>
      <c r="E337" s="26" t="s">
        <v>647</v>
      </c>
      <c r="F337" s="27" t="s">
        <v>579</v>
      </c>
      <c r="G337" s="26" t="s">
        <v>653</v>
      </c>
      <c r="H337" s="26" t="s">
        <v>957</v>
      </c>
      <c r="I337" s="19" t="s">
        <v>835</v>
      </c>
      <c r="J337" s="18" t="str">
        <f>IF(Regression_Prep[[#This Row],[School Type]]="Charter","Charter", "Non Charter")</f>
        <v>Non Charter</v>
      </c>
      <c r="K337" s="60">
        <f>_xlfn.XLOOKUP(Regression_Prep[[#This Row],[School Name]],Per_Pupil_Spending_1[School Name],Per_Pupil_Spending_1[Amount],"")</f>
        <v>20715.66</v>
      </c>
      <c r="L337" s="60">
        <f>IF(Regression_Prep[[#This Row],[Comparison School Type]]="Charter", 0,1)</f>
        <v>1</v>
      </c>
      <c r="M337" s="60" cm="1">
        <f t="array" ref="M337">_xlfn._xlws.FILTER(Enrollment[Percentage],(Enrollment[School Name]=Regression_Prep[[#This Row],[School Name]])*(Enrollment[Population]="Economically Disadvantaged"),"")</f>
        <v>0.12640000000000001</v>
      </c>
      <c r="N337" s="60" cm="1">
        <f t="array" ref="N337">_xlfn._xlws.FILTER(Enrollment[Percentage],(Enrollment[School Name]=Regression_Prep[[#This Row],[School Name]])*(Enrollment[Population]="Students with Disabilities"),"")</f>
        <v>0.15690000000000001</v>
      </c>
      <c r="O337" s="60">
        <f>_xlfn.XLOOKUP(Regression_Prep[[#This Row],[School Name]],ELA_New[School Name], ELA_New[Percentage of Students at Achievement Level],"")</f>
        <v>0.41880000000000001</v>
      </c>
      <c r="P337" s="60">
        <f>_xlfn.XLOOKUP(Regression_Prep[[#This Row],[School Name]],Math_New[School Name],Math_New[Percentage of Students at Achievement Level],"")</f>
        <v>0.58750000000000002</v>
      </c>
      <c r="Q337" s="60" t="str">
        <f>_xlfn.XLOOKUP(Regression_Prep[[#This Row],[School Name]],Science_New[School Name], Science_New[Percentage of Students at Achievement Level],"")</f>
        <v/>
      </c>
      <c r="R337" s="60">
        <f>IFERROR(AVERAGEIFS(Regression_Prep[[#This Row],[Percent Below Achievement ELA]:[Percent Below Achievement Science]],Regression_Prep[[#This Row],[Percent Below Achievement ELA]:[Percent Below Achievement Science]],"&lt;&gt;"),"")</f>
        <v>0.50314999999999999</v>
      </c>
      <c r="S337" s="60">
        <f>IFERROR(Regression_Prep[[#This Row],[Per Pupil Spending]]*Regression_Prep[[#This Row],[Percent Below Achievement ELA]],"")</f>
        <v>8675.7184080000006</v>
      </c>
      <c r="T337" s="60">
        <f>IFERROR(Regression_Prep[[#This Row],[Per Pupil Spending]]/(1-Regression_Prep[[#This Row],[Percent Below Achievement ELA]]),"")</f>
        <v>35642.911218169305</v>
      </c>
      <c r="U337" s="60" t="str">
        <f>IFERROR(Regression_Prep[[#This Row],[Per Pupil Spending]]*Regression_Prep[[#This Row],[Percent Below Achievement Science]],"")</f>
        <v/>
      </c>
      <c r="V337" s="60" t="str">
        <f>IFERROR(Regression_Prep[[#This Row],[Per Pupil Spending]]/(1-Regression_Prep[[#This Row],[Percent Below Achievement Science]]),"")</f>
        <v/>
      </c>
      <c r="W337" s="60">
        <f>IFERROR(Regression_Prep[[#This Row],[Per Pupil Spending]]*Regression_Prep[[#This Row],[Percent Below Achievement Math]],"")</f>
        <v>12170.45025</v>
      </c>
      <c r="X337" s="60">
        <f>IFERROR(Regression_Prep[[#This Row],[Per Pupil Spending]]/(1-Regression_Prep[[#This Row],[Percent Below Achievement Math]]),"")</f>
        <v>50219.781818181822</v>
      </c>
      <c r="Y337" s="60"/>
      <c r="AH337"/>
      <c r="AI337"/>
      <c r="AJ337"/>
      <c r="AK337"/>
      <c r="AL337"/>
      <c r="AM337"/>
      <c r="AN337"/>
      <c r="AO337"/>
      <c r="AP337"/>
    </row>
    <row r="338" spans="1:42" ht="13">
      <c r="A338" s="25" t="s">
        <v>570</v>
      </c>
      <c r="B338" s="23" t="s">
        <v>958</v>
      </c>
      <c r="C338" s="23" t="s">
        <v>6</v>
      </c>
      <c r="D338" s="23" t="s">
        <v>756</v>
      </c>
      <c r="E338" s="23" t="s">
        <v>647</v>
      </c>
      <c r="F338" s="24" t="s">
        <v>579</v>
      </c>
      <c r="G338" s="23" t="s">
        <v>653</v>
      </c>
      <c r="H338" s="23" t="s">
        <v>959</v>
      </c>
      <c r="I338" s="19" t="s">
        <v>756</v>
      </c>
      <c r="J338" s="18" t="str">
        <f>IF(Regression_Prep[[#This Row],[School Type]]="Charter","Charter", "Non Charter")</f>
        <v>Non Charter</v>
      </c>
      <c r="K338" s="60">
        <f>_xlfn.XLOOKUP(Regression_Prep[[#This Row],[School Name]],Per_Pupil_Spending_1[School Name],Per_Pupil_Spending_1[Amount],"")</f>
        <v>20786.71</v>
      </c>
      <c r="L338" s="60">
        <f>IF(Regression_Prep[[#This Row],[Comparison School Type]]="Charter", 0,1)</f>
        <v>1</v>
      </c>
      <c r="M338" s="60" cm="1">
        <f t="array" ref="M338">_xlfn._xlws.FILTER(Enrollment[Percentage],(Enrollment[School Name]=Regression_Prep[[#This Row],[School Name]])*(Enrollment[Population]="Economically Disadvantaged"),"")</f>
        <v>0.32469999999999999</v>
      </c>
      <c r="N338" s="60" cm="1">
        <f t="array" ref="N338">_xlfn._xlws.FILTER(Enrollment[Percentage],(Enrollment[School Name]=Regression_Prep[[#This Row],[School Name]])*(Enrollment[Population]="Students with Disabilities"),"")</f>
        <v>0.26440000000000002</v>
      </c>
      <c r="O338" s="60">
        <f>_xlfn.XLOOKUP(Regression_Prep[[#This Row],[School Name]],ELA_New[School Name], ELA_New[Percentage of Students at Achievement Level],"")</f>
        <v>0.34089999999999998</v>
      </c>
      <c r="P338" s="60">
        <f>_xlfn.XLOOKUP(Regression_Prep[[#This Row],[School Name]],Math_New[School Name],Math_New[Percentage of Students at Achievement Level],"")</f>
        <v>0.61739999999999995</v>
      </c>
      <c r="Q338" s="60" t="str">
        <f>_xlfn.XLOOKUP(Regression_Prep[[#This Row],[School Name]],Science_New[School Name], Science_New[Percentage of Students at Achievement Level],"")</f>
        <v/>
      </c>
      <c r="R338" s="60">
        <f>IFERROR(AVERAGEIFS(Regression_Prep[[#This Row],[Percent Below Achievement ELA]:[Percent Below Achievement Science]],Regression_Prep[[#This Row],[Percent Below Achievement ELA]:[Percent Below Achievement Science]],"&lt;&gt;"),"")</f>
        <v>0.47914999999999996</v>
      </c>
      <c r="S338" s="60">
        <f>IFERROR(Regression_Prep[[#This Row],[Per Pupil Spending]]*Regression_Prep[[#This Row],[Percent Below Achievement ELA]],"")</f>
        <v>7086.1894389999989</v>
      </c>
      <c r="T338" s="60">
        <f>IFERROR(Regression_Prep[[#This Row],[Per Pupil Spending]]/(1-Regression_Prep[[#This Row],[Percent Below Achievement ELA]]),"")</f>
        <v>31538.021544530417</v>
      </c>
      <c r="U338" s="60" t="str">
        <f>IFERROR(Regression_Prep[[#This Row],[Per Pupil Spending]]*Regression_Prep[[#This Row],[Percent Below Achievement Science]],"")</f>
        <v/>
      </c>
      <c r="V338" s="60" t="str">
        <f>IFERROR(Regression_Prep[[#This Row],[Per Pupil Spending]]/(1-Regression_Prep[[#This Row],[Percent Below Achievement Science]]),"")</f>
        <v/>
      </c>
      <c r="W338" s="60">
        <f>IFERROR(Regression_Prep[[#This Row],[Per Pupil Spending]]*Regression_Prep[[#This Row],[Percent Below Achievement Math]],"")</f>
        <v>12833.714753999999</v>
      </c>
      <c r="X338" s="60">
        <f>IFERROR(Regression_Prep[[#This Row],[Per Pupil Spending]]/(1-Regression_Prep[[#This Row],[Percent Below Achievement Math]]),"")</f>
        <v>54330.135912179816</v>
      </c>
      <c r="Y338" s="60"/>
      <c r="AH338"/>
      <c r="AI338"/>
      <c r="AJ338"/>
      <c r="AK338"/>
      <c r="AL338"/>
      <c r="AM338"/>
      <c r="AN338"/>
      <c r="AO338"/>
      <c r="AP338"/>
    </row>
    <row r="339" spans="1:42" ht="13">
      <c r="A339" s="28" t="s">
        <v>570</v>
      </c>
      <c r="B339" s="26" t="s">
        <v>958</v>
      </c>
      <c r="C339" s="26" t="s">
        <v>417</v>
      </c>
      <c r="D339" s="27" t="s">
        <v>755</v>
      </c>
      <c r="E339" s="26" t="s">
        <v>647</v>
      </c>
      <c r="F339" s="27" t="s">
        <v>579</v>
      </c>
      <c r="G339" s="26" t="s">
        <v>653</v>
      </c>
      <c r="H339" s="26" t="s">
        <v>671</v>
      </c>
      <c r="I339" s="19" t="s">
        <v>755</v>
      </c>
      <c r="J339" s="18" t="str">
        <f>IF(Regression_Prep[[#This Row],[School Type]]="Charter","Charter", "Non Charter")</f>
        <v>Non Charter</v>
      </c>
      <c r="K339" s="60">
        <f>_xlfn.XLOOKUP(Regression_Prep[[#This Row],[School Name]],Per_Pupil_Spending_1[School Name],Per_Pupil_Spending_1[Amount],"")</f>
        <v>21223.87</v>
      </c>
      <c r="L339" s="60">
        <f>IF(Regression_Prep[[#This Row],[Comparison School Type]]="Charter", 0,1)</f>
        <v>1</v>
      </c>
      <c r="M339" s="60" cm="1">
        <f t="array" ref="M339">_xlfn._xlws.FILTER(Enrollment[Percentage],(Enrollment[School Name]=Regression_Prep[[#This Row],[School Name]])*(Enrollment[Population]="Economically Disadvantaged"),"")</f>
        <v>0.31919999999999998</v>
      </c>
      <c r="N339" s="60" cm="1">
        <f t="array" ref="N339">_xlfn._xlws.FILTER(Enrollment[Percentage],(Enrollment[School Name]=Regression_Prep[[#This Row],[School Name]])*(Enrollment[Population]="Students with Disabilities"),"")</f>
        <v>0.18379999999999999</v>
      </c>
      <c r="O339" s="60">
        <f>_xlfn.XLOOKUP(Regression_Prep[[#This Row],[School Name]],ELA_New[School Name], ELA_New[Percentage of Students at Achievement Level],"")</f>
        <v>0.2419</v>
      </c>
      <c r="P339" s="60">
        <f>_xlfn.XLOOKUP(Regression_Prep[[#This Row],[School Name]],Math_New[School Name],Math_New[Percentage of Students at Achievement Level],"")</f>
        <v>0.47870000000000001</v>
      </c>
      <c r="Q339" s="60">
        <f>_xlfn.XLOOKUP(Regression_Prep[[#This Row],[School Name]],Science_New[School Name], Science_New[Percentage of Students at Achievement Level],"")</f>
        <v>0.54620000000000002</v>
      </c>
      <c r="R339" s="60">
        <f>IFERROR(AVERAGEIFS(Regression_Prep[[#This Row],[Percent Below Achievement ELA]:[Percent Below Achievement Science]],Regression_Prep[[#This Row],[Percent Below Achievement ELA]:[Percent Below Achievement Science]],"&lt;&gt;"),"")</f>
        <v>0.42226666666666662</v>
      </c>
      <c r="S339" s="60">
        <f>IFERROR(Regression_Prep[[#This Row],[Per Pupil Spending]]*Regression_Prep[[#This Row],[Percent Below Achievement ELA]],"")</f>
        <v>5134.054153</v>
      </c>
      <c r="T339" s="60">
        <f>IFERROR(Regression_Prep[[#This Row],[Per Pupil Spending]]/(1-Regression_Prep[[#This Row],[Percent Below Achievement ELA]]),"")</f>
        <v>27996.135074528425</v>
      </c>
      <c r="U339" s="60">
        <f>IFERROR(Regression_Prep[[#This Row],[Per Pupil Spending]]*Regression_Prep[[#This Row],[Percent Below Achievement Science]],"")</f>
        <v>11592.477794</v>
      </c>
      <c r="V339" s="60">
        <f>IFERROR(Regression_Prep[[#This Row],[Per Pupil Spending]]/(1-Regression_Prep[[#This Row],[Percent Below Achievement Science]]),"")</f>
        <v>46769.215513442046</v>
      </c>
      <c r="W339" s="60">
        <f>IFERROR(Regression_Prep[[#This Row],[Per Pupil Spending]]*Regression_Prep[[#This Row],[Percent Below Achievement Math]],"")</f>
        <v>10159.866569</v>
      </c>
      <c r="X339" s="60">
        <f>IFERROR(Regression_Prep[[#This Row],[Per Pupil Spending]]/(1-Regression_Prep[[#This Row],[Percent Below Achievement Math]]),"")</f>
        <v>40713.351237291383</v>
      </c>
      <c r="Y339" s="60"/>
      <c r="AH339"/>
      <c r="AI339"/>
      <c r="AJ339"/>
      <c r="AK339"/>
      <c r="AL339"/>
      <c r="AM339"/>
      <c r="AN339"/>
      <c r="AO339"/>
      <c r="AP339"/>
    </row>
    <row r="340" spans="1:42" ht="13">
      <c r="A340" s="25" t="s">
        <v>570</v>
      </c>
      <c r="B340" s="23" t="s">
        <v>961</v>
      </c>
      <c r="C340" s="23" t="s">
        <v>219</v>
      </c>
      <c r="D340" s="24" t="s">
        <v>718</v>
      </c>
      <c r="E340" s="23" t="s">
        <v>647</v>
      </c>
      <c r="F340" s="24" t="s">
        <v>579</v>
      </c>
      <c r="G340" s="23" t="s">
        <v>668</v>
      </c>
      <c r="H340" s="23" t="s">
        <v>962</v>
      </c>
      <c r="I340" s="19" t="s">
        <v>718</v>
      </c>
      <c r="J340" s="18" t="str">
        <f>IF(Regression_Prep[[#This Row],[School Type]]="Charter","Charter", "Non Charter")</f>
        <v>Non Charter</v>
      </c>
      <c r="K340" s="60">
        <f>_xlfn.XLOOKUP(Regression_Prep[[#This Row],[School Name]],Per_Pupil_Spending_1[School Name],Per_Pupil_Spending_1[Amount],"")</f>
        <v>19805.86</v>
      </c>
      <c r="L340" s="60">
        <f>IF(Regression_Prep[[#This Row],[Comparison School Type]]="Charter", 0,1)</f>
        <v>1</v>
      </c>
      <c r="M340" s="60" cm="1">
        <f t="array" ref="M340">_xlfn._xlws.FILTER(Enrollment[Percentage],(Enrollment[School Name]=Regression_Prep[[#This Row],[School Name]])*(Enrollment[Population]="Economically Disadvantaged"),"")</f>
        <v>0.38350000000000001</v>
      </c>
      <c r="N340" s="60" cm="1">
        <f t="array" ref="N340">_xlfn._xlws.FILTER(Enrollment[Percentage],(Enrollment[School Name]=Regression_Prep[[#This Row],[School Name]])*(Enrollment[Population]="Students with Disabilities"),"")</f>
        <v>0.16489999999999999</v>
      </c>
      <c r="O340" s="60">
        <f>_xlfn.XLOOKUP(Regression_Prep[[#This Row],[School Name]],ELA_New[School Name], ELA_New[Percentage of Students at Achievement Level],"")</f>
        <v>0.35510000000000003</v>
      </c>
      <c r="P340" s="60">
        <f>_xlfn.XLOOKUP(Regression_Prep[[#This Row],[School Name]],Math_New[School Name],Math_New[Percentage of Students at Achievement Level],"")</f>
        <v>0.37090000000000001</v>
      </c>
      <c r="Q340" s="60">
        <f>_xlfn.XLOOKUP(Regression_Prep[[#This Row],[School Name]],Science_New[School Name], Science_New[Percentage of Students at Achievement Level],"")</f>
        <v>0.46510000000000001</v>
      </c>
      <c r="R340" s="60">
        <f>IFERROR(AVERAGEIFS(Regression_Prep[[#This Row],[Percent Below Achievement ELA]:[Percent Below Achievement Science]],Regression_Prep[[#This Row],[Percent Below Achievement ELA]:[Percent Below Achievement Science]],"&lt;&gt;"),"")</f>
        <v>0.39703333333333335</v>
      </c>
      <c r="S340" s="60">
        <f>IFERROR(Regression_Prep[[#This Row],[Per Pupil Spending]]*Regression_Prep[[#This Row],[Percent Below Achievement ELA]],"")</f>
        <v>7033.0608860000011</v>
      </c>
      <c r="T340" s="60">
        <f>IFERROR(Regression_Prep[[#This Row],[Per Pupil Spending]]/(1-Regression_Prep[[#This Row],[Percent Below Achievement ELA]]),"")</f>
        <v>30711.52116607226</v>
      </c>
      <c r="U340" s="60">
        <f>IFERROR(Regression_Prep[[#This Row],[Per Pupil Spending]]*Regression_Prep[[#This Row],[Percent Below Achievement Science]],"")</f>
        <v>9211.7054860000007</v>
      </c>
      <c r="V340" s="60">
        <f>IFERROR(Regression_Prep[[#This Row],[Per Pupil Spending]]/(1-Regression_Prep[[#This Row],[Percent Below Achievement Science]]),"")</f>
        <v>37027.220041129192</v>
      </c>
      <c r="W340" s="60">
        <f>IFERROR(Regression_Prep[[#This Row],[Per Pupil Spending]]*Regression_Prep[[#This Row],[Percent Below Achievement Math]],"")</f>
        <v>7345.9934740000008</v>
      </c>
      <c r="X340" s="60">
        <f>IFERROR(Regression_Prep[[#This Row],[Per Pupil Spending]]/(1-Regression_Prep[[#This Row],[Percent Below Achievement Math]]),"")</f>
        <v>31482.848513749803</v>
      </c>
      <c r="Y340" s="60"/>
      <c r="AH340"/>
      <c r="AI340"/>
      <c r="AJ340"/>
      <c r="AK340"/>
      <c r="AL340"/>
      <c r="AM340"/>
      <c r="AN340"/>
      <c r="AO340"/>
      <c r="AP340"/>
    </row>
    <row r="341" spans="1:42" ht="13">
      <c r="A341" s="28" t="s">
        <v>570</v>
      </c>
      <c r="B341" s="26" t="s">
        <v>965</v>
      </c>
      <c r="C341" s="26" t="s">
        <v>211</v>
      </c>
      <c r="D341" s="27" t="s">
        <v>718</v>
      </c>
      <c r="E341" s="26" t="s">
        <v>647</v>
      </c>
      <c r="F341" s="27" t="s">
        <v>579</v>
      </c>
      <c r="G341" s="26" t="s">
        <v>691</v>
      </c>
      <c r="H341" s="26" t="s">
        <v>971</v>
      </c>
      <c r="I341" s="19" t="s">
        <v>718</v>
      </c>
      <c r="J341" s="18" t="str">
        <f>IF(Regression_Prep[[#This Row],[School Type]]="Charter","Charter", "Non Charter")</f>
        <v>Non Charter</v>
      </c>
      <c r="K341" s="60">
        <f>_xlfn.XLOOKUP(Regression_Prep[[#This Row],[School Name]],Per_Pupil_Spending_1[School Name],Per_Pupil_Spending_1[Amount],"")</f>
        <v>20496.099999999999</v>
      </c>
      <c r="L341" s="60">
        <f>IF(Regression_Prep[[#This Row],[Comparison School Type]]="Charter", 0,1)</f>
        <v>1</v>
      </c>
      <c r="M341" s="60" cm="1">
        <f t="array" ref="M341">_xlfn._xlws.FILTER(Enrollment[Percentage],(Enrollment[School Name]=Regression_Prep[[#This Row],[School Name]])*(Enrollment[Population]="Economically Disadvantaged"),"")</f>
        <v>0.49690000000000001</v>
      </c>
      <c r="N341" s="60" cm="1">
        <f t="array" ref="N341">_xlfn._xlws.FILTER(Enrollment[Percentage],(Enrollment[School Name]=Regression_Prep[[#This Row],[School Name]])*(Enrollment[Population]="Students with Disabilities"),"")</f>
        <v>0.20530000000000001</v>
      </c>
      <c r="O341" s="60">
        <f>_xlfn.XLOOKUP(Regression_Prep[[#This Row],[School Name]],ELA_New[School Name], ELA_New[Percentage of Students at Achievement Level],"")</f>
        <v>0.38030000000000003</v>
      </c>
      <c r="P341" s="60">
        <f>_xlfn.XLOOKUP(Regression_Prep[[#This Row],[School Name]],Math_New[School Name],Math_New[Percentage of Students at Achievement Level],"")</f>
        <v>0.24890000000000001</v>
      </c>
      <c r="Q341" s="60">
        <f>_xlfn.XLOOKUP(Regression_Prep[[#This Row],[School Name]],Science_New[School Name], Science_New[Percentage of Students at Achievement Level],"")</f>
        <v>0.71860000000000002</v>
      </c>
      <c r="R341" s="60">
        <f>IFERROR(AVERAGEIFS(Regression_Prep[[#This Row],[Percent Below Achievement ELA]:[Percent Below Achievement Science]],Regression_Prep[[#This Row],[Percent Below Achievement ELA]:[Percent Below Achievement Science]],"&lt;&gt;"),"")</f>
        <v>0.44926666666666665</v>
      </c>
      <c r="S341" s="60">
        <f>IFERROR(Regression_Prep[[#This Row],[Per Pupil Spending]]*Regression_Prep[[#This Row],[Percent Below Achievement ELA]],"")</f>
        <v>7794.6668300000001</v>
      </c>
      <c r="T341" s="60">
        <f>IFERROR(Regression_Prep[[#This Row],[Per Pupil Spending]]/(1-Regression_Prep[[#This Row],[Percent Below Achievement ELA]]),"")</f>
        <v>33074.229465870587</v>
      </c>
      <c r="U341" s="60">
        <f>IFERROR(Regression_Prep[[#This Row],[Per Pupil Spending]]*Regression_Prep[[#This Row],[Percent Below Achievement Science]],"")</f>
        <v>14728.497459999999</v>
      </c>
      <c r="V341" s="60">
        <f>IFERROR(Regression_Prep[[#This Row],[Per Pupil Spending]]/(1-Regression_Prep[[#This Row],[Percent Below Achievement Science]]),"")</f>
        <v>72836.176261549394</v>
      </c>
      <c r="W341" s="60">
        <f>IFERROR(Regression_Prep[[#This Row],[Per Pupil Spending]]*Regression_Prep[[#This Row],[Percent Below Achievement Math]],"")</f>
        <v>5101.4792900000002</v>
      </c>
      <c r="X341" s="60">
        <f>IFERROR(Regression_Prep[[#This Row],[Per Pupil Spending]]/(1-Regression_Prep[[#This Row],[Percent Below Achievement Math]]),"")</f>
        <v>27288.110770869389</v>
      </c>
      <c r="Y341" s="60"/>
      <c r="AH341"/>
      <c r="AI341"/>
      <c r="AJ341"/>
      <c r="AK341"/>
      <c r="AL341"/>
      <c r="AM341"/>
      <c r="AN341"/>
      <c r="AO341"/>
      <c r="AP341"/>
    </row>
    <row r="342" spans="1:42" ht="13">
      <c r="A342" s="25" t="s">
        <v>570</v>
      </c>
      <c r="B342" s="23" t="s">
        <v>973</v>
      </c>
      <c r="C342" s="23" t="s">
        <v>146</v>
      </c>
      <c r="D342" s="23" t="s">
        <v>710</v>
      </c>
      <c r="E342" s="23" t="s">
        <v>647</v>
      </c>
      <c r="F342" s="24" t="s">
        <v>579</v>
      </c>
      <c r="G342" s="23" t="s">
        <v>657</v>
      </c>
      <c r="H342" s="23" t="s">
        <v>974</v>
      </c>
      <c r="I342" s="19" t="s">
        <v>710</v>
      </c>
      <c r="J342" s="18" t="str">
        <f>IF(Regression_Prep[[#This Row],[School Type]]="Charter","Charter", "Non Charter")</f>
        <v>Non Charter</v>
      </c>
      <c r="K342" s="60">
        <f>_xlfn.XLOOKUP(Regression_Prep[[#This Row],[School Name]],Per_Pupil_Spending_1[School Name],Per_Pupil_Spending_1[Amount],"")</f>
        <v>19926.990000000002</v>
      </c>
      <c r="L342" s="60">
        <f>IF(Regression_Prep[[#This Row],[Comparison School Type]]="Charter", 0,1)</f>
        <v>1</v>
      </c>
      <c r="M342" s="60" cm="1">
        <f t="array" ref="M342">_xlfn._xlws.FILTER(Enrollment[Percentage],(Enrollment[School Name]=Regression_Prep[[#This Row],[School Name]])*(Enrollment[Population]="Economically Disadvantaged"),"")</f>
        <v>0.25509999999999999</v>
      </c>
      <c r="N342" s="60" cm="1">
        <f t="array" ref="N342">_xlfn._xlws.FILTER(Enrollment[Percentage],(Enrollment[School Name]=Regression_Prep[[#This Row],[School Name]])*(Enrollment[Population]="Students with Disabilities"),"")</f>
        <v>0.1903</v>
      </c>
      <c r="O342" s="60">
        <f>_xlfn.XLOOKUP(Regression_Prep[[#This Row],[School Name]],ELA_New[School Name], ELA_New[Percentage of Students at Achievement Level],"")</f>
        <v>0.24590000000000001</v>
      </c>
      <c r="P342" s="60">
        <f>_xlfn.XLOOKUP(Regression_Prep[[#This Row],[School Name]],Math_New[School Name],Math_New[Percentage of Students at Achievement Level],"")</f>
        <v>0.63109999999999999</v>
      </c>
      <c r="Q342" s="60">
        <f>_xlfn.XLOOKUP(Regression_Prep[[#This Row],[School Name]],Science_New[School Name], Science_New[Percentage of Students at Achievement Level],"")</f>
        <v>0.73170000000000002</v>
      </c>
      <c r="R342" s="60">
        <f>IFERROR(AVERAGEIFS(Regression_Prep[[#This Row],[Percent Below Achievement ELA]:[Percent Below Achievement Science]],Regression_Prep[[#This Row],[Percent Below Achievement ELA]:[Percent Below Achievement Science]],"&lt;&gt;"),"")</f>
        <v>0.53623333333333334</v>
      </c>
      <c r="S342" s="60">
        <f>IFERROR(Regression_Prep[[#This Row],[Per Pupil Spending]]*Regression_Prep[[#This Row],[Percent Below Achievement ELA]],"")</f>
        <v>4900.0468410000003</v>
      </c>
      <c r="T342" s="60">
        <f>IFERROR(Regression_Prep[[#This Row],[Per Pupil Spending]]/(1-Regression_Prep[[#This Row],[Percent Below Achievement ELA]]),"")</f>
        <v>26424.864076382444</v>
      </c>
      <c r="U342" s="60">
        <f>IFERROR(Regression_Prep[[#This Row],[Per Pupil Spending]]*Regression_Prep[[#This Row],[Percent Below Achievement Science]],"")</f>
        <v>14580.578583000002</v>
      </c>
      <c r="V342" s="60">
        <f>IFERROR(Regression_Prep[[#This Row],[Per Pupil Spending]]/(1-Regression_Prep[[#This Row],[Percent Below Achievement Science]]),"")</f>
        <v>74271.300782705934</v>
      </c>
      <c r="W342" s="60">
        <f>IFERROR(Regression_Prep[[#This Row],[Per Pupil Spending]]*Regression_Prep[[#This Row],[Percent Below Achievement Math]],"")</f>
        <v>12575.923389000001</v>
      </c>
      <c r="X342" s="60">
        <f>IFERROR(Regression_Prep[[#This Row],[Per Pupil Spending]]/(1-Regression_Prep[[#This Row],[Percent Below Achievement Math]]),"")</f>
        <v>54017.321767416644</v>
      </c>
      <c r="Y342" s="60"/>
      <c r="AH342"/>
      <c r="AI342"/>
      <c r="AJ342"/>
      <c r="AK342"/>
      <c r="AL342"/>
      <c r="AM342"/>
      <c r="AN342"/>
      <c r="AO342"/>
      <c r="AP342"/>
    </row>
    <row r="343" spans="1:42" ht="13">
      <c r="A343" s="28" t="s">
        <v>570</v>
      </c>
      <c r="B343" s="26" t="s">
        <v>973</v>
      </c>
      <c r="C343" s="26" t="s">
        <v>221</v>
      </c>
      <c r="D343" s="27" t="s">
        <v>755</v>
      </c>
      <c r="E343" s="26" t="s">
        <v>647</v>
      </c>
      <c r="F343" s="27" t="s">
        <v>579</v>
      </c>
      <c r="G343" s="26" t="s">
        <v>657</v>
      </c>
      <c r="H343" s="26" t="s">
        <v>975</v>
      </c>
      <c r="I343" s="19" t="s">
        <v>755</v>
      </c>
      <c r="J343" s="18" t="str">
        <f>IF(Regression_Prep[[#This Row],[School Type]]="Charter","Charter", "Non Charter")</f>
        <v>Non Charter</v>
      </c>
      <c r="K343" s="60">
        <f>_xlfn.XLOOKUP(Regression_Prep[[#This Row],[School Name]],Per_Pupil_Spending_1[School Name],Per_Pupil_Spending_1[Amount],"")</f>
        <v>20447.29</v>
      </c>
      <c r="L343" s="60">
        <f>IF(Regression_Prep[[#This Row],[Comparison School Type]]="Charter", 0,1)</f>
        <v>1</v>
      </c>
      <c r="M343" s="60" cm="1">
        <f t="array" ref="M343">_xlfn._xlws.FILTER(Enrollment[Percentage],(Enrollment[School Name]=Regression_Prep[[#This Row],[School Name]])*(Enrollment[Population]="Economically Disadvantaged"),"")</f>
        <v>0.36159999999999998</v>
      </c>
      <c r="N343" s="60" cm="1">
        <f t="array" ref="N343">_xlfn._xlws.FILTER(Enrollment[Percentage],(Enrollment[School Name]=Regression_Prep[[#This Row],[School Name]])*(Enrollment[Population]="Students with Disabilities"),"")</f>
        <v>0.16950000000000001</v>
      </c>
      <c r="O343" s="60">
        <f>_xlfn.XLOOKUP(Regression_Prep[[#This Row],[School Name]],ELA_New[School Name], ELA_New[Percentage of Students at Achievement Level],"")</f>
        <v>0.34089999999999998</v>
      </c>
      <c r="P343" s="60">
        <f>_xlfn.XLOOKUP(Regression_Prep[[#This Row],[School Name]],Math_New[School Name],Math_New[Percentage of Students at Achievement Level],"")</f>
        <v>0.4148</v>
      </c>
      <c r="Q343" s="60">
        <f>_xlfn.XLOOKUP(Regression_Prep[[#This Row],[School Name]],Science_New[School Name], Science_New[Percentage of Students at Achievement Level],"")</f>
        <v>0.6744</v>
      </c>
      <c r="R343" s="60">
        <f>IFERROR(AVERAGEIFS(Regression_Prep[[#This Row],[Percent Below Achievement ELA]:[Percent Below Achievement Science]],Regression_Prep[[#This Row],[Percent Below Achievement ELA]:[Percent Below Achievement Science]],"&lt;&gt;"),"")</f>
        <v>0.47669999999999996</v>
      </c>
      <c r="S343" s="60">
        <f>IFERROR(Regression_Prep[[#This Row],[Per Pupil Spending]]*Regression_Prep[[#This Row],[Percent Below Achievement ELA]],"")</f>
        <v>6970.4811609999997</v>
      </c>
      <c r="T343" s="60">
        <f>IFERROR(Regression_Prep[[#This Row],[Per Pupil Spending]]/(1-Regression_Prep[[#This Row],[Percent Below Achievement ELA]]),"")</f>
        <v>31023.04657866788</v>
      </c>
      <c r="U343" s="60">
        <f>IFERROR(Regression_Prep[[#This Row],[Per Pupil Spending]]*Regression_Prep[[#This Row],[Percent Below Achievement Science]],"")</f>
        <v>13789.652376</v>
      </c>
      <c r="V343" s="60">
        <f>IFERROR(Regression_Prep[[#This Row],[Per Pupil Spending]]/(1-Regression_Prep[[#This Row],[Percent Below Achievement Science]]),"")</f>
        <v>62798.802211302216</v>
      </c>
      <c r="W343" s="60">
        <f>IFERROR(Regression_Prep[[#This Row],[Per Pupil Spending]]*Regression_Prep[[#This Row],[Percent Below Achievement Math]],"")</f>
        <v>8481.5358919999999</v>
      </c>
      <c r="X343" s="60">
        <f>IFERROR(Regression_Prep[[#This Row],[Per Pupil Spending]]/(1-Regression_Prep[[#This Row],[Percent Below Achievement Math]]),"")</f>
        <v>34940.686944634319</v>
      </c>
      <c r="Y343" s="60"/>
      <c r="AH343"/>
      <c r="AI343"/>
      <c r="AJ343"/>
      <c r="AK343"/>
      <c r="AL343"/>
      <c r="AM343"/>
      <c r="AN343"/>
      <c r="AO343"/>
      <c r="AP343"/>
    </row>
    <row r="344" spans="1:42" ht="13">
      <c r="A344" s="25" t="s">
        <v>570</v>
      </c>
      <c r="B344" s="23" t="s">
        <v>973</v>
      </c>
      <c r="C344" s="23" t="s">
        <v>278</v>
      </c>
      <c r="D344" s="23" t="s">
        <v>756</v>
      </c>
      <c r="E344" s="23" t="s">
        <v>647</v>
      </c>
      <c r="F344" s="24" t="s">
        <v>579</v>
      </c>
      <c r="G344" s="23" t="s">
        <v>657</v>
      </c>
      <c r="H344" s="23" t="s">
        <v>975</v>
      </c>
      <c r="I344" s="19" t="s">
        <v>756</v>
      </c>
      <c r="J344" s="18" t="str">
        <f>IF(Regression_Prep[[#This Row],[School Type]]="Charter","Charter", "Non Charter")</f>
        <v>Non Charter</v>
      </c>
      <c r="K344" s="60">
        <f>_xlfn.XLOOKUP(Regression_Prep[[#This Row],[School Name]],Per_Pupil_Spending_1[School Name],Per_Pupil_Spending_1[Amount],"")</f>
        <v>20123.599999999999</v>
      </c>
      <c r="L344" s="60">
        <f>IF(Regression_Prep[[#This Row],[Comparison School Type]]="Charter", 0,1)</f>
        <v>1</v>
      </c>
      <c r="M344" s="60" cm="1">
        <f t="array" ref="M344">_xlfn._xlws.FILTER(Enrollment[Percentage],(Enrollment[School Name]=Regression_Prep[[#This Row],[School Name]])*(Enrollment[Population]="Economically Disadvantaged"),"")</f>
        <v>0.2868</v>
      </c>
      <c r="N344" s="60" cm="1">
        <f t="array" ref="N344">_xlfn._xlws.FILTER(Enrollment[Percentage],(Enrollment[School Name]=Regression_Prep[[#This Row],[School Name]])*(Enrollment[Population]="Students with Disabilities"),"")</f>
        <v>0.2132</v>
      </c>
      <c r="O344" s="60">
        <f>_xlfn.XLOOKUP(Regression_Prep[[#This Row],[School Name]],ELA_New[School Name], ELA_New[Percentage of Students at Achievement Level],"")</f>
        <v>0.4239</v>
      </c>
      <c r="P344" s="60">
        <f>_xlfn.XLOOKUP(Regression_Prep[[#This Row],[School Name]],Math_New[School Name],Math_New[Percentage of Students at Achievement Level],"")</f>
        <v>0.63039999999999996</v>
      </c>
      <c r="Q344" s="60" t="str">
        <f>_xlfn.XLOOKUP(Regression_Prep[[#This Row],[School Name]],Science_New[School Name], Science_New[Percentage of Students at Achievement Level],"")</f>
        <v/>
      </c>
      <c r="R344" s="60">
        <f>IFERROR(AVERAGEIFS(Regression_Prep[[#This Row],[Percent Below Achievement ELA]:[Percent Below Achievement Science]],Regression_Prep[[#This Row],[Percent Below Achievement ELA]:[Percent Below Achievement Science]],"&lt;&gt;"),"")</f>
        <v>0.52715000000000001</v>
      </c>
      <c r="S344" s="60">
        <f>IFERROR(Regression_Prep[[#This Row],[Per Pupil Spending]]*Regression_Prep[[#This Row],[Percent Below Achievement ELA]],"")</f>
        <v>8530.3940399999992</v>
      </c>
      <c r="T344" s="60">
        <f>IFERROR(Regression_Prep[[#This Row],[Per Pupil Spending]]/(1-Regression_Prep[[#This Row],[Percent Below Achievement ELA]]),"")</f>
        <v>34930.74119076549</v>
      </c>
      <c r="U344" s="60" t="str">
        <f>IFERROR(Regression_Prep[[#This Row],[Per Pupil Spending]]*Regression_Prep[[#This Row],[Percent Below Achievement Science]],"")</f>
        <v/>
      </c>
      <c r="V344" s="60" t="str">
        <f>IFERROR(Regression_Prep[[#This Row],[Per Pupil Spending]]/(1-Regression_Prep[[#This Row],[Percent Below Achievement Science]]),"")</f>
        <v/>
      </c>
      <c r="W344" s="60">
        <f>IFERROR(Regression_Prep[[#This Row],[Per Pupil Spending]]*Regression_Prep[[#This Row],[Percent Below Achievement Math]],"")</f>
        <v>12685.917439999997</v>
      </c>
      <c r="X344" s="60">
        <f>IFERROR(Regression_Prep[[#This Row],[Per Pupil Spending]]/(1-Regression_Prep[[#This Row],[Percent Below Achievement Math]]),"")</f>
        <v>54446.969696969689</v>
      </c>
      <c r="Y344" s="60"/>
      <c r="AH344"/>
      <c r="AI344"/>
      <c r="AJ344"/>
      <c r="AK344"/>
      <c r="AL344"/>
      <c r="AM344"/>
      <c r="AN344"/>
      <c r="AO344"/>
      <c r="AP344"/>
    </row>
    <row r="345" spans="1:42" ht="13">
      <c r="A345" s="28" t="s">
        <v>570</v>
      </c>
      <c r="B345" s="26" t="s">
        <v>973</v>
      </c>
      <c r="C345" s="26" t="s">
        <v>450</v>
      </c>
      <c r="D345" s="26" t="s">
        <v>710</v>
      </c>
      <c r="E345" s="26" t="s">
        <v>647</v>
      </c>
      <c r="F345" s="27" t="s">
        <v>579</v>
      </c>
      <c r="G345" s="26" t="s">
        <v>657</v>
      </c>
      <c r="H345" s="26" t="s">
        <v>976</v>
      </c>
      <c r="I345" s="19" t="s">
        <v>710</v>
      </c>
      <c r="J345" s="18" t="str">
        <f>IF(Regression_Prep[[#This Row],[School Type]]="Charter","Charter", "Non Charter")</f>
        <v>Non Charter</v>
      </c>
      <c r="K345" s="60">
        <f>_xlfn.XLOOKUP(Regression_Prep[[#This Row],[School Name]],Per_Pupil_Spending_1[School Name],Per_Pupil_Spending_1[Amount],"")</f>
        <v>18046.96</v>
      </c>
      <c r="L345" s="60">
        <f>IF(Regression_Prep[[#This Row],[Comparison School Type]]="Charter", 0,1)</f>
        <v>1</v>
      </c>
      <c r="M345" s="60" cm="1">
        <f t="array" ref="M345">_xlfn._xlws.FILTER(Enrollment[Percentage],(Enrollment[School Name]=Regression_Prep[[#This Row],[School Name]])*(Enrollment[Population]="Economically Disadvantaged"),"")</f>
        <v>0.28470000000000001</v>
      </c>
      <c r="N345" s="60" cm="1">
        <f t="array" ref="N345">_xlfn._xlws.FILTER(Enrollment[Percentage],(Enrollment[School Name]=Regression_Prep[[#This Row],[School Name]])*(Enrollment[Population]="Students with Disabilities"),"")</f>
        <v>0.16270000000000001</v>
      </c>
      <c r="O345" s="60">
        <f>_xlfn.XLOOKUP(Regression_Prep[[#This Row],[School Name]],ELA_New[School Name], ELA_New[Percentage of Students at Achievement Level],"")</f>
        <v>0.25190000000000001</v>
      </c>
      <c r="P345" s="60">
        <f>_xlfn.XLOOKUP(Regression_Prep[[#This Row],[School Name]],Math_New[School Name],Math_New[Percentage of Students at Achievement Level],"")</f>
        <v>0.71850000000000003</v>
      </c>
      <c r="Q345" s="60">
        <f>_xlfn.XLOOKUP(Regression_Prep[[#This Row],[School Name]],Science_New[School Name], Science_New[Percentage of Students at Achievement Level],"")</f>
        <v>0.73329999999999995</v>
      </c>
      <c r="R345" s="60">
        <f>IFERROR(AVERAGEIFS(Regression_Prep[[#This Row],[Percent Below Achievement ELA]:[Percent Below Achievement Science]],Regression_Prep[[#This Row],[Percent Below Achievement ELA]:[Percent Below Achievement Science]],"&lt;&gt;"),"")</f>
        <v>0.56789999999999996</v>
      </c>
      <c r="S345" s="60">
        <f>IFERROR(Regression_Prep[[#This Row],[Per Pupil Spending]]*Regression_Prep[[#This Row],[Percent Below Achievement ELA]],"")</f>
        <v>4546.0292239999999</v>
      </c>
      <c r="T345" s="60">
        <f>IFERROR(Regression_Prep[[#This Row],[Per Pupil Spending]]/(1-Regression_Prep[[#This Row],[Percent Below Achievement ELA]]),"")</f>
        <v>24123.726774495386</v>
      </c>
      <c r="U345" s="60">
        <f>IFERROR(Regression_Prep[[#This Row],[Per Pupil Spending]]*Regression_Prep[[#This Row],[Percent Below Achievement Science]],"")</f>
        <v>13233.835767999999</v>
      </c>
      <c r="V345" s="60">
        <f>IFERROR(Regression_Prep[[#This Row],[Per Pupil Spending]]/(1-Regression_Prep[[#This Row],[Percent Below Achievement Science]]),"")</f>
        <v>67667.641544806887</v>
      </c>
      <c r="W345" s="60">
        <f>IFERROR(Regression_Prep[[#This Row],[Per Pupil Spending]]*Regression_Prep[[#This Row],[Percent Below Achievement Math]],"")</f>
        <v>12966.740760000001</v>
      </c>
      <c r="X345" s="60">
        <f>IFERROR(Regression_Prep[[#This Row],[Per Pupil Spending]]/(1-Regression_Prep[[#This Row],[Percent Below Achievement Math]]),"")</f>
        <v>64109.982238010663</v>
      </c>
      <c r="Y345" s="60"/>
      <c r="AH345"/>
      <c r="AI345"/>
      <c r="AJ345"/>
      <c r="AK345"/>
      <c r="AL345"/>
      <c r="AM345"/>
      <c r="AN345"/>
      <c r="AO345"/>
      <c r="AP345"/>
    </row>
    <row r="346" spans="1:42" ht="13">
      <c r="A346" s="25" t="s">
        <v>570</v>
      </c>
      <c r="B346" s="23" t="s">
        <v>973</v>
      </c>
      <c r="C346" s="23" t="s">
        <v>488</v>
      </c>
      <c r="D346" s="24" t="s">
        <v>698</v>
      </c>
      <c r="E346" s="23" t="s">
        <v>647</v>
      </c>
      <c r="F346" s="24" t="s">
        <v>579</v>
      </c>
      <c r="G346" s="23" t="s">
        <v>657</v>
      </c>
      <c r="H346" s="23" t="s">
        <v>977</v>
      </c>
      <c r="I346" s="19" t="s">
        <v>698</v>
      </c>
      <c r="J346" s="18" t="str">
        <f>IF(Regression_Prep[[#This Row],[School Type]]="Charter","Charter", "Non Charter")</f>
        <v>Non Charter</v>
      </c>
      <c r="K346" s="60">
        <f>_xlfn.XLOOKUP(Regression_Prep[[#This Row],[School Name]],Per_Pupil_Spending_1[School Name],Per_Pupil_Spending_1[Amount],"")</f>
        <v>20076.78</v>
      </c>
      <c r="L346" s="60">
        <f>IF(Regression_Prep[[#This Row],[Comparison School Type]]="Charter", 0,1)</f>
        <v>1</v>
      </c>
      <c r="M346" s="60" cm="1">
        <f t="array" ref="M346">_xlfn._xlws.FILTER(Enrollment[Percentage],(Enrollment[School Name]=Regression_Prep[[#This Row],[School Name]])*(Enrollment[Population]="Economically Disadvantaged"),"")</f>
        <v>0.27429999999999999</v>
      </c>
      <c r="N346" s="60" cm="1">
        <f t="array" ref="N346">_xlfn._xlws.FILTER(Enrollment[Percentage],(Enrollment[School Name]=Regression_Prep[[#This Row],[School Name]])*(Enrollment[Population]="Students with Disabilities"),"")</f>
        <v>0.17280000000000001</v>
      </c>
      <c r="O346" s="60">
        <f>_xlfn.XLOOKUP(Regression_Prep[[#This Row],[School Name]],ELA_New[School Name], ELA_New[Percentage of Students at Achievement Level],"")</f>
        <v>0.23250000000000001</v>
      </c>
      <c r="P346" s="60">
        <f>_xlfn.XLOOKUP(Regression_Prep[[#This Row],[School Name]],Math_New[School Name],Math_New[Percentage of Students at Achievement Level],"")</f>
        <v>0.35160000000000002</v>
      </c>
      <c r="Q346" s="60">
        <f>_xlfn.XLOOKUP(Regression_Prep[[#This Row],[School Name]],Science_New[School Name], Science_New[Percentage of Students at Achievement Level],"")</f>
        <v>0.63759999999999994</v>
      </c>
      <c r="R346" s="60">
        <f>IFERROR(AVERAGEIFS(Regression_Prep[[#This Row],[Percent Below Achievement ELA]:[Percent Below Achievement Science]],Regression_Prep[[#This Row],[Percent Below Achievement ELA]:[Percent Below Achievement Science]],"&lt;&gt;"),"")</f>
        <v>0.40723333333333334</v>
      </c>
      <c r="S346" s="60">
        <f>IFERROR(Regression_Prep[[#This Row],[Per Pupil Spending]]*Regression_Prep[[#This Row],[Percent Below Achievement ELA]],"")</f>
        <v>4667.8513499999999</v>
      </c>
      <c r="T346" s="60">
        <f>IFERROR(Regression_Prep[[#This Row],[Per Pupil Spending]]/(1-Regression_Prep[[#This Row],[Percent Below Achievement ELA]]),"")</f>
        <v>26158.671009771988</v>
      </c>
      <c r="U346" s="60">
        <f>IFERROR(Regression_Prep[[#This Row],[Per Pupil Spending]]*Regression_Prep[[#This Row],[Percent Below Achievement Science]],"")</f>
        <v>12800.954927999997</v>
      </c>
      <c r="V346" s="60">
        <f>IFERROR(Regression_Prep[[#This Row],[Per Pupil Spending]]/(1-Regression_Prep[[#This Row],[Percent Below Achievement Science]]),"")</f>
        <v>55399.503311258268</v>
      </c>
      <c r="W346" s="60">
        <f>IFERROR(Regression_Prep[[#This Row],[Per Pupil Spending]]*Regression_Prep[[#This Row],[Percent Below Achievement Math]],"")</f>
        <v>7058.9958480000005</v>
      </c>
      <c r="X346" s="60">
        <f>IFERROR(Regression_Prep[[#This Row],[Per Pupil Spending]]/(1-Regression_Prep[[#This Row],[Percent Below Achievement Math]]),"")</f>
        <v>30963.571869216532</v>
      </c>
      <c r="Y346" s="60"/>
      <c r="AH346"/>
      <c r="AI346"/>
      <c r="AJ346"/>
      <c r="AK346"/>
      <c r="AL346"/>
      <c r="AM346"/>
      <c r="AN346"/>
      <c r="AO346"/>
      <c r="AP346"/>
    </row>
    <row r="347" spans="1:42" ht="13">
      <c r="A347" s="28" t="s">
        <v>570</v>
      </c>
      <c r="B347" s="26" t="s">
        <v>973</v>
      </c>
      <c r="C347" s="26" t="s">
        <v>560</v>
      </c>
      <c r="D347" s="27" t="s">
        <v>749</v>
      </c>
      <c r="E347" s="26" t="s">
        <v>647</v>
      </c>
      <c r="F347" s="27" t="s">
        <v>579</v>
      </c>
      <c r="G347" s="26" t="s">
        <v>657</v>
      </c>
      <c r="H347" s="26" t="s">
        <v>977</v>
      </c>
      <c r="I347" s="19" t="s">
        <v>749</v>
      </c>
      <c r="J347" s="18" t="str">
        <f>IF(Regression_Prep[[#This Row],[School Type]]="Charter","Charter", "Non Charter")</f>
        <v>Non Charter</v>
      </c>
      <c r="K347" s="60">
        <f>_xlfn.XLOOKUP(Regression_Prep[[#This Row],[School Name]],Per_Pupil_Spending_1[School Name],Per_Pupil_Spending_1[Amount],"")</f>
        <v>21013.89</v>
      </c>
      <c r="L347" s="60">
        <f>IF(Regression_Prep[[#This Row],[Comparison School Type]]="Charter", 0,1)</f>
        <v>1</v>
      </c>
      <c r="M347" s="60" cm="1">
        <f t="array" ref="M347">_xlfn._xlws.FILTER(Enrollment[Percentage],(Enrollment[School Name]=Regression_Prep[[#This Row],[School Name]])*(Enrollment[Population]="Economically Disadvantaged"),"")</f>
        <v>0.38390000000000002</v>
      </c>
      <c r="N347" s="60" cm="1">
        <f t="array" ref="N347">_xlfn._xlws.FILTER(Enrollment[Percentage],(Enrollment[School Name]=Regression_Prep[[#This Row],[School Name]])*(Enrollment[Population]="Students with Disabilities"),"")</f>
        <v>0.20849999999999999</v>
      </c>
      <c r="O347" s="60">
        <f>_xlfn.XLOOKUP(Regression_Prep[[#This Row],[School Name]],ELA_New[School Name], ELA_New[Percentage of Students at Achievement Level],"")</f>
        <v>0.26700000000000002</v>
      </c>
      <c r="P347" s="60">
        <f>_xlfn.XLOOKUP(Regression_Prep[[#This Row],[School Name]],Math_New[School Name],Math_New[Percentage of Students at Achievement Level],"")</f>
        <v>0.61650000000000005</v>
      </c>
      <c r="Q347" s="60">
        <f>_xlfn.XLOOKUP(Regression_Prep[[#This Row],[School Name]],Science_New[School Name], Science_New[Percentage of Students at Achievement Level],"")</f>
        <v>0.75</v>
      </c>
      <c r="R347" s="60">
        <f>IFERROR(AVERAGEIFS(Regression_Prep[[#This Row],[Percent Below Achievement ELA]:[Percent Below Achievement Science]],Regression_Prep[[#This Row],[Percent Below Achievement ELA]:[Percent Below Achievement Science]],"&lt;&gt;"),"")</f>
        <v>0.5445000000000001</v>
      </c>
      <c r="S347" s="60">
        <f>IFERROR(Regression_Prep[[#This Row],[Per Pupil Spending]]*Regression_Prep[[#This Row],[Percent Below Achievement ELA]],"")</f>
        <v>5610.7086300000001</v>
      </c>
      <c r="T347" s="60">
        <f>IFERROR(Regression_Prep[[#This Row],[Per Pupil Spending]]/(1-Regression_Prep[[#This Row],[Percent Below Achievement ELA]]),"")</f>
        <v>28668.335607094134</v>
      </c>
      <c r="U347" s="60">
        <f>IFERROR(Regression_Prep[[#This Row],[Per Pupil Spending]]*Regression_Prep[[#This Row],[Percent Below Achievement Science]],"")</f>
        <v>15760.4175</v>
      </c>
      <c r="V347" s="60">
        <f>IFERROR(Regression_Prep[[#This Row],[Per Pupil Spending]]/(1-Regression_Prep[[#This Row],[Percent Below Achievement Science]]),"")</f>
        <v>84055.56</v>
      </c>
      <c r="W347" s="60">
        <f>IFERROR(Regression_Prep[[#This Row],[Per Pupil Spending]]*Regression_Prep[[#This Row],[Percent Below Achievement Math]],"")</f>
        <v>12955.063185000001</v>
      </c>
      <c r="X347" s="60">
        <f>IFERROR(Regression_Prep[[#This Row],[Per Pupil Spending]]/(1-Regression_Prep[[#This Row],[Percent Below Achievement Math]]),"")</f>
        <v>54795.019556714476</v>
      </c>
      <c r="Y347" s="60"/>
      <c r="AH347"/>
      <c r="AI347"/>
      <c r="AJ347"/>
      <c r="AK347"/>
      <c r="AL347"/>
      <c r="AM347"/>
      <c r="AN347"/>
      <c r="AO347"/>
      <c r="AP347"/>
    </row>
    <row r="348" spans="1:42" ht="13">
      <c r="A348" s="25" t="s">
        <v>570</v>
      </c>
      <c r="B348" s="23" t="s">
        <v>978</v>
      </c>
      <c r="C348" s="23" t="s">
        <v>282</v>
      </c>
      <c r="D348" s="23" t="s">
        <v>756</v>
      </c>
      <c r="E348" s="23" t="s">
        <v>647</v>
      </c>
      <c r="F348" s="24" t="s">
        <v>579</v>
      </c>
      <c r="G348" s="23" t="s">
        <v>676</v>
      </c>
      <c r="H348" s="23" t="s">
        <v>979</v>
      </c>
      <c r="I348" s="19" t="s">
        <v>756</v>
      </c>
      <c r="J348" s="18" t="str">
        <f>IF(Regression_Prep[[#This Row],[School Type]]="Charter","Charter", "Non Charter")</f>
        <v>Non Charter</v>
      </c>
      <c r="K348" s="60">
        <f>_xlfn.XLOOKUP(Regression_Prep[[#This Row],[School Name]],Per_Pupil_Spending_1[School Name],Per_Pupil_Spending_1[Amount],"")</f>
        <v>25627.78</v>
      </c>
      <c r="L348" s="60">
        <f>IF(Regression_Prep[[#This Row],[Comparison School Type]]="Charter", 0,1)</f>
        <v>1</v>
      </c>
      <c r="M348" s="60" cm="1">
        <f t="array" ref="M348">_xlfn._xlws.FILTER(Enrollment[Percentage],(Enrollment[School Name]=Regression_Prep[[#This Row],[School Name]])*(Enrollment[Population]="Economically Disadvantaged"),"")</f>
        <v>0.32800000000000001</v>
      </c>
      <c r="N348" s="60" cm="1">
        <f t="array" ref="N348">_xlfn._xlws.FILTER(Enrollment[Percentage],(Enrollment[School Name]=Regression_Prep[[#This Row],[School Name]])*(Enrollment[Population]="Students with Disabilities"),"")</f>
        <v>0.19350000000000001</v>
      </c>
      <c r="O348" s="60">
        <f>_xlfn.XLOOKUP(Regression_Prep[[#This Row],[School Name]],ELA_New[School Name], ELA_New[Percentage of Students at Achievement Level],"")</f>
        <v>0.37930000000000003</v>
      </c>
      <c r="P348" s="60">
        <f>_xlfn.XLOOKUP(Regression_Prep[[#This Row],[School Name]],Math_New[School Name],Math_New[Percentage of Students at Achievement Level],"")</f>
        <v>0.48280000000000001</v>
      </c>
      <c r="Q348" s="60" t="str">
        <f>_xlfn.XLOOKUP(Regression_Prep[[#This Row],[School Name]],Science_New[School Name], Science_New[Percentage of Students at Achievement Level],"")</f>
        <v/>
      </c>
      <c r="R348" s="60">
        <f>IFERROR(AVERAGEIFS(Regression_Prep[[#This Row],[Percent Below Achievement ELA]:[Percent Below Achievement Science]],Regression_Prep[[#This Row],[Percent Below Achievement ELA]:[Percent Below Achievement Science]],"&lt;&gt;"),"")</f>
        <v>0.43105000000000004</v>
      </c>
      <c r="S348" s="60">
        <f>IFERROR(Regression_Prep[[#This Row],[Per Pupil Spending]]*Regression_Prep[[#This Row],[Percent Below Achievement ELA]],"")</f>
        <v>9720.616954000001</v>
      </c>
      <c r="T348" s="60">
        <f>IFERROR(Regression_Prep[[#This Row],[Per Pupil Spending]]/(1-Regression_Prep[[#This Row],[Percent Below Achievement ELA]]),"")</f>
        <v>41288.512969228286</v>
      </c>
      <c r="U348" s="60" t="str">
        <f>IFERROR(Regression_Prep[[#This Row],[Per Pupil Spending]]*Regression_Prep[[#This Row],[Percent Below Achievement Science]],"")</f>
        <v/>
      </c>
      <c r="V348" s="60" t="str">
        <f>IFERROR(Regression_Prep[[#This Row],[Per Pupil Spending]]/(1-Regression_Prep[[#This Row],[Percent Below Achievement Science]]),"")</f>
        <v/>
      </c>
      <c r="W348" s="60">
        <f>IFERROR(Regression_Prep[[#This Row],[Per Pupil Spending]]*Regression_Prep[[#This Row],[Percent Below Achievement Math]],"")</f>
        <v>12373.092183999999</v>
      </c>
      <c r="X348" s="60">
        <f>IFERROR(Regression_Prep[[#This Row],[Per Pupil Spending]]/(1-Regression_Prep[[#This Row],[Percent Below Achievement Math]]),"")</f>
        <v>49551.005413766434</v>
      </c>
      <c r="Y348" s="60"/>
      <c r="AH348"/>
      <c r="AI348"/>
      <c r="AJ348"/>
      <c r="AK348"/>
      <c r="AL348"/>
      <c r="AM348"/>
      <c r="AN348"/>
      <c r="AO348"/>
      <c r="AP348"/>
    </row>
    <row r="349" spans="1:42" ht="13">
      <c r="A349" s="28" t="s">
        <v>570</v>
      </c>
      <c r="B349" s="26" t="s">
        <v>978</v>
      </c>
      <c r="C349" s="26" t="s">
        <v>297</v>
      </c>
      <c r="D349" s="27" t="s">
        <v>755</v>
      </c>
      <c r="E349" s="26" t="s">
        <v>647</v>
      </c>
      <c r="F349" s="27" t="s">
        <v>579</v>
      </c>
      <c r="G349" s="26" t="s">
        <v>676</v>
      </c>
      <c r="H349" s="26" t="s">
        <v>980</v>
      </c>
      <c r="I349" s="19" t="s">
        <v>755</v>
      </c>
      <c r="J349" s="18" t="str">
        <f>IF(Regression_Prep[[#This Row],[School Type]]="Charter","Charter", "Non Charter")</f>
        <v>Non Charter</v>
      </c>
      <c r="K349" s="60">
        <f>_xlfn.XLOOKUP(Regression_Prep[[#This Row],[School Name]],Per_Pupil_Spending_1[School Name],Per_Pupil_Spending_1[Amount],"")</f>
        <v>18838.86</v>
      </c>
      <c r="L349" s="60">
        <f>IF(Regression_Prep[[#This Row],[Comparison School Type]]="Charter", 0,1)</f>
        <v>1</v>
      </c>
      <c r="M349" s="60" cm="1">
        <f t="array" ref="M349">_xlfn._xlws.FILTER(Enrollment[Percentage],(Enrollment[School Name]=Regression_Prep[[#This Row],[School Name]])*(Enrollment[Population]="Economically Disadvantaged"),"")</f>
        <v>0.38279999999999997</v>
      </c>
      <c r="N349" s="60" cm="1">
        <f t="array" ref="N349">_xlfn._xlws.FILTER(Enrollment[Percentage],(Enrollment[School Name]=Regression_Prep[[#This Row],[School Name]])*(Enrollment[Population]="Students with Disabilities"),"")</f>
        <v>0.1953</v>
      </c>
      <c r="O349" s="60">
        <f>_xlfn.XLOOKUP(Regression_Prep[[#This Row],[School Name]],ELA_New[School Name], ELA_New[Percentage of Students at Achievement Level],"")</f>
        <v>0.41670000000000001</v>
      </c>
      <c r="P349" s="60">
        <f>_xlfn.XLOOKUP(Regression_Prep[[#This Row],[School Name]],Math_New[School Name],Math_New[Percentage of Students at Achievement Level],"")</f>
        <v>0.34899999999999998</v>
      </c>
      <c r="Q349" s="60">
        <f>_xlfn.XLOOKUP(Regression_Prep[[#This Row],[School Name]],Science_New[School Name], Science_New[Percentage of Students at Achievement Level],"")</f>
        <v>0.70899999999999996</v>
      </c>
      <c r="R349" s="60">
        <f>IFERROR(AVERAGEIFS(Regression_Prep[[#This Row],[Percent Below Achievement ELA]:[Percent Below Achievement Science]],Regression_Prep[[#This Row],[Percent Below Achievement ELA]:[Percent Below Achievement Science]],"&lt;&gt;"),"")</f>
        <v>0.49156666666666665</v>
      </c>
      <c r="S349" s="60">
        <f>IFERROR(Regression_Prep[[#This Row],[Per Pupil Spending]]*Regression_Prep[[#This Row],[Percent Below Achievement ELA]],"")</f>
        <v>7850.1529620000001</v>
      </c>
      <c r="T349" s="60">
        <f>IFERROR(Regression_Prep[[#This Row],[Per Pupil Spending]]/(1-Regression_Prep[[#This Row],[Percent Below Achievement ELA]]),"")</f>
        <v>32297.03411623522</v>
      </c>
      <c r="U349" s="60">
        <f>IFERROR(Regression_Prep[[#This Row],[Per Pupil Spending]]*Regression_Prep[[#This Row],[Percent Below Achievement Science]],"")</f>
        <v>13356.75174</v>
      </c>
      <c r="V349" s="60">
        <f>IFERROR(Regression_Prep[[#This Row],[Per Pupil Spending]]/(1-Regression_Prep[[#This Row],[Percent Below Achievement Science]]),"")</f>
        <v>64738.350515463913</v>
      </c>
      <c r="W349" s="60">
        <f>IFERROR(Regression_Prep[[#This Row],[Per Pupil Spending]]*Regression_Prep[[#This Row],[Percent Below Achievement Math]],"")</f>
        <v>6574.7621399999998</v>
      </c>
      <c r="X349" s="60">
        <f>IFERROR(Regression_Prep[[#This Row],[Per Pupil Spending]]/(1-Regression_Prep[[#This Row],[Percent Below Achievement Math]]),"")</f>
        <v>28938.341013824884</v>
      </c>
      <c r="Y349" s="60"/>
      <c r="AH349"/>
      <c r="AI349"/>
      <c r="AJ349"/>
      <c r="AK349"/>
      <c r="AL349"/>
      <c r="AM349"/>
      <c r="AN349"/>
      <c r="AO349"/>
      <c r="AP349"/>
    </row>
    <row r="350" spans="1:42" ht="13">
      <c r="A350" s="25" t="s">
        <v>570</v>
      </c>
      <c r="B350" s="23" t="s">
        <v>978</v>
      </c>
      <c r="C350" s="23" t="s">
        <v>299</v>
      </c>
      <c r="D350" s="23" t="s">
        <v>756</v>
      </c>
      <c r="E350" s="23" t="s">
        <v>647</v>
      </c>
      <c r="F350" s="24" t="s">
        <v>579</v>
      </c>
      <c r="G350" s="23" t="s">
        <v>676</v>
      </c>
      <c r="H350" s="23" t="s">
        <v>980</v>
      </c>
      <c r="I350" s="19" t="s">
        <v>756</v>
      </c>
      <c r="J350" s="18" t="str">
        <f>IF(Regression_Prep[[#This Row],[School Type]]="Charter","Charter", "Non Charter")</f>
        <v>Non Charter</v>
      </c>
      <c r="K350" s="60">
        <f>_xlfn.XLOOKUP(Regression_Prep[[#This Row],[School Name]],Per_Pupil_Spending_1[School Name],Per_Pupil_Spending_1[Amount],"")</f>
        <v>19717.88</v>
      </c>
      <c r="L350" s="60">
        <f>IF(Regression_Prep[[#This Row],[Comparison School Type]]="Charter", 0,1)</f>
        <v>1</v>
      </c>
      <c r="M350" s="60" cm="1">
        <f t="array" ref="M350">_xlfn._xlws.FILTER(Enrollment[Percentage],(Enrollment[School Name]=Regression_Prep[[#This Row],[School Name]])*(Enrollment[Population]="Economically Disadvantaged"),"")</f>
        <v>0.50600000000000001</v>
      </c>
      <c r="N350" s="60" cm="1">
        <f t="array" ref="N350">_xlfn._xlws.FILTER(Enrollment[Percentage],(Enrollment[School Name]=Regression_Prep[[#This Row],[School Name]])*(Enrollment[Population]="Students with Disabilities"),"")</f>
        <v>0.15479999999999999</v>
      </c>
      <c r="O350" s="60">
        <f>_xlfn.XLOOKUP(Regression_Prep[[#This Row],[School Name]],ELA_New[School Name], ELA_New[Percentage of Students at Achievement Level],"")</f>
        <v>0.37609999999999999</v>
      </c>
      <c r="P350" s="60">
        <f>_xlfn.XLOOKUP(Regression_Prep[[#This Row],[School Name]],Math_New[School Name],Math_New[Percentage of Students at Achievement Level],"")</f>
        <v>0.51690000000000003</v>
      </c>
      <c r="Q350" s="60" t="str">
        <f>_xlfn.XLOOKUP(Regression_Prep[[#This Row],[School Name]],Science_New[School Name], Science_New[Percentage of Students at Achievement Level],"")</f>
        <v/>
      </c>
      <c r="R350" s="60">
        <f>IFERROR(AVERAGEIFS(Regression_Prep[[#This Row],[Percent Below Achievement ELA]:[Percent Below Achievement Science]],Regression_Prep[[#This Row],[Percent Below Achievement ELA]:[Percent Below Achievement Science]],"&lt;&gt;"),"")</f>
        <v>0.44650000000000001</v>
      </c>
      <c r="S350" s="60">
        <f>IFERROR(Regression_Prep[[#This Row],[Per Pupil Spending]]*Regression_Prep[[#This Row],[Percent Below Achievement ELA]],"")</f>
        <v>7415.8946679999999</v>
      </c>
      <c r="T350" s="60">
        <f>IFERROR(Regression_Prep[[#This Row],[Per Pupil Spending]]/(1-Regression_Prep[[#This Row],[Percent Below Achievement ELA]]),"")</f>
        <v>31604.231447347331</v>
      </c>
      <c r="U350" s="60" t="str">
        <f>IFERROR(Regression_Prep[[#This Row],[Per Pupil Spending]]*Regression_Prep[[#This Row],[Percent Below Achievement Science]],"")</f>
        <v/>
      </c>
      <c r="V350" s="60" t="str">
        <f>IFERROR(Regression_Prep[[#This Row],[Per Pupil Spending]]/(1-Regression_Prep[[#This Row],[Percent Below Achievement Science]]),"")</f>
        <v/>
      </c>
      <c r="W350" s="60">
        <f>IFERROR(Regression_Prep[[#This Row],[Per Pupil Spending]]*Regression_Prep[[#This Row],[Percent Below Achievement Math]],"")</f>
        <v>10192.172172000001</v>
      </c>
      <c r="X350" s="60">
        <f>IFERROR(Regression_Prep[[#This Row],[Per Pupil Spending]]/(1-Regression_Prep[[#This Row],[Percent Below Achievement Math]]),"")</f>
        <v>40815.317739598431</v>
      </c>
      <c r="Y350" s="60"/>
      <c r="AH350"/>
      <c r="AI350"/>
      <c r="AJ350"/>
      <c r="AK350"/>
      <c r="AL350"/>
      <c r="AM350"/>
      <c r="AN350"/>
      <c r="AO350"/>
      <c r="AP350"/>
    </row>
    <row r="351" spans="1:42" ht="13">
      <c r="A351" s="28" t="s">
        <v>570</v>
      </c>
      <c r="B351" s="26" t="s">
        <v>978</v>
      </c>
      <c r="C351" s="26" t="s">
        <v>212</v>
      </c>
      <c r="D351" s="26" t="s">
        <v>756</v>
      </c>
      <c r="E351" s="26" t="s">
        <v>647</v>
      </c>
      <c r="F351" s="27" t="s">
        <v>579</v>
      </c>
      <c r="G351" s="26" t="s">
        <v>648</v>
      </c>
      <c r="H351" s="26" t="s">
        <v>981</v>
      </c>
      <c r="I351" s="19" t="s">
        <v>756</v>
      </c>
      <c r="J351" s="18" t="str">
        <f>IF(Regression_Prep[[#This Row],[School Type]]="Charter","Charter", "Non Charter")</f>
        <v>Non Charter</v>
      </c>
      <c r="K351" s="60">
        <f>_xlfn.XLOOKUP(Regression_Prep[[#This Row],[School Name]],Per_Pupil_Spending_1[School Name],Per_Pupil_Spending_1[Amount],"")</f>
        <v>24843.57</v>
      </c>
      <c r="L351" s="60">
        <f>IF(Regression_Prep[[#This Row],[Comparison School Type]]="Charter", 0,1)</f>
        <v>1</v>
      </c>
      <c r="M351" s="60" cm="1">
        <f t="array" ref="M351">_xlfn._xlws.FILTER(Enrollment[Percentage],(Enrollment[School Name]=Regression_Prep[[#This Row],[School Name]])*(Enrollment[Population]="Economically Disadvantaged"),"")</f>
        <v>0.61760000000000004</v>
      </c>
      <c r="N351" s="60" cm="1">
        <f t="array" ref="N351">_xlfn._xlws.FILTER(Enrollment[Percentage],(Enrollment[School Name]=Regression_Prep[[#This Row],[School Name]])*(Enrollment[Population]="Students with Disabilities"),"")</f>
        <v>0.25209999999999999</v>
      </c>
      <c r="O351" s="60">
        <f>_xlfn.XLOOKUP(Regression_Prep[[#This Row],[School Name]],ELA_New[School Name], ELA_New[Percentage of Students at Achievement Level],"")</f>
        <v>0.51949999999999996</v>
      </c>
      <c r="P351" s="60">
        <f>_xlfn.XLOOKUP(Regression_Prep[[#This Row],[School Name]],Math_New[School Name],Math_New[Percentage of Students at Achievement Level],"")</f>
        <v>0.53849999999999998</v>
      </c>
      <c r="Q351" s="60" t="str">
        <f>_xlfn.XLOOKUP(Regression_Prep[[#This Row],[School Name]],Science_New[School Name], Science_New[Percentage of Students at Achievement Level],"")</f>
        <v/>
      </c>
      <c r="R351" s="60">
        <f>IFERROR(AVERAGEIFS(Regression_Prep[[#This Row],[Percent Below Achievement ELA]:[Percent Below Achievement Science]],Regression_Prep[[#This Row],[Percent Below Achievement ELA]:[Percent Below Achievement Science]],"&lt;&gt;"),"")</f>
        <v>0.52899999999999991</v>
      </c>
      <c r="S351" s="60">
        <f>IFERROR(Regression_Prep[[#This Row],[Per Pupil Spending]]*Regression_Prep[[#This Row],[Percent Below Achievement ELA]],"")</f>
        <v>12906.234614999999</v>
      </c>
      <c r="T351" s="60">
        <f>IFERROR(Regression_Prep[[#This Row],[Per Pupil Spending]]/(1-Regression_Prep[[#This Row],[Percent Below Achievement ELA]]),"")</f>
        <v>51703.579604578561</v>
      </c>
      <c r="U351" s="60" t="str">
        <f>IFERROR(Regression_Prep[[#This Row],[Per Pupil Spending]]*Regression_Prep[[#This Row],[Percent Below Achievement Science]],"")</f>
        <v/>
      </c>
      <c r="V351" s="60" t="str">
        <f>IFERROR(Regression_Prep[[#This Row],[Per Pupil Spending]]/(1-Regression_Prep[[#This Row],[Percent Below Achievement Science]]),"")</f>
        <v/>
      </c>
      <c r="W351" s="60">
        <f>IFERROR(Regression_Prep[[#This Row],[Per Pupil Spending]]*Regression_Prep[[#This Row],[Percent Below Achievement Math]],"")</f>
        <v>13378.262444999998</v>
      </c>
      <c r="X351" s="60">
        <f>IFERROR(Regression_Prep[[#This Row],[Per Pupil Spending]]/(1-Regression_Prep[[#This Row],[Percent Below Achievement Math]]),"")</f>
        <v>53832.221018418197</v>
      </c>
      <c r="Y351" s="60"/>
      <c r="AH351"/>
      <c r="AI351"/>
      <c r="AJ351"/>
      <c r="AK351"/>
      <c r="AL351"/>
      <c r="AM351"/>
      <c r="AN351"/>
      <c r="AO351"/>
      <c r="AP351"/>
    </row>
    <row r="352" spans="1:42" ht="13">
      <c r="A352" s="25" t="s">
        <v>570</v>
      </c>
      <c r="B352" s="23" t="s">
        <v>982</v>
      </c>
      <c r="C352" s="23" t="s">
        <v>202</v>
      </c>
      <c r="D352" s="24" t="s">
        <v>698</v>
      </c>
      <c r="E352" s="23" t="s">
        <v>647</v>
      </c>
      <c r="F352" s="24" t="s">
        <v>579</v>
      </c>
      <c r="G352" s="23" t="s">
        <v>663</v>
      </c>
      <c r="H352" s="23" t="s">
        <v>983</v>
      </c>
      <c r="I352" s="19" t="s">
        <v>698</v>
      </c>
      <c r="J352" s="18" t="str">
        <f>IF(Regression_Prep[[#This Row],[School Type]]="Charter","Charter", "Non Charter")</f>
        <v>Non Charter</v>
      </c>
      <c r="K352" s="60">
        <f>_xlfn.XLOOKUP(Regression_Prep[[#This Row],[School Name]],Per_Pupil_Spending_1[School Name],Per_Pupil_Spending_1[Amount],"")</f>
        <v>31921.08</v>
      </c>
      <c r="L352" s="60">
        <f>IF(Regression_Prep[[#This Row],[Comparison School Type]]="Charter", 0,1)</f>
        <v>1</v>
      </c>
      <c r="M352" s="60" cm="1">
        <f t="array" ref="M352">_xlfn._xlws.FILTER(Enrollment[Percentage],(Enrollment[School Name]=Regression_Prep[[#This Row],[School Name]])*(Enrollment[Population]="Economically Disadvantaged"),"")</f>
        <v>0.73829999999999996</v>
      </c>
      <c r="N352" s="60" cm="1">
        <f t="array" ref="N352">_xlfn._xlws.FILTER(Enrollment[Percentage],(Enrollment[School Name]=Regression_Prep[[#This Row],[School Name]])*(Enrollment[Population]="Students with Disabilities"),"")</f>
        <v>0.41120000000000001</v>
      </c>
      <c r="O352" s="60">
        <f>_xlfn.XLOOKUP(Regression_Prep[[#This Row],[School Name]],ELA_New[School Name], ELA_New[Percentage of Students at Achievement Level],"")</f>
        <v>0.51490000000000002</v>
      </c>
      <c r="P352" s="60">
        <f>_xlfn.XLOOKUP(Regression_Prep[[#This Row],[School Name]],Math_New[School Name],Math_New[Percentage of Students at Achievement Level],"")</f>
        <v>0.19</v>
      </c>
      <c r="Q352" s="60">
        <f>_xlfn.XLOOKUP(Regression_Prep[[#This Row],[School Name]],Science_New[School Name], Science_New[Percentage of Students at Achievement Level],"")</f>
        <v>0.81479999999999997</v>
      </c>
      <c r="R352" s="60">
        <f>IFERROR(AVERAGEIFS(Regression_Prep[[#This Row],[Percent Below Achievement ELA]:[Percent Below Achievement Science]],Regression_Prep[[#This Row],[Percent Below Achievement ELA]:[Percent Below Achievement Science]],"&lt;&gt;"),"")</f>
        <v>0.50656666666666672</v>
      </c>
      <c r="S352" s="60">
        <f>IFERROR(Regression_Prep[[#This Row],[Per Pupil Spending]]*Regression_Prep[[#This Row],[Percent Below Achievement ELA]],"")</f>
        <v>16436.164092000003</v>
      </c>
      <c r="T352" s="60">
        <f>IFERROR(Regression_Prep[[#This Row],[Per Pupil Spending]]/(1-Regression_Prep[[#This Row],[Percent Below Achievement ELA]]),"")</f>
        <v>65803.092145949297</v>
      </c>
      <c r="U352" s="60">
        <f>IFERROR(Regression_Prep[[#This Row],[Per Pupil Spending]]*Regression_Prep[[#This Row],[Percent Below Achievement Science]],"")</f>
        <v>26009.295984</v>
      </c>
      <c r="V352" s="60">
        <f>IFERROR(Regression_Prep[[#This Row],[Per Pupil Spending]]/(1-Regression_Prep[[#This Row],[Percent Below Achievement Science]]),"")</f>
        <v>172360.04319654425</v>
      </c>
      <c r="W352" s="60">
        <f>IFERROR(Regression_Prep[[#This Row],[Per Pupil Spending]]*Regression_Prep[[#This Row],[Percent Below Achievement Math]],"")</f>
        <v>6065.0052000000005</v>
      </c>
      <c r="X352" s="60">
        <f>IFERROR(Regression_Prep[[#This Row],[Per Pupil Spending]]/(1-Regression_Prep[[#This Row],[Percent Below Achievement Math]]),"")</f>
        <v>39408.740740740737</v>
      </c>
      <c r="Y352" s="60"/>
      <c r="AH352"/>
      <c r="AI352"/>
      <c r="AJ352"/>
      <c r="AK352"/>
      <c r="AL352"/>
      <c r="AM352"/>
      <c r="AN352"/>
      <c r="AO352"/>
      <c r="AP352"/>
    </row>
    <row r="353" spans="1:42" ht="13">
      <c r="A353" s="28" t="s">
        <v>570</v>
      </c>
      <c r="B353" s="26" t="s">
        <v>982</v>
      </c>
      <c r="C353" s="26" t="s">
        <v>439</v>
      </c>
      <c r="D353" s="26" t="s">
        <v>710</v>
      </c>
      <c r="E353" s="26" t="s">
        <v>647</v>
      </c>
      <c r="F353" s="27" t="s">
        <v>579</v>
      </c>
      <c r="G353" s="26" t="s">
        <v>663</v>
      </c>
      <c r="H353" s="26" t="s">
        <v>983</v>
      </c>
      <c r="I353" s="19" t="s">
        <v>710</v>
      </c>
      <c r="J353" s="18" t="str">
        <f>IF(Regression_Prep[[#This Row],[School Type]]="Charter","Charter", "Non Charter")</f>
        <v>Non Charter</v>
      </c>
      <c r="K353" s="60">
        <f>_xlfn.XLOOKUP(Regression_Prep[[#This Row],[School Name]],Per_Pupil_Spending_1[School Name],Per_Pupil_Spending_1[Amount],"")</f>
        <v>30881.99</v>
      </c>
      <c r="L353" s="60">
        <f>IF(Regression_Prep[[#This Row],[Comparison School Type]]="Charter", 0,1)</f>
        <v>1</v>
      </c>
      <c r="M353" s="60" cm="1">
        <f t="array" ref="M353">_xlfn._xlws.FILTER(Enrollment[Percentage],(Enrollment[School Name]=Regression_Prep[[#This Row],[School Name]])*(Enrollment[Population]="Economically Disadvantaged"),"")</f>
        <v>0.74729999999999996</v>
      </c>
      <c r="N353" s="60" cm="1">
        <f t="array" ref="N353">_xlfn._xlws.FILTER(Enrollment[Percentage],(Enrollment[School Name]=Regression_Prep[[#This Row],[School Name]])*(Enrollment[Population]="Students with Disabilities"),"")</f>
        <v>0.2903</v>
      </c>
      <c r="O353" s="60">
        <f>_xlfn.XLOOKUP(Regression_Prep[[#This Row],[School Name]],ELA_New[School Name], ELA_New[Percentage of Students at Achievement Level],"")</f>
        <v>0.33329999999999999</v>
      </c>
      <c r="P353" s="60">
        <f>_xlfn.XLOOKUP(Regression_Prep[[#This Row],[School Name]],Math_New[School Name],Math_New[Percentage of Students at Achievement Level],"")</f>
        <v>0.40860000000000002</v>
      </c>
      <c r="Q353" s="60">
        <f>_xlfn.XLOOKUP(Regression_Prep[[#This Row],[School Name]],Science_New[School Name], Science_New[Percentage of Students at Achievement Level],"")</f>
        <v>0.8286</v>
      </c>
      <c r="R353" s="60">
        <f>IFERROR(AVERAGEIFS(Regression_Prep[[#This Row],[Percent Below Achievement ELA]:[Percent Below Achievement Science]],Regression_Prep[[#This Row],[Percent Below Achievement ELA]:[Percent Below Achievement Science]],"&lt;&gt;"),"")</f>
        <v>0.52349999999999997</v>
      </c>
      <c r="S353" s="60">
        <f>IFERROR(Regression_Prep[[#This Row],[Per Pupil Spending]]*Regression_Prep[[#This Row],[Percent Below Achievement ELA]],"")</f>
        <v>10292.967267</v>
      </c>
      <c r="T353" s="60">
        <f>IFERROR(Regression_Prep[[#This Row],[Per Pupil Spending]]/(1-Regression_Prep[[#This Row],[Percent Below Achievement ELA]]),"")</f>
        <v>46320.668966551668</v>
      </c>
      <c r="U353" s="60">
        <f>IFERROR(Regression_Prep[[#This Row],[Per Pupil Spending]]*Regression_Prep[[#This Row],[Percent Below Achievement Science]],"")</f>
        <v>25588.816914000003</v>
      </c>
      <c r="V353" s="60">
        <f>IFERROR(Regression_Prep[[#This Row],[Per Pupil Spending]]/(1-Regression_Prep[[#This Row],[Percent Below Achievement Science]]),"")</f>
        <v>180174.97082847141</v>
      </c>
      <c r="W353" s="60">
        <f>IFERROR(Regression_Prep[[#This Row],[Per Pupil Spending]]*Regression_Prep[[#This Row],[Percent Below Achievement Math]],"")</f>
        <v>12618.381114000002</v>
      </c>
      <c r="X353" s="60">
        <f>IFERROR(Regression_Prep[[#This Row],[Per Pupil Spending]]/(1-Regression_Prep[[#This Row],[Percent Below Achievement Math]]),"")</f>
        <v>52218.447751099098</v>
      </c>
      <c r="Y353" s="60"/>
      <c r="AH353"/>
      <c r="AI353"/>
      <c r="AJ353"/>
      <c r="AK353"/>
      <c r="AL353"/>
      <c r="AM353"/>
      <c r="AN353"/>
      <c r="AO353"/>
      <c r="AP353"/>
    </row>
    <row r="354" spans="1:42" ht="13">
      <c r="A354" s="25" t="s">
        <v>570</v>
      </c>
      <c r="B354" s="23" t="s">
        <v>984</v>
      </c>
      <c r="C354" s="23" t="s">
        <v>306</v>
      </c>
      <c r="D354" s="23" t="s">
        <v>808</v>
      </c>
      <c r="E354" s="23" t="s">
        <v>647</v>
      </c>
      <c r="F354" s="24" t="s">
        <v>579</v>
      </c>
      <c r="G354" s="23" t="s">
        <v>700</v>
      </c>
      <c r="H354" s="23" t="s">
        <v>986</v>
      </c>
      <c r="I354" s="19" t="s">
        <v>808</v>
      </c>
      <c r="J354" s="18" t="str">
        <f>IF(Regression_Prep[[#This Row],[School Type]]="Charter","Charter", "Non Charter")</f>
        <v>Non Charter</v>
      </c>
      <c r="K354" s="60">
        <f>_xlfn.XLOOKUP(Regression_Prep[[#This Row],[School Name]],Per_Pupil_Spending_1[School Name],Per_Pupil_Spending_1[Amount],"")</f>
        <v>31109.62</v>
      </c>
      <c r="L354" s="60">
        <f>IF(Regression_Prep[[#This Row],[Comparison School Type]]="Charter", 0,1)</f>
        <v>1</v>
      </c>
      <c r="M354" s="60" cm="1">
        <f t="array" ref="M354">_xlfn._xlws.FILTER(Enrollment[Percentage],(Enrollment[School Name]=Regression_Prep[[#This Row],[School Name]])*(Enrollment[Population]="Economically Disadvantaged"),"")</f>
        <v>6.7400000000000002E-2</v>
      </c>
      <c r="N354" s="60" cm="1">
        <f t="array" ref="N354">_xlfn._xlws.FILTER(Enrollment[Percentage],(Enrollment[School Name]=Regression_Prep[[#This Row],[School Name]])*(Enrollment[Population]="Students with Disabilities"),"")</f>
        <v>0.2021</v>
      </c>
      <c r="O354" s="60">
        <f>_xlfn.XLOOKUP(Regression_Prep[[#This Row],[School Name]],ELA_New[School Name], ELA_New[Percentage of Students at Achievement Level],"")</f>
        <v>0.1585</v>
      </c>
      <c r="P354" s="60">
        <f>_xlfn.XLOOKUP(Regression_Prep[[#This Row],[School Name]],Math_New[School Name],Math_New[Percentage of Students at Achievement Level],"")</f>
        <v>0.89290000000000003</v>
      </c>
      <c r="Q354" s="60">
        <f>_xlfn.XLOOKUP(Regression_Prep[[#This Row],[School Name]],Science_New[School Name], Science_New[Percentage of Students at Achievement Level],"")</f>
        <v>0.40910000000000002</v>
      </c>
      <c r="R354" s="60">
        <f>IFERROR(AVERAGEIFS(Regression_Prep[[#This Row],[Percent Below Achievement ELA]:[Percent Below Achievement Science]],Regression_Prep[[#This Row],[Percent Below Achievement ELA]:[Percent Below Achievement Science]],"&lt;&gt;"),"")</f>
        <v>0.4868333333333334</v>
      </c>
      <c r="S354" s="60">
        <f>IFERROR(Regression_Prep[[#This Row],[Per Pupil Spending]]*Regression_Prep[[#This Row],[Percent Below Achievement ELA]],"")</f>
        <v>4930.8747700000004</v>
      </c>
      <c r="T354" s="60">
        <f>IFERROR(Regression_Prep[[#This Row],[Per Pupil Spending]]/(1-Regression_Prep[[#This Row],[Percent Below Achievement ELA]]),"")</f>
        <v>36969.245395127749</v>
      </c>
      <c r="U354" s="60">
        <f>IFERROR(Regression_Prep[[#This Row],[Per Pupil Spending]]*Regression_Prep[[#This Row],[Percent Below Achievement Science]],"")</f>
        <v>12726.945541999999</v>
      </c>
      <c r="V354" s="60">
        <f>IFERROR(Regression_Prep[[#This Row],[Per Pupil Spending]]/(1-Regression_Prep[[#This Row],[Percent Below Achievement Science]]),"")</f>
        <v>52647.859197833815</v>
      </c>
      <c r="W354" s="60">
        <f>IFERROR(Regression_Prep[[#This Row],[Per Pupil Spending]]*Regression_Prep[[#This Row],[Percent Below Achievement Math]],"")</f>
        <v>27777.779697999998</v>
      </c>
      <c r="X354" s="60">
        <f>IFERROR(Regression_Prep[[#This Row],[Per Pupil Spending]]/(1-Regression_Prep[[#This Row],[Percent Below Achievement Math]]),"")</f>
        <v>290472.64239028952</v>
      </c>
      <c r="Y354" s="60"/>
      <c r="AH354"/>
      <c r="AI354"/>
      <c r="AJ354"/>
      <c r="AK354"/>
      <c r="AL354"/>
      <c r="AM354"/>
      <c r="AN354"/>
      <c r="AO354"/>
      <c r="AP354"/>
    </row>
    <row r="355" spans="1:42" ht="13">
      <c r="A355" s="28" t="s">
        <v>570</v>
      </c>
      <c r="B355" s="26" t="s">
        <v>984</v>
      </c>
      <c r="C355" s="26" t="s">
        <v>489</v>
      </c>
      <c r="D355" s="27" t="s">
        <v>698</v>
      </c>
      <c r="E355" s="26" t="s">
        <v>647</v>
      </c>
      <c r="F355" s="27" t="s">
        <v>579</v>
      </c>
      <c r="G355" s="26" t="s">
        <v>700</v>
      </c>
      <c r="H355" s="26" t="s">
        <v>985</v>
      </c>
      <c r="I355" s="19" t="s">
        <v>698</v>
      </c>
      <c r="J355" s="18" t="str">
        <f>IF(Regression_Prep[[#This Row],[School Type]]="Charter","Charter", "Non Charter")</f>
        <v>Non Charter</v>
      </c>
      <c r="K355" s="60">
        <f>_xlfn.XLOOKUP(Regression_Prep[[#This Row],[School Name]],Per_Pupil_Spending_1[School Name],Per_Pupil_Spending_1[Amount],"")</f>
        <v>28187.54</v>
      </c>
      <c r="L355" s="60">
        <f>IF(Regression_Prep[[#This Row],[Comparison School Type]]="Charter", 0,1)</f>
        <v>1</v>
      </c>
      <c r="M355" s="60" cm="1">
        <f t="array" ref="M355">_xlfn._xlws.FILTER(Enrollment[Percentage],(Enrollment[School Name]=Regression_Prep[[#This Row],[School Name]])*(Enrollment[Population]="Economically Disadvantaged"),"")</f>
        <v>0.109</v>
      </c>
      <c r="N355" s="60" cm="1">
        <f t="array" ref="N355">_xlfn._xlws.FILTER(Enrollment[Percentage],(Enrollment[School Name]=Regression_Prep[[#This Row],[School Name]])*(Enrollment[Population]="Students with Disabilities"),"")</f>
        <v>0.22220000000000001</v>
      </c>
      <c r="O355" s="60">
        <f>_xlfn.XLOOKUP(Regression_Prep[[#This Row],[School Name]],ELA_New[School Name], ELA_New[Percentage of Students at Achievement Level],"")</f>
        <v>0.13550000000000001</v>
      </c>
      <c r="P355" s="60">
        <f>_xlfn.XLOOKUP(Regression_Prep[[#This Row],[School Name]],Math_New[School Name],Math_New[Percentage of Students at Achievement Level],"")</f>
        <v>0.69399999999999995</v>
      </c>
      <c r="Q355" s="60">
        <f>_xlfn.XLOOKUP(Regression_Prep[[#This Row],[School Name]],Science_New[School Name], Science_New[Percentage of Students at Achievement Level],"")</f>
        <v>0.3775</v>
      </c>
      <c r="R355" s="60">
        <f>IFERROR(AVERAGEIFS(Regression_Prep[[#This Row],[Percent Below Achievement ELA]:[Percent Below Achievement Science]],Regression_Prep[[#This Row],[Percent Below Achievement ELA]:[Percent Below Achievement Science]],"&lt;&gt;"),"")</f>
        <v>0.40233333333333327</v>
      </c>
      <c r="S355" s="60">
        <f>IFERROR(Regression_Prep[[#This Row],[Per Pupil Spending]]*Regression_Prep[[#This Row],[Percent Below Achievement ELA]],"")</f>
        <v>3819.4116700000004</v>
      </c>
      <c r="T355" s="60">
        <f>IFERROR(Regression_Prep[[#This Row],[Per Pupil Spending]]/(1-Regression_Prep[[#This Row],[Percent Below Achievement ELA]]),"")</f>
        <v>32605.5986119144</v>
      </c>
      <c r="U355" s="60">
        <f>IFERROR(Regression_Prep[[#This Row],[Per Pupil Spending]]*Regression_Prep[[#This Row],[Percent Below Achievement Science]],"")</f>
        <v>10640.796350000001</v>
      </c>
      <c r="V355" s="60">
        <f>IFERROR(Regression_Prep[[#This Row],[Per Pupil Spending]]/(1-Regression_Prep[[#This Row],[Percent Below Achievement Science]]),"")</f>
        <v>45281.188755020077</v>
      </c>
      <c r="W355" s="60">
        <f>IFERROR(Regression_Prep[[#This Row],[Per Pupil Spending]]*Regression_Prep[[#This Row],[Percent Below Achievement Math]],"")</f>
        <v>19562.152760000001</v>
      </c>
      <c r="X355" s="60">
        <f>IFERROR(Regression_Prep[[#This Row],[Per Pupil Spending]]/(1-Regression_Prep[[#This Row],[Percent Below Achievement Math]]),"")</f>
        <v>92116.143790849659</v>
      </c>
      <c r="Y355" s="60"/>
      <c r="AH355"/>
      <c r="AI355"/>
      <c r="AJ355"/>
      <c r="AK355"/>
      <c r="AL355"/>
      <c r="AM355"/>
      <c r="AN355"/>
      <c r="AO355"/>
      <c r="AP355"/>
    </row>
    <row r="356" spans="1:42" ht="13">
      <c r="A356" s="25" t="s">
        <v>570</v>
      </c>
      <c r="B356" s="23" t="s">
        <v>984</v>
      </c>
      <c r="C356" s="23" t="s">
        <v>369</v>
      </c>
      <c r="D356" s="23" t="s">
        <v>808</v>
      </c>
      <c r="E356" s="23" t="s">
        <v>647</v>
      </c>
      <c r="F356" s="24" t="s">
        <v>579</v>
      </c>
      <c r="G356" s="23" t="s">
        <v>700</v>
      </c>
      <c r="H356" s="23" t="s">
        <v>987</v>
      </c>
      <c r="I356" s="19" t="s">
        <v>808</v>
      </c>
      <c r="J356" s="18" t="str">
        <f>IF(Regression_Prep[[#This Row],[School Type]]="Charter","Charter", "Non Charter")</f>
        <v>Non Charter</v>
      </c>
      <c r="K356" s="60">
        <f>_xlfn.XLOOKUP(Regression_Prep[[#This Row],[School Name]],Per_Pupil_Spending_1[School Name],Per_Pupil_Spending_1[Amount],"")</f>
        <v>27518.69</v>
      </c>
      <c r="L356" s="60">
        <f>IF(Regression_Prep[[#This Row],[Comparison School Type]]="Charter", 0,1)</f>
        <v>1</v>
      </c>
      <c r="M356" s="60" cm="1">
        <f t="array" ref="M356">_xlfn._xlws.FILTER(Enrollment[Percentage],(Enrollment[School Name]=Regression_Prep[[#This Row],[School Name]])*(Enrollment[Population]="Economically Disadvantaged"),"")</f>
        <v>0.14219999999999999</v>
      </c>
      <c r="N356" s="60" cm="1">
        <f t="array" ref="N356">_xlfn._xlws.FILTER(Enrollment[Percentage],(Enrollment[School Name]=Regression_Prep[[#This Row],[School Name]])*(Enrollment[Population]="Students with Disabilities"),"")</f>
        <v>0.218</v>
      </c>
      <c r="O356" s="60">
        <f>_xlfn.XLOOKUP(Regression_Prep[[#This Row],[School Name]],ELA_New[School Name], ELA_New[Percentage of Students at Achievement Level],"")</f>
        <v>0.23300000000000001</v>
      </c>
      <c r="P356" s="60">
        <f>_xlfn.XLOOKUP(Regression_Prep[[#This Row],[School Name]],Math_New[School Name],Math_New[Percentage of Students at Achievement Level],"")</f>
        <v>0.73080000000000001</v>
      </c>
      <c r="Q356" s="60">
        <f>_xlfn.XLOOKUP(Regression_Prep[[#This Row],[School Name]],Science_New[School Name], Science_New[Percentage of Students at Achievement Level],"")</f>
        <v>0.71789999999999998</v>
      </c>
      <c r="R356" s="60">
        <f>IFERROR(AVERAGEIFS(Regression_Prep[[#This Row],[Percent Below Achievement ELA]:[Percent Below Achievement Science]],Regression_Prep[[#This Row],[Percent Below Achievement ELA]:[Percent Below Achievement Science]],"&lt;&gt;"),"")</f>
        <v>0.56056666666666666</v>
      </c>
      <c r="S356" s="60">
        <f>IFERROR(Regression_Prep[[#This Row],[Per Pupil Spending]]*Regression_Prep[[#This Row],[Percent Below Achievement ELA]],"")</f>
        <v>6411.8547699999999</v>
      </c>
      <c r="T356" s="60">
        <f>IFERROR(Regression_Prep[[#This Row],[Per Pupil Spending]]/(1-Regression_Prep[[#This Row],[Percent Below Achievement ELA]]),"")</f>
        <v>35878.344198174702</v>
      </c>
      <c r="U356" s="60">
        <f>IFERROR(Regression_Prep[[#This Row],[Per Pupil Spending]]*Regression_Prep[[#This Row],[Percent Below Achievement Science]],"")</f>
        <v>19755.667550999999</v>
      </c>
      <c r="V356" s="60">
        <f>IFERROR(Regression_Prep[[#This Row],[Per Pupil Spending]]/(1-Regression_Prep[[#This Row],[Percent Below Achievement Science]]),"")</f>
        <v>97549.415101027989</v>
      </c>
      <c r="W356" s="60">
        <f>IFERROR(Regression_Prep[[#This Row],[Per Pupil Spending]]*Regression_Prep[[#This Row],[Percent Below Achievement Math]],"")</f>
        <v>20110.658651999998</v>
      </c>
      <c r="X356" s="60">
        <f>IFERROR(Regression_Prep[[#This Row],[Per Pupil Spending]]/(1-Regression_Prep[[#This Row],[Percent Below Achievement Math]]),"")</f>
        <v>102223.95988112927</v>
      </c>
      <c r="Y356" s="60"/>
      <c r="AH356"/>
      <c r="AI356"/>
      <c r="AJ356"/>
      <c r="AK356"/>
      <c r="AL356"/>
      <c r="AM356"/>
      <c r="AN356"/>
      <c r="AO356"/>
      <c r="AP356"/>
    </row>
    <row r="357" spans="1:42" ht="13">
      <c r="A357" s="28" t="s">
        <v>570</v>
      </c>
      <c r="B357" s="26" t="s">
        <v>984</v>
      </c>
      <c r="C357" s="26" t="s">
        <v>74</v>
      </c>
      <c r="D357" s="27" t="s">
        <v>749</v>
      </c>
      <c r="E357" s="26" t="s">
        <v>647</v>
      </c>
      <c r="F357" s="27" t="s">
        <v>579</v>
      </c>
      <c r="G357" s="26" t="s">
        <v>700</v>
      </c>
      <c r="H357" s="26" t="s">
        <v>985</v>
      </c>
      <c r="I357" s="19" t="s">
        <v>749</v>
      </c>
      <c r="J357" s="18" t="str">
        <f>IF(Regression_Prep[[#This Row],[School Type]]="Charter","Charter", "Non Charter")</f>
        <v>Non Charter</v>
      </c>
      <c r="K357" s="60">
        <f>_xlfn.XLOOKUP(Regression_Prep[[#This Row],[School Name]],Per_Pupil_Spending_1[School Name],Per_Pupil_Spending_1[Amount],"")</f>
        <v>26249.79</v>
      </c>
      <c r="L357" s="60">
        <f>IF(Regression_Prep[[#This Row],[Comparison School Type]]="Charter", 0,1)</f>
        <v>1</v>
      </c>
      <c r="M357" s="60" cm="1">
        <f t="array" ref="M357">_xlfn._xlws.FILTER(Enrollment[Percentage],(Enrollment[School Name]=Regression_Prep[[#This Row],[School Name]])*(Enrollment[Population]="Economically Disadvantaged"),"")</f>
        <v>0.10199999999999999</v>
      </c>
      <c r="N357" s="60" cm="1">
        <f t="array" ref="N357">_xlfn._xlws.FILTER(Enrollment[Percentage],(Enrollment[School Name]=Regression_Prep[[#This Row],[School Name]])*(Enrollment[Population]="Students with Disabilities"),"")</f>
        <v>0.23469999999999999</v>
      </c>
      <c r="O357" s="60">
        <f>_xlfn.XLOOKUP(Regression_Prep[[#This Row],[School Name]],ELA_New[School Name], ELA_New[Percentage of Students at Achievement Level],"")</f>
        <v>0.19589999999999999</v>
      </c>
      <c r="P357" s="60">
        <f>_xlfn.XLOOKUP(Regression_Prep[[#This Row],[School Name]],Math_New[School Name],Math_New[Percentage of Students at Achievement Level],"")</f>
        <v>0.81789999999999996</v>
      </c>
      <c r="Q357" s="60">
        <f>_xlfn.XLOOKUP(Regression_Prep[[#This Row],[School Name]],Science_New[School Name], Science_New[Percentage of Students at Achievement Level],"")</f>
        <v>0.67349999999999999</v>
      </c>
      <c r="R357" s="60">
        <f>IFERROR(AVERAGEIFS(Regression_Prep[[#This Row],[Percent Below Achievement ELA]:[Percent Below Achievement Science]],Regression_Prep[[#This Row],[Percent Below Achievement ELA]:[Percent Below Achievement Science]],"&lt;&gt;"),"")</f>
        <v>0.56243333333333334</v>
      </c>
      <c r="S357" s="60">
        <f>IFERROR(Regression_Prep[[#This Row],[Per Pupil Spending]]*Regression_Prep[[#This Row],[Percent Below Achievement ELA]],"")</f>
        <v>5142.3338610000001</v>
      </c>
      <c r="T357" s="60">
        <f>IFERROR(Regression_Prep[[#This Row],[Per Pupil Spending]]/(1-Regression_Prep[[#This Row],[Percent Below Achievement ELA]]),"")</f>
        <v>32644.932222360403</v>
      </c>
      <c r="U357" s="60">
        <f>IFERROR(Regression_Prep[[#This Row],[Per Pupil Spending]]*Regression_Prep[[#This Row],[Percent Below Achievement Science]],"")</f>
        <v>17679.233564999999</v>
      </c>
      <c r="V357" s="60">
        <f>IFERROR(Regression_Prep[[#This Row],[Per Pupil Spending]]/(1-Regression_Prep[[#This Row],[Percent Below Achievement Science]]),"")</f>
        <v>80397.519142419595</v>
      </c>
      <c r="W357" s="60">
        <f>IFERROR(Regression_Prep[[#This Row],[Per Pupil Spending]]*Regression_Prep[[#This Row],[Percent Below Achievement Math]],"")</f>
        <v>21469.703240999999</v>
      </c>
      <c r="X357" s="60">
        <f>IFERROR(Regression_Prep[[#This Row],[Per Pupil Spending]]/(1-Regression_Prep[[#This Row],[Percent Below Achievement Math]]),"")</f>
        <v>144150.41186161447</v>
      </c>
      <c r="Y357" s="60"/>
      <c r="AH357"/>
      <c r="AI357"/>
      <c r="AJ357"/>
      <c r="AK357"/>
      <c r="AL357"/>
      <c r="AM357"/>
      <c r="AN357"/>
      <c r="AO357"/>
      <c r="AP357"/>
    </row>
    <row r="358" spans="1:42" ht="13">
      <c r="A358" s="25" t="s">
        <v>570</v>
      </c>
      <c r="B358" s="23" t="s">
        <v>988</v>
      </c>
      <c r="C358" s="23" t="s">
        <v>401</v>
      </c>
      <c r="D358" s="24" t="s">
        <v>749</v>
      </c>
      <c r="E358" s="23" t="s">
        <v>647</v>
      </c>
      <c r="F358" s="24" t="s">
        <v>579</v>
      </c>
      <c r="G358" s="23" t="s">
        <v>676</v>
      </c>
      <c r="H358" s="23" t="s">
        <v>989</v>
      </c>
      <c r="I358" s="19" t="s">
        <v>749</v>
      </c>
      <c r="J358" s="18" t="str">
        <f>IF(Regression_Prep[[#This Row],[School Type]]="Charter","Charter", "Non Charter")</f>
        <v>Non Charter</v>
      </c>
      <c r="K358" s="60">
        <f>_xlfn.XLOOKUP(Regression_Prep[[#This Row],[School Name]],Per_Pupil_Spending_1[School Name],Per_Pupil_Spending_1[Amount],"")</f>
        <v>18222.689999999999</v>
      </c>
      <c r="L358" s="60">
        <f>IF(Regression_Prep[[#This Row],[Comparison School Type]]="Charter", 0,1)</f>
        <v>1</v>
      </c>
      <c r="M358" s="60" cm="1">
        <f t="array" ref="M358">_xlfn._xlws.FILTER(Enrollment[Percentage],(Enrollment[School Name]=Regression_Prep[[#This Row],[School Name]])*(Enrollment[Population]="Economically Disadvantaged"),"")</f>
        <v>0.1978</v>
      </c>
      <c r="N358" s="60" cm="1">
        <f t="array" ref="N358">_xlfn._xlws.FILTER(Enrollment[Percentage],(Enrollment[School Name]=Regression_Prep[[#This Row],[School Name]])*(Enrollment[Population]="Students with Disabilities"),"")</f>
        <v>0.27610000000000001</v>
      </c>
      <c r="O358" s="60">
        <f>_xlfn.XLOOKUP(Regression_Prep[[#This Row],[School Name]],ELA_New[School Name], ELA_New[Percentage of Students at Achievement Level],"")</f>
        <v>0.26490000000000002</v>
      </c>
      <c r="P358" s="60">
        <f>_xlfn.XLOOKUP(Regression_Prep[[#This Row],[School Name]],Math_New[School Name],Math_New[Percentage of Students at Achievement Level],"")</f>
        <v>0.69030000000000002</v>
      </c>
      <c r="Q358" s="60">
        <f>_xlfn.XLOOKUP(Regression_Prep[[#This Row],[School Name]],Science_New[School Name], Science_New[Percentage of Students at Achievement Level],"")</f>
        <v>0.75580000000000003</v>
      </c>
      <c r="R358" s="60">
        <f>IFERROR(AVERAGEIFS(Regression_Prep[[#This Row],[Percent Below Achievement ELA]:[Percent Below Achievement Science]],Regression_Prep[[#This Row],[Percent Below Achievement ELA]:[Percent Below Achievement Science]],"&lt;&gt;"),"")</f>
        <v>0.57033333333333336</v>
      </c>
      <c r="S358" s="60">
        <f>IFERROR(Regression_Prep[[#This Row],[Per Pupil Spending]]*Regression_Prep[[#This Row],[Percent Below Achievement ELA]],"")</f>
        <v>4827.1905809999998</v>
      </c>
      <c r="T358" s="60">
        <f>IFERROR(Regression_Prep[[#This Row],[Per Pupil Spending]]/(1-Regression_Prep[[#This Row],[Percent Below Achievement ELA]]),"")</f>
        <v>24789.402802339817</v>
      </c>
      <c r="U358" s="60">
        <f>IFERROR(Regression_Prep[[#This Row],[Per Pupil Spending]]*Regression_Prep[[#This Row],[Percent Below Achievement Science]],"")</f>
        <v>13772.709101999999</v>
      </c>
      <c r="V358" s="60">
        <f>IFERROR(Regression_Prep[[#This Row],[Per Pupil Spending]]/(1-Regression_Prep[[#This Row],[Percent Below Achievement Science]]),"")</f>
        <v>74621.990171990168</v>
      </c>
      <c r="W358" s="60">
        <f>IFERROR(Regression_Prep[[#This Row],[Per Pupil Spending]]*Regression_Prep[[#This Row],[Percent Below Achievement Math]],"")</f>
        <v>12579.122906999999</v>
      </c>
      <c r="X358" s="60">
        <f>IFERROR(Regression_Prep[[#This Row],[Per Pupil Spending]]/(1-Regression_Prep[[#This Row],[Percent Below Achievement Math]]),"")</f>
        <v>58839.812721989023</v>
      </c>
      <c r="Y358" s="60"/>
      <c r="AH358"/>
      <c r="AI358"/>
      <c r="AJ358"/>
      <c r="AK358"/>
      <c r="AL358"/>
      <c r="AM358"/>
      <c r="AN358"/>
      <c r="AO358"/>
      <c r="AP358"/>
    </row>
    <row r="359" spans="1:42" ht="13">
      <c r="A359" s="28" t="s">
        <v>570</v>
      </c>
      <c r="B359" s="26" t="s">
        <v>988</v>
      </c>
      <c r="C359" s="26" t="s">
        <v>468</v>
      </c>
      <c r="D359" s="26" t="s">
        <v>756</v>
      </c>
      <c r="E359" s="26" t="s">
        <v>647</v>
      </c>
      <c r="F359" s="27" t="s">
        <v>579</v>
      </c>
      <c r="G359" s="26" t="s">
        <v>663</v>
      </c>
      <c r="H359" s="26" t="s">
        <v>990</v>
      </c>
      <c r="I359" s="19" t="s">
        <v>756</v>
      </c>
      <c r="J359" s="18" t="str">
        <f>IF(Regression_Prep[[#This Row],[School Type]]="Charter","Charter", "Non Charter")</f>
        <v>Non Charter</v>
      </c>
      <c r="K359" s="60">
        <f>_xlfn.XLOOKUP(Regression_Prep[[#This Row],[School Name]],Per_Pupil_Spending_1[School Name],Per_Pupil_Spending_1[Amount],"")</f>
        <v>20565.73</v>
      </c>
      <c r="L359" s="60">
        <f>IF(Regression_Prep[[#This Row],[Comparison School Type]]="Charter", 0,1)</f>
        <v>1</v>
      </c>
      <c r="M359" s="60" cm="1">
        <f t="array" ref="M359">_xlfn._xlws.FILTER(Enrollment[Percentage],(Enrollment[School Name]=Regression_Prep[[#This Row],[School Name]])*(Enrollment[Population]="Economically Disadvantaged"),"")</f>
        <v>0.37219999999999998</v>
      </c>
      <c r="N359" s="60" cm="1">
        <f t="array" ref="N359">_xlfn._xlws.FILTER(Enrollment[Percentage],(Enrollment[School Name]=Regression_Prep[[#This Row],[School Name]])*(Enrollment[Population]="Students with Disabilities"),"")</f>
        <v>0.24060000000000001</v>
      </c>
      <c r="O359" s="60">
        <f>_xlfn.XLOOKUP(Regression_Prep[[#This Row],[School Name]],ELA_New[School Name], ELA_New[Percentage of Students at Achievement Level],"")</f>
        <v>0.40479999999999999</v>
      </c>
      <c r="P359" s="60">
        <f>_xlfn.XLOOKUP(Regression_Prep[[#This Row],[School Name]],Math_New[School Name],Math_New[Percentage of Students at Achievement Level],"")</f>
        <v>0.53569999999999995</v>
      </c>
      <c r="Q359" s="60" t="str">
        <f>_xlfn.XLOOKUP(Regression_Prep[[#This Row],[School Name]],Science_New[School Name], Science_New[Percentage of Students at Achievement Level],"")</f>
        <v/>
      </c>
      <c r="R359" s="60">
        <f>IFERROR(AVERAGEIFS(Regression_Prep[[#This Row],[Percent Below Achievement ELA]:[Percent Below Achievement Science]],Regression_Prep[[#This Row],[Percent Below Achievement ELA]:[Percent Below Achievement Science]],"&lt;&gt;"),"")</f>
        <v>0.47024999999999995</v>
      </c>
      <c r="S359" s="60">
        <f>IFERROR(Regression_Prep[[#This Row],[Per Pupil Spending]]*Regression_Prep[[#This Row],[Percent Below Achievement ELA]],"")</f>
        <v>8325.0075039999992</v>
      </c>
      <c r="T359" s="60">
        <f>IFERROR(Regression_Prep[[#This Row],[Per Pupil Spending]]/(1-Regression_Prep[[#This Row],[Percent Below Achievement ELA]]),"")</f>
        <v>34552.637768817207</v>
      </c>
      <c r="U359" s="60" t="str">
        <f>IFERROR(Regression_Prep[[#This Row],[Per Pupil Spending]]*Regression_Prep[[#This Row],[Percent Below Achievement Science]],"")</f>
        <v/>
      </c>
      <c r="V359" s="60" t="str">
        <f>IFERROR(Regression_Prep[[#This Row],[Per Pupil Spending]]/(1-Regression_Prep[[#This Row],[Percent Below Achievement Science]]),"")</f>
        <v/>
      </c>
      <c r="W359" s="60">
        <f>IFERROR(Regression_Prep[[#This Row],[Per Pupil Spending]]*Regression_Prep[[#This Row],[Percent Below Achievement Math]],"")</f>
        <v>11017.061560999999</v>
      </c>
      <c r="X359" s="60">
        <f>IFERROR(Regression_Prep[[#This Row],[Per Pupil Spending]]/(1-Regression_Prep[[#This Row],[Percent Below Achievement Math]]),"")</f>
        <v>44294.055567520991</v>
      </c>
      <c r="Y359" s="60"/>
      <c r="AH359"/>
      <c r="AI359"/>
      <c r="AJ359"/>
      <c r="AK359"/>
      <c r="AL359"/>
      <c r="AM359"/>
      <c r="AN359"/>
      <c r="AO359"/>
      <c r="AP359"/>
    </row>
    <row r="360" spans="1:42" ht="13">
      <c r="A360" s="25" t="s">
        <v>570</v>
      </c>
      <c r="B360" s="23" t="s">
        <v>988</v>
      </c>
      <c r="C360" s="23" t="s">
        <v>518</v>
      </c>
      <c r="D360" s="24" t="s">
        <v>698</v>
      </c>
      <c r="E360" s="23" t="s">
        <v>647</v>
      </c>
      <c r="F360" s="24" t="s">
        <v>579</v>
      </c>
      <c r="G360" s="23" t="s">
        <v>676</v>
      </c>
      <c r="H360" s="23" t="s">
        <v>989</v>
      </c>
      <c r="I360" s="19" t="s">
        <v>698</v>
      </c>
      <c r="J360" s="18" t="str">
        <f>IF(Regression_Prep[[#This Row],[School Type]]="Charter","Charter", "Non Charter")</f>
        <v>Non Charter</v>
      </c>
      <c r="K360" s="60">
        <f>_xlfn.XLOOKUP(Regression_Prep[[#This Row],[School Name]],Per_Pupil_Spending_1[School Name],Per_Pupil_Spending_1[Amount],"")</f>
        <v>19166.05</v>
      </c>
      <c r="L360" s="60">
        <f>IF(Regression_Prep[[#This Row],[Comparison School Type]]="Charter", 0,1)</f>
        <v>1</v>
      </c>
      <c r="M360" s="60" cm="1">
        <f t="array" ref="M360">_xlfn._xlws.FILTER(Enrollment[Percentage],(Enrollment[School Name]=Regression_Prep[[#This Row],[School Name]])*(Enrollment[Population]="Economically Disadvantaged"),"")</f>
        <v>0.16669999999999999</v>
      </c>
      <c r="N360" s="60" cm="1">
        <f t="array" ref="N360">_xlfn._xlws.FILTER(Enrollment[Percentage],(Enrollment[School Name]=Regression_Prep[[#This Row],[School Name]])*(Enrollment[Population]="Students with Disabilities"),"")</f>
        <v>0.2024</v>
      </c>
      <c r="O360" s="60">
        <f>_xlfn.XLOOKUP(Regression_Prep[[#This Row],[School Name]],ELA_New[School Name], ELA_New[Percentage of Students at Achievement Level],"")</f>
        <v>0.1303</v>
      </c>
      <c r="P360" s="60">
        <f>_xlfn.XLOOKUP(Regression_Prep[[#This Row],[School Name]],Math_New[School Name],Math_New[Percentage of Students at Achievement Level],"")</f>
        <v>0.67669999999999997</v>
      </c>
      <c r="Q360" s="60">
        <f>_xlfn.XLOOKUP(Regression_Prep[[#This Row],[School Name]],Science_New[School Name], Science_New[Percentage of Students at Achievement Level],"")</f>
        <v>0.34129999999999999</v>
      </c>
      <c r="R360" s="60">
        <f>IFERROR(AVERAGEIFS(Regression_Prep[[#This Row],[Percent Below Achievement ELA]:[Percent Below Achievement Science]],Regression_Prep[[#This Row],[Percent Below Achievement ELA]:[Percent Below Achievement Science]],"&lt;&gt;"),"")</f>
        <v>0.38276666666666664</v>
      </c>
      <c r="S360" s="60">
        <f>IFERROR(Regression_Prep[[#This Row],[Per Pupil Spending]]*Regression_Prep[[#This Row],[Percent Below Achievement ELA]],"")</f>
        <v>2497.336315</v>
      </c>
      <c r="T360" s="60">
        <f>IFERROR(Regression_Prep[[#This Row],[Per Pupil Spending]]/(1-Regression_Prep[[#This Row],[Percent Below Achievement ELA]]),"")</f>
        <v>22037.541681039438</v>
      </c>
      <c r="U360" s="60">
        <f>IFERROR(Regression_Prep[[#This Row],[Per Pupil Spending]]*Regression_Prep[[#This Row],[Percent Below Achievement Science]],"")</f>
        <v>6541.3728649999994</v>
      </c>
      <c r="V360" s="60">
        <f>IFERROR(Regression_Prep[[#This Row],[Per Pupil Spending]]/(1-Regression_Prep[[#This Row],[Percent Below Achievement Science]]),"")</f>
        <v>29096.781539395775</v>
      </c>
      <c r="W360" s="60">
        <f>IFERROR(Regression_Prep[[#This Row],[Per Pupil Spending]]*Regression_Prep[[#This Row],[Percent Below Achievement Math]],"")</f>
        <v>12969.666034999998</v>
      </c>
      <c r="X360" s="60">
        <f>IFERROR(Regression_Prep[[#This Row],[Per Pupil Spending]]/(1-Regression_Prep[[#This Row],[Percent Below Achievement Math]]),"")</f>
        <v>59282.554902567266</v>
      </c>
      <c r="Y360" s="60"/>
      <c r="AH360"/>
      <c r="AI360"/>
      <c r="AJ360"/>
      <c r="AK360"/>
      <c r="AL360"/>
      <c r="AM360"/>
      <c r="AN360"/>
      <c r="AO360"/>
      <c r="AP360"/>
    </row>
    <row r="361" spans="1:42" ht="13">
      <c r="A361" s="28" t="s">
        <v>570</v>
      </c>
      <c r="B361" s="26" t="s">
        <v>988</v>
      </c>
      <c r="C361" s="26" t="s">
        <v>437</v>
      </c>
      <c r="D361" s="27" t="s">
        <v>755</v>
      </c>
      <c r="E361" s="26" t="s">
        <v>647</v>
      </c>
      <c r="F361" s="27" t="s">
        <v>579</v>
      </c>
      <c r="G361" s="26" t="s">
        <v>663</v>
      </c>
      <c r="H361" s="26" t="s">
        <v>990</v>
      </c>
      <c r="I361" s="19" t="s">
        <v>755</v>
      </c>
      <c r="J361" s="18" t="str">
        <f>IF(Regression_Prep[[#This Row],[School Type]]="Charter","Charter", "Non Charter")</f>
        <v>Non Charter</v>
      </c>
      <c r="K361" s="60">
        <f>_xlfn.XLOOKUP(Regression_Prep[[#This Row],[School Name]],Per_Pupil_Spending_1[School Name],Per_Pupil_Spending_1[Amount],"")</f>
        <v>21170.27</v>
      </c>
      <c r="L361" s="60">
        <f>IF(Regression_Prep[[#This Row],[Comparison School Type]]="Charter", 0,1)</f>
        <v>1</v>
      </c>
      <c r="M361" s="60" cm="1">
        <f t="array" ref="M361">_xlfn._xlws.FILTER(Enrollment[Percentage],(Enrollment[School Name]=Regression_Prep[[#This Row],[School Name]])*(Enrollment[Population]="Economically Disadvantaged"),"")</f>
        <v>0.39290000000000003</v>
      </c>
      <c r="N361" s="60" cm="1">
        <f t="array" ref="N361">_xlfn._xlws.FILTER(Enrollment[Percentage],(Enrollment[School Name]=Regression_Prep[[#This Row],[School Name]])*(Enrollment[Population]="Students with Disabilities"),"")</f>
        <v>0.2959</v>
      </c>
      <c r="O361" s="60">
        <f>_xlfn.XLOOKUP(Regression_Prep[[#This Row],[School Name]],ELA_New[School Name], ELA_New[Percentage of Students at Achievement Level],"")</f>
        <v>0.31280000000000002</v>
      </c>
      <c r="P361" s="60">
        <f>_xlfn.XLOOKUP(Regression_Prep[[#This Row],[School Name]],Math_New[School Name],Math_New[Percentage of Students at Achievement Level],"")</f>
        <v>0.42049999999999998</v>
      </c>
      <c r="Q361" s="60">
        <f>_xlfn.XLOOKUP(Regression_Prep[[#This Row],[School Name]],Science_New[School Name], Science_New[Percentage of Students at Achievement Level],"")</f>
        <v>0.65910000000000002</v>
      </c>
      <c r="R361" s="60">
        <f>IFERROR(AVERAGEIFS(Regression_Prep[[#This Row],[Percent Below Achievement ELA]:[Percent Below Achievement Science]],Regression_Prep[[#This Row],[Percent Below Achievement ELA]:[Percent Below Achievement Science]],"&lt;&gt;"),"")</f>
        <v>0.46413333333333334</v>
      </c>
      <c r="S361" s="60">
        <f>IFERROR(Regression_Prep[[#This Row],[Per Pupil Spending]]*Regression_Prep[[#This Row],[Percent Below Achievement ELA]],"")</f>
        <v>6622.0604560000002</v>
      </c>
      <c r="T361" s="60">
        <f>IFERROR(Regression_Prep[[#This Row],[Per Pupil Spending]]/(1-Regression_Prep[[#This Row],[Percent Below Achievement ELA]]),"")</f>
        <v>30806.562863795109</v>
      </c>
      <c r="U361" s="60">
        <f>IFERROR(Regression_Prep[[#This Row],[Per Pupil Spending]]*Regression_Prep[[#This Row],[Percent Below Achievement Science]],"")</f>
        <v>13953.324957000001</v>
      </c>
      <c r="V361" s="60">
        <f>IFERROR(Regression_Prep[[#This Row],[Per Pupil Spending]]/(1-Regression_Prep[[#This Row],[Percent Below Achievement Science]]),"")</f>
        <v>62101.114696391909</v>
      </c>
      <c r="W361" s="60">
        <f>IFERROR(Regression_Prep[[#This Row],[Per Pupil Spending]]*Regression_Prep[[#This Row],[Percent Below Achievement Math]],"")</f>
        <v>8902.0985349999992</v>
      </c>
      <c r="X361" s="60">
        <f>IFERROR(Regression_Prep[[#This Row],[Per Pupil Spending]]/(1-Regression_Prep[[#This Row],[Percent Below Achievement Math]]),"")</f>
        <v>36531.958584987056</v>
      </c>
      <c r="Y361" s="60"/>
      <c r="AH361"/>
      <c r="AI361"/>
      <c r="AJ361"/>
      <c r="AK361"/>
      <c r="AL361"/>
      <c r="AM361"/>
      <c r="AN361"/>
      <c r="AO361"/>
      <c r="AP361"/>
    </row>
    <row r="362" spans="1:42" ht="13">
      <c r="A362" s="25" t="s">
        <v>570</v>
      </c>
      <c r="B362" s="23" t="s">
        <v>994</v>
      </c>
      <c r="C362" s="23" t="s">
        <v>183</v>
      </c>
      <c r="D362" s="24" t="s">
        <v>698</v>
      </c>
      <c r="E362" s="23" t="s">
        <v>647</v>
      </c>
      <c r="F362" s="24" t="s">
        <v>579</v>
      </c>
      <c r="G362" s="23" t="s">
        <v>686</v>
      </c>
      <c r="H362" s="23" t="s">
        <v>997</v>
      </c>
      <c r="I362" s="19" t="s">
        <v>698</v>
      </c>
      <c r="J362" s="18" t="str">
        <f>IF(Regression_Prep[[#This Row],[School Type]]="Charter","Charter", "Non Charter")</f>
        <v>Non Charter</v>
      </c>
      <c r="K362" s="60">
        <f>_xlfn.XLOOKUP(Regression_Prep[[#This Row],[School Name]],Per_Pupil_Spending_1[School Name],Per_Pupil_Spending_1[Amount],"")</f>
        <v>26114.49</v>
      </c>
      <c r="L362" s="60">
        <f>IF(Regression_Prep[[#This Row],[Comparison School Type]]="Charter", 0,1)</f>
        <v>1</v>
      </c>
      <c r="M362" s="60" cm="1">
        <f t="array" ref="M362">_xlfn._xlws.FILTER(Enrollment[Percentage],(Enrollment[School Name]=Regression_Prep[[#This Row],[School Name]])*(Enrollment[Population]="Economically Disadvantaged"),"")</f>
        <v>0.39510000000000001</v>
      </c>
      <c r="N362" s="60" cm="1">
        <f t="array" ref="N362">_xlfn._xlws.FILTER(Enrollment[Percentage],(Enrollment[School Name]=Regression_Prep[[#This Row],[School Name]])*(Enrollment[Population]="Students with Disabilities"),"")</f>
        <v>0.20369999999999999</v>
      </c>
      <c r="O362" s="60">
        <f>_xlfn.XLOOKUP(Regression_Prep[[#This Row],[School Name]],ELA_New[School Name], ELA_New[Percentage of Students at Achievement Level],"")</f>
        <v>0.43130000000000002</v>
      </c>
      <c r="P362" s="60">
        <f>_xlfn.XLOOKUP(Regression_Prep[[#This Row],[School Name]],Math_New[School Name],Math_New[Percentage of Students at Achievement Level],"")</f>
        <v>0.1835</v>
      </c>
      <c r="Q362" s="60">
        <f>_xlfn.XLOOKUP(Regression_Prep[[#This Row],[School Name]],Science_New[School Name], Science_New[Percentage of Students at Achievement Level],"")</f>
        <v>0.68520000000000003</v>
      </c>
      <c r="R362" s="60">
        <f>IFERROR(AVERAGEIFS(Regression_Prep[[#This Row],[Percent Below Achievement ELA]:[Percent Below Achievement Science]],Regression_Prep[[#This Row],[Percent Below Achievement ELA]:[Percent Below Achievement Science]],"&lt;&gt;"),"")</f>
        <v>0.43333333333333335</v>
      </c>
      <c r="S362" s="60">
        <f>IFERROR(Regression_Prep[[#This Row],[Per Pupil Spending]]*Regression_Prep[[#This Row],[Percent Below Achievement ELA]],"")</f>
        <v>11263.179537000002</v>
      </c>
      <c r="T362" s="60">
        <f>IFERROR(Regression_Prep[[#This Row],[Per Pupil Spending]]/(1-Regression_Prep[[#This Row],[Percent Below Achievement ELA]]),"")</f>
        <v>45919.623703182704</v>
      </c>
      <c r="U362" s="60">
        <f>IFERROR(Regression_Prep[[#This Row],[Per Pupil Spending]]*Regression_Prep[[#This Row],[Percent Below Achievement Science]],"")</f>
        <v>17893.648548000001</v>
      </c>
      <c r="V362" s="60">
        <f>IFERROR(Regression_Prep[[#This Row],[Per Pupil Spending]]/(1-Regression_Prep[[#This Row],[Percent Below Achievement Science]]),"")</f>
        <v>82955.813214739537</v>
      </c>
      <c r="W362" s="60">
        <f>IFERROR(Regression_Prep[[#This Row],[Per Pupil Spending]]*Regression_Prep[[#This Row],[Percent Below Achievement Math]],"")</f>
        <v>4792.0089150000003</v>
      </c>
      <c r="X362" s="60">
        <f>IFERROR(Regression_Prep[[#This Row],[Per Pupil Spending]]/(1-Regression_Prep[[#This Row],[Percent Below Achievement Math]]),"")</f>
        <v>31983.453766074712</v>
      </c>
      <c r="Y362" s="60"/>
      <c r="AH362"/>
      <c r="AI362"/>
      <c r="AJ362"/>
      <c r="AK362"/>
      <c r="AL362"/>
      <c r="AM362"/>
      <c r="AN362"/>
      <c r="AO362"/>
      <c r="AP362"/>
    </row>
    <row r="363" spans="1:42" ht="13">
      <c r="A363" s="28" t="s">
        <v>570</v>
      </c>
      <c r="B363" s="26" t="s">
        <v>999</v>
      </c>
      <c r="C363" s="26" t="s">
        <v>50</v>
      </c>
      <c r="D363" s="27" t="s">
        <v>755</v>
      </c>
      <c r="E363" s="26" t="s">
        <v>647</v>
      </c>
      <c r="F363" s="27" t="s">
        <v>579</v>
      </c>
      <c r="G363" s="26" t="s">
        <v>686</v>
      </c>
      <c r="H363" s="26" t="s">
        <v>1000</v>
      </c>
      <c r="I363" s="19" t="s">
        <v>755</v>
      </c>
      <c r="J363" s="18" t="str">
        <f>IF(Regression_Prep[[#This Row],[School Type]]="Charter","Charter", "Non Charter")</f>
        <v>Non Charter</v>
      </c>
      <c r="K363" s="60">
        <f>_xlfn.XLOOKUP(Regression_Prep[[#This Row],[School Name]],Per_Pupil_Spending_1[School Name],Per_Pupil_Spending_1[Amount],"")</f>
        <v>22658.04</v>
      </c>
      <c r="L363" s="60">
        <f>IF(Regression_Prep[[#This Row],[Comparison School Type]]="Charter", 0,1)</f>
        <v>1</v>
      </c>
      <c r="M363" s="60" cm="1">
        <f t="array" ref="M363">_xlfn._xlws.FILTER(Enrollment[Percentage],(Enrollment[School Name]=Regression_Prep[[#This Row],[School Name]])*(Enrollment[Population]="Economically Disadvantaged"),"")</f>
        <v>0.45700000000000002</v>
      </c>
      <c r="N363" s="60" cm="1">
        <f t="array" ref="N363">_xlfn._xlws.FILTER(Enrollment[Percentage],(Enrollment[School Name]=Regression_Prep[[#This Row],[School Name]])*(Enrollment[Population]="Students with Disabilities"),"")</f>
        <v>0.24399999999999999</v>
      </c>
      <c r="O363" s="60">
        <f>_xlfn.XLOOKUP(Regression_Prep[[#This Row],[School Name]],ELA_New[School Name], ELA_New[Percentage of Students at Achievement Level],"")</f>
        <v>0.35709999999999997</v>
      </c>
      <c r="P363" s="60">
        <f>_xlfn.XLOOKUP(Regression_Prep[[#This Row],[School Name]],Math_New[School Name],Math_New[Percentage of Students at Achievement Level],"")</f>
        <v>0.32140000000000002</v>
      </c>
      <c r="Q363" s="60">
        <f>_xlfn.XLOOKUP(Regression_Prep[[#This Row],[School Name]],Science_New[School Name], Science_New[Percentage of Students at Achievement Level],"")</f>
        <v>0.66190000000000004</v>
      </c>
      <c r="R363" s="60">
        <f>IFERROR(AVERAGEIFS(Regression_Prep[[#This Row],[Percent Below Achievement ELA]:[Percent Below Achievement Science]],Regression_Prep[[#This Row],[Percent Below Achievement ELA]:[Percent Below Achievement Science]],"&lt;&gt;"),"")</f>
        <v>0.44680000000000003</v>
      </c>
      <c r="S363" s="60">
        <f>IFERROR(Regression_Prep[[#This Row],[Per Pupil Spending]]*Regression_Prep[[#This Row],[Percent Below Achievement ELA]],"")</f>
        <v>8091.1860839999999</v>
      </c>
      <c r="T363" s="60">
        <f>IFERROR(Regression_Prep[[#This Row],[Per Pupil Spending]]/(1-Regression_Prep[[#This Row],[Percent Below Achievement ELA]]),"")</f>
        <v>35243.49043397107</v>
      </c>
      <c r="U363" s="60">
        <f>IFERROR(Regression_Prep[[#This Row],[Per Pupil Spending]]*Regression_Prep[[#This Row],[Percent Below Achievement Science]],"")</f>
        <v>14997.356676000001</v>
      </c>
      <c r="V363" s="60">
        <f>IFERROR(Regression_Prep[[#This Row],[Per Pupil Spending]]/(1-Regression_Prep[[#This Row],[Percent Below Achievement Science]]),"")</f>
        <v>67015.794143744468</v>
      </c>
      <c r="W363" s="60">
        <f>IFERROR(Regression_Prep[[#This Row],[Per Pupil Spending]]*Regression_Prep[[#This Row],[Percent Below Achievement Math]],"")</f>
        <v>7282.2940560000006</v>
      </c>
      <c r="X363" s="60">
        <f>IFERROR(Regression_Prep[[#This Row],[Per Pupil Spending]]/(1-Regression_Prep[[#This Row],[Percent Below Achievement Math]]),"")</f>
        <v>33389.389920424408</v>
      </c>
      <c r="Y363" s="60"/>
      <c r="AH363"/>
      <c r="AI363"/>
      <c r="AJ363"/>
      <c r="AK363"/>
      <c r="AL363"/>
      <c r="AM363"/>
      <c r="AN363"/>
      <c r="AO363"/>
      <c r="AP363"/>
    </row>
    <row r="364" spans="1:42" ht="13">
      <c r="A364" s="25" t="s">
        <v>570</v>
      </c>
      <c r="B364" s="23" t="s">
        <v>999</v>
      </c>
      <c r="C364" s="23" t="s">
        <v>491</v>
      </c>
      <c r="D364" s="24" t="s">
        <v>1001</v>
      </c>
      <c r="E364" s="23" t="s">
        <v>647</v>
      </c>
      <c r="F364" s="24" t="s">
        <v>579</v>
      </c>
      <c r="G364" s="23" t="s">
        <v>686</v>
      </c>
      <c r="H364" s="23" t="s">
        <v>1000</v>
      </c>
      <c r="I364" s="19" t="s">
        <v>1001</v>
      </c>
      <c r="J364" s="18" t="str">
        <f>IF(Regression_Prep[[#This Row],[School Type]]="Charter","Charter", "Non Charter")</f>
        <v>Non Charter</v>
      </c>
      <c r="K364" s="60">
        <f>_xlfn.XLOOKUP(Regression_Prep[[#This Row],[School Name]],Per_Pupil_Spending_1[School Name],Per_Pupil_Spending_1[Amount],"")</f>
        <v>21640.23</v>
      </c>
      <c r="L364" s="60">
        <f>IF(Regression_Prep[[#This Row],[Comparison School Type]]="Charter", 0,1)</f>
        <v>1</v>
      </c>
      <c r="M364" s="60" cm="1">
        <f t="array" ref="M364">_xlfn._xlws.FILTER(Enrollment[Percentage],(Enrollment[School Name]=Regression_Prep[[#This Row],[School Name]])*(Enrollment[Population]="Economically Disadvantaged"),"")</f>
        <v>0.495</v>
      </c>
      <c r="N364" s="60" cm="1">
        <f t="array" ref="N364">_xlfn._xlws.FILTER(Enrollment[Percentage],(Enrollment[School Name]=Regression_Prep[[#This Row],[School Name]])*(Enrollment[Population]="Students with Disabilities"),"")</f>
        <v>0.2525</v>
      </c>
      <c r="O364" s="60">
        <f>_xlfn.XLOOKUP(Regression_Prep[[#This Row],[School Name]],ELA_New[School Name], ELA_New[Percentage of Students at Achievement Level],"")</f>
        <v>0.46100000000000002</v>
      </c>
      <c r="P364" s="60">
        <f>_xlfn.XLOOKUP(Regression_Prep[[#This Row],[School Name]],Math_New[School Name],Math_New[Percentage of Students at Achievement Level],"")</f>
        <v>0.53190000000000004</v>
      </c>
      <c r="Q364" s="60" t="str">
        <f>_xlfn.XLOOKUP(Regression_Prep[[#This Row],[School Name]],Science_New[School Name], Science_New[Percentage of Students at Achievement Level],"")</f>
        <v/>
      </c>
      <c r="R364" s="60">
        <f>IFERROR(AVERAGEIFS(Regression_Prep[[#This Row],[Percent Below Achievement ELA]:[Percent Below Achievement Science]],Regression_Prep[[#This Row],[Percent Below Achievement ELA]:[Percent Below Achievement Science]],"&lt;&gt;"),"")</f>
        <v>0.49645000000000006</v>
      </c>
      <c r="S364" s="60">
        <f>IFERROR(Regression_Prep[[#This Row],[Per Pupil Spending]]*Regression_Prep[[#This Row],[Percent Below Achievement ELA]],"")</f>
        <v>9976.1460299999999</v>
      </c>
      <c r="T364" s="60">
        <f>IFERROR(Regression_Prep[[#This Row],[Per Pupil Spending]]/(1-Regression_Prep[[#This Row],[Percent Below Achievement ELA]]),"")</f>
        <v>40148.849721706873</v>
      </c>
      <c r="U364" s="60" t="str">
        <f>IFERROR(Regression_Prep[[#This Row],[Per Pupil Spending]]*Regression_Prep[[#This Row],[Percent Below Achievement Science]],"")</f>
        <v/>
      </c>
      <c r="V364" s="60" t="str">
        <f>IFERROR(Regression_Prep[[#This Row],[Per Pupil Spending]]/(1-Regression_Prep[[#This Row],[Percent Below Achievement Science]]),"")</f>
        <v/>
      </c>
      <c r="W364" s="60">
        <f>IFERROR(Regression_Prep[[#This Row],[Per Pupil Spending]]*Regression_Prep[[#This Row],[Percent Below Achievement Math]],"")</f>
        <v>11510.438337000001</v>
      </c>
      <c r="X364" s="60">
        <f>IFERROR(Regression_Prep[[#This Row],[Per Pupil Spending]]/(1-Regression_Prep[[#This Row],[Percent Below Achievement Math]]),"")</f>
        <v>46229.929502243111</v>
      </c>
      <c r="Y364" s="60"/>
      <c r="AH364"/>
      <c r="AI364"/>
      <c r="AJ364"/>
      <c r="AK364"/>
      <c r="AL364"/>
      <c r="AM364"/>
      <c r="AN364"/>
      <c r="AO364"/>
      <c r="AP364"/>
    </row>
    <row r="365" spans="1:42" ht="13">
      <c r="A365" s="28" t="s">
        <v>570</v>
      </c>
      <c r="B365" s="26" t="s">
        <v>1002</v>
      </c>
      <c r="C365" s="26" t="s">
        <v>99</v>
      </c>
      <c r="D365" s="26" t="s">
        <v>710</v>
      </c>
      <c r="E365" s="26" t="s">
        <v>647</v>
      </c>
      <c r="F365" s="27" t="s">
        <v>579</v>
      </c>
      <c r="G365" s="26" t="s">
        <v>676</v>
      </c>
      <c r="H365" s="26" t="s">
        <v>1003</v>
      </c>
      <c r="I365" s="19" t="s">
        <v>710</v>
      </c>
      <c r="J365" s="18" t="str">
        <f>IF(Regression_Prep[[#This Row],[School Type]]="Charter","Charter", "Non Charter")</f>
        <v>Non Charter</v>
      </c>
      <c r="K365" s="60">
        <f>_xlfn.XLOOKUP(Regression_Prep[[#This Row],[School Name]],Per_Pupil_Spending_1[School Name],Per_Pupil_Spending_1[Amount],"")</f>
        <v>21865.200000000001</v>
      </c>
      <c r="L365" s="60">
        <f>IF(Regression_Prep[[#This Row],[Comparison School Type]]="Charter", 0,1)</f>
        <v>1</v>
      </c>
      <c r="M365" s="60" cm="1">
        <f t="array" ref="M365">_xlfn._xlws.FILTER(Enrollment[Percentage],(Enrollment[School Name]=Regression_Prep[[#This Row],[School Name]])*(Enrollment[Population]="Economically Disadvantaged"),"")</f>
        <v>0.30220000000000002</v>
      </c>
      <c r="N365" s="60" cm="1">
        <f t="array" ref="N365">_xlfn._xlws.FILTER(Enrollment[Percentage],(Enrollment[School Name]=Regression_Prep[[#This Row],[School Name]])*(Enrollment[Population]="Students with Disabilities"),"")</f>
        <v>0.25230000000000002</v>
      </c>
      <c r="O365" s="60">
        <f>_xlfn.XLOOKUP(Regression_Prep[[#This Row],[School Name]],ELA_New[School Name], ELA_New[Percentage of Students at Achievement Level],"")</f>
        <v>0.1867</v>
      </c>
      <c r="P365" s="60">
        <f>_xlfn.XLOOKUP(Regression_Prep[[#This Row],[School Name]],Math_New[School Name],Math_New[Percentage of Students at Achievement Level],"")</f>
        <v>0.69079999999999997</v>
      </c>
      <c r="Q365" s="60">
        <f>_xlfn.XLOOKUP(Regression_Prep[[#This Row],[School Name]],Science_New[School Name], Science_New[Percentage of Students at Achievement Level],"")</f>
        <v>0.57450000000000001</v>
      </c>
      <c r="R365" s="60">
        <f>IFERROR(AVERAGEIFS(Regression_Prep[[#This Row],[Percent Below Achievement ELA]:[Percent Below Achievement Science]],Regression_Prep[[#This Row],[Percent Below Achievement ELA]:[Percent Below Achievement Science]],"&lt;&gt;"),"")</f>
        <v>0.48399999999999999</v>
      </c>
      <c r="S365" s="60">
        <f>IFERROR(Regression_Prep[[#This Row],[Per Pupil Spending]]*Regression_Prep[[#This Row],[Percent Below Achievement ELA]],"")</f>
        <v>4082.2328400000001</v>
      </c>
      <c r="T365" s="60">
        <f>IFERROR(Regression_Prep[[#This Row],[Per Pupil Spending]]/(1-Regression_Prep[[#This Row],[Percent Below Achievement ELA]]),"")</f>
        <v>26884.544448542973</v>
      </c>
      <c r="U365" s="60">
        <f>IFERROR(Regression_Prep[[#This Row],[Per Pupil Spending]]*Regression_Prep[[#This Row],[Percent Below Achievement Science]],"")</f>
        <v>12561.557400000002</v>
      </c>
      <c r="V365" s="60">
        <f>IFERROR(Regression_Prep[[#This Row],[Per Pupil Spending]]/(1-Regression_Prep[[#This Row],[Percent Below Achievement Science]]),"")</f>
        <v>51387.074030552292</v>
      </c>
      <c r="W365" s="60">
        <f>IFERROR(Regression_Prep[[#This Row],[Per Pupil Spending]]*Regression_Prep[[#This Row],[Percent Below Achievement Math]],"")</f>
        <v>15104.480159999999</v>
      </c>
      <c r="X365" s="60">
        <f>IFERROR(Regression_Prep[[#This Row],[Per Pupil Spending]]/(1-Regression_Prep[[#This Row],[Percent Below Achievement Math]]),"")</f>
        <v>70715.394566623538</v>
      </c>
      <c r="Y365" s="60"/>
      <c r="AH365"/>
      <c r="AI365"/>
      <c r="AJ365"/>
      <c r="AK365"/>
      <c r="AL365"/>
      <c r="AM365"/>
      <c r="AN365"/>
      <c r="AO365"/>
      <c r="AP365"/>
    </row>
    <row r="366" spans="1:42" ht="13">
      <c r="A366" s="25" t="s">
        <v>570</v>
      </c>
      <c r="B366" s="23" t="s">
        <v>1002</v>
      </c>
      <c r="C366" s="23" t="s">
        <v>505</v>
      </c>
      <c r="D366" s="24" t="s">
        <v>698</v>
      </c>
      <c r="E366" s="23" t="s">
        <v>647</v>
      </c>
      <c r="F366" s="24" t="s">
        <v>579</v>
      </c>
      <c r="G366" s="23" t="s">
        <v>676</v>
      </c>
      <c r="H366" s="23" t="s">
        <v>1003</v>
      </c>
      <c r="I366" s="19" t="s">
        <v>698</v>
      </c>
      <c r="J366" s="18" t="str">
        <f>IF(Regression_Prep[[#This Row],[School Type]]="Charter","Charter", "Non Charter")</f>
        <v>Non Charter</v>
      </c>
      <c r="K366" s="60">
        <f>_xlfn.XLOOKUP(Regression_Prep[[#This Row],[School Name]],Per_Pupil_Spending_1[School Name],Per_Pupil_Spending_1[Amount],"")</f>
        <v>25388.55</v>
      </c>
      <c r="L366" s="60">
        <f>IF(Regression_Prep[[#This Row],[Comparison School Type]]="Charter", 0,1)</f>
        <v>1</v>
      </c>
      <c r="M366" s="60" cm="1">
        <f t="array" ref="M366">_xlfn._xlws.FILTER(Enrollment[Percentage],(Enrollment[School Name]=Regression_Prep[[#This Row],[School Name]])*(Enrollment[Population]="Economically Disadvantaged"),"")</f>
        <v>0.30280000000000001</v>
      </c>
      <c r="N366" s="60" cm="1">
        <f t="array" ref="N366">_xlfn._xlws.FILTER(Enrollment[Percentage],(Enrollment[School Name]=Regression_Prep[[#This Row],[School Name]])*(Enrollment[Population]="Students with Disabilities"),"")</f>
        <v>0.28870000000000001</v>
      </c>
      <c r="O366" s="60">
        <f>_xlfn.XLOOKUP(Regression_Prep[[#This Row],[School Name]],ELA_New[School Name], ELA_New[Percentage of Students at Achievement Level],"")</f>
        <v>0.21010000000000001</v>
      </c>
      <c r="P366" s="60">
        <f>_xlfn.XLOOKUP(Regression_Prep[[#This Row],[School Name]],Math_New[School Name],Math_New[Percentage of Students at Achievement Level],"")</f>
        <v>0.46379999999999999</v>
      </c>
      <c r="Q366" s="60">
        <f>_xlfn.XLOOKUP(Regression_Prep[[#This Row],[School Name]],Science_New[School Name], Science_New[Percentage of Students at Achievement Level],"")</f>
        <v>0.40910000000000002</v>
      </c>
      <c r="R366" s="60">
        <f>IFERROR(AVERAGEIFS(Regression_Prep[[#This Row],[Percent Below Achievement ELA]:[Percent Below Achievement Science]],Regression_Prep[[#This Row],[Percent Below Achievement ELA]:[Percent Below Achievement Science]],"&lt;&gt;"),"")</f>
        <v>0.36099999999999999</v>
      </c>
      <c r="S366" s="60">
        <f>IFERROR(Regression_Prep[[#This Row],[Per Pupil Spending]]*Regression_Prep[[#This Row],[Percent Below Achievement ELA]],"")</f>
        <v>5334.1343550000001</v>
      </c>
      <c r="T366" s="60">
        <f>IFERROR(Regression_Prep[[#This Row],[Per Pupil Spending]]/(1-Regression_Prep[[#This Row],[Percent Below Achievement ELA]]),"")</f>
        <v>32141.473604253701</v>
      </c>
      <c r="U366" s="60">
        <f>IFERROR(Regression_Prep[[#This Row],[Per Pupil Spending]]*Regression_Prep[[#This Row],[Percent Below Achievement Science]],"")</f>
        <v>10386.455805</v>
      </c>
      <c r="V366" s="60">
        <f>IFERROR(Regression_Prep[[#This Row],[Per Pupil Spending]]/(1-Regression_Prep[[#This Row],[Percent Below Achievement Science]]),"")</f>
        <v>42965.899475376544</v>
      </c>
      <c r="W366" s="60">
        <f>IFERROR(Regression_Prep[[#This Row],[Per Pupil Spending]]*Regression_Prep[[#This Row],[Percent Below Achievement Math]],"")</f>
        <v>11775.209489999999</v>
      </c>
      <c r="X366" s="60">
        <f>IFERROR(Regression_Prep[[#This Row],[Per Pupil Spending]]/(1-Regression_Prep[[#This Row],[Percent Below Achievement Math]]),"")</f>
        <v>47349.030212607235</v>
      </c>
      <c r="Y366" s="60"/>
      <c r="AH366"/>
      <c r="AI366"/>
      <c r="AJ366"/>
      <c r="AK366"/>
      <c r="AL366"/>
      <c r="AM366"/>
      <c r="AN366"/>
      <c r="AO366"/>
      <c r="AP366"/>
    </row>
    <row r="367" spans="1:42" ht="13">
      <c r="A367" s="28" t="s">
        <v>570</v>
      </c>
      <c r="B367" s="26" t="s">
        <v>1004</v>
      </c>
      <c r="C367" s="26" t="s">
        <v>235</v>
      </c>
      <c r="D367" s="26" t="s">
        <v>756</v>
      </c>
      <c r="E367" s="26" t="s">
        <v>647</v>
      </c>
      <c r="F367" s="27" t="s">
        <v>579</v>
      </c>
      <c r="G367" s="26" t="s">
        <v>713</v>
      </c>
      <c r="H367" s="26" t="s">
        <v>798</v>
      </c>
      <c r="I367" s="19" t="s">
        <v>756</v>
      </c>
      <c r="J367" s="18" t="str">
        <f>IF(Regression_Prep[[#This Row],[School Type]]="Charter","Charter", "Non Charter")</f>
        <v>Non Charter</v>
      </c>
      <c r="K367" s="60">
        <f>_xlfn.XLOOKUP(Regression_Prep[[#This Row],[School Name]],Per_Pupil_Spending_1[School Name],Per_Pupil_Spending_1[Amount],"")</f>
        <v>28397.5</v>
      </c>
      <c r="L367" s="60">
        <f>IF(Regression_Prep[[#This Row],[Comparison School Type]]="Charter", 0,1)</f>
        <v>1</v>
      </c>
      <c r="M367" s="60" cm="1">
        <f t="array" ref="M367">_xlfn._xlws.FILTER(Enrollment[Percentage],(Enrollment[School Name]=Regression_Prep[[#This Row],[School Name]])*(Enrollment[Population]="Economically Disadvantaged"),"")</f>
        <v>0.17660000000000001</v>
      </c>
      <c r="N367" s="60" cm="1">
        <f t="array" ref="N367">_xlfn._xlws.FILTER(Enrollment[Percentage],(Enrollment[School Name]=Regression_Prep[[#This Row],[School Name]])*(Enrollment[Population]="Students with Disabilities"),"")</f>
        <v>0.17380000000000001</v>
      </c>
      <c r="O367" s="60">
        <f>_xlfn.XLOOKUP(Regression_Prep[[#This Row],[School Name]],ELA_New[School Name], ELA_New[Percentage of Students at Achievement Level],"")</f>
        <v>0.2482</v>
      </c>
      <c r="P367" s="60">
        <f>_xlfn.XLOOKUP(Regression_Prep[[#This Row],[School Name]],Math_New[School Name],Math_New[Percentage of Students at Achievement Level],"")</f>
        <v>0.79449999999999998</v>
      </c>
      <c r="Q367" s="60" t="str">
        <f>_xlfn.XLOOKUP(Regression_Prep[[#This Row],[School Name]],Science_New[School Name], Science_New[Percentage of Students at Achievement Level],"")</f>
        <v/>
      </c>
      <c r="R367" s="60">
        <f>IFERROR(AVERAGEIFS(Regression_Prep[[#This Row],[Percent Below Achievement ELA]:[Percent Below Achievement Science]],Regression_Prep[[#This Row],[Percent Below Achievement ELA]:[Percent Below Achievement Science]],"&lt;&gt;"),"")</f>
        <v>0.52134999999999998</v>
      </c>
      <c r="S367" s="60">
        <f>IFERROR(Regression_Prep[[#This Row],[Per Pupil Spending]]*Regression_Prep[[#This Row],[Percent Below Achievement ELA]],"")</f>
        <v>7048.2595000000001</v>
      </c>
      <c r="T367" s="60">
        <f>IFERROR(Regression_Prep[[#This Row],[Per Pupil Spending]]/(1-Regression_Prep[[#This Row],[Percent Below Achievement ELA]]),"")</f>
        <v>37772.678903963817</v>
      </c>
      <c r="U367" s="60" t="str">
        <f>IFERROR(Regression_Prep[[#This Row],[Per Pupil Spending]]*Regression_Prep[[#This Row],[Percent Below Achievement Science]],"")</f>
        <v/>
      </c>
      <c r="V367" s="60" t="str">
        <f>IFERROR(Regression_Prep[[#This Row],[Per Pupil Spending]]/(1-Regression_Prep[[#This Row],[Percent Below Achievement Science]]),"")</f>
        <v/>
      </c>
      <c r="W367" s="60">
        <f>IFERROR(Regression_Prep[[#This Row],[Per Pupil Spending]]*Regression_Prep[[#This Row],[Percent Below Achievement Math]],"")</f>
        <v>22561.813750000001</v>
      </c>
      <c r="X367" s="60">
        <f>IFERROR(Regression_Prep[[#This Row],[Per Pupil Spending]]/(1-Regression_Prep[[#This Row],[Percent Below Achievement Math]]),"")</f>
        <v>138187.34793187346</v>
      </c>
      <c r="Y367" s="60"/>
      <c r="AH367"/>
      <c r="AI367"/>
      <c r="AJ367"/>
      <c r="AK367"/>
      <c r="AL367"/>
      <c r="AM367"/>
      <c r="AN367"/>
      <c r="AO367"/>
      <c r="AP367"/>
    </row>
    <row r="368" spans="1:42" ht="13">
      <c r="A368" s="25" t="s">
        <v>570</v>
      </c>
      <c r="B368" s="23" t="s">
        <v>1004</v>
      </c>
      <c r="C368" s="23" t="s">
        <v>237</v>
      </c>
      <c r="D368" s="24" t="s">
        <v>755</v>
      </c>
      <c r="E368" s="23" t="s">
        <v>647</v>
      </c>
      <c r="F368" s="24" t="s">
        <v>579</v>
      </c>
      <c r="G368" s="23" t="s">
        <v>713</v>
      </c>
      <c r="H368" s="23" t="s">
        <v>1005</v>
      </c>
      <c r="I368" s="19" t="s">
        <v>755</v>
      </c>
      <c r="J368" s="18" t="str">
        <f>IF(Regression_Prep[[#This Row],[School Type]]="Charter","Charter", "Non Charter")</f>
        <v>Non Charter</v>
      </c>
      <c r="K368" s="60">
        <f>_xlfn.XLOOKUP(Regression_Prep[[#This Row],[School Name]],Per_Pupil_Spending_1[School Name],Per_Pupil_Spending_1[Amount],"")</f>
        <v>27729.99</v>
      </c>
      <c r="L368" s="60">
        <f>IF(Regression_Prep[[#This Row],[Comparison School Type]]="Charter", 0,1)</f>
        <v>1</v>
      </c>
      <c r="M368" s="60" cm="1">
        <f t="array" ref="M368">_xlfn._xlws.FILTER(Enrollment[Percentage],(Enrollment[School Name]=Regression_Prep[[#This Row],[School Name]])*(Enrollment[Population]="Economically Disadvantaged"),"")</f>
        <v>0.18410000000000001</v>
      </c>
      <c r="N368" s="60" cm="1">
        <f t="array" ref="N368">_xlfn._xlws.FILTER(Enrollment[Percentage],(Enrollment[School Name]=Regression_Prep[[#This Row],[School Name]])*(Enrollment[Population]="Students with Disabilities"),"")</f>
        <v>0.1676</v>
      </c>
      <c r="O368" s="60">
        <f>_xlfn.XLOOKUP(Regression_Prep[[#This Row],[School Name]],ELA_New[School Name], ELA_New[Percentage of Students at Achievement Level],"")</f>
        <v>0.1704</v>
      </c>
      <c r="P368" s="60">
        <f>_xlfn.XLOOKUP(Regression_Prep[[#This Row],[School Name]],Math_New[School Name],Math_New[Percentage of Students at Achievement Level],"")</f>
        <v>0.59050000000000002</v>
      </c>
      <c r="Q368" s="60">
        <f>_xlfn.XLOOKUP(Regression_Prep[[#This Row],[School Name]],Science_New[School Name], Science_New[Percentage of Students at Achievement Level],"")</f>
        <v>0.59260000000000002</v>
      </c>
      <c r="R368" s="60">
        <f>IFERROR(AVERAGEIFS(Regression_Prep[[#This Row],[Percent Below Achievement ELA]:[Percent Below Achievement Science]],Regression_Prep[[#This Row],[Percent Below Achievement ELA]:[Percent Below Achievement Science]],"&lt;&gt;"),"")</f>
        <v>0.45116666666666666</v>
      </c>
      <c r="S368" s="60">
        <f>IFERROR(Regression_Prep[[#This Row],[Per Pupil Spending]]*Regression_Prep[[#This Row],[Percent Below Achievement ELA]],"")</f>
        <v>4725.1902959999998</v>
      </c>
      <c r="T368" s="60">
        <f>IFERROR(Regression_Prep[[#This Row],[Per Pupil Spending]]/(1-Regression_Prep[[#This Row],[Percent Below Achievement ELA]]),"")</f>
        <v>33425.73529411765</v>
      </c>
      <c r="U368" s="60">
        <f>IFERROR(Regression_Prep[[#This Row],[Per Pupil Spending]]*Regression_Prep[[#This Row],[Percent Below Achievement Science]],"")</f>
        <v>16432.792074000001</v>
      </c>
      <c r="V368" s="60">
        <f>IFERROR(Regression_Prep[[#This Row],[Per Pupil Spending]]/(1-Regression_Prep[[#This Row],[Percent Below Achievement Science]]),"")</f>
        <v>68065.7584683358</v>
      </c>
      <c r="W368" s="60">
        <f>IFERROR(Regression_Prep[[#This Row],[Per Pupil Spending]]*Regression_Prep[[#This Row],[Percent Below Achievement Math]],"")</f>
        <v>16374.559095000002</v>
      </c>
      <c r="X368" s="60">
        <f>IFERROR(Regression_Prep[[#This Row],[Per Pupil Spending]]/(1-Regression_Prep[[#This Row],[Percent Below Achievement Math]]),"")</f>
        <v>67716.703296703301</v>
      </c>
      <c r="Y368" s="60"/>
      <c r="AH368"/>
      <c r="AI368"/>
      <c r="AJ368"/>
      <c r="AK368"/>
      <c r="AL368"/>
      <c r="AM368"/>
      <c r="AN368"/>
      <c r="AO368"/>
      <c r="AP368"/>
    </row>
    <row r="369" spans="1:42" ht="13">
      <c r="A369" s="28" t="s">
        <v>570</v>
      </c>
      <c r="B369" s="26" t="s">
        <v>1006</v>
      </c>
      <c r="C369" s="26" t="s">
        <v>118</v>
      </c>
      <c r="D369" s="27" t="s">
        <v>698</v>
      </c>
      <c r="E369" s="26" t="s">
        <v>647</v>
      </c>
      <c r="F369" s="27" t="s">
        <v>579</v>
      </c>
      <c r="G369" s="26" t="s">
        <v>682</v>
      </c>
      <c r="H369" s="26" t="s">
        <v>1007</v>
      </c>
      <c r="I369" s="19" t="s">
        <v>698</v>
      </c>
      <c r="J369" s="18" t="str">
        <f>IF(Regression_Prep[[#This Row],[School Type]]="Charter","Charter", "Non Charter")</f>
        <v>Non Charter</v>
      </c>
      <c r="K369" s="60">
        <f>_xlfn.XLOOKUP(Regression_Prep[[#This Row],[School Name]],Per_Pupil_Spending_1[School Name],Per_Pupil_Spending_1[Amount],"")</f>
        <v>16571.22</v>
      </c>
      <c r="L369" s="60">
        <f>IF(Regression_Prep[[#This Row],[Comparison School Type]]="Charter", 0,1)</f>
        <v>1</v>
      </c>
      <c r="M369" s="60" cm="1">
        <f t="array" ref="M369">_xlfn._xlws.FILTER(Enrollment[Percentage],(Enrollment[School Name]=Regression_Prep[[#This Row],[School Name]])*(Enrollment[Population]="Economically Disadvantaged"),"")</f>
        <v>0.72140000000000004</v>
      </c>
      <c r="N369" s="60" cm="1">
        <f t="array" ref="N369">_xlfn._xlws.FILTER(Enrollment[Percentage],(Enrollment[School Name]=Regression_Prep[[#This Row],[School Name]])*(Enrollment[Population]="Students with Disabilities"),"")</f>
        <v>0.15</v>
      </c>
      <c r="O369" s="60">
        <f>_xlfn.XLOOKUP(Regression_Prep[[#This Row],[School Name]],ELA_New[School Name], ELA_New[Percentage of Students at Achievement Level],"")</f>
        <v>0.38269999999999998</v>
      </c>
      <c r="P369" s="60">
        <f>_xlfn.XLOOKUP(Regression_Prep[[#This Row],[School Name]],Math_New[School Name],Math_New[Percentage of Students at Achievement Level],"")</f>
        <v>0.31519999999999998</v>
      </c>
      <c r="Q369" s="60">
        <f>_xlfn.XLOOKUP(Regression_Prep[[#This Row],[School Name]],Science_New[School Name], Science_New[Percentage of Students at Achievement Level],"")</f>
        <v>0.62370000000000003</v>
      </c>
      <c r="R369" s="60">
        <f>IFERROR(AVERAGEIFS(Regression_Prep[[#This Row],[Percent Below Achievement ELA]:[Percent Below Achievement Science]],Regression_Prep[[#This Row],[Percent Below Achievement ELA]:[Percent Below Achievement Science]],"&lt;&gt;"),"")</f>
        <v>0.44053333333333339</v>
      </c>
      <c r="S369" s="60">
        <f>IFERROR(Regression_Prep[[#This Row],[Per Pupil Spending]]*Regression_Prep[[#This Row],[Percent Below Achievement ELA]],"")</f>
        <v>6341.8058940000001</v>
      </c>
      <c r="T369" s="60">
        <f>IFERROR(Regression_Prep[[#This Row],[Per Pupil Spending]]/(1-Regression_Prep[[#This Row],[Percent Below Achievement ELA]]),"")</f>
        <v>26844.678438360606</v>
      </c>
      <c r="U369" s="60">
        <f>IFERROR(Regression_Prep[[#This Row],[Per Pupil Spending]]*Regression_Prep[[#This Row],[Percent Below Achievement Science]],"")</f>
        <v>10335.469914000001</v>
      </c>
      <c r="V369" s="60">
        <f>IFERROR(Regression_Prep[[#This Row],[Per Pupil Spending]]/(1-Regression_Prep[[#This Row],[Percent Below Achievement Science]]),"")</f>
        <v>44037.257507308008</v>
      </c>
      <c r="W369" s="60">
        <f>IFERROR(Regression_Prep[[#This Row],[Per Pupil Spending]]*Regression_Prep[[#This Row],[Percent Below Achievement Math]],"")</f>
        <v>5223.248544</v>
      </c>
      <c r="X369" s="60">
        <f>IFERROR(Regression_Prep[[#This Row],[Per Pupil Spending]]/(1-Regression_Prep[[#This Row],[Percent Below Achievement Math]]),"")</f>
        <v>24198.627336448597</v>
      </c>
      <c r="Y369" s="60"/>
      <c r="AH369"/>
      <c r="AI369"/>
      <c r="AJ369"/>
      <c r="AK369"/>
      <c r="AL369"/>
      <c r="AM369"/>
      <c r="AN369"/>
      <c r="AO369"/>
      <c r="AP369"/>
    </row>
    <row r="370" spans="1:42" ht="13">
      <c r="A370" s="25" t="s">
        <v>570</v>
      </c>
      <c r="B370" s="23" t="s">
        <v>1006</v>
      </c>
      <c r="C370" s="23" t="s">
        <v>446</v>
      </c>
      <c r="D370" s="24" t="s">
        <v>749</v>
      </c>
      <c r="E370" s="23" t="s">
        <v>647</v>
      </c>
      <c r="F370" s="24" t="s">
        <v>579</v>
      </c>
      <c r="G370" s="23" t="s">
        <v>682</v>
      </c>
      <c r="H370" s="23" t="s">
        <v>1007</v>
      </c>
      <c r="I370" s="19" t="s">
        <v>749</v>
      </c>
      <c r="J370" s="18" t="str">
        <f>IF(Regression_Prep[[#This Row],[School Type]]="Charter","Charter", "Non Charter")</f>
        <v>Non Charter</v>
      </c>
      <c r="K370" s="60">
        <f>_xlfn.XLOOKUP(Regression_Prep[[#This Row],[School Name]],Per_Pupil_Spending_1[School Name],Per_Pupil_Spending_1[Amount],"")</f>
        <v>17844.96</v>
      </c>
      <c r="L370" s="60">
        <f>IF(Regression_Prep[[#This Row],[Comparison School Type]]="Charter", 0,1)</f>
        <v>1</v>
      </c>
      <c r="M370" s="60" cm="1">
        <f t="array" ref="M370">_xlfn._xlws.FILTER(Enrollment[Percentage],(Enrollment[School Name]=Regression_Prep[[#This Row],[School Name]])*(Enrollment[Population]="Economically Disadvantaged"),"")</f>
        <v>0.59650000000000003</v>
      </c>
      <c r="N370" s="60" cm="1">
        <f t="array" ref="N370">_xlfn._xlws.FILTER(Enrollment[Percentage],(Enrollment[School Name]=Regression_Prep[[#This Row],[School Name]])*(Enrollment[Population]="Students with Disabilities"),"")</f>
        <v>0.2175</v>
      </c>
      <c r="O370" s="60">
        <f>_xlfn.XLOOKUP(Regression_Prep[[#This Row],[School Name]],ELA_New[School Name], ELA_New[Percentage of Students at Achievement Level],"")</f>
        <v>0.32750000000000001</v>
      </c>
      <c r="P370" s="60">
        <f>_xlfn.XLOOKUP(Regression_Prep[[#This Row],[School Name]],Math_New[School Name],Math_New[Percentage of Students at Achievement Level],"")</f>
        <v>0.57540000000000002</v>
      </c>
      <c r="Q370" s="60">
        <f>_xlfn.XLOOKUP(Regression_Prep[[#This Row],[School Name]],Science_New[School Name], Science_New[Percentage of Students at Achievement Level],"")</f>
        <v>0.80200000000000005</v>
      </c>
      <c r="R370" s="60">
        <f>IFERROR(AVERAGEIFS(Regression_Prep[[#This Row],[Percent Below Achievement ELA]:[Percent Below Achievement Science]],Regression_Prep[[#This Row],[Percent Below Achievement ELA]:[Percent Below Achievement Science]],"&lt;&gt;"),"")</f>
        <v>0.56830000000000003</v>
      </c>
      <c r="S370" s="60">
        <f>IFERROR(Regression_Prep[[#This Row],[Per Pupil Spending]]*Regression_Prep[[#This Row],[Percent Below Achievement ELA]],"")</f>
        <v>5844.2244000000001</v>
      </c>
      <c r="T370" s="60">
        <f>IFERROR(Regression_Prep[[#This Row],[Per Pupil Spending]]/(1-Regression_Prep[[#This Row],[Percent Below Achievement ELA]]),"")</f>
        <v>26535.256505576206</v>
      </c>
      <c r="U370" s="60">
        <f>IFERROR(Regression_Prep[[#This Row],[Per Pupil Spending]]*Regression_Prep[[#This Row],[Percent Below Achievement Science]],"")</f>
        <v>14311.65792</v>
      </c>
      <c r="V370" s="60">
        <f>IFERROR(Regression_Prep[[#This Row],[Per Pupil Spending]]/(1-Regression_Prep[[#This Row],[Percent Below Achievement Science]]),"")</f>
        <v>90126.060606060622</v>
      </c>
      <c r="W370" s="60">
        <f>IFERROR(Regression_Prep[[#This Row],[Per Pupil Spending]]*Regression_Prep[[#This Row],[Percent Below Achievement Math]],"")</f>
        <v>10267.989984</v>
      </c>
      <c r="X370" s="60">
        <f>IFERROR(Regression_Prep[[#This Row],[Per Pupil Spending]]/(1-Regression_Prep[[#This Row],[Percent Below Achievement Math]]),"")</f>
        <v>42027.696655675929</v>
      </c>
      <c r="Y370" s="60"/>
      <c r="AH370"/>
      <c r="AI370"/>
      <c r="AJ370"/>
      <c r="AK370"/>
      <c r="AL370"/>
      <c r="AM370"/>
      <c r="AN370"/>
      <c r="AO370"/>
      <c r="AP370"/>
    </row>
    <row r="371" spans="1:42" ht="13">
      <c r="A371" s="28" t="s">
        <v>570</v>
      </c>
      <c r="B371" s="26" t="s">
        <v>1008</v>
      </c>
      <c r="C371" s="26" t="s">
        <v>130</v>
      </c>
      <c r="D371" s="26" t="s">
        <v>756</v>
      </c>
      <c r="E371" s="26" t="s">
        <v>647</v>
      </c>
      <c r="F371" s="27" t="s">
        <v>579</v>
      </c>
      <c r="G371" s="26" t="s">
        <v>676</v>
      </c>
      <c r="H371" s="26" t="s">
        <v>1009</v>
      </c>
      <c r="I371" s="19" t="s">
        <v>756</v>
      </c>
      <c r="J371" s="18" t="str">
        <f>IF(Regression_Prep[[#This Row],[School Type]]="Charter","Charter", "Non Charter")</f>
        <v>Non Charter</v>
      </c>
      <c r="K371" s="60">
        <f>_xlfn.XLOOKUP(Regression_Prep[[#This Row],[School Name]],Per_Pupil_Spending_1[School Name],Per_Pupil_Spending_1[Amount],"")</f>
        <v>28791.69</v>
      </c>
      <c r="L371" s="60">
        <f>IF(Regression_Prep[[#This Row],[Comparison School Type]]="Charter", 0,1)</f>
        <v>1</v>
      </c>
      <c r="M371" s="60" cm="1">
        <f t="array" ref="M371">_xlfn._xlws.FILTER(Enrollment[Percentage],(Enrollment[School Name]=Regression_Prep[[#This Row],[School Name]])*(Enrollment[Population]="Economically Disadvantaged"),"")</f>
        <v>0.63100000000000001</v>
      </c>
      <c r="N371" s="60" cm="1">
        <f t="array" ref="N371">_xlfn._xlws.FILTER(Enrollment[Percentage],(Enrollment[School Name]=Regression_Prep[[#This Row],[School Name]])*(Enrollment[Population]="Students with Disabilities"),"")</f>
        <v>0.2024</v>
      </c>
      <c r="O371" s="60">
        <f>_xlfn.XLOOKUP(Regression_Prep[[#This Row],[School Name]],ELA_New[School Name], ELA_New[Percentage of Students at Achievement Level],"")</f>
        <v>0.5806</v>
      </c>
      <c r="P371" s="60">
        <f>_xlfn.XLOOKUP(Regression_Prep[[#This Row],[School Name]],Math_New[School Name],Math_New[Percentage of Students at Achievement Level],"")</f>
        <v>0.5484</v>
      </c>
      <c r="Q371" s="60" t="str">
        <f>_xlfn.XLOOKUP(Regression_Prep[[#This Row],[School Name]],Science_New[School Name], Science_New[Percentage of Students at Achievement Level],"")</f>
        <v/>
      </c>
      <c r="R371" s="60">
        <f>IFERROR(AVERAGEIFS(Regression_Prep[[#This Row],[Percent Below Achievement ELA]:[Percent Below Achievement Science]],Regression_Prep[[#This Row],[Percent Below Achievement ELA]:[Percent Below Achievement Science]],"&lt;&gt;"),"")</f>
        <v>0.5645</v>
      </c>
      <c r="S371" s="60">
        <f>IFERROR(Regression_Prep[[#This Row],[Per Pupil Spending]]*Regression_Prep[[#This Row],[Percent Below Achievement ELA]],"")</f>
        <v>16716.455213999998</v>
      </c>
      <c r="T371" s="60">
        <f>IFERROR(Regression_Prep[[#This Row],[Per Pupil Spending]]/(1-Regression_Prep[[#This Row],[Percent Below Achievement ELA]]),"")</f>
        <v>68649.7138769671</v>
      </c>
      <c r="U371" s="60" t="str">
        <f>IFERROR(Regression_Prep[[#This Row],[Per Pupil Spending]]*Regression_Prep[[#This Row],[Percent Below Achievement Science]],"")</f>
        <v/>
      </c>
      <c r="V371" s="60" t="str">
        <f>IFERROR(Regression_Prep[[#This Row],[Per Pupil Spending]]/(1-Regression_Prep[[#This Row],[Percent Below Achievement Science]]),"")</f>
        <v/>
      </c>
      <c r="W371" s="60">
        <f>IFERROR(Regression_Prep[[#This Row],[Per Pupil Spending]]*Regression_Prep[[#This Row],[Percent Below Achievement Math]],"")</f>
        <v>15789.362795999999</v>
      </c>
      <c r="X371" s="60">
        <f>IFERROR(Regression_Prep[[#This Row],[Per Pupil Spending]]/(1-Regression_Prep[[#This Row],[Percent Below Achievement Math]]),"")</f>
        <v>63754.849424269261</v>
      </c>
      <c r="Y371" s="60"/>
      <c r="AH371"/>
      <c r="AI371"/>
      <c r="AJ371"/>
      <c r="AK371"/>
      <c r="AL371"/>
      <c r="AM371"/>
      <c r="AN371"/>
      <c r="AO371"/>
      <c r="AP371"/>
    </row>
    <row r="372" spans="1:42" ht="13">
      <c r="A372" s="25" t="s">
        <v>570</v>
      </c>
      <c r="B372" s="23" t="s">
        <v>1008</v>
      </c>
      <c r="C372" s="23" t="s">
        <v>187</v>
      </c>
      <c r="D372" s="24" t="s">
        <v>755</v>
      </c>
      <c r="E372" s="23" t="s">
        <v>647</v>
      </c>
      <c r="F372" s="24" t="s">
        <v>579</v>
      </c>
      <c r="G372" s="23" t="s">
        <v>676</v>
      </c>
      <c r="H372" s="23" t="s">
        <v>694</v>
      </c>
      <c r="I372" s="19" t="s">
        <v>755</v>
      </c>
      <c r="J372" s="18" t="str">
        <f>IF(Regression_Prep[[#This Row],[School Type]]="Charter","Charter", "Non Charter")</f>
        <v>Non Charter</v>
      </c>
      <c r="K372" s="60">
        <f>_xlfn.XLOOKUP(Regression_Prep[[#This Row],[School Name]],Per_Pupil_Spending_1[School Name],Per_Pupil_Spending_1[Amount],"")</f>
        <v>29518.14</v>
      </c>
      <c r="L372" s="60">
        <f>IF(Regression_Prep[[#This Row],[Comparison School Type]]="Charter", 0,1)</f>
        <v>1</v>
      </c>
      <c r="M372" s="60" cm="1">
        <f t="array" ref="M372">_xlfn._xlws.FILTER(Enrollment[Percentage],(Enrollment[School Name]=Regression_Prep[[#This Row],[School Name]])*(Enrollment[Population]="Economically Disadvantaged"),"")</f>
        <v>0.66220000000000001</v>
      </c>
      <c r="N372" s="60" cm="1">
        <f t="array" ref="N372">_xlfn._xlws.FILTER(Enrollment[Percentage],(Enrollment[School Name]=Regression_Prep[[#This Row],[School Name]])*(Enrollment[Population]="Students with Disabilities"),"")</f>
        <v>0.27029999999999998</v>
      </c>
      <c r="O372" s="60">
        <f>_xlfn.XLOOKUP(Regression_Prep[[#This Row],[School Name]],ELA_New[School Name], ELA_New[Percentage of Students at Achievement Level],"")</f>
        <v>0.32390000000000002</v>
      </c>
      <c r="P372" s="60">
        <f>_xlfn.XLOOKUP(Regression_Prep[[#This Row],[School Name]],Math_New[School Name],Math_New[Percentage of Students at Achievement Level],"")</f>
        <v>0.2676</v>
      </c>
      <c r="Q372" s="60">
        <f>_xlfn.XLOOKUP(Regression_Prep[[#This Row],[School Name]],Science_New[School Name], Science_New[Percentage of Students at Achievement Level],"")</f>
        <v>0.83330000000000004</v>
      </c>
      <c r="R372" s="60">
        <f>IFERROR(AVERAGEIFS(Regression_Prep[[#This Row],[Percent Below Achievement ELA]:[Percent Below Achievement Science]],Regression_Prep[[#This Row],[Percent Below Achievement ELA]:[Percent Below Achievement Science]],"&lt;&gt;"),"")</f>
        <v>0.47493333333333337</v>
      </c>
      <c r="S372" s="60">
        <f>IFERROR(Regression_Prep[[#This Row],[Per Pupil Spending]]*Regression_Prep[[#This Row],[Percent Below Achievement ELA]],"")</f>
        <v>9560.9255460000004</v>
      </c>
      <c r="T372" s="60">
        <f>IFERROR(Regression_Prep[[#This Row],[Per Pupil Spending]]/(1-Regression_Prep[[#This Row],[Percent Below Achievement ELA]]),"")</f>
        <v>43659.429078538684</v>
      </c>
      <c r="U372" s="60">
        <f>IFERROR(Regression_Prep[[#This Row],[Per Pupil Spending]]*Regression_Prep[[#This Row],[Percent Below Achievement Science]],"")</f>
        <v>24597.466062</v>
      </c>
      <c r="V372" s="60">
        <f>IFERROR(Regression_Prep[[#This Row],[Per Pupil Spending]]/(1-Regression_Prep[[#This Row],[Percent Below Achievement Science]]),"")</f>
        <v>177073.42531493705</v>
      </c>
      <c r="W372" s="60">
        <f>IFERROR(Regression_Prep[[#This Row],[Per Pupil Spending]]*Regression_Prep[[#This Row],[Percent Below Achievement Math]],"")</f>
        <v>7899.0542640000003</v>
      </c>
      <c r="X372" s="60">
        <f>IFERROR(Regression_Prep[[#This Row],[Per Pupil Spending]]/(1-Regression_Prep[[#This Row],[Percent Below Achievement Math]]),"")</f>
        <v>40303.304205352266</v>
      </c>
      <c r="Y372" s="60"/>
      <c r="AH372"/>
      <c r="AI372"/>
      <c r="AJ372"/>
      <c r="AK372"/>
      <c r="AL372"/>
      <c r="AM372"/>
      <c r="AN372"/>
      <c r="AO372"/>
      <c r="AP372"/>
    </row>
    <row r="373" spans="1:42" ht="13">
      <c r="A373" s="28" t="s">
        <v>570</v>
      </c>
      <c r="B373" s="26" t="s">
        <v>1010</v>
      </c>
      <c r="C373" s="26" t="s">
        <v>252</v>
      </c>
      <c r="D373" s="26" t="s">
        <v>710</v>
      </c>
      <c r="E373" s="26" t="s">
        <v>647</v>
      </c>
      <c r="F373" s="27" t="s">
        <v>579</v>
      </c>
      <c r="G373" s="26" t="s">
        <v>676</v>
      </c>
      <c r="H373" s="26" t="s">
        <v>1011</v>
      </c>
      <c r="I373" s="19" t="s">
        <v>710</v>
      </c>
      <c r="J373" s="18" t="str">
        <f>IF(Regression_Prep[[#This Row],[School Type]]="Charter","Charter", "Non Charter")</f>
        <v>Non Charter</v>
      </c>
      <c r="K373" s="60">
        <f>_xlfn.XLOOKUP(Regression_Prep[[#This Row],[School Name]],Per_Pupil_Spending_1[School Name],Per_Pupil_Spending_1[Amount],"")</f>
        <v>21838.47</v>
      </c>
      <c r="L373" s="60">
        <f>IF(Regression_Prep[[#This Row],[Comparison School Type]]="Charter", 0,1)</f>
        <v>1</v>
      </c>
      <c r="M373" s="60" cm="1">
        <f t="array" ref="M373">_xlfn._xlws.FILTER(Enrollment[Percentage],(Enrollment[School Name]=Regression_Prep[[#This Row],[School Name]])*(Enrollment[Population]="Economically Disadvantaged"),"")</f>
        <v>0.51719999999999999</v>
      </c>
      <c r="N373" s="60" cm="1">
        <f t="array" ref="N373">_xlfn._xlws.FILTER(Enrollment[Percentage],(Enrollment[School Name]=Regression_Prep[[#This Row],[School Name]])*(Enrollment[Population]="Students with Disabilities"),"")</f>
        <v>0.1527</v>
      </c>
      <c r="O373" s="60">
        <f>_xlfn.XLOOKUP(Regression_Prep[[#This Row],[School Name]],ELA_New[School Name], ELA_New[Percentage of Students at Achievement Level],"")</f>
        <v>0.37630000000000002</v>
      </c>
      <c r="P373" s="60">
        <f>_xlfn.XLOOKUP(Regression_Prep[[#This Row],[School Name]],Math_New[School Name],Math_New[Percentage of Students at Achievement Level],"")</f>
        <v>0.64129999999999998</v>
      </c>
      <c r="Q373" s="60">
        <f>_xlfn.XLOOKUP(Regression_Prep[[#This Row],[School Name]],Science_New[School Name], Science_New[Percentage of Students at Achievement Level],"")</f>
        <v>0.66669999999999996</v>
      </c>
      <c r="R373" s="60">
        <f>IFERROR(AVERAGEIFS(Regression_Prep[[#This Row],[Percent Below Achievement ELA]:[Percent Below Achievement Science]],Regression_Prep[[#This Row],[Percent Below Achievement ELA]:[Percent Below Achievement Science]],"&lt;&gt;"),"")</f>
        <v>0.56143333333333334</v>
      </c>
      <c r="S373" s="60">
        <f>IFERROR(Regression_Prep[[#This Row],[Per Pupil Spending]]*Regression_Prep[[#This Row],[Percent Below Achievement ELA]],"")</f>
        <v>8217.8162610000018</v>
      </c>
      <c r="T373" s="60">
        <f>IFERROR(Regression_Prep[[#This Row],[Per Pupil Spending]]/(1-Regression_Prep[[#This Row],[Percent Below Achievement ELA]]),"")</f>
        <v>35014.38191438192</v>
      </c>
      <c r="U373" s="60">
        <f>IFERROR(Regression_Prep[[#This Row],[Per Pupil Spending]]*Regression_Prep[[#This Row],[Percent Below Achievement Science]],"")</f>
        <v>14559.707949</v>
      </c>
      <c r="V373" s="60">
        <f>IFERROR(Regression_Prep[[#This Row],[Per Pupil Spending]]/(1-Regression_Prep[[#This Row],[Percent Below Achievement Science]]),"")</f>
        <v>65521.962196219618</v>
      </c>
      <c r="W373" s="60">
        <f>IFERROR(Regression_Prep[[#This Row],[Per Pupil Spending]]*Regression_Prep[[#This Row],[Percent Below Achievement Math]],"")</f>
        <v>14005.010811</v>
      </c>
      <c r="X373" s="60">
        <f>IFERROR(Regression_Prep[[#This Row],[Per Pupil Spending]]/(1-Regression_Prep[[#This Row],[Percent Below Achievement Math]]),"")</f>
        <v>60882.269305826594</v>
      </c>
      <c r="Y373" s="60"/>
      <c r="AH373"/>
      <c r="AI373"/>
      <c r="AJ373"/>
      <c r="AK373"/>
      <c r="AL373"/>
      <c r="AM373"/>
      <c r="AN373"/>
      <c r="AO373"/>
      <c r="AP373"/>
    </row>
    <row r="374" spans="1:42" ht="13">
      <c r="A374" s="25" t="s">
        <v>570</v>
      </c>
      <c r="B374" s="23" t="s">
        <v>1010</v>
      </c>
      <c r="C374" s="23" t="s">
        <v>317</v>
      </c>
      <c r="D374" s="24" t="s">
        <v>698</v>
      </c>
      <c r="E374" s="23" t="s">
        <v>647</v>
      </c>
      <c r="F374" s="24" t="s">
        <v>579</v>
      </c>
      <c r="G374" s="23" t="s">
        <v>676</v>
      </c>
      <c r="H374" s="23" t="s">
        <v>1012</v>
      </c>
      <c r="I374" s="19" t="s">
        <v>698</v>
      </c>
      <c r="J374" s="18" t="str">
        <f>IF(Regression_Prep[[#This Row],[School Type]]="Charter","Charter", "Non Charter")</f>
        <v>Non Charter</v>
      </c>
      <c r="K374" s="60">
        <f>_xlfn.XLOOKUP(Regression_Prep[[#This Row],[School Name]],Per_Pupil_Spending_1[School Name],Per_Pupil_Spending_1[Amount],"")</f>
        <v>26174.57</v>
      </c>
      <c r="L374" s="60">
        <f>IF(Regression_Prep[[#This Row],[Comparison School Type]]="Charter", 0,1)</f>
        <v>1</v>
      </c>
      <c r="M374" s="60" cm="1">
        <f t="array" ref="M374">_xlfn._xlws.FILTER(Enrollment[Percentage],(Enrollment[School Name]=Regression_Prep[[#This Row],[School Name]])*(Enrollment[Population]="Economically Disadvantaged"),"")</f>
        <v>0.55789999999999995</v>
      </c>
      <c r="N374" s="60" cm="1">
        <f t="array" ref="N374">_xlfn._xlws.FILTER(Enrollment[Percentage],(Enrollment[School Name]=Regression_Prep[[#This Row],[School Name]])*(Enrollment[Population]="Students with Disabilities"),"")</f>
        <v>0.25259999999999999</v>
      </c>
      <c r="O374" s="60">
        <f>_xlfn.XLOOKUP(Regression_Prep[[#This Row],[School Name]],ELA_New[School Name], ELA_New[Percentage of Students at Achievement Level],"")</f>
        <v>0.2366</v>
      </c>
      <c r="P374" s="60">
        <f>_xlfn.XLOOKUP(Regression_Prep[[#This Row],[School Name]],Math_New[School Name],Math_New[Percentage of Students at Achievement Level],"")</f>
        <v>0.48909999999999998</v>
      </c>
      <c r="Q374" s="60">
        <f>_xlfn.XLOOKUP(Regression_Prep[[#This Row],[School Name]],Science_New[School Name], Science_New[Percentage of Students at Achievement Level],"")</f>
        <v>0.5</v>
      </c>
      <c r="R374" s="60">
        <f>IFERROR(AVERAGEIFS(Regression_Prep[[#This Row],[Percent Below Achievement ELA]:[Percent Below Achievement Science]],Regression_Prep[[#This Row],[Percent Below Achievement ELA]:[Percent Below Achievement Science]],"&lt;&gt;"),"")</f>
        <v>0.40856666666666669</v>
      </c>
      <c r="S374" s="60">
        <f>IFERROR(Regression_Prep[[#This Row],[Per Pupil Spending]]*Regression_Prep[[#This Row],[Percent Below Achievement ELA]],"")</f>
        <v>6192.9032619999998</v>
      </c>
      <c r="T374" s="60">
        <f>IFERROR(Regression_Prep[[#This Row],[Per Pupil Spending]]/(1-Regression_Prep[[#This Row],[Percent Below Achievement ELA]]),"")</f>
        <v>34286.835210898615</v>
      </c>
      <c r="U374" s="60">
        <f>IFERROR(Regression_Prep[[#This Row],[Per Pupil Spending]]*Regression_Prep[[#This Row],[Percent Below Achievement Science]],"")</f>
        <v>13087.285</v>
      </c>
      <c r="V374" s="60">
        <f>IFERROR(Regression_Prep[[#This Row],[Per Pupil Spending]]/(1-Regression_Prep[[#This Row],[Percent Below Achievement Science]]),"")</f>
        <v>52349.14</v>
      </c>
      <c r="W374" s="60">
        <f>IFERROR(Regression_Prep[[#This Row],[Per Pupil Spending]]*Regression_Prep[[#This Row],[Percent Below Achievement Math]],"")</f>
        <v>12801.982187</v>
      </c>
      <c r="X374" s="60">
        <f>IFERROR(Regression_Prep[[#This Row],[Per Pupil Spending]]/(1-Regression_Prep[[#This Row],[Percent Below Achievement Math]]),"")</f>
        <v>51232.276375024463</v>
      </c>
      <c r="Y374" s="60"/>
      <c r="AH374"/>
      <c r="AI374"/>
      <c r="AJ374"/>
      <c r="AK374"/>
      <c r="AL374"/>
      <c r="AM374"/>
      <c r="AN374"/>
      <c r="AO374"/>
      <c r="AP374"/>
    </row>
    <row r="375" spans="1:42" ht="13">
      <c r="A375" s="28" t="s">
        <v>570</v>
      </c>
      <c r="B375" s="26" t="s">
        <v>1013</v>
      </c>
      <c r="C375" s="26" t="s">
        <v>59</v>
      </c>
      <c r="D375" s="26" t="s">
        <v>814</v>
      </c>
      <c r="E375" s="26" t="s">
        <v>647</v>
      </c>
      <c r="F375" s="27" t="s">
        <v>579</v>
      </c>
      <c r="G375" s="26" t="s">
        <v>682</v>
      </c>
      <c r="H375" s="26" t="s">
        <v>1014</v>
      </c>
      <c r="I375" s="19" t="s">
        <v>814</v>
      </c>
      <c r="J375" s="18" t="str">
        <f>IF(Regression_Prep[[#This Row],[School Type]]="Charter","Charter", "Non Charter")</f>
        <v>Non Charter</v>
      </c>
      <c r="K375" s="60">
        <f>_xlfn.XLOOKUP(Regression_Prep[[#This Row],[School Name]],Per_Pupil_Spending_1[School Name],Per_Pupil_Spending_1[Amount],"")</f>
        <v>25597.82</v>
      </c>
      <c r="L375" s="60">
        <f>IF(Regression_Prep[[#This Row],[Comparison School Type]]="Charter", 0,1)</f>
        <v>1</v>
      </c>
      <c r="M375" s="60" cm="1">
        <f t="array" ref="M375">_xlfn._xlws.FILTER(Enrollment[Percentage],(Enrollment[School Name]=Regression_Prep[[#This Row],[School Name]])*(Enrollment[Population]="Economically Disadvantaged"),"")</f>
        <v>0.4783</v>
      </c>
      <c r="N375" s="60" cm="1">
        <f t="array" ref="N375">_xlfn._xlws.FILTER(Enrollment[Percentage],(Enrollment[School Name]=Regression_Prep[[#This Row],[School Name]])*(Enrollment[Population]="Students with Disabilities"),"")</f>
        <v>0.26960000000000001</v>
      </c>
      <c r="O375" s="60">
        <f>_xlfn.XLOOKUP(Regression_Prep[[#This Row],[School Name]],ELA_New[School Name], ELA_New[Percentage of Students at Achievement Level],"")</f>
        <v>0.2893</v>
      </c>
      <c r="P375" s="60">
        <f>_xlfn.XLOOKUP(Regression_Prep[[#This Row],[School Name]],Math_New[School Name],Math_New[Percentage of Students at Achievement Level],"")</f>
        <v>0.44259999999999999</v>
      </c>
      <c r="Q375" s="60">
        <f>_xlfn.XLOOKUP(Regression_Prep[[#This Row],[School Name]],Science_New[School Name], Science_New[Percentage of Students at Achievement Level],"")</f>
        <v>0.58699999999999997</v>
      </c>
      <c r="R375" s="60">
        <f>IFERROR(AVERAGEIFS(Regression_Prep[[#This Row],[Percent Below Achievement ELA]:[Percent Below Achievement Science]],Regression_Prep[[#This Row],[Percent Below Achievement ELA]:[Percent Below Achievement Science]],"&lt;&gt;"),"")</f>
        <v>0.43963333333333332</v>
      </c>
      <c r="S375" s="60">
        <f>IFERROR(Regression_Prep[[#This Row],[Per Pupil Spending]]*Regression_Prep[[#This Row],[Percent Below Achievement ELA]],"")</f>
        <v>7405.4493259999999</v>
      </c>
      <c r="T375" s="60">
        <f>IFERROR(Regression_Prep[[#This Row],[Per Pupil Spending]]/(1-Regression_Prep[[#This Row],[Percent Below Achievement ELA]]),"")</f>
        <v>36017.757140847054</v>
      </c>
      <c r="U375" s="60">
        <f>IFERROR(Regression_Prep[[#This Row],[Per Pupil Spending]]*Regression_Prep[[#This Row],[Percent Below Achievement Science]],"")</f>
        <v>15025.920339999999</v>
      </c>
      <c r="V375" s="60">
        <f>IFERROR(Regression_Prep[[#This Row],[Per Pupil Spending]]/(1-Regression_Prep[[#This Row],[Percent Below Achievement Science]]),"")</f>
        <v>61980.193704600475</v>
      </c>
      <c r="W375" s="60">
        <f>IFERROR(Regression_Prep[[#This Row],[Per Pupil Spending]]*Regression_Prep[[#This Row],[Percent Below Achievement Math]],"")</f>
        <v>11329.595132</v>
      </c>
      <c r="X375" s="60">
        <f>IFERROR(Regression_Prep[[#This Row],[Per Pupil Spending]]/(1-Regression_Prep[[#This Row],[Percent Below Achievement Math]]),"")</f>
        <v>45923.609616074631</v>
      </c>
      <c r="Y375" s="60"/>
      <c r="AH375"/>
      <c r="AI375"/>
      <c r="AJ375"/>
      <c r="AK375"/>
      <c r="AL375"/>
      <c r="AM375"/>
      <c r="AN375"/>
      <c r="AO375"/>
      <c r="AP375"/>
    </row>
    <row r="376" spans="1:42" ht="13">
      <c r="A376" s="25" t="s">
        <v>570</v>
      </c>
      <c r="B376" s="23" t="s">
        <v>1015</v>
      </c>
      <c r="C376" s="23" t="s">
        <v>321</v>
      </c>
      <c r="D376" s="23" t="s">
        <v>710</v>
      </c>
      <c r="E376" s="23" t="s">
        <v>647</v>
      </c>
      <c r="F376" s="24" t="s">
        <v>579</v>
      </c>
      <c r="G376" s="23" t="s">
        <v>682</v>
      </c>
      <c r="H376" s="23" t="s">
        <v>1016</v>
      </c>
      <c r="I376" s="19" t="s">
        <v>710</v>
      </c>
      <c r="J376" s="18" t="str">
        <f>IF(Regression_Prep[[#This Row],[School Type]]="Charter","Charter", "Non Charter")</f>
        <v>Non Charter</v>
      </c>
      <c r="K376" s="60">
        <f>_xlfn.XLOOKUP(Regression_Prep[[#This Row],[School Name]],Per_Pupil_Spending_1[School Name],Per_Pupil_Spending_1[Amount],"")</f>
        <v>19674.2</v>
      </c>
      <c r="L376" s="60">
        <f>IF(Regression_Prep[[#This Row],[Comparison School Type]]="Charter", 0,1)</f>
        <v>1</v>
      </c>
      <c r="M376" s="60" cm="1">
        <f t="array" ref="M376">_xlfn._xlws.FILTER(Enrollment[Percentage],(Enrollment[School Name]=Regression_Prep[[#This Row],[School Name]])*(Enrollment[Population]="Economically Disadvantaged"),"")</f>
        <v>0.4385</v>
      </c>
      <c r="N376" s="60" cm="1">
        <f t="array" ref="N376">_xlfn._xlws.FILTER(Enrollment[Percentage],(Enrollment[School Name]=Regression_Prep[[#This Row],[School Name]])*(Enrollment[Population]="Students with Disabilities"),"")</f>
        <v>0.1923</v>
      </c>
      <c r="O376" s="60">
        <f>_xlfn.XLOOKUP(Regression_Prep[[#This Row],[School Name]],ELA_New[School Name], ELA_New[Percentage of Students at Achievement Level],"")</f>
        <v>0.33929999999999999</v>
      </c>
      <c r="P376" s="60">
        <f>_xlfn.XLOOKUP(Regression_Prep[[#This Row],[School Name]],Math_New[School Name],Math_New[Percentage of Students at Achievement Level],"")</f>
        <v>0.5</v>
      </c>
      <c r="Q376" s="60" t="str">
        <f>_xlfn.XLOOKUP(Regression_Prep[[#This Row],[School Name]],Science_New[School Name], Science_New[Percentage of Students at Achievement Level],"")</f>
        <v/>
      </c>
      <c r="R376" s="60">
        <f>IFERROR(AVERAGEIFS(Regression_Prep[[#This Row],[Percent Below Achievement ELA]:[Percent Below Achievement Science]],Regression_Prep[[#This Row],[Percent Below Achievement ELA]:[Percent Below Achievement Science]],"&lt;&gt;"),"")</f>
        <v>0.41964999999999997</v>
      </c>
      <c r="S376" s="60">
        <f>IFERROR(Regression_Prep[[#This Row],[Per Pupil Spending]]*Regression_Prep[[#This Row],[Percent Below Achievement ELA]],"")</f>
        <v>6675.4560600000004</v>
      </c>
      <c r="T376" s="60">
        <f>IFERROR(Regression_Prep[[#This Row],[Per Pupil Spending]]/(1-Regression_Prep[[#This Row],[Percent Below Achievement ELA]]),"")</f>
        <v>29777.811412138639</v>
      </c>
      <c r="U376" s="60" t="str">
        <f>IFERROR(Regression_Prep[[#This Row],[Per Pupil Spending]]*Regression_Prep[[#This Row],[Percent Below Achievement Science]],"")</f>
        <v/>
      </c>
      <c r="V376" s="60" t="str">
        <f>IFERROR(Regression_Prep[[#This Row],[Per Pupil Spending]]/(1-Regression_Prep[[#This Row],[Percent Below Achievement Science]]),"")</f>
        <v/>
      </c>
      <c r="W376" s="60">
        <f>IFERROR(Regression_Prep[[#This Row],[Per Pupil Spending]]*Regression_Prep[[#This Row],[Percent Below Achievement Math]],"")</f>
        <v>9837.1</v>
      </c>
      <c r="X376" s="60">
        <f>IFERROR(Regression_Prep[[#This Row],[Per Pupil Spending]]/(1-Regression_Prep[[#This Row],[Percent Below Achievement Math]]),"")</f>
        <v>39348.400000000001</v>
      </c>
      <c r="Y376" s="60"/>
      <c r="AH376"/>
      <c r="AI376"/>
      <c r="AJ376"/>
      <c r="AK376"/>
      <c r="AL376"/>
      <c r="AM376"/>
      <c r="AN376"/>
      <c r="AO376"/>
      <c r="AP376"/>
    </row>
    <row r="377" spans="1:42" ht="13">
      <c r="A377" s="28" t="s">
        <v>570</v>
      </c>
      <c r="B377" s="26" t="s">
        <v>1017</v>
      </c>
      <c r="C377" s="26" t="s">
        <v>93</v>
      </c>
      <c r="D377" s="27" t="s">
        <v>698</v>
      </c>
      <c r="E377" s="26" t="s">
        <v>647</v>
      </c>
      <c r="F377" s="27" t="s">
        <v>579</v>
      </c>
      <c r="G377" s="26" t="s">
        <v>676</v>
      </c>
      <c r="H377" s="26" t="s">
        <v>1019</v>
      </c>
      <c r="I377" s="19" t="s">
        <v>698</v>
      </c>
      <c r="J377" s="18" t="str">
        <f>IF(Regression_Prep[[#This Row],[School Type]]="Charter","Charter", "Non Charter")</f>
        <v>Non Charter</v>
      </c>
      <c r="K377" s="60">
        <f>_xlfn.XLOOKUP(Regression_Prep[[#This Row],[School Name]],Per_Pupil_Spending_1[School Name],Per_Pupil_Spending_1[Amount],"")</f>
        <v>20928.27</v>
      </c>
      <c r="L377" s="60">
        <f>IF(Regression_Prep[[#This Row],[Comparison School Type]]="Charter", 0,1)</f>
        <v>1</v>
      </c>
      <c r="M377" s="60" cm="1">
        <f t="array" ref="M377">_xlfn._xlws.FILTER(Enrollment[Percentage],(Enrollment[School Name]=Regression_Prep[[#This Row],[School Name]])*(Enrollment[Population]="Economically Disadvantaged"),"")</f>
        <v>0.50890000000000002</v>
      </c>
      <c r="N377" s="60" cm="1">
        <f t="array" ref="N377">_xlfn._xlws.FILTER(Enrollment[Percentage],(Enrollment[School Name]=Regression_Prep[[#This Row],[School Name]])*(Enrollment[Population]="Students with Disabilities"),"")</f>
        <v>0.23130000000000001</v>
      </c>
      <c r="O377" s="60">
        <f>_xlfn.XLOOKUP(Regression_Prep[[#This Row],[School Name]],ELA_New[School Name], ELA_New[Percentage of Students at Achievement Level],"")</f>
        <v>0.41949999999999998</v>
      </c>
      <c r="P377" s="60">
        <f>_xlfn.XLOOKUP(Regression_Prep[[#This Row],[School Name]],Math_New[School Name],Math_New[Percentage of Students at Achievement Level],"")</f>
        <v>0.26019999999999999</v>
      </c>
      <c r="Q377" s="60">
        <f>_xlfn.XLOOKUP(Regression_Prep[[#This Row],[School Name]],Science_New[School Name], Science_New[Percentage of Students at Achievement Level],"")</f>
        <v>0.76090000000000002</v>
      </c>
      <c r="R377" s="60">
        <f>IFERROR(AVERAGEIFS(Regression_Prep[[#This Row],[Percent Below Achievement ELA]:[Percent Below Achievement Science]],Regression_Prep[[#This Row],[Percent Below Achievement ELA]:[Percent Below Achievement Science]],"&lt;&gt;"),"")</f>
        <v>0.48019999999999996</v>
      </c>
      <c r="S377" s="60">
        <f>IFERROR(Regression_Prep[[#This Row],[Per Pupil Spending]]*Regression_Prep[[#This Row],[Percent Below Achievement ELA]],"")</f>
        <v>8779.4092650000002</v>
      </c>
      <c r="T377" s="60">
        <f>IFERROR(Regression_Prep[[#This Row],[Per Pupil Spending]]/(1-Regression_Prep[[#This Row],[Percent Below Achievement ELA]]),"")</f>
        <v>36052.144702842379</v>
      </c>
      <c r="U377" s="60">
        <f>IFERROR(Regression_Prep[[#This Row],[Per Pupil Spending]]*Regression_Prep[[#This Row],[Percent Below Achievement Science]],"")</f>
        <v>15924.320643000001</v>
      </c>
      <c r="V377" s="60">
        <f>IFERROR(Regression_Prep[[#This Row],[Per Pupil Spending]]/(1-Regression_Prep[[#This Row],[Percent Below Achievement Science]]),"")</f>
        <v>87529.36010037642</v>
      </c>
      <c r="W377" s="60">
        <f>IFERROR(Regression_Prep[[#This Row],[Per Pupil Spending]]*Regression_Prep[[#This Row],[Percent Below Achievement Math]],"")</f>
        <v>5445.5358539999997</v>
      </c>
      <c r="X377" s="60">
        <f>IFERROR(Regression_Prep[[#This Row],[Per Pupil Spending]]/(1-Regression_Prep[[#This Row],[Percent Below Achievement Math]]),"")</f>
        <v>28289.091646390916</v>
      </c>
      <c r="Y377" s="60"/>
      <c r="AH377"/>
      <c r="AI377"/>
      <c r="AJ377"/>
      <c r="AK377"/>
      <c r="AL377"/>
      <c r="AM377"/>
      <c r="AN377"/>
      <c r="AO377"/>
      <c r="AP377"/>
    </row>
    <row r="378" spans="1:42" ht="13">
      <c r="A378" s="25" t="s">
        <v>570</v>
      </c>
      <c r="B378" s="23" t="s">
        <v>1017</v>
      </c>
      <c r="C378" s="23" t="s">
        <v>403</v>
      </c>
      <c r="D378" s="23" t="s">
        <v>710</v>
      </c>
      <c r="E378" s="23" t="s">
        <v>647</v>
      </c>
      <c r="F378" s="24" t="s">
        <v>579</v>
      </c>
      <c r="G378" s="23" t="s">
        <v>676</v>
      </c>
      <c r="H378" s="23" t="s">
        <v>1019</v>
      </c>
      <c r="I378" s="19" t="s">
        <v>710</v>
      </c>
      <c r="J378" s="18" t="str">
        <f>IF(Regression_Prep[[#This Row],[School Type]]="Charter","Charter", "Non Charter")</f>
        <v>Non Charter</v>
      </c>
      <c r="K378" s="60">
        <f>_xlfn.XLOOKUP(Regression_Prep[[#This Row],[School Name]],Per_Pupil_Spending_1[School Name],Per_Pupil_Spending_1[Amount],"")</f>
        <v>21126.49</v>
      </c>
      <c r="L378" s="60">
        <f>IF(Regression_Prep[[#This Row],[Comparison School Type]]="Charter", 0,1)</f>
        <v>1</v>
      </c>
      <c r="M378" s="60" cm="1">
        <f t="array" ref="M378">_xlfn._xlws.FILTER(Enrollment[Percentage],(Enrollment[School Name]=Regression_Prep[[#This Row],[School Name]])*(Enrollment[Population]="Economically Disadvantaged"),"")</f>
        <v>0.56599999999999995</v>
      </c>
      <c r="N378" s="60" cm="1">
        <f t="array" ref="N378">_xlfn._xlws.FILTER(Enrollment[Percentage],(Enrollment[School Name]=Regression_Prep[[#This Row],[School Name]])*(Enrollment[Population]="Students with Disabilities"),"")</f>
        <v>0.36809999999999998</v>
      </c>
      <c r="O378" s="60">
        <f>_xlfn.XLOOKUP(Regression_Prep[[#This Row],[School Name]],ELA_New[School Name], ELA_New[Percentage of Students at Achievement Level],"")</f>
        <v>0.41339999999999999</v>
      </c>
      <c r="P378" s="60">
        <f>_xlfn.XLOOKUP(Regression_Prep[[#This Row],[School Name]],Math_New[School Name],Math_New[Percentage of Students at Achievement Level],"")</f>
        <v>0.64059999999999995</v>
      </c>
      <c r="Q378" s="60">
        <f>_xlfn.XLOOKUP(Regression_Prep[[#This Row],[School Name]],Science_New[School Name], Science_New[Percentage of Students at Achievement Level],"")</f>
        <v>0.82930000000000004</v>
      </c>
      <c r="R378" s="60">
        <f>IFERROR(AVERAGEIFS(Regression_Prep[[#This Row],[Percent Below Achievement ELA]:[Percent Below Achievement Science]],Regression_Prep[[#This Row],[Percent Below Achievement ELA]:[Percent Below Achievement Science]],"&lt;&gt;"),"")</f>
        <v>0.62776666666666658</v>
      </c>
      <c r="S378" s="60">
        <f>IFERROR(Regression_Prep[[#This Row],[Per Pupil Spending]]*Regression_Prep[[#This Row],[Percent Below Achievement ELA]],"")</f>
        <v>8733.6909660000001</v>
      </c>
      <c r="T378" s="60">
        <f>IFERROR(Regression_Prep[[#This Row],[Per Pupil Spending]]/(1-Regression_Prep[[#This Row],[Percent Below Achievement ELA]]),"")</f>
        <v>36015.155131264917</v>
      </c>
      <c r="U378" s="60">
        <f>IFERROR(Regression_Prep[[#This Row],[Per Pupil Spending]]*Regression_Prep[[#This Row],[Percent Below Achievement Science]],"")</f>
        <v>17520.198157000003</v>
      </c>
      <c r="V378" s="60">
        <f>IFERROR(Regression_Prep[[#This Row],[Per Pupil Spending]]/(1-Regression_Prep[[#This Row],[Percent Below Achievement Science]]),"")</f>
        <v>123763.85471587584</v>
      </c>
      <c r="W378" s="60">
        <f>IFERROR(Regression_Prep[[#This Row],[Per Pupil Spending]]*Regression_Prep[[#This Row],[Percent Below Achievement Math]],"")</f>
        <v>13533.629494000001</v>
      </c>
      <c r="X378" s="60">
        <f>IFERROR(Regression_Prep[[#This Row],[Per Pupil Spending]]/(1-Regression_Prep[[#This Row],[Percent Below Achievement Math]]),"")</f>
        <v>58782.665553700608</v>
      </c>
      <c r="Y378" s="60"/>
      <c r="AH378"/>
      <c r="AI378"/>
      <c r="AJ378"/>
      <c r="AK378"/>
      <c r="AL378"/>
      <c r="AM378"/>
      <c r="AN378"/>
      <c r="AO378"/>
      <c r="AP378"/>
    </row>
    <row r="379" spans="1:42" ht="13">
      <c r="A379" s="28" t="s">
        <v>570</v>
      </c>
      <c r="B379" s="26" t="s">
        <v>1021</v>
      </c>
      <c r="C379" s="26" t="s">
        <v>270</v>
      </c>
      <c r="D379" s="26" t="s">
        <v>724</v>
      </c>
      <c r="E379" s="26" t="s">
        <v>647</v>
      </c>
      <c r="F379" s="27" t="s">
        <v>579</v>
      </c>
      <c r="G379" s="26" t="s">
        <v>700</v>
      </c>
      <c r="H379" s="26" t="s">
        <v>1022</v>
      </c>
      <c r="I379" s="19" t="s">
        <v>724</v>
      </c>
      <c r="J379" s="18" t="str">
        <f>IF(Regression_Prep[[#This Row],[School Type]]="Charter","Charter", "Non Charter")</f>
        <v>Non Charter</v>
      </c>
      <c r="K379" s="60">
        <f>_xlfn.XLOOKUP(Regression_Prep[[#This Row],[School Name]],Per_Pupil_Spending_1[School Name],Per_Pupil_Spending_1[Amount],"")</f>
        <v>20060.88</v>
      </c>
      <c r="L379" s="60">
        <f>IF(Regression_Prep[[#This Row],[Comparison School Type]]="Charter", 0,1)</f>
        <v>1</v>
      </c>
      <c r="M379" s="60" cm="1">
        <f t="array" ref="M379">_xlfn._xlws.FILTER(Enrollment[Percentage],(Enrollment[School Name]=Regression_Prep[[#This Row],[School Name]])*(Enrollment[Population]="Economically Disadvantaged"),"")</f>
        <v>0.12570000000000001</v>
      </c>
      <c r="N379" s="60" cm="1">
        <f t="array" ref="N379">_xlfn._xlws.FILTER(Enrollment[Percentage],(Enrollment[School Name]=Regression_Prep[[#This Row],[School Name]])*(Enrollment[Population]="Students with Disabilities"),"")</f>
        <v>0.13869999999999999</v>
      </c>
      <c r="O379" s="60">
        <f>_xlfn.XLOOKUP(Regression_Prep[[#This Row],[School Name]],ELA_New[School Name], ELA_New[Percentage of Students at Achievement Level],"")</f>
        <v>0.2278</v>
      </c>
      <c r="P379" s="60">
        <f>_xlfn.XLOOKUP(Regression_Prep[[#This Row],[School Name]],Math_New[School Name],Math_New[Percentage of Students at Achievement Level],"")</f>
        <v>0.72150000000000003</v>
      </c>
      <c r="Q379" s="60" t="str">
        <f>_xlfn.XLOOKUP(Regression_Prep[[#This Row],[School Name]],Science_New[School Name], Science_New[Percentage of Students at Achievement Level],"")</f>
        <v/>
      </c>
      <c r="R379" s="60">
        <f>IFERROR(AVERAGEIFS(Regression_Prep[[#This Row],[Percent Below Achievement ELA]:[Percent Below Achievement Science]],Regression_Prep[[#This Row],[Percent Below Achievement ELA]:[Percent Below Achievement Science]],"&lt;&gt;"),"")</f>
        <v>0.47465000000000002</v>
      </c>
      <c r="S379" s="60">
        <f>IFERROR(Regression_Prep[[#This Row],[Per Pupil Spending]]*Regression_Prep[[#This Row],[Percent Below Achievement ELA]],"")</f>
        <v>4569.8684640000001</v>
      </c>
      <c r="T379" s="60">
        <f>IFERROR(Regression_Prep[[#This Row],[Per Pupil Spending]]/(1-Regression_Prep[[#This Row],[Percent Below Achievement ELA]]),"")</f>
        <v>25978.865578865581</v>
      </c>
      <c r="U379" s="60" t="str">
        <f>IFERROR(Regression_Prep[[#This Row],[Per Pupil Spending]]*Regression_Prep[[#This Row],[Percent Below Achievement Science]],"")</f>
        <v/>
      </c>
      <c r="V379" s="60" t="str">
        <f>IFERROR(Regression_Prep[[#This Row],[Per Pupil Spending]]/(1-Regression_Prep[[#This Row],[Percent Below Achievement Science]]),"")</f>
        <v/>
      </c>
      <c r="W379" s="60">
        <f>IFERROR(Regression_Prep[[#This Row],[Per Pupil Spending]]*Regression_Prep[[#This Row],[Percent Below Achievement Math]],"")</f>
        <v>14473.924920000001</v>
      </c>
      <c r="X379" s="60">
        <f>IFERROR(Regression_Prep[[#This Row],[Per Pupil Spending]]/(1-Regression_Prep[[#This Row],[Percent Below Achievement Math]]),"")</f>
        <v>72031.885098743282</v>
      </c>
      <c r="Y379" s="60"/>
      <c r="AH379"/>
      <c r="AI379"/>
      <c r="AJ379"/>
      <c r="AK379"/>
      <c r="AL379"/>
      <c r="AM379"/>
      <c r="AN379"/>
      <c r="AO379"/>
      <c r="AP379"/>
    </row>
    <row r="380" spans="1:42" ht="13">
      <c r="A380" s="25" t="s">
        <v>570</v>
      </c>
      <c r="B380" s="23" t="s">
        <v>1021</v>
      </c>
      <c r="C380" s="23" t="s">
        <v>348</v>
      </c>
      <c r="D380" s="23" t="s">
        <v>724</v>
      </c>
      <c r="E380" s="23" t="s">
        <v>647</v>
      </c>
      <c r="F380" s="24" t="s">
        <v>579</v>
      </c>
      <c r="G380" s="23" t="s">
        <v>700</v>
      </c>
      <c r="H380" s="23" t="s">
        <v>1023</v>
      </c>
      <c r="I380" s="19" t="s">
        <v>724</v>
      </c>
      <c r="J380" s="18" t="str">
        <f>IF(Regression_Prep[[#This Row],[School Type]]="Charter","Charter", "Non Charter")</f>
        <v>Non Charter</v>
      </c>
      <c r="K380" s="60">
        <f>_xlfn.XLOOKUP(Regression_Prep[[#This Row],[School Name]],Per_Pupil_Spending_1[School Name],Per_Pupil_Spending_1[Amount],"")</f>
        <v>23885.71</v>
      </c>
      <c r="L380" s="60">
        <f>IF(Regression_Prep[[#This Row],[Comparison School Type]]="Charter", 0,1)</f>
        <v>1</v>
      </c>
      <c r="M380" s="60" cm="1">
        <f t="array" ref="M380">_xlfn._xlws.FILTER(Enrollment[Percentage],(Enrollment[School Name]=Regression_Prep[[#This Row],[School Name]])*(Enrollment[Population]="Economically Disadvantaged"),"")</f>
        <v>0.14530000000000001</v>
      </c>
      <c r="N380" s="60" cm="1">
        <f t="array" ref="N380">_xlfn._xlws.FILTER(Enrollment[Percentage],(Enrollment[School Name]=Regression_Prep[[#This Row],[School Name]])*(Enrollment[Population]="Students with Disabilities"),"")</f>
        <v>0.12839999999999999</v>
      </c>
      <c r="O380" s="60">
        <f>_xlfn.XLOOKUP(Regression_Prep[[#This Row],[School Name]],ELA_New[School Name], ELA_New[Percentage of Students at Achievement Level],"")</f>
        <v>0.13950000000000001</v>
      </c>
      <c r="P380" s="60">
        <f>_xlfn.XLOOKUP(Regression_Prep[[#This Row],[School Name]],Math_New[School Name],Math_New[Percentage of Students at Achievement Level],"")</f>
        <v>0.72089999999999999</v>
      </c>
      <c r="Q380" s="60" t="str">
        <f>_xlfn.XLOOKUP(Regression_Prep[[#This Row],[School Name]],Science_New[School Name], Science_New[Percentage of Students at Achievement Level],"")</f>
        <v/>
      </c>
      <c r="R380" s="60">
        <f>IFERROR(AVERAGEIFS(Regression_Prep[[#This Row],[Percent Below Achievement ELA]:[Percent Below Achievement Science]],Regression_Prep[[#This Row],[Percent Below Achievement ELA]:[Percent Below Achievement Science]],"&lt;&gt;"),"")</f>
        <v>0.43020000000000003</v>
      </c>
      <c r="S380" s="60">
        <f>IFERROR(Regression_Prep[[#This Row],[Per Pupil Spending]]*Regression_Prep[[#This Row],[Percent Below Achievement ELA]],"")</f>
        <v>3332.0565450000004</v>
      </c>
      <c r="T380" s="60">
        <f>IFERROR(Regression_Prep[[#This Row],[Per Pupil Spending]]/(1-Regression_Prep[[#This Row],[Percent Below Achievement ELA]]),"")</f>
        <v>27757.943056362579</v>
      </c>
      <c r="U380" s="60" t="str">
        <f>IFERROR(Regression_Prep[[#This Row],[Per Pupil Spending]]*Regression_Prep[[#This Row],[Percent Below Achievement Science]],"")</f>
        <v/>
      </c>
      <c r="V380" s="60" t="str">
        <f>IFERROR(Regression_Prep[[#This Row],[Per Pupil Spending]]/(1-Regression_Prep[[#This Row],[Percent Below Achievement Science]]),"")</f>
        <v/>
      </c>
      <c r="W380" s="60">
        <f>IFERROR(Regression_Prep[[#This Row],[Per Pupil Spending]]*Regression_Prep[[#This Row],[Percent Below Achievement Math]],"")</f>
        <v>17219.208339000001</v>
      </c>
      <c r="X380" s="60">
        <f>IFERROR(Regression_Prep[[#This Row],[Per Pupil Spending]]/(1-Regression_Prep[[#This Row],[Percent Below Achievement Math]]),"")</f>
        <v>85581.189537800063</v>
      </c>
      <c r="Y380" s="60"/>
      <c r="AH380"/>
      <c r="AI380"/>
      <c r="AJ380"/>
      <c r="AK380"/>
      <c r="AL380"/>
      <c r="AM380"/>
      <c r="AN380"/>
      <c r="AO380"/>
      <c r="AP380"/>
    </row>
    <row r="381" spans="1:42" ht="13">
      <c r="A381" s="28" t="s">
        <v>570</v>
      </c>
      <c r="B381" s="26" t="s">
        <v>1021</v>
      </c>
      <c r="C381" s="26" t="s">
        <v>482</v>
      </c>
      <c r="D381" s="27" t="s">
        <v>725</v>
      </c>
      <c r="E381" s="26" t="s">
        <v>647</v>
      </c>
      <c r="F381" s="27" t="s">
        <v>579</v>
      </c>
      <c r="G381" s="26" t="s">
        <v>700</v>
      </c>
      <c r="H381" s="26" t="s">
        <v>1022</v>
      </c>
      <c r="I381" s="19" t="s">
        <v>725</v>
      </c>
      <c r="J381" s="18" t="str">
        <f>IF(Regression_Prep[[#This Row],[School Type]]="Charter","Charter", "Non Charter")</f>
        <v>Non Charter</v>
      </c>
      <c r="K381" s="60">
        <f>_xlfn.XLOOKUP(Regression_Prep[[#This Row],[School Name]],Per_Pupil_Spending_1[School Name],Per_Pupil_Spending_1[Amount],"")</f>
        <v>22271.11</v>
      </c>
      <c r="L381" s="60">
        <f>IF(Regression_Prep[[#This Row],[Comparison School Type]]="Charter", 0,1)</f>
        <v>1</v>
      </c>
      <c r="M381" s="60" cm="1">
        <f t="array" ref="M381">_xlfn._xlws.FILTER(Enrollment[Percentage],(Enrollment[School Name]=Regression_Prep[[#This Row],[School Name]])*(Enrollment[Population]="Economically Disadvantaged"),"")</f>
        <v>0.10100000000000001</v>
      </c>
      <c r="N381" s="60" cm="1">
        <f t="array" ref="N381">_xlfn._xlws.FILTER(Enrollment[Percentage],(Enrollment[School Name]=Regression_Prep[[#This Row],[School Name]])*(Enrollment[Population]="Students with Disabilities"),"")</f>
        <v>0.19189999999999999</v>
      </c>
      <c r="O381" s="60">
        <f>_xlfn.XLOOKUP(Regression_Prep[[#This Row],[School Name]],ELA_New[School Name], ELA_New[Percentage of Students at Achievement Level],"")</f>
        <v>0.26440000000000002</v>
      </c>
      <c r="P381" s="60">
        <f>_xlfn.XLOOKUP(Regression_Prep[[#This Row],[School Name]],Math_New[School Name],Math_New[Percentage of Students at Achievement Level],"")</f>
        <v>0.57240000000000002</v>
      </c>
      <c r="Q381" s="60">
        <f>_xlfn.XLOOKUP(Regression_Prep[[#This Row],[School Name]],Science_New[School Name], Science_New[Percentage of Students at Achievement Level],"")</f>
        <v>0.79730000000000001</v>
      </c>
      <c r="R381" s="60">
        <f>IFERROR(AVERAGEIFS(Regression_Prep[[#This Row],[Percent Below Achievement ELA]:[Percent Below Achievement Science]],Regression_Prep[[#This Row],[Percent Below Achievement ELA]:[Percent Below Achievement Science]],"&lt;&gt;"),"")</f>
        <v>0.54470000000000007</v>
      </c>
      <c r="S381" s="60">
        <f>IFERROR(Regression_Prep[[#This Row],[Per Pupil Spending]]*Regression_Prep[[#This Row],[Percent Below Achievement ELA]],"")</f>
        <v>5888.4814840000008</v>
      </c>
      <c r="T381" s="60">
        <f>IFERROR(Regression_Prep[[#This Row],[Per Pupil Spending]]/(1-Regression_Prep[[#This Row],[Percent Below Achievement ELA]]),"")</f>
        <v>30276.114736269712</v>
      </c>
      <c r="U381" s="60">
        <f>IFERROR(Regression_Prep[[#This Row],[Per Pupil Spending]]*Regression_Prep[[#This Row],[Percent Below Achievement Science]],"")</f>
        <v>17756.756003000002</v>
      </c>
      <c r="V381" s="60">
        <f>IFERROR(Regression_Prep[[#This Row],[Per Pupil Spending]]/(1-Regression_Prep[[#This Row],[Percent Below Achievement Science]]),"")</f>
        <v>109872.27429699064</v>
      </c>
      <c r="W381" s="60">
        <f>IFERROR(Regression_Prep[[#This Row],[Per Pupil Spending]]*Regression_Prep[[#This Row],[Percent Below Achievement Math]],"")</f>
        <v>12747.983364000002</v>
      </c>
      <c r="X381" s="60">
        <f>IFERROR(Regression_Prep[[#This Row],[Per Pupil Spending]]/(1-Regression_Prep[[#This Row],[Percent Below Achievement Math]]),"")</f>
        <v>52083.980355472406</v>
      </c>
      <c r="Y381" s="60"/>
      <c r="AH381"/>
      <c r="AI381"/>
      <c r="AJ381"/>
      <c r="AK381"/>
      <c r="AL381"/>
      <c r="AM381"/>
      <c r="AN381"/>
      <c r="AO381"/>
      <c r="AP381"/>
    </row>
    <row r="382" spans="1:42" ht="13">
      <c r="A382" s="25" t="s">
        <v>570</v>
      </c>
      <c r="B382" s="23" t="s">
        <v>1021</v>
      </c>
      <c r="C382" s="23" t="s">
        <v>484</v>
      </c>
      <c r="D382" s="24" t="s">
        <v>698</v>
      </c>
      <c r="E382" s="23" t="s">
        <v>647</v>
      </c>
      <c r="F382" s="24" t="s">
        <v>579</v>
      </c>
      <c r="G382" s="23" t="s">
        <v>700</v>
      </c>
      <c r="H382" s="23" t="s">
        <v>1023</v>
      </c>
      <c r="I382" s="19" t="s">
        <v>698</v>
      </c>
      <c r="J382" s="18" t="str">
        <f>IF(Regression_Prep[[#This Row],[School Type]]="Charter","Charter", "Non Charter")</f>
        <v>Non Charter</v>
      </c>
      <c r="K382" s="60">
        <f>_xlfn.XLOOKUP(Regression_Prep[[#This Row],[School Name]],Per_Pupil_Spending_1[School Name],Per_Pupil_Spending_1[Amount],"")</f>
        <v>22447.81</v>
      </c>
      <c r="L382" s="60">
        <f>IF(Regression_Prep[[#This Row],[Comparison School Type]]="Charter", 0,1)</f>
        <v>1</v>
      </c>
      <c r="M382" s="60" cm="1">
        <f t="array" ref="M382">_xlfn._xlws.FILTER(Enrollment[Percentage],(Enrollment[School Name]=Regression_Prep[[#This Row],[School Name]])*(Enrollment[Population]="Economically Disadvantaged"),"")</f>
        <v>0.13150000000000001</v>
      </c>
      <c r="N382" s="60" cm="1">
        <f t="array" ref="N382">_xlfn._xlws.FILTER(Enrollment[Percentage],(Enrollment[School Name]=Regression_Prep[[#This Row],[School Name]])*(Enrollment[Population]="Students with Disabilities"),"")</f>
        <v>0.16589999999999999</v>
      </c>
      <c r="O382" s="60">
        <f>_xlfn.XLOOKUP(Regression_Prep[[#This Row],[School Name]],ELA_New[School Name], ELA_New[Percentage of Students at Achievement Level],"")</f>
        <v>0.21740000000000001</v>
      </c>
      <c r="P382" s="60">
        <f>_xlfn.XLOOKUP(Regression_Prep[[#This Row],[School Name]],Math_New[School Name],Math_New[Percentage of Students at Achievement Level],"")</f>
        <v>0.55649999999999999</v>
      </c>
      <c r="Q382" s="60">
        <f>_xlfn.XLOOKUP(Regression_Prep[[#This Row],[School Name]],Science_New[School Name], Science_New[Percentage of Students at Achievement Level],"")</f>
        <v>0.4118</v>
      </c>
      <c r="R382" s="60">
        <f>IFERROR(AVERAGEIFS(Regression_Prep[[#This Row],[Percent Below Achievement ELA]:[Percent Below Achievement Science]],Regression_Prep[[#This Row],[Percent Below Achievement ELA]:[Percent Below Achievement Science]],"&lt;&gt;"),"")</f>
        <v>0.39523333333333333</v>
      </c>
      <c r="S382" s="60">
        <f>IFERROR(Regression_Prep[[#This Row],[Per Pupil Spending]]*Regression_Prep[[#This Row],[Percent Below Achievement ELA]],"")</f>
        <v>4880.1538940000009</v>
      </c>
      <c r="T382" s="60">
        <f>IFERROR(Regression_Prep[[#This Row],[Per Pupil Spending]]/(1-Regression_Prep[[#This Row],[Percent Below Achievement ELA]]),"")</f>
        <v>28683.631484794278</v>
      </c>
      <c r="U382" s="60">
        <f>IFERROR(Regression_Prep[[#This Row],[Per Pupil Spending]]*Regression_Prep[[#This Row],[Percent Below Achievement Science]],"")</f>
        <v>9244.0081580000005</v>
      </c>
      <c r="V382" s="60">
        <f>IFERROR(Regression_Prep[[#This Row],[Per Pupil Spending]]/(1-Regression_Prep[[#This Row],[Percent Below Achievement Science]]),"")</f>
        <v>38163.566814008838</v>
      </c>
      <c r="W382" s="60">
        <f>IFERROR(Regression_Prep[[#This Row],[Per Pupil Spending]]*Regression_Prep[[#This Row],[Percent Below Achievement Math]],"")</f>
        <v>12492.206265000001</v>
      </c>
      <c r="X382" s="60">
        <f>IFERROR(Regression_Prep[[#This Row],[Per Pupil Spending]]/(1-Regression_Prep[[#This Row],[Percent Below Achievement Math]]),"")</f>
        <v>50615.129650507333</v>
      </c>
      <c r="Y382" s="60"/>
      <c r="AH382"/>
      <c r="AI382"/>
      <c r="AJ382"/>
      <c r="AK382"/>
      <c r="AL382"/>
      <c r="AM382"/>
      <c r="AN382"/>
      <c r="AO382"/>
      <c r="AP382"/>
    </row>
    <row r="383" spans="1:42" ht="13">
      <c r="A383" s="28" t="s">
        <v>570</v>
      </c>
      <c r="B383" s="26" t="s">
        <v>1028</v>
      </c>
      <c r="C383" s="26" t="s">
        <v>355</v>
      </c>
      <c r="D383" s="26" t="s">
        <v>710</v>
      </c>
      <c r="E383" s="26" t="s">
        <v>647</v>
      </c>
      <c r="F383" s="27" t="s">
        <v>579</v>
      </c>
      <c r="G383" s="26" t="s">
        <v>657</v>
      </c>
      <c r="H383" s="26" t="s">
        <v>1029</v>
      </c>
      <c r="I383" s="19" t="s">
        <v>710</v>
      </c>
      <c r="J383" s="18" t="str">
        <f>IF(Regression_Prep[[#This Row],[School Type]]="Charter","Charter", "Non Charter")</f>
        <v>Non Charter</v>
      </c>
      <c r="K383" s="60">
        <f>_xlfn.XLOOKUP(Regression_Prep[[#This Row],[School Name]],Per_Pupil_Spending_1[School Name],Per_Pupil_Spending_1[Amount],"")</f>
        <v>22841.99</v>
      </c>
      <c r="L383" s="60">
        <f>IF(Regression_Prep[[#This Row],[Comparison School Type]]="Charter", 0,1)</f>
        <v>1</v>
      </c>
      <c r="M383" s="60" cm="1">
        <f t="array" ref="M383">_xlfn._xlws.FILTER(Enrollment[Percentage],(Enrollment[School Name]=Regression_Prep[[#This Row],[School Name]])*(Enrollment[Population]="Economically Disadvantaged"),"")</f>
        <v>0.17280000000000001</v>
      </c>
      <c r="N383" s="60" cm="1">
        <f t="array" ref="N383">_xlfn._xlws.FILTER(Enrollment[Percentage],(Enrollment[School Name]=Regression_Prep[[#This Row],[School Name]])*(Enrollment[Population]="Students with Disabilities"),"")</f>
        <v>9.2600000000000002E-2</v>
      </c>
      <c r="O383" s="60">
        <f>_xlfn.XLOOKUP(Regression_Prep[[#This Row],[School Name]],ELA_New[School Name], ELA_New[Percentage of Students at Achievement Level],"")</f>
        <v>0.28000000000000003</v>
      </c>
      <c r="P383" s="60">
        <f>_xlfn.XLOOKUP(Regression_Prep[[#This Row],[School Name]],Math_New[School Name],Math_New[Percentage of Students at Achievement Level],"")</f>
        <v>0.70669999999999999</v>
      </c>
      <c r="Q383" s="60">
        <f>_xlfn.XLOOKUP(Regression_Prep[[#This Row],[School Name]],Science_New[School Name], Science_New[Percentage of Students at Achievement Level],"")</f>
        <v>0.68179999999999996</v>
      </c>
      <c r="R383" s="60">
        <f>IFERROR(AVERAGEIFS(Regression_Prep[[#This Row],[Percent Below Achievement ELA]:[Percent Below Achievement Science]],Regression_Prep[[#This Row],[Percent Below Achievement ELA]:[Percent Below Achievement Science]],"&lt;&gt;"),"")</f>
        <v>0.55616666666666659</v>
      </c>
      <c r="S383" s="60">
        <f>IFERROR(Regression_Prep[[#This Row],[Per Pupil Spending]]*Regression_Prep[[#This Row],[Percent Below Achievement ELA]],"")</f>
        <v>6395.7572000000009</v>
      </c>
      <c r="T383" s="60">
        <f>IFERROR(Regression_Prep[[#This Row],[Per Pupil Spending]]/(1-Regression_Prep[[#This Row],[Percent Below Achievement ELA]]),"")</f>
        <v>31724.986111111113</v>
      </c>
      <c r="U383" s="60">
        <f>IFERROR(Regression_Prep[[#This Row],[Per Pupil Spending]]*Regression_Prep[[#This Row],[Percent Below Achievement Science]],"")</f>
        <v>15573.668782000001</v>
      </c>
      <c r="V383" s="60">
        <f>IFERROR(Regression_Prep[[#This Row],[Per Pupil Spending]]/(1-Regression_Prep[[#This Row],[Percent Below Achievement Science]]),"")</f>
        <v>71785.009428032674</v>
      </c>
      <c r="W383" s="60">
        <f>IFERROR(Regression_Prep[[#This Row],[Per Pupil Spending]]*Regression_Prep[[#This Row],[Percent Below Achievement Math]],"")</f>
        <v>16142.434333000001</v>
      </c>
      <c r="X383" s="60">
        <f>IFERROR(Regression_Prep[[#This Row],[Per Pupil Spending]]/(1-Regression_Prep[[#This Row],[Percent Below Achievement Math]]),"")</f>
        <v>77879.270371633145</v>
      </c>
      <c r="Y383" s="60"/>
      <c r="AH383"/>
      <c r="AI383"/>
      <c r="AJ383"/>
      <c r="AK383"/>
      <c r="AL383"/>
      <c r="AM383"/>
      <c r="AN383"/>
      <c r="AO383"/>
      <c r="AP383"/>
    </row>
    <row r="384" spans="1:42" ht="13">
      <c r="A384" s="25" t="s">
        <v>570</v>
      </c>
      <c r="B384" s="23" t="s">
        <v>1028</v>
      </c>
      <c r="C384" s="23" t="s">
        <v>357</v>
      </c>
      <c r="D384" s="24" t="s">
        <v>698</v>
      </c>
      <c r="E384" s="23" t="s">
        <v>647</v>
      </c>
      <c r="F384" s="24" t="s">
        <v>579</v>
      </c>
      <c r="G384" s="23" t="s">
        <v>657</v>
      </c>
      <c r="H384" s="23" t="s">
        <v>1030</v>
      </c>
      <c r="I384" s="19" t="s">
        <v>698</v>
      </c>
      <c r="J384" s="18" t="str">
        <f>IF(Regression_Prep[[#This Row],[School Type]]="Charter","Charter", "Non Charter")</f>
        <v>Non Charter</v>
      </c>
      <c r="K384" s="60">
        <f>_xlfn.XLOOKUP(Regression_Prep[[#This Row],[School Name]],Per_Pupil_Spending_1[School Name],Per_Pupil_Spending_1[Amount],"")</f>
        <v>23801.31</v>
      </c>
      <c r="L384" s="60">
        <f>IF(Regression_Prep[[#This Row],[Comparison School Type]]="Charter", 0,1)</f>
        <v>1</v>
      </c>
      <c r="M384" s="60" cm="1">
        <f t="array" ref="M384">_xlfn._xlws.FILTER(Enrollment[Percentage],(Enrollment[School Name]=Regression_Prep[[#This Row],[School Name]])*(Enrollment[Population]="Economically Disadvantaged"),"")</f>
        <v>0.2215</v>
      </c>
      <c r="N384" s="60" cm="1">
        <f t="array" ref="N384">_xlfn._xlws.FILTER(Enrollment[Percentage],(Enrollment[School Name]=Regression_Prep[[#This Row],[School Name]])*(Enrollment[Population]="Students with Disabilities"),"")</f>
        <v>0.151</v>
      </c>
      <c r="O384" s="60">
        <f>_xlfn.XLOOKUP(Regression_Prep[[#This Row],[School Name]],ELA_New[School Name], ELA_New[Percentage of Students at Achievement Level],"")</f>
        <v>0.3014</v>
      </c>
      <c r="P384" s="60">
        <f>_xlfn.XLOOKUP(Regression_Prep[[#This Row],[School Name]],Math_New[School Name],Math_New[Percentage of Students at Achievement Level],"")</f>
        <v>0.34589999999999999</v>
      </c>
      <c r="Q384" s="60">
        <f>_xlfn.XLOOKUP(Regression_Prep[[#This Row],[School Name]],Science_New[School Name], Science_New[Percentage of Students at Achievement Level],"")</f>
        <v>0.55100000000000005</v>
      </c>
      <c r="R384" s="60">
        <f>IFERROR(AVERAGEIFS(Regression_Prep[[#This Row],[Percent Below Achievement ELA]:[Percent Below Achievement Science]],Regression_Prep[[#This Row],[Percent Below Achievement ELA]:[Percent Below Achievement Science]],"&lt;&gt;"),"")</f>
        <v>0.39943333333333336</v>
      </c>
      <c r="S384" s="60">
        <f>IFERROR(Regression_Prep[[#This Row],[Per Pupil Spending]]*Regression_Prep[[#This Row],[Percent Below Achievement ELA]],"")</f>
        <v>7173.7148340000003</v>
      </c>
      <c r="T384" s="60">
        <f>IFERROR(Regression_Prep[[#This Row],[Per Pupil Spending]]/(1-Regression_Prep[[#This Row],[Percent Below Achievement ELA]]),"")</f>
        <v>34070.011451474376</v>
      </c>
      <c r="U384" s="60">
        <f>IFERROR(Regression_Prep[[#This Row],[Per Pupil Spending]]*Regression_Prep[[#This Row],[Percent Below Achievement Science]],"")</f>
        <v>13114.521810000002</v>
      </c>
      <c r="V384" s="60">
        <f>IFERROR(Regression_Prep[[#This Row],[Per Pupil Spending]]/(1-Regression_Prep[[#This Row],[Percent Below Achievement Science]]),"")</f>
        <v>53009.599109131414</v>
      </c>
      <c r="W384" s="60">
        <f>IFERROR(Regression_Prep[[#This Row],[Per Pupil Spending]]*Regression_Prep[[#This Row],[Percent Below Achievement Math]],"")</f>
        <v>8232.8731289999996</v>
      </c>
      <c r="X384" s="60">
        <f>IFERROR(Regression_Prep[[#This Row],[Per Pupil Spending]]/(1-Regression_Prep[[#This Row],[Percent Below Achievement Math]]),"")</f>
        <v>36387.876471487543</v>
      </c>
      <c r="Y384" s="60"/>
      <c r="AH384"/>
      <c r="AI384"/>
      <c r="AJ384"/>
      <c r="AK384"/>
      <c r="AL384"/>
      <c r="AM384"/>
      <c r="AN384"/>
      <c r="AO384"/>
      <c r="AP384"/>
    </row>
    <row r="385" spans="1:42" ht="13">
      <c r="A385" s="28" t="s">
        <v>570</v>
      </c>
      <c r="B385" s="26" t="s">
        <v>1028</v>
      </c>
      <c r="C385" s="26" t="s">
        <v>498</v>
      </c>
      <c r="D385" s="26" t="s">
        <v>710</v>
      </c>
      <c r="E385" s="26" t="s">
        <v>647</v>
      </c>
      <c r="F385" s="27" t="s">
        <v>579</v>
      </c>
      <c r="G385" s="26" t="s">
        <v>657</v>
      </c>
      <c r="H385" s="26" t="s">
        <v>1031</v>
      </c>
      <c r="I385" s="19" t="s">
        <v>710</v>
      </c>
      <c r="J385" s="18" t="str">
        <f>IF(Regression_Prep[[#This Row],[School Type]]="Charter","Charter", "Non Charter")</f>
        <v>Non Charter</v>
      </c>
      <c r="K385" s="60">
        <f>_xlfn.XLOOKUP(Regression_Prep[[#This Row],[School Name]],Per_Pupil_Spending_1[School Name],Per_Pupil_Spending_1[Amount],"")</f>
        <v>28668.48</v>
      </c>
      <c r="L385" s="60">
        <f>IF(Regression_Prep[[#This Row],[Comparison School Type]]="Charter", 0,1)</f>
        <v>1</v>
      </c>
      <c r="M385" s="60" cm="1">
        <f t="array" ref="M385">_xlfn._xlws.FILTER(Enrollment[Percentage],(Enrollment[School Name]=Regression_Prep[[#This Row],[School Name]])*(Enrollment[Population]="Economically Disadvantaged"),"")</f>
        <v>0.28749999999999998</v>
      </c>
      <c r="N385" s="60" cm="1">
        <f t="array" ref="N385">_xlfn._xlws.FILTER(Enrollment[Percentage],(Enrollment[School Name]=Regression_Prep[[#This Row],[School Name]])*(Enrollment[Population]="Students with Disabilities"),"")</f>
        <v>0.1</v>
      </c>
      <c r="O385" s="60">
        <f>_xlfn.XLOOKUP(Regression_Prep[[#This Row],[School Name]],ELA_New[School Name], ELA_New[Percentage of Students at Achievement Level],"")</f>
        <v>0.35289999999999999</v>
      </c>
      <c r="P385" s="60">
        <f>_xlfn.XLOOKUP(Regression_Prep[[#This Row],[School Name]],Math_New[School Name],Math_New[Percentage of Students at Achievement Level],"")</f>
        <v>0.61760000000000004</v>
      </c>
      <c r="Q385" s="60" t="str">
        <f>_xlfn.XLOOKUP(Regression_Prep[[#This Row],[School Name]],Science_New[School Name], Science_New[Percentage of Students at Achievement Level],"")</f>
        <v/>
      </c>
      <c r="R385" s="60">
        <f>IFERROR(AVERAGEIFS(Regression_Prep[[#This Row],[Percent Below Achievement ELA]:[Percent Below Achievement Science]],Regression_Prep[[#This Row],[Percent Below Achievement ELA]:[Percent Below Achievement Science]],"&lt;&gt;"),"")</f>
        <v>0.48525000000000001</v>
      </c>
      <c r="S385" s="60">
        <f>IFERROR(Regression_Prep[[#This Row],[Per Pupil Spending]]*Regression_Prep[[#This Row],[Percent Below Achievement ELA]],"")</f>
        <v>10117.106592</v>
      </c>
      <c r="T385" s="60">
        <f>IFERROR(Regression_Prep[[#This Row],[Per Pupil Spending]]/(1-Regression_Prep[[#This Row],[Percent Below Achievement ELA]]),"")</f>
        <v>44303.013444598975</v>
      </c>
      <c r="U385" s="60" t="str">
        <f>IFERROR(Regression_Prep[[#This Row],[Per Pupil Spending]]*Regression_Prep[[#This Row],[Percent Below Achievement Science]],"")</f>
        <v/>
      </c>
      <c r="V385" s="60" t="str">
        <f>IFERROR(Regression_Prep[[#This Row],[Per Pupil Spending]]/(1-Regression_Prep[[#This Row],[Percent Below Achievement Science]]),"")</f>
        <v/>
      </c>
      <c r="W385" s="60">
        <f>IFERROR(Regression_Prep[[#This Row],[Per Pupil Spending]]*Regression_Prep[[#This Row],[Percent Below Achievement Math]],"")</f>
        <v>17705.653248000002</v>
      </c>
      <c r="X385" s="60">
        <f>IFERROR(Regression_Prep[[#This Row],[Per Pupil Spending]]/(1-Regression_Prep[[#This Row],[Percent Below Achievement Math]]),"")</f>
        <v>74969.874476987461</v>
      </c>
      <c r="Y385" s="60"/>
      <c r="AH385"/>
      <c r="AI385"/>
      <c r="AJ385"/>
      <c r="AK385"/>
      <c r="AL385"/>
      <c r="AM385"/>
      <c r="AN385"/>
      <c r="AO385"/>
      <c r="AP385"/>
    </row>
    <row r="386" spans="1:42" ht="13">
      <c r="A386" s="25" t="s">
        <v>570</v>
      </c>
      <c r="B386" s="23" t="s">
        <v>1028</v>
      </c>
      <c r="C386" s="23" t="s">
        <v>430</v>
      </c>
      <c r="D386" s="23" t="s">
        <v>710</v>
      </c>
      <c r="E386" s="23" t="s">
        <v>647</v>
      </c>
      <c r="F386" s="24" t="s">
        <v>579</v>
      </c>
      <c r="G386" s="23" t="s">
        <v>657</v>
      </c>
      <c r="H386" s="23" t="s">
        <v>1030</v>
      </c>
      <c r="I386" s="19" t="s">
        <v>710</v>
      </c>
      <c r="J386" s="18" t="str">
        <f>IF(Regression_Prep[[#This Row],[School Type]]="Charter","Charter", "Non Charter")</f>
        <v>Non Charter</v>
      </c>
      <c r="K386" s="60">
        <f>_xlfn.XLOOKUP(Regression_Prep[[#This Row],[School Name]],Per_Pupil_Spending_1[School Name],Per_Pupil_Spending_1[Amount],"")</f>
        <v>21993.66</v>
      </c>
      <c r="L386" s="60">
        <f>IF(Regression_Prep[[#This Row],[Comparison School Type]]="Charter", 0,1)</f>
        <v>1</v>
      </c>
      <c r="M386" s="60" cm="1">
        <f t="array" ref="M386">_xlfn._xlws.FILTER(Enrollment[Percentage],(Enrollment[School Name]=Regression_Prep[[#This Row],[School Name]])*(Enrollment[Population]="Economically Disadvantaged"),"")</f>
        <v>0.2238</v>
      </c>
      <c r="N386" s="60" cm="1">
        <f t="array" ref="N386">_xlfn._xlws.FILTER(Enrollment[Percentage],(Enrollment[School Name]=Regression_Prep[[#This Row],[School Name]])*(Enrollment[Population]="Students with Disabilities"),"")</f>
        <v>0.14760000000000001</v>
      </c>
      <c r="O386" s="60">
        <f>_xlfn.XLOOKUP(Regression_Prep[[#This Row],[School Name]],ELA_New[School Name], ELA_New[Percentage of Students at Achievement Level],"")</f>
        <v>0.42159999999999997</v>
      </c>
      <c r="P386" s="60">
        <f>_xlfn.XLOOKUP(Regression_Prep[[#This Row],[School Name]],Math_New[School Name],Math_New[Percentage of Students at Achievement Level],"")</f>
        <v>0.59799999999999998</v>
      </c>
      <c r="Q386" s="60">
        <f>_xlfn.XLOOKUP(Regression_Prep[[#This Row],[School Name]],Science_New[School Name], Science_New[Percentage of Students at Achievement Level],"")</f>
        <v>0.78949999999999998</v>
      </c>
      <c r="R386" s="60">
        <f>IFERROR(AVERAGEIFS(Regression_Prep[[#This Row],[Percent Below Achievement ELA]:[Percent Below Achievement Science]],Regression_Prep[[#This Row],[Percent Below Achievement ELA]:[Percent Below Achievement Science]],"&lt;&gt;"),"")</f>
        <v>0.60303333333333331</v>
      </c>
      <c r="S386" s="60">
        <f>IFERROR(Regression_Prep[[#This Row],[Per Pupil Spending]]*Regression_Prep[[#This Row],[Percent Below Achievement ELA]],"")</f>
        <v>9272.527055999999</v>
      </c>
      <c r="T386" s="60">
        <f>IFERROR(Regression_Prep[[#This Row],[Per Pupil Spending]]/(1-Regression_Prep[[#This Row],[Percent Below Achievement ELA]]),"")</f>
        <v>38025</v>
      </c>
      <c r="U386" s="60">
        <f>IFERROR(Regression_Prep[[#This Row],[Per Pupil Spending]]*Regression_Prep[[#This Row],[Percent Below Achievement Science]],"")</f>
        <v>17363.994569999999</v>
      </c>
      <c r="V386" s="60">
        <f>IFERROR(Regression_Prep[[#This Row],[Per Pupil Spending]]/(1-Regression_Prep[[#This Row],[Percent Below Achievement Science]]),"")</f>
        <v>104482.94536817101</v>
      </c>
      <c r="W386" s="60">
        <f>IFERROR(Regression_Prep[[#This Row],[Per Pupil Spending]]*Regression_Prep[[#This Row],[Percent Below Achievement Math]],"")</f>
        <v>13152.20868</v>
      </c>
      <c r="X386" s="60">
        <f>IFERROR(Regression_Prep[[#This Row],[Per Pupil Spending]]/(1-Regression_Prep[[#This Row],[Percent Below Achievement Math]]),"")</f>
        <v>54710.59701492537</v>
      </c>
      <c r="Y386" s="60"/>
      <c r="AH386"/>
      <c r="AI386"/>
      <c r="AJ386"/>
      <c r="AK386"/>
      <c r="AL386"/>
      <c r="AM386"/>
      <c r="AN386"/>
      <c r="AO386"/>
      <c r="AP386"/>
    </row>
    <row r="387" spans="1:42" ht="13">
      <c r="A387" s="28" t="s">
        <v>570</v>
      </c>
      <c r="B387" s="26" t="s">
        <v>1028</v>
      </c>
      <c r="C387" s="26" t="s">
        <v>553</v>
      </c>
      <c r="D387" s="26" t="s">
        <v>808</v>
      </c>
      <c r="E387" s="26" t="s">
        <v>647</v>
      </c>
      <c r="F387" s="27" t="s">
        <v>579</v>
      </c>
      <c r="G387" s="26" t="s">
        <v>657</v>
      </c>
      <c r="H387" s="26" t="s">
        <v>1032</v>
      </c>
      <c r="I387" s="19" t="s">
        <v>808</v>
      </c>
      <c r="J387" s="18" t="str">
        <f>IF(Regression_Prep[[#This Row],[School Type]]="Charter","Charter", "Non Charter")</f>
        <v>Non Charter</v>
      </c>
      <c r="K387" s="60">
        <f>_xlfn.XLOOKUP(Regression_Prep[[#This Row],[School Name]],Per_Pupil_Spending_1[School Name],Per_Pupil_Spending_1[Amount],"")</f>
        <v>31209.47</v>
      </c>
      <c r="L387" s="60">
        <f>IF(Regression_Prep[[#This Row],[Comparison School Type]]="Charter", 0,1)</f>
        <v>1</v>
      </c>
      <c r="M387" s="60" cm="1">
        <f t="array" ref="M387">_xlfn._xlws.FILTER(Enrollment[Percentage],(Enrollment[School Name]=Regression_Prep[[#This Row],[School Name]])*(Enrollment[Population]="Economically Disadvantaged"),"")</f>
        <v>0.24590000000000001</v>
      </c>
      <c r="N387" s="60" cm="1">
        <f t="array" ref="N387">_xlfn._xlws.FILTER(Enrollment[Percentage],(Enrollment[School Name]=Regression_Prep[[#This Row],[School Name]])*(Enrollment[Population]="Students with Disabilities"),"")</f>
        <v>0.16389999999999999</v>
      </c>
      <c r="O387" s="60">
        <f>_xlfn.XLOOKUP(Regression_Prep[[#This Row],[School Name]],ELA_New[School Name], ELA_New[Percentage of Students at Achievement Level],"")</f>
        <v>0.42859999999999998</v>
      </c>
      <c r="P387" s="60">
        <f>_xlfn.XLOOKUP(Regression_Prep[[#This Row],[School Name]],Math_New[School Name],Math_New[Percentage of Students at Achievement Level],"")</f>
        <v>0.7429</v>
      </c>
      <c r="Q387" s="60" t="str">
        <f>_xlfn.XLOOKUP(Regression_Prep[[#This Row],[School Name]],Science_New[School Name], Science_New[Percentage of Students at Achievement Level],"")</f>
        <v/>
      </c>
      <c r="R387" s="60">
        <f>IFERROR(AVERAGEIFS(Regression_Prep[[#This Row],[Percent Below Achievement ELA]:[Percent Below Achievement Science]],Regression_Prep[[#This Row],[Percent Below Achievement ELA]:[Percent Below Achievement Science]],"&lt;&gt;"),"")</f>
        <v>0.58574999999999999</v>
      </c>
      <c r="S387" s="60">
        <f>IFERROR(Regression_Prep[[#This Row],[Per Pupil Spending]]*Regression_Prep[[#This Row],[Percent Below Achievement ELA]],"")</f>
        <v>13376.378842</v>
      </c>
      <c r="T387" s="60">
        <f>IFERROR(Regression_Prep[[#This Row],[Per Pupil Spending]]/(1-Regression_Prep[[#This Row],[Percent Below Achievement ELA]]),"")</f>
        <v>54619.30346517326</v>
      </c>
      <c r="U387" s="60" t="str">
        <f>IFERROR(Regression_Prep[[#This Row],[Per Pupil Spending]]*Regression_Prep[[#This Row],[Percent Below Achievement Science]],"")</f>
        <v/>
      </c>
      <c r="V387" s="60" t="str">
        <f>IFERROR(Regression_Prep[[#This Row],[Per Pupil Spending]]/(1-Regression_Prep[[#This Row],[Percent Below Achievement Science]]),"")</f>
        <v/>
      </c>
      <c r="W387" s="60">
        <f>IFERROR(Regression_Prep[[#This Row],[Per Pupil Spending]]*Regression_Prep[[#This Row],[Percent Below Achievement Math]],"")</f>
        <v>23185.515263000001</v>
      </c>
      <c r="X387" s="60">
        <f>IFERROR(Regression_Prep[[#This Row],[Per Pupil Spending]]/(1-Regression_Prep[[#This Row],[Percent Below Achievement Math]]),"")</f>
        <v>121390.39284325165</v>
      </c>
      <c r="Y387" s="60"/>
      <c r="AH387"/>
      <c r="AI387"/>
      <c r="AJ387"/>
      <c r="AK387"/>
      <c r="AL387"/>
      <c r="AM387"/>
      <c r="AN387"/>
      <c r="AO387"/>
      <c r="AP387"/>
    </row>
    <row r="388" spans="1:42" ht="13">
      <c r="A388" s="25" t="s">
        <v>570</v>
      </c>
      <c r="B388" s="23" t="s">
        <v>1035</v>
      </c>
      <c r="C388" s="23" t="s">
        <v>117</v>
      </c>
      <c r="D388" s="24" t="s">
        <v>718</v>
      </c>
      <c r="E388" s="23" t="s">
        <v>647</v>
      </c>
      <c r="F388" s="24" t="s">
        <v>579</v>
      </c>
      <c r="G388" s="23" t="s">
        <v>695</v>
      </c>
      <c r="H388" s="23" t="s">
        <v>1037</v>
      </c>
      <c r="I388" s="19" t="s">
        <v>718</v>
      </c>
      <c r="J388" s="18" t="str">
        <f>IF(Regression_Prep[[#This Row],[School Type]]="Charter","Charter", "Non Charter")</f>
        <v>Non Charter</v>
      </c>
      <c r="K388" s="60">
        <f>_xlfn.XLOOKUP(Regression_Prep[[#This Row],[School Name]],Per_Pupil_Spending_1[School Name],Per_Pupil_Spending_1[Amount],"")</f>
        <v>24930.43</v>
      </c>
      <c r="L388" s="60">
        <f>IF(Regression_Prep[[#This Row],[Comparison School Type]]="Charter", 0,1)</f>
        <v>1</v>
      </c>
      <c r="M388" s="60" cm="1">
        <f t="array" ref="M388">_xlfn._xlws.FILTER(Enrollment[Percentage],(Enrollment[School Name]=Regression_Prep[[#This Row],[School Name]])*(Enrollment[Population]="Economically Disadvantaged"),"")</f>
        <v>0.50190000000000001</v>
      </c>
      <c r="N388" s="60" cm="1">
        <f t="array" ref="N388">_xlfn._xlws.FILTER(Enrollment[Percentage],(Enrollment[School Name]=Regression_Prep[[#This Row],[School Name]])*(Enrollment[Population]="Students with Disabilities"),"")</f>
        <v>0.25840000000000002</v>
      </c>
      <c r="O388" s="60">
        <f>_xlfn.XLOOKUP(Regression_Prep[[#This Row],[School Name]],ELA_New[School Name], ELA_New[Percentage of Students at Achievement Level],"")</f>
        <v>0.4476</v>
      </c>
      <c r="P388" s="60">
        <f>_xlfn.XLOOKUP(Regression_Prep[[#This Row],[School Name]],Math_New[School Name],Math_New[Percentage of Students at Achievement Level],"")</f>
        <v>0.37340000000000001</v>
      </c>
      <c r="Q388" s="60">
        <f>_xlfn.XLOOKUP(Regression_Prep[[#This Row],[School Name]],Science_New[School Name], Science_New[Percentage of Students at Achievement Level],"")</f>
        <v>0.69420000000000004</v>
      </c>
      <c r="R388" s="60">
        <f>IFERROR(AVERAGEIFS(Regression_Prep[[#This Row],[Percent Below Achievement ELA]:[Percent Below Achievement Science]],Regression_Prep[[#This Row],[Percent Below Achievement ELA]:[Percent Below Achievement Science]],"&lt;&gt;"),"")</f>
        <v>0.50506666666666666</v>
      </c>
      <c r="S388" s="60">
        <f>IFERROR(Regression_Prep[[#This Row],[Per Pupil Spending]]*Regression_Prep[[#This Row],[Percent Below Achievement ELA]],"")</f>
        <v>11158.860468000001</v>
      </c>
      <c r="T388" s="60">
        <f>IFERROR(Regression_Prep[[#This Row],[Per Pupil Spending]]/(1-Regression_Prep[[#This Row],[Percent Below Achievement ELA]]),"")</f>
        <v>45131.118754525705</v>
      </c>
      <c r="U388" s="60">
        <f>IFERROR(Regression_Prep[[#This Row],[Per Pupil Spending]]*Regression_Prep[[#This Row],[Percent Below Achievement Science]],"")</f>
        <v>17306.704506000002</v>
      </c>
      <c r="V388" s="60">
        <f>IFERROR(Regression_Prep[[#This Row],[Per Pupil Spending]]/(1-Regression_Prep[[#This Row],[Percent Below Achievement Science]]),"")</f>
        <v>81525.277959450628</v>
      </c>
      <c r="W388" s="60">
        <f>IFERROR(Regression_Prep[[#This Row],[Per Pupil Spending]]*Regression_Prep[[#This Row],[Percent Below Achievement Math]],"")</f>
        <v>9309.0225620000001</v>
      </c>
      <c r="X388" s="60">
        <f>IFERROR(Regression_Prep[[#This Row],[Per Pupil Spending]]/(1-Regression_Prep[[#This Row],[Percent Below Achievement Math]]),"")</f>
        <v>39786.833705713369</v>
      </c>
      <c r="Y388" s="60"/>
      <c r="AH388"/>
      <c r="AI388"/>
      <c r="AJ388"/>
      <c r="AK388"/>
      <c r="AL388"/>
      <c r="AM388"/>
      <c r="AN388"/>
      <c r="AO388"/>
      <c r="AP388"/>
    </row>
    <row r="389" spans="1:42" ht="13">
      <c r="A389" s="28" t="s">
        <v>570</v>
      </c>
      <c r="B389" s="26" t="s">
        <v>1040</v>
      </c>
      <c r="C389" s="26" t="s">
        <v>144</v>
      </c>
      <c r="D389" s="27" t="s">
        <v>733</v>
      </c>
      <c r="E389" s="26" t="s">
        <v>647</v>
      </c>
      <c r="F389" s="27" t="s">
        <v>579</v>
      </c>
      <c r="G389" s="26" t="s">
        <v>689</v>
      </c>
      <c r="H389" s="26" t="s">
        <v>1041</v>
      </c>
      <c r="I389" s="19" t="s">
        <v>733</v>
      </c>
      <c r="J389" s="18" t="str">
        <f>IF(Regression_Prep[[#This Row],[School Type]]="Charter","Charter", "Non Charter")</f>
        <v>Non Charter</v>
      </c>
      <c r="K389" s="60">
        <f>_xlfn.XLOOKUP(Regression_Prep[[#This Row],[School Name]],Per_Pupil_Spending_1[School Name],Per_Pupil_Spending_1[Amount],"")</f>
        <v>31545.279999999999</v>
      </c>
      <c r="L389" s="60">
        <f>IF(Regression_Prep[[#This Row],[Comparison School Type]]="Charter", 0,1)</f>
        <v>1</v>
      </c>
      <c r="M389" s="60" cm="1">
        <f t="array" ref="M389">_xlfn._xlws.FILTER(Enrollment[Percentage],(Enrollment[School Name]=Regression_Prep[[#This Row],[School Name]])*(Enrollment[Population]="Economically Disadvantaged"),"")</f>
        <v>0.8478</v>
      </c>
      <c r="N389" s="60" cm="1">
        <f t="array" ref="N389">_xlfn._xlws.FILTER(Enrollment[Percentage],(Enrollment[School Name]=Regression_Prep[[#This Row],[School Name]])*(Enrollment[Population]="Students with Disabilities"),"")</f>
        <v>0.2717</v>
      </c>
      <c r="O389" s="60">
        <f>_xlfn.XLOOKUP(Regression_Prep[[#This Row],[School Name]],ELA_New[School Name], ELA_New[Percentage of Students at Achievement Level],"")</f>
        <v>0.43480000000000002</v>
      </c>
      <c r="P389" s="60">
        <f>_xlfn.XLOOKUP(Regression_Prep[[#This Row],[School Name]],Math_New[School Name],Math_New[Percentage of Students at Achievement Level],"")</f>
        <v>0.52170000000000005</v>
      </c>
      <c r="Q389" s="60" t="str">
        <f>_xlfn.XLOOKUP(Regression_Prep[[#This Row],[School Name]],Science_New[School Name], Science_New[Percentage of Students at Achievement Level],"")</f>
        <v/>
      </c>
      <c r="R389" s="60">
        <f>IFERROR(AVERAGEIFS(Regression_Prep[[#This Row],[Percent Below Achievement ELA]:[Percent Below Achievement Science]],Regression_Prep[[#This Row],[Percent Below Achievement ELA]:[Percent Below Achievement Science]],"&lt;&gt;"),"")</f>
        <v>0.47825000000000006</v>
      </c>
      <c r="S389" s="60">
        <f>IFERROR(Regression_Prep[[#This Row],[Per Pupil Spending]]*Regression_Prep[[#This Row],[Percent Below Achievement ELA]],"")</f>
        <v>13715.887744</v>
      </c>
      <c r="T389" s="60">
        <f>IFERROR(Regression_Prep[[#This Row],[Per Pupil Spending]]/(1-Regression_Prep[[#This Row],[Percent Below Achievement ELA]]),"")</f>
        <v>55812.597310686491</v>
      </c>
      <c r="U389" s="60" t="str">
        <f>IFERROR(Regression_Prep[[#This Row],[Per Pupil Spending]]*Regression_Prep[[#This Row],[Percent Below Achievement Science]],"")</f>
        <v/>
      </c>
      <c r="V389" s="60" t="str">
        <f>IFERROR(Regression_Prep[[#This Row],[Per Pupil Spending]]/(1-Regression_Prep[[#This Row],[Percent Below Achievement Science]]),"")</f>
        <v/>
      </c>
      <c r="W389" s="60">
        <f>IFERROR(Regression_Prep[[#This Row],[Per Pupil Spending]]*Regression_Prep[[#This Row],[Percent Below Achievement Math]],"")</f>
        <v>16457.172576000001</v>
      </c>
      <c r="X389" s="60">
        <f>IFERROR(Regression_Prep[[#This Row],[Per Pupil Spending]]/(1-Regression_Prep[[#This Row],[Percent Below Achievement Math]]),"")</f>
        <v>65952.916579552591</v>
      </c>
      <c r="Y389" s="60"/>
      <c r="AH389"/>
      <c r="AI389"/>
      <c r="AJ389"/>
      <c r="AK389"/>
      <c r="AL389"/>
      <c r="AM389"/>
      <c r="AN389"/>
      <c r="AO389"/>
      <c r="AP389"/>
    </row>
    <row r="390" spans="1:42" ht="13">
      <c r="A390" s="25" t="s">
        <v>570</v>
      </c>
      <c r="B390" s="23" t="s">
        <v>1040</v>
      </c>
      <c r="C390" s="23" t="s">
        <v>216</v>
      </c>
      <c r="D390" s="24" t="s">
        <v>1043</v>
      </c>
      <c r="E390" s="23" t="s">
        <v>647</v>
      </c>
      <c r="F390" s="24" t="s">
        <v>579</v>
      </c>
      <c r="G390" s="23" t="s">
        <v>689</v>
      </c>
      <c r="H390" s="23" t="s">
        <v>1042</v>
      </c>
      <c r="I390" s="19" t="s">
        <v>1043</v>
      </c>
      <c r="J390" s="18" t="str">
        <f>IF(Regression_Prep[[#This Row],[School Type]]="Charter","Charter", "Non Charter")</f>
        <v>Non Charter</v>
      </c>
      <c r="K390" s="60">
        <f>_xlfn.XLOOKUP(Regression_Prep[[#This Row],[School Name]],Per_Pupil_Spending_1[School Name],Per_Pupil_Spending_1[Amount],"")</f>
        <v>22056.54</v>
      </c>
      <c r="L390" s="60">
        <f>IF(Regression_Prep[[#This Row],[Comparison School Type]]="Charter", 0,1)</f>
        <v>1</v>
      </c>
      <c r="M390" s="60" cm="1">
        <f t="array" ref="M390">_xlfn._xlws.FILTER(Enrollment[Percentage],(Enrollment[School Name]=Regression_Prep[[#This Row],[School Name]])*(Enrollment[Population]="Economically Disadvantaged"),"")</f>
        <v>0.79169999999999996</v>
      </c>
      <c r="N390" s="60" cm="1">
        <f t="array" ref="N390">_xlfn._xlws.FILTER(Enrollment[Percentage],(Enrollment[School Name]=Regression_Prep[[#This Row],[School Name]])*(Enrollment[Population]="Students with Disabilities"),"")</f>
        <v>0.30359999999999998</v>
      </c>
      <c r="O390" s="60">
        <f>_xlfn.XLOOKUP(Regression_Prep[[#This Row],[School Name]],ELA_New[School Name], ELA_New[Percentage of Students at Achievement Level],"")</f>
        <v>0.44440000000000002</v>
      </c>
      <c r="P390" s="60">
        <f>_xlfn.XLOOKUP(Regression_Prep[[#This Row],[School Name]],Math_New[School Name],Math_New[Percentage of Students at Achievement Level],"")</f>
        <v>0.25640000000000002</v>
      </c>
      <c r="Q390" s="60">
        <f>_xlfn.XLOOKUP(Regression_Prep[[#This Row],[School Name]],Science_New[School Name], Science_New[Percentage of Students at Achievement Level],"")</f>
        <v>0.748</v>
      </c>
      <c r="R390" s="60">
        <f>IFERROR(AVERAGEIFS(Regression_Prep[[#This Row],[Percent Below Achievement ELA]:[Percent Below Achievement Science]],Regression_Prep[[#This Row],[Percent Below Achievement ELA]:[Percent Below Achievement Science]],"&lt;&gt;"),"")</f>
        <v>0.48293333333333338</v>
      </c>
      <c r="S390" s="60">
        <f>IFERROR(Regression_Prep[[#This Row],[Per Pupil Spending]]*Regression_Prep[[#This Row],[Percent Below Achievement ELA]],"")</f>
        <v>9801.9263760000013</v>
      </c>
      <c r="T390" s="60">
        <f>IFERROR(Regression_Prep[[#This Row],[Per Pupil Spending]]/(1-Regression_Prep[[#This Row],[Percent Below Achievement ELA]]),"")</f>
        <v>39698.596112311017</v>
      </c>
      <c r="U390" s="60">
        <f>IFERROR(Regression_Prep[[#This Row],[Per Pupil Spending]]*Regression_Prep[[#This Row],[Percent Below Achievement Science]],"")</f>
        <v>16498.29192</v>
      </c>
      <c r="V390" s="60">
        <f>IFERROR(Regression_Prep[[#This Row],[Per Pupil Spending]]/(1-Regression_Prep[[#This Row],[Percent Below Achievement Science]]),"")</f>
        <v>87525.952380952382</v>
      </c>
      <c r="W390" s="60">
        <f>IFERROR(Regression_Prep[[#This Row],[Per Pupil Spending]]*Regression_Prep[[#This Row],[Percent Below Achievement Math]],"")</f>
        <v>5655.2968560000008</v>
      </c>
      <c r="X390" s="60">
        <f>IFERROR(Regression_Prep[[#This Row],[Per Pupil Spending]]/(1-Regression_Prep[[#This Row],[Percent Below Achievement Math]]),"")</f>
        <v>29661.834319526628</v>
      </c>
      <c r="Y390" s="60"/>
      <c r="AH390"/>
      <c r="AI390"/>
      <c r="AJ390"/>
      <c r="AK390"/>
      <c r="AL390"/>
      <c r="AM390"/>
      <c r="AN390"/>
      <c r="AO390"/>
      <c r="AP390"/>
    </row>
    <row r="391" spans="1:42" ht="13">
      <c r="A391" s="28" t="s">
        <v>570</v>
      </c>
      <c r="B391" s="26" t="s">
        <v>1046</v>
      </c>
      <c r="C391" s="26" t="s">
        <v>225</v>
      </c>
      <c r="D391" s="26" t="s">
        <v>710</v>
      </c>
      <c r="E391" s="26" t="s">
        <v>647</v>
      </c>
      <c r="F391" s="27" t="s">
        <v>579</v>
      </c>
      <c r="G391" s="26" t="s">
        <v>691</v>
      </c>
      <c r="H391" s="26" t="s">
        <v>1047</v>
      </c>
      <c r="I391" s="19" t="s">
        <v>710</v>
      </c>
      <c r="J391" s="18" t="str">
        <f>IF(Regression_Prep[[#This Row],[School Type]]="Charter","Charter", "Non Charter")</f>
        <v>Non Charter</v>
      </c>
      <c r="K391" s="60">
        <f>_xlfn.XLOOKUP(Regression_Prep[[#This Row],[School Name]],Per_Pupil_Spending_1[School Name],Per_Pupil_Spending_1[Amount],"")</f>
        <v>24843.41</v>
      </c>
      <c r="L391" s="60">
        <f>IF(Regression_Prep[[#This Row],[Comparison School Type]]="Charter", 0,1)</f>
        <v>1</v>
      </c>
      <c r="M391" s="60" cm="1">
        <f t="array" ref="M391">_xlfn._xlws.FILTER(Enrollment[Percentage],(Enrollment[School Name]=Regression_Prep[[#This Row],[School Name]])*(Enrollment[Population]="Economically Disadvantaged"),"")</f>
        <v>0.38769999999999999</v>
      </c>
      <c r="N391" s="60" cm="1">
        <f t="array" ref="N391">_xlfn._xlws.FILTER(Enrollment[Percentage],(Enrollment[School Name]=Regression_Prep[[#This Row],[School Name]])*(Enrollment[Population]="Students with Disabilities"),"")</f>
        <v>0.1739</v>
      </c>
      <c r="O391" s="60">
        <f>_xlfn.XLOOKUP(Regression_Prep[[#This Row],[School Name]],ELA_New[School Name], ELA_New[Percentage of Students at Achievement Level],"")</f>
        <v>0.27779999999999999</v>
      </c>
      <c r="P391" s="60">
        <f>_xlfn.XLOOKUP(Regression_Prep[[#This Row],[School Name]],Math_New[School Name],Math_New[Percentage of Students at Achievement Level],"")</f>
        <v>0.57940000000000003</v>
      </c>
      <c r="Q391" s="60">
        <f>_xlfn.XLOOKUP(Regression_Prep[[#This Row],[School Name]],Science_New[School Name], Science_New[Percentage of Students at Achievement Level],"")</f>
        <v>0.57889999999999997</v>
      </c>
      <c r="R391" s="60">
        <f>IFERROR(AVERAGEIFS(Regression_Prep[[#This Row],[Percent Below Achievement ELA]:[Percent Below Achievement Science]],Regression_Prep[[#This Row],[Percent Below Achievement ELA]:[Percent Below Achievement Science]],"&lt;&gt;"),"")</f>
        <v>0.47869999999999996</v>
      </c>
      <c r="S391" s="60">
        <f>IFERROR(Regression_Prep[[#This Row],[Per Pupil Spending]]*Regression_Prep[[#This Row],[Percent Below Achievement ELA]],"")</f>
        <v>6901.4992979999997</v>
      </c>
      <c r="T391" s="60">
        <f>IFERROR(Regression_Prep[[#This Row],[Per Pupil Spending]]/(1-Regression_Prep[[#This Row],[Percent Below Achievement ELA]]),"")</f>
        <v>34399.626142342844</v>
      </c>
      <c r="U391" s="60">
        <f>IFERROR(Regression_Prep[[#This Row],[Per Pupil Spending]]*Regression_Prep[[#This Row],[Percent Below Achievement Science]],"")</f>
        <v>14381.850048999999</v>
      </c>
      <c r="V391" s="60">
        <f>IFERROR(Regression_Prep[[#This Row],[Per Pupil Spending]]/(1-Regression_Prep[[#This Row],[Percent Below Achievement Science]]),"")</f>
        <v>58996.461648064585</v>
      </c>
      <c r="W391" s="60">
        <f>IFERROR(Regression_Prep[[#This Row],[Per Pupil Spending]]*Regression_Prep[[#This Row],[Percent Below Achievement Math]],"")</f>
        <v>14394.271754000001</v>
      </c>
      <c r="X391" s="60">
        <f>IFERROR(Regression_Prep[[#This Row],[Per Pupil Spending]]/(1-Regression_Prep[[#This Row],[Percent Below Achievement Math]]),"")</f>
        <v>59066.59533999049</v>
      </c>
      <c r="Y391" s="60"/>
      <c r="AH391"/>
      <c r="AI391"/>
      <c r="AJ391"/>
      <c r="AK391"/>
      <c r="AL391"/>
      <c r="AM391"/>
      <c r="AN391"/>
      <c r="AO391"/>
      <c r="AP391"/>
    </row>
    <row r="392" spans="1:42" ht="13">
      <c r="A392" s="25" t="s">
        <v>570</v>
      </c>
      <c r="B392" s="23" t="s">
        <v>1046</v>
      </c>
      <c r="C392" s="23" t="s">
        <v>190</v>
      </c>
      <c r="D392" s="24" t="s">
        <v>698</v>
      </c>
      <c r="E392" s="23" t="s">
        <v>647</v>
      </c>
      <c r="F392" s="24" t="s">
        <v>579</v>
      </c>
      <c r="G392" s="23" t="s">
        <v>691</v>
      </c>
      <c r="H392" s="23" t="s">
        <v>1047</v>
      </c>
      <c r="I392" s="19" t="s">
        <v>698</v>
      </c>
      <c r="J392" s="18" t="str">
        <f>IF(Regression_Prep[[#This Row],[School Type]]="Charter","Charter", "Non Charter")</f>
        <v>Non Charter</v>
      </c>
      <c r="K392" s="60">
        <f>_xlfn.XLOOKUP(Regression_Prep[[#This Row],[School Name]],Per_Pupil_Spending_1[School Name],Per_Pupil_Spending_1[Amount],"")</f>
        <v>23191.48</v>
      </c>
      <c r="L392" s="60">
        <f>IF(Regression_Prep[[#This Row],[Comparison School Type]]="Charter", 0,1)</f>
        <v>1</v>
      </c>
      <c r="M392" s="60" cm="1">
        <f t="array" ref="M392">_xlfn._xlws.FILTER(Enrollment[Percentage],(Enrollment[School Name]=Regression_Prep[[#This Row],[School Name]])*(Enrollment[Population]="Economically Disadvantaged"),"")</f>
        <v>0.4375</v>
      </c>
      <c r="N392" s="60" cm="1">
        <f t="array" ref="N392">_xlfn._xlws.FILTER(Enrollment[Percentage],(Enrollment[School Name]=Regression_Prep[[#This Row],[School Name]])*(Enrollment[Population]="Students with Disabilities"),"")</f>
        <v>0.23130000000000001</v>
      </c>
      <c r="O392" s="60">
        <f>_xlfn.XLOOKUP(Regression_Prep[[#This Row],[School Name]],ELA_New[School Name], ELA_New[Percentage of Students at Achievement Level],"")</f>
        <v>0.36480000000000001</v>
      </c>
      <c r="P392" s="60">
        <f>_xlfn.XLOOKUP(Regression_Prep[[#This Row],[School Name]],Math_New[School Name],Math_New[Percentage of Students at Achievement Level],"")</f>
        <v>0.21379999999999999</v>
      </c>
      <c r="Q392" s="60">
        <f>_xlfn.XLOOKUP(Regression_Prep[[#This Row],[School Name]],Science_New[School Name], Science_New[Percentage of Students at Achievement Level],"")</f>
        <v>0.7</v>
      </c>
      <c r="R392" s="60">
        <f>IFERROR(AVERAGEIFS(Regression_Prep[[#This Row],[Percent Below Achievement ELA]:[Percent Below Achievement Science]],Regression_Prep[[#This Row],[Percent Below Achievement ELA]:[Percent Below Achievement Science]],"&lt;&gt;"),"")</f>
        <v>0.42619999999999997</v>
      </c>
      <c r="S392" s="60">
        <f>IFERROR(Regression_Prep[[#This Row],[Per Pupil Spending]]*Regression_Prep[[#This Row],[Percent Below Achievement ELA]],"")</f>
        <v>8460.2519040000006</v>
      </c>
      <c r="T392" s="60">
        <f>IFERROR(Regression_Prep[[#This Row],[Per Pupil Spending]]/(1-Regression_Prep[[#This Row],[Percent Below Achievement ELA]]),"")</f>
        <v>36510.516372795973</v>
      </c>
      <c r="U392" s="60">
        <f>IFERROR(Regression_Prep[[#This Row],[Per Pupil Spending]]*Regression_Prep[[#This Row],[Percent Below Achievement Science]],"")</f>
        <v>16234.035999999998</v>
      </c>
      <c r="V392" s="60">
        <f>IFERROR(Regression_Prep[[#This Row],[Per Pupil Spending]]/(1-Regression_Prep[[#This Row],[Percent Below Achievement Science]]),"")</f>
        <v>77304.93333333332</v>
      </c>
      <c r="W392" s="60">
        <f>IFERROR(Regression_Prep[[#This Row],[Per Pupil Spending]]*Regression_Prep[[#This Row],[Percent Below Achievement Math]],"")</f>
        <v>4958.3384239999996</v>
      </c>
      <c r="X392" s="60">
        <f>IFERROR(Regression_Prep[[#This Row],[Per Pupil Spending]]/(1-Regression_Prep[[#This Row],[Percent Below Achievement Math]]),"")</f>
        <v>29498.193843805646</v>
      </c>
      <c r="Y392" s="60"/>
      <c r="AH392"/>
      <c r="AI392"/>
      <c r="AJ392"/>
      <c r="AK392"/>
      <c r="AL392"/>
      <c r="AM392"/>
      <c r="AN392"/>
      <c r="AO392"/>
      <c r="AP392"/>
    </row>
    <row r="393" spans="1:42" ht="13">
      <c r="A393" s="28" t="s">
        <v>570</v>
      </c>
      <c r="B393" s="26" t="s">
        <v>1046</v>
      </c>
      <c r="C393" s="26" t="s">
        <v>564</v>
      </c>
      <c r="D393" s="26" t="s">
        <v>808</v>
      </c>
      <c r="E393" s="26" t="s">
        <v>647</v>
      </c>
      <c r="F393" s="27" t="s">
        <v>579</v>
      </c>
      <c r="G393" s="26" t="s">
        <v>691</v>
      </c>
      <c r="H393" s="26" t="s">
        <v>1048</v>
      </c>
      <c r="I393" s="19" t="s">
        <v>808</v>
      </c>
      <c r="J393" s="18" t="str">
        <f>IF(Regression_Prep[[#This Row],[School Type]]="Charter","Charter", "Non Charter")</f>
        <v>Non Charter</v>
      </c>
      <c r="K393" s="60">
        <f>_xlfn.XLOOKUP(Regression_Prep[[#This Row],[School Name]],Per_Pupil_Spending_1[School Name],Per_Pupil_Spending_1[Amount],"")</f>
        <v>25683.8</v>
      </c>
      <c r="L393" s="60">
        <f>IF(Regression_Prep[[#This Row],[Comparison School Type]]="Charter", 0,1)</f>
        <v>1</v>
      </c>
      <c r="M393" s="60" cm="1">
        <f t="array" ref="M393">_xlfn._xlws.FILTER(Enrollment[Percentage],(Enrollment[School Name]=Regression_Prep[[#This Row],[School Name]])*(Enrollment[Population]="Economically Disadvantaged"),"")</f>
        <v>0.51790000000000003</v>
      </c>
      <c r="N393" s="60" cm="1">
        <f t="array" ref="N393">_xlfn._xlws.FILTER(Enrollment[Percentage],(Enrollment[School Name]=Regression_Prep[[#This Row],[School Name]])*(Enrollment[Population]="Students with Disabilities"),"")</f>
        <v>0.17860000000000001</v>
      </c>
      <c r="O393" s="60">
        <f>_xlfn.XLOOKUP(Regression_Prep[[#This Row],[School Name]],ELA_New[School Name], ELA_New[Percentage of Students at Achievement Level],"")</f>
        <v>0.21429999999999999</v>
      </c>
      <c r="P393" s="60">
        <f>_xlfn.XLOOKUP(Regression_Prep[[#This Row],[School Name]],Math_New[School Name],Math_New[Percentage of Students at Achievement Level],"")</f>
        <v>0.55169999999999997</v>
      </c>
      <c r="Q393" s="60" t="str">
        <f>_xlfn.XLOOKUP(Regression_Prep[[#This Row],[School Name]],Science_New[School Name], Science_New[Percentage of Students at Achievement Level],"")</f>
        <v/>
      </c>
      <c r="R393" s="60">
        <f>IFERROR(AVERAGEIFS(Regression_Prep[[#This Row],[Percent Below Achievement ELA]:[Percent Below Achievement Science]],Regression_Prep[[#This Row],[Percent Below Achievement ELA]:[Percent Below Achievement Science]],"&lt;&gt;"),"")</f>
        <v>0.38300000000000001</v>
      </c>
      <c r="S393" s="60">
        <f>IFERROR(Regression_Prep[[#This Row],[Per Pupil Spending]]*Regression_Prep[[#This Row],[Percent Below Achievement ELA]],"")</f>
        <v>5504.0383399999992</v>
      </c>
      <c r="T393" s="60">
        <f>IFERROR(Regression_Prep[[#This Row],[Per Pupil Spending]]/(1-Regression_Prep[[#This Row],[Percent Below Achievement ELA]]),"")</f>
        <v>32689.067073946797</v>
      </c>
      <c r="U393" s="60" t="str">
        <f>IFERROR(Regression_Prep[[#This Row],[Per Pupil Spending]]*Regression_Prep[[#This Row],[Percent Below Achievement Science]],"")</f>
        <v/>
      </c>
      <c r="V393" s="60" t="str">
        <f>IFERROR(Regression_Prep[[#This Row],[Per Pupil Spending]]/(1-Regression_Prep[[#This Row],[Percent Below Achievement Science]]),"")</f>
        <v/>
      </c>
      <c r="W393" s="60">
        <f>IFERROR(Regression_Prep[[#This Row],[Per Pupil Spending]]*Regression_Prep[[#This Row],[Percent Below Achievement Math]],"")</f>
        <v>14169.752459999998</v>
      </c>
      <c r="X393" s="60">
        <f>IFERROR(Regression_Prep[[#This Row],[Per Pupil Spending]]/(1-Regression_Prep[[#This Row],[Percent Below Achievement Math]]),"")</f>
        <v>57291.545839839389</v>
      </c>
      <c r="Y393" s="60"/>
      <c r="AH393"/>
      <c r="AI393"/>
      <c r="AJ393"/>
      <c r="AK393"/>
      <c r="AL393"/>
      <c r="AM393"/>
      <c r="AN393"/>
      <c r="AO393"/>
      <c r="AP393"/>
    </row>
    <row r="394" spans="1:42" ht="13">
      <c r="A394" s="25" t="s">
        <v>570</v>
      </c>
      <c r="B394" s="23" t="s">
        <v>1051</v>
      </c>
      <c r="C394" s="23" t="s">
        <v>151</v>
      </c>
      <c r="D394" s="24" t="s">
        <v>1053</v>
      </c>
      <c r="E394" s="23" t="s">
        <v>647</v>
      </c>
      <c r="F394" s="24" t="s">
        <v>579</v>
      </c>
      <c r="G394" s="23" t="s">
        <v>657</v>
      </c>
      <c r="H394" s="23" t="s">
        <v>1054</v>
      </c>
      <c r="I394" s="19" t="s">
        <v>1053</v>
      </c>
      <c r="J394" s="18" t="str">
        <f>IF(Regression_Prep[[#This Row],[School Type]]="Charter","Charter", "Non Charter")</f>
        <v>Non Charter</v>
      </c>
      <c r="K394" s="60">
        <f>_xlfn.XLOOKUP(Regression_Prep[[#This Row],[School Name]],Per_Pupil_Spending_1[School Name],Per_Pupil_Spending_1[Amount],"")</f>
        <v>17500.669999999998</v>
      </c>
      <c r="L394" s="60">
        <f>IF(Regression_Prep[[#This Row],[Comparison School Type]]="Charter", 0,1)</f>
        <v>1</v>
      </c>
      <c r="M394" s="60" cm="1">
        <f t="array" ref="M394">_xlfn._xlws.FILTER(Enrollment[Percentage],(Enrollment[School Name]=Regression_Prep[[#This Row],[School Name]])*(Enrollment[Population]="Economically Disadvantaged"),"")</f>
        <v>0.46910000000000002</v>
      </c>
      <c r="N394" s="60" cm="1">
        <f t="array" ref="N394">_xlfn._xlws.FILTER(Enrollment[Percentage],(Enrollment[School Name]=Regression_Prep[[#This Row],[School Name]])*(Enrollment[Population]="Students with Disabilities"),"")</f>
        <v>0.222</v>
      </c>
      <c r="O394" s="60">
        <f>_xlfn.XLOOKUP(Regression_Prep[[#This Row],[School Name]],ELA_New[School Name], ELA_New[Percentage of Students at Achievement Level],"")</f>
        <v>0.33139999999999997</v>
      </c>
      <c r="P394" s="60">
        <f>_xlfn.XLOOKUP(Regression_Prep[[#This Row],[School Name]],Math_New[School Name],Math_New[Percentage of Students at Achievement Level],"")</f>
        <v>0.53080000000000005</v>
      </c>
      <c r="Q394" s="60">
        <f>_xlfn.XLOOKUP(Regression_Prep[[#This Row],[School Name]],Science_New[School Name], Science_New[Percentage of Students at Achievement Level],"")</f>
        <v>0.87009999999999998</v>
      </c>
      <c r="R394" s="60">
        <f>IFERROR(AVERAGEIFS(Regression_Prep[[#This Row],[Percent Below Achievement ELA]:[Percent Below Achievement Science]],Regression_Prep[[#This Row],[Percent Below Achievement ELA]:[Percent Below Achievement Science]],"&lt;&gt;"),"")</f>
        <v>0.57743333333333335</v>
      </c>
      <c r="S394" s="60">
        <f>IFERROR(Regression_Prep[[#This Row],[Per Pupil Spending]]*Regression_Prep[[#This Row],[Percent Below Achievement ELA]],"")</f>
        <v>5799.722037999999</v>
      </c>
      <c r="T394" s="60">
        <f>IFERROR(Regression_Prep[[#This Row],[Per Pupil Spending]]/(1-Regression_Prep[[#This Row],[Percent Below Achievement ELA]]),"")</f>
        <v>26175.0972180676</v>
      </c>
      <c r="U394" s="60">
        <f>IFERROR(Regression_Prep[[#This Row],[Per Pupil Spending]]*Regression_Prep[[#This Row],[Percent Below Achievement Science]],"")</f>
        <v>15227.332966999998</v>
      </c>
      <c r="V394" s="60">
        <f>IFERROR(Regression_Prep[[#This Row],[Per Pupil Spending]]/(1-Regression_Prep[[#This Row],[Percent Below Achievement Science]]),"")</f>
        <v>134724.17244033871</v>
      </c>
      <c r="W394" s="60">
        <f>IFERROR(Regression_Prep[[#This Row],[Per Pupil Spending]]*Regression_Prep[[#This Row],[Percent Below Achievement Math]],"")</f>
        <v>9289.3556360000002</v>
      </c>
      <c r="X394" s="60">
        <f>IFERROR(Regression_Prep[[#This Row],[Per Pupil Spending]]/(1-Regression_Prep[[#This Row],[Percent Below Achievement Math]]),"")</f>
        <v>37298.955669224211</v>
      </c>
      <c r="Y394" s="60"/>
      <c r="AH394"/>
      <c r="AI394"/>
      <c r="AJ394"/>
      <c r="AK394"/>
      <c r="AL394"/>
      <c r="AM394"/>
      <c r="AN394"/>
      <c r="AO394"/>
      <c r="AP394"/>
    </row>
    <row r="395" spans="1:42" ht="13">
      <c r="A395" s="28" t="s">
        <v>570</v>
      </c>
      <c r="B395" s="26" t="s">
        <v>1051</v>
      </c>
      <c r="C395" s="26" t="s">
        <v>140</v>
      </c>
      <c r="D395" s="27" t="s">
        <v>718</v>
      </c>
      <c r="E395" s="26" t="s">
        <v>647</v>
      </c>
      <c r="F395" s="27" t="s">
        <v>579</v>
      </c>
      <c r="G395" s="26" t="s">
        <v>648</v>
      </c>
      <c r="H395" s="26" t="s">
        <v>1056</v>
      </c>
      <c r="I395" s="19" t="s">
        <v>718</v>
      </c>
      <c r="J395" s="18" t="str">
        <f>IF(Regression_Prep[[#This Row],[School Type]]="Charter","Charter", "Non Charter")</f>
        <v>Non Charter</v>
      </c>
      <c r="K395" s="60">
        <f>_xlfn.XLOOKUP(Regression_Prep[[#This Row],[School Name]],Per_Pupil_Spending_1[School Name],Per_Pupil_Spending_1[Amount],"")</f>
        <v>19244.29</v>
      </c>
      <c r="L395" s="60">
        <f>IF(Regression_Prep[[#This Row],[Comparison School Type]]="Charter", 0,1)</f>
        <v>1</v>
      </c>
      <c r="M395" s="60" cm="1">
        <f t="array" ref="M395">_xlfn._xlws.FILTER(Enrollment[Percentage],(Enrollment[School Name]=Regression_Prep[[#This Row],[School Name]])*(Enrollment[Population]="Economically Disadvantaged"),"")</f>
        <v>0.43380000000000002</v>
      </c>
      <c r="N395" s="60" cm="1">
        <f t="array" ref="N395">_xlfn._xlws.FILTER(Enrollment[Percentage],(Enrollment[School Name]=Regression_Prep[[#This Row],[School Name]])*(Enrollment[Population]="Students with Disabilities"),"")</f>
        <v>0.21690000000000001</v>
      </c>
      <c r="O395" s="60">
        <f>_xlfn.XLOOKUP(Regression_Prep[[#This Row],[School Name]],ELA_New[School Name], ELA_New[Percentage of Students at Achievement Level],"")</f>
        <v>0.45700000000000002</v>
      </c>
      <c r="P395" s="60">
        <f>_xlfn.XLOOKUP(Regression_Prep[[#This Row],[School Name]],Math_New[School Name],Math_New[Percentage of Students at Achievement Level],"")</f>
        <v>0.26950000000000002</v>
      </c>
      <c r="Q395" s="60">
        <f>_xlfn.XLOOKUP(Regression_Prep[[#This Row],[School Name]],Science_New[School Name], Science_New[Percentage of Students at Achievement Level],"")</f>
        <v>0.66390000000000005</v>
      </c>
      <c r="R395" s="60">
        <f>IFERROR(AVERAGEIFS(Regression_Prep[[#This Row],[Percent Below Achievement ELA]:[Percent Below Achievement Science]],Regression_Prep[[#This Row],[Percent Below Achievement ELA]:[Percent Below Achievement Science]],"&lt;&gt;"),"")</f>
        <v>0.46346666666666669</v>
      </c>
      <c r="S395" s="60">
        <f>IFERROR(Regression_Prep[[#This Row],[Per Pupil Spending]]*Regression_Prep[[#This Row],[Percent Below Achievement ELA]],"")</f>
        <v>8794.6405300000006</v>
      </c>
      <c r="T395" s="60">
        <f>IFERROR(Regression_Prep[[#This Row],[Per Pupil Spending]]/(1-Regression_Prep[[#This Row],[Percent Below Achievement ELA]]),"")</f>
        <v>35440.681399631685</v>
      </c>
      <c r="U395" s="60">
        <f>IFERROR(Regression_Prep[[#This Row],[Per Pupil Spending]]*Regression_Prep[[#This Row],[Percent Below Achievement Science]],"")</f>
        <v>12776.284131000002</v>
      </c>
      <c r="V395" s="60">
        <f>IFERROR(Regression_Prep[[#This Row],[Per Pupil Spending]]/(1-Regression_Prep[[#This Row],[Percent Below Achievement Science]]),"")</f>
        <v>57257.631657244878</v>
      </c>
      <c r="W395" s="60">
        <f>IFERROR(Regression_Prep[[#This Row],[Per Pupil Spending]]*Regression_Prep[[#This Row],[Percent Below Achievement Math]],"")</f>
        <v>5186.3361550000009</v>
      </c>
      <c r="X395" s="60">
        <f>IFERROR(Regression_Prep[[#This Row],[Per Pupil Spending]]/(1-Regression_Prep[[#This Row],[Percent Below Achievement Math]]),"")</f>
        <v>26343.997262149216</v>
      </c>
      <c r="Y395" s="60"/>
      <c r="AH395"/>
      <c r="AI395"/>
      <c r="AJ395"/>
      <c r="AK395"/>
      <c r="AL395"/>
      <c r="AM395"/>
      <c r="AN395"/>
      <c r="AO395"/>
      <c r="AP395"/>
    </row>
    <row r="396" spans="1:42" ht="13">
      <c r="A396" s="25" t="s">
        <v>570</v>
      </c>
      <c r="B396" s="23" t="s">
        <v>1057</v>
      </c>
      <c r="C396" s="23" t="s">
        <v>444</v>
      </c>
      <c r="D396" s="23" t="s">
        <v>814</v>
      </c>
      <c r="E396" s="23" t="s">
        <v>647</v>
      </c>
      <c r="F396" s="24" t="s">
        <v>579</v>
      </c>
      <c r="G396" s="23" t="s">
        <v>682</v>
      </c>
      <c r="H396" s="23" t="s">
        <v>1058</v>
      </c>
      <c r="I396" s="19" t="s">
        <v>814</v>
      </c>
      <c r="J396" s="18" t="str">
        <f>IF(Regression_Prep[[#This Row],[School Type]]="Charter","Charter", "Non Charter")</f>
        <v>Non Charter</v>
      </c>
      <c r="K396" s="60">
        <f>_xlfn.XLOOKUP(Regression_Prep[[#This Row],[School Name]],Per_Pupil_Spending_1[School Name],Per_Pupil_Spending_1[Amount],"")</f>
        <v>22929.06</v>
      </c>
      <c r="L396" s="60">
        <f>IF(Regression_Prep[[#This Row],[Comparison School Type]]="Charter", 0,1)</f>
        <v>1</v>
      </c>
      <c r="M396" s="60" cm="1">
        <f t="array" ref="M396">_xlfn._xlws.FILTER(Enrollment[Percentage],(Enrollment[School Name]=Regression_Prep[[#This Row],[School Name]])*(Enrollment[Population]="Economically Disadvantaged"),"")</f>
        <v>0.65410000000000001</v>
      </c>
      <c r="N396" s="60" cm="1">
        <f t="array" ref="N396">_xlfn._xlws.FILTER(Enrollment[Percentage],(Enrollment[School Name]=Regression_Prep[[#This Row],[School Name]])*(Enrollment[Population]="Students with Disabilities"),"")</f>
        <v>0.22009999999999999</v>
      </c>
      <c r="O396" s="60">
        <f>_xlfn.XLOOKUP(Regression_Prep[[#This Row],[School Name]],ELA_New[School Name], ELA_New[Percentage of Students at Achievement Level],"")</f>
        <v>0.45029999999999998</v>
      </c>
      <c r="P396" s="60">
        <f>_xlfn.XLOOKUP(Regression_Prep[[#This Row],[School Name]],Math_New[School Name],Math_New[Percentage of Students at Achievement Level],"")</f>
        <v>0.45610000000000001</v>
      </c>
      <c r="Q396" s="60">
        <f>_xlfn.XLOOKUP(Regression_Prep[[#This Row],[School Name]],Science_New[School Name], Science_New[Percentage of Students at Achievement Level],"")</f>
        <v>0.70420000000000005</v>
      </c>
      <c r="R396" s="60">
        <f>IFERROR(AVERAGEIFS(Regression_Prep[[#This Row],[Percent Below Achievement ELA]:[Percent Below Achievement Science]],Regression_Prep[[#This Row],[Percent Below Achievement ELA]:[Percent Below Achievement Science]],"&lt;&gt;"),"")</f>
        <v>0.53686666666666671</v>
      </c>
      <c r="S396" s="60">
        <f>IFERROR(Regression_Prep[[#This Row],[Per Pupil Spending]]*Regression_Prep[[#This Row],[Percent Below Achievement ELA]],"")</f>
        <v>10324.955717999999</v>
      </c>
      <c r="T396" s="60">
        <f>IFERROR(Regression_Prep[[#This Row],[Per Pupil Spending]]/(1-Regression_Prep[[#This Row],[Percent Below Achievement ELA]]),"")</f>
        <v>41711.951973803887</v>
      </c>
      <c r="U396" s="60">
        <f>IFERROR(Regression_Prep[[#This Row],[Per Pupil Spending]]*Regression_Prep[[#This Row],[Percent Below Achievement Science]],"")</f>
        <v>16146.644052000001</v>
      </c>
      <c r="V396" s="60">
        <f>IFERROR(Regression_Prep[[#This Row],[Per Pupil Spending]]/(1-Regression_Prep[[#This Row],[Percent Below Achievement Science]]),"")</f>
        <v>77515.415821501025</v>
      </c>
      <c r="W396" s="60">
        <f>IFERROR(Regression_Prep[[#This Row],[Per Pupil Spending]]*Regression_Prep[[#This Row],[Percent Below Achievement Math]],"")</f>
        <v>10457.944266</v>
      </c>
      <c r="X396" s="60">
        <f>IFERROR(Regression_Prep[[#This Row],[Per Pupil Spending]]/(1-Regression_Prep[[#This Row],[Percent Below Achievement Math]]),"")</f>
        <v>42156.756756756753</v>
      </c>
      <c r="Y396" s="60"/>
      <c r="AH396"/>
      <c r="AI396"/>
      <c r="AJ396"/>
      <c r="AK396"/>
      <c r="AL396"/>
      <c r="AM396"/>
      <c r="AN396"/>
      <c r="AO396"/>
      <c r="AP396"/>
    </row>
    <row r="397" spans="1:42" ht="13">
      <c r="A397" s="28" t="s">
        <v>570</v>
      </c>
      <c r="B397" s="26" t="s">
        <v>1059</v>
      </c>
      <c r="C397" s="26" t="s">
        <v>422</v>
      </c>
      <c r="D397" s="27" t="s">
        <v>698</v>
      </c>
      <c r="E397" s="26" t="s">
        <v>647</v>
      </c>
      <c r="F397" s="27" t="s">
        <v>579</v>
      </c>
      <c r="G397" s="26" t="s">
        <v>653</v>
      </c>
      <c r="H397" s="26" t="s">
        <v>653</v>
      </c>
      <c r="I397" s="19" t="s">
        <v>698</v>
      </c>
      <c r="J397" s="18" t="str">
        <f>IF(Regression_Prep[[#This Row],[School Type]]="Charter","Charter", "Non Charter")</f>
        <v>Non Charter</v>
      </c>
      <c r="K397" s="60">
        <f>_xlfn.XLOOKUP(Regression_Prep[[#This Row],[School Name]],Per_Pupil_Spending_1[School Name],Per_Pupil_Spending_1[Amount],"")</f>
        <v>30719.93</v>
      </c>
      <c r="L397" s="60">
        <f>IF(Regression_Prep[[#This Row],[Comparison School Type]]="Charter", 0,1)</f>
        <v>1</v>
      </c>
      <c r="M397" s="60" cm="1">
        <f t="array" ref="M397">_xlfn._xlws.FILTER(Enrollment[Percentage],(Enrollment[School Name]=Regression_Prep[[#This Row],[School Name]])*(Enrollment[Population]="Economically Disadvantaged"),"")</f>
        <v>2.8899999999999999E-2</v>
      </c>
      <c r="N397" s="60" cm="1">
        <f t="array" ref="N397">_xlfn._xlws.FILTER(Enrollment[Percentage],(Enrollment[School Name]=Regression_Prep[[#This Row],[School Name]])*(Enrollment[Population]="Students with Disabilities"),"")</f>
        <v>0.16739999999999999</v>
      </c>
      <c r="O397" s="60">
        <f>_xlfn.XLOOKUP(Regression_Prep[[#This Row],[School Name]],ELA_New[School Name], ELA_New[Percentage of Students at Achievement Level],"")</f>
        <v>0.14860000000000001</v>
      </c>
      <c r="P397" s="60">
        <f>_xlfn.XLOOKUP(Regression_Prep[[#This Row],[School Name]],Math_New[School Name],Math_New[Percentage of Students at Achievement Level],"")</f>
        <v>0.70279999999999998</v>
      </c>
      <c r="Q397" s="60">
        <f>_xlfn.XLOOKUP(Regression_Prep[[#This Row],[School Name]],Science_New[School Name], Science_New[Percentage of Students at Achievement Level],"")</f>
        <v>0.21129999999999999</v>
      </c>
      <c r="R397" s="60">
        <f>IFERROR(AVERAGEIFS(Regression_Prep[[#This Row],[Percent Below Achievement ELA]:[Percent Below Achievement Science]],Regression_Prep[[#This Row],[Percent Below Achievement ELA]:[Percent Below Achievement Science]],"&lt;&gt;"),"")</f>
        <v>0.35423333333333334</v>
      </c>
      <c r="S397" s="60">
        <f>IFERROR(Regression_Prep[[#This Row],[Per Pupil Spending]]*Regression_Prep[[#This Row],[Percent Below Achievement ELA]],"")</f>
        <v>4564.9815980000003</v>
      </c>
      <c r="T397" s="60">
        <f>IFERROR(Regression_Prep[[#This Row],[Per Pupil Spending]]/(1-Regression_Prep[[#This Row],[Percent Below Achievement ELA]]),"")</f>
        <v>36081.665492130611</v>
      </c>
      <c r="U397" s="60">
        <f>IFERROR(Regression_Prep[[#This Row],[Per Pupil Spending]]*Regression_Prep[[#This Row],[Percent Below Achievement Science]],"")</f>
        <v>6491.1212089999999</v>
      </c>
      <c r="V397" s="60">
        <f>IFERROR(Regression_Prep[[#This Row],[Per Pupil Spending]]/(1-Regression_Prep[[#This Row],[Percent Below Achievement Science]]),"")</f>
        <v>38950.082414099154</v>
      </c>
      <c r="W397" s="60">
        <f>IFERROR(Regression_Prep[[#This Row],[Per Pupil Spending]]*Regression_Prep[[#This Row],[Percent Below Achievement Math]],"")</f>
        <v>21589.966804</v>
      </c>
      <c r="X397" s="60">
        <f>IFERROR(Regression_Prep[[#This Row],[Per Pupil Spending]]/(1-Regression_Prep[[#This Row],[Percent Below Achievement Math]]),"")</f>
        <v>103364.50201884253</v>
      </c>
      <c r="Y397" s="60"/>
      <c r="AH397"/>
      <c r="AI397"/>
      <c r="AJ397"/>
      <c r="AK397"/>
      <c r="AL397"/>
      <c r="AM397"/>
      <c r="AN397"/>
      <c r="AO397"/>
      <c r="AP397"/>
    </row>
    <row r="398" spans="1:42" ht="13">
      <c r="A398" s="25" t="s">
        <v>570</v>
      </c>
      <c r="B398" s="23" t="s">
        <v>1059</v>
      </c>
      <c r="C398" s="23" t="s">
        <v>423</v>
      </c>
      <c r="D398" s="24" t="s">
        <v>725</v>
      </c>
      <c r="E398" s="23" t="s">
        <v>647</v>
      </c>
      <c r="F398" s="24" t="s">
        <v>579</v>
      </c>
      <c r="G398" s="23" t="s">
        <v>653</v>
      </c>
      <c r="H398" s="23" t="s">
        <v>653</v>
      </c>
      <c r="I398" s="19" t="s">
        <v>725</v>
      </c>
      <c r="J398" s="18" t="str">
        <f>IF(Regression_Prep[[#This Row],[School Type]]="Charter","Charter", "Non Charter")</f>
        <v>Non Charter</v>
      </c>
      <c r="K398" s="60">
        <f>_xlfn.XLOOKUP(Regression_Prep[[#This Row],[School Name]],Per_Pupil_Spending_1[School Name],Per_Pupil_Spending_1[Amount],"")</f>
        <v>24623.439999999999</v>
      </c>
      <c r="L398" s="60">
        <f>IF(Regression_Prep[[#This Row],[Comparison School Type]]="Charter", 0,1)</f>
        <v>1</v>
      </c>
      <c r="M398" s="60" cm="1">
        <f t="array" ref="M398">_xlfn._xlws.FILTER(Enrollment[Percentage],(Enrollment[School Name]=Regression_Prep[[#This Row],[School Name]])*(Enrollment[Population]="Economically Disadvantaged"),"")</f>
        <v>3.8399999999999997E-2</v>
      </c>
      <c r="N398" s="60" cm="1">
        <f t="array" ref="N398">_xlfn._xlws.FILTER(Enrollment[Percentage],(Enrollment[School Name]=Regression_Prep[[#This Row],[School Name]])*(Enrollment[Population]="Students with Disabilities"),"")</f>
        <v>0.13420000000000001</v>
      </c>
      <c r="O398" s="60">
        <f>_xlfn.XLOOKUP(Regression_Prep[[#This Row],[School Name]],ELA_New[School Name], ELA_New[Percentage of Students at Achievement Level],"")</f>
        <v>0.1401</v>
      </c>
      <c r="P398" s="60">
        <f>_xlfn.XLOOKUP(Regression_Prep[[#This Row],[School Name]],Math_New[School Name],Math_New[Percentage of Students at Achievement Level],"")</f>
        <v>0.78300000000000003</v>
      </c>
      <c r="Q398" s="60">
        <f>_xlfn.XLOOKUP(Regression_Prep[[#This Row],[School Name]],Science_New[School Name], Science_New[Percentage of Students at Achievement Level],"")</f>
        <v>0.497</v>
      </c>
      <c r="R398" s="60">
        <f>IFERROR(AVERAGEIFS(Regression_Prep[[#This Row],[Percent Below Achievement ELA]:[Percent Below Achievement Science]],Regression_Prep[[#This Row],[Percent Below Achievement ELA]:[Percent Below Achievement Science]],"&lt;&gt;"),"")</f>
        <v>0.47336666666666671</v>
      </c>
      <c r="S398" s="60">
        <f>IFERROR(Regression_Prep[[#This Row],[Per Pupil Spending]]*Regression_Prep[[#This Row],[Percent Below Achievement ELA]],"")</f>
        <v>3449.7439439999998</v>
      </c>
      <c r="T398" s="60">
        <f>IFERROR(Regression_Prep[[#This Row],[Per Pupil Spending]]/(1-Regression_Prep[[#This Row],[Percent Below Achievement ELA]]),"")</f>
        <v>28635.236655425048</v>
      </c>
      <c r="U398" s="60">
        <f>IFERROR(Regression_Prep[[#This Row],[Per Pupil Spending]]*Regression_Prep[[#This Row],[Percent Below Achievement Science]],"")</f>
        <v>12237.849679999999</v>
      </c>
      <c r="V398" s="60">
        <f>IFERROR(Regression_Prep[[#This Row],[Per Pupil Spending]]/(1-Regression_Prep[[#This Row],[Percent Below Achievement Science]]),"")</f>
        <v>48953.161033797216</v>
      </c>
      <c r="W398" s="60">
        <f>IFERROR(Regression_Prep[[#This Row],[Per Pupil Spending]]*Regression_Prep[[#This Row],[Percent Below Achievement Math]],"")</f>
        <v>19280.15352</v>
      </c>
      <c r="X398" s="60">
        <f>IFERROR(Regression_Prep[[#This Row],[Per Pupil Spending]]/(1-Regression_Prep[[#This Row],[Percent Below Achievement Math]]),"")</f>
        <v>113472.0737327189</v>
      </c>
      <c r="Y398" s="60"/>
      <c r="AH398"/>
      <c r="AI398"/>
      <c r="AJ398"/>
      <c r="AK398"/>
      <c r="AL398"/>
      <c r="AM398"/>
      <c r="AN398"/>
      <c r="AO398"/>
      <c r="AP398"/>
    </row>
    <row r="399" spans="1:42" ht="13">
      <c r="A399" s="28" t="s">
        <v>570</v>
      </c>
      <c r="B399" s="26" t="s">
        <v>1059</v>
      </c>
      <c r="C399" s="26" t="s">
        <v>479</v>
      </c>
      <c r="D399" s="26" t="s">
        <v>724</v>
      </c>
      <c r="E399" s="26" t="s">
        <v>647</v>
      </c>
      <c r="F399" s="27" t="s">
        <v>579</v>
      </c>
      <c r="G399" s="26" t="s">
        <v>653</v>
      </c>
      <c r="H399" s="26" t="s">
        <v>653</v>
      </c>
      <c r="I399" s="19" t="s">
        <v>724</v>
      </c>
      <c r="J399" s="18" t="str">
        <f>IF(Regression_Prep[[#This Row],[School Type]]="Charter","Charter", "Non Charter")</f>
        <v>Non Charter</v>
      </c>
      <c r="K399" s="60">
        <f>_xlfn.XLOOKUP(Regression_Prep[[#This Row],[School Name]],Per_Pupil_Spending_1[School Name],Per_Pupil_Spending_1[Amount],"")</f>
        <v>25705.63</v>
      </c>
      <c r="L399" s="60">
        <f>IF(Regression_Prep[[#This Row],[Comparison School Type]]="Charter", 0,1)</f>
        <v>1</v>
      </c>
      <c r="M399" s="60" cm="1">
        <f t="array" ref="M399">_xlfn._xlws.FILTER(Enrollment[Percentage],(Enrollment[School Name]=Regression_Prep[[#This Row],[School Name]])*(Enrollment[Population]="Economically Disadvantaged"),"")</f>
        <v>2.0199999999999999E-2</v>
      </c>
      <c r="N399" s="60" cm="1">
        <f t="array" ref="N399">_xlfn._xlws.FILTER(Enrollment[Percentage],(Enrollment[School Name]=Regression_Prep[[#This Row],[School Name]])*(Enrollment[Population]="Students with Disabilities"),"")</f>
        <v>0.1036</v>
      </c>
      <c r="O399" s="60">
        <f>_xlfn.XLOOKUP(Regression_Prep[[#This Row],[School Name]],ELA_New[School Name], ELA_New[Percentage of Students at Achievement Level],"")</f>
        <v>0.2384</v>
      </c>
      <c r="P399" s="60">
        <f>_xlfn.XLOOKUP(Regression_Prep[[#This Row],[School Name]],Math_New[School Name],Math_New[Percentage of Students at Achievement Level],"")</f>
        <v>0.84</v>
      </c>
      <c r="Q399" s="60" t="str">
        <f>_xlfn.XLOOKUP(Regression_Prep[[#This Row],[School Name]],Science_New[School Name], Science_New[Percentage of Students at Achievement Level],"")</f>
        <v/>
      </c>
      <c r="R399" s="60">
        <f>IFERROR(AVERAGEIFS(Regression_Prep[[#This Row],[Percent Below Achievement ELA]:[Percent Below Achievement Science]],Regression_Prep[[#This Row],[Percent Below Achievement ELA]:[Percent Below Achievement Science]],"&lt;&gt;"),"")</f>
        <v>0.53920000000000001</v>
      </c>
      <c r="S399" s="60">
        <f>IFERROR(Regression_Prep[[#This Row],[Per Pupil Spending]]*Regression_Prep[[#This Row],[Percent Below Achievement ELA]],"")</f>
        <v>6128.2221920000002</v>
      </c>
      <c r="T399" s="60">
        <f>IFERROR(Regression_Prep[[#This Row],[Per Pupil Spending]]/(1-Regression_Prep[[#This Row],[Percent Below Achievement ELA]]),"")</f>
        <v>33752.140231092439</v>
      </c>
      <c r="U399" s="60" t="str">
        <f>IFERROR(Regression_Prep[[#This Row],[Per Pupil Spending]]*Regression_Prep[[#This Row],[Percent Below Achievement Science]],"")</f>
        <v/>
      </c>
      <c r="V399" s="60" t="str">
        <f>IFERROR(Regression_Prep[[#This Row],[Per Pupil Spending]]/(1-Regression_Prep[[#This Row],[Percent Below Achievement Science]]),"")</f>
        <v/>
      </c>
      <c r="W399" s="60">
        <f>IFERROR(Regression_Prep[[#This Row],[Per Pupil Spending]]*Regression_Prep[[#This Row],[Percent Below Achievement Math]],"")</f>
        <v>21592.729200000002</v>
      </c>
      <c r="X399" s="60">
        <f>IFERROR(Regression_Prep[[#This Row],[Per Pupil Spending]]/(1-Regression_Prep[[#This Row],[Percent Below Achievement Math]]),"")</f>
        <v>160660.18749999997</v>
      </c>
      <c r="Y399" s="60"/>
      <c r="AH399"/>
      <c r="AI399"/>
      <c r="AJ399"/>
      <c r="AK399"/>
      <c r="AL399"/>
      <c r="AM399"/>
      <c r="AN399"/>
      <c r="AO399"/>
      <c r="AP399"/>
    </row>
    <row r="400" spans="1:42" ht="13">
      <c r="A400" s="25" t="s">
        <v>570</v>
      </c>
      <c r="B400" s="23" t="s">
        <v>1060</v>
      </c>
      <c r="C400" s="23" t="s">
        <v>456</v>
      </c>
      <c r="D400" s="24" t="s">
        <v>718</v>
      </c>
      <c r="E400" s="23" t="s">
        <v>647</v>
      </c>
      <c r="F400" s="24" t="s">
        <v>579</v>
      </c>
      <c r="G400" s="23" t="s">
        <v>668</v>
      </c>
      <c r="H400" s="23" t="s">
        <v>1062</v>
      </c>
      <c r="I400" s="19" t="s">
        <v>718</v>
      </c>
      <c r="J400" s="18" t="str">
        <f>IF(Regression_Prep[[#This Row],[School Type]]="Charter","Charter", "Non Charter")</f>
        <v>Non Charter</v>
      </c>
      <c r="K400" s="60">
        <f>_xlfn.XLOOKUP(Regression_Prep[[#This Row],[School Name]],Per_Pupil_Spending_1[School Name],Per_Pupil_Spending_1[Amount],"")</f>
        <v>20078.12</v>
      </c>
      <c r="L400" s="60">
        <f>IF(Regression_Prep[[#This Row],[Comparison School Type]]="Charter", 0,1)</f>
        <v>1</v>
      </c>
      <c r="M400" s="60" cm="1">
        <f t="array" ref="M400">_xlfn._xlws.FILTER(Enrollment[Percentage],(Enrollment[School Name]=Regression_Prep[[#This Row],[School Name]])*(Enrollment[Population]="Economically Disadvantaged"),"")</f>
        <v>0.32800000000000001</v>
      </c>
      <c r="N400" s="60" cm="1">
        <f t="array" ref="N400">_xlfn._xlws.FILTER(Enrollment[Percentage],(Enrollment[School Name]=Regression_Prep[[#This Row],[School Name]])*(Enrollment[Population]="Students with Disabilities"),"")</f>
        <v>0.2283</v>
      </c>
      <c r="O400" s="60">
        <f>_xlfn.XLOOKUP(Regression_Prep[[#This Row],[School Name]],ELA_New[School Name], ELA_New[Percentage of Students at Achievement Level],"")</f>
        <v>0.34310000000000002</v>
      </c>
      <c r="P400" s="60">
        <f>_xlfn.XLOOKUP(Regression_Prep[[#This Row],[School Name]],Math_New[School Name],Math_New[Percentage of Students at Achievement Level],"")</f>
        <v>0.3947</v>
      </c>
      <c r="Q400" s="60">
        <f>_xlfn.XLOOKUP(Regression_Prep[[#This Row],[School Name]],Science_New[School Name], Science_New[Percentage of Students at Achievement Level],"")</f>
        <v>0.6522</v>
      </c>
      <c r="R400" s="60">
        <f>IFERROR(AVERAGEIFS(Regression_Prep[[#This Row],[Percent Below Achievement ELA]:[Percent Below Achievement Science]],Regression_Prep[[#This Row],[Percent Below Achievement ELA]:[Percent Below Achievement Science]],"&lt;&gt;"),"")</f>
        <v>0.46333333333333337</v>
      </c>
      <c r="S400" s="60">
        <f>IFERROR(Regression_Prep[[#This Row],[Per Pupil Spending]]*Regression_Prep[[#This Row],[Percent Below Achievement ELA]],"")</f>
        <v>6888.8029720000004</v>
      </c>
      <c r="T400" s="60">
        <f>IFERROR(Regression_Prep[[#This Row],[Per Pupil Spending]]/(1-Regression_Prep[[#This Row],[Percent Below Achievement ELA]]),"")</f>
        <v>30564.95661440097</v>
      </c>
      <c r="U400" s="60">
        <f>IFERROR(Regression_Prep[[#This Row],[Per Pupil Spending]]*Regression_Prep[[#This Row],[Percent Below Achievement Science]],"")</f>
        <v>13094.949864</v>
      </c>
      <c r="V400" s="60">
        <f>IFERROR(Regression_Prep[[#This Row],[Per Pupil Spending]]/(1-Regression_Prep[[#This Row],[Percent Below Achievement Science]]),"")</f>
        <v>57728.924669350199</v>
      </c>
      <c r="W400" s="60">
        <f>IFERROR(Regression_Prep[[#This Row],[Per Pupil Spending]]*Regression_Prep[[#This Row],[Percent Below Achievement Math]],"")</f>
        <v>7924.8339639999995</v>
      </c>
      <c r="X400" s="60">
        <f>IFERROR(Regression_Prep[[#This Row],[Per Pupil Spending]]/(1-Regression_Prep[[#This Row],[Percent Below Achievement Math]]),"")</f>
        <v>33170.52701139931</v>
      </c>
      <c r="Y400" s="60"/>
      <c r="AH400"/>
      <c r="AI400"/>
      <c r="AJ400"/>
      <c r="AK400"/>
      <c r="AL400"/>
      <c r="AM400"/>
      <c r="AN400"/>
      <c r="AO400"/>
      <c r="AP400"/>
    </row>
    <row r="401" spans="1:42" ht="13">
      <c r="A401" s="28" t="s">
        <v>570</v>
      </c>
      <c r="B401" s="26" t="s">
        <v>1064</v>
      </c>
      <c r="C401" s="26" t="s">
        <v>542</v>
      </c>
      <c r="D401" s="27" t="s">
        <v>1001</v>
      </c>
      <c r="E401" s="26" t="s">
        <v>647</v>
      </c>
      <c r="F401" s="27" t="s">
        <v>579</v>
      </c>
      <c r="G401" s="26" t="s">
        <v>648</v>
      </c>
      <c r="H401" s="26" t="s">
        <v>697</v>
      </c>
      <c r="I401" s="19" t="s">
        <v>1001</v>
      </c>
      <c r="J401" s="18" t="str">
        <f>IF(Regression_Prep[[#This Row],[School Type]]="Charter","Charter", "Non Charter")</f>
        <v>Non Charter</v>
      </c>
      <c r="K401" s="60">
        <f>_xlfn.XLOOKUP(Regression_Prep[[#This Row],[School Name]],Per_Pupil_Spending_1[School Name],Per_Pupil_Spending_1[Amount],"")</f>
        <v>22330.2</v>
      </c>
      <c r="L401" s="60">
        <f>IF(Regression_Prep[[#This Row],[Comparison School Type]]="Charter", 0,1)</f>
        <v>1</v>
      </c>
      <c r="M401" s="60" cm="1">
        <f t="array" ref="M401">_xlfn._xlws.FILTER(Enrollment[Percentage],(Enrollment[School Name]=Regression_Prep[[#This Row],[School Name]])*(Enrollment[Population]="Economically Disadvantaged"),"")</f>
        <v>0.58120000000000005</v>
      </c>
      <c r="N401" s="60" cm="1">
        <f t="array" ref="N401">_xlfn._xlws.FILTER(Enrollment[Percentage],(Enrollment[School Name]=Regression_Prep[[#This Row],[School Name]])*(Enrollment[Population]="Students with Disabilities"),"")</f>
        <v>0.14099999999999999</v>
      </c>
      <c r="O401" s="60">
        <f>_xlfn.XLOOKUP(Regression_Prep[[#This Row],[School Name]],ELA_New[School Name], ELA_New[Percentage of Students at Achievement Level],"")</f>
        <v>0.4017</v>
      </c>
      <c r="P401" s="60">
        <f>_xlfn.XLOOKUP(Regression_Prep[[#This Row],[School Name]],Math_New[School Name],Math_New[Percentage of Students at Achievement Level],"")</f>
        <v>0.61539999999999995</v>
      </c>
      <c r="Q401" s="60" t="str">
        <f>_xlfn.XLOOKUP(Regression_Prep[[#This Row],[School Name]],Science_New[School Name], Science_New[Percentage of Students at Achievement Level],"")</f>
        <v/>
      </c>
      <c r="R401" s="60">
        <f>IFERROR(AVERAGEIFS(Regression_Prep[[#This Row],[Percent Below Achievement ELA]:[Percent Below Achievement Science]],Regression_Prep[[#This Row],[Percent Below Achievement ELA]:[Percent Below Achievement Science]],"&lt;&gt;"),"")</f>
        <v>0.50854999999999995</v>
      </c>
      <c r="S401" s="60">
        <f>IFERROR(Regression_Prep[[#This Row],[Per Pupil Spending]]*Regression_Prep[[#This Row],[Percent Below Achievement ELA]],"")</f>
        <v>8970.0413399999998</v>
      </c>
      <c r="T401" s="60">
        <f>IFERROR(Regression_Prep[[#This Row],[Per Pupil Spending]]/(1-Regression_Prep[[#This Row],[Percent Below Achievement ELA]]),"")</f>
        <v>37322.747785391941</v>
      </c>
      <c r="U401" s="60" t="str">
        <f>IFERROR(Regression_Prep[[#This Row],[Per Pupil Spending]]*Regression_Prep[[#This Row],[Percent Below Achievement Science]],"")</f>
        <v/>
      </c>
      <c r="V401" s="60" t="str">
        <f>IFERROR(Regression_Prep[[#This Row],[Per Pupil Spending]]/(1-Regression_Prep[[#This Row],[Percent Below Achievement Science]]),"")</f>
        <v/>
      </c>
      <c r="W401" s="60">
        <f>IFERROR(Regression_Prep[[#This Row],[Per Pupil Spending]]*Regression_Prep[[#This Row],[Percent Below Achievement Math]],"")</f>
        <v>13742.005079999999</v>
      </c>
      <c r="X401" s="60">
        <f>IFERROR(Regression_Prep[[#This Row],[Per Pupil Spending]]/(1-Regression_Prep[[#This Row],[Percent Below Achievement Math]]),"")</f>
        <v>58060.84243369734</v>
      </c>
      <c r="Y401" s="60"/>
      <c r="AH401"/>
      <c r="AI401"/>
      <c r="AJ401"/>
      <c r="AK401"/>
      <c r="AL401"/>
      <c r="AM401"/>
      <c r="AN401"/>
      <c r="AO401"/>
      <c r="AP401"/>
    </row>
    <row r="402" spans="1:42" ht="13">
      <c r="A402" s="25" t="s">
        <v>570</v>
      </c>
      <c r="B402" s="23" t="s">
        <v>1064</v>
      </c>
      <c r="C402" s="23" t="s">
        <v>354</v>
      </c>
      <c r="D402" s="24" t="s">
        <v>755</v>
      </c>
      <c r="E402" s="23" t="s">
        <v>647</v>
      </c>
      <c r="F402" s="24" t="s">
        <v>579</v>
      </c>
      <c r="G402" s="23" t="s">
        <v>648</v>
      </c>
      <c r="H402" s="23" t="s">
        <v>697</v>
      </c>
      <c r="I402" s="19" t="s">
        <v>755</v>
      </c>
      <c r="J402" s="18" t="str">
        <f>IF(Regression_Prep[[#This Row],[School Type]]="Charter","Charter", "Non Charter")</f>
        <v>Non Charter</v>
      </c>
      <c r="K402" s="60">
        <f>_xlfn.XLOOKUP(Regression_Prep[[#This Row],[School Name]],Per_Pupil_Spending_1[School Name],Per_Pupil_Spending_1[Amount],"")</f>
        <v>25244.57</v>
      </c>
      <c r="L402" s="60">
        <f>IF(Regression_Prep[[#This Row],[Comparison School Type]]="Charter", 0,1)</f>
        <v>1</v>
      </c>
      <c r="M402" s="60" cm="1">
        <f t="array" ref="M402">_xlfn._xlws.FILTER(Enrollment[Percentage],(Enrollment[School Name]=Regression_Prep[[#This Row],[School Name]])*(Enrollment[Population]="Economically Disadvantaged"),"")</f>
        <v>0.56820000000000004</v>
      </c>
      <c r="N402" s="60" cm="1">
        <f t="array" ref="N402">_xlfn._xlws.FILTER(Enrollment[Percentage],(Enrollment[School Name]=Regression_Prep[[#This Row],[School Name]])*(Enrollment[Population]="Students with Disabilities"),"")</f>
        <v>0.21210000000000001</v>
      </c>
      <c r="O402" s="60">
        <f>_xlfn.XLOOKUP(Regression_Prep[[#This Row],[School Name]],ELA_New[School Name], ELA_New[Percentage of Students at Achievement Level],"")</f>
        <v>0.39689999999999998</v>
      </c>
      <c r="P402" s="60">
        <f>_xlfn.XLOOKUP(Regression_Prep[[#This Row],[School Name]],Math_New[School Name],Math_New[Percentage of Students at Achievement Level],"")</f>
        <v>0.35880000000000001</v>
      </c>
      <c r="Q402" s="60">
        <f>_xlfn.XLOOKUP(Regression_Prep[[#This Row],[School Name]],Science_New[School Name], Science_New[Percentage of Students at Achievement Level],"")</f>
        <v>0.6532</v>
      </c>
      <c r="R402" s="60">
        <f>IFERROR(AVERAGEIFS(Regression_Prep[[#This Row],[Percent Below Achievement ELA]:[Percent Below Achievement Science]],Regression_Prep[[#This Row],[Percent Below Achievement ELA]:[Percent Below Achievement Science]],"&lt;&gt;"),"")</f>
        <v>0.46963333333333335</v>
      </c>
      <c r="S402" s="60">
        <f>IFERROR(Regression_Prep[[#This Row],[Per Pupil Spending]]*Regression_Prep[[#This Row],[Percent Below Achievement ELA]],"")</f>
        <v>10019.569833</v>
      </c>
      <c r="T402" s="60">
        <f>IFERROR(Regression_Prep[[#This Row],[Per Pupil Spending]]/(1-Regression_Prep[[#This Row],[Percent Below Achievement ELA]]),"")</f>
        <v>41858.016912618143</v>
      </c>
      <c r="U402" s="60">
        <f>IFERROR(Regression_Prep[[#This Row],[Per Pupil Spending]]*Regression_Prep[[#This Row],[Percent Below Achievement Science]],"")</f>
        <v>16489.753123999999</v>
      </c>
      <c r="V402" s="60">
        <f>IFERROR(Regression_Prep[[#This Row],[Per Pupil Spending]]/(1-Regression_Prep[[#This Row],[Percent Below Achievement Science]]),"")</f>
        <v>72792.87773933103</v>
      </c>
      <c r="W402" s="60">
        <f>IFERROR(Regression_Prep[[#This Row],[Per Pupil Spending]]*Regression_Prep[[#This Row],[Percent Below Achievement Math]],"")</f>
        <v>9057.7517160000007</v>
      </c>
      <c r="X402" s="60">
        <f>IFERROR(Regression_Prep[[#This Row],[Per Pupil Spending]]/(1-Regression_Prep[[#This Row],[Percent Below Achievement Math]]),"")</f>
        <v>39370.820336868375</v>
      </c>
      <c r="Y402" s="60"/>
      <c r="AH402"/>
      <c r="AI402"/>
      <c r="AJ402"/>
      <c r="AK402"/>
      <c r="AL402"/>
      <c r="AM402"/>
      <c r="AN402"/>
      <c r="AO402"/>
      <c r="AP402"/>
    </row>
    <row r="403" spans="1:42" ht="13">
      <c r="A403" s="28" t="s">
        <v>570</v>
      </c>
      <c r="B403" s="26" t="s">
        <v>1065</v>
      </c>
      <c r="C403" s="26" t="s">
        <v>23</v>
      </c>
      <c r="D403" s="27" t="s">
        <v>1066</v>
      </c>
      <c r="E403" s="26" t="s">
        <v>647</v>
      </c>
      <c r="F403" s="27" t="s">
        <v>579</v>
      </c>
      <c r="G403" s="26" t="s">
        <v>648</v>
      </c>
      <c r="H403" s="26" t="s">
        <v>649</v>
      </c>
      <c r="I403" s="19" t="s">
        <v>1066</v>
      </c>
      <c r="J403" s="18" t="str">
        <f>IF(Regression_Prep[[#This Row],[School Type]]="Charter","Charter", "Non Charter")</f>
        <v>Non Charter</v>
      </c>
      <c r="K403" s="60">
        <f>_xlfn.XLOOKUP(Regression_Prep[[#This Row],[School Name]],Per_Pupil_Spending_1[School Name],Per_Pupil_Spending_1[Amount],"")</f>
        <v>21506.26</v>
      </c>
      <c r="L403" s="60">
        <f>IF(Regression_Prep[[#This Row],[Comparison School Type]]="Charter", 0,1)</f>
        <v>1</v>
      </c>
      <c r="M403" s="60" cm="1">
        <f t="array" ref="M403">_xlfn._xlws.FILTER(Enrollment[Percentage],(Enrollment[School Name]=Regression_Prep[[#This Row],[School Name]])*(Enrollment[Population]="Economically Disadvantaged"),"")</f>
        <v>0.71050000000000002</v>
      </c>
      <c r="N403" s="60" cm="1">
        <f t="array" ref="N403">_xlfn._xlws.FILTER(Enrollment[Percentage],(Enrollment[School Name]=Regression_Prep[[#This Row],[School Name]])*(Enrollment[Population]="Students with Disabilities"),"")</f>
        <v>0.2707</v>
      </c>
      <c r="O403" s="60">
        <f>_xlfn.XLOOKUP(Regression_Prep[[#This Row],[School Name]],ELA_New[School Name], ELA_New[Percentage of Students at Achievement Level],"")</f>
        <v>0.5</v>
      </c>
      <c r="P403" s="60">
        <f>_xlfn.XLOOKUP(Regression_Prep[[#This Row],[School Name]],Math_New[School Name],Math_New[Percentage of Students at Achievement Level],"")</f>
        <v>0.43020000000000003</v>
      </c>
      <c r="Q403" s="60" t="str">
        <f>_xlfn.XLOOKUP(Regression_Prep[[#This Row],[School Name]],Science_New[School Name], Science_New[Percentage of Students at Achievement Level],"")</f>
        <v/>
      </c>
      <c r="R403" s="60">
        <f>IFERROR(AVERAGEIFS(Regression_Prep[[#This Row],[Percent Below Achievement ELA]:[Percent Below Achievement Science]],Regression_Prep[[#This Row],[Percent Below Achievement ELA]:[Percent Below Achievement Science]],"&lt;&gt;"),"")</f>
        <v>0.46510000000000001</v>
      </c>
      <c r="S403" s="60">
        <f>IFERROR(Regression_Prep[[#This Row],[Per Pupil Spending]]*Regression_Prep[[#This Row],[Percent Below Achievement ELA]],"")</f>
        <v>10753.13</v>
      </c>
      <c r="T403" s="60">
        <f>IFERROR(Regression_Prep[[#This Row],[Per Pupil Spending]]/(1-Regression_Prep[[#This Row],[Percent Below Achievement ELA]]),"")</f>
        <v>43012.52</v>
      </c>
      <c r="U403" s="60" t="str">
        <f>IFERROR(Regression_Prep[[#This Row],[Per Pupil Spending]]*Regression_Prep[[#This Row],[Percent Below Achievement Science]],"")</f>
        <v/>
      </c>
      <c r="V403" s="60" t="str">
        <f>IFERROR(Regression_Prep[[#This Row],[Per Pupil Spending]]/(1-Regression_Prep[[#This Row],[Percent Below Achievement Science]]),"")</f>
        <v/>
      </c>
      <c r="W403" s="60">
        <f>IFERROR(Regression_Prep[[#This Row],[Per Pupil Spending]]*Regression_Prep[[#This Row],[Percent Below Achievement Math]],"")</f>
        <v>9251.9930519999998</v>
      </c>
      <c r="X403" s="60">
        <f>IFERROR(Regression_Prep[[#This Row],[Per Pupil Spending]]/(1-Regression_Prep[[#This Row],[Percent Below Achievement Math]]),"")</f>
        <v>37743.524043524041</v>
      </c>
      <c r="Y403" s="60"/>
      <c r="AH403"/>
      <c r="AI403"/>
      <c r="AJ403"/>
      <c r="AK403"/>
      <c r="AL403"/>
      <c r="AM403"/>
      <c r="AN403"/>
      <c r="AO403"/>
      <c r="AP403"/>
    </row>
    <row r="404" spans="1:42" ht="13">
      <c r="A404" s="25" t="s">
        <v>570</v>
      </c>
      <c r="B404" s="23" t="s">
        <v>1065</v>
      </c>
      <c r="C404" s="23" t="s">
        <v>147</v>
      </c>
      <c r="D404" s="23" t="s">
        <v>710</v>
      </c>
      <c r="E404" s="23" t="s">
        <v>647</v>
      </c>
      <c r="F404" s="24" t="s">
        <v>579</v>
      </c>
      <c r="G404" s="23" t="s">
        <v>648</v>
      </c>
      <c r="H404" s="23" t="s">
        <v>1067</v>
      </c>
      <c r="I404" s="19" t="s">
        <v>710</v>
      </c>
      <c r="J404" s="18" t="str">
        <f>IF(Regression_Prep[[#This Row],[School Type]]="Charter","Charter", "Non Charter")</f>
        <v>Non Charter</v>
      </c>
      <c r="K404" s="60">
        <f>_xlfn.XLOOKUP(Regression_Prep[[#This Row],[School Name]],Per_Pupil_Spending_1[School Name],Per_Pupil_Spending_1[Amount],"")</f>
        <v>31209.16</v>
      </c>
      <c r="L404" s="60">
        <f>IF(Regression_Prep[[#This Row],[Comparison School Type]]="Charter", 0,1)</f>
        <v>1</v>
      </c>
      <c r="M404" s="60" cm="1">
        <f t="array" ref="M404">_xlfn._xlws.FILTER(Enrollment[Percentage],(Enrollment[School Name]=Regression_Prep[[#This Row],[School Name]])*(Enrollment[Population]="Economically Disadvantaged"),"")</f>
        <v>0.66459999999999997</v>
      </c>
      <c r="N404" s="60" cm="1">
        <f t="array" ref="N404">_xlfn._xlws.FILTER(Enrollment[Percentage],(Enrollment[School Name]=Regression_Prep[[#This Row],[School Name]])*(Enrollment[Population]="Students with Disabilities"),"")</f>
        <v>0.18290000000000001</v>
      </c>
      <c r="O404" s="60">
        <f>_xlfn.XLOOKUP(Regression_Prep[[#This Row],[School Name]],ELA_New[School Name], ELA_New[Percentage of Students at Achievement Level],"")</f>
        <v>0.2923</v>
      </c>
      <c r="P404" s="60">
        <f>_xlfn.XLOOKUP(Regression_Prep[[#This Row],[School Name]],Math_New[School Name],Math_New[Percentage of Students at Achievement Level],"")</f>
        <v>0.7077</v>
      </c>
      <c r="Q404" s="60">
        <f>_xlfn.XLOOKUP(Regression_Prep[[#This Row],[School Name]],Science_New[School Name], Science_New[Percentage of Students at Achievement Level],"")</f>
        <v>0.78569999999999995</v>
      </c>
      <c r="R404" s="60">
        <f>IFERROR(AVERAGEIFS(Regression_Prep[[#This Row],[Percent Below Achievement ELA]:[Percent Below Achievement Science]],Regression_Prep[[#This Row],[Percent Below Achievement ELA]:[Percent Below Achievement Science]],"&lt;&gt;"),"")</f>
        <v>0.59523333333333328</v>
      </c>
      <c r="S404" s="60">
        <f>IFERROR(Regression_Prep[[#This Row],[Per Pupil Spending]]*Regression_Prep[[#This Row],[Percent Below Achievement ELA]],"")</f>
        <v>9122.4374680000001</v>
      </c>
      <c r="T404" s="60">
        <f>IFERROR(Regression_Prep[[#This Row],[Per Pupil Spending]]/(1-Regression_Prep[[#This Row],[Percent Below Achievement ELA]]),"")</f>
        <v>44099.420658471106</v>
      </c>
      <c r="U404" s="60">
        <f>IFERROR(Regression_Prep[[#This Row],[Per Pupil Spending]]*Regression_Prep[[#This Row],[Percent Below Achievement Science]],"")</f>
        <v>24521.037011999997</v>
      </c>
      <c r="V404" s="60">
        <f>IFERROR(Regression_Prep[[#This Row],[Per Pupil Spending]]/(1-Regression_Prep[[#This Row],[Percent Below Achievement Science]]),"")</f>
        <v>145633.03779748012</v>
      </c>
      <c r="W404" s="60">
        <f>IFERROR(Regression_Prep[[#This Row],[Per Pupil Spending]]*Regression_Prep[[#This Row],[Percent Below Achievement Math]],"")</f>
        <v>22086.722532</v>
      </c>
      <c r="X404" s="60">
        <f>IFERROR(Regression_Prep[[#This Row],[Per Pupil Spending]]/(1-Regression_Prep[[#This Row],[Percent Below Achievement Math]]),"")</f>
        <v>106770.98871022921</v>
      </c>
      <c r="Y404" s="60"/>
      <c r="AH404"/>
      <c r="AI404"/>
      <c r="AJ404"/>
      <c r="AK404"/>
      <c r="AL404"/>
      <c r="AM404"/>
      <c r="AN404"/>
      <c r="AO404"/>
      <c r="AP404"/>
    </row>
    <row r="405" spans="1:42" ht="13">
      <c r="A405" s="28" t="s">
        <v>570</v>
      </c>
      <c r="B405" s="26" t="s">
        <v>1065</v>
      </c>
      <c r="C405" s="26" t="s">
        <v>290</v>
      </c>
      <c r="D405" s="27" t="s">
        <v>725</v>
      </c>
      <c r="E405" s="26" t="s">
        <v>647</v>
      </c>
      <c r="F405" s="27" t="s">
        <v>579</v>
      </c>
      <c r="G405" s="26" t="s">
        <v>648</v>
      </c>
      <c r="H405" s="26" t="s">
        <v>649</v>
      </c>
      <c r="I405" s="19" t="s">
        <v>725</v>
      </c>
      <c r="J405" s="18" t="str">
        <f>IF(Regression_Prep[[#This Row],[School Type]]="Charter","Charter", "Non Charter")</f>
        <v>Non Charter</v>
      </c>
      <c r="K405" s="60">
        <f>_xlfn.XLOOKUP(Regression_Prep[[#This Row],[School Name]],Per_Pupil_Spending_1[School Name],Per_Pupil_Spending_1[Amount],"")</f>
        <v>18758.16</v>
      </c>
      <c r="L405" s="60">
        <f>IF(Regression_Prep[[#This Row],[Comparison School Type]]="Charter", 0,1)</f>
        <v>1</v>
      </c>
      <c r="M405" s="60" cm="1">
        <f t="array" ref="M405">_xlfn._xlws.FILTER(Enrollment[Percentage],(Enrollment[School Name]=Regression_Prep[[#This Row],[School Name]])*(Enrollment[Population]="Economically Disadvantaged"),"")</f>
        <v>0.67820000000000003</v>
      </c>
      <c r="N405" s="60" cm="1">
        <f t="array" ref="N405">_xlfn._xlws.FILTER(Enrollment[Percentage],(Enrollment[School Name]=Regression_Prep[[#This Row],[School Name]])*(Enrollment[Population]="Students with Disabilities"),"")</f>
        <v>0.28739999999999999</v>
      </c>
      <c r="O405" s="60">
        <f>_xlfn.XLOOKUP(Regression_Prep[[#This Row],[School Name]],ELA_New[School Name], ELA_New[Percentage of Students at Achievement Level],"")</f>
        <v>0.36899999999999999</v>
      </c>
      <c r="P405" s="60">
        <f>_xlfn.XLOOKUP(Regression_Prep[[#This Row],[School Name]],Math_New[School Name],Math_New[Percentage of Students at Achievement Level],"")</f>
        <v>0.47339999999999999</v>
      </c>
      <c r="Q405" s="60">
        <f>_xlfn.XLOOKUP(Regression_Prep[[#This Row],[School Name]],Science_New[School Name], Science_New[Percentage of Students at Achievement Level],"")</f>
        <v>0.89739999999999998</v>
      </c>
      <c r="R405" s="60">
        <f>IFERROR(AVERAGEIFS(Regression_Prep[[#This Row],[Percent Below Achievement ELA]:[Percent Below Achievement Science]],Regression_Prep[[#This Row],[Percent Below Achievement ELA]:[Percent Below Achievement Science]],"&lt;&gt;"),"")</f>
        <v>0.5799333333333333</v>
      </c>
      <c r="S405" s="60">
        <f>IFERROR(Regression_Prep[[#This Row],[Per Pupil Spending]]*Regression_Prep[[#This Row],[Percent Below Achievement ELA]],"")</f>
        <v>6921.7610399999994</v>
      </c>
      <c r="T405" s="60">
        <f>IFERROR(Regression_Prep[[#This Row],[Per Pupil Spending]]/(1-Regression_Prep[[#This Row],[Percent Below Achievement ELA]]),"")</f>
        <v>29727.670364500791</v>
      </c>
      <c r="U405" s="60">
        <f>IFERROR(Regression_Prep[[#This Row],[Per Pupil Spending]]*Regression_Prep[[#This Row],[Percent Below Achievement Science]],"")</f>
        <v>16833.572784</v>
      </c>
      <c r="V405" s="60">
        <f>IFERROR(Regression_Prep[[#This Row],[Per Pupil Spending]]/(1-Regression_Prep[[#This Row],[Percent Below Achievement Science]]),"")</f>
        <v>182828.07017543854</v>
      </c>
      <c r="W405" s="60">
        <f>IFERROR(Regression_Prep[[#This Row],[Per Pupil Spending]]*Regression_Prep[[#This Row],[Percent Below Achievement Math]],"")</f>
        <v>8880.1129440000004</v>
      </c>
      <c r="X405" s="60">
        <f>IFERROR(Regression_Prep[[#This Row],[Per Pupil Spending]]/(1-Regression_Prep[[#This Row],[Percent Below Achievement Math]]),"")</f>
        <v>35621.268515001902</v>
      </c>
      <c r="Y405" s="60"/>
      <c r="AH405"/>
      <c r="AI405"/>
      <c r="AJ405"/>
      <c r="AK405"/>
      <c r="AL405"/>
      <c r="AM405"/>
      <c r="AN405"/>
      <c r="AO405"/>
      <c r="AP405"/>
    </row>
    <row r="406" spans="1:42" ht="13">
      <c r="A406" s="25" t="s">
        <v>570</v>
      </c>
      <c r="B406" s="23" t="s">
        <v>1065</v>
      </c>
      <c r="C406" s="23" t="s">
        <v>372</v>
      </c>
      <c r="D406" s="23" t="s">
        <v>710</v>
      </c>
      <c r="E406" s="23" t="s">
        <v>647</v>
      </c>
      <c r="F406" s="24" t="s">
        <v>579</v>
      </c>
      <c r="G406" s="23" t="s">
        <v>648</v>
      </c>
      <c r="H406" s="23" t="s">
        <v>1068</v>
      </c>
      <c r="I406" s="19" t="s">
        <v>710</v>
      </c>
      <c r="J406" s="18" t="str">
        <f>IF(Regression_Prep[[#This Row],[School Type]]="Charter","Charter", "Non Charter")</f>
        <v>Non Charter</v>
      </c>
      <c r="K406" s="60">
        <f>_xlfn.XLOOKUP(Regression_Prep[[#This Row],[School Name]],Per_Pupil_Spending_1[School Name],Per_Pupil_Spending_1[Amount],"")</f>
        <v>22480.89</v>
      </c>
      <c r="L406" s="60">
        <f>IF(Regression_Prep[[#This Row],[Comparison School Type]]="Charter", 0,1)</f>
        <v>1</v>
      </c>
      <c r="M406" s="60" cm="1">
        <f t="array" ref="M406">_xlfn._xlws.FILTER(Enrollment[Percentage],(Enrollment[School Name]=Regression_Prep[[#This Row],[School Name]])*(Enrollment[Population]="Economically Disadvantaged"),"")</f>
        <v>0.63519999999999999</v>
      </c>
      <c r="N406" s="60" cm="1">
        <f t="array" ref="N406">_xlfn._xlws.FILTER(Enrollment[Percentage],(Enrollment[School Name]=Regression_Prep[[#This Row],[School Name]])*(Enrollment[Population]="Students with Disabilities"),"")</f>
        <v>0.33650000000000002</v>
      </c>
      <c r="O406" s="60">
        <f>_xlfn.XLOOKUP(Regression_Prep[[#This Row],[School Name]],ELA_New[School Name], ELA_New[Percentage of Students at Achievement Level],"")</f>
        <v>0.4</v>
      </c>
      <c r="P406" s="60">
        <f>_xlfn.XLOOKUP(Regression_Prep[[#This Row],[School Name]],Math_New[School Name],Math_New[Percentage of Students at Achievement Level],"")</f>
        <v>0.50680000000000003</v>
      </c>
      <c r="Q406" s="60">
        <f>_xlfn.XLOOKUP(Regression_Prep[[#This Row],[School Name]],Science_New[School Name], Science_New[Percentage of Students at Achievement Level],"")</f>
        <v>0.74</v>
      </c>
      <c r="R406" s="60">
        <f>IFERROR(AVERAGEIFS(Regression_Prep[[#This Row],[Percent Below Achievement ELA]:[Percent Below Achievement Science]],Regression_Prep[[#This Row],[Percent Below Achievement ELA]:[Percent Below Achievement Science]],"&lt;&gt;"),"")</f>
        <v>0.54893333333333338</v>
      </c>
      <c r="S406" s="60">
        <f>IFERROR(Regression_Prep[[#This Row],[Per Pupil Spending]]*Regression_Prep[[#This Row],[Percent Below Achievement ELA]],"")</f>
        <v>8992.3559999999998</v>
      </c>
      <c r="T406" s="60">
        <f>IFERROR(Regression_Prep[[#This Row],[Per Pupil Spending]]/(1-Regression_Prep[[#This Row],[Percent Below Achievement ELA]]),"")</f>
        <v>37468.15</v>
      </c>
      <c r="U406" s="60">
        <f>IFERROR(Regression_Prep[[#This Row],[Per Pupil Spending]]*Regression_Prep[[#This Row],[Percent Below Achievement Science]],"")</f>
        <v>16635.8586</v>
      </c>
      <c r="V406" s="60">
        <f>IFERROR(Regression_Prep[[#This Row],[Per Pupil Spending]]/(1-Regression_Prep[[#This Row],[Percent Below Achievement Science]]),"")</f>
        <v>86464.961538461532</v>
      </c>
      <c r="W406" s="60">
        <f>IFERROR(Regression_Prep[[#This Row],[Per Pupil Spending]]*Regression_Prep[[#This Row],[Percent Below Achievement Math]],"")</f>
        <v>11393.315052</v>
      </c>
      <c r="X406" s="60">
        <f>IFERROR(Regression_Prep[[#This Row],[Per Pupil Spending]]/(1-Regression_Prep[[#This Row],[Percent Below Achievement Math]]),"")</f>
        <v>45581.690997566911</v>
      </c>
      <c r="Y406" s="60"/>
      <c r="AH406"/>
      <c r="AI406"/>
      <c r="AJ406"/>
      <c r="AK406"/>
      <c r="AL406"/>
      <c r="AM406"/>
      <c r="AN406"/>
      <c r="AO406"/>
      <c r="AP406"/>
    </row>
    <row r="407" spans="1:42" ht="13">
      <c r="A407" s="28" t="s">
        <v>570</v>
      </c>
      <c r="B407" s="26" t="s">
        <v>1065</v>
      </c>
      <c r="C407" s="26" t="s">
        <v>176</v>
      </c>
      <c r="D407" s="27" t="s">
        <v>698</v>
      </c>
      <c r="E407" s="26" t="s">
        <v>647</v>
      </c>
      <c r="F407" s="27" t="s">
        <v>579</v>
      </c>
      <c r="G407" s="26" t="s">
        <v>648</v>
      </c>
      <c r="H407" s="26" t="s">
        <v>649</v>
      </c>
      <c r="I407" s="19" t="s">
        <v>698</v>
      </c>
      <c r="J407" s="18" t="str">
        <f>IF(Regression_Prep[[#This Row],[School Type]]="Charter","Charter", "Non Charter")</f>
        <v>Non Charter</v>
      </c>
      <c r="K407" s="60">
        <f>_xlfn.XLOOKUP(Regression_Prep[[#This Row],[School Name]],Per_Pupil_Spending_1[School Name],Per_Pupil_Spending_1[Amount],"")</f>
        <v>20391.189999999999</v>
      </c>
      <c r="L407" s="60">
        <f>IF(Regression_Prep[[#This Row],[Comparison School Type]]="Charter", 0,1)</f>
        <v>1</v>
      </c>
      <c r="M407" s="60" cm="1">
        <f t="array" ref="M407">_xlfn._xlws.FILTER(Enrollment[Percentage],(Enrollment[School Name]=Regression_Prep[[#This Row],[School Name]])*(Enrollment[Population]="Economically Disadvantaged"),"")</f>
        <v>0.60719999999999996</v>
      </c>
      <c r="N407" s="60" cm="1">
        <f t="array" ref="N407">_xlfn._xlws.FILTER(Enrollment[Percentage],(Enrollment[School Name]=Regression_Prep[[#This Row],[School Name]])*(Enrollment[Population]="Students with Disabilities"),"")</f>
        <v>0.25690000000000002</v>
      </c>
      <c r="O407" s="60">
        <f>_xlfn.XLOOKUP(Regression_Prep[[#This Row],[School Name]],ELA_New[School Name], ELA_New[Percentage of Students at Achievement Level],"")</f>
        <v>0.30570000000000003</v>
      </c>
      <c r="P407" s="60">
        <f>_xlfn.XLOOKUP(Regression_Prep[[#This Row],[School Name]],Math_New[School Name],Math_New[Percentage of Students at Achievement Level],"")</f>
        <v>0.42609999999999998</v>
      </c>
      <c r="Q407" s="60">
        <f>_xlfn.XLOOKUP(Regression_Prep[[#This Row],[School Name]],Science_New[School Name], Science_New[Percentage of Students at Achievement Level],"")</f>
        <v>0.55000000000000004</v>
      </c>
      <c r="R407" s="60">
        <f>IFERROR(AVERAGEIFS(Regression_Prep[[#This Row],[Percent Below Achievement ELA]:[Percent Below Achievement Science]],Regression_Prep[[#This Row],[Percent Below Achievement ELA]:[Percent Below Achievement Science]],"&lt;&gt;"),"")</f>
        <v>0.42726666666666668</v>
      </c>
      <c r="S407" s="60">
        <f>IFERROR(Regression_Prep[[#This Row],[Per Pupil Spending]]*Regression_Prep[[#This Row],[Percent Below Achievement ELA]],"")</f>
        <v>6233.5867829999997</v>
      </c>
      <c r="T407" s="60">
        <f>IFERROR(Regression_Prep[[#This Row],[Per Pupil Spending]]/(1-Regression_Prep[[#This Row],[Percent Below Achievement ELA]]),"")</f>
        <v>29369.422439867492</v>
      </c>
      <c r="U407" s="60">
        <f>IFERROR(Regression_Prep[[#This Row],[Per Pupil Spending]]*Regression_Prep[[#This Row],[Percent Below Achievement Science]],"")</f>
        <v>11215.154500000001</v>
      </c>
      <c r="V407" s="60">
        <f>IFERROR(Regression_Prep[[#This Row],[Per Pupil Spending]]/(1-Regression_Prep[[#This Row],[Percent Below Achievement Science]]),"")</f>
        <v>45313.755555555559</v>
      </c>
      <c r="W407" s="60">
        <f>IFERROR(Regression_Prep[[#This Row],[Per Pupil Spending]]*Regression_Prep[[#This Row],[Percent Below Achievement Math]],"")</f>
        <v>8688.6860589999997</v>
      </c>
      <c r="X407" s="60">
        <f>IFERROR(Regression_Prep[[#This Row],[Per Pupil Spending]]/(1-Regression_Prep[[#This Row],[Percent Below Achievement Math]]),"")</f>
        <v>35530.911308590337</v>
      </c>
      <c r="Y407" s="60"/>
      <c r="AH407"/>
      <c r="AI407"/>
      <c r="AJ407"/>
      <c r="AK407"/>
      <c r="AL407"/>
      <c r="AM407"/>
      <c r="AN407"/>
      <c r="AO407"/>
      <c r="AP407"/>
    </row>
    <row r="408" spans="1:42" ht="13">
      <c r="A408" s="25" t="s">
        <v>570</v>
      </c>
      <c r="B408" s="23" t="s">
        <v>1069</v>
      </c>
      <c r="C408" s="23" t="s">
        <v>361</v>
      </c>
      <c r="D408" s="23" t="s">
        <v>724</v>
      </c>
      <c r="E408" s="23" t="s">
        <v>647</v>
      </c>
      <c r="F408" s="24" t="s">
        <v>579</v>
      </c>
      <c r="G408" s="23" t="s">
        <v>691</v>
      </c>
      <c r="H408" s="23" t="s">
        <v>1070</v>
      </c>
      <c r="I408" s="19" t="s">
        <v>724</v>
      </c>
      <c r="J408" s="18" t="str">
        <f>IF(Regression_Prep[[#This Row],[School Type]]="Charter","Charter", "Non Charter")</f>
        <v>Non Charter</v>
      </c>
      <c r="K408" s="60">
        <f>_xlfn.XLOOKUP(Regression_Prep[[#This Row],[School Name]],Per_Pupil_Spending_1[School Name],Per_Pupil_Spending_1[Amount],"")</f>
        <v>19007.52</v>
      </c>
      <c r="L408" s="60">
        <f>IF(Regression_Prep[[#This Row],[Comparison School Type]]="Charter", 0,1)</f>
        <v>1</v>
      </c>
      <c r="M408" s="60" cm="1">
        <f t="array" ref="M408">_xlfn._xlws.FILTER(Enrollment[Percentage],(Enrollment[School Name]=Regression_Prep[[#This Row],[School Name]])*(Enrollment[Population]="Economically Disadvantaged"),"")</f>
        <v>0.56610000000000005</v>
      </c>
      <c r="N408" s="60" cm="1">
        <f t="array" ref="N408">_xlfn._xlws.FILTER(Enrollment[Percentage],(Enrollment[School Name]=Regression_Prep[[#This Row],[School Name]])*(Enrollment[Population]="Students with Disabilities"),"")</f>
        <v>0.25929999999999997</v>
      </c>
      <c r="O408" s="60">
        <f>_xlfn.XLOOKUP(Regression_Prep[[#This Row],[School Name]],ELA_New[School Name], ELA_New[Percentage of Students at Achievement Level],"")</f>
        <v>0.29170000000000001</v>
      </c>
      <c r="P408" s="60">
        <f>_xlfn.XLOOKUP(Regression_Prep[[#This Row],[School Name]],Math_New[School Name],Math_New[Percentage of Students at Achievement Level],"")</f>
        <v>0.65749999999999997</v>
      </c>
      <c r="Q408" s="60" t="str">
        <f>_xlfn.XLOOKUP(Regression_Prep[[#This Row],[School Name]],Science_New[School Name], Science_New[Percentage of Students at Achievement Level],"")</f>
        <v/>
      </c>
      <c r="R408" s="60">
        <f>IFERROR(AVERAGEIFS(Regression_Prep[[#This Row],[Percent Below Achievement ELA]:[Percent Below Achievement Science]],Regression_Prep[[#This Row],[Percent Below Achievement ELA]:[Percent Below Achievement Science]],"&lt;&gt;"),"")</f>
        <v>0.47460000000000002</v>
      </c>
      <c r="S408" s="60">
        <f>IFERROR(Regression_Prep[[#This Row],[Per Pupil Spending]]*Regression_Prep[[#This Row],[Percent Below Achievement ELA]],"")</f>
        <v>5544.4935840000007</v>
      </c>
      <c r="T408" s="60">
        <f>IFERROR(Regression_Prep[[#This Row],[Per Pupil Spending]]/(1-Regression_Prep[[#This Row],[Percent Below Achievement ELA]]),"")</f>
        <v>26835.408725116478</v>
      </c>
      <c r="U408" s="60" t="str">
        <f>IFERROR(Regression_Prep[[#This Row],[Per Pupil Spending]]*Regression_Prep[[#This Row],[Percent Below Achievement Science]],"")</f>
        <v/>
      </c>
      <c r="V408" s="60" t="str">
        <f>IFERROR(Regression_Prep[[#This Row],[Per Pupil Spending]]/(1-Regression_Prep[[#This Row],[Percent Below Achievement Science]]),"")</f>
        <v/>
      </c>
      <c r="W408" s="60">
        <f>IFERROR(Regression_Prep[[#This Row],[Per Pupil Spending]]*Regression_Prep[[#This Row],[Percent Below Achievement Math]],"")</f>
        <v>12497.4444</v>
      </c>
      <c r="X408" s="60">
        <f>IFERROR(Regression_Prep[[#This Row],[Per Pupil Spending]]/(1-Regression_Prep[[#This Row],[Percent Below Achievement Math]]),"")</f>
        <v>55496.408759124082</v>
      </c>
      <c r="Y408" s="60"/>
      <c r="AH408"/>
      <c r="AI408"/>
      <c r="AJ408"/>
      <c r="AK408"/>
      <c r="AL408"/>
      <c r="AM408"/>
      <c r="AN408"/>
      <c r="AO408"/>
      <c r="AP408"/>
    </row>
    <row r="409" spans="1:42" ht="13">
      <c r="A409" s="28" t="s">
        <v>570</v>
      </c>
      <c r="B409" s="26" t="s">
        <v>1069</v>
      </c>
      <c r="C409" s="26" t="s">
        <v>436</v>
      </c>
      <c r="D409" s="27" t="s">
        <v>838</v>
      </c>
      <c r="E409" s="26" t="s">
        <v>647</v>
      </c>
      <c r="F409" s="27" t="s">
        <v>579</v>
      </c>
      <c r="G409" s="26" t="s">
        <v>691</v>
      </c>
      <c r="H409" s="26" t="s">
        <v>1070</v>
      </c>
      <c r="I409" s="19" t="s">
        <v>838</v>
      </c>
      <c r="J409" s="18" t="str">
        <f>IF(Regression_Prep[[#This Row],[School Type]]="Charter","Charter", "Non Charter")</f>
        <v>Non Charter</v>
      </c>
      <c r="K409" s="60">
        <f>_xlfn.XLOOKUP(Regression_Prep[[#This Row],[School Name]],Per_Pupil_Spending_1[School Name],Per_Pupil_Spending_1[Amount],"")</f>
        <v>20594.55</v>
      </c>
      <c r="L409" s="60">
        <f>IF(Regression_Prep[[#This Row],[Comparison School Type]]="Charter", 0,1)</f>
        <v>1</v>
      </c>
      <c r="M409" s="60" cm="1">
        <f t="array" ref="M409">_xlfn._xlws.FILTER(Enrollment[Percentage],(Enrollment[School Name]=Regression_Prep[[#This Row],[School Name]])*(Enrollment[Population]="Economically Disadvantaged"),"")</f>
        <v>0.57799999999999996</v>
      </c>
      <c r="N409" s="60" cm="1">
        <f t="array" ref="N409">_xlfn._xlws.FILTER(Enrollment[Percentage],(Enrollment[School Name]=Regression_Prep[[#This Row],[School Name]])*(Enrollment[Population]="Students with Disabilities"),"")</f>
        <v>0.24460000000000001</v>
      </c>
      <c r="O409" s="60">
        <f>_xlfn.XLOOKUP(Regression_Prep[[#This Row],[School Name]],ELA_New[School Name], ELA_New[Percentage of Students at Achievement Level],"")</f>
        <v>0.32100000000000001</v>
      </c>
      <c r="P409" s="60">
        <f>_xlfn.XLOOKUP(Regression_Prep[[#This Row],[School Name]],Math_New[School Name],Math_New[Percentage of Students at Achievement Level],"")</f>
        <v>0.39379999999999998</v>
      </c>
      <c r="Q409" s="60">
        <f>_xlfn.XLOOKUP(Regression_Prep[[#This Row],[School Name]],Science_New[School Name], Science_New[Percentage of Students at Achievement Level],"")</f>
        <v>0.78510000000000002</v>
      </c>
      <c r="R409" s="60">
        <f>IFERROR(AVERAGEIFS(Regression_Prep[[#This Row],[Percent Below Achievement ELA]:[Percent Below Achievement Science]],Regression_Prep[[#This Row],[Percent Below Achievement ELA]:[Percent Below Achievement Science]],"&lt;&gt;"),"")</f>
        <v>0.49996666666666667</v>
      </c>
      <c r="S409" s="60">
        <f>IFERROR(Regression_Prep[[#This Row],[Per Pupil Spending]]*Regression_Prep[[#This Row],[Percent Below Achievement ELA]],"")</f>
        <v>6610.8505500000001</v>
      </c>
      <c r="T409" s="60">
        <f>IFERROR(Regression_Prep[[#This Row],[Per Pupil Spending]]/(1-Regression_Prep[[#This Row],[Percent Below Achievement ELA]]),"")</f>
        <v>30330.706921944031</v>
      </c>
      <c r="U409" s="60">
        <f>IFERROR(Regression_Prep[[#This Row],[Per Pupil Spending]]*Regression_Prep[[#This Row],[Percent Below Achievement Science]],"")</f>
        <v>16168.781204999999</v>
      </c>
      <c r="V409" s="60">
        <f>IFERROR(Regression_Prep[[#This Row],[Per Pupil Spending]]/(1-Regression_Prep[[#This Row],[Percent Below Achievement Science]]),"")</f>
        <v>95833.178222429036</v>
      </c>
      <c r="W409" s="60">
        <f>IFERROR(Regression_Prep[[#This Row],[Per Pupil Spending]]*Regression_Prep[[#This Row],[Percent Below Achievement Math]],"")</f>
        <v>8110.133789999999</v>
      </c>
      <c r="X409" s="60">
        <f>IFERROR(Regression_Prep[[#This Row],[Per Pupil Spending]]/(1-Regression_Prep[[#This Row],[Percent Below Achievement Math]]),"")</f>
        <v>33973.193665456936</v>
      </c>
      <c r="Y409" s="60"/>
      <c r="AH409"/>
      <c r="AI409"/>
      <c r="AJ409"/>
      <c r="AK409"/>
      <c r="AL409"/>
      <c r="AM409"/>
      <c r="AN409"/>
      <c r="AO409"/>
      <c r="AP409"/>
    </row>
    <row r="410" spans="1:42" ht="13">
      <c r="A410" s="25" t="s">
        <v>570</v>
      </c>
      <c r="B410" s="23" t="s">
        <v>1071</v>
      </c>
      <c r="C410" s="23" t="s">
        <v>62</v>
      </c>
      <c r="D410" s="23" t="s">
        <v>710</v>
      </c>
      <c r="E410" s="23" t="s">
        <v>647</v>
      </c>
      <c r="F410" s="24" t="s">
        <v>579</v>
      </c>
      <c r="G410" s="23" t="s">
        <v>691</v>
      </c>
      <c r="H410" s="23" t="s">
        <v>1072</v>
      </c>
      <c r="I410" s="19" t="s">
        <v>710</v>
      </c>
      <c r="J410" s="18" t="str">
        <f>IF(Regression_Prep[[#This Row],[School Type]]="Charter","Charter", "Non Charter")</f>
        <v>Non Charter</v>
      </c>
      <c r="K410" s="60">
        <f>_xlfn.XLOOKUP(Regression_Prep[[#This Row],[School Name]],Per_Pupil_Spending_1[School Name],Per_Pupil_Spending_1[Amount],"")</f>
        <v>21953.97</v>
      </c>
      <c r="L410" s="60">
        <f>IF(Regression_Prep[[#This Row],[Comparison School Type]]="Charter", 0,1)</f>
        <v>1</v>
      </c>
      <c r="M410" s="60" cm="1">
        <f t="array" ref="M410">_xlfn._xlws.FILTER(Enrollment[Percentage],(Enrollment[School Name]=Regression_Prep[[#This Row],[School Name]])*(Enrollment[Population]="Economically Disadvantaged"),"")</f>
        <v>0.48699999999999999</v>
      </c>
      <c r="N410" s="60" cm="1">
        <f t="array" ref="N410">_xlfn._xlws.FILTER(Enrollment[Percentage],(Enrollment[School Name]=Regression_Prep[[#This Row],[School Name]])*(Enrollment[Population]="Students with Disabilities"),"")</f>
        <v>0.121</v>
      </c>
      <c r="O410" s="60">
        <f>_xlfn.XLOOKUP(Regression_Prep[[#This Row],[School Name]],ELA_New[School Name], ELA_New[Percentage of Students at Achievement Level],"")</f>
        <v>0.50880000000000003</v>
      </c>
      <c r="P410" s="60">
        <f>_xlfn.XLOOKUP(Regression_Prep[[#This Row],[School Name]],Math_New[School Name],Math_New[Percentage of Students at Achievement Level],"")</f>
        <v>0.38069999999999998</v>
      </c>
      <c r="Q410" s="60">
        <f>_xlfn.XLOOKUP(Regression_Prep[[#This Row],[School Name]],Science_New[School Name], Science_New[Percentage of Students at Achievement Level],"")</f>
        <v>0.92059999999999997</v>
      </c>
      <c r="R410" s="60">
        <f>IFERROR(AVERAGEIFS(Regression_Prep[[#This Row],[Percent Below Achievement ELA]:[Percent Below Achievement Science]],Regression_Prep[[#This Row],[Percent Below Achievement ELA]:[Percent Below Achievement Science]],"&lt;&gt;"),"")</f>
        <v>0.60336666666666661</v>
      </c>
      <c r="S410" s="60">
        <f>IFERROR(Regression_Prep[[#This Row],[Per Pupil Spending]]*Regression_Prep[[#This Row],[Percent Below Achievement ELA]],"")</f>
        <v>11170.179936</v>
      </c>
      <c r="T410" s="60">
        <f>IFERROR(Regression_Prep[[#This Row],[Per Pupil Spending]]/(1-Regression_Prep[[#This Row],[Percent Below Achievement ELA]]),"")</f>
        <v>44694.564332247559</v>
      </c>
      <c r="U410" s="60">
        <f>IFERROR(Regression_Prep[[#This Row],[Per Pupil Spending]]*Regression_Prep[[#This Row],[Percent Below Achievement Science]],"")</f>
        <v>20210.824782</v>
      </c>
      <c r="V410" s="60">
        <f>IFERROR(Regression_Prep[[#This Row],[Per Pupil Spending]]/(1-Regression_Prep[[#This Row],[Percent Below Achievement Science]]),"")</f>
        <v>276498.36272040295</v>
      </c>
      <c r="W410" s="60">
        <f>IFERROR(Regression_Prep[[#This Row],[Per Pupil Spending]]*Regression_Prep[[#This Row],[Percent Below Achievement Math]],"")</f>
        <v>8357.8763789999994</v>
      </c>
      <c r="X410" s="60">
        <f>IFERROR(Regression_Prep[[#This Row],[Per Pupil Spending]]/(1-Regression_Prep[[#This Row],[Percent Below Achievement Math]]),"")</f>
        <v>35449.652833844666</v>
      </c>
      <c r="Y410" s="60"/>
      <c r="AH410"/>
      <c r="AI410"/>
      <c r="AJ410"/>
      <c r="AK410"/>
      <c r="AL410"/>
      <c r="AM410"/>
      <c r="AN410"/>
      <c r="AO410"/>
      <c r="AP410"/>
    </row>
    <row r="411" spans="1:42" ht="13">
      <c r="A411" s="28" t="s">
        <v>570</v>
      </c>
      <c r="B411" s="26" t="s">
        <v>1071</v>
      </c>
      <c r="C411" s="26" t="s">
        <v>68</v>
      </c>
      <c r="D411" s="27" t="s">
        <v>698</v>
      </c>
      <c r="E411" s="26" t="s">
        <v>647</v>
      </c>
      <c r="F411" s="27" t="s">
        <v>579</v>
      </c>
      <c r="G411" s="26" t="s">
        <v>691</v>
      </c>
      <c r="H411" s="26" t="s">
        <v>1073</v>
      </c>
      <c r="I411" s="19" t="s">
        <v>698</v>
      </c>
      <c r="J411" s="18" t="str">
        <f>IF(Regression_Prep[[#This Row],[School Type]]="Charter","Charter", "Non Charter")</f>
        <v>Non Charter</v>
      </c>
      <c r="K411" s="60">
        <f>_xlfn.XLOOKUP(Regression_Prep[[#This Row],[School Name]],Per_Pupil_Spending_1[School Name],Per_Pupil_Spending_1[Amount],"")</f>
        <v>24295.47</v>
      </c>
      <c r="L411" s="60">
        <f>IF(Regression_Prep[[#This Row],[Comparison School Type]]="Charter", 0,1)</f>
        <v>1</v>
      </c>
      <c r="M411" s="60" cm="1">
        <f t="array" ref="M411">_xlfn._xlws.FILTER(Enrollment[Percentage],(Enrollment[School Name]=Regression_Prep[[#This Row],[School Name]])*(Enrollment[Population]="Economically Disadvantaged"),"")</f>
        <v>0.53500000000000003</v>
      </c>
      <c r="N411" s="60" cm="1">
        <f t="array" ref="N411">_xlfn._xlws.FILTER(Enrollment[Percentage],(Enrollment[School Name]=Regression_Prep[[#This Row],[School Name]])*(Enrollment[Population]="Students with Disabilities"),"")</f>
        <v>0.22289999999999999</v>
      </c>
      <c r="O411" s="60">
        <f>_xlfn.XLOOKUP(Regression_Prep[[#This Row],[School Name]],ELA_New[School Name], ELA_New[Percentage of Students at Achievement Level],"")</f>
        <v>0.48049999999999998</v>
      </c>
      <c r="P411" s="60">
        <f>_xlfn.XLOOKUP(Regression_Prep[[#This Row],[School Name]],Math_New[School Name],Math_New[Percentage of Students at Achievement Level],"")</f>
        <v>0.23680000000000001</v>
      </c>
      <c r="Q411" s="60">
        <f>_xlfn.XLOOKUP(Regression_Prep[[#This Row],[School Name]],Science_New[School Name], Science_New[Percentage of Students at Achievement Level],"")</f>
        <v>0.7</v>
      </c>
      <c r="R411" s="60">
        <f>IFERROR(AVERAGEIFS(Regression_Prep[[#This Row],[Percent Below Achievement ELA]:[Percent Below Achievement Science]],Regression_Prep[[#This Row],[Percent Below Achievement ELA]:[Percent Below Achievement Science]],"&lt;&gt;"),"")</f>
        <v>0.47243333333333332</v>
      </c>
      <c r="S411" s="60">
        <f>IFERROR(Regression_Prep[[#This Row],[Per Pupil Spending]]*Regression_Prep[[#This Row],[Percent Below Achievement ELA]],"")</f>
        <v>11673.973335000001</v>
      </c>
      <c r="T411" s="60">
        <f>IFERROR(Regression_Prep[[#This Row],[Per Pupil Spending]]/(1-Regression_Prep[[#This Row],[Percent Below Achievement ELA]]),"")</f>
        <v>46767.025986525499</v>
      </c>
      <c r="U411" s="60">
        <f>IFERROR(Regression_Prep[[#This Row],[Per Pupil Spending]]*Regression_Prep[[#This Row],[Percent Below Achievement Science]],"")</f>
        <v>17006.829000000002</v>
      </c>
      <c r="V411" s="60">
        <f>IFERROR(Regression_Prep[[#This Row],[Per Pupil Spending]]/(1-Regression_Prep[[#This Row],[Percent Below Achievement Science]]),"")</f>
        <v>80984.899999999994</v>
      </c>
      <c r="W411" s="60">
        <f>IFERROR(Regression_Prep[[#This Row],[Per Pupil Spending]]*Regression_Prep[[#This Row],[Percent Below Achievement Math]],"")</f>
        <v>5753.1672960000005</v>
      </c>
      <c r="X411" s="60">
        <f>IFERROR(Regression_Prep[[#This Row],[Per Pupil Spending]]/(1-Regression_Prep[[#This Row],[Percent Below Achievement Math]]),"")</f>
        <v>31833.687106918242</v>
      </c>
      <c r="Y411" s="60"/>
      <c r="AH411"/>
      <c r="AI411"/>
      <c r="AJ411"/>
      <c r="AK411"/>
      <c r="AL411"/>
      <c r="AM411"/>
      <c r="AN411"/>
      <c r="AO411"/>
      <c r="AP411"/>
    </row>
    <row r="412" spans="1:42" ht="13">
      <c r="A412" s="25" t="s">
        <v>570</v>
      </c>
      <c r="B412" s="23" t="s">
        <v>1074</v>
      </c>
      <c r="C412" s="23" t="s">
        <v>21</v>
      </c>
      <c r="D412" s="23" t="s">
        <v>710</v>
      </c>
      <c r="E412" s="23" t="s">
        <v>647</v>
      </c>
      <c r="F412" s="24" t="s">
        <v>579</v>
      </c>
      <c r="G412" s="23" t="s">
        <v>700</v>
      </c>
      <c r="H412" s="23" t="s">
        <v>1075</v>
      </c>
      <c r="I412" s="19" t="s">
        <v>710</v>
      </c>
      <c r="J412" s="18" t="str">
        <f>IF(Regression_Prep[[#This Row],[School Type]]="Charter","Charter", "Non Charter")</f>
        <v>Non Charter</v>
      </c>
      <c r="K412" s="60">
        <f>_xlfn.XLOOKUP(Regression_Prep[[#This Row],[School Name]],Per_Pupil_Spending_1[School Name],Per_Pupil_Spending_1[Amount],"")</f>
        <v>21235.38</v>
      </c>
      <c r="L412" s="60">
        <f>IF(Regression_Prep[[#This Row],[Comparison School Type]]="Charter", 0,1)</f>
        <v>1</v>
      </c>
      <c r="M412" s="60" cm="1">
        <f t="array" ref="M412">_xlfn._xlws.FILTER(Enrollment[Percentage],(Enrollment[School Name]=Regression_Prep[[#This Row],[School Name]])*(Enrollment[Population]="Economically Disadvantaged"),"")</f>
        <v>0.38419999999999999</v>
      </c>
      <c r="N412" s="60" cm="1">
        <f t="array" ref="N412">_xlfn._xlws.FILTER(Enrollment[Percentage],(Enrollment[School Name]=Regression_Prep[[#This Row],[School Name]])*(Enrollment[Population]="Students with Disabilities"),"")</f>
        <v>0.1789</v>
      </c>
      <c r="O412" s="60">
        <f>_xlfn.XLOOKUP(Regression_Prep[[#This Row],[School Name]],ELA_New[School Name], ELA_New[Percentage of Students at Achievement Level],"")</f>
        <v>0.26829999999999998</v>
      </c>
      <c r="P412" s="60">
        <f>_xlfn.XLOOKUP(Regression_Prep[[#This Row],[School Name]],Math_New[School Name],Math_New[Percentage of Students at Achievement Level],"")</f>
        <v>0.58540000000000003</v>
      </c>
      <c r="Q412" s="60" t="str">
        <f>_xlfn.XLOOKUP(Regression_Prep[[#This Row],[School Name]],Science_New[School Name], Science_New[Percentage of Students at Achievement Level],"")</f>
        <v/>
      </c>
      <c r="R412" s="60">
        <f>IFERROR(AVERAGEIFS(Regression_Prep[[#This Row],[Percent Below Achievement ELA]:[Percent Below Achievement Science]],Regression_Prep[[#This Row],[Percent Below Achievement ELA]:[Percent Below Achievement Science]],"&lt;&gt;"),"")</f>
        <v>0.42685000000000001</v>
      </c>
      <c r="S412" s="60">
        <f>IFERROR(Regression_Prep[[#This Row],[Per Pupil Spending]]*Regression_Prep[[#This Row],[Percent Below Achievement ELA]],"")</f>
        <v>5697.4524540000002</v>
      </c>
      <c r="T412" s="60">
        <f>IFERROR(Regression_Prep[[#This Row],[Per Pupil Spending]]/(1-Regression_Prep[[#This Row],[Percent Below Achievement ELA]]),"")</f>
        <v>29021.976219762197</v>
      </c>
      <c r="U412" s="60" t="str">
        <f>IFERROR(Regression_Prep[[#This Row],[Per Pupil Spending]]*Regression_Prep[[#This Row],[Percent Below Achievement Science]],"")</f>
        <v/>
      </c>
      <c r="V412" s="60" t="str">
        <f>IFERROR(Regression_Prep[[#This Row],[Per Pupil Spending]]/(1-Regression_Prep[[#This Row],[Percent Below Achievement Science]]),"")</f>
        <v/>
      </c>
      <c r="W412" s="60">
        <f>IFERROR(Regression_Prep[[#This Row],[Per Pupil Spending]]*Regression_Prep[[#This Row],[Percent Below Achievement Math]],"")</f>
        <v>12431.191452000001</v>
      </c>
      <c r="X412" s="60">
        <f>IFERROR(Regression_Prep[[#This Row],[Per Pupil Spending]]/(1-Regression_Prep[[#This Row],[Percent Below Achievement Math]]),"")</f>
        <v>51218.958031837923</v>
      </c>
      <c r="Y412" s="60"/>
      <c r="AH412"/>
      <c r="AI412"/>
      <c r="AJ412"/>
      <c r="AK412"/>
      <c r="AL412"/>
      <c r="AM412"/>
      <c r="AN412"/>
      <c r="AO412"/>
      <c r="AP412"/>
    </row>
    <row r="413" spans="1:42" ht="13">
      <c r="A413" s="28" t="s">
        <v>570</v>
      </c>
      <c r="B413" s="26" t="s">
        <v>1074</v>
      </c>
      <c r="C413" s="26" t="s">
        <v>337</v>
      </c>
      <c r="D413" s="26" t="s">
        <v>710</v>
      </c>
      <c r="E413" s="26" t="s">
        <v>647</v>
      </c>
      <c r="F413" s="27" t="s">
        <v>579</v>
      </c>
      <c r="G413" s="26" t="s">
        <v>700</v>
      </c>
      <c r="H413" s="26" t="s">
        <v>1076</v>
      </c>
      <c r="I413" s="19" t="s">
        <v>710</v>
      </c>
      <c r="J413" s="18" t="str">
        <f>IF(Regression_Prep[[#This Row],[School Type]]="Charter","Charter", "Non Charter")</f>
        <v>Non Charter</v>
      </c>
      <c r="K413" s="60">
        <f>_xlfn.XLOOKUP(Regression_Prep[[#This Row],[School Name]],Per_Pupil_Spending_1[School Name],Per_Pupil_Spending_1[Amount],"")</f>
        <v>20463.189999999999</v>
      </c>
      <c r="L413" s="60">
        <f>IF(Regression_Prep[[#This Row],[Comparison School Type]]="Charter", 0,1)</f>
        <v>1</v>
      </c>
      <c r="M413" s="60" cm="1">
        <f t="array" ref="M413">_xlfn._xlws.FILTER(Enrollment[Percentage],(Enrollment[School Name]=Regression_Prep[[#This Row],[School Name]])*(Enrollment[Population]="Economically Disadvantaged"),"")</f>
        <v>0.44529999999999997</v>
      </c>
      <c r="N413" s="60" cm="1">
        <f t="array" ref="N413">_xlfn._xlws.FILTER(Enrollment[Percentage],(Enrollment[School Name]=Regression_Prep[[#This Row],[School Name]])*(Enrollment[Population]="Students with Disabilities"),"")</f>
        <v>0.2044</v>
      </c>
      <c r="O413" s="60">
        <f>_xlfn.XLOOKUP(Regression_Prep[[#This Row],[School Name]],ELA_New[School Name], ELA_New[Percentage of Students at Achievement Level],"")</f>
        <v>0.4375</v>
      </c>
      <c r="P413" s="60">
        <f>_xlfn.XLOOKUP(Regression_Prep[[#This Row],[School Name]],Math_New[School Name],Math_New[Percentage of Students at Achievement Level],"")</f>
        <v>0.39290000000000003</v>
      </c>
      <c r="Q413" s="60">
        <f>_xlfn.XLOOKUP(Regression_Prep[[#This Row],[School Name]],Science_New[School Name], Science_New[Percentage of Students at Achievement Level],"")</f>
        <v>0.84089999999999998</v>
      </c>
      <c r="R413" s="60">
        <f>IFERROR(AVERAGEIFS(Regression_Prep[[#This Row],[Percent Below Achievement ELA]:[Percent Below Achievement Science]],Regression_Prep[[#This Row],[Percent Below Achievement ELA]:[Percent Below Achievement Science]],"&lt;&gt;"),"")</f>
        <v>0.55710000000000004</v>
      </c>
      <c r="S413" s="60">
        <f>IFERROR(Regression_Prep[[#This Row],[Per Pupil Spending]]*Regression_Prep[[#This Row],[Percent Below Achievement ELA]],"")</f>
        <v>8952.6456249999992</v>
      </c>
      <c r="T413" s="60">
        <f>IFERROR(Regression_Prep[[#This Row],[Per Pupil Spending]]/(1-Regression_Prep[[#This Row],[Percent Below Achievement ELA]]),"")</f>
        <v>36379.004444444443</v>
      </c>
      <c r="U413" s="60">
        <f>IFERROR(Regression_Prep[[#This Row],[Per Pupil Spending]]*Regression_Prep[[#This Row],[Percent Below Achievement Science]],"")</f>
        <v>17207.496470999999</v>
      </c>
      <c r="V413" s="60">
        <f>IFERROR(Regression_Prep[[#This Row],[Per Pupil Spending]]/(1-Regression_Prep[[#This Row],[Percent Below Achievement Science]]),"")</f>
        <v>128618.41609050908</v>
      </c>
      <c r="W413" s="60">
        <f>IFERROR(Regression_Prep[[#This Row],[Per Pupil Spending]]*Regression_Prep[[#This Row],[Percent Below Achievement Math]],"")</f>
        <v>8039.9873509999998</v>
      </c>
      <c r="X413" s="60">
        <f>IFERROR(Regression_Prep[[#This Row],[Per Pupil Spending]]/(1-Regression_Prep[[#This Row],[Percent Below Achievement Math]]),"")</f>
        <v>33706.456926371269</v>
      </c>
      <c r="Y413" s="60"/>
      <c r="AH413"/>
      <c r="AI413"/>
      <c r="AJ413"/>
      <c r="AK413"/>
      <c r="AL413"/>
      <c r="AM413"/>
      <c r="AN413"/>
      <c r="AO413"/>
      <c r="AP413"/>
    </row>
    <row r="414" spans="1:42" ht="13">
      <c r="A414" s="25" t="s">
        <v>570</v>
      </c>
      <c r="B414" s="23" t="s">
        <v>1074</v>
      </c>
      <c r="C414" s="23" t="s">
        <v>345</v>
      </c>
      <c r="D414" s="23" t="s">
        <v>710</v>
      </c>
      <c r="E414" s="23" t="s">
        <v>647</v>
      </c>
      <c r="F414" s="24" t="s">
        <v>579</v>
      </c>
      <c r="G414" s="23" t="s">
        <v>700</v>
      </c>
      <c r="H414" s="23" t="s">
        <v>1077</v>
      </c>
      <c r="I414" s="19" t="s">
        <v>710</v>
      </c>
      <c r="J414" s="18" t="str">
        <f>IF(Regression_Prep[[#This Row],[School Type]]="Charter","Charter", "Non Charter")</f>
        <v>Non Charter</v>
      </c>
      <c r="K414" s="60">
        <f>_xlfn.XLOOKUP(Regression_Prep[[#This Row],[School Name]],Per_Pupil_Spending_1[School Name],Per_Pupil_Spending_1[Amount],"")</f>
        <v>21067.62</v>
      </c>
      <c r="L414" s="60">
        <f>IF(Regression_Prep[[#This Row],[Comparison School Type]]="Charter", 0,1)</f>
        <v>1</v>
      </c>
      <c r="M414" s="60" cm="1">
        <f t="array" ref="M414">_xlfn._xlws.FILTER(Enrollment[Percentage],(Enrollment[School Name]=Regression_Prep[[#This Row],[School Name]])*(Enrollment[Population]="Economically Disadvantaged"),"")</f>
        <v>0.3347</v>
      </c>
      <c r="N414" s="60" cm="1">
        <f t="array" ref="N414">_xlfn._xlws.FILTER(Enrollment[Percentage],(Enrollment[School Name]=Regression_Prep[[#This Row],[School Name]])*(Enrollment[Population]="Students with Disabilities"),"")</f>
        <v>0.21490000000000001</v>
      </c>
      <c r="O414" s="60">
        <f>_xlfn.XLOOKUP(Regression_Prep[[#This Row],[School Name]],ELA_New[School Name], ELA_New[Percentage of Students at Achievement Level],"")</f>
        <v>0.34</v>
      </c>
      <c r="P414" s="60">
        <f>_xlfn.XLOOKUP(Regression_Prep[[#This Row],[School Name]],Math_New[School Name],Math_New[Percentage of Students at Achievement Level],"")</f>
        <v>0.55559999999999998</v>
      </c>
      <c r="Q414" s="60">
        <f>_xlfn.XLOOKUP(Regression_Prep[[#This Row],[School Name]],Science_New[School Name], Science_New[Percentage of Students at Achievement Level],"")</f>
        <v>0.75680000000000003</v>
      </c>
      <c r="R414" s="60">
        <f>IFERROR(AVERAGEIFS(Regression_Prep[[#This Row],[Percent Below Achievement ELA]:[Percent Below Achievement Science]],Regression_Prep[[#This Row],[Percent Below Achievement ELA]:[Percent Below Achievement Science]],"&lt;&gt;"),"")</f>
        <v>0.55080000000000007</v>
      </c>
      <c r="S414" s="60">
        <f>IFERROR(Regression_Prep[[#This Row],[Per Pupil Spending]]*Regression_Prep[[#This Row],[Percent Below Achievement ELA]],"")</f>
        <v>7162.9908000000005</v>
      </c>
      <c r="T414" s="60">
        <f>IFERROR(Regression_Prep[[#This Row],[Per Pupil Spending]]/(1-Regression_Prep[[#This Row],[Percent Below Achievement ELA]]),"")</f>
        <v>31920.636363636368</v>
      </c>
      <c r="U414" s="60">
        <f>IFERROR(Regression_Prep[[#This Row],[Per Pupil Spending]]*Regression_Prep[[#This Row],[Percent Below Achievement Science]],"")</f>
        <v>15943.974816</v>
      </c>
      <c r="V414" s="60">
        <f>IFERROR(Regression_Prep[[#This Row],[Per Pupil Spending]]/(1-Regression_Prep[[#This Row],[Percent Below Achievement Science]]),"")</f>
        <v>86626.726973684214</v>
      </c>
      <c r="W414" s="60">
        <f>IFERROR(Regression_Prep[[#This Row],[Per Pupil Spending]]*Regression_Prep[[#This Row],[Percent Below Achievement Math]],"")</f>
        <v>11705.169671999998</v>
      </c>
      <c r="X414" s="60">
        <f>IFERROR(Regression_Prep[[#This Row],[Per Pupil Spending]]/(1-Regression_Prep[[#This Row],[Percent Below Achievement Math]]),"")</f>
        <v>47406.885688568851</v>
      </c>
      <c r="Y414" s="60"/>
      <c r="AH414"/>
      <c r="AI414"/>
      <c r="AJ414"/>
      <c r="AK414"/>
      <c r="AL414"/>
      <c r="AM414"/>
      <c r="AN414"/>
      <c r="AO414"/>
      <c r="AP414"/>
    </row>
    <row r="415" spans="1:42" ht="13">
      <c r="A415" s="28" t="s">
        <v>570</v>
      </c>
      <c r="B415" s="26" t="s">
        <v>1074</v>
      </c>
      <c r="C415" s="26" t="s">
        <v>366</v>
      </c>
      <c r="D415" s="27" t="s">
        <v>698</v>
      </c>
      <c r="E415" s="26" t="s">
        <v>647</v>
      </c>
      <c r="F415" s="27" t="s">
        <v>579</v>
      </c>
      <c r="G415" s="26" t="s">
        <v>700</v>
      </c>
      <c r="H415" s="26" t="s">
        <v>1079</v>
      </c>
      <c r="I415" s="19" t="s">
        <v>698</v>
      </c>
      <c r="J415" s="18" t="str">
        <f>IF(Regression_Prep[[#This Row],[School Type]]="Charter","Charter", "Non Charter")</f>
        <v>Non Charter</v>
      </c>
      <c r="K415" s="60">
        <f>_xlfn.XLOOKUP(Regression_Prep[[#This Row],[School Name]],Per_Pupil_Spending_1[School Name],Per_Pupil_Spending_1[Amount],"")</f>
        <v>19187.43</v>
      </c>
      <c r="L415" s="60">
        <f>IF(Regression_Prep[[#This Row],[Comparison School Type]]="Charter", 0,1)</f>
        <v>1</v>
      </c>
      <c r="M415" s="60" cm="1">
        <f t="array" ref="M415">_xlfn._xlws.FILTER(Enrollment[Percentage],(Enrollment[School Name]=Regression_Prep[[#This Row],[School Name]])*(Enrollment[Population]="Economically Disadvantaged"),"")</f>
        <v>0.33389999999999997</v>
      </c>
      <c r="N415" s="60" cm="1">
        <f t="array" ref="N415">_xlfn._xlws.FILTER(Enrollment[Percentage],(Enrollment[School Name]=Regression_Prep[[#This Row],[School Name]])*(Enrollment[Population]="Students with Disabilities"),"")</f>
        <v>0.18479999999999999</v>
      </c>
      <c r="O415" s="60">
        <f>_xlfn.XLOOKUP(Regression_Prep[[#This Row],[School Name]],ELA_New[School Name], ELA_New[Percentage of Students at Achievement Level],"")</f>
        <v>0.31030000000000002</v>
      </c>
      <c r="P415" s="60">
        <f>_xlfn.XLOOKUP(Regression_Prep[[#This Row],[School Name]],Math_New[School Name],Math_New[Percentage of Students at Achievement Level],"")</f>
        <v>0.4304</v>
      </c>
      <c r="Q415" s="60">
        <f>_xlfn.XLOOKUP(Regression_Prep[[#This Row],[School Name]],Science_New[School Name], Science_New[Percentage of Students at Achievement Level],"")</f>
        <v>0.6119</v>
      </c>
      <c r="R415" s="60">
        <f>IFERROR(AVERAGEIFS(Regression_Prep[[#This Row],[Percent Below Achievement ELA]:[Percent Below Achievement Science]],Regression_Prep[[#This Row],[Percent Below Achievement ELA]:[Percent Below Achievement Science]],"&lt;&gt;"),"")</f>
        <v>0.45086666666666669</v>
      </c>
      <c r="S415" s="60">
        <f>IFERROR(Regression_Prep[[#This Row],[Per Pupil Spending]]*Regression_Prep[[#This Row],[Percent Below Achievement ELA]],"")</f>
        <v>5953.8595290000003</v>
      </c>
      <c r="T415" s="60">
        <f>IFERROR(Regression_Prep[[#This Row],[Per Pupil Spending]]/(1-Regression_Prep[[#This Row],[Percent Below Achievement ELA]]),"")</f>
        <v>27819.965202261854</v>
      </c>
      <c r="U415" s="60">
        <f>IFERROR(Regression_Prep[[#This Row],[Per Pupil Spending]]*Regression_Prep[[#This Row],[Percent Below Achievement Science]],"")</f>
        <v>11740.788417</v>
      </c>
      <c r="V415" s="60">
        <f>IFERROR(Regression_Prep[[#This Row],[Per Pupil Spending]]/(1-Regression_Prep[[#This Row],[Percent Below Achievement Science]]),"")</f>
        <v>49439.397062612727</v>
      </c>
      <c r="W415" s="60">
        <f>IFERROR(Regression_Prep[[#This Row],[Per Pupil Spending]]*Regression_Prep[[#This Row],[Percent Below Achievement Math]],"")</f>
        <v>8258.2698720000008</v>
      </c>
      <c r="X415" s="60">
        <f>IFERROR(Regression_Prep[[#This Row],[Per Pupil Spending]]/(1-Regression_Prep[[#This Row],[Percent Below Achievement Math]]),"")</f>
        <v>33685.7970505618</v>
      </c>
      <c r="Y415" s="60"/>
      <c r="AH415"/>
      <c r="AI415"/>
      <c r="AJ415"/>
      <c r="AK415"/>
      <c r="AL415"/>
      <c r="AM415"/>
      <c r="AN415"/>
      <c r="AO415"/>
      <c r="AP415"/>
    </row>
    <row r="416" spans="1:42" ht="13">
      <c r="A416" s="25" t="s">
        <v>570</v>
      </c>
      <c r="B416" s="23" t="s">
        <v>1074</v>
      </c>
      <c r="C416" s="23" t="s">
        <v>205</v>
      </c>
      <c r="D416" s="23" t="s">
        <v>710</v>
      </c>
      <c r="E416" s="23" t="s">
        <v>647</v>
      </c>
      <c r="F416" s="24" t="s">
        <v>579</v>
      </c>
      <c r="G416" s="23" t="s">
        <v>700</v>
      </c>
      <c r="H416" s="23" t="s">
        <v>1080</v>
      </c>
      <c r="I416" s="19" t="s">
        <v>710</v>
      </c>
      <c r="J416" s="18" t="str">
        <f>IF(Regression_Prep[[#This Row],[School Type]]="Charter","Charter", "Non Charter")</f>
        <v>Non Charter</v>
      </c>
      <c r="K416" s="60">
        <f>_xlfn.XLOOKUP(Regression_Prep[[#This Row],[School Name]],Per_Pupil_Spending_1[School Name],Per_Pupil_Spending_1[Amount],"")</f>
        <v>19761.91</v>
      </c>
      <c r="L416" s="60">
        <f>IF(Regression_Prep[[#This Row],[Comparison School Type]]="Charter", 0,1)</f>
        <v>1</v>
      </c>
      <c r="M416" s="60" cm="1">
        <f t="array" ref="M416">_xlfn._xlws.FILTER(Enrollment[Percentage],(Enrollment[School Name]=Regression_Prep[[#This Row],[School Name]])*(Enrollment[Population]="Economically Disadvantaged"),"")</f>
        <v>0.31009999999999999</v>
      </c>
      <c r="N416" s="60" cm="1">
        <f t="array" ref="N416">_xlfn._xlws.FILTER(Enrollment[Percentage],(Enrollment[School Name]=Regression_Prep[[#This Row],[School Name]])*(Enrollment[Population]="Students with Disabilities"),"")</f>
        <v>0.1835</v>
      </c>
      <c r="O416" s="60">
        <f>_xlfn.XLOOKUP(Regression_Prep[[#This Row],[School Name]],ELA_New[School Name], ELA_New[Percentage of Students at Achievement Level],"")</f>
        <v>0.52110000000000001</v>
      </c>
      <c r="P416" s="60">
        <f>_xlfn.XLOOKUP(Regression_Prep[[#This Row],[School Name]],Math_New[School Name],Math_New[Percentage of Students at Achievement Level],"")</f>
        <v>0.45069999999999999</v>
      </c>
      <c r="Q416" s="60" t="str">
        <f>_xlfn.XLOOKUP(Regression_Prep[[#This Row],[School Name]],Science_New[School Name], Science_New[Percentage of Students at Achievement Level],"")</f>
        <v/>
      </c>
      <c r="R416" s="60">
        <f>IFERROR(AVERAGEIFS(Regression_Prep[[#This Row],[Percent Below Achievement ELA]:[Percent Below Achievement Science]],Regression_Prep[[#This Row],[Percent Below Achievement ELA]:[Percent Below Achievement Science]],"&lt;&gt;"),"")</f>
        <v>0.4859</v>
      </c>
      <c r="S416" s="60">
        <f>IFERROR(Regression_Prep[[#This Row],[Per Pupil Spending]]*Regression_Prep[[#This Row],[Percent Below Achievement ELA]],"")</f>
        <v>10297.931301000001</v>
      </c>
      <c r="T416" s="60">
        <f>IFERROR(Regression_Prep[[#This Row],[Per Pupil Spending]]/(1-Regression_Prep[[#This Row],[Percent Below Achievement ELA]]),"")</f>
        <v>41265.211944038419</v>
      </c>
      <c r="U416" s="60" t="str">
        <f>IFERROR(Regression_Prep[[#This Row],[Per Pupil Spending]]*Regression_Prep[[#This Row],[Percent Below Achievement Science]],"")</f>
        <v/>
      </c>
      <c r="V416" s="60" t="str">
        <f>IFERROR(Regression_Prep[[#This Row],[Per Pupil Spending]]/(1-Regression_Prep[[#This Row],[Percent Below Achievement Science]]),"")</f>
        <v/>
      </c>
      <c r="W416" s="60">
        <f>IFERROR(Regression_Prep[[#This Row],[Per Pupil Spending]]*Regression_Prep[[#This Row],[Percent Below Achievement Math]],"")</f>
        <v>8906.6928370000005</v>
      </c>
      <c r="X416" s="60">
        <f>IFERROR(Regression_Prep[[#This Row],[Per Pupil Spending]]/(1-Regression_Prep[[#This Row],[Percent Below Achievement Math]]),"")</f>
        <v>35976.533770253045</v>
      </c>
      <c r="Y416" s="60"/>
      <c r="AH416"/>
      <c r="AI416"/>
      <c r="AJ416"/>
      <c r="AK416"/>
      <c r="AL416"/>
      <c r="AM416"/>
      <c r="AN416"/>
      <c r="AO416"/>
      <c r="AP416"/>
    </row>
    <row r="417" spans="1:42" ht="13">
      <c r="A417" s="28" t="s">
        <v>570</v>
      </c>
      <c r="B417" s="26" t="s">
        <v>1074</v>
      </c>
      <c r="C417" s="26" t="s">
        <v>551</v>
      </c>
      <c r="D417" s="26" t="s">
        <v>710</v>
      </c>
      <c r="E417" s="26" t="s">
        <v>647</v>
      </c>
      <c r="F417" s="27" t="s">
        <v>579</v>
      </c>
      <c r="G417" s="26" t="s">
        <v>700</v>
      </c>
      <c r="H417" s="26" t="s">
        <v>1079</v>
      </c>
      <c r="I417" s="19" t="s">
        <v>710</v>
      </c>
      <c r="J417" s="18" t="str">
        <f>IF(Regression_Prep[[#This Row],[School Type]]="Charter","Charter", "Non Charter")</f>
        <v>Non Charter</v>
      </c>
      <c r="K417" s="60">
        <f>_xlfn.XLOOKUP(Regression_Prep[[#This Row],[School Name]],Per_Pupil_Spending_1[School Name],Per_Pupil_Spending_1[Amount],"")</f>
        <v>19300.36</v>
      </c>
      <c r="L417" s="60">
        <f>IF(Regression_Prep[[#This Row],[Comparison School Type]]="Charter", 0,1)</f>
        <v>1</v>
      </c>
      <c r="M417" s="60" cm="1">
        <f t="array" ref="M417">_xlfn._xlws.FILTER(Enrollment[Percentage],(Enrollment[School Name]=Regression_Prep[[#This Row],[School Name]])*(Enrollment[Population]="Economically Disadvantaged"),"")</f>
        <v>0.35849999999999999</v>
      </c>
      <c r="N417" s="60" cm="1">
        <f t="array" ref="N417">_xlfn._xlws.FILTER(Enrollment[Percentage],(Enrollment[School Name]=Regression_Prep[[#This Row],[School Name]])*(Enrollment[Population]="Students with Disabilities"),"")</f>
        <v>0.193</v>
      </c>
      <c r="O417" s="60">
        <f>_xlfn.XLOOKUP(Regression_Prep[[#This Row],[School Name]],ELA_New[School Name], ELA_New[Percentage of Students at Achievement Level],"")</f>
        <v>0.32379999999999998</v>
      </c>
      <c r="P417" s="60">
        <f>_xlfn.XLOOKUP(Regression_Prep[[#This Row],[School Name]],Math_New[School Name],Math_New[Percentage of Students at Achievement Level],"")</f>
        <v>0.622</v>
      </c>
      <c r="Q417" s="60">
        <f>_xlfn.XLOOKUP(Regression_Prep[[#This Row],[School Name]],Science_New[School Name], Science_New[Percentage of Students at Achievement Level],"")</f>
        <v>0.75</v>
      </c>
      <c r="R417" s="60">
        <f>IFERROR(AVERAGEIFS(Regression_Prep[[#This Row],[Percent Below Achievement ELA]:[Percent Below Achievement Science]],Regression_Prep[[#This Row],[Percent Below Achievement ELA]:[Percent Below Achievement Science]],"&lt;&gt;"),"")</f>
        <v>0.5652666666666667</v>
      </c>
      <c r="S417" s="60">
        <f>IFERROR(Regression_Prep[[#This Row],[Per Pupil Spending]]*Regression_Prep[[#This Row],[Percent Below Achievement ELA]],"")</f>
        <v>6249.4565679999996</v>
      </c>
      <c r="T417" s="60">
        <f>IFERROR(Regression_Prep[[#This Row],[Per Pupil Spending]]/(1-Regression_Prep[[#This Row],[Percent Below Achievement ELA]]),"")</f>
        <v>28542.383910085773</v>
      </c>
      <c r="U417" s="60">
        <f>IFERROR(Regression_Prep[[#This Row],[Per Pupil Spending]]*Regression_Prep[[#This Row],[Percent Below Achievement Science]],"")</f>
        <v>14475.27</v>
      </c>
      <c r="V417" s="60">
        <f>IFERROR(Regression_Prep[[#This Row],[Per Pupil Spending]]/(1-Regression_Prep[[#This Row],[Percent Below Achievement Science]]),"")</f>
        <v>77201.440000000002</v>
      </c>
      <c r="W417" s="60">
        <f>IFERROR(Regression_Prep[[#This Row],[Per Pupil Spending]]*Regression_Prep[[#This Row],[Percent Below Achievement Math]],"")</f>
        <v>12004.823920000001</v>
      </c>
      <c r="X417" s="60">
        <f>IFERROR(Regression_Prep[[#This Row],[Per Pupil Spending]]/(1-Regression_Prep[[#This Row],[Percent Below Achievement Math]]),"")</f>
        <v>51059.153439153437</v>
      </c>
      <c r="Y417" s="60"/>
      <c r="AH417"/>
      <c r="AI417"/>
      <c r="AJ417"/>
      <c r="AK417"/>
      <c r="AL417"/>
      <c r="AM417"/>
      <c r="AN417"/>
      <c r="AO417"/>
      <c r="AP417"/>
    </row>
    <row r="418" spans="1:42" ht="13">
      <c r="A418" s="25" t="s">
        <v>570</v>
      </c>
      <c r="B418" s="23" t="s">
        <v>1081</v>
      </c>
      <c r="C418" s="23" t="s">
        <v>191</v>
      </c>
      <c r="D418" s="24" t="s">
        <v>755</v>
      </c>
      <c r="E418" s="23" t="s">
        <v>647</v>
      </c>
      <c r="F418" s="24" t="s">
        <v>579</v>
      </c>
      <c r="G418" s="23" t="s">
        <v>791</v>
      </c>
      <c r="H418" s="23" t="s">
        <v>1082</v>
      </c>
      <c r="I418" s="19" t="s">
        <v>755</v>
      </c>
      <c r="J418" s="18" t="str">
        <f>IF(Regression_Prep[[#This Row],[School Type]]="Charter","Charter", "Non Charter")</f>
        <v>Non Charter</v>
      </c>
      <c r="K418" s="60">
        <f>_xlfn.XLOOKUP(Regression_Prep[[#This Row],[School Name]],Per_Pupil_Spending_1[School Name],Per_Pupil_Spending_1[Amount],"")</f>
        <v>28474.95</v>
      </c>
      <c r="L418" s="60">
        <f>IF(Regression_Prep[[#This Row],[Comparison School Type]]="Charter", 0,1)</f>
        <v>1</v>
      </c>
      <c r="M418" s="60" cm="1">
        <f t="array" ref="M418">_xlfn._xlws.FILTER(Enrollment[Percentage],(Enrollment[School Name]=Regression_Prep[[#This Row],[School Name]])*(Enrollment[Population]="Economically Disadvantaged"),"")</f>
        <v>0.60540000000000005</v>
      </c>
      <c r="N418" s="60" cm="1">
        <f t="array" ref="N418">_xlfn._xlws.FILTER(Enrollment[Percentage],(Enrollment[School Name]=Regression_Prep[[#This Row],[School Name]])*(Enrollment[Population]="Students with Disabilities"),"")</f>
        <v>0.36730000000000002</v>
      </c>
      <c r="O418" s="60">
        <f>_xlfn.XLOOKUP(Regression_Prep[[#This Row],[School Name]],ELA_New[School Name], ELA_New[Percentage of Students at Achievement Level],"")</f>
        <v>0.2069</v>
      </c>
      <c r="P418" s="60">
        <f>_xlfn.XLOOKUP(Regression_Prep[[#This Row],[School Name]],Math_New[School Name],Math_New[Percentage of Students at Achievement Level],"")</f>
        <v>0.37409999999999999</v>
      </c>
      <c r="Q418" s="60">
        <f>_xlfn.XLOOKUP(Regression_Prep[[#This Row],[School Name]],Science_New[School Name], Science_New[Percentage of Students at Achievement Level],"")</f>
        <v>0.60489999999999999</v>
      </c>
      <c r="R418" s="60">
        <f>IFERROR(AVERAGEIFS(Regression_Prep[[#This Row],[Percent Below Achievement ELA]:[Percent Below Achievement Science]],Regression_Prep[[#This Row],[Percent Below Achievement ELA]:[Percent Below Achievement Science]],"&lt;&gt;"),"")</f>
        <v>0.39529999999999998</v>
      </c>
      <c r="S418" s="60">
        <f>IFERROR(Regression_Prep[[#This Row],[Per Pupil Spending]]*Regression_Prep[[#This Row],[Percent Below Achievement ELA]],"")</f>
        <v>5891.4671550000003</v>
      </c>
      <c r="T418" s="60">
        <f>IFERROR(Regression_Prep[[#This Row],[Per Pupil Spending]]/(1-Regression_Prep[[#This Row],[Percent Below Achievement ELA]]),"")</f>
        <v>35903.353927625772</v>
      </c>
      <c r="U418" s="60">
        <f>IFERROR(Regression_Prep[[#This Row],[Per Pupil Spending]]*Regression_Prep[[#This Row],[Percent Below Achievement Science]],"")</f>
        <v>17224.497255000002</v>
      </c>
      <c r="V418" s="60">
        <f>IFERROR(Regression_Prep[[#This Row],[Per Pupil Spending]]/(1-Regression_Prep[[#This Row],[Percent Below Achievement Science]]),"")</f>
        <v>72070.235383447231</v>
      </c>
      <c r="W418" s="60">
        <f>IFERROR(Regression_Prep[[#This Row],[Per Pupil Spending]]*Regression_Prep[[#This Row],[Percent Below Achievement Math]],"")</f>
        <v>10652.478794999999</v>
      </c>
      <c r="X418" s="60">
        <f>IFERROR(Regression_Prep[[#This Row],[Per Pupil Spending]]/(1-Regression_Prep[[#This Row],[Percent Below Achievement Math]]),"")</f>
        <v>45494.408052404535</v>
      </c>
      <c r="Y418" s="60"/>
      <c r="AH418"/>
      <c r="AI418"/>
      <c r="AJ418"/>
      <c r="AK418"/>
      <c r="AL418"/>
      <c r="AM418"/>
      <c r="AN418"/>
      <c r="AO418"/>
      <c r="AP418"/>
    </row>
    <row r="419" spans="1:42" ht="13">
      <c r="A419" s="28" t="s">
        <v>570</v>
      </c>
      <c r="B419" s="26" t="s">
        <v>1088</v>
      </c>
      <c r="C419" s="26" t="s">
        <v>255</v>
      </c>
      <c r="D419" s="27" t="s">
        <v>725</v>
      </c>
      <c r="E419" s="26" t="s">
        <v>647</v>
      </c>
      <c r="F419" s="27" t="s">
        <v>579</v>
      </c>
      <c r="G419" s="26" t="s">
        <v>700</v>
      </c>
      <c r="H419" s="26" t="s">
        <v>1089</v>
      </c>
      <c r="I419" s="19" t="s">
        <v>725</v>
      </c>
      <c r="J419" s="18" t="str">
        <f>IF(Regression_Prep[[#This Row],[School Type]]="Charter","Charter", "Non Charter")</f>
        <v>Non Charter</v>
      </c>
      <c r="K419" s="60">
        <f>_xlfn.XLOOKUP(Regression_Prep[[#This Row],[School Name]],Per_Pupil_Spending_1[School Name],Per_Pupil_Spending_1[Amount],"")</f>
        <v>23221.06</v>
      </c>
      <c r="L419" s="60">
        <f>IF(Regression_Prep[[#This Row],[Comparison School Type]]="Charter", 0,1)</f>
        <v>1</v>
      </c>
      <c r="M419" s="60" cm="1">
        <f t="array" ref="M419">_xlfn._xlws.FILTER(Enrollment[Percentage],(Enrollment[School Name]=Regression_Prep[[#This Row],[School Name]])*(Enrollment[Population]="Economically Disadvantaged"),"")</f>
        <v>0.26219999999999999</v>
      </c>
      <c r="N419" s="60" cm="1">
        <f t="array" ref="N419">_xlfn._xlws.FILTER(Enrollment[Percentage],(Enrollment[School Name]=Regression_Prep[[#This Row],[School Name]])*(Enrollment[Population]="Students with Disabilities"),"")</f>
        <v>0.17780000000000001</v>
      </c>
      <c r="O419" s="60">
        <f>_xlfn.XLOOKUP(Regression_Prep[[#This Row],[School Name]],ELA_New[School Name], ELA_New[Percentage of Students at Achievement Level],"")</f>
        <v>0.3649</v>
      </c>
      <c r="P419" s="60">
        <f>_xlfn.XLOOKUP(Regression_Prep[[#This Row],[School Name]],Math_New[School Name],Math_New[Percentage of Students at Achievement Level],"")</f>
        <v>0.53849999999999998</v>
      </c>
      <c r="Q419" s="60">
        <f>_xlfn.XLOOKUP(Regression_Prep[[#This Row],[School Name]],Science_New[School Name], Science_New[Percentage of Students at Achievement Level],"")</f>
        <v>0.84670000000000001</v>
      </c>
      <c r="R419" s="60">
        <f>IFERROR(AVERAGEIFS(Regression_Prep[[#This Row],[Percent Below Achievement ELA]:[Percent Below Achievement Science]],Regression_Prep[[#This Row],[Percent Below Achievement ELA]:[Percent Below Achievement Science]],"&lt;&gt;"),"")</f>
        <v>0.5833666666666667</v>
      </c>
      <c r="S419" s="60">
        <f>IFERROR(Regression_Prep[[#This Row],[Per Pupil Spending]]*Regression_Prep[[#This Row],[Percent Below Achievement ELA]],"")</f>
        <v>8473.364794000001</v>
      </c>
      <c r="T419" s="60">
        <f>IFERROR(Regression_Prep[[#This Row],[Per Pupil Spending]]/(1-Regression_Prep[[#This Row],[Percent Below Achievement ELA]]),"")</f>
        <v>36562.840497559439</v>
      </c>
      <c r="U419" s="60">
        <f>IFERROR(Regression_Prep[[#This Row],[Per Pupil Spending]]*Regression_Prep[[#This Row],[Percent Below Achievement Science]],"")</f>
        <v>19661.271502</v>
      </c>
      <c r="V419" s="60">
        <f>IFERROR(Regression_Prep[[#This Row],[Per Pupil Spending]]/(1-Regression_Prep[[#This Row],[Percent Below Achievement Science]]),"")</f>
        <v>151474.62491846055</v>
      </c>
      <c r="W419" s="60">
        <f>IFERROR(Regression_Prep[[#This Row],[Per Pupil Spending]]*Regression_Prep[[#This Row],[Percent Below Achievement Math]],"")</f>
        <v>12504.54081</v>
      </c>
      <c r="X419" s="60">
        <f>IFERROR(Regression_Prep[[#This Row],[Per Pupil Spending]]/(1-Regression_Prep[[#This Row],[Percent Below Achievement Math]]),"")</f>
        <v>50316.489707475623</v>
      </c>
      <c r="Y419" s="60"/>
      <c r="AH419"/>
      <c r="AI419"/>
      <c r="AJ419"/>
      <c r="AK419"/>
      <c r="AL419"/>
      <c r="AM419"/>
      <c r="AN419"/>
      <c r="AO419"/>
      <c r="AP419"/>
    </row>
    <row r="420" spans="1:42" ht="13">
      <c r="A420" s="25" t="s">
        <v>570</v>
      </c>
      <c r="B420" s="23" t="s">
        <v>1088</v>
      </c>
      <c r="C420" s="23" t="s">
        <v>429</v>
      </c>
      <c r="D420" s="23" t="s">
        <v>835</v>
      </c>
      <c r="E420" s="23" t="s">
        <v>647</v>
      </c>
      <c r="F420" s="24" t="s">
        <v>579</v>
      </c>
      <c r="G420" s="23" t="s">
        <v>700</v>
      </c>
      <c r="H420" s="23" t="s">
        <v>1090</v>
      </c>
      <c r="I420" s="19" t="s">
        <v>835</v>
      </c>
      <c r="J420" s="18" t="str">
        <f>IF(Regression_Prep[[#This Row],[School Type]]="Charter","Charter", "Non Charter")</f>
        <v>Non Charter</v>
      </c>
      <c r="K420" s="60">
        <f>_xlfn.XLOOKUP(Regression_Prep[[#This Row],[School Name]],Per_Pupil_Spending_1[School Name],Per_Pupil_Spending_1[Amount],"")</f>
        <v>22202.7</v>
      </c>
      <c r="L420" s="60">
        <f>IF(Regression_Prep[[#This Row],[Comparison School Type]]="Charter", 0,1)</f>
        <v>1</v>
      </c>
      <c r="M420" s="60" cm="1">
        <f t="array" ref="M420">_xlfn._xlws.FILTER(Enrollment[Percentage],(Enrollment[School Name]=Regression_Prep[[#This Row],[School Name]])*(Enrollment[Population]="Economically Disadvantaged"),"")</f>
        <v>0.24610000000000001</v>
      </c>
      <c r="N420" s="60" cm="1">
        <f t="array" ref="N420">_xlfn._xlws.FILTER(Enrollment[Percentage],(Enrollment[School Name]=Regression_Prep[[#This Row],[School Name]])*(Enrollment[Population]="Students with Disabilities"),"")</f>
        <v>0.19919999999999999</v>
      </c>
      <c r="O420" s="60">
        <f>_xlfn.XLOOKUP(Regression_Prep[[#This Row],[School Name]],ELA_New[School Name], ELA_New[Percentage of Students at Achievement Level],"")</f>
        <v>0.28789999999999999</v>
      </c>
      <c r="P420" s="60">
        <f>_xlfn.XLOOKUP(Regression_Prep[[#This Row],[School Name]],Math_New[School Name],Math_New[Percentage of Students at Achievement Level],"")</f>
        <v>0.77270000000000005</v>
      </c>
      <c r="Q420" s="60" t="str">
        <f>_xlfn.XLOOKUP(Regression_Prep[[#This Row],[School Name]],Science_New[School Name], Science_New[Percentage of Students at Achievement Level],"")</f>
        <v/>
      </c>
      <c r="R420" s="60">
        <f>IFERROR(AVERAGEIFS(Regression_Prep[[#This Row],[Percent Below Achievement ELA]:[Percent Below Achievement Science]],Regression_Prep[[#This Row],[Percent Below Achievement ELA]:[Percent Below Achievement Science]],"&lt;&gt;"),"")</f>
        <v>0.53029999999999999</v>
      </c>
      <c r="S420" s="60">
        <f>IFERROR(Regression_Prep[[#This Row],[Per Pupil Spending]]*Regression_Prep[[#This Row],[Percent Below Achievement ELA]],"")</f>
        <v>6392.15733</v>
      </c>
      <c r="T420" s="60">
        <f>IFERROR(Regression_Prep[[#This Row],[Per Pupil Spending]]/(1-Regression_Prep[[#This Row],[Percent Below Achievement ELA]]),"")</f>
        <v>31179.188316247721</v>
      </c>
      <c r="U420" s="60" t="str">
        <f>IFERROR(Regression_Prep[[#This Row],[Per Pupil Spending]]*Regression_Prep[[#This Row],[Percent Below Achievement Science]],"")</f>
        <v/>
      </c>
      <c r="V420" s="60" t="str">
        <f>IFERROR(Regression_Prep[[#This Row],[Per Pupil Spending]]/(1-Regression_Prep[[#This Row],[Percent Below Achievement Science]]),"")</f>
        <v/>
      </c>
      <c r="W420" s="60">
        <f>IFERROR(Regression_Prep[[#This Row],[Per Pupil Spending]]*Regression_Prep[[#This Row],[Percent Below Achievement Math]],"")</f>
        <v>17156.026290000002</v>
      </c>
      <c r="X420" s="60">
        <f>IFERROR(Regression_Prep[[#This Row],[Per Pupil Spending]]/(1-Regression_Prep[[#This Row],[Percent Below Achievement Math]]),"")</f>
        <v>97680.158380994311</v>
      </c>
      <c r="Y420" s="60"/>
      <c r="AH420"/>
      <c r="AI420"/>
      <c r="AJ420"/>
      <c r="AK420"/>
      <c r="AL420"/>
      <c r="AM420"/>
      <c r="AN420"/>
      <c r="AO420"/>
      <c r="AP420"/>
    </row>
    <row r="421" spans="1:42" ht="13">
      <c r="A421" s="28" t="s">
        <v>570</v>
      </c>
      <c r="B421" s="26" t="s">
        <v>1088</v>
      </c>
      <c r="C421" s="26" t="s">
        <v>467</v>
      </c>
      <c r="D421" s="27" t="s">
        <v>725</v>
      </c>
      <c r="E421" s="26" t="s">
        <v>647</v>
      </c>
      <c r="F421" s="27" t="s">
        <v>579</v>
      </c>
      <c r="G421" s="26" t="s">
        <v>700</v>
      </c>
      <c r="H421" s="26" t="s">
        <v>1090</v>
      </c>
      <c r="I421" s="19" t="s">
        <v>725</v>
      </c>
      <c r="J421" s="18" t="str">
        <f>IF(Regression_Prep[[#This Row],[School Type]]="Charter","Charter", "Non Charter")</f>
        <v>Non Charter</v>
      </c>
      <c r="K421" s="60">
        <f>_xlfn.XLOOKUP(Regression_Prep[[#This Row],[School Name]],Per_Pupil_Spending_1[School Name],Per_Pupil_Spending_1[Amount],"")</f>
        <v>23878.080000000002</v>
      </c>
      <c r="L421" s="60">
        <f>IF(Regression_Prep[[#This Row],[Comparison School Type]]="Charter", 0,1)</f>
        <v>1</v>
      </c>
      <c r="M421" s="60" cm="1">
        <f t="array" ref="M421">_xlfn._xlws.FILTER(Enrollment[Percentage],(Enrollment[School Name]=Regression_Prep[[#This Row],[School Name]])*(Enrollment[Population]="Economically Disadvantaged"),"")</f>
        <v>0.31080000000000002</v>
      </c>
      <c r="N421" s="60" cm="1">
        <f t="array" ref="N421">_xlfn._xlws.FILTER(Enrollment[Percentage],(Enrollment[School Name]=Regression_Prep[[#This Row],[School Name]])*(Enrollment[Population]="Students with Disabilities"),"")</f>
        <v>0.19589999999999999</v>
      </c>
      <c r="O421" s="60">
        <f>_xlfn.XLOOKUP(Regression_Prep[[#This Row],[School Name]],ELA_New[School Name], ELA_New[Percentage of Students at Achievement Level],"")</f>
        <v>0.223</v>
      </c>
      <c r="P421" s="60">
        <f>_xlfn.XLOOKUP(Regression_Prep[[#This Row],[School Name]],Math_New[School Name],Math_New[Percentage of Students at Achievement Level],"")</f>
        <v>0.55410000000000004</v>
      </c>
      <c r="Q421" s="60">
        <f>_xlfn.XLOOKUP(Regression_Prep[[#This Row],[School Name]],Science_New[School Name], Science_New[Percentage of Students at Achievement Level],"")</f>
        <v>0.83950000000000002</v>
      </c>
      <c r="R421" s="60">
        <f>IFERROR(AVERAGEIFS(Regression_Prep[[#This Row],[Percent Below Achievement ELA]:[Percent Below Achievement Science]],Regression_Prep[[#This Row],[Percent Below Achievement ELA]:[Percent Below Achievement Science]],"&lt;&gt;"),"")</f>
        <v>0.53886666666666672</v>
      </c>
      <c r="S421" s="60">
        <f>IFERROR(Regression_Prep[[#This Row],[Per Pupil Spending]]*Regression_Prep[[#This Row],[Percent Below Achievement ELA]],"")</f>
        <v>5324.8118400000003</v>
      </c>
      <c r="T421" s="60">
        <f>IFERROR(Regression_Prep[[#This Row],[Per Pupil Spending]]/(1-Regression_Prep[[#This Row],[Percent Below Achievement ELA]]),"")</f>
        <v>30731.119691119693</v>
      </c>
      <c r="U421" s="60">
        <f>IFERROR(Regression_Prep[[#This Row],[Per Pupil Spending]]*Regression_Prep[[#This Row],[Percent Below Achievement Science]],"")</f>
        <v>20045.648160000001</v>
      </c>
      <c r="V421" s="60">
        <f>IFERROR(Regression_Prep[[#This Row],[Per Pupil Spending]]/(1-Regression_Prep[[#This Row],[Percent Below Achievement Science]]),"")</f>
        <v>148773.08411214958</v>
      </c>
      <c r="W421" s="60">
        <f>IFERROR(Regression_Prep[[#This Row],[Per Pupil Spending]]*Regression_Prep[[#This Row],[Percent Below Achievement Math]],"")</f>
        <v>13230.844128000002</v>
      </c>
      <c r="X421" s="60">
        <f>IFERROR(Regression_Prep[[#This Row],[Per Pupil Spending]]/(1-Regression_Prep[[#This Row],[Percent Below Achievement Math]]),"")</f>
        <v>53550.30275846603</v>
      </c>
      <c r="Y421" s="60"/>
      <c r="AH421"/>
      <c r="AI421"/>
      <c r="AJ421"/>
      <c r="AK421"/>
      <c r="AL421"/>
      <c r="AM421"/>
      <c r="AN421"/>
      <c r="AO421"/>
      <c r="AP421"/>
    </row>
    <row r="422" spans="1:42" ht="13">
      <c r="A422" s="25" t="s">
        <v>570</v>
      </c>
      <c r="B422" s="23" t="s">
        <v>1088</v>
      </c>
      <c r="C422" s="23" t="s">
        <v>322</v>
      </c>
      <c r="D422" s="24" t="s">
        <v>731</v>
      </c>
      <c r="E422" s="23" t="s">
        <v>647</v>
      </c>
      <c r="F422" s="24" t="s">
        <v>579</v>
      </c>
      <c r="G422" s="23" t="s">
        <v>700</v>
      </c>
      <c r="H422" s="23" t="s">
        <v>1091</v>
      </c>
      <c r="I422" s="19" t="s">
        <v>731</v>
      </c>
      <c r="J422" s="18" t="str">
        <f>IF(Regression_Prep[[#This Row],[School Type]]="Charter","Charter", "Non Charter")</f>
        <v>Non Charter</v>
      </c>
      <c r="K422" s="60">
        <f>_xlfn.XLOOKUP(Regression_Prep[[#This Row],[School Name]],Per_Pupil_Spending_1[School Name],Per_Pupil_Spending_1[Amount],"")</f>
        <v>21199.54</v>
      </c>
      <c r="L422" s="60">
        <f>IF(Regression_Prep[[#This Row],[Comparison School Type]]="Charter", 0,1)</f>
        <v>1</v>
      </c>
      <c r="M422" s="60" cm="1">
        <f t="array" ref="M422">_xlfn._xlws.FILTER(Enrollment[Percentage],(Enrollment[School Name]=Regression_Prep[[#This Row],[School Name]])*(Enrollment[Population]="Economically Disadvantaged"),"")</f>
        <v>0.2258</v>
      </c>
      <c r="N422" s="60" cm="1">
        <f t="array" ref="N422">_xlfn._xlws.FILTER(Enrollment[Percentage],(Enrollment[School Name]=Regression_Prep[[#This Row],[School Name]])*(Enrollment[Population]="Students with Disabilities"),"")</f>
        <v>0.1351</v>
      </c>
      <c r="O422" s="60">
        <f>_xlfn.XLOOKUP(Regression_Prep[[#This Row],[School Name]],ELA_New[School Name], ELA_New[Percentage of Students at Achievement Level],"")</f>
        <v>0.3881</v>
      </c>
      <c r="P422" s="60">
        <f>_xlfn.XLOOKUP(Regression_Prep[[#This Row],[School Name]],Math_New[School Name],Math_New[Percentage of Students at Achievement Level],"")</f>
        <v>0.33329999999999999</v>
      </c>
      <c r="Q422" s="60">
        <f>_xlfn.XLOOKUP(Regression_Prep[[#This Row],[School Name]],Science_New[School Name], Science_New[Percentage of Students at Achievement Level],"")</f>
        <v>0.6401</v>
      </c>
      <c r="R422" s="60">
        <f>IFERROR(AVERAGEIFS(Regression_Prep[[#This Row],[Percent Below Achievement ELA]:[Percent Below Achievement Science]],Regression_Prep[[#This Row],[Percent Below Achievement ELA]:[Percent Below Achievement Science]],"&lt;&gt;"),"")</f>
        <v>0.45383333333333331</v>
      </c>
      <c r="S422" s="60">
        <f>IFERROR(Regression_Prep[[#This Row],[Per Pupil Spending]]*Regression_Prep[[#This Row],[Percent Below Achievement ELA]],"")</f>
        <v>8227.5414739999997</v>
      </c>
      <c r="T422" s="60">
        <f>IFERROR(Regression_Prep[[#This Row],[Per Pupil Spending]]/(1-Regression_Prep[[#This Row],[Percent Below Achievement ELA]]),"")</f>
        <v>34645.432260173235</v>
      </c>
      <c r="U422" s="60">
        <f>IFERROR(Regression_Prep[[#This Row],[Per Pupil Spending]]*Regression_Prep[[#This Row],[Percent Below Achievement Science]],"")</f>
        <v>13569.825554000001</v>
      </c>
      <c r="V422" s="60">
        <f>IFERROR(Regression_Prep[[#This Row],[Per Pupil Spending]]/(1-Regression_Prep[[#This Row],[Percent Below Achievement Science]]),"")</f>
        <v>58903.973325923871</v>
      </c>
      <c r="W422" s="60">
        <f>IFERROR(Regression_Prep[[#This Row],[Per Pupil Spending]]*Regression_Prep[[#This Row],[Percent Below Achievement Math]],"")</f>
        <v>7065.8066820000004</v>
      </c>
      <c r="X422" s="60">
        <f>IFERROR(Regression_Prep[[#This Row],[Per Pupil Spending]]/(1-Regression_Prep[[#This Row],[Percent Below Achievement Math]]),"")</f>
        <v>31797.720113994299</v>
      </c>
      <c r="Y422" s="60"/>
      <c r="AH422"/>
      <c r="AI422"/>
      <c r="AJ422"/>
      <c r="AK422"/>
      <c r="AL422"/>
      <c r="AM422"/>
      <c r="AN422"/>
      <c r="AO422"/>
      <c r="AP422"/>
    </row>
    <row r="423" spans="1:42" ht="13">
      <c r="A423" s="28" t="s">
        <v>570</v>
      </c>
      <c r="B423" s="26" t="s">
        <v>1088</v>
      </c>
      <c r="C423" s="26" t="s">
        <v>197</v>
      </c>
      <c r="D423" s="27" t="s">
        <v>1092</v>
      </c>
      <c r="E423" s="26" t="s">
        <v>647</v>
      </c>
      <c r="F423" s="27" t="s">
        <v>579</v>
      </c>
      <c r="G423" s="26" t="s">
        <v>700</v>
      </c>
      <c r="H423" s="26" t="s">
        <v>1089</v>
      </c>
      <c r="I423" s="19" t="s">
        <v>1092</v>
      </c>
      <c r="J423" s="18" t="str">
        <f>IF(Regression_Prep[[#This Row],[School Type]]="Charter","Charter", "Non Charter")</f>
        <v>Non Charter</v>
      </c>
      <c r="K423" s="60">
        <f>_xlfn.XLOOKUP(Regression_Prep[[#This Row],[School Name]],Per_Pupil_Spending_1[School Name],Per_Pupil_Spending_1[Amount],"")</f>
        <v>23115.51</v>
      </c>
      <c r="L423" s="60">
        <f>IF(Regression_Prep[[#This Row],[Comparison School Type]]="Charter", 0,1)</f>
        <v>1</v>
      </c>
      <c r="M423" s="60" cm="1">
        <f t="array" ref="M423">_xlfn._xlws.FILTER(Enrollment[Percentage],(Enrollment[School Name]=Regression_Prep[[#This Row],[School Name]])*(Enrollment[Population]="Economically Disadvantaged"),"")</f>
        <v>0.2384</v>
      </c>
      <c r="N423" s="60" cm="1">
        <f t="array" ref="N423">_xlfn._xlws.FILTER(Enrollment[Percentage],(Enrollment[School Name]=Regression_Prep[[#This Row],[School Name]])*(Enrollment[Population]="Students with Disabilities"),"")</f>
        <v>0.1898</v>
      </c>
      <c r="O423" s="60">
        <f>_xlfn.XLOOKUP(Regression_Prep[[#This Row],[School Name]],ELA_New[School Name], ELA_New[Percentage of Students at Achievement Level],"")</f>
        <v>0.36070000000000002</v>
      </c>
      <c r="P423" s="60">
        <f>_xlfn.XLOOKUP(Regression_Prep[[#This Row],[School Name]],Math_New[School Name],Math_New[Percentage of Students at Achievement Level],"")</f>
        <v>0.30280000000000001</v>
      </c>
      <c r="Q423" s="60" t="str">
        <f>_xlfn.XLOOKUP(Regression_Prep[[#This Row],[School Name]],Science_New[School Name], Science_New[Percentage of Students at Achievement Level],"")</f>
        <v/>
      </c>
      <c r="R423" s="60">
        <f>IFERROR(AVERAGEIFS(Regression_Prep[[#This Row],[Percent Below Achievement ELA]:[Percent Below Achievement Science]],Regression_Prep[[#This Row],[Percent Below Achievement ELA]:[Percent Below Achievement Science]],"&lt;&gt;"),"")</f>
        <v>0.33174999999999999</v>
      </c>
      <c r="S423" s="60">
        <f>IFERROR(Regression_Prep[[#This Row],[Per Pupil Spending]]*Regression_Prep[[#This Row],[Percent Below Achievement ELA]],"")</f>
        <v>8337.7644569999993</v>
      </c>
      <c r="T423" s="60">
        <f>IFERROR(Regression_Prep[[#This Row],[Per Pupil Spending]]/(1-Regression_Prep[[#This Row],[Percent Below Achievement ELA]]),"")</f>
        <v>36157.531675269827</v>
      </c>
      <c r="U423" s="60" t="str">
        <f>IFERROR(Regression_Prep[[#This Row],[Per Pupil Spending]]*Regression_Prep[[#This Row],[Percent Below Achievement Science]],"")</f>
        <v/>
      </c>
      <c r="V423" s="60" t="str">
        <f>IFERROR(Regression_Prep[[#This Row],[Per Pupil Spending]]/(1-Regression_Prep[[#This Row],[Percent Below Achievement Science]]),"")</f>
        <v/>
      </c>
      <c r="W423" s="60">
        <f>IFERROR(Regression_Prep[[#This Row],[Per Pupil Spending]]*Regression_Prep[[#This Row],[Percent Below Achievement Math]],"")</f>
        <v>6999.3764279999996</v>
      </c>
      <c r="X423" s="60">
        <f>IFERROR(Regression_Prep[[#This Row],[Per Pupil Spending]]/(1-Regression_Prep[[#This Row],[Percent Below Achievement Math]]),"")</f>
        <v>33154.776247848531</v>
      </c>
      <c r="Y423" s="60"/>
      <c r="AH423"/>
      <c r="AI423"/>
      <c r="AJ423"/>
      <c r="AK423"/>
      <c r="AL423"/>
      <c r="AM423"/>
      <c r="AN423"/>
      <c r="AO423"/>
      <c r="AP423"/>
    </row>
    <row r="424" spans="1:42" ht="13">
      <c r="A424" s="25" t="s">
        <v>570</v>
      </c>
      <c r="B424" s="23" t="s">
        <v>1088</v>
      </c>
      <c r="C424" s="23" t="s">
        <v>502</v>
      </c>
      <c r="D424" s="23" t="s">
        <v>922</v>
      </c>
      <c r="E424" s="23" t="s">
        <v>647</v>
      </c>
      <c r="F424" s="24" t="s">
        <v>579</v>
      </c>
      <c r="G424" s="23" t="s">
        <v>700</v>
      </c>
      <c r="H424" s="23" t="s">
        <v>1091</v>
      </c>
      <c r="I424" s="19" t="s">
        <v>922</v>
      </c>
      <c r="J424" s="18" t="str">
        <f>IF(Regression_Prep[[#This Row],[School Type]]="Charter","Charter", "Non Charter")</f>
        <v>Non Charter</v>
      </c>
      <c r="K424" s="60">
        <f>_xlfn.XLOOKUP(Regression_Prep[[#This Row],[School Name]],Per_Pupil_Spending_1[School Name],Per_Pupil_Spending_1[Amount],"")</f>
        <v>21259.94</v>
      </c>
      <c r="L424" s="60">
        <f>IF(Regression_Prep[[#This Row],[Comparison School Type]]="Charter", 0,1)</f>
        <v>1</v>
      </c>
      <c r="M424" s="60" cm="1">
        <f t="array" ref="M424">_xlfn._xlws.FILTER(Enrollment[Percentage],(Enrollment[School Name]=Regression_Prep[[#This Row],[School Name]])*(Enrollment[Population]="Economically Disadvantaged"),"")</f>
        <v>0.1542</v>
      </c>
      <c r="N424" s="60" cm="1">
        <f t="array" ref="N424">_xlfn._xlws.FILTER(Enrollment[Percentage],(Enrollment[School Name]=Regression_Prep[[#This Row],[School Name]])*(Enrollment[Population]="Students with Disabilities"),"")</f>
        <v>9.8799999999999999E-2</v>
      </c>
      <c r="O424" s="60">
        <f>_xlfn.XLOOKUP(Regression_Prep[[#This Row],[School Name]],ELA_New[School Name], ELA_New[Percentage of Students at Achievement Level],"")</f>
        <v>0.2135</v>
      </c>
      <c r="P424" s="60">
        <f>_xlfn.XLOOKUP(Regression_Prep[[#This Row],[School Name]],Math_New[School Name],Math_New[Percentage of Students at Achievement Level],"")</f>
        <v>0.68540000000000001</v>
      </c>
      <c r="Q424" s="60" t="str">
        <f>_xlfn.XLOOKUP(Regression_Prep[[#This Row],[School Name]],Science_New[School Name], Science_New[Percentage of Students at Achievement Level],"")</f>
        <v/>
      </c>
      <c r="R424" s="60">
        <f>IFERROR(AVERAGEIFS(Regression_Prep[[#This Row],[Percent Below Achievement ELA]:[Percent Below Achievement Science]],Regression_Prep[[#This Row],[Percent Below Achievement ELA]:[Percent Below Achievement Science]],"&lt;&gt;"),"")</f>
        <v>0.44945000000000002</v>
      </c>
      <c r="S424" s="60">
        <f>IFERROR(Regression_Prep[[#This Row],[Per Pupil Spending]]*Regression_Prep[[#This Row],[Percent Below Achievement ELA]],"")</f>
        <v>4538.99719</v>
      </c>
      <c r="T424" s="60">
        <f>IFERROR(Regression_Prep[[#This Row],[Per Pupil Spending]]/(1-Regression_Prep[[#This Row],[Percent Below Achievement ELA]]),"")</f>
        <v>27031.07438016529</v>
      </c>
      <c r="U424" s="60" t="str">
        <f>IFERROR(Regression_Prep[[#This Row],[Per Pupil Spending]]*Regression_Prep[[#This Row],[Percent Below Achievement Science]],"")</f>
        <v/>
      </c>
      <c r="V424" s="60" t="str">
        <f>IFERROR(Regression_Prep[[#This Row],[Per Pupil Spending]]/(1-Regression_Prep[[#This Row],[Percent Below Achievement Science]]),"")</f>
        <v/>
      </c>
      <c r="W424" s="60">
        <f>IFERROR(Regression_Prep[[#This Row],[Per Pupil Spending]]*Regression_Prep[[#This Row],[Percent Below Achievement Math]],"")</f>
        <v>14571.562876</v>
      </c>
      <c r="X424" s="60">
        <f>IFERROR(Regression_Prep[[#This Row],[Per Pupil Spending]]/(1-Regression_Prep[[#This Row],[Percent Below Achievement Math]]),"")</f>
        <v>67577.685950413215</v>
      </c>
      <c r="Y424" s="60"/>
      <c r="AH424"/>
      <c r="AI424"/>
      <c r="AJ424"/>
      <c r="AK424"/>
      <c r="AL424"/>
      <c r="AM424"/>
      <c r="AN424"/>
      <c r="AO424"/>
      <c r="AP424"/>
    </row>
    <row r="425" spans="1:42" ht="13">
      <c r="A425" s="28" t="s">
        <v>570</v>
      </c>
      <c r="B425" s="26" t="s">
        <v>1088</v>
      </c>
      <c r="C425" s="26" t="s">
        <v>546</v>
      </c>
      <c r="D425" s="26" t="s">
        <v>835</v>
      </c>
      <c r="E425" s="26" t="s">
        <v>647</v>
      </c>
      <c r="F425" s="27" t="s">
        <v>579</v>
      </c>
      <c r="G425" s="26" t="s">
        <v>700</v>
      </c>
      <c r="H425" s="26" t="s">
        <v>1089</v>
      </c>
      <c r="I425" s="19" t="s">
        <v>835</v>
      </c>
      <c r="J425" s="18" t="str">
        <f>IF(Regression_Prep[[#This Row],[School Type]]="Charter","Charter", "Non Charter")</f>
        <v>Non Charter</v>
      </c>
      <c r="K425" s="60">
        <f>_xlfn.XLOOKUP(Regression_Prep[[#This Row],[School Name]],Per_Pupil_Spending_1[School Name],Per_Pupil_Spending_1[Amount],"")</f>
        <v>22472.080000000002</v>
      </c>
      <c r="L425" s="60">
        <f>IF(Regression_Prep[[#This Row],[Comparison School Type]]="Charter", 0,1)</f>
        <v>1</v>
      </c>
      <c r="M425" s="60" cm="1">
        <f t="array" ref="M425">_xlfn._xlws.FILTER(Enrollment[Percentage],(Enrollment[School Name]=Regression_Prep[[#This Row],[School Name]])*(Enrollment[Population]="Economically Disadvantaged"),"")</f>
        <v>0.25850000000000001</v>
      </c>
      <c r="N425" s="60" cm="1">
        <f t="array" ref="N425">_xlfn._xlws.FILTER(Enrollment[Percentage],(Enrollment[School Name]=Regression_Prep[[#This Row],[School Name]])*(Enrollment[Population]="Students with Disabilities"),"")</f>
        <v>0.17050000000000001</v>
      </c>
      <c r="O425" s="60">
        <f>_xlfn.XLOOKUP(Regression_Prep[[#This Row],[School Name]],ELA_New[School Name], ELA_New[Percentage of Students at Achievement Level],"")</f>
        <v>0.40260000000000001</v>
      </c>
      <c r="P425" s="60">
        <f>_xlfn.XLOOKUP(Regression_Prep[[#This Row],[School Name]],Math_New[School Name],Math_New[Percentage of Students at Achievement Level],"")</f>
        <v>0.57140000000000002</v>
      </c>
      <c r="Q425" s="60" t="str">
        <f>_xlfn.XLOOKUP(Regression_Prep[[#This Row],[School Name]],Science_New[School Name], Science_New[Percentage of Students at Achievement Level],"")</f>
        <v/>
      </c>
      <c r="R425" s="60">
        <f>IFERROR(AVERAGEIFS(Regression_Prep[[#This Row],[Percent Below Achievement ELA]:[Percent Below Achievement Science]],Regression_Prep[[#This Row],[Percent Below Achievement ELA]:[Percent Below Achievement Science]],"&lt;&gt;"),"")</f>
        <v>0.48699999999999999</v>
      </c>
      <c r="S425" s="60">
        <f>IFERROR(Regression_Prep[[#This Row],[Per Pupil Spending]]*Regression_Prep[[#This Row],[Percent Below Achievement ELA]],"")</f>
        <v>9047.2594080000017</v>
      </c>
      <c r="T425" s="60">
        <f>IFERROR(Regression_Prep[[#This Row],[Per Pupil Spending]]/(1-Regression_Prep[[#This Row],[Percent Below Achievement ELA]]),"")</f>
        <v>37616.471375962508</v>
      </c>
      <c r="U425" s="60" t="str">
        <f>IFERROR(Regression_Prep[[#This Row],[Per Pupil Spending]]*Regression_Prep[[#This Row],[Percent Below Achievement Science]],"")</f>
        <v/>
      </c>
      <c r="V425" s="60" t="str">
        <f>IFERROR(Regression_Prep[[#This Row],[Per Pupil Spending]]/(1-Regression_Prep[[#This Row],[Percent Below Achievement Science]]),"")</f>
        <v/>
      </c>
      <c r="W425" s="60">
        <f>IFERROR(Regression_Prep[[#This Row],[Per Pupil Spending]]*Regression_Prep[[#This Row],[Percent Below Achievement Math]],"")</f>
        <v>12840.546512000001</v>
      </c>
      <c r="X425" s="60">
        <f>IFERROR(Regression_Prep[[#This Row],[Per Pupil Spending]]/(1-Regression_Prep[[#This Row],[Percent Below Achievement Math]]),"")</f>
        <v>52431.35790947271</v>
      </c>
      <c r="Y425" s="60"/>
      <c r="AH425"/>
      <c r="AI425"/>
      <c r="AJ425"/>
      <c r="AK425"/>
      <c r="AL425"/>
      <c r="AM425"/>
      <c r="AN425"/>
      <c r="AO425"/>
      <c r="AP425"/>
    </row>
    <row r="426" spans="1:42" ht="13">
      <c r="A426" s="25" t="s">
        <v>570</v>
      </c>
      <c r="B426" s="23" t="s">
        <v>1093</v>
      </c>
      <c r="C426" s="23" t="s">
        <v>228</v>
      </c>
      <c r="D426" s="24" t="s">
        <v>749</v>
      </c>
      <c r="E426" s="23" t="s">
        <v>647</v>
      </c>
      <c r="F426" s="24" t="s">
        <v>579</v>
      </c>
      <c r="G426" s="23" t="s">
        <v>653</v>
      </c>
      <c r="H426" s="23" t="s">
        <v>1094</v>
      </c>
      <c r="I426" s="19" t="s">
        <v>749</v>
      </c>
      <c r="J426" s="18" t="str">
        <f>IF(Regression_Prep[[#This Row],[School Type]]="Charter","Charter", "Non Charter")</f>
        <v>Non Charter</v>
      </c>
      <c r="K426" s="60">
        <f>_xlfn.XLOOKUP(Regression_Prep[[#This Row],[School Name]],Per_Pupil_Spending_1[School Name],Per_Pupil_Spending_1[Amount],"")</f>
        <v>31314.66</v>
      </c>
      <c r="L426" s="60">
        <f>IF(Regression_Prep[[#This Row],[Comparison School Type]]="Charter", 0,1)</f>
        <v>1</v>
      </c>
      <c r="M426" s="60" cm="1">
        <f t="array" ref="M426">_xlfn._xlws.FILTER(Enrollment[Percentage],(Enrollment[School Name]=Regression_Prep[[#This Row],[School Name]])*(Enrollment[Population]="Economically Disadvantaged"),"")</f>
        <v>0.62150000000000005</v>
      </c>
      <c r="N426" s="60" cm="1">
        <f t="array" ref="N426">_xlfn._xlws.FILTER(Enrollment[Percentage],(Enrollment[School Name]=Regression_Prep[[#This Row],[School Name]])*(Enrollment[Population]="Students with Disabilities"),"")</f>
        <v>0.23730000000000001</v>
      </c>
      <c r="O426" s="60">
        <f>_xlfn.XLOOKUP(Regression_Prep[[#This Row],[School Name]],ELA_New[School Name], ELA_New[Percentage of Students at Achievement Level],"")</f>
        <v>0.35799999999999998</v>
      </c>
      <c r="P426" s="60">
        <f>_xlfn.XLOOKUP(Regression_Prep[[#This Row],[School Name]],Math_New[School Name],Math_New[Percentage of Students at Achievement Level],"")</f>
        <v>0.53410000000000002</v>
      </c>
      <c r="Q426" s="60">
        <f>_xlfn.XLOOKUP(Regression_Prep[[#This Row],[School Name]],Science_New[School Name], Science_New[Percentage of Students at Achievement Level],"")</f>
        <v>0.875</v>
      </c>
      <c r="R426" s="60">
        <f>IFERROR(AVERAGEIFS(Regression_Prep[[#This Row],[Percent Below Achievement ELA]:[Percent Below Achievement Science]],Regression_Prep[[#This Row],[Percent Below Achievement ELA]:[Percent Below Achievement Science]],"&lt;&gt;"),"")</f>
        <v>0.58903333333333341</v>
      </c>
      <c r="S426" s="60">
        <f>IFERROR(Regression_Prep[[#This Row],[Per Pupil Spending]]*Regression_Prep[[#This Row],[Percent Below Achievement ELA]],"")</f>
        <v>11210.648279999999</v>
      </c>
      <c r="T426" s="60">
        <f>IFERROR(Regression_Prep[[#This Row],[Per Pupil Spending]]/(1-Regression_Prep[[#This Row],[Percent Below Achievement ELA]]),"")</f>
        <v>48776.728971962613</v>
      </c>
      <c r="U426" s="60">
        <f>IFERROR(Regression_Prep[[#This Row],[Per Pupil Spending]]*Regression_Prep[[#This Row],[Percent Below Achievement Science]],"")</f>
        <v>27400.327499999999</v>
      </c>
      <c r="V426" s="60">
        <f>IFERROR(Regression_Prep[[#This Row],[Per Pupil Spending]]/(1-Regression_Prep[[#This Row],[Percent Below Achievement Science]]),"")</f>
        <v>250517.28</v>
      </c>
      <c r="W426" s="60">
        <f>IFERROR(Regression_Prep[[#This Row],[Per Pupil Spending]]*Regression_Prep[[#This Row],[Percent Below Achievement Math]],"")</f>
        <v>16725.159906000001</v>
      </c>
      <c r="X426" s="60">
        <f>IFERROR(Regression_Prep[[#This Row],[Per Pupil Spending]]/(1-Regression_Prep[[#This Row],[Percent Below Achievement Math]]),"")</f>
        <v>67213.264649066332</v>
      </c>
      <c r="Y426" s="60"/>
      <c r="AH426"/>
      <c r="AI426"/>
      <c r="AJ426"/>
      <c r="AK426"/>
      <c r="AL426"/>
      <c r="AM426"/>
      <c r="AN426"/>
      <c r="AO426"/>
      <c r="AP426"/>
    </row>
    <row r="427" spans="1:42" ht="13">
      <c r="A427" s="28" t="s">
        <v>570</v>
      </c>
      <c r="B427" s="26" t="s">
        <v>1093</v>
      </c>
      <c r="C427" s="26" t="s">
        <v>89</v>
      </c>
      <c r="D427" s="27" t="s">
        <v>698</v>
      </c>
      <c r="E427" s="26" t="s">
        <v>647</v>
      </c>
      <c r="F427" s="27" t="s">
        <v>579</v>
      </c>
      <c r="G427" s="26" t="s">
        <v>653</v>
      </c>
      <c r="H427" s="26" t="s">
        <v>1095</v>
      </c>
      <c r="I427" s="19" t="s">
        <v>698</v>
      </c>
      <c r="J427" s="18" t="str">
        <f>IF(Regression_Prep[[#This Row],[School Type]]="Charter","Charter", "Non Charter")</f>
        <v>Non Charter</v>
      </c>
      <c r="K427" s="60">
        <f>_xlfn.XLOOKUP(Regression_Prep[[#This Row],[School Name]],Per_Pupil_Spending_1[School Name],Per_Pupil_Spending_1[Amount],"")</f>
        <v>28195.59</v>
      </c>
      <c r="L427" s="60">
        <f>IF(Regression_Prep[[#This Row],[Comparison School Type]]="Charter", 0,1)</f>
        <v>1</v>
      </c>
      <c r="M427" s="60" cm="1">
        <f t="array" ref="M427">_xlfn._xlws.FILTER(Enrollment[Percentage],(Enrollment[School Name]=Regression_Prep[[#This Row],[School Name]])*(Enrollment[Population]="Economically Disadvantaged"),"")</f>
        <v>0.49070000000000003</v>
      </c>
      <c r="N427" s="60" cm="1">
        <f t="array" ref="N427">_xlfn._xlws.FILTER(Enrollment[Percentage],(Enrollment[School Name]=Regression_Prep[[#This Row],[School Name]])*(Enrollment[Population]="Students with Disabilities"),"")</f>
        <v>0.21490000000000001</v>
      </c>
      <c r="O427" s="60">
        <f>_xlfn.XLOOKUP(Regression_Prep[[#This Row],[School Name]],ELA_New[School Name], ELA_New[Percentage of Students at Achievement Level],"")</f>
        <v>0.30620000000000003</v>
      </c>
      <c r="P427" s="60">
        <f>_xlfn.XLOOKUP(Regression_Prep[[#This Row],[School Name]],Math_New[School Name],Math_New[Percentage of Students at Achievement Level],"")</f>
        <v>0.2903</v>
      </c>
      <c r="Q427" s="60">
        <f>_xlfn.XLOOKUP(Regression_Prep[[#This Row],[School Name]],Science_New[School Name], Science_New[Percentage of Students at Achievement Level],"")</f>
        <v>0.61240000000000006</v>
      </c>
      <c r="R427" s="60">
        <f>IFERROR(AVERAGEIFS(Regression_Prep[[#This Row],[Percent Below Achievement ELA]:[Percent Below Achievement Science]],Regression_Prep[[#This Row],[Percent Below Achievement ELA]:[Percent Below Achievement Science]],"&lt;&gt;"),"")</f>
        <v>0.4029666666666667</v>
      </c>
      <c r="S427" s="60">
        <f>IFERROR(Regression_Prep[[#This Row],[Per Pupil Spending]]*Regression_Prep[[#This Row],[Percent Below Achievement ELA]],"")</f>
        <v>8633.4896580000004</v>
      </c>
      <c r="T427" s="60">
        <f>IFERROR(Regression_Prep[[#This Row],[Per Pupil Spending]]/(1-Regression_Prep[[#This Row],[Percent Below Achievement ELA]]),"")</f>
        <v>40639.362928797927</v>
      </c>
      <c r="U427" s="60">
        <f>IFERROR(Regression_Prep[[#This Row],[Per Pupil Spending]]*Regression_Prep[[#This Row],[Percent Below Achievement Science]],"")</f>
        <v>17266.979316000001</v>
      </c>
      <c r="V427" s="60">
        <f>IFERROR(Regression_Prep[[#This Row],[Per Pupil Spending]]/(1-Regression_Prep[[#This Row],[Percent Below Achievement Science]]),"")</f>
        <v>72744.040247678029</v>
      </c>
      <c r="W427" s="60">
        <f>IFERROR(Regression_Prep[[#This Row],[Per Pupil Spending]]*Regression_Prep[[#This Row],[Percent Below Achievement Math]],"")</f>
        <v>8185.1797770000003</v>
      </c>
      <c r="X427" s="60">
        <f>IFERROR(Regression_Prep[[#This Row],[Per Pupil Spending]]/(1-Regression_Prep[[#This Row],[Percent Below Achievement Math]]),"")</f>
        <v>39728.885444554035</v>
      </c>
      <c r="Y427" s="60"/>
      <c r="AH427"/>
      <c r="AI427"/>
      <c r="AJ427"/>
      <c r="AK427"/>
      <c r="AL427"/>
      <c r="AM427"/>
      <c r="AN427"/>
      <c r="AO427"/>
      <c r="AP427"/>
    </row>
    <row r="428" spans="1:42" ht="13">
      <c r="A428" s="25" t="s">
        <v>570</v>
      </c>
      <c r="B428" s="23" t="s">
        <v>1093</v>
      </c>
      <c r="C428" s="23" t="s">
        <v>449</v>
      </c>
      <c r="D428" s="23" t="s">
        <v>710</v>
      </c>
      <c r="E428" s="23" t="s">
        <v>647</v>
      </c>
      <c r="F428" s="24" t="s">
        <v>579</v>
      </c>
      <c r="G428" s="23" t="s">
        <v>653</v>
      </c>
      <c r="H428" s="23" t="s">
        <v>1096</v>
      </c>
      <c r="I428" s="19" t="s">
        <v>710</v>
      </c>
      <c r="J428" s="18" t="str">
        <f>IF(Regression_Prep[[#This Row],[School Type]]="Charter","Charter", "Non Charter")</f>
        <v>Non Charter</v>
      </c>
      <c r="K428" s="60">
        <f>_xlfn.XLOOKUP(Regression_Prep[[#This Row],[School Name]],Per_Pupil_Spending_1[School Name],Per_Pupil_Spending_1[Amount],"")</f>
        <v>25812.17</v>
      </c>
      <c r="L428" s="60">
        <f>IF(Regression_Prep[[#This Row],[Comparison School Type]]="Charter", 0,1)</f>
        <v>1</v>
      </c>
      <c r="M428" s="60" cm="1">
        <f t="array" ref="M428">_xlfn._xlws.FILTER(Enrollment[Percentage],(Enrollment[School Name]=Regression_Prep[[#This Row],[School Name]])*(Enrollment[Population]="Economically Disadvantaged"),"")</f>
        <v>0.48720000000000002</v>
      </c>
      <c r="N428" s="60" cm="1">
        <f t="array" ref="N428">_xlfn._xlws.FILTER(Enrollment[Percentage],(Enrollment[School Name]=Regression_Prep[[#This Row],[School Name]])*(Enrollment[Population]="Students with Disabilities"),"")</f>
        <v>0.1731</v>
      </c>
      <c r="O428" s="60">
        <f>_xlfn.XLOOKUP(Regression_Prep[[#This Row],[School Name]],ELA_New[School Name], ELA_New[Percentage of Students at Achievement Level],"")</f>
        <v>0.3669</v>
      </c>
      <c r="P428" s="60">
        <f>_xlfn.XLOOKUP(Regression_Prep[[#This Row],[School Name]],Math_New[School Name],Math_New[Percentage of Students at Achievement Level],"")</f>
        <v>0.52170000000000005</v>
      </c>
      <c r="Q428" s="60">
        <f>_xlfn.XLOOKUP(Regression_Prep[[#This Row],[School Name]],Science_New[School Name], Science_New[Percentage of Students at Achievement Level],"")</f>
        <v>0.77780000000000005</v>
      </c>
      <c r="R428" s="60">
        <f>IFERROR(AVERAGEIFS(Regression_Prep[[#This Row],[Percent Below Achievement ELA]:[Percent Below Achievement Science]],Regression_Prep[[#This Row],[Percent Below Achievement ELA]:[Percent Below Achievement Science]],"&lt;&gt;"),"")</f>
        <v>0.55546666666666666</v>
      </c>
      <c r="S428" s="60">
        <f>IFERROR(Regression_Prep[[#This Row],[Per Pupil Spending]]*Regression_Prep[[#This Row],[Percent Below Achievement ELA]],"")</f>
        <v>9470.4851729999991</v>
      </c>
      <c r="T428" s="60">
        <f>IFERROR(Regression_Prep[[#This Row],[Per Pupil Spending]]/(1-Regression_Prep[[#This Row],[Percent Below Achievement ELA]]),"")</f>
        <v>40771.078818512084</v>
      </c>
      <c r="U428" s="60">
        <f>IFERROR(Regression_Prep[[#This Row],[Per Pupil Spending]]*Regression_Prep[[#This Row],[Percent Below Achievement Science]],"")</f>
        <v>20076.705826000001</v>
      </c>
      <c r="V428" s="60">
        <f>IFERROR(Regression_Prep[[#This Row],[Per Pupil Spending]]/(1-Regression_Prep[[#This Row],[Percent Below Achievement Science]]),"")</f>
        <v>116166.38163816383</v>
      </c>
      <c r="W428" s="60">
        <f>IFERROR(Regression_Prep[[#This Row],[Per Pupil Spending]]*Regression_Prep[[#This Row],[Percent Below Achievement Math]],"")</f>
        <v>13466.209089</v>
      </c>
      <c r="X428" s="60">
        <f>IFERROR(Regression_Prep[[#This Row],[Per Pupil Spending]]/(1-Regression_Prep[[#This Row],[Percent Below Achievement Math]]),"")</f>
        <v>53966.485469370687</v>
      </c>
      <c r="Y428" s="60"/>
      <c r="AH428"/>
      <c r="AI428"/>
      <c r="AJ428"/>
      <c r="AK428"/>
      <c r="AL428"/>
      <c r="AM428"/>
      <c r="AN428"/>
      <c r="AO428"/>
      <c r="AP428"/>
    </row>
    <row r="429" spans="1:42" ht="13">
      <c r="A429" s="28" t="s">
        <v>570</v>
      </c>
      <c r="B429" s="26" t="s">
        <v>1097</v>
      </c>
      <c r="C429" s="26" t="s">
        <v>300</v>
      </c>
      <c r="D429" s="27" t="s">
        <v>755</v>
      </c>
      <c r="E429" s="26" t="s">
        <v>647</v>
      </c>
      <c r="F429" s="27" t="s">
        <v>579</v>
      </c>
      <c r="G429" s="26" t="s">
        <v>676</v>
      </c>
      <c r="H429" s="26" t="s">
        <v>1099</v>
      </c>
      <c r="I429" s="19" t="s">
        <v>755</v>
      </c>
      <c r="J429" s="18" t="str">
        <f>IF(Regression_Prep[[#This Row],[School Type]]="Charter","Charter", "Non Charter")</f>
        <v>Non Charter</v>
      </c>
      <c r="K429" s="60">
        <f>_xlfn.XLOOKUP(Regression_Prep[[#This Row],[School Name]],Per_Pupil_Spending_1[School Name],Per_Pupil_Spending_1[Amount],"")</f>
        <v>26295.19</v>
      </c>
      <c r="L429" s="60">
        <f>IF(Regression_Prep[[#This Row],[Comparison School Type]]="Charter", 0,1)</f>
        <v>1</v>
      </c>
      <c r="M429" s="60" cm="1">
        <f t="array" ref="M429">_xlfn._xlws.FILTER(Enrollment[Percentage],(Enrollment[School Name]=Regression_Prep[[#This Row],[School Name]])*(Enrollment[Population]="Economically Disadvantaged"),"")</f>
        <v>0.23530000000000001</v>
      </c>
      <c r="N429" s="60" cm="1">
        <f t="array" ref="N429">_xlfn._xlws.FILTER(Enrollment[Percentage],(Enrollment[School Name]=Regression_Prep[[#This Row],[School Name]])*(Enrollment[Population]="Students with Disabilities"),"")</f>
        <v>0.17649999999999999</v>
      </c>
      <c r="O429" s="60">
        <f>_xlfn.XLOOKUP(Regression_Prep[[#This Row],[School Name]],ELA_New[School Name], ELA_New[Percentage of Students at Achievement Level],"")</f>
        <v>0.24709999999999999</v>
      </c>
      <c r="P429" s="60">
        <f>_xlfn.XLOOKUP(Regression_Prep[[#This Row],[School Name]],Math_New[School Name],Math_New[Percentage of Students at Achievement Level],"")</f>
        <v>0.55289999999999995</v>
      </c>
      <c r="Q429" s="60">
        <f>_xlfn.XLOOKUP(Regression_Prep[[#This Row],[School Name]],Science_New[School Name], Science_New[Percentage of Students at Achievement Level],"")</f>
        <v>0.60470000000000002</v>
      </c>
      <c r="R429" s="60">
        <f>IFERROR(AVERAGEIFS(Regression_Prep[[#This Row],[Percent Below Achievement ELA]:[Percent Below Achievement Science]],Regression_Prep[[#This Row],[Percent Below Achievement ELA]:[Percent Below Achievement Science]],"&lt;&gt;"),"")</f>
        <v>0.46823333333333333</v>
      </c>
      <c r="S429" s="60">
        <f>IFERROR(Regression_Prep[[#This Row],[Per Pupil Spending]]*Regression_Prep[[#This Row],[Percent Below Achievement ELA]],"")</f>
        <v>6497.5414489999994</v>
      </c>
      <c r="T429" s="60">
        <f>IFERROR(Regression_Prep[[#This Row],[Per Pupil Spending]]/(1-Regression_Prep[[#This Row],[Percent Below Achievement ELA]]),"")</f>
        <v>34925.209191127637</v>
      </c>
      <c r="U429" s="60">
        <f>IFERROR(Regression_Prep[[#This Row],[Per Pupil Spending]]*Regression_Prep[[#This Row],[Percent Below Achievement Science]],"")</f>
        <v>15900.701392999999</v>
      </c>
      <c r="V429" s="60">
        <f>IFERROR(Regression_Prep[[#This Row],[Per Pupil Spending]]/(1-Regression_Prep[[#This Row],[Percent Below Achievement Science]]),"")</f>
        <v>66519.580065772825</v>
      </c>
      <c r="W429" s="60">
        <f>IFERROR(Regression_Prep[[#This Row],[Per Pupil Spending]]*Regression_Prep[[#This Row],[Percent Below Achievement Math]],"")</f>
        <v>14538.610550999998</v>
      </c>
      <c r="X429" s="60">
        <f>IFERROR(Regression_Prep[[#This Row],[Per Pupil Spending]]/(1-Regression_Prep[[#This Row],[Percent Below Achievement Math]]),"")</f>
        <v>58812.771192127031</v>
      </c>
      <c r="Y429" s="60"/>
      <c r="AH429"/>
      <c r="AI429"/>
      <c r="AJ429"/>
      <c r="AK429"/>
      <c r="AL429"/>
      <c r="AM429"/>
      <c r="AN429"/>
      <c r="AO429"/>
      <c r="AP429"/>
    </row>
    <row r="430" spans="1:42" ht="13">
      <c r="A430" s="25" t="s">
        <v>570</v>
      </c>
      <c r="B430" s="23" t="s">
        <v>1097</v>
      </c>
      <c r="C430" s="23" t="s">
        <v>440</v>
      </c>
      <c r="D430" s="24" t="s">
        <v>1100</v>
      </c>
      <c r="E430" s="23" t="s">
        <v>647</v>
      </c>
      <c r="F430" s="24" t="s">
        <v>579</v>
      </c>
      <c r="G430" s="23" t="s">
        <v>676</v>
      </c>
      <c r="H430" s="23" t="s">
        <v>1099</v>
      </c>
      <c r="I430" s="19" t="s">
        <v>1100</v>
      </c>
      <c r="J430" s="18" t="str">
        <f>IF(Regression_Prep[[#This Row],[School Type]]="Charter","Charter", "Non Charter")</f>
        <v>Non Charter</v>
      </c>
      <c r="K430" s="60">
        <f>_xlfn.XLOOKUP(Regression_Prep[[#This Row],[School Name]],Per_Pupil_Spending_1[School Name],Per_Pupil_Spending_1[Amount],"")</f>
        <v>22778.82</v>
      </c>
      <c r="L430" s="60">
        <f>IF(Regression_Prep[[#This Row],[Comparison School Type]]="Charter", 0,1)</f>
        <v>1</v>
      </c>
      <c r="M430" s="60" cm="1">
        <f t="array" ref="M430">_xlfn._xlws.FILTER(Enrollment[Percentage],(Enrollment[School Name]=Regression_Prep[[#This Row],[School Name]])*(Enrollment[Population]="Economically Disadvantaged"),"")</f>
        <v>0.29370000000000002</v>
      </c>
      <c r="N430" s="60" cm="1">
        <f t="array" ref="N430">_xlfn._xlws.FILTER(Enrollment[Percentage],(Enrollment[School Name]=Regression_Prep[[#This Row],[School Name]])*(Enrollment[Population]="Students with Disabilities"),"")</f>
        <v>0.25869999999999999</v>
      </c>
      <c r="O430" s="60">
        <f>_xlfn.XLOOKUP(Regression_Prep[[#This Row],[School Name]],ELA_New[School Name], ELA_New[Percentage of Students at Achievement Level],"")</f>
        <v>0.24440000000000001</v>
      </c>
      <c r="P430" s="60">
        <f>_xlfn.XLOOKUP(Regression_Prep[[#This Row],[School Name]],Math_New[School Name],Math_New[Percentage of Students at Achievement Level],"")</f>
        <v>0.68889999999999996</v>
      </c>
      <c r="Q430" s="60" t="str">
        <f>_xlfn.XLOOKUP(Regression_Prep[[#This Row],[School Name]],Science_New[School Name], Science_New[Percentage of Students at Achievement Level],"")</f>
        <v/>
      </c>
      <c r="R430" s="60">
        <f>IFERROR(AVERAGEIFS(Regression_Prep[[#This Row],[Percent Below Achievement ELA]:[Percent Below Achievement Science]],Regression_Prep[[#This Row],[Percent Below Achievement ELA]:[Percent Below Achievement Science]],"&lt;&gt;"),"")</f>
        <v>0.46665000000000001</v>
      </c>
      <c r="S430" s="60">
        <f>IFERROR(Regression_Prep[[#This Row],[Per Pupil Spending]]*Regression_Prep[[#This Row],[Percent Below Achievement ELA]],"")</f>
        <v>5567.1436080000003</v>
      </c>
      <c r="T430" s="60">
        <f>IFERROR(Regression_Prep[[#This Row],[Per Pupil Spending]]/(1-Regression_Prep[[#This Row],[Percent Below Achievement ELA]]),"")</f>
        <v>30146.664902064582</v>
      </c>
      <c r="U430" s="60" t="str">
        <f>IFERROR(Regression_Prep[[#This Row],[Per Pupil Spending]]*Regression_Prep[[#This Row],[Percent Below Achievement Science]],"")</f>
        <v/>
      </c>
      <c r="V430" s="60" t="str">
        <f>IFERROR(Regression_Prep[[#This Row],[Per Pupil Spending]]/(1-Regression_Prep[[#This Row],[Percent Below Achievement Science]]),"")</f>
        <v/>
      </c>
      <c r="W430" s="60">
        <f>IFERROR(Regression_Prep[[#This Row],[Per Pupil Spending]]*Regression_Prep[[#This Row],[Percent Below Achievement Math]],"")</f>
        <v>15692.329097999998</v>
      </c>
      <c r="X430" s="60">
        <f>IFERROR(Regression_Prep[[#This Row],[Per Pupil Spending]]/(1-Regression_Prep[[#This Row],[Percent Below Achievement Math]]),"")</f>
        <v>73220.250723240111</v>
      </c>
      <c r="Y430" s="60"/>
      <c r="AH430"/>
      <c r="AI430"/>
      <c r="AJ430"/>
      <c r="AK430"/>
      <c r="AL430"/>
      <c r="AM430"/>
      <c r="AN430"/>
      <c r="AO430"/>
      <c r="AP430"/>
    </row>
    <row r="431" spans="1:42" ht="13">
      <c r="A431" s="28" t="s">
        <v>570</v>
      </c>
      <c r="B431" s="26" t="s">
        <v>1101</v>
      </c>
      <c r="C431" s="26" t="s">
        <v>13</v>
      </c>
      <c r="D431" s="26" t="s">
        <v>710</v>
      </c>
      <c r="E431" s="26" t="s">
        <v>647</v>
      </c>
      <c r="F431" s="27" t="s">
        <v>579</v>
      </c>
      <c r="G431" s="26" t="s">
        <v>676</v>
      </c>
      <c r="H431" s="26" t="s">
        <v>1102</v>
      </c>
      <c r="I431" s="19" t="s">
        <v>710</v>
      </c>
      <c r="J431" s="18" t="str">
        <f>IF(Regression_Prep[[#This Row],[School Type]]="Charter","Charter", "Non Charter")</f>
        <v>Non Charter</v>
      </c>
      <c r="K431" s="60">
        <f>_xlfn.XLOOKUP(Regression_Prep[[#This Row],[School Name]],Per_Pupil_Spending_1[School Name],Per_Pupil_Spending_1[Amount],"")</f>
        <v>18827.060000000001</v>
      </c>
      <c r="L431" s="60">
        <f>IF(Regression_Prep[[#This Row],[Comparison School Type]]="Charter", 0,1)</f>
        <v>1</v>
      </c>
      <c r="M431" s="60" cm="1">
        <f t="array" ref="M431">_xlfn._xlws.FILTER(Enrollment[Percentage],(Enrollment[School Name]=Regression_Prep[[#This Row],[School Name]])*(Enrollment[Population]="Economically Disadvantaged"),"")</f>
        <v>0.54449999999999998</v>
      </c>
      <c r="N431" s="60" cm="1">
        <f t="array" ref="N431">_xlfn._xlws.FILTER(Enrollment[Percentage],(Enrollment[School Name]=Regression_Prep[[#This Row],[School Name]])*(Enrollment[Population]="Students with Disabilities"),"")</f>
        <v>0.18629999999999999</v>
      </c>
      <c r="O431" s="60">
        <f>_xlfn.XLOOKUP(Regression_Prep[[#This Row],[School Name]],ELA_New[School Name], ELA_New[Percentage of Students at Achievement Level],"")</f>
        <v>0.4123</v>
      </c>
      <c r="P431" s="60">
        <f>_xlfn.XLOOKUP(Regression_Prep[[#This Row],[School Name]],Math_New[School Name],Math_New[Percentage of Students at Achievement Level],"")</f>
        <v>0.4929</v>
      </c>
      <c r="Q431" s="60">
        <f>_xlfn.XLOOKUP(Regression_Prep[[#This Row],[School Name]],Science_New[School Name], Science_New[Percentage of Students at Achievement Level],"")</f>
        <v>0.83099999999999996</v>
      </c>
      <c r="R431" s="60">
        <f>IFERROR(AVERAGEIFS(Regression_Prep[[#This Row],[Percent Below Achievement ELA]:[Percent Below Achievement Science]],Regression_Prep[[#This Row],[Percent Below Achievement ELA]:[Percent Below Achievement Science]],"&lt;&gt;"),"")</f>
        <v>0.57873333333333332</v>
      </c>
      <c r="S431" s="60">
        <f>IFERROR(Regression_Prep[[#This Row],[Per Pupil Spending]]*Regression_Prep[[#This Row],[Percent Below Achievement ELA]],"")</f>
        <v>7762.3968380000006</v>
      </c>
      <c r="T431" s="60">
        <f>IFERROR(Regression_Prep[[#This Row],[Per Pupil Spending]]/(1-Regression_Prep[[#This Row],[Percent Below Achievement ELA]]),"")</f>
        <v>32035.153990131021</v>
      </c>
      <c r="U431" s="60">
        <f>IFERROR(Regression_Prep[[#This Row],[Per Pupil Spending]]*Regression_Prep[[#This Row],[Percent Below Achievement Science]],"")</f>
        <v>15645.28686</v>
      </c>
      <c r="V431" s="60">
        <f>IFERROR(Regression_Prep[[#This Row],[Per Pupil Spending]]/(1-Regression_Prep[[#This Row],[Percent Below Achievement Science]]),"")</f>
        <v>111402.72189349111</v>
      </c>
      <c r="W431" s="60">
        <f>IFERROR(Regression_Prep[[#This Row],[Per Pupil Spending]]*Regression_Prep[[#This Row],[Percent Below Achievement Math]],"")</f>
        <v>9279.8578740000012</v>
      </c>
      <c r="X431" s="60">
        <f>IFERROR(Regression_Prep[[#This Row],[Per Pupil Spending]]/(1-Regression_Prep[[#This Row],[Percent Below Achievement Math]]),"")</f>
        <v>37126.91776769868</v>
      </c>
      <c r="Y431" s="60"/>
      <c r="AH431"/>
      <c r="AI431"/>
      <c r="AJ431"/>
      <c r="AK431"/>
      <c r="AL431"/>
      <c r="AM431"/>
      <c r="AN431"/>
      <c r="AO431"/>
      <c r="AP431"/>
    </row>
    <row r="432" spans="1:42" ht="13">
      <c r="A432" s="25" t="s">
        <v>570</v>
      </c>
      <c r="B432" s="23" t="s">
        <v>1101</v>
      </c>
      <c r="C432" s="23" t="s">
        <v>70</v>
      </c>
      <c r="D432" s="24" t="s">
        <v>698</v>
      </c>
      <c r="E432" s="23" t="s">
        <v>647</v>
      </c>
      <c r="F432" s="24" t="s">
        <v>579</v>
      </c>
      <c r="G432" s="23" t="s">
        <v>676</v>
      </c>
      <c r="H432" s="23" t="s">
        <v>1102</v>
      </c>
      <c r="I432" s="19" t="s">
        <v>698</v>
      </c>
      <c r="J432" s="18" t="str">
        <f>IF(Regression_Prep[[#This Row],[School Type]]="Charter","Charter", "Non Charter")</f>
        <v>Non Charter</v>
      </c>
      <c r="K432" s="60">
        <f>_xlfn.XLOOKUP(Regression_Prep[[#This Row],[School Name]],Per_Pupil_Spending_1[School Name],Per_Pupil_Spending_1[Amount],"")</f>
        <v>17807.490000000002</v>
      </c>
      <c r="L432" s="60">
        <f>IF(Regression_Prep[[#This Row],[Comparison School Type]]="Charter", 0,1)</f>
        <v>1</v>
      </c>
      <c r="M432" s="60" cm="1">
        <f t="array" ref="M432">_xlfn._xlws.FILTER(Enrollment[Percentage],(Enrollment[School Name]=Regression_Prep[[#This Row],[School Name]])*(Enrollment[Population]="Economically Disadvantaged"),"")</f>
        <v>0.48649999999999999</v>
      </c>
      <c r="N432" s="60" cm="1">
        <f t="array" ref="N432">_xlfn._xlws.FILTER(Enrollment[Percentage],(Enrollment[School Name]=Regression_Prep[[#This Row],[School Name]])*(Enrollment[Population]="Students with Disabilities"),"")</f>
        <v>0.1396</v>
      </c>
      <c r="O432" s="60">
        <f>_xlfn.XLOOKUP(Regression_Prep[[#This Row],[School Name]],ELA_New[School Name], ELA_New[Percentage of Students at Achievement Level],"")</f>
        <v>0.3871</v>
      </c>
      <c r="P432" s="60">
        <f>_xlfn.XLOOKUP(Regression_Prep[[#This Row],[School Name]],Math_New[School Name],Math_New[Percentage of Students at Achievement Level],"")</f>
        <v>0.26729999999999998</v>
      </c>
      <c r="Q432" s="60">
        <f>_xlfn.XLOOKUP(Regression_Prep[[#This Row],[School Name]],Science_New[School Name], Science_New[Percentage of Students at Achievement Level],"")</f>
        <v>0.64059999999999995</v>
      </c>
      <c r="R432" s="60">
        <f>IFERROR(AVERAGEIFS(Regression_Prep[[#This Row],[Percent Below Achievement ELA]:[Percent Below Achievement Science]],Regression_Prep[[#This Row],[Percent Below Achievement ELA]:[Percent Below Achievement Science]],"&lt;&gt;"),"")</f>
        <v>0.43166666666666664</v>
      </c>
      <c r="S432" s="60">
        <f>IFERROR(Regression_Prep[[#This Row],[Per Pupil Spending]]*Regression_Prep[[#This Row],[Percent Below Achievement ELA]],"")</f>
        <v>6893.2793790000005</v>
      </c>
      <c r="T432" s="60">
        <f>IFERROR(Regression_Prep[[#This Row],[Per Pupil Spending]]/(1-Regression_Prep[[#This Row],[Percent Below Achievement ELA]]),"")</f>
        <v>29054.478707782677</v>
      </c>
      <c r="U432" s="60">
        <f>IFERROR(Regression_Prep[[#This Row],[Per Pupil Spending]]*Regression_Prep[[#This Row],[Percent Below Achievement Science]],"")</f>
        <v>11407.478094</v>
      </c>
      <c r="V432" s="60">
        <f>IFERROR(Regression_Prep[[#This Row],[Per Pupil Spending]]/(1-Regression_Prep[[#This Row],[Percent Below Achievement Science]]),"")</f>
        <v>49547.82971619365</v>
      </c>
      <c r="W432" s="60">
        <f>IFERROR(Regression_Prep[[#This Row],[Per Pupil Spending]]*Regression_Prep[[#This Row],[Percent Below Achievement Math]],"")</f>
        <v>4759.9420769999997</v>
      </c>
      <c r="X432" s="60">
        <f>IFERROR(Regression_Prep[[#This Row],[Per Pupil Spending]]/(1-Regression_Prep[[#This Row],[Percent Below Achievement Math]]),"")</f>
        <v>24303.930667394568</v>
      </c>
      <c r="Y432" s="60"/>
      <c r="AH432"/>
      <c r="AI432"/>
      <c r="AJ432"/>
      <c r="AK432"/>
      <c r="AL432"/>
      <c r="AM432"/>
      <c r="AN432"/>
      <c r="AO432"/>
      <c r="AP432"/>
    </row>
    <row r="433" spans="1:42" ht="13">
      <c r="A433" s="28" t="s">
        <v>570</v>
      </c>
      <c r="B433" s="26" t="s">
        <v>1106</v>
      </c>
      <c r="C433" s="26" t="s">
        <v>352</v>
      </c>
      <c r="D433" s="26" t="s">
        <v>724</v>
      </c>
      <c r="E433" s="26" t="s">
        <v>647</v>
      </c>
      <c r="F433" s="27" t="s">
        <v>579</v>
      </c>
      <c r="G433" s="26" t="s">
        <v>676</v>
      </c>
      <c r="H433" s="26" t="s">
        <v>695</v>
      </c>
      <c r="I433" s="19" t="s">
        <v>724</v>
      </c>
      <c r="J433" s="18" t="str">
        <f>IF(Regression_Prep[[#This Row],[School Type]]="Charter","Charter", "Non Charter")</f>
        <v>Non Charter</v>
      </c>
      <c r="K433" s="60">
        <f>_xlfn.XLOOKUP(Regression_Prep[[#This Row],[School Name]],Per_Pupil_Spending_1[School Name],Per_Pupil_Spending_1[Amount],"")</f>
        <v>20258</v>
      </c>
      <c r="L433" s="60">
        <f>IF(Regression_Prep[[#This Row],[Comparison School Type]]="Charter", 0,1)</f>
        <v>1</v>
      </c>
      <c r="M433" s="60" cm="1">
        <f t="array" ref="M433">_xlfn._xlws.FILTER(Enrollment[Percentage],(Enrollment[School Name]=Regression_Prep[[#This Row],[School Name]])*(Enrollment[Population]="Economically Disadvantaged"),"")</f>
        <v>0.54849999999999999</v>
      </c>
      <c r="N433" s="60" cm="1">
        <f t="array" ref="N433">_xlfn._xlws.FILTER(Enrollment[Percentage],(Enrollment[School Name]=Regression_Prep[[#This Row],[School Name]])*(Enrollment[Population]="Students with Disabilities"),"")</f>
        <v>0.19389999999999999</v>
      </c>
      <c r="O433" s="60">
        <f>_xlfn.XLOOKUP(Regression_Prep[[#This Row],[School Name]],ELA_New[School Name], ELA_New[Percentage of Students at Achievement Level],"")</f>
        <v>0.41539999999999999</v>
      </c>
      <c r="P433" s="60">
        <f>_xlfn.XLOOKUP(Regression_Prep[[#This Row],[School Name]],Math_New[School Name],Math_New[Percentage of Students at Achievement Level],"")</f>
        <v>0.52310000000000001</v>
      </c>
      <c r="Q433" s="60" t="str">
        <f>_xlfn.XLOOKUP(Regression_Prep[[#This Row],[School Name]],Science_New[School Name], Science_New[Percentage of Students at Achievement Level],"")</f>
        <v/>
      </c>
      <c r="R433" s="60">
        <f>IFERROR(AVERAGEIFS(Regression_Prep[[#This Row],[Percent Below Achievement ELA]:[Percent Below Achievement Science]],Regression_Prep[[#This Row],[Percent Below Achievement ELA]:[Percent Below Achievement Science]],"&lt;&gt;"),"")</f>
        <v>0.46925</v>
      </c>
      <c r="S433" s="60">
        <f>IFERROR(Regression_Prep[[#This Row],[Per Pupil Spending]]*Regression_Prep[[#This Row],[Percent Below Achievement ELA]],"")</f>
        <v>8415.1731999999993</v>
      </c>
      <c r="T433" s="60">
        <f>IFERROR(Regression_Prep[[#This Row],[Per Pupil Spending]]/(1-Regression_Prep[[#This Row],[Percent Below Achievement ELA]]),"")</f>
        <v>34652.754019842629</v>
      </c>
      <c r="U433" s="60" t="str">
        <f>IFERROR(Regression_Prep[[#This Row],[Per Pupil Spending]]*Regression_Prep[[#This Row],[Percent Below Achievement Science]],"")</f>
        <v/>
      </c>
      <c r="V433" s="60" t="str">
        <f>IFERROR(Regression_Prep[[#This Row],[Per Pupil Spending]]/(1-Regression_Prep[[#This Row],[Percent Below Achievement Science]]),"")</f>
        <v/>
      </c>
      <c r="W433" s="60">
        <f>IFERROR(Regression_Prep[[#This Row],[Per Pupil Spending]]*Regression_Prep[[#This Row],[Percent Below Achievement Math]],"")</f>
        <v>10596.959800000001</v>
      </c>
      <c r="X433" s="60">
        <f>IFERROR(Regression_Prep[[#This Row],[Per Pupil Spending]]/(1-Regression_Prep[[#This Row],[Percent Below Achievement Math]]),"")</f>
        <v>42478.507024533443</v>
      </c>
      <c r="Y433" s="60"/>
      <c r="AH433"/>
      <c r="AI433"/>
      <c r="AJ433"/>
      <c r="AK433"/>
      <c r="AL433"/>
      <c r="AM433"/>
      <c r="AN433"/>
      <c r="AO433"/>
      <c r="AP433"/>
    </row>
    <row r="434" spans="1:42" ht="13">
      <c r="A434" s="25" t="s">
        <v>570</v>
      </c>
      <c r="B434" s="23" t="s">
        <v>1106</v>
      </c>
      <c r="C434" s="23" t="s">
        <v>365</v>
      </c>
      <c r="D434" s="24" t="s">
        <v>838</v>
      </c>
      <c r="E434" s="23" t="s">
        <v>647</v>
      </c>
      <c r="F434" s="24" t="s">
        <v>579</v>
      </c>
      <c r="G434" s="23" t="s">
        <v>676</v>
      </c>
      <c r="H434" s="23" t="s">
        <v>695</v>
      </c>
      <c r="I434" s="19" t="s">
        <v>838</v>
      </c>
      <c r="J434" s="18" t="str">
        <f>IF(Regression_Prep[[#This Row],[School Type]]="Charter","Charter", "Non Charter")</f>
        <v>Non Charter</v>
      </c>
      <c r="K434" s="60">
        <f>_xlfn.XLOOKUP(Regression_Prep[[#This Row],[School Name]],Per_Pupil_Spending_1[School Name],Per_Pupil_Spending_1[Amount],"")</f>
        <v>21372.86</v>
      </c>
      <c r="L434" s="60">
        <f>IF(Regression_Prep[[#This Row],[Comparison School Type]]="Charter", 0,1)</f>
        <v>1</v>
      </c>
      <c r="M434" s="60" cm="1">
        <f t="array" ref="M434">_xlfn._xlws.FILTER(Enrollment[Percentage],(Enrollment[School Name]=Regression_Prep[[#This Row],[School Name]])*(Enrollment[Population]="Economically Disadvantaged"),"")</f>
        <v>0.57450000000000001</v>
      </c>
      <c r="N434" s="60" cm="1">
        <f t="array" ref="N434">_xlfn._xlws.FILTER(Enrollment[Percentage],(Enrollment[School Name]=Regression_Prep[[#This Row],[School Name]])*(Enrollment[Population]="Students with Disabilities"),"")</f>
        <v>0.20810000000000001</v>
      </c>
      <c r="O434" s="60">
        <f>_xlfn.XLOOKUP(Regression_Prep[[#This Row],[School Name]],ELA_New[School Name], ELA_New[Percentage of Students at Achievement Level],"")</f>
        <v>0.38200000000000001</v>
      </c>
      <c r="P434" s="60">
        <f>_xlfn.XLOOKUP(Regression_Prep[[#This Row],[School Name]],Math_New[School Name],Math_New[Percentage of Students at Achievement Level],"")</f>
        <v>0.45340000000000003</v>
      </c>
      <c r="Q434" s="60">
        <f>_xlfn.XLOOKUP(Regression_Prep[[#This Row],[School Name]],Science_New[School Name], Science_New[Percentage of Students at Achievement Level],"")</f>
        <v>0.625</v>
      </c>
      <c r="R434" s="60">
        <f>IFERROR(AVERAGEIFS(Regression_Prep[[#This Row],[Percent Below Achievement ELA]:[Percent Below Achievement Science]],Regression_Prep[[#This Row],[Percent Below Achievement ELA]:[Percent Below Achievement Science]],"&lt;&gt;"),"")</f>
        <v>0.48679999999999995</v>
      </c>
      <c r="S434" s="60">
        <f>IFERROR(Regression_Prep[[#This Row],[Per Pupil Spending]]*Regression_Prep[[#This Row],[Percent Below Achievement ELA]],"")</f>
        <v>8164.4325200000003</v>
      </c>
      <c r="T434" s="60">
        <f>IFERROR(Regression_Prep[[#This Row],[Per Pupil Spending]]/(1-Regression_Prep[[#This Row],[Percent Below Achievement ELA]]),"")</f>
        <v>34583.915857605178</v>
      </c>
      <c r="U434" s="60">
        <f>IFERROR(Regression_Prep[[#This Row],[Per Pupil Spending]]*Regression_Prep[[#This Row],[Percent Below Achievement Science]],"")</f>
        <v>13358.0375</v>
      </c>
      <c r="V434" s="60">
        <f>IFERROR(Regression_Prep[[#This Row],[Per Pupil Spending]]/(1-Regression_Prep[[#This Row],[Percent Below Achievement Science]]),"")</f>
        <v>56994.293333333335</v>
      </c>
      <c r="W434" s="60">
        <f>IFERROR(Regression_Prep[[#This Row],[Per Pupil Spending]]*Regression_Prep[[#This Row],[Percent Below Achievement Math]],"")</f>
        <v>9690.4547240000011</v>
      </c>
      <c r="X434" s="60">
        <f>IFERROR(Regression_Prep[[#This Row],[Per Pupil Spending]]/(1-Regression_Prep[[#This Row],[Percent Below Achievement Math]]),"")</f>
        <v>39101.463593121116</v>
      </c>
      <c r="Y434" s="60"/>
      <c r="AH434"/>
      <c r="AI434"/>
      <c r="AJ434"/>
      <c r="AK434"/>
      <c r="AL434"/>
      <c r="AM434"/>
      <c r="AN434"/>
      <c r="AO434"/>
      <c r="AP434"/>
    </row>
    <row r="435" spans="1:42" ht="13">
      <c r="A435" s="28" t="s">
        <v>570</v>
      </c>
      <c r="B435" s="26" t="s">
        <v>1107</v>
      </c>
      <c r="C435" s="26" t="s">
        <v>526</v>
      </c>
      <c r="D435" s="26" t="s">
        <v>756</v>
      </c>
      <c r="E435" s="26" t="s">
        <v>647</v>
      </c>
      <c r="F435" s="27" t="s">
        <v>579</v>
      </c>
      <c r="G435" s="26" t="s">
        <v>689</v>
      </c>
      <c r="H435" s="26" t="s">
        <v>690</v>
      </c>
      <c r="I435" s="19" t="s">
        <v>756</v>
      </c>
      <c r="J435" s="18" t="str">
        <f>IF(Regression_Prep[[#This Row],[School Type]]="Charter","Charter", "Non Charter")</f>
        <v>Non Charter</v>
      </c>
      <c r="K435" s="60">
        <f>_xlfn.XLOOKUP(Regression_Prep[[#This Row],[School Name]],Per_Pupil_Spending_1[School Name],Per_Pupil_Spending_1[Amount],"")</f>
        <v>18097.349999999999</v>
      </c>
      <c r="L435" s="60">
        <f>IF(Regression_Prep[[#This Row],[Comparison School Type]]="Charter", 0,1)</f>
        <v>1</v>
      </c>
      <c r="M435" s="60" cm="1">
        <f t="array" ref="M435">_xlfn._xlws.FILTER(Enrollment[Percentage],(Enrollment[School Name]=Regression_Prep[[#This Row],[School Name]])*(Enrollment[Population]="Economically Disadvantaged"),"")</f>
        <v>0.4516</v>
      </c>
      <c r="N435" s="60" cm="1">
        <f t="array" ref="N435">_xlfn._xlws.FILTER(Enrollment[Percentage],(Enrollment[School Name]=Regression_Prep[[#This Row],[School Name]])*(Enrollment[Population]="Students with Disabilities"),"")</f>
        <v>0.1232</v>
      </c>
      <c r="O435" s="60">
        <f>_xlfn.XLOOKUP(Regression_Prep[[#This Row],[School Name]],ELA_New[School Name], ELA_New[Percentage of Students at Achievement Level],"")</f>
        <v>0.33650000000000002</v>
      </c>
      <c r="P435" s="60">
        <f>_xlfn.XLOOKUP(Regression_Prep[[#This Row],[School Name]],Math_New[School Name],Math_New[Percentage of Students at Achievement Level],"")</f>
        <v>0.66349999999999998</v>
      </c>
      <c r="Q435" s="60" t="str">
        <f>_xlfn.XLOOKUP(Regression_Prep[[#This Row],[School Name]],Science_New[School Name], Science_New[Percentage of Students at Achievement Level],"")</f>
        <v/>
      </c>
      <c r="R435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35" s="60">
        <f>IFERROR(Regression_Prep[[#This Row],[Per Pupil Spending]]*Regression_Prep[[#This Row],[Percent Below Achievement ELA]],"")</f>
        <v>6089.7582750000001</v>
      </c>
      <c r="T435" s="60">
        <f>IFERROR(Regression_Prep[[#This Row],[Per Pupil Spending]]/(1-Regression_Prep[[#This Row],[Percent Below Achievement ELA]]),"")</f>
        <v>27275.584024114542</v>
      </c>
      <c r="U435" s="60" t="str">
        <f>IFERROR(Regression_Prep[[#This Row],[Per Pupil Spending]]*Regression_Prep[[#This Row],[Percent Below Achievement Science]],"")</f>
        <v/>
      </c>
      <c r="V435" s="60" t="str">
        <f>IFERROR(Regression_Prep[[#This Row],[Per Pupil Spending]]/(1-Regression_Prep[[#This Row],[Percent Below Achievement Science]]),"")</f>
        <v/>
      </c>
      <c r="W435" s="60">
        <f>IFERROR(Regression_Prep[[#This Row],[Per Pupil Spending]]*Regression_Prep[[#This Row],[Percent Below Achievement Math]],"")</f>
        <v>12007.591724999998</v>
      </c>
      <c r="X435" s="60">
        <f>IFERROR(Regression_Prep[[#This Row],[Per Pupil Spending]]/(1-Regression_Prep[[#This Row],[Percent Below Achievement Math]]),"")</f>
        <v>53781.129271916783</v>
      </c>
      <c r="Y435" s="60"/>
      <c r="AH435"/>
      <c r="AI435"/>
      <c r="AJ435"/>
      <c r="AK435"/>
      <c r="AL435"/>
      <c r="AM435"/>
      <c r="AN435"/>
      <c r="AO435"/>
      <c r="AP435"/>
    </row>
    <row r="436" spans="1:42" ht="13">
      <c r="A436" s="25" t="s">
        <v>570</v>
      </c>
      <c r="B436" s="23" t="s">
        <v>1107</v>
      </c>
      <c r="C436" s="23" t="s">
        <v>371</v>
      </c>
      <c r="D436" s="24" t="s">
        <v>755</v>
      </c>
      <c r="E436" s="23" t="s">
        <v>647</v>
      </c>
      <c r="F436" s="24" t="s">
        <v>579</v>
      </c>
      <c r="G436" s="23" t="s">
        <v>689</v>
      </c>
      <c r="H436" s="23" t="s">
        <v>690</v>
      </c>
      <c r="I436" s="19" t="s">
        <v>755</v>
      </c>
      <c r="J436" s="18" t="str">
        <f>IF(Regression_Prep[[#This Row],[School Type]]="Charter","Charter", "Non Charter")</f>
        <v>Non Charter</v>
      </c>
      <c r="K436" s="60">
        <f>_xlfn.XLOOKUP(Regression_Prep[[#This Row],[School Name]],Per_Pupil_Spending_1[School Name],Per_Pupil_Spending_1[Amount],"")</f>
        <v>17682.12</v>
      </c>
      <c r="L436" s="60">
        <f>IF(Regression_Prep[[#This Row],[Comparison School Type]]="Charter", 0,1)</f>
        <v>1</v>
      </c>
      <c r="M436" s="60" cm="1">
        <f t="array" ref="M436">_xlfn._xlws.FILTER(Enrollment[Percentage],(Enrollment[School Name]=Regression_Prep[[#This Row],[School Name]])*(Enrollment[Population]="Economically Disadvantaged"),"")</f>
        <v>0.46</v>
      </c>
      <c r="N436" s="60" cm="1">
        <f t="array" ref="N436">_xlfn._xlws.FILTER(Enrollment[Percentage],(Enrollment[School Name]=Regression_Prep[[#This Row],[School Name]])*(Enrollment[Population]="Students with Disabilities"),"")</f>
        <v>0.15329999999999999</v>
      </c>
      <c r="O436" s="60">
        <f>_xlfn.XLOOKUP(Regression_Prep[[#This Row],[School Name]],ELA_New[School Name], ELA_New[Percentage of Students at Achievement Level],"")</f>
        <v>0.40410000000000001</v>
      </c>
      <c r="P436" s="60">
        <f>_xlfn.XLOOKUP(Regression_Prep[[#This Row],[School Name]],Math_New[School Name],Math_New[Percentage of Students at Achievement Level],"")</f>
        <v>0.3322</v>
      </c>
      <c r="Q436" s="60">
        <f>_xlfn.XLOOKUP(Regression_Prep[[#This Row],[School Name]],Science_New[School Name], Science_New[Percentage of Students at Achievement Level],"")</f>
        <v>0.65190000000000003</v>
      </c>
      <c r="R436" s="60">
        <f>IFERROR(AVERAGEIFS(Regression_Prep[[#This Row],[Percent Below Achievement ELA]:[Percent Below Achievement Science]],Regression_Prep[[#This Row],[Percent Below Achievement ELA]:[Percent Below Achievement Science]],"&lt;&gt;"),"")</f>
        <v>0.46273333333333327</v>
      </c>
      <c r="S436" s="60">
        <f>IFERROR(Regression_Prep[[#This Row],[Per Pupil Spending]]*Regression_Prep[[#This Row],[Percent Below Achievement ELA]],"")</f>
        <v>7145.3446919999997</v>
      </c>
      <c r="T436" s="60">
        <f>IFERROR(Regression_Prep[[#This Row],[Per Pupil Spending]]/(1-Regression_Prep[[#This Row],[Percent Below Achievement ELA]]),"")</f>
        <v>29672.965262627957</v>
      </c>
      <c r="U436" s="60">
        <f>IFERROR(Regression_Prep[[#This Row],[Per Pupil Spending]]*Regression_Prep[[#This Row],[Percent Below Achievement Science]],"")</f>
        <v>11526.974028000001</v>
      </c>
      <c r="V436" s="60">
        <f>IFERROR(Regression_Prep[[#This Row],[Per Pupil Spending]]/(1-Regression_Prep[[#This Row],[Percent Below Achievement Science]]),"")</f>
        <v>50796.093076702098</v>
      </c>
      <c r="W436" s="60">
        <f>IFERROR(Regression_Prep[[#This Row],[Per Pupil Spending]]*Regression_Prep[[#This Row],[Percent Below Achievement Math]],"")</f>
        <v>5874.0002639999993</v>
      </c>
      <c r="X436" s="60">
        <f>IFERROR(Regression_Prep[[#This Row],[Per Pupil Spending]]/(1-Regression_Prep[[#This Row],[Percent Below Achievement Math]]),"")</f>
        <v>26478.167115902965</v>
      </c>
      <c r="Y436" s="60"/>
      <c r="AH436"/>
      <c r="AI436"/>
      <c r="AJ436"/>
      <c r="AK436"/>
      <c r="AL436"/>
      <c r="AM436"/>
      <c r="AN436"/>
      <c r="AO436"/>
      <c r="AP436"/>
    </row>
    <row r="437" spans="1:42" ht="13">
      <c r="A437" s="28" t="s">
        <v>570</v>
      </c>
      <c r="B437" s="26" t="s">
        <v>1110</v>
      </c>
      <c r="C437" s="26" t="s">
        <v>36</v>
      </c>
      <c r="D437" s="27" t="s">
        <v>929</v>
      </c>
      <c r="E437" s="26" t="s">
        <v>647</v>
      </c>
      <c r="F437" s="27" t="s">
        <v>579</v>
      </c>
      <c r="G437" s="26" t="s">
        <v>663</v>
      </c>
      <c r="H437" s="26" t="s">
        <v>1111</v>
      </c>
      <c r="I437" s="19" t="s">
        <v>929</v>
      </c>
      <c r="J437" s="18" t="str">
        <f>IF(Regression_Prep[[#This Row],[School Type]]="Charter","Charter", "Non Charter")</f>
        <v>Non Charter</v>
      </c>
      <c r="K437" s="60">
        <f>_xlfn.XLOOKUP(Regression_Prep[[#This Row],[School Name]],Per_Pupil_Spending_1[School Name],Per_Pupil_Spending_1[Amount],"")</f>
        <v>23435.07</v>
      </c>
      <c r="L437" s="60">
        <f>IF(Regression_Prep[[#This Row],[Comparison School Type]]="Charter", 0,1)</f>
        <v>1</v>
      </c>
      <c r="M437" s="60" cm="1">
        <f t="array" ref="M437">_xlfn._xlws.FILTER(Enrollment[Percentage],(Enrollment[School Name]=Regression_Prep[[#This Row],[School Name]])*(Enrollment[Population]="Economically Disadvantaged"),"")</f>
        <v>0.44090000000000001</v>
      </c>
      <c r="N437" s="60" cm="1">
        <f t="array" ref="N437">_xlfn._xlws.FILTER(Enrollment[Percentage],(Enrollment[School Name]=Regression_Prep[[#This Row],[School Name]])*(Enrollment[Population]="Students with Disabilities"),"")</f>
        <v>0.2205</v>
      </c>
      <c r="O437" s="60">
        <f>_xlfn.XLOOKUP(Regression_Prep[[#This Row],[School Name]],ELA_New[School Name], ELA_New[Percentage of Students at Achievement Level],"")</f>
        <v>0.30209999999999998</v>
      </c>
      <c r="P437" s="60">
        <f>_xlfn.XLOOKUP(Regression_Prep[[#This Row],[School Name]],Math_New[School Name],Math_New[Percentage of Students at Achievement Level],"")</f>
        <v>0.72919999999999996</v>
      </c>
      <c r="Q437" s="60">
        <f>_xlfn.XLOOKUP(Regression_Prep[[#This Row],[School Name]],Science_New[School Name], Science_New[Percentage of Students at Achievement Level],"")</f>
        <v>0.6875</v>
      </c>
      <c r="R437" s="60">
        <f>IFERROR(AVERAGEIFS(Regression_Prep[[#This Row],[Percent Below Achievement ELA]:[Percent Below Achievement Science]],Regression_Prep[[#This Row],[Percent Below Achievement ELA]:[Percent Below Achievement Science]],"&lt;&gt;"),"")</f>
        <v>0.57293333333333329</v>
      </c>
      <c r="S437" s="60">
        <f>IFERROR(Regression_Prep[[#This Row],[Per Pupil Spending]]*Regression_Prep[[#This Row],[Percent Below Achievement ELA]],"")</f>
        <v>7079.7346469999993</v>
      </c>
      <c r="T437" s="60">
        <f>IFERROR(Regression_Prep[[#This Row],[Per Pupil Spending]]/(1-Regression_Prep[[#This Row],[Percent Below Achievement ELA]]),"")</f>
        <v>33579.409657544064</v>
      </c>
      <c r="U437" s="60">
        <f>IFERROR(Regression_Prep[[#This Row],[Per Pupil Spending]]*Regression_Prep[[#This Row],[Percent Below Achievement Science]],"")</f>
        <v>16111.610624999999</v>
      </c>
      <c r="V437" s="60">
        <f>IFERROR(Regression_Prep[[#This Row],[Per Pupil Spending]]/(1-Regression_Prep[[#This Row],[Percent Below Achievement Science]]),"")</f>
        <v>74992.224000000002</v>
      </c>
      <c r="W437" s="60">
        <f>IFERROR(Regression_Prep[[#This Row],[Per Pupil Spending]]*Regression_Prep[[#This Row],[Percent Below Achievement Math]],"")</f>
        <v>17088.853043999999</v>
      </c>
      <c r="X437" s="60">
        <f>IFERROR(Regression_Prep[[#This Row],[Per Pupil Spending]]/(1-Regression_Prep[[#This Row],[Percent Below Achievement Math]]),"")</f>
        <v>86540.140324963053</v>
      </c>
      <c r="Y437" s="60"/>
      <c r="AH437"/>
      <c r="AI437"/>
      <c r="AJ437"/>
      <c r="AK437"/>
      <c r="AL437"/>
      <c r="AM437"/>
      <c r="AN437"/>
      <c r="AO437"/>
      <c r="AP437"/>
    </row>
    <row r="438" spans="1:42" ht="13">
      <c r="A438" s="25" t="s">
        <v>570</v>
      </c>
      <c r="B438" s="23" t="s">
        <v>1110</v>
      </c>
      <c r="C438" s="23" t="s">
        <v>152</v>
      </c>
      <c r="D438" s="23" t="s">
        <v>710</v>
      </c>
      <c r="E438" s="23" t="s">
        <v>647</v>
      </c>
      <c r="F438" s="24" t="s">
        <v>579</v>
      </c>
      <c r="G438" s="23" t="s">
        <v>663</v>
      </c>
      <c r="H438" s="23" t="s">
        <v>1112</v>
      </c>
      <c r="I438" s="19" t="s">
        <v>710</v>
      </c>
      <c r="J438" s="18" t="str">
        <f>IF(Regression_Prep[[#This Row],[School Type]]="Charter","Charter", "Non Charter")</f>
        <v>Non Charter</v>
      </c>
      <c r="K438" s="60">
        <f>_xlfn.XLOOKUP(Regression_Prep[[#This Row],[School Name]],Per_Pupil_Spending_1[School Name],Per_Pupil_Spending_1[Amount],"")</f>
        <v>27226.2</v>
      </c>
      <c r="L438" s="60">
        <f>IF(Regression_Prep[[#This Row],[Comparison School Type]]="Charter", 0,1)</f>
        <v>1</v>
      </c>
      <c r="M438" s="60" cm="1">
        <f t="array" ref="M438">_xlfn._xlws.FILTER(Enrollment[Percentage],(Enrollment[School Name]=Regression_Prep[[#This Row],[School Name]])*(Enrollment[Population]="Economically Disadvantaged"),"")</f>
        <v>0.44130000000000003</v>
      </c>
      <c r="N438" s="60" cm="1">
        <f t="array" ref="N438">_xlfn._xlws.FILTER(Enrollment[Percentage],(Enrollment[School Name]=Regression_Prep[[#This Row],[School Name]])*(Enrollment[Population]="Students with Disabilities"),"")</f>
        <v>0.27939999999999998</v>
      </c>
      <c r="O438" s="60">
        <f>_xlfn.XLOOKUP(Regression_Prep[[#This Row],[School Name]],ELA_New[School Name], ELA_New[Percentage of Students at Achievement Level],"")</f>
        <v>0.30080000000000001</v>
      </c>
      <c r="P438" s="60">
        <f>_xlfn.XLOOKUP(Regression_Prep[[#This Row],[School Name]],Math_New[School Name],Math_New[Percentage of Students at Achievement Level],"")</f>
        <v>0.6532</v>
      </c>
      <c r="Q438" s="60">
        <f>_xlfn.XLOOKUP(Regression_Prep[[#This Row],[School Name]],Science_New[School Name], Science_New[Percentage of Students at Achievement Level],"")</f>
        <v>0.75</v>
      </c>
      <c r="R438" s="60">
        <f>IFERROR(AVERAGEIFS(Regression_Prep[[#This Row],[Percent Below Achievement ELA]:[Percent Below Achievement Science]],Regression_Prep[[#This Row],[Percent Below Achievement ELA]:[Percent Below Achievement Science]],"&lt;&gt;"),"")</f>
        <v>0.56799999999999995</v>
      </c>
      <c r="S438" s="60">
        <f>IFERROR(Regression_Prep[[#This Row],[Per Pupil Spending]]*Regression_Prep[[#This Row],[Percent Below Achievement ELA]],"")</f>
        <v>8189.6409600000006</v>
      </c>
      <c r="T438" s="60">
        <f>IFERROR(Regression_Prep[[#This Row],[Per Pupil Spending]]/(1-Regression_Prep[[#This Row],[Percent Below Achievement ELA]]),"")</f>
        <v>38939.07322654462</v>
      </c>
      <c r="U438" s="60">
        <f>IFERROR(Regression_Prep[[#This Row],[Per Pupil Spending]]*Regression_Prep[[#This Row],[Percent Below Achievement Science]],"")</f>
        <v>20419.650000000001</v>
      </c>
      <c r="V438" s="60">
        <f>IFERROR(Regression_Prep[[#This Row],[Per Pupil Spending]]/(1-Regression_Prep[[#This Row],[Percent Below Achievement Science]]),"")</f>
        <v>108904.8</v>
      </c>
      <c r="W438" s="60">
        <f>IFERROR(Regression_Prep[[#This Row],[Per Pupil Spending]]*Regression_Prep[[#This Row],[Percent Below Achievement Math]],"")</f>
        <v>17784.153839999999</v>
      </c>
      <c r="X438" s="60">
        <f>IFERROR(Regression_Prep[[#This Row],[Per Pupil Spending]]/(1-Regression_Prep[[#This Row],[Percent Below Achievement Math]]),"")</f>
        <v>78506.920415224915</v>
      </c>
      <c r="Y438" s="60"/>
      <c r="AH438"/>
      <c r="AI438"/>
      <c r="AJ438"/>
      <c r="AK438"/>
      <c r="AL438"/>
      <c r="AM438"/>
      <c r="AN438"/>
      <c r="AO438"/>
      <c r="AP438"/>
    </row>
    <row r="439" spans="1:42" ht="13">
      <c r="A439" s="28" t="s">
        <v>570</v>
      </c>
      <c r="B439" s="26" t="s">
        <v>1110</v>
      </c>
      <c r="C439" s="26" t="s">
        <v>49</v>
      </c>
      <c r="D439" s="27" t="s">
        <v>749</v>
      </c>
      <c r="E439" s="26" t="s">
        <v>647</v>
      </c>
      <c r="F439" s="27" t="s">
        <v>579</v>
      </c>
      <c r="G439" s="26" t="s">
        <v>663</v>
      </c>
      <c r="H439" s="26" t="s">
        <v>1114</v>
      </c>
      <c r="I439" s="19" t="s">
        <v>749</v>
      </c>
      <c r="J439" s="18" t="str">
        <f>IF(Regression_Prep[[#This Row],[School Type]]="Charter","Charter", "Non Charter")</f>
        <v>Non Charter</v>
      </c>
      <c r="K439" s="60">
        <f>_xlfn.XLOOKUP(Regression_Prep[[#This Row],[School Name]],Per_Pupil_Spending_1[School Name],Per_Pupil_Spending_1[Amount],"")</f>
        <v>24003.94</v>
      </c>
      <c r="L439" s="60">
        <f>IF(Regression_Prep[[#This Row],[Comparison School Type]]="Charter", 0,1)</f>
        <v>1</v>
      </c>
      <c r="M439" s="60" cm="1">
        <f t="array" ref="M439">_xlfn._xlws.FILTER(Enrollment[Percentage],(Enrollment[School Name]=Regression_Prep[[#This Row],[School Name]])*(Enrollment[Population]="Economically Disadvantaged"),"")</f>
        <v>0.57140000000000002</v>
      </c>
      <c r="N439" s="60" cm="1">
        <f t="array" ref="N439">_xlfn._xlws.FILTER(Enrollment[Percentage],(Enrollment[School Name]=Regression_Prep[[#This Row],[School Name]])*(Enrollment[Population]="Students with Disabilities"),"")</f>
        <v>0.26790000000000003</v>
      </c>
      <c r="O439" s="60">
        <f>_xlfn.XLOOKUP(Regression_Prep[[#This Row],[School Name]],ELA_New[School Name], ELA_New[Percentage of Students at Achievement Level],"")</f>
        <v>0.41070000000000001</v>
      </c>
      <c r="P439" s="60">
        <f>_xlfn.XLOOKUP(Regression_Prep[[#This Row],[School Name]],Math_New[School Name],Math_New[Percentage of Students at Achievement Level],"")</f>
        <v>0.60709999999999997</v>
      </c>
      <c r="Q439" s="60">
        <f>_xlfn.XLOOKUP(Regression_Prep[[#This Row],[School Name]],Science_New[School Name], Science_New[Percentage of Students at Achievement Level],"")</f>
        <v>0.7</v>
      </c>
      <c r="R439" s="60">
        <f>IFERROR(AVERAGEIFS(Regression_Prep[[#This Row],[Percent Below Achievement ELA]:[Percent Below Achievement Science]],Regression_Prep[[#This Row],[Percent Below Achievement ELA]:[Percent Below Achievement Science]],"&lt;&gt;"),"")</f>
        <v>0.5726</v>
      </c>
      <c r="S439" s="60">
        <f>IFERROR(Regression_Prep[[#This Row],[Per Pupil Spending]]*Regression_Prep[[#This Row],[Percent Below Achievement ELA]],"")</f>
        <v>9858.4181580000004</v>
      </c>
      <c r="T439" s="60">
        <f>IFERROR(Regression_Prep[[#This Row],[Per Pupil Spending]]/(1-Regression_Prep[[#This Row],[Percent Below Achievement ELA]]),"")</f>
        <v>40732.971321907353</v>
      </c>
      <c r="U439" s="60">
        <f>IFERROR(Regression_Prep[[#This Row],[Per Pupil Spending]]*Regression_Prep[[#This Row],[Percent Below Achievement Science]],"")</f>
        <v>16802.757999999998</v>
      </c>
      <c r="V439" s="60">
        <f>IFERROR(Regression_Prep[[#This Row],[Per Pupil Spending]]/(1-Regression_Prep[[#This Row],[Percent Below Achievement Science]]),"")</f>
        <v>80013.133333333317</v>
      </c>
      <c r="W439" s="60">
        <f>IFERROR(Regression_Prep[[#This Row],[Per Pupil Spending]]*Regression_Prep[[#This Row],[Percent Below Achievement Math]],"")</f>
        <v>14572.791973999998</v>
      </c>
      <c r="X439" s="60">
        <f>IFERROR(Regression_Prep[[#This Row],[Per Pupil Spending]]/(1-Regression_Prep[[#This Row],[Percent Below Achievement Math]]),"")</f>
        <v>61094.273351997959</v>
      </c>
      <c r="Y439" s="60"/>
      <c r="AH439"/>
      <c r="AI439"/>
      <c r="AJ439"/>
      <c r="AK439"/>
      <c r="AL439"/>
      <c r="AM439"/>
      <c r="AN439"/>
      <c r="AO439"/>
      <c r="AP439"/>
    </row>
    <row r="440" spans="1:42" ht="13">
      <c r="A440" s="25" t="s">
        <v>570</v>
      </c>
      <c r="B440" s="23" t="s">
        <v>1110</v>
      </c>
      <c r="C440" s="23" t="s">
        <v>385</v>
      </c>
      <c r="D440" s="24" t="s">
        <v>698</v>
      </c>
      <c r="E440" s="23" t="s">
        <v>647</v>
      </c>
      <c r="F440" s="24" t="s">
        <v>579</v>
      </c>
      <c r="G440" s="23" t="s">
        <v>663</v>
      </c>
      <c r="H440" s="23" t="s">
        <v>1112</v>
      </c>
      <c r="I440" s="19" t="s">
        <v>698</v>
      </c>
      <c r="J440" s="18" t="str">
        <f>IF(Regression_Prep[[#This Row],[School Type]]="Charter","Charter", "Non Charter")</f>
        <v>Non Charter</v>
      </c>
      <c r="K440" s="60">
        <f>_xlfn.XLOOKUP(Regression_Prep[[#This Row],[School Name]],Per_Pupil_Spending_1[School Name],Per_Pupil_Spending_1[Amount],"")</f>
        <v>24384.02</v>
      </c>
      <c r="L440" s="60">
        <f>IF(Regression_Prep[[#This Row],[Comparison School Type]]="Charter", 0,1)</f>
        <v>1</v>
      </c>
      <c r="M440" s="60" cm="1">
        <f t="array" ref="M440">_xlfn._xlws.FILTER(Enrollment[Percentage],(Enrollment[School Name]=Regression_Prep[[#This Row],[School Name]])*(Enrollment[Population]="Economically Disadvantaged"),"")</f>
        <v>0.47089999999999999</v>
      </c>
      <c r="N440" s="60" cm="1">
        <f t="array" ref="N440">_xlfn._xlws.FILTER(Enrollment[Percentage],(Enrollment[School Name]=Regression_Prep[[#This Row],[School Name]])*(Enrollment[Population]="Students with Disabilities"),"")</f>
        <v>0.25869999999999999</v>
      </c>
      <c r="O440" s="60">
        <f>_xlfn.XLOOKUP(Regression_Prep[[#This Row],[School Name]],ELA_New[School Name], ELA_New[Percentage of Students at Achievement Level],"")</f>
        <v>0.44009999999999999</v>
      </c>
      <c r="P440" s="60">
        <f>_xlfn.XLOOKUP(Regression_Prep[[#This Row],[School Name]],Math_New[School Name],Math_New[Percentage of Students at Achievement Level],"")</f>
        <v>0.41439999999999999</v>
      </c>
      <c r="Q440" s="60">
        <f>_xlfn.XLOOKUP(Regression_Prep[[#This Row],[School Name]],Science_New[School Name], Science_New[Percentage of Students at Achievement Level],"")</f>
        <v>0.64149999999999996</v>
      </c>
      <c r="R440" s="60">
        <f>IFERROR(AVERAGEIFS(Regression_Prep[[#This Row],[Percent Below Achievement ELA]:[Percent Below Achievement Science]],Regression_Prep[[#This Row],[Percent Below Achievement ELA]:[Percent Below Achievement Science]],"&lt;&gt;"),"")</f>
        <v>0.49866666666666665</v>
      </c>
      <c r="S440" s="60">
        <f>IFERROR(Regression_Prep[[#This Row],[Per Pupil Spending]]*Regression_Prep[[#This Row],[Percent Below Achievement ELA]],"")</f>
        <v>10731.407202</v>
      </c>
      <c r="T440" s="60">
        <f>IFERROR(Regression_Prep[[#This Row],[Per Pupil Spending]]/(1-Regression_Prep[[#This Row],[Percent Below Achievement ELA]]),"")</f>
        <v>43550.669762457575</v>
      </c>
      <c r="U440" s="60">
        <f>IFERROR(Regression_Prep[[#This Row],[Per Pupil Spending]]*Regression_Prep[[#This Row],[Percent Below Achievement Science]],"")</f>
        <v>15642.348829999999</v>
      </c>
      <c r="V440" s="60">
        <f>IFERROR(Regression_Prep[[#This Row],[Per Pupil Spending]]/(1-Regression_Prep[[#This Row],[Percent Below Achievement Science]]),"")</f>
        <v>68016.79218967921</v>
      </c>
      <c r="W440" s="60">
        <f>IFERROR(Regression_Prep[[#This Row],[Per Pupil Spending]]*Regression_Prep[[#This Row],[Percent Below Achievement Math]],"")</f>
        <v>10104.737888</v>
      </c>
      <c r="X440" s="60">
        <f>IFERROR(Regression_Prep[[#This Row],[Per Pupil Spending]]/(1-Regression_Prep[[#This Row],[Percent Below Achievement Math]]),"")</f>
        <v>41639.378415300547</v>
      </c>
      <c r="Y440" s="60"/>
      <c r="AH440"/>
      <c r="AI440"/>
      <c r="AJ440"/>
      <c r="AK440"/>
      <c r="AL440"/>
      <c r="AM440"/>
      <c r="AN440"/>
      <c r="AO440"/>
      <c r="AP440"/>
    </row>
    <row r="441" spans="1:42" ht="13">
      <c r="A441" s="28" t="s">
        <v>570</v>
      </c>
      <c r="B441" s="26" t="s">
        <v>1115</v>
      </c>
      <c r="C441" s="26" t="s">
        <v>499</v>
      </c>
      <c r="D441" s="26" t="s">
        <v>756</v>
      </c>
      <c r="E441" s="26" t="s">
        <v>647</v>
      </c>
      <c r="F441" s="27" t="s">
        <v>579</v>
      </c>
      <c r="G441" s="26" t="s">
        <v>691</v>
      </c>
      <c r="H441" s="26" t="s">
        <v>1117</v>
      </c>
      <c r="I441" s="19" t="s">
        <v>756</v>
      </c>
      <c r="J441" s="18" t="str">
        <f>IF(Regression_Prep[[#This Row],[School Type]]="Charter","Charter", "Non Charter")</f>
        <v>Non Charter</v>
      </c>
      <c r="K441" s="60">
        <f>_xlfn.XLOOKUP(Regression_Prep[[#This Row],[School Name]],Per_Pupil_Spending_1[School Name],Per_Pupil_Spending_1[Amount],"")</f>
        <v>25057.79</v>
      </c>
      <c r="L441" s="60">
        <f>IF(Regression_Prep[[#This Row],[Comparison School Type]]="Charter", 0,1)</f>
        <v>1</v>
      </c>
      <c r="M441" s="60" cm="1">
        <f t="array" ref="M441">_xlfn._xlws.FILTER(Enrollment[Percentage],(Enrollment[School Name]=Regression_Prep[[#This Row],[School Name]])*(Enrollment[Population]="Economically Disadvantaged"),"")</f>
        <v>0.66039999999999999</v>
      </c>
      <c r="N441" s="60" cm="1">
        <f t="array" ref="N441">_xlfn._xlws.FILTER(Enrollment[Percentage],(Enrollment[School Name]=Regression_Prep[[#This Row],[School Name]])*(Enrollment[Population]="Students with Disabilities"),"")</f>
        <v>0.18870000000000001</v>
      </c>
      <c r="O441" s="60">
        <f>_xlfn.XLOOKUP(Regression_Prep[[#This Row],[School Name]],ELA_New[School Name], ELA_New[Percentage of Students at Achievement Level],"")</f>
        <v>0.26829999999999998</v>
      </c>
      <c r="P441" s="60">
        <f>_xlfn.XLOOKUP(Regression_Prep[[#This Row],[School Name]],Math_New[School Name],Math_New[Percentage of Students at Achievement Level],"")</f>
        <v>0.47620000000000001</v>
      </c>
      <c r="Q441" s="60" t="str">
        <f>_xlfn.XLOOKUP(Regression_Prep[[#This Row],[School Name]],Science_New[School Name], Science_New[Percentage of Students at Achievement Level],"")</f>
        <v/>
      </c>
      <c r="R441" s="60">
        <f>IFERROR(AVERAGEIFS(Regression_Prep[[#This Row],[Percent Below Achievement ELA]:[Percent Below Achievement Science]],Regression_Prep[[#This Row],[Percent Below Achievement ELA]:[Percent Below Achievement Science]],"&lt;&gt;"),"")</f>
        <v>0.37224999999999997</v>
      </c>
      <c r="S441" s="60">
        <f>IFERROR(Regression_Prep[[#This Row],[Per Pupil Spending]]*Regression_Prep[[#This Row],[Percent Below Achievement ELA]],"")</f>
        <v>6723.0050569999994</v>
      </c>
      <c r="T441" s="60">
        <f>IFERROR(Regression_Prep[[#This Row],[Per Pupil Spending]]/(1-Regression_Prep[[#This Row],[Percent Below Achievement ELA]]),"")</f>
        <v>34245.988793221266</v>
      </c>
      <c r="U441" s="60" t="str">
        <f>IFERROR(Regression_Prep[[#This Row],[Per Pupil Spending]]*Regression_Prep[[#This Row],[Percent Below Achievement Science]],"")</f>
        <v/>
      </c>
      <c r="V441" s="60" t="str">
        <f>IFERROR(Regression_Prep[[#This Row],[Per Pupil Spending]]/(1-Regression_Prep[[#This Row],[Percent Below Achievement Science]]),"")</f>
        <v/>
      </c>
      <c r="W441" s="60">
        <f>IFERROR(Regression_Prep[[#This Row],[Per Pupil Spending]]*Regression_Prep[[#This Row],[Percent Below Achievement Math]],"")</f>
        <v>11932.519598000001</v>
      </c>
      <c r="X441" s="60">
        <f>IFERROR(Regression_Prep[[#This Row],[Per Pupil Spending]]/(1-Regression_Prep[[#This Row],[Percent Below Achievement Math]]),"")</f>
        <v>47838.468881252382</v>
      </c>
      <c r="Y441" s="60"/>
      <c r="AH441"/>
      <c r="AI441"/>
      <c r="AJ441"/>
      <c r="AK441"/>
      <c r="AL441"/>
      <c r="AM441"/>
      <c r="AN441"/>
      <c r="AO441"/>
      <c r="AP441"/>
    </row>
    <row r="442" spans="1:42" ht="13">
      <c r="A442" s="25" t="s">
        <v>570</v>
      </c>
      <c r="B442" s="23" t="s">
        <v>1118</v>
      </c>
      <c r="C442" s="23" t="s">
        <v>230</v>
      </c>
      <c r="D442" s="24" t="s">
        <v>749</v>
      </c>
      <c r="E442" s="23" t="s">
        <v>647</v>
      </c>
      <c r="F442" s="24" t="s">
        <v>579</v>
      </c>
      <c r="G442" s="23" t="s">
        <v>791</v>
      </c>
      <c r="H442" s="23" t="s">
        <v>1119</v>
      </c>
      <c r="I442" s="19" t="s">
        <v>749</v>
      </c>
      <c r="J442" s="18" t="str">
        <f>IF(Regression_Prep[[#This Row],[School Type]]="Charter","Charter", "Non Charter")</f>
        <v>Non Charter</v>
      </c>
      <c r="K442" s="60">
        <f>_xlfn.XLOOKUP(Regression_Prep[[#This Row],[School Name]],Per_Pupil_Spending_1[School Name],Per_Pupil_Spending_1[Amount],"")</f>
        <v>20989.66</v>
      </c>
      <c r="L442" s="60">
        <f>IF(Regression_Prep[[#This Row],[Comparison School Type]]="Charter", 0,1)</f>
        <v>1</v>
      </c>
      <c r="M442" s="60" cm="1">
        <f t="array" ref="M442">_xlfn._xlws.FILTER(Enrollment[Percentage],(Enrollment[School Name]=Regression_Prep[[#This Row],[School Name]])*(Enrollment[Population]="Economically Disadvantaged"),"")</f>
        <v>0.66790000000000005</v>
      </c>
      <c r="N442" s="60" cm="1">
        <f t="array" ref="N442">_xlfn._xlws.FILTER(Enrollment[Percentage],(Enrollment[School Name]=Regression_Prep[[#This Row],[School Name]])*(Enrollment[Population]="Students with Disabilities"),"")</f>
        <v>0.2455</v>
      </c>
      <c r="O442" s="60">
        <f>_xlfn.XLOOKUP(Regression_Prep[[#This Row],[School Name]],ELA_New[School Name], ELA_New[Percentage of Students at Achievement Level],"")</f>
        <v>0.42180000000000001</v>
      </c>
      <c r="P442" s="60">
        <f>_xlfn.XLOOKUP(Regression_Prep[[#This Row],[School Name]],Math_New[School Name],Math_New[Percentage of Students at Achievement Level],"")</f>
        <v>0.29449999999999998</v>
      </c>
      <c r="Q442" s="60">
        <f>_xlfn.XLOOKUP(Regression_Prep[[#This Row],[School Name]],Science_New[School Name], Science_New[Percentage of Students at Achievement Level],"")</f>
        <v>0.91669999999999996</v>
      </c>
      <c r="R442" s="60">
        <f>IFERROR(AVERAGEIFS(Regression_Prep[[#This Row],[Percent Below Achievement ELA]:[Percent Below Achievement Science]],Regression_Prep[[#This Row],[Percent Below Achievement ELA]:[Percent Below Achievement Science]],"&lt;&gt;"),"")</f>
        <v>0.54433333333333334</v>
      </c>
      <c r="S442" s="60">
        <f>IFERROR(Regression_Prep[[#This Row],[Per Pupil Spending]]*Regression_Prep[[#This Row],[Percent Below Achievement ELA]],"")</f>
        <v>8853.4385880000009</v>
      </c>
      <c r="T442" s="60">
        <f>IFERROR(Regression_Prep[[#This Row],[Per Pupil Spending]]/(1-Regression_Prep[[#This Row],[Percent Below Achievement ELA]]),"")</f>
        <v>36301.729505361465</v>
      </c>
      <c r="U442" s="60">
        <f>IFERROR(Regression_Prep[[#This Row],[Per Pupil Spending]]*Regression_Prep[[#This Row],[Percent Below Achievement Science]],"")</f>
        <v>19241.221321999998</v>
      </c>
      <c r="V442" s="60">
        <f>IFERROR(Regression_Prep[[#This Row],[Per Pupil Spending]]/(1-Regression_Prep[[#This Row],[Percent Below Achievement Science]]),"")</f>
        <v>251976.7106842736</v>
      </c>
      <c r="W442" s="60">
        <f>IFERROR(Regression_Prep[[#This Row],[Per Pupil Spending]]*Regression_Prep[[#This Row],[Percent Below Achievement Math]],"")</f>
        <v>6181.4548699999996</v>
      </c>
      <c r="X442" s="60">
        <f>IFERROR(Regression_Prep[[#This Row],[Per Pupil Spending]]/(1-Regression_Prep[[#This Row],[Percent Below Achievement Math]]),"")</f>
        <v>29751.467044649184</v>
      </c>
      <c r="Y442" s="60"/>
      <c r="AH442"/>
      <c r="AI442"/>
      <c r="AJ442"/>
      <c r="AK442"/>
      <c r="AL442"/>
      <c r="AM442"/>
      <c r="AN442"/>
      <c r="AO442"/>
      <c r="AP442"/>
    </row>
    <row r="443" spans="1:42" ht="13">
      <c r="A443" s="28" t="s">
        <v>570</v>
      </c>
      <c r="B443" s="26" t="s">
        <v>1118</v>
      </c>
      <c r="C443" s="26" t="s">
        <v>233</v>
      </c>
      <c r="D443" s="27" t="s">
        <v>698</v>
      </c>
      <c r="E443" s="26" t="s">
        <v>647</v>
      </c>
      <c r="F443" s="27" t="s">
        <v>579</v>
      </c>
      <c r="G443" s="26" t="s">
        <v>791</v>
      </c>
      <c r="H443" s="26" t="s">
        <v>1119</v>
      </c>
      <c r="I443" s="19" t="s">
        <v>698</v>
      </c>
      <c r="J443" s="18" t="str">
        <f>IF(Regression_Prep[[#This Row],[School Type]]="Charter","Charter", "Non Charter")</f>
        <v>Non Charter</v>
      </c>
      <c r="K443" s="60">
        <f>_xlfn.XLOOKUP(Regression_Prep[[#This Row],[School Name]],Per_Pupil_Spending_1[School Name],Per_Pupil_Spending_1[Amount],"")</f>
        <v>21053.03</v>
      </c>
      <c r="L443" s="60">
        <f>IF(Regression_Prep[[#This Row],[Comparison School Type]]="Charter", 0,1)</f>
        <v>1</v>
      </c>
      <c r="M443" s="60" cm="1">
        <f t="array" ref="M443">_xlfn._xlws.FILTER(Enrollment[Percentage],(Enrollment[School Name]=Regression_Prep[[#This Row],[School Name]])*(Enrollment[Population]="Economically Disadvantaged"),"")</f>
        <v>0.66979999999999995</v>
      </c>
      <c r="N443" s="60" cm="1">
        <f t="array" ref="N443">_xlfn._xlws.FILTER(Enrollment[Percentage],(Enrollment[School Name]=Regression_Prep[[#This Row],[School Name]])*(Enrollment[Population]="Students with Disabilities"),"")</f>
        <v>0.26729999999999998</v>
      </c>
      <c r="O443" s="60">
        <f>_xlfn.XLOOKUP(Regression_Prep[[#This Row],[School Name]],ELA_New[School Name], ELA_New[Percentage of Students at Achievement Level],"")</f>
        <v>0.439</v>
      </c>
      <c r="P443" s="60">
        <f>_xlfn.XLOOKUP(Regression_Prep[[#This Row],[School Name]],Math_New[School Name],Math_New[Percentage of Students at Achievement Level],"")</f>
        <v>0.1938</v>
      </c>
      <c r="Q443" s="60" t="str">
        <f>_xlfn.XLOOKUP(Regression_Prep[[#This Row],[School Name]],Science_New[School Name], Science_New[Percentage of Students at Achievement Level],"")</f>
        <v/>
      </c>
      <c r="R443" s="60">
        <f>IFERROR(AVERAGEIFS(Regression_Prep[[#This Row],[Percent Below Achievement ELA]:[Percent Below Achievement Science]],Regression_Prep[[#This Row],[Percent Below Achievement ELA]:[Percent Below Achievement Science]],"&lt;&gt;"),"")</f>
        <v>0.31640000000000001</v>
      </c>
      <c r="S443" s="60">
        <f>IFERROR(Regression_Prep[[#This Row],[Per Pupil Spending]]*Regression_Prep[[#This Row],[Percent Below Achievement ELA]],"")</f>
        <v>9242.28017</v>
      </c>
      <c r="T443" s="60">
        <f>IFERROR(Regression_Prep[[#This Row],[Per Pupil Spending]]/(1-Regression_Prep[[#This Row],[Percent Below Achievement ELA]]),"")</f>
        <v>37527.682709447414</v>
      </c>
      <c r="U443" s="60" t="str">
        <f>IFERROR(Regression_Prep[[#This Row],[Per Pupil Spending]]*Regression_Prep[[#This Row],[Percent Below Achievement Science]],"")</f>
        <v/>
      </c>
      <c r="V443" s="60" t="str">
        <f>IFERROR(Regression_Prep[[#This Row],[Per Pupil Spending]]/(1-Regression_Prep[[#This Row],[Percent Below Achievement Science]]),"")</f>
        <v/>
      </c>
      <c r="W443" s="60">
        <f>IFERROR(Regression_Prep[[#This Row],[Per Pupil Spending]]*Regression_Prep[[#This Row],[Percent Below Achievement Math]],"")</f>
        <v>4080.0772139999999</v>
      </c>
      <c r="X443" s="60">
        <f>IFERROR(Regression_Prep[[#This Row],[Per Pupil Spending]]/(1-Regression_Prep[[#This Row],[Percent Below Achievement Math]]),"")</f>
        <v>26113.904738278339</v>
      </c>
      <c r="Y443" s="60"/>
      <c r="AH443"/>
      <c r="AI443"/>
      <c r="AJ443"/>
      <c r="AK443"/>
      <c r="AL443"/>
      <c r="AM443"/>
      <c r="AN443"/>
      <c r="AO443"/>
      <c r="AP443"/>
    </row>
    <row r="444" spans="1:42" ht="13">
      <c r="A444" s="25" t="s">
        <v>570</v>
      </c>
      <c r="B444" s="23" t="s">
        <v>1121</v>
      </c>
      <c r="C444" s="23" t="s">
        <v>399</v>
      </c>
      <c r="D444" s="23" t="s">
        <v>710</v>
      </c>
      <c r="E444" s="23" t="s">
        <v>647</v>
      </c>
      <c r="F444" s="24" t="s">
        <v>579</v>
      </c>
      <c r="G444" s="23" t="s">
        <v>648</v>
      </c>
      <c r="H444" s="23" t="s">
        <v>1123</v>
      </c>
      <c r="I444" s="19" t="s">
        <v>710</v>
      </c>
      <c r="J444" s="18" t="str">
        <f>IF(Regression_Prep[[#This Row],[School Type]]="Charter","Charter", "Non Charter")</f>
        <v>Non Charter</v>
      </c>
      <c r="K444" s="60">
        <f>_xlfn.XLOOKUP(Regression_Prep[[#This Row],[School Name]],Per_Pupil_Spending_1[School Name],Per_Pupil_Spending_1[Amount],"")</f>
        <v>23385.48</v>
      </c>
      <c r="L444" s="60">
        <f>IF(Regression_Prep[[#This Row],[Comparison School Type]]="Charter", 0,1)</f>
        <v>1</v>
      </c>
      <c r="M444" s="60" cm="1">
        <f t="array" ref="M444">_xlfn._xlws.FILTER(Enrollment[Percentage],(Enrollment[School Name]=Regression_Prep[[#This Row],[School Name]])*(Enrollment[Population]="Economically Disadvantaged"),"")</f>
        <v>0.72619999999999996</v>
      </c>
      <c r="N444" s="60" cm="1">
        <f t="array" ref="N444">_xlfn._xlws.FILTER(Enrollment[Percentage],(Enrollment[School Name]=Regression_Prep[[#This Row],[School Name]])*(Enrollment[Population]="Students with Disabilities"),"")</f>
        <v>0.16669999999999999</v>
      </c>
      <c r="O444" s="60">
        <f>_xlfn.XLOOKUP(Regression_Prep[[#This Row],[School Name]],ELA_New[School Name], ELA_New[Percentage of Students at Achievement Level],"")</f>
        <v>0.42109999999999997</v>
      </c>
      <c r="P444" s="60">
        <f>_xlfn.XLOOKUP(Regression_Prep[[#This Row],[School Name]],Math_New[School Name],Math_New[Percentage of Students at Achievement Level],"")</f>
        <v>0.47370000000000001</v>
      </c>
      <c r="Q444" s="60" t="str">
        <f>_xlfn.XLOOKUP(Regression_Prep[[#This Row],[School Name]],Science_New[School Name], Science_New[Percentage of Students at Achievement Level],"")</f>
        <v/>
      </c>
      <c r="R444" s="60">
        <f>IFERROR(AVERAGEIFS(Regression_Prep[[#This Row],[Percent Below Achievement ELA]:[Percent Below Achievement Science]],Regression_Prep[[#This Row],[Percent Below Achievement ELA]:[Percent Below Achievement Science]],"&lt;&gt;"),"")</f>
        <v>0.44740000000000002</v>
      </c>
      <c r="S444" s="60">
        <f>IFERROR(Regression_Prep[[#This Row],[Per Pupil Spending]]*Regression_Prep[[#This Row],[Percent Below Achievement ELA]],"")</f>
        <v>9847.6256279999998</v>
      </c>
      <c r="T444" s="60">
        <f>IFERROR(Regression_Prep[[#This Row],[Per Pupil Spending]]/(1-Regression_Prep[[#This Row],[Percent Below Achievement ELA]]),"")</f>
        <v>40396.406978752806</v>
      </c>
      <c r="U444" s="60" t="str">
        <f>IFERROR(Regression_Prep[[#This Row],[Per Pupil Spending]]*Regression_Prep[[#This Row],[Percent Below Achievement Science]],"")</f>
        <v/>
      </c>
      <c r="V444" s="60" t="str">
        <f>IFERROR(Regression_Prep[[#This Row],[Per Pupil Spending]]/(1-Regression_Prep[[#This Row],[Percent Below Achievement Science]]),"")</f>
        <v/>
      </c>
      <c r="W444" s="60">
        <f>IFERROR(Regression_Prep[[#This Row],[Per Pupil Spending]]*Regression_Prep[[#This Row],[Percent Below Achievement Math]],"")</f>
        <v>11077.701875999999</v>
      </c>
      <c r="X444" s="60">
        <f>IFERROR(Regression_Prep[[#This Row],[Per Pupil Spending]]/(1-Regression_Prep[[#This Row],[Percent Below Achievement Math]]),"")</f>
        <v>44433.745012350373</v>
      </c>
      <c r="Y444" s="60"/>
      <c r="AH444"/>
      <c r="AI444"/>
      <c r="AJ444"/>
      <c r="AK444"/>
      <c r="AL444"/>
      <c r="AM444"/>
      <c r="AN444"/>
      <c r="AO444"/>
      <c r="AP444"/>
    </row>
    <row r="445" spans="1:42" ht="13">
      <c r="A445" s="28" t="s">
        <v>570</v>
      </c>
      <c r="B445" s="26" t="s">
        <v>1121</v>
      </c>
      <c r="C445" s="26" t="s">
        <v>529</v>
      </c>
      <c r="D445" s="26" t="s">
        <v>710</v>
      </c>
      <c r="E445" s="26" t="s">
        <v>647</v>
      </c>
      <c r="F445" s="27" t="s">
        <v>579</v>
      </c>
      <c r="G445" s="26" t="s">
        <v>648</v>
      </c>
      <c r="H445" s="26" t="s">
        <v>1124</v>
      </c>
      <c r="I445" s="19" t="s">
        <v>710</v>
      </c>
      <c r="J445" s="18" t="str">
        <f>IF(Regression_Prep[[#This Row],[School Type]]="Charter","Charter", "Non Charter")</f>
        <v>Non Charter</v>
      </c>
      <c r="K445" s="60">
        <f>_xlfn.XLOOKUP(Regression_Prep[[#This Row],[School Name]],Per_Pupil_Spending_1[School Name],Per_Pupil_Spending_1[Amount],"")</f>
        <v>24042.19</v>
      </c>
      <c r="L445" s="60">
        <f>IF(Regression_Prep[[#This Row],[Comparison School Type]]="Charter", 0,1)</f>
        <v>1</v>
      </c>
      <c r="M445" s="60" cm="1">
        <f t="array" ref="M445">_xlfn._xlws.FILTER(Enrollment[Percentage],(Enrollment[School Name]=Regression_Prep[[#This Row],[School Name]])*(Enrollment[Population]="Economically Disadvantaged"),"")</f>
        <v>0.72409999999999997</v>
      </c>
      <c r="N445" s="60" cm="1">
        <f t="array" ref="N445">_xlfn._xlws.FILTER(Enrollment[Percentage],(Enrollment[School Name]=Regression_Prep[[#This Row],[School Name]])*(Enrollment[Population]="Students with Disabilities"),"")</f>
        <v>0.16089999999999999</v>
      </c>
      <c r="O445" s="60">
        <f>_xlfn.XLOOKUP(Regression_Prep[[#This Row],[School Name]],ELA_New[School Name], ELA_New[Percentage of Students at Achievement Level],"")</f>
        <v>0.28889999999999999</v>
      </c>
      <c r="P445" s="60">
        <f>_xlfn.XLOOKUP(Regression_Prep[[#This Row],[School Name]],Math_New[School Name],Math_New[Percentage of Students at Achievement Level],"")</f>
        <v>0.75560000000000005</v>
      </c>
      <c r="Q445" s="60" t="str">
        <f>_xlfn.XLOOKUP(Regression_Prep[[#This Row],[School Name]],Science_New[School Name], Science_New[Percentage of Students at Achievement Level],"")</f>
        <v/>
      </c>
      <c r="R445" s="60">
        <f>IFERROR(AVERAGEIFS(Regression_Prep[[#This Row],[Percent Below Achievement ELA]:[Percent Below Achievement Science]],Regression_Prep[[#This Row],[Percent Below Achievement ELA]:[Percent Below Achievement Science]],"&lt;&gt;"),"")</f>
        <v>0.52224999999999999</v>
      </c>
      <c r="S445" s="60">
        <f>IFERROR(Regression_Prep[[#This Row],[Per Pupil Spending]]*Regression_Prep[[#This Row],[Percent Below Achievement ELA]],"")</f>
        <v>6945.7886909999997</v>
      </c>
      <c r="T445" s="60">
        <f>IFERROR(Regression_Prep[[#This Row],[Per Pupil Spending]]/(1-Regression_Prep[[#This Row],[Percent Below Achievement ELA]]),"")</f>
        <v>33809.857966530719</v>
      </c>
      <c r="U445" s="60" t="str">
        <f>IFERROR(Regression_Prep[[#This Row],[Per Pupil Spending]]*Regression_Prep[[#This Row],[Percent Below Achievement Science]],"")</f>
        <v/>
      </c>
      <c r="V445" s="60" t="str">
        <f>IFERROR(Regression_Prep[[#This Row],[Per Pupil Spending]]/(1-Regression_Prep[[#This Row],[Percent Below Achievement Science]]),"")</f>
        <v/>
      </c>
      <c r="W445" s="60">
        <f>IFERROR(Regression_Prep[[#This Row],[Per Pupil Spending]]*Regression_Prep[[#This Row],[Percent Below Achievement Math]],"")</f>
        <v>18166.278763999999</v>
      </c>
      <c r="X445" s="60">
        <f>IFERROR(Regression_Prep[[#This Row],[Per Pupil Spending]]/(1-Regression_Prep[[#This Row],[Percent Below Achievement Math]]),"")</f>
        <v>98372.299509001648</v>
      </c>
      <c r="Y445" s="60"/>
      <c r="AH445"/>
      <c r="AI445"/>
      <c r="AJ445"/>
      <c r="AK445"/>
      <c r="AL445"/>
      <c r="AM445"/>
      <c r="AN445"/>
      <c r="AO445"/>
      <c r="AP445"/>
    </row>
    <row r="446" spans="1:42" ht="13">
      <c r="A446" s="25" t="s">
        <v>570</v>
      </c>
      <c r="B446" s="23" t="s">
        <v>1125</v>
      </c>
      <c r="C446" s="23" t="s">
        <v>132</v>
      </c>
      <c r="D446" s="23" t="s">
        <v>710</v>
      </c>
      <c r="E446" s="23" t="s">
        <v>647</v>
      </c>
      <c r="F446" s="24" t="s">
        <v>579</v>
      </c>
      <c r="G446" s="23" t="s">
        <v>802</v>
      </c>
      <c r="H446" s="23" t="s">
        <v>1126</v>
      </c>
      <c r="I446" s="19" t="s">
        <v>710</v>
      </c>
      <c r="J446" s="18" t="str">
        <f>IF(Regression_Prep[[#This Row],[School Type]]="Charter","Charter", "Non Charter")</f>
        <v>Non Charter</v>
      </c>
      <c r="K446" s="60">
        <f>_xlfn.XLOOKUP(Regression_Prep[[#This Row],[School Name]],Per_Pupil_Spending_1[School Name],Per_Pupil_Spending_1[Amount],"")</f>
        <v>24899.18</v>
      </c>
      <c r="L446" s="60">
        <f>IF(Regression_Prep[[#This Row],[Comparison School Type]]="Charter", 0,1)</f>
        <v>1</v>
      </c>
      <c r="M446" s="60" cm="1">
        <f t="array" ref="M446">_xlfn._xlws.FILTER(Enrollment[Percentage],(Enrollment[School Name]=Regression_Prep[[#This Row],[School Name]])*(Enrollment[Population]="Economically Disadvantaged"),"")</f>
        <v>0.22339999999999999</v>
      </c>
      <c r="N446" s="60" cm="1">
        <f t="array" ref="N446">_xlfn._xlws.FILTER(Enrollment[Percentage],(Enrollment[School Name]=Regression_Prep[[#This Row],[School Name]])*(Enrollment[Population]="Students with Disabilities"),"")</f>
        <v>0.22339999999999999</v>
      </c>
      <c r="O446" s="60">
        <f>_xlfn.XLOOKUP(Regression_Prep[[#This Row],[School Name]],ELA_New[School Name], ELA_New[Percentage of Students at Achievement Level],"")</f>
        <v>0.29459999999999997</v>
      </c>
      <c r="P446" s="60">
        <f>_xlfn.XLOOKUP(Regression_Prep[[#This Row],[School Name]],Math_New[School Name],Math_New[Percentage of Students at Achievement Level],"")</f>
        <v>0.69640000000000002</v>
      </c>
      <c r="Q446" s="60">
        <f>_xlfn.XLOOKUP(Regression_Prep[[#This Row],[School Name]],Science_New[School Name], Science_New[Percentage of Students at Achievement Level],"")</f>
        <v>0.76190000000000002</v>
      </c>
      <c r="R446" s="60">
        <f>IFERROR(AVERAGEIFS(Regression_Prep[[#This Row],[Percent Below Achievement ELA]:[Percent Below Achievement Science]],Regression_Prep[[#This Row],[Percent Below Achievement ELA]:[Percent Below Achievement Science]],"&lt;&gt;"),"")</f>
        <v>0.58429999999999993</v>
      </c>
      <c r="S446" s="60">
        <f>IFERROR(Regression_Prep[[#This Row],[Per Pupil Spending]]*Regression_Prep[[#This Row],[Percent Below Achievement ELA]],"")</f>
        <v>7335.2984279999991</v>
      </c>
      <c r="T446" s="60">
        <f>IFERROR(Regression_Prep[[#This Row],[Per Pupil Spending]]/(1-Regression_Prep[[#This Row],[Percent Below Achievement ELA]]),"")</f>
        <v>35297.958605046784</v>
      </c>
      <c r="U446" s="60">
        <f>IFERROR(Regression_Prep[[#This Row],[Per Pupil Spending]]*Regression_Prep[[#This Row],[Percent Below Achievement Science]],"")</f>
        <v>18970.685242</v>
      </c>
      <c r="V446" s="60">
        <f>IFERROR(Regression_Prep[[#This Row],[Per Pupil Spending]]/(1-Regression_Prep[[#This Row],[Percent Below Achievement Science]]),"")</f>
        <v>104574.46451070979</v>
      </c>
      <c r="W446" s="60">
        <f>IFERROR(Regression_Prep[[#This Row],[Per Pupil Spending]]*Regression_Prep[[#This Row],[Percent Below Achievement Math]],"")</f>
        <v>17339.788951999999</v>
      </c>
      <c r="X446" s="60">
        <f>IFERROR(Regression_Prep[[#This Row],[Per Pupil Spending]]/(1-Regression_Prep[[#This Row],[Percent Below Achievement Math]]),"")</f>
        <v>82013.109354413711</v>
      </c>
      <c r="Y446" s="60"/>
      <c r="AH446"/>
      <c r="AI446"/>
      <c r="AJ446"/>
      <c r="AK446"/>
      <c r="AL446"/>
      <c r="AM446"/>
      <c r="AN446"/>
      <c r="AO446"/>
      <c r="AP446"/>
    </row>
    <row r="447" spans="1:42" ht="13">
      <c r="A447" s="28" t="s">
        <v>570</v>
      </c>
      <c r="B447" s="26" t="s">
        <v>1125</v>
      </c>
      <c r="C447" s="26" t="s">
        <v>196</v>
      </c>
      <c r="D447" s="26" t="s">
        <v>808</v>
      </c>
      <c r="E447" s="26" t="s">
        <v>647</v>
      </c>
      <c r="F447" s="27" t="s">
        <v>579</v>
      </c>
      <c r="G447" s="26" t="s">
        <v>802</v>
      </c>
      <c r="H447" s="26" t="s">
        <v>1127</v>
      </c>
      <c r="I447" s="19" t="s">
        <v>808</v>
      </c>
      <c r="J447" s="18" t="str">
        <f>IF(Regression_Prep[[#This Row],[School Type]]="Charter","Charter", "Non Charter")</f>
        <v>Non Charter</v>
      </c>
      <c r="K447" s="60">
        <f>_xlfn.XLOOKUP(Regression_Prep[[#This Row],[School Name]],Per_Pupil_Spending_1[School Name],Per_Pupil_Spending_1[Amount],"")</f>
        <v>23223.95</v>
      </c>
      <c r="L447" s="60">
        <f>IF(Regression_Prep[[#This Row],[Comparison School Type]]="Charter", 0,1)</f>
        <v>1</v>
      </c>
      <c r="M447" s="60" cm="1">
        <f t="array" ref="M447">_xlfn._xlws.FILTER(Enrollment[Percentage],(Enrollment[School Name]=Regression_Prep[[#This Row],[School Name]])*(Enrollment[Population]="Economically Disadvantaged"),"")</f>
        <v>0.1421</v>
      </c>
      <c r="N447" s="60" cm="1">
        <f t="array" ref="N447">_xlfn._xlws.FILTER(Enrollment[Percentage],(Enrollment[School Name]=Regression_Prep[[#This Row],[School Name]])*(Enrollment[Population]="Students with Disabilities"),"")</f>
        <v>0.2</v>
      </c>
      <c r="O447" s="60">
        <f>_xlfn.XLOOKUP(Regression_Prep[[#This Row],[School Name]],ELA_New[School Name], ELA_New[Percentage of Students at Achievement Level],"")</f>
        <v>0.21049999999999999</v>
      </c>
      <c r="P447" s="60">
        <f>_xlfn.XLOOKUP(Regression_Prep[[#This Row],[School Name]],Math_New[School Name],Math_New[Percentage of Students at Achievement Level],"")</f>
        <v>0.69469999999999998</v>
      </c>
      <c r="Q447" s="60">
        <f>_xlfn.XLOOKUP(Regression_Prep[[#This Row],[School Name]],Science_New[School Name], Science_New[Percentage of Students at Achievement Level],"")</f>
        <v>0.80559999999999998</v>
      </c>
      <c r="R447" s="60">
        <f>IFERROR(AVERAGEIFS(Regression_Prep[[#This Row],[Percent Below Achievement ELA]:[Percent Below Achievement Science]],Regression_Prep[[#This Row],[Percent Below Achievement ELA]:[Percent Below Achievement Science]],"&lt;&gt;"),"")</f>
        <v>0.57026666666666659</v>
      </c>
      <c r="S447" s="60">
        <f>IFERROR(Regression_Prep[[#This Row],[Per Pupil Spending]]*Regression_Prep[[#This Row],[Percent Below Achievement ELA]],"")</f>
        <v>4888.6414750000004</v>
      </c>
      <c r="T447" s="60">
        <f>IFERROR(Regression_Prep[[#This Row],[Per Pupil Spending]]/(1-Regression_Prep[[#This Row],[Percent Below Achievement ELA]]),"")</f>
        <v>29416.022799240029</v>
      </c>
      <c r="U447" s="60">
        <f>IFERROR(Regression_Prep[[#This Row],[Per Pupil Spending]]*Regression_Prep[[#This Row],[Percent Below Achievement Science]],"")</f>
        <v>18709.214120000001</v>
      </c>
      <c r="V447" s="60">
        <f>IFERROR(Regression_Prep[[#This Row],[Per Pupil Spending]]/(1-Regression_Prep[[#This Row],[Percent Below Achievement Science]]),"")</f>
        <v>119464.76337448558</v>
      </c>
      <c r="W447" s="60">
        <f>IFERROR(Regression_Prep[[#This Row],[Per Pupil Spending]]*Regression_Prep[[#This Row],[Percent Below Achievement Math]],"")</f>
        <v>16133.678065</v>
      </c>
      <c r="X447" s="60">
        <f>IFERROR(Regression_Prep[[#This Row],[Per Pupil Spending]]/(1-Regression_Prep[[#This Row],[Percent Below Achievement Math]]),"")</f>
        <v>76069.276121847361</v>
      </c>
      <c r="Y447" s="60"/>
      <c r="AH447"/>
      <c r="AI447"/>
      <c r="AJ447"/>
      <c r="AK447"/>
      <c r="AL447"/>
      <c r="AM447"/>
      <c r="AN447"/>
      <c r="AO447"/>
      <c r="AP447"/>
    </row>
    <row r="448" spans="1:42" ht="13">
      <c r="A448" s="25" t="s">
        <v>570</v>
      </c>
      <c r="B448" s="23" t="s">
        <v>1125</v>
      </c>
      <c r="C448" s="23" t="s">
        <v>431</v>
      </c>
      <c r="D448" s="23" t="s">
        <v>808</v>
      </c>
      <c r="E448" s="23" t="s">
        <v>647</v>
      </c>
      <c r="F448" s="24" t="s">
        <v>579</v>
      </c>
      <c r="G448" s="23" t="s">
        <v>653</v>
      </c>
      <c r="H448" s="23" t="s">
        <v>1128</v>
      </c>
      <c r="I448" s="19" t="s">
        <v>808</v>
      </c>
      <c r="J448" s="18" t="str">
        <f>IF(Regression_Prep[[#This Row],[School Type]]="Charter","Charter", "Non Charter")</f>
        <v>Non Charter</v>
      </c>
      <c r="K448" s="60">
        <f>_xlfn.XLOOKUP(Regression_Prep[[#This Row],[School Name]],Per_Pupil_Spending_1[School Name],Per_Pupil_Spending_1[Amount],"")</f>
        <v>24104.66</v>
      </c>
      <c r="L448" s="60">
        <f>IF(Regression_Prep[[#This Row],[Comparison School Type]]="Charter", 0,1)</f>
        <v>1</v>
      </c>
      <c r="M448" s="60" cm="1">
        <f t="array" ref="M448">_xlfn._xlws.FILTER(Enrollment[Percentage],(Enrollment[School Name]=Regression_Prep[[#This Row],[School Name]])*(Enrollment[Population]="Economically Disadvantaged"),"")</f>
        <v>0.16539999999999999</v>
      </c>
      <c r="N448" s="60" cm="1">
        <f t="array" ref="N448">_xlfn._xlws.FILTER(Enrollment[Percentage],(Enrollment[School Name]=Regression_Prep[[#This Row],[School Name]])*(Enrollment[Population]="Students with Disabilities"),"")</f>
        <v>0.14960000000000001</v>
      </c>
      <c r="O448" s="60">
        <f>_xlfn.XLOOKUP(Regression_Prep[[#This Row],[School Name]],ELA_New[School Name], ELA_New[Percentage of Students at Achievement Level],"")</f>
        <v>0.19639999999999999</v>
      </c>
      <c r="P448" s="60">
        <f>_xlfn.XLOOKUP(Regression_Prep[[#This Row],[School Name]],Math_New[School Name],Math_New[Percentage of Students at Achievement Level],"")</f>
        <v>0.83930000000000005</v>
      </c>
      <c r="Q448" s="60" t="str">
        <f>_xlfn.XLOOKUP(Regression_Prep[[#This Row],[School Name]],Science_New[School Name], Science_New[Percentage of Students at Achievement Level],"")</f>
        <v/>
      </c>
      <c r="R448" s="60">
        <f>IFERROR(AVERAGEIFS(Regression_Prep[[#This Row],[Percent Below Achievement ELA]:[Percent Below Achievement Science]],Regression_Prep[[#This Row],[Percent Below Achievement ELA]:[Percent Below Achievement Science]],"&lt;&gt;"),"")</f>
        <v>0.51785000000000003</v>
      </c>
      <c r="S448" s="60">
        <f>IFERROR(Regression_Prep[[#This Row],[Per Pupil Spending]]*Regression_Prep[[#This Row],[Percent Below Achievement ELA]],"")</f>
        <v>4734.1552240000001</v>
      </c>
      <c r="T448" s="60">
        <f>IFERROR(Regression_Prep[[#This Row],[Per Pupil Spending]]/(1-Regression_Prep[[#This Row],[Percent Below Achievement ELA]]),"")</f>
        <v>29995.843703334995</v>
      </c>
      <c r="U448" s="60" t="str">
        <f>IFERROR(Regression_Prep[[#This Row],[Per Pupil Spending]]*Regression_Prep[[#This Row],[Percent Below Achievement Science]],"")</f>
        <v/>
      </c>
      <c r="V448" s="60" t="str">
        <f>IFERROR(Regression_Prep[[#This Row],[Per Pupil Spending]]/(1-Regression_Prep[[#This Row],[Percent Below Achievement Science]]),"")</f>
        <v/>
      </c>
      <c r="W448" s="60">
        <f>IFERROR(Regression_Prep[[#This Row],[Per Pupil Spending]]*Regression_Prep[[#This Row],[Percent Below Achievement Math]],"")</f>
        <v>20231.041138000001</v>
      </c>
      <c r="X448" s="60">
        <f>IFERROR(Regression_Prep[[#This Row],[Per Pupil Spending]]/(1-Regression_Prep[[#This Row],[Percent Below Achievement Math]]),"")</f>
        <v>149997.8842563784</v>
      </c>
      <c r="Y448" s="60"/>
      <c r="AH448"/>
      <c r="AI448"/>
      <c r="AJ448"/>
      <c r="AK448"/>
      <c r="AL448"/>
      <c r="AM448"/>
      <c r="AN448"/>
      <c r="AO448"/>
      <c r="AP448"/>
    </row>
    <row r="449" spans="1:42" ht="13">
      <c r="A449" s="28" t="s">
        <v>570</v>
      </c>
      <c r="B449" s="26" t="s">
        <v>1125</v>
      </c>
      <c r="C449" s="26" t="s">
        <v>382</v>
      </c>
      <c r="D449" s="27" t="s">
        <v>698</v>
      </c>
      <c r="E449" s="26" t="s">
        <v>647</v>
      </c>
      <c r="F449" s="27" t="s">
        <v>579</v>
      </c>
      <c r="G449" s="26" t="s">
        <v>802</v>
      </c>
      <c r="H449" s="26" t="s">
        <v>1129</v>
      </c>
      <c r="I449" s="19" t="s">
        <v>698</v>
      </c>
      <c r="J449" s="18" t="str">
        <f>IF(Regression_Prep[[#This Row],[School Type]]="Charter","Charter", "Non Charter")</f>
        <v>Non Charter</v>
      </c>
      <c r="K449" s="60">
        <f>_xlfn.XLOOKUP(Regression_Prep[[#This Row],[School Name]],Per_Pupil_Spending_1[School Name],Per_Pupil_Spending_1[Amount],"")</f>
        <v>24591.71</v>
      </c>
      <c r="L449" s="60">
        <f>IF(Regression_Prep[[#This Row],[Comparison School Type]]="Charter", 0,1)</f>
        <v>1</v>
      </c>
      <c r="M449" s="60" cm="1">
        <f t="array" ref="M449">_xlfn._xlws.FILTER(Enrollment[Percentage],(Enrollment[School Name]=Regression_Prep[[#This Row],[School Name]])*(Enrollment[Population]="Economically Disadvantaged"),"")</f>
        <v>0.19170000000000001</v>
      </c>
      <c r="N449" s="60" cm="1">
        <f t="array" ref="N449">_xlfn._xlws.FILTER(Enrollment[Percentage],(Enrollment[School Name]=Regression_Prep[[#This Row],[School Name]])*(Enrollment[Population]="Students with Disabilities"),"")</f>
        <v>0.2505</v>
      </c>
      <c r="O449" s="60">
        <f>_xlfn.XLOOKUP(Regression_Prep[[#This Row],[School Name]],ELA_New[School Name], ELA_New[Percentage of Students at Achievement Level],"")</f>
        <v>0.34870000000000001</v>
      </c>
      <c r="P449" s="60">
        <f>_xlfn.XLOOKUP(Regression_Prep[[#This Row],[School Name]],Math_New[School Name],Math_New[Percentage of Students at Achievement Level],"")</f>
        <v>0.44729999999999998</v>
      </c>
      <c r="Q449" s="60">
        <f>_xlfn.XLOOKUP(Regression_Prep[[#This Row],[School Name]],Science_New[School Name], Science_New[Percentage of Students at Achievement Level],"")</f>
        <v>0.64100000000000001</v>
      </c>
      <c r="R449" s="60">
        <f>IFERROR(AVERAGEIFS(Regression_Prep[[#This Row],[Percent Below Achievement ELA]:[Percent Below Achievement Science]],Regression_Prep[[#This Row],[Percent Below Achievement ELA]:[Percent Below Achievement Science]],"&lt;&gt;"),"")</f>
        <v>0.47900000000000004</v>
      </c>
      <c r="S449" s="60">
        <f>IFERROR(Regression_Prep[[#This Row],[Per Pupil Spending]]*Regression_Prep[[#This Row],[Percent Below Achievement ELA]],"")</f>
        <v>8575.129277</v>
      </c>
      <c r="T449" s="60">
        <f>IFERROR(Regression_Prep[[#This Row],[Per Pupil Spending]]/(1-Regression_Prep[[#This Row],[Percent Below Achievement ELA]]),"")</f>
        <v>37757.884231536926</v>
      </c>
      <c r="U449" s="60">
        <f>IFERROR(Regression_Prep[[#This Row],[Per Pupil Spending]]*Regression_Prep[[#This Row],[Percent Below Achievement Science]],"")</f>
        <v>15763.286109999999</v>
      </c>
      <c r="V449" s="60">
        <f>IFERROR(Regression_Prep[[#This Row],[Per Pupil Spending]]/(1-Regression_Prep[[#This Row],[Percent Below Achievement Science]]),"")</f>
        <v>68500.584958217267</v>
      </c>
      <c r="W449" s="60">
        <f>IFERROR(Regression_Prep[[#This Row],[Per Pupil Spending]]*Regression_Prep[[#This Row],[Percent Below Achievement Math]],"")</f>
        <v>10999.871883</v>
      </c>
      <c r="X449" s="60">
        <f>IFERROR(Regression_Prep[[#This Row],[Per Pupil Spending]]/(1-Regression_Prep[[#This Row],[Percent Below Achievement Math]]),"")</f>
        <v>44493.776008684639</v>
      </c>
      <c r="Y449" s="60"/>
      <c r="AH449"/>
      <c r="AI449"/>
      <c r="AJ449"/>
      <c r="AK449"/>
      <c r="AL449"/>
      <c r="AM449"/>
      <c r="AN449"/>
      <c r="AO449"/>
      <c r="AP449"/>
    </row>
    <row r="450" spans="1:42" ht="13">
      <c r="A450" s="25" t="s">
        <v>570</v>
      </c>
      <c r="B450" s="23" t="s">
        <v>1125</v>
      </c>
      <c r="C450" s="23" t="s">
        <v>561</v>
      </c>
      <c r="D450" s="23" t="s">
        <v>710</v>
      </c>
      <c r="E450" s="23" t="s">
        <v>647</v>
      </c>
      <c r="F450" s="24" t="s">
        <v>579</v>
      </c>
      <c r="G450" s="23" t="s">
        <v>802</v>
      </c>
      <c r="H450" s="23" t="s">
        <v>1129</v>
      </c>
      <c r="I450" s="19" t="s">
        <v>710</v>
      </c>
      <c r="J450" s="18" t="str">
        <f>IF(Regression_Prep[[#This Row],[School Type]]="Charter","Charter", "Non Charter")</f>
        <v>Non Charter</v>
      </c>
      <c r="K450" s="60">
        <f>_xlfn.XLOOKUP(Regression_Prep[[#This Row],[School Name]],Per_Pupil_Spending_1[School Name],Per_Pupil_Spending_1[Amount],"")</f>
        <v>24272.18</v>
      </c>
      <c r="L450" s="60">
        <f>IF(Regression_Prep[[#This Row],[Comparison School Type]]="Charter", 0,1)</f>
        <v>1</v>
      </c>
      <c r="M450" s="60" cm="1">
        <f t="array" ref="M450">_xlfn._xlws.FILTER(Enrollment[Percentage],(Enrollment[School Name]=Regression_Prep[[#This Row],[School Name]])*(Enrollment[Population]="Economically Disadvantaged"),"")</f>
        <v>0.2374</v>
      </c>
      <c r="N450" s="60" cm="1">
        <f t="array" ref="N450">_xlfn._xlws.FILTER(Enrollment[Percentage],(Enrollment[School Name]=Regression_Prep[[#This Row],[School Name]])*(Enrollment[Population]="Students with Disabilities"),"")</f>
        <v>0.2283</v>
      </c>
      <c r="O450" s="60">
        <f>_xlfn.XLOOKUP(Regression_Prep[[#This Row],[School Name]],ELA_New[School Name], ELA_New[Percentage of Students at Achievement Level],"")</f>
        <v>0.20949999999999999</v>
      </c>
      <c r="P450" s="60">
        <f>_xlfn.XLOOKUP(Regression_Prep[[#This Row],[School Name]],Math_New[School Name],Math_New[Percentage of Students at Achievement Level],"")</f>
        <v>0.63460000000000005</v>
      </c>
      <c r="Q450" s="60">
        <f>_xlfn.XLOOKUP(Regression_Prep[[#This Row],[School Name]],Science_New[School Name], Science_New[Percentage of Students at Achievement Level],"")</f>
        <v>0.7742</v>
      </c>
      <c r="R450" s="60">
        <f>IFERROR(AVERAGEIFS(Regression_Prep[[#This Row],[Percent Below Achievement ELA]:[Percent Below Achievement Science]],Regression_Prep[[#This Row],[Percent Below Achievement ELA]:[Percent Below Achievement Science]],"&lt;&gt;"),"")</f>
        <v>0.53943333333333332</v>
      </c>
      <c r="S450" s="60">
        <f>IFERROR(Regression_Prep[[#This Row],[Per Pupil Spending]]*Regression_Prep[[#This Row],[Percent Below Achievement ELA]],"")</f>
        <v>5085.02171</v>
      </c>
      <c r="T450" s="60">
        <f>IFERROR(Regression_Prep[[#This Row],[Per Pupil Spending]]/(1-Regression_Prep[[#This Row],[Percent Below Achievement ELA]]),"")</f>
        <v>30704.845034788112</v>
      </c>
      <c r="U450" s="60">
        <f>IFERROR(Regression_Prep[[#This Row],[Per Pupil Spending]]*Regression_Prep[[#This Row],[Percent Below Achievement Science]],"")</f>
        <v>18791.521756000002</v>
      </c>
      <c r="V450" s="60">
        <f>IFERROR(Regression_Prep[[#This Row],[Per Pupil Spending]]/(1-Regression_Prep[[#This Row],[Percent Below Achievement Science]]),"")</f>
        <v>107494.15411868911</v>
      </c>
      <c r="W450" s="60">
        <f>IFERROR(Regression_Prep[[#This Row],[Per Pupil Spending]]*Regression_Prep[[#This Row],[Percent Below Achievement Math]],"")</f>
        <v>15403.125428000001</v>
      </c>
      <c r="X450" s="60">
        <f>IFERROR(Regression_Prep[[#This Row],[Per Pupil Spending]]/(1-Regression_Prep[[#This Row],[Percent Below Achievement Math]]),"")</f>
        <v>66426.327312534224</v>
      </c>
      <c r="Y450" s="60"/>
      <c r="AH450"/>
      <c r="AI450"/>
      <c r="AJ450"/>
      <c r="AK450"/>
      <c r="AL450"/>
      <c r="AM450"/>
      <c r="AN450"/>
      <c r="AO450"/>
      <c r="AP450"/>
    </row>
    <row r="451" spans="1:42" ht="13">
      <c r="A451" s="28" t="s">
        <v>570</v>
      </c>
      <c r="B451" s="26" t="s">
        <v>1125</v>
      </c>
      <c r="C451" s="26" t="s">
        <v>563</v>
      </c>
      <c r="D451" s="26" t="s">
        <v>808</v>
      </c>
      <c r="E451" s="26" t="s">
        <v>647</v>
      </c>
      <c r="F451" s="27" t="s">
        <v>579</v>
      </c>
      <c r="G451" s="26" t="s">
        <v>802</v>
      </c>
      <c r="H451" s="26" t="s">
        <v>1129</v>
      </c>
      <c r="I451" s="19" t="s">
        <v>808</v>
      </c>
      <c r="J451" s="18" t="str">
        <f>IF(Regression_Prep[[#This Row],[School Type]]="Charter","Charter", "Non Charter")</f>
        <v>Non Charter</v>
      </c>
      <c r="K451" s="60">
        <f>_xlfn.XLOOKUP(Regression_Prep[[#This Row],[School Name]],Per_Pupil_Spending_1[School Name],Per_Pupil_Spending_1[Amount],"")</f>
        <v>25631.54</v>
      </c>
      <c r="L451" s="60">
        <f>IF(Regression_Prep[[#This Row],[Comparison School Type]]="Charter", 0,1)</f>
        <v>1</v>
      </c>
      <c r="M451" s="60" cm="1">
        <f t="array" ref="M451">_xlfn._xlws.FILTER(Enrollment[Percentage],(Enrollment[School Name]=Regression_Prep[[#This Row],[School Name]])*(Enrollment[Population]="Economically Disadvantaged"),"")</f>
        <v>0.18990000000000001</v>
      </c>
      <c r="N451" s="60" cm="1">
        <f t="array" ref="N451">_xlfn._xlws.FILTER(Enrollment[Percentage],(Enrollment[School Name]=Regression_Prep[[#This Row],[School Name]])*(Enrollment[Population]="Students with Disabilities"),"")</f>
        <v>0.30380000000000001</v>
      </c>
      <c r="O451" s="60">
        <f>_xlfn.XLOOKUP(Regression_Prep[[#This Row],[School Name]],ELA_New[School Name], ELA_New[Percentage of Students at Achievement Level],"")</f>
        <v>0.2339</v>
      </c>
      <c r="P451" s="60">
        <f>_xlfn.XLOOKUP(Regression_Prep[[#This Row],[School Name]],Math_New[School Name],Math_New[Percentage of Students at Achievement Level],"")</f>
        <v>0.64910000000000001</v>
      </c>
      <c r="Q451" s="60">
        <f>_xlfn.XLOOKUP(Regression_Prep[[#This Row],[School Name]],Science_New[School Name], Science_New[Percentage of Students at Achievement Level],"")</f>
        <v>0.5</v>
      </c>
      <c r="R451" s="60">
        <f>IFERROR(AVERAGEIFS(Regression_Prep[[#This Row],[Percent Below Achievement ELA]:[Percent Below Achievement Science]],Regression_Prep[[#This Row],[Percent Below Achievement ELA]:[Percent Below Achievement Science]],"&lt;&gt;"),"")</f>
        <v>0.46100000000000002</v>
      </c>
      <c r="S451" s="60">
        <f>IFERROR(Regression_Prep[[#This Row],[Per Pupil Spending]]*Regression_Prep[[#This Row],[Percent Below Achievement ELA]],"")</f>
        <v>5995.2172060000003</v>
      </c>
      <c r="T451" s="60">
        <f>IFERROR(Regression_Prep[[#This Row],[Per Pupil Spending]]/(1-Regression_Prep[[#This Row],[Percent Below Achievement ELA]]),"")</f>
        <v>33457.172692859938</v>
      </c>
      <c r="U451" s="60">
        <f>IFERROR(Regression_Prep[[#This Row],[Per Pupil Spending]]*Regression_Prep[[#This Row],[Percent Below Achievement Science]],"")</f>
        <v>12815.77</v>
      </c>
      <c r="V451" s="60">
        <f>IFERROR(Regression_Prep[[#This Row],[Per Pupil Spending]]/(1-Regression_Prep[[#This Row],[Percent Below Achievement Science]]),"")</f>
        <v>51263.08</v>
      </c>
      <c r="W451" s="60">
        <f>IFERROR(Regression_Prep[[#This Row],[Per Pupil Spending]]*Regression_Prep[[#This Row],[Percent Below Achievement Math]],"")</f>
        <v>16637.432614000001</v>
      </c>
      <c r="X451" s="60">
        <f>IFERROR(Regression_Prep[[#This Row],[Per Pupil Spending]]/(1-Regression_Prep[[#This Row],[Percent Below Achievement Math]]),"")</f>
        <v>73045.141065830729</v>
      </c>
      <c r="Y451" s="60"/>
      <c r="AH451"/>
      <c r="AI451"/>
      <c r="AJ451"/>
      <c r="AK451"/>
      <c r="AL451"/>
      <c r="AM451"/>
      <c r="AN451"/>
      <c r="AO451"/>
      <c r="AP451"/>
    </row>
    <row r="452" spans="1:42" ht="13">
      <c r="A452" s="25" t="s">
        <v>570</v>
      </c>
      <c r="B452" s="23" t="s">
        <v>1130</v>
      </c>
      <c r="C452" s="23" t="s">
        <v>359</v>
      </c>
      <c r="D452" s="23" t="s">
        <v>814</v>
      </c>
      <c r="E452" s="23" t="s">
        <v>647</v>
      </c>
      <c r="F452" s="24" t="s">
        <v>579</v>
      </c>
      <c r="G452" s="23" t="s">
        <v>791</v>
      </c>
      <c r="H452" s="23" t="s">
        <v>1131</v>
      </c>
      <c r="I452" s="19" t="s">
        <v>814</v>
      </c>
      <c r="J452" s="18" t="str">
        <f>IF(Regression_Prep[[#This Row],[School Type]]="Charter","Charter", "Non Charter")</f>
        <v>Non Charter</v>
      </c>
      <c r="K452" s="60">
        <f>_xlfn.XLOOKUP(Regression_Prep[[#This Row],[School Name]],Per_Pupil_Spending_1[School Name],Per_Pupil_Spending_1[Amount],"")</f>
        <v>31372.02</v>
      </c>
      <c r="L452" s="60">
        <f>IF(Regression_Prep[[#This Row],[Comparison School Type]]="Charter", 0,1)</f>
        <v>1</v>
      </c>
      <c r="M452" s="60" cm="1">
        <f t="array" ref="M452">_xlfn._xlws.FILTER(Enrollment[Percentage],(Enrollment[School Name]=Regression_Prep[[#This Row],[School Name]])*(Enrollment[Population]="Economically Disadvantaged"),"")</f>
        <v>0.30270000000000002</v>
      </c>
      <c r="N452" s="60" cm="1">
        <f t="array" ref="N452">_xlfn._xlws.FILTER(Enrollment[Percentage],(Enrollment[School Name]=Regression_Prep[[#This Row],[School Name]])*(Enrollment[Population]="Students with Disabilities"),"")</f>
        <v>0.1351</v>
      </c>
      <c r="O452" s="60">
        <f>_xlfn.XLOOKUP(Regression_Prep[[#This Row],[School Name]],ELA_New[School Name], ELA_New[Percentage of Students at Achievement Level],"")</f>
        <v>0.36259999999999998</v>
      </c>
      <c r="P452" s="60">
        <f>_xlfn.XLOOKUP(Regression_Prep[[#This Row],[School Name]],Math_New[School Name],Math_New[Percentage of Students at Achievement Level],"")</f>
        <v>0.42859999999999998</v>
      </c>
      <c r="Q452" s="60">
        <f>_xlfn.XLOOKUP(Regression_Prep[[#This Row],[School Name]],Science_New[School Name], Science_New[Percentage of Students at Achievement Level],"")</f>
        <v>0.6341</v>
      </c>
      <c r="R452" s="60">
        <f>IFERROR(AVERAGEIFS(Regression_Prep[[#This Row],[Percent Below Achievement ELA]:[Percent Below Achievement Science]],Regression_Prep[[#This Row],[Percent Below Achievement ELA]:[Percent Below Achievement Science]],"&lt;&gt;"),"")</f>
        <v>0.47510000000000002</v>
      </c>
      <c r="S452" s="60">
        <f>IFERROR(Regression_Prep[[#This Row],[Per Pupil Spending]]*Regression_Prep[[#This Row],[Percent Below Achievement ELA]],"")</f>
        <v>11375.494451999999</v>
      </c>
      <c r="T452" s="60">
        <f>IFERROR(Regression_Prep[[#This Row],[Per Pupil Spending]]/(1-Regression_Prep[[#This Row],[Percent Below Achievement ELA]]),"")</f>
        <v>49218.732350172577</v>
      </c>
      <c r="U452" s="60">
        <f>IFERROR(Regression_Prep[[#This Row],[Per Pupil Spending]]*Regression_Prep[[#This Row],[Percent Below Achievement Science]],"")</f>
        <v>19892.997882</v>
      </c>
      <c r="V452" s="60">
        <f>IFERROR(Regression_Prep[[#This Row],[Per Pupil Spending]]/(1-Regression_Prep[[#This Row],[Percent Below Achievement Science]]),"")</f>
        <v>85739.327685159878</v>
      </c>
      <c r="W452" s="60">
        <f>IFERROR(Regression_Prep[[#This Row],[Per Pupil Spending]]*Regression_Prep[[#This Row],[Percent Below Achievement Math]],"")</f>
        <v>13446.047772</v>
      </c>
      <c r="X452" s="60">
        <f>IFERROR(Regression_Prep[[#This Row],[Per Pupil Spending]]/(1-Regression_Prep[[#This Row],[Percent Below Achievement Math]]),"")</f>
        <v>54903.780189009449</v>
      </c>
      <c r="Y452" s="60"/>
      <c r="AH452"/>
      <c r="AI452"/>
      <c r="AJ452"/>
      <c r="AK452"/>
      <c r="AL452"/>
      <c r="AM452"/>
      <c r="AN452"/>
      <c r="AO452"/>
      <c r="AP452"/>
    </row>
    <row r="453" spans="1:42" ht="13">
      <c r="A453" s="28" t="s">
        <v>570</v>
      </c>
      <c r="B453" s="26" t="s">
        <v>1132</v>
      </c>
      <c r="C453" s="26" t="s">
        <v>226</v>
      </c>
      <c r="D453" s="27" t="s">
        <v>749</v>
      </c>
      <c r="E453" s="26" t="s">
        <v>647</v>
      </c>
      <c r="F453" s="27" t="s">
        <v>579</v>
      </c>
      <c r="G453" s="26" t="s">
        <v>682</v>
      </c>
      <c r="H453" s="26" t="s">
        <v>1133</v>
      </c>
      <c r="I453" s="19" t="s">
        <v>749</v>
      </c>
      <c r="J453" s="18" t="str">
        <f>IF(Regression_Prep[[#This Row],[School Type]]="Charter","Charter", "Non Charter")</f>
        <v>Non Charter</v>
      </c>
      <c r="K453" s="60">
        <f>_xlfn.XLOOKUP(Regression_Prep[[#This Row],[School Name]],Per_Pupil_Spending_1[School Name],Per_Pupil_Spending_1[Amount],"")</f>
        <v>16921.599999999999</v>
      </c>
      <c r="L453" s="60">
        <f>IF(Regression_Prep[[#This Row],[Comparison School Type]]="Charter", 0,1)</f>
        <v>1</v>
      </c>
      <c r="M453" s="60" cm="1">
        <f t="array" ref="M453">_xlfn._xlws.FILTER(Enrollment[Percentage],(Enrollment[School Name]=Regression_Prep[[#This Row],[School Name]])*(Enrollment[Population]="Economically Disadvantaged"),"")</f>
        <v>0.50539999999999996</v>
      </c>
      <c r="N453" s="60" cm="1">
        <f t="array" ref="N453">_xlfn._xlws.FILTER(Enrollment[Percentage],(Enrollment[School Name]=Regression_Prep[[#This Row],[School Name]])*(Enrollment[Population]="Students with Disabilities"),"")</f>
        <v>0.18049999999999999</v>
      </c>
      <c r="O453" s="60">
        <f>_xlfn.XLOOKUP(Regression_Prep[[#This Row],[School Name]],ELA_New[School Name], ELA_New[Percentage of Students at Achievement Level],"")</f>
        <v>0.39410000000000001</v>
      </c>
      <c r="P453" s="60">
        <f>_xlfn.XLOOKUP(Regression_Prep[[#This Row],[School Name]],Math_New[School Name],Math_New[Percentage of Students at Achievement Level],"")</f>
        <v>0.47960000000000003</v>
      </c>
      <c r="Q453" s="60">
        <f>_xlfn.XLOOKUP(Regression_Prep[[#This Row],[School Name]],Science_New[School Name], Science_New[Percentage of Students at Achievement Level],"")</f>
        <v>0.78569999999999995</v>
      </c>
      <c r="R453" s="60">
        <f>IFERROR(AVERAGEIFS(Regression_Prep[[#This Row],[Percent Below Achievement ELA]:[Percent Below Achievement Science]],Regression_Prep[[#This Row],[Percent Below Achievement ELA]:[Percent Below Achievement Science]],"&lt;&gt;"),"")</f>
        <v>0.55313333333333337</v>
      </c>
      <c r="S453" s="60">
        <f>IFERROR(Regression_Prep[[#This Row],[Per Pupil Spending]]*Regression_Prep[[#This Row],[Percent Below Achievement ELA]],"")</f>
        <v>6668.8025599999992</v>
      </c>
      <c r="T453" s="60">
        <f>IFERROR(Regression_Prep[[#This Row],[Per Pupil Spending]]/(1-Regression_Prep[[#This Row],[Percent Below Achievement ELA]]),"")</f>
        <v>27928.040930846673</v>
      </c>
      <c r="U453" s="60">
        <f>IFERROR(Regression_Prep[[#This Row],[Per Pupil Spending]]*Regression_Prep[[#This Row],[Percent Below Achievement Science]],"")</f>
        <v>13295.301119999998</v>
      </c>
      <c r="V453" s="60">
        <f>IFERROR(Regression_Prep[[#This Row],[Per Pupil Spending]]/(1-Regression_Prep[[#This Row],[Percent Below Achievement Science]]),"")</f>
        <v>78962.20251983199</v>
      </c>
      <c r="W453" s="60">
        <f>IFERROR(Regression_Prep[[#This Row],[Per Pupil Spending]]*Regression_Prep[[#This Row],[Percent Below Achievement Math]],"")</f>
        <v>8115.5993600000002</v>
      </c>
      <c r="X453" s="60">
        <f>IFERROR(Regression_Prep[[#This Row],[Per Pupil Spending]]/(1-Regression_Prep[[#This Row],[Percent Below Achievement Math]]),"")</f>
        <v>32516.525749423519</v>
      </c>
      <c r="Y453" s="60"/>
      <c r="AH453"/>
      <c r="AI453"/>
      <c r="AJ453"/>
      <c r="AK453"/>
      <c r="AL453"/>
      <c r="AM453"/>
      <c r="AN453"/>
      <c r="AO453"/>
      <c r="AP453"/>
    </row>
    <row r="454" spans="1:42" ht="13">
      <c r="A454" s="25" t="s">
        <v>570</v>
      </c>
      <c r="B454" s="23" t="s">
        <v>1132</v>
      </c>
      <c r="C454" s="23" t="s">
        <v>393</v>
      </c>
      <c r="D454" s="23" t="s">
        <v>710</v>
      </c>
      <c r="E454" s="23" t="s">
        <v>647</v>
      </c>
      <c r="F454" s="24" t="s">
        <v>579</v>
      </c>
      <c r="G454" s="23" t="s">
        <v>682</v>
      </c>
      <c r="H454" s="23" t="s">
        <v>1134</v>
      </c>
      <c r="I454" s="19" t="s">
        <v>710</v>
      </c>
      <c r="J454" s="18" t="str">
        <f>IF(Regression_Prep[[#This Row],[School Type]]="Charter","Charter", "Non Charter")</f>
        <v>Non Charter</v>
      </c>
      <c r="K454" s="60">
        <f>_xlfn.XLOOKUP(Regression_Prep[[#This Row],[School Name]],Per_Pupil_Spending_1[School Name],Per_Pupil_Spending_1[Amount],"")</f>
        <v>16970.27</v>
      </c>
      <c r="L454" s="60">
        <f>IF(Regression_Prep[[#This Row],[Comparison School Type]]="Charter", 0,1)</f>
        <v>1</v>
      </c>
      <c r="M454" s="60" cm="1">
        <f t="array" ref="M454">_xlfn._xlws.FILTER(Enrollment[Percentage],(Enrollment[School Name]=Regression_Prep[[#This Row],[School Name]])*(Enrollment[Population]="Economically Disadvantaged"),"")</f>
        <v>0.36709999999999998</v>
      </c>
      <c r="N454" s="60" cm="1">
        <f t="array" ref="N454">_xlfn._xlws.FILTER(Enrollment[Percentage],(Enrollment[School Name]=Regression_Prep[[#This Row],[School Name]])*(Enrollment[Population]="Students with Disabilities"),"")</f>
        <v>0.1013</v>
      </c>
      <c r="O454" s="60">
        <f>_xlfn.XLOOKUP(Regression_Prep[[#This Row],[School Name]],ELA_New[School Name], ELA_New[Percentage of Students at Achievement Level],"")</f>
        <v>0.14849999999999999</v>
      </c>
      <c r="P454" s="60">
        <f>_xlfn.XLOOKUP(Regression_Prep[[#This Row],[School Name]],Math_New[School Name],Math_New[Percentage of Students at Achievement Level],"")</f>
        <v>0.81189999999999996</v>
      </c>
      <c r="Q454" s="60">
        <f>_xlfn.XLOOKUP(Regression_Prep[[#This Row],[School Name]],Science_New[School Name], Science_New[Percentage of Students at Achievement Level],"")</f>
        <v>0.72970000000000002</v>
      </c>
      <c r="R454" s="60">
        <f>IFERROR(AVERAGEIFS(Regression_Prep[[#This Row],[Percent Below Achievement ELA]:[Percent Below Achievement Science]],Regression_Prep[[#This Row],[Percent Below Achievement ELA]:[Percent Below Achievement Science]],"&lt;&gt;"),"")</f>
        <v>0.56336666666666668</v>
      </c>
      <c r="S454" s="60">
        <f>IFERROR(Regression_Prep[[#This Row],[Per Pupil Spending]]*Regression_Prep[[#This Row],[Percent Below Achievement ELA]],"")</f>
        <v>2520.0850949999999</v>
      </c>
      <c r="T454" s="60">
        <f>IFERROR(Regression_Prep[[#This Row],[Per Pupil Spending]]/(1-Regression_Prep[[#This Row],[Percent Below Achievement ELA]]),"")</f>
        <v>19929.85320023488</v>
      </c>
      <c r="U454" s="60">
        <f>IFERROR(Regression_Prep[[#This Row],[Per Pupil Spending]]*Regression_Prep[[#This Row],[Percent Below Achievement Science]],"")</f>
        <v>12383.206019000001</v>
      </c>
      <c r="V454" s="60">
        <f>IFERROR(Regression_Prep[[#This Row],[Per Pupil Spending]]/(1-Regression_Prep[[#This Row],[Percent Below Achievement Science]]),"")</f>
        <v>62783.092859785429</v>
      </c>
      <c r="W454" s="60">
        <f>IFERROR(Regression_Prep[[#This Row],[Per Pupil Spending]]*Regression_Prep[[#This Row],[Percent Below Achievement Math]],"")</f>
        <v>13778.162213</v>
      </c>
      <c r="X454" s="60">
        <f>IFERROR(Regression_Prep[[#This Row],[Per Pupil Spending]]/(1-Regression_Prep[[#This Row],[Percent Below Achievement Math]]),"")</f>
        <v>90219.404572036132</v>
      </c>
      <c r="Y454" s="60"/>
      <c r="AH454"/>
      <c r="AI454"/>
      <c r="AJ454"/>
      <c r="AK454"/>
      <c r="AL454"/>
      <c r="AM454"/>
      <c r="AN454"/>
      <c r="AO454"/>
      <c r="AP454"/>
    </row>
    <row r="455" spans="1:42" ht="13">
      <c r="A455" s="28" t="s">
        <v>570</v>
      </c>
      <c r="B455" s="26" t="s">
        <v>1132</v>
      </c>
      <c r="C455" s="26" t="s">
        <v>159</v>
      </c>
      <c r="D455" s="27" t="s">
        <v>698</v>
      </c>
      <c r="E455" s="26" t="s">
        <v>647</v>
      </c>
      <c r="F455" s="27" t="s">
        <v>579</v>
      </c>
      <c r="G455" s="26" t="s">
        <v>682</v>
      </c>
      <c r="H455" s="26" t="s">
        <v>1133</v>
      </c>
      <c r="I455" s="19" t="s">
        <v>698</v>
      </c>
      <c r="J455" s="18" t="str">
        <f>IF(Regression_Prep[[#This Row],[School Type]]="Charter","Charter", "Non Charter")</f>
        <v>Non Charter</v>
      </c>
      <c r="K455" s="60">
        <f>_xlfn.XLOOKUP(Regression_Prep[[#This Row],[School Name]],Per_Pupil_Spending_1[School Name],Per_Pupil_Spending_1[Amount],"")</f>
        <v>18754.47</v>
      </c>
      <c r="L455" s="60">
        <f>IF(Regression_Prep[[#This Row],[Comparison School Type]]="Charter", 0,1)</f>
        <v>1</v>
      </c>
      <c r="M455" s="60" cm="1">
        <f t="array" ref="M455">_xlfn._xlws.FILTER(Enrollment[Percentage],(Enrollment[School Name]=Regression_Prep[[#This Row],[School Name]])*(Enrollment[Population]="Economically Disadvantaged"),"")</f>
        <v>0.50870000000000004</v>
      </c>
      <c r="N455" s="60" cm="1">
        <f t="array" ref="N455">_xlfn._xlws.FILTER(Enrollment[Percentage],(Enrollment[School Name]=Regression_Prep[[#This Row],[School Name]])*(Enrollment[Population]="Students with Disabilities"),"")</f>
        <v>0.2006</v>
      </c>
      <c r="O455" s="60">
        <f>_xlfn.XLOOKUP(Regression_Prep[[#This Row],[School Name]],ELA_New[School Name], ELA_New[Percentage of Students at Achievement Level],"")</f>
        <v>0.32740000000000002</v>
      </c>
      <c r="P455" s="60">
        <f>_xlfn.XLOOKUP(Regression_Prep[[#This Row],[School Name]],Math_New[School Name],Math_New[Percentage of Students at Achievement Level],"")</f>
        <v>0.36870000000000003</v>
      </c>
      <c r="Q455" s="60">
        <f>_xlfn.XLOOKUP(Regression_Prep[[#This Row],[School Name]],Science_New[School Name], Science_New[Percentage of Students at Achievement Level],"")</f>
        <v>0.56759999999999999</v>
      </c>
      <c r="R455" s="60">
        <f>IFERROR(AVERAGEIFS(Regression_Prep[[#This Row],[Percent Below Achievement ELA]:[Percent Below Achievement Science]],Regression_Prep[[#This Row],[Percent Below Achievement ELA]:[Percent Below Achievement Science]],"&lt;&gt;"),"")</f>
        <v>0.42123333333333335</v>
      </c>
      <c r="S455" s="60">
        <f>IFERROR(Regression_Prep[[#This Row],[Per Pupil Spending]]*Regression_Prep[[#This Row],[Percent Below Achievement ELA]],"")</f>
        <v>6140.2134780000006</v>
      </c>
      <c r="T455" s="60">
        <f>IFERROR(Regression_Prep[[#This Row],[Per Pupil Spending]]/(1-Regression_Prep[[#This Row],[Percent Below Achievement ELA]]),"")</f>
        <v>27883.541480820699</v>
      </c>
      <c r="U455" s="60">
        <f>IFERROR(Regression_Prep[[#This Row],[Per Pupil Spending]]*Regression_Prep[[#This Row],[Percent Below Achievement Science]],"")</f>
        <v>10645.037172</v>
      </c>
      <c r="V455" s="60">
        <f>IFERROR(Regression_Prep[[#This Row],[Per Pupil Spending]]/(1-Regression_Prep[[#This Row],[Percent Below Achievement Science]]),"")</f>
        <v>43372.964847363553</v>
      </c>
      <c r="W455" s="60">
        <f>IFERROR(Regression_Prep[[#This Row],[Per Pupil Spending]]*Regression_Prep[[#This Row],[Percent Below Achievement Math]],"")</f>
        <v>6914.7730890000012</v>
      </c>
      <c r="X455" s="60">
        <f>IFERROR(Regression_Prep[[#This Row],[Per Pupil Spending]]/(1-Regression_Prep[[#This Row],[Percent Below Achievement Math]]),"")</f>
        <v>29707.698400126726</v>
      </c>
      <c r="Y455" s="60"/>
      <c r="AH455"/>
      <c r="AI455"/>
      <c r="AJ455"/>
      <c r="AK455"/>
      <c r="AL455"/>
      <c r="AM455"/>
      <c r="AN455"/>
      <c r="AO455"/>
      <c r="AP455"/>
    </row>
    <row r="456" spans="1:42" ht="13">
      <c r="A456" s="25" t="s">
        <v>570</v>
      </c>
      <c r="B456" s="23" t="s">
        <v>1137</v>
      </c>
      <c r="C456" s="23" t="s">
        <v>265</v>
      </c>
      <c r="D456" s="23" t="s">
        <v>826</v>
      </c>
      <c r="E456" s="23" t="s">
        <v>647</v>
      </c>
      <c r="F456" s="24" t="s">
        <v>579</v>
      </c>
      <c r="G456" s="23" t="s">
        <v>648</v>
      </c>
      <c r="H456" s="23" t="s">
        <v>1138</v>
      </c>
      <c r="I456" s="19" t="s">
        <v>826</v>
      </c>
      <c r="J456" s="18" t="str">
        <f>IF(Regression_Prep[[#This Row],[School Type]]="Charter","Charter", "Non Charter")</f>
        <v>Non Charter</v>
      </c>
      <c r="K456" s="60">
        <f>_xlfn.XLOOKUP(Regression_Prep[[#This Row],[School Name]],Per_Pupil_Spending_1[School Name],Per_Pupil_Spending_1[Amount],"")</f>
        <v>25616.05</v>
      </c>
      <c r="L456" s="60">
        <f>IF(Regression_Prep[[#This Row],[Comparison School Type]]="Charter", 0,1)</f>
        <v>1</v>
      </c>
      <c r="M456" s="60" cm="1">
        <f t="array" ref="M456">_xlfn._xlws.FILTER(Enrollment[Percentage],(Enrollment[School Name]=Regression_Prep[[#This Row],[School Name]])*(Enrollment[Population]="Economically Disadvantaged"),"")</f>
        <v>0.26390000000000002</v>
      </c>
      <c r="N456" s="60" cm="1">
        <f t="array" ref="N456">_xlfn._xlws.FILTER(Enrollment[Percentage],(Enrollment[School Name]=Regression_Prep[[#This Row],[School Name]])*(Enrollment[Population]="Students with Disabilities"),"")</f>
        <v>0.25690000000000002</v>
      </c>
      <c r="O456" s="60">
        <f>_xlfn.XLOOKUP(Regression_Prep[[#This Row],[School Name]],ELA_New[School Name], ELA_New[Percentage of Students at Achievement Level],"")</f>
        <v>0.31879999999999997</v>
      </c>
      <c r="P456" s="60">
        <f>_xlfn.XLOOKUP(Regression_Prep[[#This Row],[School Name]],Math_New[School Name],Math_New[Percentage of Students at Achievement Level],"")</f>
        <v>0.62319999999999998</v>
      </c>
      <c r="Q456" s="60">
        <f>_xlfn.XLOOKUP(Regression_Prep[[#This Row],[School Name]],Science_New[School Name], Science_New[Percentage of Students at Achievement Level],"")</f>
        <v>0.79310000000000003</v>
      </c>
      <c r="R456" s="60">
        <f>IFERROR(AVERAGEIFS(Regression_Prep[[#This Row],[Percent Below Achievement ELA]:[Percent Below Achievement Science]],Regression_Prep[[#This Row],[Percent Below Achievement ELA]:[Percent Below Achievement Science]],"&lt;&gt;"),"")</f>
        <v>0.5783666666666667</v>
      </c>
      <c r="S456" s="60">
        <f>IFERROR(Regression_Prep[[#This Row],[Per Pupil Spending]]*Regression_Prep[[#This Row],[Percent Below Achievement ELA]],"")</f>
        <v>8166.3967399999992</v>
      </c>
      <c r="T456" s="60">
        <f>IFERROR(Regression_Prep[[#This Row],[Per Pupil Spending]]/(1-Regression_Prep[[#This Row],[Percent Below Achievement ELA]]),"")</f>
        <v>37604.301233118022</v>
      </c>
      <c r="U456" s="60">
        <f>IFERROR(Regression_Prep[[#This Row],[Per Pupil Spending]]*Regression_Prep[[#This Row],[Percent Below Achievement Science]],"")</f>
        <v>20316.089254999999</v>
      </c>
      <c r="V456" s="60">
        <f>IFERROR(Regression_Prep[[#This Row],[Per Pupil Spending]]/(1-Regression_Prep[[#This Row],[Percent Below Achievement Science]]),"")</f>
        <v>123808.8448525858</v>
      </c>
      <c r="W456" s="60">
        <f>IFERROR(Regression_Prep[[#This Row],[Per Pupil Spending]]*Regression_Prep[[#This Row],[Percent Below Achievement Math]],"")</f>
        <v>15963.922359999999</v>
      </c>
      <c r="X456" s="60">
        <f>IFERROR(Regression_Prep[[#This Row],[Per Pupil Spending]]/(1-Regression_Prep[[#This Row],[Percent Below Achievement Math]]),"")</f>
        <v>67983.147558386408</v>
      </c>
      <c r="Y456" s="60"/>
      <c r="AH456"/>
      <c r="AI456"/>
      <c r="AJ456"/>
      <c r="AK456"/>
      <c r="AL456"/>
      <c r="AM456"/>
      <c r="AN456"/>
      <c r="AO456"/>
      <c r="AP456"/>
    </row>
    <row r="457" spans="1:42" ht="13">
      <c r="A457" s="28" t="s">
        <v>570</v>
      </c>
      <c r="B457" s="26" t="s">
        <v>1139</v>
      </c>
      <c r="C457" s="26" t="s">
        <v>377</v>
      </c>
      <c r="D457" s="26" t="s">
        <v>756</v>
      </c>
      <c r="E457" s="26" t="s">
        <v>647</v>
      </c>
      <c r="F457" s="27" t="s">
        <v>579</v>
      </c>
      <c r="G457" s="26" t="s">
        <v>648</v>
      </c>
      <c r="H457" s="26" t="s">
        <v>1140</v>
      </c>
      <c r="I457" s="19" t="s">
        <v>756</v>
      </c>
      <c r="J457" s="18" t="str">
        <f>IF(Regression_Prep[[#This Row],[School Type]]="Charter","Charter", "Non Charter")</f>
        <v>Non Charter</v>
      </c>
      <c r="K457" s="60">
        <f>_xlfn.XLOOKUP(Regression_Prep[[#This Row],[School Name]],Per_Pupil_Spending_1[School Name],Per_Pupil_Spending_1[Amount],"")</f>
        <v>35211</v>
      </c>
      <c r="L457" s="60">
        <f>IF(Regression_Prep[[#This Row],[Comparison School Type]]="Charter", 0,1)</f>
        <v>1</v>
      </c>
      <c r="M457" s="60" cm="1">
        <f t="array" ref="M457">_xlfn._xlws.FILTER(Enrollment[Percentage],(Enrollment[School Name]=Regression_Prep[[#This Row],[School Name]])*(Enrollment[Population]="Economically Disadvantaged"),"")</f>
        <v>0.57999999999999996</v>
      </c>
      <c r="N457" s="60" cm="1">
        <f t="array" ref="N457">_xlfn._xlws.FILTER(Enrollment[Percentage],(Enrollment[School Name]=Regression_Prep[[#This Row],[School Name]])*(Enrollment[Population]="Students with Disabilities"),"")</f>
        <v>0.22</v>
      </c>
      <c r="O457" s="60">
        <f>_xlfn.XLOOKUP(Regression_Prep[[#This Row],[School Name]],ELA_New[School Name], ELA_New[Percentage of Students at Achievement Level],"")</f>
        <v>0.4</v>
      </c>
      <c r="P457" s="60">
        <f>_xlfn.XLOOKUP(Regression_Prep[[#This Row],[School Name]],Math_New[School Name],Math_New[Percentage of Students at Achievement Level],"")</f>
        <v>0.5333</v>
      </c>
      <c r="Q457" s="60" t="str">
        <f>_xlfn.XLOOKUP(Regression_Prep[[#This Row],[School Name]],Science_New[School Name], Science_New[Percentage of Students at Achievement Level],"")</f>
        <v/>
      </c>
      <c r="R457" s="60">
        <f>IFERROR(AVERAGEIFS(Regression_Prep[[#This Row],[Percent Below Achievement ELA]:[Percent Below Achievement Science]],Regression_Prep[[#This Row],[Percent Below Achievement ELA]:[Percent Below Achievement Science]],"&lt;&gt;"),"")</f>
        <v>0.46665000000000001</v>
      </c>
      <c r="S457" s="60">
        <f>IFERROR(Regression_Prep[[#This Row],[Per Pupil Spending]]*Regression_Prep[[#This Row],[Percent Below Achievement ELA]],"")</f>
        <v>14084.400000000001</v>
      </c>
      <c r="T457" s="60">
        <f>IFERROR(Regression_Prep[[#This Row],[Per Pupil Spending]]/(1-Regression_Prep[[#This Row],[Percent Below Achievement ELA]]),"")</f>
        <v>58685</v>
      </c>
      <c r="U457" s="60" t="str">
        <f>IFERROR(Regression_Prep[[#This Row],[Per Pupil Spending]]*Regression_Prep[[#This Row],[Percent Below Achievement Science]],"")</f>
        <v/>
      </c>
      <c r="V457" s="60" t="str">
        <f>IFERROR(Regression_Prep[[#This Row],[Per Pupil Spending]]/(1-Regression_Prep[[#This Row],[Percent Below Achievement Science]]),"")</f>
        <v/>
      </c>
      <c r="W457" s="60">
        <f>IFERROR(Regression_Prep[[#This Row],[Per Pupil Spending]]*Regression_Prep[[#This Row],[Percent Below Achievement Math]],"")</f>
        <v>18778.026300000001</v>
      </c>
      <c r="X457" s="60">
        <f>IFERROR(Regression_Prep[[#This Row],[Per Pupil Spending]]/(1-Regression_Prep[[#This Row],[Percent Below Achievement Math]]),"")</f>
        <v>75446.753803299769</v>
      </c>
      <c r="Y457" s="60"/>
      <c r="AH457"/>
      <c r="AI457"/>
      <c r="AJ457"/>
      <c r="AK457"/>
      <c r="AL457"/>
      <c r="AM457"/>
      <c r="AN457"/>
      <c r="AO457"/>
      <c r="AP457"/>
    </row>
    <row r="458" spans="1:42" ht="13">
      <c r="A458" s="25" t="s">
        <v>570</v>
      </c>
      <c r="B458" s="23" t="s">
        <v>1139</v>
      </c>
      <c r="C458" s="23" t="s">
        <v>131</v>
      </c>
      <c r="D458" s="24" t="s">
        <v>1043</v>
      </c>
      <c r="E458" s="23" t="s">
        <v>647</v>
      </c>
      <c r="F458" s="24" t="s">
        <v>579</v>
      </c>
      <c r="G458" s="23" t="s">
        <v>648</v>
      </c>
      <c r="H458" s="23" t="s">
        <v>1140</v>
      </c>
      <c r="I458" s="19" t="s">
        <v>1043</v>
      </c>
      <c r="J458" s="18" t="str">
        <f>IF(Regression_Prep[[#This Row],[School Type]]="Charter","Charter", "Non Charter")</f>
        <v>Non Charter</v>
      </c>
      <c r="K458" s="60">
        <f>_xlfn.XLOOKUP(Regression_Prep[[#This Row],[School Name]],Per_Pupil_Spending_1[School Name],Per_Pupil_Spending_1[Amount],"")</f>
        <v>31803.05</v>
      </c>
      <c r="L458" s="60">
        <f>IF(Regression_Prep[[#This Row],[Comparison School Type]]="Charter", 0,1)</f>
        <v>1</v>
      </c>
      <c r="M458" s="60" cm="1">
        <f t="array" ref="M458">_xlfn._xlws.FILTER(Enrollment[Percentage],(Enrollment[School Name]=Regression_Prep[[#This Row],[School Name]])*(Enrollment[Population]="Economically Disadvantaged"),"")</f>
        <v>0.63249999999999995</v>
      </c>
      <c r="N458" s="60" cm="1">
        <f t="array" ref="N458">_xlfn._xlws.FILTER(Enrollment[Percentage],(Enrollment[School Name]=Regression_Prep[[#This Row],[School Name]])*(Enrollment[Population]="Students with Disabilities"),"")</f>
        <v>0.23080000000000001</v>
      </c>
      <c r="O458" s="60">
        <f>_xlfn.XLOOKUP(Regression_Prep[[#This Row],[School Name]],ELA_New[School Name], ELA_New[Percentage of Students at Achievement Level],"")</f>
        <v>0.42649999999999999</v>
      </c>
      <c r="P458" s="60">
        <f>_xlfn.XLOOKUP(Regression_Prep[[#This Row],[School Name]],Math_New[School Name],Math_New[Percentage of Students at Achievement Level],"")</f>
        <v>0.3</v>
      </c>
      <c r="Q458" s="60">
        <f>_xlfn.XLOOKUP(Regression_Prep[[#This Row],[School Name]],Science_New[School Name], Science_New[Percentage of Students at Achievement Level],"")</f>
        <v>0.73680000000000001</v>
      </c>
      <c r="R458" s="60">
        <f>IFERROR(AVERAGEIFS(Regression_Prep[[#This Row],[Percent Below Achievement ELA]:[Percent Below Achievement Science]],Regression_Prep[[#This Row],[Percent Below Achievement ELA]:[Percent Below Achievement Science]],"&lt;&gt;"),"")</f>
        <v>0.48776666666666663</v>
      </c>
      <c r="S458" s="60">
        <f>IFERROR(Regression_Prep[[#This Row],[Per Pupil Spending]]*Regression_Prep[[#This Row],[Percent Below Achievement ELA]],"")</f>
        <v>13564.000824999999</v>
      </c>
      <c r="T458" s="60">
        <f>IFERROR(Regression_Prep[[#This Row],[Per Pupil Spending]]/(1-Regression_Prep[[#This Row],[Percent Below Achievement ELA]]),"")</f>
        <v>55454.31560592851</v>
      </c>
      <c r="U458" s="60">
        <f>IFERROR(Regression_Prep[[#This Row],[Per Pupil Spending]]*Regression_Prep[[#This Row],[Percent Below Achievement Science]],"")</f>
        <v>23432.487239999999</v>
      </c>
      <c r="V458" s="60">
        <f>IFERROR(Regression_Prep[[#This Row],[Per Pupil Spending]]/(1-Regression_Prep[[#This Row],[Percent Below Achievement Science]]),"")</f>
        <v>120832.25683890577</v>
      </c>
      <c r="W458" s="60">
        <f>IFERROR(Regression_Prep[[#This Row],[Per Pupil Spending]]*Regression_Prep[[#This Row],[Percent Below Achievement Math]],"")</f>
        <v>9540.9149999999991</v>
      </c>
      <c r="X458" s="60">
        <f>IFERROR(Regression_Prep[[#This Row],[Per Pupil Spending]]/(1-Regression_Prep[[#This Row],[Percent Below Achievement Math]]),"")</f>
        <v>45432.928571428572</v>
      </c>
      <c r="Y458" s="60"/>
      <c r="AH458"/>
      <c r="AI458"/>
      <c r="AJ458"/>
      <c r="AK458"/>
      <c r="AL458"/>
      <c r="AM458"/>
      <c r="AN458"/>
      <c r="AO458"/>
      <c r="AP458"/>
    </row>
    <row r="459" spans="1:42" ht="13">
      <c r="A459" s="28" t="s">
        <v>570</v>
      </c>
      <c r="B459" s="26" t="s">
        <v>1141</v>
      </c>
      <c r="C459" s="26" t="s">
        <v>215</v>
      </c>
      <c r="D459" s="26" t="s">
        <v>814</v>
      </c>
      <c r="E459" s="26" t="s">
        <v>647</v>
      </c>
      <c r="F459" s="27" t="s">
        <v>579</v>
      </c>
      <c r="G459" s="26" t="s">
        <v>679</v>
      </c>
      <c r="H459" s="26" t="s">
        <v>1142</v>
      </c>
      <c r="I459" s="19" t="s">
        <v>814</v>
      </c>
      <c r="J459" s="18" t="str">
        <f>IF(Regression_Prep[[#This Row],[School Type]]="Charter","Charter", "Non Charter")</f>
        <v>Non Charter</v>
      </c>
      <c r="K459" s="60">
        <f>_xlfn.XLOOKUP(Regression_Prep[[#This Row],[School Name]],Per_Pupil_Spending_1[School Name],Per_Pupil_Spending_1[Amount],"")</f>
        <v>29599.22</v>
      </c>
      <c r="L459" s="60">
        <f>IF(Regression_Prep[[#This Row],[Comparison School Type]]="Charter", 0,1)</f>
        <v>1</v>
      </c>
      <c r="M459" s="60" cm="1">
        <f t="array" ref="M459">_xlfn._xlws.FILTER(Enrollment[Percentage],(Enrollment[School Name]=Regression_Prep[[#This Row],[School Name]])*(Enrollment[Population]="Economically Disadvantaged"),"")</f>
        <v>0.6</v>
      </c>
      <c r="N459" s="60" cm="1">
        <f t="array" ref="N459">_xlfn._xlws.FILTER(Enrollment[Percentage],(Enrollment[School Name]=Regression_Prep[[#This Row],[School Name]])*(Enrollment[Population]="Students with Disabilities"),"")</f>
        <v>0.32140000000000002</v>
      </c>
      <c r="O459" s="60">
        <f>_xlfn.XLOOKUP(Regression_Prep[[#This Row],[School Name]],ELA_New[School Name], ELA_New[Percentage of Students at Achievement Level],"")</f>
        <v>0.30259999999999998</v>
      </c>
      <c r="P459" s="60">
        <f>_xlfn.XLOOKUP(Regression_Prep[[#This Row],[School Name]],Math_New[School Name],Math_New[Percentage of Students at Achievement Level],"")</f>
        <v>0.59740000000000004</v>
      </c>
      <c r="Q459" s="60">
        <f>_xlfn.XLOOKUP(Regression_Prep[[#This Row],[School Name]],Science_New[School Name], Science_New[Percentage of Students at Achievement Level],"")</f>
        <v>0.6</v>
      </c>
      <c r="R459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59" s="60">
        <f>IFERROR(Regression_Prep[[#This Row],[Per Pupil Spending]]*Regression_Prep[[#This Row],[Percent Below Achievement ELA]],"")</f>
        <v>8956.7239719999998</v>
      </c>
      <c r="T459" s="60">
        <f>IFERROR(Regression_Prep[[#This Row],[Per Pupil Spending]]/(1-Regression_Prep[[#This Row],[Percent Below Achievement ELA]]),"")</f>
        <v>42442.242615428739</v>
      </c>
      <c r="U459" s="60">
        <f>IFERROR(Regression_Prep[[#This Row],[Per Pupil Spending]]*Regression_Prep[[#This Row],[Percent Below Achievement Science]],"")</f>
        <v>17759.531999999999</v>
      </c>
      <c r="V459" s="60">
        <f>IFERROR(Regression_Prep[[#This Row],[Per Pupil Spending]]/(1-Regression_Prep[[#This Row],[Percent Below Achievement Science]]),"")</f>
        <v>73998.05</v>
      </c>
      <c r="W459" s="60">
        <f>IFERROR(Regression_Prep[[#This Row],[Per Pupil Spending]]*Regression_Prep[[#This Row],[Percent Below Achievement Math]],"")</f>
        <v>17682.574028000003</v>
      </c>
      <c r="X459" s="60">
        <f>IFERROR(Regression_Prep[[#This Row],[Per Pupil Spending]]/(1-Regression_Prep[[#This Row],[Percent Below Achievement Math]]),"")</f>
        <v>73520.168902136124</v>
      </c>
      <c r="Y459" s="60"/>
      <c r="AH459"/>
      <c r="AI459"/>
      <c r="AJ459"/>
      <c r="AK459"/>
      <c r="AL459"/>
      <c r="AM459"/>
      <c r="AN459"/>
      <c r="AO459"/>
      <c r="AP459"/>
    </row>
    <row r="460" spans="1:42" ht="13">
      <c r="A460" s="25" t="s">
        <v>570</v>
      </c>
      <c r="B460" s="23" t="s">
        <v>1145</v>
      </c>
      <c r="C460" s="23" t="s">
        <v>301</v>
      </c>
      <c r="D460" s="23" t="s">
        <v>710</v>
      </c>
      <c r="E460" s="23" t="s">
        <v>647</v>
      </c>
      <c r="F460" s="24" t="s">
        <v>579</v>
      </c>
      <c r="G460" s="23" t="s">
        <v>682</v>
      </c>
      <c r="H460" s="23" t="s">
        <v>1146</v>
      </c>
      <c r="I460" s="19" t="s">
        <v>710</v>
      </c>
      <c r="J460" s="18" t="str">
        <f>IF(Regression_Prep[[#This Row],[School Type]]="Charter","Charter", "Non Charter")</f>
        <v>Non Charter</v>
      </c>
      <c r="K460" s="60">
        <f>_xlfn.XLOOKUP(Regression_Prep[[#This Row],[School Name]],Per_Pupil_Spending_1[School Name],Per_Pupil_Spending_1[Amount],"")</f>
        <v>21054.31</v>
      </c>
      <c r="L460" s="60">
        <f>IF(Regression_Prep[[#This Row],[Comparison School Type]]="Charter", 0,1)</f>
        <v>1</v>
      </c>
      <c r="M460" s="60" cm="1">
        <f t="array" ref="M460">_xlfn._xlws.FILTER(Enrollment[Percentage],(Enrollment[School Name]=Regression_Prep[[#This Row],[School Name]])*(Enrollment[Population]="Economically Disadvantaged"),"")</f>
        <v>0.6</v>
      </c>
      <c r="N460" s="60" cm="1">
        <f t="array" ref="N460">_xlfn._xlws.FILTER(Enrollment[Percentage],(Enrollment[School Name]=Regression_Prep[[#This Row],[School Name]])*(Enrollment[Population]="Students with Disabilities"),"")</f>
        <v>0.28499999999999998</v>
      </c>
      <c r="O460" s="60">
        <f>_xlfn.XLOOKUP(Regression_Prep[[#This Row],[School Name]],ELA_New[School Name], ELA_New[Percentage of Students at Achievement Level],"")</f>
        <v>0.2828</v>
      </c>
      <c r="P460" s="60">
        <f>_xlfn.XLOOKUP(Regression_Prep[[#This Row],[School Name]],Math_New[School Name],Math_New[Percentage of Students at Achievement Level],"")</f>
        <v>0.68689999999999996</v>
      </c>
      <c r="Q460" s="60" t="str">
        <f>_xlfn.XLOOKUP(Regression_Prep[[#This Row],[School Name]],Science_New[School Name], Science_New[Percentage of Students at Achievement Level],"")</f>
        <v/>
      </c>
      <c r="R460" s="60">
        <f>IFERROR(AVERAGEIFS(Regression_Prep[[#This Row],[Percent Below Achievement ELA]:[Percent Below Achievement Science]],Regression_Prep[[#This Row],[Percent Below Achievement ELA]:[Percent Below Achievement Science]],"&lt;&gt;"),"")</f>
        <v>0.48485</v>
      </c>
      <c r="S460" s="60">
        <f>IFERROR(Regression_Prep[[#This Row],[Per Pupil Spending]]*Regression_Prep[[#This Row],[Percent Below Achievement ELA]],"")</f>
        <v>5954.1588680000004</v>
      </c>
      <c r="T460" s="60">
        <f>IFERROR(Regression_Prep[[#This Row],[Per Pupil Spending]]/(1-Regression_Prep[[#This Row],[Percent Below Achievement ELA]]),"")</f>
        <v>29356.260457334076</v>
      </c>
      <c r="U460" s="60" t="str">
        <f>IFERROR(Regression_Prep[[#This Row],[Per Pupil Spending]]*Regression_Prep[[#This Row],[Percent Below Achievement Science]],"")</f>
        <v/>
      </c>
      <c r="V460" s="60" t="str">
        <f>IFERROR(Regression_Prep[[#This Row],[Per Pupil Spending]]/(1-Regression_Prep[[#This Row],[Percent Below Achievement Science]]),"")</f>
        <v/>
      </c>
      <c r="W460" s="60">
        <f>IFERROR(Regression_Prep[[#This Row],[Per Pupil Spending]]*Regression_Prep[[#This Row],[Percent Below Achievement Math]],"")</f>
        <v>14462.205539</v>
      </c>
      <c r="X460" s="60">
        <f>IFERROR(Regression_Prep[[#This Row],[Per Pupil Spending]]/(1-Regression_Prep[[#This Row],[Percent Below Achievement Math]]),"")</f>
        <v>67244.68221015649</v>
      </c>
      <c r="Y460" s="60"/>
      <c r="AH460"/>
      <c r="AI460"/>
      <c r="AJ460"/>
      <c r="AK460"/>
      <c r="AL460"/>
      <c r="AM460"/>
      <c r="AN460"/>
      <c r="AO460"/>
      <c r="AP460"/>
    </row>
    <row r="461" spans="1:42" ht="13">
      <c r="A461" s="28" t="s">
        <v>570</v>
      </c>
      <c r="B461" s="26" t="s">
        <v>1147</v>
      </c>
      <c r="C461" s="26" t="s">
        <v>186</v>
      </c>
      <c r="D461" s="27" t="s">
        <v>755</v>
      </c>
      <c r="E461" s="26" t="s">
        <v>647</v>
      </c>
      <c r="F461" s="27" t="s">
        <v>579</v>
      </c>
      <c r="G461" s="26" t="s">
        <v>676</v>
      </c>
      <c r="H461" s="26" t="s">
        <v>1148</v>
      </c>
      <c r="I461" s="19" t="s">
        <v>755</v>
      </c>
      <c r="J461" s="18" t="str">
        <f>IF(Regression_Prep[[#This Row],[School Type]]="Charter","Charter", "Non Charter")</f>
        <v>Non Charter</v>
      </c>
      <c r="K461" s="60">
        <f>_xlfn.XLOOKUP(Regression_Prep[[#This Row],[School Name]],Per_Pupil_Spending_1[School Name],Per_Pupil_Spending_1[Amount],"")</f>
        <v>17693.93</v>
      </c>
      <c r="L461" s="60">
        <f>IF(Regression_Prep[[#This Row],[Comparison School Type]]="Charter", 0,1)</f>
        <v>1</v>
      </c>
      <c r="M461" s="60" cm="1">
        <f t="array" ref="M461">_xlfn._xlws.FILTER(Enrollment[Percentage],(Enrollment[School Name]=Regression_Prep[[#This Row],[School Name]])*(Enrollment[Population]="Economically Disadvantaged"),"")</f>
        <v>0.42720000000000002</v>
      </c>
      <c r="N461" s="60" cm="1">
        <f t="array" ref="N461">_xlfn._xlws.FILTER(Enrollment[Percentage],(Enrollment[School Name]=Regression_Prep[[#This Row],[School Name]])*(Enrollment[Population]="Students with Disabilities"),"")</f>
        <v>0.20660000000000001</v>
      </c>
      <c r="O461" s="60">
        <f>_xlfn.XLOOKUP(Regression_Prep[[#This Row],[School Name]],ELA_New[School Name], ELA_New[Percentage of Students at Achievement Level],"")</f>
        <v>0.40479999999999999</v>
      </c>
      <c r="P461" s="60">
        <f>_xlfn.XLOOKUP(Regression_Prep[[#This Row],[School Name]],Math_New[School Name],Math_New[Percentage of Students at Achievement Level],"")</f>
        <v>0.4</v>
      </c>
      <c r="Q461" s="60">
        <f>_xlfn.XLOOKUP(Regression_Prep[[#This Row],[School Name]],Science_New[School Name], Science_New[Percentage of Students at Achievement Level],"")</f>
        <v>0.6804</v>
      </c>
      <c r="R461" s="60">
        <f>IFERROR(AVERAGEIFS(Regression_Prep[[#This Row],[Percent Below Achievement ELA]:[Percent Below Achievement Science]],Regression_Prep[[#This Row],[Percent Below Achievement ELA]:[Percent Below Achievement Science]],"&lt;&gt;"),"")</f>
        <v>0.4950666666666666</v>
      </c>
      <c r="S461" s="60">
        <f>IFERROR(Regression_Prep[[#This Row],[Per Pupil Spending]]*Regression_Prep[[#This Row],[Percent Below Achievement ELA]],"")</f>
        <v>7162.502864</v>
      </c>
      <c r="T461" s="60">
        <f>IFERROR(Regression_Prep[[#This Row],[Per Pupil Spending]]/(1-Regression_Prep[[#This Row],[Percent Below Achievement ELA]]),"")</f>
        <v>29727.704973118281</v>
      </c>
      <c r="U461" s="60">
        <f>IFERROR(Regression_Prep[[#This Row],[Per Pupil Spending]]*Regression_Prep[[#This Row],[Percent Below Achievement Science]],"")</f>
        <v>12038.949972</v>
      </c>
      <c r="V461" s="60">
        <f>IFERROR(Regression_Prep[[#This Row],[Per Pupil Spending]]/(1-Regression_Prep[[#This Row],[Percent Below Achievement Science]]),"")</f>
        <v>55362.734668335419</v>
      </c>
      <c r="W461" s="60">
        <f>IFERROR(Regression_Prep[[#This Row],[Per Pupil Spending]]*Regression_Prep[[#This Row],[Percent Below Achievement Math]],"")</f>
        <v>7077.5720000000001</v>
      </c>
      <c r="X461" s="60">
        <f>IFERROR(Regression_Prep[[#This Row],[Per Pupil Spending]]/(1-Regression_Prep[[#This Row],[Percent Below Achievement Math]]),"")</f>
        <v>29489.883333333335</v>
      </c>
      <c r="Y461" s="60"/>
      <c r="AH461"/>
      <c r="AI461"/>
      <c r="AJ461"/>
      <c r="AK461"/>
      <c r="AL461"/>
      <c r="AM461"/>
      <c r="AN461"/>
      <c r="AO461"/>
      <c r="AP461"/>
    </row>
    <row r="462" spans="1:42" ht="13">
      <c r="A462" s="25" t="s">
        <v>570</v>
      </c>
      <c r="B462" s="23" t="s">
        <v>1147</v>
      </c>
      <c r="C462" s="23" t="s">
        <v>253</v>
      </c>
      <c r="D462" s="23" t="s">
        <v>756</v>
      </c>
      <c r="E462" s="23" t="s">
        <v>647</v>
      </c>
      <c r="F462" s="24" t="s">
        <v>579</v>
      </c>
      <c r="G462" s="23" t="s">
        <v>676</v>
      </c>
      <c r="H462" s="23" t="s">
        <v>1148</v>
      </c>
      <c r="I462" s="19" t="s">
        <v>756</v>
      </c>
      <c r="J462" s="18" t="str">
        <f>IF(Regression_Prep[[#This Row],[School Type]]="Charter","Charter", "Non Charter")</f>
        <v>Non Charter</v>
      </c>
      <c r="K462" s="60">
        <f>_xlfn.XLOOKUP(Regression_Prep[[#This Row],[School Name]],Per_Pupil_Spending_1[School Name],Per_Pupil_Spending_1[Amount],"")</f>
        <v>21047.14</v>
      </c>
      <c r="L462" s="60">
        <f>IF(Regression_Prep[[#This Row],[Comparison School Type]]="Charter", 0,1)</f>
        <v>1</v>
      </c>
      <c r="M462" s="60" cm="1">
        <f t="array" ref="M462">_xlfn._xlws.FILTER(Enrollment[Percentage],(Enrollment[School Name]=Regression_Prep[[#This Row],[School Name]])*(Enrollment[Population]="Economically Disadvantaged"),"")</f>
        <v>0.34389999999999998</v>
      </c>
      <c r="N462" s="60" cm="1">
        <f t="array" ref="N462">_xlfn._xlws.FILTER(Enrollment[Percentage],(Enrollment[School Name]=Regression_Prep[[#This Row],[School Name]])*(Enrollment[Population]="Students with Disabilities"),"")</f>
        <v>0.14649999999999999</v>
      </c>
      <c r="O462" s="60">
        <f>_xlfn.XLOOKUP(Regression_Prep[[#This Row],[School Name]],ELA_New[School Name], ELA_New[Percentage of Students at Achievement Level],"")</f>
        <v>0.375</v>
      </c>
      <c r="P462" s="60">
        <f>_xlfn.XLOOKUP(Regression_Prep[[#This Row],[School Name]],Math_New[School Name],Math_New[Percentage of Students at Achievement Level],"")</f>
        <v>0.71430000000000005</v>
      </c>
      <c r="Q462" s="60" t="str">
        <f>_xlfn.XLOOKUP(Regression_Prep[[#This Row],[School Name]],Science_New[School Name], Science_New[Percentage of Students at Achievement Level],"")</f>
        <v/>
      </c>
      <c r="R462" s="60">
        <f>IFERROR(AVERAGEIFS(Regression_Prep[[#This Row],[Percent Below Achievement ELA]:[Percent Below Achievement Science]],Regression_Prep[[#This Row],[Percent Below Achievement ELA]:[Percent Below Achievement Science]],"&lt;&gt;"),"")</f>
        <v>0.54465000000000008</v>
      </c>
      <c r="S462" s="60">
        <f>IFERROR(Regression_Prep[[#This Row],[Per Pupil Spending]]*Regression_Prep[[#This Row],[Percent Below Achievement ELA]],"")</f>
        <v>7892.6774999999998</v>
      </c>
      <c r="T462" s="60">
        <f>IFERROR(Regression_Prep[[#This Row],[Per Pupil Spending]]/(1-Regression_Prep[[#This Row],[Percent Below Achievement ELA]]),"")</f>
        <v>33675.423999999999</v>
      </c>
      <c r="U462" s="60" t="str">
        <f>IFERROR(Regression_Prep[[#This Row],[Per Pupil Spending]]*Regression_Prep[[#This Row],[Percent Below Achievement Science]],"")</f>
        <v/>
      </c>
      <c r="V462" s="60" t="str">
        <f>IFERROR(Regression_Prep[[#This Row],[Per Pupil Spending]]/(1-Regression_Prep[[#This Row],[Percent Below Achievement Science]]),"")</f>
        <v/>
      </c>
      <c r="W462" s="60">
        <f>IFERROR(Regression_Prep[[#This Row],[Per Pupil Spending]]*Regression_Prep[[#This Row],[Percent Below Achievement Math]],"")</f>
        <v>15033.972102</v>
      </c>
      <c r="X462" s="60">
        <f>IFERROR(Regression_Prep[[#This Row],[Per Pupil Spending]]/(1-Regression_Prep[[#This Row],[Percent Below Achievement Math]]),"")</f>
        <v>73668.673433671691</v>
      </c>
      <c r="Y462" s="60"/>
      <c r="AH462"/>
      <c r="AI462"/>
      <c r="AJ462"/>
      <c r="AK462"/>
      <c r="AL462"/>
      <c r="AM462"/>
      <c r="AN462"/>
      <c r="AO462"/>
      <c r="AP462"/>
    </row>
    <row r="463" spans="1:42" ht="13">
      <c r="A463" s="28" t="s">
        <v>570</v>
      </c>
      <c r="B463" s="26" t="s">
        <v>1147</v>
      </c>
      <c r="C463" s="26" t="s">
        <v>535</v>
      </c>
      <c r="D463" s="26" t="s">
        <v>710</v>
      </c>
      <c r="E463" s="26" t="s">
        <v>647</v>
      </c>
      <c r="F463" s="27" t="s">
        <v>579</v>
      </c>
      <c r="G463" s="26" t="s">
        <v>676</v>
      </c>
      <c r="H463" s="26" t="s">
        <v>1149</v>
      </c>
      <c r="I463" s="19" t="s">
        <v>710</v>
      </c>
      <c r="J463" s="18" t="str">
        <f>IF(Regression_Prep[[#This Row],[School Type]]="Charter","Charter", "Non Charter")</f>
        <v>Non Charter</v>
      </c>
      <c r="K463" s="60">
        <f>_xlfn.XLOOKUP(Regression_Prep[[#This Row],[School Name]],Per_Pupil_Spending_1[School Name],Per_Pupil_Spending_1[Amount],"")</f>
        <v>19337.900000000001</v>
      </c>
      <c r="L463" s="60">
        <f>IF(Regression_Prep[[#This Row],[Comparison School Type]]="Charter", 0,1)</f>
        <v>1</v>
      </c>
      <c r="M463" s="60" cm="1">
        <f t="array" ref="M463">_xlfn._xlws.FILTER(Enrollment[Percentage],(Enrollment[School Name]=Regression_Prep[[#This Row],[School Name]])*(Enrollment[Population]="Economically Disadvantaged"),"")</f>
        <v>0.48609999999999998</v>
      </c>
      <c r="N463" s="60" cm="1">
        <f t="array" ref="N463">_xlfn._xlws.FILTER(Enrollment[Percentage],(Enrollment[School Name]=Regression_Prep[[#This Row],[School Name]])*(Enrollment[Population]="Students with Disabilities"),"")</f>
        <v>0.14810000000000001</v>
      </c>
      <c r="O463" s="60">
        <f>_xlfn.XLOOKUP(Regression_Prep[[#This Row],[School Name]],ELA_New[School Name], ELA_New[Percentage of Students at Achievement Level],"")</f>
        <v>0.33679999999999999</v>
      </c>
      <c r="P463" s="60">
        <f>_xlfn.XLOOKUP(Regression_Prep[[#This Row],[School Name]],Math_New[School Name],Math_New[Percentage of Students at Achievement Level],"")</f>
        <v>0.66320000000000001</v>
      </c>
      <c r="Q463" s="60" t="str">
        <f>_xlfn.XLOOKUP(Regression_Prep[[#This Row],[School Name]],Science_New[School Name], Science_New[Percentage of Students at Achievement Level],"")</f>
        <v/>
      </c>
      <c r="R463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63" s="60">
        <f>IFERROR(Regression_Prep[[#This Row],[Per Pupil Spending]]*Regression_Prep[[#This Row],[Percent Below Achievement ELA]],"")</f>
        <v>6513.0047199999999</v>
      </c>
      <c r="T463" s="60">
        <f>IFERROR(Regression_Prep[[#This Row],[Per Pupil Spending]]/(1-Regression_Prep[[#This Row],[Percent Below Achievement ELA]]),"")</f>
        <v>29158.474065138722</v>
      </c>
      <c r="U463" s="60" t="str">
        <f>IFERROR(Regression_Prep[[#This Row],[Per Pupil Spending]]*Regression_Prep[[#This Row],[Percent Below Achievement Science]],"")</f>
        <v/>
      </c>
      <c r="V463" s="60" t="str">
        <f>IFERROR(Regression_Prep[[#This Row],[Per Pupil Spending]]/(1-Regression_Prep[[#This Row],[Percent Below Achievement Science]]),"")</f>
        <v/>
      </c>
      <c r="W463" s="60">
        <f>IFERROR(Regression_Prep[[#This Row],[Per Pupil Spending]]*Regression_Prep[[#This Row],[Percent Below Achievement Math]],"")</f>
        <v>12824.895280000001</v>
      </c>
      <c r="X463" s="60">
        <f>IFERROR(Regression_Prep[[#This Row],[Per Pupil Spending]]/(1-Regression_Prep[[#This Row],[Percent Below Achievement Math]]),"")</f>
        <v>57416.567695962003</v>
      </c>
      <c r="Y463" s="60"/>
      <c r="AH463"/>
      <c r="AI463"/>
      <c r="AJ463"/>
      <c r="AK463"/>
      <c r="AL463"/>
      <c r="AM463"/>
      <c r="AN463"/>
      <c r="AO463"/>
      <c r="AP463"/>
    </row>
    <row r="464" spans="1:42" ht="13">
      <c r="A464" s="25" t="s">
        <v>570</v>
      </c>
      <c r="B464" s="23" t="s">
        <v>1152</v>
      </c>
      <c r="C464" s="23" t="s">
        <v>73</v>
      </c>
      <c r="D464" s="23" t="s">
        <v>710</v>
      </c>
      <c r="E464" s="23" t="s">
        <v>647</v>
      </c>
      <c r="F464" s="24" t="s">
        <v>579</v>
      </c>
      <c r="G464" s="23" t="s">
        <v>676</v>
      </c>
      <c r="H464" s="23" t="s">
        <v>1153</v>
      </c>
      <c r="I464" s="19" t="s">
        <v>710</v>
      </c>
      <c r="J464" s="18" t="str">
        <f>IF(Regression_Prep[[#This Row],[School Type]]="Charter","Charter", "Non Charter")</f>
        <v>Non Charter</v>
      </c>
      <c r="K464" s="60">
        <f>_xlfn.XLOOKUP(Regression_Prep[[#This Row],[School Name]],Per_Pupil_Spending_1[School Name],Per_Pupil_Spending_1[Amount],"")</f>
        <v>24947.94</v>
      </c>
      <c r="L464" s="60">
        <f>IF(Regression_Prep[[#This Row],[Comparison School Type]]="Charter", 0,1)</f>
        <v>1</v>
      </c>
      <c r="M464" s="60" cm="1">
        <f t="array" ref="M464">_xlfn._xlws.FILTER(Enrollment[Percentage],(Enrollment[School Name]=Regression_Prep[[#This Row],[School Name]])*(Enrollment[Population]="Economically Disadvantaged"),"")</f>
        <v>0.64390000000000003</v>
      </c>
      <c r="N464" s="60" cm="1">
        <f t="array" ref="N464">_xlfn._xlws.FILTER(Enrollment[Percentage],(Enrollment[School Name]=Regression_Prep[[#This Row],[School Name]])*(Enrollment[Population]="Students with Disabilities"),"")</f>
        <v>0.23480000000000001</v>
      </c>
      <c r="O464" s="60">
        <f>_xlfn.XLOOKUP(Regression_Prep[[#This Row],[School Name]],ELA_New[School Name], ELA_New[Percentage of Students at Achievement Level],"")</f>
        <v>0.57410000000000005</v>
      </c>
      <c r="P464" s="60">
        <f>_xlfn.XLOOKUP(Regression_Prep[[#This Row],[School Name]],Math_New[School Name],Math_New[Percentage of Students at Achievement Level],"")</f>
        <v>0.2727</v>
      </c>
      <c r="Q464" s="60" t="str">
        <f>_xlfn.XLOOKUP(Regression_Prep[[#This Row],[School Name]],Science_New[School Name], Science_New[Percentage of Students at Achievement Level],"")</f>
        <v/>
      </c>
      <c r="R464" s="60">
        <f>IFERROR(AVERAGEIFS(Regression_Prep[[#This Row],[Percent Below Achievement ELA]:[Percent Below Achievement Science]],Regression_Prep[[#This Row],[Percent Below Achievement ELA]:[Percent Below Achievement Science]],"&lt;&gt;"),"")</f>
        <v>0.4234</v>
      </c>
      <c r="S464" s="60">
        <f>IFERROR(Regression_Prep[[#This Row],[Per Pupil Spending]]*Regression_Prep[[#This Row],[Percent Below Achievement ELA]],"")</f>
        <v>14322.612354000001</v>
      </c>
      <c r="T464" s="60">
        <f>IFERROR(Regression_Prep[[#This Row],[Per Pupil Spending]]/(1-Regression_Prep[[#This Row],[Percent Below Achievement ELA]]),"")</f>
        <v>58576.989903733273</v>
      </c>
      <c r="U464" s="60" t="str">
        <f>IFERROR(Regression_Prep[[#This Row],[Per Pupil Spending]]*Regression_Prep[[#This Row],[Percent Below Achievement Science]],"")</f>
        <v/>
      </c>
      <c r="V464" s="60" t="str">
        <f>IFERROR(Regression_Prep[[#This Row],[Per Pupil Spending]]/(1-Regression_Prep[[#This Row],[Percent Below Achievement Science]]),"")</f>
        <v/>
      </c>
      <c r="W464" s="60">
        <f>IFERROR(Regression_Prep[[#This Row],[Per Pupil Spending]]*Regression_Prep[[#This Row],[Percent Below Achievement Math]],"")</f>
        <v>6803.3032379999995</v>
      </c>
      <c r="X464" s="60">
        <f>IFERROR(Regression_Prep[[#This Row],[Per Pupil Spending]]/(1-Regression_Prep[[#This Row],[Percent Below Achievement Math]]),"")</f>
        <v>34302.13117008112</v>
      </c>
      <c r="Y464" s="60"/>
      <c r="AH464"/>
      <c r="AI464"/>
      <c r="AJ464"/>
      <c r="AK464"/>
      <c r="AL464"/>
      <c r="AM464"/>
      <c r="AN464"/>
      <c r="AO464"/>
      <c r="AP464"/>
    </row>
    <row r="465" spans="1:42" ht="13">
      <c r="A465" s="28" t="s">
        <v>570</v>
      </c>
      <c r="B465" s="26" t="s">
        <v>1154</v>
      </c>
      <c r="C465" s="26" t="s">
        <v>167</v>
      </c>
      <c r="D465" s="27" t="s">
        <v>749</v>
      </c>
      <c r="E465" s="26" t="s">
        <v>647</v>
      </c>
      <c r="F465" s="27" t="s">
        <v>579</v>
      </c>
      <c r="G465" s="26" t="s">
        <v>700</v>
      </c>
      <c r="H465" s="26" t="s">
        <v>701</v>
      </c>
      <c r="I465" s="19" t="s">
        <v>749</v>
      </c>
      <c r="J465" s="18" t="str">
        <f>IF(Regression_Prep[[#This Row],[School Type]]="Charter","Charter", "Non Charter")</f>
        <v>Non Charter</v>
      </c>
      <c r="K465" s="60">
        <f>_xlfn.XLOOKUP(Regression_Prep[[#This Row],[School Name]],Per_Pupil_Spending_1[School Name],Per_Pupil_Spending_1[Amount],"")</f>
        <v>22185.65</v>
      </c>
      <c r="L465" s="60">
        <f>IF(Regression_Prep[[#This Row],[Comparison School Type]]="Charter", 0,1)</f>
        <v>1</v>
      </c>
      <c r="M465" s="60" cm="1">
        <f t="array" ref="M465">_xlfn._xlws.FILTER(Enrollment[Percentage],(Enrollment[School Name]=Regression_Prep[[#This Row],[School Name]])*(Enrollment[Population]="Economically Disadvantaged"),"")</f>
        <v>0.28499999999999998</v>
      </c>
      <c r="N465" s="60" cm="1">
        <f t="array" ref="N465">_xlfn._xlws.FILTER(Enrollment[Percentage],(Enrollment[School Name]=Regression_Prep[[#This Row],[School Name]])*(Enrollment[Population]="Students with Disabilities"),"")</f>
        <v>0.21249999999999999</v>
      </c>
      <c r="O465" s="60">
        <f>_xlfn.XLOOKUP(Regression_Prep[[#This Row],[School Name]],ELA_New[School Name], ELA_New[Percentage of Students at Achievement Level],"")</f>
        <v>0.30740000000000001</v>
      </c>
      <c r="P465" s="60">
        <f>_xlfn.XLOOKUP(Regression_Prep[[#This Row],[School Name]],Math_New[School Name],Math_New[Percentage of Students at Achievement Level],"")</f>
        <v>0.65949999999999998</v>
      </c>
      <c r="Q465" s="60">
        <f>_xlfn.XLOOKUP(Regression_Prep[[#This Row],[School Name]],Science_New[School Name], Science_New[Percentage of Students at Achievement Level],"")</f>
        <v>0.80100000000000005</v>
      </c>
      <c r="R465" s="60">
        <f>IFERROR(AVERAGEIFS(Regression_Prep[[#This Row],[Percent Below Achievement ELA]:[Percent Below Achievement Science]],Regression_Prep[[#This Row],[Percent Below Achievement ELA]:[Percent Below Achievement Science]],"&lt;&gt;"),"")</f>
        <v>0.58930000000000005</v>
      </c>
      <c r="S465" s="60">
        <f>IFERROR(Regression_Prep[[#This Row],[Per Pupil Spending]]*Regression_Prep[[#This Row],[Percent Below Achievement ELA]],"")</f>
        <v>6819.8688100000008</v>
      </c>
      <c r="T465" s="60">
        <f>IFERROR(Regression_Prep[[#This Row],[Per Pupil Spending]]/(1-Regression_Prep[[#This Row],[Percent Below Achievement ELA]]),"")</f>
        <v>32032.414091827897</v>
      </c>
      <c r="U465" s="60">
        <f>IFERROR(Regression_Prep[[#This Row],[Per Pupil Spending]]*Regression_Prep[[#This Row],[Percent Below Achievement Science]],"")</f>
        <v>17770.705650000004</v>
      </c>
      <c r="V465" s="60">
        <f>IFERROR(Regression_Prep[[#This Row],[Per Pupil Spending]]/(1-Regression_Prep[[#This Row],[Percent Below Achievement Science]]),"")</f>
        <v>111485.67839195984</v>
      </c>
      <c r="W465" s="60">
        <f>IFERROR(Regression_Prep[[#This Row],[Per Pupil Spending]]*Regression_Prep[[#This Row],[Percent Below Achievement Math]],"")</f>
        <v>14631.436175000001</v>
      </c>
      <c r="X465" s="60">
        <f>IFERROR(Regression_Prep[[#This Row],[Per Pupil Spending]]/(1-Regression_Prep[[#This Row],[Percent Below Achievement Math]]),"")</f>
        <v>65156.093979441997</v>
      </c>
      <c r="Y465" s="60"/>
      <c r="AH465"/>
      <c r="AI465"/>
      <c r="AJ465"/>
      <c r="AK465"/>
      <c r="AL465"/>
      <c r="AM465"/>
      <c r="AN465"/>
      <c r="AO465"/>
      <c r="AP465"/>
    </row>
    <row r="466" spans="1:42" ht="13">
      <c r="A466" s="25" t="s">
        <v>570</v>
      </c>
      <c r="B466" s="23" t="s">
        <v>1154</v>
      </c>
      <c r="C466" s="23" t="s">
        <v>434</v>
      </c>
      <c r="D466" s="24" t="s">
        <v>698</v>
      </c>
      <c r="E466" s="23" t="s">
        <v>647</v>
      </c>
      <c r="F466" s="24" t="s">
        <v>579</v>
      </c>
      <c r="G466" s="23" t="s">
        <v>700</v>
      </c>
      <c r="H466" s="23" t="s">
        <v>701</v>
      </c>
      <c r="I466" s="19" t="s">
        <v>698</v>
      </c>
      <c r="J466" s="18" t="str">
        <f>IF(Regression_Prep[[#This Row],[School Type]]="Charter","Charter", "Non Charter")</f>
        <v>Non Charter</v>
      </c>
      <c r="K466" s="60">
        <f>_xlfn.XLOOKUP(Regression_Prep[[#This Row],[School Name]],Per_Pupil_Spending_1[School Name],Per_Pupil_Spending_1[Amount],"")</f>
        <v>25243.38</v>
      </c>
      <c r="L466" s="60">
        <f>IF(Regression_Prep[[#This Row],[Comparison School Type]]="Charter", 0,1)</f>
        <v>1</v>
      </c>
      <c r="M466" s="60" cm="1">
        <f t="array" ref="M466">_xlfn._xlws.FILTER(Enrollment[Percentage],(Enrollment[School Name]=Regression_Prep[[#This Row],[School Name]])*(Enrollment[Population]="Economically Disadvantaged"),"")</f>
        <v>0.30099999999999999</v>
      </c>
      <c r="N466" s="60" cm="1">
        <f t="array" ref="N466">_xlfn._xlws.FILTER(Enrollment[Percentage],(Enrollment[School Name]=Regression_Prep[[#This Row],[School Name]])*(Enrollment[Population]="Students with Disabilities"),"")</f>
        <v>0.19900000000000001</v>
      </c>
      <c r="O466" s="60">
        <f>_xlfn.XLOOKUP(Regression_Prep[[#This Row],[School Name]],ELA_New[School Name], ELA_New[Percentage of Students at Achievement Level],"")</f>
        <v>0.31730000000000003</v>
      </c>
      <c r="P466" s="60">
        <f>_xlfn.XLOOKUP(Regression_Prep[[#This Row],[School Name]],Math_New[School Name],Math_New[Percentage of Students at Achievement Level],"")</f>
        <v>0.4965</v>
      </c>
      <c r="Q466" s="60">
        <f>_xlfn.XLOOKUP(Regression_Prep[[#This Row],[School Name]],Science_New[School Name], Science_New[Percentage of Students at Achievement Level],"")</f>
        <v>0.51229999999999998</v>
      </c>
      <c r="R466" s="60">
        <f>IFERROR(AVERAGEIFS(Regression_Prep[[#This Row],[Percent Below Achievement ELA]:[Percent Below Achievement Science]],Regression_Prep[[#This Row],[Percent Below Achievement ELA]:[Percent Below Achievement Science]],"&lt;&gt;"),"")</f>
        <v>0.44203333333333333</v>
      </c>
      <c r="S466" s="60">
        <f>IFERROR(Regression_Prep[[#This Row],[Per Pupil Spending]]*Regression_Prep[[#This Row],[Percent Below Achievement ELA]],"")</f>
        <v>8009.7244740000006</v>
      </c>
      <c r="T466" s="60">
        <f>IFERROR(Regression_Prep[[#This Row],[Per Pupil Spending]]/(1-Regression_Prep[[#This Row],[Percent Below Achievement ELA]]),"")</f>
        <v>36975.801962794787</v>
      </c>
      <c r="U466" s="60">
        <f>IFERROR(Regression_Prep[[#This Row],[Per Pupil Spending]]*Regression_Prep[[#This Row],[Percent Below Achievement Science]],"")</f>
        <v>12932.183574000001</v>
      </c>
      <c r="V466" s="60">
        <f>IFERROR(Regression_Prep[[#This Row],[Per Pupil Spending]]/(1-Regression_Prep[[#This Row],[Percent Below Achievement Science]]),"")</f>
        <v>51760.057412343653</v>
      </c>
      <c r="W466" s="60">
        <f>IFERROR(Regression_Prep[[#This Row],[Per Pupil Spending]]*Regression_Prep[[#This Row],[Percent Below Achievement Math]],"")</f>
        <v>12533.338170000001</v>
      </c>
      <c r="X466" s="60">
        <f>IFERROR(Regression_Prep[[#This Row],[Per Pupil Spending]]/(1-Regression_Prep[[#This Row],[Percent Below Achievement Math]]),"")</f>
        <v>50135.809334657395</v>
      </c>
      <c r="Y466" s="60"/>
      <c r="AH466"/>
      <c r="AI466"/>
      <c r="AJ466"/>
      <c r="AK466"/>
      <c r="AL466"/>
      <c r="AM466"/>
      <c r="AN466"/>
      <c r="AO466"/>
      <c r="AP466"/>
    </row>
    <row r="467" spans="1:42" ht="13">
      <c r="A467" s="28" t="s">
        <v>570</v>
      </c>
      <c r="B467" s="26" t="s">
        <v>1155</v>
      </c>
      <c r="C467" s="26" t="s">
        <v>251</v>
      </c>
      <c r="D467" s="26" t="s">
        <v>756</v>
      </c>
      <c r="E467" s="26" t="s">
        <v>647</v>
      </c>
      <c r="F467" s="27" t="s">
        <v>579</v>
      </c>
      <c r="G467" s="26" t="s">
        <v>700</v>
      </c>
      <c r="H467" s="26" t="s">
        <v>1156</v>
      </c>
      <c r="I467" s="19" t="s">
        <v>756</v>
      </c>
      <c r="J467" s="18" t="str">
        <f>IF(Regression_Prep[[#This Row],[School Type]]="Charter","Charter", "Non Charter")</f>
        <v>Non Charter</v>
      </c>
      <c r="K467" s="60">
        <f>_xlfn.XLOOKUP(Regression_Prep[[#This Row],[School Name]],Per_Pupil_Spending_1[School Name],Per_Pupil_Spending_1[Amount],"")</f>
        <v>22074.95</v>
      </c>
      <c r="L467" s="60">
        <f>IF(Regression_Prep[[#This Row],[Comparison School Type]]="Charter", 0,1)</f>
        <v>1</v>
      </c>
      <c r="M467" s="60" cm="1">
        <f t="array" ref="M467">_xlfn._xlws.FILTER(Enrollment[Percentage],(Enrollment[School Name]=Regression_Prep[[#This Row],[School Name]])*(Enrollment[Population]="Economically Disadvantaged"),"")</f>
        <v>0.54520000000000002</v>
      </c>
      <c r="N467" s="60" cm="1">
        <f t="array" ref="N467">_xlfn._xlws.FILTER(Enrollment[Percentage],(Enrollment[School Name]=Regression_Prep[[#This Row],[School Name]])*(Enrollment[Population]="Students with Disabilities"),"")</f>
        <v>0.34760000000000002</v>
      </c>
      <c r="O467" s="60">
        <f>_xlfn.XLOOKUP(Regression_Prep[[#This Row],[School Name]],ELA_New[School Name], ELA_New[Percentage of Students at Achievement Level],"")</f>
        <v>0.40820000000000001</v>
      </c>
      <c r="P467" s="60">
        <f>_xlfn.XLOOKUP(Regression_Prep[[#This Row],[School Name]],Math_New[School Name],Math_New[Percentage of Students at Achievement Level],"")</f>
        <v>0.49659999999999999</v>
      </c>
      <c r="Q467" s="60" t="str">
        <f>_xlfn.XLOOKUP(Regression_Prep[[#This Row],[School Name]],Science_New[School Name], Science_New[Percentage of Students at Achievement Level],"")</f>
        <v/>
      </c>
      <c r="R467" s="60">
        <f>IFERROR(AVERAGEIFS(Regression_Prep[[#This Row],[Percent Below Achievement ELA]:[Percent Below Achievement Science]],Regression_Prep[[#This Row],[Percent Below Achievement ELA]:[Percent Below Achievement Science]],"&lt;&gt;"),"")</f>
        <v>0.45240000000000002</v>
      </c>
      <c r="S467" s="60">
        <f>IFERROR(Regression_Prep[[#This Row],[Per Pupil Spending]]*Regression_Prep[[#This Row],[Percent Below Achievement ELA]],"")</f>
        <v>9010.9945900000002</v>
      </c>
      <c r="T467" s="60">
        <f>IFERROR(Regression_Prep[[#This Row],[Per Pupil Spending]]/(1-Regression_Prep[[#This Row],[Percent Below Achievement ELA]]),"")</f>
        <v>37301.368705643799</v>
      </c>
      <c r="U467" s="60" t="str">
        <f>IFERROR(Regression_Prep[[#This Row],[Per Pupil Spending]]*Regression_Prep[[#This Row],[Percent Below Achievement Science]],"")</f>
        <v/>
      </c>
      <c r="V467" s="60" t="str">
        <f>IFERROR(Regression_Prep[[#This Row],[Per Pupil Spending]]/(1-Regression_Prep[[#This Row],[Percent Below Achievement Science]]),"")</f>
        <v/>
      </c>
      <c r="W467" s="60">
        <f>IFERROR(Regression_Prep[[#This Row],[Per Pupil Spending]]*Regression_Prep[[#This Row],[Percent Below Achievement Math]],"")</f>
        <v>10962.420169999999</v>
      </c>
      <c r="X467" s="60">
        <f>IFERROR(Regression_Prep[[#This Row],[Per Pupil Spending]]/(1-Regression_Prep[[#This Row],[Percent Below Achievement Math]]),"")</f>
        <v>43851.708382995625</v>
      </c>
      <c r="Y467" s="60"/>
      <c r="AH467"/>
      <c r="AI467"/>
      <c r="AJ467"/>
      <c r="AK467"/>
      <c r="AL467"/>
      <c r="AM467"/>
      <c r="AN467"/>
      <c r="AO467"/>
      <c r="AP467"/>
    </row>
    <row r="468" spans="1:42" ht="13">
      <c r="A468" s="25" t="s">
        <v>570</v>
      </c>
      <c r="B468" s="23" t="s">
        <v>1155</v>
      </c>
      <c r="C468" s="23" t="s">
        <v>481</v>
      </c>
      <c r="D468" s="23" t="s">
        <v>756</v>
      </c>
      <c r="E468" s="23" t="s">
        <v>647</v>
      </c>
      <c r="F468" s="24" t="s">
        <v>579</v>
      </c>
      <c r="G468" s="23" t="s">
        <v>700</v>
      </c>
      <c r="H468" s="23" t="s">
        <v>1157</v>
      </c>
      <c r="I468" s="19" t="s">
        <v>756</v>
      </c>
      <c r="J468" s="18" t="str">
        <f>IF(Regression_Prep[[#This Row],[School Type]]="Charter","Charter", "Non Charter")</f>
        <v>Non Charter</v>
      </c>
      <c r="K468" s="60">
        <f>_xlfn.XLOOKUP(Regression_Prep[[#This Row],[School Name]],Per_Pupil_Spending_1[School Name],Per_Pupil_Spending_1[Amount],"")</f>
        <v>19285.71</v>
      </c>
      <c r="L468" s="60">
        <f>IF(Regression_Prep[[#This Row],[Comparison School Type]]="Charter", 0,1)</f>
        <v>1</v>
      </c>
      <c r="M468" s="60" cm="1">
        <f t="array" ref="M468">_xlfn._xlws.FILTER(Enrollment[Percentage],(Enrollment[School Name]=Regression_Prep[[#This Row],[School Name]])*(Enrollment[Population]="Economically Disadvantaged"),"")</f>
        <v>0.48849999999999999</v>
      </c>
      <c r="N468" s="60" cm="1">
        <f t="array" ref="N468">_xlfn._xlws.FILTER(Enrollment[Percentage],(Enrollment[School Name]=Regression_Prep[[#This Row],[School Name]])*(Enrollment[Population]="Students with Disabilities"),"")</f>
        <v>0.2064</v>
      </c>
      <c r="O468" s="60">
        <f>_xlfn.XLOOKUP(Regression_Prep[[#This Row],[School Name]],ELA_New[School Name], ELA_New[Percentage of Students at Achievement Level],"")</f>
        <v>0.37040000000000001</v>
      </c>
      <c r="P468" s="60">
        <f>_xlfn.XLOOKUP(Regression_Prep[[#This Row],[School Name]],Math_New[School Name],Math_New[Percentage of Students at Achievement Level],"")</f>
        <v>0.50890000000000002</v>
      </c>
      <c r="Q468" s="60" t="str">
        <f>_xlfn.XLOOKUP(Regression_Prep[[#This Row],[School Name]],Science_New[School Name], Science_New[Percentage of Students at Achievement Level],"")</f>
        <v/>
      </c>
      <c r="R468" s="60">
        <f>IFERROR(AVERAGEIFS(Regression_Prep[[#This Row],[Percent Below Achievement ELA]:[Percent Below Achievement Science]],Regression_Prep[[#This Row],[Percent Below Achievement ELA]:[Percent Below Achievement Science]],"&lt;&gt;"),"")</f>
        <v>0.43964999999999999</v>
      </c>
      <c r="S468" s="60">
        <f>IFERROR(Regression_Prep[[#This Row],[Per Pupil Spending]]*Regression_Prep[[#This Row],[Percent Below Achievement ELA]],"")</f>
        <v>7143.4269839999997</v>
      </c>
      <c r="T468" s="60">
        <f>IFERROR(Regression_Prep[[#This Row],[Per Pupil Spending]]/(1-Regression_Prep[[#This Row],[Percent Below Achievement ELA]]),"")</f>
        <v>30631.686785260485</v>
      </c>
      <c r="U468" s="60" t="str">
        <f>IFERROR(Regression_Prep[[#This Row],[Per Pupil Spending]]*Regression_Prep[[#This Row],[Percent Below Achievement Science]],"")</f>
        <v/>
      </c>
      <c r="V468" s="60" t="str">
        <f>IFERROR(Regression_Prep[[#This Row],[Per Pupil Spending]]/(1-Regression_Prep[[#This Row],[Percent Below Achievement Science]]),"")</f>
        <v/>
      </c>
      <c r="W468" s="60">
        <f>IFERROR(Regression_Prep[[#This Row],[Per Pupil Spending]]*Regression_Prep[[#This Row],[Percent Below Achievement Math]],"")</f>
        <v>9814.4978190000002</v>
      </c>
      <c r="X468" s="60">
        <f>IFERROR(Regression_Prep[[#This Row],[Per Pupil Spending]]/(1-Regression_Prep[[#This Row],[Percent Below Achievement Math]]),"")</f>
        <v>39270.433720219917</v>
      </c>
      <c r="Y468" s="60"/>
      <c r="AH468"/>
      <c r="AI468"/>
      <c r="AJ468"/>
      <c r="AK468"/>
      <c r="AL468"/>
      <c r="AM468"/>
      <c r="AN468"/>
      <c r="AO468"/>
      <c r="AP468"/>
    </row>
    <row r="469" spans="1:42" ht="13">
      <c r="A469" s="28" t="s">
        <v>570</v>
      </c>
      <c r="B469" s="26" t="s">
        <v>1155</v>
      </c>
      <c r="C469" s="26" t="s">
        <v>407</v>
      </c>
      <c r="D469" s="27" t="s">
        <v>755</v>
      </c>
      <c r="E469" s="26" t="s">
        <v>647</v>
      </c>
      <c r="F469" s="27" t="s">
        <v>579</v>
      </c>
      <c r="G469" s="26" t="s">
        <v>700</v>
      </c>
      <c r="H469" s="26" t="s">
        <v>1157</v>
      </c>
      <c r="I469" s="19" t="s">
        <v>755</v>
      </c>
      <c r="J469" s="18" t="str">
        <f>IF(Regression_Prep[[#This Row],[School Type]]="Charter","Charter", "Non Charter")</f>
        <v>Non Charter</v>
      </c>
      <c r="K469" s="60">
        <f>_xlfn.XLOOKUP(Regression_Prep[[#This Row],[School Name]],Per_Pupil_Spending_1[School Name],Per_Pupil_Spending_1[Amount],"")</f>
        <v>17377.73</v>
      </c>
      <c r="L469" s="60">
        <f>IF(Regression_Prep[[#This Row],[Comparison School Type]]="Charter", 0,1)</f>
        <v>1</v>
      </c>
      <c r="M469" s="60" cm="1">
        <f t="array" ref="M469">_xlfn._xlws.FILTER(Enrollment[Percentage],(Enrollment[School Name]=Regression_Prep[[#This Row],[School Name]])*(Enrollment[Population]="Economically Disadvantaged"),"")</f>
        <v>0.47170000000000001</v>
      </c>
      <c r="N469" s="60" cm="1">
        <f t="array" ref="N469">_xlfn._xlws.FILTER(Enrollment[Percentage],(Enrollment[School Name]=Regression_Prep[[#This Row],[School Name]])*(Enrollment[Population]="Students with Disabilities"),"")</f>
        <v>0.2175</v>
      </c>
      <c r="O469" s="60">
        <f>_xlfn.XLOOKUP(Regression_Prep[[#This Row],[School Name]],ELA_New[School Name], ELA_New[Percentage of Students at Achievement Level],"")</f>
        <v>0.36299999999999999</v>
      </c>
      <c r="P469" s="60">
        <f>_xlfn.XLOOKUP(Regression_Prep[[#This Row],[School Name]],Math_New[School Name],Math_New[Percentage of Students at Achievement Level],"")</f>
        <v>0.37359999999999999</v>
      </c>
      <c r="Q469" s="60">
        <f>_xlfn.XLOOKUP(Regression_Prep[[#This Row],[School Name]],Science_New[School Name], Science_New[Percentage of Students at Achievement Level],"")</f>
        <v>0.71909999999999996</v>
      </c>
      <c r="R469" s="60">
        <f>IFERROR(AVERAGEIFS(Regression_Prep[[#This Row],[Percent Below Achievement ELA]:[Percent Below Achievement Science]],Regression_Prep[[#This Row],[Percent Below Achievement ELA]:[Percent Below Achievement Science]],"&lt;&gt;"),"")</f>
        <v>0.48523333333333324</v>
      </c>
      <c r="S469" s="60">
        <f>IFERROR(Regression_Prep[[#This Row],[Per Pupil Spending]]*Regression_Prep[[#This Row],[Percent Below Achievement ELA]],"")</f>
        <v>6308.1159899999993</v>
      </c>
      <c r="T469" s="60">
        <f>IFERROR(Regression_Prep[[#This Row],[Per Pupil Spending]]/(1-Regression_Prep[[#This Row],[Percent Below Achievement ELA]]),"")</f>
        <v>27280.580847723704</v>
      </c>
      <c r="U469" s="60">
        <f>IFERROR(Regression_Prep[[#This Row],[Per Pupil Spending]]*Regression_Prep[[#This Row],[Percent Below Achievement Science]],"")</f>
        <v>12496.325642999998</v>
      </c>
      <c r="V469" s="60">
        <f>IFERROR(Regression_Prep[[#This Row],[Per Pupil Spending]]/(1-Regression_Prep[[#This Row],[Percent Below Achievement Science]]),"")</f>
        <v>61864.471342114623</v>
      </c>
      <c r="W469" s="60">
        <f>IFERROR(Regression_Prep[[#This Row],[Per Pupil Spending]]*Regression_Prep[[#This Row],[Percent Below Achievement Math]],"")</f>
        <v>6492.3199279999999</v>
      </c>
      <c r="X469" s="60">
        <f>IFERROR(Regression_Prep[[#This Row],[Per Pupil Spending]]/(1-Regression_Prep[[#This Row],[Percent Below Achievement Math]]),"")</f>
        <v>27742.225415070239</v>
      </c>
      <c r="Y469" s="60"/>
      <c r="AH469"/>
      <c r="AI469"/>
      <c r="AJ469"/>
      <c r="AK469"/>
      <c r="AL469"/>
      <c r="AM469"/>
      <c r="AN469"/>
      <c r="AO469"/>
      <c r="AP469"/>
    </row>
    <row r="470" spans="1:42" ht="13">
      <c r="A470" s="25" t="s">
        <v>570</v>
      </c>
      <c r="B470" s="23" t="s">
        <v>1155</v>
      </c>
      <c r="C470" s="23" t="s">
        <v>523</v>
      </c>
      <c r="D470" s="23" t="s">
        <v>756</v>
      </c>
      <c r="E470" s="23" t="s">
        <v>647</v>
      </c>
      <c r="F470" s="24" t="s">
        <v>579</v>
      </c>
      <c r="G470" s="23" t="s">
        <v>700</v>
      </c>
      <c r="H470" s="23" t="s">
        <v>1157</v>
      </c>
      <c r="I470" s="19" t="s">
        <v>756</v>
      </c>
      <c r="J470" s="18" t="str">
        <f>IF(Regression_Prep[[#This Row],[School Type]]="Charter","Charter", "Non Charter")</f>
        <v>Non Charter</v>
      </c>
      <c r="K470" s="60">
        <f>_xlfn.XLOOKUP(Regression_Prep[[#This Row],[School Name]],Per_Pupil_Spending_1[School Name],Per_Pupil_Spending_1[Amount],"")</f>
        <v>20572.96</v>
      </c>
      <c r="L470" s="60">
        <f>IF(Regression_Prep[[#This Row],[Comparison School Type]]="Charter", 0,1)</f>
        <v>1</v>
      </c>
      <c r="M470" s="60" cm="1">
        <f t="array" ref="M470">_xlfn._xlws.FILTER(Enrollment[Percentage],(Enrollment[School Name]=Regression_Prep[[#This Row],[School Name]])*(Enrollment[Population]="Economically Disadvantaged"),"")</f>
        <v>0.63</v>
      </c>
      <c r="N470" s="60" cm="1">
        <f t="array" ref="N470">_xlfn._xlws.FILTER(Enrollment[Percentage],(Enrollment[School Name]=Regression_Prep[[#This Row],[School Name]])*(Enrollment[Population]="Students with Disabilities"),"")</f>
        <v>0.27879999999999999</v>
      </c>
      <c r="O470" s="60">
        <f>_xlfn.XLOOKUP(Regression_Prep[[#This Row],[School Name]],ELA_New[School Name], ELA_New[Percentage of Students at Achievement Level],"")</f>
        <v>0.4219</v>
      </c>
      <c r="P470" s="60">
        <f>_xlfn.XLOOKUP(Regression_Prep[[#This Row],[School Name]],Math_New[School Name],Math_New[Percentage of Students at Achievement Level],"")</f>
        <v>0.40150000000000002</v>
      </c>
      <c r="Q470" s="60" t="str">
        <f>_xlfn.XLOOKUP(Regression_Prep[[#This Row],[School Name]],Science_New[School Name], Science_New[Percentage of Students at Achievement Level],"")</f>
        <v/>
      </c>
      <c r="R470" s="60">
        <f>IFERROR(AVERAGEIFS(Regression_Prep[[#This Row],[Percent Below Achievement ELA]:[Percent Below Achievement Science]],Regression_Prep[[#This Row],[Percent Below Achievement ELA]:[Percent Below Achievement Science]],"&lt;&gt;"),"")</f>
        <v>0.41170000000000001</v>
      </c>
      <c r="S470" s="60">
        <f>IFERROR(Regression_Prep[[#This Row],[Per Pupil Spending]]*Regression_Prep[[#This Row],[Percent Below Achievement ELA]],"")</f>
        <v>8679.7318240000004</v>
      </c>
      <c r="T470" s="60">
        <f>IFERROR(Regression_Prep[[#This Row],[Per Pupil Spending]]/(1-Regression_Prep[[#This Row],[Percent Below Achievement ELA]]),"")</f>
        <v>35587.199446462546</v>
      </c>
      <c r="U470" s="60" t="str">
        <f>IFERROR(Regression_Prep[[#This Row],[Per Pupil Spending]]*Regression_Prep[[#This Row],[Percent Below Achievement Science]],"")</f>
        <v/>
      </c>
      <c r="V470" s="60" t="str">
        <f>IFERROR(Regression_Prep[[#This Row],[Per Pupil Spending]]/(1-Regression_Prep[[#This Row],[Percent Below Achievement Science]]),"")</f>
        <v/>
      </c>
      <c r="W470" s="60">
        <f>IFERROR(Regression_Prep[[#This Row],[Per Pupil Spending]]*Regression_Prep[[#This Row],[Percent Below Achievement Math]],"")</f>
        <v>8260.0434399999995</v>
      </c>
      <c r="X470" s="60">
        <f>IFERROR(Regression_Prep[[#This Row],[Per Pupil Spending]]/(1-Regression_Prep[[#This Row],[Percent Below Achievement Math]]),"")</f>
        <v>34374.202172096906</v>
      </c>
      <c r="Y470" s="60"/>
      <c r="AH470"/>
      <c r="AI470"/>
      <c r="AJ470"/>
      <c r="AK470"/>
      <c r="AL470"/>
      <c r="AM470"/>
      <c r="AN470"/>
      <c r="AO470"/>
      <c r="AP470"/>
    </row>
    <row r="471" spans="1:42" ht="13">
      <c r="A471" s="28" t="s">
        <v>570</v>
      </c>
      <c r="B471" s="26" t="s">
        <v>1158</v>
      </c>
      <c r="C471" s="26" t="s">
        <v>525</v>
      </c>
      <c r="D471" s="27" t="s">
        <v>698</v>
      </c>
      <c r="E471" s="26" t="s">
        <v>647</v>
      </c>
      <c r="F471" s="27" t="s">
        <v>579</v>
      </c>
      <c r="G471" s="26" t="s">
        <v>653</v>
      </c>
      <c r="H471" s="26" t="s">
        <v>1159</v>
      </c>
      <c r="I471" s="19" t="s">
        <v>698</v>
      </c>
      <c r="J471" s="18" t="str">
        <f>IF(Regression_Prep[[#This Row],[School Type]]="Charter","Charter", "Non Charter")</f>
        <v>Non Charter</v>
      </c>
      <c r="K471" s="60">
        <f>_xlfn.XLOOKUP(Regression_Prep[[#This Row],[School Name]],Per_Pupil_Spending_1[School Name],Per_Pupil_Spending_1[Amount],"")</f>
        <v>26786.89</v>
      </c>
      <c r="L471" s="60">
        <f>IF(Regression_Prep[[#This Row],[Comparison School Type]]="Charter", 0,1)</f>
        <v>1</v>
      </c>
      <c r="M471" s="60" cm="1">
        <f t="array" ref="M471">_xlfn._xlws.FILTER(Enrollment[Percentage],(Enrollment[School Name]=Regression_Prep[[#This Row],[School Name]])*(Enrollment[Population]="Economically Disadvantaged"),"")</f>
        <v>0.1048</v>
      </c>
      <c r="N471" s="60" cm="1">
        <f t="array" ref="N471">_xlfn._xlws.FILTER(Enrollment[Percentage],(Enrollment[School Name]=Regression_Prep[[#This Row],[School Name]])*(Enrollment[Population]="Students with Disabilities"),"")</f>
        <v>0.1525</v>
      </c>
      <c r="O471" s="60">
        <f>_xlfn.XLOOKUP(Regression_Prep[[#This Row],[School Name]],ELA_New[School Name], ELA_New[Percentage of Students at Achievement Level],"")</f>
        <v>0.17510000000000001</v>
      </c>
      <c r="P471" s="60">
        <f>_xlfn.XLOOKUP(Regression_Prep[[#This Row],[School Name]],Math_New[School Name],Math_New[Percentage of Students at Achievement Level],"")</f>
        <v>0.54630000000000001</v>
      </c>
      <c r="Q471" s="60">
        <f>_xlfn.XLOOKUP(Regression_Prep[[#This Row],[School Name]],Science_New[School Name], Science_New[Percentage of Students at Achievement Level],"")</f>
        <v>0.28639999999999999</v>
      </c>
      <c r="R471" s="60">
        <f>IFERROR(AVERAGEIFS(Regression_Prep[[#This Row],[Percent Below Achievement ELA]:[Percent Below Achievement Science]],Regression_Prep[[#This Row],[Percent Below Achievement ELA]:[Percent Below Achievement Science]],"&lt;&gt;"),"")</f>
        <v>0.33593333333333336</v>
      </c>
      <c r="S471" s="60">
        <f>IFERROR(Regression_Prep[[#This Row],[Per Pupil Spending]]*Regression_Prep[[#This Row],[Percent Below Achievement ELA]],"")</f>
        <v>4690.3844390000004</v>
      </c>
      <c r="T471" s="60">
        <f>IFERROR(Regression_Prep[[#This Row],[Per Pupil Spending]]/(1-Regression_Prep[[#This Row],[Percent Below Achievement ELA]]),"")</f>
        <v>32472.893684082919</v>
      </c>
      <c r="U471" s="60">
        <f>IFERROR(Regression_Prep[[#This Row],[Per Pupil Spending]]*Regression_Prep[[#This Row],[Percent Below Achievement Science]],"")</f>
        <v>7671.7652959999996</v>
      </c>
      <c r="V471" s="60">
        <f>IFERROR(Regression_Prep[[#This Row],[Per Pupil Spending]]/(1-Regression_Prep[[#This Row],[Percent Below Achievement Science]]),"")</f>
        <v>37537.682174887894</v>
      </c>
      <c r="W471" s="60">
        <f>IFERROR(Regression_Prep[[#This Row],[Per Pupil Spending]]*Regression_Prep[[#This Row],[Percent Below Achievement Math]],"")</f>
        <v>14633.678007</v>
      </c>
      <c r="X471" s="60">
        <f>IFERROR(Regression_Prep[[#This Row],[Per Pupil Spending]]/(1-Regression_Prep[[#This Row],[Percent Below Achievement Math]]),"")</f>
        <v>59040.974212034387</v>
      </c>
      <c r="Y471" s="60"/>
      <c r="AH471"/>
      <c r="AI471"/>
      <c r="AJ471"/>
      <c r="AK471"/>
      <c r="AL471"/>
      <c r="AM471"/>
      <c r="AN471"/>
      <c r="AO471"/>
      <c r="AP471"/>
    </row>
    <row r="472" spans="1:42" ht="13">
      <c r="A472" s="25" t="s">
        <v>570</v>
      </c>
      <c r="B472" s="23" t="s">
        <v>1158</v>
      </c>
      <c r="C472" s="23" t="s">
        <v>556</v>
      </c>
      <c r="D472" s="24" t="s">
        <v>749</v>
      </c>
      <c r="E472" s="23" t="s">
        <v>647</v>
      </c>
      <c r="F472" s="24" t="s">
        <v>579</v>
      </c>
      <c r="G472" s="23" t="s">
        <v>653</v>
      </c>
      <c r="H472" s="23" t="s">
        <v>1159</v>
      </c>
      <c r="I472" s="19" t="s">
        <v>749</v>
      </c>
      <c r="J472" s="18" t="str">
        <f>IF(Regression_Prep[[#This Row],[School Type]]="Charter","Charter", "Non Charter")</f>
        <v>Non Charter</v>
      </c>
      <c r="K472" s="60">
        <f>_xlfn.XLOOKUP(Regression_Prep[[#This Row],[School Name]],Per_Pupil_Spending_1[School Name],Per_Pupil_Spending_1[Amount],"")</f>
        <v>25294.97</v>
      </c>
      <c r="L472" s="60">
        <f>IF(Regression_Prep[[#This Row],[Comparison School Type]]="Charter", 0,1)</f>
        <v>1</v>
      </c>
      <c r="M472" s="60" cm="1">
        <f t="array" ref="M472">_xlfn._xlws.FILTER(Enrollment[Percentage],(Enrollment[School Name]=Regression_Prep[[#This Row],[School Name]])*(Enrollment[Population]="Economically Disadvantaged"),"")</f>
        <v>0.1019</v>
      </c>
      <c r="N472" s="60" cm="1">
        <f t="array" ref="N472">_xlfn._xlws.FILTER(Enrollment[Percentage],(Enrollment[School Name]=Regression_Prep[[#This Row],[School Name]])*(Enrollment[Population]="Students with Disabilities"),"")</f>
        <v>0.18609999999999999</v>
      </c>
      <c r="O472" s="60">
        <f>_xlfn.XLOOKUP(Regression_Prep[[#This Row],[School Name]],ELA_New[School Name], ELA_New[Percentage of Students at Achievement Level],"")</f>
        <v>0.18140000000000001</v>
      </c>
      <c r="P472" s="60">
        <f>_xlfn.XLOOKUP(Regression_Prep[[#This Row],[School Name]],Math_New[School Name],Math_New[Percentage of Students at Achievement Level],"")</f>
        <v>0.78810000000000002</v>
      </c>
      <c r="Q472" s="60">
        <f>_xlfn.XLOOKUP(Regression_Prep[[#This Row],[School Name]],Science_New[School Name], Science_New[Percentage of Students at Achievement Level],"")</f>
        <v>0.62439999999999996</v>
      </c>
      <c r="R472" s="60">
        <f>IFERROR(AVERAGEIFS(Regression_Prep[[#This Row],[Percent Below Achievement ELA]:[Percent Below Achievement Science]],Regression_Prep[[#This Row],[Percent Below Achievement ELA]:[Percent Below Achievement Science]],"&lt;&gt;"),"")</f>
        <v>0.53129999999999999</v>
      </c>
      <c r="S472" s="60">
        <f>IFERROR(Regression_Prep[[#This Row],[Per Pupil Spending]]*Regression_Prep[[#This Row],[Percent Below Achievement ELA]],"")</f>
        <v>4588.5075580000002</v>
      </c>
      <c r="T472" s="60">
        <f>IFERROR(Regression_Prep[[#This Row],[Per Pupil Spending]]/(1-Regression_Prep[[#This Row],[Percent Below Achievement ELA]]),"")</f>
        <v>30900.2809675055</v>
      </c>
      <c r="U472" s="60">
        <f>IFERROR(Regression_Prep[[#This Row],[Per Pupil Spending]]*Regression_Prep[[#This Row],[Percent Below Achievement Science]],"")</f>
        <v>15794.179268</v>
      </c>
      <c r="V472" s="60">
        <f>IFERROR(Regression_Prep[[#This Row],[Per Pupil Spending]]/(1-Regression_Prep[[#This Row],[Percent Below Achievement Science]]),"")</f>
        <v>67345.500532481354</v>
      </c>
      <c r="W472" s="60">
        <f>IFERROR(Regression_Prep[[#This Row],[Per Pupil Spending]]*Regression_Prep[[#This Row],[Percent Below Achievement Math]],"")</f>
        <v>19934.965857000003</v>
      </c>
      <c r="X472" s="60">
        <f>IFERROR(Regression_Prep[[#This Row],[Per Pupil Spending]]/(1-Regression_Prep[[#This Row],[Percent Below Achievement Math]]),"")</f>
        <v>119372.20386974989</v>
      </c>
      <c r="Y472" s="60"/>
      <c r="AH472"/>
      <c r="AI472"/>
      <c r="AJ472"/>
      <c r="AK472"/>
      <c r="AL472"/>
      <c r="AM472"/>
      <c r="AN472"/>
      <c r="AO472"/>
      <c r="AP472"/>
    </row>
    <row r="473" spans="1:42" ht="13">
      <c r="A473" s="28" t="s">
        <v>570</v>
      </c>
      <c r="B473" s="26" t="s">
        <v>1160</v>
      </c>
      <c r="C473" s="26" t="s">
        <v>527</v>
      </c>
      <c r="D473" s="26" t="s">
        <v>710</v>
      </c>
      <c r="E473" s="26" t="s">
        <v>647</v>
      </c>
      <c r="F473" s="27" t="s">
        <v>579</v>
      </c>
      <c r="G473" s="26" t="s">
        <v>653</v>
      </c>
      <c r="H473" s="26" t="s">
        <v>1161</v>
      </c>
      <c r="I473" s="19" t="s">
        <v>710</v>
      </c>
      <c r="J473" s="18" t="str">
        <f>IF(Regression_Prep[[#This Row],[School Type]]="Charter","Charter", "Non Charter")</f>
        <v>Non Charter</v>
      </c>
      <c r="K473" s="60">
        <f>_xlfn.XLOOKUP(Regression_Prep[[#This Row],[School Name]],Per_Pupil_Spending_1[School Name],Per_Pupil_Spending_1[Amount],"")</f>
        <v>29345.53</v>
      </c>
      <c r="L473" s="60">
        <f>IF(Regression_Prep[[#This Row],[Comparison School Type]]="Charter", 0,1)</f>
        <v>1</v>
      </c>
      <c r="M473" s="60" cm="1">
        <f t="array" ref="M473">_xlfn._xlws.FILTER(Enrollment[Percentage],(Enrollment[School Name]=Regression_Prep[[#This Row],[School Name]])*(Enrollment[Population]="Economically Disadvantaged"),"")</f>
        <v>0.23150000000000001</v>
      </c>
      <c r="N473" s="60" cm="1">
        <f t="array" ref="N473">_xlfn._xlws.FILTER(Enrollment[Percentage],(Enrollment[School Name]=Regression_Prep[[#This Row],[School Name]])*(Enrollment[Population]="Students with Disabilities"),"")</f>
        <v>0.19439999999999999</v>
      </c>
      <c r="O473" s="60">
        <f>_xlfn.XLOOKUP(Regression_Prep[[#This Row],[School Name]],ELA_New[School Name], ELA_New[Percentage of Students at Achievement Level],"")</f>
        <v>0.21279999999999999</v>
      </c>
      <c r="P473" s="60">
        <f>_xlfn.XLOOKUP(Regression_Prep[[#This Row],[School Name]],Math_New[School Name],Math_New[Percentage of Students at Achievement Level],"")</f>
        <v>0.65959999999999996</v>
      </c>
      <c r="Q473" s="60" t="str">
        <f>_xlfn.XLOOKUP(Regression_Prep[[#This Row],[School Name]],Science_New[School Name], Science_New[Percentage of Students at Achievement Level],"")</f>
        <v/>
      </c>
      <c r="R473" s="60">
        <f>IFERROR(AVERAGEIFS(Regression_Prep[[#This Row],[Percent Below Achievement ELA]:[Percent Below Achievement Science]],Regression_Prep[[#This Row],[Percent Below Achievement ELA]:[Percent Below Achievement Science]],"&lt;&gt;"),"")</f>
        <v>0.43619999999999998</v>
      </c>
      <c r="S473" s="60">
        <f>IFERROR(Regression_Prep[[#This Row],[Per Pupil Spending]]*Regression_Prep[[#This Row],[Percent Below Achievement ELA]],"")</f>
        <v>6244.728783999999</v>
      </c>
      <c r="T473" s="60">
        <f>IFERROR(Regression_Prep[[#This Row],[Per Pupil Spending]]/(1-Regression_Prep[[#This Row],[Percent Below Achievement ELA]]),"")</f>
        <v>37278.366361788612</v>
      </c>
      <c r="U473" s="60" t="str">
        <f>IFERROR(Regression_Prep[[#This Row],[Per Pupil Spending]]*Regression_Prep[[#This Row],[Percent Below Achievement Science]],"")</f>
        <v/>
      </c>
      <c r="V473" s="60" t="str">
        <f>IFERROR(Regression_Prep[[#This Row],[Per Pupil Spending]]/(1-Regression_Prep[[#This Row],[Percent Below Achievement Science]]),"")</f>
        <v/>
      </c>
      <c r="W473" s="60">
        <f>IFERROR(Regression_Prep[[#This Row],[Per Pupil Spending]]*Regression_Prep[[#This Row],[Percent Below Achievement Math]],"")</f>
        <v>19356.311587999997</v>
      </c>
      <c r="X473" s="60">
        <f>IFERROR(Regression_Prep[[#This Row],[Per Pupil Spending]]/(1-Regression_Prep[[#This Row],[Percent Below Achievement Math]]),"")</f>
        <v>86208.960047003507</v>
      </c>
      <c r="Y473" s="60"/>
      <c r="AH473"/>
      <c r="AI473"/>
      <c r="AJ473"/>
      <c r="AK473"/>
      <c r="AL473"/>
      <c r="AM473"/>
      <c r="AN473"/>
      <c r="AO473"/>
      <c r="AP473"/>
    </row>
    <row r="474" spans="1:42" ht="13">
      <c r="A474" s="25" t="s">
        <v>570</v>
      </c>
      <c r="B474" s="23" t="s">
        <v>1166</v>
      </c>
      <c r="C474" s="23" t="s">
        <v>318</v>
      </c>
      <c r="D474" s="23" t="s">
        <v>922</v>
      </c>
      <c r="E474" s="23" t="s">
        <v>647</v>
      </c>
      <c r="F474" s="24" t="s">
        <v>579</v>
      </c>
      <c r="G474" s="23" t="s">
        <v>653</v>
      </c>
      <c r="H474" s="23" t="s">
        <v>654</v>
      </c>
      <c r="I474" s="19" t="s">
        <v>922</v>
      </c>
      <c r="J474" s="18" t="str">
        <f>IF(Regression_Prep[[#This Row],[School Type]]="Charter","Charter", "Non Charter")</f>
        <v>Non Charter</v>
      </c>
      <c r="K474" s="60">
        <f>_xlfn.XLOOKUP(Regression_Prep[[#This Row],[School Name]],Per_Pupil_Spending_1[School Name],Per_Pupil_Spending_1[Amount],"")</f>
        <v>31373.49</v>
      </c>
      <c r="L474" s="60">
        <f>IF(Regression_Prep[[#This Row],[Comparison School Type]]="Charter", 0,1)</f>
        <v>1</v>
      </c>
      <c r="M474" s="60" cm="1">
        <f t="array" ref="M474">_xlfn._xlws.FILTER(Enrollment[Percentage],(Enrollment[School Name]=Regression_Prep[[#This Row],[School Name]])*(Enrollment[Population]="Economically Disadvantaged"),"")</f>
        <v>0.19500000000000001</v>
      </c>
      <c r="N474" s="60" cm="1">
        <f t="array" ref="N474">_xlfn._xlws.FILTER(Enrollment[Percentage],(Enrollment[School Name]=Regression_Prep[[#This Row],[School Name]])*(Enrollment[Population]="Students with Disabilities"),"")</f>
        <v>0.28999999999999998</v>
      </c>
      <c r="O474" s="60">
        <f>_xlfn.XLOOKUP(Regression_Prep[[#This Row],[School Name]],ELA_New[School Name], ELA_New[Percentage of Students at Achievement Level],"")</f>
        <v>0.2432</v>
      </c>
      <c r="P474" s="60">
        <f>_xlfn.XLOOKUP(Regression_Prep[[#This Row],[School Name]],Math_New[School Name],Math_New[Percentage of Students at Achievement Level],"")</f>
        <v>0.81579999999999997</v>
      </c>
      <c r="Q474" s="60" t="str">
        <f>_xlfn.XLOOKUP(Regression_Prep[[#This Row],[School Name]],Science_New[School Name], Science_New[Percentage of Students at Achievement Level],"")</f>
        <v/>
      </c>
      <c r="R474" s="60">
        <f>IFERROR(AVERAGEIFS(Regression_Prep[[#This Row],[Percent Below Achievement ELA]:[Percent Below Achievement Science]],Regression_Prep[[#This Row],[Percent Below Achievement ELA]:[Percent Below Achievement Science]],"&lt;&gt;"),"")</f>
        <v>0.52949999999999997</v>
      </c>
      <c r="S474" s="60">
        <f>IFERROR(Regression_Prep[[#This Row],[Per Pupil Spending]]*Regression_Prep[[#This Row],[Percent Below Achievement ELA]],"")</f>
        <v>7630.032768</v>
      </c>
      <c r="T474" s="60">
        <f>IFERROR(Regression_Prep[[#This Row],[Per Pupil Spending]]/(1-Regression_Prep[[#This Row],[Percent Below Achievement ELA]]),"")</f>
        <v>41455.457188160675</v>
      </c>
      <c r="U474" s="60" t="str">
        <f>IFERROR(Regression_Prep[[#This Row],[Per Pupil Spending]]*Regression_Prep[[#This Row],[Percent Below Achievement Science]],"")</f>
        <v/>
      </c>
      <c r="V474" s="60" t="str">
        <f>IFERROR(Regression_Prep[[#This Row],[Per Pupil Spending]]/(1-Regression_Prep[[#This Row],[Percent Below Achievement Science]]),"")</f>
        <v/>
      </c>
      <c r="W474" s="60">
        <f>IFERROR(Regression_Prep[[#This Row],[Per Pupil Spending]]*Regression_Prep[[#This Row],[Percent Below Achievement Math]],"")</f>
        <v>25594.493141999999</v>
      </c>
      <c r="X474" s="60">
        <f>IFERROR(Regression_Prep[[#This Row],[Per Pupil Spending]]/(1-Regression_Prep[[#This Row],[Percent Below Achievement Math]]),"")</f>
        <v>170322.9641693811</v>
      </c>
      <c r="Y474" s="60"/>
      <c r="AH474"/>
      <c r="AI474"/>
      <c r="AJ474"/>
      <c r="AK474"/>
      <c r="AL474"/>
      <c r="AM474"/>
      <c r="AN474"/>
      <c r="AO474"/>
      <c r="AP474"/>
    </row>
    <row r="475" spans="1:42" ht="13">
      <c r="A475" s="28" t="s">
        <v>570</v>
      </c>
      <c r="B475" s="26" t="s">
        <v>1166</v>
      </c>
      <c r="C475" s="26" t="s">
        <v>325</v>
      </c>
      <c r="D475" s="26" t="s">
        <v>756</v>
      </c>
      <c r="E475" s="26" t="s">
        <v>647</v>
      </c>
      <c r="F475" s="27" t="s">
        <v>579</v>
      </c>
      <c r="G475" s="26" t="s">
        <v>653</v>
      </c>
      <c r="H475" s="26" t="s">
        <v>654</v>
      </c>
      <c r="I475" s="19" t="s">
        <v>756</v>
      </c>
      <c r="J475" s="18" t="str">
        <f>IF(Regression_Prep[[#This Row],[School Type]]="Charter","Charter", "Non Charter")</f>
        <v>Non Charter</v>
      </c>
      <c r="K475" s="60">
        <f>_xlfn.XLOOKUP(Regression_Prep[[#This Row],[School Name]],Per_Pupil_Spending_1[School Name],Per_Pupil_Spending_1[Amount],"")</f>
        <v>28409.5</v>
      </c>
      <c r="L475" s="60">
        <f>IF(Regression_Prep[[#This Row],[Comparison School Type]]="Charter", 0,1)</f>
        <v>1</v>
      </c>
      <c r="M475" s="60" cm="1">
        <f t="array" ref="M475">_xlfn._xlws.FILTER(Enrollment[Percentage],(Enrollment[School Name]=Regression_Prep[[#This Row],[School Name]])*(Enrollment[Population]="Economically Disadvantaged"),"")</f>
        <v>0.2157</v>
      </c>
      <c r="N475" s="60" cm="1">
        <f t="array" ref="N475">_xlfn._xlws.FILTER(Enrollment[Percentage],(Enrollment[School Name]=Regression_Prep[[#This Row],[School Name]])*(Enrollment[Population]="Students with Disabilities"),"")</f>
        <v>0.24510000000000001</v>
      </c>
      <c r="O475" s="60">
        <f>_xlfn.XLOOKUP(Regression_Prep[[#This Row],[School Name]],ELA_New[School Name], ELA_New[Percentage of Students at Achievement Level],"")</f>
        <v>0.34329999999999999</v>
      </c>
      <c r="P475" s="60">
        <f>_xlfn.XLOOKUP(Regression_Prep[[#This Row],[School Name]],Math_New[School Name],Math_New[Percentage of Students at Achievement Level],"")</f>
        <v>0.73129999999999995</v>
      </c>
      <c r="Q475" s="60" t="str">
        <f>_xlfn.XLOOKUP(Regression_Prep[[#This Row],[School Name]],Science_New[School Name], Science_New[Percentage of Students at Achievement Level],"")</f>
        <v/>
      </c>
      <c r="R475" s="60">
        <f>IFERROR(AVERAGEIFS(Regression_Prep[[#This Row],[Percent Below Achievement ELA]:[Percent Below Achievement Science]],Regression_Prep[[#This Row],[Percent Below Achievement ELA]:[Percent Below Achievement Science]],"&lt;&gt;"),"")</f>
        <v>0.5373</v>
      </c>
      <c r="S475" s="60">
        <f>IFERROR(Regression_Prep[[#This Row],[Per Pupil Spending]]*Regression_Prep[[#This Row],[Percent Below Achievement ELA]],"")</f>
        <v>9752.98135</v>
      </c>
      <c r="T475" s="60">
        <f>IFERROR(Regression_Prep[[#This Row],[Per Pupil Spending]]/(1-Regression_Prep[[#This Row],[Percent Below Achievement ELA]]),"")</f>
        <v>43261.001979594941</v>
      </c>
      <c r="U475" s="60" t="str">
        <f>IFERROR(Regression_Prep[[#This Row],[Per Pupil Spending]]*Regression_Prep[[#This Row],[Percent Below Achievement Science]],"")</f>
        <v/>
      </c>
      <c r="V475" s="60" t="str">
        <f>IFERROR(Regression_Prep[[#This Row],[Per Pupil Spending]]/(1-Regression_Prep[[#This Row],[Percent Below Achievement Science]]),"")</f>
        <v/>
      </c>
      <c r="W475" s="60">
        <f>IFERROR(Regression_Prep[[#This Row],[Per Pupil Spending]]*Regression_Prep[[#This Row],[Percent Below Achievement Math]],"")</f>
        <v>20775.867349999997</v>
      </c>
      <c r="X475" s="60">
        <f>IFERROR(Regression_Prep[[#This Row],[Per Pupil Spending]]/(1-Regression_Prep[[#This Row],[Percent Below Achievement Math]]),"")</f>
        <v>105729.43803498324</v>
      </c>
      <c r="Y475" s="60"/>
      <c r="AH475"/>
      <c r="AI475"/>
      <c r="AJ475"/>
      <c r="AK475"/>
      <c r="AL475"/>
      <c r="AM475"/>
      <c r="AN475"/>
      <c r="AO475"/>
      <c r="AP475"/>
    </row>
    <row r="476" spans="1:42" ht="13">
      <c r="A476" s="25" t="s">
        <v>570</v>
      </c>
      <c r="B476" s="23" t="s">
        <v>1166</v>
      </c>
      <c r="C476" s="23" t="s">
        <v>33</v>
      </c>
      <c r="D476" s="23" t="s">
        <v>922</v>
      </c>
      <c r="E476" s="23" t="s">
        <v>647</v>
      </c>
      <c r="F476" s="24" t="s">
        <v>579</v>
      </c>
      <c r="G476" s="23" t="s">
        <v>653</v>
      </c>
      <c r="H476" s="23" t="s">
        <v>654</v>
      </c>
      <c r="I476" s="19" t="s">
        <v>922</v>
      </c>
      <c r="J476" s="18" t="str">
        <f>IF(Regression_Prep[[#This Row],[School Type]]="Charter","Charter", "Non Charter")</f>
        <v>Non Charter</v>
      </c>
      <c r="K476" s="60">
        <f>_xlfn.XLOOKUP(Regression_Prep[[#This Row],[School Name]],Per_Pupil_Spending_1[School Name],Per_Pupil_Spending_1[Amount],"")</f>
        <v>26403.14</v>
      </c>
      <c r="L476" s="60">
        <f>IF(Regression_Prep[[#This Row],[Comparison School Type]]="Charter", 0,1)</f>
        <v>1</v>
      </c>
      <c r="M476" s="60" cm="1">
        <f t="array" ref="M476">_xlfn._xlws.FILTER(Enrollment[Percentage],(Enrollment[School Name]=Regression_Prep[[#This Row],[School Name]])*(Enrollment[Population]="Economically Disadvantaged"),"")</f>
        <v>0.26269999999999999</v>
      </c>
      <c r="N476" s="60" cm="1">
        <f t="array" ref="N476">_xlfn._xlws.FILTER(Enrollment[Percentage],(Enrollment[School Name]=Regression_Prep[[#This Row],[School Name]])*(Enrollment[Population]="Students with Disabilities"),"")</f>
        <v>0.2949</v>
      </c>
      <c r="O476" s="60">
        <f>_xlfn.XLOOKUP(Regression_Prep[[#This Row],[School Name]],ELA_New[School Name], ELA_New[Percentage of Students at Achievement Level],"")</f>
        <v>0.26600000000000001</v>
      </c>
      <c r="P476" s="60">
        <f>_xlfn.XLOOKUP(Regression_Prep[[#This Row],[School Name]],Math_New[School Name],Math_New[Percentage of Students at Achievement Level],"")</f>
        <v>0.67010000000000003</v>
      </c>
      <c r="Q476" s="60" t="str">
        <f>_xlfn.XLOOKUP(Regression_Prep[[#This Row],[School Name]],Science_New[School Name], Science_New[Percentage of Students at Achievement Level],"")</f>
        <v/>
      </c>
      <c r="R476" s="60">
        <f>IFERROR(AVERAGEIFS(Regression_Prep[[#This Row],[Percent Below Achievement ELA]:[Percent Below Achievement Science]],Regression_Prep[[#This Row],[Percent Below Achievement ELA]:[Percent Below Achievement Science]],"&lt;&gt;"),"")</f>
        <v>0.46805000000000002</v>
      </c>
      <c r="S476" s="60">
        <f>IFERROR(Regression_Prep[[#This Row],[Per Pupil Spending]]*Regression_Prep[[#This Row],[Percent Below Achievement ELA]],"")</f>
        <v>7023.23524</v>
      </c>
      <c r="T476" s="60">
        <f>IFERROR(Regression_Prep[[#This Row],[Per Pupil Spending]]/(1-Regression_Prep[[#This Row],[Percent Below Achievement ELA]]),"")</f>
        <v>35971.580381471387</v>
      </c>
      <c r="U476" s="60" t="str">
        <f>IFERROR(Regression_Prep[[#This Row],[Per Pupil Spending]]*Regression_Prep[[#This Row],[Percent Below Achievement Science]],"")</f>
        <v/>
      </c>
      <c r="V476" s="60" t="str">
        <f>IFERROR(Regression_Prep[[#This Row],[Per Pupil Spending]]/(1-Regression_Prep[[#This Row],[Percent Below Achievement Science]]),"")</f>
        <v/>
      </c>
      <c r="W476" s="60">
        <f>IFERROR(Regression_Prep[[#This Row],[Per Pupil Spending]]*Regression_Prep[[#This Row],[Percent Below Achievement Math]],"")</f>
        <v>17692.744114000001</v>
      </c>
      <c r="X476" s="60">
        <f>IFERROR(Regression_Prep[[#This Row],[Per Pupil Spending]]/(1-Regression_Prep[[#This Row],[Percent Below Achievement Math]]),"")</f>
        <v>80033.767808426797</v>
      </c>
      <c r="Y476" s="60"/>
      <c r="AH476"/>
      <c r="AI476"/>
      <c r="AJ476"/>
      <c r="AK476"/>
      <c r="AL476"/>
      <c r="AM476"/>
      <c r="AN476"/>
      <c r="AO476"/>
      <c r="AP476"/>
    </row>
    <row r="477" spans="1:42" ht="13">
      <c r="A477" s="28" t="s">
        <v>570</v>
      </c>
      <c r="B477" s="26" t="s">
        <v>1166</v>
      </c>
      <c r="C477" s="26" t="s">
        <v>452</v>
      </c>
      <c r="D477" s="26" t="s">
        <v>756</v>
      </c>
      <c r="E477" s="26" t="s">
        <v>647</v>
      </c>
      <c r="F477" s="27" t="s">
        <v>579</v>
      </c>
      <c r="G477" s="26" t="s">
        <v>653</v>
      </c>
      <c r="H477" s="26" t="s">
        <v>654</v>
      </c>
      <c r="I477" s="19" t="s">
        <v>756</v>
      </c>
      <c r="J477" s="18" t="str">
        <f>IF(Regression_Prep[[#This Row],[School Type]]="Charter","Charter", "Non Charter")</f>
        <v>Non Charter</v>
      </c>
      <c r="K477" s="60">
        <f>_xlfn.XLOOKUP(Regression_Prep[[#This Row],[School Name]],Per_Pupil_Spending_1[School Name],Per_Pupil_Spending_1[Amount],"")</f>
        <v>29110.61</v>
      </c>
      <c r="L477" s="60">
        <f>IF(Regression_Prep[[#This Row],[Comparison School Type]]="Charter", 0,1)</f>
        <v>1</v>
      </c>
      <c r="M477" s="60" cm="1">
        <f t="array" ref="M477">_xlfn._xlws.FILTER(Enrollment[Percentage],(Enrollment[School Name]=Regression_Prep[[#This Row],[School Name]])*(Enrollment[Population]="Economically Disadvantaged"),"")</f>
        <v>0.436</v>
      </c>
      <c r="N477" s="60" cm="1">
        <f t="array" ref="N477">_xlfn._xlws.FILTER(Enrollment[Percentage],(Enrollment[School Name]=Regression_Prep[[#This Row],[School Name]])*(Enrollment[Population]="Students with Disabilities"),"")</f>
        <v>0.20930000000000001</v>
      </c>
      <c r="O477" s="60">
        <f>_xlfn.XLOOKUP(Regression_Prep[[#This Row],[School Name]],ELA_New[School Name], ELA_New[Percentage of Students at Achievement Level],"")</f>
        <v>0.30359999999999998</v>
      </c>
      <c r="P477" s="60">
        <f>_xlfn.XLOOKUP(Regression_Prep[[#This Row],[School Name]],Math_New[School Name],Math_New[Percentage of Students at Achievement Level],"")</f>
        <v>0.61399999999999999</v>
      </c>
      <c r="Q477" s="60" t="str">
        <f>_xlfn.XLOOKUP(Regression_Prep[[#This Row],[School Name]],Science_New[School Name], Science_New[Percentage of Students at Achievement Level],"")</f>
        <v/>
      </c>
      <c r="R477" s="60">
        <f>IFERROR(AVERAGEIFS(Regression_Prep[[#This Row],[Percent Below Achievement ELA]:[Percent Below Achievement Science]],Regression_Prep[[#This Row],[Percent Below Achievement ELA]:[Percent Below Achievement Science]],"&lt;&gt;"),"")</f>
        <v>0.45879999999999999</v>
      </c>
      <c r="S477" s="60">
        <f>IFERROR(Regression_Prep[[#This Row],[Per Pupil Spending]]*Regression_Prep[[#This Row],[Percent Below Achievement ELA]],"")</f>
        <v>8837.9811959999988</v>
      </c>
      <c r="T477" s="60">
        <f>IFERROR(Regression_Prep[[#This Row],[Per Pupil Spending]]/(1-Regression_Prep[[#This Row],[Percent Below Achievement ELA]]),"")</f>
        <v>41801.565192418151</v>
      </c>
      <c r="U477" s="60" t="str">
        <f>IFERROR(Regression_Prep[[#This Row],[Per Pupil Spending]]*Regression_Prep[[#This Row],[Percent Below Achievement Science]],"")</f>
        <v/>
      </c>
      <c r="V477" s="60" t="str">
        <f>IFERROR(Regression_Prep[[#This Row],[Per Pupil Spending]]/(1-Regression_Prep[[#This Row],[Percent Below Achievement Science]]),"")</f>
        <v/>
      </c>
      <c r="W477" s="60">
        <f>IFERROR(Regression_Prep[[#This Row],[Per Pupil Spending]]*Regression_Prep[[#This Row],[Percent Below Achievement Math]],"")</f>
        <v>17873.914540000002</v>
      </c>
      <c r="X477" s="60">
        <f>IFERROR(Regression_Prep[[#This Row],[Per Pupil Spending]]/(1-Regression_Prep[[#This Row],[Percent Below Achievement Math]]),"")</f>
        <v>75416.088082901551</v>
      </c>
      <c r="Y477" s="60"/>
      <c r="AH477"/>
      <c r="AI477"/>
      <c r="AJ477"/>
      <c r="AK477"/>
      <c r="AL477"/>
      <c r="AM477"/>
      <c r="AN477"/>
      <c r="AO477"/>
      <c r="AP477"/>
    </row>
    <row r="478" spans="1:42" ht="13">
      <c r="A478" s="25" t="s">
        <v>570</v>
      </c>
      <c r="B478" s="23" t="s">
        <v>1166</v>
      </c>
      <c r="C478" s="23" t="s">
        <v>445</v>
      </c>
      <c r="D478" s="24" t="s">
        <v>755</v>
      </c>
      <c r="E478" s="23" t="s">
        <v>647</v>
      </c>
      <c r="F478" s="24" t="s">
        <v>579</v>
      </c>
      <c r="G478" s="23" t="s">
        <v>653</v>
      </c>
      <c r="H478" s="23" t="s">
        <v>654</v>
      </c>
      <c r="I478" s="19" t="s">
        <v>755</v>
      </c>
      <c r="J478" s="18" t="str">
        <f>IF(Regression_Prep[[#This Row],[School Type]]="Charter","Charter", "Non Charter")</f>
        <v>Non Charter</v>
      </c>
      <c r="K478" s="60">
        <f>_xlfn.XLOOKUP(Regression_Prep[[#This Row],[School Name]],Per_Pupil_Spending_1[School Name],Per_Pupil_Spending_1[Amount],"")</f>
        <v>26627.360000000001</v>
      </c>
      <c r="L478" s="60">
        <f>IF(Regression_Prep[[#This Row],[Comparison School Type]]="Charter", 0,1)</f>
        <v>1</v>
      </c>
      <c r="M478" s="60" cm="1">
        <f t="array" ref="M478">_xlfn._xlws.FILTER(Enrollment[Percentage],(Enrollment[School Name]=Regression_Prep[[#This Row],[School Name]])*(Enrollment[Population]="Economically Disadvantaged"),"")</f>
        <v>0.33910000000000001</v>
      </c>
      <c r="N478" s="60" cm="1">
        <f t="array" ref="N478">_xlfn._xlws.FILTER(Enrollment[Percentage],(Enrollment[School Name]=Regression_Prep[[#This Row],[School Name]])*(Enrollment[Population]="Students with Disabilities"),"")</f>
        <v>0.2228</v>
      </c>
      <c r="O478" s="60">
        <f>_xlfn.XLOOKUP(Regression_Prep[[#This Row],[School Name]],ELA_New[School Name], ELA_New[Percentage of Students at Achievement Level],"")</f>
        <v>0.31990000000000002</v>
      </c>
      <c r="P478" s="60">
        <f>_xlfn.XLOOKUP(Regression_Prep[[#This Row],[School Name]],Math_New[School Name],Math_New[Percentage of Students at Achievement Level],"")</f>
        <v>0.46610000000000001</v>
      </c>
      <c r="Q478" s="60">
        <f>_xlfn.XLOOKUP(Regression_Prep[[#This Row],[School Name]],Science_New[School Name], Science_New[Percentage of Students at Achievement Level],"")</f>
        <v>0.68340000000000001</v>
      </c>
      <c r="R478" s="60">
        <f>IFERROR(AVERAGEIFS(Regression_Prep[[#This Row],[Percent Below Achievement ELA]:[Percent Below Achievement Science]],Regression_Prep[[#This Row],[Percent Below Achievement ELA]:[Percent Below Achievement Science]],"&lt;&gt;"),"")</f>
        <v>0.48980000000000001</v>
      </c>
      <c r="S478" s="60">
        <f>IFERROR(Regression_Prep[[#This Row],[Per Pupil Spending]]*Regression_Prep[[#This Row],[Percent Below Achievement ELA]],"")</f>
        <v>8518.0924640000012</v>
      </c>
      <c r="T478" s="60">
        <f>IFERROR(Regression_Prep[[#This Row],[Per Pupil Spending]]/(1-Regression_Prep[[#This Row],[Percent Below Achievement ELA]]),"")</f>
        <v>39152.124687545955</v>
      </c>
      <c r="U478" s="60">
        <f>IFERROR(Regression_Prep[[#This Row],[Per Pupil Spending]]*Regression_Prep[[#This Row],[Percent Below Achievement Science]],"")</f>
        <v>18197.137824000001</v>
      </c>
      <c r="V478" s="60">
        <f>IFERROR(Regression_Prep[[#This Row],[Per Pupil Spending]]/(1-Regression_Prep[[#This Row],[Percent Below Achievement Science]]),"")</f>
        <v>84104.106127605817</v>
      </c>
      <c r="W478" s="60">
        <f>IFERROR(Regression_Prep[[#This Row],[Per Pupil Spending]]*Regression_Prep[[#This Row],[Percent Below Achievement Math]],"")</f>
        <v>12411.012496000001</v>
      </c>
      <c r="X478" s="60">
        <f>IFERROR(Regression_Prep[[#This Row],[Per Pupil Spending]]/(1-Regression_Prep[[#This Row],[Percent Below Achievement Math]]),"")</f>
        <v>49873.30960854092</v>
      </c>
      <c r="Y478" s="60"/>
      <c r="AH478"/>
      <c r="AI478"/>
      <c r="AJ478"/>
      <c r="AK478"/>
      <c r="AL478"/>
      <c r="AM478"/>
      <c r="AN478"/>
      <c r="AO478"/>
      <c r="AP478"/>
    </row>
    <row r="479" spans="1:42" ht="13">
      <c r="A479" s="28" t="s">
        <v>570</v>
      </c>
      <c r="B479" s="26" t="s">
        <v>1166</v>
      </c>
      <c r="C479" s="26" t="s">
        <v>548</v>
      </c>
      <c r="D479" s="26" t="s">
        <v>922</v>
      </c>
      <c r="E479" s="26" t="s">
        <v>647</v>
      </c>
      <c r="F479" s="27" t="s">
        <v>579</v>
      </c>
      <c r="G479" s="26" t="s">
        <v>653</v>
      </c>
      <c r="H479" s="26" t="s">
        <v>654</v>
      </c>
      <c r="I479" s="19" t="s">
        <v>922</v>
      </c>
      <c r="J479" s="18" t="str">
        <f>IF(Regression_Prep[[#This Row],[School Type]]="Charter","Charter", "Non Charter")</f>
        <v>Non Charter</v>
      </c>
      <c r="K479" s="60">
        <f>_xlfn.XLOOKUP(Regression_Prep[[#This Row],[School Name]],Per_Pupil_Spending_1[School Name],Per_Pupil_Spending_1[Amount],"")</f>
        <v>28011.71</v>
      </c>
      <c r="L479" s="60">
        <f>IF(Regression_Prep[[#This Row],[Comparison School Type]]="Charter", 0,1)</f>
        <v>1</v>
      </c>
      <c r="M479" s="60" cm="1">
        <f t="array" ref="M479">_xlfn._xlws.FILTER(Enrollment[Percentage],(Enrollment[School Name]=Regression_Prep[[#This Row],[School Name]])*(Enrollment[Population]="Economically Disadvantaged"),"")</f>
        <v>0.50480000000000003</v>
      </c>
      <c r="N479" s="60" cm="1">
        <f t="array" ref="N479">_xlfn._xlws.FILTER(Enrollment[Percentage],(Enrollment[School Name]=Regression_Prep[[#This Row],[School Name]])*(Enrollment[Population]="Students with Disabilities"),"")</f>
        <v>0.18010000000000001</v>
      </c>
      <c r="O479" s="60">
        <f>_xlfn.XLOOKUP(Regression_Prep[[#This Row],[School Name]],ELA_New[School Name], ELA_New[Percentage of Students at Achievement Level],"")</f>
        <v>0.33040000000000003</v>
      </c>
      <c r="P479" s="60">
        <f>_xlfn.XLOOKUP(Regression_Prep[[#This Row],[School Name]],Math_New[School Name],Math_New[Percentage of Students at Achievement Level],"")</f>
        <v>0.69169999999999998</v>
      </c>
      <c r="Q479" s="60" t="str">
        <f>_xlfn.XLOOKUP(Regression_Prep[[#This Row],[School Name]],Science_New[School Name], Science_New[Percentage of Students at Achievement Level],"")</f>
        <v/>
      </c>
      <c r="R479" s="60">
        <f>IFERROR(AVERAGEIFS(Regression_Prep[[#This Row],[Percent Below Achievement ELA]:[Percent Below Achievement Science]],Regression_Prep[[#This Row],[Percent Below Achievement ELA]:[Percent Below Achievement Science]],"&lt;&gt;"),"")</f>
        <v>0.51105</v>
      </c>
      <c r="S479" s="60">
        <f>IFERROR(Regression_Prep[[#This Row],[Per Pupil Spending]]*Regression_Prep[[#This Row],[Percent Below Achievement ELA]],"")</f>
        <v>9255.0689840000014</v>
      </c>
      <c r="T479" s="60">
        <f>IFERROR(Regression_Prep[[#This Row],[Per Pupil Spending]]/(1-Regression_Prep[[#This Row],[Percent Below Achievement ELA]]),"")</f>
        <v>41833.497610513739</v>
      </c>
      <c r="U479" s="60" t="str">
        <f>IFERROR(Regression_Prep[[#This Row],[Per Pupil Spending]]*Regression_Prep[[#This Row],[Percent Below Achievement Science]],"")</f>
        <v/>
      </c>
      <c r="V479" s="60" t="str">
        <f>IFERROR(Regression_Prep[[#This Row],[Per Pupil Spending]]/(1-Regression_Prep[[#This Row],[Percent Below Achievement Science]]),"")</f>
        <v/>
      </c>
      <c r="W479" s="60">
        <f>IFERROR(Regression_Prep[[#This Row],[Per Pupil Spending]]*Regression_Prep[[#This Row],[Percent Below Achievement Math]],"")</f>
        <v>19375.699806999997</v>
      </c>
      <c r="X479" s="60">
        <f>IFERROR(Regression_Prep[[#This Row],[Per Pupil Spending]]/(1-Regression_Prep[[#This Row],[Percent Below Achievement Math]]),"")</f>
        <v>90858.611741809917</v>
      </c>
      <c r="Y479" s="60"/>
      <c r="AH479"/>
      <c r="AI479"/>
      <c r="AJ479"/>
      <c r="AK479"/>
      <c r="AL479"/>
      <c r="AM479"/>
      <c r="AN479"/>
      <c r="AO479"/>
      <c r="AP479"/>
    </row>
    <row r="480" spans="1:42" ht="13">
      <c r="A480" s="25" t="s">
        <v>570</v>
      </c>
      <c r="B480" s="23" t="s">
        <v>1183</v>
      </c>
      <c r="C480" s="23" t="s">
        <v>16</v>
      </c>
      <c r="D480" s="24" t="s">
        <v>725</v>
      </c>
      <c r="E480" s="23" t="s">
        <v>647</v>
      </c>
      <c r="F480" s="24" t="s">
        <v>579</v>
      </c>
      <c r="G480" s="23" t="s">
        <v>657</v>
      </c>
      <c r="H480" s="23" t="s">
        <v>1184</v>
      </c>
      <c r="I480" s="19" t="s">
        <v>725</v>
      </c>
      <c r="J480" s="18" t="str">
        <f>IF(Regression_Prep[[#This Row],[School Type]]="Charter","Charter", "Non Charter")</f>
        <v>Non Charter</v>
      </c>
      <c r="K480" s="60">
        <f>_xlfn.XLOOKUP(Regression_Prep[[#This Row],[School Name]],Per_Pupil_Spending_1[School Name],Per_Pupil_Spending_1[Amount],"")</f>
        <v>28984.799999999999</v>
      </c>
      <c r="L480" s="60">
        <f>IF(Regression_Prep[[#This Row],[Comparison School Type]]="Charter", 0,1)</f>
        <v>1</v>
      </c>
      <c r="M480" s="60" cm="1">
        <f t="array" ref="M480">_xlfn._xlws.FILTER(Enrollment[Percentage],(Enrollment[School Name]=Regression_Prep[[#This Row],[School Name]])*(Enrollment[Population]="Economically Disadvantaged"),"")</f>
        <v>0.66379999999999995</v>
      </c>
      <c r="N480" s="60" cm="1">
        <f t="array" ref="N480">_xlfn._xlws.FILTER(Enrollment[Percentage],(Enrollment[School Name]=Regression_Prep[[#This Row],[School Name]])*(Enrollment[Population]="Students with Disabilities"),"")</f>
        <v>0.39660000000000001</v>
      </c>
      <c r="O480" s="60">
        <f>_xlfn.XLOOKUP(Regression_Prep[[#This Row],[School Name]],ELA_New[School Name], ELA_New[Percentage of Students at Achievement Level],"")</f>
        <v>0.47960000000000003</v>
      </c>
      <c r="P480" s="60">
        <f>_xlfn.XLOOKUP(Regression_Prep[[#This Row],[School Name]],Math_New[School Name],Math_New[Percentage of Students at Achievement Level],"")</f>
        <v>0.4148</v>
      </c>
      <c r="Q480" s="60">
        <f>_xlfn.XLOOKUP(Regression_Prep[[#This Row],[School Name]],Science_New[School Name], Science_New[Percentage of Students at Achievement Level],"")</f>
        <v>0.80730000000000002</v>
      </c>
      <c r="R480" s="60">
        <f>IFERROR(AVERAGEIFS(Regression_Prep[[#This Row],[Percent Below Achievement ELA]:[Percent Below Achievement Science]],Regression_Prep[[#This Row],[Percent Below Achievement ELA]:[Percent Below Achievement Science]],"&lt;&gt;"),"")</f>
        <v>0.56723333333333337</v>
      </c>
      <c r="S480" s="60">
        <f>IFERROR(Regression_Prep[[#This Row],[Per Pupil Spending]]*Regression_Prep[[#This Row],[Percent Below Achievement ELA]],"")</f>
        <v>13901.11008</v>
      </c>
      <c r="T480" s="60">
        <f>IFERROR(Regression_Prep[[#This Row],[Per Pupil Spending]]/(1-Regression_Prep[[#This Row],[Percent Below Achievement ELA]]),"")</f>
        <v>55697.156033820138</v>
      </c>
      <c r="U480" s="60">
        <f>IFERROR(Regression_Prep[[#This Row],[Per Pupil Spending]]*Regression_Prep[[#This Row],[Percent Below Achievement Science]],"")</f>
        <v>23399.429039999999</v>
      </c>
      <c r="V480" s="60">
        <f>IFERROR(Regression_Prep[[#This Row],[Per Pupil Spending]]/(1-Regression_Prep[[#This Row],[Percent Below Achievement Science]]),"")</f>
        <v>150414.11520498185</v>
      </c>
      <c r="W480" s="60">
        <f>IFERROR(Regression_Prep[[#This Row],[Per Pupil Spending]]*Regression_Prep[[#This Row],[Percent Below Achievement Math]],"")</f>
        <v>12022.895039999999</v>
      </c>
      <c r="X480" s="60">
        <f>IFERROR(Regression_Prep[[#This Row],[Per Pupil Spending]]/(1-Regression_Prep[[#This Row],[Percent Below Achievement Math]]),"")</f>
        <v>49529.733424470272</v>
      </c>
      <c r="Y480" s="60"/>
      <c r="AH480"/>
      <c r="AI480"/>
      <c r="AJ480"/>
      <c r="AK480"/>
      <c r="AL480"/>
      <c r="AM480"/>
      <c r="AN480"/>
      <c r="AO480"/>
      <c r="AP480"/>
    </row>
    <row r="481" spans="1:42" ht="13">
      <c r="A481" s="28" t="s">
        <v>570</v>
      </c>
      <c r="B481" s="26" t="s">
        <v>1183</v>
      </c>
      <c r="C481" s="26" t="s">
        <v>100</v>
      </c>
      <c r="D481" s="26" t="s">
        <v>724</v>
      </c>
      <c r="E481" s="26" t="s">
        <v>647</v>
      </c>
      <c r="F481" s="27" t="s">
        <v>579</v>
      </c>
      <c r="G481" s="26" t="s">
        <v>657</v>
      </c>
      <c r="H481" s="26" t="s">
        <v>1184</v>
      </c>
      <c r="I481" s="19" t="s">
        <v>724</v>
      </c>
      <c r="J481" s="18" t="str">
        <f>IF(Regression_Prep[[#This Row],[School Type]]="Charter","Charter", "Non Charter")</f>
        <v>Non Charter</v>
      </c>
      <c r="K481" s="60">
        <f>_xlfn.XLOOKUP(Regression_Prep[[#This Row],[School Name]],Per_Pupil_Spending_1[School Name],Per_Pupil_Spending_1[Amount],"")</f>
        <v>22942.19</v>
      </c>
      <c r="L481" s="60">
        <f>IF(Regression_Prep[[#This Row],[Comparison School Type]]="Charter", 0,1)</f>
        <v>1</v>
      </c>
      <c r="M481" s="60" cm="1">
        <f t="array" ref="M481">_xlfn._xlws.FILTER(Enrollment[Percentage],(Enrollment[School Name]=Regression_Prep[[#This Row],[School Name]])*(Enrollment[Population]="Economically Disadvantaged"),"")</f>
        <v>0.6583</v>
      </c>
      <c r="N481" s="60" cm="1">
        <f t="array" ref="N481">_xlfn._xlws.FILTER(Enrollment[Percentage],(Enrollment[School Name]=Regression_Prep[[#This Row],[School Name]])*(Enrollment[Population]="Students with Disabilities"),"")</f>
        <v>0.26979999999999998</v>
      </c>
      <c r="O481" s="60">
        <f>_xlfn.XLOOKUP(Regression_Prep[[#This Row],[School Name]],ELA_New[School Name], ELA_New[Percentage of Students at Achievement Level],"")</f>
        <v>0.53659999999999997</v>
      </c>
      <c r="P481" s="60">
        <f>_xlfn.XLOOKUP(Regression_Prep[[#This Row],[School Name]],Math_New[School Name],Math_New[Percentage of Students at Achievement Level],"")</f>
        <v>0.50790000000000002</v>
      </c>
      <c r="Q481" s="60" t="str">
        <f>_xlfn.XLOOKUP(Regression_Prep[[#This Row],[School Name]],Science_New[School Name], Science_New[Percentage of Students at Achievement Level],"")</f>
        <v/>
      </c>
      <c r="R481" s="60">
        <f>IFERROR(AVERAGEIFS(Regression_Prep[[#This Row],[Percent Below Achievement ELA]:[Percent Below Achievement Science]],Regression_Prep[[#This Row],[Percent Below Achievement ELA]:[Percent Below Achievement Science]],"&lt;&gt;"),"")</f>
        <v>0.52224999999999999</v>
      </c>
      <c r="S481" s="60">
        <f>IFERROR(Regression_Prep[[#This Row],[Per Pupil Spending]]*Regression_Prep[[#This Row],[Percent Below Achievement ELA]],"")</f>
        <v>12310.779153999998</v>
      </c>
      <c r="T481" s="60">
        <f>IFERROR(Regression_Prep[[#This Row],[Per Pupil Spending]]/(1-Regression_Prep[[#This Row],[Percent Below Achievement ELA]]),"")</f>
        <v>49508.394475615016</v>
      </c>
      <c r="U481" s="60" t="str">
        <f>IFERROR(Regression_Prep[[#This Row],[Per Pupil Spending]]*Regression_Prep[[#This Row],[Percent Below Achievement Science]],"")</f>
        <v/>
      </c>
      <c r="V481" s="60" t="str">
        <f>IFERROR(Regression_Prep[[#This Row],[Per Pupil Spending]]/(1-Regression_Prep[[#This Row],[Percent Below Achievement Science]]),"")</f>
        <v/>
      </c>
      <c r="W481" s="60">
        <f>IFERROR(Regression_Prep[[#This Row],[Per Pupil Spending]]*Regression_Prep[[#This Row],[Percent Below Achievement Math]],"")</f>
        <v>11652.338301</v>
      </c>
      <c r="X481" s="60">
        <f>IFERROR(Regression_Prep[[#This Row],[Per Pupil Spending]]/(1-Regression_Prep[[#This Row],[Percent Below Achievement Math]]),"")</f>
        <v>46620.99166836009</v>
      </c>
      <c r="Y481" s="60"/>
      <c r="AH481"/>
      <c r="AI481"/>
      <c r="AJ481"/>
      <c r="AK481"/>
      <c r="AL481"/>
      <c r="AM481"/>
      <c r="AN481"/>
      <c r="AO481"/>
      <c r="AP481"/>
    </row>
    <row r="482" spans="1:42" ht="13">
      <c r="A482" s="25" t="s">
        <v>570</v>
      </c>
      <c r="B482" s="23" t="s">
        <v>1183</v>
      </c>
      <c r="C482" s="23" t="s">
        <v>195</v>
      </c>
      <c r="D482" s="24" t="s">
        <v>698</v>
      </c>
      <c r="E482" s="23" t="s">
        <v>647</v>
      </c>
      <c r="F482" s="24" t="s">
        <v>579</v>
      </c>
      <c r="G482" s="23" t="s">
        <v>657</v>
      </c>
      <c r="H482" s="23" t="s">
        <v>1184</v>
      </c>
      <c r="I482" s="19" t="s">
        <v>698</v>
      </c>
      <c r="J482" s="18" t="str">
        <f>IF(Regression_Prep[[#This Row],[School Type]]="Charter","Charter", "Non Charter")</f>
        <v>Non Charter</v>
      </c>
      <c r="K482" s="60">
        <f>_xlfn.XLOOKUP(Regression_Prep[[#This Row],[School Name]],Per_Pupil_Spending_1[School Name],Per_Pupil_Spending_1[Amount],"")</f>
        <v>21919.77</v>
      </c>
      <c r="L482" s="60">
        <f>IF(Regression_Prep[[#This Row],[Comparison School Type]]="Charter", 0,1)</f>
        <v>1</v>
      </c>
      <c r="M482" s="60" cm="1">
        <f t="array" ref="M482">_xlfn._xlws.FILTER(Enrollment[Percentage],(Enrollment[School Name]=Regression_Prep[[#This Row],[School Name]])*(Enrollment[Population]="Economically Disadvantaged"),"")</f>
        <v>0.52729999999999999</v>
      </c>
      <c r="N482" s="60" cm="1">
        <f t="array" ref="N482">_xlfn._xlws.FILTER(Enrollment[Percentage],(Enrollment[School Name]=Regression_Prep[[#This Row],[School Name]])*(Enrollment[Population]="Students with Disabilities"),"")</f>
        <v>0.31519999999999998</v>
      </c>
      <c r="O482" s="60">
        <f>_xlfn.XLOOKUP(Regression_Prep[[#This Row],[School Name]],ELA_New[School Name], ELA_New[Percentage of Students at Achievement Level],"")</f>
        <v>0.25629999999999997</v>
      </c>
      <c r="P482" s="60">
        <f>_xlfn.XLOOKUP(Regression_Prep[[#This Row],[School Name]],Math_New[School Name],Math_New[Percentage of Students at Achievement Level],"")</f>
        <v>0.38009999999999999</v>
      </c>
      <c r="Q482" s="60">
        <f>_xlfn.XLOOKUP(Regression_Prep[[#This Row],[School Name]],Science_New[School Name], Science_New[Percentage of Students at Achievement Level],"")</f>
        <v>0.53129999999999999</v>
      </c>
      <c r="R482" s="60">
        <f>IFERROR(AVERAGEIFS(Regression_Prep[[#This Row],[Percent Below Achievement ELA]:[Percent Below Achievement Science]],Regression_Prep[[#This Row],[Percent Below Achievement ELA]:[Percent Below Achievement Science]],"&lt;&gt;"),"")</f>
        <v>0.38923333333333332</v>
      </c>
      <c r="S482" s="60">
        <f>IFERROR(Regression_Prep[[#This Row],[Per Pupil Spending]]*Regression_Prep[[#This Row],[Percent Below Achievement ELA]],"")</f>
        <v>5618.0370509999993</v>
      </c>
      <c r="T482" s="60">
        <f>IFERROR(Regression_Prep[[#This Row],[Per Pupil Spending]]/(1-Regression_Prep[[#This Row],[Percent Below Achievement ELA]]),"")</f>
        <v>29473.94110528439</v>
      </c>
      <c r="U482" s="60">
        <f>IFERROR(Regression_Prep[[#This Row],[Per Pupil Spending]]*Regression_Prep[[#This Row],[Percent Below Achievement Science]],"")</f>
        <v>11645.973801</v>
      </c>
      <c r="V482" s="60">
        <f>IFERROR(Regression_Prep[[#This Row],[Per Pupil Spending]]/(1-Regression_Prep[[#This Row],[Percent Below Achievement Science]]),"")</f>
        <v>46767.164497546408</v>
      </c>
      <c r="W482" s="60">
        <f>IFERROR(Regression_Prep[[#This Row],[Per Pupil Spending]]*Regression_Prep[[#This Row],[Percent Below Achievement Math]],"")</f>
        <v>8331.7045770000004</v>
      </c>
      <c r="X482" s="60">
        <f>IFERROR(Regression_Prep[[#This Row],[Per Pupil Spending]]/(1-Regression_Prep[[#This Row],[Percent Below Achievement Math]]),"")</f>
        <v>35360.170995321823</v>
      </c>
      <c r="Y482" s="60"/>
      <c r="AH482"/>
      <c r="AI482"/>
      <c r="AJ482"/>
      <c r="AK482"/>
      <c r="AL482"/>
      <c r="AM482"/>
      <c r="AN482"/>
      <c r="AO482"/>
      <c r="AP482"/>
    </row>
    <row r="483" spans="1:42" ht="13">
      <c r="A483" s="28" t="s">
        <v>570</v>
      </c>
      <c r="B483" s="26" t="s">
        <v>1185</v>
      </c>
      <c r="C483" s="26" t="s">
        <v>554</v>
      </c>
      <c r="D483" s="26" t="s">
        <v>922</v>
      </c>
      <c r="E483" s="26" t="s">
        <v>647</v>
      </c>
      <c r="F483" s="27" t="s">
        <v>579</v>
      </c>
      <c r="G483" s="26" t="s">
        <v>700</v>
      </c>
      <c r="H483" s="26" t="s">
        <v>1186</v>
      </c>
      <c r="I483" s="19" t="s">
        <v>922</v>
      </c>
      <c r="J483" s="18" t="str">
        <f>IF(Regression_Prep[[#This Row],[School Type]]="Charter","Charter", "Non Charter")</f>
        <v>Non Charter</v>
      </c>
      <c r="K483" s="60">
        <f>_xlfn.XLOOKUP(Regression_Prep[[#This Row],[School Name]],Per_Pupil_Spending_1[School Name],Per_Pupil_Spending_1[Amount],"")</f>
        <v>22903.45</v>
      </c>
      <c r="L483" s="60">
        <f>IF(Regression_Prep[[#This Row],[Comparison School Type]]="Charter", 0,1)</f>
        <v>1</v>
      </c>
      <c r="M483" s="60" cm="1">
        <f t="array" ref="M483">_xlfn._xlws.FILTER(Enrollment[Percentage],(Enrollment[School Name]=Regression_Prep[[#This Row],[School Name]])*(Enrollment[Population]="Economically Disadvantaged"),"")</f>
        <v>0.14230000000000001</v>
      </c>
      <c r="N483" s="60" cm="1">
        <f t="array" ref="N483">_xlfn._xlws.FILTER(Enrollment[Percentage],(Enrollment[School Name]=Regression_Prep[[#This Row],[School Name]])*(Enrollment[Population]="Students with Disabilities"),"")</f>
        <v>9.3700000000000006E-2</v>
      </c>
      <c r="O483" s="60">
        <f>_xlfn.XLOOKUP(Regression_Prep[[#This Row],[School Name]],ELA_New[School Name], ELA_New[Percentage of Students at Achievement Level],"")</f>
        <v>0.313</v>
      </c>
      <c r="P483" s="60">
        <f>_xlfn.XLOOKUP(Regression_Prep[[#This Row],[School Name]],Math_New[School Name],Math_New[Percentage of Students at Achievement Level],"")</f>
        <v>0.60780000000000001</v>
      </c>
      <c r="Q483" s="60" t="str">
        <f>_xlfn.XLOOKUP(Regression_Prep[[#This Row],[School Name]],Science_New[School Name], Science_New[Percentage of Students at Achievement Level],"")</f>
        <v/>
      </c>
      <c r="R483" s="60">
        <f>IFERROR(AVERAGEIFS(Regression_Prep[[#This Row],[Percent Below Achievement ELA]:[Percent Below Achievement Science]],Regression_Prep[[#This Row],[Percent Below Achievement ELA]:[Percent Below Achievement Science]],"&lt;&gt;"),"")</f>
        <v>0.46040000000000003</v>
      </c>
      <c r="S483" s="60">
        <f>IFERROR(Regression_Prep[[#This Row],[Per Pupil Spending]]*Regression_Prep[[#This Row],[Percent Below Achievement ELA]],"")</f>
        <v>7168.7798499999999</v>
      </c>
      <c r="T483" s="60">
        <f>IFERROR(Regression_Prep[[#This Row],[Per Pupil Spending]]/(1-Regression_Prep[[#This Row],[Percent Below Achievement ELA]]),"")</f>
        <v>33338.355167394468</v>
      </c>
      <c r="U483" s="60" t="str">
        <f>IFERROR(Regression_Prep[[#This Row],[Per Pupil Spending]]*Regression_Prep[[#This Row],[Percent Below Achievement Science]],"")</f>
        <v/>
      </c>
      <c r="V483" s="60" t="str">
        <f>IFERROR(Regression_Prep[[#This Row],[Per Pupil Spending]]/(1-Regression_Prep[[#This Row],[Percent Below Achievement Science]]),"")</f>
        <v/>
      </c>
      <c r="W483" s="60">
        <f>IFERROR(Regression_Prep[[#This Row],[Per Pupil Spending]]*Regression_Prep[[#This Row],[Percent Below Achievement Math]],"")</f>
        <v>13920.716910000001</v>
      </c>
      <c r="X483" s="60">
        <f>IFERROR(Regression_Prep[[#This Row],[Per Pupil Spending]]/(1-Regression_Prep[[#This Row],[Percent Below Achievement Math]]),"")</f>
        <v>58397.373788883226</v>
      </c>
      <c r="Y483" s="60"/>
      <c r="AH483"/>
      <c r="AI483"/>
      <c r="AJ483"/>
      <c r="AK483"/>
      <c r="AL483"/>
      <c r="AM483"/>
      <c r="AN483"/>
      <c r="AO483"/>
      <c r="AP483"/>
    </row>
    <row r="484" spans="1:42" ht="13">
      <c r="A484" s="25" t="s">
        <v>570</v>
      </c>
      <c r="B484" s="23" t="s">
        <v>1185</v>
      </c>
      <c r="C484" s="23" t="s">
        <v>555</v>
      </c>
      <c r="D484" s="24" t="s">
        <v>755</v>
      </c>
      <c r="E484" s="23" t="s">
        <v>647</v>
      </c>
      <c r="F484" s="24" t="s">
        <v>579</v>
      </c>
      <c r="G484" s="23" t="s">
        <v>700</v>
      </c>
      <c r="H484" s="23" t="s">
        <v>1186</v>
      </c>
      <c r="I484" s="19" t="s">
        <v>755</v>
      </c>
      <c r="J484" s="18" t="str">
        <f>IF(Regression_Prep[[#This Row],[School Type]]="Charter","Charter", "Non Charter")</f>
        <v>Non Charter</v>
      </c>
      <c r="K484" s="60">
        <f>_xlfn.XLOOKUP(Regression_Prep[[#This Row],[School Name]],Per_Pupil_Spending_1[School Name],Per_Pupil_Spending_1[Amount],"")</f>
        <v>25000.560000000001</v>
      </c>
      <c r="L484" s="60">
        <f>IF(Regression_Prep[[#This Row],[Comparison School Type]]="Charter", 0,1)</f>
        <v>1</v>
      </c>
      <c r="M484" s="60" cm="1">
        <f t="array" ref="M484">_xlfn._xlws.FILTER(Enrollment[Percentage],(Enrollment[School Name]=Regression_Prep[[#This Row],[School Name]])*(Enrollment[Population]="Economically Disadvantaged"),"")</f>
        <v>0.13150000000000001</v>
      </c>
      <c r="N484" s="60" cm="1">
        <f t="array" ref="N484">_xlfn._xlws.FILTER(Enrollment[Percentage],(Enrollment[School Name]=Regression_Prep[[#This Row],[School Name]])*(Enrollment[Population]="Students with Disabilities"),"")</f>
        <v>9.5200000000000007E-2</v>
      </c>
      <c r="O484" s="60">
        <f>_xlfn.XLOOKUP(Regression_Prep[[#This Row],[School Name]],ELA_New[School Name], ELA_New[Percentage of Students at Achievement Level],"")</f>
        <v>0.2145</v>
      </c>
      <c r="P484" s="60">
        <f>_xlfn.XLOOKUP(Regression_Prep[[#This Row],[School Name]],Math_New[School Name],Math_New[Percentage of Students at Achievement Level],"")</f>
        <v>0.629</v>
      </c>
      <c r="Q484" s="60">
        <f>_xlfn.XLOOKUP(Regression_Prep[[#This Row],[School Name]],Science_New[School Name], Science_New[Percentage of Students at Achievement Level],"")</f>
        <v>0.62729999999999997</v>
      </c>
      <c r="R484" s="60">
        <f>IFERROR(AVERAGEIFS(Regression_Prep[[#This Row],[Percent Below Achievement ELA]:[Percent Below Achievement Science]],Regression_Prep[[#This Row],[Percent Below Achievement ELA]:[Percent Below Achievement Science]],"&lt;&gt;"),"")</f>
        <v>0.49026666666666668</v>
      </c>
      <c r="S484" s="60">
        <f>IFERROR(Regression_Prep[[#This Row],[Per Pupil Spending]]*Regression_Prep[[#This Row],[Percent Below Achievement ELA]],"")</f>
        <v>5362.6201200000005</v>
      </c>
      <c r="T484" s="60">
        <f>IFERROR(Regression_Prep[[#This Row],[Per Pupil Spending]]/(1-Regression_Prep[[#This Row],[Percent Below Achievement ELA]]),"")</f>
        <v>31827.574793125401</v>
      </c>
      <c r="U484" s="60">
        <f>IFERROR(Regression_Prep[[#This Row],[Per Pupil Spending]]*Regression_Prep[[#This Row],[Percent Below Achievement Science]],"")</f>
        <v>15682.851288</v>
      </c>
      <c r="V484" s="60">
        <f>IFERROR(Regression_Prep[[#This Row],[Per Pupil Spending]]/(1-Regression_Prep[[#This Row],[Percent Below Achievement Science]]),"")</f>
        <v>67079.58143278776</v>
      </c>
      <c r="W484" s="60">
        <f>IFERROR(Regression_Prep[[#This Row],[Per Pupil Spending]]*Regression_Prep[[#This Row],[Percent Below Achievement Math]],"")</f>
        <v>15725.35224</v>
      </c>
      <c r="X484" s="60">
        <f>IFERROR(Regression_Prep[[#This Row],[Per Pupil Spending]]/(1-Regression_Prep[[#This Row],[Percent Below Achievement Math]]),"")</f>
        <v>67386.954177897584</v>
      </c>
      <c r="Y484" s="60"/>
      <c r="AH484"/>
      <c r="AI484"/>
      <c r="AJ484"/>
      <c r="AK484"/>
      <c r="AL484"/>
      <c r="AM484"/>
      <c r="AN484"/>
      <c r="AO484"/>
      <c r="AP484"/>
    </row>
    <row r="485" spans="1:42" ht="13">
      <c r="A485" s="28" t="s">
        <v>570</v>
      </c>
      <c r="B485" s="26" t="s">
        <v>1190</v>
      </c>
      <c r="C485" s="26" t="s">
        <v>557</v>
      </c>
      <c r="D485" s="26" t="s">
        <v>710</v>
      </c>
      <c r="E485" s="26" t="s">
        <v>647</v>
      </c>
      <c r="F485" s="27" t="s">
        <v>579</v>
      </c>
      <c r="G485" s="26" t="s">
        <v>802</v>
      </c>
      <c r="H485" s="26" t="s">
        <v>1191</v>
      </c>
      <c r="I485" s="19" t="s">
        <v>710</v>
      </c>
      <c r="J485" s="18" t="str">
        <f>IF(Regression_Prep[[#This Row],[School Type]]="Charter","Charter", "Non Charter")</f>
        <v>Non Charter</v>
      </c>
      <c r="K485" s="60">
        <f>_xlfn.XLOOKUP(Regression_Prep[[#This Row],[School Name]],Per_Pupil_Spending_1[School Name],Per_Pupil_Spending_1[Amount],"")</f>
        <v>38060.769999999997</v>
      </c>
      <c r="L485" s="60">
        <f>IF(Regression_Prep[[#This Row],[Comparison School Type]]="Charter", 0,1)</f>
        <v>1</v>
      </c>
      <c r="M485" s="60" cm="1">
        <f t="array" ref="M485">_xlfn._xlws.FILTER(Enrollment[Percentage],(Enrollment[School Name]=Regression_Prep[[#This Row],[School Name]])*(Enrollment[Population]="Economically Disadvantaged"),"")</f>
        <v>0.21049999999999999</v>
      </c>
      <c r="N485" s="60" cm="1">
        <f t="array" ref="N485">_xlfn._xlws.FILTER(Enrollment[Percentage],(Enrollment[School Name]=Regression_Prep[[#This Row],[School Name]])*(Enrollment[Population]="Students with Disabilities"),"")</f>
        <v>0.25259999999999999</v>
      </c>
      <c r="O485" s="60">
        <f>_xlfn.XLOOKUP(Regression_Prep[[#This Row],[School Name]],ELA_New[School Name], ELA_New[Percentage of Students at Achievement Level],"")</f>
        <v>0.15379999999999999</v>
      </c>
      <c r="P485" s="60">
        <f>_xlfn.XLOOKUP(Regression_Prep[[#This Row],[School Name]],Math_New[School Name],Math_New[Percentage of Students at Achievement Level],"")</f>
        <v>0.71789999999999998</v>
      </c>
      <c r="Q485" s="60" t="str">
        <f>_xlfn.XLOOKUP(Regression_Prep[[#This Row],[School Name]],Science_New[School Name], Science_New[Percentage of Students at Achievement Level],"")</f>
        <v/>
      </c>
      <c r="R485" s="60">
        <f>IFERROR(AVERAGEIFS(Regression_Prep[[#This Row],[Percent Below Achievement ELA]:[Percent Below Achievement Science]],Regression_Prep[[#This Row],[Percent Below Achievement ELA]:[Percent Below Achievement Science]],"&lt;&gt;"),"")</f>
        <v>0.43584999999999996</v>
      </c>
      <c r="S485" s="60">
        <f>IFERROR(Regression_Prep[[#This Row],[Per Pupil Spending]]*Regression_Prep[[#This Row],[Percent Below Achievement ELA]],"")</f>
        <v>5853.7464259999988</v>
      </c>
      <c r="T485" s="60">
        <f>IFERROR(Regression_Prep[[#This Row],[Per Pupil Spending]]/(1-Regression_Prep[[#This Row],[Percent Below Achievement ELA]]),"")</f>
        <v>44978.456629638378</v>
      </c>
      <c r="U485" s="60" t="str">
        <f>IFERROR(Regression_Prep[[#This Row],[Per Pupil Spending]]*Regression_Prep[[#This Row],[Percent Below Achievement Science]],"")</f>
        <v/>
      </c>
      <c r="V485" s="60" t="str">
        <f>IFERROR(Regression_Prep[[#This Row],[Per Pupil Spending]]/(1-Regression_Prep[[#This Row],[Percent Below Achievement Science]]),"")</f>
        <v/>
      </c>
      <c r="W485" s="60">
        <f>IFERROR(Regression_Prep[[#This Row],[Per Pupil Spending]]*Regression_Prep[[#This Row],[Percent Below Achievement Math]],"")</f>
        <v>27323.826782999997</v>
      </c>
      <c r="X485" s="60">
        <f>IFERROR(Regression_Prep[[#This Row],[Per Pupil Spending]]/(1-Regression_Prep[[#This Row],[Percent Below Achievement Math]]),"")</f>
        <v>134919.42573555475</v>
      </c>
      <c r="Y485" s="60"/>
      <c r="AH485"/>
      <c r="AI485"/>
      <c r="AJ485"/>
      <c r="AK485"/>
      <c r="AL485"/>
      <c r="AM485"/>
      <c r="AN485"/>
      <c r="AO485"/>
      <c r="AP485"/>
    </row>
    <row r="486" spans="1:42" ht="13">
      <c r="A486" s="25" t="s">
        <v>570</v>
      </c>
      <c r="B486" s="23" t="s">
        <v>1192</v>
      </c>
      <c r="C486" s="23" t="s">
        <v>285</v>
      </c>
      <c r="D486" s="23" t="s">
        <v>756</v>
      </c>
      <c r="E486" s="23" t="s">
        <v>647</v>
      </c>
      <c r="F486" s="24" t="s">
        <v>579</v>
      </c>
      <c r="G486" s="23" t="s">
        <v>653</v>
      </c>
      <c r="H486" s="23" t="s">
        <v>1193</v>
      </c>
      <c r="I486" s="19" t="s">
        <v>756</v>
      </c>
      <c r="J486" s="18" t="str">
        <f>IF(Regression_Prep[[#This Row],[School Type]]="Charter","Charter", "Non Charter")</f>
        <v>Non Charter</v>
      </c>
      <c r="K486" s="60">
        <f>_xlfn.XLOOKUP(Regression_Prep[[#This Row],[School Name]],Per_Pupil_Spending_1[School Name],Per_Pupil_Spending_1[Amount],"")</f>
        <v>21948.7</v>
      </c>
      <c r="L486" s="60">
        <f>IF(Regression_Prep[[#This Row],[Comparison School Type]]="Charter", 0,1)</f>
        <v>1</v>
      </c>
      <c r="M486" s="60" cm="1">
        <f t="array" ref="M486">_xlfn._xlws.FILTER(Enrollment[Percentage],(Enrollment[School Name]=Regression_Prep[[#This Row],[School Name]])*(Enrollment[Population]="Economically Disadvantaged"),"")</f>
        <v>0.47989999999999999</v>
      </c>
      <c r="N486" s="60" cm="1">
        <f t="array" ref="N486">_xlfn._xlws.FILTER(Enrollment[Percentage],(Enrollment[School Name]=Regression_Prep[[#This Row],[School Name]])*(Enrollment[Population]="Students with Disabilities"),"")</f>
        <v>0.17649999999999999</v>
      </c>
      <c r="O486" s="60">
        <f>_xlfn.XLOOKUP(Regression_Prep[[#This Row],[School Name]],ELA_New[School Name], ELA_New[Percentage of Students at Achievement Level],"")</f>
        <v>0.45760000000000001</v>
      </c>
      <c r="P486" s="60">
        <f>_xlfn.XLOOKUP(Regression_Prep[[#This Row],[School Name]],Math_New[School Name],Math_New[Percentage of Students at Achievement Level],"")</f>
        <v>0.52939999999999998</v>
      </c>
      <c r="Q486" s="60" t="str">
        <f>_xlfn.XLOOKUP(Regression_Prep[[#This Row],[School Name]],Science_New[School Name], Science_New[Percentage of Students at Achievement Level],"")</f>
        <v/>
      </c>
      <c r="R486" s="60">
        <f>IFERROR(AVERAGEIFS(Regression_Prep[[#This Row],[Percent Below Achievement ELA]:[Percent Below Achievement Science]],Regression_Prep[[#This Row],[Percent Below Achievement ELA]:[Percent Below Achievement Science]],"&lt;&gt;"),"")</f>
        <v>0.49349999999999999</v>
      </c>
      <c r="S486" s="60">
        <f>IFERROR(Regression_Prep[[#This Row],[Per Pupil Spending]]*Regression_Prep[[#This Row],[Percent Below Achievement ELA]],"")</f>
        <v>10043.725120000001</v>
      </c>
      <c r="T486" s="60">
        <f>IFERROR(Regression_Prep[[#This Row],[Per Pupil Spending]]/(1-Regression_Prep[[#This Row],[Percent Below Achievement ELA]]),"")</f>
        <v>40465.892330383482</v>
      </c>
      <c r="U486" s="60" t="str">
        <f>IFERROR(Regression_Prep[[#This Row],[Per Pupil Spending]]*Regression_Prep[[#This Row],[Percent Below Achievement Science]],"")</f>
        <v/>
      </c>
      <c r="V486" s="60" t="str">
        <f>IFERROR(Regression_Prep[[#This Row],[Per Pupil Spending]]/(1-Regression_Prep[[#This Row],[Percent Below Achievement Science]]),"")</f>
        <v/>
      </c>
      <c r="W486" s="60">
        <f>IFERROR(Regression_Prep[[#This Row],[Per Pupil Spending]]*Regression_Prep[[#This Row],[Percent Below Achievement Math]],"")</f>
        <v>11619.64178</v>
      </c>
      <c r="X486" s="60">
        <f>IFERROR(Regression_Prep[[#This Row],[Per Pupil Spending]]/(1-Regression_Prep[[#This Row],[Percent Below Achievement Math]]),"")</f>
        <v>46639.821504462387</v>
      </c>
      <c r="Y486" s="60"/>
      <c r="AH486"/>
      <c r="AI486"/>
      <c r="AJ486"/>
      <c r="AK486"/>
      <c r="AL486"/>
      <c r="AM486"/>
      <c r="AN486"/>
      <c r="AO486"/>
      <c r="AP486"/>
    </row>
    <row r="487" spans="1:42" ht="13">
      <c r="A487" s="28" t="s">
        <v>570</v>
      </c>
      <c r="B487" s="26" t="s">
        <v>1192</v>
      </c>
      <c r="C487" s="26" t="s">
        <v>410</v>
      </c>
      <c r="D487" s="26" t="s">
        <v>922</v>
      </c>
      <c r="E487" s="26" t="s">
        <v>647</v>
      </c>
      <c r="F487" s="27" t="s">
        <v>579</v>
      </c>
      <c r="G487" s="26" t="s">
        <v>653</v>
      </c>
      <c r="H487" s="26" t="s">
        <v>1193</v>
      </c>
      <c r="I487" s="19" t="s">
        <v>922</v>
      </c>
      <c r="J487" s="18" t="str">
        <f>IF(Regression_Prep[[#This Row],[School Type]]="Charter","Charter", "Non Charter")</f>
        <v>Non Charter</v>
      </c>
      <c r="K487" s="60">
        <f>_xlfn.XLOOKUP(Regression_Prep[[#This Row],[School Name]],Per_Pupil_Spending_1[School Name],Per_Pupil_Spending_1[Amount],"")</f>
        <v>28552.81</v>
      </c>
      <c r="L487" s="60">
        <f>IF(Regression_Prep[[#This Row],[Comparison School Type]]="Charter", 0,1)</f>
        <v>1</v>
      </c>
      <c r="M487" s="60" cm="1">
        <f t="array" ref="M487">_xlfn._xlws.FILTER(Enrollment[Percentage],(Enrollment[School Name]=Regression_Prep[[#This Row],[School Name]])*(Enrollment[Population]="Economically Disadvantaged"),"")</f>
        <v>0.59609999999999996</v>
      </c>
      <c r="N487" s="60" cm="1">
        <f t="array" ref="N487">_xlfn._xlws.FILTER(Enrollment[Percentage],(Enrollment[School Name]=Regression_Prep[[#This Row],[School Name]])*(Enrollment[Population]="Students with Disabilities"),"")</f>
        <v>0.26600000000000001</v>
      </c>
      <c r="O487" s="60">
        <f>_xlfn.XLOOKUP(Regression_Prep[[#This Row],[School Name]],ELA_New[School Name], ELA_New[Percentage of Students at Achievement Level],"")</f>
        <v>0.34250000000000003</v>
      </c>
      <c r="P487" s="60">
        <f>_xlfn.XLOOKUP(Regression_Prep[[#This Row],[School Name]],Math_New[School Name],Math_New[Percentage of Students at Achievement Level],"")</f>
        <v>0.47370000000000001</v>
      </c>
      <c r="Q487" s="60" t="str">
        <f>_xlfn.XLOOKUP(Regression_Prep[[#This Row],[School Name]],Science_New[School Name], Science_New[Percentage of Students at Achievement Level],"")</f>
        <v/>
      </c>
      <c r="R487" s="60">
        <f>IFERROR(AVERAGEIFS(Regression_Prep[[#This Row],[Percent Below Achievement ELA]:[Percent Below Achievement Science]],Regression_Prep[[#This Row],[Percent Below Achievement ELA]:[Percent Below Achievement Science]],"&lt;&gt;"),"")</f>
        <v>0.40810000000000002</v>
      </c>
      <c r="S487" s="60">
        <f>IFERROR(Regression_Prep[[#This Row],[Per Pupil Spending]]*Regression_Prep[[#This Row],[Percent Below Achievement ELA]],"")</f>
        <v>9779.3374250000015</v>
      </c>
      <c r="T487" s="60">
        <f>IFERROR(Regression_Prep[[#This Row],[Per Pupil Spending]]/(1-Regression_Prep[[#This Row],[Percent Below Achievement ELA]]),"")</f>
        <v>43426.32699619772</v>
      </c>
      <c r="U487" s="60" t="str">
        <f>IFERROR(Regression_Prep[[#This Row],[Per Pupil Spending]]*Regression_Prep[[#This Row],[Percent Below Achievement Science]],"")</f>
        <v/>
      </c>
      <c r="V487" s="60" t="str">
        <f>IFERROR(Regression_Prep[[#This Row],[Per Pupil Spending]]/(1-Regression_Prep[[#This Row],[Percent Below Achievement Science]]),"")</f>
        <v/>
      </c>
      <c r="W487" s="60">
        <f>IFERROR(Regression_Prep[[#This Row],[Per Pupil Spending]]*Regression_Prep[[#This Row],[Percent Below Achievement Math]],"")</f>
        <v>13525.466097</v>
      </c>
      <c r="X487" s="60">
        <f>IFERROR(Regression_Prep[[#This Row],[Per Pupil Spending]]/(1-Regression_Prep[[#This Row],[Percent Below Achievement Math]]),"")</f>
        <v>54251.96655899677</v>
      </c>
      <c r="Y487" s="60"/>
      <c r="AH487"/>
      <c r="AI487"/>
      <c r="AJ487"/>
      <c r="AK487"/>
      <c r="AL487"/>
      <c r="AM487"/>
      <c r="AN487"/>
      <c r="AO487"/>
      <c r="AP487"/>
    </row>
    <row r="488" spans="1:42" ht="13">
      <c r="A488" s="25" t="s">
        <v>570</v>
      </c>
      <c r="B488" s="23" t="s">
        <v>1192</v>
      </c>
      <c r="C488" s="23" t="s">
        <v>188</v>
      </c>
      <c r="D488" s="23" t="s">
        <v>922</v>
      </c>
      <c r="E488" s="23" t="s">
        <v>647</v>
      </c>
      <c r="F488" s="24" t="s">
        <v>579</v>
      </c>
      <c r="G488" s="23" t="s">
        <v>653</v>
      </c>
      <c r="H488" s="23" t="s">
        <v>1193</v>
      </c>
      <c r="I488" s="19" t="s">
        <v>922</v>
      </c>
      <c r="J488" s="18" t="str">
        <f>IF(Regression_Prep[[#This Row],[School Type]]="Charter","Charter", "Non Charter")</f>
        <v>Non Charter</v>
      </c>
      <c r="K488" s="60">
        <f>_xlfn.XLOOKUP(Regression_Prep[[#This Row],[School Name]],Per_Pupil_Spending_1[School Name],Per_Pupil_Spending_1[Amount],"")</f>
        <v>27453.78</v>
      </c>
      <c r="L488" s="60">
        <f>IF(Regression_Prep[[#This Row],[Comparison School Type]]="Charter", 0,1)</f>
        <v>1</v>
      </c>
      <c r="M488" s="60" cm="1">
        <f t="array" ref="M488">_xlfn._xlws.FILTER(Enrollment[Percentage],(Enrollment[School Name]=Regression_Prep[[#This Row],[School Name]])*(Enrollment[Population]="Economically Disadvantaged"),"")</f>
        <v>0.63429999999999997</v>
      </c>
      <c r="N488" s="60" cm="1">
        <f t="array" ref="N488">_xlfn._xlws.FILTER(Enrollment[Percentage],(Enrollment[School Name]=Regression_Prep[[#This Row],[School Name]])*(Enrollment[Population]="Students with Disabilities"),"")</f>
        <v>0.33760000000000001</v>
      </c>
      <c r="O488" s="60">
        <f>_xlfn.XLOOKUP(Regression_Prep[[#This Row],[School Name]],ELA_New[School Name], ELA_New[Percentage of Students at Achievement Level],"")</f>
        <v>0.56169999999999998</v>
      </c>
      <c r="P488" s="60">
        <f>_xlfn.XLOOKUP(Regression_Prep[[#This Row],[School Name]],Math_New[School Name],Math_New[Percentage of Students at Achievement Level],"")</f>
        <v>0.27379999999999999</v>
      </c>
      <c r="Q488" s="60" t="str">
        <f>_xlfn.XLOOKUP(Regression_Prep[[#This Row],[School Name]],Science_New[School Name], Science_New[Percentage of Students at Achievement Level],"")</f>
        <v/>
      </c>
      <c r="R488" s="60">
        <f>IFERROR(AVERAGEIFS(Regression_Prep[[#This Row],[Percent Below Achievement ELA]:[Percent Below Achievement Science]],Regression_Prep[[#This Row],[Percent Below Achievement ELA]:[Percent Below Achievement Science]],"&lt;&gt;"),"")</f>
        <v>0.41774999999999995</v>
      </c>
      <c r="S488" s="60">
        <f>IFERROR(Regression_Prep[[#This Row],[Per Pupil Spending]]*Regression_Prep[[#This Row],[Percent Below Achievement ELA]],"")</f>
        <v>15420.788225999999</v>
      </c>
      <c r="T488" s="60">
        <f>IFERROR(Regression_Prep[[#This Row],[Per Pupil Spending]]/(1-Regression_Prep[[#This Row],[Percent Below Achievement ELA]]),"")</f>
        <v>62636.960985626276</v>
      </c>
      <c r="U488" s="60" t="str">
        <f>IFERROR(Regression_Prep[[#This Row],[Per Pupil Spending]]*Regression_Prep[[#This Row],[Percent Below Achievement Science]],"")</f>
        <v/>
      </c>
      <c r="V488" s="60" t="str">
        <f>IFERROR(Regression_Prep[[#This Row],[Per Pupil Spending]]/(1-Regression_Prep[[#This Row],[Percent Below Achievement Science]]),"")</f>
        <v/>
      </c>
      <c r="W488" s="60">
        <f>IFERROR(Regression_Prep[[#This Row],[Per Pupil Spending]]*Regression_Prep[[#This Row],[Percent Below Achievement Math]],"")</f>
        <v>7516.844963999999</v>
      </c>
      <c r="X488" s="60">
        <f>IFERROR(Regression_Prep[[#This Row],[Per Pupil Spending]]/(1-Regression_Prep[[#This Row],[Percent Below Achievement Math]]),"")</f>
        <v>37804.709446433488</v>
      </c>
      <c r="Y488" s="60"/>
      <c r="AH488"/>
      <c r="AI488"/>
      <c r="AJ488"/>
      <c r="AK488"/>
      <c r="AL488"/>
      <c r="AM488"/>
      <c r="AN488"/>
      <c r="AO488"/>
      <c r="AP488"/>
    </row>
    <row r="489" spans="1:42" ht="13">
      <c r="A489" s="28" t="s">
        <v>570</v>
      </c>
      <c r="B489" s="26" t="s">
        <v>1192</v>
      </c>
      <c r="C489" s="26" t="s">
        <v>245</v>
      </c>
      <c r="D489" s="27" t="s">
        <v>755</v>
      </c>
      <c r="E489" s="26" t="s">
        <v>647</v>
      </c>
      <c r="F489" s="27" t="s">
        <v>579</v>
      </c>
      <c r="G489" s="26" t="s">
        <v>653</v>
      </c>
      <c r="H489" s="26" t="s">
        <v>1193</v>
      </c>
      <c r="I489" s="19" t="s">
        <v>755</v>
      </c>
      <c r="J489" s="18" t="str">
        <f>IF(Regression_Prep[[#This Row],[School Type]]="Charter","Charter", "Non Charter")</f>
        <v>Non Charter</v>
      </c>
      <c r="K489" s="60">
        <f>_xlfn.XLOOKUP(Regression_Prep[[#This Row],[School Name]],Per_Pupil_Spending_1[School Name],Per_Pupil_Spending_1[Amount],"")</f>
        <v>23664.95</v>
      </c>
      <c r="L489" s="60">
        <f>IF(Regression_Prep[[#This Row],[Comparison School Type]]="Charter", 0,1)</f>
        <v>1</v>
      </c>
      <c r="M489" s="60" cm="1">
        <f t="array" ref="M489">_xlfn._xlws.FILTER(Enrollment[Percentage],(Enrollment[School Name]=Regression_Prep[[#This Row],[School Name]])*(Enrollment[Population]="Economically Disadvantaged"),"")</f>
        <v>0.5645</v>
      </c>
      <c r="N489" s="60" cm="1">
        <f t="array" ref="N489">_xlfn._xlws.FILTER(Enrollment[Percentage],(Enrollment[School Name]=Regression_Prep[[#This Row],[School Name]])*(Enrollment[Population]="Students with Disabilities"),"")</f>
        <v>0.26240000000000002</v>
      </c>
      <c r="O489" s="60">
        <f>_xlfn.XLOOKUP(Regression_Prep[[#This Row],[School Name]],ELA_New[School Name], ELA_New[Percentage of Students at Achievement Level],"")</f>
        <v>0.41339999999999999</v>
      </c>
      <c r="P489" s="60">
        <f>_xlfn.XLOOKUP(Regression_Prep[[#This Row],[School Name]],Math_New[School Name],Math_New[Percentage of Students at Achievement Level],"")</f>
        <v>0.28570000000000001</v>
      </c>
      <c r="Q489" s="60">
        <f>_xlfn.XLOOKUP(Regression_Prep[[#This Row],[School Name]],Science_New[School Name], Science_New[Percentage of Students at Achievement Level],"")</f>
        <v>0.78869999999999996</v>
      </c>
      <c r="R489" s="60">
        <f>IFERROR(AVERAGEIFS(Regression_Prep[[#This Row],[Percent Below Achievement ELA]:[Percent Below Achievement Science]],Regression_Prep[[#This Row],[Percent Below Achievement ELA]:[Percent Below Achievement Science]],"&lt;&gt;"),"")</f>
        <v>0.49593333333333334</v>
      </c>
      <c r="S489" s="60">
        <f>IFERROR(Regression_Prep[[#This Row],[Per Pupil Spending]]*Regression_Prep[[#This Row],[Percent Below Achievement ELA]],"")</f>
        <v>9783.0903300000009</v>
      </c>
      <c r="T489" s="60">
        <f>IFERROR(Regression_Prep[[#This Row],[Per Pupil Spending]]/(1-Regression_Prep[[#This Row],[Percent Below Achievement ELA]]),"")</f>
        <v>40342.567337197412</v>
      </c>
      <c r="U489" s="60">
        <f>IFERROR(Regression_Prep[[#This Row],[Per Pupil Spending]]*Regression_Prep[[#This Row],[Percent Below Achievement Science]],"")</f>
        <v>18664.546064999999</v>
      </c>
      <c r="V489" s="60">
        <f>IFERROR(Regression_Prep[[#This Row],[Per Pupil Spending]]/(1-Regression_Prep[[#This Row],[Percent Below Achievement Science]]),"")</f>
        <v>111996.92380501654</v>
      </c>
      <c r="W489" s="60">
        <f>IFERROR(Regression_Prep[[#This Row],[Per Pupil Spending]]*Regression_Prep[[#This Row],[Percent Below Achievement Math]],"")</f>
        <v>6761.076215</v>
      </c>
      <c r="X489" s="60">
        <f>IFERROR(Regression_Prep[[#This Row],[Per Pupil Spending]]/(1-Regression_Prep[[#This Row],[Percent Below Achievement Math]]),"")</f>
        <v>33130.26739465211</v>
      </c>
      <c r="Y489" s="60"/>
      <c r="AH489"/>
      <c r="AI489"/>
      <c r="AJ489"/>
      <c r="AK489"/>
      <c r="AL489"/>
      <c r="AM489"/>
      <c r="AN489"/>
      <c r="AO489"/>
      <c r="AP489"/>
    </row>
    <row r="490" spans="1:42" ht="13">
      <c r="A490" s="25" t="s">
        <v>570</v>
      </c>
      <c r="B490" s="23" t="s">
        <v>1196</v>
      </c>
      <c r="C490" s="23" t="s">
        <v>84</v>
      </c>
      <c r="D490" s="24" t="s">
        <v>718</v>
      </c>
      <c r="E490" s="23" t="s">
        <v>647</v>
      </c>
      <c r="F490" s="24" t="s">
        <v>579</v>
      </c>
      <c r="G490" s="23" t="s">
        <v>657</v>
      </c>
      <c r="H490" s="23" t="s">
        <v>1197</v>
      </c>
      <c r="I490" s="19" t="s">
        <v>718</v>
      </c>
      <c r="J490" s="18" t="str">
        <f>IF(Regression_Prep[[#This Row],[School Type]]="Charter","Charter", "Non Charter")</f>
        <v>Non Charter</v>
      </c>
      <c r="K490" s="60">
        <f>_xlfn.XLOOKUP(Regression_Prep[[#This Row],[School Name]],Per_Pupil_Spending_1[School Name],Per_Pupil_Spending_1[Amount],"")</f>
        <v>23574.36</v>
      </c>
      <c r="L490" s="60">
        <f>IF(Regression_Prep[[#This Row],[Comparison School Type]]="Charter", 0,1)</f>
        <v>1</v>
      </c>
      <c r="M490" s="60" cm="1">
        <f t="array" ref="M490">_xlfn._xlws.FILTER(Enrollment[Percentage],(Enrollment[School Name]=Regression_Prep[[#This Row],[School Name]])*(Enrollment[Population]="Economically Disadvantaged"),"")</f>
        <v>0.36159999999999998</v>
      </c>
      <c r="N490" s="60" cm="1">
        <f t="array" ref="N490">_xlfn._xlws.FILTER(Enrollment[Percentage],(Enrollment[School Name]=Regression_Prep[[#This Row],[School Name]])*(Enrollment[Population]="Students with Disabilities"),"")</f>
        <v>0.27679999999999999</v>
      </c>
      <c r="O490" s="60">
        <f>_xlfn.XLOOKUP(Regression_Prep[[#This Row],[School Name]],ELA_New[School Name], ELA_New[Percentage of Students at Achievement Level],"")</f>
        <v>0.33529999999999999</v>
      </c>
      <c r="P490" s="60">
        <f>_xlfn.XLOOKUP(Regression_Prep[[#This Row],[School Name]],Math_New[School Name],Math_New[Percentage of Students at Achievement Level],"")</f>
        <v>0.35260000000000002</v>
      </c>
      <c r="Q490" s="60">
        <f>_xlfn.XLOOKUP(Regression_Prep[[#This Row],[School Name]],Science_New[School Name], Science_New[Percentage of Students at Achievement Level],"")</f>
        <v>0.46429999999999999</v>
      </c>
      <c r="R490" s="60">
        <f>IFERROR(AVERAGEIFS(Regression_Prep[[#This Row],[Percent Below Achievement ELA]:[Percent Below Achievement Science]],Regression_Prep[[#This Row],[Percent Below Achievement ELA]:[Percent Below Achievement Science]],"&lt;&gt;"),"")</f>
        <v>0.38406666666666661</v>
      </c>
      <c r="S490" s="60">
        <f>IFERROR(Regression_Prep[[#This Row],[Per Pupil Spending]]*Regression_Prep[[#This Row],[Percent Below Achievement ELA]],"")</f>
        <v>7904.482908</v>
      </c>
      <c r="T490" s="60">
        <f>IFERROR(Regression_Prep[[#This Row],[Per Pupil Spending]]/(1-Regression_Prep[[#This Row],[Percent Below Achievement ELA]]),"")</f>
        <v>35466.16518730254</v>
      </c>
      <c r="U490" s="60">
        <f>IFERROR(Regression_Prep[[#This Row],[Per Pupil Spending]]*Regression_Prep[[#This Row],[Percent Below Achievement Science]],"")</f>
        <v>10945.575348</v>
      </c>
      <c r="V490" s="60">
        <f>IFERROR(Regression_Prep[[#This Row],[Per Pupil Spending]]/(1-Regression_Prep[[#This Row],[Percent Below Achievement Science]]),"")</f>
        <v>44006.645510546943</v>
      </c>
      <c r="W490" s="60">
        <f>IFERROR(Regression_Prep[[#This Row],[Per Pupil Spending]]*Regression_Prep[[#This Row],[Percent Below Achievement Math]],"")</f>
        <v>8312.3193360000005</v>
      </c>
      <c r="X490" s="60">
        <f>IFERROR(Regression_Prep[[#This Row],[Per Pupil Spending]]/(1-Regression_Prep[[#This Row],[Percent Below Achievement Math]]),"")</f>
        <v>36413.901760889712</v>
      </c>
      <c r="Y490" s="60"/>
      <c r="AH490"/>
      <c r="AI490"/>
      <c r="AJ490"/>
      <c r="AK490"/>
      <c r="AL490"/>
      <c r="AM490"/>
      <c r="AN490"/>
      <c r="AO490"/>
      <c r="AP490"/>
    </row>
    <row r="491" spans="1:42" ht="13">
      <c r="A491" s="28" t="s">
        <v>570</v>
      </c>
      <c r="B491" s="26" t="s">
        <v>1198</v>
      </c>
      <c r="C491" s="26" t="s">
        <v>473</v>
      </c>
      <c r="D491" s="26" t="s">
        <v>710</v>
      </c>
      <c r="E491" s="26" t="s">
        <v>647</v>
      </c>
      <c r="F491" s="27" t="s">
        <v>579</v>
      </c>
      <c r="G491" s="26" t="s">
        <v>657</v>
      </c>
      <c r="H491" s="26" t="s">
        <v>1199</v>
      </c>
      <c r="I491" s="19" t="s">
        <v>710</v>
      </c>
      <c r="J491" s="18" t="str">
        <f>IF(Regression_Prep[[#This Row],[School Type]]="Charter","Charter", "Non Charter")</f>
        <v>Non Charter</v>
      </c>
      <c r="K491" s="60">
        <f>_xlfn.XLOOKUP(Regression_Prep[[#This Row],[School Name]],Per_Pupil_Spending_1[School Name],Per_Pupil_Spending_1[Amount],"")</f>
        <v>23562.98</v>
      </c>
      <c r="L491" s="60">
        <f>IF(Regression_Prep[[#This Row],[Comparison School Type]]="Charter", 0,1)</f>
        <v>1</v>
      </c>
      <c r="M491" s="60" cm="1">
        <f t="array" ref="M491">_xlfn._xlws.FILTER(Enrollment[Percentage],(Enrollment[School Name]=Regression_Prep[[#This Row],[School Name]])*(Enrollment[Population]="Economically Disadvantaged"),"")</f>
        <v>0.32990000000000003</v>
      </c>
      <c r="N491" s="60" cm="1">
        <f t="array" ref="N491">_xlfn._xlws.FILTER(Enrollment[Percentage],(Enrollment[School Name]=Regression_Prep[[#This Row],[School Name]])*(Enrollment[Population]="Students with Disabilities"),"")</f>
        <v>0.1263</v>
      </c>
      <c r="O491" s="60">
        <f>_xlfn.XLOOKUP(Regression_Prep[[#This Row],[School Name]],ELA_New[School Name], ELA_New[Percentage of Students at Achievement Level],"")</f>
        <v>0.3412</v>
      </c>
      <c r="P491" s="60">
        <f>_xlfn.XLOOKUP(Regression_Prep[[#This Row],[School Name]],Math_New[School Name],Math_New[Percentage of Students at Achievement Level],"")</f>
        <v>0.55289999999999995</v>
      </c>
      <c r="Q491" s="60">
        <f>_xlfn.XLOOKUP(Regression_Prep[[#This Row],[School Name]],Science_New[School Name], Science_New[Percentage of Students at Achievement Level],"")</f>
        <v>0.85919999999999996</v>
      </c>
      <c r="R491" s="60">
        <f>IFERROR(AVERAGEIFS(Regression_Prep[[#This Row],[Percent Below Achievement ELA]:[Percent Below Achievement Science]],Regression_Prep[[#This Row],[Percent Below Achievement ELA]:[Percent Below Achievement Science]],"&lt;&gt;"),"")</f>
        <v>0.58443333333333325</v>
      </c>
      <c r="S491" s="60">
        <f>IFERROR(Regression_Prep[[#This Row],[Per Pupil Spending]]*Regression_Prep[[#This Row],[Percent Below Achievement ELA]],"")</f>
        <v>8039.688776</v>
      </c>
      <c r="T491" s="60">
        <f>IFERROR(Regression_Prep[[#This Row],[Per Pupil Spending]]/(1-Regression_Prep[[#This Row],[Percent Below Achievement ELA]]),"")</f>
        <v>35766.514875531262</v>
      </c>
      <c r="U491" s="60">
        <f>IFERROR(Regression_Prep[[#This Row],[Per Pupil Spending]]*Regression_Prep[[#This Row],[Percent Below Achievement Science]],"")</f>
        <v>20245.312415999997</v>
      </c>
      <c r="V491" s="60">
        <f>IFERROR(Regression_Prep[[#This Row],[Per Pupil Spending]]/(1-Regression_Prep[[#This Row],[Percent Below Achievement Science]]),"")</f>
        <v>167350.71022727268</v>
      </c>
      <c r="W491" s="60">
        <f>IFERROR(Regression_Prep[[#This Row],[Per Pupil Spending]]*Regression_Prep[[#This Row],[Percent Below Achievement Math]],"")</f>
        <v>13027.971641999999</v>
      </c>
      <c r="X491" s="60">
        <f>IFERROR(Regression_Prep[[#This Row],[Per Pupil Spending]]/(1-Regression_Prep[[#This Row],[Percent Below Achievement Math]]),"")</f>
        <v>52701.811675240431</v>
      </c>
      <c r="Y491" s="60"/>
      <c r="AH491"/>
      <c r="AI491"/>
      <c r="AJ491"/>
      <c r="AK491"/>
      <c r="AL491"/>
      <c r="AM491"/>
      <c r="AN491"/>
      <c r="AO491"/>
      <c r="AP491"/>
    </row>
    <row r="492" spans="1:42" ht="13">
      <c r="A492" s="25" t="s">
        <v>570</v>
      </c>
      <c r="B492" s="23" t="s">
        <v>1198</v>
      </c>
      <c r="C492" s="23" t="s">
        <v>475</v>
      </c>
      <c r="D492" s="24" t="s">
        <v>698</v>
      </c>
      <c r="E492" s="23" t="s">
        <v>647</v>
      </c>
      <c r="F492" s="24" t="s">
        <v>579</v>
      </c>
      <c r="G492" s="23" t="s">
        <v>657</v>
      </c>
      <c r="H492" s="23" t="s">
        <v>1199</v>
      </c>
      <c r="I492" s="19" t="s">
        <v>698</v>
      </c>
      <c r="J492" s="18" t="str">
        <f>IF(Regression_Prep[[#This Row],[School Type]]="Charter","Charter", "Non Charter")</f>
        <v>Non Charter</v>
      </c>
      <c r="K492" s="60">
        <f>_xlfn.XLOOKUP(Regression_Prep[[#This Row],[School Name]],Per_Pupil_Spending_1[School Name],Per_Pupil_Spending_1[Amount],"")</f>
        <v>25151.74</v>
      </c>
      <c r="L492" s="60">
        <f>IF(Regression_Prep[[#This Row],[Comparison School Type]]="Charter", 0,1)</f>
        <v>1</v>
      </c>
      <c r="M492" s="60" cm="1">
        <f t="array" ref="M492">_xlfn._xlws.FILTER(Enrollment[Percentage],(Enrollment[School Name]=Regression_Prep[[#This Row],[School Name]])*(Enrollment[Population]="Economically Disadvantaged"),"")</f>
        <v>0.35899999999999999</v>
      </c>
      <c r="N492" s="60" cm="1">
        <f t="array" ref="N492">_xlfn._xlws.FILTER(Enrollment[Percentage],(Enrollment[School Name]=Regression_Prep[[#This Row],[School Name]])*(Enrollment[Population]="Students with Disabilities"),"")</f>
        <v>0.1026</v>
      </c>
      <c r="O492" s="60">
        <f>_xlfn.XLOOKUP(Regression_Prep[[#This Row],[School Name]],ELA_New[School Name], ELA_New[Percentage of Students at Achievement Level],"")</f>
        <v>0.38740000000000002</v>
      </c>
      <c r="P492" s="60">
        <f>_xlfn.XLOOKUP(Regression_Prep[[#This Row],[School Name]],Math_New[School Name],Math_New[Percentage of Students at Achievement Level],"")</f>
        <v>0.38740000000000002</v>
      </c>
      <c r="Q492" s="60">
        <f>_xlfn.XLOOKUP(Regression_Prep[[#This Row],[School Name]],Science_New[School Name], Science_New[Percentage of Students at Achievement Level],"")</f>
        <v>0.56940000000000002</v>
      </c>
      <c r="R492" s="60">
        <f>IFERROR(AVERAGEIFS(Regression_Prep[[#This Row],[Percent Below Achievement ELA]:[Percent Below Achievement Science]],Regression_Prep[[#This Row],[Percent Below Achievement ELA]:[Percent Below Achievement Science]],"&lt;&gt;"),"")</f>
        <v>0.44806666666666667</v>
      </c>
      <c r="S492" s="60">
        <f>IFERROR(Regression_Prep[[#This Row],[Per Pupil Spending]]*Regression_Prep[[#This Row],[Percent Below Achievement ELA]],"")</f>
        <v>9743.7840760000017</v>
      </c>
      <c r="T492" s="60">
        <f>IFERROR(Regression_Prep[[#This Row],[Per Pupil Spending]]/(1-Regression_Prep[[#This Row],[Percent Below Achievement ELA]]),"")</f>
        <v>41057.362063336601</v>
      </c>
      <c r="U492" s="60">
        <f>IFERROR(Regression_Prep[[#This Row],[Per Pupil Spending]]*Regression_Prep[[#This Row],[Percent Below Achievement Science]],"")</f>
        <v>14321.400756000001</v>
      </c>
      <c r="V492" s="60">
        <f>IFERROR(Regression_Prep[[#This Row],[Per Pupil Spending]]/(1-Regression_Prep[[#This Row],[Percent Below Achievement Science]]),"")</f>
        <v>58410.915002322348</v>
      </c>
      <c r="W492" s="60">
        <f>IFERROR(Regression_Prep[[#This Row],[Per Pupil Spending]]*Regression_Prep[[#This Row],[Percent Below Achievement Math]],"")</f>
        <v>9743.7840760000017</v>
      </c>
      <c r="X492" s="60">
        <f>IFERROR(Regression_Prep[[#This Row],[Per Pupil Spending]]/(1-Regression_Prep[[#This Row],[Percent Below Achievement Math]]),"")</f>
        <v>41057.362063336601</v>
      </c>
      <c r="Y492" s="60"/>
      <c r="AH492"/>
      <c r="AI492"/>
      <c r="AJ492"/>
      <c r="AK492"/>
      <c r="AL492"/>
      <c r="AM492"/>
      <c r="AN492"/>
      <c r="AO492"/>
      <c r="AP492"/>
    </row>
    <row r="493" spans="1:42" ht="13">
      <c r="A493" s="28" t="s">
        <v>570</v>
      </c>
      <c r="B493" s="26" t="s">
        <v>1200</v>
      </c>
      <c r="C493" s="26" t="s">
        <v>416</v>
      </c>
      <c r="D493" s="26" t="s">
        <v>710</v>
      </c>
      <c r="E493" s="26" t="s">
        <v>647</v>
      </c>
      <c r="F493" s="27" t="s">
        <v>579</v>
      </c>
      <c r="G493" s="26" t="s">
        <v>695</v>
      </c>
      <c r="H493" s="26" t="s">
        <v>1201</v>
      </c>
      <c r="I493" s="19" t="s">
        <v>710</v>
      </c>
      <c r="J493" s="18" t="str">
        <f>IF(Regression_Prep[[#This Row],[School Type]]="Charter","Charter", "Non Charter")</f>
        <v>Non Charter</v>
      </c>
      <c r="K493" s="60">
        <f>_xlfn.XLOOKUP(Regression_Prep[[#This Row],[School Name]],Per_Pupil_Spending_1[School Name],Per_Pupil_Spending_1[Amount],"")</f>
        <v>30452.16</v>
      </c>
      <c r="L493" s="60">
        <f>IF(Regression_Prep[[#This Row],[Comparison School Type]]="Charter", 0,1)</f>
        <v>1</v>
      </c>
      <c r="M493" s="60" cm="1">
        <f t="array" ref="M493">_xlfn._xlws.FILTER(Enrollment[Percentage],(Enrollment[School Name]=Regression_Prep[[#This Row],[School Name]])*(Enrollment[Population]="Economically Disadvantaged"),"")</f>
        <v>0.41570000000000001</v>
      </c>
      <c r="N493" s="60" cm="1">
        <f t="array" ref="N493">_xlfn._xlws.FILTER(Enrollment[Percentage],(Enrollment[School Name]=Regression_Prep[[#This Row],[School Name]])*(Enrollment[Population]="Students with Disabilities"),"")</f>
        <v>0.2697</v>
      </c>
      <c r="O493" s="60">
        <f>_xlfn.XLOOKUP(Regression_Prep[[#This Row],[School Name]],ELA_New[School Name], ELA_New[Percentage of Students at Achievement Level],"")</f>
        <v>0.3286</v>
      </c>
      <c r="P493" s="60">
        <f>_xlfn.XLOOKUP(Regression_Prep[[#This Row],[School Name]],Math_New[School Name],Math_New[Percentage of Students at Achievement Level],"")</f>
        <v>0.54930000000000001</v>
      </c>
      <c r="Q493" s="60" t="str">
        <f>_xlfn.XLOOKUP(Regression_Prep[[#This Row],[School Name]],Science_New[School Name], Science_New[Percentage of Students at Achievement Level],"")</f>
        <v/>
      </c>
      <c r="R493" s="60">
        <f>IFERROR(AVERAGEIFS(Regression_Prep[[#This Row],[Percent Below Achievement ELA]:[Percent Below Achievement Science]],Regression_Prep[[#This Row],[Percent Below Achievement ELA]:[Percent Below Achievement Science]],"&lt;&gt;"),"")</f>
        <v>0.43895000000000001</v>
      </c>
      <c r="S493" s="60">
        <f>IFERROR(Regression_Prep[[#This Row],[Per Pupil Spending]]*Regression_Prep[[#This Row],[Percent Below Achievement ELA]],"")</f>
        <v>10006.579776</v>
      </c>
      <c r="T493" s="60">
        <f>IFERROR(Regression_Prep[[#This Row],[Per Pupil Spending]]/(1-Regression_Prep[[#This Row],[Percent Below Achievement ELA]]),"")</f>
        <v>45356.2109025916</v>
      </c>
      <c r="U493" s="60" t="str">
        <f>IFERROR(Regression_Prep[[#This Row],[Per Pupil Spending]]*Regression_Prep[[#This Row],[Percent Below Achievement Science]],"")</f>
        <v/>
      </c>
      <c r="V493" s="60" t="str">
        <f>IFERROR(Regression_Prep[[#This Row],[Per Pupil Spending]]/(1-Regression_Prep[[#This Row],[Percent Below Achievement Science]]),"")</f>
        <v/>
      </c>
      <c r="W493" s="60">
        <f>IFERROR(Regression_Prep[[#This Row],[Per Pupil Spending]]*Regression_Prep[[#This Row],[Percent Below Achievement Math]],"")</f>
        <v>16727.371488000001</v>
      </c>
      <c r="X493" s="60">
        <f>IFERROR(Regression_Prep[[#This Row],[Per Pupil Spending]]/(1-Regression_Prep[[#This Row],[Percent Below Achievement Math]]),"")</f>
        <v>67566.363434657207</v>
      </c>
      <c r="Y493" s="60"/>
      <c r="AH493"/>
      <c r="AI493"/>
      <c r="AJ493"/>
      <c r="AK493"/>
      <c r="AL493"/>
      <c r="AM493"/>
      <c r="AN493"/>
      <c r="AO493"/>
      <c r="AP493"/>
    </row>
    <row r="494" spans="1:42" ht="13">
      <c r="A494" s="25" t="s">
        <v>570</v>
      </c>
      <c r="B494" s="23" t="s">
        <v>1204</v>
      </c>
      <c r="C494" s="23" t="s">
        <v>386</v>
      </c>
      <c r="D494" s="24" t="s">
        <v>698</v>
      </c>
      <c r="E494" s="23" t="s">
        <v>647</v>
      </c>
      <c r="F494" s="24" t="s">
        <v>579</v>
      </c>
      <c r="G494" s="23" t="s">
        <v>653</v>
      </c>
      <c r="H494" s="23" t="s">
        <v>1205</v>
      </c>
      <c r="I494" s="19" t="s">
        <v>698</v>
      </c>
      <c r="J494" s="18" t="str">
        <f>IF(Regression_Prep[[#This Row],[School Type]]="Charter","Charter", "Non Charter")</f>
        <v>Non Charter</v>
      </c>
      <c r="K494" s="60">
        <f>_xlfn.XLOOKUP(Regression_Prep[[#This Row],[School Name]],Per_Pupil_Spending_1[School Name],Per_Pupil_Spending_1[Amount],"")</f>
        <v>29113.11</v>
      </c>
      <c r="L494" s="60">
        <f>IF(Regression_Prep[[#This Row],[Comparison School Type]]="Charter", 0,1)</f>
        <v>1</v>
      </c>
      <c r="M494" s="60" cm="1">
        <f t="array" ref="M494">_xlfn._xlws.FILTER(Enrollment[Percentage],(Enrollment[School Name]=Regression_Prep[[#This Row],[School Name]])*(Enrollment[Population]="Economically Disadvantaged"),"")</f>
        <v>4.99E-2</v>
      </c>
      <c r="N494" s="60" cm="1">
        <f t="array" ref="N494">_xlfn._xlws.FILTER(Enrollment[Percentage],(Enrollment[School Name]=Regression_Prep[[#This Row],[School Name]])*(Enrollment[Population]="Students with Disabilities"),"")</f>
        <v>9.4200000000000006E-2</v>
      </c>
      <c r="O494" s="60">
        <f>_xlfn.XLOOKUP(Regression_Prep[[#This Row],[School Name]],ELA_New[School Name], ELA_New[Percentage of Students at Achievement Level],"")</f>
        <v>8.1000000000000003E-2</v>
      </c>
      <c r="P494" s="60">
        <f>_xlfn.XLOOKUP(Regression_Prep[[#This Row],[School Name]],Math_New[School Name],Math_New[Percentage of Students at Achievement Level],"")</f>
        <v>0.77929999999999999</v>
      </c>
      <c r="Q494" s="60">
        <f>_xlfn.XLOOKUP(Regression_Prep[[#This Row],[School Name]],Science_New[School Name], Science_New[Percentage of Students at Achievement Level],"")</f>
        <v>0.19489999999999999</v>
      </c>
      <c r="R494" s="60">
        <f>IFERROR(AVERAGEIFS(Regression_Prep[[#This Row],[Percent Below Achievement ELA]:[Percent Below Achievement Science]],Regression_Prep[[#This Row],[Percent Below Achievement ELA]:[Percent Below Achievement Science]],"&lt;&gt;"),"")</f>
        <v>0.35173333333333329</v>
      </c>
      <c r="S494" s="60">
        <f>IFERROR(Regression_Prep[[#This Row],[Per Pupil Spending]]*Regression_Prep[[#This Row],[Percent Below Achievement ELA]],"")</f>
        <v>2358.1619100000003</v>
      </c>
      <c r="T494" s="60">
        <f>IFERROR(Regression_Prep[[#This Row],[Per Pupil Spending]]/(1-Regression_Prep[[#This Row],[Percent Below Achievement ELA]]),"")</f>
        <v>31679.118607181717</v>
      </c>
      <c r="U494" s="60">
        <f>IFERROR(Regression_Prep[[#This Row],[Per Pupil Spending]]*Regression_Prep[[#This Row],[Percent Below Achievement Science]],"")</f>
        <v>5674.1451390000002</v>
      </c>
      <c r="V494" s="60">
        <f>IFERROR(Regression_Prep[[#This Row],[Per Pupil Spending]]/(1-Regression_Prep[[#This Row],[Percent Below Achievement Science]]),"")</f>
        <v>36160.862004719907</v>
      </c>
      <c r="W494" s="60">
        <f>IFERROR(Regression_Prep[[#This Row],[Per Pupil Spending]]*Regression_Prep[[#This Row],[Percent Below Achievement Math]],"")</f>
        <v>22687.846623000001</v>
      </c>
      <c r="X494" s="60">
        <f>IFERROR(Regression_Prep[[#This Row],[Per Pupil Spending]]/(1-Regression_Prep[[#This Row],[Percent Below Achievement Math]]),"")</f>
        <v>131912.59628454916</v>
      </c>
      <c r="Y494" s="60"/>
      <c r="AH494"/>
      <c r="AI494"/>
      <c r="AJ494"/>
      <c r="AK494"/>
      <c r="AL494"/>
      <c r="AM494"/>
      <c r="AN494"/>
      <c r="AO494"/>
      <c r="AP494"/>
    </row>
    <row r="495" spans="1:42" ht="13">
      <c r="A495" s="28" t="s">
        <v>570</v>
      </c>
      <c r="B495" s="26" t="s">
        <v>1204</v>
      </c>
      <c r="C495" s="26" t="s">
        <v>565</v>
      </c>
      <c r="D495" s="27" t="s">
        <v>929</v>
      </c>
      <c r="E495" s="26" t="s">
        <v>647</v>
      </c>
      <c r="F495" s="27" t="s">
        <v>579</v>
      </c>
      <c r="G495" s="26" t="s">
        <v>653</v>
      </c>
      <c r="H495" s="26" t="s">
        <v>1205</v>
      </c>
      <c r="I495" s="19" t="s">
        <v>929</v>
      </c>
      <c r="J495" s="18" t="str">
        <f>IF(Regression_Prep[[#This Row],[School Type]]="Charter","Charter", "Non Charter")</f>
        <v>Non Charter</v>
      </c>
      <c r="K495" s="60">
        <f>_xlfn.XLOOKUP(Regression_Prep[[#This Row],[School Name]],Per_Pupil_Spending_1[School Name],Per_Pupil_Spending_1[Amount],"")</f>
        <v>26161.439999999999</v>
      </c>
      <c r="L495" s="60">
        <f>IF(Regression_Prep[[#This Row],[Comparison School Type]]="Charter", 0,1)</f>
        <v>1</v>
      </c>
      <c r="M495" s="60" cm="1">
        <f t="array" ref="M495">_xlfn._xlws.FILTER(Enrollment[Percentage],(Enrollment[School Name]=Regression_Prep[[#This Row],[School Name]])*(Enrollment[Population]="Economically Disadvantaged"),"")</f>
        <v>5.7799999999999997E-2</v>
      </c>
      <c r="N495" s="60" cm="1">
        <f t="array" ref="N495">_xlfn._xlws.FILTER(Enrollment[Percentage],(Enrollment[School Name]=Regression_Prep[[#This Row],[School Name]])*(Enrollment[Population]="Students with Disabilities"),"")</f>
        <v>0.13489999999999999</v>
      </c>
      <c r="O495" s="60">
        <f>_xlfn.XLOOKUP(Regression_Prep[[#This Row],[School Name]],ELA_New[School Name], ELA_New[Percentage of Students at Achievement Level],"")</f>
        <v>0.16520000000000001</v>
      </c>
      <c r="P495" s="60">
        <f>_xlfn.XLOOKUP(Regression_Prep[[#This Row],[School Name]],Math_New[School Name],Math_New[Percentage of Students at Achievement Level],"")</f>
        <v>0.86709999999999998</v>
      </c>
      <c r="Q495" s="60">
        <f>_xlfn.XLOOKUP(Regression_Prep[[#This Row],[School Name]],Science_New[School Name], Science_New[Percentage of Students at Achievement Level],"")</f>
        <v>0.5</v>
      </c>
      <c r="R495" s="60">
        <f>IFERROR(AVERAGEIFS(Regression_Prep[[#This Row],[Percent Below Achievement ELA]:[Percent Below Achievement Science]],Regression_Prep[[#This Row],[Percent Below Achievement ELA]:[Percent Below Achievement Science]],"&lt;&gt;"),"")</f>
        <v>0.5107666666666667</v>
      </c>
      <c r="S495" s="60">
        <f>IFERROR(Regression_Prep[[#This Row],[Per Pupil Spending]]*Regression_Prep[[#This Row],[Percent Below Achievement ELA]],"")</f>
        <v>4321.8698880000002</v>
      </c>
      <c r="T495" s="60">
        <f>IFERROR(Regression_Prep[[#This Row],[Per Pupil Spending]]/(1-Regression_Prep[[#This Row],[Percent Below Achievement ELA]]),"")</f>
        <v>31338.572113080976</v>
      </c>
      <c r="U495" s="60">
        <f>IFERROR(Regression_Prep[[#This Row],[Per Pupil Spending]]*Regression_Prep[[#This Row],[Percent Below Achievement Science]],"")</f>
        <v>13080.72</v>
      </c>
      <c r="V495" s="60">
        <f>IFERROR(Regression_Prep[[#This Row],[Per Pupil Spending]]/(1-Regression_Prep[[#This Row],[Percent Below Achievement Science]]),"")</f>
        <v>52322.879999999997</v>
      </c>
      <c r="W495" s="60">
        <f>IFERROR(Regression_Prep[[#This Row],[Per Pupil Spending]]*Regression_Prep[[#This Row],[Percent Below Achievement Math]],"")</f>
        <v>22684.584623999999</v>
      </c>
      <c r="X495" s="60">
        <f>IFERROR(Regression_Prep[[#This Row],[Per Pupil Spending]]/(1-Regression_Prep[[#This Row],[Percent Below Achievement Math]]),"")</f>
        <v>196850.56433408574</v>
      </c>
      <c r="Y495" s="60"/>
      <c r="AH495"/>
      <c r="AI495"/>
      <c r="AJ495"/>
      <c r="AK495"/>
      <c r="AL495"/>
      <c r="AM495"/>
      <c r="AN495"/>
      <c r="AO495"/>
      <c r="AP495"/>
    </row>
    <row r="496" spans="1:42" ht="13">
      <c r="A496" s="25" t="s">
        <v>570</v>
      </c>
      <c r="B496" s="23" t="s">
        <v>1206</v>
      </c>
      <c r="C496" s="23" t="s">
        <v>284</v>
      </c>
      <c r="D496" s="24" t="s">
        <v>1100</v>
      </c>
      <c r="E496" s="23" t="s">
        <v>647</v>
      </c>
      <c r="F496" s="24" t="s">
        <v>579</v>
      </c>
      <c r="G496" s="23" t="s">
        <v>700</v>
      </c>
      <c r="H496" s="23" t="s">
        <v>700</v>
      </c>
      <c r="I496" s="19" t="s">
        <v>1100</v>
      </c>
      <c r="J496" s="18" t="str">
        <f>IF(Regression_Prep[[#This Row],[School Type]]="Charter","Charter", "Non Charter")</f>
        <v>Non Charter</v>
      </c>
      <c r="K496" s="60">
        <f>_xlfn.XLOOKUP(Regression_Prep[[#This Row],[School Name]],Per_Pupil_Spending_1[School Name],Per_Pupil_Spending_1[Amount],"")</f>
        <v>28898.26</v>
      </c>
      <c r="L496" s="60">
        <f>IF(Regression_Prep[[#This Row],[Comparison School Type]]="Charter", 0,1)</f>
        <v>1</v>
      </c>
      <c r="M496" s="60" cm="1">
        <f t="array" ref="M496">_xlfn._xlws.FILTER(Enrollment[Percentage],(Enrollment[School Name]=Regression_Prep[[#This Row],[School Name]])*(Enrollment[Population]="Economically Disadvantaged"),"")</f>
        <v>0.15359999999999999</v>
      </c>
      <c r="N496" s="60" cm="1">
        <f t="array" ref="N496">_xlfn._xlws.FILTER(Enrollment[Percentage],(Enrollment[School Name]=Regression_Prep[[#This Row],[School Name]])*(Enrollment[Population]="Students with Disabilities"),"")</f>
        <v>0.22289999999999999</v>
      </c>
      <c r="O496" s="60">
        <f>_xlfn.XLOOKUP(Regression_Prep[[#This Row],[School Name]],ELA_New[School Name], ELA_New[Percentage of Students at Achievement Level],"")</f>
        <v>0.21820000000000001</v>
      </c>
      <c r="P496" s="60">
        <f>_xlfn.XLOOKUP(Regression_Prep[[#This Row],[School Name]],Math_New[School Name],Math_New[Percentage of Students at Achievement Level],"")</f>
        <v>0.82730000000000004</v>
      </c>
      <c r="Q496" s="60" t="str">
        <f>_xlfn.XLOOKUP(Regression_Prep[[#This Row],[School Name]],Science_New[School Name], Science_New[Percentage of Students at Achievement Level],"")</f>
        <v/>
      </c>
      <c r="R496" s="60">
        <f>IFERROR(AVERAGEIFS(Regression_Prep[[#This Row],[Percent Below Achievement ELA]:[Percent Below Achievement Science]],Regression_Prep[[#This Row],[Percent Below Achievement ELA]:[Percent Below Achievement Science]],"&lt;&gt;"),"")</f>
        <v>0.52275000000000005</v>
      </c>
      <c r="S496" s="60">
        <f>IFERROR(Regression_Prep[[#This Row],[Per Pupil Spending]]*Regression_Prep[[#This Row],[Percent Below Achievement ELA]],"")</f>
        <v>6305.600332</v>
      </c>
      <c r="T496" s="60">
        <f>IFERROR(Regression_Prep[[#This Row],[Per Pupil Spending]]/(1-Regression_Prep[[#This Row],[Percent Below Achievement ELA]]),"")</f>
        <v>36963.750319774874</v>
      </c>
      <c r="U496" s="60" t="str">
        <f>IFERROR(Regression_Prep[[#This Row],[Per Pupil Spending]]*Regression_Prep[[#This Row],[Percent Below Achievement Science]],"")</f>
        <v/>
      </c>
      <c r="V496" s="60" t="str">
        <f>IFERROR(Regression_Prep[[#This Row],[Per Pupil Spending]]/(1-Regression_Prep[[#This Row],[Percent Below Achievement Science]]),"")</f>
        <v/>
      </c>
      <c r="W496" s="60">
        <f>IFERROR(Regression_Prep[[#This Row],[Per Pupil Spending]]*Regression_Prep[[#This Row],[Percent Below Achievement Math]],"")</f>
        <v>23907.530498</v>
      </c>
      <c r="X496" s="60">
        <f>IFERROR(Regression_Prep[[#This Row],[Per Pupil Spending]]/(1-Regression_Prep[[#This Row],[Percent Below Achievement Math]]),"")</f>
        <v>167332.13665315579</v>
      </c>
      <c r="Y496" s="60"/>
      <c r="AH496"/>
      <c r="AI496"/>
      <c r="AJ496"/>
      <c r="AK496"/>
      <c r="AL496"/>
      <c r="AM496"/>
      <c r="AN496"/>
      <c r="AO496"/>
      <c r="AP496"/>
    </row>
    <row r="497" spans="1:42" ht="13">
      <c r="A497" s="28" t="s">
        <v>570</v>
      </c>
      <c r="B497" s="26" t="s">
        <v>1206</v>
      </c>
      <c r="C497" s="26" t="s">
        <v>567</v>
      </c>
      <c r="D497" s="27" t="s">
        <v>755</v>
      </c>
      <c r="E497" s="26" t="s">
        <v>647</v>
      </c>
      <c r="F497" s="27" t="s">
        <v>579</v>
      </c>
      <c r="G497" s="26" t="s">
        <v>700</v>
      </c>
      <c r="H497" s="26" t="s">
        <v>700</v>
      </c>
      <c r="I497" s="19" t="s">
        <v>755</v>
      </c>
      <c r="J497" s="18" t="str">
        <f>IF(Regression_Prep[[#This Row],[School Type]]="Charter","Charter", "Non Charter")</f>
        <v>Non Charter</v>
      </c>
      <c r="K497" s="60">
        <f>_xlfn.XLOOKUP(Regression_Prep[[#This Row],[School Name]],Per_Pupil_Spending_1[School Name],Per_Pupil_Spending_1[Amount],"")</f>
        <v>31632.35</v>
      </c>
      <c r="L497" s="60">
        <f>IF(Regression_Prep[[#This Row],[Comparison School Type]]="Charter", 0,1)</f>
        <v>1</v>
      </c>
      <c r="M497" s="60" cm="1">
        <f t="array" ref="M497">_xlfn._xlws.FILTER(Enrollment[Percentage],(Enrollment[School Name]=Regression_Prep[[#This Row],[School Name]])*(Enrollment[Population]="Economically Disadvantaged"),"")</f>
        <v>0.15129999999999999</v>
      </c>
      <c r="N497" s="60" cm="1">
        <f t="array" ref="N497">_xlfn._xlws.FILTER(Enrollment[Percentage],(Enrollment[School Name]=Regression_Prep[[#This Row],[School Name]])*(Enrollment[Population]="Students with Disabilities"),"")</f>
        <v>0.1933</v>
      </c>
      <c r="O497" s="60">
        <f>_xlfn.XLOOKUP(Regression_Prep[[#This Row],[School Name]],ELA_New[School Name], ELA_New[Percentage of Students at Achievement Level],"")</f>
        <v>0.1741</v>
      </c>
      <c r="P497" s="60">
        <f>_xlfn.XLOOKUP(Regression_Prep[[#This Row],[School Name]],Math_New[School Name],Math_New[Percentage of Students at Achievement Level],"")</f>
        <v>0.64139999999999997</v>
      </c>
      <c r="Q497" s="60">
        <f>_xlfn.XLOOKUP(Regression_Prep[[#This Row],[School Name]],Science_New[School Name], Science_New[Percentage of Students at Achievement Level],"")</f>
        <v>0.46189999999999998</v>
      </c>
      <c r="R497" s="60">
        <f>IFERROR(AVERAGEIFS(Regression_Prep[[#This Row],[Percent Below Achievement ELA]:[Percent Below Achievement Science]],Regression_Prep[[#This Row],[Percent Below Achievement ELA]:[Percent Below Achievement Science]],"&lt;&gt;"),"")</f>
        <v>0.42580000000000001</v>
      </c>
      <c r="S497" s="60">
        <f>IFERROR(Regression_Prep[[#This Row],[Per Pupil Spending]]*Regression_Prep[[#This Row],[Percent Below Achievement ELA]],"")</f>
        <v>5507.1921350000002</v>
      </c>
      <c r="T497" s="60">
        <f>IFERROR(Regression_Prep[[#This Row],[Per Pupil Spending]]/(1-Regression_Prep[[#This Row],[Percent Below Achievement ELA]]),"")</f>
        <v>38300.460104128826</v>
      </c>
      <c r="U497" s="60">
        <f>IFERROR(Regression_Prep[[#This Row],[Per Pupil Spending]]*Regression_Prep[[#This Row],[Percent Below Achievement Science]],"")</f>
        <v>14610.982464999999</v>
      </c>
      <c r="V497" s="60">
        <f>IFERROR(Regression_Prep[[#This Row],[Per Pupil Spending]]/(1-Regression_Prep[[#This Row],[Percent Below Achievement Science]]),"")</f>
        <v>58785.262962274668</v>
      </c>
      <c r="W497" s="60">
        <f>IFERROR(Regression_Prep[[#This Row],[Per Pupil Spending]]*Regression_Prep[[#This Row],[Percent Below Achievement Math]],"")</f>
        <v>20288.989289999998</v>
      </c>
      <c r="X497" s="60">
        <f>IFERROR(Regression_Prep[[#This Row],[Per Pupil Spending]]/(1-Regression_Prep[[#This Row],[Percent Below Achievement Math]]),"")</f>
        <v>88210.680423870595</v>
      </c>
      <c r="Y497" s="60"/>
      <c r="AH497"/>
      <c r="AI497"/>
      <c r="AJ497"/>
      <c r="AK497"/>
      <c r="AL497"/>
      <c r="AM497"/>
      <c r="AN497"/>
      <c r="AO497"/>
      <c r="AP497"/>
    </row>
    <row r="498" spans="1:42" ht="13">
      <c r="A498" s="25" t="s">
        <v>570</v>
      </c>
      <c r="B498" s="23" t="s">
        <v>924</v>
      </c>
      <c r="C498" s="23" t="s">
        <v>504</v>
      </c>
      <c r="D498" s="23" t="s">
        <v>826</v>
      </c>
      <c r="E498" s="23" t="s">
        <v>647</v>
      </c>
      <c r="F498" s="24" t="s">
        <v>579</v>
      </c>
      <c r="G498" s="23" t="s">
        <v>713</v>
      </c>
      <c r="H498" s="23" t="s">
        <v>925</v>
      </c>
      <c r="I498" s="19" t="s">
        <v>826</v>
      </c>
      <c r="J498" s="18" t="str">
        <f>IF(Regression_Prep[[#This Row],[School Type]]="Charter","Charter", "Non Charter")</f>
        <v>Non Charter</v>
      </c>
      <c r="K498" s="60">
        <f>_xlfn.XLOOKUP(Regression_Prep[[#This Row],[School Name]],Per_Pupil_Spending_1[School Name],Per_Pupil_Spending_1[Amount],"")</f>
        <v>60100.85</v>
      </c>
      <c r="L498" s="60">
        <f>IF(Regression_Prep[[#This Row],[Comparison School Type]]="Charter", 0,1)</f>
        <v>1</v>
      </c>
      <c r="M498" s="60" t="str" cm="1">
        <f t="array" ref="M498">_xlfn._xlws.FILTER(Enrollment[Percentage],(Enrollment[School Name]=Regression_Prep[[#This Row],[School Name]])*(Enrollment[Population]="Economically Disadvantaged"),"")</f>
        <v/>
      </c>
      <c r="N498" s="60" cm="1">
        <f t="array" ref="N498">_xlfn._xlws.FILTER(Enrollment[Percentage],(Enrollment[School Name]=Regression_Prep[[#This Row],[School Name]])*(Enrollment[Population]="Students with Disabilities"),"")</f>
        <v>0.2833</v>
      </c>
      <c r="O498" s="60" t="str">
        <f>_xlfn.XLOOKUP(Regression_Prep[[#This Row],[School Name]],ELA_New[School Name], ELA_New[Percentage of Students at Achievement Level],"")</f>
        <v/>
      </c>
      <c r="P498" s="60">
        <f>_xlfn.XLOOKUP(Regression_Prep[[#This Row],[School Name]],Math_New[School Name],Math_New[Percentage of Students at Achievement Level],"")</f>
        <v>0.5</v>
      </c>
      <c r="Q498" s="60" t="str">
        <f>_xlfn.XLOOKUP(Regression_Prep[[#This Row],[School Name]],Science_New[School Name], Science_New[Percentage of Students at Achievement Level],"")</f>
        <v/>
      </c>
      <c r="R498" s="60">
        <f>IFERROR(AVERAGEIFS(Regression_Prep[[#This Row],[Percent Below Achievement ELA]:[Percent Below Achievement Science]],Regression_Prep[[#This Row],[Percent Below Achievement ELA]:[Percent Below Achievement Science]],"&lt;&gt;"),"")</f>
        <v>0.5</v>
      </c>
      <c r="S498" s="60" t="str">
        <f>IFERROR(Regression_Prep[[#This Row],[Per Pupil Spending]]*Regression_Prep[[#This Row],[Percent Below Achievement ELA]],"")</f>
        <v/>
      </c>
      <c r="T498" s="60" t="str">
        <f>IFERROR(Regression_Prep[[#This Row],[Per Pupil Spending]]/(1-Regression_Prep[[#This Row],[Percent Below Achievement ELA]]),"")</f>
        <v/>
      </c>
      <c r="U498" s="60" t="str">
        <f>IFERROR(Regression_Prep[[#This Row],[Per Pupil Spending]]*Regression_Prep[[#This Row],[Percent Below Achievement Science]],"")</f>
        <v/>
      </c>
      <c r="V498" s="60" t="str">
        <f>IFERROR(Regression_Prep[[#This Row],[Per Pupil Spending]]/(1-Regression_Prep[[#This Row],[Percent Below Achievement Science]]),"")</f>
        <v/>
      </c>
      <c r="W498" s="60">
        <f>IFERROR(Regression_Prep[[#This Row],[Per Pupil Spending]]*Regression_Prep[[#This Row],[Percent Below Achievement Math]],"")</f>
        <v>30050.424999999999</v>
      </c>
      <c r="X498" s="60">
        <f>IFERROR(Regression_Prep[[#This Row],[Per Pupil Spending]]/(1-Regression_Prep[[#This Row],[Percent Below Achievement Math]]),"")</f>
        <v>120201.7</v>
      </c>
      <c r="Y498" s="60"/>
      <c r="AH498"/>
      <c r="AI498"/>
      <c r="AJ498"/>
      <c r="AK498"/>
      <c r="AL498"/>
      <c r="AM498"/>
      <c r="AN498"/>
      <c r="AO498"/>
      <c r="AP498"/>
    </row>
    <row r="499" spans="1:42" ht="13">
      <c r="A499" s="28" t="s">
        <v>570</v>
      </c>
      <c r="B499" s="26" t="s">
        <v>573</v>
      </c>
      <c r="C499" s="26" t="s">
        <v>645</v>
      </c>
      <c r="D499" s="27" t="s">
        <v>646</v>
      </c>
      <c r="E499" s="26" t="s">
        <v>647</v>
      </c>
      <c r="F499" s="27" t="s">
        <v>580</v>
      </c>
      <c r="G499" s="26" t="s">
        <v>648</v>
      </c>
      <c r="H499" s="26" t="s">
        <v>649</v>
      </c>
      <c r="I499" s="19" t="s">
        <v>646</v>
      </c>
      <c r="J499" s="18" t="str">
        <f>IF(Regression_Prep[[#This Row],[School Type]]="Charter","Charter", "Non Charter")</f>
        <v>Charter</v>
      </c>
      <c r="K499" s="60">
        <f>_xlfn.XLOOKUP(Regression_Prep[[#This Row],[School Name]],Per_Pupil_Spending_1[School Name],Per_Pupil_Spending_1[Amount],"")</f>
        <v>12330.21</v>
      </c>
      <c r="L499" s="60">
        <f>IF(Regression_Prep[[#This Row],[Comparison School Type]]="Charter", 0,1)</f>
        <v>0</v>
      </c>
      <c r="M499" s="60" cm="1">
        <f t="array" ref="M499">_xlfn._xlws.FILTER(Enrollment[Percentage],(Enrollment[School Name]=Regression_Prep[[#This Row],[School Name]])*(Enrollment[Population]="Economically Disadvantaged"),"")</f>
        <v>0.625</v>
      </c>
      <c r="N499" s="60" cm="1">
        <f t="array" ref="N499">_xlfn._xlws.FILTER(Enrollment[Percentage],(Enrollment[School Name]=Regression_Prep[[#This Row],[School Name]])*(Enrollment[Population]="Students with Disabilities"),"")</f>
        <v>0.24379999999999999</v>
      </c>
      <c r="O499" s="60">
        <f>_xlfn.XLOOKUP(Regression_Prep[[#This Row],[School Name]],ELA_New[School Name], ELA_New[Percentage of Students at Achievement Level],"")</f>
        <v>0.49249999999999999</v>
      </c>
      <c r="P499" s="60">
        <f>_xlfn.XLOOKUP(Regression_Prep[[#This Row],[School Name]],Math_New[School Name],Math_New[Percentage of Students at Achievement Level],"")</f>
        <v>0.1343</v>
      </c>
      <c r="Q499" s="60">
        <f>_xlfn.XLOOKUP(Regression_Prep[[#This Row],[School Name]],Science_New[School Name], Science_New[Percentage of Students at Achievement Level],"")</f>
        <v>0.76359999999999995</v>
      </c>
      <c r="R499" s="60">
        <f>IFERROR(AVERAGEIFS(Regression_Prep[[#This Row],[Percent Below Achievement ELA]:[Percent Below Achievement Science]],Regression_Prep[[#This Row],[Percent Below Achievement ELA]:[Percent Below Achievement Science]],"&lt;&gt;"),"")</f>
        <v>0.46346666666666669</v>
      </c>
      <c r="S499" s="60">
        <f>IFERROR(Regression_Prep[[#This Row],[Per Pupil Spending]]*Regression_Prep[[#This Row],[Percent Below Achievement ELA]],"")</f>
        <v>6072.6284249999999</v>
      </c>
      <c r="T499" s="60">
        <f>IFERROR(Regression_Prep[[#This Row],[Per Pupil Spending]]/(1-Regression_Prep[[#This Row],[Percent Below Achievement ELA]]),"")</f>
        <v>24295.980295566496</v>
      </c>
      <c r="U499" s="60">
        <f>IFERROR(Regression_Prep[[#This Row],[Per Pupil Spending]]*Regression_Prep[[#This Row],[Percent Below Achievement Science]],"")</f>
        <v>9415.3483559999986</v>
      </c>
      <c r="V499" s="60">
        <f>IFERROR(Regression_Prep[[#This Row],[Per Pupil Spending]]/(1-Regression_Prep[[#This Row],[Percent Below Achievement Science]]),"")</f>
        <v>52158.248730964449</v>
      </c>
      <c r="W499" s="60">
        <f>IFERROR(Regression_Prep[[#This Row],[Per Pupil Spending]]*Regression_Prep[[#This Row],[Percent Below Achievement Math]],"")</f>
        <v>1655.9472029999999</v>
      </c>
      <c r="X499" s="60">
        <f>IFERROR(Regression_Prep[[#This Row],[Per Pupil Spending]]/(1-Regression_Prep[[#This Row],[Percent Below Achievement Math]]),"")</f>
        <v>14243.051865542335</v>
      </c>
      <c r="Y499" s="60"/>
      <c r="AH499"/>
      <c r="AI499"/>
      <c r="AJ499"/>
      <c r="AK499"/>
      <c r="AL499"/>
      <c r="AM499"/>
      <c r="AN499"/>
      <c r="AO499"/>
      <c r="AP499"/>
    </row>
    <row r="500" spans="1:42" ht="13">
      <c r="A500" s="25" t="s">
        <v>570</v>
      </c>
      <c r="B500" s="23" t="s">
        <v>678</v>
      </c>
      <c r="C500" s="23" t="s">
        <v>210</v>
      </c>
      <c r="D500" s="23" t="s">
        <v>662</v>
      </c>
      <c r="E500" s="23" t="s">
        <v>647</v>
      </c>
      <c r="F500" s="24" t="s">
        <v>675</v>
      </c>
      <c r="G500" s="23" t="s">
        <v>679</v>
      </c>
      <c r="H500" s="23" t="s">
        <v>680</v>
      </c>
      <c r="I500" s="19" t="s">
        <v>656</v>
      </c>
      <c r="J500" s="18" t="str">
        <f>IF(Regression_Prep[[#This Row],[School Type]]="Charter","Charter", "Non Charter")</f>
        <v>Non Charter</v>
      </c>
      <c r="K500" s="60">
        <f>_xlfn.XLOOKUP(Regression_Prep[[#This Row],[School Name]],Per_Pupil_Spending_1[School Name],Per_Pupil_Spending_1[Amount],"")</f>
        <v>61720.77</v>
      </c>
      <c r="L500" s="60">
        <f>IF(Regression_Prep[[#This Row],[Comparison School Type]]="Charter", 0,1)</f>
        <v>1</v>
      </c>
      <c r="M500" s="60" cm="1">
        <f t="array" ref="M500">_xlfn._xlws.FILTER(Enrollment[Percentage],(Enrollment[School Name]=Regression_Prep[[#This Row],[School Name]])*(Enrollment[Population]="Economically Disadvantaged"),"")</f>
        <v>0.82089999999999996</v>
      </c>
      <c r="N500" s="60" cm="1">
        <f t="array" ref="N500">_xlfn._xlws.FILTER(Enrollment[Percentage],(Enrollment[School Name]=Regression_Prep[[#This Row],[School Name]])*(Enrollment[Population]="Students with Disabilities"),"")</f>
        <v>0.35820000000000002</v>
      </c>
      <c r="O500" s="60">
        <f>_xlfn.XLOOKUP(Regression_Prep[[#This Row],[School Name]],ELA_New[School Name], ELA_New[Percentage of Students at Achievement Level],"")</f>
        <v>0.56379999999999997</v>
      </c>
      <c r="P500" s="60">
        <f>_xlfn.XLOOKUP(Regression_Prep[[#This Row],[School Name]],Math_New[School Name],Math_New[Percentage of Students at Achievement Level],"")</f>
        <v>0.26600000000000001</v>
      </c>
      <c r="Q500" s="60" t="str">
        <f>_xlfn.XLOOKUP(Regression_Prep[[#This Row],[School Name]],Science_New[School Name], Science_New[Percentage of Students at Achievement Level],"")</f>
        <v/>
      </c>
      <c r="R500" s="60">
        <f>IFERROR(AVERAGEIFS(Regression_Prep[[#This Row],[Percent Below Achievement ELA]:[Percent Below Achievement Science]],Regression_Prep[[#This Row],[Percent Below Achievement ELA]:[Percent Below Achievement Science]],"&lt;&gt;"),"")</f>
        <v>0.41489999999999999</v>
      </c>
      <c r="S500" s="60">
        <f>IFERROR(Regression_Prep[[#This Row],[Per Pupil Spending]]*Regression_Prep[[#This Row],[Percent Below Achievement ELA]],"")</f>
        <v>34798.170125999997</v>
      </c>
      <c r="T500" s="60">
        <f>IFERROR(Regression_Prep[[#This Row],[Per Pupil Spending]]/(1-Regression_Prep[[#This Row],[Percent Below Achievement ELA]]),"")</f>
        <v>141496.49243466297</v>
      </c>
      <c r="U500" s="60" t="str">
        <f>IFERROR(Regression_Prep[[#This Row],[Per Pupil Spending]]*Regression_Prep[[#This Row],[Percent Below Achievement Science]],"")</f>
        <v/>
      </c>
      <c r="V500" s="60" t="str">
        <f>IFERROR(Regression_Prep[[#This Row],[Per Pupil Spending]]/(1-Regression_Prep[[#This Row],[Percent Below Achievement Science]]),"")</f>
        <v/>
      </c>
      <c r="W500" s="60">
        <f>IFERROR(Regression_Prep[[#This Row],[Per Pupil Spending]]*Regression_Prep[[#This Row],[Percent Below Achievement Math]],"")</f>
        <v>16417.724819999999</v>
      </c>
      <c r="X500" s="60">
        <f>IFERROR(Regression_Prep[[#This Row],[Per Pupil Spending]]/(1-Regression_Prep[[#This Row],[Percent Below Achievement Math]]),"")</f>
        <v>84088.242506811992</v>
      </c>
      <c r="Y500" s="60"/>
      <c r="AH500"/>
      <c r="AI500"/>
      <c r="AJ500"/>
      <c r="AK500"/>
      <c r="AL500"/>
      <c r="AM500"/>
      <c r="AN500"/>
      <c r="AO500"/>
      <c r="AP500"/>
    </row>
    <row r="501" spans="1:42" ht="13">
      <c r="A501" s="28" t="s">
        <v>570</v>
      </c>
      <c r="B501" s="26" t="s">
        <v>573</v>
      </c>
      <c r="C501" s="26" t="s">
        <v>666</v>
      </c>
      <c r="D501" s="26" t="s">
        <v>655</v>
      </c>
      <c r="E501" s="26" t="s">
        <v>647</v>
      </c>
      <c r="F501" s="27" t="s">
        <v>580</v>
      </c>
      <c r="G501" s="26" t="s">
        <v>648</v>
      </c>
      <c r="H501" s="26" t="s">
        <v>667</v>
      </c>
      <c r="I501" s="19" t="s">
        <v>656</v>
      </c>
      <c r="J501" s="18" t="str">
        <f>IF(Regression_Prep[[#This Row],[School Type]]="Charter","Charter", "Non Charter")</f>
        <v>Charter</v>
      </c>
      <c r="K501" s="60">
        <f>_xlfn.XLOOKUP(Regression_Prep[[#This Row],[School Name]],Per_Pupil_Spending_1[School Name],Per_Pupil_Spending_1[Amount],"")</f>
        <v>11788.9</v>
      </c>
      <c r="L501" s="60">
        <f>IF(Regression_Prep[[#This Row],[Comparison School Type]]="Charter", 0,1)</f>
        <v>0</v>
      </c>
      <c r="M501" s="60" cm="1">
        <f t="array" ref="M501">_xlfn._xlws.FILTER(Enrollment[Percentage],(Enrollment[School Name]=Regression_Prep[[#This Row],[School Name]])*(Enrollment[Population]="Economically Disadvantaged"),"")</f>
        <v>0.59179999999999999</v>
      </c>
      <c r="N501" s="60" cm="1">
        <f t="array" ref="N501">_xlfn._xlws.FILTER(Enrollment[Percentage],(Enrollment[School Name]=Regression_Prep[[#This Row],[School Name]])*(Enrollment[Population]="Students with Disabilities"),"")</f>
        <v>0.23130000000000001</v>
      </c>
      <c r="O501" s="60">
        <f>_xlfn.XLOOKUP(Regression_Prep[[#This Row],[School Name]],ELA_New[School Name], ELA_New[Percentage of Students at Achievement Level],"")</f>
        <v>0.58140000000000003</v>
      </c>
      <c r="P501" s="60">
        <f>_xlfn.XLOOKUP(Regression_Prep[[#This Row],[School Name]],Math_New[School Name],Math_New[Percentage of Students at Achievement Level],"")</f>
        <v>0.2442</v>
      </c>
      <c r="Q501" s="60" t="str">
        <f>_xlfn.XLOOKUP(Regression_Prep[[#This Row],[School Name]],Science_New[School Name], Science_New[Percentage of Students at Achievement Level],"")</f>
        <v/>
      </c>
      <c r="R501" s="60">
        <f>IFERROR(AVERAGEIFS(Regression_Prep[[#This Row],[Percent Below Achievement ELA]:[Percent Below Achievement Science]],Regression_Prep[[#This Row],[Percent Below Achievement ELA]:[Percent Below Achievement Science]],"&lt;&gt;"),"")</f>
        <v>0.4128</v>
      </c>
      <c r="S501" s="60">
        <f>IFERROR(Regression_Prep[[#This Row],[Per Pupil Spending]]*Regression_Prep[[#This Row],[Percent Below Achievement ELA]],"")</f>
        <v>6854.06646</v>
      </c>
      <c r="T501" s="60">
        <f>IFERROR(Regression_Prep[[#This Row],[Per Pupil Spending]]/(1-Regression_Prep[[#This Row],[Percent Below Achievement ELA]]),"")</f>
        <v>28162.685140946011</v>
      </c>
      <c r="U501" s="60" t="str">
        <f>IFERROR(Regression_Prep[[#This Row],[Per Pupil Spending]]*Regression_Prep[[#This Row],[Percent Below Achievement Science]],"")</f>
        <v/>
      </c>
      <c r="V501" s="60" t="str">
        <f>IFERROR(Regression_Prep[[#This Row],[Per Pupil Spending]]/(1-Regression_Prep[[#This Row],[Percent Below Achievement Science]]),"")</f>
        <v/>
      </c>
      <c r="W501" s="60">
        <f>IFERROR(Regression_Prep[[#This Row],[Per Pupil Spending]]*Regression_Prep[[#This Row],[Percent Below Achievement Math]],"")</f>
        <v>2878.8493800000001</v>
      </c>
      <c r="X501" s="60">
        <f>IFERROR(Regression_Prep[[#This Row],[Per Pupil Spending]]/(1-Regression_Prep[[#This Row],[Percent Below Achievement Math]]),"")</f>
        <v>15597.909499867688</v>
      </c>
      <c r="Y501" s="60"/>
      <c r="AH501"/>
      <c r="AI501"/>
      <c r="AJ501"/>
      <c r="AK501"/>
      <c r="AL501"/>
      <c r="AM501"/>
      <c r="AN501"/>
      <c r="AO501"/>
      <c r="AP501"/>
    </row>
    <row r="502" spans="1:42" ht="13">
      <c r="A502" s="25" t="s">
        <v>570</v>
      </c>
      <c r="B502" s="23" t="s">
        <v>994</v>
      </c>
      <c r="C502" s="23" t="s">
        <v>262</v>
      </c>
      <c r="D502" s="23" t="s">
        <v>710</v>
      </c>
      <c r="E502" s="23" t="s">
        <v>647</v>
      </c>
      <c r="F502" s="24" t="s">
        <v>579</v>
      </c>
      <c r="G502" s="23" t="s">
        <v>686</v>
      </c>
      <c r="H502" s="23" t="s">
        <v>995</v>
      </c>
      <c r="I502" s="19" t="s">
        <v>710</v>
      </c>
      <c r="J502" s="18" t="str">
        <f>IF(Regression_Prep[[#This Row],[School Type]]="Charter","Charter", "Non Charter")</f>
        <v>Non Charter</v>
      </c>
      <c r="K502" s="60">
        <f>_xlfn.XLOOKUP(Regression_Prep[[#This Row],[School Name]],Per_Pupil_Spending_1[School Name],Per_Pupil_Spending_1[Amount],"")</f>
        <v>34430.199999999997</v>
      </c>
      <c r="L502" s="60">
        <f>IF(Regression_Prep[[#This Row],[Comparison School Type]]="Charter", 0,1)</f>
        <v>1</v>
      </c>
      <c r="M502" s="60" cm="1">
        <f t="array" ref="M502">_xlfn._xlws.FILTER(Enrollment[Percentage],(Enrollment[School Name]=Regression_Prep[[#This Row],[School Name]])*(Enrollment[Population]="Economically Disadvantaged"),"")</f>
        <v>0.38600000000000001</v>
      </c>
      <c r="N502" s="60" cm="1">
        <f t="array" ref="N502">_xlfn._xlws.FILTER(Enrollment[Percentage],(Enrollment[School Name]=Regression_Prep[[#This Row],[School Name]])*(Enrollment[Population]="Students with Disabilities"),"")</f>
        <v>0.1053</v>
      </c>
      <c r="O502" s="60">
        <f>_xlfn.XLOOKUP(Regression_Prep[[#This Row],[School Name]],ELA_New[School Name], ELA_New[Percentage of Students at Achievement Level],"")</f>
        <v>0.31819999999999998</v>
      </c>
      <c r="P502" s="60">
        <f>_xlfn.XLOOKUP(Regression_Prep[[#This Row],[School Name]],Math_New[School Name],Math_New[Percentage of Students at Achievement Level],"")</f>
        <v>0.72729999999999995</v>
      </c>
      <c r="Q502" s="60" t="str">
        <f>_xlfn.XLOOKUP(Regression_Prep[[#This Row],[School Name]],Science_New[School Name], Science_New[Percentage of Students at Achievement Level],"")</f>
        <v/>
      </c>
      <c r="R502" s="60">
        <f>IFERROR(AVERAGEIFS(Regression_Prep[[#This Row],[Percent Below Achievement ELA]:[Percent Below Achievement Science]],Regression_Prep[[#This Row],[Percent Below Achievement ELA]:[Percent Below Achievement Science]],"&lt;&gt;"),"")</f>
        <v>0.52274999999999994</v>
      </c>
      <c r="S502" s="60">
        <f>IFERROR(Regression_Prep[[#This Row],[Per Pupil Spending]]*Regression_Prep[[#This Row],[Percent Below Achievement ELA]],"")</f>
        <v>10955.689639999999</v>
      </c>
      <c r="T502" s="60">
        <f>IFERROR(Regression_Prep[[#This Row],[Per Pupil Spending]]/(1-Regression_Prep[[#This Row],[Percent Below Achievement ELA]]),"")</f>
        <v>50498.973305954823</v>
      </c>
      <c r="U502" s="60" t="str">
        <f>IFERROR(Regression_Prep[[#This Row],[Per Pupil Spending]]*Regression_Prep[[#This Row],[Percent Below Achievement Science]],"")</f>
        <v/>
      </c>
      <c r="V502" s="60" t="str">
        <f>IFERROR(Regression_Prep[[#This Row],[Per Pupil Spending]]/(1-Regression_Prep[[#This Row],[Percent Below Achievement Science]]),"")</f>
        <v/>
      </c>
      <c r="W502" s="60">
        <f>IFERROR(Regression_Prep[[#This Row],[Per Pupil Spending]]*Regression_Prep[[#This Row],[Percent Below Achievement Math]],"")</f>
        <v>25041.084459999995</v>
      </c>
      <c r="X502" s="60">
        <f>IFERROR(Regression_Prep[[#This Row],[Per Pupil Spending]]/(1-Regression_Prep[[#This Row],[Percent Below Achievement Math]]),"")</f>
        <v>126256.69233590022</v>
      </c>
      <c r="Y502" s="60"/>
      <c r="AH502"/>
      <c r="AI502"/>
      <c r="AJ502"/>
      <c r="AK502"/>
      <c r="AL502"/>
      <c r="AM502"/>
      <c r="AN502"/>
      <c r="AO502"/>
      <c r="AP502"/>
    </row>
    <row r="503" spans="1:42" ht="13">
      <c r="A503" s="28" t="s">
        <v>570</v>
      </c>
      <c r="B503" s="26" t="s">
        <v>994</v>
      </c>
      <c r="C503" s="26" t="s">
        <v>349</v>
      </c>
      <c r="D503" s="26" t="s">
        <v>710</v>
      </c>
      <c r="E503" s="26" t="s">
        <v>647</v>
      </c>
      <c r="F503" s="27" t="s">
        <v>579</v>
      </c>
      <c r="G503" s="26" t="s">
        <v>679</v>
      </c>
      <c r="H503" s="26" t="s">
        <v>996</v>
      </c>
      <c r="I503" s="19" t="s">
        <v>710</v>
      </c>
      <c r="J503" s="18" t="str">
        <f>IF(Regression_Prep[[#This Row],[School Type]]="Charter","Charter", "Non Charter")</f>
        <v>Non Charter</v>
      </c>
      <c r="K503" s="60">
        <f>_xlfn.XLOOKUP(Regression_Prep[[#This Row],[School Name]],Per_Pupil_Spending_1[School Name],Per_Pupil_Spending_1[Amount],"")</f>
        <v>30373.439999999999</v>
      </c>
      <c r="L503" s="60">
        <f>IF(Regression_Prep[[#This Row],[Comparison School Type]]="Charter", 0,1)</f>
        <v>1</v>
      </c>
      <c r="M503" s="60" cm="1">
        <f t="array" ref="M503">_xlfn._xlws.FILTER(Enrollment[Percentage],(Enrollment[School Name]=Regression_Prep[[#This Row],[School Name]])*(Enrollment[Population]="Economically Disadvantaged"),"")</f>
        <v>0.55700000000000005</v>
      </c>
      <c r="N503" s="60" cm="1">
        <f t="array" ref="N503">_xlfn._xlws.FILTER(Enrollment[Percentage],(Enrollment[School Name]=Regression_Prep[[#This Row],[School Name]])*(Enrollment[Population]="Students with Disabilities"),"")</f>
        <v>0.12659999999999999</v>
      </c>
      <c r="O503" s="60" t="str">
        <f>_xlfn.XLOOKUP(Regression_Prep[[#This Row],[School Name]],ELA_New[School Name], ELA_New[Percentage of Students at Achievement Level],"")</f>
        <v/>
      </c>
      <c r="P503" s="60">
        <f>_xlfn.XLOOKUP(Regression_Prep[[#This Row],[School Name]],Math_New[School Name],Math_New[Percentage of Students at Achievement Level],"")</f>
        <v>0.76470000000000005</v>
      </c>
      <c r="Q503" s="60" t="str">
        <f>_xlfn.XLOOKUP(Regression_Prep[[#This Row],[School Name]],Science_New[School Name], Science_New[Percentage of Students at Achievement Level],"")</f>
        <v/>
      </c>
      <c r="R503" s="60">
        <f>IFERROR(AVERAGEIFS(Regression_Prep[[#This Row],[Percent Below Achievement ELA]:[Percent Below Achievement Science]],Regression_Prep[[#This Row],[Percent Below Achievement ELA]:[Percent Below Achievement Science]],"&lt;&gt;"),"")</f>
        <v>0.76470000000000005</v>
      </c>
      <c r="S503" s="60" t="str">
        <f>IFERROR(Regression_Prep[[#This Row],[Per Pupil Spending]]*Regression_Prep[[#This Row],[Percent Below Achievement ELA]],"")</f>
        <v/>
      </c>
      <c r="T503" s="60" t="str">
        <f>IFERROR(Regression_Prep[[#This Row],[Per Pupil Spending]]/(1-Regression_Prep[[#This Row],[Percent Below Achievement ELA]]),"")</f>
        <v/>
      </c>
      <c r="U503" s="60" t="str">
        <f>IFERROR(Regression_Prep[[#This Row],[Per Pupil Spending]]*Regression_Prep[[#This Row],[Percent Below Achievement Science]],"")</f>
        <v/>
      </c>
      <c r="V503" s="60" t="str">
        <f>IFERROR(Regression_Prep[[#This Row],[Per Pupil Spending]]/(1-Regression_Prep[[#This Row],[Percent Below Achievement Science]]),"")</f>
        <v/>
      </c>
      <c r="W503" s="60">
        <f>IFERROR(Regression_Prep[[#This Row],[Per Pupil Spending]]*Regression_Prep[[#This Row],[Percent Below Achievement Math]],"")</f>
        <v>23226.569567999999</v>
      </c>
      <c r="X503" s="60">
        <f>IFERROR(Regression_Prep[[#This Row],[Per Pupil Spending]]/(1-Regression_Prep[[#This Row],[Percent Below Achievement Math]]),"")</f>
        <v>129083.89290267746</v>
      </c>
      <c r="Y503" s="60"/>
      <c r="AH503"/>
      <c r="AI503"/>
      <c r="AJ503"/>
      <c r="AK503"/>
      <c r="AL503"/>
      <c r="AM503"/>
      <c r="AN503"/>
      <c r="AO503"/>
      <c r="AP503"/>
    </row>
    <row r="504" spans="1:42" ht="13">
      <c r="A504" s="25" t="s">
        <v>570</v>
      </c>
      <c r="B504" s="23" t="s">
        <v>994</v>
      </c>
      <c r="C504" s="23" t="s">
        <v>497</v>
      </c>
      <c r="D504" s="23" t="s">
        <v>710</v>
      </c>
      <c r="E504" s="23" t="s">
        <v>647</v>
      </c>
      <c r="F504" s="24" t="s">
        <v>579</v>
      </c>
      <c r="G504" s="23" t="s">
        <v>686</v>
      </c>
      <c r="H504" s="23" t="s">
        <v>997</v>
      </c>
      <c r="I504" s="19" t="s">
        <v>710</v>
      </c>
      <c r="J504" s="18" t="str">
        <f>IF(Regression_Prep[[#This Row],[School Type]]="Charter","Charter", "Non Charter")</f>
        <v>Non Charter</v>
      </c>
      <c r="K504" s="60">
        <f>_xlfn.XLOOKUP(Regression_Prep[[#This Row],[School Name]],Per_Pupil_Spending_1[School Name],Per_Pupil_Spending_1[Amount],"")</f>
        <v>31182.43</v>
      </c>
      <c r="L504" s="60">
        <f>IF(Regression_Prep[[#This Row],[Comparison School Type]]="Charter", 0,1)</f>
        <v>1</v>
      </c>
      <c r="M504" s="60" cm="1">
        <f t="array" ref="M504">_xlfn._xlws.FILTER(Enrollment[Percentage],(Enrollment[School Name]=Regression_Prep[[#This Row],[School Name]])*(Enrollment[Population]="Economically Disadvantaged"),"")</f>
        <v>0.40970000000000001</v>
      </c>
      <c r="N504" s="60" cm="1">
        <f t="array" ref="N504">_xlfn._xlws.FILTER(Enrollment[Percentage],(Enrollment[School Name]=Regression_Prep[[#This Row],[School Name]])*(Enrollment[Population]="Students with Disabilities"),"")</f>
        <v>0.20830000000000001</v>
      </c>
      <c r="O504" s="60">
        <f>_xlfn.XLOOKUP(Regression_Prep[[#This Row],[School Name]],ELA_New[School Name], ELA_New[Percentage of Students at Achievement Level],"")</f>
        <v>0.4</v>
      </c>
      <c r="P504" s="60">
        <f>_xlfn.XLOOKUP(Regression_Prep[[#This Row],[School Name]],Math_New[School Name],Math_New[Percentage of Students at Achievement Level],"")</f>
        <v>0.61670000000000003</v>
      </c>
      <c r="Q504" s="60" t="str">
        <f>_xlfn.XLOOKUP(Regression_Prep[[#This Row],[School Name]],Science_New[School Name], Science_New[Percentage of Students at Achievement Level],"")</f>
        <v/>
      </c>
      <c r="R504" s="60">
        <f>IFERROR(AVERAGEIFS(Regression_Prep[[#This Row],[Percent Below Achievement ELA]:[Percent Below Achievement Science]],Regression_Prep[[#This Row],[Percent Below Achievement ELA]:[Percent Below Achievement Science]],"&lt;&gt;"),"")</f>
        <v>0.50835000000000008</v>
      </c>
      <c r="S504" s="60">
        <f>IFERROR(Regression_Prep[[#This Row],[Per Pupil Spending]]*Regression_Prep[[#This Row],[Percent Below Achievement ELA]],"")</f>
        <v>12472.972000000002</v>
      </c>
      <c r="T504" s="60">
        <f>IFERROR(Regression_Prep[[#This Row],[Per Pupil Spending]]/(1-Regression_Prep[[#This Row],[Percent Below Achievement ELA]]),"")</f>
        <v>51970.716666666667</v>
      </c>
      <c r="U504" s="60" t="str">
        <f>IFERROR(Regression_Prep[[#This Row],[Per Pupil Spending]]*Regression_Prep[[#This Row],[Percent Below Achievement Science]],"")</f>
        <v/>
      </c>
      <c r="V504" s="60" t="str">
        <f>IFERROR(Regression_Prep[[#This Row],[Per Pupil Spending]]/(1-Regression_Prep[[#This Row],[Percent Below Achievement Science]]),"")</f>
        <v/>
      </c>
      <c r="W504" s="60">
        <f>IFERROR(Regression_Prep[[#This Row],[Per Pupil Spending]]*Regression_Prep[[#This Row],[Percent Below Achievement Math]],"")</f>
        <v>19230.204581000002</v>
      </c>
      <c r="X504" s="60">
        <f>IFERROR(Regression_Prep[[#This Row],[Per Pupil Spending]]/(1-Regression_Prep[[#This Row],[Percent Below Achievement Math]]),"")</f>
        <v>81352.54369945213</v>
      </c>
      <c r="Y504" s="60"/>
      <c r="AH504"/>
      <c r="AI504"/>
      <c r="AJ504"/>
      <c r="AK504"/>
      <c r="AL504"/>
      <c r="AM504"/>
      <c r="AN504"/>
      <c r="AO504"/>
      <c r="AP504"/>
    </row>
    <row r="505" spans="1:42" ht="13">
      <c r="A505" s="28" t="s">
        <v>570</v>
      </c>
      <c r="B505" s="26" t="s">
        <v>994</v>
      </c>
      <c r="C505" s="26" t="s">
        <v>309</v>
      </c>
      <c r="D505" s="26" t="s">
        <v>710</v>
      </c>
      <c r="E505" s="26" t="s">
        <v>647</v>
      </c>
      <c r="F505" s="27" t="s">
        <v>579</v>
      </c>
      <c r="G505" s="26" t="s">
        <v>686</v>
      </c>
      <c r="H505" s="26" t="s">
        <v>998</v>
      </c>
      <c r="I505" s="19" t="s">
        <v>710</v>
      </c>
      <c r="J505" s="18" t="str">
        <f>IF(Regression_Prep[[#This Row],[School Type]]="Charter","Charter", "Non Charter")</f>
        <v>Non Charter</v>
      </c>
      <c r="K505" s="60">
        <f>_xlfn.XLOOKUP(Regression_Prep[[#This Row],[School Name]],Per_Pupil_Spending_1[School Name],Per_Pupil_Spending_1[Amount],"")</f>
        <v>37426.959999999999</v>
      </c>
      <c r="L505" s="60">
        <f>IF(Regression_Prep[[#This Row],[Comparison School Type]]="Charter", 0,1)</f>
        <v>1</v>
      </c>
      <c r="M505" s="60" cm="1">
        <f t="array" ref="M505">_xlfn._xlws.FILTER(Enrollment[Percentage],(Enrollment[School Name]=Regression_Prep[[#This Row],[School Name]])*(Enrollment[Population]="Economically Disadvantaged"),"")</f>
        <v>0.443</v>
      </c>
      <c r="N505" s="60" cm="1">
        <f t="array" ref="N505">_xlfn._xlws.FILTER(Enrollment[Percentage],(Enrollment[School Name]=Regression_Prep[[#This Row],[School Name]])*(Enrollment[Population]="Students with Disabilities"),"")</f>
        <v>0.1772</v>
      </c>
      <c r="O505" s="60">
        <f>_xlfn.XLOOKUP(Regression_Prep[[#This Row],[School Name]],ELA_New[School Name], ELA_New[Percentage of Students at Achievement Level],"")</f>
        <v>0.4103</v>
      </c>
      <c r="P505" s="60">
        <f>_xlfn.XLOOKUP(Regression_Prep[[#This Row],[School Name]],Math_New[School Name],Math_New[Percentage of Students at Achievement Level],"")</f>
        <v>0.51280000000000003</v>
      </c>
      <c r="Q505" s="60" t="str">
        <f>_xlfn.XLOOKUP(Regression_Prep[[#This Row],[School Name]],Science_New[School Name], Science_New[Percentage of Students at Achievement Level],"")</f>
        <v/>
      </c>
      <c r="R505" s="60">
        <f>IFERROR(AVERAGEIFS(Regression_Prep[[#This Row],[Percent Below Achievement ELA]:[Percent Below Achievement Science]],Regression_Prep[[#This Row],[Percent Below Achievement ELA]:[Percent Below Achievement Science]],"&lt;&gt;"),"")</f>
        <v>0.46155000000000002</v>
      </c>
      <c r="S505" s="60">
        <f>IFERROR(Regression_Prep[[#This Row],[Per Pupil Spending]]*Regression_Prep[[#This Row],[Percent Below Achievement ELA]],"")</f>
        <v>15356.281687999999</v>
      </c>
      <c r="T505" s="60">
        <f>IFERROR(Regression_Prep[[#This Row],[Per Pupil Spending]]/(1-Regression_Prep[[#This Row],[Percent Below Achievement ELA]]),"")</f>
        <v>63467.797185009324</v>
      </c>
      <c r="U505" s="60" t="str">
        <f>IFERROR(Regression_Prep[[#This Row],[Per Pupil Spending]]*Regression_Prep[[#This Row],[Percent Below Achievement Science]],"")</f>
        <v/>
      </c>
      <c r="V505" s="60" t="str">
        <f>IFERROR(Regression_Prep[[#This Row],[Per Pupil Spending]]/(1-Regression_Prep[[#This Row],[Percent Below Achievement Science]]),"")</f>
        <v/>
      </c>
      <c r="W505" s="60">
        <f>IFERROR(Regression_Prep[[#This Row],[Per Pupil Spending]]*Regression_Prep[[#This Row],[Percent Below Achievement Math]],"")</f>
        <v>19192.545088000003</v>
      </c>
      <c r="X505" s="60">
        <f>IFERROR(Regression_Prep[[#This Row],[Per Pupil Spending]]/(1-Regression_Prep[[#This Row],[Percent Below Achievement Math]]),"")</f>
        <v>76820.525451559937</v>
      </c>
      <c r="Y505" s="60"/>
      <c r="AH505"/>
      <c r="AI505"/>
      <c r="AJ505"/>
      <c r="AK505"/>
      <c r="AL505"/>
      <c r="AM505"/>
      <c r="AN505"/>
      <c r="AO505"/>
      <c r="AP505"/>
    </row>
    <row r="506" spans="1:42" ht="13">
      <c r="A506" s="25" t="s">
        <v>570</v>
      </c>
      <c r="B506" s="23" t="s">
        <v>1081</v>
      </c>
      <c r="C506" s="23" t="s">
        <v>368</v>
      </c>
      <c r="D506" s="23" t="s">
        <v>756</v>
      </c>
      <c r="E506" s="23" t="s">
        <v>647</v>
      </c>
      <c r="F506" s="24" t="s">
        <v>579</v>
      </c>
      <c r="G506" s="23" t="s">
        <v>791</v>
      </c>
      <c r="H506" s="23" t="s">
        <v>1083</v>
      </c>
      <c r="I506" s="19" t="s">
        <v>756</v>
      </c>
      <c r="J506" s="18" t="str">
        <f>IF(Regression_Prep[[#This Row],[School Type]]="Charter","Charter", "Non Charter")</f>
        <v>Non Charter</v>
      </c>
      <c r="K506" s="60">
        <f>_xlfn.XLOOKUP(Regression_Prep[[#This Row],[School Name]],Per_Pupil_Spending_1[School Name],Per_Pupil_Spending_1[Amount],"")</f>
        <v>25197.57</v>
      </c>
      <c r="L506" s="60">
        <f>IF(Regression_Prep[[#This Row],[Comparison School Type]]="Charter", 0,1)</f>
        <v>1</v>
      </c>
      <c r="M506" s="60" cm="1">
        <f t="array" ref="M506">_xlfn._xlws.FILTER(Enrollment[Percentage],(Enrollment[School Name]=Regression_Prep[[#This Row],[School Name]])*(Enrollment[Population]="Economically Disadvantaged"),"")</f>
        <v>0.47420000000000001</v>
      </c>
      <c r="N506" s="60" cm="1">
        <f t="array" ref="N506">_xlfn._xlws.FILTER(Enrollment[Percentage],(Enrollment[School Name]=Regression_Prep[[#This Row],[School Name]])*(Enrollment[Population]="Students with Disabilities"),"")</f>
        <v>0.17530000000000001</v>
      </c>
      <c r="O506" s="60">
        <f>_xlfn.XLOOKUP(Regression_Prep[[#This Row],[School Name]],ELA_New[School Name], ELA_New[Percentage of Students at Achievement Level],"")</f>
        <v>0.31580000000000003</v>
      </c>
      <c r="P506" s="60">
        <f>_xlfn.XLOOKUP(Regression_Prep[[#This Row],[School Name]],Math_New[School Name],Math_New[Percentage of Students at Achievement Level],"")</f>
        <v>0.47370000000000001</v>
      </c>
      <c r="Q506" s="60" t="str">
        <f>_xlfn.XLOOKUP(Regression_Prep[[#This Row],[School Name]],Science_New[School Name], Science_New[Percentage of Students at Achievement Level],"")</f>
        <v/>
      </c>
      <c r="R506" s="60">
        <f>IFERROR(AVERAGEIFS(Regression_Prep[[#This Row],[Percent Below Achievement ELA]:[Percent Below Achievement Science]],Regression_Prep[[#This Row],[Percent Below Achievement ELA]:[Percent Below Achievement Science]],"&lt;&gt;"),"")</f>
        <v>0.39475000000000005</v>
      </c>
      <c r="S506" s="60">
        <f>IFERROR(Regression_Prep[[#This Row],[Per Pupil Spending]]*Regression_Prep[[#This Row],[Percent Below Achievement ELA]],"")</f>
        <v>7957.3926060000003</v>
      </c>
      <c r="T506" s="60">
        <f>IFERROR(Regression_Prep[[#This Row],[Per Pupil Spending]]/(1-Regression_Prep[[#This Row],[Percent Below Achievement ELA]]),"")</f>
        <v>36827.784273604215</v>
      </c>
      <c r="U506" s="60" t="str">
        <f>IFERROR(Regression_Prep[[#This Row],[Per Pupil Spending]]*Regression_Prep[[#This Row],[Percent Below Achievement Science]],"")</f>
        <v/>
      </c>
      <c r="V506" s="60" t="str">
        <f>IFERROR(Regression_Prep[[#This Row],[Per Pupil Spending]]/(1-Regression_Prep[[#This Row],[Percent Below Achievement Science]]),"")</f>
        <v/>
      </c>
      <c r="W506" s="60">
        <f>IFERROR(Regression_Prep[[#This Row],[Per Pupil Spending]]*Regression_Prep[[#This Row],[Percent Below Achievement Math]],"")</f>
        <v>11936.088909</v>
      </c>
      <c r="X506" s="60">
        <f>IFERROR(Regression_Prep[[#This Row],[Per Pupil Spending]]/(1-Regression_Prep[[#This Row],[Percent Below Achievement Math]]),"")</f>
        <v>47876.819304579141</v>
      </c>
      <c r="Y506" s="60"/>
      <c r="AH506"/>
      <c r="AI506"/>
      <c r="AJ506"/>
      <c r="AK506"/>
      <c r="AL506"/>
      <c r="AM506"/>
      <c r="AN506"/>
      <c r="AO506"/>
      <c r="AP506"/>
    </row>
    <row r="507" spans="1:42" ht="13">
      <c r="A507" s="28" t="s">
        <v>570</v>
      </c>
      <c r="B507" s="26" t="s">
        <v>1081</v>
      </c>
      <c r="C507" s="26" t="s">
        <v>510</v>
      </c>
      <c r="D507" s="26" t="s">
        <v>756</v>
      </c>
      <c r="E507" s="26" t="s">
        <v>647</v>
      </c>
      <c r="F507" s="27" t="s">
        <v>579</v>
      </c>
      <c r="G507" s="26" t="s">
        <v>791</v>
      </c>
      <c r="H507" s="26" t="s">
        <v>1085</v>
      </c>
      <c r="I507" s="19" t="s">
        <v>756</v>
      </c>
      <c r="J507" s="18" t="str">
        <f>IF(Regression_Prep[[#This Row],[School Type]]="Charter","Charter", "Non Charter")</f>
        <v>Non Charter</v>
      </c>
      <c r="K507" s="60">
        <f>_xlfn.XLOOKUP(Regression_Prep[[#This Row],[School Name]],Per_Pupil_Spending_1[School Name],Per_Pupil_Spending_1[Amount],"")</f>
        <v>22883.87</v>
      </c>
      <c r="L507" s="60">
        <f>IF(Regression_Prep[[#This Row],[Comparison School Type]]="Charter", 0,1)</f>
        <v>1</v>
      </c>
      <c r="M507" s="60" cm="1">
        <f t="array" ref="M507">_xlfn._xlws.FILTER(Enrollment[Percentage],(Enrollment[School Name]=Regression_Prep[[#This Row],[School Name]])*(Enrollment[Population]="Economically Disadvantaged"),"")</f>
        <v>0.73550000000000004</v>
      </c>
      <c r="N507" s="60" cm="1">
        <f t="array" ref="N507">_xlfn._xlws.FILTER(Enrollment[Percentage],(Enrollment[School Name]=Regression_Prep[[#This Row],[School Name]])*(Enrollment[Population]="Students with Disabilities"),"")</f>
        <v>0.28100000000000003</v>
      </c>
      <c r="O507" s="60">
        <f>_xlfn.XLOOKUP(Regression_Prep[[#This Row],[School Name]],ELA_New[School Name], ELA_New[Percentage of Students at Achievement Level],"")</f>
        <v>0.45</v>
      </c>
      <c r="P507" s="60">
        <f>_xlfn.XLOOKUP(Regression_Prep[[#This Row],[School Name]],Math_New[School Name],Math_New[Percentage of Students at Achievement Level],"")</f>
        <v>0.67500000000000004</v>
      </c>
      <c r="Q507" s="60" t="str">
        <f>_xlfn.XLOOKUP(Regression_Prep[[#This Row],[School Name]],Science_New[School Name], Science_New[Percentage of Students at Achievement Level],"")</f>
        <v/>
      </c>
      <c r="R507" s="60">
        <f>IFERROR(AVERAGEIFS(Regression_Prep[[#This Row],[Percent Below Achievement ELA]:[Percent Below Achievement Science]],Regression_Prep[[#This Row],[Percent Below Achievement ELA]:[Percent Below Achievement Science]],"&lt;&gt;"),"")</f>
        <v>0.5625</v>
      </c>
      <c r="S507" s="60">
        <f>IFERROR(Regression_Prep[[#This Row],[Per Pupil Spending]]*Regression_Prep[[#This Row],[Percent Below Achievement ELA]],"")</f>
        <v>10297.7415</v>
      </c>
      <c r="T507" s="60">
        <f>IFERROR(Regression_Prep[[#This Row],[Per Pupil Spending]]/(1-Regression_Prep[[#This Row],[Percent Below Achievement ELA]]),"")</f>
        <v>41607.036363636362</v>
      </c>
      <c r="U507" s="60" t="str">
        <f>IFERROR(Regression_Prep[[#This Row],[Per Pupil Spending]]*Regression_Prep[[#This Row],[Percent Below Achievement Science]],"")</f>
        <v/>
      </c>
      <c r="V507" s="60" t="str">
        <f>IFERROR(Regression_Prep[[#This Row],[Per Pupil Spending]]/(1-Regression_Prep[[#This Row],[Percent Below Achievement Science]]),"")</f>
        <v/>
      </c>
      <c r="W507" s="60">
        <f>IFERROR(Regression_Prep[[#This Row],[Per Pupil Spending]]*Regression_Prep[[#This Row],[Percent Below Achievement Math]],"")</f>
        <v>15446.61225</v>
      </c>
      <c r="X507" s="60">
        <f>IFERROR(Regression_Prep[[#This Row],[Per Pupil Spending]]/(1-Regression_Prep[[#This Row],[Percent Below Achievement Math]]),"")</f>
        <v>70411.907692307694</v>
      </c>
      <c r="Y507" s="60"/>
      <c r="AH507"/>
      <c r="AI507"/>
      <c r="AJ507"/>
      <c r="AK507"/>
      <c r="AL507"/>
      <c r="AM507"/>
      <c r="AN507"/>
      <c r="AO507"/>
      <c r="AP507"/>
    </row>
    <row r="508" spans="1:42" ht="13">
      <c r="A508" s="25" t="s">
        <v>570</v>
      </c>
      <c r="B508" s="23" t="s">
        <v>1115</v>
      </c>
      <c r="C508" s="23" t="s">
        <v>214</v>
      </c>
      <c r="D508" s="23" t="s">
        <v>922</v>
      </c>
      <c r="E508" s="23" t="s">
        <v>647</v>
      </c>
      <c r="F508" s="24" t="s">
        <v>579</v>
      </c>
      <c r="G508" s="23" t="s">
        <v>691</v>
      </c>
      <c r="H508" s="23" t="s">
        <v>1116</v>
      </c>
      <c r="I508" s="19" t="s">
        <v>922</v>
      </c>
      <c r="J508" s="18" t="str">
        <f>IF(Regression_Prep[[#This Row],[School Type]]="Charter","Charter", "Non Charter")</f>
        <v>Non Charter</v>
      </c>
      <c r="K508" s="60">
        <f>_xlfn.XLOOKUP(Regression_Prep[[#This Row],[School Name]],Per_Pupil_Spending_1[School Name],Per_Pupil_Spending_1[Amount],"")</f>
        <v>27488.01</v>
      </c>
      <c r="L508" s="60">
        <f>IF(Regression_Prep[[#This Row],[Comparison School Type]]="Charter", 0,1)</f>
        <v>1</v>
      </c>
      <c r="M508" s="60" cm="1">
        <f t="array" ref="M508">_xlfn._xlws.FILTER(Enrollment[Percentage],(Enrollment[School Name]=Regression_Prep[[#This Row],[School Name]])*(Enrollment[Population]="Economically Disadvantaged"),"")</f>
        <v>0.63770000000000004</v>
      </c>
      <c r="N508" s="60" cm="1">
        <f t="array" ref="N508">_xlfn._xlws.FILTER(Enrollment[Percentage],(Enrollment[School Name]=Regression_Prep[[#This Row],[School Name]])*(Enrollment[Population]="Students with Disabilities"),"")</f>
        <v>0.18840000000000001</v>
      </c>
      <c r="O508" s="60">
        <f>_xlfn.XLOOKUP(Regression_Prep[[#This Row],[School Name]],ELA_New[School Name], ELA_New[Percentage of Students at Achievement Level],"")</f>
        <v>0.2273</v>
      </c>
      <c r="P508" s="60" t="str">
        <f>_xlfn.XLOOKUP(Regression_Prep[[#This Row],[School Name]],Math_New[School Name],Math_New[Percentage of Students at Achievement Level],"")</f>
        <v/>
      </c>
      <c r="Q508" s="60" t="str">
        <f>_xlfn.XLOOKUP(Regression_Prep[[#This Row],[School Name]],Science_New[School Name], Science_New[Percentage of Students at Achievement Level],"")</f>
        <v/>
      </c>
      <c r="R508" s="60">
        <f>IFERROR(AVERAGEIFS(Regression_Prep[[#This Row],[Percent Below Achievement ELA]:[Percent Below Achievement Science]],Regression_Prep[[#This Row],[Percent Below Achievement ELA]:[Percent Below Achievement Science]],"&lt;&gt;"),"")</f>
        <v>0.2273</v>
      </c>
      <c r="S508" s="60">
        <f>IFERROR(Regression_Prep[[#This Row],[Per Pupil Spending]]*Regression_Prep[[#This Row],[Percent Below Achievement ELA]],"")</f>
        <v>6248.0246729999999</v>
      </c>
      <c r="T508" s="60">
        <f>IFERROR(Regression_Prep[[#This Row],[Per Pupil Spending]]/(1-Regression_Prep[[#This Row],[Percent Below Achievement ELA]]),"")</f>
        <v>35573.974375566198</v>
      </c>
      <c r="U508" s="60" t="str">
        <f>IFERROR(Regression_Prep[[#This Row],[Per Pupil Spending]]*Regression_Prep[[#This Row],[Percent Below Achievement Science]],"")</f>
        <v/>
      </c>
      <c r="V508" s="60" t="str">
        <f>IFERROR(Regression_Prep[[#This Row],[Per Pupil Spending]]/(1-Regression_Prep[[#This Row],[Percent Below Achievement Science]]),"")</f>
        <v/>
      </c>
      <c r="W508" s="60" t="str">
        <f>IFERROR(Regression_Prep[[#This Row],[Per Pupil Spending]]*Regression_Prep[[#This Row],[Percent Below Achievement Math]],"")</f>
        <v/>
      </c>
      <c r="X508" s="60" t="str">
        <f>IFERROR(Regression_Prep[[#This Row],[Per Pupil Spending]]/(1-Regression_Prep[[#This Row],[Percent Below Achievement Math]]),"")</f>
        <v/>
      </c>
      <c r="Y508" s="60"/>
      <c r="AH508"/>
      <c r="AI508"/>
      <c r="AJ508"/>
      <c r="AK508"/>
      <c r="AL508"/>
      <c r="AM508"/>
      <c r="AN508"/>
      <c r="AO508"/>
      <c r="AP508"/>
    </row>
    <row r="509" spans="1:42" ht="13">
      <c r="A509" s="28" t="s">
        <v>570</v>
      </c>
      <c r="B509" s="26" t="s">
        <v>799</v>
      </c>
      <c r="C509" s="26" t="s">
        <v>391</v>
      </c>
      <c r="D509" s="26" t="s">
        <v>655</v>
      </c>
      <c r="E509" s="26" t="s">
        <v>647</v>
      </c>
      <c r="F509" s="27" t="s">
        <v>579</v>
      </c>
      <c r="G509" s="26" t="s">
        <v>686</v>
      </c>
      <c r="H509" s="26" t="s">
        <v>800</v>
      </c>
      <c r="I509" s="19" t="s">
        <v>656</v>
      </c>
      <c r="J509" s="18" t="str">
        <f>IF(Regression_Prep[[#This Row],[School Type]]="Charter","Charter", "Non Charter")</f>
        <v>Non Charter</v>
      </c>
      <c r="K509" s="60">
        <f>_xlfn.XLOOKUP(Regression_Prep[[#This Row],[School Name]],Per_Pupil_Spending_1[School Name],Per_Pupil_Spending_1[Amount],"")</f>
        <v>57773.39</v>
      </c>
      <c r="L509" s="60">
        <f>IF(Regression_Prep[[#This Row],[Comparison School Type]]="Charter", 0,1)</f>
        <v>1</v>
      </c>
      <c r="M509" s="60" cm="1">
        <f t="array" ref="M509">_xlfn._xlws.FILTER(Enrollment[Percentage],(Enrollment[School Name]=Regression_Prep[[#This Row],[School Name]])*(Enrollment[Population]="Economically Disadvantaged"),"")</f>
        <v>1</v>
      </c>
      <c r="N509" s="60" cm="1">
        <f t="array" ref="N509">_xlfn._xlws.FILTER(Enrollment[Percentage],(Enrollment[School Name]=Regression_Prep[[#This Row],[School Name]])*(Enrollment[Population]="Students with Disabilities"),"")</f>
        <v>1</v>
      </c>
      <c r="O509" s="60" t="str">
        <f>_xlfn.XLOOKUP(Regression_Prep[[#This Row],[School Name]],ELA_New[School Name], ELA_New[Percentage of Students at Achievement Level],"")</f>
        <v/>
      </c>
      <c r="P509" s="60" t="str">
        <f>_xlfn.XLOOKUP(Regression_Prep[[#This Row],[School Name]],Math_New[School Name],Math_New[Percentage of Students at Achievement Level],"")</f>
        <v/>
      </c>
      <c r="Q509" s="60" t="str">
        <f>_xlfn.XLOOKUP(Regression_Prep[[#This Row],[School Name]],Science_New[School Name], Science_New[Percentage of Students at Achievement Level],"")</f>
        <v/>
      </c>
      <c r="R50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09" s="60" t="str">
        <f>IFERROR(Regression_Prep[[#This Row],[Per Pupil Spending]]*Regression_Prep[[#This Row],[Percent Below Achievement ELA]],"")</f>
        <v/>
      </c>
      <c r="T509" s="60" t="str">
        <f>IFERROR(Regression_Prep[[#This Row],[Per Pupil Spending]]/(1-Regression_Prep[[#This Row],[Percent Below Achievement ELA]]),"")</f>
        <v/>
      </c>
      <c r="U509" s="60" t="str">
        <f>IFERROR(Regression_Prep[[#This Row],[Per Pupil Spending]]*Regression_Prep[[#This Row],[Percent Below Achievement Science]],"")</f>
        <v/>
      </c>
      <c r="V509" s="60" t="str">
        <f>IFERROR(Regression_Prep[[#This Row],[Per Pupil Spending]]/(1-Regression_Prep[[#This Row],[Percent Below Achievement Science]]),"")</f>
        <v/>
      </c>
      <c r="W509" s="60" t="str">
        <f>IFERROR(Regression_Prep[[#This Row],[Per Pupil Spending]]*Regression_Prep[[#This Row],[Percent Below Achievement Math]],"")</f>
        <v/>
      </c>
      <c r="X509" s="60" t="str">
        <f>IFERROR(Regression_Prep[[#This Row],[Per Pupil Spending]]/(1-Regression_Prep[[#This Row],[Percent Below Achievement Math]]),"")</f>
        <v/>
      </c>
      <c r="Y509" s="60"/>
    </row>
    <row r="510" spans="1:42" ht="13">
      <c r="A510" s="25" t="s">
        <v>570</v>
      </c>
      <c r="B510" s="23" t="s">
        <v>1017</v>
      </c>
      <c r="C510" s="23" t="s">
        <v>69</v>
      </c>
      <c r="D510" s="23" t="s">
        <v>724</v>
      </c>
      <c r="E510" s="23" t="s">
        <v>647</v>
      </c>
      <c r="F510" s="24" t="s">
        <v>579</v>
      </c>
      <c r="G510" s="23" t="s">
        <v>676</v>
      </c>
      <c r="H510" s="23" t="s">
        <v>1018</v>
      </c>
      <c r="I510" s="19" t="s">
        <v>724</v>
      </c>
      <c r="J510" s="18" t="str">
        <f>IF(Regression_Prep[[#This Row],[School Type]]="Charter","Charter", "Non Charter")</f>
        <v>Non Charter</v>
      </c>
      <c r="K510" s="60">
        <f>_xlfn.XLOOKUP(Regression_Prep[[#This Row],[School Name]],Per_Pupil_Spending_1[School Name],Per_Pupil_Spending_1[Amount],"")</f>
        <v>27197.13</v>
      </c>
      <c r="L510" s="60">
        <f>IF(Regression_Prep[[#This Row],[Comparison School Type]]="Charter", 0,1)</f>
        <v>1</v>
      </c>
      <c r="M510" s="60" cm="1">
        <f t="array" ref="M510">_xlfn._xlws.FILTER(Enrollment[Percentage],(Enrollment[School Name]=Regression_Prep[[#This Row],[School Name]])*(Enrollment[Population]="Economically Disadvantaged"),"")</f>
        <v>0.61399999999999999</v>
      </c>
      <c r="N510" s="60" cm="1">
        <f t="array" ref="N510">_xlfn._xlws.FILTER(Enrollment[Percentage],(Enrollment[School Name]=Regression_Prep[[#This Row],[School Name]])*(Enrollment[Population]="Students with Disabilities"),"")</f>
        <v>0.29820000000000002</v>
      </c>
      <c r="O510" s="60" t="str">
        <f>_xlfn.XLOOKUP(Regression_Prep[[#This Row],[School Name]],ELA_New[School Name], ELA_New[Percentage of Students at Achievement Level],"")</f>
        <v/>
      </c>
      <c r="P510" s="60" t="str">
        <f>_xlfn.XLOOKUP(Regression_Prep[[#This Row],[School Name]],Math_New[School Name],Math_New[Percentage of Students at Achievement Level],"")</f>
        <v/>
      </c>
      <c r="Q510" s="60" t="str">
        <f>_xlfn.XLOOKUP(Regression_Prep[[#This Row],[School Name]],Science_New[School Name], Science_New[Percentage of Students at Achievement Level],"")</f>
        <v/>
      </c>
      <c r="R51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0" s="60" t="str">
        <f>IFERROR(Regression_Prep[[#This Row],[Per Pupil Spending]]*Regression_Prep[[#This Row],[Percent Below Achievement ELA]],"")</f>
        <v/>
      </c>
      <c r="T510" s="60" t="str">
        <f>IFERROR(Regression_Prep[[#This Row],[Per Pupil Spending]]/(1-Regression_Prep[[#This Row],[Percent Below Achievement ELA]]),"")</f>
        <v/>
      </c>
      <c r="U510" s="60" t="str">
        <f>IFERROR(Regression_Prep[[#This Row],[Per Pupil Spending]]*Regression_Prep[[#This Row],[Percent Below Achievement Science]],"")</f>
        <v/>
      </c>
      <c r="V510" s="60" t="str">
        <f>IFERROR(Regression_Prep[[#This Row],[Per Pupil Spending]]/(1-Regression_Prep[[#This Row],[Percent Below Achievement Science]]),"")</f>
        <v/>
      </c>
      <c r="W510" s="60" t="str">
        <f>IFERROR(Regression_Prep[[#This Row],[Per Pupil Spending]]*Regression_Prep[[#This Row],[Percent Below Achievement Math]],"")</f>
        <v/>
      </c>
      <c r="X510" s="60" t="str">
        <f>IFERROR(Regression_Prep[[#This Row],[Per Pupil Spending]]/(1-Regression_Prep[[#This Row],[Percent Below Achievement Math]]),"")</f>
        <v/>
      </c>
      <c r="Y510" s="60"/>
    </row>
    <row r="511" spans="1:42" ht="13">
      <c r="A511" s="28" t="s">
        <v>570</v>
      </c>
      <c r="B511" s="26" t="s">
        <v>761</v>
      </c>
      <c r="C511" s="26" t="s">
        <v>272</v>
      </c>
      <c r="D511" s="26" t="s">
        <v>662</v>
      </c>
      <c r="E511" s="26" t="s">
        <v>647</v>
      </c>
      <c r="F511" s="27" t="s">
        <v>579</v>
      </c>
      <c r="G511" s="26" t="s">
        <v>679</v>
      </c>
      <c r="H511" s="26" t="s">
        <v>762</v>
      </c>
      <c r="I511" s="19" t="s">
        <v>656</v>
      </c>
      <c r="J511" s="18" t="str">
        <f>IF(Regression_Prep[[#This Row],[School Type]]="Charter","Charter", "Non Charter")</f>
        <v>Non Charter</v>
      </c>
      <c r="K511" s="60">
        <f>_xlfn.XLOOKUP(Regression_Prep[[#This Row],[School Name]],Per_Pupil_Spending_1[School Name],Per_Pupil_Spending_1[Amount],"")</f>
        <v>50368.25</v>
      </c>
      <c r="L511" s="60">
        <f>IF(Regression_Prep[[#This Row],[Comparison School Type]]="Charter", 0,1)</f>
        <v>1</v>
      </c>
      <c r="M511" s="60" cm="1">
        <f t="array" ref="M511">_xlfn._xlws.FILTER(Enrollment[Percentage],(Enrollment[School Name]=Regression_Prep[[#This Row],[School Name]])*(Enrollment[Population]="Economically Disadvantaged"),"")</f>
        <v>0.66669999999999996</v>
      </c>
      <c r="N511" s="60" t="str" cm="1">
        <f t="array" ref="N511">_xlfn._xlws.FILTER(Enrollment[Percentage],(Enrollment[School Name]=Regression_Prep[[#This Row],[School Name]])*(Enrollment[Population]="Students with Disabilities"),"")</f>
        <v/>
      </c>
      <c r="O511" s="60" t="str">
        <f>_xlfn.XLOOKUP(Regression_Prep[[#This Row],[School Name]],ELA_New[School Name], ELA_New[Percentage of Students at Achievement Level],"")</f>
        <v/>
      </c>
      <c r="P511" s="60" t="str">
        <f>_xlfn.XLOOKUP(Regression_Prep[[#This Row],[School Name]],Math_New[School Name],Math_New[Percentage of Students at Achievement Level],"")</f>
        <v/>
      </c>
      <c r="Q511" s="60" t="str">
        <f>_xlfn.XLOOKUP(Regression_Prep[[#This Row],[School Name]],Science_New[School Name], Science_New[Percentage of Students at Achievement Level],"")</f>
        <v/>
      </c>
      <c r="R51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1" s="60" t="str">
        <f>IFERROR(Regression_Prep[[#This Row],[Per Pupil Spending]]*Regression_Prep[[#This Row],[Percent Below Achievement ELA]],"")</f>
        <v/>
      </c>
      <c r="T511" s="60" t="str">
        <f>IFERROR(Regression_Prep[[#This Row],[Per Pupil Spending]]/(1-Regression_Prep[[#This Row],[Percent Below Achievement ELA]]),"")</f>
        <v/>
      </c>
      <c r="U511" s="60" t="str">
        <f>IFERROR(Regression_Prep[[#This Row],[Per Pupil Spending]]*Regression_Prep[[#This Row],[Percent Below Achievement Science]],"")</f>
        <v/>
      </c>
      <c r="V511" s="60" t="str">
        <f>IFERROR(Regression_Prep[[#This Row],[Per Pupil Spending]]/(1-Regression_Prep[[#This Row],[Percent Below Achievement Science]]),"")</f>
        <v/>
      </c>
      <c r="W511" s="60" t="str">
        <f>IFERROR(Regression_Prep[[#This Row],[Per Pupil Spending]]*Regression_Prep[[#This Row],[Percent Below Achievement Math]],"")</f>
        <v/>
      </c>
      <c r="X511" s="60" t="str">
        <f>IFERROR(Regression_Prep[[#This Row],[Per Pupil Spending]]/(1-Regression_Prep[[#This Row],[Percent Below Achievement Math]]),"")</f>
        <v/>
      </c>
      <c r="Y511" s="60"/>
    </row>
    <row r="512" spans="1:42" ht="13">
      <c r="A512" s="25" t="s">
        <v>570</v>
      </c>
      <c r="B512" s="23" t="s">
        <v>767</v>
      </c>
      <c r="C512" s="23" t="s">
        <v>296</v>
      </c>
      <c r="D512" s="23" t="s">
        <v>655</v>
      </c>
      <c r="E512" s="23" t="s">
        <v>647</v>
      </c>
      <c r="F512" s="24" t="s">
        <v>579</v>
      </c>
      <c r="G512" s="23" t="s">
        <v>686</v>
      </c>
      <c r="H512" s="23" t="s">
        <v>768</v>
      </c>
      <c r="I512" s="19" t="s">
        <v>656</v>
      </c>
      <c r="J512" s="18" t="str">
        <f>IF(Regression_Prep[[#This Row],[School Type]]="Charter","Charter", "Non Charter")</f>
        <v>Non Charter</v>
      </c>
      <c r="K512" s="60">
        <f>_xlfn.XLOOKUP(Regression_Prep[[#This Row],[School Name]],Per_Pupil_Spending_1[School Name],Per_Pupil_Spending_1[Amount],"")</f>
        <v>71083.31</v>
      </c>
      <c r="L512" s="60">
        <f>IF(Regression_Prep[[#This Row],[Comparison School Type]]="Charter", 0,1)</f>
        <v>1</v>
      </c>
      <c r="M512" s="60" cm="1">
        <f t="array" ref="M512">_xlfn._xlws.FILTER(Enrollment[Percentage],(Enrollment[School Name]=Regression_Prep[[#This Row],[School Name]])*(Enrollment[Population]="Economically Disadvantaged"),"")</f>
        <v>0.5</v>
      </c>
      <c r="N512" s="60" t="str" cm="1">
        <f t="array" ref="N512">_xlfn._xlws.FILTER(Enrollment[Percentage],(Enrollment[School Name]=Regression_Prep[[#This Row],[School Name]])*(Enrollment[Population]="Students with Disabilities"),"")</f>
        <v/>
      </c>
      <c r="O512" s="60" t="str">
        <f>_xlfn.XLOOKUP(Regression_Prep[[#This Row],[School Name]],ELA_New[School Name], ELA_New[Percentage of Students at Achievement Level],"")</f>
        <v/>
      </c>
      <c r="P512" s="60" t="str">
        <f>_xlfn.XLOOKUP(Regression_Prep[[#This Row],[School Name]],Math_New[School Name],Math_New[Percentage of Students at Achievement Level],"")</f>
        <v/>
      </c>
      <c r="Q512" s="60" t="str">
        <f>_xlfn.XLOOKUP(Regression_Prep[[#This Row],[School Name]],Science_New[School Name], Science_New[Percentage of Students at Achievement Level],"")</f>
        <v/>
      </c>
      <c r="R51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2" s="60" t="str">
        <f>IFERROR(Regression_Prep[[#This Row],[Per Pupil Spending]]*Regression_Prep[[#This Row],[Percent Below Achievement ELA]],"")</f>
        <v/>
      </c>
      <c r="T512" s="60" t="str">
        <f>IFERROR(Regression_Prep[[#This Row],[Per Pupil Spending]]/(1-Regression_Prep[[#This Row],[Percent Below Achievement ELA]]),"")</f>
        <v/>
      </c>
      <c r="U512" s="60" t="str">
        <f>IFERROR(Regression_Prep[[#This Row],[Per Pupil Spending]]*Regression_Prep[[#This Row],[Percent Below Achievement Science]],"")</f>
        <v/>
      </c>
      <c r="V512" s="60" t="str">
        <f>IFERROR(Regression_Prep[[#This Row],[Per Pupil Spending]]/(1-Regression_Prep[[#This Row],[Percent Below Achievement Science]]),"")</f>
        <v/>
      </c>
      <c r="W512" s="60" t="str">
        <f>IFERROR(Regression_Prep[[#This Row],[Per Pupil Spending]]*Regression_Prep[[#This Row],[Percent Below Achievement Math]],"")</f>
        <v/>
      </c>
      <c r="X512" s="60" t="str">
        <f>IFERROR(Regression_Prep[[#This Row],[Per Pupil Spending]]/(1-Regression_Prep[[#This Row],[Percent Below Achievement Math]]),"")</f>
        <v/>
      </c>
      <c r="Y512" s="60"/>
    </row>
    <row r="513" spans="1:25" ht="13">
      <c r="A513" s="28" t="s">
        <v>570</v>
      </c>
      <c r="B513" s="26" t="s">
        <v>871</v>
      </c>
      <c r="C513" s="26" t="s">
        <v>536</v>
      </c>
      <c r="D513" s="26" t="s">
        <v>655</v>
      </c>
      <c r="E513" s="26" t="s">
        <v>647</v>
      </c>
      <c r="F513" s="27" t="s">
        <v>579</v>
      </c>
      <c r="G513" s="26" t="s">
        <v>686</v>
      </c>
      <c r="H513" s="26" t="s">
        <v>872</v>
      </c>
      <c r="I513" s="19" t="s">
        <v>656</v>
      </c>
      <c r="J513" s="18" t="str">
        <f>IF(Regression_Prep[[#This Row],[School Type]]="Charter","Charter", "Non Charter")</f>
        <v>Non Charter</v>
      </c>
      <c r="K513" s="60">
        <f>_xlfn.XLOOKUP(Regression_Prep[[#This Row],[School Name]],Per_Pupil_Spending_1[School Name],Per_Pupil_Spending_1[Amount],"")</f>
        <v>53778.05</v>
      </c>
      <c r="L513" s="60">
        <f>IF(Regression_Prep[[#This Row],[Comparison School Type]]="Charter", 0,1)</f>
        <v>1</v>
      </c>
      <c r="M513" s="60" cm="1">
        <f t="array" ref="M513">_xlfn._xlws.FILTER(Enrollment[Percentage],(Enrollment[School Name]=Regression_Prep[[#This Row],[School Name]])*(Enrollment[Population]="Economically Disadvantaged"),"")</f>
        <v>0.2727</v>
      </c>
      <c r="N513" s="60" t="str" cm="1">
        <f t="array" ref="N513">_xlfn._xlws.FILTER(Enrollment[Percentage],(Enrollment[School Name]=Regression_Prep[[#This Row],[School Name]])*(Enrollment[Population]="Students with Disabilities"),"")</f>
        <v/>
      </c>
      <c r="O513" s="60" t="str">
        <f>_xlfn.XLOOKUP(Regression_Prep[[#This Row],[School Name]],ELA_New[School Name], ELA_New[Percentage of Students at Achievement Level],"")</f>
        <v/>
      </c>
      <c r="P513" s="60" t="str">
        <f>_xlfn.XLOOKUP(Regression_Prep[[#This Row],[School Name]],Math_New[School Name],Math_New[Percentage of Students at Achievement Level],"")</f>
        <v/>
      </c>
      <c r="Q513" s="60" t="str">
        <f>_xlfn.XLOOKUP(Regression_Prep[[#This Row],[School Name]],Science_New[School Name], Science_New[Percentage of Students at Achievement Level],"")</f>
        <v/>
      </c>
      <c r="R51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3" s="60" t="str">
        <f>IFERROR(Regression_Prep[[#This Row],[Per Pupil Spending]]*Regression_Prep[[#This Row],[Percent Below Achievement ELA]],"")</f>
        <v/>
      </c>
      <c r="T513" s="60" t="str">
        <f>IFERROR(Regression_Prep[[#This Row],[Per Pupil Spending]]/(1-Regression_Prep[[#This Row],[Percent Below Achievement ELA]]),"")</f>
        <v/>
      </c>
      <c r="U513" s="60" t="str">
        <f>IFERROR(Regression_Prep[[#This Row],[Per Pupil Spending]]*Regression_Prep[[#This Row],[Percent Below Achievement Science]],"")</f>
        <v/>
      </c>
      <c r="V513" s="60" t="str">
        <f>IFERROR(Regression_Prep[[#This Row],[Per Pupil Spending]]/(1-Regression_Prep[[#This Row],[Percent Below Achievement Science]]),"")</f>
        <v/>
      </c>
      <c r="W513" s="60" t="str">
        <f>IFERROR(Regression_Prep[[#This Row],[Per Pupil Spending]]*Regression_Prep[[#This Row],[Percent Below Achievement Math]],"")</f>
        <v/>
      </c>
      <c r="X513" s="60" t="str">
        <f>IFERROR(Regression_Prep[[#This Row],[Per Pupil Spending]]/(1-Regression_Prep[[#This Row],[Percent Below Achievement Math]]),"")</f>
        <v/>
      </c>
      <c r="Y513" s="60"/>
    </row>
    <row r="514" spans="1:25" ht="13">
      <c r="A514" s="25" t="s">
        <v>570</v>
      </c>
      <c r="B514" s="23" t="s">
        <v>1222</v>
      </c>
      <c r="C514" s="23" t="s">
        <v>463</v>
      </c>
      <c r="D514" s="23" t="s">
        <v>659</v>
      </c>
      <c r="E514" s="23" t="s">
        <v>647</v>
      </c>
      <c r="F514" s="24" t="s">
        <v>1223</v>
      </c>
      <c r="G514" s="23" t="s">
        <v>676</v>
      </c>
      <c r="H514" s="23" t="s">
        <v>1226</v>
      </c>
      <c r="I514" s="19" t="s">
        <v>651</v>
      </c>
      <c r="J514" s="18" t="str">
        <f>IF(Regression_Prep[[#This Row],[School Type]]="Charter","Charter", "Non Charter")</f>
        <v>Non Charter</v>
      </c>
      <c r="K514" s="60">
        <f>_xlfn.XLOOKUP(Regression_Prep[[#This Row],[School Name]],Per_Pupil_Spending_1[School Name],Per_Pupil_Spending_1[Amount],"")</f>
        <v>0</v>
      </c>
      <c r="L514" s="60">
        <f>IF(Regression_Prep[[#This Row],[Comparison School Type]]="Charter", 0,1)</f>
        <v>1</v>
      </c>
      <c r="M514" s="60" cm="1">
        <f t="array" ref="M514">_xlfn._xlws.FILTER(Enrollment[Percentage],(Enrollment[School Name]=Regression_Prep[[#This Row],[School Name]])*(Enrollment[Population]="Economically Disadvantaged"),"")</f>
        <v>0.4</v>
      </c>
      <c r="N514" s="60" t="str" cm="1">
        <f t="array" ref="N514">_xlfn._xlws.FILTER(Enrollment[Percentage],(Enrollment[School Name]=Regression_Prep[[#This Row],[School Name]])*(Enrollment[Population]="Students with Disabilities"),"")</f>
        <v/>
      </c>
      <c r="O514" s="60" t="str">
        <f>_xlfn.XLOOKUP(Regression_Prep[[#This Row],[School Name]],ELA_New[School Name], ELA_New[Percentage of Students at Achievement Level],"")</f>
        <v/>
      </c>
      <c r="P514" s="60" t="str">
        <f>_xlfn.XLOOKUP(Regression_Prep[[#This Row],[School Name]],Math_New[School Name],Math_New[Percentage of Students at Achievement Level],"")</f>
        <v/>
      </c>
      <c r="Q514" s="60" t="str">
        <f>_xlfn.XLOOKUP(Regression_Prep[[#This Row],[School Name]],Science_New[School Name], Science_New[Percentage of Students at Achievement Level],"")</f>
        <v/>
      </c>
      <c r="R51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4" s="60" t="str">
        <f>IFERROR(Regression_Prep[[#This Row],[Per Pupil Spending]]*Regression_Prep[[#This Row],[Percent Below Achievement ELA]],"")</f>
        <v/>
      </c>
      <c r="T514" s="60" t="str">
        <f>IFERROR(Regression_Prep[[#This Row],[Per Pupil Spending]]/(1-Regression_Prep[[#This Row],[Percent Below Achievement ELA]]),"")</f>
        <v/>
      </c>
      <c r="U514" s="60" t="str">
        <f>IFERROR(Regression_Prep[[#This Row],[Per Pupil Spending]]*Regression_Prep[[#This Row],[Percent Below Achievement Science]],"")</f>
        <v/>
      </c>
      <c r="V514" s="60" t="str">
        <f>IFERROR(Regression_Prep[[#This Row],[Per Pupil Spending]]/(1-Regression_Prep[[#This Row],[Percent Below Achievement Science]]),"")</f>
        <v/>
      </c>
      <c r="W514" s="60" t="str">
        <f>IFERROR(Regression_Prep[[#This Row],[Per Pupil Spending]]*Regression_Prep[[#This Row],[Percent Below Achievement Math]],"")</f>
        <v/>
      </c>
      <c r="X514" s="60" t="str">
        <f>IFERROR(Regression_Prep[[#This Row],[Per Pupil Spending]]/(1-Regression_Prep[[#This Row],[Percent Below Achievement Math]]),"")</f>
        <v/>
      </c>
      <c r="Y514" s="60"/>
    </row>
    <row r="515" spans="1:25" ht="13">
      <c r="A515" s="28" t="s">
        <v>570</v>
      </c>
      <c r="B515" s="26" t="s">
        <v>848</v>
      </c>
      <c r="C515" s="26" t="s">
        <v>209</v>
      </c>
      <c r="D515" s="26" t="s">
        <v>808</v>
      </c>
      <c r="E515" s="26" t="s">
        <v>647</v>
      </c>
      <c r="F515" s="27" t="s">
        <v>579</v>
      </c>
      <c r="G515" s="26" t="s">
        <v>653</v>
      </c>
      <c r="H515" s="26" t="s">
        <v>849</v>
      </c>
      <c r="I515" s="19" t="s">
        <v>808</v>
      </c>
      <c r="J515" s="18" t="str">
        <f>IF(Regression_Prep[[#This Row],[School Type]]="Charter","Charter", "Non Charter")</f>
        <v>Non Charter</v>
      </c>
      <c r="K515" s="60">
        <f>_xlfn.XLOOKUP(Regression_Prep[[#This Row],[School Name]],Per_Pupil_Spending_1[School Name],Per_Pupil_Spending_1[Amount],"")</f>
        <v>46432.43</v>
      </c>
      <c r="L515" s="60">
        <f>IF(Regression_Prep[[#This Row],[Comparison School Type]]="Charter", 0,1)</f>
        <v>1</v>
      </c>
      <c r="M515" s="60" t="str" cm="1">
        <f t="array" ref="M515">_xlfn._xlws.FILTER(Enrollment[Percentage],(Enrollment[School Name]=Regression_Prep[[#This Row],[School Name]])*(Enrollment[Population]="Economically Disadvantaged"),"")</f>
        <v/>
      </c>
      <c r="N515" s="60" cm="1">
        <f t="array" ref="N515">_xlfn._xlws.FILTER(Enrollment[Percentage],(Enrollment[School Name]=Regression_Prep[[#This Row],[School Name]])*(Enrollment[Population]="Students with Disabilities"),"")</f>
        <v>0.41670000000000001</v>
      </c>
      <c r="O515" s="60" t="str">
        <f>_xlfn.XLOOKUP(Regression_Prep[[#This Row],[School Name]],ELA_New[School Name], ELA_New[Percentage of Students at Achievement Level],"")</f>
        <v/>
      </c>
      <c r="P515" s="60" t="str">
        <f>_xlfn.XLOOKUP(Regression_Prep[[#This Row],[School Name]],Math_New[School Name],Math_New[Percentage of Students at Achievement Level],"")</f>
        <v/>
      </c>
      <c r="Q515" s="60" t="str">
        <f>_xlfn.XLOOKUP(Regression_Prep[[#This Row],[School Name]],Science_New[School Name], Science_New[Percentage of Students at Achievement Level],"")</f>
        <v/>
      </c>
      <c r="R51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5" s="60" t="str">
        <f>IFERROR(Regression_Prep[[#This Row],[Per Pupil Spending]]*Regression_Prep[[#This Row],[Percent Below Achievement ELA]],"")</f>
        <v/>
      </c>
      <c r="T515" s="60" t="str">
        <f>IFERROR(Regression_Prep[[#This Row],[Per Pupil Spending]]/(1-Regression_Prep[[#This Row],[Percent Below Achievement ELA]]),"")</f>
        <v/>
      </c>
      <c r="U515" s="60" t="str">
        <f>IFERROR(Regression_Prep[[#This Row],[Per Pupil Spending]]*Regression_Prep[[#This Row],[Percent Below Achievement Science]],"")</f>
        <v/>
      </c>
      <c r="V515" s="60" t="str">
        <f>IFERROR(Regression_Prep[[#This Row],[Per Pupil Spending]]/(1-Regression_Prep[[#This Row],[Percent Below Achievement Science]]),"")</f>
        <v/>
      </c>
      <c r="W515" s="60" t="str">
        <f>IFERROR(Regression_Prep[[#This Row],[Per Pupil Spending]]*Regression_Prep[[#This Row],[Percent Below Achievement Math]],"")</f>
        <v/>
      </c>
      <c r="X515" s="60" t="str">
        <f>IFERROR(Regression_Prep[[#This Row],[Per Pupil Spending]]/(1-Regression_Prep[[#This Row],[Percent Below Achievement Math]]),"")</f>
        <v/>
      </c>
      <c r="Y515" s="60"/>
    </row>
    <row r="516" spans="1:25" ht="13">
      <c r="A516" s="25" t="s">
        <v>570</v>
      </c>
      <c r="B516" s="23" t="s">
        <v>486</v>
      </c>
      <c r="C516" s="23" t="s">
        <v>486</v>
      </c>
      <c r="D516" s="24" t="s">
        <v>660</v>
      </c>
      <c r="E516" s="23" t="s">
        <v>647</v>
      </c>
      <c r="F516" s="24" t="s">
        <v>681</v>
      </c>
      <c r="G516" s="23" t="s">
        <v>682</v>
      </c>
      <c r="H516" s="23" t="s">
        <v>683</v>
      </c>
      <c r="I516" s="19" t="s">
        <v>660</v>
      </c>
      <c r="J516" s="18" t="str">
        <f>IF(Regression_Prep[[#This Row],[School Type]]="Charter","Charter", "Non Charter")</f>
        <v>Non Charter</v>
      </c>
      <c r="K516" s="60">
        <f>_xlfn.XLOOKUP(Regression_Prep[[#This Row],[School Name]],Per_Pupil_Spending_1[School Name],Per_Pupil_Spending_1[Amount],"")</f>
        <v>0</v>
      </c>
      <c r="L516" s="60">
        <f>IF(Regression_Prep[[#This Row],[Comparison School Type]]="Charter", 0,1)</f>
        <v>1</v>
      </c>
      <c r="M516" s="60" t="str" cm="1">
        <f t="array" ref="M516">_xlfn._xlws.FILTER(Enrollment[Percentage],(Enrollment[School Name]=Regression_Prep[[#This Row],[School Name]])*(Enrollment[Population]="Economically Disadvantaged"),"")</f>
        <v/>
      </c>
      <c r="N516" s="60" t="str" cm="1">
        <f t="array" ref="N516">_xlfn._xlws.FILTER(Enrollment[Percentage],(Enrollment[School Name]=Regression_Prep[[#This Row],[School Name]])*(Enrollment[Population]="Students with Disabilities"),"")</f>
        <v/>
      </c>
      <c r="O516" s="60" t="str">
        <f>_xlfn.XLOOKUP(Regression_Prep[[#This Row],[School Name]],ELA_New[School Name], ELA_New[Percentage of Students at Achievement Level],"")</f>
        <v/>
      </c>
      <c r="P516" s="60" t="str">
        <f>_xlfn.XLOOKUP(Regression_Prep[[#This Row],[School Name]],Math_New[School Name],Math_New[Percentage of Students at Achievement Level],"")</f>
        <v/>
      </c>
      <c r="Q516" s="60" t="str">
        <f>_xlfn.XLOOKUP(Regression_Prep[[#This Row],[School Name]],Science_New[School Name], Science_New[Percentage of Students at Achievement Level],"")</f>
        <v/>
      </c>
      <c r="R51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6" s="60" t="str">
        <f>IFERROR(Regression_Prep[[#This Row],[Per Pupil Spending]]*Regression_Prep[[#This Row],[Percent Below Achievement ELA]],"")</f>
        <v/>
      </c>
      <c r="T516" s="60" t="str">
        <f>IFERROR(Regression_Prep[[#This Row],[Per Pupil Spending]]/(1-Regression_Prep[[#This Row],[Percent Below Achievement ELA]]),"")</f>
        <v/>
      </c>
      <c r="U516" s="60" t="str">
        <f>IFERROR(Regression_Prep[[#This Row],[Per Pupil Spending]]*Regression_Prep[[#This Row],[Percent Below Achievement Science]],"")</f>
        <v/>
      </c>
      <c r="V516" s="60" t="str">
        <f>IFERROR(Regression_Prep[[#This Row],[Per Pupil Spending]]/(1-Regression_Prep[[#This Row],[Percent Below Achievement Science]]),"")</f>
        <v/>
      </c>
      <c r="W516" s="60" t="str">
        <f>IFERROR(Regression_Prep[[#This Row],[Per Pupil Spending]]*Regression_Prep[[#This Row],[Percent Below Achievement Math]],"")</f>
        <v/>
      </c>
      <c r="X516" s="60" t="str">
        <f>IFERROR(Regression_Prep[[#This Row],[Per Pupil Spending]]/(1-Regression_Prep[[#This Row],[Percent Below Achievement Math]]),"")</f>
        <v/>
      </c>
      <c r="Y516" s="60"/>
    </row>
    <row r="517" spans="1:25" ht="13">
      <c r="A517" s="28" t="s">
        <v>570</v>
      </c>
      <c r="B517" s="26" t="s">
        <v>763</v>
      </c>
      <c r="C517" s="26" t="s">
        <v>274</v>
      </c>
      <c r="D517" s="26" t="s">
        <v>710</v>
      </c>
      <c r="E517" s="26" t="s">
        <v>647</v>
      </c>
      <c r="F517" s="27" t="s">
        <v>579</v>
      </c>
      <c r="G517" s="26" t="s">
        <v>653</v>
      </c>
      <c r="H517" s="26" t="s">
        <v>764</v>
      </c>
      <c r="I517" s="19" t="s">
        <v>710</v>
      </c>
      <c r="J517" s="18" t="str">
        <f>IF(Regression_Prep[[#This Row],[School Type]]="Charter","Charter", "Non Charter")</f>
        <v>Non Charter</v>
      </c>
      <c r="K517" s="60">
        <f>_xlfn.XLOOKUP(Regression_Prep[[#This Row],[School Name]],Per_Pupil_Spending_1[School Name],Per_Pupil_Spending_1[Amount],"")</f>
        <v>80131.289999999994</v>
      </c>
      <c r="L517" s="60">
        <f>IF(Regression_Prep[[#This Row],[Comparison School Type]]="Charter", 0,1)</f>
        <v>1</v>
      </c>
      <c r="M517" s="60" t="str" cm="1">
        <f t="array" ref="M517">_xlfn._xlws.FILTER(Enrollment[Percentage],(Enrollment[School Name]=Regression_Prep[[#This Row],[School Name]])*(Enrollment[Population]="Economically Disadvantaged"),"")</f>
        <v/>
      </c>
      <c r="N517" s="60" t="str" cm="1">
        <f t="array" ref="N517">_xlfn._xlws.FILTER(Enrollment[Percentage],(Enrollment[School Name]=Regression_Prep[[#This Row],[School Name]])*(Enrollment[Population]="Students with Disabilities"),"")</f>
        <v/>
      </c>
      <c r="O517" s="60" t="str">
        <f>_xlfn.XLOOKUP(Regression_Prep[[#This Row],[School Name]],ELA_New[School Name], ELA_New[Percentage of Students at Achievement Level],"")</f>
        <v/>
      </c>
      <c r="P517" s="60" t="str">
        <f>_xlfn.XLOOKUP(Regression_Prep[[#This Row],[School Name]],Math_New[School Name],Math_New[Percentage of Students at Achievement Level],"")</f>
        <v/>
      </c>
      <c r="Q517" s="60" t="str">
        <f>_xlfn.XLOOKUP(Regression_Prep[[#This Row],[School Name]],Science_New[School Name], Science_New[Percentage of Students at Achievement Level],"")</f>
        <v/>
      </c>
      <c r="R51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7" s="60" t="str">
        <f>IFERROR(Regression_Prep[[#This Row],[Per Pupil Spending]]*Regression_Prep[[#This Row],[Percent Below Achievement ELA]],"")</f>
        <v/>
      </c>
      <c r="T517" s="60" t="str">
        <f>IFERROR(Regression_Prep[[#This Row],[Per Pupil Spending]]/(1-Regression_Prep[[#This Row],[Percent Below Achievement ELA]]),"")</f>
        <v/>
      </c>
      <c r="U517" s="60" t="str">
        <f>IFERROR(Regression_Prep[[#This Row],[Per Pupil Spending]]*Regression_Prep[[#This Row],[Percent Below Achievement Science]],"")</f>
        <v/>
      </c>
      <c r="V517" s="60" t="str">
        <f>IFERROR(Regression_Prep[[#This Row],[Per Pupil Spending]]/(1-Regression_Prep[[#This Row],[Percent Below Achievement Science]]),"")</f>
        <v/>
      </c>
      <c r="W517" s="60" t="str">
        <f>IFERROR(Regression_Prep[[#This Row],[Per Pupil Spending]]*Regression_Prep[[#This Row],[Percent Below Achievement Math]],"")</f>
        <v/>
      </c>
      <c r="X517" s="60" t="str">
        <f>IFERROR(Regression_Prep[[#This Row],[Per Pupil Spending]]/(1-Regression_Prep[[#This Row],[Percent Below Achievement Math]]),"")</f>
        <v/>
      </c>
      <c r="Y517" s="60"/>
    </row>
    <row r="518" spans="1:25" ht="13">
      <c r="A518" s="25" t="s">
        <v>570</v>
      </c>
      <c r="B518" s="23" t="s">
        <v>780</v>
      </c>
      <c r="C518" s="23" t="s">
        <v>135</v>
      </c>
      <c r="D518" s="23" t="s">
        <v>662</v>
      </c>
      <c r="E518" s="23" t="s">
        <v>647</v>
      </c>
      <c r="F518" s="24" t="s">
        <v>579</v>
      </c>
      <c r="G518" s="23" t="s">
        <v>679</v>
      </c>
      <c r="H518" s="23" t="s">
        <v>781</v>
      </c>
      <c r="I518" s="19" t="s">
        <v>656</v>
      </c>
      <c r="J518" s="18" t="str">
        <f>IF(Regression_Prep[[#This Row],[School Type]]="Charter","Charter", "Non Charter")</f>
        <v>Non Charter</v>
      </c>
      <c r="K518" s="60">
        <f>_xlfn.XLOOKUP(Regression_Prep[[#This Row],[School Name]],Per_Pupil_Spending_1[School Name],Per_Pupil_Spending_1[Amount],"")</f>
        <v>40824.870000000003</v>
      </c>
      <c r="L518" s="60">
        <f>IF(Regression_Prep[[#This Row],[Comparison School Type]]="Charter", 0,1)</f>
        <v>1</v>
      </c>
      <c r="M518" s="60" t="str" cm="1">
        <f t="array" ref="M518">_xlfn._xlws.FILTER(Enrollment[Percentage],(Enrollment[School Name]=Regression_Prep[[#This Row],[School Name]])*(Enrollment[Population]="Economically Disadvantaged"),"")</f>
        <v/>
      </c>
      <c r="N518" s="60" t="str" cm="1">
        <f t="array" ref="N518">_xlfn._xlws.FILTER(Enrollment[Percentage],(Enrollment[School Name]=Regression_Prep[[#This Row],[School Name]])*(Enrollment[Population]="Students with Disabilities"),"")</f>
        <v/>
      </c>
      <c r="O518" s="60" t="str">
        <f>_xlfn.XLOOKUP(Regression_Prep[[#This Row],[School Name]],ELA_New[School Name], ELA_New[Percentage of Students at Achievement Level],"")</f>
        <v/>
      </c>
      <c r="P518" s="60" t="str">
        <f>_xlfn.XLOOKUP(Regression_Prep[[#This Row],[School Name]],Math_New[School Name],Math_New[Percentage of Students at Achievement Level],"")</f>
        <v/>
      </c>
      <c r="Q518" s="60" t="str">
        <f>_xlfn.XLOOKUP(Regression_Prep[[#This Row],[School Name]],Science_New[School Name], Science_New[Percentage of Students at Achievement Level],"")</f>
        <v/>
      </c>
      <c r="R51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8" s="60" t="str">
        <f>IFERROR(Regression_Prep[[#This Row],[Per Pupil Spending]]*Regression_Prep[[#This Row],[Percent Below Achievement ELA]],"")</f>
        <v/>
      </c>
      <c r="T518" s="60" t="str">
        <f>IFERROR(Regression_Prep[[#This Row],[Per Pupil Spending]]/(1-Regression_Prep[[#This Row],[Percent Below Achievement ELA]]),"")</f>
        <v/>
      </c>
      <c r="U518" s="60" t="str">
        <f>IFERROR(Regression_Prep[[#This Row],[Per Pupil Spending]]*Regression_Prep[[#This Row],[Percent Below Achievement Science]],"")</f>
        <v/>
      </c>
      <c r="V518" s="60" t="str">
        <f>IFERROR(Regression_Prep[[#This Row],[Per Pupil Spending]]/(1-Regression_Prep[[#This Row],[Percent Below Achievement Science]]),"")</f>
        <v/>
      </c>
      <c r="W518" s="60" t="str">
        <f>IFERROR(Regression_Prep[[#This Row],[Per Pupil Spending]]*Regression_Prep[[#This Row],[Percent Below Achievement Math]],"")</f>
        <v/>
      </c>
      <c r="X518" s="60" t="str">
        <f>IFERROR(Regression_Prep[[#This Row],[Per Pupil Spending]]/(1-Regression_Prep[[#This Row],[Percent Below Achievement Math]]),"")</f>
        <v/>
      </c>
      <c r="Y518" s="60"/>
    </row>
    <row r="519" spans="1:25" ht="13">
      <c r="A519" s="28" t="s">
        <v>570</v>
      </c>
      <c r="B519" s="26" t="s">
        <v>823</v>
      </c>
      <c r="C519" s="26" t="s">
        <v>448</v>
      </c>
      <c r="D519" s="26" t="s">
        <v>662</v>
      </c>
      <c r="E519" s="26" t="s">
        <v>647</v>
      </c>
      <c r="F519" s="27" t="s">
        <v>579</v>
      </c>
      <c r="G519" s="26" t="s">
        <v>713</v>
      </c>
      <c r="H519" s="26" t="s">
        <v>824</v>
      </c>
      <c r="I519" s="19" t="s">
        <v>656</v>
      </c>
      <c r="J519" s="18" t="str">
        <f>IF(Regression_Prep[[#This Row],[School Type]]="Charter","Charter", "Non Charter")</f>
        <v>Non Charter</v>
      </c>
      <c r="K519" s="60">
        <f>_xlfn.XLOOKUP(Regression_Prep[[#This Row],[School Name]],Per_Pupil_Spending_1[School Name],Per_Pupil_Spending_1[Amount],"")</f>
        <v>0</v>
      </c>
      <c r="L519" s="60">
        <f>IF(Regression_Prep[[#This Row],[Comparison School Type]]="Charter", 0,1)</f>
        <v>1</v>
      </c>
      <c r="M519" s="60" t="str" cm="1">
        <f t="array" ref="M519">_xlfn._xlws.FILTER(Enrollment[Percentage],(Enrollment[School Name]=Regression_Prep[[#This Row],[School Name]])*(Enrollment[Population]="Economically Disadvantaged"),"")</f>
        <v/>
      </c>
      <c r="N519" s="60" t="str" cm="1">
        <f t="array" ref="N519">_xlfn._xlws.FILTER(Enrollment[Percentage],(Enrollment[School Name]=Regression_Prep[[#This Row],[School Name]])*(Enrollment[Population]="Students with Disabilities"),"")</f>
        <v/>
      </c>
      <c r="O519" s="60" t="str">
        <f>_xlfn.XLOOKUP(Regression_Prep[[#This Row],[School Name]],ELA_New[School Name], ELA_New[Percentage of Students at Achievement Level],"")</f>
        <v/>
      </c>
      <c r="P519" s="60" t="str">
        <f>_xlfn.XLOOKUP(Regression_Prep[[#This Row],[School Name]],Math_New[School Name],Math_New[Percentage of Students at Achievement Level],"")</f>
        <v/>
      </c>
      <c r="Q519" s="60" t="str">
        <f>_xlfn.XLOOKUP(Regression_Prep[[#This Row],[School Name]],Science_New[School Name], Science_New[Percentage of Students at Achievement Level],"")</f>
        <v/>
      </c>
      <c r="R51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19" s="60" t="str">
        <f>IFERROR(Regression_Prep[[#This Row],[Per Pupil Spending]]*Regression_Prep[[#This Row],[Percent Below Achievement ELA]],"")</f>
        <v/>
      </c>
      <c r="T519" s="60" t="str">
        <f>IFERROR(Regression_Prep[[#This Row],[Per Pupil Spending]]/(1-Regression_Prep[[#This Row],[Percent Below Achievement ELA]]),"")</f>
        <v/>
      </c>
      <c r="U519" s="60" t="str">
        <f>IFERROR(Regression_Prep[[#This Row],[Per Pupil Spending]]*Regression_Prep[[#This Row],[Percent Below Achievement Science]],"")</f>
        <v/>
      </c>
      <c r="V519" s="60" t="str">
        <f>IFERROR(Regression_Prep[[#This Row],[Per Pupil Spending]]/(1-Regression_Prep[[#This Row],[Percent Below Achievement Science]]),"")</f>
        <v/>
      </c>
      <c r="W519" s="60" t="str">
        <f>IFERROR(Regression_Prep[[#This Row],[Per Pupil Spending]]*Regression_Prep[[#This Row],[Percent Below Achievement Math]],"")</f>
        <v/>
      </c>
      <c r="X519" s="60" t="str">
        <f>IFERROR(Regression_Prep[[#This Row],[Per Pupil Spending]]/(1-Regression_Prep[[#This Row],[Percent Below Achievement Math]]),"")</f>
        <v/>
      </c>
      <c r="Y519" s="60"/>
    </row>
    <row r="520" spans="1:25" ht="13">
      <c r="A520" s="25" t="s">
        <v>570</v>
      </c>
      <c r="B520" s="23" t="s">
        <v>886</v>
      </c>
      <c r="C520" s="23" t="s">
        <v>281</v>
      </c>
      <c r="D520" s="23" t="s">
        <v>808</v>
      </c>
      <c r="E520" s="23" t="s">
        <v>647</v>
      </c>
      <c r="F520" s="24" t="s">
        <v>579</v>
      </c>
      <c r="G520" s="23" t="s">
        <v>653</v>
      </c>
      <c r="H520" s="23" t="s">
        <v>887</v>
      </c>
      <c r="I520" s="19" t="s">
        <v>808</v>
      </c>
      <c r="J520" s="18" t="str">
        <f>IF(Regression_Prep[[#This Row],[School Type]]="Charter","Charter", "Non Charter")</f>
        <v>Non Charter</v>
      </c>
      <c r="K520" s="60">
        <f>_xlfn.XLOOKUP(Regression_Prep[[#This Row],[School Name]],Per_Pupil_Spending_1[School Name],Per_Pupil_Spending_1[Amount],"")</f>
        <v>107000.09</v>
      </c>
      <c r="L520" s="60">
        <f>IF(Regression_Prep[[#This Row],[Comparison School Type]]="Charter", 0,1)</f>
        <v>1</v>
      </c>
      <c r="M520" s="60" t="str" cm="1">
        <f t="array" ref="M520">_xlfn._xlws.FILTER(Enrollment[Percentage],(Enrollment[School Name]=Regression_Prep[[#This Row],[School Name]])*(Enrollment[Population]="Economically Disadvantaged"),"")</f>
        <v/>
      </c>
      <c r="N520" s="60" t="str" cm="1">
        <f t="array" ref="N520">_xlfn._xlws.FILTER(Enrollment[Percentage],(Enrollment[School Name]=Regression_Prep[[#This Row],[School Name]])*(Enrollment[Population]="Students with Disabilities"),"")</f>
        <v/>
      </c>
      <c r="O520" s="60" t="str">
        <f>_xlfn.XLOOKUP(Regression_Prep[[#This Row],[School Name]],ELA_New[School Name], ELA_New[Percentage of Students at Achievement Level],"")</f>
        <v/>
      </c>
      <c r="P520" s="60" t="str">
        <f>_xlfn.XLOOKUP(Regression_Prep[[#This Row],[School Name]],Math_New[School Name],Math_New[Percentage of Students at Achievement Level],"")</f>
        <v/>
      </c>
      <c r="Q520" s="60" t="str">
        <f>_xlfn.XLOOKUP(Regression_Prep[[#This Row],[School Name]],Science_New[School Name], Science_New[Percentage of Students at Achievement Level],"")</f>
        <v/>
      </c>
      <c r="R52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0" s="60" t="str">
        <f>IFERROR(Regression_Prep[[#This Row],[Per Pupil Spending]]*Regression_Prep[[#This Row],[Percent Below Achievement ELA]],"")</f>
        <v/>
      </c>
      <c r="T520" s="60" t="str">
        <f>IFERROR(Regression_Prep[[#This Row],[Per Pupil Spending]]/(1-Regression_Prep[[#This Row],[Percent Below Achievement ELA]]),"")</f>
        <v/>
      </c>
      <c r="U520" s="60" t="str">
        <f>IFERROR(Regression_Prep[[#This Row],[Per Pupil Spending]]*Regression_Prep[[#This Row],[Percent Below Achievement Science]],"")</f>
        <v/>
      </c>
      <c r="V520" s="60" t="str">
        <f>IFERROR(Regression_Prep[[#This Row],[Per Pupil Spending]]/(1-Regression_Prep[[#This Row],[Percent Below Achievement Science]]),"")</f>
        <v/>
      </c>
      <c r="W520" s="60" t="str">
        <f>IFERROR(Regression_Prep[[#This Row],[Per Pupil Spending]]*Regression_Prep[[#This Row],[Percent Below Achievement Math]],"")</f>
        <v/>
      </c>
      <c r="X520" s="60" t="str">
        <f>IFERROR(Regression_Prep[[#This Row],[Per Pupil Spending]]/(1-Regression_Prep[[#This Row],[Percent Below Achievement Math]]),"")</f>
        <v/>
      </c>
      <c r="Y520" s="60"/>
    </row>
    <row r="521" spans="1:25" ht="13">
      <c r="A521" s="28" t="s">
        <v>570</v>
      </c>
      <c r="B521" s="26" t="s">
        <v>886</v>
      </c>
      <c r="C521" s="26" t="s">
        <v>507</v>
      </c>
      <c r="D521" s="26" t="s">
        <v>710</v>
      </c>
      <c r="E521" s="26" t="s">
        <v>647</v>
      </c>
      <c r="F521" s="27" t="s">
        <v>579</v>
      </c>
      <c r="G521" s="26" t="s">
        <v>653</v>
      </c>
      <c r="H521" s="26" t="s">
        <v>888</v>
      </c>
      <c r="I521" s="19" t="s">
        <v>710</v>
      </c>
      <c r="J521" s="18" t="str">
        <f>IF(Regression_Prep[[#This Row],[School Type]]="Charter","Charter", "Non Charter")</f>
        <v>Non Charter</v>
      </c>
      <c r="K521" s="60">
        <f>_xlfn.XLOOKUP(Regression_Prep[[#This Row],[School Name]],Per_Pupil_Spending_1[School Name],Per_Pupil_Spending_1[Amount],"")</f>
        <v>38812.339999999997</v>
      </c>
      <c r="L521" s="60">
        <f>IF(Regression_Prep[[#This Row],[Comparison School Type]]="Charter", 0,1)</f>
        <v>1</v>
      </c>
      <c r="M521" s="60" t="str" cm="1">
        <f t="array" ref="M521">_xlfn._xlws.FILTER(Enrollment[Percentage],(Enrollment[School Name]=Regression_Prep[[#This Row],[School Name]])*(Enrollment[Population]="Economically Disadvantaged"),"")</f>
        <v/>
      </c>
      <c r="N521" s="60" t="str" cm="1">
        <f t="array" ref="N521">_xlfn._xlws.FILTER(Enrollment[Percentage],(Enrollment[School Name]=Regression_Prep[[#This Row],[School Name]])*(Enrollment[Population]="Students with Disabilities"),"")</f>
        <v/>
      </c>
      <c r="O521" s="60" t="str">
        <f>_xlfn.XLOOKUP(Regression_Prep[[#This Row],[School Name]],ELA_New[School Name], ELA_New[Percentage of Students at Achievement Level],"")</f>
        <v/>
      </c>
      <c r="P521" s="60" t="str">
        <f>_xlfn.XLOOKUP(Regression_Prep[[#This Row],[School Name]],Math_New[School Name],Math_New[Percentage of Students at Achievement Level],"")</f>
        <v/>
      </c>
      <c r="Q521" s="60" t="str">
        <f>_xlfn.XLOOKUP(Regression_Prep[[#This Row],[School Name]],Science_New[School Name], Science_New[Percentage of Students at Achievement Level],"")</f>
        <v/>
      </c>
      <c r="R52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1" s="60" t="str">
        <f>IFERROR(Regression_Prep[[#This Row],[Per Pupil Spending]]*Regression_Prep[[#This Row],[Percent Below Achievement ELA]],"")</f>
        <v/>
      </c>
      <c r="T521" s="60" t="str">
        <f>IFERROR(Regression_Prep[[#This Row],[Per Pupil Spending]]/(1-Regression_Prep[[#This Row],[Percent Below Achievement ELA]]),"")</f>
        <v/>
      </c>
      <c r="U521" s="60" t="str">
        <f>IFERROR(Regression_Prep[[#This Row],[Per Pupil Spending]]*Regression_Prep[[#This Row],[Percent Below Achievement Science]],"")</f>
        <v/>
      </c>
      <c r="V521" s="60" t="str">
        <f>IFERROR(Regression_Prep[[#This Row],[Per Pupil Spending]]/(1-Regression_Prep[[#This Row],[Percent Below Achievement Science]]),"")</f>
        <v/>
      </c>
      <c r="W521" s="60" t="str">
        <f>IFERROR(Regression_Prep[[#This Row],[Per Pupil Spending]]*Regression_Prep[[#This Row],[Percent Below Achievement Math]],"")</f>
        <v/>
      </c>
      <c r="X521" s="60" t="str">
        <f>IFERROR(Regression_Prep[[#This Row],[Per Pupil Spending]]/(1-Regression_Prep[[#This Row],[Percent Below Achievement Math]]),"")</f>
        <v/>
      </c>
      <c r="Y521" s="60"/>
    </row>
    <row r="522" spans="1:25" ht="13">
      <c r="A522" s="25" t="s">
        <v>570</v>
      </c>
      <c r="B522" s="23" t="s">
        <v>1167</v>
      </c>
      <c r="C522" s="23" t="s">
        <v>409</v>
      </c>
      <c r="D522" s="23" t="s">
        <v>650</v>
      </c>
      <c r="E522" s="23" t="s">
        <v>647</v>
      </c>
      <c r="F522" s="24" t="s">
        <v>579</v>
      </c>
      <c r="G522" s="23" t="s">
        <v>695</v>
      </c>
      <c r="H522" s="23" t="s">
        <v>1168</v>
      </c>
      <c r="I522" s="19" t="s">
        <v>651</v>
      </c>
      <c r="J522" s="18" t="str">
        <f>IF(Regression_Prep[[#This Row],[School Type]]="Charter","Charter", "Non Charter")</f>
        <v>Non Charter</v>
      </c>
      <c r="K522" s="60">
        <f>_xlfn.XLOOKUP(Regression_Prep[[#This Row],[School Name]],Per_Pupil_Spending_1[School Name],Per_Pupil_Spending_1[Amount],"")</f>
        <v>56908.33</v>
      </c>
      <c r="L522" s="60">
        <f>IF(Regression_Prep[[#This Row],[Comparison School Type]]="Charter", 0,1)</f>
        <v>1</v>
      </c>
      <c r="M522" s="60" t="str" cm="1">
        <f t="array" ref="M522">_xlfn._xlws.FILTER(Enrollment[Percentage],(Enrollment[School Name]=Regression_Prep[[#This Row],[School Name]])*(Enrollment[Population]="Economically Disadvantaged"),"")</f>
        <v/>
      </c>
      <c r="N522" s="60" t="str" cm="1">
        <f t="array" ref="N522">_xlfn._xlws.FILTER(Enrollment[Percentage],(Enrollment[School Name]=Regression_Prep[[#This Row],[School Name]])*(Enrollment[Population]="Students with Disabilities"),"")</f>
        <v/>
      </c>
      <c r="O522" s="60" t="str">
        <f>_xlfn.XLOOKUP(Regression_Prep[[#This Row],[School Name]],ELA_New[School Name], ELA_New[Percentage of Students at Achievement Level],"")</f>
        <v/>
      </c>
      <c r="P522" s="60" t="str">
        <f>_xlfn.XLOOKUP(Regression_Prep[[#This Row],[School Name]],Math_New[School Name],Math_New[Percentage of Students at Achievement Level],"")</f>
        <v/>
      </c>
      <c r="Q522" s="60" t="str">
        <f>_xlfn.XLOOKUP(Regression_Prep[[#This Row],[School Name]],Science_New[School Name], Science_New[Percentage of Students at Achievement Level],"")</f>
        <v/>
      </c>
      <c r="R52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2" s="60" t="str">
        <f>IFERROR(Regression_Prep[[#This Row],[Per Pupil Spending]]*Regression_Prep[[#This Row],[Percent Below Achievement ELA]],"")</f>
        <v/>
      </c>
      <c r="T522" s="60" t="str">
        <f>IFERROR(Regression_Prep[[#This Row],[Per Pupil Spending]]/(1-Regression_Prep[[#This Row],[Percent Below Achievement ELA]]),"")</f>
        <v/>
      </c>
      <c r="U522" s="60" t="str">
        <f>IFERROR(Regression_Prep[[#This Row],[Per Pupil Spending]]*Regression_Prep[[#This Row],[Percent Below Achievement Science]],"")</f>
        <v/>
      </c>
      <c r="V522" s="60" t="str">
        <f>IFERROR(Regression_Prep[[#This Row],[Per Pupil Spending]]/(1-Regression_Prep[[#This Row],[Percent Below Achievement Science]]),"")</f>
        <v/>
      </c>
      <c r="W522" s="60" t="str">
        <f>IFERROR(Regression_Prep[[#This Row],[Per Pupil Spending]]*Regression_Prep[[#This Row],[Percent Below Achievement Math]],"")</f>
        <v/>
      </c>
      <c r="X522" s="60" t="str">
        <f>IFERROR(Regression_Prep[[#This Row],[Per Pupil Spending]]/(1-Regression_Prep[[#This Row],[Percent Below Achievement Math]]),"")</f>
        <v/>
      </c>
      <c r="Y522" s="60"/>
    </row>
    <row r="523" spans="1:25" ht="13">
      <c r="A523" s="28" t="s">
        <v>570</v>
      </c>
      <c r="B523" s="26" t="s">
        <v>730</v>
      </c>
      <c r="C523" s="26" t="s">
        <v>77</v>
      </c>
      <c r="D523" s="27" t="s">
        <v>735</v>
      </c>
      <c r="E523" s="26" t="s">
        <v>647</v>
      </c>
      <c r="F523" s="27" t="s">
        <v>579</v>
      </c>
      <c r="G523" s="26" t="s">
        <v>700</v>
      </c>
      <c r="H523" s="26" t="s">
        <v>732</v>
      </c>
      <c r="I523" s="19" t="s">
        <v>735</v>
      </c>
      <c r="J523" s="18" t="str">
        <f>IF(Regression_Prep[[#This Row],[School Type]]="Charter","Charter", "Non Charter")</f>
        <v>Non Charter</v>
      </c>
      <c r="K523" s="60">
        <f>_xlfn.XLOOKUP(Regression_Prep[[#This Row],[School Name]],Per_Pupil_Spending_1[School Name],Per_Pupil_Spending_1[Amount],"")</f>
        <v>23259.15</v>
      </c>
      <c r="L523" s="60">
        <f>IF(Regression_Prep[[#This Row],[Comparison School Type]]="Charter", 0,1)</f>
        <v>1</v>
      </c>
      <c r="M523" s="60" cm="1">
        <f t="array" ref="M523">_xlfn._xlws.FILTER(Enrollment[Percentage],(Enrollment[School Name]=Regression_Prep[[#This Row],[School Name]])*(Enrollment[Population]="Economically Disadvantaged"),"")</f>
        <v>0.61960000000000004</v>
      </c>
      <c r="N523" s="60" cm="1">
        <f t="array" ref="N523">_xlfn._xlws.FILTER(Enrollment[Percentage],(Enrollment[School Name]=Regression_Prep[[#This Row],[School Name]])*(Enrollment[Population]="Students with Disabilities"),"")</f>
        <v>0.23369999999999999</v>
      </c>
      <c r="O523" s="60" t="str">
        <f>_xlfn.XLOOKUP(Regression_Prep[[#This Row],[School Name]],ELA_New[School Name], ELA_New[Percentage of Students at Achievement Level],"")</f>
        <v/>
      </c>
      <c r="P523" s="60" t="str">
        <f>_xlfn.XLOOKUP(Regression_Prep[[#This Row],[School Name]],Math_New[School Name],Math_New[Percentage of Students at Achievement Level],"")</f>
        <v/>
      </c>
      <c r="Q523" s="60" t="str">
        <f>_xlfn.XLOOKUP(Regression_Prep[[#This Row],[School Name]],Science_New[School Name], Science_New[Percentage of Students at Achievement Level],"")</f>
        <v/>
      </c>
      <c r="R52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3" s="60" t="str">
        <f>IFERROR(Regression_Prep[[#This Row],[Per Pupil Spending]]*Regression_Prep[[#This Row],[Percent Below Achievement ELA]],"")</f>
        <v/>
      </c>
      <c r="T523" s="60" t="str">
        <f>IFERROR(Regression_Prep[[#This Row],[Per Pupil Spending]]/(1-Regression_Prep[[#This Row],[Percent Below Achievement ELA]]),"")</f>
        <v/>
      </c>
      <c r="U523" s="60" t="str">
        <f>IFERROR(Regression_Prep[[#This Row],[Per Pupil Spending]]*Regression_Prep[[#This Row],[Percent Below Achievement Science]],"")</f>
        <v/>
      </c>
      <c r="V523" s="60" t="str">
        <f>IFERROR(Regression_Prep[[#This Row],[Per Pupil Spending]]/(1-Regression_Prep[[#This Row],[Percent Below Achievement Science]]),"")</f>
        <v/>
      </c>
      <c r="W523" s="60" t="str">
        <f>IFERROR(Regression_Prep[[#This Row],[Per Pupil Spending]]*Regression_Prep[[#This Row],[Percent Below Achievement Math]],"")</f>
        <v/>
      </c>
      <c r="X523" s="60" t="str">
        <f>IFERROR(Regression_Prep[[#This Row],[Per Pupil Spending]]/(1-Regression_Prep[[#This Row],[Percent Below Achievement Math]]),"")</f>
        <v/>
      </c>
      <c r="Y523" s="60"/>
    </row>
    <row r="524" spans="1:25" ht="13">
      <c r="A524" s="25" t="s">
        <v>570</v>
      </c>
      <c r="B524" s="23" t="s">
        <v>730</v>
      </c>
      <c r="C524" s="23" t="s">
        <v>82</v>
      </c>
      <c r="D524" s="23" t="s">
        <v>673</v>
      </c>
      <c r="E524" s="23" t="s">
        <v>647</v>
      </c>
      <c r="F524" s="24" t="s">
        <v>579</v>
      </c>
      <c r="G524" s="23" t="s">
        <v>700</v>
      </c>
      <c r="H524" s="23" t="s">
        <v>732</v>
      </c>
      <c r="I524" s="19" t="s">
        <v>673</v>
      </c>
      <c r="J524" s="18" t="str">
        <f>IF(Regression_Prep[[#This Row],[School Type]]="Charter","Charter", "Non Charter")</f>
        <v>Non Charter</v>
      </c>
      <c r="K524" s="60">
        <f>_xlfn.XLOOKUP(Regression_Prep[[#This Row],[School Name]],Per_Pupil_Spending_1[School Name],Per_Pupil_Spending_1[Amount],"")</f>
        <v>17934.919999999998</v>
      </c>
      <c r="L524" s="60">
        <f>IF(Regression_Prep[[#This Row],[Comparison School Type]]="Charter", 0,1)</f>
        <v>1</v>
      </c>
      <c r="M524" s="60" cm="1">
        <f t="array" ref="M524">_xlfn._xlws.FILTER(Enrollment[Percentage],(Enrollment[School Name]=Regression_Prep[[#This Row],[School Name]])*(Enrollment[Population]="Economically Disadvantaged"),"")</f>
        <v>0.62</v>
      </c>
      <c r="N524" s="60" cm="1">
        <f t="array" ref="N524">_xlfn._xlws.FILTER(Enrollment[Percentage],(Enrollment[School Name]=Regression_Prep[[#This Row],[School Name]])*(Enrollment[Population]="Students with Disabilities"),"")</f>
        <v>0.22</v>
      </c>
      <c r="O524" s="60" t="str">
        <f>_xlfn.XLOOKUP(Regression_Prep[[#This Row],[School Name]],ELA_New[School Name], ELA_New[Percentage of Students at Achievement Level],"")</f>
        <v/>
      </c>
      <c r="P524" s="60" t="str">
        <f>_xlfn.XLOOKUP(Regression_Prep[[#This Row],[School Name]],Math_New[School Name],Math_New[Percentage of Students at Achievement Level],"")</f>
        <v/>
      </c>
      <c r="Q524" s="60" t="str">
        <f>_xlfn.XLOOKUP(Regression_Prep[[#This Row],[School Name]],Science_New[School Name], Science_New[Percentage of Students at Achievement Level],"")</f>
        <v/>
      </c>
      <c r="R52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4" s="60" t="str">
        <f>IFERROR(Regression_Prep[[#This Row],[Per Pupil Spending]]*Regression_Prep[[#This Row],[Percent Below Achievement ELA]],"")</f>
        <v/>
      </c>
      <c r="T524" s="60" t="str">
        <f>IFERROR(Regression_Prep[[#This Row],[Per Pupil Spending]]/(1-Regression_Prep[[#This Row],[Percent Below Achievement ELA]]),"")</f>
        <v/>
      </c>
      <c r="U524" s="60" t="str">
        <f>IFERROR(Regression_Prep[[#This Row],[Per Pupil Spending]]*Regression_Prep[[#This Row],[Percent Below Achievement Science]],"")</f>
        <v/>
      </c>
      <c r="V524" s="60" t="str">
        <f>IFERROR(Regression_Prep[[#This Row],[Per Pupil Spending]]/(1-Regression_Prep[[#This Row],[Percent Below Achievement Science]]),"")</f>
        <v/>
      </c>
      <c r="W524" s="60" t="str">
        <f>IFERROR(Regression_Prep[[#This Row],[Per Pupil Spending]]*Regression_Prep[[#This Row],[Percent Below Achievement Math]],"")</f>
        <v/>
      </c>
      <c r="X524" s="60" t="str">
        <f>IFERROR(Regression_Prep[[#This Row],[Per Pupil Spending]]/(1-Regression_Prep[[#This Row],[Percent Below Achievement Math]]),"")</f>
        <v/>
      </c>
      <c r="Y524" s="60"/>
    </row>
    <row r="525" spans="1:25" ht="13">
      <c r="A525" s="28" t="s">
        <v>570</v>
      </c>
      <c r="B525" s="26" t="s">
        <v>747</v>
      </c>
      <c r="C525" s="26" t="s">
        <v>457</v>
      </c>
      <c r="D525" s="26" t="s">
        <v>750</v>
      </c>
      <c r="E525" s="26" t="s">
        <v>647</v>
      </c>
      <c r="F525" s="27" t="s">
        <v>579</v>
      </c>
      <c r="G525" s="26" t="s">
        <v>653</v>
      </c>
      <c r="H525" s="26" t="s">
        <v>748</v>
      </c>
      <c r="I525" s="19" t="s">
        <v>750</v>
      </c>
      <c r="J525" s="18" t="str">
        <f>IF(Regression_Prep[[#This Row],[School Type]]="Charter","Charter", "Non Charter")</f>
        <v>Non Charter</v>
      </c>
      <c r="K525" s="60">
        <f>_xlfn.XLOOKUP(Regression_Prep[[#This Row],[School Name]],Per_Pupil_Spending_1[School Name],Per_Pupil_Spending_1[Amount],"")</f>
        <v>23768.400000000001</v>
      </c>
      <c r="L525" s="60">
        <f>IF(Regression_Prep[[#This Row],[Comparison School Type]]="Charter", 0,1)</f>
        <v>1</v>
      </c>
      <c r="M525" s="60" cm="1">
        <f t="array" ref="M525">_xlfn._xlws.FILTER(Enrollment[Percentage],(Enrollment[School Name]=Regression_Prep[[#This Row],[School Name]])*(Enrollment[Population]="Economically Disadvantaged"),"")</f>
        <v>0.30499999999999999</v>
      </c>
      <c r="N525" s="60" cm="1">
        <f t="array" ref="N525">_xlfn._xlws.FILTER(Enrollment[Percentage],(Enrollment[School Name]=Regression_Prep[[#This Row],[School Name]])*(Enrollment[Population]="Students with Disabilities"),"")</f>
        <v>0.15570000000000001</v>
      </c>
      <c r="O525" s="60" t="str">
        <f>_xlfn.XLOOKUP(Regression_Prep[[#This Row],[School Name]],ELA_New[School Name], ELA_New[Percentage of Students at Achievement Level],"")</f>
        <v/>
      </c>
      <c r="P525" s="60" t="str">
        <f>_xlfn.XLOOKUP(Regression_Prep[[#This Row],[School Name]],Math_New[School Name],Math_New[Percentage of Students at Achievement Level],"")</f>
        <v/>
      </c>
      <c r="Q525" s="60" t="str">
        <f>_xlfn.XLOOKUP(Regression_Prep[[#This Row],[School Name]],Science_New[School Name], Science_New[Percentage of Students at Achievement Level],"")</f>
        <v/>
      </c>
      <c r="R52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5" s="60" t="str">
        <f>IFERROR(Regression_Prep[[#This Row],[Per Pupil Spending]]*Regression_Prep[[#This Row],[Percent Below Achievement ELA]],"")</f>
        <v/>
      </c>
      <c r="T525" s="60" t="str">
        <f>IFERROR(Regression_Prep[[#This Row],[Per Pupil Spending]]/(1-Regression_Prep[[#This Row],[Percent Below Achievement ELA]]),"")</f>
        <v/>
      </c>
      <c r="U525" s="60" t="str">
        <f>IFERROR(Regression_Prep[[#This Row],[Per Pupil Spending]]*Regression_Prep[[#This Row],[Percent Below Achievement Science]],"")</f>
        <v/>
      </c>
      <c r="V525" s="60" t="str">
        <f>IFERROR(Regression_Prep[[#This Row],[Per Pupil Spending]]/(1-Regression_Prep[[#This Row],[Percent Below Achievement Science]]),"")</f>
        <v/>
      </c>
      <c r="W525" s="60" t="str">
        <f>IFERROR(Regression_Prep[[#This Row],[Per Pupil Spending]]*Regression_Prep[[#This Row],[Percent Below Achievement Math]],"")</f>
        <v/>
      </c>
      <c r="X525" s="60" t="str">
        <f>IFERROR(Regression_Prep[[#This Row],[Per Pupil Spending]]/(1-Regression_Prep[[#This Row],[Percent Below Achievement Math]]),"")</f>
        <v/>
      </c>
      <c r="Y525" s="60"/>
    </row>
    <row r="526" spans="1:25" ht="13">
      <c r="A526" s="25" t="s">
        <v>570</v>
      </c>
      <c r="B526" s="23" t="s">
        <v>893</v>
      </c>
      <c r="C526" s="23" t="s">
        <v>313</v>
      </c>
      <c r="D526" s="23" t="s">
        <v>750</v>
      </c>
      <c r="E526" s="23" t="s">
        <v>647</v>
      </c>
      <c r="F526" s="24" t="s">
        <v>579</v>
      </c>
      <c r="G526" s="23" t="s">
        <v>802</v>
      </c>
      <c r="H526" s="23" t="s">
        <v>894</v>
      </c>
      <c r="I526" s="19" t="s">
        <v>750</v>
      </c>
      <c r="J526" s="18" t="str">
        <f>IF(Regression_Prep[[#This Row],[School Type]]="Charter","Charter", "Non Charter")</f>
        <v>Non Charter</v>
      </c>
      <c r="K526" s="60">
        <f>_xlfn.XLOOKUP(Regression_Prep[[#This Row],[School Name]],Per_Pupil_Spending_1[School Name],Per_Pupil_Spending_1[Amount],"")</f>
        <v>24973.11</v>
      </c>
      <c r="L526" s="60">
        <f>IF(Regression_Prep[[#This Row],[Comparison School Type]]="Charter", 0,1)</f>
        <v>1</v>
      </c>
      <c r="M526" s="60" cm="1">
        <f t="array" ref="M526">_xlfn._xlws.FILTER(Enrollment[Percentage],(Enrollment[School Name]=Regression_Prep[[#This Row],[School Name]])*(Enrollment[Population]="Economically Disadvantaged"),"")</f>
        <v>0.41980000000000001</v>
      </c>
      <c r="N526" s="60" cm="1">
        <f t="array" ref="N526">_xlfn._xlws.FILTER(Enrollment[Percentage],(Enrollment[School Name]=Regression_Prep[[#This Row],[School Name]])*(Enrollment[Population]="Students with Disabilities"),"")</f>
        <v>0.2099</v>
      </c>
      <c r="O526" s="60" t="str">
        <f>_xlfn.XLOOKUP(Regression_Prep[[#This Row],[School Name]],ELA_New[School Name], ELA_New[Percentage of Students at Achievement Level],"")</f>
        <v/>
      </c>
      <c r="P526" s="60" t="str">
        <f>_xlfn.XLOOKUP(Regression_Prep[[#This Row],[School Name]],Math_New[School Name],Math_New[Percentage of Students at Achievement Level],"")</f>
        <v/>
      </c>
      <c r="Q526" s="60" t="str">
        <f>_xlfn.XLOOKUP(Regression_Prep[[#This Row],[School Name]],Science_New[School Name], Science_New[Percentage of Students at Achievement Level],"")</f>
        <v/>
      </c>
      <c r="R52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6" s="60" t="str">
        <f>IFERROR(Regression_Prep[[#This Row],[Per Pupil Spending]]*Regression_Prep[[#This Row],[Percent Below Achievement ELA]],"")</f>
        <v/>
      </c>
      <c r="T526" s="60" t="str">
        <f>IFERROR(Regression_Prep[[#This Row],[Per Pupil Spending]]/(1-Regression_Prep[[#This Row],[Percent Below Achievement ELA]]),"")</f>
        <v/>
      </c>
      <c r="U526" s="60" t="str">
        <f>IFERROR(Regression_Prep[[#This Row],[Per Pupil Spending]]*Regression_Prep[[#This Row],[Percent Below Achievement Science]],"")</f>
        <v/>
      </c>
      <c r="V526" s="60" t="str">
        <f>IFERROR(Regression_Prep[[#This Row],[Per Pupil Spending]]/(1-Regression_Prep[[#This Row],[Percent Below Achievement Science]]),"")</f>
        <v/>
      </c>
      <c r="W526" s="60" t="str">
        <f>IFERROR(Regression_Prep[[#This Row],[Per Pupil Spending]]*Regression_Prep[[#This Row],[Percent Below Achievement Math]],"")</f>
        <v/>
      </c>
      <c r="X526" s="60" t="str">
        <f>IFERROR(Regression_Prep[[#This Row],[Per Pupil Spending]]/(1-Regression_Prep[[#This Row],[Percent Below Achievement Math]]),"")</f>
        <v/>
      </c>
      <c r="Y526" s="60"/>
    </row>
    <row r="527" spans="1:25" ht="13">
      <c r="A527" s="28" t="s">
        <v>570</v>
      </c>
      <c r="B527" s="26" t="s">
        <v>909</v>
      </c>
      <c r="C527" s="26" t="s">
        <v>254</v>
      </c>
      <c r="D527" s="26" t="s">
        <v>673</v>
      </c>
      <c r="E527" s="26" t="s">
        <v>647</v>
      </c>
      <c r="F527" s="27" t="s">
        <v>579</v>
      </c>
      <c r="G527" s="26" t="s">
        <v>657</v>
      </c>
      <c r="H527" s="26" t="s">
        <v>910</v>
      </c>
      <c r="I527" s="19" t="s">
        <v>673</v>
      </c>
      <c r="J527" s="18" t="str">
        <f>IF(Regression_Prep[[#This Row],[School Type]]="Charter","Charter", "Non Charter")</f>
        <v>Non Charter</v>
      </c>
      <c r="K527" s="60">
        <f>_xlfn.XLOOKUP(Regression_Prep[[#This Row],[School Name]],Per_Pupil_Spending_1[School Name],Per_Pupil_Spending_1[Amount],"")</f>
        <v>21792.65</v>
      </c>
      <c r="L527" s="60">
        <f>IF(Regression_Prep[[#This Row],[Comparison School Type]]="Charter", 0,1)</f>
        <v>1</v>
      </c>
      <c r="M527" s="60" cm="1">
        <f t="array" ref="M527">_xlfn._xlws.FILTER(Enrollment[Percentage],(Enrollment[School Name]=Regression_Prep[[#This Row],[School Name]])*(Enrollment[Population]="Economically Disadvantaged"),"")</f>
        <v>0.37140000000000001</v>
      </c>
      <c r="N527" s="60" cm="1">
        <f t="array" ref="N527">_xlfn._xlws.FILTER(Enrollment[Percentage],(Enrollment[School Name]=Regression_Prep[[#This Row],[School Name]])*(Enrollment[Population]="Students with Disabilities"),"")</f>
        <v>0.12859999999999999</v>
      </c>
      <c r="O527" s="60" t="str">
        <f>_xlfn.XLOOKUP(Regression_Prep[[#This Row],[School Name]],ELA_New[School Name], ELA_New[Percentage of Students at Achievement Level],"")</f>
        <v/>
      </c>
      <c r="P527" s="60" t="str">
        <f>_xlfn.XLOOKUP(Regression_Prep[[#This Row],[School Name]],Math_New[School Name],Math_New[Percentage of Students at Achievement Level],"")</f>
        <v/>
      </c>
      <c r="Q527" s="60" t="str">
        <f>_xlfn.XLOOKUP(Regression_Prep[[#This Row],[School Name]],Science_New[School Name], Science_New[Percentage of Students at Achievement Level],"")</f>
        <v/>
      </c>
      <c r="R52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7" s="60" t="str">
        <f>IFERROR(Regression_Prep[[#This Row],[Per Pupil Spending]]*Regression_Prep[[#This Row],[Percent Below Achievement ELA]],"")</f>
        <v/>
      </c>
      <c r="T527" s="60" t="str">
        <f>IFERROR(Regression_Prep[[#This Row],[Per Pupil Spending]]/(1-Regression_Prep[[#This Row],[Percent Below Achievement ELA]]),"")</f>
        <v/>
      </c>
      <c r="U527" s="60" t="str">
        <f>IFERROR(Regression_Prep[[#This Row],[Per Pupil Spending]]*Regression_Prep[[#This Row],[Percent Below Achievement Science]],"")</f>
        <v/>
      </c>
      <c r="V527" s="60" t="str">
        <f>IFERROR(Regression_Prep[[#This Row],[Per Pupil Spending]]/(1-Regression_Prep[[#This Row],[Percent Below Achievement Science]]),"")</f>
        <v/>
      </c>
      <c r="W527" s="60" t="str">
        <f>IFERROR(Regression_Prep[[#This Row],[Per Pupil Spending]]*Regression_Prep[[#This Row],[Percent Below Achievement Math]],"")</f>
        <v/>
      </c>
      <c r="X527" s="60" t="str">
        <f>IFERROR(Regression_Prep[[#This Row],[Per Pupil Spending]]/(1-Regression_Prep[[#This Row],[Percent Below Achievement Math]]),"")</f>
        <v/>
      </c>
      <c r="Y527" s="60"/>
    </row>
    <row r="528" spans="1:25" ht="13">
      <c r="A528" s="25" t="s">
        <v>570</v>
      </c>
      <c r="B528" s="23" t="s">
        <v>909</v>
      </c>
      <c r="C528" s="23" t="s">
        <v>258</v>
      </c>
      <c r="D528" s="24" t="s">
        <v>735</v>
      </c>
      <c r="E528" s="23" t="s">
        <v>647</v>
      </c>
      <c r="F528" s="24" t="s">
        <v>579</v>
      </c>
      <c r="G528" s="23" t="s">
        <v>668</v>
      </c>
      <c r="H528" s="23" t="s">
        <v>912</v>
      </c>
      <c r="I528" s="19" t="s">
        <v>735</v>
      </c>
      <c r="J528" s="18" t="str">
        <f>IF(Regression_Prep[[#This Row],[School Type]]="Charter","Charter", "Non Charter")</f>
        <v>Non Charter</v>
      </c>
      <c r="K528" s="60">
        <f>_xlfn.XLOOKUP(Regression_Prep[[#This Row],[School Name]],Per_Pupil_Spending_1[School Name],Per_Pupil_Spending_1[Amount],"")</f>
        <v>19870.900000000001</v>
      </c>
      <c r="L528" s="60">
        <f>IF(Regression_Prep[[#This Row],[Comparison School Type]]="Charter", 0,1)</f>
        <v>1</v>
      </c>
      <c r="M528" s="60" cm="1">
        <f t="array" ref="M528">_xlfn._xlws.FILTER(Enrollment[Percentage],(Enrollment[School Name]=Regression_Prep[[#This Row],[School Name]])*(Enrollment[Population]="Economically Disadvantaged"),"")</f>
        <v>0.47949999999999998</v>
      </c>
      <c r="N528" s="60" cm="1">
        <f t="array" ref="N528">_xlfn._xlws.FILTER(Enrollment[Percentage],(Enrollment[School Name]=Regression_Prep[[#This Row],[School Name]])*(Enrollment[Population]="Students with Disabilities"),"")</f>
        <v>0.20469999999999999</v>
      </c>
      <c r="O528" s="60" t="str">
        <f>_xlfn.XLOOKUP(Regression_Prep[[#This Row],[School Name]],ELA_New[School Name], ELA_New[Percentage of Students at Achievement Level],"")</f>
        <v/>
      </c>
      <c r="P528" s="60" t="str">
        <f>_xlfn.XLOOKUP(Regression_Prep[[#This Row],[School Name]],Math_New[School Name],Math_New[Percentage of Students at Achievement Level],"")</f>
        <v/>
      </c>
      <c r="Q528" s="60" t="str">
        <f>_xlfn.XLOOKUP(Regression_Prep[[#This Row],[School Name]],Science_New[School Name], Science_New[Percentage of Students at Achievement Level],"")</f>
        <v/>
      </c>
      <c r="R52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8" s="60" t="str">
        <f>IFERROR(Regression_Prep[[#This Row],[Per Pupil Spending]]*Regression_Prep[[#This Row],[Percent Below Achievement ELA]],"")</f>
        <v/>
      </c>
      <c r="T528" s="60" t="str">
        <f>IFERROR(Regression_Prep[[#This Row],[Per Pupil Spending]]/(1-Regression_Prep[[#This Row],[Percent Below Achievement ELA]]),"")</f>
        <v/>
      </c>
      <c r="U528" s="60" t="str">
        <f>IFERROR(Regression_Prep[[#This Row],[Per Pupil Spending]]*Regression_Prep[[#This Row],[Percent Below Achievement Science]],"")</f>
        <v/>
      </c>
      <c r="V528" s="60" t="str">
        <f>IFERROR(Regression_Prep[[#This Row],[Per Pupil Spending]]/(1-Regression_Prep[[#This Row],[Percent Below Achievement Science]]),"")</f>
        <v/>
      </c>
      <c r="W528" s="60" t="str">
        <f>IFERROR(Regression_Prep[[#This Row],[Per Pupil Spending]]*Regression_Prep[[#This Row],[Percent Below Achievement Math]],"")</f>
        <v/>
      </c>
      <c r="X528" s="60" t="str">
        <f>IFERROR(Regression_Prep[[#This Row],[Per Pupil Spending]]/(1-Regression_Prep[[#This Row],[Percent Below Achievement Math]]),"")</f>
        <v/>
      </c>
      <c r="Y528" s="60"/>
    </row>
    <row r="529" spans="1:25" ht="13">
      <c r="A529" s="28" t="s">
        <v>570</v>
      </c>
      <c r="B529" s="26" t="s">
        <v>913</v>
      </c>
      <c r="C529" s="26" t="s">
        <v>496</v>
      </c>
      <c r="D529" s="26" t="s">
        <v>750</v>
      </c>
      <c r="E529" s="26" t="s">
        <v>647</v>
      </c>
      <c r="F529" s="27" t="s">
        <v>579</v>
      </c>
      <c r="G529" s="26" t="s">
        <v>653</v>
      </c>
      <c r="H529" s="26" t="s">
        <v>915</v>
      </c>
      <c r="I529" s="19" t="s">
        <v>750</v>
      </c>
      <c r="J529" s="18" t="str">
        <f>IF(Regression_Prep[[#This Row],[School Type]]="Charter","Charter", "Non Charter")</f>
        <v>Non Charter</v>
      </c>
      <c r="K529" s="60">
        <f>_xlfn.XLOOKUP(Regression_Prep[[#This Row],[School Name]],Per_Pupil_Spending_1[School Name],Per_Pupil_Spending_1[Amount],"")</f>
        <v>21980.65</v>
      </c>
      <c r="L529" s="60">
        <f>IF(Regression_Prep[[#This Row],[Comparison School Type]]="Charter", 0,1)</f>
        <v>1</v>
      </c>
      <c r="M529" s="60" cm="1">
        <f t="array" ref="M529">_xlfn._xlws.FILTER(Enrollment[Percentage],(Enrollment[School Name]=Regression_Prep[[#This Row],[School Name]])*(Enrollment[Population]="Economically Disadvantaged"),"")</f>
        <v>0.18459999999999999</v>
      </c>
      <c r="N529" s="60" cm="1">
        <f t="array" ref="N529">_xlfn._xlws.FILTER(Enrollment[Percentage],(Enrollment[School Name]=Regression_Prep[[#This Row],[School Name]])*(Enrollment[Population]="Students with Disabilities"),"")</f>
        <v>0.18459999999999999</v>
      </c>
      <c r="O529" s="60" t="str">
        <f>_xlfn.XLOOKUP(Regression_Prep[[#This Row],[School Name]],ELA_New[School Name], ELA_New[Percentage of Students at Achievement Level],"")</f>
        <v/>
      </c>
      <c r="P529" s="60" t="str">
        <f>_xlfn.XLOOKUP(Regression_Prep[[#This Row],[School Name]],Math_New[School Name],Math_New[Percentage of Students at Achievement Level],"")</f>
        <v/>
      </c>
      <c r="Q529" s="60" t="str">
        <f>_xlfn.XLOOKUP(Regression_Prep[[#This Row],[School Name]],Science_New[School Name], Science_New[Percentage of Students at Achievement Level],"")</f>
        <v/>
      </c>
      <c r="R52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29" s="60" t="str">
        <f>IFERROR(Regression_Prep[[#This Row],[Per Pupil Spending]]*Regression_Prep[[#This Row],[Percent Below Achievement ELA]],"")</f>
        <v/>
      </c>
      <c r="T529" s="60" t="str">
        <f>IFERROR(Regression_Prep[[#This Row],[Per Pupil Spending]]/(1-Regression_Prep[[#This Row],[Percent Below Achievement ELA]]),"")</f>
        <v/>
      </c>
      <c r="U529" s="60" t="str">
        <f>IFERROR(Regression_Prep[[#This Row],[Per Pupil Spending]]*Regression_Prep[[#This Row],[Percent Below Achievement Science]],"")</f>
        <v/>
      </c>
      <c r="V529" s="60" t="str">
        <f>IFERROR(Regression_Prep[[#This Row],[Per Pupil Spending]]/(1-Regression_Prep[[#This Row],[Percent Below Achievement Science]]),"")</f>
        <v/>
      </c>
      <c r="W529" s="60" t="str">
        <f>IFERROR(Regression_Prep[[#This Row],[Per Pupil Spending]]*Regression_Prep[[#This Row],[Percent Below Achievement Math]],"")</f>
        <v/>
      </c>
      <c r="X529" s="60" t="str">
        <f>IFERROR(Regression_Prep[[#This Row],[Per Pupil Spending]]/(1-Regression_Prep[[#This Row],[Percent Below Achievement Math]]),"")</f>
        <v/>
      </c>
      <c r="Y529" s="60"/>
    </row>
    <row r="530" spans="1:25" ht="13">
      <c r="A530" s="25" t="s">
        <v>570</v>
      </c>
      <c r="B530" s="23" t="s">
        <v>928</v>
      </c>
      <c r="C530" s="23" t="s">
        <v>404</v>
      </c>
      <c r="D530" s="23" t="s">
        <v>933</v>
      </c>
      <c r="E530" s="23" t="s">
        <v>647</v>
      </c>
      <c r="F530" s="24" t="s">
        <v>579</v>
      </c>
      <c r="G530" s="23" t="s">
        <v>791</v>
      </c>
      <c r="H530" s="23" t="s">
        <v>930</v>
      </c>
      <c r="I530" s="19" t="s">
        <v>933</v>
      </c>
      <c r="J530" s="18" t="str">
        <f>IF(Regression_Prep[[#This Row],[School Type]]="Charter","Charter", "Non Charter")</f>
        <v>Non Charter</v>
      </c>
      <c r="K530" s="60">
        <f>_xlfn.XLOOKUP(Regression_Prep[[#This Row],[School Name]],Per_Pupil_Spending_1[School Name],Per_Pupil_Spending_1[Amount],"")</f>
        <v>23777.16</v>
      </c>
      <c r="L530" s="60">
        <f>IF(Regression_Prep[[#This Row],[Comparison School Type]]="Charter", 0,1)</f>
        <v>1</v>
      </c>
      <c r="M530" s="60" cm="1">
        <f t="array" ref="M530">_xlfn._xlws.FILTER(Enrollment[Percentage],(Enrollment[School Name]=Regression_Prep[[#This Row],[School Name]])*(Enrollment[Population]="Economically Disadvantaged"),"")</f>
        <v>0.46529999999999999</v>
      </c>
      <c r="N530" s="60" cm="1">
        <f t="array" ref="N530">_xlfn._xlws.FILTER(Enrollment[Percentage],(Enrollment[School Name]=Regression_Prep[[#This Row],[School Name]])*(Enrollment[Population]="Students with Disabilities"),"")</f>
        <v>8.9099999999999999E-2</v>
      </c>
      <c r="O530" s="60" t="str">
        <f>_xlfn.XLOOKUP(Regression_Prep[[#This Row],[School Name]],ELA_New[School Name], ELA_New[Percentage of Students at Achievement Level],"")</f>
        <v/>
      </c>
      <c r="P530" s="60" t="str">
        <f>_xlfn.XLOOKUP(Regression_Prep[[#This Row],[School Name]],Math_New[School Name],Math_New[Percentage of Students at Achievement Level],"")</f>
        <v/>
      </c>
      <c r="Q530" s="60" t="str">
        <f>_xlfn.XLOOKUP(Regression_Prep[[#This Row],[School Name]],Science_New[School Name], Science_New[Percentage of Students at Achievement Level],"")</f>
        <v/>
      </c>
      <c r="R53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0" s="60" t="str">
        <f>IFERROR(Regression_Prep[[#This Row],[Per Pupil Spending]]*Regression_Prep[[#This Row],[Percent Below Achievement ELA]],"")</f>
        <v/>
      </c>
      <c r="T530" s="60" t="str">
        <f>IFERROR(Regression_Prep[[#This Row],[Per Pupil Spending]]/(1-Regression_Prep[[#This Row],[Percent Below Achievement ELA]]),"")</f>
        <v/>
      </c>
      <c r="U530" s="60" t="str">
        <f>IFERROR(Regression_Prep[[#This Row],[Per Pupil Spending]]*Regression_Prep[[#This Row],[Percent Below Achievement Science]],"")</f>
        <v/>
      </c>
      <c r="V530" s="60" t="str">
        <f>IFERROR(Regression_Prep[[#This Row],[Per Pupil Spending]]/(1-Regression_Prep[[#This Row],[Percent Below Achievement Science]]),"")</f>
        <v/>
      </c>
      <c r="W530" s="60" t="str">
        <f>IFERROR(Regression_Prep[[#This Row],[Per Pupil Spending]]*Regression_Prep[[#This Row],[Percent Below Achievement Math]],"")</f>
        <v/>
      </c>
      <c r="X530" s="60" t="str">
        <f>IFERROR(Regression_Prep[[#This Row],[Per Pupil Spending]]/(1-Regression_Prep[[#This Row],[Percent Below Achievement Math]]),"")</f>
        <v/>
      </c>
      <c r="Y530" s="60"/>
    </row>
    <row r="531" spans="1:25" ht="13">
      <c r="A531" s="28" t="s">
        <v>570</v>
      </c>
      <c r="B531" s="26" t="s">
        <v>928</v>
      </c>
      <c r="C531" s="26" t="s">
        <v>547</v>
      </c>
      <c r="D531" s="26" t="s">
        <v>750</v>
      </c>
      <c r="E531" s="26" t="s">
        <v>647</v>
      </c>
      <c r="F531" s="27" t="s">
        <v>579</v>
      </c>
      <c r="G531" s="26" t="s">
        <v>791</v>
      </c>
      <c r="H531" s="26" t="s">
        <v>932</v>
      </c>
      <c r="I531" s="19" t="s">
        <v>750</v>
      </c>
      <c r="J531" s="18" t="str">
        <f>IF(Regression_Prep[[#This Row],[School Type]]="Charter","Charter", "Non Charter")</f>
        <v>Non Charter</v>
      </c>
      <c r="K531" s="60">
        <f>_xlfn.XLOOKUP(Regression_Prep[[#This Row],[School Name]],Per_Pupil_Spending_1[School Name],Per_Pupil_Spending_1[Amount],"")</f>
        <v>20796.52</v>
      </c>
      <c r="L531" s="60">
        <f>IF(Regression_Prep[[#This Row],[Comparison School Type]]="Charter", 0,1)</f>
        <v>1</v>
      </c>
      <c r="M531" s="60" cm="1">
        <f t="array" ref="M531">_xlfn._xlws.FILTER(Enrollment[Percentage],(Enrollment[School Name]=Regression_Prep[[#This Row],[School Name]])*(Enrollment[Population]="Economically Disadvantaged"),"")</f>
        <v>0.58260000000000001</v>
      </c>
      <c r="N531" s="60" cm="1">
        <f t="array" ref="N531">_xlfn._xlws.FILTER(Enrollment[Percentage],(Enrollment[School Name]=Regression_Prep[[#This Row],[School Name]])*(Enrollment[Population]="Students with Disabilities"),"")</f>
        <v>0.14330000000000001</v>
      </c>
      <c r="O531" s="60" t="str">
        <f>_xlfn.XLOOKUP(Regression_Prep[[#This Row],[School Name]],ELA_New[School Name], ELA_New[Percentage of Students at Achievement Level],"")</f>
        <v/>
      </c>
      <c r="P531" s="60" t="str">
        <f>_xlfn.XLOOKUP(Regression_Prep[[#This Row],[School Name]],Math_New[School Name],Math_New[Percentage of Students at Achievement Level],"")</f>
        <v/>
      </c>
      <c r="Q531" s="60" t="str">
        <f>_xlfn.XLOOKUP(Regression_Prep[[#This Row],[School Name]],Science_New[School Name], Science_New[Percentage of Students at Achievement Level],"")</f>
        <v/>
      </c>
      <c r="R53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1" s="60" t="str">
        <f>IFERROR(Regression_Prep[[#This Row],[Per Pupil Spending]]*Regression_Prep[[#This Row],[Percent Below Achievement ELA]],"")</f>
        <v/>
      </c>
      <c r="T531" s="60" t="str">
        <f>IFERROR(Regression_Prep[[#This Row],[Per Pupil Spending]]/(1-Regression_Prep[[#This Row],[Percent Below Achievement ELA]]),"")</f>
        <v/>
      </c>
      <c r="U531" s="60" t="str">
        <f>IFERROR(Regression_Prep[[#This Row],[Per Pupil Spending]]*Regression_Prep[[#This Row],[Percent Below Achievement Science]],"")</f>
        <v/>
      </c>
      <c r="V531" s="60" t="str">
        <f>IFERROR(Regression_Prep[[#This Row],[Per Pupil Spending]]/(1-Regression_Prep[[#This Row],[Percent Below Achievement Science]]),"")</f>
        <v/>
      </c>
      <c r="W531" s="60" t="str">
        <f>IFERROR(Regression_Prep[[#This Row],[Per Pupil Spending]]*Regression_Prep[[#This Row],[Percent Below Achievement Math]],"")</f>
        <v/>
      </c>
      <c r="X531" s="60" t="str">
        <f>IFERROR(Regression_Prep[[#This Row],[Per Pupil Spending]]/(1-Regression_Prep[[#This Row],[Percent Below Achievement Math]]),"")</f>
        <v/>
      </c>
      <c r="Y531" s="60"/>
    </row>
    <row r="532" spans="1:25" ht="13">
      <c r="A532" s="25" t="s">
        <v>570</v>
      </c>
      <c r="B532" s="23" t="s">
        <v>939</v>
      </c>
      <c r="C532" s="23" t="s">
        <v>466</v>
      </c>
      <c r="D532" s="23" t="s">
        <v>750</v>
      </c>
      <c r="E532" s="23" t="s">
        <v>647</v>
      </c>
      <c r="F532" s="24" t="s">
        <v>579</v>
      </c>
      <c r="G532" s="23" t="s">
        <v>657</v>
      </c>
      <c r="H532" s="23" t="s">
        <v>940</v>
      </c>
      <c r="I532" s="19" t="s">
        <v>750</v>
      </c>
      <c r="J532" s="18" t="str">
        <f>IF(Regression_Prep[[#This Row],[School Type]]="Charter","Charter", "Non Charter")</f>
        <v>Non Charter</v>
      </c>
      <c r="K532" s="60">
        <f>_xlfn.XLOOKUP(Regression_Prep[[#This Row],[School Name]],Per_Pupil_Spending_1[School Name],Per_Pupil_Spending_1[Amount],"")</f>
        <v>17466.37</v>
      </c>
      <c r="L532" s="60">
        <f>IF(Regression_Prep[[#This Row],[Comparison School Type]]="Charter", 0,1)</f>
        <v>1</v>
      </c>
      <c r="M532" s="60" cm="1">
        <f t="array" ref="M532">_xlfn._xlws.FILTER(Enrollment[Percentage],(Enrollment[School Name]=Regression_Prep[[#This Row],[School Name]])*(Enrollment[Population]="Economically Disadvantaged"),"")</f>
        <v>0.3886</v>
      </c>
      <c r="N532" s="60" cm="1">
        <f t="array" ref="N532">_xlfn._xlws.FILTER(Enrollment[Percentage],(Enrollment[School Name]=Regression_Prep[[#This Row],[School Name]])*(Enrollment[Population]="Students with Disabilities"),"")</f>
        <v>0.1048</v>
      </c>
      <c r="O532" s="60" t="str">
        <f>_xlfn.XLOOKUP(Regression_Prep[[#This Row],[School Name]],ELA_New[School Name], ELA_New[Percentage of Students at Achievement Level],"")</f>
        <v/>
      </c>
      <c r="P532" s="60" t="str">
        <f>_xlfn.XLOOKUP(Regression_Prep[[#This Row],[School Name]],Math_New[School Name],Math_New[Percentage of Students at Achievement Level],"")</f>
        <v/>
      </c>
      <c r="Q532" s="60" t="str">
        <f>_xlfn.XLOOKUP(Regression_Prep[[#This Row],[School Name]],Science_New[School Name], Science_New[Percentage of Students at Achievement Level],"")</f>
        <v/>
      </c>
      <c r="R53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2" s="60" t="str">
        <f>IFERROR(Regression_Prep[[#This Row],[Per Pupil Spending]]*Regression_Prep[[#This Row],[Percent Below Achievement ELA]],"")</f>
        <v/>
      </c>
      <c r="T532" s="60" t="str">
        <f>IFERROR(Regression_Prep[[#This Row],[Per Pupil Spending]]/(1-Regression_Prep[[#This Row],[Percent Below Achievement ELA]]),"")</f>
        <v/>
      </c>
      <c r="U532" s="60" t="str">
        <f>IFERROR(Regression_Prep[[#This Row],[Per Pupil Spending]]*Regression_Prep[[#This Row],[Percent Below Achievement Science]],"")</f>
        <v/>
      </c>
      <c r="V532" s="60" t="str">
        <f>IFERROR(Regression_Prep[[#This Row],[Per Pupil Spending]]/(1-Regression_Prep[[#This Row],[Percent Below Achievement Science]]),"")</f>
        <v/>
      </c>
      <c r="W532" s="60" t="str">
        <f>IFERROR(Regression_Prep[[#This Row],[Per Pupil Spending]]*Regression_Prep[[#This Row],[Percent Below Achievement Math]],"")</f>
        <v/>
      </c>
      <c r="X532" s="60" t="str">
        <f>IFERROR(Regression_Prep[[#This Row],[Per Pupil Spending]]/(1-Regression_Prep[[#This Row],[Percent Below Achievement Math]]),"")</f>
        <v/>
      </c>
      <c r="Y532" s="60"/>
    </row>
    <row r="533" spans="1:25" ht="13">
      <c r="A533" s="28" t="s">
        <v>570</v>
      </c>
      <c r="B533" s="26" t="s">
        <v>958</v>
      </c>
      <c r="C533" s="26" t="s">
        <v>487</v>
      </c>
      <c r="D533" s="26" t="s">
        <v>960</v>
      </c>
      <c r="E533" s="26" t="s">
        <v>647</v>
      </c>
      <c r="F533" s="27" t="s">
        <v>579</v>
      </c>
      <c r="G533" s="26" t="s">
        <v>653</v>
      </c>
      <c r="H533" s="26" t="s">
        <v>959</v>
      </c>
      <c r="I533" s="19" t="s">
        <v>960</v>
      </c>
      <c r="J533" s="18" t="str">
        <f>IF(Regression_Prep[[#This Row],[School Type]]="Charter","Charter", "Non Charter")</f>
        <v>Non Charter</v>
      </c>
      <c r="K533" s="60">
        <f>_xlfn.XLOOKUP(Regression_Prep[[#This Row],[School Name]],Per_Pupil_Spending_1[School Name],Per_Pupil_Spending_1[Amount],"")</f>
        <v>24390.78</v>
      </c>
      <c r="L533" s="60">
        <f>IF(Regression_Prep[[#This Row],[Comparison School Type]]="Charter", 0,1)</f>
        <v>1</v>
      </c>
      <c r="M533" s="60" cm="1">
        <f t="array" ref="M533">_xlfn._xlws.FILTER(Enrollment[Percentage],(Enrollment[School Name]=Regression_Prep[[#This Row],[School Name]])*(Enrollment[Population]="Economically Disadvantaged"),"")</f>
        <v>0.2888</v>
      </c>
      <c r="N533" s="60" cm="1">
        <f t="array" ref="N533">_xlfn._xlws.FILTER(Enrollment[Percentage],(Enrollment[School Name]=Regression_Prep[[#This Row],[School Name]])*(Enrollment[Population]="Students with Disabilities"),"")</f>
        <v>0.2888</v>
      </c>
      <c r="O533" s="60" t="str">
        <f>_xlfn.XLOOKUP(Regression_Prep[[#This Row],[School Name]],ELA_New[School Name], ELA_New[Percentage of Students at Achievement Level],"")</f>
        <v/>
      </c>
      <c r="P533" s="60" t="str">
        <f>_xlfn.XLOOKUP(Regression_Prep[[#This Row],[School Name]],Math_New[School Name],Math_New[Percentage of Students at Achievement Level],"")</f>
        <v/>
      </c>
      <c r="Q533" s="60" t="str">
        <f>_xlfn.XLOOKUP(Regression_Prep[[#This Row],[School Name]],Science_New[School Name], Science_New[Percentage of Students at Achievement Level],"")</f>
        <v/>
      </c>
      <c r="R53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3" s="60" t="str">
        <f>IFERROR(Regression_Prep[[#This Row],[Per Pupil Spending]]*Regression_Prep[[#This Row],[Percent Below Achievement ELA]],"")</f>
        <v/>
      </c>
      <c r="T533" s="60" t="str">
        <f>IFERROR(Regression_Prep[[#This Row],[Per Pupil Spending]]/(1-Regression_Prep[[#This Row],[Percent Below Achievement ELA]]),"")</f>
        <v/>
      </c>
      <c r="U533" s="60" t="str">
        <f>IFERROR(Regression_Prep[[#This Row],[Per Pupil Spending]]*Regression_Prep[[#This Row],[Percent Below Achievement Science]],"")</f>
        <v/>
      </c>
      <c r="V533" s="60" t="str">
        <f>IFERROR(Regression_Prep[[#This Row],[Per Pupil Spending]]/(1-Regression_Prep[[#This Row],[Percent Below Achievement Science]]),"")</f>
        <v/>
      </c>
      <c r="W533" s="60" t="str">
        <f>IFERROR(Regression_Prep[[#This Row],[Per Pupil Spending]]*Regression_Prep[[#This Row],[Percent Below Achievement Math]],"")</f>
        <v/>
      </c>
      <c r="X533" s="60" t="str">
        <f>IFERROR(Regression_Prep[[#This Row],[Per Pupil Spending]]/(1-Regression_Prep[[#This Row],[Percent Below Achievement Math]]),"")</f>
        <v/>
      </c>
      <c r="Y533" s="60"/>
    </row>
    <row r="534" spans="1:25" ht="13">
      <c r="A534" s="25" t="s">
        <v>570</v>
      </c>
      <c r="B534" s="23" t="s">
        <v>958</v>
      </c>
      <c r="C534" s="23" t="s">
        <v>521</v>
      </c>
      <c r="D534" s="23" t="s">
        <v>960</v>
      </c>
      <c r="E534" s="23" t="s">
        <v>647</v>
      </c>
      <c r="F534" s="24" t="s">
        <v>579</v>
      </c>
      <c r="G534" s="23" t="s">
        <v>653</v>
      </c>
      <c r="H534" s="23" t="s">
        <v>671</v>
      </c>
      <c r="I534" s="19" t="s">
        <v>960</v>
      </c>
      <c r="J534" s="18" t="str">
        <f>IF(Regression_Prep[[#This Row],[School Type]]="Charter","Charter", "Non Charter")</f>
        <v>Non Charter</v>
      </c>
      <c r="K534" s="60">
        <f>_xlfn.XLOOKUP(Regression_Prep[[#This Row],[School Name]],Per_Pupil_Spending_1[School Name],Per_Pupil_Spending_1[Amount],"")</f>
        <v>25134.15</v>
      </c>
      <c r="L534" s="60">
        <f>IF(Regression_Prep[[#This Row],[Comparison School Type]]="Charter", 0,1)</f>
        <v>1</v>
      </c>
      <c r="M534" s="60" cm="1">
        <f t="array" ref="M534">_xlfn._xlws.FILTER(Enrollment[Percentage],(Enrollment[School Name]=Regression_Prep[[#This Row],[School Name]])*(Enrollment[Population]="Economically Disadvantaged"),"")</f>
        <v>0.38729999999999998</v>
      </c>
      <c r="N534" s="60" cm="1">
        <f t="array" ref="N534">_xlfn._xlws.FILTER(Enrollment[Percentage],(Enrollment[School Name]=Regression_Prep[[#This Row],[School Name]])*(Enrollment[Population]="Students with Disabilities"),"")</f>
        <v>0.1961</v>
      </c>
      <c r="O534" s="60" t="str">
        <f>_xlfn.XLOOKUP(Regression_Prep[[#This Row],[School Name]],ELA_New[School Name], ELA_New[Percentage of Students at Achievement Level],"")</f>
        <v/>
      </c>
      <c r="P534" s="60" t="str">
        <f>_xlfn.XLOOKUP(Regression_Prep[[#This Row],[School Name]],Math_New[School Name],Math_New[Percentage of Students at Achievement Level],"")</f>
        <v/>
      </c>
      <c r="Q534" s="60" t="str">
        <f>_xlfn.XLOOKUP(Regression_Prep[[#This Row],[School Name]],Science_New[School Name], Science_New[Percentage of Students at Achievement Level],"")</f>
        <v/>
      </c>
      <c r="R53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4" s="60" t="str">
        <f>IFERROR(Regression_Prep[[#This Row],[Per Pupil Spending]]*Regression_Prep[[#This Row],[Percent Below Achievement ELA]],"")</f>
        <v/>
      </c>
      <c r="T534" s="60" t="str">
        <f>IFERROR(Regression_Prep[[#This Row],[Per Pupil Spending]]/(1-Regression_Prep[[#This Row],[Percent Below Achievement ELA]]),"")</f>
        <v/>
      </c>
      <c r="U534" s="60" t="str">
        <f>IFERROR(Regression_Prep[[#This Row],[Per Pupil Spending]]*Regression_Prep[[#This Row],[Percent Below Achievement Science]],"")</f>
        <v/>
      </c>
      <c r="V534" s="60" t="str">
        <f>IFERROR(Regression_Prep[[#This Row],[Per Pupil Spending]]/(1-Regression_Prep[[#This Row],[Percent Below Achievement Science]]),"")</f>
        <v/>
      </c>
      <c r="W534" s="60" t="str">
        <f>IFERROR(Regression_Prep[[#This Row],[Per Pupil Spending]]*Regression_Prep[[#This Row],[Percent Below Achievement Math]],"")</f>
        <v/>
      </c>
      <c r="X534" s="60" t="str">
        <f>IFERROR(Regression_Prep[[#This Row],[Per Pupil Spending]]/(1-Regression_Prep[[#This Row],[Percent Below Achievement Math]]),"")</f>
        <v/>
      </c>
      <c r="Y534" s="60"/>
    </row>
    <row r="535" spans="1:25" ht="13">
      <c r="A535" s="28" t="s">
        <v>570</v>
      </c>
      <c r="B535" s="26" t="s">
        <v>965</v>
      </c>
      <c r="C535" s="26" t="s">
        <v>552</v>
      </c>
      <c r="D535" s="26" t="s">
        <v>750</v>
      </c>
      <c r="E535" s="26" t="s">
        <v>647</v>
      </c>
      <c r="F535" s="27" t="s">
        <v>579</v>
      </c>
      <c r="G535" s="26" t="s">
        <v>691</v>
      </c>
      <c r="H535" s="26" t="s">
        <v>972</v>
      </c>
      <c r="I535" s="19" t="s">
        <v>750</v>
      </c>
      <c r="J535" s="18" t="str">
        <f>IF(Regression_Prep[[#This Row],[School Type]]="Charter","Charter", "Non Charter")</f>
        <v>Non Charter</v>
      </c>
      <c r="K535" s="60">
        <f>_xlfn.XLOOKUP(Regression_Prep[[#This Row],[School Name]],Per_Pupil_Spending_1[School Name],Per_Pupil_Spending_1[Amount],"")</f>
        <v>16660.36</v>
      </c>
      <c r="L535" s="60">
        <f>IF(Regression_Prep[[#This Row],[Comparison School Type]]="Charter", 0,1)</f>
        <v>1</v>
      </c>
      <c r="M535" s="60" cm="1">
        <f t="array" ref="M535">_xlfn._xlws.FILTER(Enrollment[Percentage],(Enrollment[School Name]=Regression_Prep[[#This Row],[School Name]])*(Enrollment[Population]="Economically Disadvantaged"),"")</f>
        <v>0.66290000000000004</v>
      </c>
      <c r="N535" s="60" cm="1">
        <f t="array" ref="N535">_xlfn._xlws.FILTER(Enrollment[Percentage],(Enrollment[School Name]=Regression_Prep[[#This Row],[School Name]])*(Enrollment[Population]="Students with Disabilities"),"")</f>
        <v>0.16850000000000001</v>
      </c>
      <c r="O535" s="60" t="str">
        <f>_xlfn.XLOOKUP(Regression_Prep[[#This Row],[School Name]],ELA_New[School Name], ELA_New[Percentage of Students at Achievement Level],"")</f>
        <v/>
      </c>
      <c r="P535" s="60" t="str">
        <f>_xlfn.XLOOKUP(Regression_Prep[[#This Row],[School Name]],Math_New[School Name],Math_New[Percentage of Students at Achievement Level],"")</f>
        <v/>
      </c>
      <c r="Q535" s="60" t="str">
        <f>_xlfn.XLOOKUP(Regression_Prep[[#This Row],[School Name]],Science_New[School Name], Science_New[Percentage of Students at Achievement Level],"")</f>
        <v/>
      </c>
      <c r="R53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5" s="60" t="str">
        <f>IFERROR(Regression_Prep[[#This Row],[Per Pupil Spending]]*Regression_Prep[[#This Row],[Percent Below Achievement ELA]],"")</f>
        <v/>
      </c>
      <c r="T535" s="60" t="str">
        <f>IFERROR(Regression_Prep[[#This Row],[Per Pupil Spending]]/(1-Regression_Prep[[#This Row],[Percent Below Achievement ELA]]),"")</f>
        <v/>
      </c>
      <c r="U535" s="60" t="str">
        <f>IFERROR(Regression_Prep[[#This Row],[Per Pupil Spending]]*Regression_Prep[[#This Row],[Percent Below Achievement Science]],"")</f>
        <v/>
      </c>
      <c r="V535" s="60" t="str">
        <f>IFERROR(Regression_Prep[[#This Row],[Per Pupil Spending]]/(1-Regression_Prep[[#This Row],[Percent Below Achievement Science]]),"")</f>
        <v/>
      </c>
      <c r="W535" s="60" t="str">
        <f>IFERROR(Regression_Prep[[#This Row],[Per Pupil Spending]]*Regression_Prep[[#This Row],[Percent Below Achievement Math]],"")</f>
        <v/>
      </c>
      <c r="X535" s="60" t="str">
        <f>IFERROR(Regression_Prep[[#This Row],[Per Pupil Spending]]/(1-Regression_Prep[[#This Row],[Percent Below Achievement Math]]),"")</f>
        <v/>
      </c>
      <c r="Y535" s="60"/>
    </row>
    <row r="536" spans="1:25" ht="13">
      <c r="A536" s="25" t="s">
        <v>570</v>
      </c>
      <c r="B536" s="23" t="s">
        <v>973</v>
      </c>
      <c r="C536" s="23" t="s">
        <v>517</v>
      </c>
      <c r="D536" s="23" t="s">
        <v>750</v>
      </c>
      <c r="E536" s="23" t="s">
        <v>647</v>
      </c>
      <c r="F536" s="24" t="s">
        <v>579</v>
      </c>
      <c r="G536" s="23" t="s">
        <v>657</v>
      </c>
      <c r="H536" s="23" t="s">
        <v>977</v>
      </c>
      <c r="I536" s="19" t="s">
        <v>750</v>
      </c>
      <c r="J536" s="18" t="str">
        <f>IF(Regression_Prep[[#This Row],[School Type]]="Charter","Charter", "Non Charter")</f>
        <v>Non Charter</v>
      </c>
      <c r="K536" s="60">
        <f>_xlfn.XLOOKUP(Regression_Prep[[#This Row],[School Name]],Per_Pupil_Spending_1[School Name],Per_Pupil_Spending_1[Amount],"")</f>
        <v>26962.240000000002</v>
      </c>
      <c r="L536" s="60">
        <f>IF(Regression_Prep[[#This Row],[Comparison School Type]]="Charter", 0,1)</f>
        <v>1</v>
      </c>
      <c r="M536" s="60" cm="1">
        <f t="array" ref="M536">_xlfn._xlws.FILTER(Enrollment[Percentage],(Enrollment[School Name]=Regression_Prep[[#This Row],[School Name]])*(Enrollment[Population]="Economically Disadvantaged"),"")</f>
        <v>0.35780000000000001</v>
      </c>
      <c r="N536" s="60" cm="1">
        <f t="array" ref="N536">_xlfn._xlws.FILTER(Enrollment[Percentage],(Enrollment[School Name]=Regression_Prep[[#This Row],[School Name]])*(Enrollment[Population]="Students with Disabilities"),"")</f>
        <v>0.19270000000000001</v>
      </c>
      <c r="O536" s="60" t="str">
        <f>_xlfn.XLOOKUP(Regression_Prep[[#This Row],[School Name]],ELA_New[School Name], ELA_New[Percentage of Students at Achievement Level],"")</f>
        <v/>
      </c>
      <c r="P536" s="60" t="str">
        <f>_xlfn.XLOOKUP(Regression_Prep[[#This Row],[School Name]],Math_New[School Name],Math_New[Percentage of Students at Achievement Level],"")</f>
        <v/>
      </c>
      <c r="Q536" s="60" t="str">
        <f>_xlfn.XLOOKUP(Regression_Prep[[#This Row],[School Name]],Science_New[School Name], Science_New[Percentage of Students at Achievement Level],"")</f>
        <v/>
      </c>
      <c r="R53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6" s="60" t="str">
        <f>IFERROR(Regression_Prep[[#This Row],[Per Pupil Spending]]*Regression_Prep[[#This Row],[Percent Below Achievement ELA]],"")</f>
        <v/>
      </c>
      <c r="T536" s="60" t="str">
        <f>IFERROR(Regression_Prep[[#This Row],[Per Pupil Spending]]/(1-Regression_Prep[[#This Row],[Percent Below Achievement ELA]]),"")</f>
        <v/>
      </c>
      <c r="U536" s="60" t="str">
        <f>IFERROR(Regression_Prep[[#This Row],[Per Pupil Spending]]*Regression_Prep[[#This Row],[Percent Below Achievement Science]],"")</f>
        <v/>
      </c>
      <c r="V536" s="60" t="str">
        <f>IFERROR(Regression_Prep[[#This Row],[Per Pupil Spending]]/(1-Regression_Prep[[#This Row],[Percent Below Achievement Science]]),"")</f>
        <v/>
      </c>
      <c r="W536" s="60" t="str">
        <f>IFERROR(Regression_Prep[[#This Row],[Per Pupil Spending]]*Regression_Prep[[#This Row],[Percent Below Achievement Math]],"")</f>
        <v/>
      </c>
      <c r="X536" s="60" t="str">
        <f>IFERROR(Regression_Prep[[#This Row],[Per Pupil Spending]]/(1-Regression_Prep[[#This Row],[Percent Below Achievement Math]]),"")</f>
        <v/>
      </c>
      <c r="Y536" s="60"/>
    </row>
    <row r="537" spans="1:25" ht="13">
      <c r="A537" s="28" t="s">
        <v>570</v>
      </c>
      <c r="B537" s="26" t="s">
        <v>984</v>
      </c>
      <c r="C537" s="26" t="s">
        <v>458</v>
      </c>
      <c r="D537" s="26" t="s">
        <v>750</v>
      </c>
      <c r="E537" s="26" t="s">
        <v>647</v>
      </c>
      <c r="F537" s="27" t="s">
        <v>579</v>
      </c>
      <c r="G537" s="26" t="s">
        <v>700</v>
      </c>
      <c r="H537" s="26" t="s">
        <v>985</v>
      </c>
      <c r="I537" s="19" t="s">
        <v>750</v>
      </c>
      <c r="J537" s="18" t="str">
        <f>IF(Regression_Prep[[#This Row],[School Type]]="Charter","Charter", "Non Charter")</f>
        <v>Non Charter</v>
      </c>
      <c r="K537" s="60">
        <f>_xlfn.XLOOKUP(Regression_Prep[[#This Row],[School Name]],Per_Pupil_Spending_1[School Name],Per_Pupil_Spending_1[Amount],"")</f>
        <v>25506.71</v>
      </c>
      <c r="L537" s="60">
        <f>IF(Regression_Prep[[#This Row],[Comparison School Type]]="Charter", 0,1)</f>
        <v>1</v>
      </c>
      <c r="M537" s="60" cm="1">
        <f t="array" ref="M537">_xlfn._xlws.FILTER(Enrollment[Percentage],(Enrollment[School Name]=Regression_Prep[[#This Row],[School Name]])*(Enrollment[Population]="Economically Disadvantaged"),"")</f>
        <v>0.1067</v>
      </c>
      <c r="N537" s="60" cm="1">
        <f t="array" ref="N537">_xlfn._xlws.FILTER(Enrollment[Percentage],(Enrollment[School Name]=Regression_Prep[[#This Row],[School Name]])*(Enrollment[Population]="Students with Disabilities"),"")</f>
        <v>0.1439</v>
      </c>
      <c r="O537" s="60" t="str">
        <f>_xlfn.XLOOKUP(Regression_Prep[[#This Row],[School Name]],ELA_New[School Name], ELA_New[Percentage of Students at Achievement Level],"")</f>
        <v/>
      </c>
      <c r="P537" s="60" t="str">
        <f>_xlfn.XLOOKUP(Regression_Prep[[#This Row],[School Name]],Math_New[School Name],Math_New[Percentage of Students at Achievement Level],"")</f>
        <v/>
      </c>
      <c r="Q537" s="60" t="str">
        <f>_xlfn.XLOOKUP(Regression_Prep[[#This Row],[School Name]],Science_New[School Name], Science_New[Percentage of Students at Achievement Level],"")</f>
        <v/>
      </c>
      <c r="R53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7" s="60" t="str">
        <f>IFERROR(Regression_Prep[[#This Row],[Per Pupil Spending]]*Regression_Prep[[#This Row],[Percent Below Achievement ELA]],"")</f>
        <v/>
      </c>
      <c r="T537" s="60" t="str">
        <f>IFERROR(Regression_Prep[[#This Row],[Per Pupil Spending]]/(1-Regression_Prep[[#This Row],[Percent Below Achievement ELA]]),"")</f>
        <v/>
      </c>
      <c r="U537" s="60" t="str">
        <f>IFERROR(Regression_Prep[[#This Row],[Per Pupil Spending]]*Regression_Prep[[#This Row],[Percent Below Achievement Science]],"")</f>
        <v/>
      </c>
      <c r="V537" s="60" t="str">
        <f>IFERROR(Regression_Prep[[#This Row],[Per Pupil Spending]]/(1-Regression_Prep[[#This Row],[Percent Below Achievement Science]]),"")</f>
        <v/>
      </c>
      <c r="W537" s="60" t="str">
        <f>IFERROR(Regression_Prep[[#This Row],[Per Pupil Spending]]*Regression_Prep[[#This Row],[Percent Below Achievement Math]],"")</f>
        <v/>
      </c>
      <c r="X537" s="60" t="str">
        <f>IFERROR(Regression_Prep[[#This Row],[Per Pupil Spending]]/(1-Regression_Prep[[#This Row],[Percent Below Achievement Math]]),"")</f>
        <v/>
      </c>
      <c r="Y537" s="60"/>
    </row>
    <row r="538" spans="1:25" ht="13">
      <c r="A538" s="25" t="s">
        <v>570</v>
      </c>
      <c r="B538" s="23" t="s">
        <v>988</v>
      </c>
      <c r="C538" s="23" t="s">
        <v>327</v>
      </c>
      <c r="D538" s="23" t="s">
        <v>960</v>
      </c>
      <c r="E538" s="23" t="s">
        <v>647</v>
      </c>
      <c r="F538" s="24" t="s">
        <v>579</v>
      </c>
      <c r="G538" s="23" t="s">
        <v>676</v>
      </c>
      <c r="H538" s="23" t="s">
        <v>989</v>
      </c>
      <c r="I538" s="19" t="s">
        <v>960</v>
      </c>
      <c r="J538" s="18" t="str">
        <f>IF(Regression_Prep[[#This Row],[School Type]]="Charter","Charter", "Non Charter")</f>
        <v>Non Charter</v>
      </c>
      <c r="K538" s="60">
        <f>_xlfn.XLOOKUP(Regression_Prep[[#This Row],[School Name]],Per_Pupil_Spending_1[School Name],Per_Pupil_Spending_1[Amount],"")</f>
        <v>18378.28</v>
      </c>
      <c r="L538" s="60">
        <f>IF(Regression_Prep[[#This Row],[Comparison School Type]]="Charter", 0,1)</f>
        <v>1</v>
      </c>
      <c r="M538" s="60" cm="1">
        <f t="array" ref="M538">_xlfn._xlws.FILTER(Enrollment[Percentage],(Enrollment[School Name]=Regression_Prep[[#This Row],[School Name]])*(Enrollment[Population]="Economically Disadvantaged"),"")</f>
        <v>0.17480000000000001</v>
      </c>
      <c r="N538" s="60" cm="1">
        <f t="array" ref="N538">_xlfn._xlws.FILTER(Enrollment[Percentage],(Enrollment[School Name]=Regression_Prep[[#This Row],[School Name]])*(Enrollment[Population]="Students with Disabilities"),"")</f>
        <v>0.20630000000000001</v>
      </c>
      <c r="O538" s="60" t="str">
        <f>_xlfn.XLOOKUP(Regression_Prep[[#This Row],[School Name]],ELA_New[School Name], ELA_New[Percentage of Students at Achievement Level],"")</f>
        <v/>
      </c>
      <c r="P538" s="60" t="str">
        <f>_xlfn.XLOOKUP(Regression_Prep[[#This Row],[School Name]],Math_New[School Name],Math_New[Percentage of Students at Achievement Level],"")</f>
        <v/>
      </c>
      <c r="Q538" s="60" t="str">
        <f>_xlfn.XLOOKUP(Regression_Prep[[#This Row],[School Name]],Science_New[School Name], Science_New[Percentage of Students at Achievement Level],"")</f>
        <v/>
      </c>
      <c r="R53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8" s="60" t="str">
        <f>IFERROR(Regression_Prep[[#This Row],[Per Pupil Spending]]*Regression_Prep[[#This Row],[Percent Below Achievement ELA]],"")</f>
        <v/>
      </c>
      <c r="T538" s="60" t="str">
        <f>IFERROR(Regression_Prep[[#This Row],[Per Pupil Spending]]/(1-Regression_Prep[[#This Row],[Percent Below Achievement ELA]]),"")</f>
        <v/>
      </c>
      <c r="U538" s="60" t="str">
        <f>IFERROR(Regression_Prep[[#This Row],[Per Pupil Spending]]*Regression_Prep[[#This Row],[Percent Below Achievement Science]],"")</f>
        <v/>
      </c>
      <c r="V538" s="60" t="str">
        <f>IFERROR(Regression_Prep[[#This Row],[Per Pupil Spending]]/(1-Regression_Prep[[#This Row],[Percent Below Achievement Science]]),"")</f>
        <v/>
      </c>
      <c r="W538" s="60" t="str">
        <f>IFERROR(Regression_Prep[[#This Row],[Per Pupil Spending]]*Regression_Prep[[#This Row],[Percent Below Achievement Math]],"")</f>
        <v/>
      </c>
      <c r="X538" s="60" t="str">
        <f>IFERROR(Regression_Prep[[#This Row],[Per Pupil Spending]]/(1-Regression_Prep[[#This Row],[Percent Below Achievement Math]]),"")</f>
        <v/>
      </c>
      <c r="Y538" s="60"/>
    </row>
    <row r="539" spans="1:25" ht="13">
      <c r="A539" s="28" t="s">
        <v>570</v>
      </c>
      <c r="B539" s="26" t="s">
        <v>992</v>
      </c>
      <c r="C539" s="26" t="s">
        <v>453</v>
      </c>
      <c r="D539" s="26" t="s">
        <v>750</v>
      </c>
      <c r="E539" s="26" t="s">
        <v>647</v>
      </c>
      <c r="F539" s="27" t="s">
        <v>579</v>
      </c>
      <c r="G539" s="26" t="s">
        <v>700</v>
      </c>
      <c r="H539" s="26" t="s">
        <v>993</v>
      </c>
      <c r="I539" s="19" t="s">
        <v>750</v>
      </c>
      <c r="J539" s="18" t="str">
        <f>IF(Regression_Prep[[#This Row],[School Type]]="Charter","Charter", "Non Charter")</f>
        <v>Non Charter</v>
      </c>
      <c r="K539" s="60">
        <f>_xlfn.XLOOKUP(Regression_Prep[[#This Row],[School Name]],Per_Pupil_Spending_1[School Name],Per_Pupil_Spending_1[Amount],"")</f>
        <v>31558.36</v>
      </c>
      <c r="L539" s="60">
        <f>IF(Regression_Prep[[#This Row],[Comparison School Type]]="Charter", 0,1)</f>
        <v>1</v>
      </c>
      <c r="M539" s="60" cm="1">
        <f t="array" ref="M539">_xlfn._xlws.FILTER(Enrollment[Percentage],(Enrollment[School Name]=Regression_Prep[[#This Row],[School Name]])*(Enrollment[Population]="Economically Disadvantaged"),"")</f>
        <v>0.4108</v>
      </c>
      <c r="N539" s="60" cm="1">
        <f t="array" ref="N539">_xlfn._xlws.FILTER(Enrollment[Percentage],(Enrollment[School Name]=Regression_Prep[[#This Row],[School Name]])*(Enrollment[Population]="Students with Disabilities"),"")</f>
        <v>0.17299999999999999</v>
      </c>
      <c r="O539" s="60" t="str">
        <f>_xlfn.XLOOKUP(Regression_Prep[[#This Row],[School Name]],ELA_New[School Name], ELA_New[Percentage of Students at Achievement Level],"")</f>
        <v/>
      </c>
      <c r="P539" s="60" t="str">
        <f>_xlfn.XLOOKUP(Regression_Prep[[#This Row],[School Name]],Math_New[School Name],Math_New[Percentage of Students at Achievement Level],"")</f>
        <v/>
      </c>
      <c r="Q539" s="60" t="str">
        <f>_xlfn.XLOOKUP(Regression_Prep[[#This Row],[School Name]],Science_New[School Name], Science_New[Percentage of Students at Achievement Level],"")</f>
        <v/>
      </c>
      <c r="R53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39" s="60" t="str">
        <f>IFERROR(Regression_Prep[[#This Row],[Per Pupil Spending]]*Regression_Prep[[#This Row],[Percent Below Achievement ELA]],"")</f>
        <v/>
      </c>
      <c r="T539" s="60" t="str">
        <f>IFERROR(Regression_Prep[[#This Row],[Per Pupil Spending]]/(1-Regression_Prep[[#This Row],[Percent Below Achievement ELA]]),"")</f>
        <v/>
      </c>
      <c r="U539" s="60" t="str">
        <f>IFERROR(Regression_Prep[[#This Row],[Per Pupil Spending]]*Regression_Prep[[#This Row],[Percent Below Achievement Science]],"")</f>
        <v/>
      </c>
      <c r="V539" s="60" t="str">
        <f>IFERROR(Regression_Prep[[#This Row],[Per Pupil Spending]]/(1-Regression_Prep[[#This Row],[Percent Below Achievement Science]]),"")</f>
        <v/>
      </c>
      <c r="W539" s="60" t="str">
        <f>IFERROR(Regression_Prep[[#This Row],[Per Pupil Spending]]*Regression_Prep[[#This Row],[Percent Below Achievement Math]],"")</f>
        <v/>
      </c>
      <c r="X539" s="60" t="str">
        <f>IFERROR(Regression_Prep[[#This Row],[Per Pupil Spending]]/(1-Regression_Prep[[#This Row],[Percent Below Achievement Math]]),"")</f>
        <v/>
      </c>
      <c r="Y539" s="60"/>
    </row>
    <row r="540" spans="1:25" ht="13">
      <c r="A540" s="25" t="s">
        <v>570</v>
      </c>
      <c r="B540" s="23" t="s">
        <v>999</v>
      </c>
      <c r="C540" s="23" t="s">
        <v>396</v>
      </c>
      <c r="D540" s="23" t="s">
        <v>673</v>
      </c>
      <c r="E540" s="23" t="s">
        <v>647</v>
      </c>
      <c r="F540" s="24" t="s">
        <v>579</v>
      </c>
      <c r="G540" s="23" t="s">
        <v>686</v>
      </c>
      <c r="H540" s="23" t="s">
        <v>1000</v>
      </c>
      <c r="I540" s="19" t="s">
        <v>673</v>
      </c>
      <c r="J540" s="18" t="str">
        <f>IF(Regression_Prep[[#This Row],[School Type]]="Charter","Charter", "Non Charter")</f>
        <v>Non Charter</v>
      </c>
      <c r="K540" s="60">
        <f>_xlfn.XLOOKUP(Regression_Prep[[#This Row],[School Name]],Per_Pupil_Spending_1[School Name],Per_Pupil_Spending_1[Amount],"")</f>
        <v>21528.93</v>
      </c>
      <c r="L540" s="60">
        <f>IF(Regression_Prep[[#This Row],[Comparison School Type]]="Charter", 0,1)</f>
        <v>1</v>
      </c>
      <c r="M540" s="60" cm="1">
        <f t="array" ref="M540">_xlfn._xlws.FILTER(Enrollment[Percentage],(Enrollment[School Name]=Regression_Prep[[#This Row],[School Name]])*(Enrollment[Population]="Economically Disadvantaged"),"")</f>
        <v>0.438</v>
      </c>
      <c r="N540" s="60" cm="1">
        <f t="array" ref="N540">_xlfn._xlws.FILTER(Enrollment[Percentage],(Enrollment[School Name]=Regression_Prep[[#This Row],[School Name]])*(Enrollment[Population]="Students with Disabilities"),"")</f>
        <v>0.124</v>
      </c>
      <c r="O540" s="60" t="str">
        <f>_xlfn.XLOOKUP(Regression_Prep[[#This Row],[School Name]],ELA_New[School Name], ELA_New[Percentage of Students at Achievement Level],"")</f>
        <v/>
      </c>
      <c r="P540" s="60" t="str">
        <f>_xlfn.XLOOKUP(Regression_Prep[[#This Row],[School Name]],Math_New[School Name],Math_New[Percentage of Students at Achievement Level],"")</f>
        <v/>
      </c>
      <c r="Q540" s="60" t="str">
        <f>_xlfn.XLOOKUP(Regression_Prep[[#This Row],[School Name]],Science_New[School Name], Science_New[Percentage of Students at Achievement Level],"")</f>
        <v/>
      </c>
      <c r="R54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0" s="60" t="str">
        <f>IFERROR(Regression_Prep[[#This Row],[Per Pupil Spending]]*Regression_Prep[[#This Row],[Percent Below Achievement ELA]],"")</f>
        <v/>
      </c>
      <c r="T540" s="60" t="str">
        <f>IFERROR(Regression_Prep[[#This Row],[Per Pupil Spending]]/(1-Regression_Prep[[#This Row],[Percent Below Achievement ELA]]),"")</f>
        <v/>
      </c>
      <c r="U540" s="60" t="str">
        <f>IFERROR(Regression_Prep[[#This Row],[Per Pupil Spending]]*Regression_Prep[[#This Row],[Percent Below Achievement Science]],"")</f>
        <v/>
      </c>
      <c r="V540" s="60" t="str">
        <f>IFERROR(Regression_Prep[[#This Row],[Per Pupil Spending]]/(1-Regression_Prep[[#This Row],[Percent Below Achievement Science]]),"")</f>
        <v/>
      </c>
      <c r="W540" s="60" t="str">
        <f>IFERROR(Regression_Prep[[#This Row],[Per Pupil Spending]]*Regression_Prep[[#This Row],[Percent Below Achievement Math]],"")</f>
        <v/>
      </c>
      <c r="X540" s="60" t="str">
        <f>IFERROR(Regression_Prep[[#This Row],[Per Pupil Spending]]/(1-Regression_Prep[[#This Row],[Percent Below Achievement Math]]),"")</f>
        <v/>
      </c>
      <c r="Y540" s="60"/>
    </row>
    <row r="541" spans="1:25" ht="13">
      <c r="A541" s="28" t="s">
        <v>570</v>
      </c>
      <c r="B541" s="26" t="s">
        <v>1006</v>
      </c>
      <c r="C541" s="26" t="s">
        <v>314</v>
      </c>
      <c r="D541" s="26" t="s">
        <v>750</v>
      </c>
      <c r="E541" s="26" t="s">
        <v>647</v>
      </c>
      <c r="F541" s="27" t="s">
        <v>579</v>
      </c>
      <c r="G541" s="26" t="s">
        <v>682</v>
      </c>
      <c r="H541" s="26" t="s">
        <v>1007</v>
      </c>
      <c r="I541" s="19" t="s">
        <v>750</v>
      </c>
      <c r="J541" s="18" t="str">
        <f>IF(Regression_Prep[[#This Row],[School Type]]="Charter","Charter", "Non Charter")</f>
        <v>Non Charter</v>
      </c>
      <c r="K541" s="60">
        <f>_xlfn.XLOOKUP(Regression_Prep[[#This Row],[School Name]],Per_Pupil_Spending_1[School Name],Per_Pupil_Spending_1[Amount],"")</f>
        <v>17906.669999999998</v>
      </c>
      <c r="L541" s="60">
        <f>IF(Regression_Prep[[#This Row],[Comparison School Type]]="Charter", 0,1)</f>
        <v>1</v>
      </c>
      <c r="M541" s="60" cm="1">
        <f t="array" ref="M541">_xlfn._xlws.FILTER(Enrollment[Percentage],(Enrollment[School Name]=Regression_Prep[[#This Row],[School Name]])*(Enrollment[Population]="Economically Disadvantaged"),"")</f>
        <v>0.7</v>
      </c>
      <c r="N541" s="60" cm="1">
        <f t="array" ref="N541">_xlfn._xlws.FILTER(Enrollment[Percentage],(Enrollment[School Name]=Regression_Prep[[#This Row],[School Name]])*(Enrollment[Population]="Students with Disabilities"),"")</f>
        <v>0.14480000000000001</v>
      </c>
      <c r="O541" s="60" t="str">
        <f>_xlfn.XLOOKUP(Regression_Prep[[#This Row],[School Name]],ELA_New[School Name], ELA_New[Percentage of Students at Achievement Level],"")</f>
        <v/>
      </c>
      <c r="P541" s="60" t="str">
        <f>_xlfn.XLOOKUP(Regression_Prep[[#This Row],[School Name]],Math_New[School Name],Math_New[Percentage of Students at Achievement Level],"")</f>
        <v/>
      </c>
      <c r="Q541" s="60" t="str">
        <f>_xlfn.XLOOKUP(Regression_Prep[[#This Row],[School Name]],Science_New[School Name], Science_New[Percentage of Students at Achievement Level],"")</f>
        <v/>
      </c>
      <c r="R54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1" s="60" t="str">
        <f>IFERROR(Regression_Prep[[#This Row],[Per Pupil Spending]]*Regression_Prep[[#This Row],[Percent Below Achievement ELA]],"")</f>
        <v/>
      </c>
      <c r="T541" s="60" t="str">
        <f>IFERROR(Regression_Prep[[#This Row],[Per Pupil Spending]]/(1-Regression_Prep[[#This Row],[Percent Below Achievement ELA]]),"")</f>
        <v/>
      </c>
      <c r="U541" s="60" t="str">
        <f>IFERROR(Regression_Prep[[#This Row],[Per Pupil Spending]]*Regression_Prep[[#This Row],[Percent Below Achievement Science]],"")</f>
        <v/>
      </c>
      <c r="V541" s="60" t="str">
        <f>IFERROR(Regression_Prep[[#This Row],[Per Pupil Spending]]/(1-Regression_Prep[[#This Row],[Percent Below Achievement Science]]),"")</f>
        <v/>
      </c>
      <c r="W541" s="60" t="str">
        <f>IFERROR(Regression_Prep[[#This Row],[Per Pupil Spending]]*Regression_Prep[[#This Row],[Percent Below Achievement Math]],"")</f>
        <v/>
      </c>
      <c r="X541" s="60" t="str">
        <f>IFERROR(Regression_Prep[[#This Row],[Per Pupil Spending]]/(1-Regression_Prep[[#This Row],[Percent Below Achievement Math]]),"")</f>
        <v/>
      </c>
      <c r="Y541" s="60"/>
    </row>
    <row r="542" spans="1:25" ht="13">
      <c r="A542" s="25" t="s">
        <v>570</v>
      </c>
      <c r="B542" s="23" t="s">
        <v>1040</v>
      </c>
      <c r="C542" s="23" t="s">
        <v>334</v>
      </c>
      <c r="D542" s="23" t="s">
        <v>750</v>
      </c>
      <c r="E542" s="23" t="s">
        <v>647</v>
      </c>
      <c r="F542" s="24" t="s">
        <v>579</v>
      </c>
      <c r="G542" s="23" t="s">
        <v>689</v>
      </c>
      <c r="H542" s="23" t="s">
        <v>1042</v>
      </c>
      <c r="I542" s="19" t="s">
        <v>750</v>
      </c>
      <c r="J542" s="18" t="str">
        <f>IF(Regression_Prep[[#This Row],[School Type]]="Charter","Charter", "Non Charter")</f>
        <v>Non Charter</v>
      </c>
      <c r="K542" s="60">
        <f>_xlfn.XLOOKUP(Regression_Prep[[#This Row],[School Name]],Per_Pupil_Spending_1[School Name],Per_Pupil_Spending_1[Amount],"")</f>
        <v>26233.3</v>
      </c>
      <c r="L542" s="60">
        <f>IF(Regression_Prep[[#This Row],[Comparison School Type]]="Charter", 0,1)</f>
        <v>1</v>
      </c>
      <c r="M542" s="60" cm="1">
        <f t="array" ref="M542">_xlfn._xlws.FILTER(Enrollment[Percentage],(Enrollment[School Name]=Regression_Prep[[#This Row],[School Name]])*(Enrollment[Population]="Economically Disadvantaged"),"")</f>
        <v>0.78</v>
      </c>
      <c r="N542" s="60" cm="1">
        <f t="array" ref="N542">_xlfn._xlws.FILTER(Enrollment[Percentage],(Enrollment[School Name]=Regression_Prep[[#This Row],[School Name]])*(Enrollment[Population]="Students with Disabilities"),"")</f>
        <v>0.25330000000000003</v>
      </c>
      <c r="O542" s="60" t="str">
        <f>_xlfn.XLOOKUP(Regression_Prep[[#This Row],[School Name]],ELA_New[School Name], ELA_New[Percentage of Students at Achievement Level],"")</f>
        <v/>
      </c>
      <c r="P542" s="60" t="str">
        <f>_xlfn.XLOOKUP(Regression_Prep[[#This Row],[School Name]],Math_New[School Name],Math_New[Percentage of Students at Achievement Level],"")</f>
        <v/>
      </c>
      <c r="Q542" s="60" t="str">
        <f>_xlfn.XLOOKUP(Regression_Prep[[#This Row],[School Name]],Science_New[School Name], Science_New[Percentage of Students at Achievement Level],"")</f>
        <v/>
      </c>
      <c r="R54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2" s="60" t="str">
        <f>IFERROR(Regression_Prep[[#This Row],[Per Pupil Spending]]*Regression_Prep[[#This Row],[Percent Below Achievement ELA]],"")</f>
        <v/>
      </c>
      <c r="T542" s="60" t="str">
        <f>IFERROR(Regression_Prep[[#This Row],[Per Pupil Spending]]/(1-Regression_Prep[[#This Row],[Percent Below Achievement ELA]]),"")</f>
        <v/>
      </c>
      <c r="U542" s="60" t="str">
        <f>IFERROR(Regression_Prep[[#This Row],[Per Pupil Spending]]*Regression_Prep[[#This Row],[Percent Below Achievement Science]],"")</f>
        <v/>
      </c>
      <c r="V542" s="60" t="str">
        <f>IFERROR(Regression_Prep[[#This Row],[Per Pupil Spending]]/(1-Regression_Prep[[#This Row],[Percent Below Achievement Science]]),"")</f>
        <v/>
      </c>
      <c r="W542" s="60" t="str">
        <f>IFERROR(Regression_Prep[[#This Row],[Per Pupil Spending]]*Regression_Prep[[#This Row],[Percent Below Achievement Math]],"")</f>
        <v/>
      </c>
      <c r="X542" s="60" t="str">
        <f>IFERROR(Regression_Prep[[#This Row],[Per Pupil Spending]]/(1-Regression_Prep[[#This Row],[Percent Below Achievement Math]]),"")</f>
        <v/>
      </c>
      <c r="Y542" s="60"/>
    </row>
    <row r="543" spans="1:25" ht="13">
      <c r="A543" s="28" t="s">
        <v>570</v>
      </c>
      <c r="B543" s="26" t="s">
        <v>1051</v>
      </c>
      <c r="C543" s="26" t="s">
        <v>286</v>
      </c>
      <c r="D543" s="26" t="s">
        <v>673</v>
      </c>
      <c r="E543" s="26" t="s">
        <v>647</v>
      </c>
      <c r="F543" s="27" t="s">
        <v>579</v>
      </c>
      <c r="G543" s="26" t="s">
        <v>648</v>
      </c>
      <c r="H543" s="26" t="s">
        <v>1056</v>
      </c>
      <c r="I543" s="19" t="s">
        <v>673</v>
      </c>
      <c r="J543" s="18" t="str">
        <f>IF(Regression_Prep[[#This Row],[School Type]]="Charter","Charter", "Non Charter")</f>
        <v>Non Charter</v>
      </c>
      <c r="K543" s="60">
        <f>_xlfn.XLOOKUP(Regression_Prep[[#This Row],[School Name]],Per_Pupil_Spending_1[School Name],Per_Pupil_Spending_1[Amount],"")</f>
        <v>17532.55</v>
      </c>
      <c r="L543" s="60">
        <f>IF(Regression_Prep[[#This Row],[Comparison School Type]]="Charter", 0,1)</f>
        <v>1</v>
      </c>
      <c r="M543" s="60" cm="1">
        <f t="array" ref="M543">_xlfn._xlws.FILTER(Enrollment[Percentage],(Enrollment[School Name]=Regression_Prep[[#This Row],[School Name]])*(Enrollment[Population]="Economically Disadvantaged"),"")</f>
        <v>0.65380000000000005</v>
      </c>
      <c r="N543" s="60" cm="1">
        <f t="array" ref="N543">_xlfn._xlws.FILTER(Enrollment[Percentage],(Enrollment[School Name]=Regression_Prep[[#This Row],[School Name]])*(Enrollment[Population]="Students with Disabilities"),"")</f>
        <v>0.1346</v>
      </c>
      <c r="O543" s="60" t="str">
        <f>_xlfn.XLOOKUP(Regression_Prep[[#This Row],[School Name]],ELA_New[School Name], ELA_New[Percentage of Students at Achievement Level],"")</f>
        <v/>
      </c>
      <c r="P543" s="60" t="str">
        <f>_xlfn.XLOOKUP(Regression_Prep[[#This Row],[School Name]],Math_New[School Name],Math_New[Percentage of Students at Achievement Level],"")</f>
        <v/>
      </c>
      <c r="Q543" s="60" t="str">
        <f>_xlfn.XLOOKUP(Regression_Prep[[#This Row],[School Name]],Science_New[School Name], Science_New[Percentage of Students at Achievement Level],"")</f>
        <v/>
      </c>
      <c r="R54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3" s="60" t="str">
        <f>IFERROR(Regression_Prep[[#This Row],[Per Pupil Spending]]*Regression_Prep[[#This Row],[Percent Below Achievement ELA]],"")</f>
        <v/>
      </c>
      <c r="T543" s="60" t="str">
        <f>IFERROR(Regression_Prep[[#This Row],[Per Pupil Spending]]/(1-Regression_Prep[[#This Row],[Percent Below Achievement ELA]]),"")</f>
        <v/>
      </c>
      <c r="U543" s="60" t="str">
        <f>IFERROR(Regression_Prep[[#This Row],[Per Pupil Spending]]*Regression_Prep[[#This Row],[Percent Below Achievement Science]],"")</f>
        <v/>
      </c>
      <c r="V543" s="60" t="str">
        <f>IFERROR(Regression_Prep[[#This Row],[Per Pupil Spending]]/(1-Regression_Prep[[#This Row],[Percent Below Achievement Science]]),"")</f>
        <v/>
      </c>
      <c r="W543" s="60" t="str">
        <f>IFERROR(Regression_Prep[[#This Row],[Per Pupil Spending]]*Regression_Prep[[#This Row],[Percent Below Achievement Math]],"")</f>
        <v/>
      </c>
      <c r="X543" s="60" t="str">
        <f>IFERROR(Regression_Prep[[#This Row],[Per Pupil Spending]]/(1-Regression_Prep[[#This Row],[Percent Below Achievement Math]]),"")</f>
        <v/>
      </c>
      <c r="Y543" s="60"/>
    </row>
    <row r="544" spans="1:25" ht="13">
      <c r="A544" s="25" t="s">
        <v>570</v>
      </c>
      <c r="B544" s="23" t="s">
        <v>1060</v>
      </c>
      <c r="C544" s="23" t="s">
        <v>539</v>
      </c>
      <c r="D544" s="23" t="s">
        <v>750</v>
      </c>
      <c r="E544" s="23" t="s">
        <v>647</v>
      </c>
      <c r="F544" s="24" t="s">
        <v>579</v>
      </c>
      <c r="G544" s="23" t="s">
        <v>668</v>
      </c>
      <c r="H544" s="23" t="s">
        <v>1062</v>
      </c>
      <c r="I544" s="19" t="s">
        <v>750</v>
      </c>
      <c r="J544" s="18" t="str">
        <f>IF(Regression_Prep[[#This Row],[School Type]]="Charter","Charter", "Non Charter")</f>
        <v>Non Charter</v>
      </c>
      <c r="K544" s="60">
        <f>_xlfn.XLOOKUP(Regression_Prep[[#This Row],[School Name]],Per_Pupil_Spending_1[School Name],Per_Pupil_Spending_1[Amount],"")</f>
        <v>18981.93</v>
      </c>
      <c r="L544" s="60">
        <f>IF(Regression_Prep[[#This Row],[Comparison School Type]]="Charter", 0,1)</f>
        <v>1</v>
      </c>
      <c r="M544" s="60" cm="1">
        <f t="array" ref="M544">_xlfn._xlws.FILTER(Enrollment[Percentage],(Enrollment[School Name]=Regression_Prep[[#This Row],[School Name]])*(Enrollment[Population]="Economically Disadvantaged"),"")</f>
        <v>0.246</v>
      </c>
      <c r="N544" s="60" cm="1">
        <f t="array" ref="N544">_xlfn._xlws.FILTER(Enrollment[Percentage],(Enrollment[School Name]=Regression_Prep[[#This Row],[School Name]])*(Enrollment[Population]="Students with Disabilities"),"")</f>
        <v>0.16500000000000001</v>
      </c>
      <c r="O544" s="60" t="str">
        <f>_xlfn.XLOOKUP(Regression_Prep[[#This Row],[School Name]],ELA_New[School Name], ELA_New[Percentage of Students at Achievement Level],"")</f>
        <v/>
      </c>
      <c r="P544" s="60" t="str">
        <f>_xlfn.XLOOKUP(Regression_Prep[[#This Row],[School Name]],Math_New[School Name],Math_New[Percentage of Students at Achievement Level],"")</f>
        <v/>
      </c>
      <c r="Q544" s="60" t="str">
        <f>_xlfn.XLOOKUP(Regression_Prep[[#This Row],[School Name]],Science_New[School Name], Science_New[Percentage of Students at Achievement Level],"")</f>
        <v/>
      </c>
      <c r="R54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4" s="60" t="str">
        <f>IFERROR(Regression_Prep[[#This Row],[Per Pupil Spending]]*Regression_Prep[[#This Row],[Percent Below Achievement ELA]],"")</f>
        <v/>
      </c>
      <c r="T544" s="60" t="str">
        <f>IFERROR(Regression_Prep[[#This Row],[Per Pupil Spending]]/(1-Regression_Prep[[#This Row],[Percent Below Achievement ELA]]),"")</f>
        <v/>
      </c>
      <c r="U544" s="60" t="str">
        <f>IFERROR(Regression_Prep[[#This Row],[Per Pupil Spending]]*Regression_Prep[[#This Row],[Percent Below Achievement Science]],"")</f>
        <v/>
      </c>
      <c r="V544" s="60" t="str">
        <f>IFERROR(Regression_Prep[[#This Row],[Per Pupil Spending]]/(1-Regression_Prep[[#This Row],[Percent Below Achievement Science]]),"")</f>
        <v/>
      </c>
      <c r="W544" s="60" t="str">
        <f>IFERROR(Regression_Prep[[#This Row],[Per Pupil Spending]]*Regression_Prep[[#This Row],[Percent Below Achievement Math]],"")</f>
        <v/>
      </c>
      <c r="X544" s="60" t="str">
        <f>IFERROR(Regression_Prep[[#This Row],[Per Pupil Spending]]/(1-Regression_Prep[[#This Row],[Percent Below Achievement Math]]),"")</f>
        <v/>
      </c>
      <c r="Y544" s="60"/>
    </row>
    <row r="545" spans="1:25" ht="13">
      <c r="A545" s="28" t="s">
        <v>570</v>
      </c>
      <c r="B545" s="26" t="s">
        <v>1064</v>
      </c>
      <c r="C545" s="26" t="s">
        <v>350</v>
      </c>
      <c r="D545" s="26" t="s">
        <v>673</v>
      </c>
      <c r="E545" s="26" t="s">
        <v>647</v>
      </c>
      <c r="F545" s="27" t="s">
        <v>579</v>
      </c>
      <c r="G545" s="26" t="s">
        <v>648</v>
      </c>
      <c r="H545" s="26" t="s">
        <v>697</v>
      </c>
      <c r="I545" s="19" t="s">
        <v>673</v>
      </c>
      <c r="J545" s="18" t="str">
        <f>IF(Regression_Prep[[#This Row],[School Type]]="Charter","Charter", "Non Charter")</f>
        <v>Non Charter</v>
      </c>
      <c r="K545" s="60">
        <f>_xlfn.XLOOKUP(Regression_Prep[[#This Row],[School Name]],Per_Pupil_Spending_1[School Name],Per_Pupil_Spending_1[Amount],"")</f>
        <v>21252.32</v>
      </c>
      <c r="L545" s="60">
        <f>IF(Regression_Prep[[#This Row],[Comparison School Type]]="Charter", 0,1)</f>
        <v>1</v>
      </c>
      <c r="M545" s="60" cm="1">
        <f t="array" ref="M545">_xlfn._xlws.FILTER(Enrollment[Percentage],(Enrollment[School Name]=Regression_Prep[[#This Row],[School Name]])*(Enrollment[Population]="Economically Disadvantaged"),"")</f>
        <v>0.60640000000000005</v>
      </c>
      <c r="N545" s="60" cm="1">
        <f t="array" ref="N545">_xlfn._xlws.FILTER(Enrollment[Percentage],(Enrollment[School Name]=Regression_Prep[[#This Row],[School Name]])*(Enrollment[Population]="Students with Disabilities"),"")</f>
        <v>0.1489</v>
      </c>
      <c r="O545" s="60" t="str">
        <f>_xlfn.XLOOKUP(Regression_Prep[[#This Row],[School Name]],ELA_New[School Name], ELA_New[Percentage of Students at Achievement Level],"")</f>
        <v/>
      </c>
      <c r="P545" s="60" t="str">
        <f>_xlfn.XLOOKUP(Regression_Prep[[#This Row],[School Name]],Math_New[School Name],Math_New[Percentage of Students at Achievement Level],"")</f>
        <v/>
      </c>
      <c r="Q545" s="60" t="str">
        <f>_xlfn.XLOOKUP(Regression_Prep[[#This Row],[School Name]],Science_New[School Name], Science_New[Percentage of Students at Achievement Level],"")</f>
        <v/>
      </c>
      <c r="R54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5" s="60" t="str">
        <f>IFERROR(Regression_Prep[[#This Row],[Per Pupil Spending]]*Regression_Prep[[#This Row],[Percent Below Achievement ELA]],"")</f>
        <v/>
      </c>
      <c r="T545" s="60" t="str">
        <f>IFERROR(Regression_Prep[[#This Row],[Per Pupil Spending]]/(1-Regression_Prep[[#This Row],[Percent Below Achievement ELA]]),"")</f>
        <v/>
      </c>
      <c r="U545" s="60" t="str">
        <f>IFERROR(Regression_Prep[[#This Row],[Per Pupil Spending]]*Regression_Prep[[#This Row],[Percent Below Achievement Science]],"")</f>
        <v/>
      </c>
      <c r="V545" s="60" t="str">
        <f>IFERROR(Regression_Prep[[#This Row],[Per Pupil Spending]]/(1-Regression_Prep[[#This Row],[Percent Below Achievement Science]]),"")</f>
        <v/>
      </c>
      <c r="W545" s="60" t="str">
        <f>IFERROR(Regression_Prep[[#This Row],[Per Pupil Spending]]*Regression_Prep[[#This Row],[Percent Below Achievement Math]],"")</f>
        <v/>
      </c>
      <c r="X545" s="60" t="str">
        <f>IFERROR(Regression_Prep[[#This Row],[Per Pupil Spending]]/(1-Regression_Prep[[#This Row],[Percent Below Achievement Math]]),"")</f>
        <v/>
      </c>
      <c r="Y545" s="60"/>
    </row>
    <row r="546" spans="1:25" ht="13">
      <c r="A546" s="25" t="s">
        <v>570</v>
      </c>
      <c r="B546" s="23" t="s">
        <v>1065</v>
      </c>
      <c r="C546" s="23" t="s">
        <v>503</v>
      </c>
      <c r="D546" s="23" t="s">
        <v>673</v>
      </c>
      <c r="E546" s="23" t="s">
        <v>647</v>
      </c>
      <c r="F546" s="24" t="s">
        <v>579</v>
      </c>
      <c r="G546" s="23" t="s">
        <v>648</v>
      </c>
      <c r="H546" s="23" t="s">
        <v>649</v>
      </c>
      <c r="I546" s="19" t="s">
        <v>673</v>
      </c>
      <c r="J546" s="18" t="str">
        <f>IF(Regression_Prep[[#This Row],[School Type]]="Charter","Charter", "Non Charter")</f>
        <v>Non Charter</v>
      </c>
      <c r="K546" s="60">
        <f>_xlfn.XLOOKUP(Regression_Prep[[#This Row],[School Name]],Per_Pupil_Spending_1[School Name],Per_Pupil_Spending_1[Amount],"")</f>
        <v>27086.5</v>
      </c>
      <c r="L546" s="60">
        <f>IF(Regression_Prep[[#This Row],[Comparison School Type]]="Charter", 0,1)</f>
        <v>1</v>
      </c>
      <c r="M546" s="60" cm="1">
        <f t="array" ref="M546">_xlfn._xlws.FILTER(Enrollment[Percentage],(Enrollment[School Name]=Regression_Prep[[#This Row],[School Name]])*(Enrollment[Population]="Economically Disadvantaged"),"")</f>
        <v>0.74619999999999997</v>
      </c>
      <c r="N546" s="60" cm="1">
        <f t="array" ref="N546">_xlfn._xlws.FILTER(Enrollment[Percentage],(Enrollment[School Name]=Regression_Prep[[#This Row],[School Name]])*(Enrollment[Population]="Students with Disabilities"),"")</f>
        <v>0.1923</v>
      </c>
      <c r="O546" s="60" t="str">
        <f>_xlfn.XLOOKUP(Regression_Prep[[#This Row],[School Name]],ELA_New[School Name], ELA_New[Percentage of Students at Achievement Level],"")</f>
        <v/>
      </c>
      <c r="P546" s="60" t="str">
        <f>_xlfn.XLOOKUP(Regression_Prep[[#This Row],[School Name]],Math_New[School Name],Math_New[Percentage of Students at Achievement Level],"")</f>
        <v/>
      </c>
      <c r="Q546" s="60" t="str">
        <f>_xlfn.XLOOKUP(Regression_Prep[[#This Row],[School Name]],Science_New[School Name], Science_New[Percentage of Students at Achievement Level],"")</f>
        <v/>
      </c>
      <c r="R54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6" s="60" t="str">
        <f>IFERROR(Regression_Prep[[#This Row],[Per Pupil Spending]]*Regression_Prep[[#This Row],[Percent Below Achievement ELA]],"")</f>
        <v/>
      </c>
      <c r="T546" s="60" t="str">
        <f>IFERROR(Regression_Prep[[#This Row],[Per Pupil Spending]]/(1-Regression_Prep[[#This Row],[Percent Below Achievement ELA]]),"")</f>
        <v/>
      </c>
      <c r="U546" s="60" t="str">
        <f>IFERROR(Regression_Prep[[#This Row],[Per Pupil Spending]]*Regression_Prep[[#This Row],[Percent Below Achievement Science]],"")</f>
        <v/>
      </c>
      <c r="V546" s="60" t="str">
        <f>IFERROR(Regression_Prep[[#This Row],[Per Pupil Spending]]/(1-Regression_Prep[[#This Row],[Percent Below Achievement Science]]),"")</f>
        <v/>
      </c>
      <c r="W546" s="60" t="str">
        <f>IFERROR(Regression_Prep[[#This Row],[Per Pupil Spending]]*Regression_Prep[[#This Row],[Percent Below Achievement Math]],"")</f>
        <v/>
      </c>
      <c r="X546" s="60" t="str">
        <f>IFERROR(Regression_Prep[[#This Row],[Per Pupil Spending]]/(1-Regression_Prep[[#This Row],[Percent Below Achievement Math]]),"")</f>
        <v/>
      </c>
      <c r="Y546" s="60"/>
    </row>
    <row r="547" spans="1:25" ht="13">
      <c r="A547" s="28" t="s">
        <v>570</v>
      </c>
      <c r="B547" s="26" t="s">
        <v>1086</v>
      </c>
      <c r="C547" s="26" t="s">
        <v>373</v>
      </c>
      <c r="D547" s="26" t="s">
        <v>750</v>
      </c>
      <c r="E547" s="26" t="s">
        <v>647</v>
      </c>
      <c r="F547" s="27" t="s">
        <v>579</v>
      </c>
      <c r="G547" s="26" t="s">
        <v>648</v>
      </c>
      <c r="H547" s="26" t="s">
        <v>1087</v>
      </c>
      <c r="I547" s="19" t="s">
        <v>750</v>
      </c>
      <c r="J547" s="18" t="str">
        <f>IF(Regression_Prep[[#This Row],[School Type]]="Charter","Charter", "Non Charter")</f>
        <v>Non Charter</v>
      </c>
      <c r="K547" s="60">
        <f>_xlfn.XLOOKUP(Regression_Prep[[#This Row],[School Name]],Per_Pupil_Spending_1[School Name],Per_Pupil_Spending_1[Amount],"")</f>
        <v>27944.37</v>
      </c>
      <c r="L547" s="60">
        <f>IF(Regression_Prep[[#This Row],[Comparison School Type]]="Charter", 0,1)</f>
        <v>1</v>
      </c>
      <c r="M547" s="60" cm="1">
        <f t="array" ref="M547">_xlfn._xlws.FILTER(Enrollment[Percentage],(Enrollment[School Name]=Regression_Prep[[#This Row],[School Name]])*(Enrollment[Population]="Economically Disadvantaged"),"")</f>
        <v>0.72260000000000002</v>
      </c>
      <c r="N547" s="60" cm="1">
        <f t="array" ref="N547">_xlfn._xlws.FILTER(Enrollment[Percentage],(Enrollment[School Name]=Regression_Prep[[#This Row],[School Name]])*(Enrollment[Population]="Students with Disabilities"),"")</f>
        <v>0.2044</v>
      </c>
      <c r="O547" s="60" t="str">
        <f>_xlfn.XLOOKUP(Regression_Prep[[#This Row],[School Name]],ELA_New[School Name], ELA_New[Percentage of Students at Achievement Level],"")</f>
        <v/>
      </c>
      <c r="P547" s="60" t="str">
        <f>_xlfn.XLOOKUP(Regression_Prep[[#This Row],[School Name]],Math_New[School Name],Math_New[Percentage of Students at Achievement Level],"")</f>
        <v/>
      </c>
      <c r="Q547" s="60" t="str">
        <f>_xlfn.XLOOKUP(Regression_Prep[[#This Row],[School Name]],Science_New[School Name], Science_New[Percentage of Students at Achievement Level],"")</f>
        <v/>
      </c>
      <c r="R54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7" s="60" t="str">
        <f>IFERROR(Regression_Prep[[#This Row],[Per Pupil Spending]]*Regression_Prep[[#This Row],[Percent Below Achievement ELA]],"")</f>
        <v/>
      </c>
      <c r="T547" s="60" t="str">
        <f>IFERROR(Regression_Prep[[#This Row],[Per Pupil Spending]]/(1-Regression_Prep[[#This Row],[Percent Below Achievement ELA]]),"")</f>
        <v/>
      </c>
      <c r="U547" s="60" t="str">
        <f>IFERROR(Regression_Prep[[#This Row],[Per Pupil Spending]]*Regression_Prep[[#This Row],[Percent Below Achievement Science]],"")</f>
        <v/>
      </c>
      <c r="V547" s="60" t="str">
        <f>IFERROR(Regression_Prep[[#This Row],[Per Pupil Spending]]/(1-Regression_Prep[[#This Row],[Percent Below Achievement Science]]),"")</f>
        <v/>
      </c>
      <c r="W547" s="60" t="str">
        <f>IFERROR(Regression_Prep[[#This Row],[Per Pupil Spending]]*Regression_Prep[[#This Row],[Percent Below Achievement Math]],"")</f>
        <v/>
      </c>
      <c r="X547" s="60" t="str">
        <f>IFERROR(Regression_Prep[[#This Row],[Per Pupil Spending]]/(1-Regression_Prep[[#This Row],[Percent Below Achievement Math]]),"")</f>
        <v/>
      </c>
      <c r="Y547" s="60"/>
    </row>
    <row r="548" spans="1:25" ht="13">
      <c r="A548" s="25" t="s">
        <v>570</v>
      </c>
      <c r="B548" s="23" t="s">
        <v>1093</v>
      </c>
      <c r="C548" s="23" t="s">
        <v>531</v>
      </c>
      <c r="D548" s="23" t="s">
        <v>750</v>
      </c>
      <c r="E548" s="23" t="s">
        <v>647</v>
      </c>
      <c r="F548" s="24" t="s">
        <v>579</v>
      </c>
      <c r="G548" s="23" t="s">
        <v>653</v>
      </c>
      <c r="H548" s="23" t="s">
        <v>1095</v>
      </c>
      <c r="I548" s="19" t="s">
        <v>750</v>
      </c>
      <c r="J548" s="18" t="str">
        <f>IF(Regression_Prep[[#This Row],[School Type]]="Charter","Charter", "Non Charter")</f>
        <v>Non Charter</v>
      </c>
      <c r="K548" s="60">
        <f>_xlfn.XLOOKUP(Regression_Prep[[#This Row],[School Name]],Per_Pupil_Spending_1[School Name],Per_Pupil_Spending_1[Amount],"")</f>
        <v>24349.82</v>
      </c>
      <c r="L548" s="60">
        <f>IF(Regression_Prep[[#This Row],[Comparison School Type]]="Charter", 0,1)</f>
        <v>1</v>
      </c>
      <c r="M548" s="60" cm="1">
        <f t="array" ref="M548">_xlfn._xlws.FILTER(Enrollment[Percentage],(Enrollment[School Name]=Regression_Prep[[#This Row],[School Name]])*(Enrollment[Population]="Economically Disadvantaged"),"")</f>
        <v>0.41830000000000001</v>
      </c>
      <c r="N548" s="60" cm="1">
        <f t="array" ref="N548">_xlfn._xlws.FILTER(Enrollment[Percentage],(Enrollment[School Name]=Regression_Prep[[#This Row],[School Name]])*(Enrollment[Population]="Students with Disabilities"),"")</f>
        <v>0.19769999999999999</v>
      </c>
      <c r="O548" s="60" t="str">
        <f>_xlfn.XLOOKUP(Regression_Prep[[#This Row],[School Name]],ELA_New[School Name], ELA_New[Percentage of Students at Achievement Level],"")</f>
        <v/>
      </c>
      <c r="P548" s="60" t="str">
        <f>_xlfn.XLOOKUP(Regression_Prep[[#This Row],[School Name]],Math_New[School Name],Math_New[Percentage of Students at Achievement Level],"")</f>
        <v/>
      </c>
      <c r="Q548" s="60" t="str">
        <f>_xlfn.XLOOKUP(Regression_Prep[[#This Row],[School Name]],Science_New[School Name], Science_New[Percentage of Students at Achievement Level],"")</f>
        <v/>
      </c>
      <c r="R54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8" s="60" t="str">
        <f>IFERROR(Regression_Prep[[#This Row],[Per Pupil Spending]]*Regression_Prep[[#This Row],[Percent Below Achievement ELA]],"")</f>
        <v/>
      </c>
      <c r="T548" s="60" t="str">
        <f>IFERROR(Regression_Prep[[#This Row],[Per Pupil Spending]]/(1-Regression_Prep[[#This Row],[Percent Below Achievement ELA]]),"")</f>
        <v/>
      </c>
      <c r="U548" s="60" t="str">
        <f>IFERROR(Regression_Prep[[#This Row],[Per Pupil Spending]]*Regression_Prep[[#This Row],[Percent Below Achievement Science]],"")</f>
        <v/>
      </c>
      <c r="V548" s="60" t="str">
        <f>IFERROR(Regression_Prep[[#This Row],[Per Pupil Spending]]/(1-Regression_Prep[[#This Row],[Percent Below Achievement Science]]),"")</f>
        <v/>
      </c>
      <c r="W548" s="60" t="str">
        <f>IFERROR(Regression_Prep[[#This Row],[Per Pupil Spending]]*Regression_Prep[[#This Row],[Percent Below Achievement Math]],"")</f>
        <v/>
      </c>
      <c r="X548" s="60" t="str">
        <f>IFERROR(Regression_Prep[[#This Row],[Per Pupil Spending]]/(1-Regression_Prep[[#This Row],[Percent Below Achievement Math]]),"")</f>
        <v/>
      </c>
      <c r="Y548" s="60"/>
    </row>
    <row r="549" spans="1:25" ht="13">
      <c r="A549" s="28" t="s">
        <v>570</v>
      </c>
      <c r="B549" s="26" t="s">
        <v>1097</v>
      </c>
      <c r="C549" s="26" t="s">
        <v>339</v>
      </c>
      <c r="D549" s="26" t="s">
        <v>933</v>
      </c>
      <c r="E549" s="26" t="s">
        <v>647</v>
      </c>
      <c r="F549" s="27" t="s">
        <v>579</v>
      </c>
      <c r="G549" s="26" t="s">
        <v>676</v>
      </c>
      <c r="H549" s="26" t="s">
        <v>1098</v>
      </c>
      <c r="I549" s="19" t="s">
        <v>933</v>
      </c>
      <c r="J549" s="18" t="str">
        <f>IF(Regression_Prep[[#This Row],[School Type]]="Charter","Charter", "Non Charter")</f>
        <v>Non Charter</v>
      </c>
      <c r="K549" s="60">
        <f>_xlfn.XLOOKUP(Regression_Prep[[#This Row],[School Name]],Per_Pupil_Spending_1[School Name],Per_Pupil_Spending_1[Amount],"")</f>
        <v>20042.650000000001</v>
      </c>
      <c r="L549" s="60">
        <f>IF(Regression_Prep[[#This Row],[Comparison School Type]]="Charter", 0,1)</f>
        <v>1</v>
      </c>
      <c r="M549" s="60" cm="1">
        <f t="array" ref="M549">_xlfn._xlws.FILTER(Enrollment[Percentage],(Enrollment[School Name]=Regression_Prep[[#This Row],[School Name]])*(Enrollment[Population]="Economically Disadvantaged"),"")</f>
        <v>0.2195</v>
      </c>
      <c r="N549" s="60" cm="1">
        <f t="array" ref="N549">_xlfn._xlws.FILTER(Enrollment[Percentage],(Enrollment[School Name]=Regression_Prep[[#This Row],[School Name]])*(Enrollment[Population]="Students with Disabilities"),"")</f>
        <v>0.2276</v>
      </c>
      <c r="O549" s="60" t="str">
        <f>_xlfn.XLOOKUP(Regression_Prep[[#This Row],[School Name]],ELA_New[School Name], ELA_New[Percentage of Students at Achievement Level],"")</f>
        <v/>
      </c>
      <c r="P549" s="60" t="str">
        <f>_xlfn.XLOOKUP(Regression_Prep[[#This Row],[School Name]],Math_New[School Name],Math_New[Percentage of Students at Achievement Level],"")</f>
        <v/>
      </c>
      <c r="Q549" s="60" t="str">
        <f>_xlfn.XLOOKUP(Regression_Prep[[#This Row],[School Name]],Science_New[School Name], Science_New[Percentage of Students at Achievement Level],"")</f>
        <v/>
      </c>
      <c r="R54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49" s="60" t="str">
        <f>IFERROR(Regression_Prep[[#This Row],[Per Pupil Spending]]*Regression_Prep[[#This Row],[Percent Below Achievement ELA]],"")</f>
        <v/>
      </c>
      <c r="T549" s="60" t="str">
        <f>IFERROR(Regression_Prep[[#This Row],[Per Pupil Spending]]/(1-Regression_Prep[[#This Row],[Percent Below Achievement ELA]]),"")</f>
        <v/>
      </c>
      <c r="U549" s="60" t="str">
        <f>IFERROR(Regression_Prep[[#This Row],[Per Pupil Spending]]*Regression_Prep[[#This Row],[Percent Below Achievement Science]],"")</f>
        <v/>
      </c>
      <c r="V549" s="60" t="str">
        <f>IFERROR(Regression_Prep[[#This Row],[Per Pupil Spending]]/(1-Regression_Prep[[#This Row],[Percent Below Achievement Science]]),"")</f>
        <v/>
      </c>
      <c r="W549" s="60" t="str">
        <f>IFERROR(Regression_Prep[[#This Row],[Per Pupil Spending]]*Regression_Prep[[#This Row],[Percent Below Achievement Math]],"")</f>
        <v/>
      </c>
      <c r="X549" s="60" t="str">
        <f>IFERROR(Regression_Prep[[#This Row],[Per Pupil Spending]]/(1-Regression_Prep[[#This Row],[Percent Below Achievement Math]]),"")</f>
        <v/>
      </c>
      <c r="Y549" s="60"/>
    </row>
    <row r="550" spans="1:25" ht="13">
      <c r="A550" s="25" t="s">
        <v>570</v>
      </c>
      <c r="B550" s="23" t="s">
        <v>1110</v>
      </c>
      <c r="C550" s="23" t="s">
        <v>329</v>
      </c>
      <c r="D550" s="23" t="s">
        <v>750</v>
      </c>
      <c r="E550" s="23" t="s">
        <v>647</v>
      </c>
      <c r="F550" s="24" t="s">
        <v>579</v>
      </c>
      <c r="G550" s="23" t="s">
        <v>663</v>
      </c>
      <c r="H550" s="23" t="s">
        <v>1112</v>
      </c>
      <c r="I550" s="19" t="s">
        <v>750</v>
      </c>
      <c r="J550" s="18" t="str">
        <f>IF(Regression_Prep[[#This Row],[School Type]]="Charter","Charter", "Non Charter")</f>
        <v>Non Charter</v>
      </c>
      <c r="K550" s="60">
        <f>_xlfn.XLOOKUP(Regression_Prep[[#This Row],[School Name]],Per_Pupil_Spending_1[School Name],Per_Pupil_Spending_1[Amount],"")</f>
        <v>28251.49</v>
      </c>
      <c r="L550" s="60">
        <f>IF(Regression_Prep[[#This Row],[Comparison School Type]]="Charter", 0,1)</f>
        <v>1</v>
      </c>
      <c r="M550" s="60" cm="1">
        <f t="array" ref="M550">_xlfn._xlws.FILTER(Enrollment[Percentage],(Enrollment[School Name]=Regression_Prep[[#This Row],[School Name]])*(Enrollment[Population]="Economically Disadvantaged"),"")</f>
        <v>0.68669999999999998</v>
      </c>
      <c r="N550" s="60" cm="1">
        <f t="array" ref="N550">_xlfn._xlws.FILTER(Enrollment[Percentage],(Enrollment[School Name]=Regression_Prep[[#This Row],[School Name]])*(Enrollment[Population]="Students with Disabilities"),"")</f>
        <v>0.28920000000000001</v>
      </c>
      <c r="O550" s="60" t="str">
        <f>_xlfn.XLOOKUP(Regression_Prep[[#This Row],[School Name]],ELA_New[School Name], ELA_New[Percentage of Students at Achievement Level],"")</f>
        <v/>
      </c>
      <c r="P550" s="60" t="str">
        <f>_xlfn.XLOOKUP(Regression_Prep[[#This Row],[School Name]],Math_New[School Name],Math_New[Percentage of Students at Achievement Level],"")</f>
        <v/>
      </c>
      <c r="Q550" s="60" t="str">
        <f>_xlfn.XLOOKUP(Regression_Prep[[#This Row],[School Name]],Science_New[School Name], Science_New[Percentage of Students at Achievement Level],"")</f>
        <v/>
      </c>
      <c r="R55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0" s="60" t="str">
        <f>IFERROR(Regression_Prep[[#This Row],[Per Pupil Spending]]*Regression_Prep[[#This Row],[Percent Below Achievement ELA]],"")</f>
        <v/>
      </c>
      <c r="T550" s="60" t="str">
        <f>IFERROR(Regression_Prep[[#This Row],[Per Pupil Spending]]/(1-Regression_Prep[[#This Row],[Percent Below Achievement ELA]]),"")</f>
        <v/>
      </c>
      <c r="U550" s="60" t="str">
        <f>IFERROR(Regression_Prep[[#This Row],[Per Pupil Spending]]*Regression_Prep[[#This Row],[Percent Below Achievement Science]],"")</f>
        <v/>
      </c>
      <c r="V550" s="60" t="str">
        <f>IFERROR(Regression_Prep[[#This Row],[Per Pupil Spending]]/(1-Regression_Prep[[#This Row],[Percent Below Achievement Science]]),"")</f>
        <v/>
      </c>
      <c r="W550" s="60" t="str">
        <f>IFERROR(Regression_Prep[[#This Row],[Per Pupil Spending]]*Regression_Prep[[#This Row],[Percent Below Achievement Math]],"")</f>
        <v/>
      </c>
      <c r="X550" s="60" t="str">
        <f>IFERROR(Regression_Prep[[#This Row],[Per Pupil Spending]]/(1-Regression_Prep[[#This Row],[Percent Below Achievement Math]]),"")</f>
        <v/>
      </c>
      <c r="Y550" s="60"/>
    </row>
    <row r="551" spans="1:25" ht="13">
      <c r="A551" s="28" t="s">
        <v>570</v>
      </c>
      <c r="B551" s="26" t="s">
        <v>1110</v>
      </c>
      <c r="C551" s="26" t="s">
        <v>315</v>
      </c>
      <c r="D551" s="26" t="s">
        <v>933</v>
      </c>
      <c r="E551" s="26" t="s">
        <v>647</v>
      </c>
      <c r="F551" s="27" t="s">
        <v>579</v>
      </c>
      <c r="G551" s="26" t="s">
        <v>663</v>
      </c>
      <c r="H551" s="26" t="s">
        <v>1113</v>
      </c>
      <c r="I551" s="19" t="s">
        <v>933</v>
      </c>
      <c r="J551" s="18" t="str">
        <f>IF(Regression_Prep[[#This Row],[School Type]]="Charter","Charter", "Non Charter")</f>
        <v>Non Charter</v>
      </c>
      <c r="K551" s="60">
        <f>_xlfn.XLOOKUP(Regression_Prep[[#This Row],[School Name]],Per_Pupil_Spending_1[School Name],Per_Pupil_Spending_1[Amount],"")</f>
        <v>24777.52</v>
      </c>
      <c r="L551" s="60">
        <f>IF(Regression_Prep[[#This Row],[Comparison School Type]]="Charter", 0,1)</f>
        <v>1</v>
      </c>
      <c r="M551" s="60" cm="1">
        <f t="array" ref="M551">_xlfn._xlws.FILTER(Enrollment[Percentage],(Enrollment[School Name]=Regression_Prep[[#This Row],[School Name]])*(Enrollment[Population]="Economically Disadvantaged"),"")</f>
        <v>0.47220000000000001</v>
      </c>
      <c r="N551" s="60" cm="1">
        <f t="array" ref="N551">_xlfn._xlws.FILTER(Enrollment[Percentage],(Enrollment[School Name]=Regression_Prep[[#This Row],[School Name]])*(Enrollment[Population]="Students with Disabilities"),"")</f>
        <v>9.7199999999999995E-2</v>
      </c>
      <c r="O551" s="60" t="str">
        <f>_xlfn.XLOOKUP(Regression_Prep[[#This Row],[School Name]],ELA_New[School Name], ELA_New[Percentage of Students at Achievement Level],"")</f>
        <v/>
      </c>
      <c r="P551" s="60" t="str">
        <f>_xlfn.XLOOKUP(Regression_Prep[[#This Row],[School Name]],Math_New[School Name],Math_New[Percentage of Students at Achievement Level],"")</f>
        <v/>
      </c>
      <c r="Q551" s="60" t="str">
        <f>_xlfn.XLOOKUP(Regression_Prep[[#This Row],[School Name]],Science_New[School Name], Science_New[Percentage of Students at Achievement Level],"")</f>
        <v/>
      </c>
      <c r="R55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1" s="60" t="str">
        <f>IFERROR(Regression_Prep[[#This Row],[Per Pupil Spending]]*Regression_Prep[[#This Row],[Percent Below Achievement ELA]],"")</f>
        <v/>
      </c>
      <c r="T551" s="60" t="str">
        <f>IFERROR(Regression_Prep[[#This Row],[Per Pupil Spending]]/(1-Regression_Prep[[#This Row],[Percent Below Achievement ELA]]),"")</f>
        <v/>
      </c>
      <c r="U551" s="60" t="str">
        <f>IFERROR(Regression_Prep[[#This Row],[Per Pupil Spending]]*Regression_Prep[[#This Row],[Percent Below Achievement Science]],"")</f>
        <v/>
      </c>
      <c r="V551" s="60" t="str">
        <f>IFERROR(Regression_Prep[[#This Row],[Per Pupil Spending]]/(1-Regression_Prep[[#This Row],[Percent Below Achievement Science]]),"")</f>
        <v/>
      </c>
      <c r="W551" s="60" t="str">
        <f>IFERROR(Regression_Prep[[#This Row],[Per Pupil Spending]]*Regression_Prep[[#This Row],[Percent Below Achievement Math]],"")</f>
        <v/>
      </c>
      <c r="X551" s="60" t="str">
        <f>IFERROR(Regression_Prep[[#This Row],[Per Pupil Spending]]/(1-Regression_Prep[[#This Row],[Percent Below Achievement Math]]),"")</f>
        <v/>
      </c>
      <c r="Y551" s="60"/>
    </row>
    <row r="552" spans="1:25" ht="13">
      <c r="A552" s="25" t="s">
        <v>570</v>
      </c>
      <c r="B552" s="23" t="s">
        <v>1118</v>
      </c>
      <c r="C552" s="23" t="s">
        <v>387</v>
      </c>
      <c r="D552" s="23" t="s">
        <v>750</v>
      </c>
      <c r="E552" s="23" t="s">
        <v>647</v>
      </c>
      <c r="F552" s="24" t="s">
        <v>579</v>
      </c>
      <c r="G552" s="23" t="s">
        <v>668</v>
      </c>
      <c r="H552" s="23" t="s">
        <v>1120</v>
      </c>
      <c r="I552" s="19" t="s">
        <v>750</v>
      </c>
      <c r="J552" s="18" t="str">
        <f>IF(Regression_Prep[[#This Row],[School Type]]="Charter","Charter", "Non Charter")</f>
        <v>Non Charter</v>
      </c>
      <c r="K552" s="60">
        <f>_xlfn.XLOOKUP(Regression_Prep[[#This Row],[School Name]],Per_Pupil_Spending_1[School Name],Per_Pupil_Spending_1[Amount],"")</f>
        <v>19794.400000000001</v>
      </c>
      <c r="L552" s="60">
        <f>IF(Regression_Prep[[#This Row],[Comparison School Type]]="Charter", 0,1)</f>
        <v>1</v>
      </c>
      <c r="M552" s="60" cm="1">
        <f t="array" ref="M552">_xlfn._xlws.FILTER(Enrollment[Percentage],(Enrollment[School Name]=Regression_Prep[[#This Row],[School Name]])*(Enrollment[Population]="Economically Disadvantaged"),"")</f>
        <v>0.6028</v>
      </c>
      <c r="N552" s="60" cm="1">
        <f t="array" ref="N552">_xlfn._xlws.FILTER(Enrollment[Percentage],(Enrollment[School Name]=Regression_Prep[[#This Row],[School Name]])*(Enrollment[Population]="Students with Disabilities"),"")</f>
        <v>0.17780000000000001</v>
      </c>
      <c r="O552" s="60" t="str">
        <f>_xlfn.XLOOKUP(Regression_Prep[[#This Row],[School Name]],ELA_New[School Name], ELA_New[Percentage of Students at Achievement Level],"")</f>
        <v/>
      </c>
      <c r="P552" s="60" t="str">
        <f>_xlfn.XLOOKUP(Regression_Prep[[#This Row],[School Name]],Math_New[School Name],Math_New[Percentage of Students at Achievement Level],"")</f>
        <v/>
      </c>
      <c r="Q552" s="60" t="str">
        <f>_xlfn.XLOOKUP(Regression_Prep[[#This Row],[School Name]],Science_New[School Name], Science_New[Percentage of Students at Achievement Level],"")</f>
        <v/>
      </c>
      <c r="R55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2" s="60" t="str">
        <f>IFERROR(Regression_Prep[[#This Row],[Per Pupil Spending]]*Regression_Prep[[#This Row],[Percent Below Achievement ELA]],"")</f>
        <v/>
      </c>
      <c r="T552" s="60" t="str">
        <f>IFERROR(Regression_Prep[[#This Row],[Per Pupil Spending]]/(1-Regression_Prep[[#This Row],[Percent Below Achievement ELA]]),"")</f>
        <v/>
      </c>
      <c r="U552" s="60" t="str">
        <f>IFERROR(Regression_Prep[[#This Row],[Per Pupil Spending]]*Regression_Prep[[#This Row],[Percent Below Achievement Science]],"")</f>
        <v/>
      </c>
      <c r="V552" s="60" t="str">
        <f>IFERROR(Regression_Prep[[#This Row],[Per Pupil Spending]]/(1-Regression_Prep[[#This Row],[Percent Below Achievement Science]]),"")</f>
        <v/>
      </c>
      <c r="W552" s="60" t="str">
        <f>IFERROR(Regression_Prep[[#This Row],[Per Pupil Spending]]*Regression_Prep[[#This Row],[Percent Below Achievement Math]],"")</f>
        <v/>
      </c>
      <c r="X552" s="60" t="str">
        <f>IFERROR(Regression_Prep[[#This Row],[Per Pupil Spending]]/(1-Regression_Prep[[#This Row],[Percent Below Achievement Math]]),"")</f>
        <v/>
      </c>
      <c r="Y552" s="60"/>
    </row>
    <row r="553" spans="1:25" ht="13">
      <c r="A553" s="28" t="s">
        <v>570</v>
      </c>
      <c r="B553" s="26" t="s">
        <v>1132</v>
      </c>
      <c r="C553" s="26" t="s">
        <v>395</v>
      </c>
      <c r="D553" s="26" t="s">
        <v>750</v>
      </c>
      <c r="E553" s="26" t="s">
        <v>647</v>
      </c>
      <c r="F553" s="27" t="s">
        <v>579</v>
      </c>
      <c r="G553" s="26" t="s">
        <v>682</v>
      </c>
      <c r="H553" s="26" t="s">
        <v>1133</v>
      </c>
      <c r="I553" s="19" t="s">
        <v>750</v>
      </c>
      <c r="J553" s="18" t="str">
        <f>IF(Regression_Prep[[#This Row],[School Type]]="Charter","Charter", "Non Charter")</f>
        <v>Non Charter</v>
      </c>
      <c r="K553" s="60">
        <f>_xlfn.XLOOKUP(Regression_Prep[[#This Row],[School Name]],Per_Pupil_Spending_1[School Name],Per_Pupil_Spending_1[Amount],"")</f>
        <v>16727.400000000001</v>
      </c>
      <c r="L553" s="60">
        <f>IF(Regression_Prep[[#This Row],[Comparison School Type]]="Charter", 0,1)</f>
        <v>1</v>
      </c>
      <c r="M553" s="60" cm="1">
        <f t="array" ref="M553">_xlfn._xlws.FILTER(Enrollment[Percentage],(Enrollment[School Name]=Regression_Prep[[#This Row],[School Name]])*(Enrollment[Population]="Economically Disadvantaged"),"")</f>
        <v>0.61919999999999997</v>
      </c>
      <c r="N553" s="60" cm="1">
        <f t="array" ref="N553">_xlfn._xlws.FILTER(Enrollment[Percentage],(Enrollment[School Name]=Regression_Prep[[#This Row],[School Name]])*(Enrollment[Population]="Students with Disabilities"),"")</f>
        <v>0.13700000000000001</v>
      </c>
      <c r="O553" s="60" t="str">
        <f>_xlfn.XLOOKUP(Regression_Prep[[#This Row],[School Name]],ELA_New[School Name], ELA_New[Percentage of Students at Achievement Level],"")</f>
        <v/>
      </c>
      <c r="P553" s="60" t="str">
        <f>_xlfn.XLOOKUP(Regression_Prep[[#This Row],[School Name]],Math_New[School Name],Math_New[Percentage of Students at Achievement Level],"")</f>
        <v/>
      </c>
      <c r="Q553" s="60" t="str">
        <f>_xlfn.XLOOKUP(Regression_Prep[[#This Row],[School Name]],Science_New[School Name], Science_New[Percentage of Students at Achievement Level],"")</f>
        <v/>
      </c>
      <c r="R55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3" s="60" t="str">
        <f>IFERROR(Regression_Prep[[#This Row],[Per Pupil Spending]]*Regression_Prep[[#This Row],[Percent Below Achievement ELA]],"")</f>
        <v/>
      </c>
      <c r="T553" s="60" t="str">
        <f>IFERROR(Regression_Prep[[#This Row],[Per Pupil Spending]]/(1-Regression_Prep[[#This Row],[Percent Below Achievement ELA]]),"")</f>
        <v/>
      </c>
      <c r="U553" s="60" t="str">
        <f>IFERROR(Regression_Prep[[#This Row],[Per Pupil Spending]]*Regression_Prep[[#This Row],[Percent Below Achievement Science]],"")</f>
        <v/>
      </c>
      <c r="V553" s="60" t="str">
        <f>IFERROR(Regression_Prep[[#This Row],[Per Pupil Spending]]/(1-Regression_Prep[[#This Row],[Percent Below Achievement Science]]),"")</f>
        <v/>
      </c>
      <c r="W553" s="60" t="str">
        <f>IFERROR(Regression_Prep[[#This Row],[Per Pupil Spending]]*Regression_Prep[[#This Row],[Percent Below Achievement Math]],"")</f>
        <v/>
      </c>
      <c r="X553" s="60" t="str">
        <f>IFERROR(Regression_Prep[[#This Row],[Per Pupil Spending]]/(1-Regression_Prep[[#This Row],[Percent Below Achievement Math]]),"")</f>
        <v/>
      </c>
      <c r="Y553" s="60"/>
    </row>
    <row r="554" spans="1:25" ht="13">
      <c r="A554" s="25" t="s">
        <v>570</v>
      </c>
      <c r="B554" s="23" t="s">
        <v>1154</v>
      </c>
      <c r="C554" s="23" t="s">
        <v>414</v>
      </c>
      <c r="D554" s="23" t="s">
        <v>960</v>
      </c>
      <c r="E554" s="23" t="s">
        <v>647</v>
      </c>
      <c r="F554" s="24" t="s">
        <v>579</v>
      </c>
      <c r="G554" s="23" t="s">
        <v>700</v>
      </c>
      <c r="H554" s="23" t="s">
        <v>701</v>
      </c>
      <c r="I554" s="19" t="s">
        <v>960</v>
      </c>
      <c r="J554" s="18" t="str">
        <f>IF(Regression_Prep[[#This Row],[School Type]]="Charter","Charter", "Non Charter")</f>
        <v>Non Charter</v>
      </c>
      <c r="K554" s="60">
        <f>_xlfn.XLOOKUP(Regression_Prep[[#This Row],[School Name]],Per_Pupil_Spending_1[School Name],Per_Pupil_Spending_1[Amount],"")</f>
        <v>24052.22</v>
      </c>
      <c r="L554" s="60">
        <f>IF(Regression_Prep[[#This Row],[Comparison School Type]]="Charter", 0,1)</f>
        <v>1</v>
      </c>
      <c r="M554" s="60" cm="1">
        <f t="array" ref="M554">_xlfn._xlws.FILTER(Enrollment[Percentage],(Enrollment[School Name]=Regression_Prep[[#This Row],[School Name]])*(Enrollment[Population]="Economically Disadvantaged"),"")</f>
        <v>0.34029999999999999</v>
      </c>
      <c r="N554" s="60" cm="1">
        <f t="array" ref="N554">_xlfn._xlws.FILTER(Enrollment[Percentage],(Enrollment[School Name]=Regression_Prep[[#This Row],[School Name]])*(Enrollment[Population]="Students with Disabilities"),"")</f>
        <v>0.21529999999999999</v>
      </c>
      <c r="O554" s="60" t="str">
        <f>_xlfn.XLOOKUP(Regression_Prep[[#This Row],[School Name]],ELA_New[School Name], ELA_New[Percentage of Students at Achievement Level],"")</f>
        <v/>
      </c>
      <c r="P554" s="60" t="str">
        <f>_xlfn.XLOOKUP(Regression_Prep[[#This Row],[School Name]],Math_New[School Name],Math_New[Percentage of Students at Achievement Level],"")</f>
        <v/>
      </c>
      <c r="Q554" s="60" t="str">
        <f>_xlfn.XLOOKUP(Regression_Prep[[#This Row],[School Name]],Science_New[School Name], Science_New[Percentage of Students at Achievement Level],"")</f>
        <v/>
      </c>
      <c r="R55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4" s="60" t="str">
        <f>IFERROR(Regression_Prep[[#This Row],[Per Pupil Spending]]*Regression_Prep[[#This Row],[Percent Below Achievement ELA]],"")</f>
        <v/>
      </c>
      <c r="T554" s="60" t="str">
        <f>IFERROR(Regression_Prep[[#This Row],[Per Pupil Spending]]/(1-Regression_Prep[[#This Row],[Percent Below Achievement ELA]]),"")</f>
        <v/>
      </c>
      <c r="U554" s="60" t="str">
        <f>IFERROR(Regression_Prep[[#This Row],[Per Pupil Spending]]*Regression_Prep[[#This Row],[Percent Below Achievement Science]],"")</f>
        <v/>
      </c>
      <c r="V554" s="60" t="str">
        <f>IFERROR(Regression_Prep[[#This Row],[Per Pupil Spending]]/(1-Regression_Prep[[#This Row],[Percent Below Achievement Science]]),"")</f>
        <v/>
      </c>
      <c r="W554" s="60" t="str">
        <f>IFERROR(Regression_Prep[[#This Row],[Per Pupil Spending]]*Regression_Prep[[#This Row],[Percent Below Achievement Math]],"")</f>
        <v/>
      </c>
      <c r="X554" s="60" t="str">
        <f>IFERROR(Regression_Prep[[#This Row],[Per Pupil Spending]]/(1-Regression_Prep[[#This Row],[Percent Below Achievement Math]]),"")</f>
        <v/>
      </c>
      <c r="Y554" s="60"/>
    </row>
    <row r="555" spans="1:25" ht="13">
      <c r="A555" s="28" t="s">
        <v>570</v>
      </c>
      <c r="B555" s="26" t="s">
        <v>1154</v>
      </c>
      <c r="C555" s="26" t="s">
        <v>568</v>
      </c>
      <c r="D555" s="26" t="s">
        <v>960</v>
      </c>
      <c r="E555" s="26" t="s">
        <v>647</v>
      </c>
      <c r="F555" s="27" t="s">
        <v>579</v>
      </c>
      <c r="G555" s="26" t="s">
        <v>700</v>
      </c>
      <c r="H555" s="26" t="s">
        <v>701</v>
      </c>
      <c r="I555" s="19" t="s">
        <v>960</v>
      </c>
      <c r="J555" s="18" t="str">
        <f>IF(Regression_Prep[[#This Row],[School Type]]="Charter","Charter", "Non Charter")</f>
        <v>Non Charter</v>
      </c>
      <c r="K555" s="60">
        <f>_xlfn.XLOOKUP(Regression_Prep[[#This Row],[School Name]],Per_Pupil_Spending_1[School Name],Per_Pupil_Spending_1[Amount],"")</f>
        <v>23295.45</v>
      </c>
      <c r="L555" s="60">
        <f>IF(Regression_Prep[[#This Row],[Comparison School Type]]="Charter", 0,1)</f>
        <v>1</v>
      </c>
      <c r="M555" s="60" cm="1">
        <f t="array" ref="M555">_xlfn._xlws.FILTER(Enrollment[Percentage],(Enrollment[School Name]=Regression_Prep[[#This Row],[School Name]])*(Enrollment[Population]="Economically Disadvantaged"),"")</f>
        <v>0.22509999999999999</v>
      </c>
      <c r="N555" s="60" cm="1">
        <f t="array" ref="N555">_xlfn._xlws.FILTER(Enrollment[Percentage],(Enrollment[School Name]=Regression_Prep[[#This Row],[School Name]])*(Enrollment[Population]="Students with Disabilities"),"")</f>
        <v>0.23469999999999999</v>
      </c>
      <c r="O555" s="60" t="str">
        <f>_xlfn.XLOOKUP(Regression_Prep[[#This Row],[School Name]],ELA_New[School Name], ELA_New[Percentage of Students at Achievement Level],"")</f>
        <v/>
      </c>
      <c r="P555" s="60" t="str">
        <f>_xlfn.XLOOKUP(Regression_Prep[[#This Row],[School Name]],Math_New[School Name],Math_New[Percentage of Students at Achievement Level],"")</f>
        <v/>
      </c>
      <c r="Q555" s="60" t="str">
        <f>_xlfn.XLOOKUP(Regression_Prep[[#This Row],[School Name]],Science_New[School Name], Science_New[Percentage of Students at Achievement Level],"")</f>
        <v/>
      </c>
      <c r="R55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5" s="60" t="str">
        <f>IFERROR(Regression_Prep[[#This Row],[Per Pupil Spending]]*Regression_Prep[[#This Row],[Percent Below Achievement ELA]],"")</f>
        <v/>
      </c>
      <c r="T555" s="60" t="str">
        <f>IFERROR(Regression_Prep[[#This Row],[Per Pupil Spending]]/(1-Regression_Prep[[#This Row],[Percent Below Achievement ELA]]),"")</f>
        <v/>
      </c>
      <c r="U555" s="60" t="str">
        <f>IFERROR(Regression_Prep[[#This Row],[Per Pupil Spending]]*Regression_Prep[[#This Row],[Percent Below Achievement Science]],"")</f>
        <v/>
      </c>
      <c r="V555" s="60" t="str">
        <f>IFERROR(Regression_Prep[[#This Row],[Per Pupil Spending]]/(1-Regression_Prep[[#This Row],[Percent Below Achievement Science]]),"")</f>
        <v/>
      </c>
      <c r="W555" s="60" t="str">
        <f>IFERROR(Regression_Prep[[#This Row],[Per Pupil Spending]]*Regression_Prep[[#This Row],[Percent Below Achievement Math]],"")</f>
        <v/>
      </c>
      <c r="X555" s="60" t="str">
        <f>IFERROR(Regression_Prep[[#This Row],[Per Pupil Spending]]/(1-Regression_Prep[[#This Row],[Percent Below Achievement Math]]),"")</f>
        <v/>
      </c>
      <c r="Y555" s="60"/>
    </row>
    <row r="556" spans="1:25" ht="13">
      <c r="A556" s="25" t="s">
        <v>570</v>
      </c>
      <c r="B556" s="23" t="s">
        <v>1158</v>
      </c>
      <c r="C556" s="23" t="s">
        <v>179</v>
      </c>
      <c r="D556" s="23" t="s">
        <v>960</v>
      </c>
      <c r="E556" s="23" t="s">
        <v>647</v>
      </c>
      <c r="F556" s="24" t="s">
        <v>579</v>
      </c>
      <c r="G556" s="23" t="s">
        <v>653</v>
      </c>
      <c r="H556" s="23" t="s">
        <v>1159</v>
      </c>
      <c r="I556" s="19" t="s">
        <v>960</v>
      </c>
      <c r="J556" s="18" t="str">
        <f>IF(Regression_Prep[[#This Row],[School Type]]="Charter","Charter", "Non Charter")</f>
        <v>Non Charter</v>
      </c>
      <c r="K556" s="60">
        <f>_xlfn.XLOOKUP(Regression_Prep[[#This Row],[School Name]],Per_Pupil_Spending_1[School Name],Per_Pupil_Spending_1[Amount],"")</f>
        <v>27088.74</v>
      </c>
      <c r="L556" s="60">
        <f>IF(Regression_Prep[[#This Row],[Comparison School Type]]="Charter", 0,1)</f>
        <v>1</v>
      </c>
      <c r="M556" s="60" cm="1">
        <f t="array" ref="M556">_xlfn._xlws.FILTER(Enrollment[Percentage],(Enrollment[School Name]=Regression_Prep[[#This Row],[School Name]])*(Enrollment[Population]="Economically Disadvantaged"),"")</f>
        <v>0.1171</v>
      </c>
      <c r="N556" s="60" cm="1">
        <f t="array" ref="N556">_xlfn._xlws.FILTER(Enrollment[Percentage],(Enrollment[School Name]=Regression_Prep[[#This Row],[School Name]])*(Enrollment[Population]="Students with Disabilities"),"")</f>
        <v>0.1951</v>
      </c>
      <c r="O556" s="60" t="str">
        <f>_xlfn.XLOOKUP(Regression_Prep[[#This Row],[School Name]],ELA_New[School Name], ELA_New[Percentage of Students at Achievement Level],"")</f>
        <v/>
      </c>
      <c r="P556" s="60" t="str">
        <f>_xlfn.XLOOKUP(Regression_Prep[[#This Row],[School Name]],Math_New[School Name],Math_New[Percentage of Students at Achievement Level],"")</f>
        <v/>
      </c>
      <c r="Q556" s="60" t="str">
        <f>_xlfn.XLOOKUP(Regression_Prep[[#This Row],[School Name]],Science_New[School Name], Science_New[Percentage of Students at Achievement Level],"")</f>
        <v/>
      </c>
      <c r="R55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6" s="60" t="str">
        <f>IFERROR(Regression_Prep[[#This Row],[Per Pupil Spending]]*Regression_Prep[[#This Row],[Percent Below Achievement ELA]],"")</f>
        <v/>
      </c>
      <c r="T556" s="60" t="str">
        <f>IFERROR(Regression_Prep[[#This Row],[Per Pupil Spending]]/(1-Regression_Prep[[#This Row],[Percent Below Achievement ELA]]),"")</f>
        <v/>
      </c>
      <c r="U556" s="60" t="str">
        <f>IFERROR(Regression_Prep[[#This Row],[Per Pupil Spending]]*Regression_Prep[[#This Row],[Percent Below Achievement Science]],"")</f>
        <v/>
      </c>
      <c r="V556" s="60" t="str">
        <f>IFERROR(Regression_Prep[[#This Row],[Per Pupil Spending]]/(1-Regression_Prep[[#This Row],[Percent Below Achievement Science]]),"")</f>
        <v/>
      </c>
      <c r="W556" s="60" t="str">
        <f>IFERROR(Regression_Prep[[#This Row],[Per Pupil Spending]]*Regression_Prep[[#This Row],[Percent Below Achievement Math]],"")</f>
        <v/>
      </c>
      <c r="X556" s="60" t="str">
        <f>IFERROR(Regression_Prep[[#This Row],[Per Pupil Spending]]/(1-Regression_Prep[[#This Row],[Percent Below Achievement Math]]),"")</f>
        <v/>
      </c>
      <c r="Y556" s="60"/>
    </row>
    <row r="557" spans="1:25" ht="13">
      <c r="A557" s="28" t="s">
        <v>570</v>
      </c>
      <c r="B557" s="26" t="s">
        <v>1158</v>
      </c>
      <c r="C557" s="26" t="s">
        <v>347</v>
      </c>
      <c r="D557" s="26" t="s">
        <v>960</v>
      </c>
      <c r="E557" s="26" t="s">
        <v>647</v>
      </c>
      <c r="F557" s="27" t="s">
        <v>579</v>
      </c>
      <c r="G557" s="26" t="s">
        <v>653</v>
      </c>
      <c r="H557" s="26" t="s">
        <v>1159</v>
      </c>
      <c r="I557" s="19" t="s">
        <v>960</v>
      </c>
      <c r="J557" s="18" t="str">
        <f>IF(Regression_Prep[[#This Row],[School Type]]="Charter","Charter", "Non Charter")</f>
        <v>Non Charter</v>
      </c>
      <c r="K557" s="60">
        <f>_xlfn.XLOOKUP(Regression_Prep[[#This Row],[School Name]],Per_Pupil_Spending_1[School Name],Per_Pupil_Spending_1[Amount],"")</f>
        <v>27668.74</v>
      </c>
      <c r="L557" s="60">
        <f>IF(Regression_Prep[[#This Row],[Comparison School Type]]="Charter", 0,1)</f>
        <v>1</v>
      </c>
      <c r="M557" s="60" cm="1">
        <f t="array" ref="M557">_xlfn._xlws.FILTER(Enrollment[Percentage],(Enrollment[School Name]=Regression_Prep[[#This Row],[School Name]])*(Enrollment[Population]="Economically Disadvantaged"),"")</f>
        <v>9.8599999999999993E-2</v>
      </c>
      <c r="N557" s="60" cm="1">
        <f t="array" ref="N557">_xlfn._xlws.FILTER(Enrollment[Percentage],(Enrollment[School Name]=Regression_Prep[[#This Row],[School Name]])*(Enrollment[Population]="Students with Disabilities"),"")</f>
        <v>0.16900000000000001</v>
      </c>
      <c r="O557" s="60" t="str">
        <f>_xlfn.XLOOKUP(Regression_Prep[[#This Row],[School Name]],ELA_New[School Name], ELA_New[Percentage of Students at Achievement Level],"")</f>
        <v/>
      </c>
      <c r="P557" s="60" t="str">
        <f>_xlfn.XLOOKUP(Regression_Prep[[#This Row],[School Name]],Math_New[School Name],Math_New[Percentage of Students at Achievement Level],"")</f>
        <v/>
      </c>
      <c r="Q557" s="60" t="str">
        <f>_xlfn.XLOOKUP(Regression_Prep[[#This Row],[School Name]],Science_New[School Name], Science_New[Percentage of Students at Achievement Level],"")</f>
        <v/>
      </c>
      <c r="R55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7" s="60" t="str">
        <f>IFERROR(Regression_Prep[[#This Row],[Per Pupil Spending]]*Regression_Prep[[#This Row],[Percent Below Achievement ELA]],"")</f>
        <v/>
      </c>
      <c r="T557" s="60" t="str">
        <f>IFERROR(Regression_Prep[[#This Row],[Per Pupil Spending]]/(1-Regression_Prep[[#This Row],[Percent Below Achievement ELA]]),"")</f>
        <v/>
      </c>
      <c r="U557" s="60" t="str">
        <f>IFERROR(Regression_Prep[[#This Row],[Per Pupil Spending]]*Regression_Prep[[#This Row],[Percent Below Achievement Science]],"")</f>
        <v/>
      </c>
      <c r="V557" s="60" t="str">
        <f>IFERROR(Regression_Prep[[#This Row],[Per Pupil Spending]]/(1-Regression_Prep[[#This Row],[Percent Below Achievement Science]]),"")</f>
        <v/>
      </c>
      <c r="W557" s="60" t="str">
        <f>IFERROR(Regression_Prep[[#This Row],[Per Pupil Spending]]*Regression_Prep[[#This Row],[Percent Below Achievement Math]],"")</f>
        <v/>
      </c>
      <c r="X557" s="60" t="str">
        <f>IFERROR(Regression_Prep[[#This Row],[Per Pupil Spending]]/(1-Regression_Prep[[#This Row],[Percent Below Achievement Math]]),"")</f>
        <v/>
      </c>
      <c r="Y557" s="60"/>
    </row>
    <row r="558" spans="1:25" ht="13">
      <c r="A558" s="25" t="s">
        <v>570</v>
      </c>
      <c r="B558" s="23" t="s">
        <v>1158</v>
      </c>
      <c r="C558" s="23" t="s">
        <v>512</v>
      </c>
      <c r="D558" s="23" t="s">
        <v>960</v>
      </c>
      <c r="E558" s="23" t="s">
        <v>647</v>
      </c>
      <c r="F558" s="24" t="s">
        <v>579</v>
      </c>
      <c r="G558" s="23" t="s">
        <v>653</v>
      </c>
      <c r="H558" s="23" t="s">
        <v>1159</v>
      </c>
      <c r="I558" s="19" t="s">
        <v>960</v>
      </c>
      <c r="J558" s="18" t="str">
        <f>IF(Regression_Prep[[#This Row],[School Type]]="Charter","Charter", "Non Charter")</f>
        <v>Non Charter</v>
      </c>
      <c r="K558" s="60">
        <f>_xlfn.XLOOKUP(Regression_Prep[[#This Row],[School Name]],Per_Pupil_Spending_1[School Name],Per_Pupil_Spending_1[Amount],"")</f>
        <v>27264.7</v>
      </c>
      <c r="L558" s="60">
        <f>IF(Regression_Prep[[#This Row],[Comparison School Type]]="Charter", 0,1)</f>
        <v>1</v>
      </c>
      <c r="M558" s="60" cm="1">
        <f t="array" ref="M558">_xlfn._xlws.FILTER(Enrollment[Percentage],(Enrollment[School Name]=Regression_Prep[[#This Row],[School Name]])*(Enrollment[Population]="Economically Disadvantaged"),"")</f>
        <v>7.4099999999999999E-2</v>
      </c>
      <c r="N558" s="60" cm="1">
        <f t="array" ref="N558">_xlfn._xlws.FILTER(Enrollment[Percentage],(Enrollment[School Name]=Regression_Prep[[#This Row],[School Name]])*(Enrollment[Population]="Students with Disabilities"),"")</f>
        <v>0.16400000000000001</v>
      </c>
      <c r="O558" s="60" t="str">
        <f>_xlfn.XLOOKUP(Regression_Prep[[#This Row],[School Name]],ELA_New[School Name], ELA_New[Percentage of Students at Achievement Level],"")</f>
        <v/>
      </c>
      <c r="P558" s="60" t="str">
        <f>_xlfn.XLOOKUP(Regression_Prep[[#This Row],[School Name]],Math_New[School Name],Math_New[Percentage of Students at Achievement Level],"")</f>
        <v/>
      </c>
      <c r="Q558" s="60" t="str">
        <f>_xlfn.XLOOKUP(Regression_Prep[[#This Row],[School Name]],Science_New[School Name], Science_New[Percentage of Students at Achievement Level],"")</f>
        <v/>
      </c>
      <c r="R55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8" s="60" t="str">
        <f>IFERROR(Regression_Prep[[#This Row],[Per Pupil Spending]]*Regression_Prep[[#This Row],[Percent Below Achievement ELA]],"")</f>
        <v/>
      </c>
      <c r="T558" s="60" t="str">
        <f>IFERROR(Regression_Prep[[#This Row],[Per Pupil Spending]]/(1-Regression_Prep[[#This Row],[Percent Below Achievement ELA]]),"")</f>
        <v/>
      </c>
      <c r="U558" s="60" t="str">
        <f>IFERROR(Regression_Prep[[#This Row],[Per Pupil Spending]]*Regression_Prep[[#This Row],[Percent Below Achievement Science]],"")</f>
        <v/>
      </c>
      <c r="V558" s="60" t="str">
        <f>IFERROR(Regression_Prep[[#This Row],[Per Pupil Spending]]/(1-Regression_Prep[[#This Row],[Percent Below Achievement Science]]),"")</f>
        <v/>
      </c>
      <c r="W558" s="60" t="str">
        <f>IFERROR(Regression_Prep[[#This Row],[Per Pupil Spending]]*Regression_Prep[[#This Row],[Percent Below Achievement Math]],"")</f>
        <v/>
      </c>
      <c r="X558" s="60" t="str">
        <f>IFERROR(Regression_Prep[[#This Row],[Per Pupil Spending]]/(1-Regression_Prep[[#This Row],[Percent Below Achievement Math]]),"")</f>
        <v/>
      </c>
      <c r="Y558" s="60"/>
    </row>
    <row r="559" spans="1:25" ht="13">
      <c r="A559" s="28" t="s">
        <v>570</v>
      </c>
      <c r="B559" s="26" t="s">
        <v>1204</v>
      </c>
      <c r="C559" s="26" t="s">
        <v>558</v>
      </c>
      <c r="D559" s="26" t="s">
        <v>933</v>
      </c>
      <c r="E559" s="26" t="s">
        <v>647</v>
      </c>
      <c r="F559" s="27" t="s">
        <v>579</v>
      </c>
      <c r="G559" s="26" t="s">
        <v>653</v>
      </c>
      <c r="H559" s="26" t="s">
        <v>1205</v>
      </c>
      <c r="I559" s="19" t="s">
        <v>933</v>
      </c>
      <c r="J559" s="18" t="str">
        <f>IF(Regression_Prep[[#This Row],[School Type]]="Charter","Charter", "Non Charter")</f>
        <v>Non Charter</v>
      </c>
      <c r="K559" s="60">
        <f>_xlfn.XLOOKUP(Regression_Prep[[#This Row],[School Name]],Per_Pupil_Spending_1[School Name],Per_Pupil_Spending_1[Amount],"")</f>
        <v>26469.73</v>
      </c>
      <c r="L559" s="60">
        <f>IF(Regression_Prep[[#This Row],[Comparison School Type]]="Charter", 0,1)</f>
        <v>1</v>
      </c>
      <c r="M559" s="60" cm="1">
        <f t="array" ref="M559">_xlfn._xlws.FILTER(Enrollment[Percentage],(Enrollment[School Name]=Regression_Prep[[#This Row],[School Name]])*(Enrollment[Population]="Economically Disadvantaged"),"")</f>
        <v>7.0099999999999996E-2</v>
      </c>
      <c r="N559" s="60" cm="1">
        <f t="array" ref="N559">_xlfn._xlws.FILTER(Enrollment[Percentage],(Enrollment[School Name]=Regression_Prep[[#This Row],[School Name]])*(Enrollment[Population]="Students with Disabilities"),"")</f>
        <v>9.5899999999999999E-2</v>
      </c>
      <c r="O559" s="60" t="str">
        <f>_xlfn.XLOOKUP(Regression_Prep[[#This Row],[School Name]],ELA_New[School Name], ELA_New[Percentage of Students at Achievement Level],"")</f>
        <v/>
      </c>
      <c r="P559" s="60" t="str">
        <f>_xlfn.XLOOKUP(Regression_Prep[[#This Row],[School Name]],Math_New[School Name],Math_New[Percentage of Students at Achievement Level],"")</f>
        <v/>
      </c>
      <c r="Q559" s="60" t="str">
        <f>_xlfn.XLOOKUP(Regression_Prep[[#This Row],[School Name]],Science_New[School Name], Science_New[Percentage of Students at Achievement Level],"")</f>
        <v/>
      </c>
      <c r="R55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59" s="60" t="str">
        <f>IFERROR(Regression_Prep[[#This Row],[Per Pupil Spending]]*Regression_Prep[[#This Row],[Percent Below Achievement ELA]],"")</f>
        <v/>
      </c>
      <c r="T559" s="60" t="str">
        <f>IFERROR(Regression_Prep[[#This Row],[Per Pupil Spending]]/(1-Regression_Prep[[#This Row],[Percent Below Achievement ELA]]),"")</f>
        <v/>
      </c>
      <c r="U559" s="60" t="str">
        <f>IFERROR(Regression_Prep[[#This Row],[Per Pupil Spending]]*Regression_Prep[[#This Row],[Percent Below Achievement Science]],"")</f>
        <v/>
      </c>
      <c r="V559" s="60" t="str">
        <f>IFERROR(Regression_Prep[[#This Row],[Per Pupil Spending]]/(1-Regression_Prep[[#This Row],[Percent Below Achievement Science]]),"")</f>
        <v/>
      </c>
      <c r="W559" s="60" t="str">
        <f>IFERROR(Regression_Prep[[#This Row],[Per Pupil Spending]]*Regression_Prep[[#This Row],[Percent Below Achievement Math]],"")</f>
        <v/>
      </c>
      <c r="X559" s="60" t="str">
        <f>IFERROR(Regression_Prep[[#This Row],[Per Pupil Spending]]/(1-Regression_Prep[[#This Row],[Percent Below Achievement Math]]),"")</f>
        <v/>
      </c>
      <c r="Y559" s="60"/>
    </row>
    <row r="560" spans="1:25" ht="13">
      <c r="A560" s="25" t="s">
        <v>570</v>
      </c>
      <c r="B560" s="23" t="s">
        <v>1206</v>
      </c>
      <c r="C560" s="23" t="s">
        <v>543</v>
      </c>
      <c r="D560" s="23" t="s">
        <v>1207</v>
      </c>
      <c r="E560" s="23" t="s">
        <v>647</v>
      </c>
      <c r="F560" s="24" t="s">
        <v>579</v>
      </c>
      <c r="G560" s="23" t="s">
        <v>700</v>
      </c>
      <c r="H560" s="23" t="s">
        <v>700</v>
      </c>
      <c r="I560" s="19" t="s">
        <v>1207</v>
      </c>
      <c r="J560" s="18" t="str">
        <f>IF(Regression_Prep[[#This Row],[School Type]]="Charter","Charter", "Non Charter")</f>
        <v>Non Charter</v>
      </c>
      <c r="K560" s="60">
        <f>_xlfn.XLOOKUP(Regression_Prep[[#This Row],[School Name]],Per_Pupil_Spending_1[School Name],Per_Pupil_Spending_1[Amount],"")</f>
        <v>37119.449999999997</v>
      </c>
      <c r="L560" s="60">
        <f>IF(Regression_Prep[[#This Row],[Comparison School Type]]="Charter", 0,1)</f>
        <v>1</v>
      </c>
      <c r="M560" s="60" cm="1">
        <f t="array" ref="M560">_xlfn._xlws.FILTER(Enrollment[Percentage],(Enrollment[School Name]=Regression_Prep[[#This Row],[School Name]])*(Enrollment[Population]="Economically Disadvantaged"),"")</f>
        <v>0.14749999999999999</v>
      </c>
      <c r="N560" s="60" cm="1">
        <f t="array" ref="N560">_xlfn._xlws.FILTER(Enrollment[Percentage],(Enrollment[School Name]=Regression_Prep[[#This Row],[School Name]])*(Enrollment[Population]="Students with Disabilities"),"")</f>
        <v>0.1749</v>
      </c>
      <c r="O560" s="60" t="str">
        <f>_xlfn.XLOOKUP(Regression_Prep[[#This Row],[School Name]],ELA_New[School Name], ELA_New[Percentage of Students at Achievement Level],"")</f>
        <v/>
      </c>
      <c r="P560" s="60" t="str">
        <f>_xlfn.XLOOKUP(Regression_Prep[[#This Row],[School Name]],Math_New[School Name],Math_New[Percentage of Students at Achievement Level],"")</f>
        <v/>
      </c>
      <c r="Q560" s="60" t="str">
        <f>_xlfn.XLOOKUP(Regression_Prep[[#This Row],[School Name]],Science_New[School Name], Science_New[Percentage of Students at Achievement Level],"")</f>
        <v/>
      </c>
      <c r="R56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0" s="60" t="str">
        <f>IFERROR(Regression_Prep[[#This Row],[Per Pupil Spending]]*Regression_Prep[[#This Row],[Percent Below Achievement ELA]],"")</f>
        <v/>
      </c>
      <c r="T560" s="60" t="str">
        <f>IFERROR(Regression_Prep[[#This Row],[Per Pupil Spending]]/(1-Regression_Prep[[#This Row],[Percent Below Achievement ELA]]),"")</f>
        <v/>
      </c>
      <c r="U560" s="60" t="str">
        <f>IFERROR(Regression_Prep[[#This Row],[Per Pupil Spending]]*Regression_Prep[[#This Row],[Percent Below Achievement Science]],"")</f>
        <v/>
      </c>
      <c r="V560" s="60" t="str">
        <f>IFERROR(Regression_Prep[[#This Row],[Per Pupil Spending]]/(1-Regression_Prep[[#This Row],[Percent Below Achievement Science]]),"")</f>
        <v/>
      </c>
      <c r="W560" s="60" t="str">
        <f>IFERROR(Regression_Prep[[#This Row],[Per Pupil Spending]]*Regression_Prep[[#This Row],[Percent Below Achievement Math]],"")</f>
        <v/>
      </c>
      <c r="X560" s="60" t="str">
        <f>IFERROR(Regression_Prep[[#This Row],[Per Pupil Spending]]/(1-Regression_Prep[[#This Row],[Percent Below Achievement Math]]),"")</f>
        <v/>
      </c>
      <c r="Y560" s="60"/>
    </row>
    <row r="561" spans="1:25" ht="13">
      <c r="A561" s="28" t="s">
        <v>570</v>
      </c>
      <c r="B561" s="26" t="s">
        <v>902</v>
      </c>
      <c r="C561" s="26" t="s">
        <v>540</v>
      </c>
      <c r="D561" s="26" t="s">
        <v>907</v>
      </c>
      <c r="E561" s="26" t="s">
        <v>647</v>
      </c>
      <c r="F561" s="27" t="s">
        <v>579</v>
      </c>
      <c r="G561" s="26" t="s">
        <v>663</v>
      </c>
      <c r="H561" s="26" t="s">
        <v>664</v>
      </c>
      <c r="I561" s="19" t="s">
        <v>907</v>
      </c>
      <c r="J561" s="18" t="str">
        <f>IF(Regression_Prep[[#This Row],[School Type]]="Charter","Charter", "Non Charter")</f>
        <v>Non Charter</v>
      </c>
      <c r="K561" s="60">
        <f>_xlfn.XLOOKUP(Regression_Prep[[#This Row],[School Name]],Per_Pupil_Spending_1[School Name],Per_Pupil_Spending_1[Amount],"")</f>
        <v>20125.09</v>
      </c>
      <c r="L561" s="60">
        <f>IF(Regression_Prep[[#This Row],[Comparison School Type]]="Charter", 0,1)</f>
        <v>1</v>
      </c>
      <c r="M561" s="60" cm="1">
        <f t="array" ref="M561">_xlfn._xlws.FILTER(Enrollment[Percentage],(Enrollment[School Name]=Regression_Prep[[#This Row],[School Name]])*(Enrollment[Population]="Economically Disadvantaged"),"")</f>
        <v>0.68969999999999998</v>
      </c>
      <c r="N561" s="60" t="str" cm="1">
        <f t="array" ref="N561">_xlfn._xlws.FILTER(Enrollment[Percentage],(Enrollment[School Name]=Regression_Prep[[#This Row],[School Name]])*(Enrollment[Population]="Students with Disabilities"),"")</f>
        <v/>
      </c>
      <c r="O561" s="60" t="str">
        <f>_xlfn.XLOOKUP(Regression_Prep[[#This Row],[School Name]],ELA_New[School Name], ELA_New[Percentage of Students at Achievement Level],"")</f>
        <v/>
      </c>
      <c r="P561" s="60" t="str">
        <f>_xlfn.XLOOKUP(Regression_Prep[[#This Row],[School Name]],Math_New[School Name],Math_New[Percentage of Students at Achievement Level],"")</f>
        <v/>
      </c>
      <c r="Q561" s="60" t="str">
        <f>_xlfn.XLOOKUP(Regression_Prep[[#This Row],[School Name]],Science_New[School Name], Science_New[Percentage of Students at Achievement Level],"")</f>
        <v/>
      </c>
      <c r="R56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1" s="60" t="str">
        <f>IFERROR(Regression_Prep[[#This Row],[Per Pupil Spending]]*Regression_Prep[[#This Row],[Percent Below Achievement ELA]],"")</f>
        <v/>
      </c>
      <c r="T561" s="60" t="str">
        <f>IFERROR(Regression_Prep[[#This Row],[Per Pupil Spending]]/(1-Regression_Prep[[#This Row],[Percent Below Achievement ELA]]),"")</f>
        <v/>
      </c>
      <c r="U561" s="60" t="str">
        <f>IFERROR(Regression_Prep[[#This Row],[Per Pupil Spending]]*Regression_Prep[[#This Row],[Percent Below Achievement Science]],"")</f>
        <v/>
      </c>
      <c r="V561" s="60" t="str">
        <f>IFERROR(Regression_Prep[[#This Row],[Per Pupil Spending]]/(1-Regression_Prep[[#This Row],[Percent Below Achievement Science]]),"")</f>
        <v/>
      </c>
      <c r="W561" s="60" t="str">
        <f>IFERROR(Regression_Prep[[#This Row],[Per Pupil Spending]]*Regression_Prep[[#This Row],[Percent Below Achievement Math]],"")</f>
        <v/>
      </c>
      <c r="X561" s="60" t="str">
        <f>IFERROR(Regression_Prep[[#This Row],[Per Pupil Spending]]/(1-Regression_Prep[[#This Row],[Percent Below Achievement Math]]),"")</f>
        <v/>
      </c>
      <c r="Y561" s="60"/>
    </row>
    <row r="562" spans="1:25" ht="13">
      <c r="A562" s="25" t="s">
        <v>570</v>
      </c>
      <c r="B562" s="23" t="s">
        <v>944</v>
      </c>
      <c r="C562" s="23" t="s">
        <v>530</v>
      </c>
      <c r="D562" s="23" t="s">
        <v>907</v>
      </c>
      <c r="E562" s="23" t="s">
        <v>647</v>
      </c>
      <c r="F562" s="24" t="s">
        <v>579</v>
      </c>
      <c r="G562" s="23" t="s">
        <v>695</v>
      </c>
      <c r="H562" s="23" t="s">
        <v>947</v>
      </c>
      <c r="I562" s="19" t="s">
        <v>907</v>
      </c>
      <c r="J562" s="18" t="str">
        <f>IF(Regression_Prep[[#This Row],[School Type]]="Charter","Charter", "Non Charter")</f>
        <v>Non Charter</v>
      </c>
      <c r="K562" s="60">
        <f>_xlfn.XLOOKUP(Regression_Prep[[#This Row],[School Name]],Per_Pupil_Spending_1[School Name],Per_Pupil_Spending_1[Amount],"")</f>
        <v>27913.21</v>
      </c>
      <c r="L562" s="60">
        <f>IF(Regression_Prep[[#This Row],[Comparison School Type]]="Charter", 0,1)</f>
        <v>1</v>
      </c>
      <c r="M562" s="60" cm="1">
        <f t="array" ref="M562">_xlfn._xlws.FILTER(Enrollment[Percentage],(Enrollment[School Name]=Regression_Prep[[#This Row],[School Name]])*(Enrollment[Population]="Economically Disadvantaged"),"")</f>
        <v>0.33329999999999999</v>
      </c>
      <c r="N562" s="60" t="str" cm="1">
        <f t="array" ref="N562">_xlfn._xlws.FILTER(Enrollment[Percentage],(Enrollment[School Name]=Regression_Prep[[#This Row],[School Name]])*(Enrollment[Population]="Students with Disabilities"),"")</f>
        <v/>
      </c>
      <c r="O562" s="60" t="str">
        <f>_xlfn.XLOOKUP(Regression_Prep[[#This Row],[School Name]],ELA_New[School Name], ELA_New[Percentage of Students at Achievement Level],"")</f>
        <v/>
      </c>
      <c r="P562" s="60" t="str">
        <f>_xlfn.XLOOKUP(Regression_Prep[[#This Row],[School Name]],Math_New[School Name],Math_New[Percentage of Students at Achievement Level],"")</f>
        <v/>
      </c>
      <c r="Q562" s="60" t="str">
        <f>_xlfn.XLOOKUP(Regression_Prep[[#This Row],[School Name]],Science_New[School Name], Science_New[Percentage of Students at Achievement Level],"")</f>
        <v/>
      </c>
      <c r="R56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2" s="60" t="str">
        <f>IFERROR(Regression_Prep[[#This Row],[Per Pupil Spending]]*Regression_Prep[[#This Row],[Percent Below Achievement ELA]],"")</f>
        <v/>
      </c>
      <c r="T562" s="60" t="str">
        <f>IFERROR(Regression_Prep[[#This Row],[Per Pupil Spending]]/(1-Regression_Prep[[#This Row],[Percent Below Achievement ELA]]),"")</f>
        <v/>
      </c>
      <c r="U562" s="60" t="str">
        <f>IFERROR(Regression_Prep[[#This Row],[Per Pupil Spending]]*Regression_Prep[[#This Row],[Percent Below Achievement Science]],"")</f>
        <v/>
      </c>
      <c r="V562" s="60" t="str">
        <f>IFERROR(Regression_Prep[[#This Row],[Per Pupil Spending]]/(1-Regression_Prep[[#This Row],[Percent Below Achievement Science]]),"")</f>
        <v/>
      </c>
      <c r="W562" s="60" t="str">
        <f>IFERROR(Regression_Prep[[#This Row],[Per Pupil Spending]]*Regression_Prep[[#This Row],[Percent Below Achievement Math]],"")</f>
        <v/>
      </c>
      <c r="X562" s="60" t="str">
        <f>IFERROR(Regression_Prep[[#This Row],[Per Pupil Spending]]/(1-Regression_Prep[[#This Row],[Percent Below Achievement Math]]),"")</f>
        <v/>
      </c>
      <c r="Y562" s="60"/>
    </row>
    <row r="563" spans="1:25" ht="13">
      <c r="A563" s="28" t="s">
        <v>570</v>
      </c>
      <c r="B563" s="26" t="s">
        <v>988</v>
      </c>
      <c r="C563" s="26" t="s">
        <v>500</v>
      </c>
      <c r="D563" s="26" t="s">
        <v>907</v>
      </c>
      <c r="E563" s="26" t="s">
        <v>647</v>
      </c>
      <c r="F563" s="27" t="s">
        <v>579</v>
      </c>
      <c r="G563" s="26" t="s">
        <v>676</v>
      </c>
      <c r="H563" s="26" t="s">
        <v>991</v>
      </c>
      <c r="I563" s="19" t="s">
        <v>907</v>
      </c>
      <c r="J563" s="18" t="str">
        <f>IF(Regression_Prep[[#This Row],[School Type]]="Charter","Charter", "Non Charter")</f>
        <v>Non Charter</v>
      </c>
      <c r="K563" s="60">
        <f>_xlfn.XLOOKUP(Regression_Prep[[#This Row],[School Name]],Per_Pupil_Spending_1[School Name],Per_Pupil_Spending_1[Amount],"")</f>
        <v>17475.25</v>
      </c>
      <c r="L563" s="60">
        <f>IF(Regression_Prep[[#This Row],[Comparison School Type]]="Charter", 0,1)</f>
        <v>1</v>
      </c>
      <c r="M563" s="60" cm="1">
        <f t="array" ref="M563">_xlfn._xlws.FILTER(Enrollment[Percentage],(Enrollment[School Name]=Regression_Prep[[#This Row],[School Name]])*(Enrollment[Population]="Economically Disadvantaged"),"")</f>
        <v>0.31369999999999998</v>
      </c>
      <c r="N563" s="60" t="str" cm="1">
        <f t="array" ref="N563">_xlfn._xlws.FILTER(Enrollment[Percentage],(Enrollment[School Name]=Regression_Prep[[#This Row],[School Name]])*(Enrollment[Population]="Students with Disabilities"),"")</f>
        <v/>
      </c>
      <c r="O563" s="60" t="str">
        <f>_xlfn.XLOOKUP(Regression_Prep[[#This Row],[School Name]],ELA_New[School Name], ELA_New[Percentage of Students at Achievement Level],"")</f>
        <v/>
      </c>
      <c r="P563" s="60" t="str">
        <f>_xlfn.XLOOKUP(Regression_Prep[[#This Row],[School Name]],Math_New[School Name],Math_New[Percentage of Students at Achievement Level],"")</f>
        <v/>
      </c>
      <c r="Q563" s="60" t="str">
        <f>_xlfn.XLOOKUP(Regression_Prep[[#This Row],[School Name]],Science_New[School Name], Science_New[Percentage of Students at Achievement Level],"")</f>
        <v/>
      </c>
      <c r="R56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3" s="60" t="str">
        <f>IFERROR(Regression_Prep[[#This Row],[Per Pupil Spending]]*Regression_Prep[[#This Row],[Percent Below Achievement ELA]],"")</f>
        <v/>
      </c>
      <c r="T563" s="60" t="str">
        <f>IFERROR(Regression_Prep[[#This Row],[Per Pupil Spending]]/(1-Regression_Prep[[#This Row],[Percent Below Achievement ELA]]),"")</f>
        <v/>
      </c>
      <c r="U563" s="60" t="str">
        <f>IFERROR(Regression_Prep[[#This Row],[Per Pupil Spending]]*Regression_Prep[[#This Row],[Percent Below Achievement Science]],"")</f>
        <v/>
      </c>
      <c r="V563" s="60" t="str">
        <f>IFERROR(Regression_Prep[[#This Row],[Per Pupil Spending]]/(1-Regression_Prep[[#This Row],[Percent Below Achievement Science]]),"")</f>
        <v/>
      </c>
      <c r="W563" s="60" t="str">
        <f>IFERROR(Regression_Prep[[#This Row],[Per Pupil Spending]]*Regression_Prep[[#This Row],[Percent Below Achievement Math]],"")</f>
        <v/>
      </c>
      <c r="X563" s="60" t="str">
        <f>IFERROR(Regression_Prep[[#This Row],[Per Pupil Spending]]/(1-Regression_Prep[[#This Row],[Percent Below Achievement Math]]),"")</f>
        <v/>
      </c>
      <c r="Y563" s="60"/>
    </row>
    <row r="564" spans="1:25" ht="13">
      <c r="A564" s="25" t="s">
        <v>570</v>
      </c>
      <c r="B564" s="23" t="s">
        <v>1154</v>
      </c>
      <c r="C564" s="23" t="s">
        <v>522</v>
      </c>
      <c r="D564" s="23" t="s">
        <v>907</v>
      </c>
      <c r="E564" s="23" t="s">
        <v>647</v>
      </c>
      <c r="F564" s="24" t="s">
        <v>579</v>
      </c>
      <c r="G564" s="23" t="s">
        <v>700</v>
      </c>
      <c r="H564" s="23" t="s">
        <v>701</v>
      </c>
      <c r="I564" s="19" t="s">
        <v>907</v>
      </c>
      <c r="J564" s="18" t="str">
        <f>IF(Regression_Prep[[#This Row],[School Type]]="Charter","Charter", "Non Charter")</f>
        <v>Non Charter</v>
      </c>
      <c r="K564" s="60">
        <f>_xlfn.XLOOKUP(Regression_Prep[[#This Row],[School Name]],Per_Pupil_Spending_1[School Name],Per_Pupil_Spending_1[Amount],"")</f>
        <v>26098.44</v>
      </c>
      <c r="L564" s="60">
        <f>IF(Regression_Prep[[#This Row],[Comparison School Type]]="Charter", 0,1)</f>
        <v>1</v>
      </c>
      <c r="M564" s="60" cm="1">
        <f t="array" ref="M564">_xlfn._xlws.FILTER(Enrollment[Percentage],(Enrollment[School Name]=Regression_Prep[[#This Row],[School Name]])*(Enrollment[Population]="Economically Disadvantaged"),"")</f>
        <v>0.25209999999999999</v>
      </c>
      <c r="N564" s="60" t="str" cm="1">
        <f t="array" ref="N564">_xlfn._xlws.FILTER(Enrollment[Percentage],(Enrollment[School Name]=Regression_Prep[[#This Row],[School Name]])*(Enrollment[Population]="Students with Disabilities"),"")</f>
        <v/>
      </c>
      <c r="O564" s="60" t="str">
        <f>_xlfn.XLOOKUP(Regression_Prep[[#This Row],[School Name]],ELA_New[School Name], ELA_New[Percentage of Students at Achievement Level],"")</f>
        <v/>
      </c>
      <c r="P564" s="60" t="str">
        <f>_xlfn.XLOOKUP(Regression_Prep[[#This Row],[School Name]],Math_New[School Name],Math_New[Percentage of Students at Achievement Level],"")</f>
        <v/>
      </c>
      <c r="Q564" s="60" t="str">
        <f>_xlfn.XLOOKUP(Regression_Prep[[#This Row],[School Name]],Science_New[School Name], Science_New[Percentage of Students at Achievement Level],"")</f>
        <v/>
      </c>
      <c r="R56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4" s="60" t="str">
        <f>IFERROR(Regression_Prep[[#This Row],[Per Pupil Spending]]*Regression_Prep[[#This Row],[Percent Below Achievement ELA]],"")</f>
        <v/>
      </c>
      <c r="T564" s="60" t="str">
        <f>IFERROR(Regression_Prep[[#This Row],[Per Pupil Spending]]/(1-Regression_Prep[[#This Row],[Percent Below Achievement ELA]]),"")</f>
        <v/>
      </c>
      <c r="U564" s="60" t="str">
        <f>IFERROR(Regression_Prep[[#This Row],[Per Pupil Spending]]*Regression_Prep[[#This Row],[Percent Below Achievement Science]],"")</f>
        <v/>
      </c>
      <c r="V564" s="60" t="str">
        <f>IFERROR(Regression_Prep[[#This Row],[Per Pupil Spending]]/(1-Regression_Prep[[#This Row],[Percent Below Achievement Science]]),"")</f>
        <v/>
      </c>
      <c r="W564" s="60" t="str">
        <f>IFERROR(Regression_Prep[[#This Row],[Per Pupil Spending]]*Regression_Prep[[#This Row],[Percent Below Achievement Math]],"")</f>
        <v/>
      </c>
      <c r="X564" s="60" t="str">
        <f>IFERROR(Regression_Prep[[#This Row],[Per Pupil Spending]]/(1-Regression_Prep[[#This Row],[Percent Below Achievement Math]]),"")</f>
        <v/>
      </c>
      <c r="Y564" s="60"/>
    </row>
    <row r="565" spans="1:25" ht="13">
      <c r="A565" s="28" t="s">
        <v>570</v>
      </c>
      <c r="B565" s="26" t="s">
        <v>1103</v>
      </c>
      <c r="C565" s="26" t="s">
        <v>1104</v>
      </c>
      <c r="D565" s="26" t="s">
        <v>655</v>
      </c>
      <c r="E565" s="26" t="s">
        <v>647</v>
      </c>
      <c r="F565" s="27" t="s">
        <v>579</v>
      </c>
      <c r="G565" s="26" t="s">
        <v>713</v>
      </c>
      <c r="H565" s="26" t="s">
        <v>1105</v>
      </c>
      <c r="I565" s="19" t="s">
        <v>656</v>
      </c>
      <c r="J565" s="18" t="str">
        <f>IF(Regression_Prep[[#This Row],[School Type]]="Charter","Charter", "Non Charter")</f>
        <v>Non Charter</v>
      </c>
      <c r="K565" s="60">
        <f>_xlfn.XLOOKUP(Regression_Prep[[#This Row],[School Name]],Per_Pupil_Spending_1[School Name],Per_Pupil_Spending_1[Amount],"")</f>
        <v>0</v>
      </c>
      <c r="L565" s="60">
        <f>IF(Regression_Prep[[#This Row],[Comparison School Type]]="Charter", 0,1)</f>
        <v>1</v>
      </c>
      <c r="M565" s="60" t="str" cm="1">
        <f t="array" ref="M565">_xlfn._xlws.FILTER(Enrollment[Percentage],(Enrollment[School Name]=Regression_Prep[[#This Row],[School Name]])*(Enrollment[Population]="Economically Disadvantaged"),"")</f>
        <v/>
      </c>
      <c r="N565" s="60" t="str" cm="1">
        <f t="array" ref="N565">_xlfn._xlws.FILTER(Enrollment[Percentage],(Enrollment[School Name]=Regression_Prep[[#This Row],[School Name]])*(Enrollment[Population]="Students with Disabilities"),"")</f>
        <v/>
      </c>
      <c r="O565" s="60" t="str">
        <f>_xlfn.XLOOKUP(Regression_Prep[[#This Row],[School Name]],ELA_New[School Name], ELA_New[Percentage of Students at Achievement Level],"")</f>
        <v/>
      </c>
      <c r="P565" s="60" t="str">
        <f>_xlfn.XLOOKUP(Regression_Prep[[#This Row],[School Name]],Math_New[School Name],Math_New[Percentage of Students at Achievement Level],"")</f>
        <v/>
      </c>
      <c r="Q565" s="60" t="str">
        <f>_xlfn.XLOOKUP(Regression_Prep[[#This Row],[School Name]],Science_New[School Name], Science_New[Percentage of Students at Achievement Level],"")</f>
        <v/>
      </c>
      <c r="R56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5" s="60" t="str">
        <f>IFERROR(Regression_Prep[[#This Row],[Per Pupil Spending]]*Regression_Prep[[#This Row],[Percent Below Achievement ELA]],"")</f>
        <v/>
      </c>
      <c r="T565" s="60" t="str">
        <f>IFERROR(Regression_Prep[[#This Row],[Per Pupil Spending]]/(1-Regression_Prep[[#This Row],[Percent Below Achievement ELA]]),"")</f>
        <v/>
      </c>
      <c r="U565" s="60" t="str">
        <f>IFERROR(Regression_Prep[[#This Row],[Per Pupil Spending]]*Regression_Prep[[#This Row],[Percent Below Achievement Science]],"")</f>
        <v/>
      </c>
      <c r="V565" s="60" t="str">
        <f>IFERROR(Regression_Prep[[#This Row],[Per Pupil Spending]]/(1-Regression_Prep[[#This Row],[Percent Below Achievement Science]]),"")</f>
        <v/>
      </c>
      <c r="W565" s="60" t="str">
        <f>IFERROR(Regression_Prep[[#This Row],[Per Pupil Spending]]*Regression_Prep[[#This Row],[Percent Below Achievement Math]],"")</f>
        <v/>
      </c>
      <c r="X565" s="60" t="str">
        <f>IFERROR(Regression_Prep[[#This Row],[Per Pupil Spending]]/(1-Regression_Prep[[#This Row],[Percent Below Achievement Math]]),"")</f>
        <v/>
      </c>
      <c r="Y565" s="60"/>
    </row>
    <row r="566" spans="1:25" ht="13">
      <c r="A566" s="25" t="s">
        <v>570</v>
      </c>
      <c r="B566" s="23" t="s">
        <v>1187</v>
      </c>
      <c r="C566" s="23" t="s">
        <v>1188</v>
      </c>
      <c r="D566" s="23" t="s">
        <v>655</v>
      </c>
      <c r="E566" s="23" t="s">
        <v>647</v>
      </c>
      <c r="F566" s="24" t="s">
        <v>579</v>
      </c>
      <c r="G566" s="23" t="s">
        <v>679</v>
      </c>
      <c r="H566" s="23" t="s">
        <v>1189</v>
      </c>
      <c r="I566" s="19" t="s">
        <v>656</v>
      </c>
      <c r="J566" s="18" t="str">
        <f>IF(Regression_Prep[[#This Row],[School Type]]="Charter","Charter", "Non Charter")</f>
        <v>Non Charter</v>
      </c>
      <c r="K566" s="60">
        <f>_xlfn.XLOOKUP(Regression_Prep[[#This Row],[School Name]],Per_Pupil_Spending_1[School Name],Per_Pupil_Spending_1[Amount],"")</f>
        <v>0</v>
      </c>
      <c r="L566" s="60">
        <f>IF(Regression_Prep[[#This Row],[Comparison School Type]]="Charter", 0,1)</f>
        <v>1</v>
      </c>
      <c r="M566" s="60" t="str" cm="1">
        <f t="array" ref="M566">_xlfn._xlws.FILTER(Enrollment[Percentage],(Enrollment[School Name]=Regression_Prep[[#This Row],[School Name]])*(Enrollment[Population]="Economically Disadvantaged"),"")</f>
        <v/>
      </c>
      <c r="N566" s="60" t="str" cm="1">
        <f t="array" ref="N566">_xlfn._xlws.FILTER(Enrollment[Percentage],(Enrollment[School Name]=Regression_Prep[[#This Row],[School Name]])*(Enrollment[Population]="Students with Disabilities"),"")</f>
        <v/>
      </c>
      <c r="O566" s="60" t="str">
        <f>_xlfn.XLOOKUP(Regression_Prep[[#This Row],[School Name]],ELA_New[School Name], ELA_New[Percentage of Students at Achievement Level],"")</f>
        <v/>
      </c>
      <c r="P566" s="60" t="str">
        <f>_xlfn.XLOOKUP(Regression_Prep[[#This Row],[School Name]],Math_New[School Name],Math_New[Percentage of Students at Achievement Level],"")</f>
        <v/>
      </c>
      <c r="Q566" s="60" t="str">
        <f>_xlfn.XLOOKUP(Regression_Prep[[#This Row],[School Name]],Science_New[School Name], Science_New[Percentage of Students at Achievement Level],"")</f>
        <v/>
      </c>
      <c r="R56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6" s="60" t="str">
        <f>IFERROR(Regression_Prep[[#This Row],[Per Pupil Spending]]*Regression_Prep[[#This Row],[Percent Below Achievement ELA]],"")</f>
        <v/>
      </c>
      <c r="T566" s="60" t="str">
        <f>IFERROR(Regression_Prep[[#This Row],[Per Pupil Spending]]/(1-Regression_Prep[[#This Row],[Percent Below Achievement ELA]]),"")</f>
        <v/>
      </c>
      <c r="U566" s="60" t="str">
        <f>IFERROR(Regression_Prep[[#This Row],[Per Pupil Spending]]*Regression_Prep[[#This Row],[Percent Below Achievement Science]],"")</f>
        <v/>
      </c>
      <c r="V566" s="60" t="str">
        <f>IFERROR(Regression_Prep[[#This Row],[Per Pupil Spending]]/(1-Regression_Prep[[#This Row],[Percent Below Achievement Science]]),"")</f>
        <v/>
      </c>
      <c r="W566" s="60" t="str">
        <f>IFERROR(Regression_Prep[[#This Row],[Per Pupil Spending]]*Regression_Prep[[#This Row],[Percent Below Achievement Math]],"")</f>
        <v/>
      </c>
      <c r="X566" s="60" t="str">
        <f>IFERROR(Regression_Prep[[#This Row],[Per Pupil Spending]]/(1-Regression_Prep[[#This Row],[Percent Below Achievement Math]]),"")</f>
        <v/>
      </c>
      <c r="Y566" s="60"/>
    </row>
    <row r="567" spans="1:25" ht="13">
      <c r="A567" s="28" t="s">
        <v>570</v>
      </c>
      <c r="B567" s="26" t="s">
        <v>720</v>
      </c>
      <c r="C567" s="26" t="s">
        <v>616</v>
      </c>
      <c r="D567" s="27" t="s">
        <v>660</v>
      </c>
      <c r="E567" s="26" t="s">
        <v>647</v>
      </c>
      <c r="F567" s="27" t="s">
        <v>1209</v>
      </c>
      <c r="G567" s="26" t="s">
        <v>657</v>
      </c>
      <c r="H567" s="26" t="s">
        <v>658</v>
      </c>
      <c r="I567" s="19" t="s">
        <v>660</v>
      </c>
      <c r="J567" s="18" t="str">
        <f>IF(Regression_Prep[[#This Row],[School Type]]="Charter","Charter", "Non Charter")</f>
        <v>Non Charter</v>
      </c>
      <c r="K567" s="60">
        <f>_xlfn.XLOOKUP(Regression_Prep[[#This Row],[School Name]],Per_Pupil_Spending_1[School Name],Per_Pupil_Spending_1[Amount],"")</f>
        <v>15758.48</v>
      </c>
      <c r="L567" s="60">
        <f>IF(Regression_Prep[[#This Row],[Comparison School Type]]="Charter", 0,1)</f>
        <v>1</v>
      </c>
      <c r="M567" s="60" t="str" cm="1">
        <f t="array" ref="M567">_xlfn._xlws.FILTER(Enrollment[Percentage],(Enrollment[School Name]=Regression_Prep[[#This Row],[School Name]])*(Enrollment[Population]="Economically Disadvantaged"),"")</f>
        <v/>
      </c>
      <c r="N567" s="60" t="str" cm="1">
        <f t="array" ref="N567">_xlfn._xlws.FILTER(Enrollment[Percentage],(Enrollment[School Name]=Regression_Prep[[#This Row],[School Name]])*(Enrollment[Population]="Students with Disabilities"),"")</f>
        <v/>
      </c>
      <c r="O567" s="60" t="str">
        <f>_xlfn.XLOOKUP(Regression_Prep[[#This Row],[School Name]],ELA_New[School Name], ELA_New[Percentage of Students at Achievement Level],"")</f>
        <v/>
      </c>
      <c r="P567" s="60" t="str">
        <f>_xlfn.XLOOKUP(Regression_Prep[[#This Row],[School Name]],Math_New[School Name],Math_New[Percentage of Students at Achievement Level],"")</f>
        <v/>
      </c>
      <c r="Q567" s="60" t="str">
        <f>_xlfn.XLOOKUP(Regression_Prep[[#This Row],[School Name]],Science_New[School Name], Science_New[Percentage of Students at Achievement Level],"")</f>
        <v/>
      </c>
      <c r="R56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7" s="60" t="str">
        <f>IFERROR(Regression_Prep[[#This Row],[Per Pupil Spending]]*Regression_Prep[[#This Row],[Percent Below Achievement ELA]],"")</f>
        <v/>
      </c>
      <c r="T567" s="60" t="str">
        <f>IFERROR(Regression_Prep[[#This Row],[Per Pupil Spending]]/(1-Regression_Prep[[#This Row],[Percent Below Achievement ELA]]),"")</f>
        <v/>
      </c>
      <c r="U567" s="60" t="str">
        <f>IFERROR(Regression_Prep[[#This Row],[Per Pupil Spending]]*Regression_Prep[[#This Row],[Percent Below Achievement Science]],"")</f>
        <v/>
      </c>
      <c r="V567" s="60" t="str">
        <f>IFERROR(Regression_Prep[[#This Row],[Per Pupil Spending]]/(1-Regression_Prep[[#This Row],[Percent Below Achievement Science]]),"")</f>
        <v/>
      </c>
      <c r="W567" s="60" t="str">
        <f>IFERROR(Regression_Prep[[#This Row],[Per Pupil Spending]]*Regression_Prep[[#This Row],[Percent Below Achievement Math]],"")</f>
        <v/>
      </c>
      <c r="X567" s="60" t="str">
        <f>IFERROR(Regression_Prep[[#This Row],[Per Pupil Spending]]/(1-Regression_Prep[[#This Row],[Percent Below Achievement Math]]),"")</f>
        <v/>
      </c>
      <c r="Y567" s="60"/>
    </row>
    <row r="568" spans="1:25" ht="13">
      <c r="A568" s="25" t="s">
        <v>570</v>
      </c>
      <c r="B568" s="23" t="s">
        <v>730</v>
      </c>
      <c r="C568" s="23" t="s">
        <v>620</v>
      </c>
      <c r="D568" s="24" t="s">
        <v>660</v>
      </c>
      <c r="E568" s="23" t="s">
        <v>647</v>
      </c>
      <c r="F568" s="24" t="s">
        <v>1209</v>
      </c>
      <c r="G568" s="23" t="s">
        <v>700</v>
      </c>
      <c r="H568" s="23" t="s">
        <v>732</v>
      </c>
      <c r="I568" s="19" t="s">
        <v>660</v>
      </c>
      <c r="J568" s="18" t="str">
        <f>IF(Regression_Prep[[#This Row],[School Type]]="Charter","Charter", "Non Charter")</f>
        <v>Non Charter</v>
      </c>
      <c r="K568" s="60">
        <f>_xlfn.XLOOKUP(Regression_Prep[[#This Row],[School Name]],Per_Pupil_Spending_1[School Name],Per_Pupil_Spending_1[Amount],"")</f>
        <v>14809.1</v>
      </c>
      <c r="L568" s="60">
        <f>IF(Regression_Prep[[#This Row],[Comparison School Type]]="Charter", 0,1)</f>
        <v>1</v>
      </c>
      <c r="M568" s="60" t="str" cm="1">
        <f t="array" ref="M568">_xlfn._xlws.FILTER(Enrollment[Percentage],(Enrollment[School Name]=Regression_Prep[[#This Row],[School Name]])*(Enrollment[Population]="Economically Disadvantaged"),"")</f>
        <v/>
      </c>
      <c r="N568" s="60" t="str" cm="1">
        <f t="array" ref="N568">_xlfn._xlws.FILTER(Enrollment[Percentage],(Enrollment[School Name]=Regression_Prep[[#This Row],[School Name]])*(Enrollment[Population]="Students with Disabilities"),"")</f>
        <v/>
      </c>
      <c r="O568" s="60" t="str">
        <f>_xlfn.XLOOKUP(Regression_Prep[[#This Row],[School Name]],ELA_New[School Name], ELA_New[Percentage of Students at Achievement Level],"")</f>
        <v/>
      </c>
      <c r="P568" s="60" t="str">
        <f>_xlfn.XLOOKUP(Regression_Prep[[#This Row],[School Name]],Math_New[School Name],Math_New[Percentage of Students at Achievement Level],"")</f>
        <v/>
      </c>
      <c r="Q568" s="60" t="str">
        <f>_xlfn.XLOOKUP(Regression_Prep[[#This Row],[School Name]],Science_New[School Name], Science_New[Percentage of Students at Achievement Level],"")</f>
        <v/>
      </c>
      <c r="R56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8" s="60" t="str">
        <f>IFERROR(Regression_Prep[[#This Row],[Per Pupil Spending]]*Regression_Prep[[#This Row],[Percent Below Achievement ELA]],"")</f>
        <v/>
      </c>
      <c r="T568" s="60" t="str">
        <f>IFERROR(Regression_Prep[[#This Row],[Per Pupil Spending]]/(1-Regression_Prep[[#This Row],[Percent Below Achievement ELA]]),"")</f>
        <v/>
      </c>
      <c r="U568" s="60" t="str">
        <f>IFERROR(Regression_Prep[[#This Row],[Per Pupil Spending]]*Regression_Prep[[#This Row],[Percent Below Achievement Science]],"")</f>
        <v/>
      </c>
      <c r="V568" s="60" t="str">
        <f>IFERROR(Regression_Prep[[#This Row],[Per Pupil Spending]]/(1-Regression_Prep[[#This Row],[Percent Below Achievement Science]]),"")</f>
        <v/>
      </c>
      <c r="W568" s="60" t="str">
        <f>IFERROR(Regression_Prep[[#This Row],[Per Pupil Spending]]*Regression_Prep[[#This Row],[Percent Below Achievement Math]],"")</f>
        <v/>
      </c>
      <c r="X568" s="60" t="str">
        <f>IFERROR(Regression_Prep[[#This Row],[Per Pupil Spending]]/(1-Regression_Prep[[#This Row],[Percent Below Achievement Math]]),"")</f>
        <v/>
      </c>
      <c r="Y568" s="60"/>
    </row>
    <row r="569" spans="1:25" ht="13">
      <c r="A569" s="28" t="s">
        <v>570</v>
      </c>
      <c r="B569" s="26" t="s">
        <v>751</v>
      </c>
      <c r="C569" s="26" t="s">
        <v>615</v>
      </c>
      <c r="D569" s="27" t="s">
        <v>660</v>
      </c>
      <c r="E569" s="26" t="s">
        <v>647</v>
      </c>
      <c r="F569" s="27" t="s">
        <v>1209</v>
      </c>
      <c r="G569" s="26" t="s">
        <v>679</v>
      </c>
      <c r="H569" s="26" t="s">
        <v>752</v>
      </c>
      <c r="I569" s="19" t="s">
        <v>660</v>
      </c>
      <c r="J569" s="18" t="str">
        <f>IF(Regression_Prep[[#This Row],[School Type]]="Charter","Charter", "Non Charter")</f>
        <v>Non Charter</v>
      </c>
      <c r="K569" s="60">
        <f>_xlfn.XLOOKUP(Regression_Prep[[#This Row],[School Name]],Per_Pupil_Spending_1[School Name],Per_Pupil_Spending_1[Amount],"")</f>
        <v>16217.9</v>
      </c>
      <c r="L569" s="60">
        <f>IF(Regression_Prep[[#This Row],[Comparison School Type]]="Charter", 0,1)</f>
        <v>1</v>
      </c>
      <c r="M569" s="60" t="str" cm="1">
        <f t="array" ref="M569">_xlfn._xlws.FILTER(Enrollment[Percentage],(Enrollment[School Name]=Regression_Prep[[#This Row],[School Name]])*(Enrollment[Population]="Economically Disadvantaged"),"")</f>
        <v/>
      </c>
      <c r="N569" s="60" t="str" cm="1">
        <f t="array" ref="N569">_xlfn._xlws.FILTER(Enrollment[Percentage],(Enrollment[School Name]=Regression_Prep[[#This Row],[School Name]])*(Enrollment[Population]="Students with Disabilities"),"")</f>
        <v/>
      </c>
      <c r="O569" s="60" t="str">
        <f>_xlfn.XLOOKUP(Regression_Prep[[#This Row],[School Name]],ELA_New[School Name], ELA_New[Percentage of Students at Achievement Level],"")</f>
        <v/>
      </c>
      <c r="P569" s="60" t="str">
        <f>_xlfn.XLOOKUP(Regression_Prep[[#This Row],[School Name]],Math_New[School Name],Math_New[Percentage of Students at Achievement Level],"")</f>
        <v/>
      </c>
      <c r="Q569" s="60" t="str">
        <f>_xlfn.XLOOKUP(Regression_Prep[[#This Row],[School Name]],Science_New[School Name], Science_New[Percentage of Students at Achievement Level],"")</f>
        <v/>
      </c>
      <c r="R56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69" s="60" t="str">
        <f>IFERROR(Regression_Prep[[#This Row],[Per Pupil Spending]]*Regression_Prep[[#This Row],[Percent Below Achievement ELA]],"")</f>
        <v/>
      </c>
      <c r="T569" s="60" t="str">
        <f>IFERROR(Regression_Prep[[#This Row],[Per Pupil Spending]]/(1-Regression_Prep[[#This Row],[Percent Below Achievement ELA]]),"")</f>
        <v/>
      </c>
      <c r="U569" s="60" t="str">
        <f>IFERROR(Regression_Prep[[#This Row],[Per Pupil Spending]]*Regression_Prep[[#This Row],[Percent Below Achievement Science]],"")</f>
        <v/>
      </c>
      <c r="V569" s="60" t="str">
        <f>IFERROR(Regression_Prep[[#This Row],[Per Pupil Spending]]/(1-Regression_Prep[[#This Row],[Percent Below Achievement Science]]),"")</f>
        <v/>
      </c>
      <c r="W569" s="60" t="str">
        <f>IFERROR(Regression_Prep[[#This Row],[Per Pupil Spending]]*Regression_Prep[[#This Row],[Percent Below Achievement Math]],"")</f>
        <v/>
      </c>
      <c r="X569" s="60" t="str">
        <f>IFERROR(Regression_Prep[[#This Row],[Per Pupil Spending]]/(1-Regression_Prep[[#This Row],[Percent Below Achievement Math]]),"")</f>
        <v/>
      </c>
      <c r="Y569" s="60"/>
    </row>
    <row r="570" spans="1:25" ht="13">
      <c r="A570" s="25" t="s">
        <v>570</v>
      </c>
      <c r="B570" s="23" t="s">
        <v>788</v>
      </c>
      <c r="C570" s="23" t="s">
        <v>619</v>
      </c>
      <c r="D570" s="24" t="s">
        <v>1210</v>
      </c>
      <c r="E570" s="23" t="s">
        <v>647</v>
      </c>
      <c r="F570" s="24" t="s">
        <v>1209</v>
      </c>
      <c r="G570" s="23" t="s">
        <v>686</v>
      </c>
      <c r="H570" s="23" t="s">
        <v>789</v>
      </c>
      <c r="I570" s="19" t="s">
        <v>1210</v>
      </c>
      <c r="J570" s="18" t="str">
        <f>IF(Regression_Prep[[#This Row],[School Type]]="Charter","Charter", "Non Charter")</f>
        <v>Non Charter</v>
      </c>
      <c r="K570" s="60">
        <f>_xlfn.XLOOKUP(Regression_Prep[[#This Row],[School Name]],Per_Pupil_Spending_1[School Name],Per_Pupil_Spending_1[Amount],"")</f>
        <v>15449.74</v>
      </c>
      <c r="L570" s="60">
        <f>IF(Regression_Prep[[#This Row],[Comparison School Type]]="Charter", 0,1)</f>
        <v>1</v>
      </c>
      <c r="M570" s="60" t="str" cm="1">
        <f t="array" ref="M570">_xlfn._xlws.FILTER(Enrollment[Percentage],(Enrollment[School Name]=Regression_Prep[[#This Row],[School Name]])*(Enrollment[Population]="Economically Disadvantaged"),"")</f>
        <v/>
      </c>
      <c r="N570" s="60" t="str" cm="1">
        <f t="array" ref="N570">_xlfn._xlws.FILTER(Enrollment[Percentage],(Enrollment[School Name]=Regression_Prep[[#This Row],[School Name]])*(Enrollment[Population]="Students with Disabilities"),"")</f>
        <v/>
      </c>
      <c r="O570" s="60" t="str">
        <f>_xlfn.XLOOKUP(Regression_Prep[[#This Row],[School Name]],ELA_New[School Name], ELA_New[Percentage of Students at Achievement Level],"")</f>
        <v/>
      </c>
      <c r="P570" s="60" t="str">
        <f>_xlfn.XLOOKUP(Regression_Prep[[#This Row],[School Name]],Math_New[School Name],Math_New[Percentage of Students at Achievement Level],"")</f>
        <v/>
      </c>
      <c r="Q570" s="60" t="str">
        <f>_xlfn.XLOOKUP(Regression_Prep[[#This Row],[School Name]],Science_New[School Name], Science_New[Percentage of Students at Achievement Level],"")</f>
        <v/>
      </c>
      <c r="R57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0" s="60" t="str">
        <f>IFERROR(Regression_Prep[[#This Row],[Per Pupil Spending]]*Regression_Prep[[#This Row],[Percent Below Achievement ELA]],"")</f>
        <v/>
      </c>
      <c r="T570" s="60" t="str">
        <f>IFERROR(Regression_Prep[[#This Row],[Per Pupil Spending]]/(1-Regression_Prep[[#This Row],[Percent Below Achievement ELA]]),"")</f>
        <v/>
      </c>
      <c r="U570" s="60" t="str">
        <f>IFERROR(Regression_Prep[[#This Row],[Per Pupil Spending]]*Regression_Prep[[#This Row],[Percent Below Achievement Science]],"")</f>
        <v/>
      </c>
      <c r="V570" s="60" t="str">
        <f>IFERROR(Regression_Prep[[#This Row],[Per Pupil Spending]]/(1-Regression_Prep[[#This Row],[Percent Below Achievement Science]]),"")</f>
        <v/>
      </c>
      <c r="W570" s="60" t="str">
        <f>IFERROR(Regression_Prep[[#This Row],[Per Pupil Spending]]*Regression_Prep[[#This Row],[Percent Below Achievement Math]],"")</f>
        <v/>
      </c>
      <c r="X570" s="60" t="str">
        <f>IFERROR(Regression_Prep[[#This Row],[Per Pupil Spending]]/(1-Regression_Prep[[#This Row],[Percent Below Achievement Math]]),"")</f>
        <v/>
      </c>
      <c r="Y570" s="60"/>
    </row>
    <row r="571" spans="1:25" ht="13">
      <c r="A571" s="28" t="s">
        <v>570</v>
      </c>
      <c r="B571" s="26" t="s">
        <v>841</v>
      </c>
      <c r="C571" s="26" t="s">
        <v>624</v>
      </c>
      <c r="D571" s="27" t="s">
        <v>660</v>
      </c>
      <c r="E571" s="26" t="s">
        <v>647</v>
      </c>
      <c r="F571" s="27" t="s">
        <v>1209</v>
      </c>
      <c r="G571" s="26" t="s">
        <v>668</v>
      </c>
      <c r="H571" s="26" t="s">
        <v>669</v>
      </c>
      <c r="I571" s="19" t="s">
        <v>660</v>
      </c>
      <c r="J571" s="18" t="str">
        <f>IF(Regression_Prep[[#This Row],[School Type]]="Charter","Charter", "Non Charter")</f>
        <v>Non Charter</v>
      </c>
      <c r="K571" s="60">
        <f>_xlfn.XLOOKUP(Regression_Prep[[#This Row],[School Name]],Per_Pupil_Spending_1[School Name],Per_Pupil_Spending_1[Amount],"")</f>
        <v>13667.85</v>
      </c>
      <c r="L571" s="60">
        <f>IF(Regression_Prep[[#This Row],[Comparison School Type]]="Charter", 0,1)</f>
        <v>1</v>
      </c>
      <c r="M571" s="60" t="str" cm="1">
        <f t="array" ref="M571">_xlfn._xlws.FILTER(Enrollment[Percentage],(Enrollment[School Name]=Regression_Prep[[#This Row],[School Name]])*(Enrollment[Population]="Economically Disadvantaged"),"")</f>
        <v/>
      </c>
      <c r="N571" s="60" t="str" cm="1">
        <f t="array" ref="N571">_xlfn._xlws.FILTER(Enrollment[Percentage],(Enrollment[School Name]=Regression_Prep[[#This Row],[School Name]])*(Enrollment[Population]="Students with Disabilities"),"")</f>
        <v/>
      </c>
      <c r="O571" s="60" t="str">
        <f>_xlfn.XLOOKUP(Regression_Prep[[#This Row],[School Name]],ELA_New[School Name], ELA_New[Percentage of Students at Achievement Level],"")</f>
        <v/>
      </c>
      <c r="P571" s="60" t="str">
        <f>_xlfn.XLOOKUP(Regression_Prep[[#This Row],[School Name]],Math_New[School Name],Math_New[Percentage of Students at Achievement Level],"")</f>
        <v/>
      </c>
      <c r="Q571" s="60" t="str">
        <f>_xlfn.XLOOKUP(Regression_Prep[[#This Row],[School Name]],Science_New[School Name], Science_New[Percentage of Students at Achievement Level],"")</f>
        <v/>
      </c>
      <c r="R57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1" s="60" t="str">
        <f>IFERROR(Regression_Prep[[#This Row],[Per Pupil Spending]]*Regression_Prep[[#This Row],[Percent Below Achievement ELA]],"")</f>
        <v/>
      </c>
      <c r="T571" s="60" t="str">
        <f>IFERROR(Regression_Prep[[#This Row],[Per Pupil Spending]]/(1-Regression_Prep[[#This Row],[Percent Below Achievement ELA]]),"")</f>
        <v/>
      </c>
      <c r="U571" s="60" t="str">
        <f>IFERROR(Regression_Prep[[#This Row],[Per Pupil Spending]]*Regression_Prep[[#This Row],[Percent Below Achievement Science]],"")</f>
        <v/>
      </c>
      <c r="V571" s="60" t="str">
        <f>IFERROR(Regression_Prep[[#This Row],[Per Pupil Spending]]/(1-Regression_Prep[[#This Row],[Percent Below Achievement Science]]),"")</f>
        <v/>
      </c>
      <c r="W571" s="60" t="str">
        <f>IFERROR(Regression_Prep[[#This Row],[Per Pupil Spending]]*Regression_Prep[[#This Row],[Percent Below Achievement Math]],"")</f>
        <v/>
      </c>
      <c r="X571" s="60" t="str">
        <f>IFERROR(Regression_Prep[[#This Row],[Per Pupil Spending]]/(1-Regression_Prep[[#This Row],[Percent Below Achievement Math]]),"")</f>
        <v/>
      </c>
      <c r="Y571" s="60"/>
    </row>
    <row r="572" spans="1:25" ht="13">
      <c r="A572" s="25" t="s">
        <v>570</v>
      </c>
      <c r="B572" s="23" t="s">
        <v>850</v>
      </c>
      <c r="C572" s="23" t="s">
        <v>626</v>
      </c>
      <c r="D572" s="24" t="s">
        <v>1210</v>
      </c>
      <c r="E572" s="23" t="s">
        <v>647</v>
      </c>
      <c r="F572" s="24" t="s">
        <v>1209</v>
      </c>
      <c r="G572" s="23" t="s">
        <v>679</v>
      </c>
      <c r="H572" s="23" t="s">
        <v>851</v>
      </c>
      <c r="I572" s="19" t="s">
        <v>1210</v>
      </c>
      <c r="J572" s="18" t="str">
        <f>IF(Regression_Prep[[#This Row],[School Type]]="Charter","Charter", "Non Charter")</f>
        <v>Non Charter</v>
      </c>
      <c r="K572" s="60">
        <f>_xlfn.XLOOKUP(Regression_Prep[[#This Row],[School Name]],Per_Pupil_Spending_1[School Name],Per_Pupil_Spending_1[Amount],"")</f>
        <v>13160.55</v>
      </c>
      <c r="L572" s="60">
        <f>IF(Regression_Prep[[#This Row],[Comparison School Type]]="Charter", 0,1)</f>
        <v>1</v>
      </c>
      <c r="M572" s="60" t="str" cm="1">
        <f t="array" ref="M572">_xlfn._xlws.FILTER(Enrollment[Percentage],(Enrollment[School Name]=Regression_Prep[[#This Row],[School Name]])*(Enrollment[Population]="Economically Disadvantaged"),"")</f>
        <v/>
      </c>
      <c r="N572" s="60" t="str" cm="1">
        <f t="array" ref="N572">_xlfn._xlws.FILTER(Enrollment[Percentage],(Enrollment[School Name]=Regression_Prep[[#This Row],[School Name]])*(Enrollment[Population]="Students with Disabilities"),"")</f>
        <v/>
      </c>
      <c r="O572" s="60" t="str">
        <f>_xlfn.XLOOKUP(Regression_Prep[[#This Row],[School Name]],ELA_New[School Name], ELA_New[Percentage of Students at Achievement Level],"")</f>
        <v/>
      </c>
      <c r="P572" s="60" t="str">
        <f>_xlfn.XLOOKUP(Regression_Prep[[#This Row],[School Name]],Math_New[School Name],Math_New[Percentage of Students at Achievement Level],"")</f>
        <v/>
      </c>
      <c r="Q572" s="60" t="str">
        <f>_xlfn.XLOOKUP(Regression_Prep[[#This Row],[School Name]],Science_New[School Name], Science_New[Percentage of Students at Achievement Level],"")</f>
        <v/>
      </c>
      <c r="R57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2" s="60" t="str">
        <f>IFERROR(Regression_Prep[[#This Row],[Per Pupil Spending]]*Regression_Prep[[#This Row],[Percent Below Achievement ELA]],"")</f>
        <v/>
      </c>
      <c r="T572" s="60" t="str">
        <f>IFERROR(Regression_Prep[[#This Row],[Per Pupil Spending]]/(1-Regression_Prep[[#This Row],[Percent Below Achievement ELA]]),"")</f>
        <v/>
      </c>
      <c r="U572" s="60" t="str">
        <f>IFERROR(Regression_Prep[[#This Row],[Per Pupil Spending]]*Regression_Prep[[#This Row],[Percent Below Achievement Science]],"")</f>
        <v/>
      </c>
      <c r="V572" s="60" t="str">
        <f>IFERROR(Regression_Prep[[#This Row],[Per Pupil Spending]]/(1-Regression_Prep[[#This Row],[Percent Below Achievement Science]]),"")</f>
        <v/>
      </c>
      <c r="W572" s="60" t="str">
        <f>IFERROR(Regression_Prep[[#This Row],[Per Pupil Spending]]*Regression_Prep[[#This Row],[Percent Below Achievement Math]],"")</f>
        <v/>
      </c>
      <c r="X572" s="60" t="str">
        <f>IFERROR(Regression_Prep[[#This Row],[Per Pupil Spending]]/(1-Regression_Prep[[#This Row],[Percent Below Achievement Math]]),"")</f>
        <v/>
      </c>
      <c r="Y572" s="60"/>
    </row>
    <row r="573" spans="1:25" ht="13">
      <c r="A573" s="28" t="s">
        <v>570</v>
      </c>
      <c r="B573" s="26" t="s">
        <v>869</v>
      </c>
      <c r="C573" s="26" t="s">
        <v>612</v>
      </c>
      <c r="D573" s="27" t="s">
        <v>660</v>
      </c>
      <c r="E573" s="26" t="s">
        <v>647</v>
      </c>
      <c r="F573" s="27" t="s">
        <v>1209</v>
      </c>
      <c r="G573" s="26" t="s">
        <v>676</v>
      </c>
      <c r="H573" s="26" t="s">
        <v>870</v>
      </c>
      <c r="I573" s="19" t="s">
        <v>660</v>
      </c>
      <c r="J573" s="18" t="str">
        <f>IF(Regression_Prep[[#This Row],[School Type]]="Charter","Charter", "Non Charter")</f>
        <v>Non Charter</v>
      </c>
      <c r="K573" s="60">
        <f>_xlfn.XLOOKUP(Regression_Prep[[#This Row],[School Name]],Per_Pupil_Spending_1[School Name],Per_Pupil_Spending_1[Amount],"")</f>
        <v>17410.759999999998</v>
      </c>
      <c r="L573" s="60">
        <f>IF(Regression_Prep[[#This Row],[Comparison School Type]]="Charter", 0,1)</f>
        <v>1</v>
      </c>
      <c r="M573" s="60" t="str" cm="1">
        <f t="array" ref="M573">_xlfn._xlws.FILTER(Enrollment[Percentage],(Enrollment[School Name]=Regression_Prep[[#This Row],[School Name]])*(Enrollment[Population]="Economically Disadvantaged"),"")</f>
        <v/>
      </c>
      <c r="N573" s="60" t="str" cm="1">
        <f t="array" ref="N573">_xlfn._xlws.FILTER(Enrollment[Percentage],(Enrollment[School Name]=Regression_Prep[[#This Row],[School Name]])*(Enrollment[Population]="Students with Disabilities"),"")</f>
        <v/>
      </c>
      <c r="O573" s="60" t="str">
        <f>_xlfn.XLOOKUP(Regression_Prep[[#This Row],[School Name]],ELA_New[School Name], ELA_New[Percentage of Students at Achievement Level],"")</f>
        <v/>
      </c>
      <c r="P573" s="60" t="str">
        <f>_xlfn.XLOOKUP(Regression_Prep[[#This Row],[School Name]],Math_New[School Name],Math_New[Percentage of Students at Achievement Level],"")</f>
        <v/>
      </c>
      <c r="Q573" s="60" t="str">
        <f>_xlfn.XLOOKUP(Regression_Prep[[#This Row],[School Name]],Science_New[School Name], Science_New[Percentage of Students at Achievement Level],"")</f>
        <v/>
      </c>
      <c r="R57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3" s="60" t="str">
        <f>IFERROR(Regression_Prep[[#This Row],[Per Pupil Spending]]*Regression_Prep[[#This Row],[Percent Below Achievement ELA]],"")</f>
        <v/>
      </c>
      <c r="T573" s="60" t="str">
        <f>IFERROR(Regression_Prep[[#This Row],[Per Pupil Spending]]/(1-Regression_Prep[[#This Row],[Percent Below Achievement ELA]]),"")</f>
        <v/>
      </c>
      <c r="U573" s="60" t="str">
        <f>IFERROR(Regression_Prep[[#This Row],[Per Pupil Spending]]*Regression_Prep[[#This Row],[Percent Below Achievement Science]],"")</f>
        <v/>
      </c>
      <c r="V573" s="60" t="str">
        <f>IFERROR(Regression_Prep[[#This Row],[Per Pupil Spending]]/(1-Regression_Prep[[#This Row],[Percent Below Achievement Science]]),"")</f>
        <v/>
      </c>
      <c r="W573" s="60" t="str">
        <f>IFERROR(Regression_Prep[[#This Row],[Per Pupil Spending]]*Regression_Prep[[#This Row],[Percent Below Achievement Math]],"")</f>
        <v/>
      </c>
      <c r="X573" s="60" t="str">
        <f>IFERROR(Regression_Prep[[#This Row],[Per Pupil Spending]]/(1-Regression_Prep[[#This Row],[Percent Below Achievement Math]]),"")</f>
        <v/>
      </c>
      <c r="Y573" s="60"/>
    </row>
    <row r="574" spans="1:25" ht="13">
      <c r="A574" s="25" t="s">
        <v>570</v>
      </c>
      <c r="B574" s="23" t="s">
        <v>886</v>
      </c>
      <c r="C574" s="23" t="s">
        <v>611</v>
      </c>
      <c r="D574" s="24" t="s">
        <v>660</v>
      </c>
      <c r="E574" s="23" t="s">
        <v>647</v>
      </c>
      <c r="F574" s="24" t="s">
        <v>1209</v>
      </c>
      <c r="G574" s="23" t="s">
        <v>653</v>
      </c>
      <c r="H574" s="23" t="s">
        <v>661</v>
      </c>
      <c r="I574" s="19" t="s">
        <v>660</v>
      </c>
      <c r="J574" s="18" t="str">
        <f>IF(Regression_Prep[[#This Row],[School Type]]="Charter","Charter", "Non Charter")</f>
        <v>Non Charter</v>
      </c>
      <c r="K574" s="60">
        <f>_xlfn.XLOOKUP(Regression_Prep[[#This Row],[School Name]],Per_Pupil_Spending_1[School Name],Per_Pupil_Spending_1[Amount],"")</f>
        <v>19905.79</v>
      </c>
      <c r="L574" s="60">
        <f>IF(Regression_Prep[[#This Row],[Comparison School Type]]="Charter", 0,1)</f>
        <v>1</v>
      </c>
      <c r="M574" s="60" t="str" cm="1">
        <f t="array" ref="M574">_xlfn._xlws.FILTER(Enrollment[Percentage],(Enrollment[School Name]=Regression_Prep[[#This Row],[School Name]])*(Enrollment[Population]="Economically Disadvantaged"),"")</f>
        <v/>
      </c>
      <c r="N574" s="60" t="str" cm="1">
        <f t="array" ref="N574">_xlfn._xlws.FILTER(Enrollment[Percentage],(Enrollment[School Name]=Regression_Prep[[#This Row],[School Name]])*(Enrollment[Population]="Students with Disabilities"),"")</f>
        <v/>
      </c>
      <c r="O574" s="60" t="str">
        <f>_xlfn.XLOOKUP(Regression_Prep[[#This Row],[School Name]],ELA_New[School Name], ELA_New[Percentage of Students at Achievement Level],"")</f>
        <v/>
      </c>
      <c r="P574" s="60" t="str">
        <f>_xlfn.XLOOKUP(Regression_Prep[[#This Row],[School Name]],Math_New[School Name],Math_New[Percentage of Students at Achievement Level],"")</f>
        <v/>
      </c>
      <c r="Q574" s="60" t="str">
        <f>_xlfn.XLOOKUP(Regression_Prep[[#This Row],[School Name]],Science_New[School Name], Science_New[Percentage of Students at Achievement Level],"")</f>
        <v/>
      </c>
      <c r="R57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4" s="60" t="str">
        <f>IFERROR(Regression_Prep[[#This Row],[Per Pupil Spending]]*Regression_Prep[[#This Row],[Percent Below Achievement ELA]],"")</f>
        <v/>
      </c>
      <c r="T574" s="60" t="str">
        <f>IFERROR(Regression_Prep[[#This Row],[Per Pupil Spending]]/(1-Regression_Prep[[#This Row],[Percent Below Achievement ELA]]),"")</f>
        <v/>
      </c>
      <c r="U574" s="60" t="str">
        <f>IFERROR(Regression_Prep[[#This Row],[Per Pupil Spending]]*Regression_Prep[[#This Row],[Percent Below Achievement Science]],"")</f>
        <v/>
      </c>
      <c r="V574" s="60" t="str">
        <f>IFERROR(Regression_Prep[[#This Row],[Per Pupil Spending]]/(1-Regression_Prep[[#This Row],[Percent Below Achievement Science]]),"")</f>
        <v/>
      </c>
      <c r="W574" s="60" t="str">
        <f>IFERROR(Regression_Prep[[#This Row],[Per Pupil Spending]]*Regression_Prep[[#This Row],[Percent Below Achievement Math]],"")</f>
        <v/>
      </c>
      <c r="X574" s="60" t="str">
        <f>IFERROR(Regression_Prep[[#This Row],[Per Pupil Spending]]/(1-Regression_Prep[[#This Row],[Percent Below Achievement Math]]),"")</f>
        <v/>
      </c>
      <c r="Y574" s="60"/>
    </row>
    <row r="575" spans="1:25" ht="13">
      <c r="A575" s="28" t="s">
        <v>570</v>
      </c>
      <c r="B575" s="26" t="s">
        <v>893</v>
      </c>
      <c r="C575" s="26" t="s">
        <v>613</v>
      </c>
      <c r="D575" s="27" t="s">
        <v>660</v>
      </c>
      <c r="E575" s="26" t="s">
        <v>647</v>
      </c>
      <c r="F575" s="27" t="s">
        <v>1209</v>
      </c>
      <c r="G575" s="26" t="s">
        <v>802</v>
      </c>
      <c r="H575" s="26" t="s">
        <v>894</v>
      </c>
      <c r="I575" s="19" t="s">
        <v>660</v>
      </c>
      <c r="J575" s="18" t="str">
        <f>IF(Regression_Prep[[#This Row],[School Type]]="Charter","Charter", "Non Charter")</f>
        <v>Non Charter</v>
      </c>
      <c r="K575" s="60">
        <f>_xlfn.XLOOKUP(Regression_Prep[[#This Row],[School Name]],Per_Pupil_Spending_1[School Name],Per_Pupil_Spending_1[Amount],"")</f>
        <v>16721.64</v>
      </c>
      <c r="L575" s="60">
        <f>IF(Regression_Prep[[#This Row],[Comparison School Type]]="Charter", 0,1)</f>
        <v>1</v>
      </c>
      <c r="M575" s="60" t="str" cm="1">
        <f t="array" ref="M575">_xlfn._xlws.FILTER(Enrollment[Percentage],(Enrollment[School Name]=Regression_Prep[[#This Row],[School Name]])*(Enrollment[Population]="Economically Disadvantaged"),"")</f>
        <v/>
      </c>
      <c r="N575" s="60" t="str" cm="1">
        <f t="array" ref="N575">_xlfn._xlws.FILTER(Enrollment[Percentage],(Enrollment[School Name]=Regression_Prep[[#This Row],[School Name]])*(Enrollment[Population]="Students with Disabilities"),"")</f>
        <v/>
      </c>
      <c r="O575" s="60" t="str">
        <f>_xlfn.XLOOKUP(Regression_Prep[[#This Row],[School Name]],ELA_New[School Name], ELA_New[Percentage of Students at Achievement Level],"")</f>
        <v/>
      </c>
      <c r="P575" s="60" t="str">
        <f>_xlfn.XLOOKUP(Regression_Prep[[#This Row],[School Name]],Math_New[School Name],Math_New[Percentage of Students at Achievement Level],"")</f>
        <v/>
      </c>
      <c r="Q575" s="60" t="str">
        <f>_xlfn.XLOOKUP(Regression_Prep[[#This Row],[School Name]],Science_New[School Name], Science_New[Percentage of Students at Achievement Level],"")</f>
        <v/>
      </c>
      <c r="R57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5" s="60" t="str">
        <f>IFERROR(Regression_Prep[[#This Row],[Per Pupil Spending]]*Regression_Prep[[#This Row],[Percent Below Achievement ELA]],"")</f>
        <v/>
      </c>
      <c r="T575" s="60" t="str">
        <f>IFERROR(Regression_Prep[[#This Row],[Per Pupil Spending]]/(1-Regression_Prep[[#This Row],[Percent Below Achievement ELA]]),"")</f>
        <v/>
      </c>
      <c r="U575" s="60" t="str">
        <f>IFERROR(Regression_Prep[[#This Row],[Per Pupil Spending]]*Regression_Prep[[#This Row],[Percent Below Achievement Science]],"")</f>
        <v/>
      </c>
      <c r="V575" s="60" t="str">
        <f>IFERROR(Regression_Prep[[#This Row],[Per Pupil Spending]]/(1-Regression_Prep[[#This Row],[Percent Below Achievement Science]]),"")</f>
        <v/>
      </c>
      <c r="W575" s="60" t="str">
        <f>IFERROR(Regression_Prep[[#This Row],[Per Pupil Spending]]*Regression_Prep[[#This Row],[Percent Below Achievement Math]],"")</f>
        <v/>
      </c>
      <c r="X575" s="60" t="str">
        <f>IFERROR(Regression_Prep[[#This Row],[Per Pupil Spending]]/(1-Regression_Prep[[#This Row],[Percent Below Achievement Math]]),"")</f>
        <v/>
      </c>
      <c r="Y575" s="60"/>
    </row>
    <row r="576" spans="1:25" ht="13">
      <c r="A576" s="25" t="s">
        <v>570</v>
      </c>
      <c r="B576" s="23" t="s">
        <v>928</v>
      </c>
      <c r="C576" s="23" t="s">
        <v>621</v>
      </c>
      <c r="D576" s="24" t="s">
        <v>660</v>
      </c>
      <c r="E576" s="23" t="s">
        <v>647</v>
      </c>
      <c r="F576" s="24" t="s">
        <v>1209</v>
      </c>
      <c r="G576" s="23" t="s">
        <v>791</v>
      </c>
      <c r="H576" s="23" t="s">
        <v>932</v>
      </c>
      <c r="I576" s="19" t="s">
        <v>660</v>
      </c>
      <c r="J576" s="18" t="str">
        <f>IF(Regression_Prep[[#This Row],[School Type]]="Charter","Charter", "Non Charter")</f>
        <v>Non Charter</v>
      </c>
      <c r="K576" s="60">
        <f>_xlfn.XLOOKUP(Regression_Prep[[#This Row],[School Name]],Per_Pupil_Spending_1[School Name],Per_Pupil_Spending_1[Amount],"")</f>
        <v>14302.18</v>
      </c>
      <c r="L576" s="60">
        <f>IF(Regression_Prep[[#This Row],[Comparison School Type]]="Charter", 0,1)</f>
        <v>1</v>
      </c>
      <c r="M576" s="60" t="str" cm="1">
        <f t="array" ref="M576">_xlfn._xlws.FILTER(Enrollment[Percentage],(Enrollment[School Name]=Regression_Prep[[#This Row],[School Name]])*(Enrollment[Population]="Economically Disadvantaged"),"")</f>
        <v/>
      </c>
      <c r="N576" s="60" t="str" cm="1">
        <f t="array" ref="N576">_xlfn._xlws.FILTER(Enrollment[Percentage],(Enrollment[School Name]=Regression_Prep[[#This Row],[School Name]])*(Enrollment[Population]="Students with Disabilities"),"")</f>
        <v/>
      </c>
      <c r="O576" s="60" t="str">
        <f>_xlfn.XLOOKUP(Regression_Prep[[#This Row],[School Name]],ELA_New[School Name], ELA_New[Percentage of Students at Achievement Level],"")</f>
        <v/>
      </c>
      <c r="P576" s="60" t="str">
        <f>_xlfn.XLOOKUP(Regression_Prep[[#This Row],[School Name]],Math_New[School Name],Math_New[Percentage of Students at Achievement Level],"")</f>
        <v/>
      </c>
      <c r="Q576" s="60" t="str">
        <f>_xlfn.XLOOKUP(Regression_Prep[[#This Row],[School Name]],Science_New[School Name], Science_New[Percentage of Students at Achievement Level],"")</f>
        <v/>
      </c>
      <c r="R57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6" s="60" t="str">
        <f>IFERROR(Regression_Prep[[#This Row],[Per Pupil Spending]]*Regression_Prep[[#This Row],[Percent Below Achievement ELA]],"")</f>
        <v/>
      </c>
      <c r="T576" s="60" t="str">
        <f>IFERROR(Regression_Prep[[#This Row],[Per Pupil Spending]]/(1-Regression_Prep[[#This Row],[Percent Below Achievement ELA]]),"")</f>
        <v/>
      </c>
      <c r="U576" s="60" t="str">
        <f>IFERROR(Regression_Prep[[#This Row],[Per Pupil Spending]]*Regression_Prep[[#This Row],[Percent Below Achievement Science]],"")</f>
        <v/>
      </c>
      <c r="V576" s="60" t="str">
        <f>IFERROR(Regression_Prep[[#This Row],[Per Pupil Spending]]/(1-Regression_Prep[[#This Row],[Percent Below Achievement Science]]),"")</f>
        <v/>
      </c>
      <c r="W576" s="60" t="str">
        <f>IFERROR(Regression_Prep[[#This Row],[Per Pupil Spending]]*Regression_Prep[[#This Row],[Percent Below Achievement Math]],"")</f>
        <v/>
      </c>
      <c r="X576" s="60" t="str">
        <f>IFERROR(Regression_Prep[[#This Row],[Per Pupil Spending]]/(1-Regression_Prep[[#This Row],[Percent Below Achievement Math]]),"")</f>
        <v/>
      </c>
      <c r="Y576" s="60"/>
    </row>
    <row r="577" spans="1:25" ht="13">
      <c r="A577" s="28" t="s">
        <v>570</v>
      </c>
      <c r="B577" s="26" t="s">
        <v>1015</v>
      </c>
      <c r="C577" s="26" t="s">
        <v>609</v>
      </c>
      <c r="D577" s="27" t="s">
        <v>660</v>
      </c>
      <c r="E577" s="26" t="s">
        <v>647</v>
      </c>
      <c r="F577" s="27" t="s">
        <v>1209</v>
      </c>
      <c r="G577" s="26" t="s">
        <v>682</v>
      </c>
      <c r="H577" s="26" t="s">
        <v>1211</v>
      </c>
      <c r="I577" s="19" t="s">
        <v>660</v>
      </c>
      <c r="J577" s="18" t="str">
        <f>IF(Regression_Prep[[#This Row],[School Type]]="Charter","Charter", "Non Charter")</f>
        <v>Non Charter</v>
      </c>
      <c r="K577" s="60">
        <f>_xlfn.XLOOKUP(Regression_Prep[[#This Row],[School Name]],Per_Pupil_Spending_1[School Name],Per_Pupil_Spending_1[Amount],"")</f>
        <v>20097.89</v>
      </c>
      <c r="L577" s="60">
        <f>IF(Regression_Prep[[#This Row],[Comparison School Type]]="Charter", 0,1)</f>
        <v>1</v>
      </c>
      <c r="M577" s="60" t="str" cm="1">
        <f t="array" ref="M577">_xlfn._xlws.FILTER(Enrollment[Percentage],(Enrollment[School Name]=Regression_Prep[[#This Row],[School Name]])*(Enrollment[Population]="Economically Disadvantaged"),"")</f>
        <v/>
      </c>
      <c r="N577" s="60" t="str" cm="1">
        <f t="array" ref="N577">_xlfn._xlws.FILTER(Enrollment[Percentage],(Enrollment[School Name]=Regression_Prep[[#This Row],[School Name]])*(Enrollment[Population]="Students with Disabilities"),"")</f>
        <v/>
      </c>
      <c r="O577" s="60" t="str">
        <f>_xlfn.XLOOKUP(Regression_Prep[[#This Row],[School Name]],ELA_New[School Name], ELA_New[Percentage of Students at Achievement Level],"")</f>
        <v/>
      </c>
      <c r="P577" s="60" t="str">
        <f>_xlfn.XLOOKUP(Regression_Prep[[#This Row],[School Name]],Math_New[School Name],Math_New[Percentage of Students at Achievement Level],"")</f>
        <v/>
      </c>
      <c r="Q577" s="60" t="str">
        <f>_xlfn.XLOOKUP(Regression_Prep[[#This Row],[School Name]],Science_New[School Name], Science_New[Percentage of Students at Achievement Level],"")</f>
        <v/>
      </c>
      <c r="R57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7" s="60" t="str">
        <f>IFERROR(Regression_Prep[[#This Row],[Per Pupil Spending]]*Regression_Prep[[#This Row],[Percent Below Achievement ELA]],"")</f>
        <v/>
      </c>
      <c r="T577" s="60" t="str">
        <f>IFERROR(Regression_Prep[[#This Row],[Per Pupil Spending]]/(1-Regression_Prep[[#This Row],[Percent Below Achievement ELA]]),"")</f>
        <v/>
      </c>
      <c r="U577" s="60" t="str">
        <f>IFERROR(Regression_Prep[[#This Row],[Per Pupil Spending]]*Regression_Prep[[#This Row],[Percent Below Achievement Science]],"")</f>
        <v/>
      </c>
      <c r="V577" s="60" t="str">
        <f>IFERROR(Regression_Prep[[#This Row],[Per Pupil Spending]]/(1-Regression_Prep[[#This Row],[Percent Below Achievement Science]]),"")</f>
        <v/>
      </c>
      <c r="W577" s="60" t="str">
        <f>IFERROR(Regression_Prep[[#This Row],[Per Pupil Spending]]*Regression_Prep[[#This Row],[Percent Below Achievement Math]],"")</f>
        <v/>
      </c>
      <c r="X577" s="60" t="str">
        <f>IFERROR(Regression_Prep[[#This Row],[Per Pupil Spending]]/(1-Regression_Prep[[#This Row],[Percent Below Achievement Math]]),"")</f>
        <v/>
      </c>
      <c r="Y577" s="60"/>
    </row>
    <row r="578" spans="1:25" ht="13">
      <c r="A578" s="25" t="s">
        <v>570</v>
      </c>
      <c r="B578" s="23" t="s">
        <v>1033</v>
      </c>
      <c r="C578" s="23" t="s">
        <v>618</v>
      </c>
      <c r="D578" s="24" t="s">
        <v>660</v>
      </c>
      <c r="E578" s="23" t="s">
        <v>647</v>
      </c>
      <c r="F578" s="24" t="s">
        <v>1209</v>
      </c>
      <c r="G578" s="23" t="s">
        <v>682</v>
      </c>
      <c r="H578" s="23" t="s">
        <v>1034</v>
      </c>
      <c r="I578" s="19" t="s">
        <v>660</v>
      </c>
      <c r="J578" s="18" t="str">
        <f>IF(Regression_Prep[[#This Row],[School Type]]="Charter","Charter", "Non Charter")</f>
        <v>Non Charter</v>
      </c>
      <c r="K578" s="60">
        <f>_xlfn.XLOOKUP(Regression_Prep[[#This Row],[School Name]],Per_Pupil_Spending_1[School Name],Per_Pupil_Spending_1[Amount],"")</f>
        <v>15646.38</v>
      </c>
      <c r="L578" s="60">
        <f>IF(Regression_Prep[[#This Row],[Comparison School Type]]="Charter", 0,1)</f>
        <v>1</v>
      </c>
      <c r="M578" s="60" t="str" cm="1">
        <f t="array" ref="M578">_xlfn._xlws.FILTER(Enrollment[Percentage],(Enrollment[School Name]=Regression_Prep[[#This Row],[School Name]])*(Enrollment[Population]="Economically Disadvantaged"),"")</f>
        <v/>
      </c>
      <c r="N578" s="60" t="str" cm="1">
        <f t="array" ref="N578">_xlfn._xlws.FILTER(Enrollment[Percentage],(Enrollment[School Name]=Regression_Prep[[#This Row],[School Name]])*(Enrollment[Population]="Students with Disabilities"),"")</f>
        <v/>
      </c>
      <c r="O578" s="60" t="str">
        <f>_xlfn.XLOOKUP(Regression_Prep[[#This Row],[School Name]],ELA_New[School Name], ELA_New[Percentage of Students at Achievement Level],"")</f>
        <v/>
      </c>
      <c r="P578" s="60" t="str">
        <f>_xlfn.XLOOKUP(Regression_Prep[[#This Row],[School Name]],Math_New[School Name],Math_New[Percentage of Students at Achievement Level],"")</f>
        <v/>
      </c>
      <c r="Q578" s="60" t="str">
        <f>_xlfn.XLOOKUP(Regression_Prep[[#This Row],[School Name]],Science_New[School Name], Science_New[Percentage of Students at Achievement Level],"")</f>
        <v/>
      </c>
      <c r="R57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8" s="60" t="str">
        <f>IFERROR(Regression_Prep[[#This Row],[Per Pupil Spending]]*Regression_Prep[[#This Row],[Percent Below Achievement ELA]],"")</f>
        <v/>
      </c>
      <c r="T578" s="60" t="str">
        <f>IFERROR(Regression_Prep[[#This Row],[Per Pupil Spending]]/(1-Regression_Prep[[#This Row],[Percent Below Achievement ELA]]),"")</f>
        <v/>
      </c>
      <c r="U578" s="60" t="str">
        <f>IFERROR(Regression_Prep[[#This Row],[Per Pupil Spending]]*Regression_Prep[[#This Row],[Percent Below Achievement Science]],"")</f>
        <v/>
      </c>
      <c r="V578" s="60" t="str">
        <f>IFERROR(Regression_Prep[[#This Row],[Per Pupil Spending]]/(1-Regression_Prep[[#This Row],[Percent Below Achievement Science]]),"")</f>
        <v/>
      </c>
      <c r="W578" s="60" t="str">
        <f>IFERROR(Regression_Prep[[#This Row],[Per Pupil Spending]]*Regression_Prep[[#This Row],[Percent Below Achievement Math]],"")</f>
        <v/>
      </c>
      <c r="X578" s="60" t="str">
        <f>IFERROR(Regression_Prep[[#This Row],[Per Pupil Spending]]/(1-Regression_Prep[[#This Row],[Percent Below Achievement Math]]),"")</f>
        <v/>
      </c>
      <c r="Y578" s="60"/>
    </row>
    <row r="579" spans="1:25" ht="13">
      <c r="A579" s="28" t="s">
        <v>570</v>
      </c>
      <c r="B579" s="26" t="s">
        <v>1065</v>
      </c>
      <c r="C579" s="26" t="s">
        <v>628</v>
      </c>
      <c r="D579" s="27" t="s">
        <v>660</v>
      </c>
      <c r="E579" s="26" t="s">
        <v>647</v>
      </c>
      <c r="F579" s="27" t="s">
        <v>1209</v>
      </c>
      <c r="G579" s="26" t="s">
        <v>648</v>
      </c>
      <c r="H579" s="26" t="s">
        <v>649</v>
      </c>
      <c r="I579" s="19" t="s">
        <v>660</v>
      </c>
      <c r="J579" s="18" t="str">
        <f>IF(Regression_Prep[[#This Row],[School Type]]="Charter","Charter", "Non Charter")</f>
        <v>Non Charter</v>
      </c>
      <c r="K579" s="60">
        <f>_xlfn.XLOOKUP(Regression_Prep[[#This Row],[School Name]],Per_Pupil_Spending_1[School Name],Per_Pupil_Spending_1[Amount],"")</f>
        <v>12646.38</v>
      </c>
      <c r="L579" s="60">
        <f>IF(Regression_Prep[[#This Row],[Comparison School Type]]="Charter", 0,1)</f>
        <v>1</v>
      </c>
      <c r="M579" s="60" t="str" cm="1">
        <f t="array" ref="M579">_xlfn._xlws.FILTER(Enrollment[Percentage],(Enrollment[School Name]=Regression_Prep[[#This Row],[School Name]])*(Enrollment[Population]="Economically Disadvantaged"),"")</f>
        <v/>
      </c>
      <c r="N579" s="60" t="str" cm="1">
        <f t="array" ref="N579">_xlfn._xlws.FILTER(Enrollment[Percentage],(Enrollment[School Name]=Regression_Prep[[#This Row],[School Name]])*(Enrollment[Population]="Students with Disabilities"),"")</f>
        <v/>
      </c>
      <c r="O579" s="60" t="str">
        <f>_xlfn.XLOOKUP(Regression_Prep[[#This Row],[School Name]],ELA_New[School Name], ELA_New[Percentage of Students at Achievement Level],"")</f>
        <v/>
      </c>
      <c r="P579" s="60" t="str">
        <f>_xlfn.XLOOKUP(Regression_Prep[[#This Row],[School Name]],Math_New[School Name],Math_New[Percentage of Students at Achievement Level],"")</f>
        <v/>
      </c>
      <c r="Q579" s="60" t="str">
        <f>_xlfn.XLOOKUP(Regression_Prep[[#This Row],[School Name]],Science_New[School Name], Science_New[Percentage of Students at Achievement Level],"")</f>
        <v/>
      </c>
      <c r="R57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79" s="60" t="str">
        <f>IFERROR(Regression_Prep[[#This Row],[Per Pupil Spending]]*Regression_Prep[[#This Row],[Percent Below Achievement ELA]],"")</f>
        <v/>
      </c>
      <c r="T579" s="60" t="str">
        <f>IFERROR(Regression_Prep[[#This Row],[Per Pupil Spending]]/(1-Regression_Prep[[#This Row],[Percent Below Achievement ELA]]),"")</f>
        <v/>
      </c>
      <c r="U579" s="60" t="str">
        <f>IFERROR(Regression_Prep[[#This Row],[Per Pupil Spending]]*Regression_Prep[[#This Row],[Percent Below Achievement Science]],"")</f>
        <v/>
      </c>
      <c r="V579" s="60" t="str">
        <f>IFERROR(Regression_Prep[[#This Row],[Per Pupil Spending]]/(1-Regression_Prep[[#This Row],[Percent Below Achievement Science]]),"")</f>
        <v/>
      </c>
      <c r="W579" s="60" t="str">
        <f>IFERROR(Regression_Prep[[#This Row],[Per Pupil Spending]]*Regression_Prep[[#This Row],[Percent Below Achievement Math]],"")</f>
        <v/>
      </c>
      <c r="X579" s="60" t="str">
        <f>IFERROR(Regression_Prep[[#This Row],[Per Pupil Spending]]/(1-Regression_Prep[[#This Row],[Percent Below Achievement Math]]),"")</f>
        <v/>
      </c>
      <c r="Y579" s="60"/>
    </row>
    <row r="580" spans="1:25" ht="13">
      <c r="A580" s="25" t="s">
        <v>570</v>
      </c>
      <c r="B580" s="23" t="s">
        <v>1093</v>
      </c>
      <c r="C580" s="23" t="s">
        <v>614</v>
      </c>
      <c r="D580" s="24" t="s">
        <v>660</v>
      </c>
      <c r="E580" s="23" t="s">
        <v>647</v>
      </c>
      <c r="F580" s="24" t="s">
        <v>1209</v>
      </c>
      <c r="G580" s="23" t="s">
        <v>653</v>
      </c>
      <c r="H580" s="23" t="s">
        <v>1095</v>
      </c>
      <c r="I580" s="19" t="s">
        <v>660</v>
      </c>
      <c r="J580" s="18" t="str">
        <f>IF(Regression_Prep[[#This Row],[School Type]]="Charter","Charter", "Non Charter")</f>
        <v>Non Charter</v>
      </c>
      <c r="K580" s="60">
        <f>_xlfn.XLOOKUP(Regression_Prep[[#This Row],[School Name]],Per_Pupil_Spending_1[School Name],Per_Pupil_Spending_1[Amount],"")</f>
        <v>16522.5</v>
      </c>
      <c r="L580" s="60">
        <f>IF(Regression_Prep[[#This Row],[Comparison School Type]]="Charter", 0,1)</f>
        <v>1</v>
      </c>
      <c r="M580" s="60" t="str" cm="1">
        <f t="array" ref="M580">_xlfn._xlws.FILTER(Enrollment[Percentage],(Enrollment[School Name]=Regression_Prep[[#This Row],[School Name]])*(Enrollment[Population]="Economically Disadvantaged"),"")</f>
        <v/>
      </c>
      <c r="N580" s="60" t="str" cm="1">
        <f t="array" ref="N580">_xlfn._xlws.FILTER(Enrollment[Percentage],(Enrollment[School Name]=Regression_Prep[[#This Row],[School Name]])*(Enrollment[Population]="Students with Disabilities"),"")</f>
        <v/>
      </c>
      <c r="O580" s="60" t="str">
        <f>_xlfn.XLOOKUP(Regression_Prep[[#This Row],[School Name]],ELA_New[School Name], ELA_New[Percentage of Students at Achievement Level],"")</f>
        <v/>
      </c>
      <c r="P580" s="60" t="str">
        <f>_xlfn.XLOOKUP(Regression_Prep[[#This Row],[School Name]],Math_New[School Name],Math_New[Percentage of Students at Achievement Level],"")</f>
        <v/>
      </c>
      <c r="Q580" s="60" t="str">
        <f>_xlfn.XLOOKUP(Regression_Prep[[#This Row],[School Name]],Science_New[School Name], Science_New[Percentage of Students at Achievement Level],"")</f>
        <v/>
      </c>
      <c r="R58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0" s="60" t="str">
        <f>IFERROR(Regression_Prep[[#This Row],[Per Pupil Spending]]*Regression_Prep[[#This Row],[Percent Below Achievement ELA]],"")</f>
        <v/>
      </c>
      <c r="T580" s="60" t="str">
        <f>IFERROR(Regression_Prep[[#This Row],[Per Pupil Spending]]/(1-Regression_Prep[[#This Row],[Percent Below Achievement ELA]]),"")</f>
        <v/>
      </c>
      <c r="U580" s="60" t="str">
        <f>IFERROR(Regression_Prep[[#This Row],[Per Pupil Spending]]*Regression_Prep[[#This Row],[Percent Below Achievement Science]],"")</f>
        <v/>
      </c>
      <c r="V580" s="60" t="str">
        <f>IFERROR(Regression_Prep[[#This Row],[Per Pupil Spending]]/(1-Regression_Prep[[#This Row],[Percent Below Achievement Science]]),"")</f>
        <v/>
      </c>
      <c r="W580" s="60" t="str">
        <f>IFERROR(Regression_Prep[[#This Row],[Per Pupil Spending]]*Regression_Prep[[#This Row],[Percent Below Achievement Math]],"")</f>
        <v/>
      </c>
      <c r="X580" s="60" t="str">
        <f>IFERROR(Regression_Prep[[#This Row],[Per Pupil Spending]]/(1-Regression_Prep[[#This Row],[Percent Below Achievement Math]]),"")</f>
        <v/>
      </c>
      <c r="Y580" s="60"/>
    </row>
    <row r="581" spans="1:25" ht="13">
      <c r="A581" s="28" t="s">
        <v>570</v>
      </c>
      <c r="B581" s="26" t="s">
        <v>1132</v>
      </c>
      <c r="C581" s="26" t="s">
        <v>608</v>
      </c>
      <c r="D581" s="27" t="s">
        <v>660</v>
      </c>
      <c r="E581" s="26" t="s">
        <v>647</v>
      </c>
      <c r="F581" s="27" t="s">
        <v>1209</v>
      </c>
      <c r="G581" s="26" t="s">
        <v>682</v>
      </c>
      <c r="H581" s="26" t="s">
        <v>1133</v>
      </c>
      <c r="I581" s="19" t="s">
        <v>660</v>
      </c>
      <c r="J581" s="18" t="str">
        <f>IF(Regression_Prep[[#This Row],[School Type]]="Charter","Charter", "Non Charter")</f>
        <v>Non Charter</v>
      </c>
      <c r="K581" s="60">
        <f>_xlfn.XLOOKUP(Regression_Prep[[#This Row],[School Name]],Per_Pupil_Spending_1[School Name],Per_Pupil_Spending_1[Amount],"")</f>
        <v>21546.92</v>
      </c>
      <c r="L581" s="60">
        <f>IF(Regression_Prep[[#This Row],[Comparison School Type]]="Charter", 0,1)</f>
        <v>1</v>
      </c>
      <c r="M581" s="60" t="str" cm="1">
        <f t="array" ref="M581">_xlfn._xlws.FILTER(Enrollment[Percentage],(Enrollment[School Name]=Regression_Prep[[#This Row],[School Name]])*(Enrollment[Population]="Economically Disadvantaged"),"")</f>
        <v/>
      </c>
      <c r="N581" s="60" t="str" cm="1">
        <f t="array" ref="N581">_xlfn._xlws.FILTER(Enrollment[Percentage],(Enrollment[School Name]=Regression_Prep[[#This Row],[School Name]])*(Enrollment[Population]="Students with Disabilities"),"")</f>
        <v/>
      </c>
      <c r="O581" s="60" t="str">
        <f>_xlfn.XLOOKUP(Regression_Prep[[#This Row],[School Name]],ELA_New[School Name], ELA_New[Percentage of Students at Achievement Level],"")</f>
        <v/>
      </c>
      <c r="P581" s="60" t="str">
        <f>_xlfn.XLOOKUP(Regression_Prep[[#This Row],[School Name]],Math_New[School Name],Math_New[Percentage of Students at Achievement Level],"")</f>
        <v/>
      </c>
      <c r="Q581" s="60" t="str">
        <f>_xlfn.XLOOKUP(Regression_Prep[[#This Row],[School Name]],Science_New[School Name], Science_New[Percentage of Students at Achievement Level],"")</f>
        <v/>
      </c>
      <c r="R58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1" s="60" t="str">
        <f>IFERROR(Regression_Prep[[#This Row],[Per Pupil Spending]]*Regression_Prep[[#This Row],[Percent Below Achievement ELA]],"")</f>
        <v/>
      </c>
      <c r="T581" s="60" t="str">
        <f>IFERROR(Regression_Prep[[#This Row],[Per Pupil Spending]]/(1-Regression_Prep[[#This Row],[Percent Below Achievement ELA]]),"")</f>
        <v/>
      </c>
      <c r="U581" s="60" t="str">
        <f>IFERROR(Regression_Prep[[#This Row],[Per Pupil Spending]]*Regression_Prep[[#This Row],[Percent Below Achievement Science]],"")</f>
        <v/>
      </c>
      <c r="V581" s="60" t="str">
        <f>IFERROR(Regression_Prep[[#This Row],[Per Pupil Spending]]/(1-Regression_Prep[[#This Row],[Percent Below Achievement Science]]),"")</f>
        <v/>
      </c>
      <c r="W581" s="60" t="str">
        <f>IFERROR(Regression_Prep[[#This Row],[Per Pupil Spending]]*Regression_Prep[[#This Row],[Percent Below Achievement Math]],"")</f>
        <v/>
      </c>
      <c r="X581" s="60" t="str">
        <f>IFERROR(Regression_Prep[[#This Row],[Per Pupil Spending]]/(1-Regression_Prep[[#This Row],[Percent Below Achievement Math]]),"")</f>
        <v/>
      </c>
      <c r="Y581" s="60"/>
    </row>
    <row r="582" spans="1:25" ht="13">
      <c r="A582" s="25" t="s">
        <v>570</v>
      </c>
      <c r="B582" s="23" t="s">
        <v>1150</v>
      </c>
      <c r="C582" s="23" t="s">
        <v>600</v>
      </c>
      <c r="D582" s="24" t="s">
        <v>660</v>
      </c>
      <c r="E582" s="23" t="s">
        <v>647</v>
      </c>
      <c r="F582" s="24" t="s">
        <v>1209</v>
      </c>
      <c r="G582" s="23" t="s">
        <v>682</v>
      </c>
      <c r="H582" s="23" t="s">
        <v>1151</v>
      </c>
      <c r="I582" s="19" t="s">
        <v>660</v>
      </c>
      <c r="J582" s="18" t="str">
        <f>IF(Regression_Prep[[#This Row],[School Type]]="Charter","Charter", "Non Charter")</f>
        <v>Non Charter</v>
      </c>
      <c r="K582" s="60">
        <f>_xlfn.XLOOKUP(Regression_Prep[[#This Row],[School Name]],Per_Pupil_Spending_1[School Name],Per_Pupil_Spending_1[Amount],"")</f>
        <v>34688.97</v>
      </c>
      <c r="L582" s="60">
        <f>IF(Regression_Prep[[#This Row],[Comparison School Type]]="Charter", 0,1)</f>
        <v>1</v>
      </c>
      <c r="M582" s="60" t="str" cm="1">
        <f t="array" ref="M582">_xlfn._xlws.FILTER(Enrollment[Percentage],(Enrollment[School Name]=Regression_Prep[[#This Row],[School Name]])*(Enrollment[Population]="Economically Disadvantaged"),"")</f>
        <v/>
      </c>
      <c r="N582" s="60" t="str" cm="1">
        <f t="array" ref="N582">_xlfn._xlws.FILTER(Enrollment[Percentage],(Enrollment[School Name]=Regression_Prep[[#This Row],[School Name]])*(Enrollment[Population]="Students with Disabilities"),"")</f>
        <v/>
      </c>
      <c r="O582" s="60" t="str">
        <f>_xlfn.XLOOKUP(Regression_Prep[[#This Row],[School Name]],ELA_New[School Name], ELA_New[Percentage of Students at Achievement Level],"")</f>
        <v/>
      </c>
      <c r="P582" s="60" t="str">
        <f>_xlfn.XLOOKUP(Regression_Prep[[#This Row],[School Name]],Math_New[School Name],Math_New[Percentage of Students at Achievement Level],"")</f>
        <v/>
      </c>
      <c r="Q582" s="60" t="str">
        <f>_xlfn.XLOOKUP(Regression_Prep[[#This Row],[School Name]],Science_New[School Name], Science_New[Percentage of Students at Achievement Level],"")</f>
        <v/>
      </c>
      <c r="R58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2" s="60" t="str">
        <f>IFERROR(Regression_Prep[[#This Row],[Per Pupil Spending]]*Regression_Prep[[#This Row],[Percent Below Achievement ELA]],"")</f>
        <v/>
      </c>
      <c r="T582" s="60" t="str">
        <f>IFERROR(Regression_Prep[[#This Row],[Per Pupil Spending]]/(1-Regression_Prep[[#This Row],[Percent Below Achievement ELA]]),"")</f>
        <v/>
      </c>
      <c r="U582" s="60" t="str">
        <f>IFERROR(Regression_Prep[[#This Row],[Per Pupil Spending]]*Regression_Prep[[#This Row],[Percent Below Achievement Science]],"")</f>
        <v/>
      </c>
      <c r="V582" s="60" t="str">
        <f>IFERROR(Regression_Prep[[#This Row],[Per Pupil Spending]]/(1-Regression_Prep[[#This Row],[Percent Below Achievement Science]]),"")</f>
        <v/>
      </c>
      <c r="W582" s="60" t="str">
        <f>IFERROR(Regression_Prep[[#This Row],[Per Pupil Spending]]*Regression_Prep[[#This Row],[Percent Below Achievement Math]],"")</f>
        <v/>
      </c>
      <c r="X582" s="60" t="str">
        <f>IFERROR(Regression_Prep[[#This Row],[Per Pupil Spending]]/(1-Regression_Prep[[#This Row],[Percent Below Achievement Math]]),"")</f>
        <v/>
      </c>
      <c r="Y582" s="60"/>
    </row>
    <row r="583" spans="1:25" ht="13">
      <c r="A583" s="28" t="s">
        <v>570</v>
      </c>
      <c r="B583" s="26" t="s">
        <v>1155</v>
      </c>
      <c r="C583" s="26" t="s">
        <v>627</v>
      </c>
      <c r="D583" s="27" t="s">
        <v>660</v>
      </c>
      <c r="E583" s="26" t="s">
        <v>647</v>
      </c>
      <c r="F583" s="27" t="s">
        <v>1209</v>
      </c>
      <c r="G583" s="26" t="s">
        <v>700</v>
      </c>
      <c r="H583" s="26" t="s">
        <v>1157</v>
      </c>
      <c r="I583" s="19" t="s">
        <v>660</v>
      </c>
      <c r="J583" s="18" t="str">
        <f>IF(Regression_Prep[[#This Row],[School Type]]="Charter","Charter", "Non Charter")</f>
        <v>Non Charter</v>
      </c>
      <c r="K583" s="60">
        <f>_xlfn.XLOOKUP(Regression_Prep[[#This Row],[School Name]],Per_Pupil_Spending_1[School Name],Per_Pupil_Spending_1[Amount],"")</f>
        <v>12759.22</v>
      </c>
      <c r="L583" s="60">
        <f>IF(Regression_Prep[[#This Row],[Comparison School Type]]="Charter", 0,1)</f>
        <v>1</v>
      </c>
      <c r="M583" s="60" t="str" cm="1">
        <f t="array" ref="M583">_xlfn._xlws.FILTER(Enrollment[Percentage],(Enrollment[School Name]=Regression_Prep[[#This Row],[School Name]])*(Enrollment[Population]="Economically Disadvantaged"),"")</f>
        <v/>
      </c>
      <c r="N583" s="60" t="str" cm="1">
        <f t="array" ref="N583">_xlfn._xlws.FILTER(Enrollment[Percentage],(Enrollment[School Name]=Regression_Prep[[#This Row],[School Name]])*(Enrollment[Population]="Students with Disabilities"),"")</f>
        <v/>
      </c>
      <c r="O583" s="60" t="str">
        <f>_xlfn.XLOOKUP(Regression_Prep[[#This Row],[School Name]],ELA_New[School Name], ELA_New[Percentage of Students at Achievement Level],"")</f>
        <v/>
      </c>
      <c r="P583" s="60" t="str">
        <f>_xlfn.XLOOKUP(Regression_Prep[[#This Row],[School Name]],Math_New[School Name],Math_New[Percentage of Students at Achievement Level],"")</f>
        <v/>
      </c>
      <c r="Q583" s="60" t="str">
        <f>_xlfn.XLOOKUP(Regression_Prep[[#This Row],[School Name]],Science_New[School Name], Science_New[Percentage of Students at Achievement Level],"")</f>
        <v/>
      </c>
      <c r="R58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3" s="60" t="str">
        <f>IFERROR(Regression_Prep[[#This Row],[Per Pupil Spending]]*Regression_Prep[[#This Row],[Percent Below Achievement ELA]],"")</f>
        <v/>
      </c>
      <c r="T583" s="60" t="str">
        <f>IFERROR(Regression_Prep[[#This Row],[Per Pupil Spending]]/(1-Regression_Prep[[#This Row],[Percent Below Achievement ELA]]),"")</f>
        <v/>
      </c>
      <c r="U583" s="60" t="str">
        <f>IFERROR(Regression_Prep[[#This Row],[Per Pupil Spending]]*Regression_Prep[[#This Row],[Percent Below Achievement Science]],"")</f>
        <v/>
      </c>
      <c r="V583" s="60" t="str">
        <f>IFERROR(Regression_Prep[[#This Row],[Per Pupil Spending]]/(1-Regression_Prep[[#This Row],[Percent Below Achievement Science]]),"")</f>
        <v/>
      </c>
      <c r="W583" s="60" t="str">
        <f>IFERROR(Regression_Prep[[#This Row],[Per Pupil Spending]]*Regression_Prep[[#This Row],[Percent Below Achievement Math]],"")</f>
        <v/>
      </c>
      <c r="X583" s="60" t="str">
        <f>IFERROR(Regression_Prep[[#This Row],[Per Pupil Spending]]/(1-Regression_Prep[[#This Row],[Percent Below Achievement Math]]),"")</f>
        <v/>
      </c>
      <c r="Y583" s="60"/>
    </row>
    <row r="584" spans="1:25" ht="13">
      <c r="A584" s="25" t="s">
        <v>570</v>
      </c>
      <c r="B584" s="23" t="s">
        <v>1183</v>
      </c>
      <c r="C584" s="23" t="s">
        <v>630</v>
      </c>
      <c r="D584" s="24" t="s">
        <v>660</v>
      </c>
      <c r="E584" s="23" t="s">
        <v>647</v>
      </c>
      <c r="F584" s="24" t="s">
        <v>1209</v>
      </c>
      <c r="G584" s="23" t="s">
        <v>657</v>
      </c>
      <c r="H584" s="23" t="s">
        <v>1184</v>
      </c>
      <c r="I584" s="19" t="s">
        <v>660</v>
      </c>
      <c r="J584" s="18" t="str">
        <f>IF(Regression_Prep[[#This Row],[School Type]]="Charter","Charter", "Non Charter")</f>
        <v>Non Charter</v>
      </c>
      <c r="K584" s="60">
        <f>_xlfn.XLOOKUP(Regression_Prep[[#This Row],[School Name]],Per_Pupil_Spending_1[School Name],Per_Pupil_Spending_1[Amount],"")</f>
        <v>12234.07</v>
      </c>
      <c r="L584" s="60">
        <f>IF(Regression_Prep[[#This Row],[Comparison School Type]]="Charter", 0,1)</f>
        <v>1</v>
      </c>
      <c r="M584" s="60" t="str" cm="1">
        <f t="array" ref="M584">_xlfn._xlws.FILTER(Enrollment[Percentage],(Enrollment[School Name]=Regression_Prep[[#This Row],[School Name]])*(Enrollment[Population]="Economically Disadvantaged"),"")</f>
        <v/>
      </c>
      <c r="N584" s="60" t="str" cm="1">
        <f t="array" ref="N584">_xlfn._xlws.FILTER(Enrollment[Percentage],(Enrollment[School Name]=Regression_Prep[[#This Row],[School Name]])*(Enrollment[Population]="Students with Disabilities"),"")</f>
        <v/>
      </c>
      <c r="O584" s="60" t="str">
        <f>_xlfn.XLOOKUP(Regression_Prep[[#This Row],[School Name]],ELA_New[School Name], ELA_New[Percentage of Students at Achievement Level],"")</f>
        <v/>
      </c>
      <c r="P584" s="60" t="str">
        <f>_xlfn.XLOOKUP(Regression_Prep[[#This Row],[School Name]],Math_New[School Name],Math_New[Percentage of Students at Achievement Level],"")</f>
        <v/>
      </c>
      <c r="Q584" s="60" t="str">
        <f>_xlfn.XLOOKUP(Regression_Prep[[#This Row],[School Name]],Science_New[School Name], Science_New[Percentage of Students at Achievement Level],"")</f>
        <v/>
      </c>
      <c r="R58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4" s="60" t="str">
        <f>IFERROR(Regression_Prep[[#This Row],[Per Pupil Spending]]*Regression_Prep[[#This Row],[Percent Below Achievement ELA]],"")</f>
        <v/>
      </c>
      <c r="T584" s="60" t="str">
        <f>IFERROR(Regression_Prep[[#This Row],[Per Pupil Spending]]/(1-Regression_Prep[[#This Row],[Percent Below Achievement ELA]]),"")</f>
        <v/>
      </c>
      <c r="U584" s="60" t="str">
        <f>IFERROR(Regression_Prep[[#This Row],[Per Pupil Spending]]*Regression_Prep[[#This Row],[Percent Below Achievement Science]],"")</f>
        <v/>
      </c>
      <c r="V584" s="60" t="str">
        <f>IFERROR(Regression_Prep[[#This Row],[Per Pupil Spending]]/(1-Regression_Prep[[#This Row],[Percent Below Achievement Science]]),"")</f>
        <v/>
      </c>
      <c r="W584" s="60" t="str">
        <f>IFERROR(Regression_Prep[[#This Row],[Per Pupil Spending]]*Regression_Prep[[#This Row],[Percent Below Achievement Math]],"")</f>
        <v/>
      </c>
      <c r="X584" s="60" t="str">
        <f>IFERROR(Regression_Prep[[#This Row],[Per Pupil Spending]]/(1-Regression_Prep[[#This Row],[Percent Below Achievement Math]]),"")</f>
        <v/>
      </c>
      <c r="Y584" s="60"/>
    </row>
    <row r="585" spans="1:25" ht="13">
      <c r="A585" s="28" t="s">
        <v>570</v>
      </c>
      <c r="B585" s="26" t="s">
        <v>1192</v>
      </c>
      <c r="C585" s="26" t="s">
        <v>610</v>
      </c>
      <c r="D585" s="27" t="s">
        <v>1210</v>
      </c>
      <c r="E585" s="26" t="s">
        <v>647</v>
      </c>
      <c r="F585" s="27" t="s">
        <v>1209</v>
      </c>
      <c r="G585" s="26" t="s">
        <v>653</v>
      </c>
      <c r="H585" s="26" t="s">
        <v>1193</v>
      </c>
      <c r="I585" s="19" t="s">
        <v>1210</v>
      </c>
      <c r="J585" s="18" t="str">
        <f>IF(Regression_Prep[[#This Row],[School Type]]="Charter","Charter", "Non Charter")</f>
        <v>Non Charter</v>
      </c>
      <c r="K585" s="60">
        <f>_xlfn.XLOOKUP(Regression_Prep[[#This Row],[School Name]],Per_Pupil_Spending_1[School Name],Per_Pupil_Spending_1[Amount],"")</f>
        <v>19951.91</v>
      </c>
      <c r="L585" s="60">
        <f>IF(Regression_Prep[[#This Row],[Comparison School Type]]="Charter", 0,1)</f>
        <v>1</v>
      </c>
      <c r="M585" s="60" t="str" cm="1">
        <f t="array" ref="M585">_xlfn._xlws.FILTER(Enrollment[Percentage],(Enrollment[School Name]=Regression_Prep[[#This Row],[School Name]])*(Enrollment[Population]="Economically Disadvantaged"),"")</f>
        <v/>
      </c>
      <c r="N585" s="60" t="str" cm="1">
        <f t="array" ref="N585">_xlfn._xlws.FILTER(Enrollment[Percentage],(Enrollment[School Name]=Regression_Prep[[#This Row],[School Name]])*(Enrollment[Population]="Students with Disabilities"),"")</f>
        <v/>
      </c>
      <c r="O585" s="60" t="str">
        <f>_xlfn.XLOOKUP(Regression_Prep[[#This Row],[School Name]],ELA_New[School Name], ELA_New[Percentage of Students at Achievement Level],"")</f>
        <v/>
      </c>
      <c r="P585" s="60" t="str">
        <f>_xlfn.XLOOKUP(Regression_Prep[[#This Row],[School Name]],Math_New[School Name],Math_New[Percentage of Students at Achievement Level],"")</f>
        <v/>
      </c>
      <c r="Q585" s="60" t="str">
        <f>_xlfn.XLOOKUP(Regression_Prep[[#This Row],[School Name]],Science_New[School Name], Science_New[Percentage of Students at Achievement Level],"")</f>
        <v/>
      </c>
      <c r="R58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5" s="60" t="str">
        <f>IFERROR(Regression_Prep[[#This Row],[Per Pupil Spending]]*Regression_Prep[[#This Row],[Percent Below Achievement ELA]],"")</f>
        <v/>
      </c>
      <c r="T585" s="60" t="str">
        <f>IFERROR(Regression_Prep[[#This Row],[Per Pupil Spending]]/(1-Regression_Prep[[#This Row],[Percent Below Achievement ELA]]),"")</f>
        <v/>
      </c>
      <c r="U585" s="60" t="str">
        <f>IFERROR(Regression_Prep[[#This Row],[Per Pupil Spending]]*Regression_Prep[[#This Row],[Percent Below Achievement Science]],"")</f>
        <v/>
      </c>
      <c r="V585" s="60" t="str">
        <f>IFERROR(Regression_Prep[[#This Row],[Per Pupil Spending]]/(1-Regression_Prep[[#This Row],[Percent Below Achievement Science]]),"")</f>
        <v/>
      </c>
      <c r="W585" s="60" t="str">
        <f>IFERROR(Regression_Prep[[#This Row],[Per Pupil Spending]]*Regression_Prep[[#This Row],[Percent Below Achievement Math]],"")</f>
        <v/>
      </c>
      <c r="X585" s="60" t="str">
        <f>IFERROR(Regression_Prep[[#This Row],[Per Pupil Spending]]/(1-Regression_Prep[[#This Row],[Percent Below Achievement Math]]),"")</f>
        <v/>
      </c>
      <c r="Y585" s="60"/>
    </row>
    <row r="586" spans="1:25" ht="13">
      <c r="A586" s="25" t="s">
        <v>570</v>
      </c>
      <c r="B586" s="23" t="s">
        <v>1212</v>
      </c>
      <c r="C586" s="23" t="s">
        <v>635</v>
      </c>
      <c r="D586" s="24" t="s">
        <v>660</v>
      </c>
      <c r="E586" s="23" t="s">
        <v>647</v>
      </c>
      <c r="F586" s="24" t="s">
        <v>1213</v>
      </c>
      <c r="G586" s="23" t="s">
        <v>676</v>
      </c>
      <c r="H586" s="23" t="s">
        <v>693</v>
      </c>
      <c r="I586" s="19" t="s">
        <v>660</v>
      </c>
      <c r="J586" s="18" t="str">
        <f>IF(Regression_Prep[[#This Row],[School Type]]="Charter","Charter", "Non Charter")</f>
        <v>Non Charter</v>
      </c>
      <c r="K586" s="60">
        <f>_xlfn.XLOOKUP(Regression_Prep[[#This Row],[School Name]],Per_Pupil_Spending_1[School Name],Per_Pupil_Spending_1[Amount],"")</f>
        <v>6704.4</v>
      </c>
      <c r="L586" s="60">
        <f>IF(Regression_Prep[[#This Row],[Comparison School Type]]="Charter", 0,1)</f>
        <v>1</v>
      </c>
      <c r="M586" s="60" t="str" cm="1">
        <f t="array" ref="M586">_xlfn._xlws.FILTER(Enrollment[Percentage],(Enrollment[School Name]=Regression_Prep[[#This Row],[School Name]])*(Enrollment[Population]="Economically Disadvantaged"),"")</f>
        <v/>
      </c>
      <c r="N586" s="60" t="str" cm="1">
        <f t="array" ref="N586">_xlfn._xlws.FILTER(Enrollment[Percentage],(Enrollment[School Name]=Regression_Prep[[#This Row],[School Name]])*(Enrollment[Population]="Students with Disabilities"),"")</f>
        <v/>
      </c>
      <c r="O586" s="60" t="str">
        <f>_xlfn.XLOOKUP(Regression_Prep[[#This Row],[School Name]],ELA_New[School Name], ELA_New[Percentage of Students at Achievement Level],"")</f>
        <v/>
      </c>
      <c r="P586" s="60" t="str">
        <f>_xlfn.XLOOKUP(Regression_Prep[[#This Row],[School Name]],Math_New[School Name],Math_New[Percentage of Students at Achievement Level],"")</f>
        <v/>
      </c>
      <c r="Q586" s="60" t="str">
        <f>_xlfn.XLOOKUP(Regression_Prep[[#This Row],[School Name]],Science_New[School Name], Science_New[Percentage of Students at Achievement Level],"")</f>
        <v/>
      </c>
      <c r="R58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6" s="60" t="str">
        <f>IFERROR(Regression_Prep[[#This Row],[Per Pupil Spending]]*Regression_Prep[[#This Row],[Percent Below Achievement ELA]],"")</f>
        <v/>
      </c>
      <c r="T586" s="60" t="str">
        <f>IFERROR(Regression_Prep[[#This Row],[Per Pupil Spending]]/(1-Regression_Prep[[#This Row],[Percent Below Achievement ELA]]),"")</f>
        <v/>
      </c>
      <c r="U586" s="60" t="str">
        <f>IFERROR(Regression_Prep[[#This Row],[Per Pupil Spending]]*Regression_Prep[[#This Row],[Percent Below Achievement Science]],"")</f>
        <v/>
      </c>
      <c r="V586" s="60" t="str">
        <f>IFERROR(Regression_Prep[[#This Row],[Per Pupil Spending]]/(1-Regression_Prep[[#This Row],[Percent Below Achievement Science]]),"")</f>
        <v/>
      </c>
      <c r="W586" s="60" t="str">
        <f>IFERROR(Regression_Prep[[#This Row],[Per Pupil Spending]]*Regression_Prep[[#This Row],[Percent Below Achievement Math]],"")</f>
        <v/>
      </c>
      <c r="X586" s="60" t="str">
        <f>IFERROR(Regression_Prep[[#This Row],[Per Pupil Spending]]/(1-Regression_Prep[[#This Row],[Percent Below Achievement Math]]),"")</f>
        <v/>
      </c>
      <c r="Y586" s="60"/>
    </row>
    <row r="587" spans="1:25" ht="13">
      <c r="A587" s="28" t="s">
        <v>570</v>
      </c>
      <c r="B587" s="26" t="s">
        <v>1214</v>
      </c>
      <c r="C587" s="26" t="s">
        <v>622</v>
      </c>
      <c r="D587" s="27" t="s">
        <v>660</v>
      </c>
      <c r="E587" s="26" t="s">
        <v>647</v>
      </c>
      <c r="F587" s="27" t="s">
        <v>1213</v>
      </c>
      <c r="G587" s="26" t="s">
        <v>653</v>
      </c>
      <c r="H587" s="26" t="s">
        <v>748</v>
      </c>
      <c r="I587" s="19" t="s">
        <v>660</v>
      </c>
      <c r="J587" s="18" t="str">
        <f>IF(Regression_Prep[[#This Row],[School Type]]="Charter","Charter", "Non Charter")</f>
        <v>Non Charter</v>
      </c>
      <c r="K587" s="60">
        <f>_xlfn.XLOOKUP(Regression_Prep[[#This Row],[School Name]],Per_Pupil_Spending_1[School Name],Per_Pupil_Spending_1[Amount],"")</f>
        <v>14077.16</v>
      </c>
      <c r="L587" s="60">
        <f>IF(Regression_Prep[[#This Row],[Comparison School Type]]="Charter", 0,1)</f>
        <v>1</v>
      </c>
      <c r="M587" s="60" t="str" cm="1">
        <f t="array" ref="M587">_xlfn._xlws.FILTER(Enrollment[Percentage],(Enrollment[School Name]=Regression_Prep[[#This Row],[School Name]])*(Enrollment[Population]="Economically Disadvantaged"),"")</f>
        <v/>
      </c>
      <c r="N587" s="60" t="str" cm="1">
        <f t="array" ref="N587">_xlfn._xlws.FILTER(Enrollment[Percentage],(Enrollment[School Name]=Regression_Prep[[#This Row],[School Name]])*(Enrollment[Population]="Students with Disabilities"),"")</f>
        <v/>
      </c>
      <c r="O587" s="60" t="str">
        <f>_xlfn.XLOOKUP(Regression_Prep[[#This Row],[School Name]],ELA_New[School Name], ELA_New[Percentage of Students at Achievement Level],"")</f>
        <v/>
      </c>
      <c r="P587" s="60" t="str">
        <f>_xlfn.XLOOKUP(Regression_Prep[[#This Row],[School Name]],Math_New[School Name],Math_New[Percentage of Students at Achievement Level],"")</f>
        <v/>
      </c>
      <c r="Q587" s="60" t="str">
        <f>_xlfn.XLOOKUP(Regression_Prep[[#This Row],[School Name]],Science_New[School Name], Science_New[Percentage of Students at Achievement Level],"")</f>
        <v/>
      </c>
      <c r="R587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7" s="60" t="str">
        <f>IFERROR(Regression_Prep[[#This Row],[Per Pupil Spending]]*Regression_Prep[[#This Row],[Percent Below Achievement ELA]],"")</f>
        <v/>
      </c>
      <c r="T587" s="60" t="str">
        <f>IFERROR(Regression_Prep[[#This Row],[Per Pupil Spending]]/(1-Regression_Prep[[#This Row],[Percent Below Achievement ELA]]),"")</f>
        <v/>
      </c>
      <c r="U587" s="60" t="str">
        <f>IFERROR(Regression_Prep[[#This Row],[Per Pupil Spending]]*Regression_Prep[[#This Row],[Percent Below Achievement Science]],"")</f>
        <v/>
      </c>
      <c r="V587" s="60" t="str">
        <f>IFERROR(Regression_Prep[[#This Row],[Per Pupil Spending]]/(1-Regression_Prep[[#This Row],[Percent Below Achievement Science]]),"")</f>
        <v/>
      </c>
      <c r="W587" s="60" t="str">
        <f>IFERROR(Regression_Prep[[#This Row],[Per Pupil Spending]]*Regression_Prep[[#This Row],[Percent Below Achievement Math]],"")</f>
        <v/>
      </c>
      <c r="X587" s="60" t="str">
        <f>IFERROR(Regression_Prep[[#This Row],[Per Pupil Spending]]/(1-Regression_Prep[[#This Row],[Percent Below Achievement Math]]),"")</f>
        <v/>
      </c>
      <c r="Y587" s="60"/>
    </row>
    <row r="588" spans="1:25" ht="13">
      <c r="A588" s="25" t="s">
        <v>570</v>
      </c>
      <c r="B588" s="23" t="s">
        <v>1215</v>
      </c>
      <c r="C588" s="23" t="s">
        <v>617</v>
      </c>
      <c r="D588" s="24" t="s">
        <v>660</v>
      </c>
      <c r="E588" s="23" t="s">
        <v>647</v>
      </c>
      <c r="F588" s="24" t="s">
        <v>1213</v>
      </c>
      <c r="G588" s="23" t="s">
        <v>682</v>
      </c>
      <c r="H588" s="23" t="s">
        <v>1007</v>
      </c>
      <c r="I588" s="19" t="s">
        <v>660</v>
      </c>
      <c r="J588" s="18" t="str">
        <f>IF(Regression_Prep[[#This Row],[School Type]]="Charter","Charter", "Non Charter")</f>
        <v>Non Charter</v>
      </c>
      <c r="K588" s="60">
        <f>_xlfn.XLOOKUP(Regression_Prep[[#This Row],[School Name]],Per_Pupil_Spending_1[School Name],Per_Pupil_Spending_1[Amount],"")</f>
        <v>15647.4</v>
      </c>
      <c r="L588" s="60">
        <f>IF(Regression_Prep[[#This Row],[Comparison School Type]]="Charter", 0,1)</f>
        <v>1</v>
      </c>
      <c r="M588" s="60" t="str" cm="1">
        <f t="array" ref="M588">_xlfn._xlws.FILTER(Enrollment[Percentage],(Enrollment[School Name]=Regression_Prep[[#This Row],[School Name]])*(Enrollment[Population]="Economically Disadvantaged"),"")</f>
        <v/>
      </c>
      <c r="N588" s="60" t="str" cm="1">
        <f t="array" ref="N588">_xlfn._xlws.FILTER(Enrollment[Percentage],(Enrollment[School Name]=Regression_Prep[[#This Row],[School Name]])*(Enrollment[Population]="Students with Disabilities"),"")</f>
        <v/>
      </c>
      <c r="O588" s="60" t="str">
        <f>_xlfn.XLOOKUP(Regression_Prep[[#This Row],[School Name]],ELA_New[School Name], ELA_New[Percentage of Students at Achievement Level],"")</f>
        <v/>
      </c>
      <c r="P588" s="60" t="str">
        <f>_xlfn.XLOOKUP(Regression_Prep[[#This Row],[School Name]],Math_New[School Name],Math_New[Percentage of Students at Achievement Level],"")</f>
        <v/>
      </c>
      <c r="Q588" s="60" t="str">
        <f>_xlfn.XLOOKUP(Regression_Prep[[#This Row],[School Name]],Science_New[School Name], Science_New[Percentage of Students at Achievement Level],"")</f>
        <v/>
      </c>
      <c r="R58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8" s="60" t="str">
        <f>IFERROR(Regression_Prep[[#This Row],[Per Pupil Spending]]*Regression_Prep[[#This Row],[Percent Below Achievement ELA]],"")</f>
        <v/>
      </c>
      <c r="T588" s="60" t="str">
        <f>IFERROR(Regression_Prep[[#This Row],[Per Pupil Spending]]/(1-Regression_Prep[[#This Row],[Percent Below Achievement ELA]]),"")</f>
        <v/>
      </c>
      <c r="U588" s="60" t="str">
        <f>IFERROR(Regression_Prep[[#This Row],[Per Pupil Spending]]*Regression_Prep[[#This Row],[Percent Below Achievement Science]],"")</f>
        <v/>
      </c>
      <c r="V588" s="60" t="str">
        <f>IFERROR(Regression_Prep[[#This Row],[Per Pupil Spending]]/(1-Regression_Prep[[#This Row],[Percent Below Achievement Science]]),"")</f>
        <v/>
      </c>
      <c r="W588" s="60" t="str">
        <f>IFERROR(Regression_Prep[[#This Row],[Per Pupil Spending]]*Regression_Prep[[#This Row],[Percent Below Achievement Math]],"")</f>
        <v/>
      </c>
      <c r="X588" s="60" t="str">
        <f>IFERROR(Regression_Prep[[#This Row],[Per Pupil Spending]]/(1-Regression_Prep[[#This Row],[Percent Below Achievement Math]]),"")</f>
        <v/>
      </c>
      <c r="Y588" s="60"/>
    </row>
    <row r="589" spans="1:25" ht="13">
      <c r="A589" s="28" t="s">
        <v>570</v>
      </c>
      <c r="B589" s="26" t="s">
        <v>1216</v>
      </c>
      <c r="C589" s="26" t="s">
        <v>631</v>
      </c>
      <c r="D589" s="27" t="s">
        <v>660</v>
      </c>
      <c r="E589" s="26" t="s">
        <v>647</v>
      </c>
      <c r="F589" s="27" t="s">
        <v>1213</v>
      </c>
      <c r="G589" s="26" t="s">
        <v>676</v>
      </c>
      <c r="H589" s="26" t="s">
        <v>695</v>
      </c>
      <c r="I589" s="19" t="s">
        <v>660</v>
      </c>
      <c r="J589" s="18" t="str">
        <f>IF(Regression_Prep[[#This Row],[School Type]]="Charter","Charter", "Non Charter")</f>
        <v>Non Charter</v>
      </c>
      <c r="K589" s="60">
        <f>_xlfn.XLOOKUP(Regression_Prep[[#This Row],[School Name]],Per_Pupil_Spending_1[School Name],Per_Pupil_Spending_1[Amount],"")</f>
        <v>12120.99</v>
      </c>
      <c r="L589" s="60">
        <f>IF(Regression_Prep[[#This Row],[Comparison School Type]]="Charter", 0,1)</f>
        <v>1</v>
      </c>
      <c r="M589" s="60" t="str" cm="1">
        <f t="array" ref="M589">_xlfn._xlws.FILTER(Enrollment[Percentage],(Enrollment[School Name]=Regression_Prep[[#This Row],[School Name]])*(Enrollment[Population]="Economically Disadvantaged"),"")</f>
        <v/>
      </c>
      <c r="N589" s="60" t="str" cm="1">
        <f t="array" ref="N589">_xlfn._xlws.FILTER(Enrollment[Percentage],(Enrollment[School Name]=Regression_Prep[[#This Row],[School Name]])*(Enrollment[Population]="Students with Disabilities"),"")</f>
        <v/>
      </c>
      <c r="O589" s="60" t="str">
        <f>_xlfn.XLOOKUP(Regression_Prep[[#This Row],[School Name]],ELA_New[School Name], ELA_New[Percentage of Students at Achievement Level],"")</f>
        <v/>
      </c>
      <c r="P589" s="60" t="str">
        <f>_xlfn.XLOOKUP(Regression_Prep[[#This Row],[School Name]],Math_New[School Name],Math_New[Percentage of Students at Achievement Level],"")</f>
        <v/>
      </c>
      <c r="Q589" s="60" t="str">
        <f>_xlfn.XLOOKUP(Regression_Prep[[#This Row],[School Name]],Science_New[School Name], Science_New[Percentage of Students at Achievement Level],"")</f>
        <v/>
      </c>
      <c r="R58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89" s="60" t="str">
        <f>IFERROR(Regression_Prep[[#This Row],[Per Pupil Spending]]*Regression_Prep[[#This Row],[Percent Below Achievement ELA]],"")</f>
        <v/>
      </c>
      <c r="T589" s="60" t="str">
        <f>IFERROR(Regression_Prep[[#This Row],[Per Pupil Spending]]/(1-Regression_Prep[[#This Row],[Percent Below Achievement ELA]]),"")</f>
        <v/>
      </c>
      <c r="U589" s="60" t="str">
        <f>IFERROR(Regression_Prep[[#This Row],[Per Pupil Spending]]*Regression_Prep[[#This Row],[Percent Below Achievement Science]],"")</f>
        <v/>
      </c>
      <c r="V589" s="60" t="str">
        <f>IFERROR(Regression_Prep[[#This Row],[Per Pupil Spending]]/(1-Regression_Prep[[#This Row],[Percent Below Achievement Science]]),"")</f>
        <v/>
      </c>
      <c r="W589" s="60" t="str">
        <f>IFERROR(Regression_Prep[[#This Row],[Per Pupil Spending]]*Regression_Prep[[#This Row],[Percent Below Achievement Math]],"")</f>
        <v/>
      </c>
      <c r="X589" s="60" t="str">
        <f>IFERROR(Regression_Prep[[#This Row],[Per Pupil Spending]]/(1-Regression_Prep[[#This Row],[Percent Below Achievement Math]]),"")</f>
        <v/>
      </c>
      <c r="Y589" s="60"/>
    </row>
    <row r="590" spans="1:25" ht="13">
      <c r="A590" s="25" t="s">
        <v>570</v>
      </c>
      <c r="B590" s="23" t="s">
        <v>1217</v>
      </c>
      <c r="C590" s="23" t="s">
        <v>633</v>
      </c>
      <c r="D590" s="24" t="s">
        <v>660</v>
      </c>
      <c r="E590" s="23" t="s">
        <v>647</v>
      </c>
      <c r="F590" s="24" t="s">
        <v>1213</v>
      </c>
      <c r="G590" s="23" t="s">
        <v>691</v>
      </c>
      <c r="H590" s="23" t="s">
        <v>1218</v>
      </c>
      <c r="I590" s="19" t="s">
        <v>660</v>
      </c>
      <c r="J590" s="18" t="str">
        <f>IF(Regression_Prep[[#This Row],[School Type]]="Charter","Charter", "Non Charter")</f>
        <v>Non Charter</v>
      </c>
      <c r="K590" s="60">
        <f>_xlfn.XLOOKUP(Regression_Prep[[#This Row],[School Name]],Per_Pupil_Spending_1[School Name],Per_Pupil_Spending_1[Amount],"")</f>
        <v>10976.45</v>
      </c>
      <c r="L590" s="60">
        <f>IF(Regression_Prep[[#This Row],[Comparison School Type]]="Charter", 0,1)</f>
        <v>1</v>
      </c>
      <c r="M590" s="60" t="str" cm="1">
        <f t="array" ref="M590">_xlfn._xlws.FILTER(Enrollment[Percentage],(Enrollment[School Name]=Regression_Prep[[#This Row],[School Name]])*(Enrollment[Population]="Economically Disadvantaged"),"")</f>
        <v/>
      </c>
      <c r="N590" s="60" t="str" cm="1">
        <f t="array" ref="N590">_xlfn._xlws.FILTER(Enrollment[Percentage],(Enrollment[School Name]=Regression_Prep[[#This Row],[School Name]])*(Enrollment[Population]="Students with Disabilities"),"")</f>
        <v/>
      </c>
      <c r="O590" s="60" t="str">
        <f>_xlfn.XLOOKUP(Regression_Prep[[#This Row],[School Name]],ELA_New[School Name], ELA_New[Percentage of Students at Achievement Level],"")</f>
        <v/>
      </c>
      <c r="P590" s="60" t="str">
        <f>_xlfn.XLOOKUP(Regression_Prep[[#This Row],[School Name]],Math_New[School Name],Math_New[Percentage of Students at Achievement Level],"")</f>
        <v/>
      </c>
      <c r="Q590" s="60" t="str">
        <f>_xlfn.XLOOKUP(Regression_Prep[[#This Row],[School Name]],Science_New[School Name], Science_New[Percentage of Students at Achievement Level],"")</f>
        <v/>
      </c>
      <c r="R590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0" s="60" t="str">
        <f>IFERROR(Regression_Prep[[#This Row],[Per Pupil Spending]]*Regression_Prep[[#This Row],[Percent Below Achievement ELA]],"")</f>
        <v/>
      </c>
      <c r="T590" s="60" t="str">
        <f>IFERROR(Regression_Prep[[#This Row],[Per Pupil Spending]]/(1-Regression_Prep[[#This Row],[Percent Below Achievement ELA]]),"")</f>
        <v/>
      </c>
      <c r="U590" s="60" t="str">
        <f>IFERROR(Regression_Prep[[#This Row],[Per Pupil Spending]]*Regression_Prep[[#This Row],[Percent Below Achievement Science]],"")</f>
        <v/>
      </c>
      <c r="V590" s="60" t="str">
        <f>IFERROR(Regression_Prep[[#This Row],[Per Pupil Spending]]/(1-Regression_Prep[[#This Row],[Percent Below Achievement Science]]),"")</f>
        <v/>
      </c>
      <c r="W590" s="60" t="str">
        <f>IFERROR(Regression_Prep[[#This Row],[Per Pupil Spending]]*Regression_Prep[[#This Row],[Percent Below Achievement Math]],"")</f>
        <v/>
      </c>
      <c r="X590" s="60" t="str">
        <f>IFERROR(Regression_Prep[[#This Row],[Per Pupil Spending]]/(1-Regression_Prep[[#This Row],[Percent Below Achievement Math]]),"")</f>
        <v/>
      </c>
      <c r="Y590" s="60"/>
    </row>
    <row r="591" spans="1:25" ht="13">
      <c r="A591" s="28" t="s">
        <v>570</v>
      </c>
      <c r="B591" s="26" t="s">
        <v>1219</v>
      </c>
      <c r="C591" s="26" t="s">
        <v>634</v>
      </c>
      <c r="D591" s="27" t="s">
        <v>660</v>
      </c>
      <c r="E591" s="26" t="s">
        <v>647</v>
      </c>
      <c r="F591" s="27" t="s">
        <v>1213</v>
      </c>
      <c r="G591" s="26" t="s">
        <v>713</v>
      </c>
      <c r="H591" s="26" t="s">
        <v>953</v>
      </c>
      <c r="I591" s="19" t="s">
        <v>660</v>
      </c>
      <c r="J591" s="18" t="str">
        <f>IF(Regression_Prep[[#This Row],[School Type]]="Charter","Charter", "Non Charter")</f>
        <v>Non Charter</v>
      </c>
      <c r="K591" s="60">
        <f>_xlfn.XLOOKUP(Regression_Prep[[#This Row],[School Name]],Per_Pupil_Spending_1[School Name],Per_Pupil_Spending_1[Amount],"")</f>
        <v>10745.73</v>
      </c>
      <c r="L591" s="60">
        <f>IF(Regression_Prep[[#This Row],[Comparison School Type]]="Charter", 0,1)</f>
        <v>1</v>
      </c>
      <c r="M591" s="60" t="str" cm="1">
        <f t="array" ref="M591">_xlfn._xlws.FILTER(Enrollment[Percentage],(Enrollment[School Name]=Regression_Prep[[#This Row],[School Name]])*(Enrollment[Population]="Economically Disadvantaged"),"")</f>
        <v/>
      </c>
      <c r="N591" s="60" t="str" cm="1">
        <f t="array" ref="N591">_xlfn._xlws.FILTER(Enrollment[Percentage],(Enrollment[School Name]=Regression_Prep[[#This Row],[School Name]])*(Enrollment[Population]="Students with Disabilities"),"")</f>
        <v/>
      </c>
      <c r="O591" s="60" t="str">
        <f>_xlfn.XLOOKUP(Regression_Prep[[#This Row],[School Name]],ELA_New[School Name], ELA_New[Percentage of Students at Achievement Level],"")</f>
        <v/>
      </c>
      <c r="P591" s="60" t="str">
        <f>_xlfn.XLOOKUP(Regression_Prep[[#This Row],[School Name]],Math_New[School Name],Math_New[Percentage of Students at Achievement Level],"")</f>
        <v/>
      </c>
      <c r="Q591" s="60" t="str">
        <f>_xlfn.XLOOKUP(Regression_Prep[[#This Row],[School Name]],Science_New[School Name], Science_New[Percentage of Students at Achievement Level],"")</f>
        <v/>
      </c>
      <c r="R591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1" s="60" t="str">
        <f>IFERROR(Regression_Prep[[#This Row],[Per Pupil Spending]]*Regression_Prep[[#This Row],[Percent Below Achievement ELA]],"")</f>
        <v/>
      </c>
      <c r="T591" s="60" t="str">
        <f>IFERROR(Regression_Prep[[#This Row],[Per Pupil Spending]]/(1-Regression_Prep[[#This Row],[Percent Below Achievement ELA]]),"")</f>
        <v/>
      </c>
      <c r="U591" s="60" t="str">
        <f>IFERROR(Regression_Prep[[#This Row],[Per Pupil Spending]]*Regression_Prep[[#This Row],[Percent Below Achievement Science]],"")</f>
        <v/>
      </c>
      <c r="V591" s="60" t="str">
        <f>IFERROR(Regression_Prep[[#This Row],[Per Pupil Spending]]/(1-Regression_Prep[[#This Row],[Percent Below Achievement Science]]),"")</f>
        <v/>
      </c>
      <c r="W591" s="60" t="str">
        <f>IFERROR(Regression_Prep[[#This Row],[Per Pupil Spending]]*Regression_Prep[[#This Row],[Percent Below Achievement Math]],"")</f>
        <v/>
      </c>
      <c r="X591" s="60" t="str">
        <f>IFERROR(Regression_Prep[[#This Row],[Per Pupil Spending]]/(1-Regression_Prep[[#This Row],[Percent Below Achievement Math]]),"")</f>
        <v/>
      </c>
      <c r="Y591" s="60"/>
    </row>
    <row r="592" spans="1:25" ht="13">
      <c r="A592" s="25" t="s">
        <v>570</v>
      </c>
      <c r="B592" s="23" t="s">
        <v>1220</v>
      </c>
      <c r="C592" s="23" t="s">
        <v>632</v>
      </c>
      <c r="D592" s="24" t="s">
        <v>660</v>
      </c>
      <c r="E592" s="23" t="s">
        <v>647</v>
      </c>
      <c r="F592" s="24" t="s">
        <v>1213</v>
      </c>
      <c r="G592" s="23" t="s">
        <v>691</v>
      </c>
      <c r="H592" s="23" t="s">
        <v>937</v>
      </c>
      <c r="I592" s="19" t="s">
        <v>660</v>
      </c>
      <c r="J592" s="18" t="str">
        <f>IF(Regression_Prep[[#This Row],[School Type]]="Charter","Charter", "Non Charter")</f>
        <v>Non Charter</v>
      </c>
      <c r="K592" s="60">
        <f>_xlfn.XLOOKUP(Regression_Prep[[#This Row],[School Name]],Per_Pupil_Spending_1[School Name],Per_Pupil_Spending_1[Amount],"")</f>
        <v>11019.94</v>
      </c>
      <c r="L592" s="60">
        <f>IF(Regression_Prep[[#This Row],[Comparison School Type]]="Charter", 0,1)</f>
        <v>1</v>
      </c>
      <c r="M592" s="60" t="str" cm="1">
        <f t="array" ref="M592">_xlfn._xlws.FILTER(Enrollment[Percentage],(Enrollment[School Name]=Regression_Prep[[#This Row],[School Name]])*(Enrollment[Population]="Economically Disadvantaged"),"")</f>
        <v/>
      </c>
      <c r="N592" s="60" t="str" cm="1">
        <f t="array" ref="N592">_xlfn._xlws.FILTER(Enrollment[Percentage],(Enrollment[School Name]=Regression_Prep[[#This Row],[School Name]])*(Enrollment[Population]="Students with Disabilities"),"")</f>
        <v/>
      </c>
      <c r="O592" s="60" t="str">
        <f>_xlfn.XLOOKUP(Regression_Prep[[#This Row],[School Name]],ELA_New[School Name], ELA_New[Percentage of Students at Achievement Level],"")</f>
        <v/>
      </c>
      <c r="P592" s="60" t="str">
        <f>_xlfn.XLOOKUP(Regression_Prep[[#This Row],[School Name]],Math_New[School Name],Math_New[Percentage of Students at Achievement Level],"")</f>
        <v/>
      </c>
      <c r="Q592" s="60" t="str">
        <f>_xlfn.XLOOKUP(Regression_Prep[[#This Row],[School Name]],Science_New[School Name], Science_New[Percentage of Students at Achievement Level],"")</f>
        <v/>
      </c>
      <c r="R592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2" s="60" t="str">
        <f>IFERROR(Regression_Prep[[#This Row],[Per Pupil Spending]]*Regression_Prep[[#This Row],[Percent Below Achievement ELA]],"")</f>
        <v/>
      </c>
      <c r="T592" s="60" t="str">
        <f>IFERROR(Regression_Prep[[#This Row],[Per Pupil Spending]]/(1-Regression_Prep[[#This Row],[Percent Below Achievement ELA]]),"")</f>
        <v/>
      </c>
      <c r="U592" s="60" t="str">
        <f>IFERROR(Regression_Prep[[#This Row],[Per Pupil Spending]]*Regression_Prep[[#This Row],[Percent Below Achievement Science]],"")</f>
        <v/>
      </c>
      <c r="V592" s="60" t="str">
        <f>IFERROR(Regression_Prep[[#This Row],[Per Pupil Spending]]/(1-Regression_Prep[[#This Row],[Percent Below Achievement Science]]),"")</f>
        <v/>
      </c>
      <c r="W592" s="60" t="str">
        <f>IFERROR(Regression_Prep[[#This Row],[Per Pupil Spending]]*Regression_Prep[[#This Row],[Percent Below Achievement Math]],"")</f>
        <v/>
      </c>
      <c r="X592" s="60" t="str">
        <f>IFERROR(Regression_Prep[[#This Row],[Per Pupil Spending]]/(1-Regression_Prep[[#This Row],[Percent Below Achievement Math]]),"")</f>
        <v/>
      </c>
      <c r="Y592" s="60"/>
    </row>
    <row r="593" spans="1:25" ht="13">
      <c r="A593" s="28" t="s">
        <v>570</v>
      </c>
      <c r="B593" s="26" t="s">
        <v>1221</v>
      </c>
      <c r="C593" s="26" t="s">
        <v>623</v>
      </c>
      <c r="D593" s="27" t="s">
        <v>660</v>
      </c>
      <c r="E593" s="26" t="s">
        <v>647</v>
      </c>
      <c r="F593" s="27" t="s">
        <v>1213</v>
      </c>
      <c r="G593" s="26" t="s">
        <v>663</v>
      </c>
      <c r="H593" s="26" t="s">
        <v>663</v>
      </c>
      <c r="I593" s="19" t="s">
        <v>660</v>
      </c>
      <c r="J593" s="18" t="str">
        <f>IF(Regression_Prep[[#This Row],[School Type]]="Charter","Charter", "Non Charter")</f>
        <v>Non Charter</v>
      </c>
      <c r="K593" s="60">
        <f>_xlfn.XLOOKUP(Regression_Prep[[#This Row],[School Name]],Per_Pupil_Spending_1[School Name],Per_Pupil_Spending_1[Amount],"")</f>
        <v>13850.96</v>
      </c>
      <c r="L593" s="60">
        <f>IF(Regression_Prep[[#This Row],[Comparison School Type]]="Charter", 0,1)</f>
        <v>1</v>
      </c>
      <c r="M593" s="60" t="str" cm="1">
        <f t="array" ref="M593">_xlfn._xlws.FILTER(Enrollment[Percentage],(Enrollment[School Name]=Regression_Prep[[#This Row],[School Name]])*(Enrollment[Population]="Economically Disadvantaged"),"")</f>
        <v/>
      </c>
      <c r="N593" s="60" t="str" cm="1">
        <f t="array" ref="N593">_xlfn._xlws.FILTER(Enrollment[Percentage],(Enrollment[School Name]=Regression_Prep[[#This Row],[School Name]])*(Enrollment[Population]="Students with Disabilities"),"")</f>
        <v/>
      </c>
      <c r="O593" s="60" t="str">
        <f>_xlfn.XLOOKUP(Regression_Prep[[#This Row],[School Name]],ELA_New[School Name], ELA_New[Percentage of Students at Achievement Level],"")</f>
        <v/>
      </c>
      <c r="P593" s="60" t="str">
        <f>_xlfn.XLOOKUP(Regression_Prep[[#This Row],[School Name]],Math_New[School Name],Math_New[Percentage of Students at Achievement Level],"")</f>
        <v/>
      </c>
      <c r="Q593" s="60" t="str">
        <f>_xlfn.XLOOKUP(Regression_Prep[[#This Row],[School Name]],Science_New[School Name], Science_New[Percentage of Students at Achievement Level],"")</f>
        <v/>
      </c>
      <c r="R593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3" s="60" t="str">
        <f>IFERROR(Regression_Prep[[#This Row],[Per Pupil Spending]]*Regression_Prep[[#This Row],[Percent Below Achievement ELA]],"")</f>
        <v/>
      </c>
      <c r="T593" s="60" t="str">
        <f>IFERROR(Regression_Prep[[#This Row],[Per Pupil Spending]]/(1-Regression_Prep[[#This Row],[Percent Below Achievement ELA]]),"")</f>
        <v/>
      </c>
      <c r="U593" s="60" t="str">
        <f>IFERROR(Regression_Prep[[#This Row],[Per Pupil Spending]]*Regression_Prep[[#This Row],[Percent Below Achievement Science]],"")</f>
        <v/>
      </c>
      <c r="V593" s="60" t="str">
        <f>IFERROR(Regression_Prep[[#This Row],[Per Pupil Spending]]/(1-Regression_Prep[[#This Row],[Percent Below Achievement Science]]),"")</f>
        <v/>
      </c>
      <c r="W593" s="60" t="str">
        <f>IFERROR(Regression_Prep[[#This Row],[Per Pupil Spending]]*Regression_Prep[[#This Row],[Percent Below Achievement Math]],"")</f>
        <v/>
      </c>
      <c r="X593" s="60" t="str">
        <f>IFERROR(Regression_Prep[[#This Row],[Per Pupil Spending]]/(1-Regression_Prep[[#This Row],[Percent Below Achievement Math]]),"")</f>
        <v/>
      </c>
      <c r="Y593" s="60"/>
    </row>
    <row r="594" spans="1:25" ht="13">
      <c r="A594" s="25" t="s">
        <v>570</v>
      </c>
      <c r="B594" s="23" t="s">
        <v>862</v>
      </c>
      <c r="C594" s="23" t="s">
        <v>493</v>
      </c>
      <c r="D594" s="23" t="s">
        <v>662</v>
      </c>
      <c r="E594" s="23" t="s">
        <v>647</v>
      </c>
      <c r="F594" s="24" t="s">
        <v>579</v>
      </c>
      <c r="G594" s="23" t="s">
        <v>695</v>
      </c>
      <c r="H594" s="23" t="s">
        <v>863</v>
      </c>
      <c r="I594" s="19" t="s">
        <v>656</v>
      </c>
      <c r="J594" s="18" t="str">
        <f>IF(Regression_Prep[[#This Row],[School Type]]="Charter","Charter", "Non Charter")</f>
        <v>Non Charter</v>
      </c>
      <c r="K594" s="60">
        <f>_xlfn.XLOOKUP(Regression_Prep[[#This Row],[School Name]],Per_Pupil_Spending_1[School Name],Per_Pupil_Spending_1[Amount],"")</f>
        <v>37890.99</v>
      </c>
      <c r="L594" s="60">
        <f>IF(Regression_Prep[[#This Row],[Comparison School Type]]="Charter", 0,1)</f>
        <v>1</v>
      </c>
      <c r="M594" s="60" t="str" cm="1">
        <f t="array" ref="M594">_xlfn._xlws.FILTER(Enrollment[Percentage],(Enrollment[School Name]=Regression_Prep[[#This Row],[School Name]])*(Enrollment[Population]="Economically Disadvantaged"),"")</f>
        <v/>
      </c>
      <c r="N594" s="60" t="str" cm="1">
        <f t="array" ref="N594">_xlfn._xlws.FILTER(Enrollment[Percentage],(Enrollment[School Name]=Regression_Prep[[#This Row],[School Name]])*(Enrollment[Population]="Students with Disabilities"),"")</f>
        <v/>
      </c>
      <c r="O594" s="60" t="str">
        <f>_xlfn.XLOOKUP(Regression_Prep[[#This Row],[School Name]],ELA_New[School Name], ELA_New[Percentage of Students at Achievement Level],"")</f>
        <v/>
      </c>
      <c r="P594" s="60" t="str">
        <f>_xlfn.XLOOKUP(Regression_Prep[[#This Row],[School Name]],Math_New[School Name],Math_New[Percentage of Students at Achievement Level],"")</f>
        <v/>
      </c>
      <c r="Q594" s="60" t="str">
        <f>_xlfn.XLOOKUP(Regression_Prep[[#This Row],[School Name]],Science_New[School Name], Science_New[Percentage of Students at Achievement Level],"")</f>
        <v/>
      </c>
      <c r="R594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4" s="60" t="str">
        <f>IFERROR(Regression_Prep[[#This Row],[Per Pupil Spending]]*Regression_Prep[[#This Row],[Percent Below Achievement ELA]],"")</f>
        <v/>
      </c>
      <c r="T594" s="60" t="str">
        <f>IFERROR(Regression_Prep[[#This Row],[Per Pupil Spending]]/(1-Regression_Prep[[#This Row],[Percent Below Achievement ELA]]),"")</f>
        <v/>
      </c>
      <c r="U594" s="60" t="str">
        <f>IFERROR(Regression_Prep[[#This Row],[Per Pupil Spending]]*Regression_Prep[[#This Row],[Percent Below Achievement Science]],"")</f>
        <v/>
      </c>
      <c r="V594" s="60" t="str">
        <f>IFERROR(Regression_Prep[[#This Row],[Per Pupil Spending]]/(1-Regression_Prep[[#This Row],[Percent Below Achievement Science]]),"")</f>
        <v/>
      </c>
      <c r="W594" s="60" t="str">
        <f>IFERROR(Regression_Prep[[#This Row],[Per Pupil Spending]]*Regression_Prep[[#This Row],[Percent Below Achievement Math]],"")</f>
        <v/>
      </c>
      <c r="X594" s="60" t="str">
        <f>IFERROR(Regression_Prep[[#This Row],[Per Pupil Spending]]/(1-Regression_Prep[[#This Row],[Percent Below Achievement Math]]),"")</f>
        <v/>
      </c>
      <c r="Y594" s="60"/>
    </row>
    <row r="595" spans="1:25" ht="13">
      <c r="A595" s="28" t="s">
        <v>570</v>
      </c>
      <c r="B595" s="26" t="s">
        <v>1017</v>
      </c>
      <c r="C595" s="26" t="s">
        <v>545</v>
      </c>
      <c r="D595" s="26" t="s">
        <v>933</v>
      </c>
      <c r="E595" s="26" t="s">
        <v>647</v>
      </c>
      <c r="F595" s="27" t="s">
        <v>579</v>
      </c>
      <c r="G595" s="26" t="s">
        <v>676</v>
      </c>
      <c r="H595" s="26" t="s">
        <v>1020</v>
      </c>
      <c r="I595" s="19" t="s">
        <v>933</v>
      </c>
      <c r="J595" s="18" t="str">
        <f>IF(Regression_Prep[[#This Row],[School Type]]="Charter","Charter", "Non Charter")</f>
        <v>Non Charter</v>
      </c>
      <c r="K595" s="60">
        <f>_xlfn.XLOOKUP(Regression_Prep[[#This Row],[School Name]],Per_Pupil_Spending_1[School Name],Per_Pupil_Spending_1[Amount],"")</f>
        <v>30309.56</v>
      </c>
      <c r="L595" s="60">
        <f>IF(Regression_Prep[[#This Row],[Comparison School Type]]="Charter", 0,1)</f>
        <v>1</v>
      </c>
      <c r="M595" s="60" cm="1">
        <f t="array" ref="M595">_xlfn._xlws.FILTER(Enrollment[Percentage],(Enrollment[School Name]=Regression_Prep[[#This Row],[School Name]])*(Enrollment[Population]="Economically Disadvantaged"),"")</f>
        <v>0.44440000000000002</v>
      </c>
      <c r="N595" s="60" cm="1">
        <f t="array" ref="N595">_xlfn._xlws.FILTER(Enrollment[Percentage],(Enrollment[School Name]=Regression_Prep[[#This Row],[School Name]])*(Enrollment[Population]="Students with Disabilities"),"")</f>
        <v>0.25</v>
      </c>
      <c r="O595" s="60" t="str">
        <f>_xlfn.XLOOKUP(Regression_Prep[[#This Row],[School Name]],ELA_New[School Name], ELA_New[Percentage of Students at Achievement Level],"")</f>
        <v/>
      </c>
      <c r="P595" s="60" t="str">
        <f>_xlfn.XLOOKUP(Regression_Prep[[#This Row],[School Name]],Math_New[School Name],Math_New[Percentage of Students at Achievement Level],"")</f>
        <v/>
      </c>
      <c r="Q595" s="60" t="str">
        <f>_xlfn.XLOOKUP(Regression_Prep[[#This Row],[School Name]],Science_New[School Name], Science_New[Percentage of Students at Achievement Level],"")</f>
        <v/>
      </c>
      <c r="R595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5" s="60" t="str">
        <f>IFERROR(Regression_Prep[[#This Row],[Per Pupil Spending]]*Regression_Prep[[#This Row],[Percent Below Achievement ELA]],"")</f>
        <v/>
      </c>
      <c r="T595" s="60" t="str">
        <f>IFERROR(Regression_Prep[[#This Row],[Per Pupil Spending]]/(1-Regression_Prep[[#This Row],[Percent Below Achievement ELA]]),"")</f>
        <v/>
      </c>
      <c r="U595" s="60" t="str">
        <f>IFERROR(Regression_Prep[[#This Row],[Per Pupil Spending]]*Regression_Prep[[#This Row],[Percent Below Achievement Science]],"")</f>
        <v/>
      </c>
      <c r="V595" s="60" t="str">
        <f>IFERROR(Regression_Prep[[#This Row],[Per Pupil Spending]]/(1-Regression_Prep[[#This Row],[Percent Below Achievement Science]]),"")</f>
        <v/>
      </c>
      <c r="W595" s="60" t="str">
        <f>IFERROR(Regression_Prep[[#This Row],[Per Pupil Spending]]*Regression_Prep[[#This Row],[Percent Below Achievement Math]],"")</f>
        <v/>
      </c>
      <c r="X595" s="60" t="str">
        <f>IFERROR(Regression_Prep[[#This Row],[Per Pupil Spending]]/(1-Regression_Prep[[#This Row],[Percent Below Achievement Math]]),"")</f>
        <v/>
      </c>
      <c r="Y595" s="60"/>
    </row>
    <row r="596" spans="1:25" ht="13">
      <c r="A596" s="25" t="s">
        <v>570</v>
      </c>
      <c r="B596" s="23" t="s">
        <v>573</v>
      </c>
      <c r="C596" s="23" t="s">
        <v>672</v>
      </c>
      <c r="D596" s="23" t="s">
        <v>673</v>
      </c>
      <c r="E596" s="23" t="s">
        <v>647</v>
      </c>
      <c r="F596" s="24" t="s">
        <v>580</v>
      </c>
      <c r="G596" s="23" t="s">
        <v>648</v>
      </c>
      <c r="H596" s="23" t="s">
        <v>649</v>
      </c>
      <c r="I596" s="19" t="s">
        <v>673</v>
      </c>
      <c r="J596" s="18" t="str">
        <f>IF(Regression_Prep[[#This Row],[School Type]]="Charter","Charter", "Non Charter")</f>
        <v>Charter</v>
      </c>
      <c r="K596" s="60">
        <f>_xlfn.XLOOKUP(Regression_Prep[[#This Row],[School Name]],Per_Pupil_Spending_1[School Name],Per_Pupil_Spending_1[Amount],"")</f>
        <v>13251.42</v>
      </c>
      <c r="L596" s="60">
        <f>IF(Regression_Prep[[#This Row],[Comparison School Type]]="Charter", 0,1)</f>
        <v>0</v>
      </c>
      <c r="M596" s="60" cm="1">
        <f t="array" ref="M596">_xlfn._xlws.FILTER(Enrollment[Percentage],(Enrollment[School Name]=Regression_Prep[[#This Row],[School Name]])*(Enrollment[Population]="Economically Disadvantaged"),"")</f>
        <v>0.46879999999999999</v>
      </c>
      <c r="N596" s="60" t="str" cm="1">
        <f t="array" ref="N596">_xlfn._xlws.FILTER(Enrollment[Percentage],(Enrollment[School Name]=Regression_Prep[[#This Row],[School Name]])*(Enrollment[Population]="Students with Disabilities"),"")</f>
        <v/>
      </c>
      <c r="O596" s="60" t="str">
        <f>_xlfn.XLOOKUP(Regression_Prep[[#This Row],[School Name]],ELA_New[School Name], ELA_New[Percentage of Students at Achievement Level],"")</f>
        <v/>
      </c>
      <c r="P596" s="60" t="str">
        <f>_xlfn.XLOOKUP(Regression_Prep[[#This Row],[School Name]],Math_New[School Name],Math_New[Percentage of Students at Achievement Level],"")</f>
        <v/>
      </c>
      <c r="Q596" s="60" t="str">
        <f>_xlfn.XLOOKUP(Regression_Prep[[#This Row],[School Name]],Science_New[School Name], Science_New[Percentage of Students at Achievement Level],"")</f>
        <v/>
      </c>
      <c r="R596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596" s="60" t="str">
        <f>IFERROR(Regression_Prep[[#This Row],[Per Pupil Spending]]*Regression_Prep[[#This Row],[Percent Below Achievement ELA]],"")</f>
        <v/>
      </c>
      <c r="T596" s="60" t="str">
        <f>IFERROR(Regression_Prep[[#This Row],[Per Pupil Spending]]/(1-Regression_Prep[[#This Row],[Percent Below Achievement ELA]]),"")</f>
        <v/>
      </c>
      <c r="U596" s="60" t="str">
        <f>IFERROR(Regression_Prep[[#This Row],[Per Pupil Spending]]*Regression_Prep[[#This Row],[Percent Below Achievement Science]],"")</f>
        <v/>
      </c>
      <c r="V596" s="60" t="str">
        <f>IFERROR(Regression_Prep[[#This Row],[Per Pupil Spending]]/(1-Regression_Prep[[#This Row],[Percent Below Achievement Science]]),"")</f>
        <v/>
      </c>
      <c r="W596" s="60" t="str">
        <f>IFERROR(Regression_Prep[[#This Row],[Per Pupil Spending]]*Regression_Prep[[#This Row],[Percent Below Achievement Math]],"")</f>
        <v/>
      </c>
      <c r="X596" s="60" t="str">
        <f>IFERROR(Regression_Prep[[#This Row],[Per Pupil Spending]]/(1-Regression_Prep[[#This Row],[Percent Below Achievement Math]]),"")</f>
        <v/>
      </c>
      <c r="Y596" s="60"/>
    </row>
    <row r="597" spans="1:25" ht="13">
      <c r="A597" s="28" t="s">
        <v>570</v>
      </c>
      <c r="B597" s="26" t="s">
        <v>76</v>
      </c>
      <c r="C597" s="26" t="s">
        <v>76</v>
      </c>
      <c r="D597" s="27" t="s">
        <v>660</v>
      </c>
      <c r="E597" s="26" t="s">
        <v>684</v>
      </c>
      <c r="F597" s="27" t="s">
        <v>685</v>
      </c>
      <c r="G597" s="26" t="s">
        <v>648</v>
      </c>
      <c r="H597" s="26" t="s">
        <v>697</v>
      </c>
      <c r="I597" s="19" t="s">
        <v>660</v>
      </c>
      <c r="J597" s="18" t="str">
        <f>IF(Regression_Prep[[#This Row],[School Type]]="Charter","Charter", "Non Charter")</f>
        <v>Non Charter</v>
      </c>
      <c r="K597" s="60" t="str">
        <f>_xlfn.XLOOKUP(Regression_Prep[[#This Row],[School Name]],Per_Pupil_Spending_1[School Name],Per_Pupil_Spending_1[Amount],"")</f>
        <v/>
      </c>
      <c r="L597" s="60">
        <f>IF(Regression_Prep[[#This Row],[Comparison School Type]]="Charter", 0,1)</f>
        <v>1</v>
      </c>
      <c r="M597" s="60" cm="1">
        <f t="array" ref="M597">_xlfn._xlws.FILTER(Enrollment[Percentage],(Enrollment[School Name]=Regression_Prep[[#This Row],[School Name]])*(Enrollment[Population]="Economically Disadvantaged"),"")</f>
        <v>0.29060000000000002</v>
      </c>
      <c r="N597" s="60" cm="1">
        <f t="array" ref="N597">_xlfn._xlws.FILTER(Enrollment[Percentage],(Enrollment[School Name]=Regression_Prep[[#This Row],[School Name]])*(Enrollment[Population]="Students with Disabilities"),"")</f>
        <v>0.12820000000000001</v>
      </c>
      <c r="O597" s="60">
        <f>_xlfn.XLOOKUP(Regression_Prep[[#This Row],[School Name]],ELA_New[School Name], ELA_New[Percentage of Students at Achievement Level],"")</f>
        <v>0.3019</v>
      </c>
      <c r="P597" s="60">
        <f>_xlfn.XLOOKUP(Regression_Prep[[#This Row],[School Name]],Math_New[School Name],Math_New[Percentage of Students at Achievement Level],"")</f>
        <v>0.35849999999999999</v>
      </c>
      <c r="Q597" s="60">
        <f>_xlfn.XLOOKUP(Regression_Prep[[#This Row],[School Name]],Science_New[School Name], Science_New[Percentage of Students at Achievement Level],"")</f>
        <v>0.53659999999999997</v>
      </c>
      <c r="R597" s="60">
        <f>IFERROR(AVERAGEIFS(Regression_Prep[[#This Row],[Percent Below Achievement ELA]:[Percent Below Achievement Science]],Regression_Prep[[#This Row],[Percent Below Achievement ELA]:[Percent Below Achievement Science]],"&lt;&gt;"),"")</f>
        <v>0.39900000000000002</v>
      </c>
      <c r="S597" s="60" t="str">
        <f>IFERROR(Regression_Prep[[#This Row],[Per Pupil Spending]]*Regression_Prep[[#This Row],[Percent Below Achievement ELA]],"")</f>
        <v/>
      </c>
      <c r="T597" s="60" t="str">
        <f>IFERROR(Regression_Prep[[#This Row],[Per Pupil Spending]]/(1-Regression_Prep[[#This Row],[Percent Below Achievement ELA]]),"")</f>
        <v/>
      </c>
      <c r="U597" s="60" t="str">
        <f>IFERROR(Regression_Prep[[#This Row],[Per Pupil Spending]]*Regression_Prep[[#This Row],[Percent Below Achievement Science]],"")</f>
        <v/>
      </c>
      <c r="V597" s="60" t="str">
        <f>IFERROR(Regression_Prep[[#This Row],[Per Pupil Spending]]/(1-Regression_Prep[[#This Row],[Percent Below Achievement Science]]),"")</f>
        <v/>
      </c>
      <c r="W597" s="60" t="str">
        <f>IFERROR(Regression_Prep[[#This Row],[Per Pupil Spending]]*Regression_Prep[[#This Row],[Percent Below Achievement Math]],"")</f>
        <v/>
      </c>
      <c r="X597" s="60" t="str">
        <f>IFERROR(Regression_Prep[[#This Row],[Per Pupil Spending]]/(1-Regression_Prep[[#This Row],[Percent Below Achievement Math]]),"")</f>
        <v/>
      </c>
      <c r="Y597" s="60"/>
    </row>
    <row r="598" spans="1:25" ht="13">
      <c r="A598" s="25" t="s">
        <v>570</v>
      </c>
      <c r="B598" s="23" t="s">
        <v>199</v>
      </c>
      <c r="C598" s="23" t="s">
        <v>199</v>
      </c>
      <c r="D598" s="24" t="s">
        <v>660</v>
      </c>
      <c r="E598" s="23" t="s">
        <v>684</v>
      </c>
      <c r="F598" s="24" t="s">
        <v>685</v>
      </c>
      <c r="G598" s="23" t="s">
        <v>695</v>
      </c>
      <c r="H598" s="23" t="s">
        <v>696</v>
      </c>
      <c r="I598" s="19" t="s">
        <v>660</v>
      </c>
      <c r="J598" s="18" t="str">
        <f>IF(Regression_Prep[[#This Row],[School Type]]="Charter","Charter", "Non Charter")</f>
        <v>Non Charter</v>
      </c>
      <c r="K598" s="60" t="str">
        <f>_xlfn.XLOOKUP(Regression_Prep[[#This Row],[School Name]],Per_Pupil_Spending_1[School Name],Per_Pupil_Spending_1[Amount],"")</f>
        <v/>
      </c>
      <c r="L598" s="60">
        <f>IF(Regression_Prep[[#This Row],[Comparison School Type]]="Charter", 0,1)</f>
        <v>1</v>
      </c>
      <c r="M598" s="60" cm="1">
        <f t="array" ref="M598">_xlfn._xlws.FILTER(Enrollment[Percentage],(Enrollment[School Name]=Regression_Prep[[#This Row],[School Name]])*(Enrollment[Population]="Economically Disadvantaged"),"")</f>
        <v>9.1800000000000007E-2</v>
      </c>
      <c r="N598" s="60" cm="1">
        <f t="array" ref="N598">_xlfn._xlws.FILTER(Enrollment[Percentage],(Enrollment[School Name]=Regression_Prep[[#This Row],[School Name]])*(Enrollment[Population]="Students with Disabilities"),"")</f>
        <v>0.12809999999999999</v>
      </c>
      <c r="O598" s="60">
        <f>_xlfn.XLOOKUP(Regression_Prep[[#This Row],[School Name]],ELA_New[School Name], ELA_New[Percentage of Students at Achievement Level],"")</f>
        <v>0.36149999999999999</v>
      </c>
      <c r="P598" s="60">
        <f>_xlfn.XLOOKUP(Regression_Prep[[#This Row],[School Name]],Math_New[School Name],Math_New[Percentage of Students at Achievement Level],"")</f>
        <v>0.53380000000000005</v>
      </c>
      <c r="Q598" s="60">
        <f>_xlfn.XLOOKUP(Regression_Prep[[#This Row],[School Name]],Science_New[School Name], Science_New[Percentage of Students at Achievement Level],"")</f>
        <v>0.56910000000000005</v>
      </c>
      <c r="R598" s="60">
        <f>IFERROR(AVERAGEIFS(Regression_Prep[[#This Row],[Percent Below Achievement ELA]:[Percent Below Achievement Science]],Regression_Prep[[#This Row],[Percent Below Achievement ELA]:[Percent Below Achievement Science]],"&lt;&gt;"),"")</f>
        <v>0.48813333333333331</v>
      </c>
      <c r="S598" s="60" t="str">
        <f>IFERROR(Regression_Prep[[#This Row],[Per Pupil Spending]]*Regression_Prep[[#This Row],[Percent Below Achievement ELA]],"")</f>
        <v/>
      </c>
      <c r="T598" s="60" t="str">
        <f>IFERROR(Regression_Prep[[#This Row],[Per Pupil Spending]]/(1-Regression_Prep[[#This Row],[Percent Below Achievement ELA]]),"")</f>
        <v/>
      </c>
      <c r="U598" s="60" t="str">
        <f>IFERROR(Regression_Prep[[#This Row],[Per Pupil Spending]]*Regression_Prep[[#This Row],[Percent Below Achievement Science]],"")</f>
        <v/>
      </c>
      <c r="V598" s="60" t="str">
        <f>IFERROR(Regression_Prep[[#This Row],[Per Pupil Spending]]/(1-Regression_Prep[[#This Row],[Percent Below Achievement Science]]),"")</f>
        <v/>
      </c>
      <c r="W598" s="60" t="str">
        <f>IFERROR(Regression_Prep[[#This Row],[Per Pupil Spending]]*Regression_Prep[[#This Row],[Percent Below Achievement Math]],"")</f>
        <v/>
      </c>
      <c r="X598" s="60" t="str">
        <f>IFERROR(Regression_Prep[[#This Row],[Per Pupil Spending]]/(1-Regression_Prep[[#This Row],[Percent Below Achievement Math]]),"")</f>
        <v/>
      </c>
      <c r="Y598" s="60"/>
    </row>
    <row r="599" spans="1:25" ht="13">
      <c r="A599" s="28" t="s">
        <v>570</v>
      </c>
      <c r="B599" s="26" t="s">
        <v>363</v>
      </c>
      <c r="C599" s="26" t="s">
        <v>363</v>
      </c>
      <c r="D599" s="27" t="s">
        <v>660</v>
      </c>
      <c r="E599" s="26" t="s">
        <v>684</v>
      </c>
      <c r="F599" s="27" t="s">
        <v>685</v>
      </c>
      <c r="G599" s="26" t="s">
        <v>657</v>
      </c>
      <c r="H599" s="26" t="s">
        <v>688</v>
      </c>
      <c r="I599" s="19" t="s">
        <v>660</v>
      </c>
      <c r="J599" s="18" t="str">
        <f>IF(Regression_Prep[[#This Row],[School Type]]="Charter","Charter", "Non Charter")</f>
        <v>Non Charter</v>
      </c>
      <c r="K599" s="60" t="str">
        <f>_xlfn.XLOOKUP(Regression_Prep[[#This Row],[School Name]],Per_Pupil_Spending_1[School Name],Per_Pupil_Spending_1[Amount],"")</f>
        <v/>
      </c>
      <c r="L599" s="60">
        <f>IF(Regression_Prep[[#This Row],[Comparison School Type]]="Charter", 0,1)</f>
        <v>1</v>
      </c>
      <c r="M599" s="60" cm="1">
        <f t="array" ref="M599">_xlfn._xlws.FILTER(Enrollment[Percentage],(Enrollment[School Name]=Regression_Prep[[#This Row],[School Name]])*(Enrollment[Population]="Economically Disadvantaged"),"")</f>
        <v>0.23680000000000001</v>
      </c>
      <c r="N599" s="60" cm="1">
        <f t="array" ref="N599">_xlfn._xlws.FILTER(Enrollment[Percentage],(Enrollment[School Name]=Regression_Prep[[#This Row],[School Name]])*(Enrollment[Population]="Students with Disabilities"),"")</f>
        <v>0.1071</v>
      </c>
      <c r="O599" s="60">
        <f>_xlfn.XLOOKUP(Regression_Prep[[#This Row],[School Name]],ELA_New[School Name], ELA_New[Percentage of Students at Achievement Level],"")</f>
        <v>0.35370000000000001</v>
      </c>
      <c r="P599" s="60">
        <f>_xlfn.XLOOKUP(Regression_Prep[[#This Row],[School Name]],Math_New[School Name],Math_New[Percentage of Students at Achievement Level],"")</f>
        <v>0.53739999999999999</v>
      </c>
      <c r="Q599" s="60">
        <f>_xlfn.XLOOKUP(Regression_Prep[[#This Row],[School Name]],Science_New[School Name], Science_New[Percentage of Students at Achievement Level],"")</f>
        <v>0.59830000000000005</v>
      </c>
      <c r="R599" s="60">
        <f>IFERROR(AVERAGEIFS(Regression_Prep[[#This Row],[Percent Below Achievement ELA]:[Percent Below Achievement Science]],Regression_Prep[[#This Row],[Percent Below Achievement ELA]:[Percent Below Achievement Science]],"&lt;&gt;"),"")</f>
        <v>0.49646666666666667</v>
      </c>
      <c r="S599" s="60" t="str">
        <f>IFERROR(Regression_Prep[[#This Row],[Per Pupil Spending]]*Regression_Prep[[#This Row],[Percent Below Achievement ELA]],"")</f>
        <v/>
      </c>
      <c r="T599" s="60" t="str">
        <f>IFERROR(Regression_Prep[[#This Row],[Per Pupil Spending]]/(1-Regression_Prep[[#This Row],[Percent Below Achievement ELA]]),"")</f>
        <v/>
      </c>
      <c r="U599" s="60" t="str">
        <f>IFERROR(Regression_Prep[[#This Row],[Per Pupil Spending]]*Regression_Prep[[#This Row],[Percent Below Achievement Science]],"")</f>
        <v/>
      </c>
      <c r="V599" s="60" t="str">
        <f>IFERROR(Regression_Prep[[#This Row],[Per Pupil Spending]]/(1-Regression_Prep[[#This Row],[Percent Below Achievement Science]]),"")</f>
        <v/>
      </c>
      <c r="W599" s="60" t="str">
        <f>IFERROR(Regression_Prep[[#This Row],[Per Pupil Spending]]*Regression_Prep[[#This Row],[Percent Below Achievement Math]],"")</f>
        <v/>
      </c>
      <c r="X599" s="60" t="str">
        <f>IFERROR(Regression_Prep[[#This Row],[Per Pupil Spending]]/(1-Regression_Prep[[#This Row],[Percent Below Achievement Math]]),"")</f>
        <v/>
      </c>
      <c r="Y599" s="60"/>
    </row>
    <row r="600" spans="1:25" ht="13">
      <c r="A600" s="25" t="s">
        <v>570</v>
      </c>
      <c r="B600" s="23" t="s">
        <v>538</v>
      </c>
      <c r="C600" s="23" t="s">
        <v>538</v>
      </c>
      <c r="D600" s="24" t="s">
        <v>646</v>
      </c>
      <c r="E600" s="23" t="s">
        <v>684</v>
      </c>
      <c r="F600" s="24" t="s">
        <v>685</v>
      </c>
      <c r="G600" s="23" t="s">
        <v>700</v>
      </c>
      <c r="H600" s="23" t="s">
        <v>701</v>
      </c>
      <c r="I600" s="19" t="s">
        <v>646</v>
      </c>
      <c r="J600" s="18" t="str">
        <f>IF(Regression_Prep[[#This Row],[School Type]]="Charter","Charter", "Non Charter")</f>
        <v>Non Charter</v>
      </c>
      <c r="K600" s="60" t="str">
        <f>_xlfn.XLOOKUP(Regression_Prep[[#This Row],[School Name]],Per_Pupil_Spending_1[School Name],Per_Pupil_Spending_1[Amount],"")</f>
        <v/>
      </c>
      <c r="L600" s="60">
        <f>IF(Regression_Prep[[#This Row],[Comparison School Type]]="Charter", 0,1)</f>
        <v>1</v>
      </c>
      <c r="M600" s="60" cm="1">
        <f t="array" ref="M600">_xlfn._xlws.FILTER(Enrollment[Percentage],(Enrollment[School Name]=Regression_Prep[[#This Row],[School Name]])*(Enrollment[Population]="Economically Disadvantaged"),"")</f>
        <v>0.13569999999999999</v>
      </c>
      <c r="N600" s="60" cm="1">
        <f t="array" ref="N600">_xlfn._xlws.FILTER(Enrollment[Percentage],(Enrollment[School Name]=Regression_Prep[[#This Row],[School Name]])*(Enrollment[Population]="Students with Disabilities"),"")</f>
        <v>0.10059999999999999</v>
      </c>
      <c r="O600" s="60">
        <f>_xlfn.XLOOKUP(Regression_Prep[[#This Row],[School Name]],ELA_New[School Name], ELA_New[Percentage of Students at Achievement Level],"")</f>
        <v>0.24740000000000001</v>
      </c>
      <c r="P600" s="60">
        <f>_xlfn.XLOOKUP(Regression_Prep[[#This Row],[School Name]],Math_New[School Name],Math_New[Percentage of Students at Achievement Level],"")</f>
        <v>0.49380000000000002</v>
      </c>
      <c r="Q600" s="60">
        <f>_xlfn.XLOOKUP(Regression_Prep[[#This Row],[School Name]],Science_New[School Name], Science_New[Percentage of Students at Achievement Level],"")</f>
        <v>0.61729999999999996</v>
      </c>
      <c r="R600" s="60">
        <f>IFERROR(AVERAGEIFS(Regression_Prep[[#This Row],[Percent Below Achievement ELA]:[Percent Below Achievement Science]],Regression_Prep[[#This Row],[Percent Below Achievement ELA]:[Percent Below Achievement Science]],"&lt;&gt;"),"")</f>
        <v>0.45283333333333337</v>
      </c>
      <c r="S600" s="60" t="str">
        <f>IFERROR(Regression_Prep[[#This Row],[Per Pupil Spending]]*Regression_Prep[[#This Row],[Percent Below Achievement ELA]],"")</f>
        <v/>
      </c>
      <c r="T600" s="60" t="str">
        <f>IFERROR(Regression_Prep[[#This Row],[Per Pupil Spending]]/(1-Regression_Prep[[#This Row],[Percent Below Achievement ELA]]),"")</f>
        <v/>
      </c>
      <c r="U600" s="60" t="str">
        <f>IFERROR(Regression_Prep[[#This Row],[Per Pupil Spending]]*Regression_Prep[[#This Row],[Percent Below Achievement Science]],"")</f>
        <v/>
      </c>
      <c r="V600" s="60" t="str">
        <f>IFERROR(Regression_Prep[[#This Row],[Per Pupil Spending]]/(1-Regression_Prep[[#This Row],[Percent Below Achievement Science]]),"")</f>
        <v/>
      </c>
      <c r="W600" s="60" t="str">
        <f>IFERROR(Regression_Prep[[#This Row],[Per Pupil Spending]]*Regression_Prep[[#This Row],[Percent Below Achievement Math]],"")</f>
        <v/>
      </c>
      <c r="X600" s="60" t="str">
        <f>IFERROR(Regression_Prep[[#This Row],[Per Pupil Spending]]/(1-Regression_Prep[[#This Row],[Percent Below Achievement Math]]),"")</f>
        <v/>
      </c>
      <c r="Y600" s="60"/>
    </row>
    <row r="601" spans="1:25" ht="13">
      <c r="A601" s="28" t="s">
        <v>570</v>
      </c>
      <c r="B601" s="26" t="s">
        <v>63</v>
      </c>
      <c r="C601" s="26" t="s">
        <v>63</v>
      </c>
      <c r="D601" s="27" t="s">
        <v>660</v>
      </c>
      <c r="E601" s="26" t="s">
        <v>684</v>
      </c>
      <c r="F601" s="27" t="s">
        <v>685</v>
      </c>
      <c r="G601" s="26" t="s">
        <v>676</v>
      </c>
      <c r="H601" s="26" t="s">
        <v>694</v>
      </c>
      <c r="I601" s="19" t="s">
        <v>660</v>
      </c>
      <c r="J601" s="18" t="str">
        <f>IF(Regression_Prep[[#This Row],[School Type]]="Charter","Charter", "Non Charter")</f>
        <v>Non Charter</v>
      </c>
      <c r="K601" s="60" t="str">
        <f>_xlfn.XLOOKUP(Regression_Prep[[#This Row],[School Name]],Per_Pupil_Spending_1[School Name],Per_Pupil_Spending_1[Amount],"")</f>
        <v/>
      </c>
      <c r="L601" s="60">
        <f>IF(Regression_Prep[[#This Row],[Comparison School Type]]="Charter", 0,1)</f>
        <v>1</v>
      </c>
      <c r="M601" s="60" cm="1">
        <f t="array" ref="M601">_xlfn._xlws.FILTER(Enrollment[Percentage],(Enrollment[School Name]=Regression_Prep[[#This Row],[School Name]])*(Enrollment[Population]="Economically Disadvantaged"),"")</f>
        <v>0.5625</v>
      </c>
      <c r="N601" s="60" cm="1">
        <f t="array" ref="N601">_xlfn._xlws.FILTER(Enrollment[Percentage],(Enrollment[School Name]=Regression_Prep[[#This Row],[School Name]])*(Enrollment[Population]="Students with Disabilities"),"")</f>
        <v>0.16070000000000001</v>
      </c>
      <c r="O601" s="60">
        <f>_xlfn.XLOOKUP(Regression_Prep[[#This Row],[School Name]],ELA_New[School Name], ELA_New[Percentage of Students at Achievement Level],"")</f>
        <v>0.55169999999999997</v>
      </c>
      <c r="P601" s="60">
        <f>_xlfn.XLOOKUP(Regression_Prep[[#This Row],[School Name]],Math_New[School Name],Math_New[Percentage of Students at Achievement Level],"")</f>
        <v>0.3448</v>
      </c>
      <c r="Q601" s="60">
        <f>_xlfn.XLOOKUP(Regression_Prep[[#This Row],[School Name]],Science_New[School Name], Science_New[Percentage of Students at Achievement Level],"")</f>
        <v>0.625</v>
      </c>
      <c r="R601" s="60">
        <f>IFERROR(AVERAGEIFS(Regression_Prep[[#This Row],[Percent Below Achievement ELA]:[Percent Below Achievement Science]],Regression_Prep[[#This Row],[Percent Below Achievement ELA]:[Percent Below Achievement Science]],"&lt;&gt;"),"")</f>
        <v>0.50716666666666665</v>
      </c>
      <c r="S601" s="60" t="str">
        <f>IFERROR(Regression_Prep[[#This Row],[Per Pupil Spending]]*Regression_Prep[[#This Row],[Percent Below Achievement ELA]],"")</f>
        <v/>
      </c>
      <c r="T601" s="60" t="str">
        <f>IFERROR(Regression_Prep[[#This Row],[Per Pupil Spending]]/(1-Regression_Prep[[#This Row],[Percent Below Achievement ELA]]),"")</f>
        <v/>
      </c>
      <c r="U601" s="60" t="str">
        <f>IFERROR(Regression_Prep[[#This Row],[Per Pupil Spending]]*Regression_Prep[[#This Row],[Percent Below Achievement Science]],"")</f>
        <v/>
      </c>
      <c r="V601" s="60" t="str">
        <f>IFERROR(Regression_Prep[[#This Row],[Per Pupil Spending]]/(1-Regression_Prep[[#This Row],[Percent Below Achievement Science]]),"")</f>
        <v/>
      </c>
      <c r="W601" s="60" t="str">
        <f>IFERROR(Regression_Prep[[#This Row],[Per Pupil Spending]]*Regression_Prep[[#This Row],[Percent Below Achievement Math]],"")</f>
        <v/>
      </c>
      <c r="X601" s="60" t="str">
        <f>IFERROR(Regression_Prep[[#This Row],[Per Pupil Spending]]/(1-Regression_Prep[[#This Row],[Percent Below Achievement Math]]),"")</f>
        <v/>
      </c>
      <c r="Y601" s="60"/>
    </row>
    <row r="602" spans="1:25" ht="13">
      <c r="A602" s="25" t="s">
        <v>570</v>
      </c>
      <c r="B602" s="23" t="s">
        <v>158</v>
      </c>
      <c r="C602" s="23" t="s">
        <v>158</v>
      </c>
      <c r="D602" s="24" t="s">
        <v>660</v>
      </c>
      <c r="E602" s="23" t="s">
        <v>684</v>
      </c>
      <c r="F602" s="24" t="s">
        <v>685</v>
      </c>
      <c r="G602" s="23" t="s">
        <v>686</v>
      </c>
      <c r="H602" s="23" t="s">
        <v>687</v>
      </c>
      <c r="I602" s="19" t="s">
        <v>660</v>
      </c>
      <c r="J602" s="18" t="str">
        <f>IF(Regression_Prep[[#This Row],[School Type]]="Charter","Charter", "Non Charter")</f>
        <v>Non Charter</v>
      </c>
      <c r="K602" s="60" t="str">
        <f>_xlfn.XLOOKUP(Regression_Prep[[#This Row],[School Name]],Per_Pupil_Spending_1[School Name],Per_Pupil_Spending_1[Amount],"")</f>
        <v/>
      </c>
      <c r="L602" s="60">
        <f>IF(Regression_Prep[[#This Row],[Comparison School Type]]="Charter", 0,1)</f>
        <v>1</v>
      </c>
      <c r="M602" s="60" cm="1">
        <f t="array" ref="M602">_xlfn._xlws.FILTER(Enrollment[Percentage],(Enrollment[School Name]=Regression_Prep[[#This Row],[School Name]])*(Enrollment[Population]="Economically Disadvantaged"),"")</f>
        <v>0.1167</v>
      </c>
      <c r="N602" s="60" cm="1">
        <f t="array" ref="N602">_xlfn._xlws.FILTER(Enrollment[Percentage],(Enrollment[School Name]=Regression_Prep[[#This Row],[School Name]])*(Enrollment[Population]="Students with Disabilities"),"")</f>
        <v>0.1042</v>
      </c>
      <c r="O602" s="60">
        <f>_xlfn.XLOOKUP(Regression_Prep[[#This Row],[School Name]],ELA_New[School Name], ELA_New[Percentage of Students at Achievement Level],"")</f>
        <v>0.29310000000000003</v>
      </c>
      <c r="P602" s="60">
        <f>_xlfn.XLOOKUP(Regression_Prep[[#This Row],[School Name]],Math_New[School Name],Math_New[Percentage of Students at Achievement Level],"")</f>
        <v>0.46550000000000002</v>
      </c>
      <c r="Q602" s="60">
        <f>_xlfn.XLOOKUP(Regression_Prep[[#This Row],[School Name]],Science_New[School Name], Science_New[Percentage of Students at Achievement Level],"")</f>
        <v>0.629</v>
      </c>
      <c r="R602" s="60">
        <f>IFERROR(AVERAGEIFS(Regression_Prep[[#This Row],[Percent Below Achievement ELA]:[Percent Below Achievement Science]],Regression_Prep[[#This Row],[Percent Below Achievement ELA]:[Percent Below Achievement Science]],"&lt;&gt;"),"")</f>
        <v>0.4625333333333333</v>
      </c>
      <c r="S602" s="60" t="str">
        <f>IFERROR(Regression_Prep[[#This Row],[Per Pupil Spending]]*Regression_Prep[[#This Row],[Percent Below Achievement ELA]],"")</f>
        <v/>
      </c>
      <c r="T602" s="60" t="str">
        <f>IFERROR(Regression_Prep[[#This Row],[Per Pupil Spending]]/(1-Regression_Prep[[#This Row],[Percent Below Achievement ELA]]),"")</f>
        <v/>
      </c>
      <c r="U602" s="60" t="str">
        <f>IFERROR(Regression_Prep[[#This Row],[Per Pupil Spending]]*Regression_Prep[[#This Row],[Percent Below Achievement Science]],"")</f>
        <v/>
      </c>
      <c r="V602" s="60" t="str">
        <f>IFERROR(Regression_Prep[[#This Row],[Per Pupil Spending]]/(1-Regression_Prep[[#This Row],[Percent Below Achievement Science]]),"")</f>
        <v/>
      </c>
      <c r="W602" s="60" t="str">
        <f>IFERROR(Regression_Prep[[#This Row],[Per Pupil Spending]]*Regression_Prep[[#This Row],[Percent Below Achievement Math]],"")</f>
        <v/>
      </c>
      <c r="X602" s="60" t="str">
        <f>IFERROR(Regression_Prep[[#This Row],[Per Pupil Spending]]/(1-Regression_Prep[[#This Row],[Percent Below Achievement Math]]),"")</f>
        <v/>
      </c>
      <c r="Y602" s="60"/>
    </row>
    <row r="603" spans="1:25" ht="13">
      <c r="A603" s="28" t="s">
        <v>570</v>
      </c>
      <c r="B603" s="26" t="s">
        <v>384</v>
      </c>
      <c r="C603" s="26" t="s">
        <v>384</v>
      </c>
      <c r="D603" s="27" t="s">
        <v>660</v>
      </c>
      <c r="E603" s="26" t="s">
        <v>684</v>
      </c>
      <c r="F603" s="27" t="s">
        <v>685</v>
      </c>
      <c r="G603" s="26" t="s">
        <v>689</v>
      </c>
      <c r="H603" s="26" t="s">
        <v>690</v>
      </c>
      <c r="I603" s="19" t="s">
        <v>660</v>
      </c>
      <c r="J603" s="18" t="str">
        <f>IF(Regression_Prep[[#This Row],[School Type]]="Charter","Charter", "Non Charter")</f>
        <v>Non Charter</v>
      </c>
      <c r="K603" s="60" t="str">
        <f>_xlfn.XLOOKUP(Regression_Prep[[#This Row],[School Name]],Per_Pupil_Spending_1[School Name],Per_Pupil_Spending_1[Amount],"")</f>
        <v/>
      </c>
      <c r="L603" s="60">
        <f>IF(Regression_Prep[[#This Row],[Comparison School Type]]="Charter", 0,1)</f>
        <v>1</v>
      </c>
      <c r="M603" s="60" cm="1">
        <f t="array" ref="M603">_xlfn._xlws.FILTER(Enrollment[Percentage],(Enrollment[School Name]=Regression_Prep[[#This Row],[School Name]])*(Enrollment[Population]="Economically Disadvantaged"),"")</f>
        <v>0.35899999999999999</v>
      </c>
      <c r="N603" s="60" cm="1">
        <f t="array" ref="N603">_xlfn._xlws.FILTER(Enrollment[Percentage],(Enrollment[School Name]=Regression_Prep[[#This Row],[School Name]])*(Enrollment[Population]="Students with Disabilities"),"")</f>
        <v>0.15379999999999999</v>
      </c>
      <c r="O603" s="60">
        <f>_xlfn.XLOOKUP(Regression_Prep[[#This Row],[School Name]],ELA_New[School Name], ELA_New[Percentage of Students at Achievement Level],"")</f>
        <v>0.4471</v>
      </c>
      <c r="P603" s="60">
        <f>_xlfn.XLOOKUP(Regression_Prep[[#This Row],[School Name]],Math_New[School Name],Math_New[Percentage of Students at Achievement Level],"")</f>
        <v>0.38369999999999999</v>
      </c>
      <c r="Q603" s="60">
        <f>_xlfn.XLOOKUP(Regression_Prep[[#This Row],[School Name]],Science_New[School Name], Science_New[Percentage of Students at Achievement Level],"")</f>
        <v>0.66269999999999996</v>
      </c>
      <c r="R603" s="60">
        <f>IFERROR(AVERAGEIFS(Regression_Prep[[#This Row],[Percent Below Achievement ELA]:[Percent Below Achievement Science]],Regression_Prep[[#This Row],[Percent Below Achievement ELA]:[Percent Below Achievement Science]],"&lt;&gt;"),"")</f>
        <v>0.49783333333333335</v>
      </c>
      <c r="S603" s="60" t="str">
        <f>IFERROR(Regression_Prep[[#This Row],[Per Pupil Spending]]*Regression_Prep[[#This Row],[Percent Below Achievement ELA]],"")</f>
        <v/>
      </c>
      <c r="T603" s="60" t="str">
        <f>IFERROR(Regression_Prep[[#This Row],[Per Pupil Spending]]/(1-Regression_Prep[[#This Row],[Percent Below Achievement ELA]]),"")</f>
        <v/>
      </c>
      <c r="U603" s="60" t="str">
        <f>IFERROR(Regression_Prep[[#This Row],[Per Pupil Spending]]*Regression_Prep[[#This Row],[Percent Below Achievement Science]],"")</f>
        <v/>
      </c>
      <c r="V603" s="60" t="str">
        <f>IFERROR(Regression_Prep[[#This Row],[Per Pupil Spending]]/(1-Regression_Prep[[#This Row],[Percent Below Achievement Science]]),"")</f>
        <v/>
      </c>
      <c r="W603" s="60" t="str">
        <f>IFERROR(Regression_Prep[[#This Row],[Per Pupil Spending]]*Regression_Prep[[#This Row],[Percent Below Achievement Math]],"")</f>
        <v/>
      </c>
      <c r="X603" s="60" t="str">
        <f>IFERROR(Regression_Prep[[#This Row],[Per Pupil Spending]]/(1-Regression_Prep[[#This Row],[Percent Below Achievement Math]]),"")</f>
        <v/>
      </c>
      <c r="Y603" s="60"/>
    </row>
    <row r="604" spans="1:25" ht="13">
      <c r="A604" s="25" t="s">
        <v>570</v>
      </c>
      <c r="B604" s="23" t="s">
        <v>550</v>
      </c>
      <c r="C604" s="23" t="s">
        <v>550</v>
      </c>
      <c r="D604" s="24" t="s">
        <v>660</v>
      </c>
      <c r="E604" s="23" t="s">
        <v>684</v>
      </c>
      <c r="F604" s="24" t="s">
        <v>685</v>
      </c>
      <c r="G604" s="23" t="s">
        <v>679</v>
      </c>
      <c r="H604" s="23" t="s">
        <v>702</v>
      </c>
      <c r="I604" s="19" t="s">
        <v>660</v>
      </c>
      <c r="J604" s="18" t="str">
        <f>IF(Regression_Prep[[#This Row],[School Type]]="Charter","Charter", "Non Charter")</f>
        <v>Non Charter</v>
      </c>
      <c r="K604" s="60" t="str">
        <f>_xlfn.XLOOKUP(Regression_Prep[[#This Row],[School Name]],Per_Pupil_Spending_1[School Name],Per_Pupil_Spending_1[Amount],"")</f>
        <v/>
      </c>
      <c r="L604" s="60">
        <f>IF(Regression_Prep[[#This Row],[Comparison School Type]]="Charter", 0,1)</f>
        <v>1</v>
      </c>
      <c r="M604" s="60" cm="1">
        <f t="array" ref="M604">_xlfn._xlws.FILTER(Enrollment[Percentage],(Enrollment[School Name]=Regression_Prep[[#This Row],[School Name]])*(Enrollment[Population]="Economically Disadvantaged"),"")</f>
        <v>0.1711</v>
      </c>
      <c r="N604" s="60" cm="1">
        <f t="array" ref="N604">_xlfn._xlws.FILTER(Enrollment[Percentage],(Enrollment[School Name]=Regression_Prep[[#This Row],[School Name]])*(Enrollment[Population]="Students with Disabilities"),"")</f>
        <v>0.1414</v>
      </c>
      <c r="O604" s="60">
        <f>_xlfn.XLOOKUP(Regression_Prep[[#This Row],[School Name]],ELA_New[School Name], ELA_New[Percentage of Students at Achievement Level],"")</f>
        <v>0.39729999999999999</v>
      </c>
      <c r="P604" s="60">
        <f>_xlfn.XLOOKUP(Regression_Prep[[#This Row],[School Name]],Math_New[School Name],Math_New[Percentage of Students at Achievement Level],"")</f>
        <v>0.43840000000000001</v>
      </c>
      <c r="Q604" s="60">
        <f>_xlfn.XLOOKUP(Regression_Prep[[#This Row],[School Name]],Science_New[School Name], Science_New[Percentage of Students at Achievement Level],"")</f>
        <v>0.72309999999999997</v>
      </c>
      <c r="R604" s="60">
        <f>IFERROR(AVERAGEIFS(Regression_Prep[[#This Row],[Percent Below Achievement ELA]:[Percent Below Achievement Science]],Regression_Prep[[#This Row],[Percent Below Achievement ELA]:[Percent Below Achievement Science]],"&lt;&gt;"),"")</f>
        <v>0.51959999999999995</v>
      </c>
      <c r="S604" s="60" t="str">
        <f>IFERROR(Regression_Prep[[#This Row],[Per Pupil Spending]]*Regression_Prep[[#This Row],[Percent Below Achievement ELA]],"")</f>
        <v/>
      </c>
      <c r="T604" s="60" t="str">
        <f>IFERROR(Regression_Prep[[#This Row],[Per Pupil Spending]]/(1-Regression_Prep[[#This Row],[Percent Below Achievement ELA]]),"")</f>
        <v/>
      </c>
      <c r="U604" s="60" t="str">
        <f>IFERROR(Regression_Prep[[#This Row],[Per Pupil Spending]]*Regression_Prep[[#This Row],[Percent Below Achievement Science]],"")</f>
        <v/>
      </c>
      <c r="V604" s="60" t="str">
        <f>IFERROR(Regression_Prep[[#This Row],[Per Pupil Spending]]/(1-Regression_Prep[[#This Row],[Percent Below Achievement Science]]),"")</f>
        <v/>
      </c>
      <c r="W604" s="60" t="str">
        <f>IFERROR(Regression_Prep[[#This Row],[Per Pupil Spending]]*Regression_Prep[[#This Row],[Percent Below Achievement Math]],"")</f>
        <v/>
      </c>
      <c r="X604" s="60" t="str">
        <f>IFERROR(Regression_Prep[[#This Row],[Per Pupil Spending]]/(1-Regression_Prep[[#This Row],[Percent Below Achievement Math]]),"")</f>
        <v/>
      </c>
      <c r="Y604" s="60"/>
    </row>
    <row r="605" spans="1:25" ht="13">
      <c r="A605" s="28" t="s">
        <v>570</v>
      </c>
      <c r="B605" s="26" t="s">
        <v>394</v>
      </c>
      <c r="C605" s="26" t="s">
        <v>394</v>
      </c>
      <c r="D605" s="27" t="s">
        <v>660</v>
      </c>
      <c r="E605" s="26" t="s">
        <v>684</v>
      </c>
      <c r="F605" s="27" t="s">
        <v>685</v>
      </c>
      <c r="G605" s="26" t="s">
        <v>691</v>
      </c>
      <c r="H605" s="26" t="s">
        <v>692</v>
      </c>
      <c r="I605" s="19" t="s">
        <v>660</v>
      </c>
      <c r="J605" s="18" t="str">
        <f>IF(Regression_Prep[[#This Row],[School Type]]="Charter","Charter", "Non Charter")</f>
        <v>Non Charter</v>
      </c>
      <c r="K605" s="60" t="str">
        <f>_xlfn.XLOOKUP(Regression_Prep[[#This Row],[School Name]],Per_Pupil_Spending_1[School Name],Per_Pupil_Spending_1[Amount],"")</f>
        <v/>
      </c>
      <c r="L605" s="60">
        <f>IF(Regression_Prep[[#This Row],[Comparison School Type]]="Charter", 0,1)</f>
        <v>1</v>
      </c>
      <c r="M605" s="60" cm="1">
        <f t="array" ref="M605">_xlfn._xlws.FILTER(Enrollment[Percentage],(Enrollment[School Name]=Regression_Prep[[#This Row],[School Name]])*(Enrollment[Population]="Economically Disadvantaged"),"")</f>
        <v>0.10489999999999999</v>
      </c>
      <c r="N605" s="60" cm="1">
        <f t="array" ref="N605">_xlfn._xlws.FILTER(Enrollment[Percentage],(Enrollment[School Name]=Regression_Prep[[#This Row],[School Name]])*(Enrollment[Population]="Students with Disabilities"),"")</f>
        <v>7.9000000000000001E-2</v>
      </c>
      <c r="O605" s="60">
        <f>_xlfn.XLOOKUP(Regression_Prep[[#This Row],[School Name]],ELA_New[School Name], ELA_New[Percentage of Students at Achievement Level],"")</f>
        <v>0.38</v>
      </c>
      <c r="P605" s="60">
        <f>_xlfn.XLOOKUP(Regression_Prep[[#This Row],[School Name]],Math_New[School Name],Math_New[Percentage of Students at Achievement Level],"")</f>
        <v>0.45829999999999999</v>
      </c>
      <c r="Q605" s="60" t="str">
        <f>_xlfn.XLOOKUP(Regression_Prep[[#This Row],[School Name]],Science_New[School Name], Science_New[Percentage of Students at Achievement Level],"")</f>
        <v/>
      </c>
      <c r="R605" s="60">
        <f>IFERROR(AVERAGEIFS(Regression_Prep[[#This Row],[Percent Below Achievement ELA]:[Percent Below Achievement Science]],Regression_Prep[[#This Row],[Percent Below Achievement ELA]:[Percent Below Achievement Science]],"&lt;&gt;"),"")</f>
        <v>0.41915000000000002</v>
      </c>
      <c r="S605" s="60" t="str">
        <f>IFERROR(Regression_Prep[[#This Row],[Per Pupil Spending]]*Regression_Prep[[#This Row],[Percent Below Achievement ELA]],"")</f>
        <v/>
      </c>
      <c r="T605" s="60" t="str">
        <f>IFERROR(Regression_Prep[[#This Row],[Per Pupil Spending]]/(1-Regression_Prep[[#This Row],[Percent Below Achievement ELA]]),"")</f>
        <v/>
      </c>
      <c r="U605" s="60" t="str">
        <f>IFERROR(Regression_Prep[[#This Row],[Per Pupil Spending]]*Regression_Prep[[#This Row],[Percent Below Achievement Science]],"")</f>
        <v/>
      </c>
      <c r="V605" s="60" t="str">
        <f>IFERROR(Regression_Prep[[#This Row],[Per Pupil Spending]]/(1-Regression_Prep[[#This Row],[Percent Below Achievement Science]]),"")</f>
        <v/>
      </c>
      <c r="W605" s="60" t="str">
        <f>IFERROR(Regression_Prep[[#This Row],[Per Pupil Spending]]*Regression_Prep[[#This Row],[Percent Below Achievement Math]],"")</f>
        <v/>
      </c>
      <c r="X605" s="60" t="str">
        <f>IFERROR(Regression_Prep[[#This Row],[Per Pupil Spending]]/(1-Regression_Prep[[#This Row],[Percent Below Achievement Math]]),"")</f>
        <v/>
      </c>
      <c r="Y605" s="60"/>
    </row>
    <row r="606" spans="1:25" ht="13">
      <c r="A606" s="25" t="s">
        <v>570</v>
      </c>
      <c r="B606" s="23" t="s">
        <v>108</v>
      </c>
      <c r="C606" s="23" t="s">
        <v>108</v>
      </c>
      <c r="D606" s="24" t="s">
        <v>660</v>
      </c>
      <c r="E606" s="23" t="s">
        <v>684</v>
      </c>
      <c r="F606" s="24" t="s">
        <v>685</v>
      </c>
      <c r="G606" s="23" t="s">
        <v>676</v>
      </c>
      <c r="H606" s="23" t="s">
        <v>693</v>
      </c>
      <c r="I606" s="19" t="s">
        <v>660</v>
      </c>
      <c r="J606" s="18" t="str">
        <f>IF(Regression_Prep[[#This Row],[School Type]]="Charter","Charter", "Non Charter")</f>
        <v>Non Charter</v>
      </c>
      <c r="K606" s="60" t="str">
        <f>_xlfn.XLOOKUP(Regression_Prep[[#This Row],[School Name]],Per_Pupil_Spending_1[School Name],Per_Pupil_Spending_1[Amount],"")</f>
        <v/>
      </c>
      <c r="L606" s="60">
        <f>IF(Regression_Prep[[#This Row],[Comparison School Type]]="Charter", 0,1)</f>
        <v>1</v>
      </c>
      <c r="M606" s="60" cm="1">
        <f t="array" ref="M606">_xlfn._xlws.FILTER(Enrollment[Percentage],(Enrollment[School Name]=Regression_Prep[[#This Row],[School Name]])*(Enrollment[Population]="Economically Disadvantaged"),"")</f>
        <v>3.7999999999999999E-2</v>
      </c>
      <c r="N606" s="60" t="str" cm="1">
        <f t="array" ref="N606">_xlfn._xlws.FILTER(Enrollment[Percentage],(Enrollment[School Name]=Regression_Prep[[#This Row],[School Name]])*(Enrollment[Population]="Students with Disabilities"),"")</f>
        <v/>
      </c>
      <c r="O606" s="60">
        <f>_xlfn.XLOOKUP(Regression_Prep[[#This Row],[School Name]],ELA_New[School Name], ELA_New[Percentage of Students at Achievement Level],"")</f>
        <v>0.6</v>
      </c>
      <c r="P606" s="60">
        <f>_xlfn.XLOOKUP(Regression_Prep[[#This Row],[School Name]],Math_New[School Name],Math_New[Percentage of Students at Achievement Level],"")</f>
        <v>0.64370000000000005</v>
      </c>
      <c r="Q606" s="60" t="str">
        <f>_xlfn.XLOOKUP(Regression_Prep[[#This Row],[School Name]],Science_New[School Name], Science_New[Percentage of Students at Achievement Level],"")</f>
        <v/>
      </c>
      <c r="R606" s="60">
        <f>IFERROR(AVERAGEIFS(Regression_Prep[[#This Row],[Percent Below Achievement ELA]:[Percent Below Achievement Science]],Regression_Prep[[#This Row],[Percent Below Achievement ELA]:[Percent Below Achievement Science]],"&lt;&gt;"),"")</f>
        <v>0.62185000000000001</v>
      </c>
      <c r="S606" s="60" t="str">
        <f>IFERROR(Regression_Prep[[#This Row],[Per Pupil Spending]]*Regression_Prep[[#This Row],[Percent Below Achievement ELA]],"")</f>
        <v/>
      </c>
      <c r="T606" s="60" t="str">
        <f>IFERROR(Regression_Prep[[#This Row],[Per Pupil Spending]]/(1-Regression_Prep[[#This Row],[Percent Below Achievement ELA]]),"")</f>
        <v/>
      </c>
      <c r="U606" s="60" t="str">
        <f>IFERROR(Regression_Prep[[#This Row],[Per Pupil Spending]]*Regression_Prep[[#This Row],[Percent Below Achievement Science]],"")</f>
        <v/>
      </c>
      <c r="V606" s="60" t="str">
        <f>IFERROR(Regression_Prep[[#This Row],[Per Pupil Spending]]/(1-Regression_Prep[[#This Row],[Percent Below Achievement Science]]),"")</f>
        <v/>
      </c>
      <c r="W606" s="60" t="str">
        <f>IFERROR(Regression_Prep[[#This Row],[Per Pupil Spending]]*Regression_Prep[[#This Row],[Percent Below Achievement Math]],"")</f>
        <v/>
      </c>
      <c r="X606" s="60" t="str">
        <f>IFERROR(Regression_Prep[[#This Row],[Per Pupil Spending]]/(1-Regression_Prep[[#This Row],[Percent Below Achievement Math]]),"")</f>
        <v/>
      </c>
      <c r="Y606" s="60"/>
    </row>
    <row r="607" spans="1:25" ht="13">
      <c r="A607" s="28" t="s">
        <v>570</v>
      </c>
      <c r="B607" s="26" t="s">
        <v>537</v>
      </c>
      <c r="C607" s="26" t="s">
        <v>537</v>
      </c>
      <c r="D607" s="27" t="s">
        <v>698</v>
      </c>
      <c r="E607" s="26" t="s">
        <v>684</v>
      </c>
      <c r="F607" s="27" t="s">
        <v>685</v>
      </c>
      <c r="G607" s="26" t="s">
        <v>691</v>
      </c>
      <c r="H607" s="26" t="s">
        <v>699</v>
      </c>
      <c r="I607" s="19" t="s">
        <v>698</v>
      </c>
      <c r="J607" s="18" t="str">
        <f>IF(Regression_Prep[[#This Row],[School Type]]="Charter","Charter", "Non Charter")</f>
        <v>Non Charter</v>
      </c>
      <c r="K607" s="60" t="str">
        <f>_xlfn.XLOOKUP(Regression_Prep[[#This Row],[School Name]],Per_Pupil_Spending_1[School Name],Per_Pupil_Spending_1[Amount],"")</f>
        <v/>
      </c>
      <c r="L607" s="60">
        <f>IF(Regression_Prep[[#This Row],[Comparison School Type]]="Charter", 0,1)</f>
        <v>1</v>
      </c>
      <c r="M607" s="60" t="str" cm="1">
        <f t="array" ref="M607">_xlfn._xlws.FILTER(Enrollment[Percentage],(Enrollment[School Name]=Regression_Prep[[#This Row],[School Name]])*(Enrollment[Population]="Economically Disadvantaged"),"")</f>
        <v/>
      </c>
      <c r="N607" s="60" t="str" cm="1">
        <f t="array" ref="N607">_xlfn._xlws.FILTER(Enrollment[Percentage],(Enrollment[School Name]=Regression_Prep[[#This Row],[School Name]])*(Enrollment[Population]="Students with Disabilities"),"")</f>
        <v/>
      </c>
      <c r="O607" s="60" t="str">
        <f>_xlfn.XLOOKUP(Regression_Prep[[#This Row],[School Name]],ELA_New[School Name], ELA_New[Percentage of Students at Achievement Level],"")</f>
        <v/>
      </c>
      <c r="P607" s="60">
        <f>_xlfn.XLOOKUP(Regression_Prep[[#This Row],[School Name]],Math_New[School Name],Math_New[Percentage of Students at Achievement Level],"")</f>
        <v>0.35709999999999997</v>
      </c>
      <c r="Q607" s="60" t="str">
        <f>_xlfn.XLOOKUP(Regression_Prep[[#This Row],[School Name]],Science_New[School Name], Science_New[Percentage of Students at Achievement Level],"")</f>
        <v/>
      </c>
      <c r="R607" s="60">
        <f>IFERROR(AVERAGEIFS(Regression_Prep[[#This Row],[Percent Below Achievement ELA]:[Percent Below Achievement Science]],Regression_Prep[[#This Row],[Percent Below Achievement ELA]:[Percent Below Achievement Science]],"&lt;&gt;"),"")</f>
        <v>0.35709999999999997</v>
      </c>
      <c r="S607" s="60" t="str">
        <f>IFERROR(Regression_Prep[[#This Row],[Per Pupil Spending]]*Regression_Prep[[#This Row],[Percent Below Achievement ELA]],"")</f>
        <v/>
      </c>
      <c r="T607" s="60" t="str">
        <f>IFERROR(Regression_Prep[[#This Row],[Per Pupil Spending]]/(1-Regression_Prep[[#This Row],[Percent Below Achievement ELA]]),"")</f>
        <v/>
      </c>
      <c r="U607" s="60" t="str">
        <f>IFERROR(Regression_Prep[[#This Row],[Per Pupil Spending]]*Regression_Prep[[#This Row],[Percent Below Achievement Science]],"")</f>
        <v/>
      </c>
      <c r="V607" s="60" t="str">
        <f>IFERROR(Regression_Prep[[#This Row],[Per Pupil Spending]]/(1-Regression_Prep[[#This Row],[Percent Below Achievement Science]]),"")</f>
        <v/>
      </c>
      <c r="W607" s="60" t="str">
        <f>IFERROR(Regression_Prep[[#This Row],[Per Pupil Spending]]*Regression_Prep[[#This Row],[Percent Below Achievement Math]],"")</f>
        <v/>
      </c>
      <c r="X607" s="60" t="str">
        <f>IFERROR(Regression_Prep[[#This Row],[Per Pupil Spending]]/(1-Regression_Prep[[#This Row],[Percent Below Achievement Math]]),"")</f>
        <v/>
      </c>
      <c r="Y607" s="60"/>
    </row>
    <row r="608" spans="1:25" ht="13">
      <c r="A608" s="25" t="s">
        <v>570</v>
      </c>
      <c r="B608" s="23" t="s">
        <v>2</v>
      </c>
      <c r="C608" s="23" t="s">
        <v>2</v>
      </c>
      <c r="D608" s="24" t="s">
        <v>660</v>
      </c>
      <c r="E608" s="23" t="s">
        <v>684</v>
      </c>
      <c r="F608" s="24" t="s">
        <v>685</v>
      </c>
      <c r="G608" s="23" t="s">
        <v>686</v>
      </c>
      <c r="H608" s="23" t="s">
        <v>687</v>
      </c>
      <c r="I608" s="19" t="s">
        <v>660</v>
      </c>
      <c r="J608" s="18" t="str">
        <f>IF(Regression_Prep[[#This Row],[School Type]]="Charter","Charter", "Non Charter")</f>
        <v>Non Charter</v>
      </c>
      <c r="K608" s="60" t="str">
        <f>_xlfn.XLOOKUP(Regression_Prep[[#This Row],[School Name]],Per_Pupil_Spending_1[School Name],Per_Pupil_Spending_1[Amount],"")</f>
        <v/>
      </c>
      <c r="L608" s="60">
        <f>IF(Regression_Prep[[#This Row],[Comparison School Type]]="Charter", 0,1)</f>
        <v>1</v>
      </c>
      <c r="M608" s="60" cm="1">
        <f t="array" ref="M608">_xlfn._xlws.FILTER(Enrollment[Percentage],(Enrollment[School Name]=Regression_Prep[[#This Row],[School Name]])*(Enrollment[Population]="Economically Disadvantaged"),"")</f>
        <v>0.25</v>
      </c>
      <c r="N608" s="60" t="str" cm="1">
        <f t="array" ref="N608">_xlfn._xlws.FILTER(Enrollment[Percentage],(Enrollment[School Name]=Regression_Prep[[#This Row],[School Name]])*(Enrollment[Population]="Students with Disabilities"),"")</f>
        <v/>
      </c>
      <c r="O608" s="60" t="str">
        <f>_xlfn.XLOOKUP(Regression_Prep[[#This Row],[School Name]],ELA_New[School Name], ELA_New[Percentage of Students at Achievement Level],"")</f>
        <v/>
      </c>
      <c r="P608" s="60" t="str">
        <f>_xlfn.XLOOKUP(Regression_Prep[[#This Row],[School Name]],Math_New[School Name],Math_New[Percentage of Students at Achievement Level],"")</f>
        <v/>
      </c>
      <c r="Q608" s="60" t="str">
        <f>_xlfn.XLOOKUP(Regression_Prep[[#This Row],[School Name]],Science_New[School Name], Science_New[Percentage of Students at Achievement Level],"")</f>
        <v/>
      </c>
      <c r="R608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608" s="60" t="str">
        <f>IFERROR(Regression_Prep[[#This Row],[Per Pupil Spending]]*Regression_Prep[[#This Row],[Percent Below Achievement ELA]],"")</f>
        <v/>
      </c>
      <c r="T608" s="60" t="str">
        <f>IFERROR(Regression_Prep[[#This Row],[Per Pupil Spending]]/(1-Regression_Prep[[#This Row],[Percent Below Achievement ELA]]),"")</f>
        <v/>
      </c>
      <c r="U608" s="60" t="str">
        <f>IFERROR(Regression_Prep[[#This Row],[Per Pupil Spending]]*Regression_Prep[[#This Row],[Percent Below Achievement Science]],"")</f>
        <v/>
      </c>
      <c r="V608" s="60" t="str">
        <f>IFERROR(Regression_Prep[[#This Row],[Per Pupil Spending]]/(1-Regression_Prep[[#This Row],[Percent Below Achievement Science]]),"")</f>
        <v/>
      </c>
      <c r="W608" s="60" t="str">
        <f>IFERROR(Regression_Prep[[#This Row],[Per Pupil Spending]]*Regression_Prep[[#This Row],[Percent Below Achievement Math]],"")</f>
        <v/>
      </c>
      <c r="X608" s="60" t="str">
        <f>IFERROR(Regression_Prep[[#This Row],[Per Pupil Spending]]/(1-Regression_Prep[[#This Row],[Percent Below Achievement Math]]),"")</f>
        <v/>
      </c>
      <c r="Y608" s="60"/>
    </row>
    <row r="609" spans="1:25" ht="13">
      <c r="A609" s="22" t="s">
        <v>570</v>
      </c>
      <c r="B609" s="20" t="s">
        <v>94</v>
      </c>
      <c r="C609" s="20" t="s">
        <v>94</v>
      </c>
      <c r="D609" s="21" t="s">
        <v>652</v>
      </c>
      <c r="E609" s="20" t="s">
        <v>647</v>
      </c>
      <c r="F609" s="21" t="s">
        <v>1208</v>
      </c>
      <c r="G609" s="20" t="s">
        <v>653</v>
      </c>
      <c r="H609" s="20" t="s">
        <v>654</v>
      </c>
      <c r="I609" s="19" t="s">
        <v>652</v>
      </c>
      <c r="J609" s="18" t="str">
        <f>IF(Regression_Prep[[#This Row],[School Type]]="Charter","Charter", "Non Charter")</f>
        <v>Non Charter</v>
      </c>
      <c r="K609" s="60" t="str">
        <f>_xlfn.XLOOKUP(Regression_Prep[[#This Row],[School Name]],Per_Pupil_Spending_1[School Name],Per_Pupil_Spending_1[Amount],"")</f>
        <v/>
      </c>
      <c r="L609" s="60">
        <f>IF(Regression_Prep[[#This Row],[Comparison School Type]]="Charter", 0,1)</f>
        <v>1</v>
      </c>
      <c r="M609" s="60" cm="1">
        <f t="array" ref="M609">_xlfn._xlws.FILTER(Enrollment[Percentage],(Enrollment[School Name]=Regression_Prep[[#This Row],[School Name]])*(Enrollment[Population]="Economically Disadvantaged"),"")</f>
        <v>0.5</v>
      </c>
      <c r="N609" s="60" t="str" cm="1">
        <f t="array" ref="N609">_xlfn._xlws.FILTER(Enrollment[Percentage],(Enrollment[School Name]=Regression_Prep[[#This Row],[School Name]])*(Enrollment[Population]="Students with Disabilities"),"")</f>
        <v/>
      </c>
      <c r="O609" s="60" t="str">
        <f>_xlfn.XLOOKUP(Regression_Prep[[#This Row],[School Name]],ELA_New[School Name], ELA_New[Percentage of Students at Achievement Level],"")</f>
        <v/>
      </c>
      <c r="P609" s="60" t="str">
        <f>_xlfn.XLOOKUP(Regression_Prep[[#This Row],[School Name]],Math_New[School Name],Math_New[Percentage of Students at Achievement Level],"")</f>
        <v/>
      </c>
      <c r="Q609" s="60" t="str">
        <f>_xlfn.XLOOKUP(Regression_Prep[[#This Row],[School Name]],Science_New[School Name], Science_New[Percentage of Students at Achievement Level],"")</f>
        <v/>
      </c>
      <c r="R609" s="60" t="str">
        <f>IFERROR(AVERAGEIFS(Regression_Prep[[#This Row],[Percent Below Achievement ELA]:[Percent Below Achievement Science]],Regression_Prep[[#This Row],[Percent Below Achievement ELA]:[Percent Below Achievement Science]],"&lt;&gt;"),"")</f>
        <v/>
      </c>
      <c r="S609" s="60" t="str">
        <f>IFERROR(Regression_Prep[[#This Row],[Per Pupil Spending]]*Regression_Prep[[#This Row],[Percent Below Achievement ELA]],"")</f>
        <v/>
      </c>
      <c r="T609" s="60" t="str">
        <f>IFERROR(Regression_Prep[[#This Row],[Per Pupil Spending]]/(1-Regression_Prep[[#This Row],[Percent Below Achievement ELA]]),"")</f>
        <v/>
      </c>
      <c r="U609" s="60" t="str">
        <f>IFERROR(Regression_Prep[[#This Row],[Per Pupil Spending]]*Regression_Prep[[#This Row],[Percent Below Achievement Science]],"")</f>
        <v/>
      </c>
      <c r="V609" s="60" t="str">
        <f>IFERROR(Regression_Prep[[#This Row],[Per Pupil Spending]]/(1-Regression_Prep[[#This Row],[Percent Below Achievement Science]]),"")</f>
        <v/>
      </c>
      <c r="W609" s="60" t="str">
        <f>IFERROR(Regression_Prep[[#This Row],[Per Pupil Spending]]*Regression_Prep[[#This Row],[Percent Below Achievement Math]],"")</f>
        <v/>
      </c>
      <c r="X609" s="60" t="str">
        <f>IFERROR(Regression_Prep[[#This Row],[Per Pupil Spending]]/(1-Regression_Prep[[#This Row],[Percent Below Achievement Math]]),"")</f>
        <v/>
      </c>
      <c r="Y609" s="60"/>
    </row>
  </sheetData>
  <phoneticPr fontId="9" type="noConversion"/>
  <conditionalFormatting sqref="K1:U1048576">
    <cfRule type="cellIs" dxfId="4" priority="6" operator="notEqual">
      <formula>""</formula>
    </cfRule>
  </conditionalFormatting>
  <conditionalFormatting sqref="V2">
    <cfRule type="cellIs" dxfId="3" priority="5" operator="notEqual">
      <formula>""</formula>
    </cfRule>
  </conditionalFormatting>
  <conditionalFormatting sqref="W2">
    <cfRule type="cellIs" dxfId="2" priority="4" operator="notEqual">
      <formula>""</formula>
    </cfRule>
  </conditionalFormatting>
  <conditionalFormatting sqref="X2">
    <cfRule type="cellIs" dxfId="1" priority="3" operator="notEqual">
      <formula>""</formula>
    </cfRule>
  </conditionalFormatting>
  <dataValidations count="1">
    <dataValidation allowBlank="1" showDropDown="1" sqref="D2:D609 I2:I609" xr:uid="{F3352DE3-F908-EF47-89CD-51377D8B7221}"/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7606-8837-884C-98CD-CE4ED777BA90}">
  <dimension ref="A1:J9604"/>
  <sheetViews>
    <sheetView workbookViewId="0">
      <selection activeCell="J1185" sqref="J1185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8.1640625" bestFit="1" customWidth="1"/>
    <col min="7" max="7" width="33.1640625" bestFit="1" customWidth="1"/>
    <col min="8" max="8" width="10" bestFit="1" customWidth="1"/>
    <col min="9" max="9" width="15.33203125" bestFit="1" customWidth="1"/>
    <col min="10" max="10" width="13" bestFit="1" customWidth="1"/>
  </cols>
  <sheetData>
    <row r="1" spans="1:10">
      <c r="A1" t="s">
        <v>569</v>
      </c>
      <c r="B1" t="s">
        <v>1681</v>
      </c>
      <c r="C1" t="s">
        <v>639</v>
      </c>
      <c r="D1" t="s">
        <v>1682</v>
      </c>
      <c r="E1" t="s">
        <v>0</v>
      </c>
      <c r="F1" t="s">
        <v>1238</v>
      </c>
      <c r="G1" t="s">
        <v>1239</v>
      </c>
      <c r="H1" t="s">
        <v>1679</v>
      </c>
      <c r="I1" t="s">
        <v>1241</v>
      </c>
      <c r="J1" t="s">
        <v>593</v>
      </c>
    </row>
    <row r="2" spans="1:10" hidden="1">
      <c r="A2" t="s">
        <v>570</v>
      </c>
      <c r="B2">
        <v>1761</v>
      </c>
      <c r="C2" t="s">
        <v>582</v>
      </c>
      <c r="D2">
        <v>1765</v>
      </c>
      <c r="E2" t="s">
        <v>571</v>
      </c>
      <c r="F2" t="s">
        <v>1243</v>
      </c>
      <c r="G2" t="s">
        <v>1243</v>
      </c>
      <c r="H2" t="s">
        <v>1385</v>
      </c>
      <c r="I2" t="s">
        <v>1385</v>
      </c>
      <c r="J2">
        <v>1</v>
      </c>
    </row>
    <row r="3" spans="1:10" hidden="1">
      <c r="A3" t="s">
        <v>570</v>
      </c>
      <c r="B3">
        <v>1761</v>
      </c>
      <c r="C3" t="s">
        <v>582</v>
      </c>
      <c r="D3">
        <v>1765</v>
      </c>
      <c r="E3" t="s">
        <v>571</v>
      </c>
      <c r="F3" t="s">
        <v>2311</v>
      </c>
      <c r="G3" t="s">
        <v>2312</v>
      </c>
      <c r="H3" t="s">
        <v>1399</v>
      </c>
      <c r="I3" t="s">
        <v>1385</v>
      </c>
      <c r="J3">
        <v>0.12970000000000001</v>
      </c>
    </row>
    <row r="4" spans="1:10" hidden="1">
      <c r="A4" t="s">
        <v>570</v>
      </c>
      <c r="B4">
        <v>1761</v>
      </c>
      <c r="C4" t="s">
        <v>582</v>
      </c>
      <c r="D4">
        <v>1765</v>
      </c>
      <c r="E4" t="s">
        <v>571</v>
      </c>
      <c r="F4" t="s">
        <v>2311</v>
      </c>
      <c r="G4" t="s">
        <v>2313</v>
      </c>
      <c r="H4" t="s">
        <v>1410</v>
      </c>
      <c r="I4" t="s">
        <v>1385</v>
      </c>
      <c r="J4">
        <v>0.13389999999999999</v>
      </c>
    </row>
    <row r="5" spans="1:10" hidden="1">
      <c r="A5" t="s">
        <v>570</v>
      </c>
      <c r="B5">
        <v>1761</v>
      </c>
      <c r="C5" t="s">
        <v>582</v>
      </c>
      <c r="D5">
        <v>1765</v>
      </c>
      <c r="E5" t="s">
        <v>571</v>
      </c>
      <c r="F5" t="s">
        <v>2311</v>
      </c>
      <c r="G5" t="s">
        <v>2314</v>
      </c>
      <c r="H5" t="s">
        <v>1246</v>
      </c>
      <c r="I5" t="s">
        <v>1385</v>
      </c>
      <c r="J5">
        <v>0.1172</v>
      </c>
    </row>
    <row r="6" spans="1:10" hidden="1">
      <c r="A6" t="s">
        <v>570</v>
      </c>
      <c r="B6">
        <v>1761</v>
      </c>
      <c r="C6" t="s">
        <v>582</v>
      </c>
      <c r="D6">
        <v>1765</v>
      </c>
      <c r="E6" t="s">
        <v>571</v>
      </c>
      <c r="F6" t="s">
        <v>2311</v>
      </c>
      <c r="G6" t="s">
        <v>2315</v>
      </c>
      <c r="H6" t="s">
        <v>1411</v>
      </c>
      <c r="I6" t="s">
        <v>1385</v>
      </c>
      <c r="J6">
        <v>0.1381</v>
      </c>
    </row>
    <row r="7" spans="1:10" hidden="1">
      <c r="A7" t="s">
        <v>570</v>
      </c>
      <c r="B7">
        <v>1761</v>
      </c>
      <c r="C7" t="s">
        <v>582</v>
      </c>
      <c r="D7">
        <v>1765</v>
      </c>
      <c r="E7" t="s">
        <v>571</v>
      </c>
      <c r="F7" t="s">
        <v>2311</v>
      </c>
      <c r="G7" t="s">
        <v>2316</v>
      </c>
      <c r="H7" t="s">
        <v>1249</v>
      </c>
      <c r="I7" t="s">
        <v>1385</v>
      </c>
      <c r="J7">
        <v>0.1046</v>
      </c>
    </row>
    <row r="8" spans="1:10" hidden="1">
      <c r="A8" t="s">
        <v>570</v>
      </c>
      <c r="B8">
        <v>1761</v>
      </c>
      <c r="C8" t="s">
        <v>582</v>
      </c>
      <c r="D8">
        <v>1765</v>
      </c>
      <c r="E8" t="s">
        <v>571</v>
      </c>
      <c r="F8" t="s">
        <v>2311</v>
      </c>
      <c r="G8" t="s">
        <v>2317</v>
      </c>
      <c r="H8" t="s">
        <v>1271</v>
      </c>
      <c r="I8" t="s">
        <v>1385</v>
      </c>
      <c r="J8">
        <v>0.10879999999999999</v>
      </c>
    </row>
    <row r="9" spans="1:10" hidden="1">
      <c r="A9" t="s">
        <v>570</v>
      </c>
      <c r="B9">
        <v>1761</v>
      </c>
      <c r="C9" t="s">
        <v>582</v>
      </c>
      <c r="D9">
        <v>1765</v>
      </c>
      <c r="E9" t="s">
        <v>571</v>
      </c>
      <c r="F9" t="s">
        <v>2311</v>
      </c>
      <c r="G9" t="s">
        <v>2318</v>
      </c>
      <c r="H9" t="s">
        <v>1411</v>
      </c>
      <c r="I9" t="s">
        <v>1385</v>
      </c>
      <c r="J9">
        <v>0.1381</v>
      </c>
    </row>
    <row r="10" spans="1:10" hidden="1">
      <c r="A10" t="s">
        <v>570</v>
      </c>
      <c r="B10">
        <v>1761</v>
      </c>
      <c r="C10" t="s">
        <v>582</v>
      </c>
      <c r="D10">
        <v>1765</v>
      </c>
      <c r="E10" t="s">
        <v>571</v>
      </c>
      <c r="F10" t="s">
        <v>2311</v>
      </c>
      <c r="G10" t="s">
        <v>2319</v>
      </c>
      <c r="H10" t="s">
        <v>1399</v>
      </c>
      <c r="I10" t="s">
        <v>1385</v>
      </c>
      <c r="J10">
        <v>0.12970000000000001</v>
      </c>
    </row>
    <row r="11" spans="1:10" hidden="1">
      <c r="A11" t="s">
        <v>570</v>
      </c>
      <c r="B11">
        <v>1761</v>
      </c>
      <c r="C11" t="s">
        <v>582</v>
      </c>
      <c r="D11">
        <v>1765</v>
      </c>
      <c r="E11" t="s">
        <v>571</v>
      </c>
      <c r="F11" t="s">
        <v>2320</v>
      </c>
      <c r="G11" s="41" t="s">
        <v>2321</v>
      </c>
      <c r="H11" t="s">
        <v>1283</v>
      </c>
      <c r="I11" t="s">
        <v>1385</v>
      </c>
      <c r="J11">
        <v>0.26779999999999998</v>
      </c>
    </row>
    <row r="12" spans="1:10" hidden="1">
      <c r="A12" t="s">
        <v>570</v>
      </c>
      <c r="B12">
        <v>1761</v>
      </c>
      <c r="C12" t="s">
        <v>582</v>
      </c>
      <c r="D12">
        <v>1765</v>
      </c>
      <c r="E12" t="s">
        <v>571</v>
      </c>
      <c r="F12" t="s">
        <v>2320</v>
      </c>
      <c r="G12" t="s">
        <v>2298</v>
      </c>
      <c r="H12" t="s">
        <v>1336</v>
      </c>
      <c r="I12" t="s">
        <v>1385</v>
      </c>
      <c r="J12">
        <v>0.159</v>
      </c>
    </row>
    <row r="13" spans="1:10" hidden="1">
      <c r="A13" t="s">
        <v>570</v>
      </c>
      <c r="B13">
        <v>1761</v>
      </c>
      <c r="C13" t="s">
        <v>582</v>
      </c>
      <c r="D13">
        <v>1765</v>
      </c>
      <c r="E13" t="s">
        <v>571</v>
      </c>
      <c r="F13" t="s">
        <v>2322</v>
      </c>
      <c r="G13" t="s">
        <v>2323</v>
      </c>
      <c r="H13" t="s">
        <v>2324</v>
      </c>
      <c r="I13" t="s">
        <v>1385</v>
      </c>
      <c r="J13">
        <v>4.1999999999999997E-3</v>
      </c>
    </row>
    <row r="14" spans="1:10" hidden="1">
      <c r="A14" t="s">
        <v>570</v>
      </c>
      <c r="B14">
        <v>1761</v>
      </c>
      <c r="C14" t="s">
        <v>582</v>
      </c>
      <c r="D14">
        <v>1765</v>
      </c>
      <c r="E14" t="s">
        <v>571</v>
      </c>
      <c r="F14" t="s">
        <v>2322</v>
      </c>
      <c r="G14" t="s">
        <v>2325</v>
      </c>
      <c r="H14" t="s">
        <v>2324</v>
      </c>
      <c r="I14" t="s">
        <v>1385</v>
      </c>
      <c r="J14">
        <v>4.1999999999999997E-3</v>
      </c>
    </row>
    <row r="15" spans="1:10" hidden="1">
      <c r="A15" t="s">
        <v>570</v>
      </c>
      <c r="B15">
        <v>1761</v>
      </c>
      <c r="C15" t="s">
        <v>582</v>
      </c>
      <c r="D15">
        <v>1765</v>
      </c>
      <c r="E15" t="s">
        <v>571</v>
      </c>
      <c r="F15" t="s">
        <v>2322</v>
      </c>
      <c r="G15" t="s">
        <v>2326</v>
      </c>
      <c r="H15" t="s">
        <v>1250</v>
      </c>
      <c r="I15" t="s">
        <v>1385</v>
      </c>
      <c r="J15">
        <v>4.1799999999999997E-2</v>
      </c>
    </row>
    <row r="16" spans="1:10" hidden="1">
      <c r="A16" t="s">
        <v>570</v>
      </c>
      <c r="B16">
        <v>1761</v>
      </c>
      <c r="C16" t="s">
        <v>582</v>
      </c>
      <c r="D16">
        <v>1765</v>
      </c>
      <c r="E16" t="s">
        <v>571</v>
      </c>
      <c r="F16" t="s">
        <v>2322</v>
      </c>
      <c r="G16" t="s">
        <v>2327</v>
      </c>
      <c r="H16" t="s">
        <v>1248</v>
      </c>
      <c r="I16" t="s">
        <v>1385</v>
      </c>
      <c r="J16">
        <v>2.5100000000000001E-2</v>
      </c>
    </row>
    <row r="17" spans="1:10" hidden="1">
      <c r="A17" t="s">
        <v>570</v>
      </c>
      <c r="B17">
        <v>1761</v>
      </c>
      <c r="C17" t="s">
        <v>582</v>
      </c>
      <c r="D17">
        <v>1765</v>
      </c>
      <c r="E17" t="s">
        <v>571</v>
      </c>
      <c r="F17" t="s">
        <v>2322</v>
      </c>
      <c r="G17" t="s">
        <v>2328</v>
      </c>
      <c r="H17" t="s">
        <v>2329</v>
      </c>
      <c r="I17" t="s">
        <v>1385</v>
      </c>
      <c r="J17">
        <v>1.26E-2</v>
      </c>
    </row>
    <row r="18" spans="1:10" hidden="1">
      <c r="A18" t="s">
        <v>570</v>
      </c>
      <c r="B18">
        <v>1761</v>
      </c>
      <c r="C18" t="s">
        <v>582</v>
      </c>
      <c r="D18">
        <v>1765</v>
      </c>
      <c r="E18" t="s">
        <v>571</v>
      </c>
      <c r="F18" t="s">
        <v>2322</v>
      </c>
      <c r="G18" t="s">
        <v>2330</v>
      </c>
      <c r="H18" t="s">
        <v>2331</v>
      </c>
      <c r="I18" t="s">
        <v>1385</v>
      </c>
      <c r="J18">
        <v>0.91210000000000002</v>
      </c>
    </row>
    <row r="19" spans="1:10" hidden="1">
      <c r="A19" t="s">
        <v>570</v>
      </c>
      <c r="B19">
        <v>1761</v>
      </c>
      <c r="C19" t="s">
        <v>582</v>
      </c>
      <c r="D19">
        <v>1765</v>
      </c>
      <c r="E19" t="s">
        <v>571</v>
      </c>
      <c r="F19" t="s">
        <v>2332</v>
      </c>
      <c r="G19" t="s">
        <v>2333</v>
      </c>
      <c r="H19" t="s">
        <v>1398</v>
      </c>
      <c r="I19" t="s">
        <v>1385</v>
      </c>
      <c r="J19">
        <v>0.53139999999999998</v>
      </c>
    </row>
    <row r="20" spans="1:10" hidden="1">
      <c r="A20" t="s">
        <v>570</v>
      </c>
      <c r="B20">
        <v>1761</v>
      </c>
      <c r="C20" t="s">
        <v>582</v>
      </c>
      <c r="D20">
        <v>1765</v>
      </c>
      <c r="E20" t="s">
        <v>571</v>
      </c>
      <c r="F20" t="s">
        <v>2332</v>
      </c>
      <c r="G20" t="s">
        <v>2334</v>
      </c>
      <c r="H20" t="s">
        <v>1627</v>
      </c>
      <c r="I20" t="s">
        <v>1385</v>
      </c>
      <c r="J20">
        <v>0.46860000000000002</v>
      </c>
    </row>
    <row r="21" spans="1:10" hidden="1">
      <c r="A21" t="s">
        <v>570</v>
      </c>
      <c r="B21">
        <v>2</v>
      </c>
      <c r="C21" t="s">
        <v>703</v>
      </c>
      <c r="D21">
        <v>3</v>
      </c>
      <c r="E21" t="s">
        <v>4</v>
      </c>
      <c r="F21" t="s">
        <v>1243</v>
      </c>
      <c r="G21" t="s">
        <v>1243</v>
      </c>
      <c r="H21" t="s">
        <v>1650</v>
      </c>
      <c r="I21" t="s">
        <v>1650</v>
      </c>
      <c r="J21">
        <v>1</v>
      </c>
    </row>
    <row r="22" spans="1:10" hidden="1">
      <c r="A22" t="s">
        <v>570</v>
      </c>
      <c r="B22">
        <v>2</v>
      </c>
      <c r="C22" t="s">
        <v>703</v>
      </c>
      <c r="D22">
        <v>3</v>
      </c>
      <c r="E22" t="s">
        <v>4</v>
      </c>
      <c r="F22" t="s">
        <v>2311</v>
      </c>
      <c r="G22" t="s">
        <v>2312</v>
      </c>
      <c r="H22" t="s">
        <v>1304</v>
      </c>
      <c r="I22" t="s">
        <v>1650</v>
      </c>
      <c r="J22">
        <v>0.122</v>
      </c>
    </row>
    <row r="23" spans="1:10" hidden="1">
      <c r="A23" t="s">
        <v>570</v>
      </c>
      <c r="B23">
        <v>2</v>
      </c>
      <c r="C23" t="s">
        <v>703</v>
      </c>
      <c r="D23">
        <v>3</v>
      </c>
      <c r="E23" t="s">
        <v>4</v>
      </c>
      <c r="F23" t="s">
        <v>2311</v>
      </c>
      <c r="G23" t="s">
        <v>2313</v>
      </c>
      <c r="H23" t="s">
        <v>1304</v>
      </c>
      <c r="I23" t="s">
        <v>1650</v>
      </c>
      <c r="J23">
        <v>0.122</v>
      </c>
    </row>
    <row r="24" spans="1:10" hidden="1">
      <c r="A24" t="s">
        <v>570</v>
      </c>
      <c r="B24">
        <v>2</v>
      </c>
      <c r="C24" t="s">
        <v>703</v>
      </c>
      <c r="D24">
        <v>3</v>
      </c>
      <c r="E24" t="s">
        <v>4</v>
      </c>
      <c r="F24" t="s">
        <v>2311</v>
      </c>
      <c r="G24" t="s">
        <v>2314</v>
      </c>
      <c r="H24" t="s">
        <v>1249</v>
      </c>
      <c r="I24" t="s">
        <v>1650</v>
      </c>
      <c r="J24">
        <v>0.1016</v>
      </c>
    </row>
    <row r="25" spans="1:10" hidden="1">
      <c r="A25" t="s">
        <v>570</v>
      </c>
      <c r="B25">
        <v>2</v>
      </c>
      <c r="C25" t="s">
        <v>703</v>
      </c>
      <c r="D25">
        <v>3</v>
      </c>
      <c r="E25" t="s">
        <v>4</v>
      </c>
      <c r="F25" t="s">
        <v>2311</v>
      </c>
      <c r="G25" t="s">
        <v>2315</v>
      </c>
      <c r="H25" t="s">
        <v>1290</v>
      </c>
      <c r="I25" t="s">
        <v>1650</v>
      </c>
      <c r="J25">
        <v>9.7600000000000006E-2</v>
      </c>
    </row>
    <row r="26" spans="1:10" hidden="1">
      <c r="A26" t="s">
        <v>570</v>
      </c>
      <c r="B26">
        <v>2</v>
      </c>
      <c r="C26" t="s">
        <v>703</v>
      </c>
      <c r="D26">
        <v>3</v>
      </c>
      <c r="E26" t="s">
        <v>4</v>
      </c>
      <c r="F26" t="s">
        <v>2311</v>
      </c>
      <c r="G26" t="s">
        <v>2316</v>
      </c>
      <c r="H26" t="s">
        <v>1520</v>
      </c>
      <c r="I26" t="s">
        <v>1650</v>
      </c>
      <c r="J26">
        <v>7.7200000000000005E-2</v>
      </c>
    </row>
    <row r="27" spans="1:10" hidden="1">
      <c r="A27" t="s">
        <v>570</v>
      </c>
      <c r="B27">
        <v>2</v>
      </c>
      <c r="C27" t="s">
        <v>703</v>
      </c>
      <c r="D27">
        <v>3</v>
      </c>
      <c r="E27" t="s">
        <v>4</v>
      </c>
      <c r="F27" t="s">
        <v>2311</v>
      </c>
      <c r="G27" t="s">
        <v>2317</v>
      </c>
      <c r="H27" t="s">
        <v>1249</v>
      </c>
      <c r="I27" t="s">
        <v>1650</v>
      </c>
      <c r="J27">
        <v>0.1016</v>
      </c>
    </row>
    <row r="28" spans="1:10" hidden="1">
      <c r="A28" t="s">
        <v>570</v>
      </c>
      <c r="B28">
        <v>2</v>
      </c>
      <c r="C28" t="s">
        <v>703</v>
      </c>
      <c r="D28">
        <v>3</v>
      </c>
      <c r="E28" t="s">
        <v>4</v>
      </c>
      <c r="F28" t="s">
        <v>2311</v>
      </c>
      <c r="G28" t="s">
        <v>2336</v>
      </c>
      <c r="H28" t="s">
        <v>1399</v>
      </c>
      <c r="I28" t="s">
        <v>1650</v>
      </c>
      <c r="J28">
        <v>0.126</v>
      </c>
    </row>
    <row r="29" spans="1:10" hidden="1">
      <c r="A29" t="s">
        <v>570</v>
      </c>
      <c r="B29">
        <v>2</v>
      </c>
      <c r="C29" t="s">
        <v>703</v>
      </c>
      <c r="D29">
        <v>3</v>
      </c>
      <c r="E29" t="s">
        <v>4</v>
      </c>
      <c r="F29" t="s">
        <v>2311</v>
      </c>
      <c r="G29" t="s">
        <v>2337</v>
      </c>
      <c r="H29" t="s">
        <v>1520</v>
      </c>
      <c r="I29" t="s">
        <v>1650</v>
      </c>
      <c r="J29">
        <v>7.7200000000000005E-2</v>
      </c>
    </row>
    <row r="30" spans="1:10" hidden="1">
      <c r="A30" t="s">
        <v>570</v>
      </c>
      <c r="B30">
        <v>2</v>
      </c>
      <c r="C30" t="s">
        <v>703</v>
      </c>
      <c r="D30">
        <v>3</v>
      </c>
      <c r="E30" t="s">
        <v>4</v>
      </c>
      <c r="F30" t="s">
        <v>2311</v>
      </c>
      <c r="G30" t="s">
        <v>2318</v>
      </c>
      <c r="H30" t="s">
        <v>1253</v>
      </c>
      <c r="I30" t="s">
        <v>1650</v>
      </c>
      <c r="J30">
        <v>0.1179</v>
      </c>
    </row>
    <row r="31" spans="1:10" hidden="1">
      <c r="A31" t="s">
        <v>570</v>
      </c>
      <c r="B31">
        <v>2</v>
      </c>
      <c r="C31" t="s">
        <v>703</v>
      </c>
      <c r="D31">
        <v>3</v>
      </c>
      <c r="E31" t="s">
        <v>4</v>
      </c>
      <c r="F31" t="s">
        <v>2311</v>
      </c>
      <c r="G31" t="s">
        <v>2319</v>
      </c>
      <c r="H31" t="s">
        <v>1256</v>
      </c>
      <c r="I31" t="s">
        <v>1650</v>
      </c>
      <c r="J31">
        <v>5.6899999999999999E-2</v>
      </c>
    </row>
    <row r="32" spans="1:10" hidden="1">
      <c r="A32" t="s">
        <v>570</v>
      </c>
      <c r="B32">
        <v>2</v>
      </c>
      <c r="C32" t="s">
        <v>703</v>
      </c>
      <c r="D32">
        <v>3</v>
      </c>
      <c r="E32" t="s">
        <v>4</v>
      </c>
      <c r="F32" t="s">
        <v>2320</v>
      </c>
      <c r="G32" t="s">
        <v>2321</v>
      </c>
      <c r="H32" t="s">
        <v>1444</v>
      </c>
      <c r="I32" t="s">
        <v>1650</v>
      </c>
      <c r="J32">
        <v>0.28460000000000002</v>
      </c>
    </row>
    <row r="33" spans="1:10" hidden="1">
      <c r="A33" t="s">
        <v>570</v>
      </c>
      <c r="B33">
        <v>2</v>
      </c>
      <c r="C33" t="s">
        <v>703</v>
      </c>
      <c r="D33">
        <v>3</v>
      </c>
      <c r="E33" t="s">
        <v>4</v>
      </c>
      <c r="F33" t="s">
        <v>2320</v>
      </c>
      <c r="G33" t="s">
        <v>2338</v>
      </c>
      <c r="H33" t="s">
        <v>1335</v>
      </c>
      <c r="I33" t="s">
        <v>1650</v>
      </c>
      <c r="J33">
        <v>3.2500000000000001E-2</v>
      </c>
    </row>
    <row r="34" spans="1:10" hidden="1">
      <c r="A34" t="s">
        <v>570</v>
      </c>
      <c r="B34">
        <v>2</v>
      </c>
      <c r="C34" t="s">
        <v>703</v>
      </c>
      <c r="D34">
        <v>3</v>
      </c>
      <c r="E34" t="s">
        <v>4</v>
      </c>
      <c r="F34" t="s">
        <v>2320</v>
      </c>
      <c r="G34" t="s">
        <v>2340</v>
      </c>
      <c r="H34" t="s">
        <v>1248</v>
      </c>
      <c r="I34" t="s">
        <v>1650</v>
      </c>
      <c r="J34">
        <v>2.4400000000000002E-2</v>
      </c>
    </row>
    <row r="35" spans="1:10" hidden="1">
      <c r="A35" t="s">
        <v>570</v>
      </c>
      <c r="B35">
        <v>2</v>
      </c>
      <c r="C35" t="s">
        <v>703</v>
      </c>
      <c r="D35">
        <v>3</v>
      </c>
      <c r="E35" t="s">
        <v>4</v>
      </c>
      <c r="F35" t="s">
        <v>2320</v>
      </c>
      <c r="G35" t="s">
        <v>2298</v>
      </c>
      <c r="H35" t="s">
        <v>1419</v>
      </c>
      <c r="I35" t="s">
        <v>1650</v>
      </c>
      <c r="J35">
        <v>0.22359999999999999</v>
      </c>
    </row>
    <row r="36" spans="1:10" hidden="1">
      <c r="A36" t="s">
        <v>570</v>
      </c>
      <c r="B36">
        <v>2</v>
      </c>
      <c r="C36" t="s">
        <v>703</v>
      </c>
      <c r="D36">
        <v>3</v>
      </c>
      <c r="E36" t="s">
        <v>4</v>
      </c>
      <c r="F36" t="s">
        <v>2322</v>
      </c>
      <c r="G36" t="s">
        <v>2323</v>
      </c>
      <c r="H36" t="s">
        <v>2324</v>
      </c>
      <c r="I36" t="s">
        <v>1650</v>
      </c>
      <c r="J36">
        <v>4.1000000000000003E-3</v>
      </c>
    </row>
    <row r="37" spans="1:10" hidden="1">
      <c r="A37" t="s">
        <v>570</v>
      </c>
      <c r="B37">
        <v>2</v>
      </c>
      <c r="C37" t="s">
        <v>703</v>
      </c>
      <c r="D37">
        <v>3</v>
      </c>
      <c r="E37" t="s">
        <v>4</v>
      </c>
      <c r="F37" t="s">
        <v>2322</v>
      </c>
      <c r="G37" t="s">
        <v>2325</v>
      </c>
      <c r="H37" t="s">
        <v>2324</v>
      </c>
      <c r="I37" t="s">
        <v>1650</v>
      </c>
      <c r="J37">
        <v>4.1000000000000003E-3</v>
      </c>
    </row>
    <row r="38" spans="1:10" hidden="1">
      <c r="A38" t="s">
        <v>570</v>
      </c>
      <c r="B38">
        <v>2</v>
      </c>
      <c r="C38" t="s">
        <v>703</v>
      </c>
      <c r="D38">
        <v>3</v>
      </c>
      <c r="E38" t="s">
        <v>4</v>
      </c>
      <c r="F38" t="s">
        <v>2322</v>
      </c>
      <c r="G38" t="s">
        <v>2327</v>
      </c>
      <c r="H38" t="s">
        <v>1312</v>
      </c>
      <c r="I38" t="s">
        <v>1650</v>
      </c>
      <c r="J38">
        <v>2.0299999999999999E-2</v>
      </c>
    </row>
    <row r="39" spans="1:10" hidden="1">
      <c r="A39" t="s">
        <v>570</v>
      </c>
      <c r="B39">
        <v>2</v>
      </c>
      <c r="C39" t="s">
        <v>703</v>
      </c>
      <c r="D39">
        <v>3</v>
      </c>
      <c r="E39" t="s">
        <v>4</v>
      </c>
      <c r="F39" t="s">
        <v>2322</v>
      </c>
      <c r="G39" t="s">
        <v>2328</v>
      </c>
      <c r="H39" t="s">
        <v>1335</v>
      </c>
      <c r="I39" t="s">
        <v>1650</v>
      </c>
      <c r="J39">
        <v>3.2500000000000001E-2</v>
      </c>
    </row>
    <row r="40" spans="1:10" hidden="1">
      <c r="A40" t="s">
        <v>570</v>
      </c>
      <c r="B40">
        <v>2</v>
      </c>
      <c r="C40" t="s">
        <v>703</v>
      </c>
      <c r="D40">
        <v>3</v>
      </c>
      <c r="E40" t="s">
        <v>4</v>
      </c>
      <c r="F40" t="s">
        <v>2322</v>
      </c>
      <c r="G40" t="s">
        <v>2330</v>
      </c>
      <c r="H40" t="s">
        <v>2342</v>
      </c>
      <c r="I40" t="s">
        <v>1650</v>
      </c>
      <c r="J40">
        <v>0.93899999999999995</v>
      </c>
    </row>
    <row r="41" spans="1:10" hidden="1">
      <c r="A41" t="s">
        <v>570</v>
      </c>
      <c r="B41">
        <v>2</v>
      </c>
      <c r="C41" t="s">
        <v>703</v>
      </c>
      <c r="D41">
        <v>3</v>
      </c>
      <c r="E41" t="s">
        <v>4</v>
      </c>
      <c r="F41" t="s">
        <v>2332</v>
      </c>
      <c r="G41" t="s">
        <v>2333</v>
      </c>
      <c r="H41" t="s">
        <v>1446</v>
      </c>
      <c r="I41" t="s">
        <v>1650</v>
      </c>
      <c r="J41">
        <v>0.55689999999999995</v>
      </c>
    </row>
    <row r="42" spans="1:10" hidden="1">
      <c r="A42" t="s">
        <v>570</v>
      </c>
      <c r="B42">
        <v>2</v>
      </c>
      <c r="C42" t="s">
        <v>703</v>
      </c>
      <c r="D42">
        <v>3</v>
      </c>
      <c r="E42" t="s">
        <v>4</v>
      </c>
      <c r="F42" t="s">
        <v>2332</v>
      </c>
      <c r="G42" t="s">
        <v>2334</v>
      </c>
      <c r="H42" t="s">
        <v>1505</v>
      </c>
      <c r="I42" t="s">
        <v>1650</v>
      </c>
      <c r="J42">
        <v>0.44309999999999999</v>
      </c>
    </row>
    <row r="43" spans="1:10" hidden="1">
      <c r="A43" t="s">
        <v>570</v>
      </c>
      <c r="B43">
        <v>1038</v>
      </c>
      <c r="C43" t="s">
        <v>705</v>
      </c>
      <c r="D43">
        <v>1039</v>
      </c>
      <c r="E43" t="s">
        <v>40</v>
      </c>
      <c r="F43" t="s">
        <v>1243</v>
      </c>
      <c r="G43" t="s">
        <v>1243</v>
      </c>
      <c r="H43" t="s">
        <v>1246</v>
      </c>
      <c r="I43" t="s">
        <v>1246</v>
      </c>
      <c r="J43">
        <v>1</v>
      </c>
    </row>
    <row r="44" spans="1:10" hidden="1">
      <c r="A44" t="s">
        <v>570</v>
      </c>
      <c r="B44">
        <v>1038</v>
      </c>
      <c r="C44" t="s">
        <v>705</v>
      </c>
      <c r="D44">
        <v>1039</v>
      </c>
      <c r="E44" t="s">
        <v>40</v>
      </c>
      <c r="F44" t="s">
        <v>2311</v>
      </c>
      <c r="G44" t="s">
        <v>2312</v>
      </c>
      <c r="H44" t="s">
        <v>2344</v>
      </c>
      <c r="I44" t="s">
        <v>1246</v>
      </c>
      <c r="J44">
        <v>7.1400000000000005E-2</v>
      </c>
    </row>
    <row r="45" spans="1:10" hidden="1">
      <c r="A45" t="s">
        <v>570</v>
      </c>
      <c r="B45">
        <v>1038</v>
      </c>
      <c r="C45" t="s">
        <v>705</v>
      </c>
      <c r="D45">
        <v>1039</v>
      </c>
      <c r="E45" t="s">
        <v>40</v>
      </c>
      <c r="F45" t="s">
        <v>2311</v>
      </c>
      <c r="G45" t="s">
        <v>2313</v>
      </c>
      <c r="H45" t="s">
        <v>2344</v>
      </c>
      <c r="I45" t="s">
        <v>1246</v>
      </c>
      <c r="J45">
        <v>7.1400000000000005E-2</v>
      </c>
    </row>
    <row r="46" spans="1:10" hidden="1">
      <c r="A46" t="s">
        <v>570</v>
      </c>
      <c r="B46">
        <v>1038</v>
      </c>
      <c r="C46" t="s">
        <v>705</v>
      </c>
      <c r="D46">
        <v>1039</v>
      </c>
      <c r="E46" t="s">
        <v>40</v>
      </c>
      <c r="F46" t="s">
        <v>2311</v>
      </c>
      <c r="G46" t="s">
        <v>2314</v>
      </c>
      <c r="H46" t="s">
        <v>2329</v>
      </c>
      <c r="I46" t="s">
        <v>1246</v>
      </c>
      <c r="J46">
        <v>0.1071</v>
      </c>
    </row>
    <row r="47" spans="1:10" hidden="1">
      <c r="A47" t="s">
        <v>570</v>
      </c>
      <c r="B47">
        <v>1038</v>
      </c>
      <c r="C47" t="s">
        <v>705</v>
      </c>
      <c r="D47">
        <v>1039</v>
      </c>
      <c r="E47" t="s">
        <v>40</v>
      </c>
      <c r="F47" t="s">
        <v>2311</v>
      </c>
      <c r="G47" t="s">
        <v>2315</v>
      </c>
      <c r="H47" t="s">
        <v>2344</v>
      </c>
      <c r="I47" t="s">
        <v>1246</v>
      </c>
      <c r="J47">
        <v>7.1400000000000005E-2</v>
      </c>
    </row>
    <row r="48" spans="1:10" hidden="1">
      <c r="A48" t="s">
        <v>570</v>
      </c>
      <c r="B48">
        <v>1038</v>
      </c>
      <c r="C48" t="s">
        <v>705</v>
      </c>
      <c r="D48">
        <v>1039</v>
      </c>
      <c r="E48" t="s">
        <v>40</v>
      </c>
      <c r="F48" t="s">
        <v>2311</v>
      </c>
      <c r="G48" t="s">
        <v>2316</v>
      </c>
      <c r="H48" t="s">
        <v>1312</v>
      </c>
      <c r="I48" t="s">
        <v>1246</v>
      </c>
      <c r="J48">
        <v>0.17860000000000001</v>
      </c>
    </row>
    <row r="49" spans="1:10" hidden="1">
      <c r="A49" t="s">
        <v>570</v>
      </c>
      <c r="B49">
        <v>1038</v>
      </c>
      <c r="C49" t="s">
        <v>705</v>
      </c>
      <c r="D49">
        <v>1039</v>
      </c>
      <c r="E49" t="s">
        <v>40</v>
      </c>
      <c r="F49" t="s">
        <v>2311</v>
      </c>
      <c r="G49" t="s">
        <v>2317</v>
      </c>
      <c r="H49" t="s">
        <v>2324</v>
      </c>
      <c r="I49" t="s">
        <v>1246</v>
      </c>
      <c r="J49">
        <v>3.5700000000000003E-2</v>
      </c>
    </row>
    <row r="50" spans="1:10" hidden="1">
      <c r="A50" t="s">
        <v>570</v>
      </c>
      <c r="B50">
        <v>1038</v>
      </c>
      <c r="C50" t="s">
        <v>705</v>
      </c>
      <c r="D50">
        <v>1039</v>
      </c>
      <c r="E50" t="s">
        <v>40</v>
      </c>
      <c r="F50" t="s">
        <v>2311</v>
      </c>
      <c r="G50" t="s">
        <v>2336</v>
      </c>
      <c r="H50" t="s">
        <v>1248</v>
      </c>
      <c r="I50" t="s">
        <v>1246</v>
      </c>
      <c r="J50">
        <v>0.21429999999999999</v>
      </c>
    </row>
    <row r="51" spans="1:10" hidden="1">
      <c r="A51" t="s">
        <v>570</v>
      </c>
      <c r="B51">
        <v>1038</v>
      </c>
      <c r="C51" t="s">
        <v>705</v>
      </c>
      <c r="D51">
        <v>1039</v>
      </c>
      <c r="E51" t="s">
        <v>40</v>
      </c>
      <c r="F51" t="s">
        <v>2311</v>
      </c>
      <c r="G51" t="s">
        <v>2337</v>
      </c>
      <c r="H51" t="s">
        <v>2329</v>
      </c>
      <c r="I51" t="s">
        <v>1246</v>
      </c>
      <c r="J51">
        <v>0.1071</v>
      </c>
    </row>
    <row r="52" spans="1:10" hidden="1">
      <c r="A52" t="s">
        <v>570</v>
      </c>
      <c r="B52">
        <v>1038</v>
      </c>
      <c r="C52" t="s">
        <v>705</v>
      </c>
      <c r="D52">
        <v>1039</v>
      </c>
      <c r="E52" t="s">
        <v>40</v>
      </c>
      <c r="F52" t="s">
        <v>2311</v>
      </c>
      <c r="G52" t="s">
        <v>2318</v>
      </c>
      <c r="H52" t="s">
        <v>2324</v>
      </c>
      <c r="I52" t="s">
        <v>1246</v>
      </c>
      <c r="J52">
        <v>3.5700000000000003E-2</v>
      </c>
    </row>
    <row r="53" spans="1:10" hidden="1">
      <c r="A53" t="s">
        <v>570</v>
      </c>
      <c r="B53">
        <v>1038</v>
      </c>
      <c r="C53" t="s">
        <v>705</v>
      </c>
      <c r="D53">
        <v>1039</v>
      </c>
      <c r="E53" t="s">
        <v>40</v>
      </c>
      <c r="F53" t="s">
        <v>2311</v>
      </c>
      <c r="G53" t="s">
        <v>2319</v>
      </c>
      <c r="H53" t="s">
        <v>2329</v>
      </c>
      <c r="I53" t="s">
        <v>1246</v>
      </c>
      <c r="J53">
        <v>0.1071</v>
      </c>
    </row>
    <row r="54" spans="1:10" hidden="1">
      <c r="A54" t="s">
        <v>570</v>
      </c>
      <c r="B54">
        <v>1038</v>
      </c>
      <c r="C54" t="s">
        <v>705</v>
      </c>
      <c r="D54">
        <v>1039</v>
      </c>
      <c r="E54" t="s">
        <v>40</v>
      </c>
      <c r="F54" t="s">
        <v>2320</v>
      </c>
      <c r="G54" t="s">
        <v>2321</v>
      </c>
      <c r="H54" t="s">
        <v>1257</v>
      </c>
      <c r="I54" t="s">
        <v>1246</v>
      </c>
      <c r="J54">
        <v>0.46429999999999999</v>
      </c>
    </row>
    <row r="55" spans="1:10" hidden="1">
      <c r="A55" t="s">
        <v>570</v>
      </c>
      <c r="B55">
        <v>1038</v>
      </c>
      <c r="C55" t="s">
        <v>705</v>
      </c>
      <c r="D55">
        <v>1039</v>
      </c>
      <c r="E55" t="s">
        <v>40</v>
      </c>
      <c r="F55" t="s">
        <v>2320</v>
      </c>
      <c r="G55" t="s">
        <v>2298</v>
      </c>
      <c r="H55" t="s">
        <v>1250</v>
      </c>
      <c r="I55" t="s">
        <v>1246</v>
      </c>
      <c r="J55">
        <v>0.35709999999999997</v>
      </c>
    </row>
    <row r="56" spans="1:10" hidden="1">
      <c r="A56" t="s">
        <v>570</v>
      </c>
      <c r="B56">
        <v>1038</v>
      </c>
      <c r="C56" t="s">
        <v>705</v>
      </c>
      <c r="D56">
        <v>1039</v>
      </c>
      <c r="E56" t="s">
        <v>40</v>
      </c>
      <c r="F56" t="s">
        <v>2322</v>
      </c>
      <c r="G56" t="s">
        <v>2327</v>
      </c>
      <c r="H56" t="s">
        <v>2324</v>
      </c>
      <c r="I56" t="s">
        <v>1246</v>
      </c>
      <c r="J56">
        <v>3.5700000000000003E-2</v>
      </c>
    </row>
    <row r="57" spans="1:10" hidden="1">
      <c r="A57" t="s">
        <v>570</v>
      </c>
      <c r="B57">
        <v>1038</v>
      </c>
      <c r="C57" t="s">
        <v>705</v>
      </c>
      <c r="D57">
        <v>1039</v>
      </c>
      <c r="E57" t="s">
        <v>40</v>
      </c>
      <c r="F57" t="s">
        <v>2322</v>
      </c>
      <c r="G57" t="s">
        <v>2330</v>
      </c>
      <c r="H57" t="s">
        <v>1541</v>
      </c>
      <c r="I57" t="s">
        <v>1246</v>
      </c>
      <c r="J57">
        <v>0.96430000000000005</v>
      </c>
    </row>
    <row r="58" spans="1:10" hidden="1">
      <c r="A58" t="s">
        <v>570</v>
      </c>
      <c r="B58">
        <v>1038</v>
      </c>
      <c r="C58" t="s">
        <v>705</v>
      </c>
      <c r="D58">
        <v>1039</v>
      </c>
      <c r="E58" t="s">
        <v>40</v>
      </c>
      <c r="F58" t="s">
        <v>2332</v>
      </c>
      <c r="G58" t="s">
        <v>2333</v>
      </c>
      <c r="H58" t="s">
        <v>1357</v>
      </c>
      <c r="I58" t="s">
        <v>1246</v>
      </c>
      <c r="J58">
        <v>0.42859999999999998</v>
      </c>
    </row>
    <row r="59" spans="1:10" hidden="1">
      <c r="A59" t="s">
        <v>570</v>
      </c>
      <c r="B59">
        <v>1038</v>
      </c>
      <c r="C59" t="s">
        <v>705</v>
      </c>
      <c r="D59">
        <v>1039</v>
      </c>
      <c r="E59" t="s">
        <v>40</v>
      </c>
      <c r="F59" t="s">
        <v>2332</v>
      </c>
      <c r="G59" t="s">
        <v>2334</v>
      </c>
      <c r="H59" t="s">
        <v>1591</v>
      </c>
      <c r="I59" t="s">
        <v>1246</v>
      </c>
      <c r="J59">
        <v>0.57140000000000002</v>
      </c>
    </row>
    <row r="60" spans="1:10" hidden="1">
      <c r="A60" t="s">
        <v>570</v>
      </c>
      <c r="B60">
        <v>4</v>
      </c>
      <c r="C60" t="s">
        <v>707</v>
      </c>
      <c r="D60">
        <v>5</v>
      </c>
      <c r="E60" t="s">
        <v>3</v>
      </c>
      <c r="F60" t="s">
        <v>1243</v>
      </c>
      <c r="G60" t="s">
        <v>1243</v>
      </c>
      <c r="H60" t="s">
        <v>1392</v>
      </c>
      <c r="I60" t="s">
        <v>1392</v>
      </c>
      <c r="J60">
        <v>1</v>
      </c>
    </row>
    <row r="61" spans="1:10" hidden="1">
      <c r="A61" t="s">
        <v>570</v>
      </c>
      <c r="B61">
        <v>4</v>
      </c>
      <c r="C61" t="s">
        <v>707</v>
      </c>
      <c r="D61">
        <v>5</v>
      </c>
      <c r="E61" t="s">
        <v>3</v>
      </c>
      <c r="F61" t="s">
        <v>2311</v>
      </c>
      <c r="G61" t="s">
        <v>2312</v>
      </c>
      <c r="H61" t="s">
        <v>2335</v>
      </c>
      <c r="I61" t="s">
        <v>1392</v>
      </c>
      <c r="J61">
        <v>0.1</v>
      </c>
    </row>
    <row r="62" spans="1:10" hidden="1">
      <c r="A62" t="s">
        <v>570</v>
      </c>
      <c r="B62">
        <v>4</v>
      </c>
      <c r="C62" t="s">
        <v>707</v>
      </c>
      <c r="D62">
        <v>5</v>
      </c>
      <c r="E62" t="s">
        <v>3</v>
      </c>
      <c r="F62" t="s">
        <v>2311</v>
      </c>
      <c r="G62" t="s">
        <v>2313</v>
      </c>
      <c r="H62" t="s">
        <v>1312</v>
      </c>
      <c r="I62" t="s">
        <v>1392</v>
      </c>
      <c r="J62">
        <v>0.125</v>
      </c>
    </row>
    <row r="63" spans="1:10" hidden="1">
      <c r="A63" t="s">
        <v>570</v>
      </c>
      <c r="B63">
        <v>4</v>
      </c>
      <c r="C63" t="s">
        <v>707</v>
      </c>
      <c r="D63">
        <v>5</v>
      </c>
      <c r="E63" t="s">
        <v>3</v>
      </c>
      <c r="F63" t="s">
        <v>2311</v>
      </c>
      <c r="G63" t="s">
        <v>2314</v>
      </c>
      <c r="H63" t="s">
        <v>2324</v>
      </c>
      <c r="I63" t="s">
        <v>1392</v>
      </c>
      <c r="J63">
        <v>2.5000000000000001E-2</v>
      </c>
    </row>
    <row r="64" spans="1:10" hidden="1">
      <c r="A64" t="s">
        <v>570</v>
      </c>
      <c r="B64">
        <v>4</v>
      </c>
      <c r="C64" t="s">
        <v>707</v>
      </c>
      <c r="D64">
        <v>5</v>
      </c>
      <c r="E64" t="s">
        <v>3</v>
      </c>
      <c r="F64" t="s">
        <v>2311</v>
      </c>
      <c r="G64" t="s">
        <v>2315</v>
      </c>
      <c r="H64" t="s">
        <v>2335</v>
      </c>
      <c r="I64" t="s">
        <v>1392</v>
      </c>
      <c r="J64">
        <v>0.1</v>
      </c>
    </row>
    <row r="65" spans="1:10" hidden="1">
      <c r="A65" t="s">
        <v>570</v>
      </c>
      <c r="B65">
        <v>4</v>
      </c>
      <c r="C65" t="s">
        <v>707</v>
      </c>
      <c r="D65">
        <v>5</v>
      </c>
      <c r="E65" t="s">
        <v>3</v>
      </c>
      <c r="F65" t="s">
        <v>2311</v>
      </c>
      <c r="G65" t="s">
        <v>2316</v>
      </c>
      <c r="H65" t="s">
        <v>2335</v>
      </c>
      <c r="I65" t="s">
        <v>1392</v>
      </c>
      <c r="J65">
        <v>0.1</v>
      </c>
    </row>
    <row r="66" spans="1:10" hidden="1">
      <c r="A66" t="s">
        <v>570</v>
      </c>
      <c r="B66">
        <v>4</v>
      </c>
      <c r="C66" t="s">
        <v>707</v>
      </c>
      <c r="D66">
        <v>5</v>
      </c>
      <c r="E66" t="s">
        <v>3</v>
      </c>
      <c r="F66" t="s">
        <v>2311</v>
      </c>
      <c r="G66" t="s">
        <v>2317</v>
      </c>
      <c r="H66" t="s">
        <v>1312</v>
      </c>
      <c r="I66" t="s">
        <v>1392</v>
      </c>
      <c r="J66">
        <v>0.125</v>
      </c>
    </row>
    <row r="67" spans="1:10" hidden="1">
      <c r="A67" t="s">
        <v>570</v>
      </c>
      <c r="B67">
        <v>4</v>
      </c>
      <c r="C67" t="s">
        <v>707</v>
      </c>
      <c r="D67">
        <v>5</v>
      </c>
      <c r="E67" t="s">
        <v>3</v>
      </c>
      <c r="F67" t="s">
        <v>2311</v>
      </c>
      <c r="G67" t="s">
        <v>2336</v>
      </c>
      <c r="H67" t="s">
        <v>1312</v>
      </c>
      <c r="I67" t="s">
        <v>1392</v>
      </c>
      <c r="J67">
        <v>0.125</v>
      </c>
    </row>
    <row r="68" spans="1:10" hidden="1">
      <c r="A68" t="s">
        <v>570</v>
      </c>
      <c r="B68">
        <v>4</v>
      </c>
      <c r="C68" t="s">
        <v>707</v>
      </c>
      <c r="D68">
        <v>5</v>
      </c>
      <c r="E68" t="s">
        <v>3</v>
      </c>
      <c r="F68" t="s">
        <v>2311</v>
      </c>
      <c r="G68" t="s">
        <v>2337</v>
      </c>
      <c r="H68" t="s">
        <v>2335</v>
      </c>
      <c r="I68" t="s">
        <v>1392</v>
      </c>
      <c r="J68">
        <v>0.1</v>
      </c>
    </row>
    <row r="69" spans="1:10" hidden="1">
      <c r="A69" t="s">
        <v>570</v>
      </c>
      <c r="B69">
        <v>4</v>
      </c>
      <c r="C69" t="s">
        <v>707</v>
      </c>
      <c r="D69">
        <v>5</v>
      </c>
      <c r="E69" t="s">
        <v>3</v>
      </c>
      <c r="F69" t="s">
        <v>2311</v>
      </c>
      <c r="G69" t="s">
        <v>2318</v>
      </c>
      <c r="H69" t="s">
        <v>2335</v>
      </c>
      <c r="I69" t="s">
        <v>1392</v>
      </c>
      <c r="J69">
        <v>0.1</v>
      </c>
    </row>
    <row r="70" spans="1:10" hidden="1">
      <c r="A70" t="s">
        <v>570</v>
      </c>
      <c r="B70">
        <v>4</v>
      </c>
      <c r="C70" t="s">
        <v>707</v>
      </c>
      <c r="D70">
        <v>5</v>
      </c>
      <c r="E70" t="s">
        <v>3</v>
      </c>
      <c r="F70" t="s">
        <v>2311</v>
      </c>
      <c r="G70" t="s">
        <v>2319</v>
      </c>
      <c r="H70" t="s">
        <v>2335</v>
      </c>
      <c r="I70" t="s">
        <v>1392</v>
      </c>
      <c r="J70">
        <v>0.1</v>
      </c>
    </row>
    <row r="71" spans="1:10" hidden="1">
      <c r="A71" t="s">
        <v>570</v>
      </c>
      <c r="B71">
        <v>4</v>
      </c>
      <c r="C71" t="s">
        <v>707</v>
      </c>
      <c r="D71">
        <v>5</v>
      </c>
      <c r="E71" t="s">
        <v>3</v>
      </c>
      <c r="F71" t="s">
        <v>2320</v>
      </c>
      <c r="G71" t="s">
        <v>2321</v>
      </c>
      <c r="H71" t="s">
        <v>1298</v>
      </c>
      <c r="I71" t="s">
        <v>1392</v>
      </c>
      <c r="J71">
        <v>0.375</v>
      </c>
    </row>
    <row r="72" spans="1:10" hidden="1">
      <c r="A72" t="s">
        <v>570</v>
      </c>
      <c r="B72">
        <v>4</v>
      </c>
      <c r="C72" t="s">
        <v>707</v>
      </c>
      <c r="D72">
        <v>5</v>
      </c>
      <c r="E72" t="s">
        <v>3</v>
      </c>
      <c r="F72" t="s">
        <v>2320</v>
      </c>
      <c r="G72" t="s">
        <v>2298</v>
      </c>
      <c r="H72" t="s">
        <v>1252</v>
      </c>
      <c r="I72" t="s">
        <v>1392</v>
      </c>
      <c r="J72">
        <v>0.22500000000000001</v>
      </c>
    </row>
    <row r="73" spans="1:10" hidden="1">
      <c r="A73" t="s">
        <v>570</v>
      </c>
      <c r="B73">
        <v>4</v>
      </c>
      <c r="C73" t="s">
        <v>707</v>
      </c>
      <c r="D73">
        <v>5</v>
      </c>
      <c r="E73" t="s">
        <v>3</v>
      </c>
      <c r="F73" t="s">
        <v>2322</v>
      </c>
      <c r="G73" t="s">
        <v>2328</v>
      </c>
      <c r="H73" t="s">
        <v>2324</v>
      </c>
      <c r="I73" t="s">
        <v>1392</v>
      </c>
      <c r="J73">
        <v>2.5000000000000001E-2</v>
      </c>
    </row>
    <row r="74" spans="1:10" hidden="1">
      <c r="A74" t="s">
        <v>570</v>
      </c>
      <c r="B74">
        <v>4</v>
      </c>
      <c r="C74" t="s">
        <v>707</v>
      </c>
      <c r="D74">
        <v>5</v>
      </c>
      <c r="E74" t="s">
        <v>3</v>
      </c>
      <c r="F74" t="s">
        <v>2322</v>
      </c>
      <c r="G74" t="s">
        <v>2330</v>
      </c>
      <c r="H74" t="s">
        <v>1324</v>
      </c>
      <c r="I74" t="s">
        <v>1392</v>
      </c>
      <c r="J74">
        <v>0.97499999999999998</v>
      </c>
    </row>
    <row r="75" spans="1:10" hidden="1">
      <c r="A75" t="s">
        <v>570</v>
      </c>
      <c r="B75">
        <v>4</v>
      </c>
      <c r="C75" t="s">
        <v>707</v>
      </c>
      <c r="D75">
        <v>5</v>
      </c>
      <c r="E75" t="s">
        <v>3</v>
      </c>
      <c r="F75" t="s">
        <v>2332</v>
      </c>
      <c r="G75" t="s">
        <v>2333</v>
      </c>
      <c r="H75" t="s">
        <v>1261</v>
      </c>
      <c r="I75" t="s">
        <v>1392</v>
      </c>
      <c r="J75">
        <v>0.55000000000000004</v>
      </c>
    </row>
    <row r="76" spans="1:10" hidden="1">
      <c r="A76" t="s">
        <v>570</v>
      </c>
      <c r="B76">
        <v>4</v>
      </c>
      <c r="C76" t="s">
        <v>707</v>
      </c>
      <c r="D76">
        <v>5</v>
      </c>
      <c r="E76" t="s">
        <v>3</v>
      </c>
      <c r="F76" t="s">
        <v>2332</v>
      </c>
      <c r="G76" t="s">
        <v>2334</v>
      </c>
      <c r="H76" t="s">
        <v>1323</v>
      </c>
      <c r="I76" t="s">
        <v>1392</v>
      </c>
      <c r="J76">
        <v>0.45</v>
      </c>
    </row>
    <row r="77" spans="1:10" hidden="1">
      <c r="A77" t="s">
        <v>570</v>
      </c>
      <c r="B77">
        <v>1734</v>
      </c>
      <c r="C77" t="s">
        <v>709</v>
      </c>
      <c r="D77">
        <v>790</v>
      </c>
      <c r="E77" t="s">
        <v>11</v>
      </c>
      <c r="F77" t="s">
        <v>1243</v>
      </c>
      <c r="G77" t="s">
        <v>1243</v>
      </c>
      <c r="H77" t="s">
        <v>1246</v>
      </c>
      <c r="I77" t="s">
        <v>1246</v>
      </c>
      <c r="J77">
        <v>1</v>
      </c>
    </row>
    <row r="78" spans="1:10" hidden="1">
      <c r="A78" t="s">
        <v>570</v>
      </c>
      <c r="B78">
        <v>1734</v>
      </c>
      <c r="C78" t="s">
        <v>709</v>
      </c>
      <c r="D78">
        <v>790</v>
      </c>
      <c r="E78" t="s">
        <v>11</v>
      </c>
      <c r="F78" t="s">
        <v>2311</v>
      </c>
      <c r="G78" t="s">
        <v>2312</v>
      </c>
      <c r="H78" t="s">
        <v>2344</v>
      </c>
      <c r="I78" t="s">
        <v>1246</v>
      </c>
      <c r="J78">
        <v>7.1400000000000005E-2</v>
      </c>
    </row>
    <row r="79" spans="1:10" hidden="1">
      <c r="A79" t="s">
        <v>570</v>
      </c>
      <c r="B79">
        <v>1734</v>
      </c>
      <c r="C79" t="s">
        <v>709</v>
      </c>
      <c r="D79">
        <v>790</v>
      </c>
      <c r="E79" t="s">
        <v>11</v>
      </c>
      <c r="F79" t="s">
        <v>2311</v>
      </c>
      <c r="G79" t="s">
        <v>2313</v>
      </c>
      <c r="H79" t="s">
        <v>2344</v>
      </c>
      <c r="I79" t="s">
        <v>1246</v>
      </c>
      <c r="J79">
        <v>7.1400000000000005E-2</v>
      </c>
    </row>
    <row r="80" spans="1:10" hidden="1">
      <c r="A80" t="s">
        <v>570</v>
      </c>
      <c r="B80">
        <v>1734</v>
      </c>
      <c r="C80" t="s">
        <v>709</v>
      </c>
      <c r="D80">
        <v>790</v>
      </c>
      <c r="E80" t="s">
        <v>11</v>
      </c>
      <c r="F80" t="s">
        <v>2311</v>
      </c>
      <c r="G80" t="s">
        <v>2314</v>
      </c>
      <c r="H80" t="s">
        <v>1352</v>
      </c>
      <c r="I80" t="s">
        <v>1246</v>
      </c>
      <c r="J80">
        <v>0.25</v>
      </c>
    </row>
    <row r="81" spans="1:10" hidden="1">
      <c r="A81" t="s">
        <v>570</v>
      </c>
      <c r="B81">
        <v>1734</v>
      </c>
      <c r="C81" t="s">
        <v>709</v>
      </c>
      <c r="D81">
        <v>790</v>
      </c>
      <c r="E81" t="s">
        <v>11</v>
      </c>
      <c r="F81" t="s">
        <v>2311</v>
      </c>
      <c r="G81" t="s">
        <v>2315</v>
      </c>
      <c r="H81" t="s">
        <v>1352</v>
      </c>
      <c r="I81" t="s">
        <v>1246</v>
      </c>
      <c r="J81">
        <v>0.25</v>
      </c>
    </row>
    <row r="82" spans="1:10" hidden="1">
      <c r="A82" t="s">
        <v>570</v>
      </c>
      <c r="B82">
        <v>1734</v>
      </c>
      <c r="C82" t="s">
        <v>709</v>
      </c>
      <c r="D82">
        <v>790</v>
      </c>
      <c r="E82" t="s">
        <v>11</v>
      </c>
      <c r="F82" t="s">
        <v>2311</v>
      </c>
      <c r="G82" t="s">
        <v>2316</v>
      </c>
      <c r="H82" t="s">
        <v>1312</v>
      </c>
      <c r="I82" t="s">
        <v>1246</v>
      </c>
      <c r="J82">
        <v>0.17860000000000001</v>
      </c>
    </row>
    <row r="83" spans="1:10" hidden="1">
      <c r="A83" t="s">
        <v>570</v>
      </c>
      <c r="B83">
        <v>1734</v>
      </c>
      <c r="C83" t="s">
        <v>709</v>
      </c>
      <c r="D83">
        <v>790</v>
      </c>
      <c r="E83" t="s">
        <v>11</v>
      </c>
      <c r="F83" t="s">
        <v>2311</v>
      </c>
      <c r="G83" t="s">
        <v>2318</v>
      </c>
      <c r="H83" t="s">
        <v>1312</v>
      </c>
      <c r="I83" t="s">
        <v>1246</v>
      </c>
      <c r="J83">
        <v>0.17860000000000001</v>
      </c>
    </row>
    <row r="84" spans="1:10" hidden="1">
      <c r="A84" t="s">
        <v>570</v>
      </c>
      <c r="B84">
        <v>1734</v>
      </c>
      <c r="C84" t="s">
        <v>709</v>
      </c>
      <c r="D84">
        <v>790</v>
      </c>
      <c r="E84" t="s">
        <v>11</v>
      </c>
      <c r="F84" t="s">
        <v>2320</v>
      </c>
      <c r="G84" t="s">
        <v>2321</v>
      </c>
      <c r="H84" t="s">
        <v>1591</v>
      </c>
      <c r="I84" t="s">
        <v>1246</v>
      </c>
      <c r="J84">
        <v>0.57140000000000002</v>
      </c>
    </row>
    <row r="85" spans="1:10" hidden="1">
      <c r="A85" t="s">
        <v>570</v>
      </c>
      <c r="B85">
        <v>1734</v>
      </c>
      <c r="C85" t="s">
        <v>709</v>
      </c>
      <c r="D85">
        <v>790</v>
      </c>
      <c r="E85" t="s">
        <v>11</v>
      </c>
      <c r="F85" t="s">
        <v>2320</v>
      </c>
      <c r="G85" t="s">
        <v>2298</v>
      </c>
      <c r="H85" t="s">
        <v>1312</v>
      </c>
      <c r="I85" t="s">
        <v>1246</v>
      </c>
      <c r="J85">
        <v>0.17860000000000001</v>
      </c>
    </row>
    <row r="86" spans="1:10" hidden="1">
      <c r="A86" t="s">
        <v>570</v>
      </c>
      <c r="B86">
        <v>1734</v>
      </c>
      <c r="C86" t="s">
        <v>709</v>
      </c>
      <c r="D86">
        <v>790</v>
      </c>
      <c r="E86" t="s">
        <v>11</v>
      </c>
      <c r="F86" t="s">
        <v>2322</v>
      </c>
      <c r="G86" t="s">
        <v>2327</v>
      </c>
      <c r="H86" t="s">
        <v>2329</v>
      </c>
      <c r="I86" t="s">
        <v>1246</v>
      </c>
      <c r="J86">
        <v>0.1071</v>
      </c>
    </row>
    <row r="87" spans="1:10" hidden="1">
      <c r="A87" t="s">
        <v>570</v>
      </c>
      <c r="B87">
        <v>1734</v>
      </c>
      <c r="C87" t="s">
        <v>709</v>
      </c>
      <c r="D87">
        <v>790</v>
      </c>
      <c r="E87" t="s">
        <v>11</v>
      </c>
      <c r="F87" t="s">
        <v>2322</v>
      </c>
      <c r="G87" t="s">
        <v>2330</v>
      </c>
      <c r="H87" t="s">
        <v>1249</v>
      </c>
      <c r="I87" t="s">
        <v>1246</v>
      </c>
      <c r="J87">
        <v>0.89290000000000003</v>
      </c>
    </row>
    <row r="88" spans="1:10" hidden="1">
      <c r="A88" t="s">
        <v>570</v>
      </c>
      <c r="B88">
        <v>1734</v>
      </c>
      <c r="C88" t="s">
        <v>709</v>
      </c>
      <c r="D88">
        <v>790</v>
      </c>
      <c r="E88" t="s">
        <v>11</v>
      </c>
      <c r="F88" t="s">
        <v>2332</v>
      </c>
      <c r="G88" t="s">
        <v>2333</v>
      </c>
      <c r="H88" t="s">
        <v>1401</v>
      </c>
      <c r="I88" t="s">
        <v>1246</v>
      </c>
      <c r="J88">
        <v>0.39290000000000003</v>
      </c>
    </row>
    <row r="89" spans="1:10" hidden="1">
      <c r="A89" t="s">
        <v>570</v>
      </c>
      <c r="B89">
        <v>1734</v>
      </c>
      <c r="C89" t="s">
        <v>709</v>
      </c>
      <c r="D89">
        <v>790</v>
      </c>
      <c r="E89" t="s">
        <v>11</v>
      </c>
      <c r="F89" t="s">
        <v>2332</v>
      </c>
      <c r="G89" t="s">
        <v>2334</v>
      </c>
      <c r="H89" t="s">
        <v>1333</v>
      </c>
      <c r="I89" t="s">
        <v>1246</v>
      </c>
      <c r="J89">
        <v>0.60709999999999997</v>
      </c>
    </row>
    <row r="90" spans="1:10" hidden="1">
      <c r="A90" t="s">
        <v>570</v>
      </c>
      <c r="B90">
        <v>9</v>
      </c>
      <c r="C90" t="s">
        <v>712</v>
      </c>
      <c r="D90">
        <v>10</v>
      </c>
      <c r="E90" t="s">
        <v>47</v>
      </c>
      <c r="F90" t="s">
        <v>1243</v>
      </c>
      <c r="G90" t="s">
        <v>1243</v>
      </c>
      <c r="H90" t="s">
        <v>1359</v>
      </c>
      <c r="I90" t="s">
        <v>1359</v>
      </c>
      <c r="J90">
        <v>1</v>
      </c>
    </row>
    <row r="91" spans="1:10" hidden="1">
      <c r="A91" t="s">
        <v>570</v>
      </c>
      <c r="B91">
        <v>9</v>
      </c>
      <c r="C91" t="s">
        <v>712</v>
      </c>
      <c r="D91">
        <v>10</v>
      </c>
      <c r="E91" t="s">
        <v>47</v>
      </c>
      <c r="F91" t="s">
        <v>2311</v>
      </c>
      <c r="G91" t="s">
        <v>2312</v>
      </c>
      <c r="H91" t="s">
        <v>1257</v>
      </c>
      <c r="I91" t="s">
        <v>1359</v>
      </c>
      <c r="J91">
        <v>9.35E-2</v>
      </c>
    </row>
    <row r="92" spans="1:10" hidden="1">
      <c r="A92" t="s">
        <v>570</v>
      </c>
      <c r="B92">
        <v>9</v>
      </c>
      <c r="C92" t="s">
        <v>712</v>
      </c>
      <c r="D92">
        <v>10</v>
      </c>
      <c r="E92" t="s">
        <v>47</v>
      </c>
      <c r="F92" t="s">
        <v>2311</v>
      </c>
      <c r="G92" t="s">
        <v>2313</v>
      </c>
      <c r="H92" t="s">
        <v>1323</v>
      </c>
      <c r="I92" t="s">
        <v>1359</v>
      </c>
      <c r="J92">
        <v>0.1295</v>
      </c>
    </row>
    <row r="93" spans="1:10" hidden="1">
      <c r="A93" t="s">
        <v>570</v>
      </c>
      <c r="B93">
        <v>9</v>
      </c>
      <c r="C93" t="s">
        <v>712</v>
      </c>
      <c r="D93">
        <v>10</v>
      </c>
      <c r="E93" t="s">
        <v>47</v>
      </c>
      <c r="F93" t="s">
        <v>2311</v>
      </c>
      <c r="G93" t="s">
        <v>2314</v>
      </c>
      <c r="H93" t="s">
        <v>1357</v>
      </c>
      <c r="I93" t="s">
        <v>1359</v>
      </c>
      <c r="J93">
        <v>8.6300000000000002E-2</v>
      </c>
    </row>
    <row r="94" spans="1:10" hidden="1">
      <c r="A94" t="s">
        <v>570</v>
      </c>
      <c r="B94">
        <v>9</v>
      </c>
      <c r="C94" t="s">
        <v>712</v>
      </c>
      <c r="D94">
        <v>10</v>
      </c>
      <c r="E94" t="s">
        <v>47</v>
      </c>
      <c r="F94" t="s">
        <v>2311</v>
      </c>
      <c r="G94" t="s">
        <v>2315</v>
      </c>
      <c r="H94" t="s">
        <v>1401</v>
      </c>
      <c r="I94" t="s">
        <v>1359</v>
      </c>
      <c r="J94">
        <v>7.9100000000000004E-2</v>
      </c>
    </row>
    <row r="95" spans="1:10" hidden="1">
      <c r="A95" t="s">
        <v>570</v>
      </c>
      <c r="B95">
        <v>9</v>
      </c>
      <c r="C95" t="s">
        <v>712</v>
      </c>
      <c r="D95">
        <v>10</v>
      </c>
      <c r="E95" t="s">
        <v>47</v>
      </c>
      <c r="F95" t="s">
        <v>2311</v>
      </c>
      <c r="G95" t="s">
        <v>2316</v>
      </c>
      <c r="H95" t="s">
        <v>1417</v>
      </c>
      <c r="I95" t="s">
        <v>1359</v>
      </c>
      <c r="J95">
        <v>0.15110000000000001</v>
      </c>
    </row>
    <row r="96" spans="1:10" hidden="1">
      <c r="A96" t="s">
        <v>570</v>
      </c>
      <c r="B96">
        <v>9</v>
      </c>
      <c r="C96" t="s">
        <v>712</v>
      </c>
      <c r="D96">
        <v>10</v>
      </c>
      <c r="E96" t="s">
        <v>47</v>
      </c>
      <c r="F96" t="s">
        <v>2311</v>
      </c>
      <c r="G96" t="s">
        <v>2317</v>
      </c>
      <c r="H96" t="s">
        <v>1401</v>
      </c>
      <c r="I96" t="s">
        <v>1359</v>
      </c>
      <c r="J96">
        <v>7.9100000000000004E-2</v>
      </c>
    </row>
    <row r="97" spans="1:10" hidden="1">
      <c r="A97" t="s">
        <v>570</v>
      </c>
      <c r="B97">
        <v>9</v>
      </c>
      <c r="C97" t="s">
        <v>712</v>
      </c>
      <c r="D97">
        <v>10</v>
      </c>
      <c r="E97" t="s">
        <v>47</v>
      </c>
      <c r="F97" t="s">
        <v>2311</v>
      </c>
      <c r="G97" t="s">
        <v>2336</v>
      </c>
      <c r="H97" t="s">
        <v>1591</v>
      </c>
      <c r="I97" t="s">
        <v>1359</v>
      </c>
      <c r="J97">
        <v>0.11509999999999999</v>
      </c>
    </row>
    <row r="98" spans="1:10" hidden="1">
      <c r="A98" t="s">
        <v>570</v>
      </c>
      <c r="B98">
        <v>9</v>
      </c>
      <c r="C98" t="s">
        <v>712</v>
      </c>
      <c r="D98">
        <v>10</v>
      </c>
      <c r="E98" t="s">
        <v>47</v>
      </c>
      <c r="F98" t="s">
        <v>2311</v>
      </c>
      <c r="G98" t="s">
        <v>2337</v>
      </c>
      <c r="H98" t="s">
        <v>1591</v>
      </c>
      <c r="I98" t="s">
        <v>1359</v>
      </c>
      <c r="J98">
        <v>0.11509999999999999</v>
      </c>
    </row>
    <row r="99" spans="1:10" hidden="1">
      <c r="A99" t="s">
        <v>570</v>
      </c>
      <c r="B99">
        <v>9</v>
      </c>
      <c r="C99" t="s">
        <v>712</v>
      </c>
      <c r="D99">
        <v>10</v>
      </c>
      <c r="E99" t="s">
        <v>47</v>
      </c>
      <c r="F99" t="s">
        <v>2311</v>
      </c>
      <c r="G99" t="s">
        <v>2318</v>
      </c>
      <c r="H99" t="s">
        <v>1250</v>
      </c>
      <c r="I99" t="s">
        <v>1359</v>
      </c>
      <c r="J99">
        <v>7.1900000000000006E-2</v>
      </c>
    </row>
    <row r="100" spans="1:10" hidden="1">
      <c r="A100" t="s">
        <v>570</v>
      </c>
      <c r="B100">
        <v>9</v>
      </c>
      <c r="C100" t="s">
        <v>712</v>
      </c>
      <c r="D100">
        <v>10</v>
      </c>
      <c r="E100" t="s">
        <v>47</v>
      </c>
      <c r="F100" t="s">
        <v>2311</v>
      </c>
      <c r="G100" t="s">
        <v>2319</v>
      </c>
      <c r="H100" t="s">
        <v>1401</v>
      </c>
      <c r="I100" t="s">
        <v>1359</v>
      </c>
      <c r="J100">
        <v>7.9100000000000004E-2</v>
      </c>
    </row>
    <row r="101" spans="1:10" hidden="1">
      <c r="A101" t="s">
        <v>570</v>
      </c>
      <c r="B101">
        <v>9</v>
      </c>
      <c r="C101" t="s">
        <v>712</v>
      </c>
      <c r="D101">
        <v>10</v>
      </c>
      <c r="E101" t="s">
        <v>47</v>
      </c>
      <c r="F101" t="s">
        <v>2320</v>
      </c>
      <c r="G101" t="s">
        <v>2321</v>
      </c>
      <c r="H101" t="s">
        <v>1269</v>
      </c>
      <c r="I101" t="s">
        <v>1359</v>
      </c>
      <c r="J101">
        <v>0.38129999999999997</v>
      </c>
    </row>
    <row r="102" spans="1:10" hidden="1">
      <c r="A102" t="s">
        <v>570</v>
      </c>
      <c r="B102">
        <v>9</v>
      </c>
      <c r="C102" t="s">
        <v>712</v>
      </c>
      <c r="D102">
        <v>10</v>
      </c>
      <c r="E102" t="s">
        <v>47</v>
      </c>
      <c r="F102" t="s">
        <v>2320</v>
      </c>
      <c r="G102" t="s">
        <v>2298</v>
      </c>
      <c r="H102" t="s">
        <v>1273</v>
      </c>
      <c r="I102" t="s">
        <v>1359</v>
      </c>
      <c r="J102">
        <v>0.26619999999999999</v>
      </c>
    </row>
    <row r="103" spans="1:10" hidden="1">
      <c r="A103" t="s">
        <v>570</v>
      </c>
      <c r="B103">
        <v>9</v>
      </c>
      <c r="C103" t="s">
        <v>712</v>
      </c>
      <c r="D103">
        <v>10</v>
      </c>
      <c r="E103" t="s">
        <v>47</v>
      </c>
      <c r="F103" t="s">
        <v>2322</v>
      </c>
      <c r="G103" t="s">
        <v>2326</v>
      </c>
      <c r="H103" t="s">
        <v>1312</v>
      </c>
      <c r="I103" t="s">
        <v>1359</v>
      </c>
      <c r="J103">
        <v>3.5999999999999997E-2</v>
      </c>
    </row>
    <row r="104" spans="1:10" hidden="1">
      <c r="A104" t="s">
        <v>570</v>
      </c>
      <c r="B104">
        <v>9</v>
      </c>
      <c r="C104" t="s">
        <v>712</v>
      </c>
      <c r="D104">
        <v>10</v>
      </c>
      <c r="E104" t="s">
        <v>47</v>
      </c>
      <c r="F104" t="s">
        <v>2322</v>
      </c>
      <c r="G104" t="s">
        <v>2327</v>
      </c>
      <c r="H104" t="s">
        <v>1312</v>
      </c>
      <c r="I104" t="s">
        <v>1359</v>
      </c>
      <c r="J104">
        <v>3.5999999999999997E-2</v>
      </c>
    </row>
    <row r="105" spans="1:10" hidden="1">
      <c r="A105" t="s">
        <v>570</v>
      </c>
      <c r="B105">
        <v>9</v>
      </c>
      <c r="C105" t="s">
        <v>712</v>
      </c>
      <c r="D105">
        <v>10</v>
      </c>
      <c r="E105" t="s">
        <v>47</v>
      </c>
      <c r="F105" t="s">
        <v>2322</v>
      </c>
      <c r="G105" t="s">
        <v>2330</v>
      </c>
      <c r="H105" t="s">
        <v>1635</v>
      </c>
      <c r="I105" t="s">
        <v>1359</v>
      </c>
      <c r="J105">
        <v>0.92810000000000004</v>
      </c>
    </row>
    <row r="106" spans="1:10" hidden="1">
      <c r="A106" t="s">
        <v>570</v>
      </c>
      <c r="B106">
        <v>9</v>
      </c>
      <c r="C106" t="s">
        <v>712</v>
      </c>
      <c r="D106">
        <v>10</v>
      </c>
      <c r="E106" t="s">
        <v>47</v>
      </c>
      <c r="F106" t="s">
        <v>2332</v>
      </c>
      <c r="G106" t="s">
        <v>2333</v>
      </c>
      <c r="H106" t="s">
        <v>1355</v>
      </c>
      <c r="I106" t="s">
        <v>1359</v>
      </c>
      <c r="J106">
        <v>0.49640000000000001</v>
      </c>
    </row>
    <row r="107" spans="1:10" hidden="1">
      <c r="A107" t="s">
        <v>570</v>
      </c>
      <c r="B107">
        <v>9</v>
      </c>
      <c r="C107" t="s">
        <v>712</v>
      </c>
      <c r="D107">
        <v>10</v>
      </c>
      <c r="E107" t="s">
        <v>47</v>
      </c>
      <c r="F107" t="s">
        <v>2332</v>
      </c>
      <c r="G107" t="s">
        <v>2334</v>
      </c>
      <c r="H107" t="s">
        <v>1444</v>
      </c>
      <c r="I107" t="s">
        <v>1359</v>
      </c>
      <c r="J107">
        <v>0.50360000000000005</v>
      </c>
    </row>
    <row r="108" spans="1:10" hidden="1">
      <c r="A108" t="s">
        <v>570</v>
      </c>
      <c r="B108">
        <v>1069</v>
      </c>
      <c r="C108" t="s">
        <v>94</v>
      </c>
      <c r="D108">
        <v>1070</v>
      </c>
      <c r="E108" t="s">
        <v>94</v>
      </c>
      <c r="F108" t="s">
        <v>1243</v>
      </c>
      <c r="G108" t="s">
        <v>1243</v>
      </c>
      <c r="H108" t="s">
        <v>1256</v>
      </c>
      <c r="I108" t="s">
        <v>1256</v>
      </c>
      <c r="J108">
        <v>1</v>
      </c>
    </row>
    <row r="109" spans="1:10" hidden="1">
      <c r="A109" t="s">
        <v>570</v>
      </c>
      <c r="B109">
        <v>1069</v>
      </c>
      <c r="C109" t="s">
        <v>94</v>
      </c>
      <c r="D109">
        <v>1070</v>
      </c>
      <c r="E109" t="s">
        <v>94</v>
      </c>
      <c r="F109" t="s">
        <v>2311</v>
      </c>
      <c r="G109" t="s">
        <v>2343</v>
      </c>
      <c r="H109" t="s">
        <v>2335</v>
      </c>
      <c r="I109" t="s">
        <v>1256</v>
      </c>
      <c r="J109">
        <v>0.28570000000000001</v>
      </c>
    </row>
    <row r="110" spans="1:10" hidden="1">
      <c r="A110" t="s">
        <v>570</v>
      </c>
      <c r="B110">
        <v>1069</v>
      </c>
      <c r="C110" t="s">
        <v>94</v>
      </c>
      <c r="D110">
        <v>1070</v>
      </c>
      <c r="E110" t="s">
        <v>94</v>
      </c>
      <c r="F110" t="s">
        <v>2311</v>
      </c>
      <c r="G110" t="s">
        <v>1250</v>
      </c>
      <c r="H110" t="s">
        <v>2324</v>
      </c>
      <c r="I110" t="s">
        <v>1256</v>
      </c>
      <c r="J110">
        <v>7.1400000000000005E-2</v>
      </c>
    </row>
    <row r="111" spans="1:10" hidden="1">
      <c r="A111" t="s">
        <v>570</v>
      </c>
      <c r="B111">
        <v>1069</v>
      </c>
      <c r="C111" t="s">
        <v>94</v>
      </c>
      <c r="D111">
        <v>1070</v>
      </c>
      <c r="E111" t="s">
        <v>94</v>
      </c>
      <c r="F111" t="s">
        <v>2311</v>
      </c>
      <c r="G111" t="s">
        <v>1401</v>
      </c>
      <c r="H111" t="s">
        <v>2329</v>
      </c>
      <c r="I111" t="s">
        <v>1256</v>
      </c>
      <c r="J111">
        <v>0.21429999999999999</v>
      </c>
    </row>
    <row r="112" spans="1:10" hidden="1">
      <c r="A112" t="s">
        <v>570</v>
      </c>
      <c r="B112">
        <v>1069</v>
      </c>
      <c r="C112" t="s">
        <v>94</v>
      </c>
      <c r="D112">
        <v>1070</v>
      </c>
      <c r="E112" t="s">
        <v>94</v>
      </c>
      <c r="F112" t="s">
        <v>2311</v>
      </c>
      <c r="G112" t="s">
        <v>1357</v>
      </c>
      <c r="H112" t="s">
        <v>1248</v>
      </c>
      <c r="I112" t="s">
        <v>1256</v>
      </c>
      <c r="J112">
        <v>0.42859999999999998</v>
      </c>
    </row>
    <row r="113" spans="1:10" hidden="1">
      <c r="A113" t="s">
        <v>570</v>
      </c>
      <c r="B113">
        <v>1069</v>
      </c>
      <c r="C113" t="s">
        <v>94</v>
      </c>
      <c r="D113">
        <v>1070</v>
      </c>
      <c r="E113" t="s">
        <v>94</v>
      </c>
      <c r="F113" t="s">
        <v>2320</v>
      </c>
      <c r="G113" t="s">
        <v>2321</v>
      </c>
      <c r="H113" t="s">
        <v>1352</v>
      </c>
      <c r="I113" t="s">
        <v>1256</v>
      </c>
      <c r="J113">
        <v>0.5</v>
      </c>
    </row>
    <row r="114" spans="1:10" hidden="1">
      <c r="A114" t="s">
        <v>570</v>
      </c>
      <c r="B114">
        <v>1069</v>
      </c>
      <c r="C114" t="s">
        <v>94</v>
      </c>
      <c r="D114">
        <v>1070</v>
      </c>
      <c r="E114" t="s">
        <v>94</v>
      </c>
      <c r="F114" t="s">
        <v>2322</v>
      </c>
      <c r="G114" t="s">
        <v>2325</v>
      </c>
      <c r="H114" t="s">
        <v>2324</v>
      </c>
      <c r="I114" t="s">
        <v>1256</v>
      </c>
      <c r="J114">
        <v>7.1400000000000005E-2</v>
      </c>
    </row>
    <row r="115" spans="1:10" hidden="1">
      <c r="A115" t="s">
        <v>570</v>
      </c>
      <c r="B115">
        <v>1069</v>
      </c>
      <c r="C115" t="s">
        <v>94</v>
      </c>
      <c r="D115">
        <v>1070</v>
      </c>
      <c r="E115" t="s">
        <v>94</v>
      </c>
      <c r="F115" t="s">
        <v>2322</v>
      </c>
      <c r="G115" t="s">
        <v>2326</v>
      </c>
      <c r="H115" t="s">
        <v>2344</v>
      </c>
      <c r="I115" t="s">
        <v>1256</v>
      </c>
      <c r="J115">
        <v>0.1429</v>
      </c>
    </row>
    <row r="116" spans="1:10" hidden="1">
      <c r="A116" t="s">
        <v>570</v>
      </c>
      <c r="B116">
        <v>1069</v>
      </c>
      <c r="C116" t="s">
        <v>94</v>
      </c>
      <c r="D116">
        <v>1070</v>
      </c>
      <c r="E116" t="s">
        <v>94</v>
      </c>
      <c r="F116" t="s">
        <v>2322</v>
      </c>
      <c r="G116" t="s">
        <v>2327</v>
      </c>
      <c r="H116" t="s">
        <v>2324</v>
      </c>
      <c r="I116" t="s">
        <v>1256</v>
      </c>
      <c r="J116">
        <v>7.1400000000000005E-2</v>
      </c>
    </row>
    <row r="117" spans="1:10" hidden="1">
      <c r="A117" t="s">
        <v>570</v>
      </c>
      <c r="B117">
        <v>1069</v>
      </c>
      <c r="C117" t="s">
        <v>94</v>
      </c>
      <c r="D117">
        <v>1070</v>
      </c>
      <c r="E117" t="s">
        <v>94</v>
      </c>
      <c r="F117" t="s">
        <v>2322</v>
      </c>
      <c r="G117" t="s">
        <v>2330</v>
      </c>
      <c r="H117" t="s">
        <v>1250</v>
      </c>
      <c r="I117" t="s">
        <v>1256</v>
      </c>
      <c r="J117">
        <v>0.71430000000000005</v>
      </c>
    </row>
    <row r="118" spans="1:10" hidden="1">
      <c r="A118" t="s">
        <v>570</v>
      </c>
      <c r="B118">
        <v>1069</v>
      </c>
      <c r="C118" t="s">
        <v>94</v>
      </c>
      <c r="D118">
        <v>1070</v>
      </c>
      <c r="E118" t="s">
        <v>94</v>
      </c>
      <c r="F118" t="s">
        <v>2332</v>
      </c>
      <c r="G118" t="s">
        <v>2334</v>
      </c>
      <c r="H118" t="s">
        <v>1256</v>
      </c>
      <c r="I118" t="s">
        <v>1256</v>
      </c>
      <c r="J118">
        <v>1</v>
      </c>
    </row>
    <row r="119" spans="1:10" hidden="1">
      <c r="A119" t="s">
        <v>570</v>
      </c>
      <c r="B119">
        <v>1629</v>
      </c>
      <c r="C119" t="s">
        <v>715</v>
      </c>
      <c r="D119">
        <v>906</v>
      </c>
      <c r="E119" t="s">
        <v>65</v>
      </c>
      <c r="F119" t="s">
        <v>1243</v>
      </c>
      <c r="G119" t="s">
        <v>1243</v>
      </c>
      <c r="H119" t="s">
        <v>1258</v>
      </c>
      <c r="I119" t="s">
        <v>1258</v>
      </c>
      <c r="J119">
        <v>1</v>
      </c>
    </row>
    <row r="120" spans="1:10" hidden="1">
      <c r="A120" t="s">
        <v>570</v>
      </c>
      <c r="B120">
        <v>1629</v>
      </c>
      <c r="C120" t="s">
        <v>715</v>
      </c>
      <c r="D120">
        <v>906</v>
      </c>
      <c r="E120" t="s">
        <v>65</v>
      </c>
      <c r="F120" t="s">
        <v>2311</v>
      </c>
      <c r="G120" t="s">
        <v>2312</v>
      </c>
      <c r="H120" t="s">
        <v>1357</v>
      </c>
      <c r="I120" t="s">
        <v>1258</v>
      </c>
      <c r="J120">
        <v>0.11210000000000001</v>
      </c>
    </row>
    <row r="121" spans="1:10" hidden="1">
      <c r="A121" t="s">
        <v>570</v>
      </c>
      <c r="B121">
        <v>1629</v>
      </c>
      <c r="C121" t="s">
        <v>715</v>
      </c>
      <c r="D121">
        <v>906</v>
      </c>
      <c r="E121" t="s">
        <v>65</v>
      </c>
      <c r="F121" t="s">
        <v>2311</v>
      </c>
      <c r="G121" t="s">
        <v>2313</v>
      </c>
      <c r="H121" t="s">
        <v>1250</v>
      </c>
      <c r="I121" t="s">
        <v>1258</v>
      </c>
      <c r="J121">
        <v>9.35E-2</v>
      </c>
    </row>
    <row r="122" spans="1:10" hidden="1">
      <c r="A122" t="s">
        <v>570</v>
      </c>
      <c r="B122">
        <v>1629</v>
      </c>
      <c r="C122" t="s">
        <v>715</v>
      </c>
      <c r="D122">
        <v>906</v>
      </c>
      <c r="E122" t="s">
        <v>65</v>
      </c>
      <c r="F122" t="s">
        <v>2311</v>
      </c>
      <c r="G122" t="s">
        <v>2314</v>
      </c>
      <c r="H122" t="s">
        <v>1252</v>
      </c>
      <c r="I122" t="s">
        <v>1258</v>
      </c>
      <c r="J122">
        <v>8.4099999999999994E-2</v>
      </c>
    </row>
    <row r="123" spans="1:10" hidden="1">
      <c r="A123" t="s">
        <v>570</v>
      </c>
      <c r="B123">
        <v>1629</v>
      </c>
      <c r="C123" t="s">
        <v>715</v>
      </c>
      <c r="D123">
        <v>906</v>
      </c>
      <c r="E123" t="s">
        <v>65</v>
      </c>
      <c r="F123" t="s">
        <v>2311</v>
      </c>
      <c r="G123" t="s">
        <v>2315</v>
      </c>
      <c r="H123" t="s">
        <v>1298</v>
      </c>
      <c r="I123" t="s">
        <v>1258</v>
      </c>
      <c r="J123">
        <v>0.14019999999999999</v>
      </c>
    </row>
    <row r="124" spans="1:10" hidden="1">
      <c r="A124" t="s">
        <v>570</v>
      </c>
      <c r="B124">
        <v>1629</v>
      </c>
      <c r="C124" t="s">
        <v>715</v>
      </c>
      <c r="D124">
        <v>906</v>
      </c>
      <c r="E124" t="s">
        <v>65</v>
      </c>
      <c r="F124" t="s">
        <v>2311</v>
      </c>
      <c r="G124" t="s">
        <v>2316</v>
      </c>
      <c r="H124" t="s">
        <v>1298</v>
      </c>
      <c r="I124" t="s">
        <v>1258</v>
      </c>
      <c r="J124">
        <v>0.14019999999999999</v>
      </c>
    </row>
    <row r="125" spans="1:10" hidden="1">
      <c r="A125" t="s">
        <v>570</v>
      </c>
      <c r="B125">
        <v>1629</v>
      </c>
      <c r="C125" t="s">
        <v>715</v>
      </c>
      <c r="D125">
        <v>906</v>
      </c>
      <c r="E125" t="s">
        <v>65</v>
      </c>
      <c r="F125" t="s">
        <v>2311</v>
      </c>
      <c r="G125" t="s">
        <v>2317</v>
      </c>
      <c r="H125" t="s">
        <v>1250</v>
      </c>
      <c r="I125" t="s">
        <v>1258</v>
      </c>
      <c r="J125">
        <v>9.35E-2</v>
      </c>
    </row>
    <row r="126" spans="1:10" hidden="1">
      <c r="A126" t="s">
        <v>570</v>
      </c>
      <c r="B126">
        <v>1629</v>
      </c>
      <c r="C126" t="s">
        <v>715</v>
      </c>
      <c r="D126">
        <v>906</v>
      </c>
      <c r="E126" t="s">
        <v>65</v>
      </c>
      <c r="F126" t="s">
        <v>2311</v>
      </c>
      <c r="G126" t="s">
        <v>2336</v>
      </c>
      <c r="H126" t="s">
        <v>1256</v>
      </c>
      <c r="I126" t="s">
        <v>1258</v>
      </c>
      <c r="J126">
        <v>0.1308</v>
      </c>
    </row>
    <row r="127" spans="1:10" hidden="1">
      <c r="A127" t="s">
        <v>570</v>
      </c>
      <c r="B127">
        <v>1629</v>
      </c>
      <c r="C127" t="s">
        <v>715</v>
      </c>
      <c r="D127">
        <v>906</v>
      </c>
      <c r="E127" t="s">
        <v>65</v>
      </c>
      <c r="F127" t="s">
        <v>2311</v>
      </c>
      <c r="G127" t="s">
        <v>2337</v>
      </c>
      <c r="H127" t="s">
        <v>1257</v>
      </c>
      <c r="I127" t="s">
        <v>1258</v>
      </c>
      <c r="J127">
        <v>0.1215</v>
      </c>
    </row>
    <row r="128" spans="1:10" hidden="1">
      <c r="A128" t="s">
        <v>570</v>
      </c>
      <c r="B128">
        <v>1629</v>
      </c>
      <c r="C128" t="s">
        <v>715</v>
      </c>
      <c r="D128">
        <v>906</v>
      </c>
      <c r="E128" t="s">
        <v>65</v>
      </c>
      <c r="F128" t="s">
        <v>2311</v>
      </c>
      <c r="G128" t="s">
        <v>2318</v>
      </c>
      <c r="H128" t="s">
        <v>1252</v>
      </c>
      <c r="I128" t="s">
        <v>1258</v>
      </c>
      <c r="J128">
        <v>8.4099999999999994E-2</v>
      </c>
    </row>
    <row r="129" spans="1:10" hidden="1">
      <c r="A129" t="s">
        <v>570</v>
      </c>
      <c r="B129">
        <v>1629</v>
      </c>
      <c r="C129" t="s">
        <v>715</v>
      </c>
      <c r="D129">
        <v>906</v>
      </c>
      <c r="E129" t="s">
        <v>65</v>
      </c>
      <c r="F129" t="s">
        <v>2320</v>
      </c>
      <c r="G129" t="s">
        <v>2321</v>
      </c>
      <c r="H129" t="s">
        <v>1285</v>
      </c>
      <c r="I129" t="s">
        <v>1258</v>
      </c>
      <c r="J129">
        <v>0.63549999999999995</v>
      </c>
    </row>
    <row r="130" spans="1:10" hidden="1">
      <c r="A130" t="s">
        <v>570</v>
      </c>
      <c r="B130">
        <v>1629</v>
      </c>
      <c r="C130" t="s">
        <v>715</v>
      </c>
      <c r="D130">
        <v>906</v>
      </c>
      <c r="E130" t="s">
        <v>65</v>
      </c>
      <c r="F130" t="s">
        <v>2320</v>
      </c>
      <c r="G130" t="s">
        <v>2298</v>
      </c>
      <c r="H130" t="s">
        <v>1333</v>
      </c>
      <c r="I130" t="s">
        <v>1258</v>
      </c>
      <c r="J130">
        <v>0.15890000000000001</v>
      </c>
    </row>
    <row r="131" spans="1:10" hidden="1">
      <c r="A131" t="s">
        <v>570</v>
      </c>
      <c r="B131">
        <v>1629</v>
      </c>
      <c r="C131" t="s">
        <v>715</v>
      </c>
      <c r="D131">
        <v>906</v>
      </c>
      <c r="E131" t="s">
        <v>65</v>
      </c>
      <c r="F131" t="s">
        <v>2322</v>
      </c>
      <c r="G131" t="s">
        <v>2328</v>
      </c>
      <c r="H131" t="s">
        <v>2324</v>
      </c>
      <c r="I131" t="s">
        <v>1258</v>
      </c>
      <c r="J131">
        <v>9.2999999999999992E-3</v>
      </c>
    </row>
    <row r="132" spans="1:10" hidden="1">
      <c r="A132" t="s">
        <v>570</v>
      </c>
      <c r="B132">
        <v>1629</v>
      </c>
      <c r="C132" t="s">
        <v>715</v>
      </c>
      <c r="D132">
        <v>906</v>
      </c>
      <c r="E132" t="s">
        <v>65</v>
      </c>
      <c r="F132" t="s">
        <v>2322</v>
      </c>
      <c r="G132" t="s">
        <v>2330</v>
      </c>
      <c r="H132" t="s">
        <v>1562</v>
      </c>
      <c r="I132" t="s">
        <v>1258</v>
      </c>
      <c r="J132">
        <v>0.99070000000000003</v>
      </c>
    </row>
    <row r="133" spans="1:10" hidden="1">
      <c r="A133" t="s">
        <v>570</v>
      </c>
      <c r="B133">
        <v>1629</v>
      </c>
      <c r="C133" t="s">
        <v>715</v>
      </c>
      <c r="D133">
        <v>906</v>
      </c>
      <c r="E133" t="s">
        <v>65</v>
      </c>
      <c r="F133" t="s">
        <v>2332</v>
      </c>
      <c r="G133" t="s">
        <v>2333</v>
      </c>
      <c r="H133" t="s">
        <v>1346</v>
      </c>
      <c r="I133" t="s">
        <v>1258</v>
      </c>
      <c r="J133">
        <v>0.48599999999999999</v>
      </c>
    </row>
    <row r="134" spans="1:10" hidden="1">
      <c r="A134" t="s">
        <v>570</v>
      </c>
      <c r="B134">
        <v>1629</v>
      </c>
      <c r="C134" t="s">
        <v>715</v>
      </c>
      <c r="D134">
        <v>906</v>
      </c>
      <c r="E134" t="s">
        <v>65</v>
      </c>
      <c r="F134" t="s">
        <v>2332</v>
      </c>
      <c r="G134" t="s">
        <v>2334</v>
      </c>
      <c r="H134" t="s">
        <v>1419</v>
      </c>
      <c r="I134" t="s">
        <v>1258</v>
      </c>
      <c r="J134">
        <v>0.51400000000000001</v>
      </c>
    </row>
    <row r="135" spans="1:10" hidden="1">
      <c r="A135" t="s">
        <v>570</v>
      </c>
      <c r="B135">
        <v>14</v>
      </c>
      <c r="C135" t="s">
        <v>717</v>
      </c>
      <c r="D135">
        <v>25</v>
      </c>
      <c r="E135" t="s">
        <v>8</v>
      </c>
      <c r="F135" t="s">
        <v>1243</v>
      </c>
      <c r="G135" t="s">
        <v>1243</v>
      </c>
      <c r="H135" t="s">
        <v>1526</v>
      </c>
      <c r="I135" t="s">
        <v>1526</v>
      </c>
      <c r="J135">
        <v>1</v>
      </c>
    </row>
    <row r="136" spans="1:10" hidden="1">
      <c r="A136" t="s">
        <v>570</v>
      </c>
      <c r="B136">
        <v>14</v>
      </c>
      <c r="C136" t="s">
        <v>717</v>
      </c>
      <c r="D136">
        <v>25</v>
      </c>
      <c r="E136" t="s">
        <v>8</v>
      </c>
      <c r="F136" t="s">
        <v>2311</v>
      </c>
      <c r="G136" t="s">
        <v>2336</v>
      </c>
      <c r="H136" t="s">
        <v>1450</v>
      </c>
      <c r="I136" t="s">
        <v>1526</v>
      </c>
      <c r="J136">
        <v>0.48349999999999999</v>
      </c>
    </row>
    <row r="137" spans="1:10" hidden="1">
      <c r="A137" t="s">
        <v>570</v>
      </c>
      <c r="B137">
        <v>14</v>
      </c>
      <c r="C137" t="s">
        <v>717</v>
      </c>
      <c r="D137">
        <v>25</v>
      </c>
      <c r="E137" t="s">
        <v>8</v>
      </c>
      <c r="F137" t="s">
        <v>2311</v>
      </c>
      <c r="G137" t="s">
        <v>2337</v>
      </c>
      <c r="H137" t="s">
        <v>1438</v>
      </c>
      <c r="I137" t="s">
        <v>1526</v>
      </c>
      <c r="J137">
        <v>0.51649999999999996</v>
      </c>
    </row>
    <row r="138" spans="1:10" hidden="1">
      <c r="A138" t="s">
        <v>570</v>
      </c>
      <c r="B138">
        <v>14</v>
      </c>
      <c r="C138" t="s">
        <v>717</v>
      </c>
      <c r="D138">
        <v>25</v>
      </c>
      <c r="E138" t="s">
        <v>8</v>
      </c>
      <c r="F138" t="s">
        <v>2320</v>
      </c>
      <c r="G138" t="s">
        <v>2321</v>
      </c>
      <c r="H138" t="s">
        <v>1303</v>
      </c>
      <c r="I138" t="s">
        <v>1526</v>
      </c>
      <c r="J138">
        <v>0.52690000000000003</v>
      </c>
    </row>
    <row r="139" spans="1:10" hidden="1">
      <c r="A139" t="s">
        <v>570</v>
      </c>
      <c r="B139">
        <v>14</v>
      </c>
      <c r="C139" t="s">
        <v>717</v>
      </c>
      <c r="D139">
        <v>25</v>
      </c>
      <c r="E139" t="s">
        <v>8</v>
      </c>
      <c r="F139" t="s">
        <v>2320</v>
      </c>
      <c r="G139" t="s">
        <v>2338</v>
      </c>
      <c r="H139" t="s">
        <v>1591</v>
      </c>
      <c r="I139" t="s">
        <v>1526</v>
      </c>
      <c r="J139">
        <v>3.3099999999999997E-2</v>
      </c>
    </row>
    <row r="140" spans="1:10" hidden="1">
      <c r="A140" t="s">
        <v>570</v>
      </c>
      <c r="B140">
        <v>14</v>
      </c>
      <c r="C140" t="s">
        <v>717</v>
      </c>
      <c r="D140">
        <v>25</v>
      </c>
      <c r="E140" t="s">
        <v>8</v>
      </c>
      <c r="F140" t="s">
        <v>2320</v>
      </c>
      <c r="G140" t="s">
        <v>2339</v>
      </c>
      <c r="H140" t="s">
        <v>1351</v>
      </c>
      <c r="I140" t="s">
        <v>1526</v>
      </c>
      <c r="J140">
        <v>9.7100000000000006E-2</v>
      </c>
    </row>
    <row r="141" spans="1:10" hidden="1">
      <c r="A141" t="s">
        <v>570</v>
      </c>
      <c r="B141">
        <v>14</v>
      </c>
      <c r="C141" t="s">
        <v>717</v>
      </c>
      <c r="D141">
        <v>25</v>
      </c>
      <c r="E141" t="s">
        <v>8</v>
      </c>
      <c r="F141" t="s">
        <v>2320</v>
      </c>
      <c r="G141" t="s">
        <v>2340</v>
      </c>
      <c r="H141" t="s">
        <v>1312</v>
      </c>
      <c r="I141" t="s">
        <v>1526</v>
      </c>
      <c r="J141">
        <v>1.03E-2</v>
      </c>
    </row>
    <row r="142" spans="1:10" hidden="1">
      <c r="A142" t="s">
        <v>570</v>
      </c>
      <c r="B142">
        <v>14</v>
      </c>
      <c r="C142" t="s">
        <v>717</v>
      </c>
      <c r="D142">
        <v>25</v>
      </c>
      <c r="E142" t="s">
        <v>8</v>
      </c>
      <c r="F142" t="s">
        <v>2320</v>
      </c>
      <c r="G142" t="s">
        <v>2298</v>
      </c>
      <c r="H142" t="s">
        <v>1611</v>
      </c>
      <c r="I142" t="s">
        <v>1526</v>
      </c>
      <c r="J142">
        <v>0.188</v>
      </c>
    </row>
    <row r="143" spans="1:10" hidden="1">
      <c r="A143" t="s">
        <v>570</v>
      </c>
      <c r="B143">
        <v>14</v>
      </c>
      <c r="C143" t="s">
        <v>717</v>
      </c>
      <c r="D143">
        <v>25</v>
      </c>
      <c r="E143" t="s">
        <v>8</v>
      </c>
      <c r="F143" t="s">
        <v>2322</v>
      </c>
      <c r="G143" t="s">
        <v>2323</v>
      </c>
      <c r="H143" t="s">
        <v>2344</v>
      </c>
      <c r="I143" t="s">
        <v>1526</v>
      </c>
      <c r="J143">
        <v>4.1000000000000003E-3</v>
      </c>
    </row>
    <row r="144" spans="1:10" hidden="1">
      <c r="A144" t="s">
        <v>570</v>
      </c>
      <c r="B144">
        <v>14</v>
      </c>
      <c r="C144" t="s">
        <v>717</v>
      </c>
      <c r="D144">
        <v>25</v>
      </c>
      <c r="E144" t="s">
        <v>8</v>
      </c>
      <c r="F144" t="s">
        <v>2322</v>
      </c>
      <c r="G144" t="s">
        <v>2325</v>
      </c>
      <c r="H144" t="s">
        <v>1312</v>
      </c>
      <c r="I144" t="s">
        <v>1526</v>
      </c>
      <c r="J144">
        <v>1.03E-2</v>
      </c>
    </row>
    <row r="145" spans="1:10" hidden="1">
      <c r="A145" t="s">
        <v>570</v>
      </c>
      <c r="B145">
        <v>14</v>
      </c>
      <c r="C145" t="s">
        <v>717</v>
      </c>
      <c r="D145">
        <v>25</v>
      </c>
      <c r="E145" t="s">
        <v>8</v>
      </c>
      <c r="F145" t="s">
        <v>2322</v>
      </c>
      <c r="G145" t="s">
        <v>2326</v>
      </c>
      <c r="H145" t="s">
        <v>1279</v>
      </c>
      <c r="I145" t="s">
        <v>1526</v>
      </c>
      <c r="J145">
        <v>0.13639999999999999</v>
      </c>
    </row>
    <row r="146" spans="1:10" hidden="1">
      <c r="A146" t="s">
        <v>570</v>
      </c>
      <c r="B146">
        <v>14</v>
      </c>
      <c r="C146" t="s">
        <v>717</v>
      </c>
      <c r="D146">
        <v>25</v>
      </c>
      <c r="E146" t="s">
        <v>8</v>
      </c>
      <c r="F146" t="s">
        <v>2322</v>
      </c>
      <c r="G146" t="s">
        <v>2327</v>
      </c>
      <c r="H146" t="s">
        <v>1333</v>
      </c>
      <c r="I146" t="s">
        <v>1526</v>
      </c>
      <c r="J146">
        <v>3.5099999999999999E-2</v>
      </c>
    </row>
    <row r="147" spans="1:10" hidden="1">
      <c r="A147" t="s">
        <v>570</v>
      </c>
      <c r="B147">
        <v>14</v>
      </c>
      <c r="C147" t="s">
        <v>717</v>
      </c>
      <c r="D147">
        <v>25</v>
      </c>
      <c r="E147" t="s">
        <v>8</v>
      </c>
      <c r="F147" t="s">
        <v>2322</v>
      </c>
      <c r="G147" t="s">
        <v>2352</v>
      </c>
      <c r="H147" t="s">
        <v>2324</v>
      </c>
      <c r="I147" t="s">
        <v>1526</v>
      </c>
      <c r="J147">
        <v>2.0999999999999999E-3</v>
      </c>
    </row>
    <row r="148" spans="1:10" hidden="1">
      <c r="A148" t="s">
        <v>570</v>
      </c>
      <c r="B148">
        <v>14</v>
      </c>
      <c r="C148" t="s">
        <v>717</v>
      </c>
      <c r="D148">
        <v>25</v>
      </c>
      <c r="E148" t="s">
        <v>8</v>
      </c>
      <c r="F148" t="s">
        <v>2322</v>
      </c>
      <c r="G148" t="s">
        <v>2328</v>
      </c>
      <c r="H148" t="s">
        <v>1256</v>
      </c>
      <c r="I148" t="s">
        <v>1526</v>
      </c>
      <c r="J148">
        <v>2.8899999999999999E-2</v>
      </c>
    </row>
    <row r="149" spans="1:10" hidden="1">
      <c r="A149" t="s">
        <v>570</v>
      </c>
      <c r="B149">
        <v>14</v>
      </c>
      <c r="C149" t="s">
        <v>717</v>
      </c>
      <c r="D149">
        <v>25</v>
      </c>
      <c r="E149" t="s">
        <v>8</v>
      </c>
      <c r="F149" t="s">
        <v>2322</v>
      </c>
      <c r="G149" t="s">
        <v>2330</v>
      </c>
      <c r="H149" t="s">
        <v>1462</v>
      </c>
      <c r="I149" t="s">
        <v>1526</v>
      </c>
      <c r="J149">
        <v>0.78310000000000002</v>
      </c>
    </row>
    <row r="150" spans="1:10" hidden="1">
      <c r="A150" t="s">
        <v>570</v>
      </c>
      <c r="B150">
        <v>14</v>
      </c>
      <c r="C150" t="s">
        <v>717</v>
      </c>
      <c r="D150">
        <v>25</v>
      </c>
      <c r="E150" t="s">
        <v>8</v>
      </c>
      <c r="F150" t="s">
        <v>2332</v>
      </c>
      <c r="G150" t="s">
        <v>2333</v>
      </c>
      <c r="H150" t="s">
        <v>1370</v>
      </c>
      <c r="I150" t="s">
        <v>1526</v>
      </c>
      <c r="J150">
        <v>0.48970000000000002</v>
      </c>
    </row>
    <row r="151" spans="1:10" hidden="1">
      <c r="A151" t="s">
        <v>570</v>
      </c>
      <c r="B151">
        <v>14</v>
      </c>
      <c r="C151" t="s">
        <v>717</v>
      </c>
      <c r="D151">
        <v>25</v>
      </c>
      <c r="E151" t="s">
        <v>8</v>
      </c>
      <c r="F151" t="s">
        <v>2332</v>
      </c>
      <c r="G151" t="s">
        <v>2334</v>
      </c>
      <c r="H151" t="s">
        <v>2353</v>
      </c>
      <c r="I151" t="s">
        <v>1526</v>
      </c>
      <c r="J151">
        <v>0.51029999999999998</v>
      </c>
    </row>
    <row r="152" spans="1:10" hidden="1">
      <c r="A152" t="s">
        <v>570</v>
      </c>
      <c r="B152">
        <v>14</v>
      </c>
      <c r="C152" t="s">
        <v>717</v>
      </c>
      <c r="D152">
        <v>15</v>
      </c>
      <c r="E152" t="s">
        <v>328</v>
      </c>
      <c r="F152" t="s">
        <v>1243</v>
      </c>
      <c r="G152" t="s">
        <v>1243</v>
      </c>
      <c r="H152" t="s">
        <v>1262</v>
      </c>
      <c r="I152" t="s">
        <v>1262</v>
      </c>
      <c r="J152">
        <v>1</v>
      </c>
    </row>
    <row r="153" spans="1:10" hidden="1">
      <c r="A153" t="s">
        <v>570</v>
      </c>
      <c r="B153">
        <v>14</v>
      </c>
      <c r="C153" t="s">
        <v>717</v>
      </c>
      <c r="D153">
        <v>15</v>
      </c>
      <c r="E153" t="s">
        <v>328</v>
      </c>
      <c r="F153" t="s">
        <v>2311</v>
      </c>
      <c r="G153" t="s">
        <v>2312</v>
      </c>
      <c r="H153" t="s">
        <v>1290</v>
      </c>
      <c r="I153" t="s">
        <v>1262</v>
      </c>
      <c r="J153">
        <v>0.15790000000000001</v>
      </c>
    </row>
    <row r="154" spans="1:10" hidden="1">
      <c r="A154" t="s">
        <v>570</v>
      </c>
      <c r="B154">
        <v>14</v>
      </c>
      <c r="C154" t="s">
        <v>717</v>
      </c>
      <c r="D154">
        <v>15</v>
      </c>
      <c r="E154" t="s">
        <v>328</v>
      </c>
      <c r="F154" t="s">
        <v>2311</v>
      </c>
      <c r="G154" t="s">
        <v>2313</v>
      </c>
      <c r="H154" t="s">
        <v>1261</v>
      </c>
      <c r="I154" t="s">
        <v>1262</v>
      </c>
      <c r="J154">
        <v>0.1447</v>
      </c>
    </row>
    <row r="155" spans="1:10" hidden="1">
      <c r="A155" t="s">
        <v>570</v>
      </c>
      <c r="B155">
        <v>14</v>
      </c>
      <c r="C155" t="s">
        <v>717</v>
      </c>
      <c r="D155">
        <v>15</v>
      </c>
      <c r="E155" t="s">
        <v>328</v>
      </c>
      <c r="F155" t="s">
        <v>2311</v>
      </c>
      <c r="G155" t="s">
        <v>2314</v>
      </c>
      <c r="H155" t="s">
        <v>1417</v>
      </c>
      <c r="I155" t="s">
        <v>1262</v>
      </c>
      <c r="J155">
        <v>0.13819999999999999</v>
      </c>
    </row>
    <row r="156" spans="1:10" hidden="1">
      <c r="A156" t="s">
        <v>570</v>
      </c>
      <c r="B156">
        <v>14</v>
      </c>
      <c r="C156" t="s">
        <v>717</v>
      </c>
      <c r="D156">
        <v>15</v>
      </c>
      <c r="E156" t="s">
        <v>328</v>
      </c>
      <c r="F156" t="s">
        <v>2311</v>
      </c>
      <c r="G156" t="s">
        <v>2315</v>
      </c>
      <c r="H156" t="s">
        <v>1304</v>
      </c>
      <c r="I156" t="s">
        <v>1262</v>
      </c>
      <c r="J156">
        <v>0.19739999999999999</v>
      </c>
    </row>
    <row r="157" spans="1:10" hidden="1">
      <c r="A157" t="s">
        <v>570</v>
      </c>
      <c r="B157">
        <v>14</v>
      </c>
      <c r="C157" t="s">
        <v>717</v>
      </c>
      <c r="D157">
        <v>15</v>
      </c>
      <c r="E157" t="s">
        <v>328</v>
      </c>
      <c r="F157" t="s">
        <v>2311</v>
      </c>
      <c r="G157" t="s">
        <v>2316</v>
      </c>
      <c r="H157" t="s">
        <v>1460</v>
      </c>
      <c r="I157" t="s">
        <v>1262</v>
      </c>
      <c r="J157">
        <v>0.13159999999999999</v>
      </c>
    </row>
    <row r="158" spans="1:10" hidden="1">
      <c r="A158" t="s">
        <v>570</v>
      </c>
      <c r="B158">
        <v>14</v>
      </c>
      <c r="C158" t="s">
        <v>717</v>
      </c>
      <c r="D158">
        <v>15</v>
      </c>
      <c r="E158" t="s">
        <v>328</v>
      </c>
      <c r="F158" t="s">
        <v>2311</v>
      </c>
      <c r="G158" t="s">
        <v>2317</v>
      </c>
      <c r="H158" t="s">
        <v>1460</v>
      </c>
      <c r="I158" t="s">
        <v>1262</v>
      </c>
      <c r="J158">
        <v>0.13159999999999999</v>
      </c>
    </row>
    <row r="159" spans="1:10" hidden="1">
      <c r="A159" t="s">
        <v>570</v>
      </c>
      <c r="B159">
        <v>14</v>
      </c>
      <c r="C159" t="s">
        <v>717</v>
      </c>
      <c r="D159">
        <v>15</v>
      </c>
      <c r="E159" t="s">
        <v>328</v>
      </c>
      <c r="F159" t="s">
        <v>2311</v>
      </c>
      <c r="G159" t="s">
        <v>2318</v>
      </c>
      <c r="H159" t="s">
        <v>1298</v>
      </c>
      <c r="I159" t="s">
        <v>1262</v>
      </c>
      <c r="J159">
        <v>9.8699999999999996E-2</v>
      </c>
    </row>
    <row r="160" spans="1:10" hidden="1">
      <c r="A160" t="s">
        <v>570</v>
      </c>
      <c r="B160">
        <v>14</v>
      </c>
      <c r="C160" t="s">
        <v>717</v>
      </c>
      <c r="D160">
        <v>15</v>
      </c>
      <c r="E160" t="s">
        <v>328</v>
      </c>
      <c r="F160" t="s">
        <v>2320</v>
      </c>
      <c r="G160" t="s">
        <v>2321</v>
      </c>
      <c r="H160" t="s">
        <v>1288</v>
      </c>
      <c r="I160" t="s">
        <v>1262</v>
      </c>
      <c r="J160">
        <v>0.42759999999999998</v>
      </c>
    </row>
    <row r="161" spans="1:10" hidden="1">
      <c r="A161" t="s">
        <v>570</v>
      </c>
      <c r="B161">
        <v>14</v>
      </c>
      <c r="C161" t="s">
        <v>717</v>
      </c>
      <c r="D161">
        <v>15</v>
      </c>
      <c r="E161" t="s">
        <v>328</v>
      </c>
      <c r="F161" t="s">
        <v>2320</v>
      </c>
      <c r="G161" t="s">
        <v>2298</v>
      </c>
      <c r="H161" t="s">
        <v>1541</v>
      </c>
      <c r="I161" t="s">
        <v>1262</v>
      </c>
      <c r="J161">
        <v>0.17760000000000001</v>
      </c>
    </row>
    <row r="162" spans="1:10" hidden="1">
      <c r="A162" t="s">
        <v>570</v>
      </c>
      <c r="B162">
        <v>14</v>
      </c>
      <c r="C162" t="s">
        <v>717</v>
      </c>
      <c r="D162">
        <v>15</v>
      </c>
      <c r="E162" t="s">
        <v>328</v>
      </c>
      <c r="F162" t="s">
        <v>2322</v>
      </c>
      <c r="G162" t="s">
        <v>2323</v>
      </c>
      <c r="H162" t="s">
        <v>2324</v>
      </c>
      <c r="I162" t="s">
        <v>1262</v>
      </c>
      <c r="J162">
        <v>6.6E-3</v>
      </c>
    </row>
    <row r="163" spans="1:10" hidden="1">
      <c r="A163" t="s">
        <v>570</v>
      </c>
      <c r="B163">
        <v>14</v>
      </c>
      <c r="C163" t="s">
        <v>717</v>
      </c>
      <c r="D163">
        <v>15</v>
      </c>
      <c r="E163" t="s">
        <v>328</v>
      </c>
      <c r="F163" t="s">
        <v>2322</v>
      </c>
      <c r="G163" t="s">
        <v>2325</v>
      </c>
      <c r="H163" t="s">
        <v>2324</v>
      </c>
      <c r="I163" t="s">
        <v>1262</v>
      </c>
      <c r="J163">
        <v>6.6E-3</v>
      </c>
    </row>
    <row r="164" spans="1:10" hidden="1">
      <c r="A164" t="s">
        <v>570</v>
      </c>
      <c r="B164">
        <v>14</v>
      </c>
      <c r="C164" t="s">
        <v>717</v>
      </c>
      <c r="D164">
        <v>15</v>
      </c>
      <c r="E164" t="s">
        <v>328</v>
      </c>
      <c r="F164" t="s">
        <v>2322</v>
      </c>
      <c r="G164" t="s">
        <v>2326</v>
      </c>
      <c r="H164" t="s">
        <v>1250</v>
      </c>
      <c r="I164" t="s">
        <v>1262</v>
      </c>
      <c r="J164">
        <v>6.5799999999999997E-2</v>
      </c>
    </row>
    <row r="165" spans="1:10" hidden="1">
      <c r="A165" t="s">
        <v>570</v>
      </c>
      <c r="B165">
        <v>14</v>
      </c>
      <c r="C165" t="s">
        <v>717</v>
      </c>
      <c r="D165">
        <v>15</v>
      </c>
      <c r="E165" t="s">
        <v>328</v>
      </c>
      <c r="F165" t="s">
        <v>2322</v>
      </c>
      <c r="G165" t="s">
        <v>2327</v>
      </c>
      <c r="H165" t="s">
        <v>2324</v>
      </c>
      <c r="I165" t="s">
        <v>1262</v>
      </c>
      <c r="J165">
        <v>6.6E-3</v>
      </c>
    </row>
    <row r="166" spans="1:10" hidden="1">
      <c r="A166" t="s">
        <v>570</v>
      </c>
      <c r="B166">
        <v>14</v>
      </c>
      <c r="C166" t="s">
        <v>717</v>
      </c>
      <c r="D166">
        <v>15</v>
      </c>
      <c r="E166" t="s">
        <v>328</v>
      </c>
      <c r="F166" t="s">
        <v>2322</v>
      </c>
      <c r="G166" t="s">
        <v>2328</v>
      </c>
      <c r="H166" t="s">
        <v>2335</v>
      </c>
      <c r="I166" t="s">
        <v>1262</v>
      </c>
      <c r="J166">
        <v>2.63E-2</v>
      </c>
    </row>
    <row r="167" spans="1:10" hidden="1">
      <c r="A167" t="s">
        <v>570</v>
      </c>
      <c r="B167">
        <v>14</v>
      </c>
      <c r="C167" t="s">
        <v>717</v>
      </c>
      <c r="D167">
        <v>15</v>
      </c>
      <c r="E167" t="s">
        <v>328</v>
      </c>
      <c r="F167" t="s">
        <v>2322</v>
      </c>
      <c r="G167" t="s">
        <v>2330</v>
      </c>
      <c r="H167" t="s">
        <v>1580</v>
      </c>
      <c r="I167" t="s">
        <v>1262</v>
      </c>
      <c r="J167">
        <v>0.88819999999999999</v>
      </c>
    </row>
    <row r="168" spans="1:10" hidden="1">
      <c r="A168" t="s">
        <v>570</v>
      </c>
      <c r="B168">
        <v>14</v>
      </c>
      <c r="C168" t="s">
        <v>717</v>
      </c>
      <c r="D168">
        <v>15</v>
      </c>
      <c r="E168" t="s">
        <v>328</v>
      </c>
      <c r="F168" t="s">
        <v>2332</v>
      </c>
      <c r="G168" t="s">
        <v>2333</v>
      </c>
      <c r="H168" t="s">
        <v>1585</v>
      </c>
      <c r="I168" t="s">
        <v>1262</v>
      </c>
      <c r="J168">
        <v>0.56579999999999997</v>
      </c>
    </row>
    <row r="169" spans="1:10" hidden="1">
      <c r="A169" t="s">
        <v>570</v>
      </c>
      <c r="B169">
        <v>14</v>
      </c>
      <c r="C169" t="s">
        <v>717</v>
      </c>
      <c r="D169">
        <v>15</v>
      </c>
      <c r="E169" t="s">
        <v>328</v>
      </c>
      <c r="F169" t="s">
        <v>2332</v>
      </c>
      <c r="G169" t="s">
        <v>2334</v>
      </c>
      <c r="H169" t="s">
        <v>1279</v>
      </c>
      <c r="I169" t="s">
        <v>1262</v>
      </c>
      <c r="J169">
        <v>0.43419999999999997</v>
      </c>
    </row>
    <row r="170" spans="1:10" hidden="1">
      <c r="A170" t="s">
        <v>570</v>
      </c>
      <c r="B170">
        <v>14</v>
      </c>
      <c r="C170" t="s">
        <v>717</v>
      </c>
      <c r="D170">
        <v>23</v>
      </c>
      <c r="E170" t="s">
        <v>25</v>
      </c>
      <c r="F170" t="s">
        <v>1243</v>
      </c>
      <c r="G170" t="s">
        <v>1243</v>
      </c>
      <c r="H170" t="s">
        <v>2354</v>
      </c>
      <c r="I170" t="s">
        <v>2354</v>
      </c>
      <c r="J170">
        <v>1</v>
      </c>
    </row>
    <row r="171" spans="1:10" hidden="1">
      <c r="A171" t="s">
        <v>570</v>
      </c>
      <c r="B171">
        <v>14</v>
      </c>
      <c r="C171" t="s">
        <v>717</v>
      </c>
      <c r="D171">
        <v>23</v>
      </c>
      <c r="E171" t="s">
        <v>25</v>
      </c>
      <c r="F171" t="s">
        <v>2311</v>
      </c>
      <c r="G171" t="s">
        <v>2343</v>
      </c>
      <c r="H171" t="s">
        <v>2355</v>
      </c>
      <c r="I171" t="s">
        <v>2354</v>
      </c>
      <c r="J171">
        <v>0.2666</v>
      </c>
    </row>
    <row r="172" spans="1:10" hidden="1">
      <c r="A172" t="s">
        <v>570</v>
      </c>
      <c r="B172">
        <v>14</v>
      </c>
      <c r="C172" t="s">
        <v>717</v>
      </c>
      <c r="D172">
        <v>23</v>
      </c>
      <c r="E172" t="s">
        <v>25</v>
      </c>
      <c r="F172" t="s">
        <v>2311</v>
      </c>
      <c r="G172" t="s">
        <v>1250</v>
      </c>
      <c r="H172" t="s">
        <v>1598</v>
      </c>
      <c r="I172" t="s">
        <v>2354</v>
      </c>
      <c r="J172">
        <v>0.26069999999999999</v>
      </c>
    </row>
    <row r="173" spans="1:10" hidden="1">
      <c r="A173" t="s">
        <v>570</v>
      </c>
      <c r="B173">
        <v>14</v>
      </c>
      <c r="C173" t="s">
        <v>717</v>
      </c>
      <c r="D173">
        <v>23</v>
      </c>
      <c r="E173" t="s">
        <v>25</v>
      </c>
      <c r="F173" t="s">
        <v>2311</v>
      </c>
      <c r="G173" t="s">
        <v>1401</v>
      </c>
      <c r="H173" t="s">
        <v>2356</v>
      </c>
      <c r="I173" t="s">
        <v>2354</v>
      </c>
      <c r="J173">
        <v>0.21779999999999999</v>
      </c>
    </row>
    <row r="174" spans="1:10" hidden="1">
      <c r="A174" t="s">
        <v>570</v>
      </c>
      <c r="B174">
        <v>14</v>
      </c>
      <c r="C174" t="s">
        <v>717</v>
      </c>
      <c r="D174">
        <v>23</v>
      </c>
      <c r="E174" t="s">
        <v>25</v>
      </c>
      <c r="F174" t="s">
        <v>2311</v>
      </c>
      <c r="G174" t="s">
        <v>1357</v>
      </c>
      <c r="H174" t="s">
        <v>2357</v>
      </c>
      <c r="I174" t="s">
        <v>2354</v>
      </c>
      <c r="J174">
        <v>0.25490000000000002</v>
      </c>
    </row>
    <row r="175" spans="1:10" hidden="1">
      <c r="A175" t="s">
        <v>570</v>
      </c>
      <c r="B175">
        <v>14</v>
      </c>
      <c r="C175" t="s">
        <v>717</v>
      </c>
      <c r="D175">
        <v>23</v>
      </c>
      <c r="E175" t="s">
        <v>25</v>
      </c>
      <c r="F175" t="s">
        <v>2320</v>
      </c>
      <c r="G175" t="s">
        <v>2321</v>
      </c>
      <c r="H175" t="s">
        <v>2358</v>
      </c>
      <c r="I175" t="s">
        <v>2354</v>
      </c>
      <c r="J175">
        <v>0.29980000000000001</v>
      </c>
    </row>
    <row r="176" spans="1:10" hidden="1">
      <c r="A176" t="s">
        <v>570</v>
      </c>
      <c r="B176">
        <v>14</v>
      </c>
      <c r="C176" t="s">
        <v>717</v>
      </c>
      <c r="D176">
        <v>23</v>
      </c>
      <c r="E176" t="s">
        <v>25</v>
      </c>
      <c r="F176" t="s">
        <v>2320</v>
      </c>
      <c r="G176" t="s">
        <v>2338</v>
      </c>
      <c r="H176" t="s">
        <v>1458</v>
      </c>
      <c r="I176" t="s">
        <v>2354</v>
      </c>
      <c r="J176">
        <v>5.4699999999999999E-2</v>
      </c>
    </row>
    <row r="177" spans="1:10" hidden="1">
      <c r="A177" t="s">
        <v>570</v>
      </c>
      <c r="B177">
        <v>14</v>
      </c>
      <c r="C177" t="s">
        <v>717</v>
      </c>
      <c r="D177">
        <v>23</v>
      </c>
      <c r="E177" t="s">
        <v>25</v>
      </c>
      <c r="F177" t="s">
        <v>2320</v>
      </c>
      <c r="G177" t="s">
        <v>2339</v>
      </c>
      <c r="H177" t="s">
        <v>1361</v>
      </c>
      <c r="I177" t="s">
        <v>2354</v>
      </c>
      <c r="J177">
        <v>8.5900000000000004E-2</v>
      </c>
    </row>
    <row r="178" spans="1:10" hidden="1">
      <c r="A178" t="s">
        <v>570</v>
      </c>
      <c r="B178">
        <v>14</v>
      </c>
      <c r="C178" t="s">
        <v>717</v>
      </c>
      <c r="D178">
        <v>23</v>
      </c>
      <c r="E178" t="s">
        <v>25</v>
      </c>
      <c r="F178" t="s">
        <v>2320</v>
      </c>
      <c r="G178" t="s">
        <v>2340</v>
      </c>
      <c r="H178" t="s">
        <v>1248</v>
      </c>
      <c r="I178" t="s">
        <v>2354</v>
      </c>
      <c r="J178">
        <v>5.8999999999999999E-3</v>
      </c>
    </row>
    <row r="179" spans="1:10" hidden="1">
      <c r="A179" t="s">
        <v>570</v>
      </c>
      <c r="B179">
        <v>14</v>
      </c>
      <c r="C179" t="s">
        <v>717</v>
      </c>
      <c r="D179">
        <v>23</v>
      </c>
      <c r="E179" t="s">
        <v>25</v>
      </c>
      <c r="F179" t="s">
        <v>2320</v>
      </c>
      <c r="G179" t="s">
        <v>2341</v>
      </c>
      <c r="H179" t="s">
        <v>1357</v>
      </c>
      <c r="I179" t="s">
        <v>2354</v>
      </c>
      <c r="J179">
        <v>1.17E-2</v>
      </c>
    </row>
    <row r="180" spans="1:10" hidden="1">
      <c r="A180" t="s">
        <v>570</v>
      </c>
      <c r="B180">
        <v>14</v>
      </c>
      <c r="C180" t="s">
        <v>717</v>
      </c>
      <c r="D180">
        <v>23</v>
      </c>
      <c r="E180" t="s">
        <v>25</v>
      </c>
      <c r="F180" t="s">
        <v>2320</v>
      </c>
      <c r="G180" t="s">
        <v>2298</v>
      </c>
      <c r="H180" t="s">
        <v>1368</v>
      </c>
      <c r="I180" t="s">
        <v>2354</v>
      </c>
      <c r="J180">
        <v>0.17480000000000001</v>
      </c>
    </row>
    <row r="181" spans="1:10" hidden="1">
      <c r="A181" t="s">
        <v>570</v>
      </c>
      <c r="B181">
        <v>14</v>
      </c>
      <c r="C181" t="s">
        <v>717</v>
      </c>
      <c r="D181">
        <v>23</v>
      </c>
      <c r="E181" t="s">
        <v>25</v>
      </c>
      <c r="F181" t="s">
        <v>2322</v>
      </c>
      <c r="G181" t="s">
        <v>2323</v>
      </c>
      <c r="H181" t="s">
        <v>2324</v>
      </c>
      <c r="I181" t="s">
        <v>2354</v>
      </c>
      <c r="J181">
        <v>1E-3</v>
      </c>
    </row>
    <row r="182" spans="1:10" hidden="1">
      <c r="A182" t="s">
        <v>570</v>
      </c>
      <c r="B182">
        <v>14</v>
      </c>
      <c r="C182" t="s">
        <v>717</v>
      </c>
      <c r="D182">
        <v>23</v>
      </c>
      <c r="E182" t="s">
        <v>25</v>
      </c>
      <c r="F182" t="s">
        <v>2322</v>
      </c>
      <c r="G182" t="s">
        <v>2325</v>
      </c>
      <c r="H182" t="s">
        <v>1357</v>
      </c>
      <c r="I182" t="s">
        <v>2354</v>
      </c>
      <c r="J182">
        <v>1.17E-2</v>
      </c>
    </row>
    <row r="183" spans="1:10" hidden="1">
      <c r="A183" t="s">
        <v>570</v>
      </c>
      <c r="B183">
        <v>14</v>
      </c>
      <c r="C183" t="s">
        <v>717</v>
      </c>
      <c r="D183">
        <v>23</v>
      </c>
      <c r="E183" t="s">
        <v>25</v>
      </c>
      <c r="F183" t="s">
        <v>2322</v>
      </c>
      <c r="G183" t="s">
        <v>2326</v>
      </c>
      <c r="H183" t="s">
        <v>1508</v>
      </c>
      <c r="I183" t="s">
        <v>2354</v>
      </c>
      <c r="J183">
        <v>0.13669999999999999</v>
      </c>
    </row>
    <row r="184" spans="1:10" hidden="1">
      <c r="A184" t="s">
        <v>570</v>
      </c>
      <c r="B184">
        <v>14</v>
      </c>
      <c r="C184" t="s">
        <v>717</v>
      </c>
      <c r="D184">
        <v>23</v>
      </c>
      <c r="E184" t="s">
        <v>25</v>
      </c>
      <c r="F184" t="s">
        <v>2322</v>
      </c>
      <c r="G184" t="s">
        <v>2327</v>
      </c>
      <c r="H184" t="s">
        <v>1273</v>
      </c>
      <c r="I184" t="s">
        <v>2354</v>
      </c>
      <c r="J184">
        <v>3.61E-2</v>
      </c>
    </row>
    <row r="185" spans="1:10" hidden="1">
      <c r="A185" t="s">
        <v>570</v>
      </c>
      <c r="B185">
        <v>14</v>
      </c>
      <c r="C185" t="s">
        <v>717</v>
      </c>
      <c r="D185">
        <v>23</v>
      </c>
      <c r="E185" t="s">
        <v>25</v>
      </c>
      <c r="F185" t="s">
        <v>2322</v>
      </c>
      <c r="G185" t="s">
        <v>2352</v>
      </c>
      <c r="H185" t="s">
        <v>2344</v>
      </c>
      <c r="I185" t="s">
        <v>2354</v>
      </c>
      <c r="J185">
        <v>2E-3</v>
      </c>
    </row>
    <row r="186" spans="1:10" hidden="1">
      <c r="A186" t="s">
        <v>570</v>
      </c>
      <c r="B186">
        <v>14</v>
      </c>
      <c r="C186" t="s">
        <v>717</v>
      </c>
      <c r="D186">
        <v>23</v>
      </c>
      <c r="E186" t="s">
        <v>25</v>
      </c>
      <c r="F186" t="s">
        <v>2322</v>
      </c>
      <c r="G186" t="s">
        <v>2328</v>
      </c>
      <c r="H186" t="s">
        <v>1244</v>
      </c>
      <c r="I186" t="s">
        <v>2354</v>
      </c>
      <c r="J186">
        <v>3.4200000000000001E-2</v>
      </c>
    </row>
    <row r="187" spans="1:10" hidden="1">
      <c r="A187" t="s">
        <v>570</v>
      </c>
      <c r="B187">
        <v>14</v>
      </c>
      <c r="C187" t="s">
        <v>717</v>
      </c>
      <c r="D187">
        <v>23</v>
      </c>
      <c r="E187" t="s">
        <v>25</v>
      </c>
      <c r="F187" t="s">
        <v>2322</v>
      </c>
      <c r="G187" t="s">
        <v>2330</v>
      </c>
      <c r="H187" t="s">
        <v>2359</v>
      </c>
      <c r="I187" t="s">
        <v>2354</v>
      </c>
      <c r="J187">
        <v>0.77829999999999999</v>
      </c>
    </row>
    <row r="188" spans="1:10" hidden="1">
      <c r="A188" t="s">
        <v>570</v>
      </c>
      <c r="B188">
        <v>14</v>
      </c>
      <c r="C188" t="s">
        <v>717</v>
      </c>
      <c r="D188">
        <v>23</v>
      </c>
      <c r="E188" t="s">
        <v>25</v>
      </c>
      <c r="F188" t="s">
        <v>2332</v>
      </c>
      <c r="G188" t="s">
        <v>2333</v>
      </c>
      <c r="H188" t="s">
        <v>2360</v>
      </c>
      <c r="I188" t="s">
        <v>2354</v>
      </c>
      <c r="J188">
        <v>0.47460000000000002</v>
      </c>
    </row>
    <row r="189" spans="1:10" hidden="1">
      <c r="A189" t="s">
        <v>570</v>
      </c>
      <c r="B189">
        <v>14</v>
      </c>
      <c r="C189" t="s">
        <v>717</v>
      </c>
      <c r="D189">
        <v>23</v>
      </c>
      <c r="E189" t="s">
        <v>25</v>
      </c>
      <c r="F189" t="s">
        <v>2332</v>
      </c>
      <c r="G189" t="s">
        <v>2334</v>
      </c>
      <c r="H189" t="s">
        <v>2361</v>
      </c>
      <c r="I189" t="s">
        <v>2354</v>
      </c>
      <c r="J189">
        <v>0.52539999999999998</v>
      </c>
    </row>
    <row r="190" spans="1:10" hidden="1">
      <c r="A190" t="s">
        <v>570</v>
      </c>
      <c r="B190">
        <v>14</v>
      </c>
      <c r="C190" t="s">
        <v>717</v>
      </c>
      <c r="D190">
        <v>16</v>
      </c>
      <c r="E190" t="s">
        <v>367</v>
      </c>
      <c r="F190" t="s">
        <v>1243</v>
      </c>
      <c r="G190" t="s">
        <v>1243</v>
      </c>
      <c r="H190" t="s">
        <v>2362</v>
      </c>
      <c r="I190" t="s">
        <v>2362</v>
      </c>
      <c r="J190">
        <v>1</v>
      </c>
    </row>
    <row r="191" spans="1:10" hidden="1">
      <c r="A191" t="s">
        <v>570</v>
      </c>
      <c r="B191">
        <v>14</v>
      </c>
      <c r="C191" t="s">
        <v>717</v>
      </c>
      <c r="D191">
        <v>16</v>
      </c>
      <c r="E191" t="s">
        <v>367</v>
      </c>
      <c r="F191" t="s">
        <v>2311</v>
      </c>
      <c r="G191" t="s">
        <v>2312</v>
      </c>
      <c r="H191" t="s">
        <v>1306</v>
      </c>
      <c r="I191" t="s">
        <v>2362</v>
      </c>
      <c r="J191">
        <v>0.12989999999999999</v>
      </c>
    </row>
    <row r="192" spans="1:10" hidden="1">
      <c r="A192" t="s">
        <v>570</v>
      </c>
      <c r="B192">
        <v>14</v>
      </c>
      <c r="C192" t="s">
        <v>717</v>
      </c>
      <c r="D192">
        <v>16</v>
      </c>
      <c r="E192" t="s">
        <v>367</v>
      </c>
      <c r="F192" t="s">
        <v>2311</v>
      </c>
      <c r="G192" t="s">
        <v>2313</v>
      </c>
      <c r="H192" t="s">
        <v>1310</v>
      </c>
      <c r="I192" t="s">
        <v>2362</v>
      </c>
      <c r="J192">
        <v>0.1464</v>
      </c>
    </row>
    <row r="193" spans="1:10" hidden="1">
      <c r="A193" t="s">
        <v>570</v>
      </c>
      <c r="B193">
        <v>14</v>
      </c>
      <c r="C193" t="s">
        <v>717</v>
      </c>
      <c r="D193">
        <v>16</v>
      </c>
      <c r="E193" t="s">
        <v>367</v>
      </c>
      <c r="F193" t="s">
        <v>2311</v>
      </c>
      <c r="G193" t="s">
        <v>2314</v>
      </c>
      <c r="H193" t="s">
        <v>1346</v>
      </c>
      <c r="I193" t="s">
        <v>2362</v>
      </c>
      <c r="J193">
        <v>0.1072</v>
      </c>
    </row>
    <row r="194" spans="1:10" hidden="1">
      <c r="A194" t="s">
        <v>570</v>
      </c>
      <c r="B194">
        <v>14</v>
      </c>
      <c r="C194" t="s">
        <v>717</v>
      </c>
      <c r="D194">
        <v>16</v>
      </c>
      <c r="E194" t="s">
        <v>367</v>
      </c>
      <c r="F194" t="s">
        <v>2311</v>
      </c>
      <c r="G194" t="s">
        <v>2315</v>
      </c>
      <c r="H194" t="s">
        <v>1288</v>
      </c>
      <c r="I194" t="s">
        <v>2362</v>
      </c>
      <c r="J194">
        <v>0.13400000000000001</v>
      </c>
    </row>
    <row r="195" spans="1:10" hidden="1">
      <c r="A195" t="s">
        <v>570</v>
      </c>
      <c r="B195">
        <v>14</v>
      </c>
      <c r="C195" t="s">
        <v>717</v>
      </c>
      <c r="D195">
        <v>16</v>
      </c>
      <c r="E195" t="s">
        <v>367</v>
      </c>
      <c r="F195" t="s">
        <v>2311</v>
      </c>
      <c r="G195" t="s">
        <v>2316</v>
      </c>
      <c r="H195" t="s">
        <v>1402</v>
      </c>
      <c r="I195" t="s">
        <v>2362</v>
      </c>
      <c r="J195">
        <v>0.1031</v>
      </c>
    </row>
    <row r="196" spans="1:10" hidden="1">
      <c r="A196" t="s">
        <v>570</v>
      </c>
      <c r="B196">
        <v>14</v>
      </c>
      <c r="C196" t="s">
        <v>717</v>
      </c>
      <c r="D196">
        <v>16</v>
      </c>
      <c r="E196" t="s">
        <v>367</v>
      </c>
      <c r="F196" t="s">
        <v>2311</v>
      </c>
      <c r="G196" t="s">
        <v>2317</v>
      </c>
      <c r="H196" t="s">
        <v>1279</v>
      </c>
      <c r="I196" t="s">
        <v>2362</v>
      </c>
      <c r="J196">
        <v>0.1361</v>
      </c>
    </row>
    <row r="197" spans="1:10" hidden="1">
      <c r="A197" t="s">
        <v>570</v>
      </c>
      <c r="B197">
        <v>14</v>
      </c>
      <c r="C197" t="s">
        <v>717</v>
      </c>
      <c r="D197">
        <v>16</v>
      </c>
      <c r="E197" t="s">
        <v>367</v>
      </c>
      <c r="F197" t="s">
        <v>2311</v>
      </c>
      <c r="G197" t="s">
        <v>2318</v>
      </c>
      <c r="H197" t="s">
        <v>1447</v>
      </c>
      <c r="I197" t="s">
        <v>2362</v>
      </c>
      <c r="J197">
        <v>0.1381</v>
      </c>
    </row>
    <row r="198" spans="1:10" hidden="1">
      <c r="A198" t="s">
        <v>570</v>
      </c>
      <c r="B198">
        <v>14</v>
      </c>
      <c r="C198" t="s">
        <v>717</v>
      </c>
      <c r="D198">
        <v>16</v>
      </c>
      <c r="E198" t="s">
        <v>367</v>
      </c>
      <c r="F198" t="s">
        <v>2311</v>
      </c>
      <c r="G198" t="s">
        <v>2319</v>
      </c>
      <c r="H198" t="s">
        <v>1395</v>
      </c>
      <c r="I198" t="s">
        <v>2362</v>
      </c>
      <c r="J198">
        <v>0.1052</v>
      </c>
    </row>
    <row r="199" spans="1:10" hidden="1">
      <c r="A199" t="s">
        <v>570</v>
      </c>
      <c r="B199">
        <v>14</v>
      </c>
      <c r="C199" t="s">
        <v>717</v>
      </c>
      <c r="D199">
        <v>16</v>
      </c>
      <c r="E199" t="s">
        <v>367</v>
      </c>
      <c r="F199" t="s">
        <v>2320</v>
      </c>
      <c r="G199" t="s">
        <v>2321</v>
      </c>
      <c r="H199" t="s">
        <v>1322</v>
      </c>
      <c r="I199" t="s">
        <v>2362</v>
      </c>
      <c r="J199">
        <v>0.39179999999999998</v>
      </c>
    </row>
    <row r="200" spans="1:10" hidden="1">
      <c r="A200" t="s">
        <v>570</v>
      </c>
      <c r="B200">
        <v>14</v>
      </c>
      <c r="C200" t="s">
        <v>717</v>
      </c>
      <c r="D200">
        <v>16</v>
      </c>
      <c r="E200" t="s">
        <v>367</v>
      </c>
      <c r="F200" t="s">
        <v>2320</v>
      </c>
      <c r="G200" t="s">
        <v>2338</v>
      </c>
      <c r="H200" t="s">
        <v>1312</v>
      </c>
      <c r="I200" t="s">
        <v>2362</v>
      </c>
      <c r="J200">
        <v>1.03E-2</v>
      </c>
    </row>
    <row r="201" spans="1:10" hidden="1">
      <c r="A201" t="s">
        <v>570</v>
      </c>
      <c r="B201">
        <v>14</v>
      </c>
      <c r="C201" t="s">
        <v>717</v>
      </c>
      <c r="D201">
        <v>16</v>
      </c>
      <c r="E201" t="s">
        <v>367</v>
      </c>
      <c r="F201" t="s">
        <v>2320</v>
      </c>
      <c r="G201" t="s">
        <v>2340</v>
      </c>
      <c r="H201" t="s">
        <v>1323</v>
      </c>
      <c r="I201" t="s">
        <v>2362</v>
      </c>
      <c r="J201">
        <v>3.7100000000000001E-2</v>
      </c>
    </row>
    <row r="202" spans="1:10" hidden="1">
      <c r="A202" t="s">
        <v>570</v>
      </c>
      <c r="B202">
        <v>14</v>
      </c>
      <c r="C202" t="s">
        <v>717</v>
      </c>
      <c r="D202">
        <v>16</v>
      </c>
      <c r="E202" t="s">
        <v>367</v>
      </c>
      <c r="F202" t="s">
        <v>2320</v>
      </c>
      <c r="G202" t="s">
        <v>2341</v>
      </c>
      <c r="H202" t="s">
        <v>1248</v>
      </c>
      <c r="I202" t="s">
        <v>2362</v>
      </c>
      <c r="J202">
        <v>1.24E-2</v>
      </c>
    </row>
    <row r="203" spans="1:10" hidden="1">
      <c r="A203" t="s">
        <v>570</v>
      </c>
      <c r="B203">
        <v>14</v>
      </c>
      <c r="C203" t="s">
        <v>717</v>
      </c>
      <c r="D203">
        <v>16</v>
      </c>
      <c r="E203" t="s">
        <v>367</v>
      </c>
      <c r="F203" t="s">
        <v>2320</v>
      </c>
      <c r="G203" t="s">
        <v>2298</v>
      </c>
      <c r="H203" t="s">
        <v>1325</v>
      </c>
      <c r="I203" t="s">
        <v>2362</v>
      </c>
      <c r="J203">
        <v>0.1918</v>
      </c>
    </row>
    <row r="204" spans="1:10" hidden="1">
      <c r="A204" t="s">
        <v>570</v>
      </c>
      <c r="B204">
        <v>14</v>
      </c>
      <c r="C204" t="s">
        <v>717</v>
      </c>
      <c r="D204">
        <v>16</v>
      </c>
      <c r="E204" t="s">
        <v>367</v>
      </c>
      <c r="F204" t="s">
        <v>2322</v>
      </c>
      <c r="G204" t="s">
        <v>2323</v>
      </c>
      <c r="H204" t="s">
        <v>2324</v>
      </c>
      <c r="I204" t="s">
        <v>2362</v>
      </c>
      <c r="J204">
        <v>2.0999999999999999E-3</v>
      </c>
    </row>
    <row r="205" spans="1:10" hidden="1">
      <c r="A205" t="s">
        <v>570</v>
      </c>
      <c r="B205">
        <v>14</v>
      </c>
      <c r="C205" t="s">
        <v>717</v>
      </c>
      <c r="D205">
        <v>16</v>
      </c>
      <c r="E205" t="s">
        <v>367</v>
      </c>
      <c r="F205" t="s">
        <v>2322</v>
      </c>
      <c r="G205" t="s">
        <v>2325</v>
      </c>
      <c r="H205" t="s">
        <v>2335</v>
      </c>
      <c r="I205" t="s">
        <v>2362</v>
      </c>
      <c r="J205">
        <v>8.2000000000000007E-3</v>
      </c>
    </row>
    <row r="206" spans="1:10" hidden="1">
      <c r="A206" t="s">
        <v>570</v>
      </c>
      <c r="B206">
        <v>14</v>
      </c>
      <c r="C206" t="s">
        <v>717</v>
      </c>
      <c r="D206">
        <v>16</v>
      </c>
      <c r="E206" t="s">
        <v>367</v>
      </c>
      <c r="F206" t="s">
        <v>2322</v>
      </c>
      <c r="G206" t="s">
        <v>2326</v>
      </c>
      <c r="H206" t="s">
        <v>1591</v>
      </c>
      <c r="I206" t="s">
        <v>2362</v>
      </c>
      <c r="J206">
        <v>3.3000000000000002E-2</v>
      </c>
    </row>
    <row r="207" spans="1:10" hidden="1">
      <c r="A207" t="s">
        <v>570</v>
      </c>
      <c r="B207">
        <v>14</v>
      </c>
      <c r="C207" t="s">
        <v>717</v>
      </c>
      <c r="D207">
        <v>16</v>
      </c>
      <c r="E207" t="s">
        <v>367</v>
      </c>
      <c r="F207" t="s">
        <v>2322</v>
      </c>
      <c r="G207" t="s">
        <v>2327</v>
      </c>
      <c r="H207" t="s">
        <v>1323</v>
      </c>
      <c r="I207" t="s">
        <v>2362</v>
      </c>
      <c r="J207">
        <v>3.7100000000000001E-2</v>
      </c>
    </row>
    <row r="208" spans="1:10" hidden="1">
      <c r="A208" t="s">
        <v>570</v>
      </c>
      <c r="B208">
        <v>14</v>
      </c>
      <c r="C208" t="s">
        <v>717</v>
      </c>
      <c r="D208">
        <v>16</v>
      </c>
      <c r="E208" t="s">
        <v>367</v>
      </c>
      <c r="F208" t="s">
        <v>2322</v>
      </c>
      <c r="G208" t="s">
        <v>2352</v>
      </c>
      <c r="H208" t="s">
        <v>2324</v>
      </c>
      <c r="I208" t="s">
        <v>2362</v>
      </c>
      <c r="J208">
        <v>2.0999999999999999E-3</v>
      </c>
    </row>
    <row r="209" spans="1:10" hidden="1">
      <c r="A209" t="s">
        <v>570</v>
      </c>
      <c r="B209">
        <v>14</v>
      </c>
      <c r="C209" t="s">
        <v>717</v>
      </c>
      <c r="D209">
        <v>16</v>
      </c>
      <c r="E209" t="s">
        <v>367</v>
      </c>
      <c r="F209" t="s">
        <v>2322</v>
      </c>
      <c r="G209" t="s">
        <v>2328</v>
      </c>
      <c r="H209" t="s">
        <v>1256</v>
      </c>
      <c r="I209" t="s">
        <v>2362</v>
      </c>
      <c r="J209">
        <v>2.8899999999999999E-2</v>
      </c>
    </row>
    <row r="210" spans="1:10" hidden="1">
      <c r="A210" t="s">
        <v>570</v>
      </c>
      <c r="B210">
        <v>14</v>
      </c>
      <c r="C210" t="s">
        <v>717</v>
      </c>
      <c r="D210">
        <v>16</v>
      </c>
      <c r="E210" t="s">
        <v>367</v>
      </c>
      <c r="F210" t="s">
        <v>2322</v>
      </c>
      <c r="G210" t="s">
        <v>2330</v>
      </c>
      <c r="H210" t="s">
        <v>1625</v>
      </c>
      <c r="I210" t="s">
        <v>2362</v>
      </c>
      <c r="J210">
        <v>0.88870000000000005</v>
      </c>
    </row>
    <row r="211" spans="1:10" hidden="1">
      <c r="A211" t="s">
        <v>570</v>
      </c>
      <c r="B211">
        <v>14</v>
      </c>
      <c r="C211" t="s">
        <v>717</v>
      </c>
      <c r="D211">
        <v>16</v>
      </c>
      <c r="E211" t="s">
        <v>367</v>
      </c>
      <c r="F211" t="s">
        <v>2332</v>
      </c>
      <c r="G211" t="s">
        <v>2333</v>
      </c>
      <c r="H211" t="s">
        <v>1550</v>
      </c>
      <c r="I211" t="s">
        <v>2362</v>
      </c>
      <c r="J211">
        <v>0.45150000000000001</v>
      </c>
    </row>
    <row r="212" spans="1:10" hidden="1">
      <c r="A212" t="s">
        <v>570</v>
      </c>
      <c r="B212">
        <v>14</v>
      </c>
      <c r="C212" t="s">
        <v>717</v>
      </c>
      <c r="D212">
        <v>16</v>
      </c>
      <c r="E212" t="s">
        <v>367</v>
      </c>
      <c r="F212" t="s">
        <v>2332</v>
      </c>
      <c r="G212" t="s">
        <v>2334</v>
      </c>
      <c r="H212" t="s">
        <v>1275</v>
      </c>
      <c r="I212" t="s">
        <v>2362</v>
      </c>
      <c r="J212">
        <v>0.54849999999999999</v>
      </c>
    </row>
    <row r="213" spans="1:10" hidden="1">
      <c r="A213" t="s">
        <v>570</v>
      </c>
      <c r="B213">
        <v>14</v>
      </c>
      <c r="C213" t="s">
        <v>717</v>
      </c>
      <c r="D213">
        <v>27</v>
      </c>
      <c r="E213" t="s">
        <v>415</v>
      </c>
      <c r="F213" t="s">
        <v>1243</v>
      </c>
      <c r="G213" t="s">
        <v>1243</v>
      </c>
      <c r="H213" t="s">
        <v>1501</v>
      </c>
      <c r="I213" t="s">
        <v>1501</v>
      </c>
      <c r="J213">
        <v>1</v>
      </c>
    </row>
    <row r="214" spans="1:10" hidden="1">
      <c r="A214" t="s">
        <v>570</v>
      </c>
      <c r="B214">
        <v>14</v>
      </c>
      <c r="C214" t="s">
        <v>717</v>
      </c>
      <c r="D214">
        <v>27</v>
      </c>
      <c r="E214" t="s">
        <v>415</v>
      </c>
      <c r="F214" t="s">
        <v>2311</v>
      </c>
      <c r="G214" t="s">
        <v>2312</v>
      </c>
      <c r="H214" t="s">
        <v>1386</v>
      </c>
      <c r="I214" t="s">
        <v>1501</v>
      </c>
      <c r="J214">
        <v>0.12559999999999999</v>
      </c>
    </row>
    <row r="215" spans="1:10" hidden="1">
      <c r="A215" t="s">
        <v>570</v>
      </c>
      <c r="B215">
        <v>14</v>
      </c>
      <c r="C215" t="s">
        <v>717</v>
      </c>
      <c r="D215">
        <v>27</v>
      </c>
      <c r="E215" t="s">
        <v>415</v>
      </c>
      <c r="F215" t="s">
        <v>2311</v>
      </c>
      <c r="G215" t="s">
        <v>2313</v>
      </c>
      <c r="H215" t="s">
        <v>1334</v>
      </c>
      <c r="I215" t="s">
        <v>1501</v>
      </c>
      <c r="J215">
        <v>0.1231</v>
      </c>
    </row>
    <row r="216" spans="1:10" hidden="1">
      <c r="A216" t="s">
        <v>570</v>
      </c>
      <c r="B216">
        <v>14</v>
      </c>
      <c r="C216" t="s">
        <v>717</v>
      </c>
      <c r="D216">
        <v>27</v>
      </c>
      <c r="E216" t="s">
        <v>415</v>
      </c>
      <c r="F216" t="s">
        <v>2311</v>
      </c>
      <c r="G216" t="s">
        <v>2314</v>
      </c>
      <c r="H216" t="s">
        <v>1458</v>
      </c>
      <c r="I216" t="s">
        <v>1501</v>
      </c>
      <c r="J216">
        <v>0.14360000000000001</v>
      </c>
    </row>
    <row r="217" spans="1:10" hidden="1">
      <c r="A217" t="s">
        <v>570</v>
      </c>
      <c r="B217">
        <v>14</v>
      </c>
      <c r="C217" t="s">
        <v>717</v>
      </c>
      <c r="D217">
        <v>27</v>
      </c>
      <c r="E217" t="s">
        <v>415</v>
      </c>
      <c r="F217" t="s">
        <v>2311</v>
      </c>
      <c r="G217" t="s">
        <v>2315</v>
      </c>
      <c r="H217" t="s">
        <v>1334</v>
      </c>
      <c r="I217" t="s">
        <v>1501</v>
      </c>
      <c r="J217">
        <v>0.1231</v>
      </c>
    </row>
    <row r="218" spans="1:10" hidden="1">
      <c r="A218" t="s">
        <v>570</v>
      </c>
      <c r="B218">
        <v>14</v>
      </c>
      <c r="C218" t="s">
        <v>717</v>
      </c>
      <c r="D218">
        <v>27</v>
      </c>
      <c r="E218" t="s">
        <v>415</v>
      </c>
      <c r="F218" t="s">
        <v>2311</v>
      </c>
      <c r="G218" t="s">
        <v>2316</v>
      </c>
      <c r="H218" t="s">
        <v>1458</v>
      </c>
      <c r="I218" t="s">
        <v>1501</v>
      </c>
      <c r="J218">
        <v>0.14360000000000001</v>
      </c>
    </row>
    <row r="219" spans="1:10" hidden="1">
      <c r="A219" t="s">
        <v>570</v>
      </c>
      <c r="B219">
        <v>14</v>
      </c>
      <c r="C219" t="s">
        <v>717</v>
      </c>
      <c r="D219">
        <v>27</v>
      </c>
      <c r="E219" t="s">
        <v>415</v>
      </c>
      <c r="F219" t="s">
        <v>2311</v>
      </c>
      <c r="G219" t="s">
        <v>2317</v>
      </c>
      <c r="H219" t="s">
        <v>1458</v>
      </c>
      <c r="I219" t="s">
        <v>1501</v>
      </c>
      <c r="J219">
        <v>0.14360000000000001</v>
      </c>
    </row>
    <row r="220" spans="1:10" hidden="1">
      <c r="A220" t="s">
        <v>570</v>
      </c>
      <c r="B220">
        <v>14</v>
      </c>
      <c r="C220" t="s">
        <v>717</v>
      </c>
      <c r="D220">
        <v>27</v>
      </c>
      <c r="E220" t="s">
        <v>415</v>
      </c>
      <c r="F220" t="s">
        <v>2311</v>
      </c>
      <c r="G220" t="s">
        <v>2318</v>
      </c>
      <c r="H220" t="s">
        <v>1515</v>
      </c>
      <c r="I220" t="s">
        <v>1501</v>
      </c>
      <c r="J220">
        <v>0.1128</v>
      </c>
    </row>
    <row r="221" spans="1:10" hidden="1">
      <c r="A221" t="s">
        <v>570</v>
      </c>
      <c r="B221">
        <v>14</v>
      </c>
      <c r="C221" t="s">
        <v>717</v>
      </c>
      <c r="D221">
        <v>27</v>
      </c>
      <c r="E221" t="s">
        <v>415</v>
      </c>
      <c r="F221" t="s">
        <v>2311</v>
      </c>
      <c r="G221" t="s">
        <v>2319</v>
      </c>
      <c r="H221" t="s">
        <v>1411</v>
      </c>
      <c r="I221" t="s">
        <v>1501</v>
      </c>
      <c r="J221">
        <v>8.4599999999999995E-2</v>
      </c>
    </row>
    <row r="222" spans="1:10" hidden="1">
      <c r="A222" t="s">
        <v>570</v>
      </c>
      <c r="B222">
        <v>14</v>
      </c>
      <c r="C222" t="s">
        <v>717</v>
      </c>
      <c r="D222">
        <v>27</v>
      </c>
      <c r="E222" t="s">
        <v>415</v>
      </c>
      <c r="F222" t="s">
        <v>2320</v>
      </c>
      <c r="G222" t="s">
        <v>2321</v>
      </c>
      <c r="H222" t="s">
        <v>2348</v>
      </c>
      <c r="I222" t="s">
        <v>1501</v>
      </c>
      <c r="J222">
        <v>0.62050000000000005</v>
      </c>
    </row>
    <row r="223" spans="1:10" hidden="1">
      <c r="A223" t="s">
        <v>570</v>
      </c>
      <c r="B223">
        <v>14</v>
      </c>
      <c r="C223" t="s">
        <v>717</v>
      </c>
      <c r="D223">
        <v>27</v>
      </c>
      <c r="E223" t="s">
        <v>415</v>
      </c>
      <c r="F223" t="s">
        <v>2320</v>
      </c>
      <c r="G223" t="s">
        <v>2338</v>
      </c>
      <c r="H223" t="s">
        <v>1290</v>
      </c>
      <c r="I223" t="s">
        <v>1501</v>
      </c>
      <c r="J223">
        <v>6.1499999999999999E-2</v>
      </c>
    </row>
    <row r="224" spans="1:10" hidden="1">
      <c r="A224" t="s">
        <v>570</v>
      </c>
      <c r="B224">
        <v>14</v>
      </c>
      <c r="C224" t="s">
        <v>717</v>
      </c>
      <c r="D224">
        <v>27</v>
      </c>
      <c r="E224" t="s">
        <v>415</v>
      </c>
      <c r="F224" t="s">
        <v>2320</v>
      </c>
      <c r="G224" t="s">
        <v>2339</v>
      </c>
      <c r="H224" t="s">
        <v>1595</v>
      </c>
      <c r="I224" t="s">
        <v>1501</v>
      </c>
      <c r="J224">
        <v>0.42559999999999998</v>
      </c>
    </row>
    <row r="225" spans="1:10" hidden="1">
      <c r="A225" t="s">
        <v>570</v>
      </c>
      <c r="B225">
        <v>14</v>
      </c>
      <c r="C225" t="s">
        <v>717</v>
      </c>
      <c r="D225">
        <v>27</v>
      </c>
      <c r="E225" t="s">
        <v>415</v>
      </c>
      <c r="F225" t="s">
        <v>2320</v>
      </c>
      <c r="G225" t="s">
        <v>2298</v>
      </c>
      <c r="H225" t="s">
        <v>1331</v>
      </c>
      <c r="I225" t="s">
        <v>1501</v>
      </c>
      <c r="J225">
        <v>0.1154</v>
      </c>
    </row>
    <row r="226" spans="1:10" hidden="1">
      <c r="A226" t="s">
        <v>570</v>
      </c>
      <c r="B226">
        <v>14</v>
      </c>
      <c r="C226" t="s">
        <v>717</v>
      </c>
      <c r="D226">
        <v>27</v>
      </c>
      <c r="E226" t="s">
        <v>415</v>
      </c>
      <c r="F226" t="s">
        <v>2322</v>
      </c>
      <c r="G226" t="s">
        <v>2323</v>
      </c>
      <c r="H226" t="s">
        <v>2324</v>
      </c>
      <c r="I226" t="s">
        <v>1501</v>
      </c>
      <c r="J226">
        <v>2.5999999999999999E-3</v>
      </c>
    </row>
    <row r="227" spans="1:10" hidden="1">
      <c r="A227" t="s">
        <v>570</v>
      </c>
      <c r="B227">
        <v>14</v>
      </c>
      <c r="C227" t="s">
        <v>717</v>
      </c>
      <c r="D227">
        <v>27</v>
      </c>
      <c r="E227" t="s">
        <v>415</v>
      </c>
      <c r="F227" t="s">
        <v>2322</v>
      </c>
      <c r="G227" t="s">
        <v>2325</v>
      </c>
      <c r="H227" t="s">
        <v>2344</v>
      </c>
      <c r="I227" t="s">
        <v>1501</v>
      </c>
      <c r="J227">
        <v>5.1000000000000004E-3</v>
      </c>
    </row>
    <row r="228" spans="1:10" hidden="1">
      <c r="A228" t="s">
        <v>570</v>
      </c>
      <c r="B228">
        <v>14</v>
      </c>
      <c r="C228" t="s">
        <v>717</v>
      </c>
      <c r="D228">
        <v>27</v>
      </c>
      <c r="E228" t="s">
        <v>415</v>
      </c>
      <c r="F228" t="s">
        <v>2322</v>
      </c>
      <c r="G228" t="s">
        <v>2326</v>
      </c>
      <c r="H228" t="s">
        <v>1608</v>
      </c>
      <c r="I228" t="s">
        <v>1501</v>
      </c>
      <c r="J228">
        <v>0.44619999999999999</v>
      </c>
    </row>
    <row r="229" spans="1:10" hidden="1">
      <c r="A229" t="s">
        <v>570</v>
      </c>
      <c r="B229">
        <v>14</v>
      </c>
      <c r="C229" t="s">
        <v>717</v>
      </c>
      <c r="D229">
        <v>27</v>
      </c>
      <c r="E229" t="s">
        <v>415</v>
      </c>
      <c r="F229" t="s">
        <v>2322</v>
      </c>
      <c r="G229" t="s">
        <v>2327</v>
      </c>
      <c r="H229" t="s">
        <v>1249</v>
      </c>
      <c r="I229" t="s">
        <v>1501</v>
      </c>
      <c r="J229">
        <v>6.4100000000000004E-2</v>
      </c>
    </row>
    <row r="230" spans="1:10" hidden="1">
      <c r="A230" t="s">
        <v>570</v>
      </c>
      <c r="B230">
        <v>14</v>
      </c>
      <c r="C230" t="s">
        <v>717</v>
      </c>
      <c r="D230">
        <v>27</v>
      </c>
      <c r="E230" t="s">
        <v>415</v>
      </c>
      <c r="F230" t="s">
        <v>2322</v>
      </c>
      <c r="G230" t="s">
        <v>2328</v>
      </c>
      <c r="H230" t="s">
        <v>1401</v>
      </c>
      <c r="I230" t="s">
        <v>1501</v>
      </c>
      <c r="J230">
        <v>2.8199999999999999E-2</v>
      </c>
    </row>
    <row r="231" spans="1:10" hidden="1">
      <c r="A231" t="s">
        <v>570</v>
      </c>
      <c r="B231">
        <v>14</v>
      </c>
      <c r="C231" t="s">
        <v>717</v>
      </c>
      <c r="D231">
        <v>27</v>
      </c>
      <c r="E231" t="s">
        <v>415</v>
      </c>
      <c r="F231" t="s">
        <v>2322</v>
      </c>
      <c r="G231" t="s">
        <v>2330</v>
      </c>
      <c r="H231" t="s">
        <v>1551</v>
      </c>
      <c r="I231" t="s">
        <v>1501</v>
      </c>
      <c r="J231">
        <v>0.45379999999999998</v>
      </c>
    </row>
    <row r="232" spans="1:10" hidden="1">
      <c r="A232" t="s">
        <v>570</v>
      </c>
      <c r="B232">
        <v>14</v>
      </c>
      <c r="C232" t="s">
        <v>717</v>
      </c>
      <c r="D232">
        <v>27</v>
      </c>
      <c r="E232" t="s">
        <v>415</v>
      </c>
      <c r="F232" t="s">
        <v>2332</v>
      </c>
      <c r="G232" t="s">
        <v>2333</v>
      </c>
      <c r="H232" t="s">
        <v>1424</v>
      </c>
      <c r="I232" t="s">
        <v>1501</v>
      </c>
      <c r="J232">
        <v>0.54100000000000004</v>
      </c>
    </row>
    <row r="233" spans="1:10" hidden="1">
      <c r="A233" t="s">
        <v>570</v>
      </c>
      <c r="B233">
        <v>14</v>
      </c>
      <c r="C233" t="s">
        <v>717</v>
      </c>
      <c r="D233">
        <v>27</v>
      </c>
      <c r="E233" t="s">
        <v>415</v>
      </c>
      <c r="F233" t="s">
        <v>2332</v>
      </c>
      <c r="G233" t="s">
        <v>2334</v>
      </c>
      <c r="H233" t="s">
        <v>1368</v>
      </c>
      <c r="I233" t="s">
        <v>1501</v>
      </c>
      <c r="J233">
        <v>0.45900000000000002</v>
      </c>
    </row>
    <row r="234" spans="1:10" hidden="1">
      <c r="A234" t="s">
        <v>570</v>
      </c>
      <c r="B234">
        <v>14</v>
      </c>
      <c r="C234" t="s">
        <v>717</v>
      </c>
      <c r="D234">
        <v>24</v>
      </c>
      <c r="E234" t="s">
        <v>528</v>
      </c>
      <c r="F234" t="s">
        <v>1243</v>
      </c>
      <c r="G234" t="s">
        <v>1243</v>
      </c>
      <c r="H234" t="s">
        <v>1527</v>
      </c>
      <c r="I234" t="s">
        <v>1527</v>
      </c>
      <c r="J234">
        <v>1</v>
      </c>
    </row>
    <row r="235" spans="1:10" hidden="1">
      <c r="A235" t="s">
        <v>570</v>
      </c>
      <c r="B235">
        <v>14</v>
      </c>
      <c r="C235" t="s">
        <v>717</v>
      </c>
      <c r="D235">
        <v>24</v>
      </c>
      <c r="E235" t="s">
        <v>528</v>
      </c>
      <c r="F235" t="s">
        <v>2311</v>
      </c>
      <c r="G235" t="s">
        <v>2312</v>
      </c>
      <c r="H235" t="s">
        <v>1273</v>
      </c>
      <c r="I235" t="s">
        <v>1527</v>
      </c>
      <c r="J235">
        <v>0.1242</v>
      </c>
    </row>
    <row r="236" spans="1:10" hidden="1">
      <c r="A236" t="s">
        <v>570</v>
      </c>
      <c r="B236">
        <v>14</v>
      </c>
      <c r="C236" t="s">
        <v>717</v>
      </c>
      <c r="D236">
        <v>24</v>
      </c>
      <c r="E236" t="s">
        <v>528</v>
      </c>
      <c r="F236" t="s">
        <v>2311</v>
      </c>
      <c r="G236" t="s">
        <v>2313</v>
      </c>
      <c r="H236" t="s">
        <v>1244</v>
      </c>
      <c r="I236" t="s">
        <v>1527</v>
      </c>
      <c r="J236">
        <v>0.1174</v>
      </c>
    </row>
    <row r="237" spans="1:10" hidden="1">
      <c r="A237" t="s">
        <v>570</v>
      </c>
      <c r="B237">
        <v>14</v>
      </c>
      <c r="C237" t="s">
        <v>717</v>
      </c>
      <c r="D237">
        <v>24</v>
      </c>
      <c r="E237" t="s">
        <v>528</v>
      </c>
      <c r="F237" t="s">
        <v>2311</v>
      </c>
      <c r="G237" t="s">
        <v>2314</v>
      </c>
      <c r="H237" t="s">
        <v>1336</v>
      </c>
      <c r="I237" t="s">
        <v>1527</v>
      </c>
      <c r="J237">
        <v>0.1275</v>
      </c>
    </row>
    <row r="238" spans="1:10" hidden="1">
      <c r="A238" t="s">
        <v>570</v>
      </c>
      <c r="B238">
        <v>14</v>
      </c>
      <c r="C238" t="s">
        <v>717</v>
      </c>
      <c r="D238">
        <v>24</v>
      </c>
      <c r="E238" t="s">
        <v>528</v>
      </c>
      <c r="F238" t="s">
        <v>2311</v>
      </c>
      <c r="G238" t="s">
        <v>2315</v>
      </c>
      <c r="H238" t="s">
        <v>1273</v>
      </c>
      <c r="I238" t="s">
        <v>1527</v>
      </c>
      <c r="J238">
        <v>0.1242</v>
      </c>
    </row>
    <row r="239" spans="1:10" hidden="1">
      <c r="A239" t="s">
        <v>570</v>
      </c>
      <c r="B239">
        <v>14</v>
      </c>
      <c r="C239" t="s">
        <v>717</v>
      </c>
      <c r="D239">
        <v>24</v>
      </c>
      <c r="E239" t="s">
        <v>528</v>
      </c>
      <c r="F239" t="s">
        <v>2311</v>
      </c>
      <c r="G239" t="s">
        <v>2316</v>
      </c>
      <c r="H239" t="s">
        <v>1360</v>
      </c>
      <c r="I239" t="s">
        <v>1527</v>
      </c>
      <c r="J239">
        <v>0.1409</v>
      </c>
    </row>
    <row r="240" spans="1:10" hidden="1">
      <c r="A240" t="s">
        <v>570</v>
      </c>
      <c r="B240">
        <v>14</v>
      </c>
      <c r="C240" t="s">
        <v>717</v>
      </c>
      <c r="D240">
        <v>24</v>
      </c>
      <c r="E240" t="s">
        <v>528</v>
      </c>
      <c r="F240" t="s">
        <v>2311</v>
      </c>
      <c r="G240" t="s">
        <v>2317</v>
      </c>
      <c r="H240" t="s">
        <v>1386</v>
      </c>
      <c r="I240" t="s">
        <v>1527</v>
      </c>
      <c r="J240">
        <v>0.16439999999999999</v>
      </c>
    </row>
    <row r="241" spans="1:10" hidden="1">
      <c r="A241" t="s">
        <v>570</v>
      </c>
      <c r="B241">
        <v>14</v>
      </c>
      <c r="C241" t="s">
        <v>717</v>
      </c>
      <c r="D241">
        <v>24</v>
      </c>
      <c r="E241" t="s">
        <v>528</v>
      </c>
      <c r="F241" t="s">
        <v>2311</v>
      </c>
      <c r="G241" t="s">
        <v>2318</v>
      </c>
      <c r="H241" t="s">
        <v>1399</v>
      </c>
      <c r="I241" t="s">
        <v>1527</v>
      </c>
      <c r="J241">
        <v>0.104</v>
      </c>
    </row>
    <row r="242" spans="1:10" hidden="1">
      <c r="A242" t="s">
        <v>570</v>
      </c>
      <c r="B242">
        <v>14</v>
      </c>
      <c r="C242" t="s">
        <v>717</v>
      </c>
      <c r="D242">
        <v>24</v>
      </c>
      <c r="E242" t="s">
        <v>528</v>
      </c>
      <c r="F242" t="s">
        <v>2311</v>
      </c>
      <c r="G242" t="s">
        <v>2319</v>
      </c>
      <c r="H242" t="s">
        <v>1253</v>
      </c>
      <c r="I242" t="s">
        <v>1527</v>
      </c>
      <c r="J242">
        <v>9.7299999999999998E-2</v>
      </c>
    </row>
    <row r="243" spans="1:10" hidden="1">
      <c r="A243" t="s">
        <v>570</v>
      </c>
      <c r="B243">
        <v>14</v>
      </c>
      <c r="C243" t="s">
        <v>717</v>
      </c>
      <c r="D243">
        <v>24</v>
      </c>
      <c r="E243" t="s">
        <v>528</v>
      </c>
      <c r="F243" t="s">
        <v>2320</v>
      </c>
      <c r="G243" t="s">
        <v>2321</v>
      </c>
      <c r="H243" t="s">
        <v>2363</v>
      </c>
      <c r="I243" t="s">
        <v>1527</v>
      </c>
      <c r="J243">
        <v>0.6946</v>
      </c>
    </row>
    <row r="244" spans="1:10" hidden="1">
      <c r="A244" t="s">
        <v>570</v>
      </c>
      <c r="B244">
        <v>14</v>
      </c>
      <c r="C244" t="s">
        <v>717</v>
      </c>
      <c r="D244">
        <v>24</v>
      </c>
      <c r="E244" t="s">
        <v>528</v>
      </c>
      <c r="F244" t="s">
        <v>2320</v>
      </c>
      <c r="G244" t="s">
        <v>2338</v>
      </c>
      <c r="H244" t="s">
        <v>1352</v>
      </c>
      <c r="I244" t="s">
        <v>1527</v>
      </c>
      <c r="J244">
        <v>2.35E-2</v>
      </c>
    </row>
    <row r="245" spans="1:10" hidden="1">
      <c r="A245" t="s">
        <v>570</v>
      </c>
      <c r="B245">
        <v>14</v>
      </c>
      <c r="C245" t="s">
        <v>717</v>
      </c>
      <c r="D245">
        <v>24</v>
      </c>
      <c r="E245" t="s">
        <v>528</v>
      </c>
      <c r="F245" t="s">
        <v>2320</v>
      </c>
      <c r="G245" t="s">
        <v>2298</v>
      </c>
      <c r="H245" t="s">
        <v>1436</v>
      </c>
      <c r="I245" t="s">
        <v>1527</v>
      </c>
      <c r="J245">
        <v>0.29189999999999999</v>
      </c>
    </row>
    <row r="246" spans="1:10" hidden="1">
      <c r="A246" t="s">
        <v>570</v>
      </c>
      <c r="B246">
        <v>14</v>
      </c>
      <c r="C246" t="s">
        <v>717</v>
      </c>
      <c r="D246">
        <v>24</v>
      </c>
      <c r="E246" t="s">
        <v>528</v>
      </c>
      <c r="F246" t="s">
        <v>2322</v>
      </c>
      <c r="G246" t="s">
        <v>2323</v>
      </c>
      <c r="H246" t="s">
        <v>2344</v>
      </c>
      <c r="I246" t="s">
        <v>1527</v>
      </c>
      <c r="J246">
        <v>6.7000000000000002E-3</v>
      </c>
    </row>
    <row r="247" spans="1:10" hidden="1">
      <c r="A247" t="s">
        <v>570</v>
      </c>
      <c r="B247">
        <v>14</v>
      </c>
      <c r="C247" t="s">
        <v>717</v>
      </c>
      <c r="D247">
        <v>24</v>
      </c>
      <c r="E247" t="s">
        <v>528</v>
      </c>
      <c r="F247" t="s">
        <v>2322</v>
      </c>
      <c r="G247" t="s">
        <v>2325</v>
      </c>
      <c r="H247" t="s">
        <v>2344</v>
      </c>
      <c r="I247" t="s">
        <v>1527</v>
      </c>
      <c r="J247">
        <v>6.7000000000000002E-3</v>
      </c>
    </row>
    <row r="248" spans="1:10" hidden="1">
      <c r="A248" t="s">
        <v>570</v>
      </c>
      <c r="B248">
        <v>14</v>
      </c>
      <c r="C248" t="s">
        <v>717</v>
      </c>
      <c r="D248">
        <v>24</v>
      </c>
      <c r="E248" t="s">
        <v>528</v>
      </c>
      <c r="F248" t="s">
        <v>2322</v>
      </c>
      <c r="G248" t="s">
        <v>2326</v>
      </c>
      <c r="H248" t="s">
        <v>1460</v>
      </c>
      <c r="I248" t="s">
        <v>1527</v>
      </c>
      <c r="J248">
        <v>6.7100000000000007E-2</v>
      </c>
    </row>
    <row r="249" spans="1:10" hidden="1">
      <c r="A249" t="s">
        <v>570</v>
      </c>
      <c r="B249">
        <v>14</v>
      </c>
      <c r="C249" t="s">
        <v>717</v>
      </c>
      <c r="D249">
        <v>24</v>
      </c>
      <c r="E249" t="s">
        <v>528</v>
      </c>
      <c r="F249" t="s">
        <v>2322</v>
      </c>
      <c r="G249" t="s">
        <v>2327</v>
      </c>
      <c r="H249" t="s">
        <v>1256</v>
      </c>
      <c r="I249" t="s">
        <v>1527</v>
      </c>
      <c r="J249">
        <v>4.7E-2</v>
      </c>
    </row>
    <row r="250" spans="1:10" hidden="1">
      <c r="A250" t="s">
        <v>570</v>
      </c>
      <c r="B250">
        <v>14</v>
      </c>
      <c r="C250" t="s">
        <v>717</v>
      </c>
      <c r="D250">
        <v>24</v>
      </c>
      <c r="E250" t="s">
        <v>528</v>
      </c>
      <c r="F250" t="s">
        <v>2322</v>
      </c>
      <c r="G250" t="s">
        <v>2352</v>
      </c>
      <c r="H250" t="s">
        <v>2344</v>
      </c>
      <c r="I250" t="s">
        <v>1527</v>
      </c>
      <c r="J250">
        <v>6.7000000000000002E-3</v>
      </c>
    </row>
    <row r="251" spans="1:10" hidden="1">
      <c r="A251" t="s">
        <v>570</v>
      </c>
      <c r="B251">
        <v>14</v>
      </c>
      <c r="C251" t="s">
        <v>717</v>
      </c>
      <c r="D251">
        <v>24</v>
      </c>
      <c r="E251" t="s">
        <v>528</v>
      </c>
      <c r="F251" t="s">
        <v>2322</v>
      </c>
      <c r="G251" t="s">
        <v>2328</v>
      </c>
      <c r="H251" t="s">
        <v>1323</v>
      </c>
      <c r="I251" t="s">
        <v>1527</v>
      </c>
      <c r="J251">
        <v>6.0400000000000002E-2</v>
      </c>
    </row>
    <row r="252" spans="1:10" hidden="1">
      <c r="A252" t="s">
        <v>570</v>
      </c>
      <c r="B252">
        <v>14</v>
      </c>
      <c r="C252" t="s">
        <v>717</v>
      </c>
      <c r="D252">
        <v>24</v>
      </c>
      <c r="E252" t="s">
        <v>528</v>
      </c>
      <c r="F252" t="s">
        <v>2322</v>
      </c>
      <c r="G252" t="s">
        <v>2330</v>
      </c>
      <c r="H252" t="s">
        <v>2346</v>
      </c>
      <c r="I252" t="s">
        <v>1527</v>
      </c>
      <c r="J252">
        <v>0.8054</v>
      </c>
    </row>
    <row r="253" spans="1:10" hidden="1">
      <c r="A253" t="s">
        <v>570</v>
      </c>
      <c r="B253">
        <v>14</v>
      </c>
      <c r="C253" t="s">
        <v>717</v>
      </c>
      <c r="D253">
        <v>24</v>
      </c>
      <c r="E253" t="s">
        <v>528</v>
      </c>
      <c r="F253" t="s">
        <v>2332</v>
      </c>
      <c r="G253" t="s">
        <v>2333</v>
      </c>
      <c r="H253" t="s">
        <v>1354</v>
      </c>
      <c r="I253" t="s">
        <v>1527</v>
      </c>
      <c r="J253">
        <v>0.47649999999999998</v>
      </c>
    </row>
    <row r="254" spans="1:10" hidden="1">
      <c r="A254" t="s">
        <v>570</v>
      </c>
      <c r="B254">
        <v>14</v>
      </c>
      <c r="C254" t="s">
        <v>717</v>
      </c>
      <c r="D254">
        <v>24</v>
      </c>
      <c r="E254" t="s">
        <v>528</v>
      </c>
      <c r="F254" t="s">
        <v>2332</v>
      </c>
      <c r="G254" t="s">
        <v>2334</v>
      </c>
      <c r="H254" t="s">
        <v>2364</v>
      </c>
      <c r="I254" t="s">
        <v>1527</v>
      </c>
      <c r="J254">
        <v>0.52349999999999997</v>
      </c>
    </row>
    <row r="255" spans="1:10" hidden="1">
      <c r="A255" t="s">
        <v>570</v>
      </c>
      <c r="B255">
        <v>14</v>
      </c>
      <c r="C255" t="s">
        <v>717</v>
      </c>
      <c r="D255">
        <v>21</v>
      </c>
      <c r="E255" t="s">
        <v>549</v>
      </c>
      <c r="F255" t="s">
        <v>1243</v>
      </c>
      <c r="G255" t="s">
        <v>1243</v>
      </c>
      <c r="H255" t="s">
        <v>1272</v>
      </c>
      <c r="I255" t="s">
        <v>1272</v>
      </c>
      <c r="J255">
        <v>1</v>
      </c>
    </row>
    <row r="256" spans="1:10" hidden="1">
      <c r="A256" t="s">
        <v>570</v>
      </c>
      <c r="B256">
        <v>14</v>
      </c>
      <c r="C256" t="s">
        <v>717</v>
      </c>
      <c r="D256">
        <v>21</v>
      </c>
      <c r="E256" t="s">
        <v>549</v>
      </c>
      <c r="F256" t="s">
        <v>2311</v>
      </c>
      <c r="G256" t="s">
        <v>2312</v>
      </c>
      <c r="H256" t="s">
        <v>1250</v>
      </c>
      <c r="I256" t="s">
        <v>1272</v>
      </c>
      <c r="J256">
        <v>6.7599999999999993E-2</v>
      </c>
    </row>
    <row r="257" spans="1:10" hidden="1">
      <c r="A257" t="s">
        <v>570</v>
      </c>
      <c r="B257">
        <v>14</v>
      </c>
      <c r="C257" t="s">
        <v>717</v>
      </c>
      <c r="D257">
        <v>21</v>
      </c>
      <c r="E257" t="s">
        <v>549</v>
      </c>
      <c r="F257" t="s">
        <v>2311</v>
      </c>
      <c r="G257" t="s">
        <v>2313</v>
      </c>
      <c r="H257" t="s">
        <v>1520</v>
      </c>
      <c r="I257" t="s">
        <v>1272</v>
      </c>
      <c r="J257">
        <v>0.12839999999999999</v>
      </c>
    </row>
    <row r="258" spans="1:10" hidden="1">
      <c r="A258" t="s">
        <v>570</v>
      </c>
      <c r="B258">
        <v>14</v>
      </c>
      <c r="C258" t="s">
        <v>717</v>
      </c>
      <c r="D258">
        <v>21</v>
      </c>
      <c r="E258" t="s">
        <v>549</v>
      </c>
      <c r="F258" t="s">
        <v>2311</v>
      </c>
      <c r="G258" t="s">
        <v>2314</v>
      </c>
      <c r="H258" t="s">
        <v>1261</v>
      </c>
      <c r="I258" t="s">
        <v>1272</v>
      </c>
      <c r="J258">
        <v>0.14860000000000001</v>
      </c>
    </row>
    <row r="259" spans="1:10" hidden="1">
      <c r="A259" t="s">
        <v>570</v>
      </c>
      <c r="B259">
        <v>14</v>
      </c>
      <c r="C259" t="s">
        <v>717</v>
      </c>
      <c r="D259">
        <v>21</v>
      </c>
      <c r="E259" t="s">
        <v>549</v>
      </c>
      <c r="F259" t="s">
        <v>2311</v>
      </c>
      <c r="G259" t="s">
        <v>2315</v>
      </c>
      <c r="H259" t="s">
        <v>1411</v>
      </c>
      <c r="I259" t="s">
        <v>1272</v>
      </c>
      <c r="J259">
        <v>0.223</v>
      </c>
    </row>
    <row r="260" spans="1:10" hidden="1">
      <c r="A260" t="s">
        <v>570</v>
      </c>
      <c r="B260">
        <v>14</v>
      </c>
      <c r="C260" t="s">
        <v>717</v>
      </c>
      <c r="D260">
        <v>21</v>
      </c>
      <c r="E260" t="s">
        <v>549</v>
      </c>
      <c r="F260" t="s">
        <v>2311</v>
      </c>
      <c r="G260" t="s">
        <v>2316</v>
      </c>
      <c r="H260" t="s">
        <v>1549</v>
      </c>
      <c r="I260" t="s">
        <v>1272</v>
      </c>
      <c r="J260">
        <v>0.15540000000000001</v>
      </c>
    </row>
    <row r="261" spans="1:10" hidden="1">
      <c r="A261" t="s">
        <v>570</v>
      </c>
      <c r="B261">
        <v>14</v>
      </c>
      <c r="C261" t="s">
        <v>717</v>
      </c>
      <c r="D261">
        <v>21</v>
      </c>
      <c r="E261" t="s">
        <v>549</v>
      </c>
      <c r="F261" t="s">
        <v>2311</v>
      </c>
      <c r="G261" t="s">
        <v>2317</v>
      </c>
      <c r="H261" t="s">
        <v>1290</v>
      </c>
      <c r="I261" t="s">
        <v>1272</v>
      </c>
      <c r="J261">
        <v>0.16220000000000001</v>
      </c>
    </row>
    <row r="262" spans="1:10" hidden="1">
      <c r="A262" t="s">
        <v>570</v>
      </c>
      <c r="B262">
        <v>14</v>
      </c>
      <c r="C262" t="s">
        <v>717</v>
      </c>
      <c r="D262">
        <v>21</v>
      </c>
      <c r="E262" t="s">
        <v>549</v>
      </c>
      <c r="F262" t="s">
        <v>2311</v>
      </c>
      <c r="G262" t="s">
        <v>2318</v>
      </c>
      <c r="H262" t="s">
        <v>1333</v>
      </c>
      <c r="I262" t="s">
        <v>1272</v>
      </c>
      <c r="J262">
        <v>0.1149</v>
      </c>
    </row>
    <row r="263" spans="1:10" hidden="1">
      <c r="A263" t="s">
        <v>570</v>
      </c>
      <c r="B263">
        <v>14</v>
      </c>
      <c r="C263" t="s">
        <v>717</v>
      </c>
      <c r="D263">
        <v>21</v>
      </c>
      <c r="E263" t="s">
        <v>549</v>
      </c>
      <c r="F263" t="s">
        <v>2320</v>
      </c>
      <c r="G263" t="s">
        <v>2321</v>
      </c>
      <c r="H263" t="s">
        <v>1627</v>
      </c>
      <c r="I263" t="s">
        <v>1272</v>
      </c>
      <c r="J263">
        <v>0.75680000000000003</v>
      </c>
    </row>
    <row r="264" spans="1:10" hidden="1">
      <c r="A264" t="s">
        <v>570</v>
      </c>
      <c r="B264">
        <v>14</v>
      </c>
      <c r="C264" t="s">
        <v>717</v>
      </c>
      <c r="D264">
        <v>21</v>
      </c>
      <c r="E264" t="s">
        <v>549</v>
      </c>
      <c r="F264" t="s">
        <v>2320</v>
      </c>
      <c r="G264" t="s">
        <v>2298</v>
      </c>
      <c r="H264" t="s">
        <v>1411</v>
      </c>
      <c r="I264" t="s">
        <v>1272</v>
      </c>
      <c r="J264">
        <v>0.223</v>
      </c>
    </row>
    <row r="265" spans="1:10" hidden="1">
      <c r="A265" t="s">
        <v>570</v>
      </c>
      <c r="B265">
        <v>14</v>
      </c>
      <c r="C265" t="s">
        <v>717</v>
      </c>
      <c r="D265">
        <v>21</v>
      </c>
      <c r="E265" t="s">
        <v>549</v>
      </c>
      <c r="F265" t="s">
        <v>2322</v>
      </c>
      <c r="G265" t="s">
        <v>2325</v>
      </c>
      <c r="H265" t="s">
        <v>2329</v>
      </c>
      <c r="I265" t="s">
        <v>1272</v>
      </c>
      <c r="J265">
        <v>2.0299999999999999E-2</v>
      </c>
    </row>
    <row r="266" spans="1:10" hidden="1">
      <c r="A266" t="s">
        <v>570</v>
      </c>
      <c r="B266">
        <v>14</v>
      </c>
      <c r="C266" t="s">
        <v>717</v>
      </c>
      <c r="D266">
        <v>21</v>
      </c>
      <c r="E266" t="s">
        <v>549</v>
      </c>
      <c r="F266" t="s">
        <v>2322</v>
      </c>
      <c r="G266" t="s">
        <v>2326</v>
      </c>
      <c r="H266" t="s">
        <v>1591</v>
      </c>
      <c r="I266" t="s">
        <v>1272</v>
      </c>
      <c r="J266">
        <v>0.1081</v>
      </c>
    </row>
    <row r="267" spans="1:10" hidden="1">
      <c r="A267" t="s">
        <v>570</v>
      </c>
      <c r="B267">
        <v>14</v>
      </c>
      <c r="C267" t="s">
        <v>717</v>
      </c>
      <c r="D267">
        <v>21</v>
      </c>
      <c r="E267" t="s">
        <v>549</v>
      </c>
      <c r="F267" t="s">
        <v>2322</v>
      </c>
      <c r="G267" t="s">
        <v>2327</v>
      </c>
      <c r="H267" t="s">
        <v>1252</v>
      </c>
      <c r="I267" t="s">
        <v>1272</v>
      </c>
      <c r="J267">
        <v>6.08E-2</v>
      </c>
    </row>
    <row r="268" spans="1:10" hidden="1">
      <c r="A268" t="s">
        <v>570</v>
      </c>
      <c r="B268">
        <v>14</v>
      </c>
      <c r="C268" t="s">
        <v>717</v>
      </c>
      <c r="D268">
        <v>21</v>
      </c>
      <c r="E268" t="s">
        <v>549</v>
      </c>
      <c r="F268" t="s">
        <v>2322</v>
      </c>
      <c r="G268" t="s">
        <v>2328</v>
      </c>
      <c r="H268" t="s">
        <v>1252</v>
      </c>
      <c r="I268" t="s">
        <v>1272</v>
      </c>
      <c r="J268">
        <v>6.08E-2</v>
      </c>
    </row>
    <row r="269" spans="1:10" hidden="1">
      <c r="A269" t="s">
        <v>570</v>
      </c>
      <c r="B269">
        <v>14</v>
      </c>
      <c r="C269" t="s">
        <v>717</v>
      </c>
      <c r="D269">
        <v>21</v>
      </c>
      <c r="E269" t="s">
        <v>549</v>
      </c>
      <c r="F269" t="s">
        <v>2322</v>
      </c>
      <c r="G269" t="s">
        <v>2330</v>
      </c>
      <c r="H269" t="s">
        <v>1639</v>
      </c>
      <c r="I269" t="s">
        <v>1272</v>
      </c>
      <c r="J269">
        <v>0.75</v>
      </c>
    </row>
    <row r="270" spans="1:10" hidden="1">
      <c r="A270" t="s">
        <v>570</v>
      </c>
      <c r="B270">
        <v>14</v>
      </c>
      <c r="C270" t="s">
        <v>717</v>
      </c>
      <c r="D270">
        <v>21</v>
      </c>
      <c r="E270" t="s">
        <v>549</v>
      </c>
      <c r="F270" t="s">
        <v>2332</v>
      </c>
      <c r="G270" t="s">
        <v>2333</v>
      </c>
      <c r="H270" t="s">
        <v>1382</v>
      </c>
      <c r="I270" t="s">
        <v>1272</v>
      </c>
      <c r="J270">
        <v>0.54730000000000001</v>
      </c>
    </row>
    <row r="271" spans="1:10" hidden="1">
      <c r="A271" t="s">
        <v>570</v>
      </c>
      <c r="B271">
        <v>14</v>
      </c>
      <c r="C271" t="s">
        <v>717</v>
      </c>
      <c r="D271">
        <v>21</v>
      </c>
      <c r="E271" t="s">
        <v>549</v>
      </c>
      <c r="F271" t="s">
        <v>2332</v>
      </c>
      <c r="G271" t="s">
        <v>2334</v>
      </c>
      <c r="H271" t="s">
        <v>1447</v>
      </c>
      <c r="I271" t="s">
        <v>1272</v>
      </c>
      <c r="J271">
        <v>0.45269999999999999</v>
      </c>
    </row>
    <row r="272" spans="1:10" hidden="1">
      <c r="A272" t="s">
        <v>570</v>
      </c>
      <c r="B272">
        <v>14</v>
      </c>
      <c r="C272" t="s">
        <v>717</v>
      </c>
      <c r="D272">
        <v>19</v>
      </c>
      <c r="E272" t="s">
        <v>223</v>
      </c>
      <c r="F272" t="s">
        <v>1243</v>
      </c>
      <c r="G272" t="s">
        <v>1243</v>
      </c>
      <c r="H272" t="s">
        <v>1449</v>
      </c>
      <c r="I272" t="s">
        <v>1449</v>
      </c>
      <c r="J272">
        <v>1</v>
      </c>
    </row>
    <row r="273" spans="1:10" hidden="1">
      <c r="A273" t="s">
        <v>570</v>
      </c>
      <c r="B273">
        <v>14</v>
      </c>
      <c r="C273" t="s">
        <v>717</v>
      </c>
      <c r="D273">
        <v>19</v>
      </c>
      <c r="E273" t="s">
        <v>223</v>
      </c>
      <c r="F273" t="s">
        <v>2311</v>
      </c>
      <c r="G273" t="s">
        <v>2312</v>
      </c>
      <c r="H273" t="s">
        <v>1460</v>
      </c>
      <c r="I273" t="s">
        <v>1449</v>
      </c>
      <c r="J273">
        <v>9.0899999999999995E-2</v>
      </c>
    </row>
    <row r="274" spans="1:10" hidden="1">
      <c r="A274" t="s">
        <v>570</v>
      </c>
      <c r="B274">
        <v>14</v>
      </c>
      <c r="C274" t="s">
        <v>717</v>
      </c>
      <c r="D274">
        <v>19</v>
      </c>
      <c r="E274" t="s">
        <v>223</v>
      </c>
      <c r="F274" t="s">
        <v>2311</v>
      </c>
      <c r="G274" t="s">
        <v>2313</v>
      </c>
      <c r="H274" t="s">
        <v>1392</v>
      </c>
      <c r="I274" t="s">
        <v>1449</v>
      </c>
      <c r="J274">
        <v>0.18179999999999999</v>
      </c>
    </row>
    <row r="275" spans="1:10" hidden="1">
      <c r="A275" t="s">
        <v>570</v>
      </c>
      <c r="B275">
        <v>14</v>
      </c>
      <c r="C275" t="s">
        <v>717</v>
      </c>
      <c r="D275">
        <v>19</v>
      </c>
      <c r="E275" t="s">
        <v>223</v>
      </c>
      <c r="F275" t="s">
        <v>2311</v>
      </c>
      <c r="G275" t="s">
        <v>2314</v>
      </c>
      <c r="H275" t="s">
        <v>1261</v>
      </c>
      <c r="I275" t="s">
        <v>1449</v>
      </c>
      <c r="J275">
        <v>0.1</v>
      </c>
    </row>
    <row r="276" spans="1:10" hidden="1">
      <c r="A276" t="s">
        <v>570</v>
      </c>
      <c r="B276">
        <v>14</v>
      </c>
      <c r="C276" t="s">
        <v>717</v>
      </c>
      <c r="D276">
        <v>19</v>
      </c>
      <c r="E276" t="s">
        <v>223</v>
      </c>
      <c r="F276" t="s">
        <v>2311</v>
      </c>
      <c r="G276" t="s">
        <v>2315</v>
      </c>
      <c r="H276" t="s">
        <v>1244</v>
      </c>
      <c r="I276" t="s">
        <v>1449</v>
      </c>
      <c r="J276">
        <v>0.15909999999999999</v>
      </c>
    </row>
    <row r="277" spans="1:10" hidden="1">
      <c r="A277" t="s">
        <v>570</v>
      </c>
      <c r="B277">
        <v>14</v>
      </c>
      <c r="C277" t="s">
        <v>717</v>
      </c>
      <c r="D277">
        <v>19</v>
      </c>
      <c r="E277" t="s">
        <v>223</v>
      </c>
      <c r="F277" t="s">
        <v>2311</v>
      </c>
      <c r="G277" t="s">
        <v>2316</v>
      </c>
      <c r="H277" t="s">
        <v>1417</v>
      </c>
      <c r="I277" t="s">
        <v>1449</v>
      </c>
      <c r="J277">
        <v>9.5500000000000002E-2</v>
      </c>
    </row>
    <row r="278" spans="1:10" hidden="1">
      <c r="A278" t="s">
        <v>570</v>
      </c>
      <c r="B278">
        <v>14</v>
      </c>
      <c r="C278" t="s">
        <v>717</v>
      </c>
      <c r="D278">
        <v>19</v>
      </c>
      <c r="E278" t="s">
        <v>223</v>
      </c>
      <c r="F278" t="s">
        <v>2311</v>
      </c>
      <c r="G278" t="s">
        <v>2317</v>
      </c>
      <c r="H278" t="s">
        <v>1411</v>
      </c>
      <c r="I278" t="s">
        <v>1449</v>
      </c>
      <c r="J278">
        <v>0.15</v>
      </c>
    </row>
    <row r="279" spans="1:10" hidden="1">
      <c r="A279" t="s">
        <v>570</v>
      </c>
      <c r="B279">
        <v>14</v>
      </c>
      <c r="C279" t="s">
        <v>717</v>
      </c>
      <c r="D279">
        <v>19</v>
      </c>
      <c r="E279" t="s">
        <v>223</v>
      </c>
      <c r="F279" t="s">
        <v>2311</v>
      </c>
      <c r="G279" t="s">
        <v>2318</v>
      </c>
      <c r="H279" t="s">
        <v>1271</v>
      </c>
      <c r="I279" t="s">
        <v>1449</v>
      </c>
      <c r="J279">
        <v>0.1182</v>
      </c>
    </row>
    <row r="280" spans="1:10" hidden="1">
      <c r="A280" t="s">
        <v>570</v>
      </c>
      <c r="B280">
        <v>14</v>
      </c>
      <c r="C280" t="s">
        <v>717</v>
      </c>
      <c r="D280">
        <v>19</v>
      </c>
      <c r="E280" t="s">
        <v>223</v>
      </c>
      <c r="F280" t="s">
        <v>2311</v>
      </c>
      <c r="G280" t="s">
        <v>2319</v>
      </c>
      <c r="H280" t="s">
        <v>1549</v>
      </c>
      <c r="I280" t="s">
        <v>1449</v>
      </c>
      <c r="J280">
        <v>0.1045</v>
      </c>
    </row>
    <row r="281" spans="1:10" hidden="1">
      <c r="A281" t="s">
        <v>570</v>
      </c>
      <c r="B281">
        <v>14</v>
      </c>
      <c r="C281" t="s">
        <v>717</v>
      </c>
      <c r="D281">
        <v>19</v>
      </c>
      <c r="E281" t="s">
        <v>223</v>
      </c>
      <c r="F281" t="s">
        <v>2320</v>
      </c>
      <c r="G281" t="s">
        <v>2321</v>
      </c>
      <c r="H281" t="s">
        <v>1262</v>
      </c>
      <c r="I281" t="s">
        <v>1449</v>
      </c>
      <c r="J281">
        <v>0.69089999999999996</v>
      </c>
    </row>
    <row r="282" spans="1:10" hidden="1">
      <c r="A282" t="s">
        <v>570</v>
      </c>
      <c r="B282">
        <v>14</v>
      </c>
      <c r="C282" t="s">
        <v>717</v>
      </c>
      <c r="D282">
        <v>19</v>
      </c>
      <c r="E282" t="s">
        <v>223</v>
      </c>
      <c r="F282" t="s">
        <v>2320</v>
      </c>
      <c r="G282" t="s">
        <v>2338</v>
      </c>
      <c r="H282" t="s">
        <v>1352</v>
      </c>
      <c r="I282" t="s">
        <v>1449</v>
      </c>
      <c r="J282">
        <v>3.1800000000000002E-2</v>
      </c>
    </row>
    <row r="283" spans="1:10" hidden="1">
      <c r="A283" t="s">
        <v>570</v>
      </c>
      <c r="B283">
        <v>14</v>
      </c>
      <c r="C283" t="s">
        <v>717</v>
      </c>
      <c r="D283">
        <v>19</v>
      </c>
      <c r="E283" t="s">
        <v>223</v>
      </c>
      <c r="F283" t="s">
        <v>2320</v>
      </c>
      <c r="G283" t="s">
        <v>2340</v>
      </c>
      <c r="H283" t="s">
        <v>1312</v>
      </c>
      <c r="I283" t="s">
        <v>1449</v>
      </c>
      <c r="J283">
        <v>2.2700000000000001E-2</v>
      </c>
    </row>
    <row r="284" spans="1:10" hidden="1">
      <c r="A284" t="s">
        <v>570</v>
      </c>
      <c r="B284">
        <v>14</v>
      </c>
      <c r="C284" t="s">
        <v>717</v>
      </c>
      <c r="D284">
        <v>19</v>
      </c>
      <c r="E284" t="s">
        <v>223</v>
      </c>
      <c r="F284" t="s">
        <v>2320</v>
      </c>
      <c r="G284" t="s">
        <v>2298</v>
      </c>
      <c r="H284" t="s">
        <v>1346</v>
      </c>
      <c r="I284" t="s">
        <v>1449</v>
      </c>
      <c r="J284">
        <v>0.2364</v>
      </c>
    </row>
    <row r="285" spans="1:10" hidden="1">
      <c r="A285" t="s">
        <v>570</v>
      </c>
      <c r="B285">
        <v>14</v>
      </c>
      <c r="C285" t="s">
        <v>717</v>
      </c>
      <c r="D285">
        <v>19</v>
      </c>
      <c r="E285" t="s">
        <v>223</v>
      </c>
      <c r="F285" t="s">
        <v>2322</v>
      </c>
      <c r="G285" t="s">
        <v>2325</v>
      </c>
      <c r="H285" t="s">
        <v>2324</v>
      </c>
      <c r="I285" t="s">
        <v>1449</v>
      </c>
      <c r="J285">
        <v>4.4999999999999997E-3</v>
      </c>
    </row>
    <row r="286" spans="1:10" hidden="1">
      <c r="A286" t="s">
        <v>570</v>
      </c>
      <c r="B286">
        <v>14</v>
      </c>
      <c r="C286" t="s">
        <v>717</v>
      </c>
      <c r="D286">
        <v>19</v>
      </c>
      <c r="E286" t="s">
        <v>223</v>
      </c>
      <c r="F286" t="s">
        <v>2322</v>
      </c>
      <c r="G286" t="s">
        <v>2326</v>
      </c>
      <c r="H286" t="s">
        <v>1256</v>
      </c>
      <c r="I286" t="s">
        <v>1449</v>
      </c>
      <c r="J286">
        <v>6.3600000000000004E-2</v>
      </c>
    </row>
    <row r="287" spans="1:10" hidden="1">
      <c r="A287" t="s">
        <v>570</v>
      </c>
      <c r="B287">
        <v>14</v>
      </c>
      <c r="C287" t="s">
        <v>717</v>
      </c>
      <c r="D287">
        <v>19</v>
      </c>
      <c r="E287" t="s">
        <v>223</v>
      </c>
      <c r="F287" t="s">
        <v>2322</v>
      </c>
      <c r="G287" t="s">
        <v>2327</v>
      </c>
      <c r="H287" t="s">
        <v>1352</v>
      </c>
      <c r="I287" t="s">
        <v>1449</v>
      </c>
      <c r="J287">
        <v>3.1800000000000002E-2</v>
      </c>
    </row>
    <row r="288" spans="1:10" hidden="1">
      <c r="A288" t="s">
        <v>570</v>
      </c>
      <c r="B288">
        <v>14</v>
      </c>
      <c r="C288" t="s">
        <v>717</v>
      </c>
      <c r="D288">
        <v>19</v>
      </c>
      <c r="E288" t="s">
        <v>223</v>
      </c>
      <c r="F288" t="s">
        <v>2322</v>
      </c>
      <c r="G288" t="s">
        <v>2352</v>
      </c>
      <c r="H288" t="s">
        <v>2324</v>
      </c>
      <c r="I288" t="s">
        <v>1449</v>
      </c>
      <c r="J288">
        <v>4.4999999999999997E-3</v>
      </c>
    </row>
    <row r="289" spans="1:10" hidden="1">
      <c r="A289" t="s">
        <v>570</v>
      </c>
      <c r="B289">
        <v>14</v>
      </c>
      <c r="C289" t="s">
        <v>717</v>
      </c>
      <c r="D289">
        <v>19</v>
      </c>
      <c r="E289" t="s">
        <v>223</v>
      </c>
      <c r="F289" t="s">
        <v>2322</v>
      </c>
      <c r="G289" t="s">
        <v>2328</v>
      </c>
      <c r="H289" t="s">
        <v>1333</v>
      </c>
      <c r="I289" t="s">
        <v>1449</v>
      </c>
      <c r="J289">
        <v>7.7299999999999994E-2</v>
      </c>
    </row>
    <row r="290" spans="1:10" hidden="1">
      <c r="A290" t="s">
        <v>570</v>
      </c>
      <c r="B290">
        <v>14</v>
      </c>
      <c r="C290" t="s">
        <v>717</v>
      </c>
      <c r="D290">
        <v>19</v>
      </c>
      <c r="E290" t="s">
        <v>223</v>
      </c>
      <c r="F290" t="s">
        <v>2322</v>
      </c>
      <c r="G290" t="s">
        <v>2330</v>
      </c>
      <c r="H290" t="s">
        <v>1425</v>
      </c>
      <c r="I290" t="s">
        <v>1449</v>
      </c>
      <c r="J290">
        <v>0.81820000000000004</v>
      </c>
    </row>
    <row r="291" spans="1:10" hidden="1">
      <c r="A291" t="s">
        <v>570</v>
      </c>
      <c r="B291">
        <v>14</v>
      </c>
      <c r="C291" t="s">
        <v>717</v>
      </c>
      <c r="D291">
        <v>19</v>
      </c>
      <c r="E291" t="s">
        <v>223</v>
      </c>
      <c r="F291" t="s">
        <v>2332</v>
      </c>
      <c r="G291" t="s">
        <v>2333</v>
      </c>
      <c r="H291" t="s">
        <v>1390</v>
      </c>
      <c r="I291" t="s">
        <v>1449</v>
      </c>
      <c r="J291">
        <v>0.53639999999999999</v>
      </c>
    </row>
    <row r="292" spans="1:10" hidden="1">
      <c r="A292" t="s">
        <v>570</v>
      </c>
      <c r="B292">
        <v>14</v>
      </c>
      <c r="C292" t="s">
        <v>717</v>
      </c>
      <c r="D292">
        <v>19</v>
      </c>
      <c r="E292" t="s">
        <v>223</v>
      </c>
      <c r="F292" t="s">
        <v>2332</v>
      </c>
      <c r="G292" t="s">
        <v>2334</v>
      </c>
      <c r="H292" t="s">
        <v>1287</v>
      </c>
      <c r="I292" t="s">
        <v>1449</v>
      </c>
      <c r="J292">
        <v>0.46360000000000001</v>
      </c>
    </row>
    <row r="293" spans="1:10" hidden="1">
      <c r="A293" t="s">
        <v>570</v>
      </c>
      <c r="B293">
        <v>28</v>
      </c>
      <c r="C293" t="s">
        <v>720</v>
      </c>
      <c r="D293">
        <v>37</v>
      </c>
      <c r="E293" t="s">
        <v>32</v>
      </c>
      <c r="F293" t="s">
        <v>1243</v>
      </c>
      <c r="G293" t="s">
        <v>1243</v>
      </c>
      <c r="H293" t="s">
        <v>1276</v>
      </c>
      <c r="I293" t="s">
        <v>1276</v>
      </c>
      <c r="J293">
        <v>1</v>
      </c>
    </row>
    <row r="294" spans="1:10" hidden="1">
      <c r="A294" t="s">
        <v>570</v>
      </c>
      <c r="B294">
        <v>28</v>
      </c>
      <c r="C294" t="s">
        <v>720</v>
      </c>
      <c r="D294">
        <v>37</v>
      </c>
      <c r="E294" t="s">
        <v>32</v>
      </c>
      <c r="F294" t="s">
        <v>2311</v>
      </c>
      <c r="G294" t="s">
        <v>2343</v>
      </c>
      <c r="H294" t="s">
        <v>1432</v>
      </c>
      <c r="I294" t="s">
        <v>1276</v>
      </c>
      <c r="J294">
        <v>0.25790000000000002</v>
      </c>
    </row>
    <row r="295" spans="1:10" hidden="1">
      <c r="A295" t="s">
        <v>570</v>
      </c>
      <c r="B295">
        <v>28</v>
      </c>
      <c r="C295" t="s">
        <v>720</v>
      </c>
      <c r="D295">
        <v>37</v>
      </c>
      <c r="E295" t="s">
        <v>32</v>
      </c>
      <c r="F295" t="s">
        <v>2311</v>
      </c>
      <c r="G295" t="s">
        <v>1250</v>
      </c>
      <c r="H295" t="s">
        <v>1495</v>
      </c>
      <c r="I295" t="s">
        <v>1276</v>
      </c>
      <c r="J295">
        <v>0.26889999999999997</v>
      </c>
    </row>
    <row r="296" spans="1:10" hidden="1">
      <c r="A296" t="s">
        <v>570</v>
      </c>
      <c r="B296">
        <v>28</v>
      </c>
      <c r="C296" t="s">
        <v>720</v>
      </c>
      <c r="D296">
        <v>37</v>
      </c>
      <c r="E296" t="s">
        <v>32</v>
      </c>
      <c r="F296" t="s">
        <v>2311</v>
      </c>
      <c r="G296" t="s">
        <v>1401</v>
      </c>
      <c r="H296" t="s">
        <v>1356</v>
      </c>
      <c r="I296" t="s">
        <v>1276</v>
      </c>
      <c r="J296">
        <v>0.25159999999999999</v>
      </c>
    </row>
    <row r="297" spans="1:10" hidden="1">
      <c r="A297" t="s">
        <v>570</v>
      </c>
      <c r="B297">
        <v>28</v>
      </c>
      <c r="C297" t="s">
        <v>720</v>
      </c>
      <c r="D297">
        <v>37</v>
      </c>
      <c r="E297" t="s">
        <v>32</v>
      </c>
      <c r="F297" t="s">
        <v>2311</v>
      </c>
      <c r="G297" t="s">
        <v>1357</v>
      </c>
      <c r="H297" t="s">
        <v>1431</v>
      </c>
      <c r="I297" t="s">
        <v>1276</v>
      </c>
      <c r="J297">
        <v>0.22170000000000001</v>
      </c>
    </row>
    <row r="298" spans="1:10" hidden="1">
      <c r="A298" t="s">
        <v>570</v>
      </c>
      <c r="B298">
        <v>28</v>
      </c>
      <c r="C298" t="s">
        <v>720</v>
      </c>
      <c r="D298">
        <v>37</v>
      </c>
      <c r="E298" t="s">
        <v>32</v>
      </c>
      <c r="F298" t="s">
        <v>2320</v>
      </c>
      <c r="G298" t="s">
        <v>2321</v>
      </c>
      <c r="H298" t="s">
        <v>1427</v>
      </c>
      <c r="I298" t="s">
        <v>1276</v>
      </c>
      <c r="J298">
        <v>0.32390000000000002</v>
      </c>
    </row>
    <row r="299" spans="1:10" hidden="1">
      <c r="A299" t="s">
        <v>570</v>
      </c>
      <c r="B299">
        <v>28</v>
      </c>
      <c r="C299" t="s">
        <v>720</v>
      </c>
      <c r="D299">
        <v>37</v>
      </c>
      <c r="E299" t="s">
        <v>32</v>
      </c>
      <c r="F299" t="s">
        <v>2320</v>
      </c>
      <c r="G299" t="s">
        <v>2338</v>
      </c>
      <c r="H299" t="s">
        <v>1417</v>
      </c>
      <c r="I299" t="s">
        <v>1276</v>
      </c>
      <c r="J299">
        <v>3.3000000000000002E-2</v>
      </c>
    </row>
    <row r="300" spans="1:10" hidden="1">
      <c r="A300" t="s">
        <v>570</v>
      </c>
      <c r="B300">
        <v>28</v>
      </c>
      <c r="C300" t="s">
        <v>720</v>
      </c>
      <c r="D300">
        <v>37</v>
      </c>
      <c r="E300" t="s">
        <v>32</v>
      </c>
      <c r="F300" t="s">
        <v>2320</v>
      </c>
      <c r="G300" t="s">
        <v>2339</v>
      </c>
      <c r="H300" t="s">
        <v>1419</v>
      </c>
      <c r="I300" t="s">
        <v>1276</v>
      </c>
      <c r="J300">
        <v>8.6499999999999994E-2</v>
      </c>
    </row>
    <row r="301" spans="1:10" hidden="1">
      <c r="A301" t="s">
        <v>570</v>
      </c>
      <c r="B301">
        <v>28</v>
      </c>
      <c r="C301" t="s">
        <v>720</v>
      </c>
      <c r="D301">
        <v>37</v>
      </c>
      <c r="E301" t="s">
        <v>32</v>
      </c>
      <c r="F301" t="s">
        <v>2320</v>
      </c>
      <c r="G301" t="s">
        <v>2340</v>
      </c>
      <c r="H301" t="s">
        <v>1298</v>
      </c>
      <c r="I301" t="s">
        <v>1276</v>
      </c>
      <c r="J301">
        <v>2.3599999999999999E-2</v>
      </c>
    </row>
    <row r="302" spans="1:10" hidden="1">
      <c r="A302" t="s">
        <v>570</v>
      </c>
      <c r="B302">
        <v>28</v>
      </c>
      <c r="C302" t="s">
        <v>720</v>
      </c>
      <c r="D302">
        <v>37</v>
      </c>
      <c r="E302" t="s">
        <v>32</v>
      </c>
      <c r="F302" t="s">
        <v>2320</v>
      </c>
      <c r="G302" t="s">
        <v>2298</v>
      </c>
      <c r="H302" t="s">
        <v>1367</v>
      </c>
      <c r="I302" t="s">
        <v>1276</v>
      </c>
      <c r="J302">
        <v>0.1525</v>
      </c>
    </row>
    <row r="303" spans="1:10" hidden="1">
      <c r="A303" t="s">
        <v>570</v>
      </c>
      <c r="B303">
        <v>28</v>
      </c>
      <c r="C303" t="s">
        <v>720</v>
      </c>
      <c r="D303">
        <v>37</v>
      </c>
      <c r="E303" t="s">
        <v>32</v>
      </c>
      <c r="F303" t="s">
        <v>2322</v>
      </c>
      <c r="G303" t="s">
        <v>2323</v>
      </c>
      <c r="H303" t="s">
        <v>2324</v>
      </c>
      <c r="I303" t="s">
        <v>1276</v>
      </c>
      <c r="J303">
        <v>1.6000000000000001E-3</v>
      </c>
    </row>
    <row r="304" spans="1:10" hidden="1">
      <c r="A304" t="s">
        <v>570</v>
      </c>
      <c r="B304">
        <v>28</v>
      </c>
      <c r="C304" t="s">
        <v>720</v>
      </c>
      <c r="D304">
        <v>37</v>
      </c>
      <c r="E304" t="s">
        <v>32</v>
      </c>
      <c r="F304" t="s">
        <v>2322</v>
      </c>
      <c r="G304" t="s">
        <v>2325</v>
      </c>
      <c r="H304" t="s">
        <v>1252</v>
      </c>
      <c r="I304" t="s">
        <v>1276</v>
      </c>
      <c r="J304">
        <v>1.4200000000000001E-2</v>
      </c>
    </row>
    <row r="305" spans="1:10" hidden="1">
      <c r="A305" t="s">
        <v>570</v>
      </c>
      <c r="B305">
        <v>28</v>
      </c>
      <c r="C305" t="s">
        <v>720</v>
      </c>
      <c r="D305">
        <v>37</v>
      </c>
      <c r="E305" t="s">
        <v>32</v>
      </c>
      <c r="F305" t="s">
        <v>2322</v>
      </c>
      <c r="G305" t="s">
        <v>2326</v>
      </c>
      <c r="H305" t="s">
        <v>1248</v>
      </c>
      <c r="I305" t="s">
        <v>1276</v>
      </c>
      <c r="J305">
        <v>9.4000000000000004E-3</v>
      </c>
    </row>
    <row r="306" spans="1:10" hidden="1">
      <c r="A306" t="s">
        <v>570</v>
      </c>
      <c r="B306">
        <v>28</v>
      </c>
      <c r="C306" t="s">
        <v>720</v>
      </c>
      <c r="D306">
        <v>37</v>
      </c>
      <c r="E306" t="s">
        <v>32</v>
      </c>
      <c r="F306" t="s">
        <v>2322</v>
      </c>
      <c r="G306" t="s">
        <v>2327</v>
      </c>
      <c r="H306" t="s">
        <v>1323</v>
      </c>
      <c r="I306" t="s">
        <v>1276</v>
      </c>
      <c r="J306">
        <v>2.8299999999999999E-2</v>
      </c>
    </row>
    <row r="307" spans="1:10" hidden="1">
      <c r="A307" t="s">
        <v>570</v>
      </c>
      <c r="B307">
        <v>28</v>
      </c>
      <c r="C307" t="s">
        <v>720</v>
      </c>
      <c r="D307">
        <v>37</v>
      </c>
      <c r="E307" t="s">
        <v>32</v>
      </c>
      <c r="F307" t="s">
        <v>2322</v>
      </c>
      <c r="G307" t="s">
        <v>2328</v>
      </c>
      <c r="H307" t="s">
        <v>1290</v>
      </c>
      <c r="I307" t="s">
        <v>1276</v>
      </c>
      <c r="J307">
        <v>3.7699999999999997E-2</v>
      </c>
    </row>
    <row r="308" spans="1:10" hidden="1">
      <c r="A308" t="s">
        <v>570</v>
      </c>
      <c r="B308">
        <v>28</v>
      </c>
      <c r="C308" t="s">
        <v>720</v>
      </c>
      <c r="D308">
        <v>37</v>
      </c>
      <c r="E308" t="s">
        <v>32</v>
      </c>
      <c r="F308" t="s">
        <v>2322</v>
      </c>
      <c r="G308" t="s">
        <v>2330</v>
      </c>
      <c r="H308" t="s">
        <v>2367</v>
      </c>
      <c r="I308" t="s">
        <v>1276</v>
      </c>
      <c r="J308">
        <v>0.90880000000000005</v>
      </c>
    </row>
    <row r="309" spans="1:10" hidden="1">
      <c r="A309" t="s">
        <v>570</v>
      </c>
      <c r="B309">
        <v>28</v>
      </c>
      <c r="C309" t="s">
        <v>720</v>
      </c>
      <c r="D309">
        <v>37</v>
      </c>
      <c r="E309" t="s">
        <v>32</v>
      </c>
      <c r="F309" t="s">
        <v>2332</v>
      </c>
      <c r="G309" t="s">
        <v>2333</v>
      </c>
      <c r="H309" t="s">
        <v>2368</v>
      </c>
      <c r="I309" t="s">
        <v>1276</v>
      </c>
      <c r="J309">
        <v>0.46379999999999999</v>
      </c>
    </row>
    <row r="310" spans="1:10" hidden="1">
      <c r="A310" t="s">
        <v>570</v>
      </c>
      <c r="B310">
        <v>28</v>
      </c>
      <c r="C310" t="s">
        <v>720</v>
      </c>
      <c r="D310">
        <v>37</v>
      </c>
      <c r="E310" t="s">
        <v>32</v>
      </c>
      <c r="F310" t="s">
        <v>2332</v>
      </c>
      <c r="G310" t="s">
        <v>2334</v>
      </c>
      <c r="H310" t="s">
        <v>1577</v>
      </c>
      <c r="I310" t="s">
        <v>1276</v>
      </c>
      <c r="J310">
        <v>0.52990000000000004</v>
      </c>
    </row>
    <row r="311" spans="1:10" hidden="1">
      <c r="A311" t="s">
        <v>570</v>
      </c>
      <c r="B311">
        <v>28</v>
      </c>
      <c r="C311" t="s">
        <v>720</v>
      </c>
      <c r="D311">
        <v>37</v>
      </c>
      <c r="E311" t="s">
        <v>32</v>
      </c>
      <c r="F311" t="s">
        <v>2332</v>
      </c>
      <c r="G311" t="s">
        <v>2366</v>
      </c>
      <c r="H311" t="s">
        <v>2335</v>
      </c>
      <c r="I311" t="s">
        <v>1276</v>
      </c>
      <c r="J311">
        <v>6.3E-3</v>
      </c>
    </row>
    <row r="312" spans="1:10" hidden="1">
      <c r="A312" t="s">
        <v>570</v>
      </c>
      <c r="B312">
        <v>28</v>
      </c>
      <c r="C312" t="s">
        <v>720</v>
      </c>
      <c r="D312">
        <v>2021</v>
      </c>
      <c r="E312" t="s">
        <v>35</v>
      </c>
      <c r="F312" t="s">
        <v>1243</v>
      </c>
      <c r="G312" t="s">
        <v>1243</v>
      </c>
      <c r="H312" t="s">
        <v>1278</v>
      </c>
      <c r="I312" t="s">
        <v>1278</v>
      </c>
      <c r="J312">
        <v>1</v>
      </c>
    </row>
    <row r="313" spans="1:10" hidden="1">
      <c r="A313" t="s">
        <v>570</v>
      </c>
      <c r="B313">
        <v>28</v>
      </c>
      <c r="C313" t="s">
        <v>720</v>
      </c>
      <c r="D313">
        <v>2021</v>
      </c>
      <c r="E313" t="s">
        <v>35</v>
      </c>
      <c r="F313" t="s">
        <v>2311</v>
      </c>
      <c r="G313" t="s">
        <v>2336</v>
      </c>
      <c r="H313" t="s">
        <v>1529</v>
      </c>
      <c r="I313" t="s">
        <v>1278</v>
      </c>
      <c r="J313">
        <v>0.50480000000000003</v>
      </c>
    </row>
    <row r="314" spans="1:10" hidden="1">
      <c r="A314" t="s">
        <v>570</v>
      </c>
      <c r="B314">
        <v>28</v>
      </c>
      <c r="C314" t="s">
        <v>720</v>
      </c>
      <c r="D314">
        <v>2021</v>
      </c>
      <c r="E314" t="s">
        <v>35</v>
      </c>
      <c r="F314" t="s">
        <v>2311</v>
      </c>
      <c r="G314" t="s">
        <v>2337</v>
      </c>
      <c r="H314" t="s">
        <v>1291</v>
      </c>
      <c r="I314" t="s">
        <v>1278</v>
      </c>
      <c r="J314">
        <v>0.49519999999999997</v>
      </c>
    </row>
    <row r="315" spans="1:10" hidden="1">
      <c r="A315" t="s">
        <v>570</v>
      </c>
      <c r="B315">
        <v>28</v>
      </c>
      <c r="C315" t="s">
        <v>720</v>
      </c>
      <c r="D315">
        <v>2021</v>
      </c>
      <c r="E315" t="s">
        <v>35</v>
      </c>
      <c r="F315" t="s">
        <v>2320</v>
      </c>
      <c r="G315" t="s">
        <v>2321</v>
      </c>
      <c r="H315" t="s">
        <v>1593</v>
      </c>
      <c r="I315" t="s">
        <v>1278</v>
      </c>
      <c r="J315">
        <v>0.46650000000000003</v>
      </c>
    </row>
    <row r="316" spans="1:10" hidden="1">
      <c r="A316" t="s">
        <v>570</v>
      </c>
      <c r="B316">
        <v>28</v>
      </c>
      <c r="C316" t="s">
        <v>720</v>
      </c>
      <c r="D316">
        <v>2021</v>
      </c>
      <c r="E316" t="s">
        <v>35</v>
      </c>
      <c r="F316" t="s">
        <v>2320</v>
      </c>
      <c r="G316" t="s">
        <v>2338</v>
      </c>
      <c r="H316" t="s">
        <v>1352</v>
      </c>
      <c r="I316" t="s">
        <v>1278</v>
      </c>
      <c r="J316">
        <v>2.24E-2</v>
      </c>
    </row>
    <row r="317" spans="1:10" hidden="1">
      <c r="A317" t="s">
        <v>570</v>
      </c>
      <c r="B317">
        <v>28</v>
      </c>
      <c r="C317" t="s">
        <v>720</v>
      </c>
      <c r="D317">
        <v>2021</v>
      </c>
      <c r="E317" t="s">
        <v>35</v>
      </c>
      <c r="F317" t="s">
        <v>2320</v>
      </c>
      <c r="G317" t="s">
        <v>2339</v>
      </c>
      <c r="H317" t="s">
        <v>1271</v>
      </c>
      <c r="I317" t="s">
        <v>1278</v>
      </c>
      <c r="J317">
        <v>8.3099999999999993E-2</v>
      </c>
    </row>
    <row r="318" spans="1:10" hidden="1">
      <c r="A318" t="s">
        <v>570</v>
      </c>
      <c r="B318">
        <v>28</v>
      </c>
      <c r="C318" t="s">
        <v>720</v>
      </c>
      <c r="D318">
        <v>2021</v>
      </c>
      <c r="E318" t="s">
        <v>35</v>
      </c>
      <c r="F318" t="s">
        <v>2320</v>
      </c>
      <c r="G318" t="s">
        <v>2341</v>
      </c>
      <c r="H318" t="s">
        <v>1248</v>
      </c>
      <c r="I318" t="s">
        <v>1278</v>
      </c>
      <c r="J318">
        <v>1.9199999999999998E-2</v>
      </c>
    </row>
    <row r="319" spans="1:10" hidden="1">
      <c r="A319" t="s">
        <v>570</v>
      </c>
      <c r="B319">
        <v>28</v>
      </c>
      <c r="C319" t="s">
        <v>720</v>
      </c>
      <c r="D319">
        <v>2021</v>
      </c>
      <c r="E319" t="s">
        <v>35</v>
      </c>
      <c r="F319" t="s">
        <v>2320</v>
      </c>
      <c r="G319" t="s">
        <v>2298</v>
      </c>
      <c r="H319" t="s">
        <v>1334</v>
      </c>
      <c r="I319" t="s">
        <v>1278</v>
      </c>
      <c r="J319">
        <v>0.15340000000000001</v>
      </c>
    </row>
    <row r="320" spans="1:10" hidden="1">
      <c r="A320" t="s">
        <v>570</v>
      </c>
      <c r="B320">
        <v>28</v>
      </c>
      <c r="C320" t="s">
        <v>720</v>
      </c>
      <c r="D320">
        <v>2021</v>
      </c>
      <c r="E320" t="s">
        <v>35</v>
      </c>
      <c r="F320" t="s">
        <v>2322</v>
      </c>
      <c r="G320" t="s">
        <v>2325</v>
      </c>
      <c r="H320" t="s">
        <v>1352</v>
      </c>
      <c r="I320" t="s">
        <v>1278</v>
      </c>
      <c r="J320">
        <v>2.24E-2</v>
      </c>
    </row>
    <row r="321" spans="1:10" hidden="1">
      <c r="A321" t="s">
        <v>570</v>
      </c>
      <c r="B321">
        <v>28</v>
      </c>
      <c r="C321" t="s">
        <v>720</v>
      </c>
      <c r="D321">
        <v>2021</v>
      </c>
      <c r="E321" t="s">
        <v>35</v>
      </c>
      <c r="F321" t="s">
        <v>2322</v>
      </c>
      <c r="G321" t="s">
        <v>2326</v>
      </c>
      <c r="H321" t="s">
        <v>1357</v>
      </c>
      <c r="I321" t="s">
        <v>1278</v>
      </c>
      <c r="J321">
        <v>3.8300000000000001E-2</v>
      </c>
    </row>
    <row r="322" spans="1:10" hidden="1">
      <c r="A322" t="s">
        <v>570</v>
      </c>
      <c r="B322">
        <v>28</v>
      </c>
      <c r="C322" t="s">
        <v>720</v>
      </c>
      <c r="D322">
        <v>2021</v>
      </c>
      <c r="E322" t="s">
        <v>35</v>
      </c>
      <c r="F322" t="s">
        <v>2322</v>
      </c>
      <c r="G322" t="s">
        <v>2327</v>
      </c>
      <c r="H322" t="s">
        <v>1257</v>
      </c>
      <c r="I322" t="s">
        <v>1278</v>
      </c>
      <c r="J322">
        <v>4.1500000000000002E-2</v>
      </c>
    </row>
    <row r="323" spans="1:10" hidden="1">
      <c r="A323" t="s">
        <v>570</v>
      </c>
      <c r="B323">
        <v>28</v>
      </c>
      <c r="C323" t="s">
        <v>720</v>
      </c>
      <c r="D323">
        <v>2021</v>
      </c>
      <c r="E323" t="s">
        <v>35</v>
      </c>
      <c r="F323" t="s">
        <v>2322</v>
      </c>
      <c r="G323" t="s">
        <v>2328</v>
      </c>
      <c r="H323" t="s">
        <v>1248</v>
      </c>
      <c r="I323" t="s">
        <v>1278</v>
      </c>
      <c r="J323">
        <v>1.9199999999999998E-2</v>
      </c>
    </row>
    <row r="324" spans="1:10" hidden="1">
      <c r="A324" t="s">
        <v>570</v>
      </c>
      <c r="B324">
        <v>28</v>
      </c>
      <c r="C324" t="s">
        <v>720</v>
      </c>
      <c r="D324">
        <v>2021</v>
      </c>
      <c r="E324" t="s">
        <v>35</v>
      </c>
      <c r="F324" t="s">
        <v>2322</v>
      </c>
      <c r="G324" t="s">
        <v>2330</v>
      </c>
      <c r="H324" t="s">
        <v>1610</v>
      </c>
      <c r="I324" t="s">
        <v>1278</v>
      </c>
      <c r="J324">
        <v>0.87860000000000005</v>
      </c>
    </row>
    <row r="325" spans="1:10" hidden="1">
      <c r="A325" t="s">
        <v>570</v>
      </c>
      <c r="B325">
        <v>28</v>
      </c>
      <c r="C325" t="s">
        <v>720</v>
      </c>
      <c r="D325">
        <v>2021</v>
      </c>
      <c r="E325" t="s">
        <v>35</v>
      </c>
      <c r="F325" t="s">
        <v>2332</v>
      </c>
      <c r="G325" t="s">
        <v>2333</v>
      </c>
      <c r="H325" t="s">
        <v>1356</v>
      </c>
      <c r="I325" t="s">
        <v>1278</v>
      </c>
      <c r="J325">
        <v>0.51119999999999999</v>
      </c>
    </row>
    <row r="326" spans="1:10" hidden="1">
      <c r="A326" t="s">
        <v>570</v>
      </c>
      <c r="B326">
        <v>28</v>
      </c>
      <c r="C326" t="s">
        <v>720</v>
      </c>
      <c r="D326">
        <v>2021</v>
      </c>
      <c r="E326" t="s">
        <v>35</v>
      </c>
      <c r="F326" t="s">
        <v>2332</v>
      </c>
      <c r="G326" t="s">
        <v>2334</v>
      </c>
      <c r="H326" t="s">
        <v>1262</v>
      </c>
      <c r="I326" t="s">
        <v>1278</v>
      </c>
      <c r="J326">
        <v>0.48559999999999998</v>
      </c>
    </row>
    <row r="327" spans="1:10" hidden="1">
      <c r="A327" t="s">
        <v>570</v>
      </c>
      <c r="B327">
        <v>28</v>
      </c>
      <c r="C327" t="s">
        <v>720</v>
      </c>
      <c r="D327">
        <v>2021</v>
      </c>
      <c r="E327" t="s">
        <v>35</v>
      </c>
      <c r="F327" t="s">
        <v>2332</v>
      </c>
      <c r="G327" t="s">
        <v>2366</v>
      </c>
      <c r="H327" t="s">
        <v>2324</v>
      </c>
      <c r="I327" t="s">
        <v>1278</v>
      </c>
      <c r="J327">
        <v>3.2000000000000002E-3</v>
      </c>
    </row>
    <row r="328" spans="1:10" hidden="1">
      <c r="A328" t="s">
        <v>570</v>
      </c>
      <c r="B328">
        <v>28</v>
      </c>
      <c r="C328" t="s">
        <v>720</v>
      </c>
      <c r="D328">
        <v>34</v>
      </c>
      <c r="E328" t="s">
        <v>260</v>
      </c>
      <c r="F328" t="s">
        <v>1243</v>
      </c>
      <c r="G328" t="s">
        <v>1243</v>
      </c>
      <c r="H328" t="s">
        <v>1280</v>
      </c>
      <c r="I328" t="s">
        <v>1280</v>
      </c>
      <c r="J328">
        <v>1</v>
      </c>
    </row>
    <row r="329" spans="1:10" hidden="1">
      <c r="A329" t="s">
        <v>570</v>
      </c>
      <c r="B329">
        <v>28</v>
      </c>
      <c r="C329" t="s">
        <v>720</v>
      </c>
      <c r="D329">
        <v>34</v>
      </c>
      <c r="E329" t="s">
        <v>260</v>
      </c>
      <c r="F329" t="s">
        <v>2311</v>
      </c>
      <c r="G329" t="s">
        <v>2312</v>
      </c>
      <c r="H329" t="s">
        <v>1346</v>
      </c>
      <c r="I329" t="s">
        <v>1280</v>
      </c>
      <c r="J329">
        <v>0.17050000000000001</v>
      </c>
    </row>
    <row r="330" spans="1:10" hidden="1">
      <c r="A330" t="s">
        <v>570</v>
      </c>
      <c r="B330">
        <v>28</v>
      </c>
      <c r="C330" t="s">
        <v>720</v>
      </c>
      <c r="D330">
        <v>34</v>
      </c>
      <c r="E330" t="s">
        <v>260</v>
      </c>
      <c r="F330" t="s">
        <v>2311</v>
      </c>
      <c r="G330" t="s">
        <v>2313</v>
      </c>
      <c r="H330" t="s">
        <v>1331</v>
      </c>
      <c r="I330" t="s">
        <v>1280</v>
      </c>
      <c r="J330">
        <v>0.14749999999999999</v>
      </c>
    </row>
    <row r="331" spans="1:10" hidden="1">
      <c r="A331" t="s">
        <v>570</v>
      </c>
      <c r="B331">
        <v>28</v>
      </c>
      <c r="C331" t="s">
        <v>720</v>
      </c>
      <c r="D331">
        <v>34</v>
      </c>
      <c r="E331" t="s">
        <v>260</v>
      </c>
      <c r="F331" t="s">
        <v>2311</v>
      </c>
      <c r="G331" t="s">
        <v>2314</v>
      </c>
      <c r="H331" t="s">
        <v>1515</v>
      </c>
      <c r="I331" t="s">
        <v>1280</v>
      </c>
      <c r="J331">
        <v>0.14430000000000001</v>
      </c>
    </row>
    <row r="332" spans="1:10" hidden="1">
      <c r="A332" t="s">
        <v>570</v>
      </c>
      <c r="B332">
        <v>28</v>
      </c>
      <c r="C332" t="s">
        <v>720</v>
      </c>
      <c r="D332">
        <v>34</v>
      </c>
      <c r="E332" t="s">
        <v>260</v>
      </c>
      <c r="F332" t="s">
        <v>2311</v>
      </c>
      <c r="G332" t="s">
        <v>2315</v>
      </c>
      <c r="H332" t="s">
        <v>1273</v>
      </c>
      <c r="I332" t="s">
        <v>1280</v>
      </c>
      <c r="J332">
        <v>0.12130000000000001</v>
      </c>
    </row>
    <row r="333" spans="1:10" hidden="1">
      <c r="A333" t="s">
        <v>570</v>
      </c>
      <c r="B333">
        <v>28</v>
      </c>
      <c r="C333" t="s">
        <v>720</v>
      </c>
      <c r="D333">
        <v>34</v>
      </c>
      <c r="E333" t="s">
        <v>260</v>
      </c>
      <c r="F333" t="s">
        <v>2311</v>
      </c>
      <c r="G333" t="s">
        <v>2316</v>
      </c>
      <c r="H333" t="s">
        <v>1331</v>
      </c>
      <c r="I333" t="s">
        <v>1280</v>
      </c>
      <c r="J333">
        <v>0.14749999999999999</v>
      </c>
    </row>
    <row r="334" spans="1:10" hidden="1">
      <c r="A334" t="s">
        <v>570</v>
      </c>
      <c r="B334">
        <v>28</v>
      </c>
      <c r="C334" t="s">
        <v>720</v>
      </c>
      <c r="D334">
        <v>34</v>
      </c>
      <c r="E334" t="s">
        <v>260</v>
      </c>
      <c r="F334" t="s">
        <v>2311</v>
      </c>
      <c r="G334" t="s">
        <v>2317</v>
      </c>
      <c r="H334" t="s">
        <v>1336</v>
      </c>
      <c r="I334" t="s">
        <v>1280</v>
      </c>
      <c r="J334">
        <v>0.1246</v>
      </c>
    </row>
    <row r="335" spans="1:10" hidden="1">
      <c r="A335" t="s">
        <v>570</v>
      </c>
      <c r="B335">
        <v>28</v>
      </c>
      <c r="C335" t="s">
        <v>720</v>
      </c>
      <c r="D335">
        <v>34</v>
      </c>
      <c r="E335" t="s">
        <v>260</v>
      </c>
      <c r="F335" t="s">
        <v>2311</v>
      </c>
      <c r="G335" t="s">
        <v>2318</v>
      </c>
      <c r="H335" t="s">
        <v>1515</v>
      </c>
      <c r="I335" t="s">
        <v>1280</v>
      </c>
      <c r="J335">
        <v>0.14430000000000001</v>
      </c>
    </row>
    <row r="336" spans="1:10" hidden="1">
      <c r="A336" t="s">
        <v>570</v>
      </c>
      <c r="B336">
        <v>28</v>
      </c>
      <c r="C336" t="s">
        <v>720</v>
      </c>
      <c r="D336">
        <v>34</v>
      </c>
      <c r="E336" t="s">
        <v>260</v>
      </c>
      <c r="F336" t="s">
        <v>2320</v>
      </c>
      <c r="G336" t="s">
        <v>2321</v>
      </c>
      <c r="H336" t="s">
        <v>1432</v>
      </c>
      <c r="I336" t="s">
        <v>1280</v>
      </c>
      <c r="J336">
        <v>0.53769999999999996</v>
      </c>
    </row>
    <row r="337" spans="1:10" hidden="1">
      <c r="A337" t="s">
        <v>570</v>
      </c>
      <c r="B337">
        <v>28</v>
      </c>
      <c r="C337" t="s">
        <v>720</v>
      </c>
      <c r="D337">
        <v>34</v>
      </c>
      <c r="E337" t="s">
        <v>260</v>
      </c>
      <c r="F337" t="s">
        <v>2320</v>
      </c>
      <c r="G337" t="s">
        <v>2338</v>
      </c>
      <c r="H337" t="s">
        <v>1352</v>
      </c>
      <c r="I337" t="s">
        <v>1280</v>
      </c>
      <c r="J337">
        <v>2.3E-2</v>
      </c>
    </row>
    <row r="338" spans="1:10" hidden="1">
      <c r="A338" t="s">
        <v>570</v>
      </c>
      <c r="B338">
        <v>28</v>
      </c>
      <c r="C338" t="s">
        <v>720</v>
      </c>
      <c r="D338">
        <v>34</v>
      </c>
      <c r="E338" t="s">
        <v>260</v>
      </c>
      <c r="F338" t="s">
        <v>2320</v>
      </c>
      <c r="G338" t="s">
        <v>2339</v>
      </c>
      <c r="H338" t="s">
        <v>1294</v>
      </c>
      <c r="I338" t="s">
        <v>1280</v>
      </c>
      <c r="J338">
        <v>0.23930000000000001</v>
      </c>
    </row>
    <row r="339" spans="1:10" hidden="1">
      <c r="A339" t="s">
        <v>570</v>
      </c>
      <c r="B339">
        <v>28</v>
      </c>
      <c r="C339" t="s">
        <v>720</v>
      </c>
      <c r="D339">
        <v>34</v>
      </c>
      <c r="E339" t="s">
        <v>260</v>
      </c>
      <c r="F339" t="s">
        <v>2320</v>
      </c>
      <c r="G339" t="s">
        <v>2298</v>
      </c>
      <c r="H339" t="s">
        <v>1355</v>
      </c>
      <c r="I339" t="s">
        <v>1280</v>
      </c>
      <c r="J339">
        <v>0.22620000000000001</v>
      </c>
    </row>
    <row r="340" spans="1:10" hidden="1">
      <c r="A340" t="s">
        <v>570</v>
      </c>
      <c r="B340">
        <v>28</v>
      </c>
      <c r="C340" t="s">
        <v>720</v>
      </c>
      <c r="D340">
        <v>34</v>
      </c>
      <c r="E340" t="s">
        <v>260</v>
      </c>
      <c r="F340" t="s">
        <v>2322</v>
      </c>
      <c r="G340" t="s">
        <v>2325</v>
      </c>
      <c r="H340" t="s">
        <v>1248</v>
      </c>
      <c r="I340" t="s">
        <v>1280</v>
      </c>
      <c r="J340">
        <v>1.9699999999999999E-2</v>
      </c>
    </row>
    <row r="341" spans="1:10" hidden="1">
      <c r="A341" t="s">
        <v>570</v>
      </c>
      <c r="B341">
        <v>28</v>
      </c>
      <c r="C341" t="s">
        <v>720</v>
      </c>
      <c r="D341">
        <v>34</v>
      </c>
      <c r="E341" t="s">
        <v>260</v>
      </c>
      <c r="F341" t="s">
        <v>2322</v>
      </c>
      <c r="G341" t="s">
        <v>2326</v>
      </c>
      <c r="H341" t="s">
        <v>1248</v>
      </c>
      <c r="I341" t="s">
        <v>1280</v>
      </c>
      <c r="J341">
        <v>1.9699999999999999E-2</v>
      </c>
    </row>
    <row r="342" spans="1:10" hidden="1">
      <c r="A342" t="s">
        <v>570</v>
      </c>
      <c r="B342">
        <v>28</v>
      </c>
      <c r="C342" t="s">
        <v>720</v>
      </c>
      <c r="D342">
        <v>34</v>
      </c>
      <c r="E342" t="s">
        <v>260</v>
      </c>
      <c r="F342" t="s">
        <v>2322</v>
      </c>
      <c r="G342" t="s">
        <v>2327</v>
      </c>
      <c r="H342" t="s">
        <v>1335</v>
      </c>
      <c r="I342" t="s">
        <v>1280</v>
      </c>
      <c r="J342">
        <v>2.6200000000000001E-2</v>
      </c>
    </row>
    <row r="343" spans="1:10" hidden="1">
      <c r="A343" t="s">
        <v>570</v>
      </c>
      <c r="B343">
        <v>28</v>
      </c>
      <c r="C343" t="s">
        <v>720</v>
      </c>
      <c r="D343">
        <v>34</v>
      </c>
      <c r="E343" t="s">
        <v>260</v>
      </c>
      <c r="F343" t="s">
        <v>2322</v>
      </c>
      <c r="G343" t="s">
        <v>2328</v>
      </c>
      <c r="H343" t="s">
        <v>1250</v>
      </c>
      <c r="I343" t="s">
        <v>1280</v>
      </c>
      <c r="J343">
        <v>3.2800000000000003E-2</v>
      </c>
    </row>
    <row r="344" spans="1:10" hidden="1">
      <c r="A344" t="s">
        <v>570</v>
      </c>
      <c r="B344">
        <v>28</v>
      </c>
      <c r="C344" t="s">
        <v>720</v>
      </c>
      <c r="D344">
        <v>34</v>
      </c>
      <c r="E344" t="s">
        <v>260</v>
      </c>
      <c r="F344" t="s">
        <v>2322</v>
      </c>
      <c r="G344" t="s">
        <v>2330</v>
      </c>
      <c r="H344" t="s">
        <v>1610</v>
      </c>
      <c r="I344" t="s">
        <v>1280</v>
      </c>
      <c r="J344">
        <v>0.90159999999999996</v>
      </c>
    </row>
    <row r="345" spans="1:10" hidden="1">
      <c r="A345" t="s">
        <v>570</v>
      </c>
      <c r="B345">
        <v>28</v>
      </c>
      <c r="C345" t="s">
        <v>720</v>
      </c>
      <c r="D345">
        <v>34</v>
      </c>
      <c r="E345" t="s">
        <v>260</v>
      </c>
      <c r="F345" t="s">
        <v>2332</v>
      </c>
      <c r="G345" t="s">
        <v>2333</v>
      </c>
      <c r="H345" t="s">
        <v>1354</v>
      </c>
      <c r="I345" t="s">
        <v>1280</v>
      </c>
      <c r="J345">
        <v>0.46560000000000001</v>
      </c>
    </row>
    <row r="346" spans="1:10" hidden="1">
      <c r="A346" t="s">
        <v>570</v>
      </c>
      <c r="B346">
        <v>28</v>
      </c>
      <c r="C346" t="s">
        <v>720</v>
      </c>
      <c r="D346">
        <v>34</v>
      </c>
      <c r="E346" t="s">
        <v>260</v>
      </c>
      <c r="F346" t="s">
        <v>2332</v>
      </c>
      <c r="G346" t="s">
        <v>2334</v>
      </c>
      <c r="H346" t="s">
        <v>1380</v>
      </c>
      <c r="I346" t="s">
        <v>1280</v>
      </c>
      <c r="J346">
        <v>0.53439999999999999</v>
      </c>
    </row>
    <row r="347" spans="1:10" hidden="1">
      <c r="A347" t="s">
        <v>570</v>
      </c>
      <c r="B347">
        <v>28</v>
      </c>
      <c r="C347" t="s">
        <v>720</v>
      </c>
      <c r="D347">
        <v>31</v>
      </c>
      <c r="E347" t="s">
        <v>330</v>
      </c>
      <c r="F347" t="s">
        <v>1243</v>
      </c>
      <c r="G347" t="s">
        <v>1243</v>
      </c>
      <c r="H347" t="s">
        <v>1601</v>
      </c>
      <c r="I347" t="s">
        <v>1601</v>
      </c>
      <c r="J347">
        <v>1</v>
      </c>
    </row>
    <row r="348" spans="1:10" hidden="1">
      <c r="A348" t="s">
        <v>570</v>
      </c>
      <c r="B348">
        <v>28</v>
      </c>
      <c r="C348" t="s">
        <v>720</v>
      </c>
      <c r="D348">
        <v>31</v>
      </c>
      <c r="E348" t="s">
        <v>330</v>
      </c>
      <c r="F348" t="s">
        <v>2311</v>
      </c>
      <c r="G348" t="s">
        <v>2312</v>
      </c>
      <c r="H348" t="s">
        <v>1411</v>
      </c>
      <c r="I348" t="s">
        <v>1601</v>
      </c>
      <c r="J348">
        <v>0.13519999999999999</v>
      </c>
    </row>
    <row r="349" spans="1:10" hidden="1">
      <c r="A349" t="s">
        <v>570</v>
      </c>
      <c r="B349">
        <v>28</v>
      </c>
      <c r="C349" t="s">
        <v>720</v>
      </c>
      <c r="D349">
        <v>31</v>
      </c>
      <c r="E349" t="s">
        <v>330</v>
      </c>
      <c r="F349" t="s">
        <v>2311</v>
      </c>
      <c r="G349" t="s">
        <v>2313</v>
      </c>
      <c r="H349" t="s">
        <v>1410</v>
      </c>
      <c r="I349" t="s">
        <v>1601</v>
      </c>
      <c r="J349">
        <v>0.13109999999999999</v>
      </c>
    </row>
    <row r="350" spans="1:10" hidden="1">
      <c r="A350" t="s">
        <v>570</v>
      </c>
      <c r="B350">
        <v>28</v>
      </c>
      <c r="C350" t="s">
        <v>720</v>
      </c>
      <c r="D350">
        <v>31</v>
      </c>
      <c r="E350" t="s">
        <v>330</v>
      </c>
      <c r="F350" t="s">
        <v>2311</v>
      </c>
      <c r="G350" t="s">
        <v>2314</v>
      </c>
      <c r="H350" t="s">
        <v>1281</v>
      </c>
      <c r="I350" t="s">
        <v>1601</v>
      </c>
      <c r="J350">
        <v>0.16800000000000001</v>
      </c>
    </row>
    <row r="351" spans="1:10" hidden="1">
      <c r="A351" t="s">
        <v>570</v>
      </c>
      <c r="B351">
        <v>28</v>
      </c>
      <c r="C351" t="s">
        <v>720</v>
      </c>
      <c r="D351">
        <v>31</v>
      </c>
      <c r="E351" t="s">
        <v>330</v>
      </c>
      <c r="F351" t="s">
        <v>2311</v>
      </c>
      <c r="G351" t="s">
        <v>2315</v>
      </c>
      <c r="H351" t="s">
        <v>1410</v>
      </c>
      <c r="I351" t="s">
        <v>1601</v>
      </c>
      <c r="J351">
        <v>0.13109999999999999</v>
      </c>
    </row>
    <row r="352" spans="1:10" hidden="1">
      <c r="A352" t="s">
        <v>570</v>
      </c>
      <c r="B352">
        <v>28</v>
      </c>
      <c r="C352" t="s">
        <v>720</v>
      </c>
      <c r="D352">
        <v>31</v>
      </c>
      <c r="E352" t="s">
        <v>330</v>
      </c>
      <c r="F352" t="s">
        <v>2311</v>
      </c>
      <c r="G352" t="s">
        <v>2316</v>
      </c>
      <c r="H352" t="s">
        <v>1392</v>
      </c>
      <c r="I352" t="s">
        <v>1601</v>
      </c>
      <c r="J352">
        <v>0.16389999999999999</v>
      </c>
    </row>
    <row r="353" spans="1:10" hidden="1">
      <c r="A353" t="s">
        <v>570</v>
      </c>
      <c r="B353">
        <v>28</v>
      </c>
      <c r="C353" t="s">
        <v>720</v>
      </c>
      <c r="D353">
        <v>31</v>
      </c>
      <c r="E353" t="s">
        <v>330</v>
      </c>
      <c r="F353" t="s">
        <v>2311</v>
      </c>
      <c r="G353" t="s">
        <v>2317</v>
      </c>
      <c r="H353" t="s">
        <v>1324</v>
      </c>
      <c r="I353" t="s">
        <v>1601</v>
      </c>
      <c r="J353">
        <v>0.1598</v>
      </c>
    </row>
    <row r="354" spans="1:10" hidden="1">
      <c r="A354" t="s">
        <v>570</v>
      </c>
      <c r="B354">
        <v>28</v>
      </c>
      <c r="C354" t="s">
        <v>720</v>
      </c>
      <c r="D354">
        <v>31</v>
      </c>
      <c r="E354" t="s">
        <v>330</v>
      </c>
      <c r="F354" t="s">
        <v>2311</v>
      </c>
      <c r="G354" t="s">
        <v>2318</v>
      </c>
      <c r="H354" t="s">
        <v>1541</v>
      </c>
      <c r="I354" t="s">
        <v>1601</v>
      </c>
      <c r="J354">
        <v>0.11070000000000001</v>
      </c>
    </row>
    <row r="355" spans="1:10" hidden="1">
      <c r="A355" t="s">
        <v>570</v>
      </c>
      <c r="B355">
        <v>28</v>
      </c>
      <c r="C355" t="s">
        <v>720</v>
      </c>
      <c r="D355">
        <v>31</v>
      </c>
      <c r="E355" t="s">
        <v>330</v>
      </c>
      <c r="F355" t="s">
        <v>2320</v>
      </c>
      <c r="G355" t="s">
        <v>2321</v>
      </c>
      <c r="H355" t="s">
        <v>1342</v>
      </c>
      <c r="I355" t="s">
        <v>1601</v>
      </c>
      <c r="J355">
        <v>0.38519999999999999</v>
      </c>
    </row>
    <row r="356" spans="1:10" hidden="1">
      <c r="A356" t="s">
        <v>570</v>
      </c>
      <c r="B356">
        <v>28</v>
      </c>
      <c r="C356" t="s">
        <v>720</v>
      </c>
      <c r="D356">
        <v>31</v>
      </c>
      <c r="E356" t="s">
        <v>330</v>
      </c>
      <c r="F356" t="s">
        <v>2320</v>
      </c>
      <c r="G356" t="s">
        <v>2338</v>
      </c>
      <c r="H356" t="s">
        <v>1352</v>
      </c>
      <c r="I356" t="s">
        <v>1601</v>
      </c>
      <c r="J356">
        <v>2.87E-2</v>
      </c>
    </row>
    <row r="357" spans="1:10" hidden="1">
      <c r="A357" t="s">
        <v>570</v>
      </c>
      <c r="B357">
        <v>28</v>
      </c>
      <c r="C357" t="s">
        <v>720</v>
      </c>
      <c r="D357">
        <v>31</v>
      </c>
      <c r="E357" t="s">
        <v>330</v>
      </c>
      <c r="F357" t="s">
        <v>2320</v>
      </c>
      <c r="G357" t="s">
        <v>2340</v>
      </c>
      <c r="H357" t="s">
        <v>1401</v>
      </c>
      <c r="I357" t="s">
        <v>1601</v>
      </c>
      <c r="J357">
        <v>4.5100000000000001E-2</v>
      </c>
    </row>
    <row r="358" spans="1:10" hidden="1">
      <c r="A358" t="s">
        <v>570</v>
      </c>
      <c r="B358">
        <v>28</v>
      </c>
      <c r="C358" t="s">
        <v>720</v>
      </c>
      <c r="D358">
        <v>31</v>
      </c>
      <c r="E358" t="s">
        <v>330</v>
      </c>
      <c r="F358" t="s">
        <v>2320</v>
      </c>
      <c r="G358" t="s">
        <v>2298</v>
      </c>
      <c r="H358" t="s">
        <v>1346</v>
      </c>
      <c r="I358" t="s">
        <v>1601</v>
      </c>
      <c r="J358">
        <v>0.21310000000000001</v>
      </c>
    </row>
    <row r="359" spans="1:10" hidden="1">
      <c r="A359" t="s">
        <v>570</v>
      </c>
      <c r="B359">
        <v>28</v>
      </c>
      <c r="C359" t="s">
        <v>720</v>
      </c>
      <c r="D359">
        <v>31</v>
      </c>
      <c r="E359" t="s">
        <v>330</v>
      </c>
      <c r="F359" t="s">
        <v>2322</v>
      </c>
      <c r="G359" t="s">
        <v>2323</v>
      </c>
      <c r="H359" t="s">
        <v>2324</v>
      </c>
      <c r="I359" t="s">
        <v>1601</v>
      </c>
      <c r="J359">
        <v>4.1000000000000003E-3</v>
      </c>
    </row>
    <row r="360" spans="1:10" hidden="1">
      <c r="A360" t="s">
        <v>570</v>
      </c>
      <c r="B360">
        <v>28</v>
      </c>
      <c r="C360" t="s">
        <v>720</v>
      </c>
      <c r="D360">
        <v>31</v>
      </c>
      <c r="E360" t="s">
        <v>330</v>
      </c>
      <c r="F360" t="s">
        <v>2322</v>
      </c>
      <c r="G360" t="s">
        <v>2325</v>
      </c>
      <c r="H360" t="s">
        <v>1250</v>
      </c>
      <c r="I360" t="s">
        <v>1601</v>
      </c>
      <c r="J360">
        <v>4.1000000000000002E-2</v>
      </c>
    </row>
    <row r="361" spans="1:10" hidden="1">
      <c r="A361" t="s">
        <v>570</v>
      </c>
      <c r="B361">
        <v>28</v>
      </c>
      <c r="C361" t="s">
        <v>720</v>
      </c>
      <c r="D361">
        <v>31</v>
      </c>
      <c r="E361" t="s">
        <v>330</v>
      </c>
      <c r="F361" t="s">
        <v>2322</v>
      </c>
      <c r="G361" t="s">
        <v>2326</v>
      </c>
      <c r="H361" t="s">
        <v>1248</v>
      </c>
      <c r="I361" t="s">
        <v>1601</v>
      </c>
      <c r="J361">
        <v>2.46E-2</v>
      </c>
    </row>
    <row r="362" spans="1:10" hidden="1">
      <c r="A362" t="s">
        <v>570</v>
      </c>
      <c r="B362">
        <v>28</v>
      </c>
      <c r="C362" t="s">
        <v>720</v>
      </c>
      <c r="D362">
        <v>31</v>
      </c>
      <c r="E362" t="s">
        <v>330</v>
      </c>
      <c r="F362" t="s">
        <v>2322</v>
      </c>
      <c r="G362" t="s">
        <v>2327</v>
      </c>
      <c r="H362" t="s">
        <v>1357</v>
      </c>
      <c r="I362" t="s">
        <v>1601</v>
      </c>
      <c r="J362">
        <v>4.9200000000000001E-2</v>
      </c>
    </row>
    <row r="363" spans="1:10" hidden="1">
      <c r="A363" t="s">
        <v>570</v>
      </c>
      <c r="B363">
        <v>28</v>
      </c>
      <c r="C363" t="s">
        <v>720</v>
      </c>
      <c r="D363">
        <v>31</v>
      </c>
      <c r="E363" t="s">
        <v>330</v>
      </c>
      <c r="F363" t="s">
        <v>2322</v>
      </c>
      <c r="G363" t="s">
        <v>2328</v>
      </c>
      <c r="H363" t="s">
        <v>1591</v>
      </c>
      <c r="I363" t="s">
        <v>1601</v>
      </c>
      <c r="J363">
        <v>6.5600000000000006E-2</v>
      </c>
    </row>
    <row r="364" spans="1:10" hidden="1">
      <c r="A364" t="s">
        <v>570</v>
      </c>
      <c r="B364">
        <v>28</v>
      </c>
      <c r="C364" t="s">
        <v>720</v>
      </c>
      <c r="D364">
        <v>31</v>
      </c>
      <c r="E364" t="s">
        <v>330</v>
      </c>
      <c r="F364" t="s">
        <v>2322</v>
      </c>
      <c r="G364" t="s">
        <v>2330</v>
      </c>
      <c r="H364" t="s">
        <v>1605</v>
      </c>
      <c r="I364" t="s">
        <v>1601</v>
      </c>
      <c r="J364">
        <v>0.81559999999999999</v>
      </c>
    </row>
    <row r="365" spans="1:10" hidden="1">
      <c r="A365" t="s">
        <v>570</v>
      </c>
      <c r="B365">
        <v>28</v>
      </c>
      <c r="C365" t="s">
        <v>720</v>
      </c>
      <c r="D365">
        <v>31</v>
      </c>
      <c r="E365" t="s">
        <v>330</v>
      </c>
      <c r="F365" t="s">
        <v>2332</v>
      </c>
      <c r="G365" t="s">
        <v>2333</v>
      </c>
      <c r="H365" t="s">
        <v>1254</v>
      </c>
      <c r="I365" t="s">
        <v>1601</v>
      </c>
      <c r="J365">
        <v>0.52459999999999996</v>
      </c>
    </row>
    <row r="366" spans="1:10" hidden="1">
      <c r="A366" t="s">
        <v>570</v>
      </c>
      <c r="B366">
        <v>28</v>
      </c>
      <c r="C366" t="s">
        <v>720</v>
      </c>
      <c r="D366">
        <v>31</v>
      </c>
      <c r="E366" t="s">
        <v>330</v>
      </c>
      <c r="F366" t="s">
        <v>2332</v>
      </c>
      <c r="G366" t="s">
        <v>2334</v>
      </c>
      <c r="H366" t="s">
        <v>1583</v>
      </c>
      <c r="I366" t="s">
        <v>1601</v>
      </c>
      <c r="J366">
        <v>0.47539999999999999</v>
      </c>
    </row>
    <row r="367" spans="1:10" hidden="1">
      <c r="A367" t="s">
        <v>570</v>
      </c>
      <c r="B367">
        <v>28</v>
      </c>
      <c r="C367" t="s">
        <v>720</v>
      </c>
      <c r="D367">
        <v>35</v>
      </c>
      <c r="E367" t="s">
        <v>335</v>
      </c>
      <c r="F367" t="s">
        <v>1243</v>
      </c>
      <c r="G367" t="s">
        <v>1243</v>
      </c>
      <c r="H367" t="s">
        <v>1345</v>
      </c>
      <c r="I367" t="s">
        <v>1345</v>
      </c>
      <c r="J367">
        <v>1</v>
      </c>
    </row>
    <row r="368" spans="1:10" hidden="1">
      <c r="A368" t="s">
        <v>570</v>
      </c>
      <c r="B368">
        <v>28</v>
      </c>
      <c r="C368" t="s">
        <v>720</v>
      </c>
      <c r="D368">
        <v>35</v>
      </c>
      <c r="E368" t="s">
        <v>335</v>
      </c>
      <c r="F368" t="s">
        <v>2311</v>
      </c>
      <c r="G368" t="s">
        <v>2312</v>
      </c>
      <c r="H368" t="s">
        <v>1281</v>
      </c>
      <c r="I368" t="s">
        <v>1345</v>
      </c>
      <c r="J368">
        <v>0.13669999999999999</v>
      </c>
    </row>
    <row r="369" spans="1:10" hidden="1">
      <c r="A369" t="s">
        <v>570</v>
      </c>
      <c r="B369">
        <v>28</v>
      </c>
      <c r="C369" t="s">
        <v>720</v>
      </c>
      <c r="D369">
        <v>35</v>
      </c>
      <c r="E369" t="s">
        <v>335</v>
      </c>
      <c r="F369" t="s">
        <v>2311</v>
      </c>
      <c r="G369" t="s">
        <v>2313</v>
      </c>
      <c r="H369" t="s">
        <v>1377</v>
      </c>
      <c r="I369" t="s">
        <v>1345</v>
      </c>
      <c r="J369">
        <v>0.14330000000000001</v>
      </c>
    </row>
    <row r="370" spans="1:10" hidden="1">
      <c r="A370" t="s">
        <v>570</v>
      </c>
      <c r="B370">
        <v>28</v>
      </c>
      <c r="C370" t="s">
        <v>720</v>
      </c>
      <c r="D370">
        <v>35</v>
      </c>
      <c r="E370" t="s">
        <v>335</v>
      </c>
      <c r="F370" t="s">
        <v>2311</v>
      </c>
      <c r="G370" t="s">
        <v>2314</v>
      </c>
      <c r="H370" t="s">
        <v>1360</v>
      </c>
      <c r="I370" t="s">
        <v>1345</v>
      </c>
      <c r="J370">
        <v>0.14000000000000001</v>
      </c>
    </row>
    <row r="371" spans="1:10" hidden="1">
      <c r="A371" t="s">
        <v>570</v>
      </c>
      <c r="B371">
        <v>28</v>
      </c>
      <c r="C371" t="s">
        <v>720</v>
      </c>
      <c r="D371">
        <v>35</v>
      </c>
      <c r="E371" t="s">
        <v>335</v>
      </c>
      <c r="F371" t="s">
        <v>2311</v>
      </c>
      <c r="G371" t="s">
        <v>2315</v>
      </c>
      <c r="H371" t="s">
        <v>1251</v>
      </c>
      <c r="I371" t="s">
        <v>1345</v>
      </c>
      <c r="J371">
        <v>0.12</v>
      </c>
    </row>
    <row r="372" spans="1:10" hidden="1">
      <c r="A372" t="s">
        <v>570</v>
      </c>
      <c r="B372">
        <v>28</v>
      </c>
      <c r="C372" t="s">
        <v>720</v>
      </c>
      <c r="D372">
        <v>35</v>
      </c>
      <c r="E372" t="s">
        <v>335</v>
      </c>
      <c r="F372" t="s">
        <v>2311</v>
      </c>
      <c r="G372" t="s">
        <v>2316</v>
      </c>
      <c r="H372" t="s">
        <v>1351</v>
      </c>
      <c r="I372" t="s">
        <v>1345</v>
      </c>
      <c r="J372">
        <v>0.15670000000000001</v>
      </c>
    </row>
    <row r="373" spans="1:10" hidden="1">
      <c r="A373" t="s">
        <v>570</v>
      </c>
      <c r="B373">
        <v>28</v>
      </c>
      <c r="C373" t="s">
        <v>720</v>
      </c>
      <c r="D373">
        <v>35</v>
      </c>
      <c r="E373" t="s">
        <v>335</v>
      </c>
      <c r="F373" t="s">
        <v>2311</v>
      </c>
      <c r="G373" t="s">
        <v>2317</v>
      </c>
      <c r="H373" t="s">
        <v>1515</v>
      </c>
      <c r="I373" t="s">
        <v>1345</v>
      </c>
      <c r="J373">
        <v>0.1467</v>
      </c>
    </row>
    <row r="374" spans="1:10" hidden="1">
      <c r="A374" t="s">
        <v>570</v>
      </c>
      <c r="B374">
        <v>28</v>
      </c>
      <c r="C374" t="s">
        <v>720</v>
      </c>
      <c r="D374">
        <v>35</v>
      </c>
      <c r="E374" t="s">
        <v>335</v>
      </c>
      <c r="F374" t="s">
        <v>2311</v>
      </c>
      <c r="G374" t="s">
        <v>2318</v>
      </c>
      <c r="H374" t="s">
        <v>1351</v>
      </c>
      <c r="I374" t="s">
        <v>1345</v>
      </c>
      <c r="J374">
        <v>0.15670000000000001</v>
      </c>
    </row>
    <row r="375" spans="1:10" hidden="1">
      <c r="A375" t="s">
        <v>570</v>
      </c>
      <c r="B375">
        <v>28</v>
      </c>
      <c r="C375" t="s">
        <v>720</v>
      </c>
      <c r="D375">
        <v>35</v>
      </c>
      <c r="E375" t="s">
        <v>335</v>
      </c>
      <c r="F375" t="s">
        <v>2320</v>
      </c>
      <c r="G375" t="s">
        <v>2321</v>
      </c>
      <c r="H375" t="s">
        <v>1481</v>
      </c>
      <c r="I375" t="s">
        <v>1345</v>
      </c>
      <c r="J375">
        <v>0.5867</v>
      </c>
    </row>
    <row r="376" spans="1:10" hidden="1">
      <c r="A376" t="s">
        <v>570</v>
      </c>
      <c r="B376">
        <v>28</v>
      </c>
      <c r="C376" t="s">
        <v>720</v>
      </c>
      <c r="D376">
        <v>35</v>
      </c>
      <c r="E376" t="s">
        <v>335</v>
      </c>
      <c r="F376" t="s">
        <v>2320</v>
      </c>
      <c r="G376" t="s">
        <v>2338</v>
      </c>
      <c r="H376" t="s">
        <v>1252</v>
      </c>
      <c r="I376" t="s">
        <v>1345</v>
      </c>
      <c r="J376">
        <v>0.03</v>
      </c>
    </row>
    <row r="377" spans="1:10" hidden="1">
      <c r="A377" t="s">
        <v>570</v>
      </c>
      <c r="B377">
        <v>28</v>
      </c>
      <c r="C377" t="s">
        <v>720</v>
      </c>
      <c r="D377">
        <v>35</v>
      </c>
      <c r="E377" t="s">
        <v>335</v>
      </c>
      <c r="F377" t="s">
        <v>2320</v>
      </c>
      <c r="G377" t="s">
        <v>2340</v>
      </c>
      <c r="H377" t="s">
        <v>1352</v>
      </c>
      <c r="I377" t="s">
        <v>1345</v>
      </c>
      <c r="J377">
        <v>2.3300000000000001E-2</v>
      </c>
    </row>
    <row r="378" spans="1:10" hidden="1">
      <c r="A378" t="s">
        <v>570</v>
      </c>
      <c r="B378">
        <v>28</v>
      </c>
      <c r="C378" t="s">
        <v>720</v>
      </c>
      <c r="D378">
        <v>35</v>
      </c>
      <c r="E378" t="s">
        <v>335</v>
      </c>
      <c r="F378" t="s">
        <v>2320</v>
      </c>
      <c r="G378" t="s">
        <v>2341</v>
      </c>
      <c r="H378" t="s">
        <v>1335</v>
      </c>
      <c r="I378" t="s">
        <v>1345</v>
      </c>
      <c r="J378">
        <v>2.6700000000000002E-2</v>
      </c>
    </row>
    <row r="379" spans="1:10" hidden="1">
      <c r="A379" t="s">
        <v>570</v>
      </c>
      <c r="B379">
        <v>28</v>
      </c>
      <c r="C379" t="s">
        <v>720</v>
      </c>
      <c r="D379">
        <v>35</v>
      </c>
      <c r="E379" t="s">
        <v>335</v>
      </c>
      <c r="F379" t="s">
        <v>2320</v>
      </c>
      <c r="G379" t="s">
        <v>2298</v>
      </c>
      <c r="H379" t="s">
        <v>1315</v>
      </c>
      <c r="I379" t="s">
        <v>1345</v>
      </c>
      <c r="J379">
        <v>0.24</v>
      </c>
    </row>
    <row r="380" spans="1:10" hidden="1">
      <c r="A380" t="s">
        <v>570</v>
      </c>
      <c r="B380">
        <v>28</v>
      </c>
      <c r="C380" t="s">
        <v>720</v>
      </c>
      <c r="D380">
        <v>35</v>
      </c>
      <c r="E380" t="s">
        <v>335</v>
      </c>
      <c r="F380" t="s">
        <v>2322</v>
      </c>
      <c r="G380" t="s">
        <v>2325</v>
      </c>
      <c r="H380" t="s">
        <v>2329</v>
      </c>
      <c r="I380" t="s">
        <v>1345</v>
      </c>
      <c r="J380">
        <v>0.01</v>
      </c>
    </row>
    <row r="381" spans="1:10" hidden="1">
      <c r="A381" t="s">
        <v>570</v>
      </c>
      <c r="B381">
        <v>28</v>
      </c>
      <c r="C381" t="s">
        <v>720</v>
      </c>
      <c r="D381">
        <v>35</v>
      </c>
      <c r="E381" t="s">
        <v>335</v>
      </c>
      <c r="F381" t="s">
        <v>2322</v>
      </c>
      <c r="G381" t="s">
        <v>2326</v>
      </c>
      <c r="H381" t="s">
        <v>1250</v>
      </c>
      <c r="I381" t="s">
        <v>1345</v>
      </c>
      <c r="J381">
        <v>3.3300000000000003E-2</v>
      </c>
    </row>
    <row r="382" spans="1:10" hidden="1">
      <c r="A382" t="s">
        <v>570</v>
      </c>
      <c r="B382">
        <v>28</v>
      </c>
      <c r="C382" t="s">
        <v>720</v>
      </c>
      <c r="D382">
        <v>35</v>
      </c>
      <c r="E382" t="s">
        <v>335</v>
      </c>
      <c r="F382" t="s">
        <v>2322</v>
      </c>
      <c r="G382" t="s">
        <v>2327</v>
      </c>
      <c r="H382" t="s">
        <v>2344</v>
      </c>
      <c r="I382" t="s">
        <v>1345</v>
      </c>
      <c r="J382">
        <v>6.7000000000000002E-3</v>
      </c>
    </row>
    <row r="383" spans="1:10" hidden="1">
      <c r="A383" t="s">
        <v>570</v>
      </c>
      <c r="B383">
        <v>28</v>
      </c>
      <c r="C383" t="s">
        <v>720</v>
      </c>
      <c r="D383">
        <v>35</v>
      </c>
      <c r="E383" t="s">
        <v>335</v>
      </c>
      <c r="F383" t="s">
        <v>2322</v>
      </c>
      <c r="G383" t="s">
        <v>2328</v>
      </c>
      <c r="H383" t="s">
        <v>2324</v>
      </c>
      <c r="I383" t="s">
        <v>1345</v>
      </c>
      <c r="J383">
        <v>3.3E-3</v>
      </c>
    </row>
    <row r="384" spans="1:10" hidden="1">
      <c r="A384" t="s">
        <v>570</v>
      </c>
      <c r="B384">
        <v>28</v>
      </c>
      <c r="C384" t="s">
        <v>720</v>
      </c>
      <c r="D384">
        <v>35</v>
      </c>
      <c r="E384" t="s">
        <v>335</v>
      </c>
      <c r="F384" t="s">
        <v>2322</v>
      </c>
      <c r="G384" t="s">
        <v>2330</v>
      </c>
      <c r="H384" t="s">
        <v>2369</v>
      </c>
      <c r="I384" t="s">
        <v>1345</v>
      </c>
      <c r="J384">
        <v>0.94669999999999999</v>
      </c>
    </row>
    <row r="385" spans="1:10" hidden="1">
      <c r="A385" t="s">
        <v>570</v>
      </c>
      <c r="B385">
        <v>28</v>
      </c>
      <c r="C385" t="s">
        <v>720</v>
      </c>
      <c r="D385">
        <v>35</v>
      </c>
      <c r="E385" t="s">
        <v>335</v>
      </c>
      <c r="F385" t="s">
        <v>2332</v>
      </c>
      <c r="G385" t="s">
        <v>2333</v>
      </c>
      <c r="H385" t="s">
        <v>1603</v>
      </c>
      <c r="I385" t="s">
        <v>1345</v>
      </c>
      <c r="J385">
        <v>0.52329999999999999</v>
      </c>
    </row>
    <row r="386" spans="1:10" hidden="1">
      <c r="A386" t="s">
        <v>570</v>
      </c>
      <c r="B386">
        <v>28</v>
      </c>
      <c r="C386" t="s">
        <v>720</v>
      </c>
      <c r="D386">
        <v>35</v>
      </c>
      <c r="E386" t="s">
        <v>335</v>
      </c>
      <c r="F386" t="s">
        <v>2332</v>
      </c>
      <c r="G386" t="s">
        <v>2334</v>
      </c>
      <c r="H386" t="s">
        <v>1607</v>
      </c>
      <c r="I386" t="s">
        <v>1345</v>
      </c>
      <c r="J386">
        <v>0.47670000000000001</v>
      </c>
    </row>
    <row r="387" spans="1:10" hidden="1">
      <c r="A387" t="s">
        <v>570</v>
      </c>
      <c r="B387">
        <v>28</v>
      </c>
      <c r="C387" t="s">
        <v>720</v>
      </c>
      <c r="D387">
        <v>33</v>
      </c>
      <c r="E387" t="s">
        <v>42</v>
      </c>
      <c r="F387" t="s">
        <v>1243</v>
      </c>
      <c r="G387" t="s">
        <v>1243</v>
      </c>
      <c r="H387" t="s">
        <v>1615</v>
      </c>
      <c r="I387" t="s">
        <v>1615</v>
      </c>
      <c r="J387">
        <v>1</v>
      </c>
    </row>
    <row r="388" spans="1:10" hidden="1">
      <c r="A388" t="s">
        <v>570</v>
      </c>
      <c r="B388">
        <v>28</v>
      </c>
      <c r="C388" t="s">
        <v>720</v>
      </c>
      <c r="D388">
        <v>33</v>
      </c>
      <c r="E388" t="s">
        <v>42</v>
      </c>
      <c r="F388" t="s">
        <v>2311</v>
      </c>
      <c r="G388" t="s">
        <v>2312</v>
      </c>
      <c r="H388" t="s">
        <v>1399</v>
      </c>
      <c r="I388" t="s">
        <v>1615</v>
      </c>
      <c r="J388">
        <v>9.8400000000000001E-2</v>
      </c>
    </row>
    <row r="389" spans="1:10" hidden="1">
      <c r="A389" t="s">
        <v>570</v>
      </c>
      <c r="B389">
        <v>28</v>
      </c>
      <c r="C389" t="s">
        <v>720</v>
      </c>
      <c r="D389">
        <v>33</v>
      </c>
      <c r="E389" t="s">
        <v>42</v>
      </c>
      <c r="F389" t="s">
        <v>2311</v>
      </c>
      <c r="G389" t="s">
        <v>2313</v>
      </c>
      <c r="H389" t="s">
        <v>1253</v>
      </c>
      <c r="I389" t="s">
        <v>1615</v>
      </c>
      <c r="J389">
        <v>9.2100000000000001E-2</v>
      </c>
    </row>
    <row r="390" spans="1:10" hidden="1">
      <c r="A390" t="s">
        <v>570</v>
      </c>
      <c r="B390">
        <v>28</v>
      </c>
      <c r="C390" t="s">
        <v>720</v>
      </c>
      <c r="D390">
        <v>33</v>
      </c>
      <c r="E390" t="s">
        <v>42</v>
      </c>
      <c r="F390" t="s">
        <v>2311</v>
      </c>
      <c r="G390" t="s">
        <v>2314</v>
      </c>
      <c r="H390" t="s">
        <v>1411</v>
      </c>
      <c r="I390" t="s">
        <v>1615</v>
      </c>
      <c r="J390">
        <v>0.1048</v>
      </c>
    </row>
    <row r="391" spans="1:10" hidden="1">
      <c r="A391" t="s">
        <v>570</v>
      </c>
      <c r="B391">
        <v>28</v>
      </c>
      <c r="C391" t="s">
        <v>720</v>
      </c>
      <c r="D391">
        <v>33</v>
      </c>
      <c r="E391" t="s">
        <v>42</v>
      </c>
      <c r="F391" t="s">
        <v>2311</v>
      </c>
      <c r="G391" t="s">
        <v>2315</v>
      </c>
      <c r="H391" t="s">
        <v>1410</v>
      </c>
      <c r="I391" t="s">
        <v>1615</v>
      </c>
      <c r="J391">
        <v>0.1016</v>
      </c>
    </row>
    <row r="392" spans="1:10" hidden="1">
      <c r="A392" t="s">
        <v>570</v>
      </c>
      <c r="B392">
        <v>28</v>
      </c>
      <c r="C392" t="s">
        <v>720</v>
      </c>
      <c r="D392">
        <v>33</v>
      </c>
      <c r="E392" t="s">
        <v>42</v>
      </c>
      <c r="F392" t="s">
        <v>2311</v>
      </c>
      <c r="G392" t="s">
        <v>2316</v>
      </c>
      <c r="H392" t="s">
        <v>1281</v>
      </c>
      <c r="I392" t="s">
        <v>1615</v>
      </c>
      <c r="J392">
        <v>0.13020000000000001</v>
      </c>
    </row>
    <row r="393" spans="1:10" hidden="1">
      <c r="A393" t="s">
        <v>570</v>
      </c>
      <c r="B393">
        <v>28</v>
      </c>
      <c r="C393" t="s">
        <v>720</v>
      </c>
      <c r="D393">
        <v>33</v>
      </c>
      <c r="E393" t="s">
        <v>42</v>
      </c>
      <c r="F393" t="s">
        <v>2311</v>
      </c>
      <c r="G393" t="s">
        <v>2317</v>
      </c>
      <c r="H393" t="s">
        <v>1281</v>
      </c>
      <c r="I393" t="s">
        <v>1615</v>
      </c>
      <c r="J393">
        <v>0.13020000000000001</v>
      </c>
    </row>
    <row r="394" spans="1:10" hidden="1">
      <c r="A394" t="s">
        <v>570</v>
      </c>
      <c r="B394">
        <v>28</v>
      </c>
      <c r="C394" t="s">
        <v>720</v>
      </c>
      <c r="D394">
        <v>33</v>
      </c>
      <c r="E394" t="s">
        <v>42</v>
      </c>
      <c r="F394" t="s">
        <v>2311</v>
      </c>
      <c r="G394" t="s">
        <v>2318</v>
      </c>
      <c r="H394" t="s">
        <v>1246</v>
      </c>
      <c r="I394" t="s">
        <v>1615</v>
      </c>
      <c r="J394">
        <v>8.8900000000000007E-2</v>
      </c>
    </row>
    <row r="395" spans="1:10" hidden="1">
      <c r="A395" t="s">
        <v>570</v>
      </c>
      <c r="B395">
        <v>28</v>
      </c>
      <c r="C395" t="s">
        <v>720</v>
      </c>
      <c r="D395">
        <v>33</v>
      </c>
      <c r="E395" t="s">
        <v>42</v>
      </c>
      <c r="F395" t="s">
        <v>2311</v>
      </c>
      <c r="G395" t="s">
        <v>2319</v>
      </c>
      <c r="H395" t="s">
        <v>1538</v>
      </c>
      <c r="I395" t="s">
        <v>1615</v>
      </c>
      <c r="J395">
        <v>0.254</v>
      </c>
    </row>
    <row r="396" spans="1:10" hidden="1">
      <c r="A396" t="s">
        <v>570</v>
      </c>
      <c r="B396">
        <v>28</v>
      </c>
      <c r="C396" t="s">
        <v>720</v>
      </c>
      <c r="D396">
        <v>33</v>
      </c>
      <c r="E396" t="s">
        <v>42</v>
      </c>
      <c r="F396" t="s">
        <v>2320</v>
      </c>
      <c r="G396" t="s">
        <v>2321</v>
      </c>
      <c r="H396" t="s">
        <v>2364</v>
      </c>
      <c r="I396" t="s">
        <v>1615</v>
      </c>
      <c r="J396">
        <v>0.49519999999999997</v>
      </c>
    </row>
    <row r="397" spans="1:10" hidden="1">
      <c r="A397" t="s">
        <v>570</v>
      </c>
      <c r="B397">
        <v>28</v>
      </c>
      <c r="C397" t="s">
        <v>720</v>
      </c>
      <c r="D397">
        <v>33</v>
      </c>
      <c r="E397" t="s">
        <v>42</v>
      </c>
      <c r="F397" t="s">
        <v>2320</v>
      </c>
      <c r="G397" t="s">
        <v>2338</v>
      </c>
      <c r="H397" t="s">
        <v>1298</v>
      </c>
      <c r="I397" t="s">
        <v>1615</v>
      </c>
      <c r="J397">
        <v>4.7600000000000003E-2</v>
      </c>
    </row>
    <row r="398" spans="1:10" hidden="1">
      <c r="A398" t="s">
        <v>570</v>
      </c>
      <c r="B398">
        <v>28</v>
      </c>
      <c r="C398" t="s">
        <v>720</v>
      </c>
      <c r="D398">
        <v>33</v>
      </c>
      <c r="E398" t="s">
        <v>42</v>
      </c>
      <c r="F398" t="s">
        <v>2320</v>
      </c>
      <c r="G398" t="s">
        <v>2339</v>
      </c>
      <c r="H398" t="s">
        <v>1312</v>
      </c>
      <c r="I398" t="s">
        <v>1615</v>
      </c>
      <c r="J398">
        <v>1.5900000000000001E-2</v>
      </c>
    </row>
    <row r="399" spans="1:10" hidden="1">
      <c r="A399" t="s">
        <v>570</v>
      </c>
      <c r="B399">
        <v>28</v>
      </c>
      <c r="C399" t="s">
        <v>720</v>
      </c>
      <c r="D399">
        <v>33</v>
      </c>
      <c r="E399" t="s">
        <v>42</v>
      </c>
      <c r="F399" t="s">
        <v>2320</v>
      </c>
      <c r="G399" t="s">
        <v>2340</v>
      </c>
      <c r="H399" t="s">
        <v>1357</v>
      </c>
      <c r="I399" t="s">
        <v>1615</v>
      </c>
      <c r="J399">
        <v>3.8100000000000002E-2</v>
      </c>
    </row>
    <row r="400" spans="1:10" hidden="1">
      <c r="A400" t="s">
        <v>570</v>
      </c>
      <c r="B400">
        <v>28</v>
      </c>
      <c r="C400" t="s">
        <v>720</v>
      </c>
      <c r="D400">
        <v>33</v>
      </c>
      <c r="E400" t="s">
        <v>42</v>
      </c>
      <c r="F400" t="s">
        <v>2320</v>
      </c>
      <c r="G400" t="s">
        <v>2341</v>
      </c>
      <c r="H400" t="s">
        <v>1312</v>
      </c>
      <c r="I400" t="s">
        <v>1615</v>
      </c>
      <c r="J400">
        <v>1.5900000000000001E-2</v>
      </c>
    </row>
    <row r="401" spans="1:10" hidden="1">
      <c r="A401" t="s">
        <v>570</v>
      </c>
      <c r="B401">
        <v>28</v>
      </c>
      <c r="C401" t="s">
        <v>720</v>
      </c>
      <c r="D401">
        <v>33</v>
      </c>
      <c r="E401" t="s">
        <v>42</v>
      </c>
      <c r="F401" t="s">
        <v>2320</v>
      </c>
      <c r="G401" t="s">
        <v>2298</v>
      </c>
      <c r="H401" t="s">
        <v>1419</v>
      </c>
      <c r="I401" t="s">
        <v>1615</v>
      </c>
      <c r="J401">
        <v>0.17460000000000001</v>
      </c>
    </row>
    <row r="402" spans="1:10" hidden="1">
      <c r="A402" t="s">
        <v>570</v>
      </c>
      <c r="B402">
        <v>28</v>
      </c>
      <c r="C402" t="s">
        <v>720</v>
      </c>
      <c r="D402">
        <v>33</v>
      </c>
      <c r="E402" t="s">
        <v>42</v>
      </c>
      <c r="F402" t="s">
        <v>2322</v>
      </c>
      <c r="G402" t="s">
        <v>2325</v>
      </c>
      <c r="H402" t="s">
        <v>1335</v>
      </c>
      <c r="I402" t="s">
        <v>1615</v>
      </c>
      <c r="J402">
        <v>2.5399999999999999E-2</v>
      </c>
    </row>
    <row r="403" spans="1:10" hidden="1">
      <c r="A403" t="s">
        <v>570</v>
      </c>
      <c r="B403">
        <v>28</v>
      </c>
      <c r="C403" t="s">
        <v>720</v>
      </c>
      <c r="D403">
        <v>33</v>
      </c>
      <c r="E403" t="s">
        <v>42</v>
      </c>
      <c r="F403" t="s">
        <v>2322</v>
      </c>
      <c r="G403" t="s">
        <v>2326</v>
      </c>
      <c r="H403" t="s">
        <v>1250</v>
      </c>
      <c r="I403" t="s">
        <v>1615</v>
      </c>
      <c r="J403">
        <v>3.1699999999999999E-2</v>
      </c>
    </row>
    <row r="404" spans="1:10" hidden="1">
      <c r="A404" t="s">
        <v>570</v>
      </c>
      <c r="B404">
        <v>28</v>
      </c>
      <c r="C404" t="s">
        <v>720</v>
      </c>
      <c r="D404">
        <v>33</v>
      </c>
      <c r="E404" t="s">
        <v>42</v>
      </c>
      <c r="F404" t="s">
        <v>2322</v>
      </c>
      <c r="G404" t="s">
        <v>2327</v>
      </c>
      <c r="H404" t="s">
        <v>1250</v>
      </c>
      <c r="I404" t="s">
        <v>1615</v>
      </c>
      <c r="J404">
        <v>3.1699999999999999E-2</v>
      </c>
    </row>
    <row r="405" spans="1:10" hidden="1">
      <c r="A405" t="s">
        <v>570</v>
      </c>
      <c r="B405">
        <v>28</v>
      </c>
      <c r="C405" t="s">
        <v>720</v>
      </c>
      <c r="D405">
        <v>33</v>
      </c>
      <c r="E405" t="s">
        <v>42</v>
      </c>
      <c r="F405" t="s">
        <v>2322</v>
      </c>
      <c r="G405" t="s">
        <v>2352</v>
      </c>
      <c r="H405" t="s">
        <v>2329</v>
      </c>
      <c r="I405" t="s">
        <v>1615</v>
      </c>
      <c r="J405">
        <v>9.4999999999999998E-3</v>
      </c>
    </row>
    <row r="406" spans="1:10" hidden="1">
      <c r="A406" t="s">
        <v>570</v>
      </c>
      <c r="B406">
        <v>28</v>
      </c>
      <c r="C406" t="s">
        <v>720</v>
      </c>
      <c r="D406">
        <v>33</v>
      </c>
      <c r="E406" t="s">
        <v>42</v>
      </c>
      <c r="F406" t="s">
        <v>2322</v>
      </c>
      <c r="G406" t="s">
        <v>2328</v>
      </c>
      <c r="H406" t="s">
        <v>1460</v>
      </c>
      <c r="I406" t="s">
        <v>1615</v>
      </c>
      <c r="J406">
        <v>6.3500000000000001E-2</v>
      </c>
    </row>
    <row r="407" spans="1:10" hidden="1">
      <c r="A407" t="s">
        <v>570</v>
      </c>
      <c r="B407">
        <v>28</v>
      </c>
      <c r="C407" t="s">
        <v>720</v>
      </c>
      <c r="D407">
        <v>33</v>
      </c>
      <c r="E407" t="s">
        <v>42</v>
      </c>
      <c r="F407" t="s">
        <v>2322</v>
      </c>
      <c r="G407" t="s">
        <v>2330</v>
      </c>
      <c r="H407" t="s">
        <v>1509</v>
      </c>
      <c r="I407" t="s">
        <v>1615</v>
      </c>
      <c r="J407">
        <v>0.83809999999999996</v>
      </c>
    </row>
    <row r="408" spans="1:10" hidden="1">
      <c r="A408" t="s">
        <v>570</v>
      </c>
      <c r="B408">
        <v>28</v>
      </c>
      <c r="C408" t="s">
        <v>720</v>
      </c>
      <c r="D408">
        <v>33</v>
      </c>
      <c r="E408" t="s">
        <v>42</v>
      </c>
      <c r="F408" t="s">
        <v>2332</v>
      </c>
      <c r="G408" t="s">
        <v>2333</v>
      </c>
      <c r="H408" t="s">
        <v>1291</v>
      </c>
      <c r="I408" t="s">
        <v>1615</v>
      </c>
      <c r="J408">
        <v>0.49209999999999998</v>
      </c>
    </row>
    <row r="409" spans="1:10" hidden="1">
      <c r="A409" t="s">
        <v>570</v>
      </c>
      <c r="B409">
        <v>28</v>
      </c>
      <c r="C409" t="s">
        <v>720</v>
      </c>
      <c r="D409">
        <v>33</v>
      </c>
      <c r="E409" t="s">
        <v>42</v>
      </c>
      <c r="F409" t="s">
        <v>2332</v>
      </c>
      <c r="G409" t="s">
        <v>2334</v>
      </c>
      <c r="H409" t="s">
        <v>1356</v>
      </c>
      <c r="I409" t="s">
        <v>1615</v>
      </c>
      <c r="J409">
        <v>0.50790000000000002</v>
      </c>
    </row>
    <row r="410" spans="1:10" hidden="1">
      <c r="A410" t="s">
        <v>570</v>
      </c>
      <c r="B410">
        <v>38</v>
      </c>
      <c r="C410" t="s">
        <v>721</v>
      </c>
      <c r="D410">
        <v>40</v>
      </c>
      <c r="E410" t="s">
        <v>85</v>
      </c>
      <c r="F410" t="s">
        <v>1243</v>
      </c>
      <c r="G410" t="s">
        <v>1243</v>
      </c>
      <c r="H410" t="s">
        <v>2370</v>
      </c>
      <c r="I410" t="s">
        <v>2370</v>
      </c>
      <c r="J410">
        <v>1</v>
      </c>
    </row>
    <row r="411" spans="1:10" hidden="1">
      <c r="A411" t="s">
        <v>570</v>
      </c>
      <c r="B411">
        <v>38</v>
      </c>
      <c r="C411" t="s">
        <v>721</v>
      </c>
      <c r="D411">
        <v>40</v>
      </c>
      <c r="E411" t="s">
        <v>85</v>
      </c>
      <c r="F411" t="s">
        <v>2311</v>
      </c>
      <c r="G411" t="s">
        <v>2312</v>
      </c>
      <c r="H411" t="s">
        <v>1256</v>
      </c>
      <c r="I411" t="s">
        <v>2370</v>
      </c>
      <c r="J411">
        <v>0.1176</v>
      </c>
    </row>
    <row r="412" spans="1:10" hidden="1">
      <c r="A412" t="s">
        <v>570</v>
      </c>
      <c r="B412">
        <v>38</v>
      </c>
      <c r="C412" t="s">
        <v>721</v>
      </c>
      <c r="D412">
        <v>40</v>
      </c>
      <c r="E412" t="s">
        <v>85</v>
      </c>
      <c r="F412" t="s">
        <v>2311</v>
      </c>
      <c r="G412" t="s">
        <v>2313</v>
      </c>
      <c r="H412" t="s">
        <v>1352</v>
      </c>
      <c r="I412" t="s">
        <v>2370</v>
      </c>
      <c r="J412">
        <v>5.8799999999999998E-2</v>
      </c>
    </row>
    <row r="413" spans="1:10" hidden="1">
      <c r="A413" t="s">
        <v>570</v>
      </c>
      <c r="B413">
        <v>38</v>
      </c>
      <c r="C413" t="s">
        <v>721</v>
      </c>
      <c r="D413">
        <v>40</v>
      </c>
      <c r="E413" t="s">
        <v>85</v>
      </c>
      <c r="F413" t="s">
        <v>2311</v>
      </c>
      <c r="G413" t="s">
        <v>2314</v>
      </c>
      <c r="H413" t="s">
        <v>1357</v>
      </c>
      <c r="I413" t="s">
        <v>2370</v>
      </c>
      <c r="J413">
        <v>0.1008</v>
      </c>
    </row>
    <row r="414" spans="1:10" hidden="1">
      <c r="A414" t="s">
        <v>570</v>
      </c>
      <c r="B414">
        <v>38</v>
      </c>
      <c r="C414" t="s">
        <v>721</v>
      </c>
      <c r="D414">
        <v>40</v>
      </c>
      <c r="E414" t="s">
        <v>85</v>
      </c>
      <c r="F414" t="s">
        <v>2311</v>
      </c>
      <c r="G414" t="s">
        <v>2315</v>
      </c>
      <c r="H414" t="s">
        <v>1323</v>
      </c>
      <c r="I414" t="s">
        <v>2370</v>
      </c>
      <c r="J414">
        <v>0.15129999999999999</v>
      </c>
    </row>
    <row r="415" spans="1:10" hidden="1">
      <c r="A415" t="s">
        <v>570</v>
      </c>
      <c r="B415">
        <v>38</v>
      </c>
      <c r="C415" t="s">
        <v>721</v>
      </c>
      <c r="D415">
        <v>40</v>
      </c>
      <c r="E415" t="s">
        <v>85</v>
      </c>
      <c r="F415" t="s">
        <v>2311</v>
      </c>
      <c r="G415" t="s">
        <v>2316</v>
      </c>
      <c r="H415" t="s">
        <v>1261</v>
      </c>
      <c r="I415" t="s">
        <v>2370</v>
      </c>
      <c r="J415">
        <v>0.18490000000000001</v>
      </c>
    </row>
    <row r="416" spans="1:10" hidden="1">
      <c r="A416" t="s">
        <v>570</v>
      </c>
      <c r="B416">
        <v>38</v>
      </c>
      <c r="C416" t="s">
        <v>721</v>
      </c>
      <c r="D416">
        <v>40</v>
      </c>
      <c r="E416" t="s">
        <v>85</v>
      </c>
      <c r="F416" t="s">
        <v>2311</v>
      </c>
      <c r="G416" t="s">
        <v>2317</v>
      </c>
      <c r="H416" t="s">
        <v>1298</v>
      </c>
      <c r="I416" t="s">
        <v>2370</v>
      </c>
      <c r="J416">
        <v>0.12609999999999999</v>
      </c>
    </row>
    <row r="417" spans="1:10" hidden="1">
      <c r="A417" t="s">
        <v>570</v>
      </c>
      <c r="B417">
        <v>38</v>
      </c>
      <c r="C417" t="s">
        <v>721</v>
      </c>
      <c r="D417">
        <v>40</v>
      </c>
      <c r="E417" t="s">
        <v>85</v>
      </c>
      <c r="F417" t="s">
        <v>2311</v>
      </c>
      <c r="G417" t="s">
        <v>2318</v>
      </c>
      <c r="H417" t="s">
        <v>1256</v>
      </c>
      <c r="I417" t="s">
        <v>2370</v>
      </c>
      <c r="J417">
        <v>0.1176</v>
      </c>
    </row>
    <row r="418" spans="1:10" hidden="1">
      <c r="A418" t="s">
        <v>570</v>
      </c>
      <c r="B418">
        <v>38</v>
      </c>
      <c r="C418" t="s">
        <v>721</v>
      </c>
      <c r="D418">
        <v>40</v>
      </c>
      <c r="E418" t="s">
        <v>85</v>
      </c>
      <c r="F418" t="s">
        <v>2311</v>
      </c>
      <c r="G418" t="s">
        <v>2319</v>
      </c>
      <c r="H418" t="s">
        <v>1333</v>
      </c>
      <c r="I418" t="s">
        <v>2370</v>
      </c>
      <c r="J418">
        <v>0.1429</v>
      </c>
    </row>
    <row r="419" spans="1:10" hidden="1">
      <c r="A419" t="s">
        <v>570</v>
      </c>
      <c r="B419">
        <v>38</v>
      </c>
      <c r="C419" t="s">
        <v>721</v>
      </c>
      <c r="D419">
        <v>40</v>
      </c>
      <c r="E419" t="s">
        <v>85</v>
      </c>
      <c r="F419" t="s">
        <v>2320</v>
      </c>
      <c r="G419" t="s">
        <v>2321</v>
      </c>
      <c r="H419" t="s">
        <v>1348</v>
      </c>
      <c r="I419" t="s">
        <v>2370</v>
      </c>
      <c r="J419">
        <v>0.4874</v>
      </c>
    </row>
    <row r="420" spans="1:10" hidden="1">
      <c r="A420" t="s">
        <v>570</v>
      </c>
      <c r="B420">
        <v>38</v>
      </c>
      <c r="C420" t="s">
        <v>721</v>
      </c>
      <c r="D420">
        <v>40</v>
      </c>
      <c r="E420" t="s">
        <v>85</v>
      </c>
      <c r="F420" t="s">
        <v>2320</v>
      </c>
      <c r="G420" t="s">
        <v>2298</v>
      </c>
      <c r="H420" t="s">
        <v>1410</v>
      </c>
      <c r="I420" t="s">
        <v>2370</v>
      </c>
      <c r="J420">
        <v>0.26889999999999997</v>
      </c>
    </row>
    <row r="421" spans="1:10" hidden="1">
      <c r="A421" t="s">
        <v>570</v>
      </c>
      <c r="B421">
        <v>38</v>
      </c>
      <c r="C421" t="s">
        <v>721</v>
      </c>
      <c r="D421">
        <v>40</v>
      </c>
      <c r="E421" t="s">
        <v>85</v>
      </c>
      <c r="F421" t="s">
        <v>2322</v>
      </c>
      <c r="G421" t="s">
        <v>2326</v>
      </c>
      <c r="H421" t="s">
        <v>2344</v>
      </c>
      <c r="I421" t="s">
        <v>2370</v>
      </c>
      <c r="J421">
        <v>1.6799999999999999E-2</v>
      </c>
    </row>
    <row r="422" spans="1:10" hidden="1">
      <c r="A422" t="s">
        <v>570</v>
      </c>
      <c r="B422">
        <v>38</v>
      </c>
      <c r="C422" t="s">
        <v>721</v>
      </c>
      <c r="D422">
        <v>40</v>
      </c>
      <c r="E422" t="s">
        <v>85</v>
      </c>
      <c r="F422" t="s">
        <v>2322</v>
      </c>
      <c r="G422" t="s">
        <v>2328</v>
      </c>
      <c r="H422" t="s">
        <v>1252</v>
      </c>
      <c r="I422" t="s">
        <v>2370</v>
      </c>
      <c r="J422">
        <v>7.5600000000000001E-2</v>
      </c>
    </row>
    <row r="423" spans="1:10" hidden="1">
      <c r="A423" t="s">
        <v>570</v>
      </c>
      <c r="B423">
        <v>38</v>
      </c>
      <c r="C423" t="s">
        <v>721</v>
      </c>
      <c r="D423">
        <v>40</v>
      </c>
      <c r="E423" t="s">
        <v>85</v>
      </c>
      <c r="F423" t="s">
        <v>2322</v>
      </c>
      <c r="G423" t="s">
        <v>2330</v>
      </c>
      <c r="H423" t="s">
        <v>1582</v>
      </c>
      <c r="I423" t="s">
        <v>2370</v>
      </c>
      <c r="J423">
        <v>0.90759999999999996</v>
      </c>
    </row>
    <row r="424" spans="1:10" hidden="1">
      <c r="A424" t="s">
        <v>570</v>
      </c>
      <c r="B424">
        <v>38</v>
      </c>
      <c r="C424" t="s">
        <v>721</v>
      </c>
      <c r="D424">
        <v>40</v>
      </c>
      <c r="E424" t="s">
        <v>85</v>
      </c>
      <c r="F424" t="s">
        <v>2332</v>
      </c>
      <c r="G424" t="s">
        <v>2333</v>
      </c>
      <c r="H424" t="s">
        <v>1419</v>
      </c>
      <c r="I424" t="s">
        <v>2370</v>
      </c>
      <c r="J424">
        <v>0.4622</v>
      </c>
    </row>
    <row r="425" spans="1:10" hidden="1">
      <c r="A425" t="s">
        <v>570</v>
      </c>
      <c r="B425">
        <v>38</v>
      </c>
      <c r="C425" t="s">
        <v>721</v>
      </c>
      <c r="D425">
        <v>40</v>
      </c>
      <c r="E425" t="s">
        <v>85</v>
      </c>
      <c r="F425" t="s">
        <v>2332</v>
      </c>
      <c r="G425" t="s">
        <v>2334</v>
      </c>
      <c r="H425" t="s">
        <v>1283</v>
      </c>
      <c r="I425" t="s">
        <v>2370</v>
      </c>
      <c r="J425">
        <v>0.53779999999999994</v>
      </c>
    </row>
    <row r="426" spans="1:10" hidden="1">
      <c r="A426" t="s">
        <v>570</v>
      </c>
      <c r="B426">
        <v>38</v>
      </c>
      <c r="C426" t="s">
        <v>721</v>
      </c>
      <c r="D426">
        <v>39</v>
      </c>
      <c r="E426" t="s">
        <v>46</v>
      </c>
      <c r="F426" t="s">
        <v>1243</v>
      </c>
      <c r="G426" t="s">
        <v>1243</v>
      </c>
      <c r="H426" t="s">
        <v>1289</v>
      </c>
      <c r="I426" t="s">
        <v>1289</v>
      </c>
      <c r="J426">
        <v>1</v>
      </c>
    </row>
    <row r="427" spans="1:10" hidden="1">
      <c r="A427" t="s">
        <v>570</v>
      </c>
      <c r="B427">
        <v>38</v>
      </c>
      <c r="C427" t="s">
        <v>721</v>
      </c>
      <c r="D427">
        <v>39</v>
      </c>
      <c r="E427" t="s">
        <v>46</v>
      </c>
      <c r="F427" t="s">
        <v>2311</v>
      </c>
      <c r="G427" t="s">
        <v>2336</v>
      </c>
      <c r="H427" t="s">
        <v>1357</v>
      </c>
      <c r="I427" t="s">
        <v>1289</v>
      </c>
      <c r="J427">
        <v>6.9400000000000003E-2</v>
      </c>
    </row>
    <row r="428" spans="1:10" hidden="1">
      <c r="A428" t="s">
        <v>570</v>
      </c>
      <c r="B428">
        <v>38</v>
      </c>
      <c r="C428" t="s">
        <v>721</v>
      </c>
      <c r="D428">
        <v>39</v>
      </c>
      <c r="E428" t="s">
        <v>46</v>
      </c>
      <c r="F428" t="s">
        <v>2311</v>
      </c>
      <c r="G428" t="s">
        <v>2337</v>
      </c>
      <c r="H428" t="s">
        <v>1549</v>
      </c>
      <c r="I428" t="s">
        <v>1289</v>
      </c>
      <c r="J428">
        <v>0.13289999999999999</v>
      </c>
    </row>
    <row r="429" spans="1:10" hidden="1">
      <c r="A429" t="s">
        <v>570</v>
      </c>
      <c r="B429">
        <v>38</v>
      </c>
      <c r="C429" t="s">
        <v>721</v>
      </c>
      <c r="D429">
        <v>39</v>
      </c>
      <c r="E429" t="s">
        <v>46</v>
      </c>
      <c r="F429" t="s">
        <v>2311</v>
      </c>
      <c r="G429" t="s">
        <v>2343</v>
      </c>
      <c r="H429" t="s">
        <v>1281</v>
      </c>
      <c r="I429" t="s">
        <v>1289</v>
      </c>
      <c r="J429">
        <v>0.23699999999999999</v>
      </c>
    </row>
    <row r="430" spans="1:10" hidden="1">
      <c r="A430" t="s">
        <v>570</v>
      </c>
      <c r="B430">
        <v>38</v>
      </c>
      <c r="C430" t="s">
        <v>721</v>
      </c>
      <c r="D430">
        <v>39</v>
      </c>
      <c r="E430" t="s">
        <v>46</v>
      </c>
      <c r="F430" t="s">
        <v>2311</v>
      </c>
      <c r="G430" t="s">
        <v>1250</v>
      </c>
      <c r="H430" t="s">
        <v>1399</v>
      </c>
      <c r="I430" t="s">
        <v>1289</v>
      </c>
      <c r="J430">
        <v>0.1792</v>
      </c>
    </row>
    <row r="431" spans="1:10" hidden="1">
      <c r="A431" t="s">
        <v>570</v>
      </c>
      <c r="B431">
        <v>38</v>
      </c>
      <c r="C431" t="s">
        <v>721</v>
      </c>
      <c r="D431">
        <v>39</v>
      </c>
      <c r="E431" t="s">
        <v>46</v>
      </c>
      <c r="F431" t="s">
        <v>2311</v>
      </c>
      <c r="G431" t="s">
        <v>1401</v>
      </c>
      <c r="H431" t="s">
        <v>1251</v>
      </c>
      <c r="I431" t="s">
        <v>1289</v>
      </c>
      <c r="J431">
        <v>0.20810000000000001</v>
      </c>
    </row>
    <row r="432" spans="1:10" hidden="1">
      <c r="A432" t="s">
        <v>570</v>
      </c>
      <c r="B432">
        <v>38</v>
      </c>
      <c r="C432" t="s">
        <v>721</v>
      </c>
      <c r="D432">
        <v>39</v>
      </c>
      <c r="E432" t="s">
        <v>46</v>
      </c>
      <c r="F432" t="s">
        <v>2311</v>
      </c>
      <c r="G432" t="s">
        <v>1357</v>
      </c>
      <c r="H432" t="s">
        <v>1304</v>
      </c>
      <c r="I432" t="s">
        <v>1289</v>
      </c>
      <c r="J432">
        <v>0.1734</v>
      </c>
    </row>
    <row r="433" spans="1:10" hidden="1">
      <c r="A433" t="s">
        <v>570</v>
      </c>
      <c r="B433">
        <v>38</v>
      </c>
      <c r="C433" t="s">
        <v>721</v>
      </c>
      <c r="D433">
        <v>39</v>
      </c>
      <c r="E433" t="s">
        <v>46</v>
      </c>
      <c r="F433" t="s">
        <v>2320</v>
      </c>
      <c r="G433" t="s">
        <v>2321</v>
      </c>
      <c r="H433" t="s">
        <v>1340</v>
      </c>
      <c r="I433" t="s">
        <v>1289</v>
      </c>
      <c r="J433">
        <v>0.51449999999999996</v>
      </c>
    </row>
    <row r="434" spans="1:10" hidden="1">
      <c r="A434" t="s">
        <v>570</v>
      </c>
      <c r="B434">
        <v>38</v>
      </c>
      <c r="C434" t="s">
        <v>721</v>
      </c>
      <c r="D434">
        <v>39</v>
      </c>
      <c r="E434" t="s">
        <v>46</v>
      </c>
      <c r="F434" t="s">
        <v>2320</v>
      </c>
      <c r="G434" t="s">
        <v>2339</v>
      </c>
      <c r="H434" t="s">
        <v>1252</v>
      </c>
      <c r="I434" t="s">
        <v>1289</v>
      </c>
      <c r="J434">
        <v>5.1999999999999998E-2</v>
      </c>
    </row>
    <row r="435" spans="1:10" hidden="1">
      <c r="A435" t="s">
        <v>570</v>
      </c>
      <c r="B435">
        <v>38</v>
      </c>
      <c r="C435" t="s">
        <v>721</v>
      </c>
      <c r="D435">
        <v>39</v>
      </c>
      <c r="E435" t="s">
        <v>46</v>
      </c>
      <c r="F435" t="s">
        <v>2320</v>
      </c>
      <c r="G435" t="s">
        <v>2298</v>
      </c>
      <c r="H435" t="s">
        <v>1269</v>
      </c>
      <c r="I435" t="s">
        <v>1289</v>
      </c>
      <c r="J435">
        <v>0.30640000000000001</v>
      </c>
    </row>
    <row r="436" spans="1:10" hidden="1">
      <c r="A436" t="s">
        <v>570</v>
      </c>
      <c r="B436">
        <v>38</v>
      </c>
      <c r="C436" t="s">
        <v>721</v>
      </c>
      <c r="D436">
        <v>39</v>
      </c>
      <c r="E436" t="s">
        <v>46</v>
      </c>
      <c r="F436" t="s">
        <v>2322</v>
      </c>
      <c r="G436" t="s">
        <v>2323</v>
      </c>
      <c r="H436" t="s">
        <v>1333</v>
      </c>
      <c r="I436" t="s">
        <v>1289</v>
      </c>
      <c r="J436">
        <v>9.8299999999999998E-2</v>
      </c>
    </row>
    <row r="437" spans="1:10" hidden="1">
      <c r="A437" t="s">
        <v>570</v>
      </c>
      <c r="B437">
        <v>38</v>
      </c>
      <c r="C437" t="s">
        <v>721</v>
      </c>
      <c r="D437">
        <v>39</v>
      </c>
      <c r="E437" t="s">
        <v>46</v>
      </c>
      <c r="F437" t="s">
        <v>2322</v>
      </c>
      <c r="G437" t="s">
        <v>2327</v>
      </c>
      <c r="H437" t="s">
        <v>1248</v>
      </c>
      <c r="I437" t="s">
        <v>1289</v>
      </c>
      <c r="J437">
        <v>3.4700000000000002E-2</v>
      </c>
    </row>
    <row r="438" spans="1:10" hidden="1">
      <c r="A438" t="s">
        <v>570</v>
      </c>
      <c r="B438">
        <v>38</v>
      </c>
      <c r="C438" t="s">
        <v>721</v>
      </c>
      <c r="D438">
        <v>39</v>
      </c>
      <c r="E438" t="s">
        <v>46</v>
      </c>
      <c r="F438" t="s">
        <v>2322</v>
      </c>
      <c r="G438" t="s">
        <v>2328</v>
      </c>
      <c r="H438" t="s">
        <v>1252</v>
      </c>
      <c r="I438" t="s">
        <v>1289</v>
      </c>
      <c r="J438">
        <v>5.1999999999999998E-2</v>
      </c>
    </row>
    <row r="439" spans="1:10" hidden="1">
      <c r="A439" t="s">
        <v>570</v>
      </c>
      <c r="B439">
        <v>38</v>
      </c>
      <c r="C439" t="s">
        <v>721</v>
      </c>
      <c r="D439">
        <v>39</v>
      </c>
      <c r="E439" t="s">
        <v>46</v>
      </c>
      <c r="F439" t="s">
        <v>2322</v>
      </c>
      <c r="G439" t="s">
        <v>2330</v>
      </c>
      <c r="H439" t="s">
        <v>1431</v>
      </c>
      <c r="I439" t="s">
        <v>1289</v>
      </c>
      <c r="J439">
        <v>0.81499999999999995</v>
      </c>
    </row>
    <row r="440" spans="1:10" hidden="1">
      <c r="A440" t="s">
        <v>570</v>
      </c>
      <c r="B440">
        <v>38</v>
      </c>
      <c r="C440" t="s">
        <v>721</v>
      </c>
      <c r="D440">
        <v>39</v>
      </c>
      <c r="E440" t="s">
        <v>46</v>
      </c>
      <c r="F440" t="s">
        <v>2332</v>
      </c>
      <c r="G440" t="s">
        <v>2333</v>
      </c>
      <c r="H440" t="s">
        <v>1294</v>
      </c>
      <c r="I440" t="s">
        <v>1289</v>
      </c>
      <c r="J440">
        <v>0.42199999999999999</v>
      </c>
    </row>
    <row r="441" spans="1:10" hidden="1">
      <c r="A441" t="s">
        <v>570</v>
      </c>
      <c r="B441">
        <v>38</v>
      </c>
      <c r="C441" t="s">
        <v>721</v>
      </c>
      <c r="D441">
        <v>39</v>
      </c>
      <c r="E441" t="s">
        <v>46</v>
      </c>
      <c r="F441" t="s">
        <v>2332</v>
      </c>
      <c r="G441" t="s">
        <v>2334</v>
      </c>
      <c r="H441" t="s">
        <v>1367</v>
      </c>
      <c r="I441" t="s">
        <v>1289</v>
      </c>
      <c r="J441">
        <v>0.56069999999999998</v>
      </c>
    </row>
    <row r="442" spans="1:10" hidden="1">
      <c r="A442" t="s">
        <v>570</v>
      </c>
      <c r="B442">
        <v>38</v>
      </c>
      <c r="C442" t="s">
        <v>721</v>
      </c>
      <c r="D442">
        <v>39</v>
      </c>
      <c r="E442" t="s">
        <v>46</v>
      </c>
      <c r="F442" t="s">
        <v>2332</v>
      </c>
      <c r="G442" t="s">
        <v>2366</v>
      </c>
      <c r="H442" t="s">
        <v>2329</v>
      </c>
      <c r="I442" t="s">
        <v>1289</v>
      </c>
      <c r="J442">
        <v>1.7299999999999999E-2</v>
      </c>
    </row>
    <row r="443" spans="1:10" hidden="1">
      <c r="A443" t="s">
        <v>570</v>
      </c>
      <c r="B443">
        <v>42</v>
      </c>
      <c r="C443" t="s">
        <v>723</v>
      </c>
      <c r="D443">
        <v>45</v>
      </c>
      <c r="E443" t="s">
        <v>7</v>
      </c>
      <c r="F443" t="s">
        <v>1243</v>
      </c>
      <c r="G443" t="s">
        <v>1243</v>
      </c>
      <c r="H443" t="s">
        <v>1673</v>
      </c>
      <c r="I443" t="s">
        <v>1673</v>
      </c>
      <c r="J443">
        <v>1</v>
      </c>
    </row>
    <row r="444" spans="1:10" hidden="1">
      <c r="A444" t="s">
        <v>570</v>
      </c>
      <c r="B444">
        <v>42</v>
      </c>
      <c r="C444" t="s">
        <v>723</v>
      </c>
      <c r="D444">
        <v>45</v>
      </c>
      <c r="E444" t="s">
        <v>7</v>
      </c>
      <c r="F444" t="s">
        <v>2311</v>
      </c>
      <c r="G444" t="s">
        <v>2312</v>
      </c>
      <c r="H444" t="s">
        <v>1324</v>
      </c>
      <c r="I444" t="s">
        <v>1673</v>
      </c>
      <c r="J444">
        <v>0.21310000000000001</v>
      </c>
    </row>
    <row r="445" spans="1:10" hidden="1">
      <c r="A445" t="s">
        <v>570</v>
      </c>
      <c r="B445">
        <v>42</v>
      </c>
      <c r="C445" t="s">
        <v>723</v>
      </c>
      <c r="D445">
        <v>45</v>
      </c>
      <c r="E445" t="s">
        <v>7</v>
      </c>
      <c r="F445" t="s">
        <v>2311</v>
      </c>
      <c r="G445" t="s">
        <v>2313</v>
      </c>
      <c r="H445" t="s">
        <v>1521</v>
      </c>
      <c r="I445" t="s">
        <v>1673</v>
      </c>
      <c r="J445">
        <v>0.18579999999999999</v>
      </c>
    </row>
    <row r="446" spans="1:10" hidden="1">
      <c r="A446" t="s">
        <v>570</v>
      </c>
      <c r="B446">
        <v>42</v>
      </c>
      <c r="C446" t="s">
        <v>723</v>
      </c>
      <c r="D446">
        <v>45</v>
      </c>
      <c r="E446" t="s">
        <v>7</v>
      </c>
      <c r="F446" t="s">
        <v>2311</v>
      </c>
      <c r="G446" t="s">
        <v>2314</v>
      </c>
      <c r="H446" t="s">
        <v>1620</v>
      </c>
      <c r="I446" t="s">
        <v>1673</v>
      </c>
      <c r="J446">
        <v>0.25140000000000001</v>
      </c>
    </row>
    <row r="447" spans="1:10" hidden="1">
      <c r="A447" t="s">
        <v>570</v>
      </c>
      <c r="B447">
        <v>42</v>
      </c>
      <c r="C447" t="s">
        <v>723</v>
      </c>
      <c r="D447">
        <v>45</v>
      </c>
      <c r="E447" t="s">
        <v>7</v>
      </c>
      <c r="F447" t="s">
        <v>2311</v>
      </c>
      <c r="G447" t="s">
        <v>2318</v>
      </c>
      <c r="H447" t="s">
        <v>1251</v>
      </c>
      <c r="I447" t="s">
        <v>1673</v>
      </c>
      <c r="J447">
        <v>0.19670000000000001</v>
      </c>
    </row>
    <row r="448" spans="1:10" hidden="1">
      <c r="A448" t="s">
        <v>570</v>
      </c>
      <c r="B448">
        <v>42</v>
      </c>
      <c r="C448" t="s">
        <v>723</v>
      </c>
      <c r="D448">
        <v>45</v>
      </c>
      <c r="E448" t="s">
        <v>7</v>
      </c>
      <c r="F448" t="s">
        <v>2311</v>
      </c>
      <c r="G448" t="s">
        <v>2319</v>
      </c>
      <c r="H448" t="s">
        <v>1246</v>
      </c>
      <c r="I448" t="s">
        <v>1673</v>
      </c>
      <c r="J448">
        <v>0.153</v>
      </c>
    </row>
    <row r="449" spans="1:10" hidden="1">
      <c r="A449" t="s">
        <v>570</v>
      </c>
      <c r="B449">
        <v>42</v>
      </c>
      <c r="C449" t="s">
        <v>723</v>
      </c>
      <c r="D449">
        <v>45</v>
      </c>
      <c r="E449" t="s">
        <v>7</v>
      </c>
      <c r="F449" t="s">
        <v>2320</v>
      </c>
      <c r="G449" t="s">
        <v>2321</v>
      </c>
      <c r="H449" t="s">
        <v>1611</v>
      </c>
      <c r="I449" t="s">
        <v>1673</v>
      </c>
      <c r="J449">
        <v>0.49730000000000002</v>
      </c>
    </row>
    <row r="450" spans="1:10" hidden="1">
      <c r="A450" t="s">
        <v>570</v>
      </c>
      <c r="B450">
        <v>42</v>
      </c>
      <c r="C450" t="s">
        <v>723</v>
      </c>
      <c r="D450">
        <v>45</v>
      </c>
      <c r="E450" t="s">
        <v>7</v>
      </c>
      <c r="F450" t="s">
        <v>2320</v>
      </c>
      <c r="G450" t="s">
        <v>2339</v>
      </c>
      <c r="H450" t="s">
        <v>1549</v>
      </c>
      <c r="I450" t="s">
        <v>1673</v>
      </c>
      <c r="J450">
        <v>0.12570000000000001</v>
      </c>
    </row>
    <row r="451" spans="1:10" hidden="1">
      <c r="A451" t="s">
        <v>570</v>
      </c>
      <c r="B451">
        <v>42</v>
      </c>
      <c r="C451" t="s">
        <v>723</v>
      </c>
      <c r="D451">
        <v>45</v>
      </c>
      <c r="E451" t="s">
        <v>7</v>
      </c>
      <c r="F451" t="s">
        <v>2320</v>
      </c>
      <c r="G451" t="s">
        <v>2340</v>
      </c>
      <c r="H451" t="s">
        <v>1312</v>
      </c>
      <c r="I451" t="s">
        <v>1673</v>
      </c>
      <c r="J451">
        <v>2.7300000000000001E-2</v>
      </c>
    </row>
    <row r="452" spans="1:10" hidden="1">
      <c r="A452" t="s">
        <v>570</v>
      </c>
      <c r="B452">
        <v>42</v>
      </c>
      <c r="C452" t="s">
        <v>723</v>
      </c>
      <c r="D452">
        <v>45</v>
      </c>
      <c r="E452" t="s">
        <v>7</v>
      </c>
      <c r="F452" t="s">
        <v>2320</v>
      </c>
      <c r="G452" t="s">
        <v>2298</v>
      </c>
      <c r="H452" t="s">
        <v>1346</v>
      </c>
      <c r="I452" t="s">
        <v>1673</v>
      </c>
      <c r="J452">
        <v>0.28420000000000001</v>
      </c>
    </row>
    <row r="453" spans="1:10" hidden="1">
      <c r="A453" t="s">
        <v>570</v>
      </c>
      <c r="B453">
        <v>42</v>
      </c>
      <c r="C453" t="s">
        <v>723</v>
      </c>
      <c r="D453">
        <v>45</v>
      </c>
      <c r="E453" t="s">
        <v>7</v>
      </c>
      <c r="F453" t="s">
        <v>2322</v>
      </c>
      <c r="G453" t="s">
        <v>2325</v>
      </c>
      <c r="H453" t="s">
        <v>1257</v>
      </c>
      <c r="I453" t="s">
        <v>1673</v>
      </c>
      <c r="J453">
        <v>7.0999999999999994E-2</v>
      </c>
    </row>
    <row r="454" spans="1:10" hidden="1">
      <c r="A454" t="s">
        <v>570</v>
      </c>
      <c r="B454">
        <v>42</v>
      </c>
      <c r="C454" t="s">
        <v>723</v>
      </c>
      <c r="D454">
        <v>45</v>
      </c>
      <c r="E454" t="s">
        <v>7</v>
      </c>
      <c r="F454" t="s">
        <v>2322</v>
      </c>
      <c r="G454" t="s">
        <v>2326</v>
      </c>
      <c r="H454" t="s">
        <v>1248</v>
      </c>
      <c r="I454" t="s">
        <v>1673</v>
      </c>
      <c r="J454">
        <v>3.2800000000000003E-2</v>
      </c>
    </row>
    <row r="455" spans="1:10" hidden="1">
      <c r="A455" t="s">
        <v>570</v>
      </c>
      <c r="B455">
        <v>42</v>
      </c>
      <c r="C455" t="s">
        <v>723</v>
      </c>
      <c r="D455">
        <v>45</v>
      </c>
      <c r="E455" t="s">
        <v>7</v>
      </c>
      <c r="F455" t="s">
        <v>2322</v>
      </c>
      <c r="G455" t="s">
        <v>2327</v>
      </c>
      <c r="H455" t="s">
        <v>1357</v>
      </c>
      <c r="I455" t="s">
        <v>1673</v>
      </c>
      <c r="J455">
        <v>6.5600000000000006E-2</v>
      </c>
    </row>
    <row r="456" spans="1:10" hidden="1">
      <c r="A456" t="s">
        <v>570</v>
      </c>
      <c r="B456">
        <v>42</v>
      </c>
      <c r="C456" t="s">
        <v>723</v>
      </c>
      <c r="D456">
        <v>45</v>
      </c>
      <c r="E456" t="s">
        <v>7</v>
      </c>
      <c r="F456" t="s">
        <v>2322</v>
      </c>
      <c r="G456" t="s">
        <v>2328</v>
      </c>
      <c r="H456" t="s">
        <v>1323</v>
      </c>
      <c r="I456" t="s">
        <v>1673</v>
      </c>
      <c r="J456">
        <v>9.8400000000000001E-2</v>
      </c>
    </row>
    <row r="457" spans="1:10" hidden="1">
      <c r="A457" t="s">
        <v>570</v>
      </c>
      <c r="B457">
        <v>42</v>
      </c>
      <c r="C457" t="s">
        <v>723</v>
      </c>
      <c r="D457">
        <v>45</v>
      </c>
      <c r="E457" t="s">
        <v>7</v>
      </c>
      <c r="F457" t="s">
        <v>2322</v>
      </c>
      <c r="G457" t="s">
        <v>2330</v>
      </c>
      <c r="H457" t="s">
        <v>1403</v>
      </c>
      <c r="I457" t="s">
        <v>1673</v>
      </c>
      <c r="J457">
        <v>0.73219999999999996</v>
      </c>
    </row>
    <row r="458" spans="1:10" hidden="1">
      <c r="A458" t="s">
        <v>570</v>
      </c>
      <c r="B458">
        <v>42</v>
      </c>
      <c r="C458" t="s">
        <v>723</v>
      </c>
      <c r="D458">
        <v>45</v>
      </c>
      <c r="E458" t="s">
        <v>7</v>
      </c>
      <c r="F458" t="s">
        <v>2332</v>
      </c>
      <c r="G458" t="s">
        <v>2333</v>
      </c>
      <c r="H458" t="s">
        <v>1472</v>
      </c>
      <c r="I458" t="s">
        <v>1673</v>
      </c>
      <c r="J458">
        <v>0.50270000000000004</v>
      </c>
    </row>
    <row r="459" spans="1:10" hidden="1">
      <c r="A459" t="s">
        <v>570</v>
      </c>
      <c r="B459">
        <v>42</v>
      </c>
      <c r="C459" t="s">
        <v>723</v>
      </c>
      <c r="D459">
        <v>45</v>
      </c>
      <c r="E459" t="s">
        <v>7</v>
      </c>
      <c r="F459" t="s">
        <v>2332</v>
      </c>
      <c r="G459" t="s">
        <v>2334</v>
      </c>
      <c r="H459" t="s">
        <v>1611</v>
      </c>
      <c r="I459" t="s">
        <v>1673</v>
      </c>
      <c r="J459">
        <v>0.49730000000000002</v>
      </c>
    </row>
    <row r="460" spans="1:10" hidden="1">
      <c r="A460" t="s">
        <v>570</v>
      </c>
      <c r="B460">
        <v>42</v>
      </c>
      <c r="C460" t="s">
        <v>723</v>
      </c>
      <c r="D460">
        <v>52</v>
      </c>
      <c r="E460" t="s">
        <v>53</v>
      </c>
      <c r="F460" t="s">
        <v>1243</v>
      </c>
      <c r="G460" t="s">
        <v>1243</v>
      </c>
      <c r="H460" t="s">
        <v>2372</v>
      </c>
      <c r="I460" t="s">
        <v>2372</v>
      </c>
      <c r="J460">
        <v>1</v>
      </c>
    </row>
    <row r="461" spans="1:10" hidden="1">
      <c r="A461" t="s">
        <v>570</v>
      </c>
      <c r="B461">
        <v>42</v>
      </c>
      <c r="C461" t="s">
        <v>723</v>
      </c>
      <c r="D461">
        <v>52</v>
      </c>
      <c r="E461" t="s">
        <v>53</v>
      </c>
      <c r="F461" t="s">
        <v>2311</v>
      </c>
      <c r="G461" t="s">
        <v>2343</v>
      </c>
      <c r="H461" t="s">
        <v>2371</v>
      </c>
      <c r="I461" t="s">
        <v>2372</v>
      </c>
      <c r="J461">
        <v>0.24779999999999999</v>
      </c>
    </row>
    <row r="462" spans="1:10" hidden="1">
      <c r="A462" t="s">
        <v>570</v>
      </c>
      <c r="B462">
        <v>42</v>
      </c>
      <c r="C462" t="s">
        <v>723</v>
      </c>
      <c r="D462">
        <v>52</v>
      </c>
      <c r="E462" t="s">
        <v>53</v>
      </c>
      <c r="F462" t="s">
        <v>2311</v>
      </c>
      <c r="G462" t="s">
        <v>1250</v>
      </c>
      <c r="H462" t="s">
        <v>1275</v>
      </c>
      <c r="I462" t="s">
        <v>2372</v>
      </c>
      <c r="J462">
        <v>0.25650000000000001</v>
      </c>
    </row>
    <row r="463" spans="1:10" hidden="1">
      <c r="A463" t="s">
        <v>570</v>
      </c>
      <c r="B463">
        <v>42</v>
      </c>
      <c r="C463" t="s">
        <v>723</v>
      </c>
      <c r="D463">
        <v>52</v>
      </c>
      <c r="E463" t="s">
        <v>53</v>
      </c>
      <c r="F463" t="s">
        <v>2311</v>
      </c>
      <c r="G463" t="s">
        <v>1401</v>
      </c>
      <c r="H463" t="s">
        <v>2349</v>
      </c>
      <c r="I463" t="s">
        <v>2372</v>
      </c>
      <c r="J463">
        <v>0.24299999999999999</v>
      </c>
    </row>
    <row r="464" spans="1:10" hidden="1">
      <c r="A464" t="s">
        <v>570</v>
      </c>
      <c r="B464">
        <v>42</v>
      </c>
      <c r="C464" t="s">
        <v>723</v>
      </c>
      <c r="D464">
        <v>52</v>
      </c>
      <c r="E464" t="s">
        <v>53</v>
      </c>
      <c r="F464" t="s">
        <v>2311</v>
      </c>
      <c r="G464" t="s">
        <v>1357</v>
      </c>
      <c r="H464" t="s">
        <v>1295</v>
      </c>
      <c r="I464" t="s">
        <v>2372</v>
      </c>
      <c r="J464">
        <v>0.25269999999999998</v>
      </c>
    </row>
    <row r="465" spans="1:10" hidden="1">
      <c r="A465" t="s">
        <v>570</v>
      </c>
      <c r="B465">
        <v>42</v>
      </c>
      <c r="C465" t="s">
        <v>723</v>
      </c>
      <c r="D465">
        <v>52</v>
      </c>
      <c r="E465" t="s">
        <v>53</v>
      </c>
      <c r="F465" t="s">
        <v>2320</v>
      </c>
      <c r="G465" t="s">
        <v>2321</v>
      </c>
      <c r="H465" t="s">
        <v>1311</v>
      </c>
      <c r="I465" t="s">
        <v>2372</v>
      </c>
      <c r="J465">
        <v>0.35</v>
      </c>
    </row>
    <row r="466" spans="1:10" hidden="1">
      <c r="A466" t="s">
        <v>570</v>
      </c>
      <c r="B466">
        <v>42</v>
      </c>
      <c r="C466" t="s">
        <v>723</v>
      </c>
      <c r="D466">
        <v>52</v>
      </c>
      <c r="E466" t="s">
        <v>53</v>
      </c>
      <c r="F466" t="s">
        <v>2320</v>
      </c>
      <c r="G466" t="s">
        <v>2338</v>
      </c>
      <c r="H466" t="s">
        <v>1549</v>
      </c>
      <c r="I466" t="s">
        <v>2372</v>
      </c>
      <c r="J466">
        <v>2.2200000000000001E-2</v>
      </c>
    </row>
    <row r="467" spans="1:10" hidden="1">
      <c r="A467" t="s">
        <v>570</v>
      </c>
      <c r="B467">
        <v>42</v>
      </c>
      <c r="C467" t="s">
        <v>723</v>
      </c>
      <c r="D467">
        <v>52</v>
      </c>
      <c r="E467" t="s">
        <v>53</v>
      </c>
      <c r="F467" t="s">
        <v>2320</v>
      </c>
      <c r="G467" t="s">
        <v>2339</v>
      </c>
      <c r="H467" t="s">
        <v>1399</v>
      </c>
      <c r="I467" t="s">
        <v>2372</v>
      </c>
      <c r="J467">
        <v>2.9899999999999999E-2</v>
      </c>
    </row>
    <row r="468" spans="1:10" hidden="1">
      <c r="A468" t="s">
        <v>570</v>
      </c>
      <c r="B468">
        <v>42</v>
      </c>
      <c r="C468" t="s">
        <v>723</v>
      </c>
      <c r="D468">
        <v>52</v>
      </c>
      <c r="E468" t="s">
        <v>53</v>
      </c>
      <c r="F468" t="s">
        <v>2320</v>
      </c>
      <c r="G468" t="s">
        <v>2340</v>
      </c>
      <c r="H468" t="s">
        <v>1257</v>
      </c>
      <c r="I468" t="s">
        <v>2372</v>
      </c>
      <c r="J468">
        <v>1.2500000000000001E-2</v>
      </c>
    </row>
    <row r="469" spans="1:10" hidden="1">
      <c r="A469" t="s">
        <v>570</v>
      </c>
      <c r="B469">
        <v>42</v>
      </c>
      <c r="C469" t="s">
        <v>723</v>
      </c>
      <c r="D469">
        <v>52</v>
      </c>
      <c r="E469" t="s">
        <v>53</v>
      </c>
      <c r="F469" t="s">
        <v>2320</v>
      </c>
      <c r="G469" t="s">
        <v>2298</v>
      </c>
      <c r="H469" t="s">
        <v>1289</v>
      </c>
      <c r="I469" t="s">
        <v>2372</v>
      </c>
      <c r="J469">
        <v>0.1668</v>
      </c>
    </row>
    <row r="470" spans="1:10" hidden="1">
      <c r="A470" t="s">
        <v>570</v>
      </c>
      <c r="B470">
        <v>42</v>
      </c>
      <c r="C470" t="s">
        <v>723</v>
      </c>
      <c r="D470">
        <v>52</v>
      </c>
      <c r="E470" t="s">
        <v>53</v>
      </c>
      <c r="F470" t="s">
        <v>2322</v>
      </c>
      <c r="G470" t="s">
        <v>2323</v>
      </c>
      <c r="H470" t="s">
        <v>1256</v>
      </c>
      <c r="I470" t="s">
        <v>2372</v>
      </c>
      <c r="J470">
        <v>1.35E-2</v>
      </c>
    </row>
    <row r="471" spans="1:10" hidden="1">
      <c r="A471" t="s">
        <v>570</v>
      </c>
      <c r="B471">
        <v>42</v>
      </c>
      <c r="C471" t="s">
        <v>723</v>
      </c>
      <c r="D471">
        <v>52</v>
      </c>
      <c r="E471" t="s">
        <v>53</v>
      </c>
      <c r="F471" t="s">
        <v>2322</v>
      </c>
      <c r="G471" t="s">
        <v>2325</v>
      </c>
      <c r="H471" t="s">
        <v>1244</v>
      </c>
      <c r="I471" t="s">
        <v>2372</v>
      </c>
      <c r="J471">
        <v>3.3799999999999997E-2</v>
      </c>
    </row>
    <row r="472" spans="1:10" hidden="1">
      <c r="A472" t="s">
        <v>570</v>
      </c>
      <c r="B472">
        <v>42</v>
      </c>
      <c r="C472" t="s">
        <v>723</v>
      </c>
      <c r="D472">
        <v>52</v>
      </c>
      <c r="E472" t="s">
        <v>53</v>
      </c>
      <c r="F472" t="s">
        <v>2322</v>
      </c>
      <c r="G472" t="s">
        <v>2326</v>
      </c>
      <c r="H472" t="s">
        <v>1271</v>
      </c>
      <c r="I472" t="s">
        <v>2372</v>
      </c>
      <c r="J472">
        <v>2.5100000000000001E-2</v>
      </c>
    </row>
    <row r="473" spans="1:10" hidden="1">
      <c r="A473" t="s">
        <v>570</v>
      </c>
      <c r="B473">
        <v>42</v>
      </c>
      <c r="C473" t="s">
        <v>723</v>
      </c>
      <c r="D473">
        <v>52</v>
      </c>
      <c r="E473" t="s">
        <v>53</v>
      </c>
      <c r="F473" t="s">
        <v>2322</v>
      </c>
      <c r="G473" t="s">
        <v>2327</v>
      </c>
      <c r="H473" t="s">
        <v>1269</v>
      </c>
      <c r="I473" t="s">
        <v>2372</v>
      </c>
      <c r="J473">
        <v>5.11E-2</v>
      </c>
    </row>
    <row r="474" spans="1:10" hidden="1">
      <c r="A474" t="s">
        <v>570</v>
      </c>
      <c r="B474">
        <v>42</v>
      </c>
      <c r="C474" t="s">
        <v>723</v>
      </c>
      <c r="D474">
        <v>52</v>
      </c>
      <c r="E474" t="s">
        <v>53</v>
      </c>
      <c r="F474" t="s">
        <v>2322</v>
      </c>
      <c r="G474" t="s">
        <v>2352</v>
      </c>
      <c r="H474" t="s">
        <v>2344</v>
      </c>
      <c r="I474" t="s">
        <v>2372</v>
      </c>
      <c r="J474">
        <v>1.9E-3</v>
      </c>
    </row>
    <row r="475" spans="1:10" hidden="1">
      <c r="A475" t="s">
        <v>570</v>
      </c>
      <c r="B475">
        <v>42</v>
      </c>
      <c r="C475" t="s">
        <v>723</v>
      </c>
      <c r="D475">
        <v>52</v>
      </c>
      <c r="E475" t="s">
        <v>53</v>
      </c>
      <c r="F475" t="s">
        <v>2322</v>
      </c>
      <c r="G475" t="s">
        <v>2328</v>
      </c>
      <c r="H475" t="s">
        <v>1267</v>
      </c>
      <c r="I475" t="s">
        <v>2372</v>
      </c>
      <c r="J475">
        <v>7.3300000000000004E-2</v>
      </c>
    </row>
    <row r="476" spans="1:10" hidden="1">
      <c r="A476" t="s">
        <v>570</v>
      </c>
      <c r="B476">
        <v>42</v>
      </c>
      <c r="C476" t="s">
        <v>723</v>
      </c>
      <c r="D476">
        <v>52</v>
      </c>
      <c r="E476" t="s">
        <v>53</v>
      </c>
      <c r="F476" t="s">
        <v>2322</v>
      </c>
      <c r="G476" t="s">
        <v>2330</v>
      </c>
      <c r="H476" t="s">
        <v>2373</v>
      </c>
      <c r="I476" t="s">
        <v>2372</v>
      </c>
      <c r="J476">
        <v>0.8014</v>
      </c>
    </row>
    <row r="477" spans="1:10" hidden="1">
      <c r="A477" t="s">
        <v>570</v>
      </c>
      <c r="B477">
        <v>42</v>
      </c>
      <c r="C477" t="s">
        <v>723</v>
      </c>
      <c r="D477">
        <v>52</v>
      </c>
      <c r="E477" t="s">
        <v>53</v>
      </c>
      <c r="F477" t="s">
        <v>2332</v>
      </c>
      <c r="G477" t="s">
        <v>2333</v>
      </c>
      <c r="H477" t="s">
        <v>2374</v>
      </c>
      <c r="I477" t="s">
        <v>2372</v>
      </c>
      <c r="J477">
        <v>0.46089999999999998</v>
      </c>
    </row>
    <row r="478" spans="1:10" hidden="1">
      <c r="A478" t="s">
        <v>570</v>
      </c>
      <c r="B478">
        <v>42</v>
      </c>
      <c r="C478" t="s">
        <v>723</v>
      </c>
      <c r="D478">
        <v>52</v>
      </c>
      <c r="E478" t="s">
        <v>53</v>
      </c>
      <c r="F478" t="s">
        <v>2332</v>
      </c>
      <c r="G478" t="s">
        <v>2334</v>
      </c>
      <c r="H478" t="s">
        <v>2375</v>
      </c>
      <c r="I478" t="s">
        <v>2372</v>
      </c>
      <c r="J478">
        <v>0.53910000000000002</v>
      </c>
    </row>
    <row r="479" spans="1:10" hidden="1">
      <c r="A479" t="s">
        <v>570</v>
      </c>
      <c r="B479">
        <v>42</v>
      </c>
      <c r="C479" t="s">
        <v>723</v>
      </c>
      <c r="D479">
        <v>48</v>
      </c>
      <c r="E479" t="s">
        <v>58</v>
      </c>
      <c r="F479" t="s">
        <v>1243</v>
      </c>
      <c r="G479" t="s">
        <v>1243</v>
      </c>
      <c r="H479" t="s">
        <v>2368</v>
      </c>
      <c r="I479" t="s">
        <v>2368</v>
      </c>
      <c r="J479">
        <v>1</v>
      </c>
    </row>
    <row r="480" spans="1:10" hidden="1">
      <c r="A480" t="s">
        <v>570</v>
      </c>
      <c r="B480">
        <v>42</v>
      </c>
      <c r="C480" t="s">
        <v>723</v>
      </c>
      <c r="D480">
        <v>48</v>
      </c>
      <c r="E480" t="s">
        <v>58</v>
      </c>
      <c r="F480" t="s">
        <v>2311</v>
      </c>
      <c r="G480" t="s">
        <v>2312</v>
      </c>
      <c r="H480" t="s">
        <v>1408</v>
      </c>
      <c r="I480" t="s">
        <v>2368</v>
      </c>
      <c r="J480">
        <v>0.26440000000000002</v>
      </c>
    </row>
    <row r="481" spans="1:10" hidden="1">
      <c r="A481" t="s">
        <v>570</v>
      </c>
      <c r="B481">
        <v>42</v>
      </c>
      <c r="C481" t="s">
        <v>723</v>
      </c>
      <c r="D481">
        <v>48</v>
      </c>
      <c r="E481" t="s">
        <v>58</v>
      </c>
      <c r="F481" t="s">
        <v>2311</v>
      </c>
      <c r="G481" t="s">
        <v>2313</v>
      </c>
      <c r="H481" t="s">
        <v>1510</v>
      </c>
      <c r="I481" t="s">
        <v>2368</v>
      </c>
      <c r="J481">
        <v>0.2034</v>
      </c>
    </row>
    <row r="482" spans="1:10" hidden="1">
      <c r="A482" t="s">
        <v>570</v>
      </c>
      <c r="B482">
        <v>42</v>
      </c>
      <c r="C482" t="s">
        <v>723</v>
      </c>
      <c r="D482">
        <v>48</v>
      </c>
      <c r="E482" t="s">
        <v>58</v>
      </c>
      <c r="F482" t="s">
        <v>2311</v>
      </c>
      <c r="G482" t="s">
        <v>2314</v>
      </c>
      <c r="H482" t="s">
        <v>1510</v>
      </c>
      <c r="I482" t="s">
        <v>2368</v>
      </c>
      <c r="J482">
        <v>0.2034</v>
      </c>
    </row>
    <row r="483" spans="1:10" hidden="1">
      <c r="A483" t="s">
        <v>570</v>
      </c>
      <c r="B483">
        <v>42</v>
      </c>
      <c r="C483" t="s">
        <v>723</v>
      </c>
      <c r="D483">
        <v>48</v>
      </c>
      <c r="E483" t="s">
        <v>58</v>
      </c>
      <c r="F483" t="s">
        <v>2311</v>
      </c>
      <c r="G483" t="s">
        <v>2318</v>
      </c>
      <c r="H483" t="s">
        <v>1283</v>
      </c>
      <c r="I483" t="s">
        <v>2368</v>
      </c>
      <c r="J483">
        <v>0.21690000000000001</v>
      </c>
    </row>
    <row r="484" spans="1:10" hidden="1">
      <c r="A484" t="s">
        <v>570</v>
      </c>
      <c r="B484">
        <v>42</v>
      </c>
      <c r="C484" t="s">
        <v>723</v>
      </c>
      <c r="D484">
        <v>48</v>
      </c>
      <c r="E484" t="s">
        <v>58</v>
      </c>
      <c r="F484" t="s">
        <v>2311</v>
      </c>
      <c r="G484" t="s">
        <v>2319</v>
      </c>
      <c r="H484" t="s">
        <v>1411</v>
      </c>
      <c r="I484" t="s">
        <v>2368</v>
      </c>
      <c r="J484">
        <v>0.1119</v>
      </c>
    </row>
    <row r="485" spans="1:10" hidden="1">
      <c r="A485" t="s">
        <v>570</v>
      </c>
      <c r="B485">
        <v>42</v>
      </c>
      <c r="C485" t="s">
        <v>723</v>
      </c>
      <c r="D485">
        <v>48</v>
      </c>
      <c r="E485" t="s">
        <v>58</v>
      </c>
      <c r="F485" t="s">
        <v>2320</v>
      </c>
      <c r="G485" t="s">
        <v>2321</v>
      </c>
      <c r="H485" t="s">
        <v>2347</v>
      </c>
      <c r="I485" t="s">
        <v>2368</v>
      </c>
      <c r="J485">
        <v>0.86099999999999999</v>
      </c>
    </row>
    <row r="486" spans="1:10" hidden="1">
      <c r="A486" t="s">
        <v>570</v>
      </c>
      <c r="B486">
        <v>42</v>
      </c>
      <c r="C486" t="s">
        <v>723</v>
      </c>
      <c r="D486">
        <v>48</v>
      </c>
      <c r="E486" t="s">
        <v>58</v>
      </c>
      <c r="F486" t="s">
        <v>2320</v>
      </c>
      <c r="G486" t="s">
        <v>2338</v>
      </c>
      <c r="H486" t="s">
        <v>1401</v>
      </c>
      <c r="I486" t="s">
        <v>2368</v>
      </c>
      <c r="J486">
        <v>3.73E-2</v>
      </c>
    </row>
    <row r="487" spans="1:10" hidden="1">
      <c r="A487" t="s">
        <v>570</v>
      </c>
      <c r="B487">
        <v>42</v>
      </c>
      <c r="C487" t="s">
        <v>723</v>
      </c>
      <c r="D487">
        <v>48</v>
      </c>
      <c r="E487" t="s">
        <v>58</v>
      </c>
      <c r="F487" t="s">
        <v>2320</v>
      </c>
      <c r="G487" t="s">
        <v>2340</v>
      </c>
      <c r="H487" t="s">
        <v>1312</v>
      </c>
      <c r="I487" t="s">
        <v>2368</v>
      </c>
      <c r="J487">
        <v>1.6899999999999998E-2</v>
      </c>
    </row>
    <row r="488" spans="1:10" hidden="1">
      <c r="A488" t="s">
        <v>570</v>
      </c>
      <c r="B488">
        <v>42</v>
      </c>
      <c r="C488" t="s">
        <v>723</v>
      </c>
      <c r="D488">
        <v>48</v>
      </c>
      <c r="E488" t="s">
        <v>58</v>
      </c>
      <c r="F488" t="s">
        <v>2320</v>
      </c>
      <c r="G488" t="s">
        <v>2298</v>
      </c>
      <c r="H488" t="s">
        <v>1639</v>
      </c>
      <c r="I488" t="s">
        <v>2368</v>
      </c>
      <c r="J488">
        <v>0.37630000000000002</v>
      </c>
    </row>
    <row r="489" spans="1:10" hidden="1">
      <c r="A489" t="s">
        <v>570</v>
      </c>
      <c r="B489">
        <v>42</v>
      </c>
      <c r="C489" t="s">
        <v>723</v>
      </c>
      <c r="D489">
        <v>48</v>
      </c>
      <c r="E489" t="s">
        <v>58</v>
      </c>
      <c r="F489" t="s">
        <v>2322</v>
      </c>
      <c r="G489" t="s">
        <v>2323</v>
      </c>
      <c r="H489" t="s">
        <v>2344</v>
      </c>
      <c r="I489" t="s">
        <v>2368</v>
      </c>
      <c r="J489">
        <v>6.7999999999999996E-3</v>
      </c>
    </row>
    <row r="490" spans="1:10" hidden="1">
      <c r="A490" t="s">
        <v>570</v>
      </c>
      <c r="B490">
        <v>42</v>
      </c>
      <c r="C490" t="s">
        <v>723</v>
      </c>
      <c r="D490">
        <v>48</v>
      </c>
      <c r="E490" t="s">
        <v>58</v>
      </c>
      <c r="F490" t="s">
        <v>2322</v>
      </c>
      <c r="G490" t="s">
        <v>2325</v>
      </c>
      <c r="H490" t="s">
        <v>2344</v>
      </c>
      <c r="I490" t="s">
        <v>2368</v>
      </c>
      <c r="J490">
        <v>6.7999999999999996E-3</v>
      </c>
    </row>
    <row r="491" spans="1:10" hidden="1">
      <c r="A491" t="s">
        <v>570</v>
      </c>
      <c r="B491">
        <v>42</v>
      </c>
      <c r="C491" t="s">
        <v>723</v>
      </c>
      <c r="D491">
        <v>48</v>
      </c>
      <c r="E491" t="s">
        <v>58</v>
      </c>
      <c r="F491" t="s">
        <v>2322</v>
      </c>
      <c r="G491" t="s">
        <v>2326</v>
      </c>
      <c r="H491" t="s">
        <v>1248</v>
      </c>
      <c r="I491" t="s">
        <v>2368</v>
      </c>
      <c r="J491">
        <v>2.0299999999999999E-2</v>
      </c>
    </row>
    <row r="492" spans="1:10" hidden="1">
      <c r="A492" t="s">
        <v>570</v>
      </c>
      <c r="B492">
        <v>42</v>
      </c>
      <c r="C492" t="s">
        <v>723</v>
      </c>
      <c r="D492">
        <v>48</v>
      </c>
      <c r="E492" t="s">
        <v>58</v>
      </c>
      <c r="F492" t="s">
        <v>2322</v>
      </c>
      <c r="G492" t="s">
        <v>2327</v>
      </c>
      <c r="H492" t="s">
        <v>1290</v>
      </c>
      <c r="I492" t="s">
        <v>2368</v>
      </c>
      <c r="J492">
        <v>8.14E-2</v>
      </c>
    </row>
    <row r="493" spans="1:10" hidden="1">
      <c r="A493" t="s">
        <v>570</v>
      </c>
      <c r="B493">
        <v>42</v>
      </c>
      <c r="C493" t="s">
        <v>723</v>
      </c>
      <c r="D493">
        <v>48</v>
      </c>
      <c r="E493" t="s">
        <v>58</v>
      </c>
      <c r="F493" t="s">
        <v>2322</v>
      </c>
      <c r="G493" t="s">
        <v>2328</v>
      </c>
      <c r="H493" t="s">
        <v>1271</v>
      </c>
      <c r="I493" t="s">
        <v>2368</v>
      </c>
      <c r="J493">
        <v>8.8099999999999998E-2</v>
      </c>
    </row>
    <row r="494" spans="1:10" hidden="1">
      <c r="A494" t="s">
        <v>570</v>
      </c>
      <c r="B494">
        <v>42</v>
      </c>
      <c r="C494" t="s">
        <v>723</v>
      </c>
      <c r="D494">
        <v>48</v>
      </c>
      <c r="E494" t="s">
        <v>58</v>
      </c>
      <c r="F494" t="s">
        <v>2322</v>
      </c>
      <c r="G494" t="s">
        <v>2330</v>
      </c>
      <c r="H494" t="s">
        <v>1286</v>
      </c>
      <c r="I494" t="s">
        <v>2368</v>
      </c>
      <c r="J494">
        <v>0.79659999999999997</v>
      </c>
    </row>
    <row r="495" spans="1:10" hidden="1">
      <c r="A495" t="s">
        <v>570</v>
      </c>
      <c r="B495">
        <v>42</v>
      </c>
      <c r="C495" t="s">
        <v>723</v>
      </c>
      <c r="D495">
        <v>48</v>
      </c>
      <c r="E495" t="s">
        <v>58</v>
      </c>
      <c r="F495" t="s">
        <v>2332</v>
      </c>
      <c r="G495" t="s">
        <v>2333</v>
      </c>
      <c r="H495" t="s">
        <v>1259</v>
      </c>
      <c r="I495" t="s">
        <v>2368</v>
      </c>
      <c r="J495">
        <v>0.49830000000000002</v>
      </c>
    </row>
    <row r="496" spans="1:10" hidden="1">
      <c r="A496" t="s">
        <v>570</v>
      </c>
      <c r="B496">
        <v>42</v>
      </c>
      <c r="C496" t="s">
        <v>723</v>
      </c>
      <c r="D496">
        <v>48</v>
      </c>
      <c r="E496" t="s">
        <v>58</v>
      </c>
      <c r="F496" t="s">
        <v>2332</v>
      </c>
      <c r="G496" t="s">
        <v>2334</v>
      </c>
      <c r="H496" t="s">
        <v>1272</v>
      </c>
      <c r="I496" t="s">
        <v>2368</v>
      </c>
      <c r="J496">
        <v>0.50170000000000003</v>
      </c>
    </row>
    <row r="497" spans="1:10" hidden="1">
      <c r="A497" t="s">
        <v>570</v>
      </c>
      <c r="B497">
        <v>42</v>
      </c>
      <c r="C497" t="s">
        <v>723</v>
      </c>
      <c r="D497">
        <v>43</v>
      </c>
      <c r="E497" t="s">
        <v>27</v>
      </c>
      <c r="F497" t="s">
        <v>1243</v>
      </c>
      <c r="G497" t="s">
        <v>1243</v>
      </c>
      <c r="H497" t="s">
        <v>1297</v>
      </c>
      <c r="I497" t="s">
        <v>1297</v>
      </c>
      <c r="J497">
        <v>1</v>
      </c>
    </row>
    <row r="498" spans="1:10" hidden="1">
      <c r="A498" t="s">
        <v>570</v>
      </c>
      <c r="B498">
        <v>42</v>
      </c>
      <c r="C498" t="s">
        <v>723</v>
      </c>
      <c r="D498">
        <v>43</v>
      </c>
      <c r="E498" t="s">
        <v>27</v>
      </c>
      <c r="F498" t="s">
        <v>2311</v>
      </c>
      <c r="G498" t="s">
        <v>2315</v>
      </c>
      <c r="H498" t="s">
        <v>1299</v>
      </c>
      <c r="I498" t="s">
        <v>1297</v>
      </c>
      <c r="J498">
        <v>0.55510000000000004</v>
      </c>
    </row>
    <row r="499" spans="1:10" hidden="1">
      <c r="A499" t="s">
        <v>570</v>
      </c>
      <c r="B499">
        <v>42</v>
      </c>
      <c r="C499" t="s">
        <v>723</v>
      </c>
      <c r="D499">
        <v>43</v>
      </c>
      <c r="E499" t="s">
        <v>27</v>
      </c>
      <c r="F499" t="s">
        <v>2311</v>
      </c>
      <c r="G499" t="s">
        <v>2316</v>
      </c>
      <c r="H499" t="s">
        <v>1505</v>
      </c>
      <c r="I499" t="s">
        <v>1297</v>
      </c>
      <c r="J499">
        <v>0.44490000000000002</v>
      </c>
    </row>
    <row r="500" spans="1:10" hidden="1">
      <c r="A500" t="s">
        <v>570</v>
      </c>
      <c r="B500">
        <v>42</v>
      </c>
      <c r="C500" t="s">
        <v>723</v>
      </c>
      <c r="D500">
        <v>43</v>
      </c>
      <c r="E500" t="s">
        <v>27</v>
      </c>
      <c r="F500" t="s">
        <v>2320</v>
      </c>
      <c r="G500" t="s">
        <v>2321</v>
      </c>
      <c r="H500" t="s">
        <v>1327</v>
      </c>
      <c r="I500" t="s">
        <v>1297</v>
      </c>
      <c r="J500">
        <v>0.64900000000000002</v>
      </c>
    </row>
    <row r="501" spans="1:10" hidden="1">
      <c r="A501" t="s">
        <v>570</v>
      </c>
      <c r="B501">
        <v>42</v>
      </c>
      <c r="C501" t="s">
        <v>723</v>
      </c>
      <c r="D501">
        <v>43</v>
      </c>
      <c r="E501" t="s">
        <v>27</v>
      </c>
      <c r="F501" t="s">
        <v>2320</v>
      </c>
      <c r="G501" t="s">
        <v>2338</v>
      </c>
      <c r="H501" t="s">
        <v>1352</v>
      </c>
      <c r="I501" t="s">
        <v>1297</v>
      </c>
      <c r="J501">
        <v>2.86E-2</v>
      </c>
    </row>
    <row r="502" spans="1:10" hidden="1">
      <c r="A502" t="s">
        <v>570</v>
      </c>
      <c r="B502">
        <v>42</v>
      </c>
      <c r="C502" t="s">
        <v>723</v>
      </c>
      <c r="D502">
        <v>43</v>
      </c>
      <c r="E502" t="s">
        <v>27</v>
      </c>
      <c r="F502" t="s">
        <v>2320</v>
      </c>
      <c r="G502" t="s">
        <v>2298</v>
      </c>
      <c r="H502" t="s">
        <v>1355</v>
      </c>
      <c r="I502" t="s">
        <v>1297</v>
      </c>
      <c r="J502">
        <v>0.28160000000000002</v>
      </c>
    </row>
    <row r="503" spans="1:10" hidden="1">
      <c r="A503" t="s">
        <v>570</v>
      </c>
      <c r="B503">
        <v>42</v>
      </c>
      <c r="C503" t="s">
        <v>723</v>
      </c>
      <c r="D503">
        <v>43</v>
      </c>
      <c r="E503" t="s">
        <v>27</v>
      </c>
      <c r="F503" t="s">
        <v>2322</v>
      </c>
      <c r="G503" t="s">
        <v>2323</v>
      </c>
      <c r="H503" t="s">
        <v>2324</v>
      </c>
      <c r="I503" t="s">
        <v>1297</v>
      </c>
      <c r="J503">
        <v>4.1000000000000003E-3</v>
      </c>
    </row>
    <row r="504" spans="1:10" hidden="1">
      <c r="A504" t="s">
        <v>570</v>
      </c>
      <c r="B504">
        <v>42</v>
      </c>
      <c r="C504" t="s">
        <v>723</v>
      </c>
      <c r="D504">
        <v>43</v>
      </c>
      <c r="E504" t="s">
        <v>27</v>
      </c>
      <c r="F504" t="s">
        <v>2322</v>
      </c>
      <c r="G504" t="s">
        <v>2325</v>
      </c>
      <c r="H504" t="s">
        <v>2329</v>
      </c>
      <c r="I504" t="s">
        <v>1297</v>
      </c>
      <c r="J504">
        <v>1.2200000000000001E-2</v>
      </c>
    </row>
    <row r="505" spans="1:10" hidden="1">
      <c r="A505" t="s">
        <v>570</v>
      </c>
      <c r="B505">
        <v>42</v>
      </c>
      <c r="C505" t="s">
        <v>723</v>
      </c>
      <c r="D505">
        <v>43</v>
      </c>
      <c r="E505" t="s">
        <v>27</v>
      </c>
      <c r="F505" t="s">
        <v>2322</v>
      </c>
      <c r="G505" t="s">
        <v>2326</v>
      </c>
      <c r="H505" t="s">
        <v>2344</v>
      </c>
      <c r="I505" t="s">
        <v>1297</v>
      </c>
      <c r="J505">
        <v>8.2000000000000007E-3</v>
      </c>
    </row>
    <row r="506" spans="1:10" hidden="1">
      <c r="A506" t="s">
        <v>570</v>
      </c>
      <c r="B506">
        <v>42</v>
      </c>
      <c r="C506" t="s">
        <v>723</v>
      </c>
      <c r="D506">
        <v>43</v>
      </c>
      <c r="E506" t="s">
        <v>27</v>
      </c>
      <c r="F506" t="s">
        <v>2322</v>
      </c>
      <c r="G506" t="s">
        <v>2327</v>
      </c>
      <c r="H506" t="s">
        <v>1298</v>
      </c>
      <c r="I506" t="s">
        <v>1297</v>
      </c>
      <c r="J506">
        <v>6.1199999999999997E-2</v>
      </c>
    </row>
    <row r="507" spans="1:10" hidden="1">
      <c r="A507" t="s">
        <v>570</v>
      </c>
      <c r="B507">
        <v>42</v>
      </c>
      <c r="C507" t="s">
        <v>723</v>
      </c>
      <c r="D507">
        <v>43</v>
      </c>
      <c r="E507" t="s">
        <v>27</v>
      </c>
      <c r="F507" t="s">
        <v>2322</v>
      </c>
      <c r="G507" t="s">
        <v>2328</v>
      </c>
      <c r="H507" t="s">
        <v>1249</v>
      </c>
      <c r="I507" t="s">
        <v>1297</v>
      </c>
      <c r="J507">
        <v>0.10199999999999999</v>
      </c>
    </row>
    <row r="508" spans="1:10" hidden="1">
      <c r="A508" t="s">
        <v>570</v>
      </c>
      <c r="B508">
        <v>42</v>
      </c>
      <c r="C508" t="s">
        <v>723</v>
      </c>
      <c r="D508">
        <v>43</v>
      </c>
      <c r="E508" t="s">
        <v>27</v>
      </c>
      <c r="F508" t="s">
        <v>2322</v>
      </c>
      <c r="G508" t="s">
        <v>2330</v>
      </c>
      <c r="H508" t="s">
        <v>1605</v>
      </c>
      <c r="I508" t="s">
        <v>1297</v>
      </c>
      <c r="J508">
        <v>0.81220000000000003</v>
      </c>
    </row>
    <row r="509" spans="1:10" hidden="1">
      <c r="A509" t="s">
        <v>570</v>
      </c>
      <c r="B509">
        <v>42</v>
      </c>
      <c r="C509" t="s">
        <v>723</v>
      </c>
      <c r="D509">
        <v>43</v>
      </c>
      <c r="E509" t="s">
        <v>27</v>
      </c>
      <c r="F509" t="s">
        <v>2332</v>
      </c>
      <c r="G509" t="s">
        <v>2333</v>
      </c>
      <c r="H509" t="s">
        <v>1301</v>
      </c>
      <c r="I509" t="s">
        <v>1297</v>
      </c>
      <c r="J509">
        <v>0.51019999999999999</v>
      </c>
    </row>
    <row r="510" spans="1:10" hidden="1">
      <c r="A510" t="s">
        <v>570</v>
      </c>
      <c r="B510">
        <v>42</v>
      </c>
      <c r="C510" t="s">
        <v>723</v>
      </c>
      <c r="D510">
        <v>43</v>
      </c>
      <c r="E510" t="s">
        <v>27</v>
      </c>
      <c r="F510" t="s">
        <v>2332</v>
      </c>
      <c r="G510" t="s">
        <v>2334</v>
      </c>
      <c r="H510" t="s">
        <v>2376</v>
      </c>
      <c r="I510" t="s">
        <v>1297</v>
      </c>
      <c r="J510">
        <v>0.48980000000000001</v>
      </c>
    </row>
    <row r="511" spans="1:10" hidden="1">
      <c r="A511" t="s">
        <v>570</v>
      </c>
      <c r="B511">
        <v>42</v>
      </c>
      <c r="C511" t="s">
        <v>723</v>
      </c>
      <c r="D511">
        <v>49</v>
      </c>
      <c r="E511" t="s">
        <v>383</v>
      </c>
      <c r="F511" t="s">
        <v>1243</v>
      </c>
      <c r="G511" t="s">
        <v>1243</v>
      </c>
      <c r="H511" t="s">
        <v>1291</v>
      </c>
      <c r="I511" t="s">
        <v>1291</v>
      </c>
      <c r="J511">
        <v>1</v>
      </c>
    </row>
    <row r="512" spans="1:10" hidden="1">
      <c r="A512" t="s">
        <v>570</v>
      </c>
      <c r="B512">
        <v>42</v>
      </c>
      <c r="C512" t="s">
        <v>723</v>
      </c>
      <c r="D512">
        <v>49</v>
      </c>
      <c r="E512" t="s">
        <v>383</v>
      </c>
      <c r="F512" t="s">
        <v>2311</v>
      </c>
      <c r="G512" t="s">
        <v>2312</v>
      </c>
      <c r="H512" t="s">
        <v>1399</v>
      </c>
      <c r="I512" t="s">
        <v>1291</v>
      </c>
      <c r="J512">
        <v>0.2</v>
      </c>
    </row>
    <row r="513" spans="1:10" hidden="1">
      <c r="A513" t="s">
        <v>570</v>
      </c>
      <c r="B513">
        <v>42</v>
      </c>
      <c r="C513" t="s">
        <v>723</v>
      </c>
      <c r="D513">
        <v>49</v>
      </c>
      <c r="E513" t="s">
        <v>383</v>
      </c>
      <c r="F513" t="s">
        <v>2311</v>
      </c>
      <c r="G513" t="s">
        <v>2313</v>
      </c>
      <c r="H513" t="s">
        <v>1273</v>
      </c>
      <c r="I513" t="s">
        <v>1291</v>
      </c>
      <c r="J513">
        <v>0.2387</v>
      </c>
    </row>
    <row r="514" spans="1:10" hidden="1">
      <c r="A514" t="s">
        <v>570</v>
      </c>
      <c r="B514">
        <v>42</v>
      </c>
      <c r="C514" t="s">
        <v>723</v>
      </c>
      <c r="D514">
        <v>49</v>
      </c>
      <c r="E514" t="s">
        <v>383</v>
      </c>
      <c r="F514" t="s">
        <v>2311</v>
      </c>
      <c r="G514" t="s">
        <v>2314</v>
      </c>
      <c r="H514" t="s">
        <v>1410</v>
      </c>
      <c r="I514" t="s">
        <v>1291</v>
      </c>
      <c r="J514">
        <v>0.20649999999999999</v>
      </c>
    </row>
    <row r="515" spans="1:10" hidden="1">
      <c r="A515" t="s">
        <v>570</v>
      </c>
      <c r="B515">
        <v>42</v>
      </c>
      <c r="C515" t="s">
        <v>723</v>
      </c>
      <c r="D515">
        <v>49</v>
      </c>
      <c r="E515" t="s">
        <v>383</v>
      </c>
      <c r="F515" t="s">
        <v>2311</v>
      </c>
      <c r="G515" t="s">
        <v>2318</v>
      </c>
      <c r="H515" t="s">
        <v>1251</v>
      </c>
      <c r="I515" t="s">
        <v>1291</v>
      </c>
      <c r="J515">
        <v>0.23230000000000001</v>
      </c>
    </row>
    <row r="516" spans="1:10" hidden="1">
      <c r="A516" t="s">
        <v>570</v>
      </c>
      <c r="B516">
        <v>42</v>
      </c>
      <c r="C516" t="s">
        <v>723</v>
      </c>
      <c r="D516">
        <v>49</v>
      </c>
      <c r="E516" t="s">
        <v>383</v>
      </c>
      <c r="F516" t="s">
        <v>2311</v>
      </c>
      <c r="G516" t="s">
        <v>2319</v>
      </c>
      <c r="H516" t="s">
        <v>1520</v>
      </c>
      <c r="I516" t="s">
        <v>1291</v>
      </c>
      <c r="J516">
        <v>0.1226</v>
      </c>
    </row>
    <row r="517" spans="1:10" hidden="1">
      <c r="A517" t="s">
        <v>570</v>
      </c>
      <c r="B517">
        <v>42</v>
      </c>
      <c r="C517" t="s">
        <v>723</v>
      </c>
      <c r="D517">
        <v>49</v>
      </c>
      <c r="E517" t="s">
        <v>383</v>
      </c>
      <c r="F517" t="s">
        <v>2320</v>
      </c>
      <c r="G517" t="s">
        <v>2321</v>
      </c>
      <c r="H517" t="s">
        <v>1346</v>
      </c>
      <c r="I517" t="s">
        <v>1291</v>
      </c>
      <c r="J517">
        <v>0.33550000000000002</v>
      </c>
    </row>
    <row r="518" spans="1:10" hidden="1">
      <c r="A518" t="s">
        <v>570</v>
      </c>
      <c r="B518">
        <v>42</v>
      </c>
      <c r="C518" t="s">
        <v>723</v>
      </c>
      <c r="D518">
        <v>49</v>
      </c>
      <c r="E518" t="s">
        <v>383</v>
      </c>
      <c r="F518" t="s">
        <v>2320</v>
      </c>
      <c r="G518" t="s">
        <v>2339</v>
      </c>
      <c r="H518" t="s">
        <v>1352</v>
      </c>
      <c r="I518" t="s">
        <v>1291</v>
      </c>
      <c r="J518">
        <v>4.5199999999999997E-2</v>
      </c>
    </row>
    <row r="519" spans="1:10" hidden="1">
      <c r="A519" t="s">
        <v>570</v>
      </c>
      <c r="B519">
        <v>42</v>
      </c>
      <c r="C519" t="s">
        <v>723</v>
      </c>
      <c r="D519">
        <v>49</v>
      </c>
      <c r="E519" t="s">
        <v>383</v>
      </c>
      <c r="F519" t="s">
        <v>2320</v>
      </c>
      <c r="G519" t="s">
        <v>2340</v>
      </c>
      <c r="H519" t="s">
        <v>1312</v>
      </c>
      <c r="I519" t="s">
        <v>1291</v>
      </c>
      <c r="J519">
        <v>3.2300000000000002E-2</v>
      </c>
    </row>
    <row r="520" spans="1:10" hidden="1">
      <c r="A520" t="s">
        <v>570</v>
      </c>
      <c r="B520">
        <v>42</v>
      </c>
      <c r="C520" t="s">
        <v>723</v>
      </c>
      <c r="D520">
        <v>49</v>
      </c>
      <c r="E520" t="s">
        <v>383</v>
      </c>
      <c r="F520" t="s">
        <v>2320</v>
      </c>
      <c r="G520" t="s">
        <v>2298</v>
      </c>
      <c r="H520" t="s">
        <v>1410</v>
      </c>
      <c r="I520" t="s">
        <v>1291</v>
      </c>
      <c r="J520">
        <v>0.20649999999999999</v>
      </c>
    </row>
    <row r="521" spans="1:10" hidden="1">
      <c r="A521" t="s">
        <v>570</v>
      </c>
      <c r="B521">
        <v>42</v>
      </c>
      <c r="C521" t="s">
        <v>723</v>
      </c>
      <c r="D521">
        <v>49</v>
      </c>
      <c r="E521" t="s">
        <v>383</v>
      </c>
      <c r="F521" t="s">
        <v>2322</v>
      </c>
      <c r="G521" t="s">
        <v>2325</v>
      </c>
      <c r="H521" t="s">
        <v>1312</v>
      </c>
      <c r="I521" t="s">
        <v>1291</v>
      </c>
      <c r="J521">
        <v>3.2300000000000002E-2</v>
      </c>
    </row>
    <row r="522" spans="1:10" hidden="1">
      <c r="A522" t="s">
        <v>570</v>
      </c>
      <c r="B522">
        <v>42</v>
      </c>
      <c r="C522" t="s">
        <v>723</v>
      </c>
      <c r="D522">
        <v>49</v>
      </c>
      <c r="E522" t="s">
        <v>383</v>
      </c>
      <c r="F522" t="s">
        <v>2322</v>
      </c>
      <c r="G522" t="s">
        <v>2326</v>
      </c>
      <c r="H522" t="s">
        <v>1352</v>
      </c>
      <c r="I522" t="s">
        <v>1291</v>
      </c>
      <c r="J522">
        <v>4.5199999999999997E-2</v>
      </c>
    </row>
    <row r="523" spans="1:10" hidden="1">
      <c r="A523" t="s">
        <v>570</v>
      </c>
      <c r="B523">
        <v>42</v>
      </c>
      <c r="C523" t="s">
        <v>723</v>
      </c>
      <c r="D523">
        <v>49</v>
      </c>
      <c r="E523" t="s">
        <v>383</v>
      </c>
      <c r="F523" t="s">
        <v>2322</v>
      </c>
      <c r="G523" t="s">
        <v>2327</v>
      </c>
      <c r="H523" t="s">
        <v>1248</v>
      </c>
      <c r="I523" t="s">
        <v>1291</v>
      </c>
      <c r="J523">
        <v>3.8699999999999998E-2</v>
      </c>
    </row>
    <row r="524" spans="1:10" hidden="1">
      <c r="A524" t="s">
        <v>570</v>
      </c>
      <c r="B524">
        <v>42</v>
      </c>
      <c r="C524" t="s">
        <v>723</v>
      </c>
      <c r="D524">
        <v>49</v>
      </c>
      <c r="E524" t="s">
        <v>383</v>
      </c>
      <c r="F524" t="s">
        <v>2322</v>
      </c>
      <c r="G524" t="s">
        <v>2328</v>
      </c>
      <c r="H524" t="s">
        <v>1252</v>
      </c>
      <c r="I524" t="s">
        <v>1291</v>
      </c>
      <c r="J524">
        <v>5.8099999999999999E-2</v>
      </c>
    </row>
    <row r="525" spans="1:10" hidden="1">
      <c r="A525" t="s">
        <v>570</v>
      </c>
      <c r="B525">
        <v>42</v>
      </c>
      <c r="C525" t="s">
        <v>723</v>
      </c>
      <c r="D525">
        <v>49</v>
      </c>
      <c r="E525" t="s">
        <v>383</v>
      </c>
      <c r="F525" t="s">
        <v>2322</v>
      </c>
      <c r="G525" t="s">
        <v>2330</v>
      </c>
      <c r="H525" t="s">
        <v>1254</v>
      </c>
      <c r="I525" t="s">
        <v>1291</v>
      </c>
      <c r="J525">
        <v>0.82579999999999998</v>
      </c>
    </row>
    <row r="526" spans="1:10" hidden="1">
      <c r="A526" t="s">
        <v>570</v>
      </c>
      <c r="B526">
        <v>42</v>
      </c>
      <c r="C526" t="s">
        <v>723</v>
      </c>
      <c r="D526">
        <v>49</v>
      </c>
      <c r="E526" t="s">
        <v>383</v>
      </c>
      <c r="F526" t="s">
        <v>2332</v>
      </c>
      <c r="G526" t="s">
        <v>2333</v>
      </c>
      <c r="H526" t="s">
        <v>1265</v>
      </c>
      <c r="I526" t="s">
        <v>1291</v>
      </c>
      <c r="J526">
        <v>0.53549999999999998</v>
      </c>
    </row>
    <row r="527" spans="1:10" hidden="1">
      <c r="A527" t="s">
        <v>570</v>
      </c>
      <c r="B527">
        <v>42</v>
      </c>
      <c r="C527" t="s">
        <v>723</v>
      </c>
      <c r="D527">
        <v>49</v>
      </c>
      <c r="E527" t="s">
        <v>383</v>
      </c>
      <c r="F527" t="s">
        <v>2332</v>
      </c>
      <c r="G527" t="s">
        <v>2334</v>
      </c>
      <c r="H527" t="s">
        <v>1315</v>
      </c>
      <c r="I527" t="s">
        <v>1291</v>
      </c>
      <c r="J527">
        <v>0.46450000000000002</v>
      </c>
    </row>
    <row r="528" spans="1:10" hidden="1">
      <c r="A528" t="s">
        <v>570</v>
      </c>
      <c r="B528">
        <v>42</v>
      </c>
      <c r="C528" t="s">
        <v>723</v>
      </c>
      <c r="D528">
        <v>44</v>
      </c>
      <c r="E528" t="s">
        <v>392</v>
      </c>
      <c r="F528" t="s">
        <v>1243</v>
      </c>
      <c r="G528" t="s">
        <v>1243</v>
      </c>
      <c r="H528" t="s">
        <v>1631</v>
      </c>
      <c r="I528" t="s">
        <v>1631</v>
      </c>
      <c r="J528">
        <v>1</v>
      </c>
    </row>
    <row r="529" spans="1:10" hidden="1">
      <c r="A529" t="s">
        <v>570</v>
      </c>
      <c r="B529">
        <v>42</v>
      </c>
      <c r="C529" t="s">
        <v>723</v>
      </c>
      <c r="D529">
        <v>44</v>
      </c>
      <c r="E529" t="s">
        <v>392</v>
      </c>
      <c r="F529" t="s">
        <v>2311</v>
      </c>
      <c r="G529" t="s">
        <v>2312</v>
      </c>
      <c r="H529" t="s">
        <v>1306</v>
      </c>
      <c r="I529" t="s">
        <v>1631</v>
      </c>
      <c r="J529">
        <v>0.19570000000000001</v>
      </c>
    </row>
    <row r="530" spans="1:10" hidden="1">
      <c r="A530" t="s">
        <v>570</v>
      </c>
      <c r="B530">
        <v>42</v>
      </c>
      <c r="C530" t="s">
        <v>723</v>
      </c>
      <c r="D530">
        <v>44</v>
      </c>
      <c r="E530" t="s">
        <v>392</v>
      </c>
      <c r="F530" t="s">
        <v>2311</v>
      </c>
      <c r="G530" t="s">
        <v>2313</v>
      </c>
      <c r="H530" t="s">
        <v>1267</v>
      </c>
      <c r="I530" t="s">
        <v>1631</v>
      </c>
      <c r="J530">
        <v>0.23599999999999999</v>
      </c>
    </row>
    <row r="531" spans="1:10" hidden="1">
      <c r="A531" t="s">
        <v>570</v>
      </c>
      <c r="B531">
        <v>42</v>
      </c>
      <c r="C531" t="s">
        <v>723</v>
      </c>
      <c r="D531">
        <v>44</v>
      </c>
      <c r="E531" t="s">
        <v>392</v>
      </c>
      <c r="F531" t="s">
        <v>2311</v>
      </c>
      <c r="G531" t="s">
        <v>2314</v>
      </c>
      <c r="H531" t="s">
        <v>1408</v>
      </c>
      <c r="I531" t="s">
        <v>1631</v>
      </c>
      <c r="J531">
        <v>0.2422</v>
      </c>
    </row>
    <row r="532" spans="1:10" hidden="1">
      <c r="A532" t="s">
        <v>570</v>
      </c>
      <c r="B532">
        <v>42</v>
      </c>
      <c r="C532" t="s">
        <v>723</v>
      </c>
      <c r="D532">
        <v>44</v>
      </c>
      <c r="E532" t="s">
        <v>392</v>
      </c>
      <c r="F532" t="s">
        <v>2311</v>
      </c>
      <c r="G532" t="s">
        <v>2318</v>
      </c>
      <c r="H532" t="s">
        <v>1285</v>
      </c>
      <c r="I532" t="s">
        <v>1631</v>
      </c>
      <c r="J532">
        <v>0.2112</v>
      </c>
    </row>
    <row r="533" spans="1:10" hidden="1">
      <c r="A533" t="s">
        <v>570</v>
      </c>
      <c r="B533">
        <v>42</v>
      </c>
      <c r="C533" t="s">
        <v>723</v>
      </c>
      <c r="D533">
        <v>44</v>
      </c>
      <c r="E533" t="s">
        <v>392</v>
      </c>
      <c r="F533" t="s">
        <v>2311</v>
      </c>
      <c r="G533" t="s">
        <v>2319</v>
      </c>
      <c r="H533" t="s">
        <v>1273</v>
      </c>
      <c r="I533" t="s">
        <v>1631</v>
      </c>
      <c r="J533">
        <v>0.1149</v>
      </c>
    </row>
    <row r="534" spans="1:10" hidden="1">
      <c r="A534" t="s">
        <v>570</v>
      </c>
      <c r="B534">
        <v>42</v>
      </c>
      <c r="C534" t="s">
        <v>723</v>
      </c>
      <c r="D534">
        <v>44</v>
      </c>
      <c r="E534" t="s">
        <v>392</v>
      </c>
      <c r="F534" t="s">
        <v>2320</v>
      </c>
      <c r="G534" t="s">
        <v>2321</v>
      </c>
      <c r="H534" t="s">
        <v>1319</v>
      </c>
      <c r="I534" t="s">
        <v>1631</v>
      </c>
      <c r="J534">
        <v>0.31059999999999999</v>
      </c>
    </row>
    <row r="535" spans="1:10" hidden="1">
      <c r="A535" t="s">
        <v>570</v>
      </c>
      <c r="B535">
        <v>42</v>
      </c>
      <c r="C535" t="s">
        <v>723</v>
      </c>
      <c r="D535">
        <v>44</v>
      </c>
      <c r="E535" t="s">
        <v>392</v>
      </c>
      <c r="F535" t="s">
        <v>2320</v>
      </c>
      <c r="G535" t="s">
        <v>2339</v>
      </c>
      <c r="H535" t="s">
        <v>1252</v>
      </c>
      <c r="I535" t="s">
        <v>1631</v>
      </c>
      <c r="J535">
        <v>2.8000000000000001E-2</v>
      </c>
    </row>
    <row r="536" spans="1:10" hidden="1">
      <c r="A536" t="s">
        <v>570</v>
      </c>
      <c r="B536">
        <v>42</v>
      </c>
      <c r="C536" t="s">
        <v>723</v>
      </c>
      <c r="D536">
        <v>44</v>
      </c>
      <c r="E536" t="s">
        <v>392</v>
      </c>
      <c r="F536" t="s">
        <v>2320</v>
      </c>
      <c r="G536" t="s">
        <v>2340</v>
      </c>
      <c r="H536" t="s">
        <v>1591</v>
      </c>
      <c r="I536" t="s">
        <v>1631</v>
      </c>
      <c r="J536">
        <v>4.9700000000000001E-2</v>
      </c>
    </row>
    <row r="537" spans="1:10" hidden="1">
      <c r="A537" t="s">
        <v>570</v>
      </c>
      <c r="B537">
        <v>42</v>
      </c>
      <c r="C537" t="s">
        <v>723</v>
      </c>
      <c r="D537">
        <v>44</v>
      </c>
      <c r="E537" t="s">
        <v>392</v>
      </c>
      <c r="F537" t="s">
        <v>2320</v>
      </c>
      <c r="G537" t="s">
        <v>2298</v>
      </c>
      <c r="H537" t="s">
        <v>1279</v>
      </c>
      <c r="I537" t="s">
        <v>1631</v>
      </c>
      <c r="J537">
        <v>0.20499999999999999</v>
      </c>
    </row>
    <row r="538" spans="1:10" hidden="1">
      <c r="A538" t="s">
        <v>570</v>
      </c>
      <c r="B538">
        <v>42</v>
      </c>
      <c r="C538" t="s">
        <v>723</v>
      </c>
      <c r="D538">
        <v>44</v>
      </c>
      <c r="E538" t="s">
        <v>392</v>
      </c>
      <c r="F538" t="s">
        <v>2322</v>
      </c>
      <c r="G538" t="s">
        <v>2323</v>
      </c>
      <c r="H538" t="s">
        <v>2324</v>
      </c>
      <c r="I538" t="s">
        <v>1631</v>
      </c>
      <c r="J538">
        <v>3.0999999999999999E-3</v>
      </c>
    </row>
    <row r="539" spans="1:10" hidden="1">
      <c r="A539" t="s">
        <v>570</v>
      </c>
      <c r="B539">
        <v>42</v>
      </c>
      <c r="C539" t="s">
        <v>723</v>
      </c>
      <c r="D539">
        <v>44</v>
      </c>
      <c r="E539" t="s">
        <v>392</v>
      </c>
      <c r="F539" t="s">
        <v>2322</v>
      </c>
      <c r="G539" t="s">
        <v>2325</v>
      </c>
      <c r="H539" t="s">
        <v>1256</v>
      </c>
      <c r="I539" t="s">
        <v>1631</v>
      </c>
      <c r="J539">
        <v>4.3499999999999997E-2</v>
      </c>
    </row>
    <row r="540" spans="1:10" hidden="1">
      <c r="A540" t="s">
        <v>570</v>
      </c>
      <c r="B540">
        <v>42</v>
      </c>
      <c r="C540" t="s">
        <v>723</v>
      </c>
      <c r="D540">
        <v>44</v>
      </c>
      <c r="E540" t="s">
        <v>392</v>
      </c>
      <c r="F540" t="s">
        <v>2322</v>
      </c>
      <c r="G540" t="s">
        <v>2326</v>
      </c>
      <c r="H540" t="s">
        <v>1335</v>
      </c>
      <c r="I540" t="s">
        <v>1631</v>
      </c>
      <c r="J540">
        <v>2.4799999999999999E-2</v>
      </c>
    </row>
    <row r="541" spans="1:10" hidden="1">
      <c r="A541" t="s">
        <v>570</v>
      </c>
      <c r="B541">
        <v>42</v>
      </c>
      <c r="C541" t="s">
        <v>723</v>
      </c>
      <c r="D541">
        <v>44</v>
      </c>
      <c r="E541" t="s">
        <v>392</v>
      </c>
      <c r="F541" t="s">
        <v>2322</v>
      </c>
      <c r="G541" t="s">
        <v>2327</v>
      </c>
      <c r="H541" t="s">
        <v>1417</v>
      </c>
      <c r="I541" t="s">
        <v>1631</v>
      </c>
      <c r="J541">
        <v>6.5199999999999994E-2</v>
      </c>
    </row>
    <row r="542" spans="1:10" hidden="1">
      <c r="A542" t="s">
        <v>570</v>
      </c>
      <c r="B542">
        <v>42</v>
      </c>
      <c r="C542" t="s">
        <v>723</v>
      </c>
      <c r="D542">
        <v>44</v>
      </c>
      <c r="E542" t="s">
        <v>392</v>
      </c>
      <c r="F542" t="s">
        <v>2322</v>
      </c>
      <c r="G542" t="s">
        <v>2328</v>
      </c>
      <c r="H542" t="s">
        <v>1541</v>
      </c>
      <c r="I542" t="s">
        <v>1631</v>
      </c>
      <c r="J542">
        <v>8.3900000000000002E-2</v>
      </c>
    </row>
    <row r="543" spans="1:10" hidden="1">
      <c r="A543" t="s">
        <v>570</v>
      </c>
      <c r="B543">
        <v>42</v>
      </c>
      <c r="C543" t="s">
        <v>723</v>
      </c>
      <c r="D543">
        <v>44</v>
      </c>
      <c r="E543" t="s">
        <v>392</v>
      </c>
      <c r="F543" t="s">
        <v>2322</v>
      </c>
      <c r="G543" t="s">
        <v>2330</v>
      </c>
      <c r="H543" t="s">
        <v>1471</v>
      </c>
      <c r="I543" t="s">
        <v>1631</v>
      </c>
      <c r="J543">
        <v>0.77949999999999997</v>
      </c>
    </row>
    <row r="544" spans="1:10" hidden="1">
      <c r="A544" t="s">
        <v>570</v>
      </c>
      <c r="B544">
        <v>42</v>
      </c>
      <c r="C544" t="s">
        <v>723</v>
      </c>
      <c r="D544">
        <v>44</v>
      </c>
      <c r="E544" t="s">
        <v>392</v>
      </c>
      <c r="F544" t="s">
        <v>2332</v>
      </c>
      <c r="G544" t="s">
        <v>2333</v>
      </c>
      <c r="H544" t="s">
        <v>1481</v>
      </c>
      <c r="I544" t="s">
        <v>1631</v>
      </c>
      <c r="J544">
        <v>0.54659999999999997</v>
      </c>
    </row>
    <row r="545" spans="1:10" hidden="1">
      <c r="A545" t="s">
        <v>570</v>
      </c>
      <c r="B545">
        <v>42</v>
      </c>
      <c r="C545" t="s">
        <v>723</v>
      </c>
      <c r="D545">
        <v>44</v>
      </c>
      <c r="E545" t="s">
        <v>392</v>
      </c>
      <c r="F545" t="s">
        <v>2332</v>
      </c>
      <c r="G545" t="s">
        <v>2334</v>
      </c>
      <c r="H545" t="s">
        <v>1593</v>
      </c>
      <c r="I545" t="s">
        <v>1631</v>
      </c>
      <c r="J545">
        <v>0.45340000000000003</v>
      </c>
    </row>
    <row r="546" spans="1:10" hidden="1">
      <c r="A546" t="s">
        <v>570</v>
      </c>
      <c r="B546">
        <v>42</v>
      </c>
      <c r="C546" t="s">
        <v>723</v>
      </c>
      <c r="D546">
        <v>50</v>
      </c>
      <c r="E546" t="s">
        <v>64</v>
      </c>
      <c r="F546" t="s">
        <v>1243</v>
      </c>
      <c r="G546" t="s">
        <v>1243</v>
      </c>
      <c r="H546" t="s">
        <v>1302</v>
      </c>
      <c r="I546" t="s">
        <v>1302</v>
      </c>
      <c r="J546">
        <v>1</v>
      </c>
    </row>
    <row r="547" spans="1:10" hidden="1">
      <c r="A547" t="s">
        <v>570</v>
      </c>
      <c r="B547">
        <v>42</v>
      </c>
      <c r="C547" t="s">
        <v>723</v>
      </c>
      <c r="D547">
        <v>50</v>
      </c>
      <c r="E547" t="s">
        <v>64</v>
      </c>
      <c r="F547" t="s">
        <v>2311</v>
      </c>
      <c r="G547" t="s">
        <v>2317</v>
      </c>
      <c r="H547" t="s">
        <v>2299</v>
      </c>
      <c r="I547" t="s">
        <v>1302</v>
      </c>
      <c r="J547">
        <v>0.33529999999999999</v>
      </c>
    </row>
    <row r="548" spans="1:10" hidden="1">
      <c r="A548" t="s">
        <v>570</v>
      </c>
      <c r="B548">
        <v>42</v>
      </c>
      <c r="C548" t="s">
        <v>723</v>
      </c>
      <c r="D548">
        <v>50</v>
      </c>
      <c r="E548" t="s">
        <v>64</v>
      </c>
      <c r="F548" t="s">
        <v>2311</v>
      </c>
      <c r="G548" t="s">
        <v>2336</v>
      </c>
      <c r="H548" t="s">
        <v>1582</v>
      </c>
      <c r="I548" t="s">
        <v>1302</v>
      </c>
      <c r="J548">
        <v>0.31490000000000001</v>
      </c>
    </row>
    <row r="549" spans="1:10" hidden="1">
      <c r="A549" t="s">
        <v>570</v>
      </c>
      <c r="B549">
        <v>42</v>
      </c>
      <c r="C549" t="s">
        <v>723</v>
      </c>
      <c r="D549">
        <v>50</v>
      </c>
      <c r="E549" t="s">
        <v>64</v>
      </c>
      <c r="F549" t="s">
        <v>2311</v>
      </c>
      <c r="G549" t="s">
        <v>2337</v>
      </c>
      <c r="H549" t="s">
        <v>2376</v>
      </c>
      <c r="I549" t="s">
        <v>1302</v>
      </c>
      <c r="J549">
        <v>0.34989999999999999</v>
      </c>
    </row>
    <row r="550" spans="1:10" hidden="1">
      <c r="A550" t="s">
        <v>570</v>
      </c>
      <c r="B550">
        <v>42</v>
      </c>
      <c r="C550" t="s">
        <v>723</v>
      </c>
      <c r="D550">
        <v>50</v>
      </c>
      <c r="E550" t="s">
        <v>64</v>
      </c>
      <c r="F550" t="s">
        <v>2320</v>
      </c>
      <c r="G550" t="s">
        <v>2321</v>
      </c>
      <c r="H550" t="s">
        <v>1573</v>
      </c>
      <c r="I550" t="s">
        <v>1302</v>
      </c>
      <c r="J550">
        <v>0.59179999999999999</v>
      </c>
    </row>
    <row r="551" spans="1:10" hidden="1">
      <c r="A551" t="s">
        <v>570</v>
      </c>
      <c r="B551">
        <v>42</v>
      </c>
      <c r="C551" t="s">
        <v>723</v>
      </c>
      <c r="D551">
        <v>50</v>
      </c>
      <c r="E551" t="s">
        <v>64</v>
      </c>
      <c r="F551" t="s">
        <v>2320</v>
      </c>
      <c r="G551" t="s">
        <v>2338</v>
      </c>
      <c r="H551" t="s">
        <v>1256</v>
      </c>
      <c r="I551" t="s">
        <v>1302</v>
      </c>
      <c r="J551">
        <v>4.0800000000000003E-2</v>
      </c>
    </row>
    <row r="552" spans="1:10" hidden="1">
      <c r="A552" t="s">
        <v>570</v>
      </c>
      <c r="B552">
        <v>42</v>
      </c>
      <c r="C552" t="s">
        <v>723</v>
      </c>
      <c r="D552">
        <v>50</v>
      </c>
      <c r="E552" t="s">
        <v>64</v>
      </c>
      <c r="F552" t="s">
        <v>2320</v>
      </c>
      <c r="G552" t="s">
        <v>2339</v>
      </c>
      <c r="H552" t="s">
        <v>1352</v>
      </c>
      <c r="I552" t="s">
        <v>1302</v>
      </c>
      <c r="J552">
        <v>2.0400000000000001E-2</v>
      </c>
    </row>
    <row r="553" spans="1:10" hidden="1">
      <c r="A553" t="s">
        <v>570</v>
      </c>
      <c r="B553">
        <v>42</v>
      </c>
      <c r="C553" t="s">
        <v>723</v>
      </c>
      <c r="D553">
        <v>50</v>
      </c>
      <c r="E553" t="s">
        <v>64</v>
      </c>
      <c r="F553" t="s">
        <v>2320</v>
      </c>
      <c r="G553" t="s">
        <v>2340</v>
      </c>
      <c r="H553" t="s">
        <v>1352</v>
      </c>
      <c r="I553" t="s">
        <v>1302</v>
      </c>
      <c r="J553">
        <v>2.0400000000000001E-2</v>
      </c>
    </row>
    <row r="554" spans="1:10" hidden="1">
      <c r="A554" t="s">
        <v>570</v>
      </c>
      <c r="B554">
        <v>42</v>
      </c>
      <c r="C554" t="s">
        <v>723</v>
      </c>
      <c r="D554">
        <v>50</v>
      </c>
      <c r="E554" t="s">
        <v>64</v>
      </c>
      <c r="F554" t="s">
        <v>2320</v>
      </c>
      <c r="G554" t="s">
        <v>2298</v>
      </c>
      <c r="H554" t="s">
        <v>1267</v>
      </c>
      <c r="I554" t="s">
        <v>1302</v>
      </c>
      <c r="J554">
        <v>0.22159999999999999</v>
      </c>
    </row>
    <row r="555" spans="1:10" hidden="1">
      <c r="A555" t="s">
        <v>570</v>
      </c>
      <c r="B555">
        <v>42</v>
      </c>
      <c r="C555" t="s">
        <v>723</v>
      </c>
      <c r="D555">
        <v>50</v>
      </c>
      <c r="E555" t="s">
        <v>64</v>
      </c>
      <c r="F555" t="s">
        <v>2322</v>
      </c>
      <c r="G555" t="s">
        <v>2323</v>
      </c>
      <c r="H555" t="s">
        <v>1252</v>
      </c>
      <c r="I555" t="s">
        <v>1302</v>
      </c>
      <c r="J555">
        <v>2.6200000000000001E-2</v>
      </c>
    </row>
    <row r="556" spans="1:10" hidden="1">
      <c r="A556" t="s">
        <v>570</v>
      </c>
      <c r="B556">
        <v>42</v>
      </c>
      <c r="C556" t="s">
        <v>723</v>
      </c>
      <c r="D556">
        <v>50</v>
      </c>
      <c r="E556" t="s">
        <v>64</v>
      </c>
      <c r="F556" t="s">
        <v>2322</v>
      </c>
      <c r="G556" t="s">
        <v>2325</v>
      </c>
      <c r="H556" t="s">
        <v>2329</v>
      </c>
      <c r="I556" t="s">
        <v>1302</v>
      </c>
      <c r="J556">
        <v>8.6999999999999994E-3</v>
      </c>
    </row>
    <row r="557" spans="1:10" hidden="1">
      <c r="A557" t="s">
        <v>570</v>
      </c>
      <c r="B557">
        <v>42</v>
      </c>
      <c r="C557" t="s">
        <v>723</v>
      </c>
      <c r="D557">
        <v>50</v>
      </c>
      <c r="E557" t="s">
        <v>64</v>
      </c>
      <c r="F557" t="s">
        <v>2322</v>
      </c>
      <c r="G557" t="s">
        <v>2326</v>
      </c>
      <c r="H557" t="s">
        <v>2344</v>
      </c>
      <c r="I557" t="s">
        <v>1302</v>
      </c>
      <c r="J557">
        <v>5.7999999999999996E-3</v>
      </c>
    </row>
    <row r="558" spans="1:10" hidden="1">
      <c r="A558" t="s">
        <v>570</v>
      </c>
      <c r="B558">
        <v>42</v>
      </c>
      <c r="C558" t="s">
        <v>723</v>
      </c>
      <c r="D558">
        <v>50</v>
      </c>
      <c r="E558" t="s">
        <v>64</v>
      </c>
      <c r="F558" t="s">
        <v>2322</v>
      </c>
      <c r="G558" t="s">
        <v>2327</v>
      </c>
      <c r="H558" t="s">
        <v>1249</v>
      </c>
      <c r="I558" t="s">
        <v>1302</v>
      </c>
      <c r="J558">
        <v>7.2900000000000006E-2</v>
      </c>
    </row>
    <row r="559" spans="1:10" hidden="1">
      <c r="A559" t="s">
        <v>570</v>
      </c>
      <c r="B559">
        <v>42</v>
      </c>
      <c r="C559" t="s">
        <v>723</v>
      </c>
      <c r="D559">
        <v>50</v>
      </c>
      <c r="E559" t="s">
        <v>64</v>
      </c>
      <c r="F559" t="s">
        <v>2322</v>
      </c>
      <c r="G559" t="s">
        <v>2328</v>
      </c>
      <c r="H559" t="s">
        <v>1290</v>
      </c>
      <c r="I559" t="s">
        <v>1302</v>
      </c>
      <c r="J559">
        <v>7.0000000000000007E-2</v>
      </c>
    </row>
    <row r="560" spans="1:10" hidden="1">
      <c r="A560" t="s">
        <v>570</v>
      </c>
      <c r="B560">
        <v>42</v>
      </c>
      <c r="C560" t="s">
        <v>723</v>
      </c>
      <c r="D560">
        <v>50</v>
      </c>
      <c r="E560" t="s">
        <v>64</v>
      </c>
      <c r="F560" t="s">
        <v>2322</v>
      </c>
      <c r="G560" t="s">
        <v>2330</v>
      </c>
      <c r="H560" t="s">
        <v>1523</v>
      </c>
      <c r="I560" t="s">
        <v>1302</v>
      </c>
      <c r="J560">
        <v>0.81630000000000003</v>
      </c>
    </row>
    <row r="561" spans="1:10" hidden="1">
      <c r="A561" t="s">
        <v>570</v>
      </c>
      <c r="B561">
        <v>42</v>
      </c>
      <c r="C561" t="s">
        <v>723</v>
      </c>
      <c r="D561">
        <v>50</v>
      </c>
      <c r="E561" t="s">
        <v>64</v>
      </c>
      <c r="F561" t="s">
        <v>2332</v>
      </c>
      <c r="G561" t="s">
        <v>2333</v>
      </c>
      <c r="H561" t="s">
        <v>1442</v>
      </c>
      <c r="I561" t="s">
        <v>1302</v>
      </c>
      <c r="J561">
        <v>0.46939999999999998</v>
      </c>
    </row>
    <row r="562" spans="1:10" hidden="1">
      <c r="A562" t="s">
        <v>570</v>
      </c>
      <c r="B562">
        <v>42</v>
      </c>
      <c r="C562" t="s">
        <v>723</v>
      </c>
      <c r="D562">
        <v>50</v>
      </c>
      <c r="E562" t="s">
        <v>64</v>
      </c>
      <c r="F562" t="s">
        <v>2332</v>
      </c>
      <c r="G562" t="s">
        <v>2334</v>
      </c>
      <c r="H562" t="s">
        <v>2377</v>
      </c>
      <c r="I562" t="s">
        <v>1302</v>
      </c>
      <c r="J562">
        <v>0.53059999999999996</v>
      </c>
    </row>
    <row r="563" spans="1:10" hidden="1">
      <c r="A563" t="s">
        <v>570</v>
      </c>
      <c r="B563">
        <v>42</v>
      </c>
      <c r="C563" t="s">
        <v>723</v>
      </c>
      <c r="D563">
        <v>46</v>
      </c>
      <c r="E563" t="s">
        <v>362</v>
      </c>
      <c r="F563" t="s">
        <v>1243</v>
      </c>
      <c r="G563" t="s">
        <v>1243</v>
      </c>
      <c r="H563" t="s">
        <v>1303</v>
      </c>
      <c r="I563" t="s">
        <v>1303</v>
      </c>
      <c r="J563">
        <v>1</v>
      </c>
    </row>
    <row r="564" spans="1:10" hidden="1">
      <c r="A564" t="s">
        <v>570</v>
      </c>
      <c r="B564">
        <v>42</v>
      </c>
      <c r="C564" t="s">
        <v>723</v>
      </c>
      <c r="D564">
        <v>46</v>
      </c>
      <c r="E564" t="s">
        <v>362</v>
      </c>
      <c r="F564" t="s">
        <v>2311</v>
      </c>
      <c r="G564" t="s">
        <v>2315</v>
      </c>
      <c r="H564" t="s">
        <v>1407</v>
      </c>
      <c r="I564" t="s">
        <v>1303</v>
      </c>
      <c r="J564">
        <v>0.50980000000000003</v>
      </c>
    </row>
    <row r="565" spans="1:10" hidden="1">
      <c r="A565" t="s">
        <v>570</v>
      </c>
      <c r="B565">
        <v>42</v>
      </c>
      <c r="C565" t="s">
        <v>723</v>
      </c>
      <c r="D565">
        <v>46</v>
      </c>
      <c r="E565" t="s">
        <v>362</v>
      </c>
      <c r="F565" t="s">
        <v>2311</v>
      </c>
      <c r="G565" t="s">
        <v>2316</v>
      </c>
      <c r="H565" t="s">
        <v>1301</v>
      </c>
      <c r="I565" t="s">
        <v>1303</v>
      </c>
      <c r="J565">
        <v>0.49020000000000002</v>
      </c>
    </row>
    <row r="566" spans="1:10" hidden="1">
      <c r="A566" t="s">
        <v>570</v>
      </c>
      <c r="B566">
        <v>42</v>
      </c>
      <c r="C566" t="s">
        <v>723</v>
      </c>
      <c r="D566">
        <v>46</v>
      </c>
      <c r="E566" t="s">
        <v>362</v>
      </c>
      <c r="F566" t="s">
        <v>2320</v>
      </c>
      <c r="G566" t="s">
        <v>2321</v>
      </c>
      <c r="H566" t="s">
        <v>1472</v>
      </c>
      <c r="I566" t="s">
        <v>1303</v>
      </c>
      <c r="J566">
        <v>0.36080000000000001</v>
      </c>
    </row>
    <row r="567" spans="1:10" hidden="1">
      <c r="A567" t="s">
        <v>570</v>
      </c>
      <c r="B567">
        <v>42</v>
      </c>
      <c r="C567" t="s">
        <v>723</v>
      </c>
      <c r="D567">
        <v>46</v>
      </c>
      <c r="E567" t="s">
        <v>362</v>
      </c>
      <c r="F567" t="s">
        <v>2320</v>
      </c>
      <c r="G567" t="s">
        <v>2338</v>
      </c>
      <c r="H567" t="s">
        <v>1248</v>
      </c>
      <c r="I567" t="s">
        <v>1303</v>
      </c>
      <c r="J567">
        <v>2.35E-2</v>
      </c>
    </row>
    <row r="568" spans="1:10" hidden="1">
      <c r="A568" t="s">
        <v>570</v>
      </c>
      <c r="B568">
        <v>42</v>
      </c>
      <c r="C568" t="s">
        <v>723</v>
      </c>
      <c r="D568">
        <v>46</v>
      </c>
      <c r="E568" t="s">
        <v>362</v>
      </c>
      <c r="F568" t="s">
        <v>2320</v>
      </c>
      <c r="G568" t="s">
        <v>2339</v>
      </c>
      <c r="H568" t="s">
        <v>1290</v>
      </c>
      <c r="I568" t="s">
        <v>1303</v>
      </c>
      <c r="J568">
        <v>9.4100000000000003E-2</v>
      </c>
    </row>
    <row r="569" spans="1:10" hidden="1">
      <c r="A569" t="s">
        <v>570</v>
      </c>
      <c r="B569">
        <v>42</v>
      </c>
      <c r="C569" t="s">
        <v>723</v>
      </c>
      <c r="D569">
        <v>46</v>
      </c>
      <c r="E569" t="s">
        <v>362</v>
      </c>
      <c r="F569" t="s">
        <v>2320</v>
      </c>
      <c r="G569" t="s">
        <v>2340</v>
      </c>
      <c r="H569" t="s">
        <v>1335</v>
      </c>
      <c r="I569" t="s">
        <v>1303</v>
      </c>
      <c r="J569">
        <v>3.1399999999999997E-2</v>
      </c>
    </row>
    <row r="570" spans="1:10" hidden="1">
      <c r="A570" t="s">
        <v>570</v>
      </c>
      <c r="B570">
        <v>42</v>
      </c>
      <c r="C570" t="s">
        <v>723</v>
      </c>
      <c r="D570">
        <v>46</v>
      </c>
      <c r="E570" t="s">
        <v>362</v>
      </c>
      <c r="F570" t="s">
        <v>2320</v>
      </c>
      <c r="G570" t="s">
        <v>2298</v>
      </c>
      <c r="H570" t="s">
        <v>1355</v>
      </c>
      <c r="I570" t="s">
        <v>1303</v>
      </c>
      <c r="J570">
        <v>0.27060000000000001</v>
      </c>
    </row>
    <row r="571" spans="1:10" hidden="1">
      <c r="A571" t="s">
        <v>570</v>
      </c>
      <c r="B571">
        <v>42</v>
      </c>
      <c r="C571" t="s">
        <v>723</v>
      </c>
      <c r="D571">
        <v>46</v>
      </c>
      <c r="E571" t="s">
        <v>362</v>
      </c>
      <c r="F571" t="s">
        <v>2322</v>
      </c>
      <c r="G571" t="s">
        <v>2323</v>
      </c>
      <c r="H571" t="s">
        <v>2344</v>
      </c>
      <c r="I571" t="s">
        <v>1303</v>
      </c>
      <c r="J571">
        <v>7.7999999999999996E-3</v>
      </c>
    </row>
    <row r="572" spans="1:10" hidden="1">
      <c r="A572" t="s">
        <v>570</v>
      </c>
      <c r="B572">
        <v>42</v>
      </c>
      <c r="C572" t="s">
        <v>723</v>
      </c>
      <c r="D572">
        <v>46</v>
      </c>
      <c r="E572" t="s">
        <v>362</v>
      </c>
      <c r="F572" t="s">
        <v>2322</v>
      </c>
      <c r="G572" t="s">
        <v>2325</v>
      </c>
      <c r="H572" t="s">
        <v>1248</v>
      </c>
      <c r="I572" t="s">
        <v>1303</v>
      </c>
      <c r="J572">
        <v>2.35E-2</v>
      </c>
    </row>
    <row r="573" spans="1:10" hidden="1">
      <c r="A573" t="s">
        <v>570</v>
      </c>
      <c r="B573">
        <v>42</v>
      </c>
      <c r="C573" t="s">
        <v>723</v>
      </c>
      <c r="D573">
        <v>46</v>
      </c>
      <c r="E573" t="s">
        <v>362</v>
      </c>
      <c r="F573" t="s">
        <v>2322</v>
      </c>
      <c r="G573" t="s">
        <v>2326</v>
      </c>
      <c r="H573" t="s">
        <v>1298</v>
      </c>
      <c r="I573" t="s">
        <v>1303</v>
      </c>
      <c r="J573">
        <v>5.8799999999999998E-2</v>
      </c>
    </row>
    <row r="574" spans="1:10" hidden="1">
      <c r="A574" t="s">
        <v>570</v>
      </c>
      <c r="B574">
        <v>42</v>
      </c>
      <c r="C574" t="s">
        <v>723</v>
      </c>
      <c r="D574">
        <v>46</v>
      </c>
      <c r="E574" t="s">
        <v>362</v>
      </c>
      <c r="F574" t="s">
        <v>2322</v>
      </c>
      <c r="G574" t="s">
        <v>2327</v>
      </c>
      <c r="H574" t="s">
        <v>1246</v>
      </c>
      <c r="I574" t="s">
        <v>1303</v>
      </c>
      <c r="J574">
        <v>0.10979999999999999</v>
      </c>
    </row>
    <row r="575" spans="1:10" hidden="1">
      <c r="A575" t="s">
        <v>570</v>
      </c>
      <c r="B575">
        <v>42</v>
      </c>
      <c r="C575" t="s">
        <v>723</v>
      </c>
      <c r="D575">
        <v>46</v>
      </c>
      <c r="E575" t="s">
        <v>362</v>
      </c>
      <c r="F575" t="s">
        <v>2322</v>
      </c>
      <c r="G575" t="s">
        <v>2328</v>
      </c>
      <c r="H575" t="s">
        <v>1298</v>
      </c>
      <c r="I575" t="s">
        <v>1303</v>
      </c>
      <c r="J575">
        <v>5.8799999999999998E-2</v>
      </c>
    </row>
    <row r="576" spans="1:10" hidden="1">
      <c r="A576" t="s">
        <v>570</v>
      </c>
      <c r="B576">
        <v>42</v>
      </c>
      <c r="C576" t="s">
        <v>723</v>
      </c>
      <c r="D576">
        <v>46</v>
      </c>
      <c r="E576" t="s">
        <v>362</v>
      </c>
      <c r="F576" t="s">
        <v>2322</v>
      </c>
      <c r="G576" t="s">
        <v>2330</v>
      </c>
      <c r="H576" t="s">
        <v>1337</v>
      </c>
      <c r="I576" t="s">
        <v>1303</v>
      </c>
      <c r="J576">
        <v>0.74119999999999997</v>
      </c>
    </row>
    <row r="577" spans="1:10" hidden="1">
      <c r="A577" t="s">
        <v>570</v>
      </c>
      <c r="B577">
        <v>42</v>
      </c>
      <c r="C577" t="s">
        <v>723</v>
      </c>
      <c r="D577">
        <v>46</v>
      </c>
      <c r="E577" t="s">
        <v>362</v>
      </c>
      <c r="F577" t="s">
        <v>2332</v>
      </c>
      <c r="G577" t="s">
        <v>2333</v>
      </c>
      <c r="H577" t="s">
        <v>1301</v>
      </c>
      <c r="I577" t="s">
        <v>1303</v>
      </c>
      <c r="J577">
        <v>0.49020000000000002</v>
      </c>
    </row>
    <row r="578" spans="1:10" hidden="1">
      <c r="A578" t="s">
        <v>570</v>
      </c>
      <c r="B578">
        <v>42</v>
      </c>
      <c r="C578" t="s">
        <v>723</v>
      </c>
      <c r="D578">
        <v>46</v>
      </c>
      <c r="E578" t="s">
        <v>362</v>
      </c>
      <c r="F578" t="s">
        <v>2332</v>
      </c>
      <c r="G578" t="s">
        <v>2334</v>
      </c>
      <c r="H578" t="s">
        <v>1407</v>
      </c>
      <c r="I578" t="s">
        <v>1303</v>
      </c>
      <c r="J578">
        <v>0.50980000000000003</v>
      </c>
    </row>
    <row r="579" spans="1:10" hidden="1">
      <c r="A579" t="s">
        <v>570</v>
      </c>
      <c r="B579">
        <v>42</v>
      </c>
      <c r="C579" t="s">
        <v>723</v>
      </c>
      <c r="D579">
        <v>47</v>
      </c>
      <c r="E579" t="s">
        <v>544</v>
      </c>
      <c r="F579" t="s">
        <v>1243</v>
      </c>
      <c r="G579" t="s">
        <v>1243</v>
      </c>
      <c r="H579" t="s">
        <v>1322</v>
      </c>
      <c r="I579" t="s">
        <v>1322</v>
      </c>
      <c r="J579">
        <v>1</v>
      </c>
    </row>
    <row r="580" spans="1:10" hidden="1">
      <c r="A580" t="s">
        <v>570</v>
      </c>
      <c r="B580">
        <v>42</v>
      </c>
      <c r="C580" t="s">
        <v>723</v>
      </c>
      <c r="D580">
        <v>47</v>
      </c>
      <c r="E580" t="s">
        <v>544</v>
      </c>
      <c r="F580" t="s">
        <v>2311</v>
      </c>
      <c r="G580" t="s">
        <v>2312</v>
      </c>
      <c r="H580" t="s">
        <v>1360</v>
      </c>
      <c r="I580" t="s">
        <v>1322</v>
      </c>
      <c r="J580">
        <v>0.22109999999999999</v>
      </c>
    </row>
    <row r="581" spans="1:10" hidden="1">
      <c r="A581" t="s">
        <v>570</v>
      </c>
      <c r="B581">
        <v>42</v>
      </c>
      <c r="C581" t="s">
        <v>723</v>
      </c>
      <c r="D581">
        <v>47</v>
      </c>
      <c r="E581" t="s">
        <v>544</v>
      </c>
      <c r="F581" t="s">
        <v>2311</v>
      </c>
      <c r="G581" t="s">
        <v>2313</v>
      </c>
      <c r="H581" t="s">
        <v>1331</v>
      </c>
      <c r="I581" t="s">
        <v>1322</v>
      </c>
      <c r="J581">
        <v>0.23680000000000001</v>
      </c>
    </row>
    <row r="582" spans="1:10" hidden="1">
      <c r="A582" t="s">
        <v>570</v>
      </c>
      <c r="B582">
        <v>42</v>
      </c>
      <c r="C582" t="s">
        <v>723</v>
      </c>
      <c r="D582">
        <v>47</v>
      </c>
      <c r="E582" t="s">
        <v>544</v>
      </c>
      <c r="F582" t="s">
        <v>2311</v>
      </c>
      <c r="G582" t="s">
        <v>2314</v>
      </c>
      <c r="H582" t="s">
        <v>1336</v>
      </c>
      <c r="I582" t="s">
        <v>1322</v>
      </c>
      <c r="J582">
        <v>0.2</v>
      </c>
    </row>
    <row r="583" spans="1:10" hidden="1">
      <c r="A583" t="s">
        <v>570</v>
      </c>
      <c r="B583">
        <v>42</v>
      </c>
      <c r="C583" t="s">
        <v>723</v>
      </c>
      <c r="D583">
        <v>47</v>
      </c>
      <c r="E583" t="s">
        <v>544</v>
      </c>
      <c r="F583" t="s">
        <v>2311</v>
      </c>
      <c r="G583" t="s">
        <v>2318</v>
      </c>
      <c r="H583" t="s">
        <v>1331</v>
      </c>
      <c r="I583" t="s">
        <v>1322</v>
      </c>
      <c r="J583">
        <v>0.23680000000000001</v>
      </c>
    </row>
    <row r="584" spans="1:10" hidden="1">
      <c r="A584" t="s">
        <v>570</v>
      </c>
      <c r="B584">
        <v>42</v>
      </c>
      <c r="C584" t="s">
        <v>723</v>
      </c>
      <c r="D584">
        <v>47</v>
      </c>
      <c r="E584" t="s">
        <v>544</v>
      </c>
      <c r="F584" t="s">
        <v>2311</v>
      </c>
      <c r="G584" t="s">
        <v>2319</v>
      </c>
      <c r="H584" t="s">
        <v>1460</v>
      </c>
      <c r="I584" t="s">
        <v>1322</v>
      </c>
      <c r="J584">
        <v>0.1053</v>
      </c>
    </row>
    <row r="585" spans="1:10" hidden="1">
      <c r="A585" t="s">
        <v>570</v>
      </c>
      <c r="B585">
        <v>42</v>
      </c>
      <c r="C585" t="s">
        <v>723</v>
      </c>
      <c r="D585">
        <v>47</v>
      </c>
      <c r="E585" t="s">
        <v>544</v>
      </c>
      <c r="F585" t="s">
        <v>2320</v>
      </c>
      <c r="G585" t="s">
        <v>2321</v>
      </c>
      <c r="H585" t="s">
        <v>1505</v>
      </c>
      <c r="I585" t="s">
        <v>1322</v>
      </c>
      <c r="J585">
        <v>0.57369999999999999</v>
      </c>
    </row>
    <row r="586" spans="1:10" hidden="1">
      <c r="A586" t="s">
        <v>570</v>
      </c>
      <c r="B586">
        <v>42</v>
      </c>
      <c r="C586" t="s">
        <v>723</v>
      </c>
      <c r="D586">
        <v>47</v>
      </c>
      <c r="E586" t="s">
        <v>544</v>
      </c>
      <c r="F586" t="s">
        <v>2320</v>
      </c>
      <c r="G586" t="s">
        <v>2338</v>
      </c>
      <c r="H586" t="s">
        <v>1357</v>
      </c>
      <c r="I586" t="s">
        <v>1322</v>
      </c>
      <c r="J586">
        <v>6.3200000000000006E-2</v>
      </c>
    </row>
    <row r="587" spans="1:10" hidden="1">
      <c r="A587" t="s">
        <v>570</v>
      </c>
      <c r="B587">
        <v>42</v>
      </c>
      <c r="C587" t="s">
        <v>723</v>
      </c>
      <c r="D587">
        <v>47</v>
      </c>
      <c r="E587" t="s">
        <v>544</v>
      </c>
      <c r="F587" t="s">
        <v>2320</v>
      </c>
      <c r="G587" t="s">
        <v>2339</v>
      </c>
      <c r="H587" t="s">
        <v>1357</v>
      </c>
      <c r="I587" t="s">
        <v>1322</v>
      </c>
      <c r="J587">
        <v>6.3200000000000006E-2</v>
      </c>
    </row>
    <row r="588" spans="1:10" hidden="1">
      <c r="A588" t="s">
        <v>570</v>
      </c>
      <c r="B588">
        <v>42</v>
      </c>
      <c r="C588" t="s">
        <v>723</v>
      </c>
      <c r="D588">
        <v>47</v>
      </c>
      <c r="E588" t="s">
        <v>544</v>
      </c>
      <c r="F588" t="s">
        <v>2320</v>
      </c>
      <c r="G588" t="s">
        <v>2298</v>
      </c>
      <c r="H588" t="s">
        <v>1285</v>
      </c>
      <c r="I588" t="s">
        <v>1322</v>
      </c>
      <c r="J588">
        <v>0.3579</v>
      </c>
    </row>
    <row r="589" spans="1:10" hidden="1">
      <c r="A589" t="s">
        <v>570</v>
      </c>
      <c r="B589">
        <v>42</v>
      </c>
      <c r="C589" t="s">
        <v>723</v>
      </c>
      <c r="D589">
        <v>47</v>
      </c>
      <c r="E589" t="s">
        <v>544</v>
      </c>
      <c r="F589" t="s">
        <v>2322</v>
      </c>
      <c r="G589" t="s">
        <v>2323</v>
      </c>
      <c r="H589" t="s">
        <v>2344</v>
      </c>
      <c r="I589" t="s">
        <v>1322</v>
      </c>
      <c r="J589">
        <v>1.0500000000000001E-2</v>
      </c>
    </row>
    <row r="590" spans="1:10" hidden="1">
      <c r="A590" t="s">
        <v>570</v>
      </c>
      <c r="B590">
        <v>42</v>
      </c>
      <c r="C590" t="s">
        <v>723</v>
      </c>
      <c r="D590">
        <v>47</v>
      </c>
      <c r="E590" t="s">
        <v>544</v>
      </c>
      <c r="F590" t="s">
        <v>2322</v>
      </c>
      <c r="G590" t="s">
        <v>2325</v>
      </c>
      <c r="H590" t="s">
        <v>2335</v>
      </c>
      <c r="I590" t="s">
        <v>1322</v>
      </c>
      <c r="J590">
        <v>2.1100000000000001E-2</v>
      </c>
    </row>
    <row r="591" spans="1:10" hidden="1">
      <c r="A591" t="s">
        <v>570</v>
      </c>
      <c r="B591">
        <v>42</v>
      </c>
      <c r="C591" t="s">
        <v>723</v>
      </c>
      <c r="D591">
        <v>47</v>
      </c>
      <c r="E591" t="s">
        <v>544</v>
      </c>
      <c r="F591" t="s">
        <v>2322</v>
      </c>
      <c r="G591" t="s">
        <v>2326</v>
      </c>
      <c r="H591" t="s">
        <v>1312</v>
      </c>
      <c r="I591" t="s">
        <v>1322</v>
      </c>
      <c r="J591">
        <v>2.63E-2</v>
      </c>
    </row>
    <row r="592" spans="1:10" hidden="1">
      <c r="A592" t="s">
        <v>570</v>
      </c>
      <c r="B592">
        <v>42</v>
      </c>
      <c r="C592" t="s">
        <v>723</v>
      </c>
      <c r="D592">
        <v>47</v>
      </c>
      <c r="E592" t="s">
        <v>544</v>
      </c>
      <c r="F592" t="s">
        <v>2322</v>
      </c>
      <c r="G592" t="s">
        <v>2327</v>
      </c>
      <c r="H592" t="s">
        <v>1257</v>
      </c>
      <c r="I592" t="s">
        <v>1322</v>
      </c>
      <c r="J592">
        <v>6.8400000000000002E-2</v>
      </c>
    </row>
    <row r="593" spans="1:10" hidden="1">
      <c r="A593" t="s">
        <v>570</v>
      </c>
      <c r="B593">
        <v>42</v>
      </c>
      <c r="C593" t="s">
        <v>723</v>
      </c>
      <c r="D593">
        <v>47</v>
      </c>
      <c r="E593" t="s">
        <v>544</v>
      </c>
      <c r="F593" t="s">
        <v>2322</v>
      </c>
      <c r="G593" t="s">
        <v>2328</v>
      </c>
      <c r="H593" t="s">
        <v>1333</v>
      </c>
      <c r="I593" t="s">
        <v>1322</v>
      </c>
      <c r="J593">
        <v>8.9499999999999996E-2</v>
      </c>
    </row>
    <row r="594" spans="1:10" hidden="1">
      <c r="A594" t="s">
        <v>570</v>
      </c>
      <c r="B594">
        <v>42</v>
      </c>
      <c r="C594" t="s">
        <v>723</v>
      </c>
      <c r="D594">
        <v>47</v>
      </c>
      <c r="E594" t="s">
        <v>544</v>
      </c>
      <c r="F594" t="s">
        <v>2322</v>
      </c>
      <c r="G594" t="s">
        <v>2330</v>
      </c>
      <c r="H594" t="s">
        <v>2378</v>
      </c>
      <c r="I594" t="s">
        <v>1322</v>
      </c>
      <c r="J594">
        <v>0.78420000000000001</v>
      </c>
    </row>
    <row r="595" spans="1:10" hidden="1">
      <c r="A595" t="s">
        <v>570</v>
      </c>
      <c r="B595">
        <v>42</v>
      </c>
      <c r="C595" t="s">
        <v>723</v>
      </c>
      <c r="D595">
        <v>47</v>
      </c>
      <c r="E595" t="s">
        <v>544</v>
      </c>
      <c r="F595" t="s">
        <v>2332</v>
      </c>
      <c r="G595" t="s">
        <v>2333</v>
      </c>
      <c r="H595" t="s">
        <v>1560</v>
      </c>
      <c r="I595" t="s">
        <v>1322</v>
      </c>
      <c r="J595">
        <v>0.40529999999999999</v>
      </c>
    </row>
    <row r="596" spans="1:10" hidden="1">
      <c r="A596" t="s">
        <v>570</v>
      </c>
      <c r="B596">
        <v>42</v>
      </c>
      <c r="C596" t="s">
        <v>723</v>
      </c>
      <c r="D596">
        <v>47</v>
      </c>
      <c r="E596" t="s">
        <v>544</v>
      </c>
      <c r="F596" t="s">
        <v>2332</v>
      </c>
      <c r="G596" t="s">
        <v>2334</v>
      </c>
      <c r="H596" t="s">
        <v>1641</v>
      </c>
      <c r="I596" t="s">
        <v>1322</v>
      </c>
      <c r="J596">
        <v>0.59470000000000001</v>
      </c>
    </row>
    <row r="597" spans="1:10" hidden="1">
      <c r="A597" t="s">
        <v>570</v>
      </c>
      <c r="B597">
        <v>42</v>
      </c>
      <c r="C597" t="s">
        <v>723</v>
      </c>
      <c r="D597">
        <v>51</v>
      </c>
      <c r="E597" t="s">
        <v>559</v>
      </c>
      <c r="F597" t="s">
        <v>1243</v>
      </c>
      <c r="G597" t="s">
        <v>1243</v>
      </c>
      <c r="H597" t="s">
        <v>2379</v>
      </c>
      <c r="I597" t="s">
        <v>2379</v>
      </c>
      <c r="J597">
        <v>1</v>
      </c>
    </row>
    <row r="598" spans="1:10" hidden="1">
      <c r="A598" t="s">
        <v>570</v>
      </c>
      <c r="B598">
        <v>42</v>
      </c>
      <c r="C598" t="s">
        <v>723</v>
      </c>
      <c r="D598">
        <v>51</v>
      </c>
      <c r="E598" t="s">
        <v>559</v>
      </c>
      <c r="F598" t="s">
        <v>2311</v>
      </c>
      <c r="G598" t="s">
        <v>2317</v>
      </c>
      <c r="H598" t="s">
        <v>2380</v>
      </c>
      <c r="I598" t="s">
        <v>2379</v>
      </c>
      <c r="J598">
        <v>0.3306</v>
      </c>
    </row>
    <row r="599" spans="1:10" hidden="1">
      <c r="A599" t="s">
        <v>570</v>
      </c>
      <c r="B599">
        <v>42</v>
      </c>
      <c r="C599" t="s">
        <v>723</v>
      </c>
      <c r="D599">
        <v>51</v>
      </c>
      <c r="E599" t="s">
        <v>559</v>
      </c>
      <c r="F599" t="s">
        <v>2311</v>
      </c>
      <c r="G599" t="s">
        <v>2336</v>
      </c>
      <c r="H599" t="s">
        <v>1390</v>
      </c>
      <c r="I599" t="s">
        <v>2379</v>
      </c>
      <c r="J599">
        <v>0.32240000000000002</v>
      </c>
    </row>
    <row r="600" spans="1:10" hidden="1">
      <c r="A600" t="s">
        <v>570</v>
      </c>
      <c r="B600">
        <v>42</v>
      </c>
      <c r="C600" t="s">
        <v>723</v>
      </c>
      <c r="D600">
        <v>51</v>
      </c>
      <c r="E600" t="s">
        <v>559</v>
      </c>
      <c r="F600" t="s">
        <v>2311</v>
      </c>
      <c r="G600" t="s">
        <v>2337</v>
      </c>
      <c r="H600" t="s">
        <v>1398</v>
      </c>
      <c r="I600" t="s">
        <v>2379</v>
      </c>
      <c r="J600">
        <v>0.34699999999999998</v>
      </c>
    </row>
    <row r="601" spans="1:10" hidden="1">
      <c r="A601" t="s">
        <v>570</v>
      </c>
      <c r="B601">
        <v>42</v>
      </c>
      <c r="C601" t="s">
        <v>723</v>
      </c>
      <c r="D601">
        <v>51</v>
      </c>
      <c r="E601" t="s">
        <v>559</v>
      </c>
      <c r="F601" t="s">
        <v>2320</v>
      </c>
      <c r="G601" t="s">
        <v>2321</v>
      </c>
      <c r="H601" t="s">
        <v>1505</v>
      </c>
      <c r="I601" t="s">
        <v>2379</v>
      </c>
      <c r="J601">
        <v>0.29780000000000001</v>
      </c>
    </row>
    <row r="602" spans="1:10" hidden="1">
      <c r="A602" t="s">
        <v>570</v>
      </c>
      <c r="B602">
        <v>42</v>
      </c>
      <c r="C602" t="s">
        <v>723</v>
      </c>
      <c r="D602">
        <v>51</v>
      </c>
      <c r="E602" t="s">
        <v>559</v>
      </c>
      <c r="F602" t="s">
        <v>2320</v>
      </c>
      <c r="G602" t="s">
        <v>2338</v>
      </c>
      <c r="H602" t="s">
        <v>1335</v>
      </c>
      <c r="I602" t="s">
        <v>2379</v>
      </c>
      <c r="J602">
        <v>2.1899999999999999E-2</v>
      </c>
    </row>
    <row r="603" spans="1:10" hidden="1">
      <c r="A603" t="s">
        <v>570</v>
      </c>
      <c r="B603">
        <v>42</v>
      </c>
      <c r="C603" t="s">
        <v>723</v>
      </c>
      <c r="D603">
        <v>51</v>
      </c>
      <c r="E603" t="s">
        <v>559</v>
      </c>
      <c r="F603" t="s">
        <v>2320</v>
      </c>
      <c r="G603" t="s">
        <v>2339</v>
      </c>
      <c r="H603" t="s">
        <v>1271</v>
      </c>
      <c r="I603" t="s">
        <v>2379</v>
      </c>
      <c r="J603">
        <v>7.0999999999999994E-2</v>
      </c>
    </row>
    <row r="604" spans="1:10" hidden="1">
      <c r="A604" t="s">
        <v>570</v>
      </c>
      <c r="B604">
        <v>42</v>
      </c>
      <c r="C604" t="s">
        <v>723</v>
      </c>
      <c r="D604">
        <v>51</v>
      </c>
      <c r="E604" t="s">
        <v>559</v>
      </c>
      <c r="F604" t="s">
        <v>2320</v>
      </c>
      <c r="G604" t="s">
        <v>2340</v>
      </c>
      <c r="H604" t="s">
        <v>1248</v>
      </c>
      <c r="I604" t="s">
        <v>2379</v>
      </c>
      <c r="J604">
        <v>1.6400000000000001E-2</v>
      </c>
    </row>
    <row r="605" spans="1:10" hidden="1">
      <c r="A605" t="s">
        <v>570</v>
      </c>
      <c r="B605">
        <v>42</v>
      </c>
      <c r="C605" t="s">
        <v>723</v>
      </c>
      <c r="D605">
        <v>51</v>
      </c>
      <c r="E605" t="s">
        <v>559</v>
      </c>
      <c r="F605" t="s">
        <v>2320</v>
      </c>
      <c r="G605" t="s">
        <v>2298</v>
      </c>
      <c r="H605" t="s">
        <v>1310</v>
      </c>
      <c r="I605" t="s">
        <v>2379</v>
      </c>
      <c r="J605">
        <v>0.19400000000000001</v>
      </c>
    </row>
    <row r="606" spans="1:10" hidden="1">
      <c r="A606" t="s">
        <v>570</v>
      </c>
      <c r="B606">
        <v>42</v>
      </c>
      <c r="C606" t="s">
        <v>723</v>
      </c>
      <c r="D606">
        <v>51</v>
      </c>
      <c r="E606" t="s">
        <v>559</v>
      </c>
      <c r="F606" t="s">
        <v>2322</v>
      </c>
      <c r="G606" t="s">
        <v>2323</v>
      </c>
      <c r="H606" t="s">
        <v>2329</v>
      </c>
      <c r="I606" t="s">
        <v>2379</v>
      </c>
      <c r="J606">
        <v>8.2000000000000007E-3</v>
      </c>
    </row>
    <row r="607" spans="1:10" hidden="1">
      <c r="A607" t="s">
        <v>570</v>
      </c>
      <c r="B607">
        <v>42</v>
      </c>
      <c r="C607" t="s">
        <v>723</v>
      </c>
      <c r="D607">
        <v>51</v>
      </c>
      <c r="E607" t="s">
        <v>559</v>
      </c>
      <c r="F607" t="s">
        <v>2322</v>
      </c>
      <c r="G607" t="s">
        <v>2325</v>
      </c>
      <c r="H607" t="s">
        <v>1357</v>
      </c>
      <c r="I607" t="s">
        <v>2379</v>
      </c>
      <c r="J607">
        <v>3.2800000000000003E-2</v>
      </c>
    </row>
    <row r="608" spans="1:10" hidden="1">
      <c r="A608" t="s">
        <v>570</v>
      </c>
      <c r="B608">
        <v>42</v>
      </c>
      <c r="C608" t="s">
        <v>723</v>
      </c>
      <c r="D608">
        <v>51</v>
      </c>
      <c r="E608" t="s">
        <v>559</v>
      </c>
      <c r="F608" t="s">
        <v>2322</v>
      </c>
      <c r="G608" t="s">
        <v>2326</v>
      </c>
      <c r="H608" t="s">
        <v>1298</v>
      </c>
      <c r="I608" t="s">
        <v>2379</v>
      </c>
      <c r="J608">
        <v>4.1000000000000002E-2</v>
      </c>
    </row>
    <row r="609" spans="1:10" hidden="1">
      <c r="A609" t="s">
        <v>570</v>
      </c>
      <c r="B609">
        <v>42</v>
      </c>
      <c r="C609" t="s">
        <v>723</v>
      </c>
      <c r="D609">
        <v>51</v>
      </c>
      <c r="E609" t="s">
        <v>559</v>
      </c>
      <c r="F609" t="s">
        <v>2322</v>
      </c>
      <c r="G609" t="s">
        <v>2327</v>
      </c>
      <c r="H609" t="s">
        <v>1333</v>
      </c>
      <c r="I609" t="s">
        <v>2379</v>
      </c>
      <c r="J609">
        <v>4.6399999999999997E-2</v>
      </c>
    </row>
    <row r="610" spans="1:10" hidden="1">
      <c r="A610" t="s">
        <v>570</v>
      </c>
      <c r="B610">
        <v>42</v>
      </c>
      <c r="C610" t="s">
        <v>723</v>
      </c>
      <c r="D610">
        <v>51</v>
      </c>
      <c r="E610" t="s">
        <v>559</v>
      </c>
      <c r="F610" t="s">
        <v>2322</v>
      </c>
      <c r="G610" t="s">
        <v>2328</v>
      </c>
      <c r="H610" t="s">
        <v>1290</v>
      </c>
      <c r="I610" t="s">
        <v>2379</v>
      </c>
      <c r="J610">
        <v>6.5600000000000006E-2</v>
      </c>
    </row>
    <row r="611" spans="1:10" hidden="1">
      <c r="A611" t="s">
        <v>570</v>
      </c>
      <c r="B611">
        <v>42</v>
      </c>
      <c r="C611" t="s">
        <v>723</v>
      </c>
      <c r="D611">
        <v>51</v>
      </c>
      <c r="E611" t="s">
        <v>559</v>
      </c>
      <c r="F611" t="s">
        <v>2322</v>
      </c>
      <c r="G611" t="s">
        <v>2330</v>
      </c>
      <c r="H611" t="s">
        <v>2368</v>
      </c>
      <c r="I611" t="s">
        <v>2379</v>
      </c>
      <c r="J611">
        <v>0.80600000000000005</v>
      </c>
    </row>
    <row r="612" spans="1:10" hidden="1">
      <c r="A612" t="s">
        <v>570</v>
      </c>
      <c r="B612">
        <v>42</v>
      </c>
      <c r="C612" t="s">
        <v>723</v>
      </c>
      <c r="D612">
        <v>51</v>
      </c>
      <c r="E612" t="s">
        <v>559</v>
      </c>
      <c r="F612" t="s">
        <v>2332</v>
      </c>
      <c r="G612" t="s">
        <v>2333</v>
      </c>
      <c r="H612" t="s">
        <v>1356</v>
      </c>
      <c r="I612" t="s">
        <v>2379</v>
      </c>
      <c r="J612">
        <v>0.43719999999999998</v>
      </c>
    </row>
    <row r="613" spans="1:10" hidden="1">
      <c r="A613" t="s">
        <v>570</v>
      </c>
      <c r="B613">
        <v>42</v>
      </c>
      <c r="C613" t="s">
        <v>723</v>
      </c>
      <c r="D613">
        <v>51</v>
      </c>
      <c r="E613" t="s">
        <v>559</v>
      </c>
      <c r="F613" t="s">
        <v>2332</v>
      </c>
      <c r="G613" t="s">
        <v>2334</v>
      </c>
      <c r="H613" t="s">
        <v>1427</v>
      </c>
      <c r="I613" t="s">
        <v>2379</v>
      </c>
      <c r="J613">
        <v>0.56279999999999997</v>
      </c>
    </row>
    <row r="614" spans="1:10" hidden="1">
      <c r="A614" t="s">
        <v>570</v>
      </c>
      <c r="B614">
        <v>53</v>
      </c>
      <c r="C614" t="s">
        <v>726</v>
      </c>
      <c r="D614">
        <v>54</v>
      </c>
      <c r="E614" t="s">
        <v>288</v>
      </c>
      <c r="F614" t="s">
        <v>1243</v>
      </c>
      <c r="G614" t="s">
        <v>1243</v>
      </c>
      <c r="H614" t="s">
        <v>1309</v>
      </c>
      <c r="I614" t="s">
        <v>1309</v>
      </c>
      <c r="J614">
        <v>1</v>
      </c>
    </row>
    <row r="615" spans="1:10" hidden="1">
      <c r="A615" t="s">
        <v>570</v>
      </c>
      <c r="B615">
        <v>53</v>
      </c>
      <c r="C615" t="s">
        <v>726</v>
      </c>
      <c r="D615">
        <v>54</v>
      </c>
      <c r="E615" t="s">
        <v>288</v>
      </c>
      <c r="F615" t="s">
        <v>2311</v>
      </c>
      <c r="G615" t="s">
        <v>2312</v>
      </c>
      <c r="H615" t="s">
        <v>1386</v>
      </c>
      <c r="I615" t="s">
        <v>1309</v>
      </c>
      <c r="J615">
        <v>0.1396</v>
      </c>
    </row>
    <row r="616" spans="1:10" hidden="1">
      <c r="A616" t="s">
        <v>570</v>
      </c>
      <c r="B616">
        <v>53</v>
      </c>
      <c r="C616" t="s">
        <v>726</v>
      </c>
      <c r="D616">
        <v>54</v>
      </c>
      <c r="E616" t="s">
        <v>288</v>
      </c>
      <c r="F616" t="s">
        <v>2311</v>
      </c>
      <c r="G616" t="s">
        <v>2313</v>
      </c>
      <c r="H616" t="s">
        <v>1304</v>
      </c>
      <c r="I616" t="s">
        <v>1309</v>
      </c>
      <c r="J616">
        <v>8.5500000000000007E-2</v>
      </c>
    </row>
    <row r="617" spans="1:10" hidden="1">
      <c r="A617" t="s">
        <v>570</v>
      </c>
      <c r="B617">
        <v>53</v>
      </c>
      <c r="C617" t="s">
        <v>726</v>
      </c>
      <c r="D617">
        <v>54</v>
      </c>
      <c r="E617" t="s">
        <v>288</v>
      </c>
      <c r="F617" t="s">
        <v>2311</v>
      </c>
      <c r="G617" t="s">
        <v>2314</v>
      </c>
      <c r="H617" t="s">
        <v>1399</v>
      </c>
      <c r="I617" t="s">
        <v>1309</v>
      </c>
      <c r="J617">
        <v>8.8300000000000003E-2</v>
      </c>
    </row>
    <row r="618" spans="1:10" hidden="1">
      <c r="A618" t="s">
        <v>570</v>
      </c>
      <c r="B618">
        <v>53</v>
      </c>
      <c r="C618" t="s">
        <v>726</v>
      </c>
      <c r="D618">
        <v>54</v>
      </c>
      <c r="E618" t="s">
        <v>288</v>
      </c>
      <c r="F618" t="s">
        <v>2311</v>
      </c>
      <c r="G618" t="s">
        <v>2315</v>
      </c>
      <c r="H618" t="s">
        <v>1308</v>
      </c>
      <c r="I618" t="s">
        <v>1309</v>
      </c>
      <c r="J618">
        <v>0.15379999999999999</v>
      </c>
    </row>
    <row r="619" spans="1:10" hidden="1">
      <c r="A619" t="s">
        <v>570</v>
      </c>
      <c r="B619">
        <v>53</v>
      </c>
      <c r="C619" t="s">
        <v>726</v>
      </c>
      <c r="D619">
        <v>54</v>
      </c>
      <c r="E619" t="s">
        <v>288</v>
      </c>
      <c r="F619" t="s">
        <v>2311</v>
      </c>
      <c r="G619" t="s">
        <v>2316</v>
      </c>
      <c r="H619" t="s">
        <v>1273</v>
      </c>
      <c r="I619" t="s">
        <v>1309</v>
      </c>
      <c r="J619">
        <v>0.10539999999999999</v>
      </c>
    </row>
    <row r="620" spans="1:10" hidden="1">
      <c r="A620" t="s">
        <v>570</v>
      </c>
      <c r="B620">
        <v>53</v>
      </c>
      <c r="C620" t="s">
        <v>726</v>
      </c>
      <c r="D620">
        <v>54</v>
      </c>
      <c r="E620" t="s">
        <v>288</v>
      </c>
      <c r="F620" t="s">
        <v>2311</v>
      </c>
      <c r="G620" t="s">
        <v>2317</v>
      </c>
      <c r="H620" t="s">
        <v>1244</v>
      </c>
      <c r="I620" t="s">
        <v>1309</v>
      </c>
      <c r="J620">
        <v>9.9699999999999997E-2</v>
      </c>
    </row>
    <row r="621" spans="1:10" hidden="1">
      <c r="A621" t="s">
        <v>570</v>
      </c>
      <c r="B621">
        <v>53</v>
      </c>
      <c r="C621" t="s">
        <v>726</v>
      </c>
      <c r="D621">
        <v>54</v>
      </c>
      <c r="E621" t="s">
        <v>288</v>
      </c>
      <c r="F621" t="s">
        <v>2311</v>
      </c>
      <c r="G621" t="s">
        <v>2336</v>
      </c>
      <c r="H621" t="s">
        <v>1515</v>
      </c>
      <c r="I621" t="s">
        <v>1309</v>
      </c>
      <c r="J621">
        <v>0.12540000000000001</v>
      </c>
    </row>
    <row r="622" spans="1:10" hidden="1">
      <c r="A622" t="s">
        <v>570</v>
      </c>
      <c r="B622">
        <v>53</v>
      </c>
      <c r="C622" t="s">
        <v>726</v>
      </c>
      <c r="D622">
        <v>54</v>
      </c>
      <c r="E622" t="s">
        <v>288</v>
      </c>
      <c r="F622" t="s">
        <v>2311</v>
      </c>
      <c r="G622" t="s">
        <v>2337</v>
      </c>
      <c r="H622" t="s">
        <v>1336</v>
      </c>
      <c r="I622" t="s">
        <v>1309</v>
      </c>
      <c r="J622">
        <v>0.10829999999999999</v>
      </c>
    </row>
    <row r="623" spans="1:10" hidden="1">
      <c r="A623" t="s">
        <v>570</v>
      </c>
      <c r="B623">
        <v>53</v>
      </c>
      <c r="C623" t="s">
        <v>726</v>
      </c>
      <c r="D623">
        <v>54</v>
      </c>
      <c r="E623" t="s">
        <v>288</v>
      </c>
      <c r="F623" t="s">
        <v>2311</v>
      </c>
      <c r="G623" t="s">
        <v>2318</v>
      </c>
      <c r="H623" t="s">
        <v>1411</v>
      </c>
      <c r="I623" t="s">
        <v>1309</v>
      </c>
      <c r="J623">
        <v>9.4E-2</v>
      </c>
    </row>
    <row r="624" spans="1:10" hidden="1">
      <c r="A624" t="s">
        <v>570</v>
      </c>
      <c r="B624">
        <v>53</v>
      </c>
      <c r="C624" t="s">
        <v>726</v>
      </c>
      <c r="D624">
        <v>54</v>
      </c>
      <c r="E624" t="s">
        <v>288</v>
      </c>
      <c r="F624" t="s">
        <v>2320</v>
      </c>
      <c r="G624" t="s">
        <v>2321</v>
      </c>
      <c r="H624" t="s">
        <v>1351</v>
      </c>
      <c r="I624" t="s">
        <v>1309</v>
      </c>
      <c r="J624">
        <v>0.13389999999999999</v>
      </c>
    </row>
    <row r="625" spans="1:10" hidden="1">
      <c r="A625" t="s">
        <v>570</v>
      </c>
      <c r="B625">
        <v>53</v>
      </c>
      <c r="C625" t="s">
        <v>726</v>
      </c>
      <c r="D625">
        <v>54</v>
      </c>
      <c r="E625" t="s">
        <v>288</v>
      </c>
      <c r="F625" t="s">
        <v>2320</v>
      </c>
      <c r="G625" t="s">
        <v>2339</v>
      </c>
      <c r="H625" t="s">
        <v>1323</v>
      </c>
      <c r="I625" t="s">
        <v>1309</v>
      </c>
      <c r="J625">
        <v>5.1299999999999998E-2</v>
      </c>
    </row>
    <row r="626" spans="1:10" hidden="1">
      <c r="A626" t="s">
        <v>570</v>
      </c>
      <c r="B626">
        <v>53</v>
      </c>
      <c r="C626" t="s">
        <v>726</v>
      </c>
      <c r="D626">
        <v>54</v>
      </c>
      <c r="E626" t="s">
        <v>288</v>
      </c>
      <c r="F626" t="s">
        <v>2320</v>
      </c>
      <c r="G626" t="s">
        <v>2340</v>
      </c>
      <c r="H626" t="s">
        <v>1248</v>
      </c>
      <c r="I626" t="s">
        <v>1309</v>
      </c>
      <c r="J626">
        <v>1.7100000000000001E-2</v>
      </c>
    </row>
    <row r="627" spans="1:10" hidden="1">
      <c r="A627" t="s">
        <v>570</v>
      </c>
      <c r="B627">
        <v>53</v>
      </c>
      <c r="C627" t="s">
        <v>726</v>
      </c>
      <c r="D627">
        <v>54</v>
      </c>
      <c r="E627" t="s">
        <v>288</v>
      </c>
      <c r="F627" t="s">
        <v>2320</v>
      </c>
      <c r="G627" t="s">
        <v>2298</v>
      </c>
      <c r="H627" t="s">
        <v>1315</v>
      </c>
      <c r="I627" t="s">
        <v>1309</v>
      </c>
      <c r="J627">
        <v>0.2051</v>
      </c>
    </row>
    <row r="628" spans="1:10" hidden="1">
      <c r="A628" t="s">
        <v>570</v>
      </c>
      <c r="B628">
        <v>53</v>
      </c>
      <c r="C628" t="s">
        <v>726</v>
      </c>
      <c r="D628">
        <v>54</v>
      </c>
      <c r="E628" t="s">
        <v>288</v>
      </c>
      <c r="F628" t="s">
        <v>2322</v>
      </c>
      <c r="G628" t="s">
        <v>2323</v>
      </c>
      <c r="H628" t="s">
        <v>2344</v>
      </c>
      <c r="I628" t="s">
        <v>1309</v>
      </c>
      <c r="J628">
        <v>5.7000000000000002E-3</v>
      </c>
    </row>
    <row r="629" spans="1:10" hidden="1">
      <c r="A629" t="s">
        <v>570</v>
      </c>
      <c r="B629">
        <v>53</v>
      </c>
      <c r="C629" t="s">
        <v>726</v>
      </c>
      <c r="D629">
        <v>54</v>
      </c>
      <c r="E629" t="s">
        <v>288</v>
      </c>
      <c r="F629" t="s">
        <v>2322</v>
      </c>
      <c r="G629" t="s">
        <v>2325</v>
      </c>
      <c r="H629" t="s">
        <v>1591</v>
      </c>
      <c r="I629" t="s">
        <v>1309</v>
      </c>
      <c r="J629">
        <v>4.5600000000000002E-2</v>
      </c>
    </row>
    <row r="630" spans="1:10" hidden="1">
      <c r="A630" t="s">
        <v>570</v>
      </c>
      <c r="B630">
        <v>53</v>
      </c>
      <c r="C630" t="s">
        <v>726</v>
      </c>
      <c r="D630">
        <v>54</v>
      </c>
      <c r="E630" t="s">
        <v>288</v>
      </c>
      <c r="F630" t="s">
        <v>2322</v>
      </c>
      <c r="G630" t="s">
        <v>2326</v>
      </c>
      <c r="H630" t="s">
        <v>1591</v>
      </c>
      <c r="I630" t="s">
        <v>1309</v>
      </c>
      <c r="J630">
        <v>4.5600000000000002E-2</v>
      </c>
    </row>
    <row r="631" spans="1:10" hidden="1">
      <c r="A631" t="s">
        <v>570</v>
      </c>
      <c r="B631">
        <v>53</v>
      </c>
      <c r="C631" t="s">
        <v>726</v>
      </c>
      <c r="D631">
        <v>54</v>
      </c>
      <c r="E631" t="s">
        <v>288</v>
      </c>
      <c r="F631" t="s">
        <v>2322</v>
      </c>
      <c r="G631" t="s">
        <v>2327</v>
      </c>
      <c r="H631" t="s">
        <v>1357</v>
      </c>
      <c r="I631" t="s">
        <v>1309</v>
      </c>
      <c r="J631">
        <v>3.4200000000000001E-2</v>
      </c>
    </row>
    <row r="632" spans="1:10" hidden="1">
      <c r="A632" t="s">
        <v>570</v>
      </c>
      <c r="B632">
        <v>53</v>
      </c>
      <c r="C632" t="s">
        <v>726</v>
      </c>
      <c r="D632">
        <v>54</v>
      </c>
      <c r="E632" t="s">
        <v>288</v>
      </c>
      <c r="F632" t="s">
        <v>2322</v>
      </c>
      <c r="G632" t="s">
        <v>2352</v>
      </c>
      <c r="H632" t="s">
        <v>2344</v>
      </c>
      <c r="I632" t="s">
        <v>1309</v>
      </c>
      <c r="J632">
        <v>5.7000000000000002E-3</v>
      </c>
    </row>
    <row r="633" spans="1:10" hidden="1">
      <c r="A633" t="s">
        <v>570</v>
      </c>
      <c r="B633">
        <v>53</v>
      </c>
      <c r="C633" t="s">
        <v>726</v>
      </c>
      <c r="D633">
        <v>54</v>
      </c>
      <c r="E633" t="s">
        <v>288</v>
      </c>
      <c r="F633" t="s">
        <v>2322</v>
      </c>
      <c r="G633" t="s">
        <v>2328</v>
      </c>
      <c r="H633" t="s">
        <v>1333</v>
      </c>
      <c r="I633" t="s">
        <v>1309</v>
      </c>
      <c r="J633">
        <v>4.8399999999999999E-2</v>
      </c>
    </row>
    <row r="634" spans="1:10" hidden="1">
      <c r="A634" t="s">
        <v>570</v>
      </c>
      <c r="B634">
        <v>53</v>
      </c>
      <c r="C634" t="s">
        <v>726</v>
      </c>
      <c r="D634">
        <v>54</v>
      </c>
      <c r="E634" t="s">
        <v>288</v>
      </c>
      <c r="F634" t="s">
        <v>2322</v>
      </c>
      <c r="G634" t="s">
        <v>2330</v>
      </c>
      <c r="H634" t="s">
        <v>1567</v>
      </c>
      <c r="I634" t="s">
        <v>1309</v>
      </c>
      <c r="J634">
        <v>0.81479999999999997</v>
      </c>
    </row>
    <row r="635" spans="1:10" hidden="1">
      <c r="A635" t="s">
        <v>570</v>
      </c>
      <c r="B635">
        <v>53</v>
      </c>
      <c r="C635" t="s">
        <v>726</v>
      </c>
      <c r="D635">
        <v>54</v>
      </c>
      <c r="E635" t="s">
        <v>288</v>
      </c>
      <c r="F635" t="s">
        <v>2332</v>
      </c>
      <c r="G635" t="s">
        <v>2333</v>
      </c>
      <c r="H635" t="s">
        <v>1274</v>
      </c>
      <c r="I635" t="s">
        <v>1309</v>
      </c>
      <c r="J635">
        <v>0.56130000000000002</v>
      </c>
    </row>
    <row r="636" spans="1:10" hidden="1">
      <c r="A636" t="s">
        <v>570</v>
      </c>
      <c r="B636">
        <v>53</v>
      </c>
      <c r="C636" t="s">
        <v>726</v>
      </c>
      <c r="D636">
        <v>54</v>
      </c>
      <c r="E636" t="s">
        <v>288</v>
      </c>
      <c r="F636" t="s">
        <v>2332</v>
      </c>
      <c r="G636" t="s">
        <v>2334</v>
      </c>
      <c r="H636" t="s">
        <v>2382</v>
      </c>
      <c r="I636" t="s">
        <v>1309</v>
      </c>
      <c r="J636">
        <v>0.43869999999999998</v>
      </c>
    </row>
    <row r="637" spans="1:10" hidden="1">
      <c r="A637" t="s">
        <v>570</v>
      </c>
      <c r="B637">
        <v>1630</v>
      </c>
      <c r="C637" t="s">
        <v>583</v>
      </c>
      <c r="D637">
        <v>1648</v>
      </c>
      <c r="E637" t="s">
        <v>574</v>
      </c>
      <c r="F637" t="s">
        <v>1243</v>
      </c>
      <c r="G637" t="s">
        <v>1243</v>
      </c>
      <c r="H637" t="s">
        <v>1311</v>
      </c>
      <c r="I637" t="s">
        <v>1311</v>
      </c>
      <c r="J637">
        <v>1</v>
      </c>
    </row>
    <row r="638" spans="1:10" hidden="1">
      <c r="A638" t="s">
        <v>570</v>
      </c>
      <c r="B638">
        <v>1630</v>
      </c>
      <c r="C638" t="s">
        <v>583</v>
      </c>
      <c r="D638">
        <v>1648</v>
      </c>
      <c r="E638" t="s">
        <v>574</v>
      </c>
      <c r="F638" t="s">
        <v>2311</v>
      </c>
      <c r="G638" t="s">
        <v>2343</v>
      </c>
      <c r="H638" t="s">
        <v>1258</v>
      </c>
      <c r="I638" t="s">
        <v>1311</v>
      </c>
      <c r="J638">
        <v>0.29480000000000001</v>
      </c>
    </row>
    <row r="639" spans="1:10" hidden="1">
      <c r="A639" t="s">
        <v>570</v>
      </c>
      <c r="B639">
        <v>1630</v>
      </c>
      <c r="C639" t="s">
        <v>583</v>
      </c>
      <c r="D639">
        <v>1648</v>
      </c>
      <c r="E639" t="s">
        <v>574</v>
      </c>
      <c r="F639" t="s">
        <v>2311</v>
      </c>
      <c r="G639" t="s">
        <v>1250</v>
      </c>
      <c r="H639" t="s">
        <v>1436</v>
      </c>
      <c r="I639" t="s">
        <v>1311</v>
      </c>
      <c r="J639">
        <v>0.2397</v>
      </c>
    </row>
    <row r="640" spans="1:10" hidden="1">
      <c r="A640" t="s">
        <v>570</v>
      </c>
      <c r="B640">
        <v>1630</v>
      </c>
      <c r="C640" t="s">
        <v>583</v>
      </c>
      <c r="D640">
        <v>1648</v>
      </c>
      <c r="E640" t="s">
        <v>574</v>
      </c>
      <c r="F640" t="s">
        <v>2311</v>
      </c>
      <c r="G640" t="s">
        <v>1401</v>
      </c>
      <c r="H640" t="s">
        <v>1361</v>
      </c>
      <c r="I640" t="s">
        <v>1311</v>
      </c>
      <c r="J640">
        <v>0.2424</v>
      </c>
    </row>
    <row r="641" spans="1:10" hidden="1">
      <c r="A641" t="s">
        <v>570</v>
      </c>
      <c r="B641">
        <v>1630</v>
      </c>
      <c r="C641" t="s">
        <v>583</v>
      </c>
      <c r="D641">
        <v>1648</v>
      </c>
      <c r="E641" t="s">
        <v>574</v>
      </c>
      <c r="F641" t="s">
        <v>2311</v>
      </c>
      <c r="G641" t="s">
        <v>1357</v>
      </c>
      <c r="H641" t="s">
        <v>1382</v>
      </c>
      <c r="I641" t="s">
        <v>1311</v>
      </c>
      <c r="J641">
        <v>0.22309999999999999</v>
      </c>
    </row>
    <row r="642" spans="1:10" hidden="1">
      <c r="A642" t="s">
        <v>570</v>
      </c>
      <c r="B642">
        <v>1630</v>
      </c>
      <c r="C642" t="s">
        <v>583</v>
      </c>
      <c r="D642">
        <v>1648</v>
      </c>
      <c r="E642" t="s">
        <v>574</v>
      </c>
      <c r="F642" t="s">
        <v>2320</v>
      </c>
      <c r="G642" t="s">
        <v>2321</v>
      </c>
      <c r="H642" t="s">
        <v>1377</v>
      </c>
      <c r="I642" t="s">
        <v>1311</v>
      </c>
      <c r="J642">
        <v>0.11849999999999999</v>
      </c>
    </row>
    <row r="643" spans="1:10" hidden="1">
      <c r="A643" t="s">
        <v>570</v>
      </c>
      <c r="B643">
        <v>1630</v>
      </c>
      <c r="C643" t="s">
        <v>583</v>
      </c>
      <c r="D643">
        <v>1648</v>
      </c>
      <c r="E643" t="s">
        <v>574</v>
      </c>
      <c r="F643" t="s">
        <v>2320</v>
      </c>
      <c r="G643" t="s">
        <v>2339</v>
      </c>
      <c r="H643" t="s">
        <v>1352</v>
      </c>
      <c r="I643" t="s">
        <v>1311</v>
      </c>
      <c r="J643">
        <v>1.9300000000000001E-2</v>
      </c>
    </row>
    <row r="644" spans="1:10" hidden="1">
      <c r="A644" t="s">
        <v>570</v>
      </c>
      <c r="B644">
        <v>1630</v>
      </c>
      <c r="C644" t="s">
        <v>583</v>
      </c>
      <c r="D644">
        <v>1648</v>
      </c>
      <c r="E644" t="s">
        <v>574</v>
      </c>
      <c r="F644" t="s">
        <v>2320</v>
      </c>
      <c r="G644" t="s">
        <v>2340</v>
      </c>
      <c r="H644" t="s">
        <v>1248</v>
      </c>
      <c r="I644" t="s">
        <v>1311</v>
      </c>
      <c r="J644">
        <v>1.6500000000000001E-2</v>
      </c>
    </row>
    <row r="645" spans="1:10" hidden="1">
      <c r="A645" t="s">
        <v>570</v>
      </c>
      <c r="B645">
        <v>1630</v>
      </c>
      <c r="C645" t="s">
        <v>583</v>
      </c>
      <c r="D645">
        <v>1648</v>
      </c>
      <c r="E645" t="s">
        <v>574</v>
      </c>
      <c r="F645" t="s">
        <v>2320</v>
      </c>
      <c r="G645" t="s">
        <v>2298</v>
      </c>
      <c r="H645" t="s">
        <v>1408</v>
      </c>
      <c r="I645" t="s">
        <v>1311</v>
      </c>
      <c r="J645">
        <v>0.21490000000000001</v>
      </c>
    </row>
    <row r="646" spans="1:10" hidden="1">
      <c r="A646" t="s">
        <v>570</v>
      </c>
      <c r="B646">
        <v>1630</v>
      </c>
      <c r="C646" t="s">
        <v>583</v>
      </c>
      <c r="D646">
        <v>1648</v>
      </c>
      <c r="E646" t="s">
        <v>574</v>
      </c>
      <c r="F646" t="s">
        <v>2322</v>
      </c>
      <c r="G646" t="s">
        <v>2325</v>
      </c>
      <c r="H646" t="s">
        <v>1401</v>
      </c>
      <c r="I646" t="s">
        <v>1311</v>
      </c>
      <c r="J646">
        <v>3.0300000000000001E-2</v>
      </c>
    </row>
    <row r="647" spans="1:10" hidden="1">
      <c r="A647" t="s">
        <v>570</v>
      </c>
      <c r="B647">
        <v>1630</v>
      </c>
      <c r="C647" t="s">
        <v>583</v>
      </c>
      <c r="D647">
        <v>1648</v>
      </c>
      <c r="E647" t="s">
        <v>574</v>
      </c>
      <c r="F647" t="s">
        <v>2322</v>
      </c>
      <c r="G647" t="s">
        <v>2326</v>
      </c>
      <c r="H647" t="s">
        <v>1591</v>
      </c>
      <c r="I647" t="s">
        <v>1311</v>
      </c>
      <c r="J647">
        <v>4.41E-2</v>
      </c>
    </row>
    <row r="648" spans="1:10" hidden="1">
      <c r="A648" t="s">
        <v>570</v>
      </c>
      <c r="B648">
        <v>1630</v>
      </c>
      <c r="C648" t="s">
        <v>583</v>
      </c>
      <c r="D648">
        <v>1648</v>
      </c>
      <c r="E648" t="s">
        <v>574</v>
      </c>
      <c r="F648" t="s">
        <v>2322</v>
      </c>
      <c r="G648" t="s">
        <v>2327</v>
      </c>
      <c r="H648" t="s">
        <v>1335</v>
      </c>
      <c r="I648" t="s">
        <v>1311</v>
      </c>
      <c r="J648">
        <v>2.1999999999999999E-2</v>
      </c>
    </row>
    <row r="649" spans="1:10" hidden="1">
      <c r="A649" t="s">
        <v>570</v>
      </c>
      <c r="B649">
        <v>1630</v>
      </c>
      <c r="C649" t="s">
        <v>583</v>
      </c>
      <c r="D649">
        <v>1648</v>
      </c>
      <c r="E649" t="s">
        <v>574</v>
      </c>
      <c r="F649" t="s">
        <v>2322</v>
      </c>
      <c r="G649" t="s">
        <v>2328</v>
      </c>
      <c r="H649" t="s">
        <v>1333</v>
      </c>
      <c r="I649" t="s">
        <v>1311</v>
      </c>
      <c r="J649">
        <v>4.6800000000000001E-2</v>
      </c>
    </row>
    <row r="650" spans="1:10" hidden="1">
      <c r="A650" t="s">
        <v>570</v>
      </c>
      <c r="B650">
        <v>1630</v>
      </c>
      <c r="C650" t="s">
        <v>583</v>
      </c>
      <c r="D650">
        <v>1648</v>
      </c>
      <c r="E650" t="s">
        <v>574</v>
      </c>
      <c r="F650" t="s">
        <v>2322</v>
      </c>
      <c r="G650" t="s">
        <v>2330</v>
      </c>
      <c r="H650" t="s">
        <v>1645</v>
      </c>
      <c r="I650" t="s">
        <v>1311</v>
      </c>
      <c r="J650">
        <v>0.85670000000000002</v>
      </c>
    </row>
    <row r="651" spans="1:10" hidden="1">
      <c r="A651" t="s">
        <v>570</v>
      </c>
      <c r="B651">
        <v>1630</v>
      </c>
      <c r="C651" t="s">
        <v>583</v>
      </c>
      <c r="D651">
        <v>1648</v>
      </c>
      <c r="E651" t="s">
        <v>574</v>
      </c>
      <c r="F651" t="s">
        <v>2332</v>
      </c>
      <c r="G651" t="s">
        <v>2333</v>
      </c>
      <c r="H651" t="s">
        <v>1593</v>
      </c>
      <c r="I651" t="s">
        <v>1311</v>
      </c>
      <c r="J651">
        <v>0.4022</v>
      </c>
    </row>
    <row r="652" spans="1:10" hidden="1">
      <c r="A652" t="s">
        <v>570</v>
      </c>
      <c r="B652">
        <v>1630</v>
      </c>
      <c r="C652" t="s">
        <v>583</v>
      </c>
      <c r="D652">
        <v>1648</v>
      </c>
      <c r="E652" t="s">
        <v>574</v>
      </c>
      <c r="F652" t="s">
        <v>2332</v>
      </c>
      <c r="G652" t="s">
        <v>2334</v>
      </c>
      <c r="H652" t="s">
        <v>1655</v>
      </c>
      <c r="I652" t="s">
        <v>1311</v>
      </c>
      <c r="J652">
        <v>0.5978</v>
      </c>
    </row>
    <row r="653" spans="1:10" hidden="1">
      <c r="A653" t="s">
        <v>570</v>
      </c>
      <c r="B653">
        <v>62</v>
      </c>
      <c r="C653" t="s">
        <v>728</v>
      </c>
      <c r="D653">
        <v>63</v>
      </c>
      <c r="E653" t="s">
        <v>22</v>
      </c>
      <c r="F653" t="s">
        <v>1243</v>
      </c>
      <c r="G653" t="s">
        <v>1243</v>
      </c>
      <c r="H653" t="s">
        <v>1336</v>
      </c>
      <c r="I653" t="s">
        <v>1336</v>
      </c>
      <c r="J653">
        <v>1</v>
      </c>
    </row>
    <row r="654" spans="1:10" hidden="1">
      <c r="A654" t="s">
        <v>570</v>
      </c>
      <c r="B654">
        <v>62</v>
      </c>
      <c r="C654" t="s">
        <v>728</v>
      </c>
      <c r="D654">
        <v>63</v>
      </c>
      <c r="E654" t="s">
        <v>22</v>
      </c>
      <c r="F654" t="s">
        <v>2311</v>
      </c>
      <c r="G654" t="s">
        <v>2312</v>
      </c>
      <c r="H654" t="s">
        <v>2324</v>
      </c>
      <c r="I654" t="s">
        <v>1336</v>
      </c>
      <c r="J654">
        <v>2.63E-2</v>
      </c>
    </row>
    <row r="655" spans="1:10" hidden="1">
      <c r="A655" t="s">
        <v>570</v>
      </c>
      <c r="B655">
        <v>62</v>
      </c>
      <c r="C655" t="s">
        <v>728</v>
      </c>
      <c r="D655">
        <v>63</v>
      </c>
      <c r="E655" t="s">
        <v>22</v>
      </c>
      <c r="F655" t="s">
        <v>2311</v>
      </c>
      <c r="G655" t="s">
        <v>2313</v>
      </c>
      <c r="H655" t="s">
        <v>2335</v>
      </c>
      <c r="I655" t="s">
        <v>1336</v>
      </c>
      <c r="J655">
        <v>0.1053</v>
      </c>
    </row>
    <row r="656" spans="1:10" hidden="1">
      <c r="A656" t="s">
        <v>570</v>
      </c>
      <c r="B656">
        <v>62</v>
      </c>
      <c r="C656" t="s">
        <v>728</v>
      </c>
      <c r="D656">
        <v>63</v>
      </c>
      <c r="E656" t="s">
        <v>22</v>
      </c>
      <c r="F656" t="s">
        <v>2311</v>
      </c>
      <c r="G656" t="s">
        <v>2314</v>
      </c>
      <c r="H656" t="s">
        <v>1248</v>
      </c>
      <c r="I656" t="s">
        <v>1336</v>
      </c>
      <c r="J656">
        <v>0.15790000000000001</v>
      </c>
    </row>
    <row r="657" spans="1:10" hidden="1">
      <c r="A657" t="s">
        <v>570</v>
      </c>
      <c r="B657">
        <v>62</v>
      </c>
      <c r="C657" t="s">
        <v>728</v>
      </c>
      <c r="D657">
        <v>63</v>
      </c>
      <c r="E657" t="s">
        <v>22</v>
      </c>
      <c r="F657" t="s">
        <v>2311</v>
      </c>
      <c r="G657" t="s">
        <v>2315</v>
      </c>
      <c r="H657" t="s">
        <v>2344</v>
      </c>
      <c r="I657" t="s">
        <v>1336</v>
      </c>
      <c r="J657">
        <v>5.2600000000000001E-2</v>
      </c>
    </row>
    <row r="658" spans="1:10" hidden="1">
      <c r="A658" t="s">
        <v>570</v>
      </c>
      <c r="B658">
        <v>62</v>
      </c>
      <c r="C658" t="s">
        <v>728</v>
      </c>
      <c r="D658">
        <v>63</v>
      </c>
      <c r="E658" t="s">
        <v>22</v>
      </c>
      <c r="F658" t="s">
        <v>2311</v>
      </c>
      <c r="G658" t="s">
        <v>2316</v>
      </c>
      <c r="H658" t="s">
        <v>1352</v>
      </c>
      <c r="I658" t="s">
        <v>1336</v>
      </c>
      <c r="J658">
        <v>0.1842</v>
      </c>
    </row>
    <row r="659" spans="1:10" hidden="1">
      <c r="A659" t="s">
        <v>570</v>
      </c>
      <c r="B659">
        <v>62</v>
      </c>
      <c r="C659" t="s">
        <v>728</v>
      </c>
      <c r="D659">
        <v>63</v>
      </c>
      <c r="E659" t="s">
        <v>22</v>
      </c>
      <c r="F659" t="s">
        <v>2311</v>
      </c>
      <c r="G659" t="s">
        <v>2317</v>
      </c>
      <c r="H659" t="s">
        <v>1312</v>
      </c>
      <c r="I659" t="s">
        <v>1336</v>
      </c>
      <c r="J659">
        <v>0.13159999999999999</v>
      </c>
    </row>
    <row r="660" spans="1:10" hidden="1">
      <c r="A660" t="s">
        <v>570</v>
      </c>
      <c r="B660">
        <v>62</v>
      </c>
      <c r="C660" t="s">
        <v>728</v>
      </c>
      <c r="D660">
        <v>63</v>
      </c>
      <c r="E660" t="s">
        <v>22</v>
      </c>
      <c r="F660" t="s">
        <v>2311</v>
      </c>
      <c r="G660" t="s">
        <v>2336</v>
      </c>
      <c r="H660" t="s">
        <v>2335</v>
      </c>
      <c r="I660" t="s">
        <v>1336</v>
      </c>
      <c r="J660">
        <v>0.1053</v>
      </c>
    </row>
    <row r="661" spans="1:10" hidden="1">
      <c r="A661" t="s">
        <v>570</v>
      </c>
      <c r="B661">
        <v>62</v>
      </c>
      <c r="C661" t="s">
        <v>728</v>
      </c>
      <c r="D661">
        <v>63</v>
      </c>
      <c r="E661" t="s">
        <v>22</v>
      </c>
      <c r="F661" t="s">
        <v>2311</v>
      </c>
      <c r="G661" t="s">
        <v>2337</v>
      </c>
      <c r="H661" t="s">
        <v>2324</v>
      </c>
      <c r="I661" t="s">
        <v>1336</v>
      </c>
      <c r="J661">
        <v>2.63E-2</v>
      </c>
    </row>
    <row r="662" spans="1:10" hidden="1">
      <c r="A662" t="s">
        <v>570</v>
      </c>
      <c r="B662">
        <v>62</v>
      </c>
      <c r="C662" t="s">
        <v>728</v>
      </c>
      <c r="D662">
        <v>63</v>
      </c>
      <c r="E662" t="s">
        <v>22</v>
      </c>
      <c r="F662" t="s">
        <v>2311</v>
      </c>
      <c r="G662" t="s">
        <v>2318</v>
      </c>
      <c r="H662" t="s">
        <v>1248</v>
      </c>
      <c r="I662" t="s">
        <v>1336</v>
      </c>
      <c r="J662">
        <v>0.15790000000000001</v>
      </c>
    </row>
    <row r="663" spans="1:10" hidden="1">
      <c r="A663" t="s">
        <v>570</v>
      </c>
      <c r="B663">
        <v>62</v>
      </c>
      <c r="C663" t="s">
        <v>728</v>
      </c>
      <c r="D663">
        <v>63</v>
      </c>
      <c r="E663" t="s">
        <v>22</v>
      </c>
      <c r="F663" t="s">
        <v>2311</v>
      </c>
      <c r="G663" t="s">
        <v>2319</v>
      </c>
      <c r="H663" t="s">
        <v>2344</v>
      </c>
      <c r="I663" t="s">
        <v>1336</v>
      </c>
      <c r="J663">
        <v>5.2600000000000001E-2</v>
      </c>
    </row>
    <row r="664" spans="1:10" hidden="1">
      <c r="A664" t="s">
        <v>570</v>
      </c>
      <c r="B664">
        <v>62</v>
      </c>
      <c r="C664" t="s">
        <v>728</v>
      </c>
      <c r="D664">
        <v>63</v>
      </c>
      <c r="E664" t="s">
        <v>22</v>
      </c>
      <c r="F664" t="s">
        <v>2320</v>
      </c>
      <c r="G664" t="s">
        <v>2321</v>
      </c>
      <c r="H664" t="s">
        <v>1271</v>
      </c>
      <c r="I664" t="s">
        <v>1336</v>
      </c>
      <c r="J664">
        <v>0.68420000000000003</v>
      </c>
    </row>
    <row r="665" spans="1:10" hidden="1">
      <c r="A665" t="s">
        <v>570</v>
      </c>
      <c r="B665">
        <v>62</v>
      </c>
      <c r="C665" t="s">
        <v>728</v>
      </c>
      <c r="D665">
        <v>63</v>
      </c>
      <c r="E665" t="s">
        <v>22</v>
      </c>
      <c r="F665" t="s">
        <v>2320</v>
      </c>
      <c r="G665" t="s">
        <v>2298</v>
      </c>
      <c r="H665" t="s">
        <v>1248</v>
      </c>
      <c r="I665" t="s">
        <v>1336</v>
      </c>
      <c r="J665">
        <v>0.15790000000000001</v>
      </c>
    </row>
    <row r="666" spans="1:10" hidden="1">
      <c r="A666" t="s">
        <v>570</v>
      </c>
      <c r="B666">
        <v>62</v>
      </c>
      <c r="C666" t="s">
        <v>728</v>
      </c>
      <c r="D666">
        <v>63</v>
      </c>
      <c r="E666" t="s">
        <v>22</v>
      </c>
      <c r="F666" t="s">
        <v>2322</v>
      </c>
      <c r="G666" t="s">
        <v>2323</v>
      </c>
      <c r="H666" t="s">
        <v>2324</v>
      </c>
      <c r="I666" t="s">
        <v>1336</v>
      </c>
      <c r="J666">
        <v>2.63E-2</v>
      </c>
    </row>
    <row r="667" spans="1:10" hidden="1">
      <c r="A667" t="s">
        <v>570</v>
      </c>
      <c r="B667">
        <v>62</v>
      </c>
      <c r="C667" t="s">
        <v>728</v>
      </c>
      <c r="D667">
        <v>63</v>
      </c>
      <c r="E667" t="s">
        <v>22</v>
      </c>
      <c r="F667" t="s">
        <v>2322</v>
      </c>
      <c r="G667" t="s">
        <v>2328</v>
      </c>
      <c r="H667" t="s">
        <v>2344</v>
      </c>
      <c r="I667" t="s">
        <v>1336</v>
      </c>
      <c r="J667">
        <v>5.2600000000000001E-2</v>
      </c>
    </row>
    <row r="668" spans="1:10" hidden="1">
      <c r="A668" t="s">
        <v>570</v>
      </c>
      <c r="B668">
        <v>62</v>
      </c>
      <c r="C668" t="s">
        <v>728</v>
      </c>
      <c r="D668">
        <v>63</v>
      </c>
      <c r="E668" t="s">
        <v>22</v>
      </c>
      <c r="F668" t="s">
        <v>2322</v>
      </c>
      <c r="G668" t="s">
        <v>2330</v>
      </c>
      <c r="H668" t="s">
        <v>1244</v>
      </c>
      <c r="I668" t="s">
        <v>1336</v>
      </c>
      <c r="J668">
        <v>0.92110000000000003</v>
      </c>
    </row>
    <row r="669" spans="1:10" hidden="1">
      <c r="A669" t="s">
        <v>570</v>
      </c>
      <c r="B669">
        <v>62</v>
      </c>
      <c r="C669" t="s">
        <v>728</v>
      </c>
      <c r="D669">
        <v>63</v>
      </c>
      <c r="E669" t="s">
        <v>22</v>
      </c>
      <c r="F669" t="s">
        <v>2332</v>
      </c>
      <c r="G669" t="s">
        <v>2333</v>
      </c>
      <c r="H669" t="s">
        <v>1333</v>
      </c>
      <c r="I669" t="s">
        <v>1336</v>
      </c>
      <c r="J669">
        <v>0.44740000000000002</v>
      </c>
    </row>
    <row r="670" spans="1:10" hidden="1">
      <c r="A670" t="s">
        <v>570</v>
      </c>
      <c r="B670">
        <v>62</v>
      </c>
      <c r="C670" t="s">
        <v>728</v>
      </c>
      <c r="D670">
        <v>63</v>
      </c>
      <c r="E670" t="s">
        <v>22</v>
      </c>
      <c r="F670" t="s">
        <v>2332</v>
      </c>
      <c r="G670" t="s">
        <v>2334</v>
      </c>
      <c r="H670" t="s">
        <v>1417</v>
      </c>
      <c r="I670" t="s">
        <v>1336</v>
      </c>
      <c r="J670">
        <v>0.55259999999999998</v>
      </c>
    </row>
    <row r="671" spans="1:10" hidden="1">
      <c r="A671" t="s">
        <v>570</v>
      </c>
      <c r="B671">
        <v>65</v>
      </c>
      <c r="C671" t="s">
        <v>730</v>
      </c>
      <c r="D671">
        <v>66</v>
      </c>
      <c r="E671" t="s">
        <v>17</v>
      </c>
      <c r="F671" t="s">
        <v>1243</v>
      </c>
      <c r="G671" t="s">
        <v>1243</v>
      </c>
      <c r="H671" t="s">
        <v>1314</v>
      </c>
      <c r="I671" t="s">
        <v>1314</v>
      </c>
      <c r="J671">
        <v>1</v>
      </c>
    </row>
    <row r="672" spans="1:10" hidden="1">
      <c r="A672" t="s">
        <v>570</v>
      </c>
      <c r="B672">
        <v>65</v>
      </c>
      <c r="C672" t="s">
        <v>730</v>
      </c>
      <c r="D672">
        <v>66</v>
      </c>
      <c r="E672" t="s">
        <v>17</v>
      </c>
      <c r="F672" t="s">
        <v>2311</v>
      </c>
      <c r="G672" t="s">
        <v>2337</v>
      </c>
      <c r="H672" t="s">
        <v>2363</v>
      </c>
      <c r="I672" t="s">
        <v>1314</v>
      </c>
      <c r="J672">
        <v>0.23150000000000001</v>
      </c>
    </row>
    <row r="673" spans="1:10" hidden="1">
      <c r="A673" t="s">
        <v>570</v>
      </c>
      <c r="B673">
        <v>65</v>
      </c>
      <c r="C673" t="s">
        <v>730</v>
      </c>
      <c r="D673">
        <v>66</v>
      </c>
      <c r="E673" t="s">
        <v>17</v>
      </c>
      <c r="F673" t="s">
        <v>2311</v>
      </c>
      <c r="G673" t="s">
        <v>2343</v>
      </c>
      <c r="H673" t="s">
        <v>1327</v>
      </c>
      <c r="I673" t="s">
        <v>1314</v>
      </c>
      <c r="J673">
        <v>0.1779</v>
      </c>
    </row>
    <row r="674" spans="1:10" hidden="1">
      <c r="A674" t="s">
        <v>570</v>
      </c>
      <c r="B674">
        <v>65</v>
      </c>
      <c r="C674" t="s">
        <v>730</v>
      </c>
      <c r="D674">
        <v>66</v>
      </c>
      <c r="E674" t="s">
        <v>17</v>
      </c>
      <c r="F674" t="s">
        <v>2311</v>
      </c>
      <c r="G674" t="s">
        <v>1250</v>
      </c>
      <c r="H674" t="s">
        <v>1400</v>
      </c>
      <c r="I674" t="s">
        <v>1314</v>
      </c>
      <c r="J674">
        <v>0.18790000000000001</v>
      </c>
    </row>
    <row r="675" spans="1:10" hidden="1">
      <c r="A675" t="s">
        <v>570</v>
      </c>
      <c r="B675">
        <v>65</v>
      </c>
      <c r="C675" t="s">
        <v>730</v>
      </c>
      <c r="D675">
        <v>66</v>
      </c>
      <c r="E675" t="s">
        <v>17</v>
      </c>
      <c r="F675" t="s">
        <v>2311</v>
      </c>
      <c r="G675" t="s">
        <v>1401</v>
      </c>
      <c r="H675" t="s">
        <v>1368</v>
      </c>
      <c r="I675" t="s">
        <v>1314</v>
      </c>
      <c r="J675">
        <v>0.20019999999999999</v>
      </c>
    </row>
    <row r="676" spans="1:10" hidden="1">
      <c r="A676" t="s">
        <v>570</v>
      </c>
      <c r="B676">
        <v>65</v>
      </c>
      <c r="C676" t="s">
        <v>730</v>
      </c>
      <c r="D676">
        <v>66</v>
      </c>
      <c r="E676" t="s">
        <v>17</v>
      </c>
      <c r="F676" t="s">
        <v>2311</v>
      </c>
      <c r="G676" t="s">
        <v>1357</v>
      </c>
      <c r="H676" t="s">
        <v>1455</v>
      </c>
      <c r="I676" t="s">
        <v>1314</v>
      </c>
      <c r="J676">
        <v>0.20250000000000001</v>
      </c>
    </row>
    <row r="677" spans="1:10" hidden="1">
      <c r="A677" t="s">
        <v>570</v>
      </c>
      <c r="B677">
        <v>65</v>
      </c>
      <c r="C677" t="s">
        <v>730</v>
      </c>
      <c r="D677">
        <v>66</v>
      </c>
      <c r="E677" t="s">
        <v>17</v>
      </c>
      <c r="F677" t="s">
        <v>2320</v>
      </c>
      <c r="G677" t="s">
        <v>2321</v>
      </c>
      <c r="H677" t="s">
        <v>1637</v>
      </c>
      <c r="I677" t="s">
        <v>1314</v>
      </c>
      <c r="J677">
        <v>0.58950000000000002</v>
      </c>
    </row>
    <row r="678" spans="1:10" hidden="1">
      <c r="A678" t="s">
        <v>570</v>
      </c>
      <c r="B678">
        <v>65</v>
      </c>
      <c r="C678" t="s">
        <v>730</v>
      </c>
      <c r="D678">
        <v>66</v>
      </c>
      <c r="E678" t="s">
        <v>17</v>
      </c>
      <c r="F678" t="s">
        <v>2320</v>
      </c>
      <c r="G678" t="s">
        <v>2338</v>
      </c>
      <c r="H678" t="s">
        <v>1288</v>
      </c>
      <c r="I678" t="s">
        <v>1314</v>
      </c>
      <c r="J678">
        <v>7.2700000000000001E-2</v>
      </c>
    </row>
    <row r="679" spans="1:10" hidden="1">
      <c r="A679" t="s">
        <v>570</v>
      </c>
      <c r="B679">
        <v>65</v>
      </c>
      <c r="C679" t="s">
        <v>730</v>
      </c>
      <c r="D679">
        <v>66</v>
      </c>
      <c r="E679" t="s">
        <v>17</v>
      </c>
      <c r="F679" t="s">
        <v>2320</v>
      </c>
      <c r="G679" t="s">
        <v>2339</v>
      </c>
      <c r="H679" t="s">
        <v>1418</v>
      </c>
      <c r="I679" t="s">
        <v>1314</v>
      </c>
      <c r="J679">
        <v>0.14649999999999999</v>
      </c>
    </row>
    <row r="680" spans="1:10" hidden="1">
      <c r="A680" t="s">
        <v>570</v>
      </c>
      <c r="B680">
        <v>65</v>
      </c>
      <c r="C680" t="s">
        <v>730</v>
      </c>
      <c r="D680">
        <v>66</v>
      </c>
      <c r="E680" t="s">
        <v>17</v>
      </c>
      <c r="F680" t="s">
        <v>2320</v>
      </c>
      <c r="G680" t="s">
        <v>2298</v>
      </c>
      <c r="H680" t="s">
        <v>1530</v>
      </c>
      <c r="I680" t="s">
        <v>1314</v>
      </c>
      <c r="J680">
        <v>0.20580000000000001</v>
      </c>
    </row>
    <row r="681" spans="1:10" hidden="1">
      <c r="A681" t="s">
        <v>570</v>
      </c>
      <c r="B681">
        <v>65</v>
      </c>
      <c r="C681" t="s">
        <v>730</v>
      </c>
      <c r="D681">
        <v>66</v>
      </c>
      <c r="E681" t="s">
        <v>17</v>
      </c>
      <c r="F681" t="s">
        <v>2322</v>
      </c>
      <c r="G681" t="s">
        <v>2323</v>
      </c>
      <c r="H681" t="s">
        <v>1312</v>
      </c>
      <c r="I681" t="s">
        <v>1314</v>
      </c>
      <c r="J681">
        <v>5.5999999999999999E-3</v>
      </c>
    </row>
    <row r="682" spans="1:10" hidden="1">
      <c r="A682" t="s">
        <v>570</v>
      </c>
      <c r="B682">
        <v>65</v>
      </c>
      <c r="C682" t="s">
        <v>730</v>
      </c>
      <c r="D682">
        <v>66</v>
      </c>
      <c r="E682" t="s">
        <v>17</v>
      </c>
      <c r="F682" t="s">
        <v>2322</v>
      </c>
      <c r="G682" t="s">
        <v>2325</v>
      </c>
      <c r="H682" t="s">
        <v>1249</v>
      </c>
      <c r="I682" t="s">
        <v>1314</v>
      </c>
      <c r="J682">
        <v>2.8000000000000001E-2</v>
      </c>
    </row>
    <row r="683" spans="1:10" hidden="1">
      <c r="A683" t="s">
        <v>570</v>
      </c>
      <c r="B683">
        <v>65</v>
      </c>
      <c r="C683" t="s">
        <v>730</v>
      </c>
      <c r="D683">
        <v>66</v>
      </c>
      <c r="E683" t="s">
        <v>17</v>
      </c>
      <c r="F683" t="s">
        <v>2322</v>
      </c>
      <c r="G683" t="s">
        <v>2326</v>
      </c>
      <c r="H683" t="s">
        <v>1409</v>
      </c>
      <c r="I683" t="s">
        <v>1314</v>
      </c>
      <c r="J683">
        <v>0.1174</v>
      </c>
    </row>
    <row r="684" spans="1:10" hidden="1">
      <c r="A684" t="s">
        <v>570</v>
      </c>
      <c r="B684">
        <v>65</v>
      </c>
      <c r="C684" t="s">
        <v>730</v>
      </c>
      <c r="D684">
        <v>66</v>
      </c>
      <c r="E684" t="s">
        <v>17</v>
      </c>
      <c r="F684" t="s">
        <v>2322</v>
      </c>
      <c r="G684" t="s">
        <v>2327</v>
      </c>
      <c r="H684" t="s">
        <v>1510</v>
      </c>
      <c r="I684" t="s">
        <v>1314</v>
      </c>
      <c r="J684">
        <v>6.7100000000000007E-2</v>
      </c>
    </row>
    <row r="685" spans="1:10" hidden="1">
      <c r="A685" t="s">
        <v>570</v>
      </c>
      <c r="B685">
        <v>65</v>
      </c>
      <c r="C685" t="s">
        <v>730</v>
      </c>
      <c r="D685">
        <v>66</v>
      </c>
      <c r="E685" t="s">
        <v>17</v>
      </c>
      <c r="F685" t="s">
        <v>2322</v>
      </c>
      <c r="G685" t="s">
        <v>2352</v>
      </c>
      <c r="H685" t="s">
        <v>2324</v>
      </c>
      <c r="I685" t="s">
        <v>1314</v>
      </c>
      <c r="J685">
        <v>1.1000000000000001E-3</v>
      </c>
    </row>
    <row r="686" spans="1:10" hidden="1">
      <c r="A686" t="s">
        <v>570</v>
      </c>
      <c r="B686">
        <v>65</v>
      </c>
      <c r="C686" t="s">
        <v>730</v>
      </c>
      <c r="D686">
        <v>66</v>
      </c>
      <c r="E686" t="s">
        <v>17</v>
      </c>
      <c r="F686" t="s">
        <v>2322</v>
      </c>
      <c r="G686" t="s">
        <v>2328</v>
      </c>
      <c r="H686" t="s">
        <v>1521</v>
      </c>
      <c r="I686" t="s">
        <v>1314</v>
      </c>
      <c r="J686">
        <v>3.7999999999999999E-2</v>
      </c>
    </row>
    <row r="687" spans="1:10" hidden="1">
      <c r="A687" t="s">
        <v>570</v>
      </c>
      <c r="B687">
        <v>65</v>
      </c>
      <c r="C687" t="s">
        <v>730</v>
      </c>
      <c r="D687">
        <v>66</v>
      </c>
      <c r="E687" t="s">
        <v>17</v>
      </c>
      <c r="F687" t="s">
        <v>2322</v>
      </c>
      <c r="G687" t="s">
        <v>2330</v>
      </c>
      <c r="H687" t="s">
        <v>2385</v>
      </c>
      <c r="I687" t="s">
        <v>1314</v>
      </c>
      <c r="J687">
        <v>0.74270000000000003</v>
      </c>
    </row>
    <row r="688" spans="1:10" hidden="1">
      <c r="A688" t="s">
        <v>570</v>
      </c>
      <c r="B688">
        <v>65</v>
      </c>
      <c r="C688" t="s">
        <v>730</v>
      </c>
      <c r="D688">
        <v>66</v>
      </c>
      <c r="E688" t="s">
        <v>17</v>
      </c>
      <c r="F688" t="s">
        <v>2332</v>
      </c>
      <c r="G688" t="s">
        <v>2333</v>
      </c>
      <c r="H688" t="s">
        <v>2386</v>
      </c>
      <c r="I688" t="s">
        <v>1314</v>
      </c>
      <c r="J688">
        <v>0.47989999999999999</v>
      </c>
    </row>
    <row r="689" spans="1:10" hidden="1">
      <c r="A689" t="s">
        <v>570</v>
      </c>
      <c r="B689">
        <v>65</v>
      </c>
      <c r="C689" t="s">
        <v>730</v>
      </c>
      <c r="D689">
        <v>66</v>
      </c>
      <c r="E689" t="s">
        <v>17</v>
      </c>
      <c r="F689" t="s">
        <v>2332</v>
      </c>
      <c r="G689" t="s">
        <v>2334</v>
      </c>
      <c r="H689" t="s">
        <v>2387</v>
      </c>
      <c r="I689" t="s">
        <v>1314</v>
      </c>
      <c r="J689">
        <v>0.52010000000000001</v>
      </c>
    </row>
    <row r="690" spans="1:10" hidden="1">
      <c r="A690" t="s">
        <v>570</v>
      </c>
      <c r="B690">
        <v>65</v>
      </c>
      <c r="C690" t="s">
        <v>730</v>
      </c>
      <c r="D690">
        <v>71</v>
      </c>
      <c r="E690" t="s">
        <v>156</v>
      </c>
      <c r="F690" t="s">
        <v>1243</v>
      </c>
      <c r="G690" t="s">
        <v>1243</v>
      </c>
      <c r="H690" t="s">
        <v>1316</v>
      </c>
      <c r="I690" t="s">
        <v>1316</v>
      </c>
      <c r="J690">
        <v>1</v>
      </c>
    </row>
    <row r="691" spans="1:10" hidden="1">
      <c r="A691" t="s">
        <v>570</v>
      </c>
      <c r="B691">
        <v>65</v>
      </c>
      <c r="C691" t="s">
        <v>730</v>
      </c>
      <c r="D691">
        <v>71</v>
      </c>
      <c r="E691" t="s">
        <v>156</v>
      </c>
      <c r="F691" t="s">
        <v>2311</v>
      </c>
      <c r="G691" t="s">
        <v>2314</v>
      </c>
      <c r="H691" t="s">
        <v>2364</v>
      </c>
      <c r="I691" t="s">
        <v>1316</v>
      </c>
      <c r="J691">
        <v>0.45610000000000001</v>
      </c>
    </row>
    <row r="692" spans="1:10" hidden="1">
      <c r="A692" t="s">
        <v>570</v>
      </c>
      <c r="B692">
        <v>65</v>
      </c>
      <c r="C692" t="s">
        <v>730</v>
      </c>
      <c r="D692">
        <v>71</v>
      </c>
      <c r="E692" t="s">
        <v>156</v>
      </c>
      <c r="F692" t="s">
        <v>2311</v>
      </c>
      <c r="G692" t="s">
        <v>2315</v>
      </c>
      <c r="H692" t="s">
        <v>1553</v>
      </c>
      <c r="I692" t="s">
        <v>1316</v>
      </c>
      <c r="J692">
        <v>0.54390000000000005</v>
      </c>
    </row>
    <row r="693" spans="1:10" hidden="1">
      <c r="A693" t="s">
        <v>570</v>
      </c>
      <c r="B693">
        <v>65</v>
      </c>
      <c r="C693" t="s">
        <v>730</v>
      </c>
      <c r="D693">
        <v>71</v>
      </c>
      <c r="E693" t="s">
        <v>156</v>
      </c>
      <c r="F693" t="s">
        <v>2320</v>
      </c>
      <c r="G693" t="s">
        <v>2321</v>
      </c>
      <c r="H693" t="s">
        <v>2388</v>
      </c>
      <c r="I693" t="s">
        <v>1316</v>
      </c>
      <c r="J693">
        <v>0.5877</v>
      </c>
    </row>
    <row r="694" spans="1:10" hidden="1">
      <c r="A694" t="s">
        <v>570</v>
      </c>
      <c r="B694">
        <v>65</v>
      </c>
      <c r="C694" t="s">
        <v>730</v>
      </c>
      <c r="D694">
        <v>71</v>
      </c>
      <c r="E694" t="s">
        <v>156</v>
      </c>
      <c r="F694" t="s">
        <v>2320</v>
      </c>
      <c r="G694" t="s">
        <v>2338</v>
      </c>
      <c r="H694" t="s">
        <v>1520</v>
      </c>
      <c r="I694" t="s">
        <v>1316</v>
      </c>
      <c r="J694">
        <v>5.5599999999999997E-2</v>
      </c>
    </row>
    <row r="695" spans="1:10" hidden="1">
      <c r="A695" t="s">
        <v>570</v>
      </c>
      <c r="B695">
        <v>65</v>
      </c>
      <c r="C695" t="s">
        <v>730</v>
      </c>
      <c r="D695">
        <v>71</v>
      </c>
      <c r="E695" t="s">
        <v>156</v>
      </c>
      <c r="F695" t="s">
        <v>2320</v>
      </c>
      <c r="G695" t="s">
        <v>2339</v>
      </c>
      <c r="H695" t="s">
        <v>1395</v>
      </c>
      <c r="I695" t="s">
        <v>1316</v>
      </c>
      <c r="J695">
        <v>0.14910000000000001</v>
      </c>
    </row>
    <row r="696" spans="1:10" hidden="1">
      <c r="A696" t="s">
        <v>570</v>
      </c>
      <c r="B696">
        <v>65</v>
      </c>
      <c r="C696" t="s">
        <v>730</v>
      </c>
      <c r="D696">
        <v>71</v>
      </c>
      <c r="E696" t="s">
        <v>156</v>
      </c>
      <c r="F696" t="s">
        <v>2320</v>
      </c>
      <c r="G696" t="s">
        <v>2298</v>
      </c>
      <c r="H696" t="s">
        <v>1306</v>
      </c>
      <c r="I696" t="s">
        <v>1316</v>
      </c>
      <c r="J696">
        <v>0.1842</v>
      </c>
    </row>
    <row r="697" spans="1:10" hidden="1">
      <c r="A697" t="s">
        <v>570</v>
      </c>
      <c r="B697">
        <v>65</v>
      </c>
      <c r="C697" t="s">
        <v>730</v>
      </c>
      <c r="D697">
        <v>71</v>
      </c>
      <c r="E697" t="s">
        <v>156</v>
      </c>
      <c r="F697" t="s">
        <v>2322</v>
      </c>
      <c r="G697" t="s">
        <v>2325</v>
      </c>
      <c r="H697" t="s">
        <v>1250</v>
      </c>
      <c r="I697" t="s">
        <v>1316</v>
      </c>
      <c r="J697">
        <v>2.92E-2</v>
      </c>
    </row>
    <row r="698" spans="1:10" hidden="1">
      <c r="A698" t="s">
        <v>570</v>
      </c>
      <c r="B698">
        <v>65</v>
      </c>
      <c r="C698" t="s">
        <v>730</v>
      </c>
      <c r="D698">
        <v>71</v>
      </c>
      <c r="E698" t="s">
        <v>156</v>
      </c>
      <c r="F698" t="s">
        <v>2322</v>
      </c>
      <c r="G698" t="s">
        <v>2326</v>
      </c>
      <c r="H698" t="s">
        <v>1392</v>
      </c>
      <c r="I698" t="s">
        <v>1316</v>
      </c>
      <c r="J698">
        <v>0.11700000000000001</v>
      </c>
    </row>
    <row r="699" spans="1:10" hidden="1">
      <c r="A699" t="s">
        <v>570</v>
      </c>
      <c r="B699">
        <v>65</v>
      </c>
      <c r="C699" t="s">
        <v>730</v>
      </c>
      <c r="D699">
        <v>71</v>
      </c>
      <c r="E699" t="s">
        <v>156</v>
      </c>
      <c r="F699" t="s">
        <v>2322</v>
      </c>
      <c r="G699" t="s">
        <v>2327</v>
      </c>
      <c r="H699" t="s">
        <v>1549</v>
      </c>
      <c r="I699" t="s">
        <v>1316</v>
      </c>
      <c r="J699">
        <v>6.7299999999999999E-2</v>
      </c>
    </row>
    <row r="700" spans="1:10" hidden="1">
      <c r="A700" t="s">
        <v>570</v>
      </c>
      <c r="B700">
        <v>65</v>
      </c>
      <c r="C700" t="s">
        <v>730</v>
      </c>
      <c r="D700">
        <v>71</v>
      </c>
      <c r="E700" t="s">
        <v>156</v>
      </c>
      <c r="F700" t="s">
        <v>2322</v>
      </c>
      <c r="G700" t="s">
        <v>2328</v>
      </c>
      <c r="H700" t="s">
        <v>1261</v>
      </c>
      <c r="I700" t="s">
        <v>1316</v>
      </c>
      <c r="J700">
        <v>6.4299999999999996E-2</v>
      </c>
    </row>
    <row r="701" spans="1:10" hidden="1">
      <c r="A701" t="s">
        <v>570</v>
      </c>
      <c r="B701">
        <v>65</v>
      </c>
      <c r="C701" t="s">
        <v>730</v>
      </c>
      <c r="D701">
        <v>71</v>
      </c>
      <c r="E701" t="s">
        <v>156</v>
      </c>
      <c r="F701" t="s">
        <v>2322</v>
      </c>
      <c r="G701" t="s">
        <v>2330</v>
      </c>
      <c r="H701" t="s">
        <v>2353</v>
      </c>
      <c r="I701" t="s">
        <v>1316</v>
      </c>
      <c r="J701">
        <v>0.72219999999999995</v>
      </c>
    </row>
    <row r="702" spans="1:10" hidden="1">
      <c r="A702" t="s">
        <v>570</v>
      </c>
      <c r="B702">
        <v>65</v>
      </c>
      <c r="C702" t="s">
        <v>730</v>
      </c>
      <c r="D702">
        <v>71</v>
      </c>
      <c r="E702" t="s">
        <v>156</v>
      </c>
      <c r="F702" t="s">
        <v>2332</v>
      </c>
      <c r="G702" t="s">
        <v>2333</v>
      </c>
      <c r="H702" t="s">
        <v>1432</v>
      </c>
      <c r="I702" t="s">
        <v>1316</v>
      </c>
      <c r="J702">
        <v>0.47949999999999998</v>
      </c>
    </row>
    <row r="703" spans="1:10" hidden="1">
      <c r="A703" t="s">
        <v>570</v>
      </c>
      <c r="B703">
        <v>65</v>
      </c>
      <c r="C703" t="s">
        <v>730</v>
      </c>
      <c r="D703">
        <v>71</v>
      </c>
      <c r="E703" t="s">
        <v>156</v>
      </c>
      <c r="F703" t="s">
        <v>2332</v>
      </c>
      <c r="G703" t="s">
        <v>2334</v>
      </c>
      <c r="H703" t="s">
        <v>1448</v>
      </c>
      <c r="I703" t="s">
        <v>1316</v>
      </c>
      <c r="J703">
        <v>0.52049999999999996</v>
      </c>
    </row>
    <row r="704" spans="1:10" hidden="1">
      <c r="A704" t="s">
        <v>570</v>
      </c>
      <c r="B704">
        <v>65</v>
      </c>
      <c r="C704" t="s">
        <v>730</v>
      </c>
      <c r="D704">
        <v>68</v>
      </c>
      <c r="E704" t="s">
        <v>111</v>
      </c>
      <c r="F704" t="s">
        <v>1243</v>
      </c>
      <c r="G704" t="s">
        <v>1243</v>
      </c>
      <c r="H704" t="s">
        <v>1318</v>
      </c>
      <c r="I704" t="s">
        <v>1318</v>
      </c>
      <c r="J704">
        <v>1</v>
      </c>
    </row>
    <row r="705" spans="1:10" hidden="1">
      <c r="A705" t="s">
        <v>570</v>
      </c>
      <c r="B705">
        <v>65</v>
      </c>
      <c r="C705" t="s">
        <v>730</v>
      </c>
      <c r="D705">
        <v>68</v>
      </c>
      <c r="E705" t="s">
        <v>111</v>
      </c>
      <c r="F705" t="s">
        <v>2311</v>
      </c>
      <c r="G705" t="s">
        <v>2316</v>
      </c>
      <c r="H705" t="s">
        <v>1530</v>
      </c>
      <c r="I705" t="s">
        <v>1318</v>
      </c>
      <c r="J705">
        <v>0.36870000000000003</v>
      </c>
    </row>
    <row r="706" spans="1:10" hidden="1">
      <c r="A706" t="s">
        <v>570</v>
      </c>
      <c r="B706">
        <v>65</v>
      </c>
      <c r="C706" t="s">
        <v>730</v>
      </c>
      <c r="D706">
        <v>68</v>
      </c>
      <c r="E706" t="s">
        <v>111</v>
      </c>
      <c r="F706" t="s">
        <v>2311</v>
      </c>
      <c r="G706" t="s">
        <v>2317</v>
      </c>
      <c r="H706" t="s">
        <v>2378</v>
      </c>
      <c r="I706" t="s">
        <v>1318</v>
      </c>
      <c r="J706">
        <v>0.29859999999999998</v>
      </c>
    </row>
    <row r="707" spans="1:10" hidden="1">
      <c r="A707" t="s">
        <v>570</v>
      </c>
      <c r="B707">
        <v>65</v>
      </c>
      <c r="C707" t="s">
        <v>730</v>
      </c>
      <c r="D707">
        <v>68</v>
      </c>
      <c r="E707" t="s">
        <v>111</v>
      </c>
      <c r="F707" t="s">
        <v>2311</v>
      </c>
      <c r="G707" t="s">
        <v>2336</v>
      </c>
      <c r="H707" t="s">
        <v>1595</v>
      </c>
      <c r="I707" t="s">
        <v>1318</v>
      </c>
      <c r="J707">
        <v>0.3327</v>
      </c>
    </row>
    <row r="708" spans="1:10" hidden="1">
      <c r="A708" t="s">
        <v>570</v>
      </c>
      <c r="B708">
        <v>65</v>
      </c>
      <c r="C708" t="s">
        <v>730</v>
      </c>
      <c r="D708">
        <v>68</v>
      </c>
      <c r="E708" t="s">
        <v>111</v>
      </c>
      <c r="F708" t="s">
        <v>2320</v>
      </c>
      <c r="G708" t="s">
        <v>2321</v>
      </c>
      <c r="H708" t="s">
        <v>1280</v>
      </c>
      <c r="I708" t="s">
        <v>1318</v>
      </c>
      <c r="J708">
        <v>0.61119999999999997</v>
      </c>
    </row>
    <row r="709" spans="1:10" hidden="1">
      <c r="A709" t="s">
        <v>570</v>
      </c>
      <c r="B709">
        <v>65</v>
      </c>
      <c r="C709" t="s">
        <v>730</v>
      </c>
      <c r="D709">
        <v>68</v>
      </c>
      <c r="E709" t="s">
        <v>111</v>
      </c>
      <c r="F709" t="s">
        <v>2320</v>
      </c>
      <c r="G709" t="s">
        <v>2338</v>
      </c>
      <c r="H709" t="s">
        <v>1410</v>
      </c>
      <c r="I709" t="s">
        <v>1318</v>
      </c>
      <c r="J709">
        <v>6.4100000000000004E-2</v>
      </c>
    </row>
    <row r="710" spans="1:10" hidden="1">
      <c r="A710" t="s">
        <v>570</v>
      </c>
      <c r="B710">
        <v>65</v>
      </c>
      <c r="C710" t="s">
        <v>730</v>
      </c>
      <c r="D710">
        <v>68</v>
      </c>
      <c r="E710" t="s">
        <v>111</v>
      </c>
      <c r="F710" t="s">
        <v>2320</v>
      </c>
      <c r="G710" t="s">
        <v>2339</v>
      </c>
      <c r="H710" t="s">
        <v>1441</v>
      </c>
      <c r="I710" t="s">
        <v>1318</v>
      </c>
      <c r="J710">
        <v>0.19639999999999999</v>
      </c>
    </row>
    <row r="711" spans="1:10" hidden="1">
      <c r="A711" t="s">
        <v>570</v>
      </c>
      <c r="B711">
        <v>65</v>
      </c>
      <c r="C711" t="s">
        <v>730</v>
      </c>
      <c r="D711">
        <v>68</v>
      </c>
      <c r="E711" t="s">
        <v>111</v>
      </c>
      <c r="F711" t="s">
        <v>2320</v>
      </c>
      <c r="G711" t="s">
        <v>2298</v>
      </c>
      <c r="H711" t="s">
        <v>1490</v>
      </c>
      <c r="I711" t="s">
        <v>1318</v>
      </c>
      <c r="J711">
        <v>0.17030000000000001</v>
      </c>
    </row>
    <row r="712" spans="1:10" hidden="1">
      <c r="A712" t="s">
        <v>570</v>
      </c>
      <c r="B712">
        <v>65</v>
      </c>
      <c r="C712" t="s">
        <v>730</v>
      </c>
      <c r="D712">
        <v>68</v>
      </c>
      <c r="E712" t="s">
        <v>111</v>
      </c>
      <c r="F712" t="s">
        <v>2322</v>
      </c>
      <c r="G712" t="s">
        <v>2323</v>
      </c>
      <c r="H712" t="s">
        <v>2324</v>
      </c>
      <c r="I712" t="s">
        <v>1318</v>
      </c>
      <c r="J712">
        <v>2E-3</v>
      </c>
    </row>
    <row r="713" spans="1:10" hidden="1">
      <c r="A713" t="s">
        <v>570</v>
      </c>
      <c r="B713">
        <v>65</v>
      </c>
      <c r="C713" t="s">
        <v>730</v>
      </c>
      <c r="D713">
        <v>68</v>
      </c>
      <c r="E713" t="s">
        <v>111</v>
      </c>
      <c r="F713" t="s">
        <v>2322</v>
      </c>
      <c r="G713" t="s">
        <v>2325</v>
      </c>
      <c r="H713" t="s">
        <v>1256</v>
      </c>
      <c r="I713" t="s">
        <v>1318</v>
      </c>
      <c r="J713">
        <v>2.81E-2</v>
      </c>
    </row>
    <row r="714" spans="1:10" hidden="1">
      <c r="A714" t="s">
        <v>570</v>
      </c>
      <c r="B714">
        <v>65</v>
      </c>
      <c r="C714" t="s">
        <v>730</v>
      </c>
      <c r="D714">
        <v>68</v>
      </c>
      <c r="E714" t="s">
        <v>111</v>
      </c>
      <c r="F714" t="s">
        <v>2322</v>
      </c>
      <c r="G714" t="s">
        <v>2326</v>
      </c>
      <c r="H714" t="s">
        <v>1444</v>
      </c>
      <c r="I714" t="s">
        <v>1318</v>
      </c>
      <c r="J714">
        <v>0.14030000000000001</v>
      </c>
    </row>
    <row r="715" spans="1:10" hidden="1">
      <c r="A715" t="s">
        <v>570</v>
      </c>
      <c r="B715">
        <v>65</v>
      </c>
      <c r="C715" t="s">
        <v>730</v>
      </c>
      <c r="D715">
        <v>68</v>
      </c>
      <c r="E715" t="s">
        <v>111</v>
      </c>
      <c r="F715" t="s">
        <v>2322</v>
      </c>
      <c r="G715" t="s">
        <v>2327</v>
      </c>
      <c r="H715" t="s">
        <v>1399</v>
      </c>
      <c r="I715" t="s">
        <v>1318</v>
      </c>
      <c r="J715">
        <v>6.2100000000000002E-2</v>
      </c>
    </row>
    <row r="716" spans="1:10" hidden="1">
      <c r="A716" t="s">
        <v>570</v>
      </c>
      <c r="B716">
        <v>65</v>
      </c>
      <c r="C716" t="s">
        <v>730</v>
      </c>
      <c r="D716">
        <v>68</v>
      </c>
      <c r="E716" t="s">
        <v>111</v>
      </c>
      <c r="F716" t="s">
        <v>2322</v>
      </c>
      <c r="G716" t="s">
        <v>2328</v>
      </c>
      <c r="H716" t="s">
        <v>1244</v>
      </c>
      <c r="I716" t="s">
        <v>1318</v>
      </c>
      <c r="J716">
        <v>7.0099999999999996E-2</v>
      </c>
    </row>
    <row r="717" spans="1:10" hidden="1">
      <c r="A717" t="s">
        <v>570</v>
      </c>
      <c r="B717">
        <v>65</v>
      </c>
      <c r="C717" t="s">
        <v>730</v>
      </c>
      <c r="D717">
        <v>68</v>
      </c>
      <c r="E717" t="s">
        <v>111</v>
      </c>
      <c r="F717" t="s">
        <v>2322</v>
      </c>
      <c r="G717" t="s">
        <v>2330</v>
      </c>
      <c r="H717" t="s">
        <v>1474</v>
      </c>
      <c r="I717" t="s">
        <v>1318</v>
      </c>
      <c r="J717">
        <v>0.69740000000000002</v>
      </c>
    </row>
    <row r="718" spans="1:10" hidden="1">
      <c r="A718" t="s">
        <v>570</v>
      </c>
      <c r="B718">
        <v>65</v>
      </c>
      <c r="C718" t="s">
        <v>730</v>
      </c>
      <c r="D718">
        <v>68</v>
      </c>
      <c r="E718" t="s">
        <v>111</v>
      </c>
      <c r="F718" t="s">
        <v>2332</v>
      </c>
      <c r="G718" t="s">
        <v>2333</v>
      </c>
      <c r="H718" t="s">
        <v>2348</v>
      </c>
      <c r="I718" t="s">
        <v>1318</v>
      </c>
      <c r="J718">
        <v>0.48499999999999999</v>
      </c>
    </row>
    <row r="719" spans="1:10" hidden="1">
      <c r="A719" t="s">
        <v>570</v>
      </c>
      <c r="B719">
        <v>65</v>
      </c>
      <c r="C719" t="s">
        <v>730</v>
      </c>
      <c r="D719">
        <v>68</v>
      </c>
      <c r="E719" t="s">
        <v>111</v>
      </c>
      <c r="F719" t="s">
        <v>2332</v>
      </c>
      <c r="G719" t="s">
        <v>2334</v>
      </c>
      <c r="H719" t="s">
        <v>2371</v>
      </c>
      <c r="I719" t="s">
        <v>1318</v>
      </c>
      <c r="J719">
        <v>0.51500000000000001</v>
      </c>
    </row>
    <row r="720" spans="1:10" hidden="1">
      <c r="A720" t="s">
        <v>570</v>
      </c>
      <c r="B720">
        <v>65</v>
      </c>
      <c r="C720" t="s">
        <v>730</v>
      </c>
      <c r="D720">
        <v>69</v>
      </c>
      <c r="E720" t="s">
        <v>77</v>
      </c>
      <c r="F720" t="s">
        <v>1243</v>
      </c>
      <c r="G720" t="s">
        <v>1243</v>
      </c>
      <c r="H720" t="s">
        <v>1320</v>
      </c>
      <c r="I720" t="s">
        <v>1320</v>
      </c>
      <c r="J720">
        <v>1</v>
      </c>
    </row>
    <row r="721" spans="1:10" hidden="1">
      <c r="A721" t="s">
        <v>570</v>
      </c>
      <c r="B721">
        <v>65</v>
      </c>
      <c r="C721" t="s">
        <v>730</v>
      </c>
      <c r="D721">
        <v>69</v>
      </c>
      <c r="E721" t="s">
        <v>77</v>
      </c>
      <c r="F721" t="s">
        <v>2311</v>
      </c>
      <c r="G721" t="s">
        <v>2312</v>
      </c>
      <c r="H721" t="s">
        <v>1289</v>
      </c>
      <c r="I721" t="s">
        <v>1320</v>
      </c>
      <c r="J721">
        <v>0.47010000000000002</v>
      </c>
    </row>
    <row r="722" spans="1:10" hidden="1">
      <c r="A722" t="s">
        <v>570</v>
      </c>
      <c r="B722">
        <v>65</v>
      </c>
      <c r="C722" t="s">
        <v>730</v>
      </c>
      <c r="D722">
        <v>69</v>
      </c>
      <c r="E722" t="s">
        <v>77</v>
      </c>
      <c r="F722" t="s">
        <v>2311</v>
      </c>
      <c r="G722" t="s">
        <v>2313</v>
      </c>
      <c r="H722" t="s">
        <v>1542</v>
      </c>
      <c r="I722" t="s">
        <v>1320</v>
      </c>
      <c r="J722">
        <v>0.52990000000000004</v>
      </c>
    </row>
    <row r="723" spans="1:10" hidden="1">
      <c r="A723" t="s">
        <v>570</v>
      </c>
      <c r="B723">
        <v>65</v>
      </c>
      <c r="C723" t="s">
        <v>730</v>
      </c>
      <c r="D723">
        <v>69</v>
      </c>
      <c r="E723" t="s">
        <v>77</v>
      </c>
      <c r="F723" t="s">
        <v>2320</v>
      </c>
      <c r="G723" t="s">
        <v>2321</v>
      </c>
      <c r="H723" t="s">
        <v>1514</v>
      </c>
      <c r="I723" t="s">
        <v>1320</v>
      </c>
      <c r="J723">
        <v>0.61960000000000004</v>
      </c>
    </row>
    <row r="724" spans="1:10" hidden="1">
      <c r="A724" t="s">
        <v>570</v>
      </c>
      <c r="B724">
        <v>65</v>
      </c>
      <c r="C724" t="s">
        <v>730</v>
      </c>
      <c r="D724">
        <v>69</v>
      </c>
      <c r="E724" t="s">
        <v>77</v>
      </c>
      <c r="F724" t="s">
        <v>2320</v>
      </c>
      <c r="G724" t="s">
        <v>2338</v>
      </c>
      <c r="H724" t="s">
        <v>1261</v>
      </c>
      <c r="I724" t="s">
        <v>1320</v>
      </c>
      <c r="J724">
        <v>5.9799999999999999E-2</v>
      </c>
    </row>
    <row r="725" spans="1:10" hidden="1">
      <c r="A725" t="s">
        <v>570</v>
      </c>
      <c r="B725">
        <v>65</v>
      </c>
      <c r="C725" t="s">
        <v>730</v>
      </c>
      <c r="D725">
        <v>69</v>
      </c>
      <c r="E725" t="s">
        <v>77</v>
      </c>
      <c r="F725" t="s">
        <v>2320</v>
      </c>
      <c r="G725" t="s">
        <v>2339</v>
      </c>
      <c r="H725" t="s">
        <v>1439</v>
      </c>
      <c r="I725" t="s">
        <v>1320</v>
      </c>
      <c r="J725">
        <v>0.16850000000000001</v>
      </c>
    </row>
    <row r="726" spans="1:10" hidden="1">
      <c r="A726" t="s">
        <v>570</v>
      </c>
      <c r="B726">
        <v>65</v>
      </c>
      <c r="C726" t="s">
        <v>730</v>
      </c>
      <c r="D726">
        <v>69</v>
      </c>
      <c r="E726" t="s">
        <v>77</v>
      </c>
      <c r="F726" t="s">
        <v>2320</v>
      </c>
      <c r="G726" t="s">
        <v>2298</v>
      </c>
      <c r="H726" t="s">
        <v>1585</v>
      </c>
      <c r="I726" t="s">
        <v>1320</v>
      </c>
      <c r="J726">
        <v>0.23369999999999999</v>
      </c>
    </row>
    <row r="727" spans="1:10" hidden="1">
      <c r="A727" t="s">
        <v>570</v>
      </c>
      <c r="B727">
        <v>65</v>
      </c>
      <c r="C727" t="s">
        <v>730</v>
      </c>
      <c r="D727">
        <v>69</v>
      </c>
      <c r="E727" t="s">
        <v>77</v>
      </c>
      <c r="F727" t="s">
        <v>2322</v>
      </c>
      <c r="G727" t="s">
        <v>2325</v>
      </c>
      <c r="H727" t="s">
        <v>1252</v>
      </c>
      <c r="I727" t="s">
        <v>1320</v>
      </c>
      <c r="J727">
        <v>2.4500000000000001E-2</v>
      </c>
    </row>
    <row r="728" spans="1:10" hidden="1">
      <c r="A728" t="s">
        <v>570</v>
      </c>
      <c r="B728">
        <v>65</v>
      </c>
      <c r="C728" t="s">
        <v>730</v>
      </c>
      <c r="D728">
        <v>69</v>
      </c>
      <c r="E728" t="s">
        <v>77</v>
      </c>
      <c r="F728" t="s">
        <v>2322</v>
      </c>
      <c r="G728" t="s">
        <v>2326</v>
      </c>
      <c r="H728" t="s">
        <v>1360</v>
      </c>
      <c r="I728" t="s">
        <v>1320</v>
      </c>
      <c r="J728">
        <v>0.11409999999999999</v>
      </c>
    </row>
    <row r="729" spans="1:10" hidden="1">
      <c r="A729" t="s">
        <v>570</v>
      </c>
      <c r="B729">
        <v>65</v>
      </c>
      <c r="C729" t="s">
        <v>730</v>
      </c>
      <c r="D729">
        <v>69</v>
      </c>
      <c r="E729" t="s">
        <v>77</v>
      </c>
      <c r="F729" t="s">
        <v>2322</v>
      </c>
      <c r="G729" t="s">
        <v>2327</v>
      </c>
      <c r="H729" t="s">
        <v>1336</v>
      </c>
      <c r="I729" t="s">
        <v>1320</v>
      </c>
      <c r="J729">
        <v>0.1033</v>
      </c>
    </row>
    <row r="730" spans="1:10" hidden="1">
      <c r="A730" t="s">
        <v>570</v>
      </c>
      <c r="B730">
        <v>65</v>
      </c>
      <c r="C730" t="s">
        <v>730</v>
      </c>
      <c r="D730">
        <v>69</v>
      </c>
      <c r="E730" t="s">
        <v>77</v>
      </c>
      <c r="F730" t="s">
        <v>2322</v>
      </c>
      <c r="G730" t="s">
        <v>2328</v>
      </c>
      <c r="H730" t="s">
        <v>1249</v>
      </c>
      <c r="I730" t="s">
        <v>1320</v>
      </c>
      <c r="J730">
        <v>6.7900000000000002E-2</v>
      </c>
    </row>
    <row r="731" spans="1:10" hidden="1">
      <c r="A731" t="s">
        <v>570</v>
      </c>
      <c r="B731">
        <v>65</v>
      </c>
      <c r="C731" t="s">
        <v>730</v>
      </c>
      <c r="D731">
        <v>69</v>
      </c>
      <c r="E731" t="s">
        <v>77</v>
      </c>
      <c r="F731" t="s">
        <v>2322</v>
      </c>
      <c r="G731" t="s">
        <v>2330</v>
      </c>
      <c r="H731" t="s">
        <v>2347</v>
      </c>
      <c r="I731" t="s">
        <v>1320</v>
      </c>
      <c r="J731">
        <v>0.69020000000000004</v>
      </c>
    </row>
    <row r="732" spans="1:10" hidden="1">
      <c r="A732" t="s">
        <v>570</v>
      </c>
      <c r="B732">
        <v>65</v>
      </c>
      <c r="C732" t="s">
        <v>730</v>
      </c>
      <c r="D732">
        <v>69</v>
      </c>
      <c r="E732" t="s">
        <v>77</v>
      </c>
      <c r="F732" t="s">
        <v>2332</v>
      </c>
      <c r="G732" t="s">
        <v>2333</v>
      </c>
      <c r="H732" t="s">
        <v>1487</v>
      </c>
      <c r="I732" t="s">
        <v>1320</v>
      </c>
      <c r="J732">
        <v>0.50270000000000004</v>
      </c>
    </row>
    <row r="733" spans="1:10" hidden="1">
      <c r="A733" t="s">
        <v>570</v>
      </c>
      <c r="B733">
        <v>65</v>
      </c>
      <c r="C733" t="s">
        <v>730</v>
      </c>
      <c r="D733">
        <v>69</v>
      </c>
      <c r="E733" t="s">
        <v>77</v>
      </c>
      <c r="F733" t="s">
        <v>2332</v>
      </c>
      <c r="G733" t="s">
        <v>2334</v>
      </c>
      <c r="H733" t="s">
        <v>1673</v>
      </c>
      <c r="I733" t="s">
        <v>1320</v>
      </c>
      <c r="J733">
        <v>0.49730000000000002</v>
      </c>
    </row>
    <row r="734" spans="1:10" hidden="1">
      <c r="A734" t="s">
        <v>570</v>
      </c>
      <c r="B734">
        <v>65</v>
      </c>
      <c r="C734" t="s">
        <v>730</v>
      </c>
      <c r="D734">
        <v>67</v>
      </c>
      <c r="E734" t="s">
        <v>82</v>
      </c>
      <c r="F734" t="s">
        <v>1243</v>
      </c>
      <c r="G734" t="s">
        <v>1243</v>
      </c>
      <c r="H734" t="s">
        <v>1345</v>
      </c>
      <c r="I734" t="s">
        <v>1345</v>
      </c>
      <c r="J734">
        <v>1</v>
      </c>
    </row>
    <row r="735" spans="1:10" hidden="1">
      <c r="A735" t="s">
        <v>570</v>
      </c>
      <c r="B735">
        <v>65</v>
      </c>
      <c r="C735" t="s">
        <v>730</v>
      </c>
      <c r="D735">
        <v>67</v>
      </c>
      <c r="E735" t="s">
        <v>82</v>
      </c>
      <c r="F735" t="s">
        <v>2311</v>
      </c>
      <c r="G735" t="s">
        <v>2318</v>
      </c>
      <c r="H735" t="s">
        <v>1322</v>
      </c>
      <c r="I735" t="s">
        <v>1345</v>
      </c>
      <c r="J735">
        <v>0.63329999999999997</v>
      </c>
    </row>
    <row r="736" spans="1:10" hidden="1">
      <c r="A736" t="s">
        <v>570</v>
      </c>
      <c r="B736">
        <v>65</v>
      </c>
      <c r="C736" t="s">
        <v>730</v>
      </c>
      <c r="D736">
        <v>67</v>
      </c>
      <c r="E736" t="s">
        <v>82</v>
      </c>
      <c r="F736" t="s">
        <v>2311</v>
      </c>
      <c r="G736" t="s">
        <v>2319</v>
      </c>
      <c r="H736" t="s">
        <v>1429</v>
      </c>
      <c r="I736" t="s">
        <v>1345</v>
      </c>
      <c r="J736">
        <v>0.36670000000000003</v>
      </c>
    </row>
    <row r="737" spans="1:10" hidden="1">
      <c r="A737" t="s">
        <v>570</v>
      </c>
      <c r="B737">
        <v>65</v>
      </c>
      <c r="C737" t="s">
        <v>730</v>
      </c>
      <c r="D737">
        <v>67</v>
      </c>
      <c r="E737" t="s">
        <v>82</v>
      </c>
      <c r="F737" t="s">
        <v>2320</v>
      </c>
      <c r="G737" t="s">
        <v>2321</v>
      </c>
      <c r="H737" t="s">
        <v>1553</v>
      </c>
      <c r="I737" t="s">
        <v>1345</v>
      </c>
      <c r="J737">
        <v>0.62</v>
      </c>
    </row>
    <row r="738" spans="1:10" hidden="1">
      <c r="A738" t="s">
        <v>570</v>
      </c>
      <c r="B738">
        <v>65</v>
      </c>
      <c r="C738" t="s">
        <v>730</v>
      </c>
      <c r="D738">
        <v>67</v>
      </c>
      <c r="E738" t="s">
        <v>82</v>
      </c>
      <c r="F738" t="s">
        <v>2320</v>
      </c>
      <c r="G738" t="s">
        <v>2338</v>
      </c>
      <c r="H738" t="s">
        <v>1323</v>
      </c>
      <c r="I738" t="s">
        <v>1345</v>
      </c>
      <c r="J738">
        <v>0.06</v>
      </c>
    </row>
    <row r="739" spans="1:10" hidden="1">
      <c r="A739" t="s">
        <v>570</v>
      </c>
      <c r="B739">
        <v>65</v>
      </c>
      <c r="C739" t="s">
        <v>730</v>
      </c>
      <c r="D739">
        <v>67</v>
      </c>
      <c r="E739" t="s">
        <v>82</v>
      </c>
      <c r="F739" t="s">
        <v>2320</v>
      </c>
      <c r="G739" t="s">
        <v>2339</v>
      </c>
      <c r="H739" t="s">
        <v>1269</v>
      </c>
      <c r="I739" t="s">
        <v>1345</v>
      </c>
      <c r="J739">
        <v>0.1767</v>
      </c>
    </row>
    <row r="740" spans="1:10" hidden="1">
      <c r="A740" t="s">
        <v>570</v>
      </c>
      <c r="B740">
        <v>65</v>
      </c>
      <c r="C740" t="s">
        <v>730</v>
      </c>
      <c r="D740">
        <v>67</v>
      </c>
      <c r="E740" t="s">
        <v>82</v>
      </c>
      <c r="F740" t="s">
        <v>2320</v>
      </c>
      <c r="G740" t="s">
        <v>2340</v>
      </c>
      <c r="H740" t="s">
        <v>1312</v>
      </c>
      <c r="I740" t="s">
        <v>1345</v>
      </c>
      <c r="J740">
        <v>1.67E-2</v>
      </c>
    </row>
    <row r="741" spans="1:10" hidden="1">
      <c r="A741" t="s">
        <v>570</v>
      </c>
      <c r="B741">
        <v>65</v>
      </c>
      <c r="C741" t="s">
        <v>730</v>
      </c>
      <c r="D741">
        <v>67</v>
      </c>
      <c r="E741" t="s">
        <v>82</v>
      </c>
      <c r="F741" t="s">
        <v>2320</v>
      </c>
      <c r="G741" t="s">
        <v>2298</v>
      </c>
      <c r="H741" t="s">
        <v>1279</v>
      </c>
      <c r="I741" t="s">
        <v>1345</v>
      </c>
      <c r="J741">
        <v>0.22</v>
      </c>
    </row>
    <row r="742" spans="1:10" hidden="1">
      <c r="A742" t="s">
        <v>570</v>
      </c>
      <c r="B742">
        <v>65</v>
      </c>
      <c r="C742" t="s">
        <v>730</v>
      </c>
      <c r="D742">
        <v>67</v>
      </c>
      <c r="E742" t="s">
        <v>82</v>
      </c>
      <c r="F742" t="s">
        <v>2322</v>
      </c>
      <c r="G742" t="s">
        <v>2323</v>
      </c>
      <c r="H742" t="s">
        <v>2324</v>
      </c>
      <c r="I742" t="s">
        <v>1345</v>
      </c>
      <c r="J742">
        <v>3.3E-3</v>
      </c>
    </row>
    <row r="743" spans="1:10" hidden="1">
      <c r="A743" t="s">
        <v>570</v>
      </c>
      <c r="B743">
        <v>65</v>
      </c>
      <c r="C743" t="s">
        <v>730</v>
      </c>
      <c r="D743">
        <v>67</v>
      </c>
      <c r="E743" t="s">
        <v>82</v>
      </c>
      <c r="F743" t="s">
        <v>2322</v>
      </c>
      <c r="G743" t="s">
        <v>2325</v>
      </c>
      <c r="H743" t="s">
        <v>1352</v>
      </c>
      <c r="I743" t="s">
        <v>1345</v>
      </c>
      <c r="J743">
        <v>2.3300000000000001E-2</v>
      </c>
    </row>
    <row r="744" spans="1:10" hidden="1">
      <c r="A744" t="s">
        <v>570</v>
      </c>
      <c r="B744">
        <v>65</v>
      </c>
      <c r="C744" t="s">
        <v>730</v>
      </c>
      <c r="D744">
        <v>67</v>
      </c>
      <c r="E744" t="s">
        <v>82</v>
      </c>
      <c r="F744" t="s">
        <v>2322</v>
      </c>
      <c r="G744" t="s">
        <v>2326</v>
      </c>
      <c r="H744" t="s">
        <v>1281</v>
      </c>
      <c r="I744" t="s">
        <v>1345</v>
      </c>
      <c r="J744">
        <v>0.13669999999999999</v>
      </c>
    </row>
    <row r="745" spans="1:10" hidden="1">
      <c r="A745" t="s">
        <v>570</v>
      </c>
      <c r="B745">
        <v>65</v>
      </c>
      <c r="C745" t="s">
        <v>730</v>
      </c>
      <c r="D745">
        <v>67</v>
      </c>
      <c r="E745" t="s">
        <v>82</v>
      </c>
      <c r="F745" t="s">
        <v>2322</v>
      </c>
      <c r="G745" t="s">
        <v>2327</v>
      </c>
      <c r="H745" t="s">
        <v>1246</v>
      </c>
      <c r="I745" t="s">
        <v>1345</v>
      </c>
      <c r="J745">
        <v>9.3299999999999994E-2</v>
      </c>
    </row>
    <row r="746" spans="1:10" hidden="1">
      <c r="A746" t="s">
        <v>570</v>
      </c>
      <c r="B746">
        <v>65</v>
      </c>
      <c r="C746" t="s">
        <v>730</v>
      </c>
      <c r="D746">
        <v>67</v>
      </c>
      <c r="E746" t="s">
        <v>82</v>
      </c>
      <c r="F746" t="s">
        <v>2322</v>
      </c>
      <c r="G746" t="s">
        <v>2328</v>
      </c>
      <c r="H746" t="s">
        <v>1549</v>
      </c>
      <c r="I746" t="s">
        <v>1345</v>
      </c>
      <c r="J746">
        <v>7.6700000000000004E-2</v>
      </c>
    </row>
    <row r="747" spans="1:10" hidden="1">
      <c r="A747" t="s">
        <v>570</v>
      </c>
      <c r="B747">
        <v>65</v>
      </c>
      <c r="C747" t="s">
        <v>730</v>
      </c>
      <c r="D747">
        <v>67</v>
      </c>
      <c r="E747" t="s">
        <v>82</v>
      </c>
      <c r="F747" t="s">
        <v>2322</v>
      </c>
      <c r="G747" t="s">
        <v>2330</v>
      </c>
      <c r="H747" t="s">
        <v>2389</v>
      </c>
      <c r="I747" t="s">
        <v>1345</v>
      </c>
      <c r="J747">
        <v>0.66669999999999996</v>
      </c>
    </row>
    <row r="748" spans="1:10" hidden="1">
      <c r="A748" t="s">
        <v>570</v>
      </c>
      <c r="B748">
        <v>65</v>
      </c>
      <c r="C748" t="s">
        <v>730</v>
      </c>
      <c r="D748">
        <v>67</v>
      </c>
      <c r="E748" t="s">
        <v>82</v>
      </c>
      <c r="F748" t="s">
        <v>2332</v>
      </c>
      <c r="G748" t="s">
        <v>2333</v>
      </c>
      <c r="H748" t="s">
        <v>1524</v>
      </c>
      <c r="I748" t="s">
        <v>1345</v>
      </c>
      <c r="J748">
        <v>0.5</v>
      </c>
    </row>
    <row r="749" spans="1:10" hidden="1">
      <c r="A749" t="s">
        <v>570</v>
      </c>
      <c r="B749">
        <v>65</v>
      </c>
      <c r="C749" t="s">
        <v>730</v>
      </c>
      <c r="D749">
        <v>67</v>
      </c>
      <c r="E749" t="s">
        <v>82</v>
      </c>
      <c r="F749" t="s">
        <v>2332</v>
      </c>
      <c r="G749" t="s">
        <v>2334</v>
      </c>
      <c r="H749" t="s">
        <v>1524</v>
      </c>
      <c r="I749" t="s">
        <v>1345</v>
      </c>
      <c r="J749">
        <v>0.5</v>
      </c>
    </row>
    <row r="750" spans="1:10" hidden="1">
      <c r="A750" t="s">
        <v>570</v>
      </c>
      <c r="B750">
        <v>1441</v>
      </c>
      <c r="C750" t="s">
        <v>2</v>
      </c>
      <c r="D750">
        <v>1442</v>
      </c>
      <c r="E750" t="s">
        <v>2</v>
      </c>
      <c r="F750" t="s">
        <v>1243</v>
      </c>
      <c r="G750" t="s">
        <v>1243</v>
      </c>
      <c r="H750" t="s">
        <v>1246</v>
      </c>
      <c r="I750" t="s">
        <v>1246</v>
      </c>
      <c r="J750">
        <v>1</v>
      </c>
    </row>
    <row r="751" spans="1:10" hidden="1">
      <c r="A751" t="s">
        <v>570</v>
      </c>
      <c r="B751">
        <v>1441</v>
      </c>
      <c r="C751" t="s">
        <v>2</v>
      </c>
      <c r="D751">
        <v>1442</v>
      </c>
      <c r="E751" t="s">
        <v>2</v>
      </c>
      <c r="F751" t="s">
        <v>2311</v>
      </c>
      <c r="G751" t="s">
        <v>2343</v>
      </c>
      <c r="H751" t="s">
        <v>1252</v>
      </c>
      <c r="I751" t="s">
        <v>1246</v>
      </c>
      <c r="J751">
        <v>0.32140000000000002</v>
      </c>
    </row>
    <row r="752" spans="1:10" hidden="1">
      <c r="A752" t="s">
        <v>570</v>
      </c>
      <c r="B752">
        <v>1441</v>
      </c>
      <c r="C752" t="s">
        <v>2</v>
      </c>
      <c r="D752">
        <v>1442</v>
      </c>
      <c r="E752" t="s">
        <v>2</v>
      </c>
      <c r="F752" t="s">
        <v>2311</v>
      </c>
      <c r="G752" t="s">
        <v>1250</v>
      </c>
      <c r="H752" t="s">
        <v>2335</v>
      </c>
      <c r="I752" t="s">
        <v>1246</v>
      </c>
      <c r="J752">
        <v>0.1429</v>
      </c>
    </row>
    <row r="753" spans="1:10" hidden="1">
      <c r="A753" t="s">
        <v>570</v>
      </c>
      <c r="B753">
        <v>1441</v>
      </c>
      <c r="C753" t="s">
        <v>2</v>
      </c>
      <c r="D753">
        <v>1442</v>
      </c>
      <c r="E753" t="s">
        <v>2</v>
      </c>
      <c r="F753" t="s">
        <v>2311</v>
      </c>
      <c r="G753" t="s">
        <v>1401</v>
      </c>
      <c r="H753" t="s">
        <v>1335</v>
      </c>
      <c r="I753" t="s">
        <v>1246</v>
      </c>
      <c r="J753">
        <v>0.28570000000000001</v>
      </c>
    </row>
    <row r="754" spans="1:10" hidden="1">
      <c r="A754" t="s">
        <v>570</v>
      </c>
      <c r="B754">
        <v>1441</v>
      </c>
      <c r="C754" t="s">
        <v>2</v>
      </c>
      <c r="D754">
        <v>1442</v>
      </c>
      <c r="E754" t="s">
        <v>2</v>
      </c>
      <c r="F754" t="s">
        <v>2311</v>
      </c>
      <c r="G754" t="s">
        <v>1357</v>
      </c>
      <c r="H754" t="s">
        <v>1352</v>
      </c>
      <c r="I754" t="s">
        <v>1246</v>
      </c>
      <c r="J754">
        <v>0.25</v>
      </c>
    </row>
    <row r="755" spans="1:10" hidden="1">
      <c r="A755" t="s">
        <v>570</v>
      </c>
      <c r="B755">
        <v>1441</v>
      </c>
      <c r="C755" t="s">
        <v>2</v>
      </c>
      <c r="D755">
        <v>1442</v>
      </c>
      <c r="E755" t="s">
        <v>2</v>
      </c>
      <c r="F755" t="s">
        <v>2320</v>
      </c>
      <c r="G755" t="s">
        <v>2321</v>
      </c>
      <c r="H755" t="s">
        <v>1352</v>
      </c>
      <c r="I755" t="s">
        <v>1246</v>
      </c>
      <c r="J755">
        <v>0.25</v>
      </c>
    </row>
    <row r="756" spans="1:10" hidden="1">
      <c r="A756" t="s">
        <v>570</v>
      </c>
      <c r="B756">
        <v>1441</v>
      </c>
      <c r="C756" t="s">
        <v>2</v>
      </c>
      <c r="D756">
        <v>1442</v>
      </c>
      <c r="E756" t="s">
        <v>2</v>
      </c>
      <c r="F756" t="s">
        <v>2322</v>
      </c>
      <c r="G756" t="s">
        <v>2330</v>
      </c>
      <c r="H756" t="s">
        <v>1246</v>
      </c>
      <c r="I756" t="s">
        <v>1246</v>
      </c>
      <c r="J756">
        <v>1</v>
      </c>
    </row>
    <row r="757" spans="1:10" hidden="1">
      <c r="A757" t="s">
        <v>570</v>
      </c>
      <c r="B757">
        <v>1441</v>
      </c>
      <c r="C757" t="s">
        <v>2</v>
      </c>
      <c r="D757">
        <v>1442</v>
      </c>
      <c r="E757" t="s">
        <v>2</v>
      </c>
      <c r="F757" t="s">
        <v>2332</v>
      </c>
      <c r="G757" t="s">
        <v>2333</v>
      </c>
      <c r="H757" t="s">
        <v>1417</v>
      </c>
      <c r="I757" t="s">
        <v>1246</v>
      </c>
      <c r="J757">
        <v>0.75</v>
      </c>
    </row>
    <row r="758" spans="1:10" hidden="1">
      <c r="A758" t="s">
        <v>570</v>
      </c>
      <c r="B758">
        <v>1441</v>
      </c>
      <c r="C758" t="s">
        <v>2</v>
      </c>
      <c r="D758">
        <v>1442</v>
      </c>
      <c r="E758" t="s">
        <v>2</v>
      </c>
      <c r="F758" t="s">
        <v>2332</v>
      </c>
      <c r="G758" t="s">
        <v>2334</v>
      </c>
      <c r="H758" t="s">
        <v>1352</v>
      </c>
      <c r="I758" t="s">
        <v>1246</v>
      </c>
      <c r="J758">
        <v>0.25</v>
      </c>
    </row>
    <row r="759" spans="1:10" hidden="1">
      <c r="A759" t="s">
        <v>570</v>
      </c>
      <c r="B759">
        <v>72</v>
      </c>
      <c r="C759" t="s">
        <v>736</v>
      </c>
      <c r="D759">
        <v>73</v>
      </c>
      <c r="E759" t="s">
        <v>172</v>
      </c>
      <c r="F759" t="s">
        <v>1243</v>
      </c>
      <c r="G759" t="s">
        <v>1243</v>
      </c>
      <c r="H759" t="s">
        <v>1528</v>
      </c>
      <c r="I759" t="s">
        <v>1528</v>
      </c>
      <c r="J759">
        <v>1</v>
      </c>
    </row>
    <row r="760" spans="1:10" hidden="1">
      <c r="A760" t="s">
        <v>570</v>
      </c>
      <c r="B760">
        <v>72</v>
      </c>
      <c r="C760" t="s">
        <v>736</v>
      </c>
      <c r="D760">
        <v>73</v>
      </c>
      <c r="E760" t="s">
        <v>172</v>
      </c>
      <c r="F760" t="s">
        <v>2311</v>
      </c>
      <c r="G760" t="s">
        <v>2312</v>
      </c>
      <c r="H760" t="s">
        <v>1253</v>
      </c>
      <c r="I760" t="s">
        <v>1528</v>
      </c>
      <c r="J760">
        <v>0.112</v>
      </c>
    </row>
    <row r="761" spans="1:10" hidden="1">
      <c r="A761" t="s">
        <v>570</v>
      </c>
      <c r="B761">
        <v>72</v>
      </c>
      <c r="C761" t="s">
        <v>736</v>
      </c>
      <c r="D761">
        <v>73</v>
      </c>
      <c r="E761" t="s">
        <v>172</v>
      </c>
      <c r="F761" t="s">
        <v>2311</v>
      </c>
      <c r="G761" t="s">
        <v>2313</v>
      </c>
      <c r="H761" t="s">
        <v>1549</v>
      </c>
      <c r="I761" t="s">
        <v>1528</v>
      </c>
      <c r="J761">
        <v>8.8800000000000004E-2</v>
      </c>
    </row>
    <row r="762" spans="1:10" hidden="1">
      <c r="A762" t="s">
        <v>570</v>
      </c>
      <c r="B762">
        <v>72</v>
      </c>
      <c r="C762" t="s">
        <v>736</v>
      </c>
      <c r="D762">
        <v>73</v>
      </c>
      <c r="E762" t="s">
        <v>172</v>
      </c>
      <c r="F762" t="s">
        <v>2311</v>
      </c>
      <c r="G762" t="s">
        <v>2314</v>
      </c>
      <c r="H762" t="s">
        <v>1541</v>
      </c>
      <c r="I762" t="s">
        <v>1528</v>
      </c>
      <c r="J762">
        <v>0.1042</v>
      </c>
    </row>
    <row r="763" spans="1:10" hidden="1">
      <c r="A763" t="s">
        <v>570</v>
      </c>
      <c r="B763">
        <v>72</v>
      </c>
      <c r="C763" t="s">
        <v>736</v>
      </c>
      <c r="D763">
        <v>73</v>
      </c>
      <c r="E763" t="s">
        <v>172</v>
      </c>
      <c r="F763" t="s">
        <v>2311</v>
      </c>
      <c r="G763" t="s">
        <v>2315</v>
      </c>
      <c r="H763" t="s">
        <v>1549</v>
      </c>
      <c r="I763" t="s">
        <v>1528</v>
      </c>
      <c r="J763">
        <v>8.8800000000000004E-2</v>
      </c>
    </row>
    <row r="764" spans="1:10" hidden="1">
      <c r="A764" t="s">
        <v>570</v>
      </c>
      <c r="B764">
        <v>72</v>
      </c>
      <c r="C764" t="s">
        <v>736</v>
      </c>
      <c r="D764">
        <v>73</v>
      </c>
      <c r="E764" t="s">
        <v>172</v>
      </c>
      <c r="F764" t="s">
        <v>2311</v>
      </c>
      <c r="G764" t="s">
        <v>2316</v>
      </c>
      <c r="H764" t="s">
        <v>1304</v>
      </c>
      <c r="I764" t="s">
        <v>1528</v>
      </c>
      <c r="J764">
        <v>0.1158</v>
      </c>
    </row>
    <row r="765" spans="1:10" hidden="1">
      <c r="A765" t="s">
        <v>570</v>
      </c>
      <c r="B765">
        <v>72</v>
      </c>
      <c r="C765" t="s">
        <v>736</v>
      </c>
      <c r="D765">
        <v>73</v>
      </c>
      <c r="E765" t="s">
        <v>172</v>
      </c>
      <c r="F765" t="s">
        <v>2311</v>
      </c>
      <c r="G765" t="s">
        <v>2317</v>
      </c>
      <c r="H765" t="s">
        <v>1541</v>
      </c>
      <c r="I765" t="s">
        <v>1528</v>
      </c>
      <c r="J765">
        <v>0.1042</v>
      </c>
    </row>
    <row r="766" spans="1:10" hidden="1">
      <c r="A766" t="s">
        <v>570</v>
      </c>
      <c r="B766">
        <v>72</v>
      </c>
      <c r="C766" t="s">
        <v>736</v>
      </c>
      <c r="D766">
        <v>73</v>
      </c>
      <c r="E766" t="s">
        <v>172</v>
      </c>
      <c r="F766" t="s">
        <v>2311</v>
      </c>
      <c r="G766" t="s">
        <v>2336</v>
      </c>
      <c r="H766" t="s">
        <v>1541</v>
      </c>
      <c r="I766" t="s">
        <v>1528</v>
      </c>
      <c r="J766">
        <v>0.1042</v>
      </c>
    </row>
    <row r="767" spans="1:10" hidden="1">
      <c r="A767" t="s">
        <v>570</v>
      </c>
      <c r="B767">
        <v>72</v>
      </c>
      <c r="C767" t="s">
        <v>736</v>
      </c>
      <c r="D767">
        <v>73</v>
      </c>
      <c r="E767" t="s">
        <v>172</v>
      </c>
      <c r="F767" t="s">
        <v>2311</v>
      </c>
      <c r="G767" t="s">
        <v>2337</v>
      </c>
      <c r="H767" t="s">
        <v>1244</v>
      </c>
      <c r="I767" t="s">
        <v>1528</v>
      </c>
      <c r="J767">
        <v>0.1351</v>
      </c>
    </row>
    <row r="768" spans="1:10" hidden="1">
      <c r="A768" t="s">
        <v>570</v>
      </c>
      <c r="B768">
        <v>72</v>
      </c>
      <c r="C768" t="s">
        <v>736</v>
      </c>
      <c r="D768">
        <v>73</v>
      </c>
      <c r="E768" t="s">
        <v>172</v>
      </c>
      <c r="F768" t="s">
        <v>2311</v>
      </c>
      <c r="G768" t="s">
        <v>2318</v>
      </c>
      <c r="H768" t="s">
        <v>1261</v>
      </c>
      <c r="I768" t="s">
        <v>1528</v>
      </c>
      <c r="J768">
        <v>8.4900000000000003E-2</v>
      </c>
    </row>
    <row r="769" spans="1:10" hidden="1">
      <c r="A769" t="s">
        <v>570</v>
      </c>
      <c r="B769">
        <v>72</v>
      </c>
      <c r="C769" t="s">
        <v>736</v>
      </c>
      <c r="D769">
        <v>73</v>
      </c>
      <c r="E769" t="s">
        <v>172</v>
      </c>
      <c r="F769" t="s">
        <v>2311</v>
      </c>
      <c r="G769" t="s">
        <v>2319</v>
      </c>
      <c r="H769" t="s">
        <v>1591</v>
      </c>
      <c r="I769" t="s">
        <v>1528</v>
      </c>
      <c r="J769">
        <v>6.1800000000000001E-2</v>
      </c>
    </row>
    <row r="770" spans="1:10" hidden="1">
      <c r="A770" t="s">
        <v>570</v>
      </c>
      <c r="B770">
        <v>72</v>
      </c>
      <c r="C770" t="s">
        <v>736</v>
      </c>
      <c r="D770">
        <v>73</v>
      </c>
      <c r="E770" t="s">
        <v>172</v>
      </c>
      <c r="F770" t="s">
        <v>2320</v>
      </c>
      <c r="G770" t="s">
        <v>2321</v>
      </c>
      <c r="H770" t="s">
        <v>1386</v>
      </c>
      <c r="I770" t="s">
        <v>1528</v>
      </c>
      <c r="J770">
        <v>0.18920000000000001</v>
      </c>
    </row>
    <row r="771" spans="1:10" hidden="1">
      <c r="A771" t="s">
        <v>570</v>
      </c>
      <c r="B771">
        <v>72</v>
      </c>
      <c r="C771" t="s">
        <v>736</v>
      </c>
      <c r="D771">
        <v>73</v>
      </c>
      <c r="E771" t="s">
        <v>172</v>
      </c>
      <c r="F771" t="s">
        <v>2320</v>
      </c>
      <c r="G771" t="s">
        <v>2298</v>
      </c>
      <c r="H771" t="s">
        <v>1331</v>
      </c>
      <c r="I771" t="s">
        <v>1528</v>
      </c>
      <c r="J771">
        <v>0.17369999999999999</v>
      </c>
    </row>
    <row r="772" spans="1:10" hidden="1">
      <c r="A772" t="s">
        <v>570</v>
      </c>
      <c r="B772">
        <v>72</v>
      </c>
      <c r="C772" t="s">
        <v>736</v>
      </c>
      <c r="D772">
        <v>73</v>
      </c>
      <c r="E772" t="s">
        <v>172</v>
      </c>
      <c r="F772" t="s">
        <v>2322</v>
      </c>
      <c r="G772" t="s">
        <v>2325</v>
      </c>
      <c r="H772" t="s">
        <v>2324</v>
      </c>
      <c r="I772" t="s">
        <v>1528</v>
      </c>
      <c r="J772">
        <v>3.8999999999999998E-3</v>
      </c>
    </row>
    <row r="773" spans="1:10" hidden="1">
      <c r="A773" t="s">
        <v>570</v>
      </c>
      <c r="B773">
        <v>72</v>
      </c>
      <c r="C773" t="s">
        <v>736</v>
      </c>
      <c r="D773">
        <v>73</v>
      </c>
      <c r="E773" t="s">
        <v>172</v>
      </c>
      <c r="F773" t="s">
        <v>2322</v>
      </c>
      <c r="G773" t="s">
        <v>2326</v>
      </c>
      <c r="H773" t="s">
        <v>2344</v>
      </c>
      <c r="I773" t="s">
        <v>1528</v>
      </c>
      <c r="J773">
        <v>7.7000000000000002E-3</v>
      </c>
    </row>
    <row r="774" spans="1:10" hidden="1">
      <c r="A774" t="s">
        <v>570</v>
      </c>
      <c r="B774">
        <v>72</v>
      </c>
      <c r="C774" t="s">
        <v>736</v>
      </c>
      <c r="D774">
        <v>73</v>
      </c>
      <c r="E774" t="s">
        <v>172</v>
      </c>
      <c r="F774" t="s">
        <v>2322</v>
      </c>
      <c r="G774" t="s">
        <v>2327</v>
      </c>
      <c r="H774" t="s">
        <v>1248</v>
      </c>
      <c r="I774" t="s">
        <v>1528</v>
      </c>
      <c r="J774">
        <v>2.3199999999999998E-2</v>
      </c>
    </row>
    <row r="775" spans="1:10" hidden="1">
      <c r="A775" t="s">
        <v>570</v>
      </c>
      <c r="B775">
        <v>72</v>
      </c>
      <c r="C775" t="s">
        <v>736</v>
      </c>
      <c r="D775">
        <v>73</v>
      </c>
      <c r="E775" t="s">
        <v>172</v>
      </c>
      <c r="F775" t="s">
        <v>2322</v>
      </c>
      <c r="G775" t="s">
        <v>2328</v>
      </c>
      <c r="H775" t="s">
        <v>2329</v>
      </c>
      <c r="I775" t="s">
        <v>1528</v>
      </c>
      <c r="J775">
        <v>1.1599999999999999E-2</v>
      </c>
    </row>
    <row r="776" spans="1:10" hidden="1">
      <c r="A776" t="s">
        <v>570</v>
      </c>
      <c r="B776">
        <v>72</v>
      </c>
      <c r="C776" t="s">
        <v>736</v>
      </c>
      <c r="D776">
        <v>73</v>
      </c>
      <c r="E776" t="s">
        <v>172</v>
      </c>
      <c r="F776" t="s">
        <v>2322</v>
      </c>
      <c r="G776" t="s">
        <v>2330</v>
      </c>
      <c r="H776" t="s">
        <v>2353</v>
      </c>
      <c r="I776" t="s">
        <v>1528</v>
      </c>
      <c r="J776">
        <v>0.95369999999999999</v>
      </c>
    </row>
    <row r="777" spans="1:10" hidden="1">
      <c r="A777" t="s">
        <v>570</v>
      </c>
      <c r="B777">
        <v>72</v>
      </c>
      <c r="C777" t="s">
        <v>736</v>
      </c>
      <c r="D777">
        <v>73</v>
      </c>
      <c r="E777" t="s">
        <v>172</v>
      </c>
      <c r="F777" t="s">
        <v>2332</v>
      </c>
      <c r="G777" t="s">
        <v>2333</v>
      </c>
      <c r="H777" t="s">
        <v>2380</v>
      </c>
      <c r="I777" t="s">
        <v>1528</v>
      </c>
      <c r="J777">
        <v>0.4672</v>
      </c>
    </row>
    <row r="778" spans="1:10" hidden="1">
      <c r="A778" t="s">
        <v>570</v>
      </c>
      <c r="B778">
        <v>72</v>
      </c>
      <c r="C778" t="s">
        <v>736</v>
      </c>
      <c r="D778">
        <v>73</v>
      </c>
      <c r="E778" t="s">
        <v>172</v>
      </c>
      <c r="F778" t="s">
        <v>2332</v>
      </c>
      <c r="G778" t="s">
        <v>2334</v>
      </c>
      <c r="H778" t="s">
        <v>1485</v>
      </c>
      <c r="I778" t="s">
        <v>1528</v>
      </c>
      <c r="J778">
        <v>0.53280000000000005</v>
      </c>
    </row>
    <row r="779" spans="1:10" hidden="1">
      <c r="A779" t="s">
        <v>570</v>
      </c>
      <c r="B779">
        <v>1031</v>
      </c>
      <c r="C779" t="s">
        <v>737</v>
      </c>
      <c r="D779">
        <v>1033</v>
      </c>
      <c r="E779" t="s">
        <v>92</v>
      </c>
      <c r="F779" t="s">
        <v>1243</v>
      </c>
      <c r="G779" t="s">
        <v>1243</v>
      </c>
      <c r="H779" t="s">
        <v>2392</v>
      </c>
      <c r="I779" t="s">
        <v>2392</v>
      </c>
      <c r="J779">
        <v>1</v>
      </c>
    </row>
    <row r="780" spans="1:10" hidden="1">
      <c r="A780" t="s">
        <v>570</v>
      </c>
      <c r="B780">
        <v>1031</v>
      </c>
      <c r="C780" t="s">
        <v>737</v>
      </c>
      <c r="D780">
        <v>1033</v>
      </c>
      <c r="E780" t="s">
        <v>92</v>
      </c>
      <c r="F780" t="s">
        <v>2311</v>
      </c>
      <c r="G780" t="s">
        <v>2312</v>
      </c>
      <c r="H780" t="s">
        <v>1521</v>
      </c>
      <c r="I780" t="s">
        <v>2392</v>
      </c>
      <c r="J780">
        <v>0.1053</v>
      </c>
    </row>
    <row r="781" spans="1:10" hidden="1">
      <c r="A781" t="s">
        <v>570</v>
      </c>
      <c r="B781">
        <v>1031</v>
      </c>
      <c r="C781" t="s">
        <v>737</v>
      </c>
      <c r="D781">
        <v>1033</v>
      </c>
      <c r="E781" t="s">
        <v>92</v>
      </c>
      <c r="F781" t="s">
        <v>2311</v>
      </c>
      <c r="G781" t="s">
        <v>2313</v>
      </c>
      <c r="H781" t="s">
        <v>1336</v>
      </c>
      <c r="I781" t="s">
        <v>2392</v>
      </c>
      <c r="J781">
        <v>0.1176</v>
      </c>
    </row>
    <row r="782" spans="1:10" hidden="1">
      <c r="A782" t="s">
        <v>570</v>
      </c>
      <c r="B782">
        <v>1031</v>
      </c>
      <c r="C782" t="s">
        <v>737</v>
      </c>
      <c r="D782">
        <v>1033</v>
      </c>
      <c r="E782" t="s">
        <v>92</v>
      </c>
      <c r="F782" t="s">
        <v>2311</v>
      </c>
      <c r="G782" t="s">
        <v>2314</v>
      </c>
      <c r="H782" t="s">
        <v>1460</v>
      </c>
      <c r="I782" t="s">
        <v>2392</v>
      </c>
      <c r="J782">
        <v>6.1899999999999997E-2</v>
      </c>
    </row>
    <row r="783" spans="1:10" hidden="1">
      <c r="A783" t="s">
        <v>570</v>
      </c>
      <c r="B783">
        <v>1031</v>
      </c>
      <c r="C783" t="s">
        <v>737</v>
      </c>
      <c r="D783">
        <v>1033</v>
      </c>
      <c r="E783" t="s">
        <v>92</v>
      </c>
      <c r="F783" t="s">
        <v>2311</v>
      </c>
      <c r="G783" t="s">
        <v>2315</v>
      </c>
      <c r="H783" t="s">
        <v>1521</v>
      </c>
      <c r="I783" t="s">
        <v>2392</v>
      </c>
      <c r="J783">
        <v>0.1053</v>
      </c>
    </row>
    <row r="784" spans="1:10" hidden="1">
      <c r="A784" t="s">
        <v>570</v>
      </c>
      <c r="B784">
        <v>1031</v>
      </c>
      <c r="C784" t="s">
        <v>737</v>
      </c>
      <c r="D784">
        <v>1033</v>
      </c>
      <c r="E784" t="s">
        <v>92</v>
      </c>
      <c r="F784" t="s">
        <v>2311</v>
      </c>
      <c r="G784" t="s">
        <v>2316</v>
      </c>
      <c r="H784" t="s">
        <v>1261</v>
      </c>
      <c r="I784" t="s">
        <v>2392</v>
      </c>
      <c r="J784">
        <v>6.8099999999999994E-2</v>
      </c>
    </row>
    <row r="785" spans="1:10" hidden="1">
      <c r="A785" t="s">
        <v>570</v>
      </c>
      <c r="B785">
        <v>1031</v>
      </c>
      <c r="C785" t="s">
        <v>737</v>
      </c>
      <c r="D785">
        <v>1033</v>
      </c>
      <c r="E785" t="s">
        <v>92</v>
      </c>
      <c r="F785" t="s">
        <v>2311</v>
      </c>
      <c r="G785" t="s">
        <v>2317</v>
      </c>
      <c r="H785" t="s">
        <v>1410</v>
      </c>
      <c r="I785" t="s">
        <v>2392</v>
      </c>
      <c r="J785">
        <v>9.9099999999999994E-2</v>
      </c>
    </row>
    <row r="786" spans="1:10" hidden="1">
      <c r="A786" t="s">
        <v>570</v>
      </c>
      <c r="B786">
        <v>1031</v>
      </c>
      <c r="C786" t="s">
        <v>737</v>
      </c>
      <c r="D786">
        <v>1033</v>
      </c>
      <c r="E786" t="s">
        <v>92</v>
      </c>
      <c r="F786" t="s">
        <v>2311</v>
      </c>
      <c r="G786" t="s">
        <v>2336</v>
      </c>
      <c r="H786" t="s">
        <v>1324</v>
      </c>
      <c r="I786" t="s">
        <v>2392</v>
      </c>
      <c r="J786">
        <v>0.1207</v>
      </c>
    </row>
    <row r="787" spans="1:10" hidden="1">
      <c r="A787" t="s">
        <v>570</v>
      </c>
      <c r="B787">
        <v>1031</v>
      </c>
      <c r="C787" t="s">
        <v>737</v>
      </c>
      <c r="D787">
        <v>1033</v>
      </c>
      <c r="E787" t="s">
        <v>92</v>
      </c>
      <c r="F787" t="s">
        <v>2311</v>
      </c>
      <c r="G787" t="s">
        <v>2337</v>
      </c>
      <c r="H787" t="s">
        <v>1269</v>
      </c>
      <c r="I787" t="s">
        <v>2392</v>
      </c>
      <c r="J787">
        <v>0.1641</v>
      </c>
    </row>
    <row r="788" spans="1:10" hidden="1">
      <c r="A788" t="s">
        <v>570</v>
      </c>
      <c r="B788">
        <v>1031</v>
      </c>
      <c r="C788" t="s">
        <v>737</v>
      </c>
      <c r="D788">
        <v>1033</v>
      </c>
      <c r="E788" t="s">
        <v>92</v>
      </c>
      <c r="F788" t="s">
        <v>2311</v>
      </c>
      <c r="G788" t="s">
        <v>2318</v>
      </c>
      <c r="H788" t="s">
        <v>1304</v>
      </c>
      <c r="I788" t="s">
        <v>2392</v>
      </c>
      <c r="J788">
        <v>9.2899999999999996E-2</v>
      </c>
    </row>
    <row r="789" spans="1:10" hidden="1">
      <c r="A789" t="s">
        <v>570</v>
      </c>
      <c r="B789">
        <v>1031</v>
      </c>
      <c r="C789" t="s">
        <v>737</v>
      </c>
      <c r="D789">
        <v>1033</v>
      </c>
      <c r="E789" t="s">
        <v>92</v>
      </c>
      <c r="F789" t="s">
        <v>2311</v>
      </c>
      <c r="G789" t="s">
        <v>2319</v>
      </c>
      <c r="H789" t="s">
        <v>1417</v>
      </c>
      <c r="I789" t="s">
        <v>2392</v>
      </c>
      <c r="J789">
        <v>6.5000000000000002E-2</v>
      </c>
    </row>
    <row r="790" spans="1:10" hidden="1">
      <c r="A790" t="s">
        <v>570</v>
      </c>
      <c r="B790">
        <v>1031</v>
      </c>
      <c r="C790" t="s">
        <v>737</v>
      </c>
      <c r="D790">
        <v>1033</v>
      </c>
      <c r="E790" t="s">
        <v>92</v>
      </c>
      <c r="F790" t="s">
        <v>2320</v>
      </c>
      <c r="G790" t="s">
        <v>2321</v>
      </c>
      <c r="H790" t="s">
        <v>1582</v>
      </c>
      <c r="I790" t="s">
        <v>2392</v>
      </c>
      <c r="J790">
        <v>0.33439999999999998</v>
      </c>
    </row>
    <row r="791" spans="1:10" hidden="1">
      <c r="A791" t="s">
        <v>570</v>
      </c>
      <c r="B791">
        <v>1031</v>
      </c>
      <c r="C791" t="s">
        <v>737</v>
      </c>
      <c r="D791">
        <v>1033</v>
      </c>
      <c r="E791" t="s">
        <v>92</v>
      </c>
      <c r="F791" t="s">
        <v>2320</v>
      </c>
      <c r="G791" t="s">
        <v>2298</v>
      </c>
      <c r="H791" t="s">
        <v>1306</v>
      </c>
      <c r="I791" t="s">
        <v>2392</v>
      </c>
      <c r="J791">
        <v>0.19500000000000001</v>
      </c>
    </row>
    <row r="792" spans="1:10" hidden="1">
      <c r="A792" t="s">
        <v>570</v>
      </c>
      <c r="B792">
        <v>1031</v>
      </c>
      <c r="C792" t="s">
        <v>737</v>
      </c>
      <c r="D792">
        <v>1033</v>
      </c>
      <c r="E792" t="s">
        <v>92</v>
      </c>
      <c r="F792" t="s">
        <v>2322</v>
      </c>
      <c r="G792" t="s">
        <v>2325</v>
      </c>
      <c r="H792" t="s">
        <v>2329</v>
      </c>
      <c r="I792" t="s">
        <v>2392</v>
      </c>
      <c r="J792">
        <v>9.2999999999999992E-3</v>
      </c>
    </row>
    <row r="793" spans="1:10" hidden="1">
      <c r="A793" t="s">
        <v>570</v>
      </c>
      <c r="B793">
        <v>1031</v>
      </c>
      <c r="C793" t="s">
        <v>737</v>
      </c>
      <c r="D793">
        <v>1033</v>
      </c>
      <c r="E793" t="s">
        <v>92</v>
      </c>
      <c r="F793" t="s">
        <v>2322</v>
      </c>
      <c r="G793" t="s">
        <v>2326</v>
      </c>
      <c r="H793" t="s">
        <v>2335</v>
      </c>
      <c r="I793" t="s">
        <v>2392</v>
      </c>
      <c r="J793">
        <v>1.24E-2</v>
      </c>
    </row>
    <row r="794" spans="1:10" hidden="1">
      <c r="A794" t="s">
        <v>570</v>
      </c>
      <c r="B794">
        <v>1031</v>
      </c>
      <c r="C794" t="s">
        <v>737</v>
      </c>
      <c r="D794">
        <v>1033</v>
      </c>
      <c r="E794" t="s">
        <v>92</v>
      </c>
      <c r="F794" t="s">
        <v>2322</v>
      </c>
      <c r="G794" t="s">
        <v>2327</v>
      </c>
      <c r="H794" t="s">
        <v>1335</v>
      </c>
      <c r="I794" t="s">
        <v>2392</v>
      </c>
      <c r="J794">
        <v>2.4799999999999999E-2</v>
      </c>
    </row>
    <row r="795" spans="1:10" hidden="1">
      <c r="A795" t="s">
        <v>570</v>
      </c>
      <c r="B795">
        <v>1031</v>
      </c>
      <c r="C795" t="s">
        <v>737</v>
      </c>
      <c r="D795">
        <v>1033</v>
      </c>
      <c r="E795" t="s">
        <v>92</v>
      </c>
      <c r="F795" t="s">
        <v>2322</v>
      </c>
      <c r="G795" t="s">
        <v>2352</v>
      </c>
      <c r="H795" t="s">
        <v>2329</v>
      </c>
      <c r="I795" t="s">
        <v>2392</v>
      </c>
      <c r="J795">
        <v>9.2999999999999992E-3</v>
      </c>
    </row>
    <row r="796" spans="1:10" hidden="1">
      <c r="A796" t="s">
        <v>570</v>
      </c>
      <c r="B796">
        <v>1031</v>
      </c>
      <c r="C796" t="s">
        <v>737</v>
      </c>
      <c r="D796">
        <v>1033</v>
      </c>
      <c r="E796" t="s">
        <v>92</v>
      </c>
      <c r="F796" t="s">
        <v>2322</v>
      </c>
      <c r="G796" t="s">
        <v>2328</v>
      </c>
      <c r="H796" t="s">
        <v>1401</v>
      </c>
      <c r="I796" t="s">
        <v>2392</v>
      </c>
      <c r="J796">
        <v>3.4099999999999998E-2</v>
      </c>
    </row>
    <row r="797" spans="1:10" hidden="1">
      <c r="A797" t="s">
        <v>570</v>
      </c>
      <c r="B797">
        <v>1031</v>
      </c>
      <c r="C797" t="s">
        <v>737</v>
      </c>
      <c r="D797">
        <v>1033</v>
      </c>
      <c r="E797" t="s">
        <v>92</v>
      </c>
      <c r="F797" t="s">
        <v>2322</v>
      </c>
      <c r="G797" t="s">
        <v>2330</v>
      </c>
      <c r="H797" t="s">
        <v>1566</v>
      </c>
      <c r="I797" t="s">
        <v>2392</v>
      </c>
      <c r="J797">
        <v>0.91020000000000001</v>
      </c>
    </row>
    <row r="798" spans="1:10" hidden="1">
      <c r="A798" t="s">
        <v>570</v>
      </c>
      <c r="B798">
        <v>1031</v>
      </c>
      <c r="C798" t="s">
        <v>737</v>
      </c>
      <c r="D798">
        <v>1033</v>
      </c>
      <c r="E798" t="s">
        <v>92</v>
      </c>
      <c r="F798" t="s">
        <v>2332</v>
      </c>
      <c r="G798" t="s">
        <v>2333</v>
      </c>
      <c r="H798" t="s">
        <v>2365</v>
      </c>
      <c r="I798" t="s">
        <v>2392</v>
      </c>
      <c r="J798">
        <v>0.47370000000000001</v>
      </c>
    </row>
    <row r="799" spans="1:10" hidden="1">
      <c r="A799" t="s">
        <v>570</v>
      </c>
      <c r="B799">
        <v>1031</v>
      </c>
      <c r="C799" t="s">
        <v>737</v>
      </c>
      <c r="D799">
        <v>1033</v>
      </c>
      <c r="E799" t="s">
        <v>92</v>
      </c>
      <c r="F799" t="s">
        <v>2332</v>
      </c>
      <c r="G799" t="s">
        <v>2334</v>
      </c>
      <c r="H799" t="s">
        <v>1305</v>
      </c>
      <c r="I799" t="s">
        <v>2392</v>
      </c>
      <c r="J799">
        <v>0.52629999999999999</v>
      </c>
    </row>
    <row r="800" spans="1:10" hidden="1">
      <c r="A800" t="s">
        <v>570</v>
      </c>
      <c r="B800">
        <v>1031</v>
      </c>
      <c r="C800" t="s">
        <v>737</v>
      </c>
      <c r="D800">
        <v>1032</v>
      </c>
      <c r="E800" t="s">
        <v>98</v>
      </c>
      <c r="F800" t="s">
        <v>1243</v>
      </c>
      <c r="G800" t="s">
        <v>1243</v>
      </c>
      <c r="H800" t="s">
        <v>1291</v>
      </c>
      <c r="I800" t="s">
        <v>1291</v>
      </c>
      <c r="J800">
        <v>1</v>
      </c>
    </row>
    <row r="801" spans="1:10" hidden="1">
      <c r="A801" t="s">
        <v>570</v>
      </c>
      <c r="B801">
        <v>1031</v>
      </c>
      <c r="C801" t="s">
        <v>737</v>
      </c>
      <c r="D801">
        <v>1032</v>
      </c>
      <c r="E801" t="s">
        <v>98</v>
      </c>
      <c r="F801" t="s">
        <v>2311</v>
      </c>
      <c r="G801" t="s">
        <v>2343</v>
      </c>
      <c r="H801" t="s">
        <v>1410</v>
      </c>
      <c r="I801" t="s">
        <v>1291</v>
      </c>
      <c r="J801">
        <v>0.20649999999999999</v>
      </c>
    </row>
    <row r="802" spans="1:10" hidden="1">
      <c r="A802" t="s">
        <v>570</v>
      </c>
      <c r="B802">
        <v>1031</v>
      </c>
      <c r="C802" t="s">
        <v>737</v>
      </c>
      <c r="D802">
        <v>1032</v>
      </c>
      <c r="E802" t="s">
        <v>98</v>
      </c>
      <c r="F802" t="s">
        <v>2311</v>
      </c>
      <c r="G802" t="s">
        <v>1250</v>
      </c>
      <c r="H802" t="s">
        <v>1334</v>
      </c>
      <c r="I802" t="s">
        <v>1291</v>
      </c>
      <c r="J802">
        <v>0.30969999999999998</v>
      </c>
    </row>
    <row r="803" spans="1:10" hidden="1">
      <c r="A803" t="s">
        <v>570</v>
      </c>
      <c r="B803">
        <v>1031</v>
      </c>
      <c r="C803" t="s">
        <v>737</v>
      </c>
      <c r="D803">
        <v>1032</v>
      </c>
      <c r="E803" t="s">
        <v>98</v>
      </c>
      <c r="F803" t="s">
        <v>2311</v>
      </c>
      <c r="G803" t="s">
        <v>1401</v>
      </c>
      <c r="H803" t="s">
        <v>1392</v>
      </c>
      <c r="I803" t="s">
        <v>1291</v>
      </c>
      <c r="J803">
        <v>0.2581</v>
      </c>
    </row>
    <row r="804" spans="1:10" hidden="1">
      <c r="A804" t="s">
        <v>570</v>
      </c>
      <c r="B804">
        <v>1031</v>
      </c>
      <c r="C804" t="s">
        <v>737</v>
      </c>
      <c r="D804">
        <v>1032</v>
      </c>
      <c r="E804" t="s">
        <v>98</v>
      </c>
      <c r="F804" t="s">
        <v>2311</v>
      </c>
      <c r="G804" t="s">
        <v>1357</v>
      </c>
      <c r="H804" t="s">
        <v>1244</v>
      </c>
      <c r="I804" t="s">
        <v>1291</v>
      </c>
      <c r="J804">
        <v>0.2258</v>
      </c>
    </row>
    <row r="805" spans="1:10" hidden="1">
      <c r="A805" t="s">
        <v>570</v>
      </c>
      <c r="B805">
        <v>1031</v>
      </c>
      <c r="C805" t="s">
        <v>737</v>
      </c>
      <c r="D805">
        <v>1032</v>
      </c>
      <c r="E805" t="s">
        <v>98</v>
      </c>
      <c r="F805" t="s">
        <v>2320</v>
      </c>
      <c r="G805" t="s">
        <v>2321</v>
      </c>
      <c r="H805" t="s">
        <v>1298</v>
      </c>
      <c r="I805" t="s">
        <v>1291</v>
      </c>
      <c r="J805">
        <v>9.6799999999999997E-2</v>
      </c>
    </row>
    <row r="806" spans="1:10" hidden="1">
      <c r="A806" t="s">
        <v>570</v>
      </c>
      <c r="B806">
        <v>1031</v>
      </c>
      <c r="C806" t="s">
        <v>737</v>
      </c>
      <c r="D806">
        <v>1032</v>
      </c>
      <c r="E806" t="s">
        <v>98</v>
      </c>
      <c r="F806" t="s">
        <v>2320</v>
      </c>
      <c r="G806" t="s">
        <v>2298</v>
      </c>
      <c r="H806" t="s">
        <v>1324</v>
      </c>
      <c r="I806" t="s">
        <v>1291</v>
      </c>
      <c r="J806">
        <v>0.25159999999999999</v>
      </c>
    </row>
    <row r="807" spans="1:10" hidden="1">
      <c r="A807" t="s">
        <v>570</v>
      </c>
      <c r="B807">
        <v>1031</v>
      </c>
      <c r="C807" t="s">
        <v>737</v>
      </c>
      <c r="D807">
        <v>1032</v>
      </c>
      <c r="E807" t="s">
        <v>98</v>
      </c>
      <c r="F807" t="s">
        <v>2322</v>
      </c>
      <c r="G807" t="s">
        <v>2325</v>
      </c>
      <c r="H807" t="s">
        <v>2344</v>
      </c>
      <c r="I807" t="s">
        <v>1291</v>
      </c>
      <c r="J807">
        <v>1.29E-2</v>
      </c>
    </row>
    <row r="808" spans="1:10" hidden="1">
      <c r="A808" t="s">
        <v>570</v>
      </c>
      <c r="B808">
        <v>1031</v>
      </c>
      <c r="C808" t="s">
        <v>737</v>
      </c>
      <c r="D808">
        <v>1032</v>
      </c>
      <c r="E808" t="s">
        <v>98</v>
      </c>
      <c r="F808" t="s">
        <v>2322</v>
      </c>
      <c r="G808" t="s">
        <v>2326</v>
      </c>
      <c r="H808" t="s">
        <v>2344</v>
      </c>
      <c r="I808" t="s">
        <v>1291</v>
      </c>
      <c r="J808">
        <v>1.29E-2</v>
      </c>
    </row>
    <row r="809" spans="1:10" hidden="1">
      <c r="A809" t="s">
        <v>570</v>
      </c>
      <c r="B809">
        <v>1031</v>
      </c>
      <c r="C809" t="s">
        <v>737</v>
      </c>
      <c r="D809">
        <v>1032</v>
      </c>
      <c r="E809" t="s">
        <v>98</v>
      </c>
      <c r="F809" t="s">
        <v>2322</v>
      </c>
      <c r="G809" t="s">
        <v>2328</v>
      </c>
      <c r="H809" t="s">
        <v>2324</v>
      </c>
      <c r="I809" t="s">
        <v>1291</v>
      </c>
      <c r="J809">
        <v>6.4999999999999997E-3</v>
      </c>
    </row>
    <row r="810" spans="1:10" hidden="1">
      <c r="A810" t="s">
        <v>570</v>
      </c>
      <c r="B810">
        <v>1031</v>
      </c>
      <c r="C810" t="s">
        <v>737</v>
      </c>
      <c r="D810">
        <v>1032</v>
      </c>
      <c r="E810" t="s">
        <v>98</v>
      </c>
      <c r="F810" t="s">
        <v>2322</v>
      </c>
      <c r="G810" t="s">
        <v>2330</v>
      </c>
      <c r="H810" t="s">
        <v>1524</v>
      </c>
      <c r="I810" t="s">
        <v>1291</v>
      </c>
      <c r="J810">
        <v>0.9677</v>
      </c>
    </row>
    <row r="811" spans="1:10" hidden="1">
      <c r="A811" t="s">
        <v>570</v>
      </c>
      <c r="B811">
        <v>1031</v>
      </c>
      <c r="C811" t="s">
        <v>737</v>
      </c>
      <c r="D811">
        <v>1032</v>
      </c>
      <c r="E811" t="s">
        <v>98</v>
      </c>
      <c r="F811" t="s">
        <v>2332</v>
      </c>
      <c r="G811" t="s">
        <v>2333</v>
      </c>
      <c r="H811" t="s">
        <v>1420</v>
      </c>
      <c r="I811" t="s">
        <v>1291</v>
      </c>
      <c r="J811">
        <v>0.47739999999999999</v>
      </c>
    </row>
    <row r="812" spans="1:10" hidden="1">
      <c r="A812" t="s">
        <v>570</v>
      </c>
      <c r="B812">
        <v>1031</v>
      </c>
      <c r="C812" t="s">
        <v>737</v>
      </c>
      <c r="D812">
        <v>1032</v>
      </c>
      <c r="E812" t="s">
        <v>98</v>
      </c>
      <c r="F812" t="s">
        <v>2332</v>
      </c>
      <c r="G812" t="s">
        <v>2334</v>
      </c>
      <c r="H812" t="s">
        <v>1382</v>
      </c>
      <c r="I812" t="s">
        <v>1291</v>
      </c>
      <c r="J812">
        <v>0.52259999999999995</v>
      </c>
    </row>
    <row r="813" spans="1:10" hidden="1">
      <c r="A813" t="s">
        <v>570</v>
      </c>
      <c r="B813">
        <v>78</v>
      </c>
      <c r="C813" t="s">
        <v>739</v>
      </c>
      <c r="D813">
        <v>85</v>
      </c>
      <c r="E813" t="s">
        <v>200</v>
      </c>
      <c r="F813" t="s">
        <v>1243</v>
      </c>
      <c r="G813" t="s">
        <v>1243</v>
      </c>
      <c r="H813" t="s">
        <v>2394</v>
      </c>
      <c r="I813" t="s">
        <v>2394</v>
      </c>
      <c r="J813">
        <v>1</v>
      </c>
    </row>
    <row r="814" spans="1:10" hidden="1">
      <c r="A814" t="s">
        <v>570</v>
      </c>
      <c r="B814">
        <v>78</v>
      </c>
      <c r="C814" t="s">
        <v>739</v>
      </c>
      <c r="D814">
        <v>85</v>
      </c>
      <c r="E814" t="s">
        <v>200</v>
      </c>
      <c r="F814" t="s">
        <v>2311</v>
      </c>
      <c r="G814" t="s">
        <v>2312</v>
      </c>
      <c r="H814" t="s">
        <v>1340</v>
      </c>
      <c r="I814" t="s">
        <v>2394</v>
      </c>
      <c r="J814">
        <v>0.10299999999999999</v>
      </c>
    </row>
    <row r="815" spans="1:10" hidden="1">
      <c r="A815" t="s">
        <v>570</v>
      </c>
      <c r="B815">
        <v>78</v>
      </c>
      <c r="C815" t="s">
        <v>739</v>
      </c>
      <c r="D815">
        <v>85</v>
      </c>
      <c r="E815" t="s">
        <v>200</v>
      </c>
      <c r="F815" t="s">
        <v>2311</v>
      </c>
      <c r="G815" t="s">
        <v>2313</v>
      </c>
      <c r="H815" t="s">
        <v>1342</v>
      </c>
      <c r="I815" t="s">
        <v>2394</v>
      </c>
      <c r="J815">
        <v>0.10879999999999999</v>
      </c>
    </row>
    <row r="816" spans="1:10" hidden="1">
      <c r="A816" t="s">
        <v>570</v>
      </c>
      <c r="B816">
        <v>78</v>
      </c>
      <c r="C816" t="s">
        <v>739</v>
      </c>
      <c r="D816">
        <v>85</v>
      </c>
      <c r="E816" t="s">
        <v>200</v>
      </c>
      <c r="F816" t="s">
        <v>2311</v>
      </c>
      <c r="G816" t="s">
        <v>2314</v>
      </c>
      <c r="H816" t="s">
        <v>1560</v>
      </c>
      <c r="I816" t="s">
        <v>2394</v>
      </c>
      <c r="J816">
        <v>8.9099999999999999E-2</v>
      </c>
    </row>
    <row r="817" spans="1:10" hidden="1">
      <c r="A817" t="s">
        <v>570</v>
      </c>
      <c r="B817">
        <v>78</v>
      </c>
      <c r="C817" t="s">
        <v>739</v>
      </c>
      <c r="D817">
        <v>85</v>
      </c>
      <c r="E817" t="s">
        <v>200</v>
      </c>
      <c r="F817" t="s">
        <v>2311</v>
      </c>
      <c r="G817" t="s">
        <v>2315</v>
      </c>
      <c r="H817" t="s">
        <v>1414</v>
      </c>
      <c r="I817" t="s">
        <v>2394</v>
      </c>
      <c r="J817">
        <v>8.6800000000000002E-2</v>
      </c>
    </row>
    <row r="818" spans="1:10" hidden="1">
      <c r="A818" t="s">
        <v>570</v>
      </c>
      <c r="B818">
        <v>78</v>
      </c>
      <c r="C818" t="s">
        <v>739</v>
      </c>
      <c r="D818">
        <v>85</v>
      </c>
      <c r="E818" t="s">
        <v>200</v>
      </c>
      <c r="F818" t="s">
        <v>2311</v>
      </c>
      <c r="G818" t="s">
        <v>2316</v>
      </c>
      <c r="H818" t="s">
        <v>1353</v>
      </c>
      <c r="I818" t="s">
        <v>2394</v>
      </c>
      <c r="J818">
        <v>0.1042</v>
      </c>
    </row>
    <row r="819" spans="1:10" hidden="1">
      <c r="A819" t="s">
        <v>570</v>
      </c>
      <c r="B819">
        <v>78</v>
      </c>
      <c r="C819" t="s">
        <v>739</v>
      </c>
      <c r="D819">
        <v>85</v>
      </c>
      <c r="E819" t="s">
        <v>200</v>
      </c>
      <c r="F819" t="s">
        <v>2311</v>
      </c>
      <c r="G819" t="s">
        <v>2317</v>
      </c>
      <c r="H819" t="s">
        <v>1361</v>
      </c>
      <c r="I819" t="s">
        <v>2394</v>
      </c>
      <c r="J819">
        <v>0.1019</v>
      </c>
    </row>
    <row r="820" spans="1:10" hidden="1">
      <c r="A820" t="s">
        <v>570</v>
      </c>
      <c r="B820">
        <v>78</v>
      </c>
      <c r="C820" t="s">
        <v>739</v>
      </c>
      <c r="D820">
        <v>85</v>
      </c>
      <c r="E820" t="s">
        <v>200</v>
      </c>
      <c r="F820" t="s">
        <v>2311</v>
      </c>
      <c r="G820" t="s">
        <v>2336</v>
      </c>
      <c r="H820" t="s">
        <v>1627</v>
      </c>
      <c r="I820" t="s">
        <v>2394</v>
      </c>
      <c r="J820">
        <v>0.12959999999999999</v>
      </c>
    </row>
    <row r="821" spans="1:10" hidden="1">
      <c r="A821" t="s">
        <v>570</v>
      </c>
      <c r="B821">
        <v>78</v>
      </c>
      <c r="C821" t="s">
        <v>739</v>
      </c>
      <c r="D821">
        <v>85</v>
      </c>
      <c r="E821" t="s">
        <v>200</v>
      </c>
      <c r="F821" t="s">
        <v>2311</v>
      </c>
      <c r="G821" t="s">
        <v>2337</v>
      </c>
      <c r="H821" t="s">
        <v>2299</v>
      </c>
      <c r="I821" t="s">
        <v>2394</v>
      </c>
      <c r="J821">
        <v>0.1331</v>
      </c>
    </row>
    <row r="822" spans="1:10" hidden="1">
      <c r="A822" t="s">
        <v>570</v>
      </c>
      <c r="B822">
        <v>78</v>
      </c>
      <c r="C822" t="s">
        <v>739</v>
      </c>
      <c r="D822">
        <v>85</v>
      </c>
      <c r="E822" t="s">
        <v>200</v>
      </c>
      <c r="F822" t="s">
        <v>2311</v>
      </c>
      <c r="G822" t="s">
        <v>2318</v>
      </c>
      <c r="H822" t="s">
        <v>1408</v>
      </c>
      <c r="I822" t="s">
        <v>2394</v>
      </c>
      <c r="J822">
        <v>9.0300000000000005E-2</v>
      </c>
    </row>
    <row r="823" spans="1:10" hidden="1">
      <c r="A823" t="s">
        <v>570</v>
      </c>
      <c r="B823">
        <v>78</v>
      </c>
      <c r="C823" t="s">
        <v>739</v>
      </c>
      <c r="D823">
        <v>85</v>
      </c>
      <c r="E823" t="s">
        <v>200</v>
      </c>
      <c r="F823" t="s">
        <v>2311</v>
      </c>
      <c r="G823" t="s">
        <v>2319</v>
      </c>
      <c r="H823" t="s">
        <v>1620</v>
      </c>
      <c r="I823" t="s">
        <v>2394</v>
      </c>
      <c r="J823">
        <v>5.3199999999999997E-2</v>
      </c>
    </row>
    <row r="824" spans="1:10" hidden="1">
      <c r="A824" t="s">
        <v>570</v>
      </c>
      <c r="B824">
        <v>78</v>
      </c>
      <c r="C824" t="s">
        <v>739</v>
      </c>
      <c r="D824">
        <v>85</v>
      </c>
      <c r="E824" t="s">
        <v>200</v>
      </c>
      <c r="F824" t="s">
        <v>2320</v>
      </c>
      <c r="G824" t="s">
        <v>2321</v>
      </c>
      <c r="H824" t="s">
        <v>1633</v>
      </c>
      <c r="I824" t="s">
        <v>2394</v>
      </c>
      <c r="J824">
        <v>0.39810000000000001</v>
      </c>
    </row>
    <row r="825" spans="1:10" hidden="1">
      <c r="A825" t="s">
        <v>570</v>
      </c>
      <c r="B825">
        <v>78</v>
      </c>
      <c r="C825" t="s">
        <v>739</v>
      </c>
      <c r="D825">
        <v>85</v>
      </c>
      <c r="E825" t="s">
        <v>200</v>
      </c>
      <c r="F825" t="s">
        <v>2320</v>
      </c>
      <c r="G825" t="s">
        <v>2338</v>
      </c>
      <c r="H825" t="s">
        <v>1256</v>
      </c>
      <c r="I825" t="s">
        <v>2394</v>
      </c>
      <c r="J825">
        <v>1.6199999999999999E-2</v>
      </c>
    </row>
    <row r="826" spans="1:10" hidden="1">
      <c r="A826" t="s">
        <v>570</v>
      </c>
      <c r="B826">
        <v>78</v>
      </c>
      <c r="C826" t="s">
        <v>739</v>
      </c>
      <c r="D826">
        <v>85</v>
      </c>
      <c r="E826" t="s">
        <v>200</v>
      </c>
      <c r="F826" t="s">
        <v>2320</v>
      </c>
      <c r="G826" t="s">
        <v>2339</v>
      </c>
      <c r="H826" t="s">
        <v>1549</v>
      </c>
      <c r="I826" t="s">
        <v>2394</v>
      </c>
      <c r="J826">
        <v>2.6599999999999999E-2</v>
      </c>
    </row>
    <row r="827" spans="1:10" hidden="1">
      <c r="A827" t="s">
        <v>570</v>
      </c>
      <c r="B827">
        <v>78</v>
      </c>
      <c r="C827" t="s">
        <v>739</v>
      </c>
      <c r="D827">
        <v>85</v>
      </c>
      <c r="E827" t="s">
        <v>200</v>
      </c>
      <c r="F827" t="s">
        <v>2320</v>
      </c>
      <c r="G827" t="s">
        <v>2340</v>
      </c>
      <c r="H827" t="s">
        <v>1334</v>
      </c>
      <c r="I827" t="s">
        <v>2394</v>
      </c>
      <c r="J827">
        <v>5.5599999999999997E-2</v>
      </c>
    </row>
    <row r="828" spans="1:10" hidden="1">
      <c r="A828" t="s">
        <v>570</v>
      </c>
      <c r="B828">
        <v>78</v>
      </c>
      <c r="C828" t="s">
        <v>739</v>
      </c>
      <c r="D828">
        <v>85</v>
      </c>
      <c r="E828" t="s">
        <v>200</v>
      </c>
      <c r="F828" t="s">
        <v>2320</v>
      </c>
      <c r="G828" t="s">
        <v>2298</v>
      </c>
      <c r="H828" t="s">
        <v>1601</v>
      </c>
      <c r="I828" t="s">
        <v>2394</v>
      </c>
      <c r="J828">
        <v>0.28239999999999998</v>
      </c>
    </row>
    <row r="829" spans="1:10" hidden="1">
      <c r="A829" t="s">
        <v>570</v>
      </c>
      <c r="B829">
        <v>78</v>
      </c>
      <c r="C829" t="s">
        <v>739</v>
      </c>
      <c r="D829">
        <v>85</v>
      </c>
      <c r="E829" t="s">
        <v>200</v>
      </c>
      <c r="F829" t="s">
        <v>2322</v>
      </c>
      <c r="G829" t="s">
        <v>2323</v>
      </c>
      <c r="H829" t="s">
        <v>1312</v>
      </c>
      <c r="I829" t="s">
        <v>2394</v>
      </c>
      <c r="J829">
        <v>5.7999999999999996E-3</v>
      </c>
    </row>
    <row r="830" spans="1:10" hidden="1">
      <c r="A830" t="s">
        <v>570</v>
      </c>
      <c r="B830">
        <v>78</v>
      </c>
      <c r="C830" t="s">
        <v>739</v>
      </c>
      <c r="D830">
        <v>85</v>
      </c>
      <c r="E830" t="s">
        <v>200</v>
      </c>
      <c r="F830" t="s">
        <v>2322</v>
      </c>
      <c r="G830" t="s">
        <v>2325</v>
      </c>
      <c r="H830" t="s">
        <v>1252</v>
      </c>
      <c r="I830" t="s">
        <v>2394</v>
      </c>
      <c r="J830">
        <v>1.04E-2</v>
      </c>
    </row>
    <row r="831" spans="1:10" hidden="1">
      <c r="A831" t="s">
        <v>570</v>
      </c>
      <c r="B831">
        <v>78</v>
      </c>
      <c r="C831" t="s">
        <v>739</v>
      </c>
      <c r="D831">
        <v>85</v>
      </c>
      <c r="E831" t="s">
        <v>200</v>
      </c>
      <c r="F831" t="s">
        <v>2322</v>
      </c>
      <c r="G831" t="s">
        <v>2326</v>
      </c>
      <c r="H831" t="s">
        <v>1323</v>
      </c>
      <c r="I831" t="s">
        <v>2394</v>
      </c>
      <c r="J831">
        <v>2.0799999999999999E-2</v>
      </c>
    </row>
    <row r="832" spans="1:10" hidden="1">
      <c r="A832" t="s">
        <v>570</v>
      </c>
      <c r="B832">
        <v>78</v>
      </c>
      <c r="C832" t="s">
        <v>739</v>
      </c>
      <c r="D832">
        <v>85</v>
      </c>
      <c r="E832" t="s">
        <v>200</v>
      </c>
      <c r="F832" t="s">
        <v>2322</v>
      </c>
      <c r="G832" t="s">
        <v>2327</v>
      </c>
      <c r="H832" t="s">
        <v>1360</v>
      </c>
      <c r="I832" t="s">
        <v>2394</v>
      </c>
      <c r="J832">
        <v>4.8599999999999997E-2</v>
      </c>
    </row>
    <row r="833" spans="1:10" hidden="1">
      <c r="A833" t="s">
        <v>570</v>
      </c>
      <c r="B833">
        <v>78</v>
      </c>
      <c r="C833" t="s">
        <v>739</v>
      </c>
      <c r="D833">
        <v>85</v>
      </c>
      <c r="E833" t="s">
        <v>200</v>
      </c>
      <c r="F833" t="s">
        <v>2322</v>
      </c>
      <c r="G833" t="s">
        <v>2328</v>
      </c>
      <c r="H833" t="s">
        <v>1308</v>
      </c>
      <c r="I833" t="s">
        <v>2394</v>
      </c>
      <c r="J833">
        <v>6.25E-2</v>
      </c>
    </row>
    <row r="834" spans="1:10" hidden="1">
      <c r="A834" t="s">
        <v>570</v>
      </c>
      <c r="B834">
        <v>78</v>
      </c>
      <c r="C834" t="s">
        <v>739</v>
      </c>
      <c r="D834">
        <v>85</v>
      </c>
      <c r="E834" t="s">
        <v>200</v>
      </c>
      <c r="F834" t="s">
        <v>2322</v>
      </c>
      <c r="G834" t="s">
        <v>2330</v>
      </c>
      <c r="H834" t="s">
        <v>1569</v>
      </c>
      <c r="I834" t="s">
        <v>2394</v>
      </c>
      <c r="J834">
        <v>0.85189999999999999</v>
      </c>
    </row>
    <row r="835" spans="1:10" hidden="1">
      <c r="A835" t="s">
        <v>570</v>
      </c>
      <c r="B835">
        <v>78</v>
      </c>
      <c r="C835" t="s">
        <v>739</v>
      </c>
      <c r="D835">
        <v>85</v>
      </c>
      <c r="E835" t="s">
        <v>200</v>
      </c>
      <c r="F835" t="s">
        <v>2332</v>
      </c>
      <c r="G835" t="s">
        <v>2333</v>
      </c>
      <c r="H835" t="s">
        <v>2395</v>
      </c>
      <c r="I835" t="s">
        <v>2394</v>
      </c>
      <c r="J835">
        <v>0.52200000000000002</v>
      </c>
    </row>
    <row r="836" spans="1:10" hidden="1">
      <c r="A836" t="s">
        <v>570</v>
      </c>
      <c r="B836">
        <v>78</v>
      </c>
      <c r="C836" t="s">
        <v>739</v>
      </c>
      <c r="D836">
        <v>85</v>
      </c>
      <c r="E836" t="s">
        <v>200</v>
      </c>
      <c r="F836" t="s">
        <v>2332</v>
      </c>
      <c r="G836" t="s">
        <v>2334</v>
      </c>
      <c r="H836" t="s">
        <v>2396</v>
      </c>
      <c r="I836" t="s">
        <v>2394</v>
      </c>
      <c r="J836">
        <v>0.47799999999999998</v>
      </c>
    </row>
    <row r="837" spans="1:10" hidden="1">
      <c r="A837" t="s">
        <v>570</v>
      </c>
      <c r="B837">
        <v>78</v>
      </c>
      <c r="C837" t="s">
        <v>739</v>
      </c>
      <c r="D837">
        <v>84</v>
      </c>
      <c r="E837" t="s">
        <v>19</v>
      </c>
      <c r="F837" t="s">
        <v>1243</v>
      </c>
      <c r="G837" t="s">
        <v>1243</v>
      </c>
      <c r="H837" t="s">
        <v>1330</v>
      </c>
      <c r="I837" t="s">
        <v>1330</v>
      </c>
      <c r="J837">
        <v>1</v>
      </c>
    </row>
    <row r="838" spans="1:10" hidden="1">
      <c r="A838" t="s">
        <v>570</v>
      </c>
      <c r="B838">
        <v>78</v>
      </c>
      <c r="C838" t="s">
        <v>739</v>
      </c>
      <c r="D838">
        <v>84</v>
      </c>
      <c r="E838" t="s">
        <v>19</v>
      </c>
      <c r="F838" t="s">
        <v>2311</v>
      </c>
      <c r="G838" t="s">
        <v>2343</v>
      </c>
      <c r="H838" t="s">
        <v>1388</v>
      </c>
      <c r="I838" t="s">
        <v>1330</v>
      </c>
      <c r="J838">
        <v>0.2389</v>
      </c>
    </row>
    <row r="839" spans="1:10" hidden="1">
      <c r="A839" t="s">
        <v>570</v>
      </c>
      <c r="B839">
        <v>78</v>
      </c>
      <c r="C839" t="s">
        <v>739</v>
      </c>
      <c r="D839">
        <v>84</v>
      </c>
      <c r="E839" t="s">
        <v>19</v>
      </c>
      <c r="F839" t="s">
        <v>2311</v>
      </c>
      <c r="G839" t="s">
        <v>1250</v>
      </c>
      <c r="H839" t="s">
        <v>1530</v>
      </c>
      <c r="I839" t="s">
        <v>1330</v>
      </c>
      <c r="J839">
        <v>0.27139999999999997</v>
      </c>
    </row>
    <row r="840" spans="1:10" hidden="1">
      <c r="A840" t="s">
        <v>570</v>
      </c>
      <c r="B840">
        <v>78</v>
      </c>
      <c r="C840" t="s">
        <v>739</v>
      </c>
      <c r="D840">
        <v>84</v>
      </c>
      <c r="E840" t="s">
        <v>19</v>
      </c>
      <c r="F840" t="s">
        <v>2311</v>
      </c>
      <c r="G840" t="s">
        <v>1401</v>
      </c>
      <c r="H840" t="s">
        <v>1448</v>
      </c>
      <c r="I840" t="s">
        <v>1330</v>
      </c>
      <c r="J840">
        <v>0.26250000000000001</v>
      </c>
    </row>
    <row r="841" spans="1:10" hidden="1">
      <c r="A841" t="s">
        <v>570</v>
      </c>
      <c r="B841">
        <v>78</v>
      </c>
      <c r="C841" t="s">
        <v>739</v>
      </c>
      <c r="D841">
        <v>84</v>
      </c>
      <c r="E841" t="s">
        <v>19</v>
      </c>
      <c r="F841" t="s">
        <v>2311</v>
      </c>
      <c r="G841" t="s">
        <v>1357</v>
      </c>
      <c r="H841" t="s">
        <v>2382</v>
      </c>
      <c r="I841" t="s">
        <v>1330</v>
      </c>
      <c r="J841">
        <v>0.2271</v>
      </c>
    </row>
    <row r="842" spans="1:10" hidden="1">
      <c r="A842" t="s">
        <v>570</v>
      </c>
      <c r="B842">
        <v>78</v>
      </c>
      <c r="C842" t="s">
        <v>739</v>
      </c>
      <c r="D842">
        <v>84</v>
      </c>
      <c r="E842" t="s">
        <v>19</v>
      </c>
      <c r="F842" t="s">
        <v>2320</v>
      </c>
      <c r="G842" t="s">
        <v>2321</v>
      </c>
      <c r="H842" t="s">
        <v>1455</v>
      </c>
      <c r="I842" t="s">
        <v>1330</v>
      </c>
      <c r="J842">
        <v>0.26700000000000002</v>
      </c>
    </row>
    <row r="843" spans="1:10" hidden="1">
      <c r="A843" t="s">
        <v>570</v>
      </c>
      <c r="B843">
        <v>78</v>
      </c>
      <c r="C843" t="s">
        <v>739</v>
      </c>
      <c r="D843">
        <v>84</v>
      </c>
      <c r="E843" t="s">
        <v>19</v>
      </c>
      <c r="F843" t="s">
        <v>2320</v>
      </c>
      <c r="G843" t="s">
        <v>2338</v>
      </c>
      <c r="H843" t="s">
        <v>1417</v>
      </c>
      <c r="I843" t="s">
        <v>1330</v>
      </c>
      <c r="J843">
        <v>3.1E-2</v>
      </c>
    </row>
    <row r="844" spans="1:10" hidden="1">
      <c r="A844" t="s">
        <v>570</v>
      </c>
      <c r="B844">
        <v>78</v>
      </c>
      <c r="C844" t="s">
        <v>739</v>
      </c>
      <c r="D844">
        <v>84</v>
      </c>
      <c r="E844" t="s">
        <v>19</v>
      </c>
      <c r="F844" t="s">
        <v>2320</v>
      </c>
      <c r="G844" t="s">
        <v>2339</v>
      </c>
      <c r="H844" t="s">
        <v>1252</v>
      </c>
      <c r="I844" t="s">
        <v>1330</v>
      </c>
      <c r="J844">
        <v>1.3299999999999999E-2</v>
      </c>
    </row>
    <row r="845" spans="1:10" hidden="1">
      <c r="A845" t="s">
        <v>570</v>
      </c>
      <c r="B845">
        <v>78</v>
      </c>
      <c r="C845" t="s">
        <v>739</v>
      </c>
      <c r="D845">
        <v>84</v>
      </c>
      <c r="E845" t="s">
        <v>19</v>
      </c>
      <c r="F845" t="s">
        <v>2320</v>
      </c>
      <c r="G845" t="s">
        <v>2340</v>
      </c>
      <c r="H845" t="s">
        <v>1520</v>
      </c>
      <c r="I845" t="s">
        <v>1330</v>
      </c>
      <c r="J845">
        <v>2.8000000000000001E-2</v>
      </c>
    </row>
    <row r="846" spans="1:10" hidden="1">
      <c r="A846" t="s">
        <v>570</v>
      </c>
      <c r="B846">
        <v>78</v>
      </c>
      <c r="C846" t="s">
        <v>739</v>
      </c>
      <c r="D846">
        <v>84</v>
      </c>
      <c r="E846" t="s">
        <v>19</v>
      </c>
      <c r="F846" t="s">
        <v>2320</v>
      </c>
      <c r="G846" t="s">
        <v>2298</v>
      </c>
      <c r="H846" t="s">
        <v>1608</v>
      </c>
      <c r="I846" t="s">
        <v>1330</v>
      </c>
      <c r="J846">
        <v>0.25659999999999999</v>
      </c>
    </row>
    <row r="847" spans="1:10" hidden="1">
      <c r="A847" t="s">
        <v>570</v>
      </c>
      <c r="B847">
        <v>78</v>
      </c>
      <c r="C847" t="s">
        <v>739</v>
      </c>
      <c r="D847">
        <v>84</v>
      </c>
      <c r="E847" t="s">
        <v>19</v>
      </c>
      <c r="F847" t="s">
        <v>2322</v>
      </c>
      <c r="G847" t="s">
        <v>2323</v>
      </c>
      <c r="H847" t="s">
        <v>1335</v>
      </c>
      <c r="I847" t="s">
        <v>1330</v>
      </c>
      <c r="J847">
        <v>1.18E-2</v>
      </c>
    </row>
    <row r="848" spans="1:10" hidden="1">
      <c r="A848" t="s">
        <v>570</v>
      </c>
      <c r="B848">
        <v>78</v>
      </c>
      <c r="C848" t="s">
        <v>739</v>
      </c>
      <c r="D848">
        <v>84</v>
      </c>
      <c r="E848" t="s">
        <v>19</v>
      </c>
      <c r="F848" t="s">
        <v>2322</v>
      </c>
      <c r="G848" t="s">
        <v>2325</v>
      </c>
      <c r="H848" t="s">
        <v>1352</v>
      </c>
      <c r="I848" t="s">
        <v>1330</v>
      </c>
      <c r="J848">
        <v>1.03E-2</v>
      </c>
    </row>
    <row r="849" spans="1:10" hidden="1">
      <c r="A849" t="s">
        <v>570</v>
      </c>
      <c r="B849">
        <v>78</v>
      </c>
      <c r="C849" t="s">
        <v>739</v>
      </c>
      <c r="D849">
        <v>84</v>
      </c>
      <c r="E849" t="s">
        <v>19</v>
      </c>
      <c r="F849" t="s">
        <v>2322</v>
      </c>
      <c r="G849" t="s">
        <v>2326</v>
      </c>
      <c r="H849" t="s">
        <v>1591</v>
      </c>
      <c r="I849" t="s">
        <v>1330</v>
      </c>
      <c r="J849">
        <v>2.3599999999999999E-2</v>
      </c>
    </row>
    <row r="850" spans="1:10" hidden="1">
      <c r="A850" t="s">
        <v>570</v>
      </c>
      <c r="B850">
        <v>78</v>
      </c>
      <c r="C850" t="s">
        <v>739</v>
      </c>
      <c r="D850">
        <v>84</v>
      </c>
      <c r="E850" t="s">
        <v>19</v>
      </c>
      <c r="F850" t="s">
        <v>2322</v>
      </c>
      <c r="G850" t="s">
        <v>2327</v>
      </c>
      <c r="H850" t="s">
        <v>1541</v>
      </c>
      <c r="I850" t="s">
        <v>1330</v>
      </c>
      <c r="J850">
        <v>3.9800000000000002E-2</v>
      </c>
    </row>
    <row r="851" spans="1:10" hidden="1">
      <c r="A851" t="s">
        <v>570</v>
      </c>
      <c r="B851">
        <v>78</v>
      </c>
      <c r="C851" t="s">
        <v>739</v>
      </c>
      <c r="D851">
        <v>84</v>
      </c>
      <c r="E851" t="s">
        <v>19</v>
      </c>
      <c r="F851" t="s">
        <v>2322</v>
      </c>
      <c r="G851" t="s">
        <v>2328</v>
      </c>
      <c r="H851" t="s">
        <v>1253</v>
      </c>
      <c r="I851" t="s">
        <v>1330</v>
      </c>
      <c r="J851">
        <v>4.2799999999999998E-2</v>
      </c>
    </row>
    <row r="852" spans="1:10" hidden="1">
      <c r="A852" t="s">
        <v>570</v>
      </c>
      <c r="B852">
        <v>78</v>
      </c>
      <c r="C852" t="s">
        <v>739</v>
      </c>
      <c r="D852">
        <v>84</v>
      </c>
      <c r="E852" t="s">
        <v>19</v>
      </c>
      <c r="F852" t="s">
        <v>2322</v>
      </c>
      <c r="G852" t="s">
        <v>2330</v>
      </c>
      <c r="H852" t="s">
        <v>2397</v>
      </c>
      <c r="I852" t="s">
        <v>1330</v>
      </c>
      <c r="J852">
        <v>0.87170000000000003</v>
      </c>
    </row>
    <row r="853" spans="1:10" hidden="1">
      <c r="A853" t="s">
        <v>570</v>
      </c>
      <c r="B853">
        <v>78</v>
      </c>
      <c r="C853" t="s">
        <v>739</v>
      </c>
      <c r="D853">
        <v>84</v>
      </c>
      <c r="E853" t="s">
        <v>19</v>
      </c>
      <c r="F853" t="s">
        <v>2332</v>
      </c>
      <c r="G853" t="s">
        <v>2333</v>
      </c>
      <c r="H853" t="s">
        <v>2392</v>
      </c>
      <c r="I853" t="s">
        <v>1330</v>
      </c>
      <c r="J853">
        <v>0.47639999999999999</v>
      </c>
    </row>
    <row r="854" spans="1:10" hidden="1">
      <c r="A854" t="s">
        <v>570</v>
      </c>
      <c r="B854">
        <v>78</v>
      </c>
      <c r="C854" t="s">
        <v>739</v>
      </c>
      <c r="D854">
        <v>84</v>
      </c>
      <c r="E854" t="s">
        <v>19</v>
      </c>
      <c r="F854" t="s">
        <v>2332</v>
      </c>
      <c r="G854" t="s">
        <v>2334</v>
      </c>
      <c r="H854" t="s">
        <v>2398</v>
      </c>
      <c r="I854" t="s">
        <v>1330</v>
      </c>
      <c r="J854">
        <v>0.52359999999999995</v>
      </c>
    </row>
    <row r="855" spans="1:10" hidden="1">
      <c r="A855" t="s">
        <v>570</v>
      </c>
      <c r="B855">
        <v>88</v>
      </c>
      <c r="C855" t="s">
        <v>741</v>
      </c>
      <c r="D855">
        <v>89</v>
      </c>
      <c r="E855" t="s">
        <v>106</v>
      </c>
      <c r="F855" t="s">
        <v>1243</v>
      </c>
      <c r="G855" t="s">
        <v>1243</v>
      </c>
      <c r="H855" t="s">
        <v>1530</v>
      </c>
      <c r="I855" t="s">
        <v>1530</v>
      </c>
      <c r="J855">
        <v>1</v>
      </c>
    </row>
    <row r="856" spans="1:10" hidden="1">
      <c r="A856" t="s">
        <v>570</v>
      </c>
      <c r="B856">
        <v>88</v>
      </c>
      <c r="C856" t="s">
        <v>741</v>
      </c>
      <c r="D856">
        <v>89</v>
      </c>
      <c r="E856" t="s">
        <v>106</v>
      </c>
      <c r="F856" t="s">
        <v>2311</v>
      </c>
      <c r="G856" t="s">
        <v>2312</v>
      </c>
      <c r="H856" t="s">
        <v>1333</v>
      </c>
      <c r="I856" t="s">
        <v>1530</v>
      </c>
      <c r="J856">
        <v>9.2399999999999996E-2</v>
      </c>
    </row>
    <row r="857" spans="1:10" hidden="1">
      <c r="A857" t="s">
        <v>570</v>
      </c>
      <c r="B857">
        <v>88</v>
      </c>
      <c r="C857" t="s">
        <v>741</v>
      </c>
      <c r="D857">
        <v>89</v>
      </c>
      <c r="E857" t="s">
        <v>106</v>
      </c>
      <c r="F857" t="s">
        <v>2311</v>
      </c>
      <c r="G857" t="s">
        <v>2313</v>
      </c>
      <c r="H857" t="s">
        <v>1541</v>
      </c>
      <c r="I857" t="s">
        <v>1530</v>
      </c>
      <c r="J857">
        <v>0.1467</v>
      </c>
    </row>
    <row r="858" spans="1:10" hidden="1">
      <c r="A858" t="s">
        <v>570</v>
      </c>
      <c r="B858">
        <v>88</v>
      </c>
      <c r="C858" t="s">
        <v>741</v>
      </c>
      <c r="D858">
        <v>89</v>
      </c>
      <c r="E858" t="s">
        <v>106</v>
      </c>
      <c r="F858" t="s">
        <v>2311</v>
      </c>
      <c r="G858" t="s">
        <v>2314</v>
      </c>
      <c r="H858" t="s">
        <v>1417</v>
      </c>
      <c r="I858" t="s">
        <v>1530</v>
      </c>
      <c r="J858">
        <v>0.11409999999999999</v>
      </c>
    </row>
    <row r="859" spans="1:10" hidden="1">
      <c r="A859" t="s">
        <v>570</v>
      </c>
      <c r="B859">
        <v>88</v>
      </c>
      <c r="C859" t="s">
        <v>741</v>
      </c>
      <c r="D859">
        <v>89</v>
      </c>
      <c r="E859" t="s">
        <v>106</v>
      </c>
      <c r="F859" t="s">
        <v>2311</v>
      </c>
      <c r="G859" t="s">
        <v>2315</v>
      </c>
      <c r="H859" t="s">
        <v>1520</v>
      </c>
      <c r="I859" t="s">
        <v>1530</v>
      </c>
      <c r="J859">
        <v>0.1033</v>
      </c>
    </row>
    <row r="860" spans="1:10" hidden="1">
      <c r="A860" t="s">
        <v>570</v>
      </c>
      <c r="B860">
        <v>88</v>
      </c>
      <c r="C860" t="s">
        <v>741</v>
      </c>
      <c r="D860">
        <v>89</v>
      </c>
      <c r="E860" t="s">
        <v>106</v>
      </c>
      <c r="F860" t="s">
        <v>2311</v>
      </c>
      <c r="G860" t="s">
        <v>2316</v>
      </c>
      <c r="H860" t="s">
        <v>1261</v>
      </c>
      <c r="I860" t="s">
        <v>1530</v>
      </c>
      <c r="J860">
        <v>0.1196</v>
      </c>
    </row>
    <row r="861" spans="1:10" hidden="1">
      <c r="A861" t="s">
        <v>570</v>
      </c>
      <c r="B861">
        <v>88</v>
      </c>
      <c r="C861" t="s">
        <v>741</v>
      </c>
      <c r="D861">
        <v>89</v>
      </c>
      <c r="E861" t="s">
        <v>106</v>
      </c>
      <c r="F861" t="s">
        <v>2311</v>
      </c>
      <c r="G861" t="s">
        <v>2317</v>
      </c>
      <c r="H861" t="s">
        <v>1298</v>
      </c>
      <c r="I861" t="s">
        <v>1530</v>
      </c>
      <c r="J861">
        <v>8.1500000000000003E-2</v>
      </c>
    </row>
    <row r="862" spans="1:10" hidden="1">
      <c r="A862" t="s">
        <v>570</v>
      </c>
      <c r="B862">
        <v>88</v>
      </c>
      <c r="C862" t="s">
        <v>741</v>
      </c>
      <c r="D862">
        <v>89</v>
      </c>
      <c r="E862" t="s">
        <v>106</v>
      </c>
      <c r="F862" t="s">
        <v>2311</v>
      </c>
      <c r="G862" t="s">
        <v>2336</v>
      </c>
      <c r="H862" t="s">
        <v>1520</v>
      </c>
      <c r="I862" t="s">
        <v>1530</v>
      </c>
      <c r="J862">
        <v>0.1033</v>
      </c>
    </row>
    <row r="863" spans="1:10" hidden="1">
      <c r="A863" t="s">
        <v>570</v>
      </c>
      <c r="B863">
        <v>88</v>
      </c>
      <c r="C863" t="s">
        <v>741</v>
      </c>
      <c r="D863">
        <v>89</v>
      </c>
      <c r="E863" t="s">
        <v>106</v>
      </c>
      <c r="F863" t="s">
        <v>2311</v>
      </c>
      <c r="G863" t="s">
        <v>2337</v>
      </c>
      <c r="H863" t="s">
        <v>1256</v>
      </c>
      <c r="I863" t="s">
        <v>1530</v>
      </c>
      <c r="J863">
        <v>7.6100000000000001E-2</v>
      </c>
    </row>
    <row r="864" spans="1:10" hidden="1">
      <c r="A864" t="s">
        <v>570</v>
      </c>
      <c r="B864">
        <v>88</v>
      </c>
      <c r="C864" t="s">
        <v>741</v>
      </c>
      <c r="D864">
        <v>89</v>
      </c>
      <c r="E864" t="s">
        <v>106</v>
      </c>
      <c r="F864" t="s">
        <v>2311</v>
      </c>
      <c r="G864" t="s">
        <v>2318</v>
      </c>
      <c r="H864" t="s">
        <v>1323</v>
      </c>
      <c r="I864" t="s">
        <v>1530</v>
      </c>
      <c r="J864">
        <v>9.7799999999999998E-2</v>
      </c>
    </row>
    <row r="865" spans="1:10" hidden="1">
      <c r="A865" t="s">
        <v>570</v>
      </c>
      <c r="B865">
        <v>88</v>
      </c>
      <c r="C865" t="s">
        <v>741</v>
      </c>
      <c r="D865">
        <v>89</v>
      </c>
      <c r="E865" t="s">
        <v>106</v>
      </c>
      <c r="F865" t="s">
        <v>2311</v>
      </c>
      <c r="G865" t="s">
        <v>2319</v>
      </c>
      <c r="H865" t="s">
        <v>1357</v>
      </c>
      <c r="I865" t="s">
        <v>1530</v>
      </c>
      <c r="J865">
        <v>6.5199999999999994E-2</v>
      </c>
    </row>
    <row r="866" spans="1:10" hidden="1">
      <c r="A866" t="s">
        <v>570</v>
      </c>
      <c r="B866">
        <v>88</v>
      </c>
      <c r="C866" t="s">
        <v>741</v>
      </c>
      <c r="D866">
        <v>89</v>
      </c>
      <c r="E866" t="s">
        <v>106</v>
      </c>
      <c r="F866" t="s">
        <v>2320</v>
      </c>
      <c r="G866" t="s">
        <v>2321</v>
      </c>
      <c r="H866" t="s">
        <v>1288</v>
      </c>
      <c r="I866" t="s">
        <v>1530</v>
      </c>
      <c r="J866">
        <v>0.3533</v>
      </c>
    </row>
    <row r="867" spans="1:10" hidden="1">
      <c r="A867" t="s">
        <v>570</v>
      </c>
      <c r="B867">
        <v>88</v>
      </c>
      <c r="C867" t="s">
        <v>741</v>
      </c>
      <c r="D867">
        <v>89</v>
      </c>
      <c r="E867" t="s">
        <v>106</v>
      </c>
      <c r="F867" t="s">
        <v>2320</v>
      </c>
      <c r="G867" t="s">
        <v>2340</v>
      </c>
      <c r="H867" t="s">
        <v>1248</v>
      </c>
      <c r="I867" t="s">
        <v>1530</v>
      </c>
      <c r="J867">
        <v>3.2599999999999997E-2</v>
      </c>
    </row>
    <row r="868" spans="1:10" hidden="1">
      <c r="A868" t="s">
        <v>570</v>
      </c>
      <c r="B868">
        <v>88</v>
      </c>
      <c r="C868" t="s">
        <v>741</v>
      </c>
      <c r="D868">
        <v>89</v>
      </c>
      <c r="E868" t="s">
        <v>106</v>
      </c>
      <c r="F868" t="s">
        <v>2320</v>
      </c>
      <c r="G868" t="s">
        <v>2298</v>
      </c>
      <c r="H868" t="s">
        <v>1336</v>
      </c>
      <c r="I868" t="s">
        <v>1530</v>
      </c>
      <c r="J868">
        <v>0.20649999999999999</v>
      </c>
    </row>
    <row r="869" spans="1:10" hidden="1">
      <c r="A869" t="s">
        <v>570</v>
      </c>
      <c r="B869">
        <v>88</v>
      </c>
      <c r="C869" t="s">
        <v>741</v>
      </c>
      <c r="D869">
        <v>89</v>
      </c>
      <c r="E869" t="s">
        <v>106</v>
      </c>
      <c r="F869" t="s">
        <v>2322</v>
      </c>
      <c r="G869" t="s">
        <v>2325</v>
      </c>
      <c r="H869" t="s">
        <v>2324</v>
      </c>
      <c r="I869" t="s">
        <v>1530</v>
      </c>
      <c r="J869">
        <v>5.4000000000000003E-3</v>
      </c>
    </row>
    <row r="870" spans="1:10" hidden="1">
      <c r="A870" t="s">
        <v>570</v>
      </c>
      <c r="B870">
        <v>88</v>
      </c>
      <c r="C870" t="s">
        <v>741</v>
      </c>
      <c r="D870">
        <v>89</v>
      </c>
      <c r="E870" t="s">
        <v>106</v>
      </c>
      <c r="F870" t="s">
        <v>2322</v>
      </c>
      <c r="G870" t="s">
        <v>2326</v>
      </c>
      <c r="H870" t="s">
        <v>2324</v>
      </c>
      <c r="I870" t="s">
        <v>1530</v>
      </c>
      <c r="J870">
        <v>5.4000000000000003E-3</v>
      </c>
    </row>
    <row r="871" spans="1:10" hidden="1">
      <c r="A871" t="s">
        <v>570</v>
      </c>
      <c r="B871">
        <v>88</v>
      </c>
      <c r="C871" t="s">
        <v>741</v>
      </c>
      <c r="D871">
        <v>89</v>
      </c>
      <c r="E871" t="s">
        <v>106</v>
      </c>
      <c r="F871" t="s">
        <v>2322</v>
      </c>
      <c r="G871" t="s">
        <v>2327</v>
      </c>
      <c r="H871" t="s">
        <v>2335</v>
      </c>
      <c r="I871" t="s">
        <v>1530</v>
      </c>
      <c r="J871">
        <v>2.1700000000000001E-2</v>
      </c>
    </row>
    <row r="872" spans="1:10" hidden="1">
      <c r="A872" t="s">
        <v>570</v>
      </c>
      <c r="B872">
        <v>88</v>
      </c>
      <c r="C872" t="s">
        <v>741</v>
      </c>
      <c r="D872">
        <v>89</v>
      </c>
      <c r="E872" t="s">
        <v>106</v>
      </c>
      <c r="F872" t="s">
        <v>2322</v>
      </c>
      <c r="G872" t="s">
        <v>2352</v>
      </c>
      <c r="H872" t="s">
        <v>2324</v>
      </c>
      <c r="I872" t="s">
        <v>1530</v>
      </c>
      <c r="J872">
        <v>5.4000000000000003E-3</v>
      </c>
    </row>
    <row r="873" spans="1:10" hidden="1">
      <c r="A873" t="s">
        <v>570</v>
      </c>
      <c r="B873">
        <v>88</v>
      </c>
      <c r="C873" t="s">
        <v>741</v>
      </c>
      <c r="D873">
        <v>89</v>
      </c>
      <c r="E873" t="s">
        <v>106</v>
      </c>
      <c r="F873" t="s">
        <v>2322</v>
      </c>
      <c r="G873" t="s">
        <v>2330</v>
      </c>
      <c r="H873" t="s">
        <v>1551</v>
      </c>
      <c r="I873" t="s">
        <v>1530</v>
      </c>
      <c r="J873">
        <v>0.96199999999999997</v>
      </c>
    </row>
    <row r="874" spans="1:10" hidden="1">
      <c r="A874" t="s">
        <v>570</v>
      </c>
      <c r="B874">
        <v>88</v>
      </c>
      <c r="C874" t="s">
        <v>741</v>
      </c>
      <c r="D874">
        <v>89</v>
      </c>
      <c r="E874" t="s">
        <v>106</v>
      </c>
      <c r="F874" t="s">
        <v>2332</v>
      </c>
      <c r="G874" t="s">
        <v>2333</v>
      </c>
      <c r="H874" t="s">
        <v>1340</v>
      </c>
      <c r="I874" t="s">
        <v>1530</v>
      </c>
      <c r="J874">
        <v>0.48370000000000002</v>
      </c>
    </row>
    <row r="875" spans="1:10" hidden="1">
      <c r="A875" t="s">
        <v>570</v>
      </c>
      <c r="B875">
        <v>88</v>
      </c>
      <c r="C875" t="s">
        <v>741</v>
      </c>
      <c r="D875">
        <v>89</v>
      </c>
      <c r="E875" t="s">
        <v>106</v>
      </c>
      <c r="F875" t="s">
        <v>2332</v>
      </c>
      <c r="G875" t="s">
        <v>2334</v>
      </c>
      <c r="H875" t="s">
        <v>1375</v>
      </c>
      <c r="I875" t="s">
        <v>1530</v>
      </c>
      <c r="J875">
        <v>0.51629999999999998</v>
      </c>
    </row>
    <row r="876" spans="1:10" hidden="1">
      <c r="A876" t="s">
        <v>570</v>
      </c>
      <c r="B876">
        <v>90</v>
      </c>
      <c r="C876" t="s">
        <v>743</v>
      </c>
      <c r="D876">
        <v>91</v>
      </c>
      <c r="E876" t="s">
        <v>110</v>
      </c>
      <c r="F876" t="s">
        <v>1243</v>
      </c>
      <c r="G876" t="s">
        <v>1243</v>
      </c>
      <c r="H876" t="s">
        <v>1346</v>
      </c>
      <c r="I876" t="s">
        <v>1346</v>
      </c>
      <c r="J876">
        <v>1</v>
      </c>
    </row>
    <row r="877" spans="1:10" hidden="1">
      <c r="A877" t="s">
        <v>570</v>
      </c>
      <c r="B877">
        <v>90</v>
      </c>
      <c r="C877" t="s">
        <v>743</v>
      </c>
      <c r="D877">
        <v>91</v>
      </c>
      <c r="E877" t="s">
        <v>110</v>
      </c>
      <c r="F877" t="s">
        <v>2311</v>
      </c>
      <c r="G877" t="s">
        <v>2312</v>
      </c>
      <c r="H877" t="s">
        <v>1250</v>
      </c>
      <c r="I877" t="s">
        <v>1346</v>
      </c>
      <c r="J877">
        <v>0.1923</v>
      </c>
    </row>
    <row r="878" spans="1:10" hidden="1">
      <c r="A878" t="s">
        <v>570</v>
      </c>
      <c r="B878">
        <v>90</v>
      </c>
      <c r="C878" t="s">
        <v>743</v>
      </c>
      <c r="D878">
        <v>91</v>
      </c>
      <c r="E878" t="s">
        <v>110</v>
      </c>
      <c r="F878" t="s">
        <v>2311</v>
      </c>
      <c r="G878" t="s">
        <v>2313</v>
      </c>
      <c r="H878" t="s">
        <v>1248</v>
      </c>
      <c r="I878" t="s">
        <v>1346</v>
      </c>
      <c r="J878">
        <v>0.1154</v>
      </c>
    </row>
    <row r="879" spans="1:10" hidden="1">
      <c r="A879" t="s">
        <v>570</v>
      </c>
      <c r="B879">
        <v>90</v>
      </c>
      <c r="C879" t="s">
        <v>743</v>
      </c>
      <c r="D879">
        <v>91</v>
      </c>
      <c r="E879" t="s">
        <v>110</v>
      </c>
      <c r="F879" t="s">
        <v>2311</v>
      </c>
      <c r="G879" t="s">
        <v>2314</v>
      </c>
      <c r="H879" t="s">
        <v>2335</v>
      </c>
      <c r="I879" t="s">
        <v>1346</v>
      </c>
      <c r="J879">
        <v>7.6899999999999996E-2</v>
      </c>
    </row>
    <row r="880" spans="1:10" hidden="1">
      <c r="A880" t="s">
        <v>570</v>
      </c>
      <c r="B880">
        <v>90</v>
      </c>
      <c r="C880" t="s">
        <v>743</v>
      </c>
      <c r="D880">
        <v>91</v>
      </c>
      <c r="E880" t="s">
        <v>110</v>
      </c>
      <c r="F880" t="s">
        <v>2311</v>
      </c>
      <c r="G880" t="s">
        <v>2315</v>
      </c>
      <c r="H880" t="s">
        <v>1335</v>
      </c>
      <c r="I880" t="s">
        <v>1346</v>
      </c>
      <c r="J880">
        <v>0.15379999999999999</v>
      </c>
    </row>
    <row r="881" spans="1:10" hidden="1">
      <c r="A881" t="s">
        <v>570</v>
      </c>
      <c r="B881">
        <v>90</v>
      </c>
      <c r="C881" t="s">
        <v>743</v>
      </c>
      <c r="D881">
        <v>91</v>
      </c>
      <c r="E881" t="s">
        <v>110</v>
      </c>
      <c r="F881" t="s">
        <v>2311</v>
      </c>
      <c r="G881" t="s">
        <v>2316</v>
      </c>
      <c r="H881" t="s">
        <v>2335</v>
      </c>
      <c r="I881" t="s">
        <v>1346</v>
      </c>
      <c r="J881">
        <v>7.6899999999999996E-2</v>
      </c>
    </row>
    <row r="882" spans="1:10" hidden="1">
      <c r="A882" t="s">
        <v>570</v>
      </c>
      <c r="B882">
        <v>90</v>
      </c>
      <c r="C882" t="s">
        <v>743</v>
      </c>
      <c r="D882">
        <v>91</v>
      </c>
      <c r="E882" t="s">
        <v>110</v>
      </c>
      <c r="F882" t="s">
        <v>2311</v>
      </c>
      <c r="G882" t="s">
        <v>2317</v>
      </c>
      <c r="H882" t="s">
        <v>1252</v>
      </c>
      <c r="I882" t="s">
        <v>1346</v>
      </c>
      <c r="J882">
        <v>0.1731</v>
      </c>
    </row>
    <row r="883" spans="1:10" hidden="1">
      <c r="A883" t="s">
        <v>570</v>
      </c>
      <c r="B883">
        <v>90</v>
      </c>
      <c r="C883" t="s">
        <v>743</v>
      </c>
      <c r="D883">
        <v>91</v>
      </c>
      <c r="E883" t="s">
        <v>110</v>
      </c>
      <c r="F883" t="s">
        <v>2311</v>
      </c>
      <c r="G883" t="s">
        <v>2336</v>
      </c>
      <c r="H883" t="s">
        <v>2344</v>
      </c>
      <c r="I883" t="s">
        <v>1346</v>
      </c>
      <c r="J883">
        <v>3.85E-2</v>
      </c>
    </row>
    <row r="884" spans="1:10" hidden="1">
      <c r="A884" t="s">
        <v>570</v>
      </c>
      <c r="B884">
        <v>90</v>
      </c>
      <c r="C884" t="s">
        <v>743</v>
      </c>
      <c r="D884">
        <v>91</v>
      </c>
      <c r="E884" t="s">
        <v>110</v>
      </c>
      <c r="F884" t="s">
        <v>2311</v>
      </c>
      <c r="G884" t="s">
        <v>2337</v>
      </c>
      <c r="H884" t="s">
        <v>2329</v>
      </c>
      <c r="I884" t="s">
        <v>1346</v>
      </c>
      <c r="J884">
        <v>5.7700000000000001E-2</v>
      </c>
    </row>
    <row r="885" spans="1:10" hidden="1">
      <c r="A885" t="s">
        <v>570</v>
      </c>
      <c r="B885">
        <v>90</v>
      </c>
      <c r="C885" t="s">
        <v>743</v>
      </c>
      <c r="D885">
        <v>91</v>
      </c>
      <c r="E885" t="s">
        <v>110</v>
      </c>
      <c r="F885" t="s">
        <v>2311</v>
      </c>
      <c r="G885" t="s">
        <v>2318</v>
      </c>
      <c r="H885" t="s">
        <v>2329</v>
      </c>
      <c r="I885" t="s">
        <v>1346</v>
      </c>
      <c r="J885">
        <v>5.7700000000000001E-2</v>
      </c>
    </row>
    <row r="886" spans="1:10" hidden="1">
      <c r="A886" t="s">
        <v>570</v>
      </c>
      <c r="B886">
        <v>90</v>
      </c>
      <c r="C886" t="s">
        <v>743</v>
      </c>
      <c r="D886">
        <v>91</v>
      </c>
      <c r="E886" t="s">
        <v>110</v>
      </c>
      <c r="F886" t="s">
        <v>2311</v>
      </c>
      <c r="G886" t="s">
        <v>2319</v>
      </c>
      <c r="H886" t="s">
        <v>2329</v>
      </c>
      <c r="I886" t="s">
        <v>1346</v>
      </c>
      <c r="J886">
        <v>5.7700000000000001E-2</v>
      </c>
    </row>
    <row r="887" spans="1:10" hidden="1">
      <c r="A887" t="s">
        <v>570</v>
      </c>
      <c r="B887">
        <v>90</v>
      </c>
      <c r="C887" t="s">
        <v>743</v>
      </c>
      <c r="D887">
        <v>91</v>
      </c>
      <c r="E887" t="s">
        <v>110</v>
      </c>
      <c r="F887" t="s">
        <v>2320</v>
      </c>
      <c r="G887" t="s">
        <v>2321</v>
      </c>
      <c r="H887" t="s">
        <v>1591</v>
      </c>
      <c r="I887" t="s">
        <v>1346</v>
      </c>
      <c r="J887">
        <v>0.30769999999999997</v>
      </c>
    </row>
    <row r="888" spans="1:10" hidden="1">
      <c r="A888" t="s">
        <v>570</v>
      </c>
      <c r="B888">
        <v>90</v>
      </c>
      <c r="C888" t="s">
        <v>743</v>
      </c>
      <c r="D888">
        <v>91</v>
      </c>
      <c r="E888" t="s">
        <v>110</v>
      </c>
      <c r="F888" t="s">
        <v>2320</v>
      </c>
      <c r="G888" t="s">
        <v>2298</v>
      </c>
      <c r="H888" t="s">
        <v>1401</v>
      </c>
      <c r="I888" t="s">
        <v>1346</v>
      </c>
      <c r="J888">
        <v>0.21149999999999999</v>
      </c>
    </row>
    <row r="889" spans="1:10" hidden="1">
      <c r="A889" t="s">
        <v>570</v>
      </c>
      <c r="B889">
        <v>90</v>
      </c>
      <c r="C889" t="s">
        <v>743</v>
      </c>
      <c r="D889">
        <v>91</v>
      </c>
      <c r="E889" t="s">
        <v>110</v>
      </c>
      <c r="F889" t="s">
        <v>2322</v>
      </c>
      <c r="G889" t="s">
        <v>2323</v>
      </c>
      <c r="H889" t="s">
        <v>2344</v>
      </c>
      <c r="I889" t="s">
        <v>1346</v>
      </c>
      <c r="J889">
        <v>3.85E-2</v>
      </c>
    </row>
    <row r="890" spans="1:10" hidden="1">
      <c r="A890" t="s">
        <v>570</v>
      </c>
      <c r="B890">
        <v>90</v>
      </c>
      <c r="C890" t="s">
        <v>743</v>
      </c>
      <c r="D890">
        <v>91</v>
      </c>
      <c r="E890" t="s">
        <v>110</v>
      </c>
      <c r="F890" t="s">
        <v>2322</v>
      </c>
      <c r="G890" t="s">
        <v>2326</v>
      </c>
      <c r="H890" t="s">
        <v>2329</v>
      </c>
      <c r="I890" t="s">
        <v>1346</v>
      </c>
      <c r="J890">
        <v>5.7700000000000001E-2</v>
      </c>
    </row>
    <row r="891" spans="1:10" hidden="1">
      <c r="A891" t="s">
        <v>570</v>
      </c>
      <c r="B891">
        <v>90</v>
      </c>
      <c r="C891" t="s">
        <v>743</v>
      </c>
      <c r="D891">
        <v>91</v>
      </c>
      <c r="E891" t="s">
        <v>110</v>
      </c>
      <c r="F891" t="s">
        <v>2322</v>
      </c>
      <c r="G891" t="s">
        <v>2327</v>
      </c>
      <c r="H891" t="s">
        <v>2324</v>
      </c>
      <c r="I891" t="s">
        <v>1346</v>
      </c>
      <c r="J891">
        <v>1.9199999999999998E-2</v>
      </c>
    </row>
    <row r="892" spans="1:10" hidden="1">
      <c r="A892" t="s">
        <v>570</v>
      </c>
      <c r="B892">
        <v>90</v>
      </c>
      <c r="C892" t="s">
        <v>743</v>
      </c>
      <c r="D892">
        <v>91</v>
      </c>
      <c r="E892" t="s">
        <v>110</v>
      </c>
      <c r="F892" t="s">
        <v>2322</v>
      </c>
      <c r="G892" t="s">
        <v>2330</v>
      </c>
      <c r="H892" t="s">
        <v>1620</v>
      </c>
      <c r="I892" t="s">
        <v>1346</v>
      </c>
      <c r="J892">
        <v>0.88460000000000005</v>
      </c>
    </row>
    <row r="893" spans="1:10" hidden="1">
      <c r="A893" t="s">
        <v>570</v>
      </c>
      <c r="B893">
        <v>90</v>
      </c>
      <c r="C893" t="s">
        <v>743</v>
      </c>
      <c r="D893">
        <v>91</v>
      </c>
      <c r="E893" t="s">
        <v>110</v>
      </c>
      <c r="F893" t="s">
        <v>2332</v>
      </c>
      <c r="G893" t="s">
        <v>2333</v>
      </c>
      <c r="H893" t="s">
        <v>1246</v>
      </c>
      <c r="I893" t="s">
        <v>1346</v>
      </c>
      <c r="J893">
        <v>0.53849999999999998</v>
      </c>
    </row>
    <row r="894" spans="1:10" hidden="1">
      <c r="A894" t="s">
        <v>570</v>
      </c>
      <c r="B894">
        <v>90</v>
      </c>
      <c r="C894" t="s">
        <v>743</v>
      </c>
      <c r="D894">
        <v>91</v>
      </c>
      <c r="E894" t="s">
        <v>110</v>
      </c>
      <c r="F894" t="s">
        <v>2332</v>
      </c>
      <c r="G894" t="s">
        <v>2334</v>
      </c>
      <c r="H894" t="s">
        <v>1290</v>
      </c>
      <c r="I894" t="s">
        <v>1346</v>
      </c>
      <c r="J894">
        <v>0.46150000000000002</v>
      </c>
    </row>
    <row r="895" spans="1:10" hidden="1">
      <c r="A895" t="s">
        <v>570</v>
      </c>
      <c r="B895">
        <v>92</v>
      </c>
      <c r="C895" t="s">
        <v>745</v>
      </c>
      <c r="D895">
        <v>93</v>
      </c>
      <c r="E895" t="s">
        <v>138</v>
      </c>
      <c r="F895" t="s">
        <v>1243</v>
      </c>
      <c r="G895" t="s">
        <v>1243</v>
      </c>
      <c r="H895" t="s">
        <v>1360</v>
      </c>
      <c r="I895" t="s">
        <v>1360</v>
      </c>
      <c r="J895">
        <v>1</v>
      </c>
    </row>
    <row r="896" spans="1:10" hidden="1">
      <c r="A896" t="s">
        <v>570</v>
      </c>
      <c r="B896">
        <v>92</v>
      </c>
      <c r="C896" t="s">
        <v>745</v>
      </c>
      <c r="D896">
        <v>93</v>
      </c>
      <c r="E896" t="s">
        <v>138</v>
      </c>
      <c r="F896" t="s">
        <v>2311</v>
      </c>
      <c r="G896" t="s">
        <v>2312</v>
      </c>
      <c r="H896" t="s">
        <v>2335</v>
      </c>
      <c r="I896" t="s">
        <v>1360</v>
      </c>
      <c r="J896">
        <v>9.5200000000000007E-2</v>
      </c>
    </row>
    <row r="897" spans="1:10" hidden="1">
      <c r="A897" t="s">
        <v>570</v>
      </c>
      <c r="B897">
        <v>92</v>
      </c>
      <c r="C897" t="s">
        <v>745</v>
      </c>
      <c r="D897">
        <v>93</v>
      </c>
      <c r="E897" t="s">
        <v>138</v>
      </c>
      <c r="F897" t="s">
        <v>2311</v>
      </c>
      <c r="G897" t="s">
        <v>2313</v>
      </c>
      <c r="H897" t="s">
        <v>1312</v>
      </c>
      <c r="I897" t="s">
        <v>1360</v>
      </c>
      <c r="J897">
        <v>0.11899999999999999</v>
      </c>
    </row>
    <row r="898" spans="1:10" hidden="1">
      <c r="A898" t="s">
        <v>570</v>
      </c>
      <c r="B898">
        <v>92</v>
      </c>
      <c r="C898" t="s">
        <v>745</v>
      </c>
      <c r="D898">
        <v>93</v>
      </c>
      <c r="E898" t="s">
        <v>138</v>
      </c>
      <c r="F898" t="s">
        <v>2311</v>
      </c>
      <c r="G898" t="s">
        <v>2314</v>
      </c>
      <c r="H898" t="s">
        <v>2329</v>
      </c>
      <c r="I898" t="s">
        <v>1360</v>
      </c>
      <c r="J898">
        <v>7.1400000000000005E-2</v>
      </c>
    </row>
    <row r="899" spans="1:10" hidden="1">
      <c r="A899" t="s">
        <v>570</v>
      </c>
      <c r="B899">
        <v>92</v>
      </c>
      <c r="C899" t="s">
        <v>745</v>
      </c>
      <c r="D899">
        <v>93</v>
      </c>
      <c r="E899" t="s">
        <v>138</v>
      </c>
      <c r="F899" t="s">
        <v>2311</v>
      </c>
      <c r="G899" t="s">
        <v>2315</v>
      </c>
      <c r="H899" t="s">
        <v>1312</v>
      </c>
      <c r="I899" t="s">
        <v>1360</v>
      </c>
      <c r="J899">
        <v>0.11899999999999999</v>
      </c>
    </row>
    <row r="900" spans="1:10" hidden="1">
      <c r="A900" t="s">
        <v>570</v>
      </c>
      <c r="B900">
        <v>92</v>
      </c>
      <c r="C900" t="s">
        <v>745</v>
      </c>
      <c r="D900">
        <v>93</v>
      </c>
      <c r="E900" t="s">
        <v>138</v>
      </c>
      <c r="F900" t="s">
        <v>2311</v>
      </c>
      <c r="G900" t="s">
        <v>2316</v>
      </c>
      <c r="H900" t="s">
        <v>2329</v>
      </c>
      <c r="I900" t="s">
        <v>1360</v>
      </c>
      <c r="J900">
        <v>7.1400000000000005E-2</v>
      </c>
    </row>
    <row r="901" spans="1:10" hidden="1">
      <c r="A901" t="s">
        <v>570</v>
      </c>
      <c r="B901">
        <v>92</v>
      </c>
      <c r="C901" t="s">
        <v>745</v>
      </c>
      <c r="D901">
        <v>93</v>
      </c>
      <c r="E901" t="s">
        <v>138</v>
      </c>
      <c r="F901" t="s">
        <v>2311</v>
      </c>
      <c r="G901" t="s">
        <v>2317</v>
      </c>
      <c r="H901" t="s">
        <v>2324</v>
      </c>
      <c r="I901" t="s">
        <v>1360</v>
      </c>
      <c r="J901">
        <v>2.3800000000000002E-2</v>
      </c>
    </row>
    <row r="902" spans="1:10" hidden="1">
      <c r="A902" t="s">
        <v>570</v>
      </c>
      <c r="B902">
        <v>92</v>
      </c>
      <c r="C902" t="s">
        <v>745</v>
      </c>
      <c r="D902">
        <v>93</v>
      </c>
      <c r="E902" t="s">
        <v>138</v>
      </c>
      <c r="F902" t="s">
        <v>2311</v>
      </c>
      <c r="G902" t="s">
        <v>2336</v>
      </c>
      <c r="H902" t="s">
        <v>1352</v>
      </c>
      <c r="I902" t="s">
        <v>1360</v>
      </c>
      <c r="J902">
        <v>0.16669999999999999</v>
      </c>
    </row>
    <row r="903" spans="1:10" hidden="1">
      <c r="A903" t="s">
        <v>570</v>
      </c>
      <c r="B903">
        <v>92</v>
      </c>
      <c r="C903" t="s">
        <v>745</v>
      </c>
      <c r="D903">
        <v>93</v>
      </c>
      <c r="E903" t="s">
        <v>138</v>
      </c>
      <c r="F903" t="s">
        <v>2311</v>
      </c>
      <c r="G903" t="s">
        <v>2337</v>
      </c>
      <c r="H903" t="s">
        <v>2335</v>
      </c>
      <c r="I903" t="s">
        <v>1360</v>
      </c>
      <c r="J903">
        <v>9.5200000000000007E-2</v>
      </c>
    </row>
    <row r="904" spans="1:10" hidden="1">
      <c r="A904" t="s">
        <v>570</v>
      </c>
      <c r="B904">
        <v>92</v>
      </c>
      <c r="C904" t="s">
        <v>745</v>
      </c>
      <c r="D904">
        <v>93</v>
      </c>
      <c r="E904" t="s">
        <v>138</v>
      </c>
      <c r="F904" t="s">
        <v>2311</v>
      </c>
      <c r="G904" t="s">
        <v>2318</v>
      </c>
      <c r="H904" t="s">
        <v>1248</v>
      </c>
      <c r="I904" t="s">
        <v>1360</v>
      </c>
      <c r="J904">
        <v>0.1429</v>
      </c>
    </row>
    <row r="905" spans="1:10" hidden="1">
      <c r="A905" t="s">
        <v>570</v>
      </c>
      <c r="B905">
        <v>92</v>
      </c>
      <c r="C905" t="s">
        <v>745</v>
      </c>
      <c r="D905">
        <v>93</v>
      </c>
      <c r="E905" t="s">
        <v>138</v>
      </c>
      <c r="F905" t="s">
        <v>2311</v>
      </c>
      <c r="G905" t="s">
        <v>2319</v>
      </c>
      <c r="H905" t="s">
        <v>2335</v>
      </c>
      <c r="I905" t="s">
        <v>1360</v>
      </c>
      <c r="J905">
        <v>9.5200000000000007E-2</v>
      </c>
    </row>
    <row r="906" spans="1:10" hidden="1">
      <c r="A906" t="s">
        <v>570</v>
      </c>
      <c r="B906">
        <v>92</v>
      </c>
      <c r="C906" t="s">
        <v>745</v>
      </c>
      <c r="D906">
        <v>93</v>
      </c>
      <c r="E906" t="s">
        <v>138</v>
      </c>
      <c r="F906" t="s">
        <v>2320</v>
      </c>
      <c r="G906" t="s">
        <v>2321</v>
      </c>
      <c r="H906" t="s">
        <v>1335</v>
      </c>
      <c r="I906" t="s">
        <v>1360</v>
      </c>
      <c r="J906">
        <v>0.1905</v>
      </c>
    </row>
    <row r="907" spans="1:10" hidden="1">
      <c r="A907" t="s">
        <v>570</v>
      </c>
      <c r="B907">
        <v>92</v>
      </c>
      <c r="C907" t="s">
        <v>745</v>
      </c>
      <c r="D907">
        <v>93</v>
      </c>
      <c r="E907" t="s">
        <v>138</v>
      </c>
      <c r="F907" t="s">
        <v>2320</v>
      </c>
      <c r="G907" t="s">
        <v>2298</v>
      </c>
      <c r="H907" t="s">
        <v>1256</v>
      </c>
      <c r="I907" t="s">
        <v>1360</v>
      </c>
      <c r="J907">
        <v>0.33329999999999999</v>
      </c>
    </row>
    <row r="908" spans="1:10" hidden="1">
      <c r="A908" t="s">
        <v>570</v>
      </c>
      <c r="B908">
        <v>92</v>
      </c>
      <c r="C908" t="s">
        <v>745</v>
      </c>
      <c r="D908">
        <v>93</v>
      </c>
      <c r="E908" t="s">
        <v>138</v>
      </c>
      <c r="F908" t="s">
        <v>2322</v>
      </c>
      <c r="G908" t="s">
        <v>2323</v>
      </c>
      <c r="H908" t="s">
        <v>2324</v>
      </c>
      <c r="I908" t="s">
        <v>1360</v>
      </c>
      <c r="J908">
        <v>2.3800000000000002E-2</v>
      </c>
    </row>
    <row r="909" spans="1:10" hidden="1">
      <c r="A909" t="s">
        <v>570</v>
      </c>
      <c r="B909">
        <v>92</v>
      </c>
      <c r="C909" t="s">
        <v>745</v>
      </c>
      <c r="D909">
        <v>93</v>
      </c>
      <c r="E909" t="s">
        <v>138</v>
      </c>
      <c r="F909" t="s">
        <v>2322</v>
      </c>
      <c r="G909" t="s">
        <v>2326</v>
      </c>
      <c r="H909" t="s">
        <v>2324</v>
      </c>
      <c r="I909" t="s">
        <v>1360</v>
      </c>
      <c r="J909">
        <v>2.3800000000000002E-2</v>
      </c>
    </row>
    <row r="910" spans="1:10" hidden="1">
      <c r="A910" t="s">
        <v>570</v>
      </c>
      <c r="B910">
        <v>92</v>
      </c>
      <c r="C910" t="s">
        <v>745</v>
      </c>
      <c r="D910">
        <v>93</v>
      </c>
      <c r="E910" t="s">
        <v>138</v>
      </c>
      <c r="F910" t="s">
        <v>2322</v>
      </c>
      <c r="G910" t="s">
        <v>2327</v>
      </c>
      <c r="H910" t="s">
        <v>2344</v>
      </c>
      <c r="I910" t="s">
        <v>1360</v>
      </c>
      <c r="J910">
        <v>4.7600000000000003E-2</v>
      </c>
    </row>
    <row r="911" spans="1:10" hidden="1">
      <c r="A911" t="s">
        <v>570</v>
      </c>
      <c r="B911">
        <v>92</v>
      </c>
      <c r="C911" t="s">
        <v>745</v>
      </c>
      <c r="D911">
        <v>93</v>
      </c>
      <c r="E911" t="s">
        <v>138</v>
      </c>
      <c r="F911" t="s">
        <v>2322</v>
      </c>
      <c r="G911" t="s">
        <v>2330</v>
      </c>
      <c r="H911" t="s">
        <v>1336</v>
      </c>
      <c r="I911" t="s">
        <v>1360</v>
      </c>
      <c r="J911">
        <v>0.90480000000000005</v>
      </c>
    </row>
    <row r="912" spans="1:10" hidden="1">
      <c r="A912" t="s">
        <v>570</v>
      </c>
      <c r="B912">
        <v>92</v>
      </c>
      <c r="C912" t="s">
        <v>745</v>
      </c>
      <c r="D912">
        <v>93</v>
      </c>
      <c r="E912" t="s">
        <v>138</v>
      </c>
      <c r="F912" t="s">
        <v>2332</v>
      </c>
      <c r="G912" t="s">
        <v>2333</v>
      </c>
      <c r="H912" t="s">
        <v>1541</v>
      </c>
      <c r="I912" t="s">
        <v>1360</v>
      </c>
      <c r="J912">
        <v>0.64290000000000003</v>
      </c>
    </row>
    <row r="913" spans="1:10" hidden="1">
      <c r="A913" t="s">
        <v>570</v>
      </c>
      <c r="B913">
        <v>92</v>
      </c>
      <c r="C913" t="s">
        <v>745</v>
      </c>
      <c r="D913">
        <v>93</v>
      </c>
      <c r="E913" t="s">
        <v>138</v>
      </c>
      <c r="F913" t="s">
        <v>2332</v>
      </c>
      <c r="G913" t="s">
        <v>2334</v>
      </c>
      <c r="H913" t="s">
        <v>1298</v>
      </c>
      <c r="I913" t="s">
        <v>1360</v>
      </c>
      <c r="J913">
        <v>0.35709999999999997</v>
      </c>
    </row>
    <row r="914" spans="1:10" hidden="1">
      <c r="A914" t="s">
        <v>570</v>
      </c>
      <c r="B914">
        <v>94</v>
      </c>
      <c r="C914" t="s">
        <v>747</v>
      </c>
      <c r="D914">
        <v>100</v>
      </c>
      <c r="E914" t="s">
        <v>116</v>
      </c>
      <c r="F914" t="s">
        <v>1243</v>
      </c>
      <c r="G914" t="s">
        <v>1243</v>
      </c>
      <c r="H914" t="s">
        <v>1338</v>
      </c>
      <c r="I914" t="s">
        <v>1338</v>
      </c>
      <c r="J914">
        <v>1</v>
      </c>
    </row>
    <row r="915" spans="1:10" hidden="1">
      <c r="A915" t="s">
        <v>570</v>
      </c>
      <c r="B915">
        <v>94</v>
      </c>
      <c r="C915" t="s">
        <v>747</v>
      </c>
      <c r="D915">
        <v>100</v>
      </c>
      <c r="E915" t="s">
        <v>116</v>
      </c>
      <c r="F915" t="s">
        <v>2311</v>
      </c>
      <c r="G915" t="s">
        <v>2343</v>
      </c>
      <c r="H915" t="s">
        <v>1305</v>
      </c>
      <c r="I915" t="s">
        <v>1338</v>
      </c>
      <c r="J915">
        <v>0.24010000000000001</v>
      </c>
    </row>
    <row r="916" spans="1:10" hidden="1">
      <c r="A916" t="s">
        <v>570</v>
      </c>
      <c r="B916">
        <v>94</v>
      </c>
      <c r="C916" t="s">
        <v>747</v>
      </c>
      <c r="D916">
        <v>100</v>
      </c>
      <c r="E916" t="s">
        <v>116</v>
      </c>
      <c r="F916" t="s">
        <v>2311</v>
      </c>
      <c r="G916" t="s">
        <v>1250</v>
      </c>
      <c r="H916" t="s">
        <v>1495</v>
      </c>
      <c r="I916" t="s">
        <v>1338</v>
      </c>
      <c r="J916">
        <v>0.24149999999999999</v>
      </c>
    </row>
    <row r="917" spans="1:10" hidden="1">
      <c r="A917" t="s">
        <v>570</v>
      </c>
      <c r="B917">
        <v>94</v>
      </c>
      <c r="C917" t="s">
        <v>747</v>
      </c>
      <c r="D917">
        <v>100</v>
      </c>
      <c r="E917" t="s">
        <v>116</v>
      </c>
      <c r="F917" t="s">
        <v>2311</v>
      </c>
      <c r="G917" t="s">
        <v>1401</v>
      </c>
      <c r="H917" t="s">
        <v>1673</v>
      </c>
      <c r="I917" t="s">
        <v>1338</v>
      </c>
      <c r="J917">
        <v>0.25850000000000001</v>
      </c>
    </row>
    <row r="918" spans="1:10" hidden="1">
      <c r="A918" t="s">
        <v>570</v>
      </c>
      <c r="B918">
        <v>94</v>
      </c>
      <c r="C918" t="s">
        <v>747</v>
      </c>
      <c r="D918">
        <v>100</v>
      </c>
      <c r="E918" t="s">
        <v>116</v>
      </c>
      <c r="F918" t="s">
        <v>2311</v>
      </c>
      <c r="G918" t="s">
        <v>1357</v>
      </c>
      <c r="H918" t="s">
        <v>1530</v>
      </c>
      <c r="I918" t="s">
        <v>1338</v>
      </c>
      <c r="J918">
        <v>0.25990000000000002</v>
      </c>
    </row>
    <row r="919" spans="1:10" hidden="1">
      <c r="A919" t="s">
        <v>570</v>
      </c>
      <c r="B919">
        <v>94</v>
      </c>
      <c r="C919" t="s">
        <v>747</v>
      </c>
      <c r="D919">
        <v>100</v>
      </c>
      <c r="E919" t="s">
        <v>116</v>
      </c>
      <c r="F919" t="s">
        <v>2320</v>
      </c>
      <c r="G919" t="s">
        <v>2321</v>
      </c>
      <c r="H919" t="s">
        <v>2400</v>
      </c>
      <c r="I919" t="s">
        <v>1338</v>
      </c>
      <c r="J919">
        <v>0.21329999999999999</v>
      </c>
    </row>
    <row r="920" spans="1:10" hidden="1">
      <c r="A920" t="s">
        <v>570</v>
      </c>
      <c r="B920">
        <v>94</v>
      </c>
      <c r="C920" t="s">
        <v>747</v>
      </c>
      <c r="D920">
        <v>100</v>
      </c>
      <c r="E920" t="s">
        <v>116</v>
      </c>
      <c r="F920" t="s">
        <v>2320</v>
      </c>
      <c r="G920" t="s">
        <v>2338</v>
      </c>
      <c r="H920" t="s">
        <v>1352</v>
      </c>
      <c r="I920" t="s">
        <v>1338</v>
      </c>
      <c r="J920">
        <v>9.9000000000000008E-3</v>
      </c>
    </row>
    <row r="921" spans="1:10" hidden="1">
      <c r="A921" t="s">
        <v>570</v>
      </c>
      <c r="B921">
        <v>94</v>
      </c>
      <c r="C921" t="s">
        <v>747</v>
      </c>
      <c r="D921">
        <v>100</v>
      </c>
      <c r="E921" t="s">
        <v>116</v>
      </c>
      <c r="F921" t="s">
        <v>2320</v>
      </c>
      <c r="G921" t="s">
        <v>2339</v>
      </c>
      <c r="H921" t="s">
        <v>1273</v>
      </c>
      <c r="I921" t="s">
        <v>1338</v>
      </c>
      <c r="J921">
        <v>5.2299999999999999E-2</v>
      </c>
    </row>
    <row r="922" spans="1:10" hidden="1">
      <c r="A922" t="s">
        <v>570</v>
      </c>
      <c r="B922">
        <v>94</v>
      </c>
      <c r="C922" t="s">
        <v>747</v>
      </c>
      <c r="D922">
        <v>100</v>
      </c>
      <c r="E922" t="s">
        <v>116</v>
      </c>
      <c r="F922" t="s">
        <v>2320</v>
      </c>
      <c r="G922" t="s">
        <v>2340</v>
      </c>
      <c r="H922" t="s">
        <v>1333</v>
      </c>
      <c r="I922" t="s">
        <v>1338</v>
      </c>
      <c r="J922">
        <v>2.4E-2</v>
      </c>
    </row>
    <row r="923" spans="1:10" hidden="1">
      <c r="A923" t="s">
        <v>570</v>
      </c>
      <c r="B923">
        <v>94</v>
      </c>
      <c r="C923" t="s">
        <v>747</v>
      </c>
      <c r="D923">
        <v>100</v>
      </c>
      <c r="E923" t="s">
        <v>116</v>
      </c>
      <c r="F923" t="s">
        <v>2320</v>
      </c>
      <c r="G923" t="s">
        <v>2298</v>
      </c>
      <c r="H923" t="s">
        <v>1582</v>
      </c>
      <c r="I923" t="s">
        <v>1338</v>
      </c>
      <c r="J923">
        <v>0.1525</v>
      </c>
    </row>
    <row r="924" spans="1:10" hidden="1">
      <c r="A924" t="s">
        <v>570</v>
      </c>
      <c r="B924">
        <v>94</v>
      </c>
      <c r="C924" t="s">
        <v>747</v>
      </c>
      <c r="D924">
        <v>100</v>
      </c>
      <c r="E924" t="s">
        <v>116</v>
      </c>
      <c r="F924" t="s">
        <v>2322</v>
      </c>
      <c r="G924" t="s">
        <v>2323</v>
      </c>
      <c r="H924" t="s">
        <v>2344</v>
      </c>
      <c r="I924" t="s">
        <v>1338</v>
      </c>
      <c r="J924">
        <v>2.8E-3</v>
      </c>
    </row>
    <row r="925" spans="1:10" hidden="1">
      <c r="A925" t="s">
        <v>570</v>
      </c>
      <c r="B925">
        <v>94</v>
      </c>
      <c r="C925" t="s">
        <v>747</v>
      </c>
      <c r="D925">
        <v>100</v>
      </c>
      <c r="E925" t="s">
        <v>116</v>
      </c>
      <c r="F925" t="s">
        <v>2322</v>
      </c>
      <c r="G925" t="s">
        <v>2325</v>
      </c>
      <c r="H925" t="s">
        <v>1298</v>
      </c>
      <c r="I925" t="s">
        <v>1338</v>
      </c>
      <c r="J925">
        <v>2.12E-2</v>
      </c>
    </row>
    <row r="926" spans="1:10" hidden="1">
      <c r="A926" t="s">
        <v>570</v>
      </c>
      <c r="B926">
        <v>94</v>
      </c>
      <c r="C926" t="s">
        <v>747</v>
      </c>
      <c r="D926">
        <v>100</v>
      </c>
      <c r="E926" t="s">
        <v>116</v>
      </c>
      <c r="F926" t="s">
        <v>2322</v>
      </c>
      <c r="G926" t="s">
        <v>2326</v>
      </c>
      <c r="H926" t="s">
        <v>1251</v>
      </c>
      <c r="I926" t="s">
        <v>1338</v>
      </c>
      <c r="J926">
        <v>5.0799999999999998E-2</v>
      </c>
    </row>
    <row r="927" spans="1:10" hidden="1">
      <c r="A927" t="s">
        <v>570</v>
      </c>
      <c r="B927">
        <v>94</v>
      </c>
      <c r="C927" t="s">
        <v>747</v>
      </c>
      <c r="D927">
        <v>100</v>
      </c>
      <c r="E927" t="s">
        <v>116</v>
      </c>
      <c r="F927" t="s">
        <v>2322</v>
      </c>
      <c r="G927" t="s">
        <v>2327</v>
      </c>
      <c r="H927" t="s">
        <v>1253</v>
      </c>
      <c r="I927" t="s">
        <v>1338</v>
      </c>
      <c r="J927">
        <v>4.1000000000000002E-2</v>
      </c>
    </row>
    <row r="928" spans="1:10" hidden="1">
      <c r="A928" t="s">
        <v>570</v>
      </c>
      <c r="B928">
        <v>94</v>
      </c>
      <c r="C928" t="s">
        <v>747</v>
      </c>
      <c r="D928">
        <v>100</v>
      </c>
      <c r="E928" t="s">
        <v>116</v>
      </c>
      <c r="F928" t="s">
        <v>2322</v>
      </c>
      <c r="G928" t="s">
        <v>2352</v>
      </c>
      <c r="H928" t="s">
        <v>2329</v>
      </c>
      <c r="I928" t="s">
        <v>1338</v>
      </c>
      <c r="J928">
        <v>4.1999999999999997E-3</v>
      </c>
    </row>
    <row r="929" spans="1:10" hidden="1">
      <c r="A929" t="s">
        <v>570</v>
      </c>
      <c r="B929">
        <v>94</v>
      </c>
      <c r="C929" t="s">
        <v>747</v>
      </c>
      <c r="D929">
        <v>100</v>
      </c>
      <c r="E929" t="s">
        <v>116</v>
      </c>
      <c r="F929" t="s">
        <v>2322</v>
      </c>
      <c r="G929" t="s">
        <v>2328</v>
      </c>
      <c r="H929" t="s">
        <v>1419</v>
      </c>
      <c r="I929" t="s">
        <v>1338</v>
      </c>
      <c r="J929">
        <v>7.7700000000000005E-2</v>
      </c>
    </row>
    <row r="930" spans="1:10" hidden="1">
      <c r="A930" t="s">
        <v>570</v>
      </c>
      <c r="B930">
        <v>94</v>
      </c>
      <c r="C930" t="s">
        <v>747</v>
      </c>
      <c r="D930">
        <v>100</v>
      </c>
      <c r="E930" t="s">
        <v>116</v>
      </c>
      <c r="F930" t="s">
        <v>2322</v>
      </c>
      <c r="G930" t="s">
        <v>2330</v>
      </c>
      <c r="H930" t="s">
        <v>2401</v>
      </c>
      <c r="I930" t="s">
        <v>1338</v>
      </c>
      <c r="J930">
        <v>0.80230000000000001</v>
      </c>
    </row>
    <row r="931" spans="1:10" hidden="1">
      <c r="A931" t="s">
        <v>570</v>
      </c>
      <c r="B931">
        <v>94</v>
      </c>
      <c r="C931" t="s">
        <v>747</v>
      </c>
      <c r="D931">
        <v>100</v>
      </c>
      <c r="E931" t="s">
        <v>116</v>
      </c>
      <c r="F931" t="s">
        <v>2332</v>
      </c>
      <c r="G931" t="s">
        <v>2333</v>
      </c>
      <c r="H931" t="s">
        <v>2402</v>
      </c>
      <c r="I931" t="s">
        <v>1338</v>
      </c>
      <c r="J931">
        <v>0.4929</v>
      </c>
    </row>
    <row r="932" spans="1:10" hidden="1">
      <c r="A932" t="s">
        <v>570</v>
      </c>
      <c r="B932">
        <v>94</v>
      </c>
      <c r="C932" t="s">
        <v>747</v>
      </c>
      <c r="D932">
        <v>100</v>
      </c>
      <c r="E932" t="s">
        <v>116</v>
      </c>
      <c r="F932" t="s">
        <v>2332</v>
      </c>
      <c r="G932" t="s">
        <v>2334</v>
      </c>
      <c r="H932" t="s">
        <v>1309</v>
      </c>
      <c r="I932" t="s">
        <v>1338</v>
      </c>
      <c r="J932">
        <v>0.49580000000000002</v>
      </c>
    </row>
    <row r="933" spans="1:10" hidden="1">
      <c r="A933" t="s">
        <v>570</v>
      </c>
      <c r="B933">
        <v>94</v>
      </c>
      <c r="C933" t="s">
        <v>747</v>
      </c>
      <c r="D933">
        <v>100</v>
      </c>
      <c r="E933" t="s">
        <v>116</v>
      </c>
      <c r="F933" t="s">
        <v>2332</v>
      </c>
      <c r="G933" t="s">
        <v>2366</v>
      </c>
      <c r="H933" t="s">
        <v>1335</v>
      </c>
      <c r="I933" t="s">
        <v>1338</v>
      </c>
      <c r="J933">
        <v>1.1299999999999999E-2</v>
      </c>
    </row>
    <row r="934" spans="1:10" hidden="1">
      <c r="A934" t="s">
        <v>570</v>
      </c>
      <c r="B934">
        <v>94</v>
      </c>
      <c r="C934" t="s">
        <v>747</v>
      </c>
      <c r="D934">
        <v>99</v>
      </c>
      <c r="E934" t="s">
        <v>26</v>
      </c>
      <c r="F934" t="s">
        <v>1243</v>
      </c>
      <c r="G934" t="s">
        <v>1243</v>
      </c>
      <c r="H934" t="s">
        <v>1339</v>
      </c>
      <c r="I934" t="s">
        <v>1339</v>
      </c>
      <c r="J934">
        <v>1</v>
      </c>
    </row>
    <row r="935" spans="1:10" hidden="1">
      <c r="A935" t="s">
        <v>570</v>
      </c>
      <c r="B935">
        <v>94</v>
      </c>
      <c r="C935" t="s">
        <v>747</v>
      </c>
      <c r="D935">
        <v>99</v>
      </c>
      <c r="E935" t="s">
        <v>26</v>
      </c>
      <c r="F935" t="s">
        <v>2311</v>
      </c>
      <c r="G935" t="s">
        <v>2317</v>
      </c>
      <c r="H935" t="s">
        <v>1455</v>
      </c>
      <c r="I935" t="s">
        <v>1339</v>
      </c>
      <c r="J935">
        <v>0.3261</v>
      </c>
    </row>
    <row r="936" spans="1:10" hidden="1">
      <c r="A936" t="s">
        <v>570</v>
      </c>
      <c r="B936">
        <v>94</v>
      </c>
      <c r="C936" t="s">
        <v>747</v>
      </c>
      <c r="D936">
        <v>99</v>
      </c>
      <c r="E936" t="s">
        <v>26</v>
      </c>
      <c r="F936" t="s">
        <v>2311</v>
      </c>
      <c r="G936" t="s">
        <v>2336</v>
      </c>
      <c r="H936" t="s">
        <v>1564</v>
      </c>
      <c r="I936" t="s">
        <v>1339</v>
      </c>
      <c r="J936">
        <v>0.34770000000000001</v>
      </c>
    </row>
    <row r="937" spans="1:10" hidden="1">
      <c r="A937" t="s">
        <v>570</v>
      </c>
      <c r="B937">
        <v>94</v>
      </c>
      <c r="C937" t="s">
        <v>747</v>
      </c>
      <c r="D937">
        <v>99</v>
      </c>
      <c r="E937" t="s">
        <v>26</v>
      </c>
      <c r="F937" t="s">
        <v>2311</v>
      </c>
      <c r="G937" t="s">
        <v>2337</v>
      </c>
      <c r="H937" t="s">
        <v>1455</v>
      </c>
      <c r="I937" t="s">
        <v>1339</v>
      </c>
      <c r="J937">
        <v>0.3261</v>
      </c>
    </row>
    <row r="938" spans="1:10" hidden="1">
      <c r="A938" t="s">
        <v>570</v>
      </c>
      <c r="B938">
        <v>94</v>
      </c>
      <c r="C938" t="s">
        <v>747</v>
      </c>
      <c r="D938">
        <v>99</v>
      </c>
      <c r="E938" t="s">
        <v>26</v>
      </c>
      <c r="F938" t="s">
        <v>2320</v>
      </c>
      <c r="G938" t="s">
        <v>2321</v>
      </c>
      <c r="H938" t="s">
        <v>1400</v>
      </c>
      <c r="I938" t="s">
        <v>1339</v>
      </c>
      <c r="J938">
        <v>0.30270000000000002</v>
      </c>
    </row>
    <row r="939" spans="1:10" hidden="1">
      <c r="A939" t="s">
        <v>570</v>
      </c>
      <c r="B939">
        <v>94</v>
      </c>
      <c r="C939" t="s">
        <v>747</v>
      </c>
      <c r="D939">
        <v>99</v>
      </c>
      <c r="E939" t="s">
        <v>26</v>
      </c>
      <c r="F939" t="s">
        <v>2320</v>
      </c>
      <c r="G939" t="s">
        <v>2338</v>
      </c>
      <c r="H939" t="s">
        <v>1261</v>
      </c>
      <c r="I939" t="s">
        <v>1339</v>
      </c>
      <c r="J939">
        <v>3.9600000000000003E-2</v>
      </c>
    </row>
    <row r="940" spans="1:10" hidden="1">
      <c r="A940" t="s">
        <v>570</v>
      </c>
      <c r="B940">
        <v>94</v>
      </c>
      <c r="C940" t="s">
        <v>747</v>
      </c>
      <c r="D940">
        <v>99</v>
      </c>
      <c r="E940" t="s">
        <v>26</v>
      </c>
      <c r="F940" t="s">
        <v>2320</v>
      </c>
      <c r="G940" t="s">
        <v>2339</v>
      </c>
      <c r="H940" t="s">
        <v>1521</v>
      </c>
      <c r="I940" t="s">
        <v>1339</v>
      </c>
      <c r="J940">
        <v>6.13E-2</v>
      </c>
    </row>
    <row r="941" spans="1:10" hidden="1">
      <c r="A941" t="s">
        <v>570</v>
      </c>
      <c r="B941">
        <v>94</v>
      </c>
      <c r="C941" t="s">
        <v>747</v>
      </c>
      <c r="D941">
        <v>99</v>
      </c>
      <c r="E941" t="s">
        <v>26</v>
      </c>
      <c r="F941" t="s">
        <v>2320</v>
      </c>
      <c r="G941" t="s">
        <v>2340</v>
      </c>
      <c r="H941" t="s">
        <v>1290</v>
      </c>
      <c r="I941" t="s">
        <v>1339</v>
      </c>
      <c r="J941">
        <v>4.3200000000000002E-2</v>
      </c>
    </row>
    <row r="942" spans="1:10" hidden="1">
      <c r="A942" t="s">
        <v>570</v>
      </c>
      <c r="B942">
        <v>94</v>
      </c>
      <c r="C942" t="s">
        <v>747</v>
      </c>
      <c r="D942">
        <v>99</v>
      </c>
      <c r="E942" t="s">
        <v>26</v>
      </c>
      <c r="F942" t="s">
        <v>2320</v>
      </c>
      <c r="G942" t="s">
        <v>2298</v>
      </c>
      <c r="H942" t="s">
        <v>2376</v>
      </c>
      <c r="I942" t="s">
        <v>1339</v>
      </c>
      <c r="J942">
        <v>0.2162</v>
      </c>
    </row>
    <row r="943" spans="1:10" hidden="1">
      <c r="A943" t="s">
        <v>570</v>
      </c>
      <c r="B943">
        <v>94</v>
      </c>
      <c r="C943" t="s">
        <v>747</v>
      </c>
      <c r="D943">
        <v>99</v>
      </c>
      <c r="E943" t="s">
        <v>26</v>
      </c>
      <c r="F943" t="s">
        <v>2322</v>
      </c>
      <c r="G943" t="s">
        <v>2325</v>
      </c>
      <c r="H943" t="s">
        <v>1333</v>
      </c>
      <c r="I943" t="s">
        <v>1339</v>
      </c>
      <c r="J943">
        <v>3.0599999999999999E-2</v>
      </c>
    </row>
    <row r="944" spans="1:10" hidden="1">
      <c r="A944" t="s">
        <v>570</v>
      </c>
      <c r="B944">
        <v>94</v>
      </c>
      <c r="C944" t="s">
        <v>747</v>
      </c>
      <c r="D944">
        <v>99</v>
      </c>
      <c r="E944" t="s">
        <v>26</v>
      </c>
      <c r="F944" t="s">
        <v>2322</v>
      </c>
      <c r="G944" t="s">
        <v>2326</v>
      </c>
      <c r="H944" t="s">
        <v>1549</v>
      </c>
      <c r="I944" t="s">
        <v>1339</v>
      </c>
      <c r="J944">
        <v>4.1399999999999999E-2</v>
      </c>
    </row>
    <row r="945" spans="1:10" hidden="1">
      <c r="A945" t="s">
        <v>570</v>
      </c>
      <c r="B945">
        <v>94</v>
      </c>
      <c r="C945" t="s">
        <v>747</v>
      </c>
      <c r="D945">
        <v>99</v>
      </c>
      <c r="E945" t="s">
        <v>26</v>
      </c>
      <c r="F945" t="s">
        <v>2322</v>
      </c>
      <c r="G945" t="s">
        <v>2327</v>
      </c>
      <c r="H945" t="s">
        <v>1399</v>
      </c>
      <c r="I945" t="s">
        <v>1339</v>
      </c>
      <c r="J945">
        <v>5.5899999999999998E-2</v>
      </c>
    </row>
    <row r="946" spans="1:10" hidden="1">
      <c r="A946" t="s">
        <v>570</v>
      </c>
      <c r="B946">
        <v>94</v>
      </c>
      <c r="C946" t="s">
        <v>747</v>
      </c>
      <c r="D946">
        <v>99</v>
      </c>
      <c r="E946" t="s">
        <v>26</v>
      </c>
      <c r="F946" t="s">
        <v>2322</v>
      </c>
      <c r="G946" t="s">
        <v>2328</v>
      </c>
      <c r="H946" t="s">
        <v>1620</v>
      </c>
      <c r="I946" t="s">
        <v>1339</v>
      </c>
      <c r="J946">
        <v>8.2900000000000001E-2</v>
      </c>
    </row>
    <row r="947" spans="1:10" hidden="1">
      <c r="A947" t="s">
        <v>570</v>
      </c>
      <c r="B947">
        <v>94</v>
      </c>
      <c r="C947" t="s">
        <v>747</v>
      </c>
      <c r="D947">
        <v>99</v>
      </c>
      <c r="E947" t="s">
        <v>26</v>
      </c>
      <c r="F947" t="s">
        <v>2322</v>
      </c>
      <c r="G947" t="s">
        <v>2330</v>
      </c>
      <c r="H947" t="s">
        <v>1630</v>
      </c>
      <c r="I947" t="s">
        <v>1339</v>
      </c>
      <c r="J947">
        <v>0.78920000000000001</v>
      </c>
    </row>
    <row r="948" spans="1:10" hidden="1">
      <c r="A948" t="s">
        <v>570</v>
      </c>
      <c r="B948">
        <v>94</v>
      </c>
      <c r="C948" t="s">
        <v>747</v>
      </c>
      <c r="D948">
        <v>99</v>
      </c>
      <c r="E948" t="s">
        <v>26</v>
      </c>
      <c r="F948" t="s">
        <v>2332</v>
      </c>
      <c r="G948" t="s">
        <v>2333</v>
      </c>
      <c r="H948" t="s">
        <v>2403</v>
      </c>
      <c r="I948" t="s">
        <v>1339</v>
      </c>
      <c r="J948">
        <v>0.44679999999999997</v>
      </c>
    </row>
    <row r="949" spans="1:10" hidden="1">
      <c r="A949" t="s">
        <v>570</v>
      </c>
      <c r="B949">
        <v>94</v>
      </c>
      <c r="C949" t="s">
        <v>747</v>
      </c>
      <c r="D949">
        <v>99</v>
      </c>
      <c r="E949" t="s">
        <v>26</v>
      </c>
      <c r="F949" t="s">
        <v>2332</v>
      </c>
      <c r="G949" t="s">
        <v>2334</v>
      </c>
      <c r="H949" t="s">
        <v>1576</v>
      </c>
      <c r="I949" t="s">
        <v>1339</v>
      </c>
      <c r="J949">
        <v>0.5423</v>
      </c>
    </row>
    <row r="950" spans="1:10" hidden="1">
      <c r="A950" t="s">
        <v>570</v>
      </c>
      <c r="B950">
        <v>94</v>
      </c>
      <c r="C950" t="s">
        <v>747</v>
      </c>
      <c r="D950">
        <v>99</v>
      </c>
      <c r="E950" t="s">
        <v>26</v>
      </c>
      <c r="F950" t="s">
        <v>2332</v>
      </c>
      <c r="G950" t="s">
        <v>2366</v>
      </c>
      <c r="H950" t="s">
        <v>1248</v>
      </c>
      <c r="I950" t="s">
        <v>1339</v>
      </c>
      <c r="J950">
        <v>1.0800000000000001E-2</v>
      </c>
    </row>
    <row r="951" spans="1:10" hidden="1">
      <c r="A951" t="s">
        <v>570</v>
      </c>
      <c r="B951">
        <v>94</v>
      </c>
      <c r="C951" t="s">
        <v>747</v>
      </c>
      <c r="D951">
        <v>101</v>
      </c>
      <c r="E951" t="s">
        <v>292</v>
      </c>
      <c r="F951" t="s">
        <v>1243</v>
      </c>
      <c r="G951" t="s">
        <v>1243</v>
      </c>
      <c r="H951" t="s">
        <v>1341</v>
      </c>
      <c r="I951" t="s">
        <v>1341</v>
      </c>
      <c r="J951">
        <v>1</v>
      </c>
    </row>
    <row r="952" spans="1:10" hidden="1">
      <c r="A952" t="s">
        <v>570</v>
      </c>
      <c r="B952">
        <v>94</v>
      </c>
      <c r="C952" t="s">
        <v>747</v>
      </c>
      <c r="D952">
        <v>101</v>
      </c>
      <c r="E952" t="s">
        <v>292</v>
      </c>
      <c r="F952" t="s">
        <v>2311</v>
      </c>
      <c r="G952" t="s">
        <v>2314</v>
      </c>
      <c r="H952" t="s">
        <v>2400</v>
      </c>
      <c r="I952" t="s">
        <v>1341</v>
      </c>
      <c r="J952">
        <v>0.29609999999999997</v>
      </c>
    </row>
    <row r="953" spans="1:10" hidden="1">
      <c r="A953" t="s">
        <v>570</v>
      </c>
      <c r="B953">
        <v>94</v>
      </c>
      <c r="C953" t="s">
        <v>747</v>
      </c>
      <c r="D953">
        <v>101</v>
      </c>
      <c r="E953" t="s">
        <v>292</v>
      </c>
      <c r="F953" t="s">
        <v>2311</v>
      </c>
      <c r="G953" t="s">
        <v>2315</v>
      </c>
      <c r="H953" t="s">
        <v>1564</v>
      </c>
      <c r="I953" t="s">
        <v>1341</v>
      </c>
      <c r="J953">
        <v>0.37840000000000001</v>
      </c>
    </row>
    <row r="954" spans="1:10" hidden="1">
      <c r="A954" t="s">
        <v>570</v>
      </c>
      <c r="B954">
        <v>94</v>
      </c>
      <c r="C954" t="s">
        <v>747</v>
      </c>
      <c r="D954">
        <v>101</v>
      </c>
      <c r="E954" t="s">
        <v>292</v>
      </c>
      <c r="F954" t="s">
        <v>2311</v>
      </c>
      <c r="G954" t="s">
        <v>2316</v>
      </c>
      <c r="H954" t="s">
        <v>1595</v>
      </c>
      <c r="I954" t="s">
        <v>1341</v>
      </c>
      <c r="J954">
        <v>0.32550000000000001</v>
      </c>
    </row>
    <row r="955" spans="1:10" hidden="1">
      <c r="A955" t="s">
        <v>570</v>
      </c>
      <c r="B955">
        <v>94</v>
      </c>
      <c r="C955" t="s">
        <v>747</v>
      </c>
      <c r="D955">
        <v>101</v>
      </c>
      <c r="E955" t="s">
        <v>292</v>
      </c>
      <c r="F955" t="s">
        <v>2320</v>
      </c>
      <c r="G955" t="s">
        <v>2321</v>
      </c>
      <c r="H955" t="s">
        <v>1383</v>
      </c>
      <c r="I955" t="s">
        <v>1341</v>
      </c>
      <c r="J955">
        <v>0.2843</v>
      </c>
    </row>
    <row r="956" spans="1:10" hidden="1">
      <c r="A956" t="s">
        <v>570</v>
      </c>
      <c r="B956">
        <v>94</v>
      </c>
      <c r="C956" t="s">
        <v>747</v>
      </c>
      <c r="D956">
        <v>101</v>
      </c>
      <c r="E956" t="s">
        <v>292</v>
      </c>
      <c r="F956" t="s">
        <v>2320</v>
      </c>
      <c r="G956" t="s">
        <v>2338</v>
      </c>
      <c r="H956" t="s">
        <v>1520</v>
      </c>
      <c r="I956" t="s">
        <v>1341</v>
      </c>
      <c r="J956">
        <v>3.73E-2</v>
      </c>
    </row>
    <row r="957" spans="1:10" hidden="1">
      <c r="A957" t="s">
        <v>570</v>
      </c>
      <c r="B957">
        <v>94</v>
      </c>
      <c r="C957" t="s">
        <v>747</v>
      </c>
      <c r="D957">
        <v>101</v>
      </c>
      <c r="E957" t="s">
        <v>292</v>
      </c>
      <c r="F957" t="s">
        <v>2320</v>
      </c>
      <c r="G957" t="s">
        <v>2339</v>
      </c>
      <c r="H957" t="s">
        <v>1417</v>
      </c>
      <c r="I957" t="s">
        <v>1341</v>
      </c>
      <c r="J957">
        <v>4.1200000000000001E-2</v>
      </c>
    </row>
    <row r="958" spans="1:10" hidden="1">
      <c r="A958" t="s">
        <v>570</v>
      </c>
      <c r="B958">
        <v>94</v>
      </c>
      <c r="C958" t="s">
        <v>747</v>
      </c>
      <c r="D958">
        <v>101</v>
      </c>
      <c r="E958" t="s">
        <v>292</v>
      </c>
      <c r="F958" t="s">
        <v>2320</v>
      </c>
      <c r="G958" t="s">
        <v>2340</v>
      </c>
      <c r="H958" t="s">
        <v>1520</v>
      </c>
      <c r="I958" t="s">
        <v>1341</v>
      </c>
      <c r="J958">
        <v>3.73E-2</v>
      </c>
    </row>
    <row r="959" spans="1:10" hidden="1">
      <c r="A959" t="s">
        <v>570</v>
      </c>
      <c r="B959">
        <v>94</v>
      </c>
      <c r="C959" t="s">
        <v>747</v>
      </c>
      <c r="D959">
        <v>101</v>
      </c>
      <c r="E959" t="s">
        <v>292</v>
      </c>
      <c r="F959" t="s">
        <v>2320</v>
      </c>
      <c r="G959" t="s">
        <v>2298</v>
      </c>
      <c r="H959" t="s">
        <v>1641</v>
      </c>
      <c r="I959" t="s">
        <v>1341</v>
      </c>
      <c r="J959">
        <v>0.22159999999999999</v>
      </c>
    </row>
    <row r="960" spans="1:10" hidden="1">
      <c r="A960" t="s">
        <v>570</v>
      </c>
      <c r="B960">
        <v>94</v>
      </c>
      <c r="C960" t="s">
        <v>747</v>
      </c>
      <c r="D960">
        <v>101</v>
      </c>
      <c r="E960" t="s">
        <v>292</v>
      </c>
      <c r="F960" t="s">
        <v>2322</v>
      </c>
      <c r="G960" t="s">
        <v>2325</v>
      </c>
      <c r="H960" t="s">
        <v>1401</v>
      </c>
      <c r="I960" t="s">
        <v>1341</v>
      </c>
      <c r="J960">
        <v>2.1600000000000001E-2</v>
      </c>
    </row>
    <row r="961" spans="1:10" hidden="1">
      <c r="A961" t="s">
        <v>570</v>
      </c>
      <c r="B961">
        <v>94</v>
      </c>
      <c r="C961" t="s">
        <v>747</v>
      </c>
      <c r="D961">
        <v>101</v>
      </c>
      <c r="E961" t="s">
        <v>292</v>
      </c>
      <c r="F961" t="s">
        <v>2322</v>
      </c>
      <c r="G961" t="s">
        <v>2326</v>
      </c>
      <c r="H961" t="s">
        <v>1357</v>
      </c>
      <c r="I961" t="s">
        <v>1341</v>
      </c>
      <c r="J961">
        <v>2.35E-2</v>
      </c>
    </row>
    <row r="962" spans="1:10" hidden="1">
      <c r="A962" t="s">
        <v>570</v>
      </c>
      <c r="B962">
        <v>94</v>
      </c>
      <c r="C962" t="s">
        <v>747</v>
      </c>
      <c r="D962">
        <v>101</v>
      </c>
      <c r="E962" t="s">
        <v>292</v>
      </c>
      <c r="F962" t="s">
        <v>2322</v>
      </c>
      <c r="G962" t="s">
        <v>2327</v>
      </c>
      <c r="H962" t="s">
        <v>1253</v>
      </c>
      <c r="I962" t="s">
        <v>1341</v>
      </c>
      <c r="J962">
        <v>5.6899999999999999E-2</v>
      </c>
    </row>
    <row r="963" spans="1:10" hidden="1">
      <c r="A963" t="s">
        <v>570</v>
      </c>
      <c r="B963">
        <v>94</v>
      </c>
      <c r="C963" t="s">
        <v>747</v>
      </c>
      <c r="D963">
        <v>101</v>
      </c>
      <c r="E963" t="s">
        <v>292</v>
      </c>
      <c r="F963" t="s">
        <v>2322</v>
      </c>
      <c r="G963" t="s">
        <v>2328</v>
      </c>
      <c r="H963" t="s">
        <v>1251</v>
      </c>
      <c r="I963" t="s">
        <v>1341</v>
      </c>
      <c r="J963">
        <v>7.0599999999999996E-2</v>
      </c>
    </row>
    <row r="964" spans="1:10" hidden="1">
      <c r="A964" t="s">
        <v>570</v>
      </c>
      <c r="B964">
        <v>94</v>
      </c>
      <c r="C964" t="s">
        <v>747</v>
      </c>
      <c r="D964">
        <v>101</v>
      </c>
      <c r="E964" t="s">
        <v>292</v>
      </c>
      <c r="F964" t="s">
        <v>2322</v>
      </c>
      <c r="G964" t="s">
        <v>2330</v>
      </c>
      <c r="H964" t="s">
        <v>2404</v>
      </c>
      <c r="I964" t="s">
        <v>1341</v>
      </c>
      <c r="J964">
        <v>0.82750000000000001</v>
      </c>
    </row>
    <row r="965" spans="1:10" hidden="1">
      <c r="A965" t="s">
        <v>570</v>
      </c>
      <c r="B965">
        <v>94</v>
      </c>
      <c r="C965" t="s">
        <v>747</v>
      </c>
      <c r="D965">
        <v>101</v>
      </c>
      <c r="E965" t="s">
        <v>292</v>
      </c>
      <c r="F965" t="s">
        <v>2332</v>
      </c>
      <c r="G965" t="s">
        <v>2333</v>
      </c>
      <c r="H965" t="s">
        <v>1522</v>
      </c>
      <c r="I965" t="s">
        <v>1341</v>
      </c>
      <c r="J965">
        <v>0.47249999999999998</v>
      </c>
    </row>
    <row r="966" spans="1:10" hidden="1">
      <c r="A966" t="s">
        <v>570</v>
      </c>
      <c r="B966">
        <v>94</v>
      </c>
      <c r="C966" t="s">
        <v>747</v>
      </c>
      <c r="D966">
        <v>101</v>
      </c>
      <c r="E966" t="s">
        <v>292</v>
      </c>
      <c r="F966" t="s">
        <v>2332</v>
      </c>
      <c r="G966" t="s">
        <v>2334</v>
      </c>
      <c r="H966" t="s">
        <v>1598</v>
      </c>
      <c r="I966" t="s">
        <v>1341</v>
      </c>
      <c r="J966">
        <v>0.52349999999999997</v>
      </c>
    </row>
    <row r="967" spans="1:10" hidden="1">
      <c r="A967" t="s">
        <v>570</v>
      </c>
      <c r="B967">
        <v>94</v>
      </c>
      <c r="C967" t="s">
        <v>747</v>
      </c>
      <c r="D967">
        <v>101</v>
      </c>
      <c r="E967" t="s">
        <v>292</v>
      </c>
      <c r="F967" t="s">
        <v>2332</v>
      </c>
      <c r="G967" t="s">
        <v>2366</v>
      </c>
      <c r="H967" t="s">
        <v>2344</v>
      </c>
      <c r="I967" t="s">
        <v>1341</v>
      </c>
      <c r="J967">
        <v>3.8999999999999998E-3</v>
      </c>
    </row>
    <row r="968" spans="1:10" hidden="1">
      <c r="A968" t="s">
        <v>570</v>
      </c>
      <c r="B968">
        <v>94</v>
      </c>
      <c r="C968" t="s">
        <v>747</v>
      </c>
      <c r="D968">
        <v>95</v>
      </c>
      <c r="E968" t="s">
        <v>457</v>
      </c>
      <c r="F968" t="s">
        <v>1243</v>
      </c>
      <c r="G968" t="s">
        <v>1243</v>
      </c>
      <c r="H968" t="s">
        <v>1276</v>
      </c>
      <c r="I968" t="s">
        <v>1276</v>
      </c>
      <c r="J968">
        <v>1</v>
      </c>
    </row>
    <row r="969" spans="1:10" hidden="1">
      <c r="A969" t="s">
        <v>570</v>
      </c>
      <c r="B969">
        <v>94</v>
      </c>
      <c r="C969" t="s">
        <v>747</v>
      </c>
      <c r="D969">
        <v>95</v>
      </c>
      <c r="E969" t="s">
        <v>457</v>
      </c>
      <c r="F969" t="s">
        <v>2311</v>
      </c>
      <c r="G969" t="s">
        <v>2312</v>
      </c>
      <c r="H969" t="s">
        <v>1332</v>
      </c>
      <c r="I969" t="s">
        <v>1276</v>
      </c>
      <c r="J969">
        <v>0.27039999999999997</v>
      </c>
    </row>
    <row r="970" spans="1:10" hidden="1">
      <c r="A970" t="s">
        <v>570</v>
      </c>
      <c r="B970">
        <v>94</v>
      </c>
      <c r="C970" t="s">
        <v>747</v>
      </c>
      <c r="D970">
        <v>95</v>
      </c>
      <c r="E970" t="s">
        <v>457</v>
      </c>
      <c r="F970" t="s">
        <v>2311</v>
      </c>
      <c r="G970" t="s">
        <v>2313</v>
      </c>
      <c r="H970" t="s">
        <v>1481</v>
      </c>
      <c r="I970" t="s">
        <v>1276</v>
      </c>
      <c r="J970">
        <v>0.2767</v>
      </c>
    </row>
    <row r="971" spans="1:10" hidden="1">
      <c r="A971" t="s">
        <v>570</v>
      </c>
      <c r="B971">
        <v>94</v>
      </c>
      <c r="C971" t="s">
        <v>747</v>
      </c>
      <c r="D971">
        <v>95</v>
      </c>
      <c r="E971" t="s">
        <v>457</v>
      </c>
      <c r="F971" t="s">
        <v>2311</v>
      </c>
      <c r="G971" t="s">
        <v>2318</v>
      </c>
      <c r="H971" t="s">
        <v>1425</v>
      </c>
      <c r="I971" t="s">
        <v>1276</v>
      </c>
      <c r="J971">
        <v>0.28299999999999997</v>
      </c>
    </row>
    <row r="972" spans="1:10" hidden="1">
      <c r="A972" t="s">
        <v>570</v>
      </c>
      <c r="B972">
        <v>94</v>
      </c>
      <c r="C972" t="s">
        <v>747</v>
      </c>
      <c r="D972">
        <v>95</v>
      </c>
      <c r="E972" t="s">
        <v>457</v>
      </c>
      <c r="F972" t="s">
        <v>2311</v>
      </c>
      <c r="G972" t="s">
        <v>2319</v>
      </c>
      <c r="H972" t="s">
        <v>1582</v>
      </c>
      <c r="I972" t="s">
        <v>1276</v>
      </c>
      <c r="J972">
        <v>0.16980000000000001</v>
      </c>
    </row>
    <row r="973" spans="1:10" hidden="1">
      <c r="A973" t="s">
        <v>570</v>
      </c>
      <c r="B973">
        <v>94</v>
      </c>
      <c r="C973" t="s">
        <v>747</v>
      </c>
      <c r="D973">
        <v>95</v>
      </c>
      <c r="E973" t="s">
        <v>457</v>
      </c>
      <c r="F973" t="s">
        <v>2320</v>
      </c>
      <c r="G973" t="s">
        <v>2321</v>
      </c>
      <c r="H973" t="s">
        <v>1556</v>
      </c>
      <c r="I973" t="s">
        <v>1276</v>
      </c>
      <c r="J973">
        <v>0.30499999999999999</v>
      </c>
    </row>
    <row r="974" spans="1:10" hidden="1">
      <c r="A974" t="s">
        <v>570</v>
      </c>
      <c r="B974">
        <v>94</v>
      </c>
      <c r="C974" t="s">
        <v>747</v>
      </c>
      <c r="D974">
        <v>95</v>
      </c>
      <c r="E974" t="s">
        <v>457</v>
      </c>
      <c r="F974" t="s">
        <v>2320</v>
      </c>
      <c r="G974" t="s">
        <v>2338</v>
      </c>
      <c r="H974" t="s">
        <v>1304</v>
      </c>
      <c r="I974" t="s">
        <v>1276</v>
      </c>
      <c r="J974">
        <v>4.7199999999999999E-2</v>
      </c>
    </row>
    <row r="975" spans="1:10" hidden="1">
      <c r="A975" t="s">
        <v>570</v>
      </c>
      <c r="B975">
        <v>94</v>
      </c>
      <c r="C975" t="s">
        <v>747</v>
      </c>
      <c r="D975">
        <v>95</v>
      </c>
      <c r="E975" t="s">
        <v>457</v>
      </c>
      <c r="F975" t="s">
        <v>2320</v>
      </c>
      <c r="G975" t="s">
        <v>2339</v>
      </c>
      <c r="H975" t="s">
        <v>1620</v>
      </c>
      <c r="I975" t="s">
        <v>1276</v>
      </c>
      <c r="J975">
        <v>7.2300000000000003E-2</v>
      </c>
    </row>
    <row r="976" spans="1:10" hidden="1">
      <c r="A976" t="s">
        <v>570</v>
      </c>
      <c r="B976">
        <v>94</v>
      </c>
      <c r="C976" t="s">
        <v>747</v>
      </c>
      <c r="D976">
        <v>95</v>
      </c>
      <c r="E976" t="s">
        <v>457</v>
      </c>
      <c r="F976" t="s">
        <v>2320</v>
      </c>
      <c r="G976" t="s">
        <v>2340</v>
      </c>
      <c r="H976" t="s">
        <v>1549</v>
      </c>
      <c r="I976" t="s">
        <v>1276</v>
      </c>
      <c r="J976">
        <v>3.6200000000000003E-2</v>
      </c>
    </row>
    <row r="977" spans="1:10" hidden="1">
      <c r="A977" t="s">
        <v>570</v>
      </c>
      <c r="B977">
        <v>94</v>
      </c>
      <c r="C977" t="s">
        <v>747</v>
      </c>
      <c r="D977">
        <v>95</v>
      </c>
      <c r="E977" t="s">
        <v>457</v>
      </c>
      <c r="F977" t="s">
        <v>2320</v>
      </c>
      <c r="G977" t="s">
        <v>2341</v>
      </c>
      <c r="H977" t="s">
        <v>1312</v>
      </c>
      <c r="I977" t="s">
        <v>1276</v>
      </c>
      <c r="J977">
        <v>7.9000000000000008E-3</v>
      </c>
    </row>
    <row r="978" spans="1:10" hidden="1">
      <c r="A978" t="s">
        <v>570</v>
      </c>
      <c r="B978">
        <v>94</v>
      </c>
      <c r="C978" t="s">
        <v>747</v>
      </c>
      <c r="D978">
        <v>95</v>
      </c>
      <c r="E978" t="s">
        <v>457</v>
      </c>
      <c r="F978" t="s">
        <v>2320</v>
      </c>
      <c r="G978" t="s">
        <v>2298</v>
      </c>
      <c r="H978" t="s">
        <v>1373</v>
      </c>
      <c r="I978" t="s">
        <v>1276</v>
      </c>
      <c r="J978">
        <v>0.15570000000000001</v>
      </c>
    </row>
    <row r="979" spans="1:10" hidden="1">
      <c r="A979" t="s">
        <v>570</v>
      </c>
      <c r="B979">
        <v>94</v>
      </c>
      <c r="C979" t="s">
        <v>747</v>
      </c>
      <c r="D979">
        <v>95</v>
      </c>
      <c r="E979" t="s">
        <v>457</v>
      </c>
      <c r="F979" t="s">
        <v>2322</v>
      </c>
      <c r="G979" t="s">
        <v>2323</v>
      </c>
      <c r="H979" t="s">
        <v>2324</v>
      </c>
      <c r="I979" t="s">
        <v>1276</v>
      </c>
      <c r="J979">
        <v>1.6000000000000001E-3</v>
      </c>
    </row>
    <row r="980" spans="1:10" hidden="1">
      <c r="A980" t="s">
        <v>570</v>
      </c>
      <c r="B980">
        <v>94</v>
      </c>
      <c r="C980" t="s">
        <v>747</v>
      </c>
      <c r="D980">
        <v>95</v>
      </c>
      <c r="E980" t="s">
        <v>457</v>
      </c>
      <c r="F980" t="s">
        <v>2322</v>
      </c>
      <c r="G980" t="s">
        <v>2325</v>
      </c>
      <c r="H980" t="s">
        <v>1460</v>
      </c>
      <c r="I980" t="s">
        <v>1276</v>
      </c>
      <c r="J980">
        <v>3.1399999999999997E-2</v>
      </c>
    </row>
    <row r="981" spans="1:10" hidden="1">
      <c r="A981" t="s">
        <v>570</v>
      </c>
      <c r="B981">
        <v>94</v>
      </c>
      <c r="C981" t="s">
        <v>747</v>
      </c>
      <c r="D981">
        <v>95</v>
      </c>
      <c r="E981" t="s">
        <v>457</v>
      </c>
      <c r="F981" t="s">
        <v>2322</v>
      </c>
      <c r="G981" t="s">
        <v>2326</v>
      </c>
      <c r="H981" t="s">
        <v>1410</v>
      </c>
      <c r="I981" t="s">
        <v>1276</v>
      </c>
      <c r="J981">
        <v>5.0299999999999997E-2</v>
      </c>
    </row>
    <row r="982" spans="1:10" hidden="1">
      <c r="A982" t="s">
        <v>570</v>
      </c>
      <c r="B982">
        <v>94</v>
      </c>
      <c r="C982" t="s">
        <v>747</v>
      </c>
      <c r="D982">
        <v>95</v>
      </c>
      <c r="E982" t="s">
        <v>457</v>
      </c>
      <c r="F982" t="s">
        <v>2322</v>
      </c>
      <c r="G982" t="s">
        <v>2327</v>
      </c>
      <c r="H982" t="s">
        <v>1410</v>
      </c>
      <c r="I982" t="s">
        <v>1276</v>
      </c>
      <c r="J982">
        <v>5.0299999999999997E-2</v>
      </c>
    </row>
    <row r="983" spans="1:10" hidden="1">
      <c r="A983" t="s">
        <v>570</v>
      </c>
      <c r="B983">
        <v>94</v>
      </c>
      <c r="C983" t="s">
        <v>747</v>
      </c>
      <c r="D983">
        <v>95</v>
      </c>
      <c r="E983" t="s">
        <v>457</v>
      </c>
      <c r="F983" t="s">
        <v>2322</v>
      </c>
      <c r="G983" t="s">
        <v>2328</v>
      </c>
      <c r="H983" t="s">
        <v>1244</v>
      </c>
      <c r="I983" t="s">
        <v>1276</v>
      </c>
      <c r="J983">
        <v>5.5E-2</v>
      </c>
    </row>
    <row r="984" spans="1:10" hidden="1">
      <c r="A984" t="s">
        <v>570</v>
      </c>
      <c r="B984">
        <v>94</v>
      </c>
      <c r="C984" t="s">
        <v>747</v>
      </c>
      <c r="D984">
        <v>95</v>
      </c>
      <c r="E984" t="s">
        <v>457</v>
      </c>
      <c r="F984" t="s">
        <v>2322</v>
      </c>
      <c r="G984" t="s">
        <v>2330</v>
      </c>
      <c r="H984" t="s">
        <v>1588</v>
      </c>
      <c r="I984" t="s">
        <v>1276</v>
      </c>
      <c r="J984">
        <v>0.81130000000000002</v>
      </c>
    </row>
    <row r="985" spans="1:10" hidden="1">
      <c r="A985" t="s">
        <v>570</v>
      </c>
      <c r="B985">
        <v>94</v>
      </c>
      <c r="C985" t="s">
        <v>747</v>
      </c>
      <c r="D985">
        <v>95</v>
      </c>
      <c r="E985" t="s">
        <v>457</v>
      </c>
      <c r="F985" t="s">
        <v>2332</v>
      </c>
      <c r="G985" t="s">
        <v>2333</v>
      </c>
      <c r="H985" t="s">
        <v>1345</v>
      </c>
      <c r="I985" t="s">
        <v>1276</v>
      </c>
      <c r="J985">
        <v>0.47170000000000001</v>
      </c>
    </row>
    <row r="986" spans="1:10" hidden="1">
      <c r="A986" t="s">
        <v>570</v>
      </c>
      <c r="B986">
        <v>94</v>
      </c>
      <c r="C986" t="s">
        <v>747</v>
      </c>
      <c r="D986">
        <v>95</v>
      </c>
      <c r="E986" t="s">
        <v>457</v>
      </c>
      <c r="F986" t="s">
        <v>2332</v>
      </c>
      <c r="G986" t="s">
        <v>2334</v>
      </c>
      <c r="H986" t="s">
        <v>1313</v>
      </c>
      <c r="I986" t="s">
        <v>1276</v>
      </c>
      <c r="J986">
        <v>0.52829999999999999</v>
      </c>
    </row>
    <row r="987" spans="1:10" hidden="1">
      <c r="A987" t="s">
        <v>570</v>
      </c>
      <c r="B987">
        <v>108</v>
      </c>
      <c r="C987" t="s">
        <v>751</v>
      </c>
      <c r="D987">
        <v>109</v>
      </c>
      <c r="E987" t="s">
        <v>120</v>
      </c>
      <c r="F987" t="s">
        <v>1243</v>
      </c>
      <c r="G987" t="s">
        <v>1243</v>
      </c>
      <c r="H987" t="s">
        <v>1303</v>
      </c>
      <c r="I987" t="s">
        <v>1303</v>
      </c>
      <c r="J987">
        <v>1</v>
      </c>
    </row>
    <row r="988" spans="1:10" hidden="1">
      <c r="A988" t="s">
        <v>570</v>
      </c>
      <c r="B988">
        <v>108</v>
      </c>
      <c r="C988" t="s">
        <v>751</v>
      </c>
      <c r="D988">
        <v>109</v>
      </c>
      <c r="E988" t="s">
        <v>120</v>
      </c>
      <c r="F988" t="s">
        <v>2311</v>
      </c>
      <c r="G988" t="s">
        <v>2312</v>
      </c>
      <c r="H988" t="s">
        <v>1261</v>
      </c>
      <c r="I988" t="s">
        <v>1303</v>
      </c>
      <c r="J988">
        <v>8.6300000000000002E-2</v>
      </c>
    </row>
    <row r="989" spans="1:10" hidden="1">
      <c r="A989" t="s">
        <v>570</v>
      </c>
      <c r="B989">
        <v>108</v>
      </c>
      <c r="C989" t="s">
        <v>751</v>
      </c>
      <c r="D989">
        <v>109</v>
      </c>
      <c r="E989" t="s">
        <v>120</v>
      </c>
      <c r="F989" t="s">
        <v>2311</v>
      </c>
      <c r="G989" t="s">
        <v>2313</v>
      </c>
      <c r="H989" t="s">
        <v>1399</v>
      </c>
      <c r="I989" t="s">
        <v>1303</v>
      </c>
      <c r="J989">
        <v>0.1216</v>
      </c>
    </row>
    <row r="990" spans="1:10" hidden="1">
      <c r="A990" t="s">
        <v>570</v>
      </c>
      <c r="B990">
        <v>108</v>
      </c>
      <c r="C990" t="s">
        <v>751</v>
      </c>
      <c r="D990">
        <v>109</v>
      </c>
      <c r="E990" t="s">
        <v>120</v>
      </c>
      <c r="F990" t="s">
        <v>2311</v>
      </c>
      <c r="G990" t="s">
        <v>2314</v>
      </c>
      <c r="H990" t="s">
        <v>1336</v>
      </c>
      <c r="I990" t="s">
        <v>1303</v>
      </c>
      <c r="J990">
        <v>0.14899999999999999</v>
      </c>
    </row>
    <row r="991" spans="1:10" hidden="1">
      <c r="A991" t="s">
        <v>570</v>
      </c>
      <c r="B991">
        <v>108</v>
      </c>
      <c r="C991" t="s">
        <v>751</v>
      </c>
      <c r="D991">
        <v>109</v>
      </c>
      <c r="E991" t="s">
        <v>120</v>
      </c>
      <c r="F991" t="s">
        <v>2311</v>
      </c>
      <c r="G991" t="s">
        <v>2315</v>
      </c>
      <c r="H991" t="s">
        <v>1336</v>
      </c>
      <c r="I991" t="s">
        <v>1303</v>
      </c>
      <c r="J991">
        <v>0.14899999999999999</v>
      </c>
    </row>
    <row r="992" spans="1:10" hidden="1">
      <c r="A992" t="s">
        <v>570</v>
      </c>
      <c r="B992">
        <v>108</v>
      </c>
      <c r="C992" t="s">
        <v>751</v>
      </c>
      <c r="D992">
        <v>109</v>
      </c>
      <c r="E992" t="s">
        <v>120</v>
      </c>
      <c r="F992" t="s">
        <v>2311</v>
      </c>
      <c r="G992" t="s">
        <v>2316</v>
      </c>
      <c r="H992" t="s">
        <v>1411</v>
      </c>
      <c r="I992" t="s">
        <v>1303</v>
      </c>
      <c r="J992">
        <v>0.12939999999999999</v>
      </c>
    </row>
    <row r="993" spans="1:10" hidden="1">
      <c r="A993" t="s">
        <v>570</v>
      </c>
      <c r="B993">
        <v>108</v>
      </c>
      <c r="C993" t="s">
        <v>751</v>
      </c>
      <c r="D993">
        <v>109</v>
      </c>
      <c r="E993" t="s">
        <v>120</v>
      </c>
      <c r="F993" t="s">
        <v>2311</v>
      </c>
      <c r="G993" t="s">
        <v>2317</v>
      </c>
      <c r="H993" t="s">
        <v>1251</v>
      </c>
      <c r="I993" t="s">
        <v>1303</v>
      </c>
      <c r="J993">
        <v>0.14119999999999999</v>
      </c>
    </row>
    <row r="994" spans="1:10" hidden="1">
      <c r="A994" t="s">
        <v>570</v>
      </c>
      <c r="B994">
        <v>108</v>
      </c>
      <c r="C994" t="s">
        <v>751</v>
      </c>
      <c r="D994">
        <v>109</v>
      </c>
      <c r="E994" t="s">
        <v>120</v>
      </c>
      <c r="F994" t="s">
        <v>2311</v>
      </c>
      <c r="G994" t="s">
        <v>2318</v>
      </c>
      <c r="H994" t="s">
        <v>1541</v>
      </c>
      <c r="I994" t="s">
        <v>1303</v>
      </c>
      <c r="J994">
        <v>0.10589999999999999</v>
      </c>
    </row>
    <row r="995" spans="1:10" hidden="1">
      <c r="A995" t="s">
        <v>570</v>
      </c>
      <c r="B995">
        <v>108</v>
      </c>
      <c r="C995" t="s">
        <v>751</v>
      </c>
      <c r="D995">
        <v>109</v>
      </c>
      <c r="E995" t="s">
        <v>120</v>
      </c>
      <c r="F995" t="s">
        <v>2311</v>
      </c>
      <c r="G995" t="s">
        <v>2319</v>
      </c>
      <c r="H995" t="s">
        <v>1304</v>
      </c>
      <c r="I995" t="s">
        <v>1303</v>
      </c>
      <c r="J995">
        <v>0.1176</v>
      </c>
    </row>
    <row r="996" spans="1:10" hidden="1">
      <c r="A996" t="s">
        <v>570</v>
      </c>
      <c r="B996">
        <v>108</v>
      </c>
      <c r="C996" t="s">
        <v>751</v>
      </c>
      <c r="D996">
        <v>109</v>
      </c>
      <c r="E996" t="s">
        <v>120</v>
      </c>
      <c r="F996" t="s">
        <v>2320</v>
      </c>
      <c r="G996" t="s">
        <v>2321</v>
      </c>
      <c r="H996" t="s">
        <v>1403</v>
      </c>
      <c r="I996" t="s">
        <v>1303</v>
      </c>
      <c r="J996">
        <v>0.52549999999999997</v>
      </c>
    </row>
    <row r="997" spans="1:10" hidden="1">
      <c r="A997" t="s">
        <v>570</v>
      </c>
      <c r="B997">
        <v>108</v>
      </c>
      <c r="C997" t="s">
        <v>751</v>
      </c>
      <c r="D997">
        <v>109</v>
      </c>
      <c r="E997" t="s">
        <v>120</v>
      </c>
      <c r="F997" t="s">
        <v>2320</v>
      </c>
      <c r="G997" t="s">
        <v>2338</v>
      </c>
      <c r="H997" t="s">
        <v>1248</v>
      </c>
      <c r="I997" t="s">
        <v>1303</v>
      </c>
      <c r="J997">
        <v>2.35E-2</v>
      </c>
    </row>
    <row r="998" spans="1:10" hidden="1">
      <c r="A998" t="s">
        <v>570</v>
      </c>
      <c r="B998">
        <v>108</v>
      </c>
      <c r="C998" t="s">
        <v>751</v>
      </c>
      <c r="D998">
        <v>109</v>
      </c>
      <c r="E998" t="s">
        <v>120</v>
      </c>
      <c r="F998" t="s">
        <v>2320</v>
      </c>
      <c r="G998" t="s">
        <v>2339</v>
      </c>
      <c r="H998" t="s">
        <v>1248</v>
      </c>
      <c r="I998" t="s">
        <v>1303</v>
      </c>
      <c r="J998">
        <v>2.35E-2</v>
      </c>
    </row>
    <row r="999" spans="1:10" hidden="1">
      <c r="A999" t="s">
        <v>570</v>
      </c>
      <c r="B999">
        <v>108</v>
      </c>
      <c r="C999" t="s">
        <v>751</v>
      </c>
      <c r="D999">
        <v>109</v>
      </c>
      <c r="E999" t="s">
        <v>120</v>
      </c>
      <c r="F999" t="s">
        <v>2320</v>
      </c>
      <c r="G999" t="s">
        <v>2298</v>
      </c>
      <c r="H999" t="s">
        <v>1444</v>
      </c>
      <c r="I999" t="s">
        <v>1303</v>
      </c>
      <c r="J999">
        <v>0.27450000000000002</v>
      </c>
    </row>
    <row r="1000" spans="1:10" hidden="1">
      <c r="A1000" t="s">
        <v>570</v>
      </c>
      <c r="B1000">
        <v>108</v>
      </c>
      <c r="C1000" t="s">
        <v>751</v>
      </c>
      <c r="D1000">
        <v>109</v>
      </c>
      <c r="E1000" t="s">
        <v>120</v>
      </c>
      <c r="F1000" t="s">
        <v>2322</v>
      </c>
      <c r="G1000" t="s">
        <v>2323</v>
      </c>
      <c r="H1000" t="s">
        <v>1252</v>
      </c>
      <c r="I1000" t="s">
        <v>1303</v>
      </c>
      <c r="J1000">
        <v>3.5299999999999998E-2</v>
      </c>
    </row>
    <row r="1001" spans="1:10" hidden="1">
      <c r="A1001" t="s">
        <v>570</v>
      </c>
      <c r="B1001">
        <v>108</v>
      </c>
      <c r="C1001" t="s">
        <v>751</v>
      </c>
      <c r="D1001">
        <v>109</v>
      </c>
      <c r="E1001" t="s">
        <v>120</v>
      </c>
      <c r="F1001" t="s">
        <v>2322</v>
      </c>
      <c r="G1001" t="s">
        <v>2325</v>
      </c>
      <c r="H1001" t="s">
        <v>2324</v>
      </c>
      <c r="I1001" t="s">
        <v>1303</v>
      </c>
      <c r="J1001">
        <v>3.8999999999999998E-3</v>
      </c>
    </row>
    <row r="1002" spans="1:10" hidden="1">
      <c r="A1002" t="s">
        <v>570</v>
      </c>
      <c r="B1002">
        <v>108</v>
      </c>
      <c r="C1002" t="s">
        <v>751</v>
      </c>
      <c r="D1002">
        <v>109</v>
      </c>
      <c r="E1002" t="s">
        <v>120</v>
      </c>
      <c r="F1002" t="s">
        <v>2322</v>
      </c>
      <c r="G1002" t="s">
        <v>2326</v>
      </c>
      <c r="H1002" t="s">
        <v>2335</v>
      </c>
      <c r="I1002" t="s">
        <v>1303</v>
      </c>
      <c r="J1002">
        <v>1.5699999999999999E-2</v>
      </c>
    </row>
    <row r="1003" spans="1:10" hidden="1">
      <c r="A1003" t="s">
        <v>570</v>
      </c>
      <c r="B1003">
        <v>108</v>
      </c>
      <c r="C1003" t="s">
        <v>751</v>
      </c>
      <c r="D1003">
        <v>109</v>
      </c>
      <c r="E1003" t="s">
        <v>120</v>
      </c>
      <c r="F1003" t="s">
        <v>2322</v>
      </c>
      <c r="G1003" t="s">
        <v>2327</v>
      </c>
      <c r="H1003" t="s">
        <v>1312</v>
      </c>
      <c r="I1003" t="s">
        <v>1303</v>
      </c>
      <c r="J1003">
        <v>1.9599999999999999E-2</v>
      </c>
    </row>
    <row r="1004" spans="1:10" hidden="1">
      <c r="A1004" t="s">
        <v>570</v>
      </c>
      <c r="B1004">
        <v>108</v>
      </c>
      <c r="C1004" t="s">
        <v>751</v>
      </c>
      <c r="D1004">
        <v>109</v>
      </c>
      <c r="E1004" t="s">
        <v>120</v>
      </c>
      <c r="F1004" t="s">
        <v>2322</v>
      </c>
      <c r="G1004" t="s">
        <v>2328</v>
      </c>
      <c r="H1004" t="s">
        <v>1312</v>
      </c>
      <c r="I1004" t="s">
        <v>1303</v>
      </c>
      <c r="J1004">
        <v>1.9599999999999999E-2</v>
      </c>
    </row>
    <row r="1005" spans="1:10" hidden="1">
      <c r="A1005" t="s">
        <v>570</v>
      </c>
      <c r="B1005">
        <v>108</v>
      </c>
      <c r="C1005" t="s">
        <v>751</v>
      </c>
      <c r="D1005">
        <v>109</v>
      </c>
      <c r="E1005" t="s">
        <v>120</v>
      </c>
      <c r="F1005" t="s">
        <v>2322</v>
      </c>
      <c r="G1005" t="s">
        <v>2330</v>
      </c>
      <c r="H1005" t="s">
        <v>2342</v>
      </c>
      <c r="I1005" t="s">
        <v>1303</v>
      </c>
      <c r="J1005">
        <v>0.90590000000000004</v>
      </c>
    </row>
    <row r="1006" spans="1:10" hidden="1">
      <c r="A1006" t="s">
        <v>570</v>
      </c>
      <c r="B1006">
        <v>108</v>
      </c>
      <c r="C1006" t="s">
        <v>751</v>
      </c>
      <c r="D1006">
        <v>109</v>
      </c>
      <c r="E1006" t="s">
        <v>120</v>
      </c>
      <c r="F1006" t="s">
        <v>2332</v>
      </c>
      <c r="G1006" t="s">
        <v>2333</v>
      </c>
      <c r="H1006" t="s">
        <v>1418</v>
      </c>
      <c r="I1006" t="s">
        <v>1303</v>
      </c>
      <c r="J1006">
        <v>0.51370000000000005</v>
      </c>
    </row>
    <row r="1007" spans="1:10" hidden="1">
      <c r="A1007" t="s">
        <v>570</v>
      </c>
      <c r="B1007">
        <v>108</v>
      </c>
      <c r="C1007" t="s">
        <v>751</v>
      </c>
      <c r="D1007">
        <v>109</v>
      </c>
      <c r="E1007" t="s">
        <v>120</v>
      </c>
      <c r="F1007" t="s">
        <v>2332</v>
      </c>
      <c r="G1007" t="s">
        <v>2334</v>
      </c>
      <c r="H1007" t="s">
        <v>1317</v>
      </c>
      <c r="I1007" t="s">
        <v>1303</v>
      </c>
      <c r="J1007">
        <v>0.48630000000000001</v>
      </c>
    </row>
    <row r="1008" spans="1:10" hidden="1">
      <c r="A1008" t="s">
        <v>570</v>
      </c>
      <c r="B1008">
        <v>108</v>
      </c>
      <c r="C1008" t="s">
        <v>751</v>
      </c>
      <c r="D1008">
        <v>111</v>
      </c>
      <c r="E1008" t="s">
        <v>10</v>
      </c>
      <c r="F1008" t="s">
        <v>1243</v>
      </c>
      <c r="G1008" t="s">
        <v>1243</v>
      </c>
      <c r="H1008" t="s">
        <v>1326</v>
      </c>
      <c r="I1008" t="s">
        <v>1326</v>
      </c>
      <c r="J1008">
        <v>1</v>
      </c>
    </row>
    <row r="1009" spans="1:10" hidden="1">
      <c r="A1009" t="s">
        <v>570</v>
      </c>
      <c r="B1009">
        <v>108</v>
      </c>
      <c r="C1009" t="s">
        <v>751</v>
      </c>
      <c r="D1009">
        <v>111</v>
      </c>
      <c r="E1009" t="s">
        <v>10</v>
      </c>
      <c r="F1009" t="s">
        <v>2311</v>
      </c>
      <c r="G1009" t="s">
        <v>2336</v>
      </c>
      <c r="H1009" t="s">
        <v>1360</v>
      </c>
      <c r="I1009" t="s">
        <v>1326</v>
      </c>
      <c r="J1009">
        <v>0.1391</v>
      </c>
    </row>
    <row r="1010" spans="1:10" hidden="1">
      <c r="A1010" t="s">
        <v>570</v>
      </c>
      <c r="B1010">
        <v>108</v>
      </c>
      <c r="C1010" t="s">
        <v>751</v>
      </c>
      <c r="D1010">
        <v>111</v>
      </c>
      <c r="E1010" t="s">
        <v>10</v>
      </c>
      <c r="F1010" t="s">
        <v>2311</v>
      </c>
      <c r="G1010" t="s">
        <v>2337</v>
      </c>
      <c r="H1010" t="s">
        <v>1410</v>
      </c>
      <c r="I1010" t="s">
        <v>1326</v>
      </c>
      <c r="J1010">
        <v>0.106</v>
      </c>
    </row>
    <row r="1011" spans="1:10" hidden="1">
      <c r="A1011" t="s">
        <v>570</v>
      </c>
      <c r="B1011">
        <v>108</v>
      </c>
      <c r="C1011" t="s">
        <v>751</v>
      </c>
      <c r="D1011">
        <v>111</v>
      </c>
      <c r="E1011" t="s">
        <v>10</v>
      </c>
      <c r="F1011" t="s">
        <v>2311</v>
      </c>
      <c r="G1011" t="s">
        <v>2343</v>
      </c>
      <c r="H1011" t="s">
        <v>1510</v>
      </c>
      <c r="I1011" t="s">
        <v>1326</v>
      </c>
      <c r="J1011">
        <v>0.19869999999999999</v>
      </c>
    </row>
    <row r="1012" spans="1:10" hidden="1">
      <c r="A1012" t="s">
        <v>570</v>
      </c>
      <c r="B1012">
        <v>108</v>
      </c>
      <c r="C1012" t="s">
        <v>751</v>
      </c>
      <c r="D1012">
        <v>111</v>
      </c>
      <c r="E1012" t="s">
        <v>10</v>
      </c>
      <c r="F1012" t="s">
        <v>2311</v>
      </c>
      <c r="G1012" t="s">
        <v>1250</v>
      </c>
      <c r="H1012" t="s">
        <v>1269</v>
      </c>
      <c r="I1012" t="s">
        <v>1326</v>
      </c>
      <c r="J1012">
        <v>0.17549999999999999</v>
      </c>
    </row>
    <row r="1013" spans="1:10" hidden="1">
      <c r="A1013" t="s">
        <v>570</v>
      </c>
      <c r="B1013">
        <v>108</v>
      </c>
      <c r="C1013" t="s">
        <v>751</v>
      </c>
      <c r="D1013">
        <v>111</v>
      </c>
      <c r="E1013" t="s">
        <v>10</v>
      </c>
      <c r="F1013" t="s">
        <v>2311</v>
      </c>
      <c r="G1013" t="s">
        <v>1401</v>
      </c>
      <c r="H1013" t="s">
        <v>1419</v>
      </c>
      <c r="I1013" t="s">
        <v>1326</v>
      </c>
      <c r="J1013">
        <v>0.18210000000000001</v>
      </c>
    </row>
    <row r="1014" spans="1:10" hidden="1">
      <c r="A1014" t="s">
        <v>570</v>
      </c>
      <c r="B1014">
        <v>108</v>
      </c>
      <c r="C1014" t="s">
        <v>751</v>
      </c>
      <c r="D1014">
        <v>111</v>
      </c>
      <c r="E1014" t="s">
        <v>10</v>
      </c>
      <c r="F1014" t="s">
        <v>2311</v>
      </c>
      <c r="G1014" t="s">
        <v>1357</v>
      </c>
      <c r="H1014" t="s">
        <v>1510</v>
      </c>
      <c r="I1014" t="s">
        <v>1326</v>
      </c>
      <c r="J1014">
        <v>0.19869999999999999</v>
      </c>
    </row>
    <row r="1015" spans="1:10" hidden="1">
      <c r="A1015" t="s">
        <v>570</v>
      </c>
      <c r="B1015">
        <v>108</v>
      </c>
      <c r="C1015" t="s">
        <v>751</v>
      </c>
      <c r="D1015">
        <v>111</v>
      </c>
      <c r="E1015" t="s">
        <v>10</v>
      </c>
      <c r="F1015" t="s">
        <v>2320</v>
      </c>
      <c r="G1015" t="s">
        <v>2321</v>
      </c>
      <c r="H1015" t="s">
        <v>2364</v>
      </c>
      <c r="I1015" t="s">
        <v>1326</v>
      </c>
      <c r="J1015">
        <v>0.51659999999999995</v>
      </c>
    </row>
    <row r="1016" spans="1:10" hidden="1">
      <c r="A1016" t="s">
        <v>570</v>
      </c>
      <c r="B1016">
        <v>108</v>
      </c>
      <c r="C1016" t="s">
        <v>751</v>
      </c>
      <c r="D1016">
        <v>111</v>
      </c>
      <c r="E1016" t="s">
        <v>10</v>
      </c>
      <c r="F1016" t="s">
        <v>2320</v>
      </c>
      <c r="G1016" t="s">
        <v>2338</v>
      </c>
      <c r="H1016" t="s">
        <v>1352</v>
      </c>
      <c r="I1016" t="s">
        <v>1326</v>
      </c>
      <c r="J1016">
        <v>2.3199999999999998E-2</v>
      </c>
    </row>
    <row r="1017" spans="1:10" hidden="1">
      <c r="A1017" t="s">
        <v>570</v>
      </c>
      <c r="B1017">
        <v>108</v>
      </c>
      <c r="C1017" t="s">
        <v>751</v>
      </c>
      <c r="D1017">
        <v>111</v>
      </c>
      <c r="E1017" t="s">
        <v>10</v>
      </c>
      <c r="F1017" t="s">
        <v>2320</v>
      </c>
      <c r="G1017" t="s">
        <v>2339</v>
      </c>
      <c r="H1017" t="s">
        <v>1541</v>
      </c>
      <c r="I1017" t="s">
        <v>1326</v>
      </c>
      <c r="J1017">
        <v>8.9399999999999993E-2</v>
      </c>
    </row>
    <row r="1018" spans="1:10" hidden="1">
      <c r="A1018" t="s">
        <v>570</v>
      </c>
      <c r="B1018">
        <v>108</v>
      </c>
      <c r="C1018" t="s">
        <v>751</v>
      </c>
      <c r="D1018">
        <v>111</v>
      </c>
      <c r="E1018" t="s">
        <v>10</v>
      </c>
      <c r="F1018" t="s">
        <v>2320</v>
      </c>
      <c r="G1018" t="s">
        <v>2298</v>
      </c>
      <c r="H1018" t="s">
        <v>1560</v>
      </c>
      <c r="I1018" t="s">
        <v>1326</v>
      </c>
      <c r="J1018">
        <v>0.255</v>
      </c>
    </row>
    <row r="1019" spans="1:10" hidden="1">
      <c r="A1019" t="s">
        <v>570</v>
      </c>
      <c r="B1019">
        <v>108</v>
      </c>
      <c r="C1019" t="s">
        <v>751</v>
      </c>
      <c r="D1019">
        <v>111</v>
      </c>
      <c r="E1019" t="s">
        <v>10</v>
      </c>
      <c r="F1019" t="s">
        <v>2322</v>
      </c>
      <c r="G1019" t="s">
        <v>2323</v>
      </c>
      <c r="H1019" t="s">
        <v>1395</v>
      </c>
      <c r="I1019" t="s">
        <v>1326</v>
      </c>
      <c r="J1019">
        <v>0.16889999999999999</v>
      </c>
    </row>
    <row r="1020" spans="1:10" hidden="1">
      <c r="A1020" t="s">
        <v>570</v>
      </c>
      <c r="B1020">
        <v>108</v>
      </c>
      <c r="C1020" t="s">
        <v>751</v>
      </c>
      <c r="D1020">
        <v>111</v>
      </c>
      <c r="E1020" t="s">
        <v>10</v>
      </c>
      <c r="F1020" t="s">
        <v>2322</v>
      </c>
      <c r="G1020" t="s">
        <v>2325</v>
      </c>
      <c r="H1020" t="s">
        <v>2344</v>
      </c>
      <c r="I1020" t="s">
        <v>1326</v>
      </c>
      <c r="J1020">
        <v>6.6E-3</v>
      </c>
    </row>
    <row r="1021" spans="1:10" hidden="1">
      <c r="A1021" t="s">
        <v>570</v>
      </c>
      <c r="B1021">
        <v>108</v>
      </c>
      <c r="C1021" t="s">
        <v>751</v>
      </c>
      <c r="D1021">
        <v>111</v>
      </c>
      <c r="E1021" t="s">
        <v>10</v>
      </c>
      <c r="F1021" t="s">
        <v>2322</v>
      </c>
      <c r="G1021" t="s">
        <v>2326</v>
      </c>
      <c r="H1021" t="s">
        <v>1248</v>
      </c>
      <c r="I1021" t="s">
        <v>1326</v>
      </c>
      <c r="J1021">
        <v>1.9900000000000001E-2</v>
      </c>
    </row>
    <row r="1022" spans="1:10" hidden="1">
      <c r="A1022" t="s">
        <v>570</v>
      </c>
      <c r="B1022">
        <v>108</v>
      </c>
      <c r="C1022" t="s">
        <v>751</v>
      </c>
      <c r="D1022">
        <v>111</v>
      </c>
      <c r="E1022" t="s">
        <v>10</v>
      </c>
      <c r="F1022" t="s">
        <v>2322</v>
      </c>
      <c r="G1022" t="s">
        <v>2327</v>
      </c>
      <c r="H1022" t="s">
        <v>2335</v>
      </c>
      <c r="I1022" t="s">
        <v>1326</v>
      </c>
      <c r="J1022">
        <v>1.32E-2</v>
      </c>
    </row>
    <row r="1023" spans="1:10" hidden="1">
      <c r="A1023" t="s">
        <v>570</v>
      </c>
      <c r="B1023">
        <v>108</v>
      </c>
      <c r="C1023" t="s">
        <v>751</v>
      </c>
      <c r="D1023">
        <v>111</v>
      </c>
      <c r="E1023" t="s">
        <v>10</v>
      </c>
      <c r="F1023" t="s">
        <v>2322</v>
      </c>
      <c r="G1023" t="s">
        <v>2328</v>
      </c>
      <c r="H1023" t="s">
        <v>1298</v>
      </c>
      <c r="I1023" t="s">
        <v>1326</v>
      </c>
      <c r="J1023">
        <v>4.9700000000000001E-2</v>
      </c>
    </row>
    <row r="1024" spans="1:10" hidden="1">
      <c r="A1024" t="s">
        <v>570</v>
      </c>
      <c r="B1024">
        <v>108</v>
      </c>
      <c r="C1024" t="s">
        <v>751</v>
      </c>
      <c r="D1024">
        <v>111</v>
      </c>
      <c r="E1024" t="s">
        <v>10</v>
      </c>
      <c r="F1024" t="s">
        <v>2322</v>
      </c>
      <c r="G1024" t="s">
        <v>2330</v>
      </c>
      <c r="H1024" t="s">
        <v>1344</v>
      </c>
      <c r="I1024" t="s">
        <v>1326</v>
      </c>
      <c r="J1024">
        <v>0.74170000000000003</v>
      </c>
    </row>
    <row r="1025" spans="1:10" hidden="1">
      <c r="A1025" t="s">
        <v>570</v>
      </c>
      <c r="B1025">
        <v>108</v>
      </c>
      <c r="C1025" t="s">
        <v>751</v>
      </c>
      <c r="D1025">
        <v>111</v>
      </c>
      <c r="E1025" t="s">
        <v>10</v>
      </c>
      <c r="F1025" t="s">
        <v>2332</v>
      </c>
      <c r="G1025" t="s">
        <v>2333</v>
      </c>
      <c r="H1025" t="s">
        <v>1262</v>
      </c>
      <c r="I1025" t="s">
        <v>1326</v>
      </c>
      <c r="J1025">
        <v>0.50329999999999997</v>
      </c>
    </row>
    <row r="1026" spans="1:10" hidden="1">
      <c r="A1026" t="s">
        <v>570</v>
      </c>
      <c r="B1026">
        <v>108</v>
      </c>
      <c r="C1026" t="s">
        <v>751</v>
      </c>
      <c r="D1026">
        <v>111</v>
      </c>
      <c r="E1026" t="s">
        <v>10</v>
      </c>
      <c r="F1026" t="s">
        <v>2332</v>
      </c>
      <c r="G1026" t="s">
        <v>2334</v>
      </c>
      <c r="H1026" t="s">
        <v>1524</v>
      </c>
      <c r="I1026" t="s">
        <v>1326</v>
      </c>
      <c r="J1026">
        <v>0.49669999999999997</v>
      </c>
    </row>
    <row r="1027" spans="1:10" hidden="1">
      <c r="A1027" t="s">
        <v>570</v>
      </c>
      <c r="B1027">
        <v>113</v>
      </c>
      <c r="C1027" t="s">
        <v>753</v>
      </c>
      <c r="D1027">
        <v>116</v>
      </c>
      <c r="E1027" t="s">
        <v>243</v>
      </c>
      <c r="F1027" t="s">
        <v>1243</v>
      </c>
      <c r="G1027" t="s">
        <v>1243</v>
      </c>
      <c r="H1027" t="s">
        <v>1347</v>
      </c>
      <c r="I1027" t="s">
        <v>1347</v>
      </c>
      <c r="J1027">
        <v>1</v>
      </c>
    </row>
    <row r="1028" spans="1:10" hidden="1">
      <c r="A1028" t="s">
        <v>570</v>
      </c>
      <c r="B1028">
        <v>113</v>
      </c>
      <c r="C1028" t="s">
        <v>753</v>
      </c>
      <c r="D1028">
        <v>116</v>
      </c>
      <c r="E1028" t="s">
        <v>243</v>
      </c>
      <c r="F1028" t="s">
        <v>2311</v>
      </c>
      <c r="G1028" t="s">
        <v>2343</v>
      </c>
      <c r="H1028" t="s">
        <v>1641</v>
      </c>
      <c r="I1028" t="s">
        <v>1347</v>
      </c>
      <c r="J1028">
        <v>0.22109999999999999</v>
      </c>
    </row>
    <row r="1029" spans="1:10" hidden="1">
      <c r="A1029" t="s">
        <v>570</v>
      </c>
      <c r="B1029">
        <v>113</v>
      </c>
      <c r="C1029" t="s">
        <v>753</v>
      </c>
      <c r="D1029">
        <v>116</v>
      </c>
      <c r="E1029" t="s">
        <v>243</v>
      </c>
      <c r="F1029" t="s">
        <v>2311</v>
      </c>
      <c r="G1029" t="s">
        <v>1250</v>
      </c>
      <c r="H1029" t="s">
        <v>1277</v>
      </c>
      <c r="I1029" t="s">
        <v>1347</v>
      </c>
      <c r="J1029">
        <v>0.24660000000000001</v>
      </c>
    </row>
    <row r="1030" spans="1:10" hidden="1">
      <c r="A1030" t="s">
        <v>570</v>
      </c>
      <c r="B1030">
        <v>113</v>
      </c>
      <c r="C1030" t="s">
        <v>753</v>
      </c>
      <c r="D1030">
        <v>116</v>
      </c>
      <c r="E1030" t="s">
        <v>243</v>
      </c>
      <c r="F1030" t="s">
        <v>2311</v>
      </c>
      <c r="G1030" t="s">
        <v>1401</v>
      </c>
      <c r="H1030" t="s">
        <v>1363</v>
      </c>
      <c r="I1030" t="s">
        <v>1347</v>
      </c>
      <c r="J1030">
        <v>0.2407</v>
      </c>
    </row>
    <row r="1031" spans="1:10" hidden="1">
      <c r="A1031" t="s">
        <v>570</v>
      </c>
      <c r="B1031">
        <v>113</v>
      </c>
      <c r="C1031" t="s">
        <v>753</v>
      </c>
      <c r="D1031">
        <v>116</v>
      </c>
      <c r="E1031" t="s">
        <v>243</v>
      </c>
      <c r="F1031" t="s">
        <v>2311</v>
      </c>
      <c r="G1031" t="s">
        <v>1357</v>
      </c>
      <c r="H1031" t="s">
        <v>2378</v>
      </c>
      <c r="I1031" t="s">
        <v>1347</v>
      </c>
      <c r="J1031">
        <v>0.29160000000000003</v>
      </c>
    </row>
    <row r="1032" spans="1:10" hidden="1">
      <c r="A1032" t="s">
        <v>570</v>
      </c>
      <c r="B1032">
        <v>113</v>
      </c>
      <c r="C1032" t="s">
        <v>753</v>
      </c>
      <c r="D1032">
        <v>116</v>
      </c>
      <c r="E1032" t="s">
        <v>243</v>
      </c>
      <c r="F1032" t="s">
        <v>2320</v>
      </c>
      <c r="G1032" t="s">
        <v>2321</v>
      </c>
      <c r="H1032" t="s">
        <v>1253</v>
      </c>
      <c r="I1032" t="s">
        <v>1347</v>
      </c>
      <c r="J1032">
        <v>5.6800000000000003E-2</v>
      </c>
    </row>
    <row r="1033" spans="1:10" hidden="1">
      <c r="A1033" t="s">
        <v>570</v>
      </c>
      <c r="B1033">
        <v>113</v>
      </c>
      <c r="C1033" t="s">
        <v>753</v>
      </c>
      <c r="D1033">
        <v>116</v>
      </c>
      <c r="E1033" t="s">
        <v>243</v>
      </c>
      <c r="F1033" t="s">
        <v>2320</v>
      </c>
      <c r="G1033" t="s">
        <v>2339</v>
      </c>
      <c r="H1033" t="s">
        <v>1357</v>
      </c>
      <c r="I1033" t="s">
        <v>1347</v>
      </c>
      <c r="J1033">
        <v>2.35E-2</v>
      </c>
    </row>
    <row r="1034" spans="1:10" hidden="1">
      <c r="A1034" t="s">
        <v>570</v>
      </c>
      <c r="B1034">
        <v>113</v>
      </c>
      <c r="C1034" t="s">
        <v>753</v>
      </c>
      <c r="D1034">
        <v>116</v>
      </c>
      <c r="E1034" t="s">
        <v>243</v>
      </c>
      <c r="F1034" t="s">
        <v>2320</v>
      </c>
      <c r="G1034" t="s">
        <v>2340</v>
      </c>
      <c r="H1034" t="s">
        <v>1248</v>
      </c>
      <c r="I1034" t="s">
        <v>1347</v>
      </c>
      <c r="J1034">
        <v>1.17E-2</v>
      </c>
    </row>
    <row r="1035" spans="1:10" hidden="1">
      <c r="A1035" t="s">
        <v>570</v>
      </c>
      <c r="B1035">
        <v>113</v>
      </c>
      <c r="C1035" t="s">
        <v>753</v>
      </c>
      <c r="D1035">
        <v>116</v>
      </c>
      <c r="E1035" t="s">
        <v>243</v>
      </c>
      <c r="F1035" t="s">
        <v>2320</v>
      </c>
      <c r="G1035" t="s">
        <v>2298</v>
      </c>
      <c r="H1035" t="s">
        <v>1439</v>
      </c>
      <c r="I1035" t="s">
        <v>1347</v>
      </c>
      <c r="J1035">
        <v>0.12130000000000001</v>
      </c>
    </row>
    <row r="1036" spans="1:10" hidden="1">
      <c r="A1036" t="s">
        <v>570</v>
      </c>
      <c r="B1036">
        <v>113</v>
      </c>
      <c r="C1036" t="s">
        <v>753</v>
      </c>
      <c r="D1036">
        <v>116</v>
      </c>
      <c r="E1036" t="s">
        <v>243</v>
      </c>
      <c r="F1036" t="s">
        <v>2322</v>
      </c>
      <c r="G1036" t="s">
        <v>2325</v>
      </c>
      <c r="H1036" t="s">
        <v>1298</v>
      </c>
      <c r="I1036" t="s">
        <v>1347</v>
      </c>
      <c r="J1036">
        <v>2.9399999999999999E-2</v>
      </c>
    </row>
    <row r="1037" spans="1:10" hidden="1">
      <c r="A1037" t="s">
        <v>570</v>
      </c>
      <c r="B1037">
        <v>113</v>
      </c>
      <c r="C1037" t="s">
        <v>753</v>
      </c>
      <c r="D1037">
        <v>116</v>
      </c>
      <c r="E1037" t="s">
        <v>243</v>
      </c>
      <c r="F1037" t="s">
        <v>2322</v>
      </c>
      <c r="G1037" t="s">
        <v>2326</v>
      </c>
      <c r="H1037" t="s">
        <v>1248</v>
      </c>
      <c r="I1037" t="s">
        <v>1347</v>
      </c>
      <c r="J1037">
        <v>1.17E-2</v>
      </c>
    </row>
    <row r="1038" spans="1:10" hidden="1">
      <c r="A1038" t="s">
        <v>570</v>
      </c>
      <c r="B1038">
        <v>113</v>
      </c>
      <c r="C1038" t="s">
        <v>753</v>
      </c>
      <c r="D1038">
        <v>116</v>
      </c>
      <c r="E1038" t="s">
        <v>243</v>
      </c>
      <c r="F1038" t="s">
        <v>2322</v>
      </c>
      <c r="G1038" t="s">
        <v>2327</v>
      </c>
      <c r="H1038" t="s">
        <v>1520</v>
      </c>
      <c r="I1038" t="s">
        <v>1347</v>
      </c>
      <c r="J1038">
        <v>3.7199999999999997E-2</v>
      </c>
    </row>
    <row r="1039" spans="1:10" hidden="1">
      <c r="A1039" t="s">
        <v>570</v>
      </c>
      <c r="B1039">
        <v>113</v>
      </c>
      <c r="C1039" t="s">
        <v>753</v>
      </c>
      <c r="D1039">
        <v>116</v>
      </c>
      <c r="E1039" t="s">
        <v>243</v>
      </c>
      <c r="F1039" t="s">
        <v>2322</v>
      </c>
      <c r="G1039" t="s">
        <v>2352</v>
      </c>
      <c r="H1039" t="s">
        <v>2324</v>
      </c>
      <c r="I1039" t="s">
        <v>1347</v>
      </c>
      <c r="J1039">
        <v>2E-3</v>
      </c>
    </row>
    <row r="1040" spans="1:10" hidden="1">
      <c r="A1040" t="s">
        <v>570</v>
      </c>
      <c r="B1040">
        <v>113</v>
      </c>
      <c r="C1040" t="s">
        <v>753</v>
      </c>
      <c r="D1040">
        <v>116</v>
      </c>
      <c r="E1040" t="s">
        <v>243</v>
      </c>
      <c r="F1040" t="s">
        <v>2322</v>
      </c>
      <c r="G1040" t="s">
        <v>2328</v>
      </c>
      <c r="H1040" t="s">
        <v>1298</v>
      </c>
      <c r="I1040" t="s">
        <v>1347</v>
      </c>
      <c r="J1040">
        <v>2.9399999999999999E-2</v>
      </c>
    </row>
    <row r="1041" spans="1:10" hidden="1">
      <c r="A1041" t="s">
        <v>570</v>
      </c>
      <c r="B1041">
        <v>113</v>
      </c>
      <c r="C1041" t="s">
        <v>753</v>
      </c>
      <c r="D1041">
        <v>116</v>
      </c>
      <c r="E1041" t="s">
        <v>243</v>
      </c>
      <c r="F1041" t="s">
        <v>2322</v>
      </c>
      <c r="G1041" t="s">
        <v>2330</v>
      </c>
      <c r="H1041" t="s">
        <v>2406</v>
      </c>
      <c r="I1041" t="s">
        <v>1347</v>
      </c>
      <c r="J1041">
        <v>0.89039999999999997</v>
      </c>
    </row>
    <row r="1042" spans="1:10" hidden="1">
      <c r="A1042" t="s">
        <v>570</v>
      </c>
      <c r="B1042">
        <v>113</v>
      </c>
      <c r="C1042" t="s">
        <v>753</v>
      </c>
      <c r="D1042">
        <v>116</v>
      </c>
      <c r="E1042" t="s">
        <v>243</v>
      </c>
      <c r="F1042" t="s">
        <v>2332</v>
      </c>
      <c r="G1042" t="s">
        <v>2333</v>
      </c>
      <c r="H1042" t="s">
        <v>1650</v>
      </c>
      <c r="I1042" t="s">
        <v>1347</v>
      </c>
      <c r="J1042">
        <v>0.48139999999999999</v>
      </c>
    </row>
    <row r="1043" spans="1:10" hidden="1">
      <c r="A1043" t="s">
        <v>570</v>
      </c>
      <c r="B1043">
        <v>113</v>
      </c>
      <c r="C1043" t="s">
        <v>753</v>
      </c>
      <c r="D1043">
        <v>116</v>
      </c>
      <c r="E1043" t="s">
        <v>243</v>
      </c>
      <c r="F1043" t="s">
        <v>2332</v>
      </c>
      <c r="G1043" t="s">
        <v>2334</v>
      </c>
      <c r="H1043" t="s">
        <v>1500</v>
      </c>
      <c r="I1043" t="s">
        <v>1347</v>
      </c>
      <c r="J1043">
        <v>0.51859999999999995</v>
      </c>
    </row>
    <row r="1044" spans="1:10" hidden="1">
      <c r="A1044" t="s">
        <v>570</v>
      </c>
      <c r="B1044">
        <v>113</v>
      </c>
      <c r="C1044" t="s">
        <v>753</v>
      </c>
      <c r="D1044">
        <v>115</v>
      </c>
      <c r="E1044" t="s">
        <v>246</v>
      </c>
      <c r="F1044" t="s">
        <v>1243</v>
      </c>
      <c r="G1044" t="s">
        <v>1243</v>
      </c>
      <c r="H1044" t="s">
        <v>1349</v>
      </c>
      <c r="I1044" t="s">
        <v>1349</v>
      </c>
      <c r="J1044">
        <v>1</v>
      </c>
    </row>
    <row r="1045" spans="1:10" hidden="1">
      <c r="A1045" t="s">
        <v>570</v>
      </c>
      <c r="B1045">
        <v>113</v>
      </c>
      <c r="C1045" t="s">
        <v>753</v>
      </c>
      <c r="D1045">
        <v>115</v>
      </c>
      <c r="E1045" t="s">
        <v>246</v>
      </c>
      <c r="F1045" t="s">
        <v>2311</v>
      </c>
      <c r="G1045" t="s">
        <v>2316</v>
      </c>
      <c r="H1045" t="s">
        <v>1277</v>
      </c>
      <c r="I1045" t="s">
        <v>1349</v>
      </c>
      <c r="J1045">
        <v>0.28189999999999998</v>
      </c>
    </row>
    <row r="1046" spans="1:10" hidden="1">
      <c r="A1046" t="s">
        <v>570</v>
      </c>
      <c r="B1046">
        <v>113</v>
      </c>
      <c r="C1046" t="s">
        <v>753</v>
      </c>
      <c r="D1046">
        <v>115</v>
      </c>
      <c r="E1046" t="s">
        <v>246</v>
      </c>
      <c r="F1046" t="s">
        <v>2311</v>
      </c>
      <c r="G1046" t="s">
        <v>2317</v>
      </c>
      <c r="H1046" t="s">
        <v>1441</v>
      </c>
      <c r="I1046" t="s">
        <v>1349</v>
      </c>
      <c r="J1046">
        <v>0.21920000000000001</v>
      </c>
    </row>
    <row r="1047" spans="1:10" hidden="1">
      <c r="A1047" t="s">
        <v>570</v>
      </c>
      <c r="B1047">
        <v>113</v>
      </c>
      <c r="C1047" t="s">
        <v>753</v>
      </c>
      <c r="D1047">
        <v>115</v>
      </c>
      <c r="E1047" t="s">
        <v>246</v>
      </c>
      <c r="F1047" t="s">
        <v>2311</v>
      </c>
      <c r="G1047" t="s">
        <v>2336</v>
      </c>
      <c r="H1047" t="s">
        <v>1583</v>
      </c>
      <c r="I1047" t="s">
        <v>1349</v>
      </c>
      <c r="J1047">
        <v>0.25950000000000001</v>
      </c>
    </row>
    <row r="1048" spans="1:10" hidden="1">
      <c r="A1048" t="s">
        <v>570</v>
      </c>
      <c r="B1048">
        <v>113</v>
      </c>
      <c r="C1048" t="s">
        <v>753</v>
      </c>
      <c r="D1048">
        <v>115</v>
      </c>
      <c r="E1048" t="s">
        <v>246</v>
      </c>
      <c r="F1048" t="s">
        <v>2311</v>
      </c>
      <c r="G1048" t="s">
        <v>2337</v>
      </c>
      <c r="H1048" t="s">
        <v>1258</v>
      </c>
      <c r="I1048" t="s">
        <v>1349</v>
      </c>
      <c r="J1048">
        <v>0.2394</v>
      </c>
    </row>
    <row r="1049" spans="1:10" hidden="1">
      <c r="A1049" t="s">
        <v>570</v>
      </c>
      <c r="B1049">
        <v>113</v>
      </c>
      <c r="C1049" t="s">
        <v>753</v>
      </c>
      <c r="D1049">
        <v>115</v>
      </c>
      <c r="E1049" t="s">
        <v>246</v>
      </c>
      <c r="F1049" t="s">
        <v>2320</v>
      </c>
      <c r="G1049" t="s">
        <v>2321</v>
      </c>
      <c r="H1049" t="s">
        <v>1541</v>
      </c>
      <c r="I1049" t="s">
        <v>1349</v>
      </c>
      <c r="J1049">
        <v>6.0400000000000002E-2</v>
      </c>
    </row>
    <row r="1050" spans="1:10" hidden="1">
      <c r="A1050" t="s">
        <v>570</v>
      </c>
      <c r="B1050">
        <v>113</v>
      </c>
      <c r="C1050" t="s">
        <v>753</v>
      </c>
      <c r="D1050">
        <v>115</v>
      </c>
      <c r="E1050" t="s">
        <v>246</v>
      </c>
      <c r="F1050" t="s">
        <v>2320</v>
      </c>
      <c r="G1050" t="s">
        <v>2339</v>
      </c>
      <c r="H1050" t="s">
        <v>1298</v>
      </c>
      <c r="I1050" t="s">
        <v>1349</v>
      </c>
      <c r="J1050">
        <v>3.3599999999999998E-2</v>
      </c>
    </row>
    <row r="1051" spans="1:10" hidden="1">
      <c r="A1051" t="s">
        <v>570</v>
      </c>
      <c r="B1051">
        <v>113</v>
      </c>
      <c r="C1051" t="s">
        <v>753</v>
      </c>
      <c r="D1051">
        <v>115</v>
      </c>
      <c r="E1051" t="s">
        <v>246</v>
      </c>
      <c r="F1051" t="s">
        <v>2320</v>
      </c>
      <c r="G1051" t="s">
        <v>2340</v>
      </c>
      <c r="H1051" t="s">
        <v>1298</v>
      </c>
      <c r="I1051" t="s">
        <v>1349</v>
      </c>
      <c r="J1051">
        <v>3.3599999999999998E-2</v>
      </c>
    </row>
    <row r="1052" spans="1:10" hidden="1">
      <c r="A1052" t="s">
        <v>570</v>
      </c>
      <c r="B1052">
        <v>113</v>
      </c>
      <c r="C1052" t="s">
        <v>753</v>
      </c>
      <c r="D1052">
        <v>115</v>
      </c>
      <c r="E1052" t="s">
        <v>246</v>
      </c>
      <c r="F1052" t="s">
        <v>2320</v>
      </c>
      <c r="G1052" t="s">
        <v>2298</v>
      </c>
      <c r="H1052" t="s">
        <v>1419</v>
      </c>
      <c r="I1052" t="s">
        <v>1349</v>
      </c>
      <c r="J1052">
        <v>0.123</v>
      </c>
    </row>
    <row r="1053" spans="1:10" hidden="1">
      <c r="A1053" t="s">
        <v>570</v>
      </c>
      <c r="B1053">
        <v>113</v>
      </c>
      <c r="C1053" t="s">
        <v>753</v>
      </c>
      <c r="D1053">
        <v>115</v>
      </c>
      <c r="E1053" t="s">
        <v>246</v>
      </c>
      <c r="F1053" t="s">
        <v>2322</v>
      </c>
      <c r="G1053" t="s">
        <v>2323</v>
      </c>
      <c r="H1053" t="s">
        <v>2324</v>
      </c>
      <c r="I1053" t="s">
        <v>1349</v>
      </c>
      <c r="J1053">
        <v>2.2000000000000001E-3</v>
      </c>
    </row>
    <row r="1054" spans="1:10" hidden="1">
      <c r="A1054" t="s">
        <v>570</v>
      </c>
      <c r="B1054">
        <v>113</v>
      </c>
      <c r="C1054" t="s">
        <v>753</v>
      </c>
      <c r="D1054">
        <v>115</v>
      </c>
      <c r="E1054" t="s">
        <v>246</v>
      </c>
      <c r="F1054" t="s">
        <v>2322</v>
      </c>
      <c r="G1054" t="s">
        <v>2325</v>
      </c>
      <c r="H1054" t="s">
        <v>1252</v>
      </c>
      <c r="I1054" t="s">
        <v>1349</v>
      </c>
      <c r="J1054">
        <v>2.01E-2</v>
      </c>
    </row>
    <row r="1055" spans="1:10" hidden="1">
      <c r="A1055" t="s">
        <v>570</v>
      </c>
      <c r="B1055">
        <v>113</v>
      </c>
      <c r="C1055" t="s">
        <v>753</v>
      </c>
      <c r="D1055">
        <v>115</v>
      </c>
      <c r="E1055" t="s">
        <v>246</v>
      </c>
      <c r="F1055" t="s">
        <v>2322</v>
      </c>
      <c r="G1055" t="s">
        <v>2326</v>
      </c>
      <c r="H1055" t="s">
        <v>1248</v>
      </c>
      <c r="I1055" t="s">
        <v>1349</v>
      </c>
      <c r="J1055">
        <v>1.34E-2</v>
      </c>
    </row>
    <row r="1056" spans="1:10" hidden="1">
      <c r="A1056" t="s">
        <v>570</v>
      </c>
      <c r="B1056">
        <v>113</v>
      </c>
      <c r="C1056" t="s">
        <v>753</v>
      </c>
      <c r="D1056">
        <v>115</v>
      </c>
      <c r="E1056" t="s">
        <v>246</v>
      </c>
      <c r="F1056" t="s">
        <v>2322</v>
      </c>
      <c r="G1056" t="s">
        <v>2327</v>
      </c>
      <c r="H1056" t="s">
        <v>1549</v>
      </c>
      <c r="I1056" t="s">
        <v>1349</v>
      </c>
      <c r="J1056">
        <v>5.1499999999999997E-2</v>
      </c>
    </row>
    <row r="1057" spans="1:10" hidden="1">
      <c r="A1057" t="s">
        <v>570</v>
      </c>
      <c r="B1057">
        <v>113</v>
      </c>
      <c r="C1057" t="s">
        <v>753</v>
      </c>
      <c r="D1057">
        <v>115</v>
      </c>
      <c r="E1057" t="s">
        <v>246</v>
      </c>
      <c r="F1057" t="s">
        <v>2322</v>
      </c>
      <c r="G1057" t="s">
        <v>2328</v>
      </c>
      <c r="H1057" t="s">
        <v>1549</v>
      </c>
      <c r="I1057" t="s">
        <v>1349</v>
      </c>
      <c r="J1057">
        <v>5.1499999999999997E-2</v>
      </c>
    </row>
    <row r="1058" spans="1:10" hidden="1">
      <c r="A1058" t="s">
        <v>570</v>
      </c>
      <c r="B1058">
        <v>113</v>
      </c>
      <c r="C1058" t="s">
        <v>753</v>
      </c>
      <c r="D1058">
        <v>115</v>
      </c>
      <c r="E1058" t="s">
        <v>246</v>
      </c>
      <c r="F1058" t="s">
        <v>2322</v>
      </c>
      <c r="G1058" t="s">
        <v>2330</v>
      </c>
      <c r="H1058" t="s">
        <v>1421</v>
      </c>
      <c r="I1058" t="s">
        <v>1349</v>
      </c>
      <c r="J1058">
        <v>0.86129999999999995</v>
      </c>
    </row>
    <row r="1059" spans="1:10" hidden="1">
      <c r="A1059" t="s">
        <v>570</v>
      </c>
      <c r="B1059">
        <v>113</v>
      </c>
      <c r="C1059" t="s">
        <v>753</v>
      </c>
      <c r="D1059">
        <v>115</v>
      </c>
      <c r="E1059" t="s">
        <v>246</v>
      </c>
      <c r="F1059" t="s">
        <v>2332</v>
      </c>
      <c r="G1059" t="s">
        <v>2333</v>
      </c>
      <c r="H1059" t="s">
        <v>1587</v>
      </c>
      <c r="I1059" t="s">
        <v>1349</v>
      </c>
      <c r="J1059">
        <v>0.51229999999999998</v>
      </c>
    </row>
    <row r="1060" spans="1:10" hidden="1">
      <c r="A1060" t="s">
        <v>570</v>
      </c>
      <c r="B1060">
        <v>113</v>
      </c>
      <c r="C1060" t="s">
        <v>753</v>
      </c>
      <c r="D1060">
        <v>115</v>
      </c>
      <c r="E1060" t="s">
        <v>246</v>
      </c>
      <c r="F1060" t="s">
        <v>2332</v>
      </c>
      <c r="G1060" t="s">
        <v>2334</v>
      </c>
      <c r="H1060" t="s">
        <v>2331</v>
      </c>
      <c r="I1060" t="s">
        <v>1349</v>
      </c>
      <c r="J1060">
        <v>0.48770000000000002</v>
      </c>
    </row>
    <row r="1061" spans="1:10" hidden="1">
      <c r="A1061" t="s">
        <v>570</v>
      </c>
      <c r="B1061">
        <v>113</v>
      </c>
      <c r="C1061" t="s">
        <v>753</v>
      </c>
      <c r="D1061">
        <v>114</v>
      </c>
      <c r="E1061" t="s">
        <v>513</v>
      </c>
      <c r="F1061" t="s">
        <v>1243</v>
      </c>
      <c r="G1061" t="s">
        <v>1243</v>
      </c>
      <c r="H1061" t="s">
        <v>2407</v>
      </c>
      <c r="I1061" t="s">
        <v>2407</v>
      </c>
      <c r="J1061">
        <v>1</v>
      </c>
    </row>
    <row r="1062" spans="1:10" hidden="1">
      <c r="A1062" t="s">
        <v>570</v>
      </c>
      <c r="B1062">
        <v>113</v>
      </c>
      <c r="C1062" t="s">
        <v>753</v>
      </c>
      <c r="D1062">
        <v>114</v>
      </c>
      <c r="E1062" t="s">
        <v>513</v>
      </c>
      <c r="F1062" t="s">
        <v>2311</v>
      </c>
      <c r="G1062" t="s">
        <v>2312</v>
      </c>
      <c r="H1062" t="s">
        <v>2380</v>
      </c>
      <c r="I1062" t="s">
        <v>2407</v>
      </c>
      <c r="J1062">
        <v>0.21079999999999999</v>
      </c>
    </row>
    <row r="1063" spans="1:10" hidden="1">
      <c r="A1063" t="s">
        <v>570</v>
      </c>
      <c r="B1063">
        <v>113</v>
      </c>
      <c r="C1063" t="s">
        <v>753</v>
      </c>
      <c r="D1063">
        <v>114</v>
      </c>
      <c r="E1063" t="s">
        <v>513</v>
      </c>
      <c r="F1063" t="s">
        <v>2311</v>
      </c>
      <c r="G1063" t="s">
        <v>2313</v>
      </c>
      <c r="H1063" t="s">
        <v>1441</v>
      </c>
      <c r="I1063" t="s">
        <v>2407</v>
      </c>
      <c r="J1063">
        <v>0.17069999999999999</v>
      </c>
    </row>
    <row r="1064" spans="1:10" hidden="1">
      <c r="A1064" t="s">
        <v>570</v>
      </c>
      <c r="B1064">
        <v>113</v>
      </c>
      <c r="C1064" t="s">
        <v>753</v>
      </c>
      <c r="D1064">
        <v>114</v>
      </c>
      <c r="E1064" t="s">
        <v>513</v>
      </c>
      <c r="F1064" t="s">
        <v>2311</v>
      </c>
      <c r="G1064" t="s">
        <v>2314</v>
      </c>
      <c r="H1064" t="s">
        <v>1429</v>
      </c>
      <c r="I1064" t="s">
        <v>2407</v>
      </c>
      <c r="J1064">
        <v>0.19159999999999999</v>
      </c>
    </row>
    <row r="1065" spans="1:10" hidden="1">
      <c r="A1065" t="s">
        <v>570</v>
      </c>
      <c r="B1065">
        <v>113</v>
      </c>
      <c r="C1065" t="s">
        <v>753</v>
      </c>
      <c r="D1065">
        <v>114</v>
      </c>
      <c r="E1065" t="s">
        <v>513</v>
      </c>
      <c r="F1065" t="s">
        <v>2311</v>
      </c>
      <c r="G1065" t="s">
        <v>2315</v>
      </c>
      <c r="H1065" t="s">
        <v>1409</v>
      </c>
      <c r="I1065" t="s">
        <v>2407</v>
      </c>
      <c r="J1065">
        <v>0.18290000000000001</v>
      </c>
    </row>
    <row r="1066" spans="1:10" hidden="1">
      <c r="A1066" t="s">
        <v>570</v>
      </c>
      <c r="B1066">
        <v>113</v>
      </c>
      <c r="C1066" t="s">
        <v>753</v>
      </c>
      <c r="D1066">
        <v>114</v>
      </c>
      <c r="E1066" t="s">
        <v>513</v>
      </c>
      <c r="F1066" t="s">
        <v>2311</v>
      </c>
      <c r="G1066" t="s">
        <v>2318</v>
      </c>
      <c r="H1066" t="s">
        <v>1429</v>
      </c>
      <c r="I1066" t="s">
        <v>2407</v>
      </c>
      <c r="J1066">
        <v>0.19159999999999999</v>
      </c>
    </row>
    <row r="1067" spans="1:10" hidden="1">
      <c r="A1067" t="s">
        <v>570</v>
      </c>
      <c r="B1067">
        <v>113</v>
      </c>
      <c r="C1067" t="s">
        <v>753</v>
      </c>
      <c r="D1067">
        <v>114</v>
      </c>
      <c r="E1067" t="s">
        <v>513</v>
      </c>
      <c r="F1067" t="s">
        <v>2311</v>
      </c>
      <c r="G1067" t="s">
        <v>2319</v>
      </c>
      <c r="H1067" t="s">
        <v>1304</v>
      </c>
      <c r="I1067" t="s">
        <v>2407</v>
      </c>
      <c r="J1067">
        <v>5.2299999999999999E-2</v>
      </c>
    </row>
    <row r="1068" spans="1:10" hidden="1">
      <c r="A1068" t="s">
        <v>570</v>
      </c>
      <c r="B1068">
        <v>113</v>
      </c>
      <c r="C1068" t="s">
        <v>753</v>
      </c>
      <c r="D1068">
        <v>114</v>
      </c>
      <c r="E1068" t="s">
        <v>513</v>
      </c>
      <c r="F1068" t="s">
        <v>2320</v>
      </c>
      <c r="G1068" t="s">
        <v>2321</v>
      </c>
      <c r="H1068" t="s">
        <v>1249</v>
      </c>
      <c r="I1068" t="s">
        <v>2407</v>
      </c>
      <c r="J1068">
        <v>4.36E-2</v>
      </c>
    </row>
    <row r="1069" spans="1:10" hidden="1">
      <c r="A1069" t="s">
        <v>570</v>
      </c>
      <c r="B1069">
        <v>113</v>
      </c>
      <c r="C1069" t="s">
        <v>753</v>
      </c>
      <c r="D1069">
        <v>114</v>
      </c>
      <c r="E1069" t="s">
        <v>513</v>
      </c>
      <c r="F1069" t="s">
        <v>2320</v>
      </c>
      <c r="G1069" t="s">
        <v>2339</v>
      </c>
      <c r="H1069" t="s">
        <v>1591</v>
      </c>
      <c r="I1069" t="s">
        <v>2407</v>
      </c>
      <c r="J1069">
        <v>2.7900000000000001E-2</v>
      </c>
    </row>
    <row r="1070" spans="1:10" hidden="1">
      <c r="A1070" t="s">
        <v>570</v>
      </c>
      <c r="B1070">
        <v>113</v>
      </c>
      <c r="C1070" t="s">
        <v>753</v>
      </c>
      <c r="D1070">
        <v>114</v>
      </c>
      <c r="E1070" t="s">
        <v>513</v>
      </c>
      <c r="F1070" t="s">
        <v>2320</v>
      </c>
      <c r="G1070" t="s">
        <v>2340</v>
      </c>
      <c r="H1070" t="s">
        <v>1298</v>
      </c>
      <c r="I1070" t="s">
        <v>2407</v>
      </c>
      <c r="J1070">
        <v>2.6100000000000002E-2</v>
      </c>
    </row>
    <row r="1071" spans="1:10" hidden="1">
      <c r="A1071" t="s">
        <v>570</v>
      </c>
      <c r="B1071">
        <v>113</v>
      </c>
      <c r="C1071" t="s">
        <v>753</v>
      </c>
      <c r="D1071">
        <v>114</v>
      </c>
      <c r="E1071" t="s">
        <v>513</v>
      </c>
      <c r="F1071" t="s">
        <v>2320</v>
      </c>
      <c r="G1071" t="s">
        <v>2298</v>
      </c>
      <c r="H1071" t="s">
        <v>1490</v>
      </c>
      <c r="I1071" t="s">
        <v>2407</v>
      </c>
      <c r="J1071">
        <v>0.14810000000000001</v>
      </c>
    </row>
    <row r="1072" spans="1:10" hidden="1">
      <c r="A1072" t="s">
        <v>570</v>
      </c>
      <c r="B1072">
        <v>113</v>
      </c>
      <c r="C1072" t="s">
        <v>753</v>
      </c>
      <c r="D1072">
        <v>114</v>
      </c>
      <c r="E1072" t="s">
        <v>513</v>
      </c>
      <c r="F1072" t="s">
        <v>2322</v>
      </c>
      <c r="G1072" t="s">
        <v>2323</v>
      </c>
      <c r="H1072" t="s">
        <v>2324</v>
      </c>
      <c r="I1072" t="s">
        <v>2407</v>
      </c>
      <c r="J1072">
        <v>1.6999999999999999E-3</v>
      </c>
    </row>
    <row r="1073" spans="1:10" hidden="1">
      <c r="A1073" t="s">
        <v>570</v>
      </c>
      <c r="B1073">
        <v>113</v>
      </c>
      <c r="C1073" t="s">
        <v>753</v>
      </c>
      <c r="D1073">
        <v>114</v>
      </c>
      <c r="E1073" t="s">
        <v>513</v>
      </c>
      <c r="F1073" t="s">
        <v>2322</v>
      </c>
      <c r="G1073" t="s">
        <v>2325</v>
      </c>
      <c r="H1073" t="s">
        <v>1250</v>
      </c>
      <c r="I1073" t="s">
        <v>2407</v>
      </c>
      <c r="J1073">
        <v>1.7399999999999999E-2</v>
      </c>
    </row>
    <row r="1074" spans="1:10" hidden="1">
      <c r="A1074" t="s">
        <v>570</v>
      </c>
      <c r="B1074">
        <v>113</v>
      </c>
      <c r="C1074" t="s">
        <v>753</v>
      </c>
      <c r="D1074">
        <v>114</v>
      </c>
      <c r="E1074" t="s">
        <v>513</v>
      </c>
      <c r="F1074" t="s">
        <v>2322</v>
      </c>
      <c r="G1074" t="s">
        <v>2326</v>
      </c>
      <c r="H1074" t="s">
        <v>1352</v>
      </c>
      <c r="I1074" t="s">
        <v>2407</v>
      </c>
      <c r="J1074">
        <v>1.2200000000000001E-2</v>
      </c>
    </row>
    <row r="1075" spans="1:10" hidden="1">
      <c r="A1075" t="s">
        <v>570</v>
      </c>
      <c r="B1075">
        <v>113</v>
      </c>
      <c r="C1075" t="s">
        <v>753</v>
      </c>
      <c r="D1075">
        <v>114</v>
      </c>
      <c r="E1075" t="s">
        <v>513</v>
      </c>
      <c r="F1075" t="s">
        <v>2322</v>
      </c>
      <c r="G1075" t="s">
        <v>2327</v>
      </c>
      <c r="H1075" t="s">
        <v>1246</v>
      </c>
      <c r="I1075" t="s">
        <v>2407</v>
      </c>
      <c r="J1075">
        <v>4.8800000000000003E-2</v>
      </c>
    </row>
    <row r="1076" spans="1:10" hidden="1">
      <c r="A1076" t="s">
        <v>570</v>
      </c>
      <c r="B1076">
        <v>113</v>
      </c>
      <c r="C1076" t="s">
        <v>753</v>
      </c>
      <c r="D1076">
        <v>114</v>
      </c>
      <c r="E1076" t="s">
        <v>513</v>
      </c>
      <c r="F1076" t="s">
        <v>2322</v>
      </c>
      <c r="G1076" t="s">
        <v>2328</v>
      </c>
      <c r="H1076" t="s">
        <v>1251</v>
      </c>
      <c r="I1076" t="s">
        <v>2407</v>
      </c>
      <c r="J1076">
        <v>6.2700000000000006E-2</v>
      </c>
    </row>
    <row r="1077" spans="1:10" hidden="1">
      <c r="A1077" t="s">
        <v>570</v>
      </c>
      <c r="B1077">
        <v>113</v>
      </c>
      <c r="C1077" t="s">
        <v>753</v>
      </c>
      <c r="D1077">
        <v>114</v>
      </c>
      <c r="E1077" t="s">
        <v>513</v>
      </c>
      <c r="F1077" t="s">
        <v>2322</v>
      </c>
      <c r="G1077" t="s">
        <v>2330</v>
      </c>
      <c r="H1077" t="s">
        <v>2408</v>
      </c>
      <c r="I1077" t="s">
        <v>2407</v>
      </c>
      <c r="J1077">
        <v>0.85709999999999997</v>
      </c>
    </row>
    <row r="1078" spans="1:10" hidden="1">
      <c r="A1078" t="s">
        <v>570</v>
      </c>
      <c r="B1078">
        <v>113</v>
      </c>
      <c r="C1078" t="s">
        <v>753</v>
      </c>
      <c r="D1078">
        <v>114</v>
      </c>
      <c r="E1078" t="s">
        <v>513</v>
      </c>
      <c r="F1078" t="s">
        <v>2332</v>
      </c>
      <c r="G1078" t="s">
        <v>2333</v>
      </c>
      <c r="H1078" t="s">
        <v>2355</v>
      </c>
      <c r="I1078" t="s">
        <v>2407</v>
      </c>
      <c r="J1078">
        <v>0.47560000000000002</v>
      </c>
    </row>
    <row r="1079" spans="1:10" hidden="1">
      <c r="A1079" t="s">
        <v>570</v>
      </c>
      <c r="B1079">
        <v>113</v>
      </c>
      <c r="C1079" t="s">
        <v>753</v>
      </c>
      <c r="D1079">
        <v>114</v>
      </c>
      <c r="E1079" t="s">
        <v>513</v>
      </c>
      <c r="F1079" t="s">
        <v>2332</v>
      </c>
      <c r="G1079" t="s">
        <v>2334</v>
      </c>
      <c r="H1079" t="s">
        <v>1576</v>
      </c>
      <c r="I1079" t="s">
        <v>2407</v>
      </c>
      <c r="J1079">
        <v>0.52439999999999998</v>
      </c>
    </row>
    <row r="1080" spans="1:10" hidden="1">
      <c r="A1080" t="s">
        <v>570</v>
      </c>
      <c r="B1080">
        <v>125</v>
      </c>
      <c r="C1080" t="s">
        <v>757</v>
      </c>
      <c r="D1080">
        <v>126</v>
      </c>
      <c r="E1080" t="s">
        <v>29</v>
      </c>
      <c r="F1080" t="s">
        <v>1243</v>
      </c>
      <c r="G1080" t="s">
        <v>1243</v>
      </c>
      <c r="H1080" t="s">
        <v>1402</v>
      </c>
      <c r="I1080" t="s">
        <v>1402</v>
      </c>
      <c r="J1080">
        <v>1</v>
      </c>
    </row>
    <row r="1081" spans="1:10" hidden="1">
      <c r="A1081" t="s">
        <v>570</v>
      </c>
      <c r="B1081">
        <v>125</v>
      </c>
      <c r="C1081" t="s">
        <v>757</v>
      </c>
      <c r="D1081">
        <v>126</v>
      </c>
      <c r="E1081" t="s">
        <v>29</v>
      </c>
      <c r="F1081" t="s">
        <v>2311</v>
      </c>
      <c r="G1081" t="s">
        <v>2312</v>
      </c>
      <c r="H1081" t="s">
        <v>2329</v>
      </c>
      <c r="I1081" t="s">
        <v>1402</v>
      </c>
      <c r="J1081">
        <v>0.06</v>
      </c>
    </row>
    <row r="1082" spans="1:10" hidden="1">
      <c r="A1082" t="s">
        <v>570</v>
      </c>
      <c r="B1082">
        <v>125</v>
      </c>
      <c r="C1082" t="s">
        <v>757</v>
      </c>
      <c r="D1082">
        <v>126</v>
      </c>
      <c r="E1082" t="s">
        <v>29</v>
      </c>
      <c r="F1082" t="s">
        <v>2311</v>
      </c>
      <c r="G1082" t="s">
        <v>2313</v>
      </c>
      <c r="H1082" t="s">
        <v>2335</v>
      </c>
      <c r="I1082" t="s">
        <v>1402</v>
      </c>
      <c r="J1082">
        <v>0.08</v>
      </c>
    </row>
    <row r="1083" spans="1:10" hidden="1">
      <c r="A1083" t="s">
        <v>570</v>
      </c>
      <c r="B1083">
        <v>125</v>
      </c>
      <c r="C1083" t="s">
        <v>757</v>
      </c>
      <c r="D1083">
        <v>126</v>
      </c>
      <c r="E1083" t="s">
        <v>29</v>
      </c>
      <c r="F1083" t="s">
        <v>2311</v>
      </c>
      <c r="G1083" t="s">
        <v>2314</v>
      </c>
      <c r="H1083" t="s">
        <v>1312</v>
      </c>
      <c r="I1083" t="s">
        <v>1402</v>
      </c>
      <c r="J1083">
        <v>0.1</v>
      </c>
    </row>
    <row r="1084" spans="1:10" hidden="1">
      <c r="A1084" t="s">
        <v>570</v>
      </c>
      <c r="B1084">
        <v>125</v>
      </c>
      <c r="C1084" t="s">
        <v>757</v>
      </c>
      <c r="D1084">
        <v>126</v>
      </c>
      <c r="E1084" t="s">
        <v>29</v>
      </c>
      <c r="F1084" t="s">
        <v>2311</v>
      </c>
      <c r="G1084" t="s">
        <v>2315</v>
      </c>
      <c r="H1084" t="s">
        <v>1352</v>
      </c>
      <c r="I1084" t="s">
        <v>1402</v>
      </c>
      <c r="J1084">
        <v>0.14000000000000001</v>
      </c>
    </row>
    <row r="1085" spans="1:10" hidden="1">
      <c r="A1085" t="s">
        <v>570</v>
      </c>
      <c r="B1085">
        <v>125</v>
      </c>
      <c r="C1085" t="s">
        <v>757</v>
      </c>
      <c r="D1085">
        <v>126</v>
      </c>
      <c r="E1085" t="s">
        <v>29</v>
      </c>
      <c r="F1085" t="s">
        <v>2311</v>
      </c>
      <c r="G1085" t="s">
        <v>2316</v>
      </c>
      <c r="H1085" t="s">
        <v>2335</v>
      </c>
      <c r="I1085" t="s">
        <v>1402</v>
      </c>
      <c r="J1085">
        <v>0.08</v>
      </c>
    </row>
    <row r="1086" spans="1:10" hidden="1">
      <c r="A1086" t="s">
        <v>570</v>
      </c>
      <c r="B1086">
        <v>125</v>
      </c>
      <c r="C1086" t="s">
        <v>757</v>
      </c>
      <c r="D1086">
        <v>126</v>
      </c>
      <c r="E1086" t="s">
        <v>29</v>
      </c>
      <c r="F1086" t="s">
        <v>2311</v>
      </c>
      <c r="G1086" t="s">
        <v>2317</v>
      </c>
      <c r="H1086" t="s">
        <v>1248</v>
      </c>
      <c r="I1086" t="s">
        <v>1402</v>
      </c>
      <c r="J1086">
        <v>0.12</v>
      </c>
    </row>
    <row r="1087" spans="1:10" hidden="1">
      <c r="A1087" t="s">
        <v>570</v>
      </c>
      <c r="B1087">
        <v>125</v>
      </c>
      <c r="C1087" t="s">
        <v>757</v>
      </c>
      <c r="D1087">
        <v>126</v>
      </c>
      <c r="E1087" t="s">
        <v>29</v>
      </c>
      <c r="F1087" t="s">
        <v>2311</v>
      </c>
      <c r="G1087" t="s">
        <v>2336</v>
      </c>
      <c r="H1087" t="s">
        <v>1352</v>
      </c>
      <c r="I1087" t="s">
        <v>1402</v>
      </c>
      <c r="J1087">
        <v>0.14000000000000001</v>
      </c>
    </row>
    <row r="1088" spans="1:10" hidden="1">
      <c r="A1088" t="s">
        <v>570</v>
      </c>
      <c r="B1088">
        <v>125</v>
      </c>
      <c r="C1088" t="s">
        <v>757</v>
      </c>
      <c r="D1088">
        <v>126</v>
      </c>
      <c r="E1088" t="s">
        <v>29</v>
      </c>
      <c r="F1088" t="s">
        <v>2311</v>
      </c>
      <c r="G1088" t="s">
        <v>2337</v>
      </c>
      <c r="H1088" t="s">
        <v>1352</v>
      </c>
      <c r="I1088" t="s">
        <v>1402</v>
      </c>
      <c r="J1088">
        <v>0.14000000000000001</v>
      </c>
    </row>
    <row r="1089" spans="1:10" hidden="1">
      <c r="A1089" t="s">
        <v>570</v>
      </c>
      <c r="B1089">
        <v>125</v>
      </c>
      <c r="C1089" t="s">
        <v>757</v>
      </c>
      <c r="D1089">
        <v>126</v>
      </c>
      <c r="E1089" t="s">
        <v>29</v>
      </c>
      <c r="F1089" t="s">
        <v>2311</v>
      </c>
      <c r="G1089" t="s">
        <v>2318</v>
      </c>
      <c r="H1089" t="s">
        <v>2335</v>
      </c>
      <c r="I1089" t="s">
        <v>1402</v>
      </c>
      <c r="J1089">
        <v>0.08</v>
      </c>
    </row>
    <row r="1090" spans="1:10" hidden="1">
      <c r="A1090" t="s">
        <v>570</v>
      </c>
      <c r="B1090">
        <v>125</v>
      </c>
      <c r="C1090" t="s">
        <v>757</v>
      </c>
      <c r="D1090">
        <v>126</v>
      </c>
      <c r="E1090" t="s">
        <v>29</v>
      </c>
      <c r="F1090" t="s">
        <v>2311</v>
      </c>
      <c r="G1090" t="s">
        <v>2319</v>
      </c>
      <c r="H1090" t="s">
        <v>2329</v>
      </c>
      <c r="I1090" t="s">
        <v>1402</v>
      </c>
      <c r="J1090">
        <v>0.06</v>
      </c>
    </row>
    <row r="1091" spans="1:10" hidden="1">
      <c r="A1091" t="s">
        <v>570</v>
      </c>
      <c r="B1091">
        <v>125</v>
      </c>
      <c r="C1091" t="s">
        <v>757</v>
      </c>
      <c r="D1091">
        <v>126</v>
      </c>
      <c r="E1091" t="s">
        <v>29</v>
      </c>
      <c r="F1091" t="s">
        <v>2320</v>
      </c>
      <c r="G1091" t="s">
        <v>2321</v>
      </c>
      <c r="H1091" t="s">
        <v>1312</v>
      </c>
      <c r="I1091" t="s">
        <v>1402</v>
      </c>
      <c r="J1091">
        <v>0.1</v>
      </c>
    </row>
    <row r="1092" spans="1:10" hidden="1">
      <c r="A1092" t="s">
        <v>570</v>
      </c>
      <c r="B1092">
        <v>125</v>
      </c>
      <c r="C1092" t="s">
        <v>757</v>
      </c>
      <c r="D1092">
        <v>126</v>
      </c>
      <c r="E1092" t="s">
        <v>29</v>
      </c>
      <c r="F1092" t="s">
        <v>2320</v>
      </c>
      <c r="G1092" t="s">
        <v>2298</v>
      </c>
      <c r="H1092" t="s">
        <v>1401</v>
      </c>
      <c r="I1092" t="s">
        <v>1402</v>
      </c>
      <c r="J1092">
        <v>0.22</v>
      </c>
    </row>
    <row r="1093" spans="1:10" hidden="1">
      <c r="A1093" t="s">
        <v>570</v>
      </c>
      <c r="B1093">
        <v>125</v>
      </c>
      <c r="C1093" t="s">
        <v>757</v>
      </c>
      <c r="D1093">
        <v>126</v>
      </c>
      <c r="E1093" t="s">
        <v>29</v>
      </c>
      <c r="F1093" t="s">
        <v>2322</v>
      </c>
      <c r="G1093" t="s">
        <v>2325</v>
      </c>
      <c r="H1093" t="s">
        <v>2344</v>
      </c>
      <c r="I1093" t="s">
        <v>1402</v>
      </c>
      <c r="J1093">
        <v>0.04</v>
      </c>
    </row>
    <row r="1094" spans="1:10" hidden="1">
      <c r="A1094" t="s">
        <v>570</v>
      </c>
      <c r="B1094">
        <v>125</v>
      </c>
      <c r="C1094" t="s">
        <v>757</v>
      </c>
      <c r="D1094">
        <v>126</v>
      </c>
      <c r="E1094" t="s">
        <v>29</v>
      </c>
      <c r="F1094" t="s">
        <v>2322</v>
      </c>
      <c r="G1094" t="s">
        <v>2330</v>
      </c>
      <c r="H1094" t="s">
        <v>1334</v>
      </c>
      <c r="I1094" t="s">
        <v>1402</v>
      </c>
      <c r="J1094">
        <v>0.96</v>
      </c>
    </row>
    <row r="1095" spans="1:10" hidden="1">
      <c r="A1095" t="s">
        <v>570</v>
      </c>
      <c r="B1095">
        <v>125</v>
      </c>
      <c r="C1095" t="s">
        <v>757</v>
      </c>
      <c r="D1095">
        <v>126</v>
      </c>
      <c r="E1095" t="s">
        <v>29</v>
      </c>
      <c r="F1095" t="s">
        <v>2332</v>
      </c>
      <c r="G1095" t="s">
        <v>2333</v>
      </c>
      <c r="H1095" t="s">
        <v>1460</v>
      </c>
      <c r="I1095" t="s">
        <v>1402</v>
      </c>
      <c r="J1095">
        <v>0.4</v>
      </c>
    </row>
    <row r="1096" spans="1:10" hidden="1">
      <c r="A1096" t="s">
        <v>570</v>
      </c>
      <c r="B1096">
        <v>125</v>
      </c>
      <c r="C1096" t="s">
        <v>757</v>
      </c>
      <c r="D1096">
        <v>126</v>
      </c>
      <c r="E1096" t="s">
        <v>29</v>
      </c>
      <c r="F1096" t="s">
        <v>2332</v>
      </c>
      <c r="G1096" t="s">
        <v>2334</v>
      </c>
      <c r="H1096" t="s">
        <v>1304</v>
      </c>
      <c r="I1096" t="s">
        <v>1402</v>
      </c>
      <c r="J1096">
        <v>0.6</v>
      </c>
    </row>
    <row r="1097" spans="1:10" hidden="1">
      <c r="A1097" t="s">
        <v>570</v>
      </c>
      <c r="B1097">
        <v>127</v>
      </c>
      <c r="C1097" t="s">
        <v>759</v>
      </c>
      <c r="D1097">
        <v>128</v>
      </c>
      <c r="E1097" t="s">
        <v>44</v>
      </c>
      <c r="F1097" t="s">
        <v>1243</v>
      </c>
      <c r="G1097" t="s">
        <v>1243</v>
      </c>
      <c r="H1097" t="s">
        <v>1336</v>
      </c>
      <c r="I1097" t="s">
        <v>1336</v>
      </c>
      <c r="J1097">
        <v>1</v>
      </c>
    </row>
    <row r="1098" spans="1:10" hidden="1">
      <c r="A1098" t="s">
        <v>570</v>
      </c>
      <c r="B1098">
        <v>127</v>
      </c>
      <c r="C1098" t="s">
        <v>759</v>
      </c>
      <c r="D1098">
        <v>128</v>
      </c>
      <c r="E1098" t="s">
        <v>44</v>
      </c>
      <c r="F1098" t="s">
        <v>2311</v>
      </c>
      <c r="G1098" t="s">
        <v>2312</v>
      </c>
      <c r="H1098" t="s">
        <v>2329</v>
      </c>
      <c r="I1098" t="s">
        <v>1336</v>
      </c>
      <c r="J1098">
        <v>7.8899999999999998E-2</v>
      </c>
    </row>
    <row r="1099" spans="1:10" hidden="1">
      <c r="A1099" t="s">
        <v>570</v>
      </c>
      <c r="B1099">
        <v>127</v>
      </c>
      <c r="C1099" t="s">
        <v>759</v>
      </c>
      <c r="D1099">
        <v>128</v>
      </c>
      <c r="E1099" t="s">
        <v>44</v>
      </c>
      <c r="F1099" t="s">
        <v>2311</v>
      </c>
      <c r="G1099" t="s">
        <v>2313</v>
      </c>
      <c r="H1099" t="s">
        <v>2329</v>
      </c>
      <c r="I1099" t="s">
        <v>1336</v>
      </c>
      <c r="J1099">
        <v>7.8899999999999998E-2</v>
      </c>
    </row>
    <row r="1100" spans="1:10" hidden="1">
      <c r="A1100" t="s">
        <v>570</v>
      </c>
      <c r="B1100">
        <v>127</v>
      </c>
      <c r="C1100" t="s">
        <v>759</v>
      </c>
      <c r="D1100">
        <v>128</v>
      </c>
      <c r="E1100" t="s">
        <v>44</v>
      </c>
      <c r="F1100" t="s">
        <v>2311</v>
      </c>
      <c r="G1100" t="s">
        <v>2314</v>
      </c>
      <c r="H1100" t="s">
        <v>1352</v>
      </c>
      <c r="I1100" t="s">
        <v>1336</v>
      </c>
      <c r="J1100">
        <v>0.1842</v>
      </c>
    </row>
    <row r="1101" spans="1:10" hidden="1">
      <c r="A1101" t="s">
        <v>570</v>
      </c>
      <c r="B1101">
        <v>127</v>
      </c>
      <c r="C1101" t="s">
        <v>759</v>
      </c>
      <c r="D1101">
        <v>128</v>
      </c>
      <c r="E1101" t="s">
        <v>44</v>
      </c>
      <c r="F1101" t="s">
        <v>2311</v>
      </c>
      <c r="G1101" t="s">
        <v>2315</v>
      </c>
      <c r="H1101" t="s">
        <v>2335</v>
      </c>
      <c r="I1101" t="s">
        <v>1336</v>
      </c>
      <c r="J1101">
        <v>0.1053</v>
      </c>
    </row>
    <row r="1102" spans="1:10" hidden="1">
      <c r="A1102" t="s">
        <v>570</v>
      </c>
      <c r="B1102">
        <v>127</v>
      </c>
      <c r="C1102" t="s">
        <v>759</v>
      </c>
      <c r="D1102">
        <v>128</v>
      </c>
      <c r="E1102" t="s">
        <v>44</v>
      </c>
      <c r="F1102" t="s">
        <v>2311</v>
      </c>
      <c r="G1102" t="s">
        <v>2316</v>
      </c>
      <c r="H1102" t="s">
        <v>2329</v>
      </c>
      <c r="I1102" t="s">
        <v>1336</v>
      </c>
      <c r="J1102">
        <v>7.8899999999999998E-2</v>
      </c>
    </row>
    <row r="1103" spans="1:10" hidden="1">
      <c r="A1103" t="s">
        <v>570</v>
      </c>
      <c r="B1103">
        <v>127</v>
      </c>
      <c r="C1103" t="s">
        <v>759</v>
      </c>
      <c r="D1103">
        <v>128</v>
      </c>
      <c r="E1103" t="s">
        <v>44</v>
      </c>
      <c r="F1103" t="s">
        <v>2311</v>
      </c>
      <c r="G1103" t="s">
        <v>2317</v>
      </c>
      <c r="H1103" t="s">
        <v>2329</v>
      </c>
      <c r="I1103" t="s">
        <v>1336</v>
      </c>
      <c r="J1103">
        <v>7.8899999999999998E-2</v>
      </c>
    </row>
    <row r="1104" spans="1:10" hidden="1">
      <c r="A1104" t="s">
        <v>570</v>
      </c>
      <c r="B1104">
        <v>127</v>
      </c>
      <c r="C1104" t="s">
        <v>759</v>
      </c>
      <c r="D1104">
        <v>128</v>
      </c>
      <c r="E1104" t="s">
        <v>44</v>
      </c>
      <c r="F1104" t="s">
        <v>2311</v>
      </c>
      <c r="G1104" t="s">
        <v>2336</v>
      </c>
      <c r="H1104" t="s">
        <v>1248</v>
      </c>
      <c r="I1104" t="s">
        <v>1336</v>
      </c>
      <c r="J1104">
        <v>0.15790000000000001</v>
      </c>
    </row>
    <row r="1105" spans="1:10" hidden="1">
      <c r="A1105" t="s">
        <v>570</v>
      </c>
      <c r="B1105">
        <v>127</v>
      </c>
      <c r="C1105" t="s">
        <v>759</v>
      </c>
      <c r="D1105">
        <v>128</v>
      </c>
      <c r="E1105" t="s">
        <v>44</v>
      </c>
      <c r="F1105" t="s">
        <v>2311</v>
      </c>
      <c r="G1105" t="s">
        <v>2337</v>
      </c>
      <c r="H1105" t="s">
        <v>2329</v>
      </c>
      <c r="I1105" t="s">
        <v>1336</v>
      </c>
      <c r="J1105">
        <v>7.8899999999999998E-2</v>
      </c>
    </row>
    <row r="1106" spans="1:10" hidden="1">
      <c r="A1106" t="s">
        <v>570</v>
      </c>
      <c r="B1106">
        <v>127</v>
      </c>
      <c r="C1106" t="s">
        <v>759</v>
      </c>
      <c r="D1106">
        <v>128</v>
      </c>
      <c r="E1106" t="s">
        <v>44</v>
      </c>
      <c r="F1106" t="s">
        <v>2311</v>
      </c>
      <c r="G1106" t="s">
        <v>2318</v>
      </c>
      <c r="H1106" t="s">
        <v>2329</v>
      </c>
      <c r="I1106" t="s">
        <v>1336</v>
      </c>
      <c r="J1106">
        <v>7.8899999999999998E-2</v>
      </c>
    </row>
    <row r="1107" spans="1:10" hidden="1">
      <c r="A1107" t="s">
        <v>570</v>
      </c>
      <c r="B1107">
        <v>127</v>
      </c>
      <c r="C1107" t="s">
        <v>759</v>
      </c>
      <c r="D1107">
        <v>128</v>
      </c>
      <c r="E1107" t="s">
        <v>44</v>
      </c>
      <c r="F1107" t="s">
        <v>2311</v>
      </c>
      <c r="G1107" t="s">
        <v>2319</v>
      </c>
      <c r="H1107" t="s">
        <v>2329</v>
      </c>
      <c r="I1107" t="s">
        <v>1336</v>
      </c>
      <c r="J1107">
        <v>7.8899999999999998E-2</v>
      </c>
    </row>
    <row r="1108" spans="1:10" hidden="1">
      <c r="A1108" t="s">
        <v>570</v>
      </c>
      <c r="B1108">
        <v>127</v>
      </c>
      <c r="C1108" t="s">
        <v>759</v>
      </c>
      <c r="D1108">
        <v>128</v>
      </c>
      <c r="E1108" t="s">
        <v>44</v>
      </c>
      <c r="F1108" t="s">
        <v>2320</v>
      </c>
      <c r="G1108" t="s">
        <v>2321</v>
      </c>
      <c r="H1108" t="s">
        <v>1411</v>
      </c>
      <c r="I1108" t="s">
        <v>1336</v>
      </c>
      <c r="J1108">
        <v>0.86839999999999995</v>
      </c>
    </row>
    <row r="1109" spans="1:10" hidden="1">
      <c r="A1109" t="s">
        <v>570</v>
      </c>
      <c r="B1109">
        <v>127</v>
      </c>
      <c r="C1109" t="s">
        <v>759</v>
      </c>
      <c r="D1109">
        <v>128</v>
      </c>
      <c r="E1109" t="s">
        <v>44</v>
      </c>
      <c r="F1109" t="s">
        <v>2320</v>
      </c>
      <c r="G1109" t="s">
        <v>2298</v>
      </c>
      <c r="H1109" t="s">
        <v>1352</v>
      </c>
      <c r="I1109" t="s">
        <v>1336</v>
      </c>
      <c r="J1109">
        <v>0.1842</v>
      </c>
    </row>
    <row r="1110" spans="1:10" hidden="1">
      <c r="A1110" t="s">
        <v>570</v>
      </c>
      <c r="B1110">
        <v>127</v>
      </c>
      <c r="C1110" t="s">
        <v>759</v>
      </c>
      <c r="D1110">
        <v>128</v>
      </c>
      <c r="E1110" t="s">
        <v>44</v>
      </c>
      <c r="F1110" t="s">
        <v>2322</v>
      </c>
      <c r="G1110" t="s">
        <v>2323</v>
      </c>
      <c r="H1110" t="s">
        <v>2324</v>
      </c>
      <c r="I1110" t="s">
        <v>1336</v>
      </c>
      <c r="J1110">
        <v>2.63E-2</v>
      </c>
    </row>
    <row r="1111" spans="1:10" hidden="1">
      <c r="A1111" t="s">
        <v>570</v>
      </c>
      <c r="B1111">
        <v>127</v>
      </c>
      <c r="C1111" t="s">
        <v>759</v>
      </c>
      <c r="D1111">
        <v>128</v>
      </c>
      <c r="E1111" t="s">
        <v>44</v>
      </c>
      <c r="F1111" t="s">
        <v>2322</v>
      </c>
      <c r="G1111" t="s">
        <v>2328</v>
      </c>
      <c r="H1111" t="s">
        <v>2344</v>
      </c>
      <c r="I1111" t="s">
        <v>1336</v>
      </c>
      <c r="J1111">
        <v>5.2600000000000001E-2</v>
      </c>
    </row>
    <row r="1112" spans="1:10" hidden="1">
      <c r="A1112" t="s">
        <v>570</v>
      </c>
      <c r="B1112">
        <v>127</v>
      </c>
      <c r="C1112" t="s">
        <v>759</v>
      </c>
      <c r="D1112">
        <v>128</v>
      </c>
      <c r="E1112" t="s">
        <v>44</v>
      </c>
      <c r="F1112" t="s">
        <v>2322</v>
      </c>
      <c r="G1112" t="s">
        <v>2330</v>
      </c>
      <c r="H1112" t="s">
        <v>1244</v>
      </c>
      <c r="I1112" t="s">
        <v>1336</v>
      </c>
      <c r="J1112">
        <v>0.92110000000000003</v>
      </c>
    </row>
    <row r="1113" spans="1:10" hidden="1">
      <c r="A1113" t="s">
        <v>570</v>
      </c>
      <c r="B1113">
        <v>127</v>
      </c>
      <c r="C1113" t="s">
        <v>759</v>
      </c>
      <c r="D1113">
        <v>128</v>
      </c>
      <c r="E1113" t="s">
        <v>44</v>
      </c>
      <c r="F1113" t="s">
        <v>2332</v>
      </c>
      <c r="G1113" t="s">
        <v>2333</v>
      </c>
      <c r="H1113" t="s">
        <v>1257</v>
      </c>
      <c r="I1113" t="s">
        <v>1336</v>
      </c>
      <c r="J1113">
        <v>0.34210000000000002</v>
      </c>
    </row>
    <row r="1114" spans="1:10" hidden="1">
      <c r="A1114" t="s">
        <v>570</v>
      </c>
      <c r="B1114">
        <v>127</v>
      </c>
      <c r="C1114" t="s">
        <v>759</v>
      </c>
      <c r="D1114">
        <v>128</v>
      </c>
      <c r="E1114" t="s">
        <v>44</v>
      </c>
      <c r="F1114" t="s">
        <v>2332</v>
      </c>
      <c r="G1114" t="s">
        <v>2334</v>
      </c>
      <c r="H1114" t="s">
        <v>1249</v>
      </c>
      <c r="I1114" t="s">
        <v>1336</v>
      </c>
      <c r="J1114">
        <v>0.65790000000000004</v>
      </c>
    </row>
    <row r="1115" spans="1:10" hidden="1">
      <c r="A1115" t="s">
        <v>570</v>
      </c>
      <c r="B1115">
        <v>130</v>
      </c>
      <c r="C1115" t="s">
        <v>761</v>
      </c>
      <c r="D1115">
        <v>131</v>
      </c>
      <c r="E1115" t="s">
        <v>272</v>
      </c>
      <c r="F1115" t="s">
        <v>1243</v>
      </c>
      <c r="G1115" t="s">
        <v>1243</v>
      </c>
      <c r="H1115" t="s">
        <v>1357</v>
      </c>
      <c r="I1115" t="s">
        <v>1357</v>
      </c>
      <c r="J1115">
        <v>1</v>
      </c>
    </row>
    <row r="1116" spans="1:10" hidden="1">
      <c r="A1116" t="s">
        <v>570</v>
      </c>
      <c r="B1116">
        <v>130</v>
      </c>
      <c r="C1116" t="s">
        <v>761</v>
      </c>
      <c r="D1116">
        <v>131</v>
      </c>
      <c r="E1116" t="s">
        <v>272</v>
      </c>
      <c r="F1116" t="s">
        <v>2311</v>
      </c>
      <c r="G1116" t="s">
        <v>2312</v>
      </c>
      <c r="H1116" t="s">
        <v>2344</v>
      </c>
      <c r="I1116" t="s">
        <v>1357</v>
      </c>
      <c r="J1116">
        <v>0.16669999999999999</v>
      </c>
    </row>
    <row r="1117" spans="1:10" hidden="1">
      <c r="A1117" t="s">
        <v>570</v>
      </c>
      <c r="B1117">
        <v>130</v>
      </c>
      <c r="C1117" t="s">
        <v>761</v>
      </c>
      <c r="D1117">
        <v>131</v>
      </c>
      <c r="E1117" t="s">
        <v>272</v>
      </c>
      <c r="F1117" t="s">
        <v>2311</v>
      </c>
      <c r="G1117" t="s">
        <v>2313</v>
      </c>
      <c r="H1117" t="s">
        <v>2324</v>
      </c>
      <c r="I1117" t="s">
        <v>1357</v>
      </c>
      <c r="J1117">
        <v>8.3299999999999999E-2</v>
      </c>
    </row>
    <row r="1118" spans="1:10" hidden="1">
      <c r="A1118" t="s">
        <v>570</v>
      </c>
      <c r="B1118">
        <v>130</v>
      </c>
      <c r="C1118" t="s">
        <v>761</v>
      </c>
      <c r="D1118">
        <v>131</v>
      </c>
      <c r="E1118" t="s">
        <v>272</v>
      </c>
      <c r="F1118" t="s">
        <v>2311</v>
      </c>
      <c r="G1118" t="s">
        <v>2315</v>
      </c>
      <c r="H1118" t="s">
        <v>2329</v>
      </c>
      <c r="I1118" t="s">
        <v>1357</v>
      </c>
      <c r="J1118">
        <v>0.25</v>
      </c>
    </row>
    <row r="1119" spans="1:10" hidden="1">
      <c r="A1119" t="s">
        <v>570</v>
      </c>
      <c r="B1119">
        <v>130</v>
      </c>
      <c r="C1119" t="s">
        <v>761</v>
      </c>
      <c r="D1119">
        <v>131</v>
      </c>
      <c r="E1119" t="s">
        <v>272</v>
      </c>
      <c r="F1119" t="s">
        <v>2311</v>
      </c>
      <c r="G1119" t="s">
        <v>2317</v>
      </c>
      <c r="H1119" t="s">
        <v>2329</v>
      </c>
      <c r="I1119" t="s">
        <v>1357</v>
      </c>
      <c r="J1119">
        <v>0.25</v>
      </c>
    </row>
    <row r="1120" spans="1:10" hidden="1">
      <c r="A1120" t="s">
        <v>570</v>
      </c>
      <c r="B1120">
        <v>130</v>
      </c>
      <c r="C1120" t="s">
        <v>761</v>
      </c>
      <c r="D1120">
        <v>131</v>
      </c>
      <c r="E1120" t="s">
        <v>272</v>
      </c>
      <c r="F1120" t="s">
        <v>2311</v>
      </c>
      <c r="G1120" t="s">
        <v>2336</v>
      </c>
      <c r="H1120" t="s">
        <v>2324</v>
      </c>
      <c r="I1120" t="s">
        <v>1357</v>
      </c>
      <c r="J1120">
        <v>8.3299999999999999E-2</v>
      </c>
    </row>
    <row r="1121" spans="1:10" hidden="1">
      <c r="A1121" t="s">
        <v>570</v>
      </c>
      <c r="B1121">
        <v>130</v>
      </c>
      <c r="C1121" t="s">
        <v>761</v>
      </c>
      <c r="D1121">
        <v>131</v>
      </c>
      <c r="E1121" t="s">
        <v>272</v>
      </c>
      <c r="F1121" t="s">
        <v>2311</v>
      </c>
      <c r="G1121" t="s">
        <v>2337</v>
      </c>
      <c r="H1121" t="s">
        <v>2324</v>
      </c>
      <c r="I1121" t="s">
        <v>1357</v>
      </c>
      <c r="J1121">
        <v>8.3299999999999999E-2</v>
      </c>
    </row>
    <row r="1122" spans="1:10" hidden="1">
      <c r="A1122" t="s">
        <v>570</v>
      </c>
      <c r="B1122">
        <v>130</v>
      </c>
      <c r="C1122" t="s">
        <v>761</v>
      </c>
      <c r="D1122">
        <v>131</v>
      </c>
      <c r="E1122" t="s">
        <v>272</v>
      </c>
      <c r="F1122" t="s">
        <v>2311</v>
      </c>
      <c r="G1122" t="s">
        <v>2318</v>
      </c>
      <c r="H1122" t="s">
        <v>2324</v>
      </c>
      <c r="I1122" t="s">
        <v>1357</v>
      </c>
      <c r="J1122">
        <v>8.3299999999999999E-2</v>
      </c>
    </row>
    <row r="1123" spans="1:10" hidden="1">
      <c r="A1123" t="s">
        <v>570</v>
      </c>
      <c r="B1123">
        <v>130</v>
      </c>
      <c r="C1123" t="s">
        <v>761</v>
      </c>
      <c r="D1123">
        <v>131</v>
      </c>
      <c r="E1123" t="s">
        <v>272</v>
      </c>
      <c r="F1123" t="s">
        <v>2320</v>
      </c>
      <c r="G1123" t="s">
        <v>2321</v>
      </c>
      <c r="H1123" t="s">
        <v>1335</v>
      </c>
      <c r="I1123" t="s">
        <v>1357</v>
      </c>
      <c r="J1123">
        <v>0.66669999999999996</v>
      </c>
    </row>
    <row r="1124" spans="1:10" hidden="1">
      <c r="A1124" t="s">
        <v>570</v>
      </c>
      <c r="B1124">
        <v>130</v>
      </c>
      <c r="C1124" t="s">
        <v>761</v>
      </c>
      <c r="D1124">
        <v>131</v>
      </c>
      <c r="E1124" t="s">
        <v>272</v>
      </c>
      <c r="F1124" t="s">
        <v>2322</v>
      </c>
      <c r="G1124" t="s">
        <v>2330</v>
      </c>
      <c r="H1124" t="s">
        <v>1357</v>
      </c>
      <c r="I1124" t="s">
        <v>1357</v>
      </c>
      <c r="J1124">
        <v>1</v>
      </c>
    </row>
    <row r="1125" spans="1:10" hidden="1">
      <c r="A1125" t="s">
        <v>570</v>
      </c>
      <c r="B1125">
        <v>130</v>
      </c>
      <c r="C1125" t="s">
        <v>761</v>
      </c>
      <c r="D1125">
        <v>131</v>
      </c>
      <c r="E1125" t="s">
        <v>272</v>
      </c>
      <c r="F1125" t="s">
        <v>2332</v>
      </c>
      <c r="G1125" t="s">
        <v>2333</v>
      </c>
      <c r="H1125" t="s">
        <v>1252</v>
      </c>
      <c r="I1125" t="s">
        <v>1357</v>
      </c>
      <c r="J1125">
        <v>0.75</v>
      </c>
    </row>
    <row r="1126" spans="1:10" hidden="1">
      <c r="A1126" t="s">
        <v>570</v>
      </c>
      <c r="B1126">
        <v>130</v>
      </c>
      <c r="C1126" t="s">
        <v>761</v>
      </c>
      <c r="D1126">
        <v>131</v>
      </c>
      <c r="E1126" t="s">
        <v>272</v>
      </c>
      <c r="F1126" t="s">
        <v>2332</v>
      </c>
      <c r="G1126" t="s">
        <v>2334</v>
      </c>
      <c r="H1126" t="s">
        <v>2329</v>
      </c>
      <c r="I1126" t="s">
        <v>1357</v>
      </c>
      <c r="J1126">
        <v>0.25</v>
      </c>
    </row>
    <row r="1127" spans="1:10" hidden="1">
      <c r="A1127" t="s">
        <v>570</v>
      </c>
      <c r="B1127">
        <v>1433</v>
      </c>
      <c r="C1127" t="s">
        <v>763</v>
      </c>
      <c r="D1127">
        <v>842</v>
      </c>
      <c r="E1127" t="s">
        <v>274</v>
      </c>
      <c r="F1127" t="s">
        <v>1243</v>
      </c>
      <c r="G1127" t="s">
        <v>1243</v>
      </c>
      <c r="H1127" t="s">
        <v>1401</v>
      </c>
      <c r="I1127" t="s">
        <v>1401</v>
      </c>
      <c r="J1127">
        <v>1</v>
      </c>
    </row>
    <row r="1128" spans="1:10" hidden="1">
      <c r="A1128" t="s">
        <v>570</v>
      </c>
      <c r="B1128">
        <v>1433</v>
      </c>
      <c r="C1128" t="s">
        <v>763</v>
      </c>
      <c r="D1128">
        <v>842</v>
      </c>
      <c r="E1128" t="s">
        <v>274</v>
      </c>
      <c r="F1128" t="s">
        <v>2311</v>
      </c>
      <c r="G1128" t="s">
        <v>2312</v>
      </c>
      <c r="H1128" t="s">
        <v>2329</v>
      </c>
      <c r="I1128" t="s">
        <v>1401</v>
      </c>
      <c r="J1128">
        <v>0.2727</v>
      </c>
    </row>
    <row r="1129" spans="1:10" hidden="1">
      <c r="A1129" t="s">
        <v>570</v>
      </c>
      <c r="B1129">
        <v>1433</v>
      </c>
      <c r="C1129" t="s">
        <v>763</v>
      </c>
      <c r="D1129">
        <v>842</v>
      </c>
      <c r="E1129" t="s">
        <v>274</v>
      </c>
      <c r="F1129" t="s">
        <v>2311</v>
      </c>
      <c r="G1129" t="s">
        <v>2313</v>
      </c>
      <c r="H1129" t="s">
        <v>2329</v>
      </c>
      <c r="I1129" t="s">
        <v>1401</v>
      </c>
      <c r="J1129">
        <v>0.2727</v>
      </c>
    </row>
    <row r="1130" spans="1:10" hidden="1">
      <c r="A1130" t="s">
        <v>570</v>
      </c>
      <c r="B1130">
        <v>1433</v>
      </c>
      <c r="C1130" t="s">
        <v>763</v>
      </c>
      <c r="D1130">
        <v>842</v>
      </c>
      <c r="E1130" t="s">
        <v>274</v>
      </c>
      <c r="F1130" t="s">
        <v>2311</v>
      </c>
      <c r="G1130" t="s">
        <v>2315</v>
      </c>
      <c r="H1130" t="s">
        <v>2324</v>
      </c>
      <c r="I1130" t="s">
        <v>1401</v>
      </c>
      <c r="J1130">
        <v>9.0899999999999995E-2</v>
      </c>
    </row>
    <row r="1131" spans="1:10" hidden="1">
      <c r="A1131" t="s">
        <v>570</v>
      </c>
      <c r="B1131">
        <v>1433</v>
      </c>
      <c r="C1131" t="s">
        <v>763</v>
      </c>
      <c r="D1131">
        <v>842</v>
      </c>
      <c r="E1131" t="s">
        <v>274</v>
      </c>
      <c r="F1131" t="s">
        <v>2311</v>
      </c>
      <c r="G1131" t="s">
        <v>2316</v>
      </c>
      <c r="H1131" t="s">
        <v>2344</v>
      </c>
      <c r="I1131" t="s">
        <v>1401</v>
      </c>
      <c r="J1131">
        <v>0.18179999999999999</v>
      </c>
    </row>
    <row r="1132" spans="1:10" hidden="1">
      <c r="A1132" t="s">
        <v>570</v>
      </c>
      <c r="B1132">
        <v>1433</v>
      </c>
      <c r="C1132" t="s">
        <v>763</v>
      </c>
      <c r="D1132">
        <v>842</v>
      </c>
      <c r="E1132" t="s">
        <v>274</v>
      </c>
      <c r="F1132" t="s">
        <v>2311</v>
      </c>
      <c r="G1132" t="s">
        <v>2319</v>
      </c>
      <c r="H1132" t="s">
        <v>2344</v>
      </c>
      <c r="I1132" t="s">
        <v>1401</v>
      </c>
      <c r="J1132">
        <v>0.18179999999999999</v>
      </c>
    </row>
    <row r="1133" spans="1:10" hidden="1">
      <c r="A1133" t="s">
        <v>570</v>
      </c>
      <c r="B1133">
        <v>1433</v>
      </c>
      <c r="C1133" t="s">
        <v>763</v>
      </c>
      <c r="D1133">
        <v>842</v>
      </c>
      <c r="E1133" t="s">
        <v>274</v>
      </c>
      <c r="F1133" t="s">
        <v>2322</v>
      </c>
      <c r="G1133" t="s">
        <v>2330</v>
      </c>
      <c r="H1133" t="s">
        <v>1401</v>
      </c>
      <c r="I1133" t="s">
        <v>1401</v>
      </c>
      <c r="J1133">
        <v>1</v>
      </c>
    </row>
    <row r="1134" spans="1:10" hidden="1">
      <c r="A1134" t="s">
        <v>570</v>
      </c>
      <c r="B1134">
        <v>1433</v>
      </c>
      <c r="C1134" t="s">
        <v>763</v>
      </c>
      <c r="D1134">
        <v>842</v>
      </c>
      <c r="E1134" t="s">
        <v>274</v>
      </c>
      <c r="F1134" t="s">
        <v>2332</v>
      </c>
      <c r="G1134" t="s">
        <v>2333</v>
      </c>
      <c r="H1134" t="s">
        <v>2329</v>
      </c>
      <c r="I1134" t="s">
        <v>1401</v>
      </c>
      <c r="J1134">
        <v>0.2727</v>
      </c>
    </row>
    <row r="1135" spans="1:10" hidden="1">
      <c r="A1135" t="s">
        <v>570</v>
      </c>
      <c r="B1135">
        <v>1433</v>
      </c>
      <c r="C1135" t="s">
        <v>763</v>
      </c>
      <c r="D1135">
        <v>842</v>
      </c>
      <c r="E1135" t="s">
        <v>274</v>
      </c>
      <c r="F1135" t="s">
        <v>2332</v>
      </c>
      <c r="G1135" t="s">
        <v>2334</v>
      </c>
      <c r="H1135" t="s">
        <v>1335</v>
      </c>
      <c r="I1135" t="s">
        <v>1401</v>
      </c>
      <c r="J1135">
        <v>0.72729999999999995</v>
      </c>
    </row>
    <row r="1136" spans="1:10" hidden="1">
      <c r="A1136" t="s">
        <v>570</v>
      </c>
      <c r="B1136">
        <v>1628</v>
      </c>
      <c r="C1136" t="s">
        <v>765</v>
      </c>
      <c r="D1136">
        <v>755</v>
      </c>
      <c r="E1136" t="s">
        <v>275</v>
      </c>
      <c r="F1136" t="s">
        <v>1243</v>
      </c>
      <c r="G1136" t="s">
        <v>1243</v>
      </c>
      <c r="H1136" t="s">
        <v>1367</v>
      </c>
      <c r="I1136" t="s">
        <v>1367</v>
      </c>
      <c r="J1136">
        <v>1</v>
      </c>
    </row>
    <row r="1137" spans="1:10" hidden="1">
      <c r="A1137" t="s">
        <v>570</v>
      </c>
      <c r="B1137">
        <v>1628</v>
      </c>
      <c r="C1137" t="s">
        <v>765</v>
      </c>
      <c r="D1137">
        <v>755</v>
      </c>
      <c r="E1137" t="s">
        <v>275</v>
      </c>
      <c r="F1137" t="s">
        <v>2311</v>
      </c>
      <c r="G1137" t="s">
        <v>2312</v>
      </c>
      <c r="H1137" t="s">
        <v>1352</v>
      </c>
      <c r="I1137" t="s">
        <v>1367</v>
      </c>
      <c r="J1137">
        <v>7.22E-2</v>
      </c>
    </row>
    <row r="1138" spans="1:10" hidden="1">
      <c r="A1138" t="s">
        <v>570</v>
      </c>
      <c r="B1138">
        <v>1628</v>
      </c>
      <c r="C1138" t="s">
        <v>765</v>
      </c>
      <c r="D1138">
        <v>755</v>
      </c>
      <c r="E1138" t="s">
        <v>275</v>
      </c>
      <c r="F1138" t="s">
        <v>2311</v>
      </c>
      <c r="G1138" t="s">
        <v>2313</v>
      </c>
      <c r="H1138" t="s">
        <v>1401</v>
      </c>
      <c r="I1138" t="s">
        <v>1367</v>
      </c>
      <c r="J1138">
        <v>0.1134</v>
      </c>
    </row>
    <row r="1139" spans="1:10" hidden="1">
      <c r="A1139" t="s">
        <v>570</v>
      </c>
      <c r="B1139">
        <v>1628</v>
      </c>
      <c r="C1139" t="s">
        <v>765</v>
      </c>
      <c r="D1139">
        <v>755</v>
      </c>
      <c r="E1139" t="s">
        <v>275</v>
      </c>
      <c r="F1139" t="s">
        <v>2311</v>
      </c>
      <c r="G1139" t="s">
        <v>2314</v>
      </c>
      <c r="H1139" t="s">
        <v>1401</v>
      </c>
      <c r="I1139" t="s">
        <v>1367</v>
      </c>
      <c r="J1139">
        <v>0.1134</v>
      </c>
    </row>
    <row r="1140" spans="1:10" hidden="1">
      <c r="A1140" t="s">
        <v>570</v>
      </c>
      <c r="B1140">
        <v>1628</v>
      </c>
      <c r="C1140" t="s">
        <v>765</v>
      </c>
      <c r="D1140">
        <v>755</v>
      </c>
      <c r="E1140" t="s">
        <v>275</v>
      </c>
      <c r="F1140" t="s">
        <v>2311</v>
      </c>
      <c r="G1140" t="s">
        <v>2315</v>
      </c>
      <c r="H1140" t="s">
        <v>1248</v>
      </c>
      <c r="I1140" t="s">
        <v>1367</v>
      </c>
      <c r="J1140">
        <v>6.1899999999999997E-2</v>
      </c>
    </row>
    <row r="1141" spans="1:10" hidden="1">
      <c r="A1141" t="s">
        <v>570</v>
      </c>
      <c r="B1141">
        <v>1628</v>
      </c>
      <c r="C1141" t="s">
        <v>765</v>
      </c>
      <c r="D1141">
        <v>755</v>
      </c>
      <c r="E1141" t="s">
        <v>275</v>
      </c>
      <c r="F1141" t="s">
        <v>2311</v>
      </c>
      <c r="G1141" t="s">
        <v>2316</v>
      </c>
      <c r="H1141" t="s">
        <v>1250</v>
      </c>
      <c r="I1141" t="s">
        <v>1367</v>
      </c>
      <c r="J1141">
        <v>0.1031</v>
      </c>
    </row>
    <row r="1142" spans="1:10" hidden="1">
      <c r="A1142" t="s">
        <v>570</v>
      </c>
      <c r="B1142">
        <v>1628</v>
      </c>
      <c r="C1142" t="s">
        <v>765</v>
      </c>
      <c r="D1142">
        <v>755</v>
      </c>
      <c r="E1142" t="s">
        <v>275</v>
      </c>
      <c r="F1142" t="s">
        <v>2311</v>
      </c>
      <c r="G1142" t="s">
        <v>2317</v>
      </c>
      <c r="H1142" t="s">
        <v>1252</v>
      </c>
      <c r="I1142" t="s">
        <v>1367</v>
      </c>
      <c r="J1142">
        <v>9.2799999999999994E-2</v>
      </c>
    </row>
    <row r="1143" spans="1:10" hidden="1">
      <c r="A1143" t="s">
        <v>570</v>
      </c>
      <c r="B1143">
        <v>1628</v>
      </c>
      <c r="C1143" t="s">
        <v>765</v>
      </c>
      <c r="D1143">
        <v>755</v>
      </c>
      <c r="E1143" t="s">
        <v>275</v>
      </c>
      <c r="F1143" t="s">
        <v>2311</v>
      </c>
      <c r="G1143" t="s">
        <v>2336</v>
      </c>
      <c r="H1143" t="s">
        <v>1357</v>
      </c>
      <c r="I1143" t="s">
        <v>1367</v>
      </c>
      <c r="J1143">
        <v>0.1237</v>
      </c>
    </row>
    <row r="1144" spans="1:10" hidden="1">
      <c r="A1144" t="s">
        <v>570</v>
      </c>
      <c r="B1144">
        <v>1628</v>
      </c>
      <c r="C1144" t="s">
        <v>765</v>
      </c>
      <c r="D1144">
        <v>755</v>
      </c>
      <c r="E1144" t="s">
        <v>275</v>
      </c>
      <c r="F1144" t="s">
        <v>2311</v>
      </c>
      <c r="G1144" t="s">
        <v>2337</v>
      </c>
      <c r="H1144" t="s">
        <v>1250</v>
      </c>
      <c r="I1144" t="s">
        <v>1367</v>
      </c>
      <c r="J1144">
        <v>0.1031</v>
      </c>
    </row>
    <row r="1145" spans="1:10" hidden="1">
      <c r="A1145" t="s">
        <v>570</v>
      </c>
      <c r="B1145">
        <v>1628</v>
      </c>
      <c r="C1145" t="s">
        <v>765</v>
      </c>
      <c r="D1145">
        <v>755</v>
      </c>
      <c r="E1145" t="s">
        <v>275</v>
      </c>
      <c r="F1145" t="s">
        <v>2311</v>
      </c>
      <c r="G1145" t="s">
        <v>2318</v>
      </c>
      <c r="H1145" t="s">
        <v>1256</v>
      </c>
      <c r="I1145" t="s">
        <v>1367</v>
      </c>
      <c r="J1145">
        <v>0.14430000000000001</v>
      </c>
    </row>
    <row r="1146" spans="1:10" hidden="1">
      <c r="A1146" t="s">
        <v>570</v>
      </c>
      <c r="B1146">
        <v>1628</v>
      </c>
      <c r="C1146" t="s">
        <v>765</v>
      </c>
      <c r="D1146">
        <v>755</v>
      </c>
      <c r="E1146" t="s">
        <v>275</v>
      </c>
      <c r="F1146" t="s">
        <v>2311</v>
      </c>
      <c r="G1146" t="s">
        <v>2319</v>
      </c>
      <c r="H1146" t="s">
        <v>1352</v>
      </c>
      <c r="I1146" t="s">
        <v>1367</v>
      </c>
      <c r="J1146">
        <v>7.22E-2</v>
      </c>
    </row>
    <row r="1147" spans="1:10" hidden="1">
      <c r="A1147" t="s">
        <v>570</v>
      </c>
      <c r="B1147">
        <v>1628</v>
      </c>
      <c r="C1147" t="s">
        <v>765</v>
      </c>
      <c r="D1147">
        <v>755</v>
      </c>
      <c r="E1147" t="s">
        <v>275</v>
      </c>
      <c r="F1147" t="s">
        <v>2320</v>
      </c>
      <c r="G1147" t="s">
        <v>2321</v>
      </c>
      <c r="H1147" t="s">
        <v>1386</v>
      </c>
      <c r="I1147" t="s">
        <v>1367</v>
      </c>
      <c r="J1147">
        <v>0.50519999999999998</v>
      </c>
    </row>
    <row r="1148" spans="1:10" hidden="1">
      <c r="A1148" t="s">
        <v>570</v>
      </c>
      <c r="B1148">
        <v>1628</v>
      </c>
      <c r="C1148" t="s">
        <v>765</v>
      </c>
      <c r="D1148">
        <v>755</v>
      </c>
      <c r="E1148" t="s">
        <v>275</v>
      </c>
      <c r="F1148" t="s">
        <v>2320</v>
      </c>
      <c r="G1148" t="s">
        <v>2298</v>
      </c>
      <c r="H1148" t="s">
        <v>1591</v>
      </c>
      <c r="I1148" t="s">
        <v>1367</v>
      </c>
      <c r="J1148">
        <v>0.16489999999999999</v>
      </c>
    </row>
    <row r="1149" spans="1:10" hidden="1">
      <c r="A1149" t="s">
        <v>570</v>
      </c>
      <c r="B1149">
        <v>1628</v>
      </c>
      <c r="C1149" t="s">
        <v>765</v>
      </c>
      <c r="D1149">
        <v>755</v>
      </c>
      <c r="E1149" t="s">
        <v>275</v>
      </c>
      <c r="F1149" t="s">
        <v>2322</v>
      </c>
      <c r="G1149" t="s">
        <v>2327</v>
      </c>
      <c r="H1149" t="s">
        <v>2335</v>
      </c>
      <c r="I1149" t="s">
        <v>1367</v>
      </c>
      <c r="J1149">
        <v>4.1200000000000001E-2</v>
      </c>
    </row>
    <row r="1150" spans="1:10" hidden="1">
      <c r="A1150" t="s">
        <v>570</v>
      </c>
      <c r="B1150">
        <v>1628</v>
      </c>
      <c r="C1150" t="s">
        <v>765</v>
      </c>
      <c r="D1150">
        <v>755</v>
      </c>
      <c r="E1150" t="s">
        <v>275</v>
      </c>
      <c r="F1150" t="s">
        <v>2322</v>
      </c>
      <c r="G1150" t="s">
        <v>2328</v>
      </c>
      <c r="H1150" t="s">
        <v>2324</v>
      </c>
      <c r="I1150" t="s">
        <v>1367</v>
      </c>
      <c r="J1150">
        <v>1.03E-2</v>
      </c>
    </row>
    <row r="1151" spans="1:10" hidden="1">
      <c r="A1151" t="s">
        <v>570</v>
      </c>
      <c r="B1151">
        <v>1628</v>
      </c>
      <c r="C1151" t="s">
        <v>765</v>
      </c>
      <c r="D1151">
        <v>755</v>
      </c>
      <c r="E1151" t="s">
        <v>275</v>
      </c>
      <c r="F1151" t="s">
        <v>2322</v>
      </c>
      <c r="G1151" t="s">
        <v>2330</v>
      </c>
      <c r="H1151" t="s">
        <v>1472</v>
      </c>
      <c r="I1151" t="s">
        <v>1367</v>
      </c>
      <c r="J1151">
        <v>0.94850000000000001</v>
      </c>
    </row>
    <row r="1152" spans="1:10" hidden="1">
      <c r="A1152" t="s">
        <v>570</v>
      </c>
      <c r="B1152">
        <v>1628</v>
      </c>
      <c r="C1152" t="s">
        <v>765</v>
      </c>
      <c r="D1152">
        <v>755</v>
      </c>
      <c r="E1152" t="s">
        <v>275</v>
      </c>
      <c r="F1152" t="s">
        <v>2332</v>
      </c>
      <c r="G1152" t="s">
        <v>2333</v>
      </c>
      <c r="H1152" t="s">
        <v>1331</v>
      </c>
      <c r="I1152" t="s">
        <v>1367</v>
      </c>
      <c r="J1152">
        <v>0.46389999999999998</v>
      </c>
    </row>
    <row r="1153" spans="1:10" hidden="1">
      <c r="A1153" t="s">
        <v>570</v>
      </c>
      <c r="B1153">
        <v>1628</v>
      </c>
      <c r="C1153" t="s">
        <v>765</v>
      </c>
      <c r="D1153">
        <v>755</v>
      </c>
      <c r="E1153" t="s">
        <v>275</v>
      </c>
      <c r="F1153" t="s">
        <v>2332</v>
      </c>
      <c r="G1153" t="s">
        <v>2334</v>
      </c>
      <c r="H1153" t="s">
        <v>1346</v>
      </c>
      <c r="I1153" t="s">
        <v>1367</v>
      </c>
      <c r="J1153">
        <v>0.53610000000000002</v>
      </c>
    </row>
    <row r="1154" spans="1:10" hidden="1">
      <c r="A1154" t="s">
        <v>570</v>
      </c>
      <c r="B1154">
        <v>1510</v>
      </c>
      <c r="C1154" t="s">
        <v>573</v>
      </c>
      <c r="D1154">
        <v>1829</v>
      </c>
      <c r="E1154" t="s">
        <v>672</v>
      </c>
      <c r="F1154" t="s">
        <v>1243</v>
      </c>
      <c r="G1154" t="s">
        <v>1243</v>
      </c>
      <c r="H1154" t="s">
        <v>1410</v>
      </c>
      <c r="I1154" t="s">
        <v>1410</v>
      </c>
      <c r="J1154">
        <v>1</v>
      </c>
    </row>
    <row r="1155" spans="1:10" hidden="1">
      <c r="A1155" t="s">
        <v>570</v>
      </c>
      <c r="B1155">
        <v>1510</v>
      </c>
      <c r="C1155" t="s">
        <v>573</v>
      </c>
      <c r="D1155">
        <v>1829</v>
      </c>
      <c r="E1155" t="s">
        <v>672</v>
      </c>
      <c r="F1155" t="s">
        <v>2311</v>
      </c>
      <c r="G1155" t="s">
        <v>2319</v>
      </c>
      <c r="H1155" t="s">
        <v>1410</v>
      </c>
      <c r="I1155" t="s">
        <v>1410</v>
      </c>
      <c r="J1155">
        <v>1</v>
      </c>
    </row>
    <row r="1156" spans="1:10" hidden="1">
      <c r="A1156" t="s">
        <v>570</v>
      </c>
      <c r="B1156">
        <v>1510</v>
      </c>
      <c r="C1156" t="s">
        <v>573</v>
      </c>
      <c r="D1156">
        <v>1829</v>
      </c>
      <c r="E1156" t="s">
        <v>672</v>
      </c>
      <c r="F1156" t="s">
        <v>2320</v>
      </c>
      <c r="G1156" t="s">
        <v>2321</v>
      </c>
      <c r="H1156" t="s">
        <v>1298</v>
      </c>
      <c r="I1156" t="s">
        <v>1410</v>
      </c>
      <c r="J1156">
        <v>0.46879999999999999</v>
      </c>
    </row>
    <row r="1157" spans="1:10" hidden="1">
      <c r="A1157" t="s">
        <v>570</v>
      </c>
      <c r="B1157">
        <v>1510</v>
      </c>
      <c r="C1157" t="s">
        <v>573</v>
      </c>
      <c r="D1157">
        <v>1829</v>
      </c>
      <c r="E1157" t="s">
        <v>672</v>
      </c>
      <c r="F1157" t="s">
        <v>2322</v>
      </c>
      <c r="G1157" t="s">
        <v>2327</v>
      </c>
      <c r="H1157" t="s">
        <v>2324</v>
      </c>
      <c r="I1157" t="s">
        <v>1410</v>
      </c>
      <c r="J1157">
        <v>3.1300000000000001E-2</v>
      </c>
    </row>
    <row r="1158" spans="1:10" hidden="1">
      <c r="A1158" t="s">
        <v>570</v>
      </c>
      <c r="B1158">
        <v>1510</v>
      </c>
      <c r="C1158" t="s">
        <v>573</v>
      </c>
      <c r="D1158">
        <v>1829</v>
      </c>
      <c r="E1158" t="s">
        <v>672</v>
      </c>
      <c r="F1158" t="s">
        <v>2322</v>
      </c>
      <c r="G1158" t="s">
        <v>2330</v>
      </c>
      <c r="H1158" t="s">
        <v>1399</v>
      </c>
      <c r="I1158" t="s">
        <v>1410</v>
      </c>
      <c r="J1158">
        <v>0.96879999999999999</v>
      </c>
    </row>
    <row r="1159" spans="1:10" hidden="1">
      <c r="A1159" t="s">
        <v>570</v>
      </c>
      <c r="B1159">
        <v>1510</v>
      </c>
      <c r="C1159" t="s">
        <v>573</v>
      </c>
      <c r="D1159">
        <v>1829</v>
      </c>
      <c r="E1159" t="s">
        <v>672</v>
      </c>
      <c r="F1159" t="s">
        <v>2332</v>
      </c>
      <c r="G1159" t="s">
        <v>2333</v>
      </c>
      <c r="H1159" t="s">
        <v>1323</v>
      </c>
      <c r="I1159" t="s">
        <v>1410</v>
      </c>
      <c r="J1159">
        <v>0.5625</v>
      </c>
    </row>
    <row r="1160" spans="1:10" hidden="1">
      <c r="A1160" t="s">
        <v>570</v>
      </c>
      <c r="B1160">
        <v>1510</v>
      </c>
      <c r="C1160" t="s">
        <v>573</v>
      </c>
      <c r="D1160">
        <v>1829</v>
      </c>
      <c r="E1160" t="s">
        <v>672</v>
      </c>
      <c r="F1160" t="s">
        <v>2332</v>
      </c>
      <c r="G1160" t="s">
        <v>2334</v>
      </c>
      <c r="H1160" t="s">
        <v>1256</v>
      </c>
      <c r="I1160" t="s">
        <v>1410</v>
      </c>
      <c r="J1160">
        <v>0.4375</v>
      </c>
    </row>
    <row r="1161" spans="1:10" hidden="1">
      <c r="A1161" t="s">
        <v>570</v>
      </c>
      <c r="B1161">
        <v>1510</v>
      </c>
      <c r="C1161" t="s">
        <v>573</v>
      </c>
      <c r="D1161">
        <v>1511</v>
      </c>
      <c r="E1161" t="s">
        <v>666</v>
      </c>
      <c r="F1161" t="s">
        <v>1243</v>
      </c>
      <c r="G1161" t="s">
        <v>1243</v>
      </c>
      <c r="H1161" t="s">
        <v>1259</v>
      </c>
      <c r="I1161" t="s">
        <v>1259</v>
      </c>
      <c r="J1161">
        <v>1</v>
      </c>
    </row>
    <row r="1162" spans="1:10" hidden="1">
      <c r="A1162" t="s">
        <v>570</v>
      </c>
      <c r="B1162">
        <v>1510</v>
      </c>
      <c r="C1162" t="s">
        <v>573</v>
      </c>
      <c r="D1162">
        <v>1511</v>
      </c>
      <c r="E1162" t="s">
        <v>666</v>
      </c>
      <c r="F1162" t="s">
        <v>2311</v>
      </c>
      <c r="G1162" t="s">
        <v>2312</v>
      </c>
      <c r="H1162" t="s">
        <v>1549</v>
      </c>
      <c r="I1162" t="s">
        <v>1259</v>
      </c>
      <c r="J1162">
        <v>0.1565</v>
      </c>
    </row>
    <row r="1163" spans="1:10" hidden="1">
      <c r="A1163" t="s">
        <v>570</v>
      </c>
      <c r="B1163">
        <v>1510</v>
      </c>
      <c r="C1163" t="s">
        <v>573</v>
      </c>
      <c r="D1163">
        <v>1511</v>
      </c>
      <c r="E1163" t="s">
        <v>666</v>
      </c>
      <c r="F1163" t="s">
        <v>2311</v>
      </c>
      <c r="G1163" t="s">
        <v>2313</v>
      </c>
      <c r="H1163" t="s">
        <v>1333</v>
      </c>
      <c r="I1163" t="s">
        <v>1259</v>
      </c>
      <c r="J1163">
        <v>0.11559999999999999</v>
      </c>
    </row>
    <row r="1164" spans="1:10" hidden="1">
      <c r="A1164" t="s">
        <v>570</v>
      </c>
      <c r="B1164">
        <v>1510</v>
      </c>
      <c r="C1164" t="s">
        <v>573</v>
      </c>
      <c r="D1164">
        <v>1511</v>
      </c>
      <c r="E1164" t="s">
        <v>666</v>
      </c>
      <c r="F1164" t="s">
        <v>2311</v>
      </c>
      <c r="G1164" t="s">
        <v>2314</v>
      </c>
      <c r="H1164" t="s">
        <v>1256</v>
      </c>
      <c r="I1164" t="s">
        <v>1259</v>
      </c>
      <c r="J1164">
        <v>9.5200000000000007E-2</v>
      </c>
    </row>
    <row r="1165" spans="1:10" hidden="1">
      <c r="A1165" t="s">
        <v>570</v>
      </c>
      <c r="B1165">
        <v>1510</v>
      </c>
      <c r="C1165" t="s">
        <v>573</v>
      </c>
      <c r="D1165">
        <v>1511</v>
      </c>
      <c r="E1165" t="s">
        <v>666</v>
      </c>
      <c r="F1165" t="s">
        <v>2311</v>
      </c>
      <c r="G1165" t="s">
        <v>2315</v>
      </c>
      <c r="H1165" t="s">
        <v>1541</v>
      </c>
      <c r="I1165" t="s">
        <v>1259</v>
      </c>
      <c r="J1165">
        <v>0.1837</v>
      </c>
    </row>
    <row r="1166" spans="1:10" hidden="1">
      <c r="A1166" t="s">
        <v>570</v>
      </c>
      <c r="B1166">
        <v>1510</v>
      </c>
      <c r="C1166" t="s">
        <v>573</v>
      </c>
      <c r="D1166">
        <v>1511</v>
      </c>
      <c r="E1166" t="s">
        <v>666</v>
      </c>
      <c r="F1166" t="s">
        <v>2311</v>
      </c>
      <c r="G1166" t="s">
        <v>2316</v>
      </c>
      <c r="H1166" t="s">
        <v>1261</v>
      </c>
      <c r="I1166" t="s">
        <v>1259</v>
      </c>
      <c r="J1166">
        <v>0.1497</v>
      </c>
    </row>
    <row r="1167" spans="1:10" hidden="1">
      <c r="A1167" t="s">
        <v>570</v>
      </c>
      <c r="B1167">
        <v>1510</v>
      </c>
      <c r="C1167" t="s">
        <v>573</v>
      </c>
      <c r="D1167">
        <v>1511</v>
      </c>
      <c r="E1167" t="s">
        <v>666</v>
      </c>
      <c r="F1167" t="s">
        <v>2311</v>
      </c>
      <c r="G1167" t="s">
        <v>2317</v>
      </c>
      <c r="H1167" t="s">
        <v>1591</v>
      </c>
      <c r="I1167" t="s">
        <v>1259</v>
      </c>
      <c r="J1167">
        <v>0.10879999999999999</v>
      </c>
    </row>
    <row r="1168" spans="1:10" hidden="1">
      <c r="A1168" t="s">
        <v>570</v>
      </c>
      <c r="B1168">
        <v>1510</v>
      </c>
      <c r="C1168" t="s">
        <v>573</v>
      </c>
      <c r="D1168">
        <v>1511</v>
      </c>
      <c r="E1168" t="s">
        <v>666</v>
      </c>
      <c r="F1168" t="s">
        <v>2311</v>
      </c>
      <c r="G1168" t="s">
        <v>2336</v>
      </c>
      <c r="H1168" t="s">
        <v>1352</v>
      </c>
      <c r="I1168" t="s">
        <v>1259</v>
      </c>
      <c r="J1168">
        <v>4.7600000000000003E-2</v>
      </c>
    </row>
    <row r="1169" spans="1:10" hidden="1">
      <c r="A1169" t="s">
        <v>570</v>
      </c>
      <c r="B1169">
        <v>1510</v>
      </c>
      <c r="C1169" t="s">
        <v>573</v>
      </c>
      <c r="D1169">
        <v>1511</v>
      </c>
      <c r="E1169" t="s">
        <v>666</v>
      </c>
      <c r="F1169" t="s">
        <v>2311</v>
      </c>
      <c r="G1169" t="s">
        <v>2318</v>
      </c>
      <c r="H1169" t="s">
        <v>1591</v>
      </c>
      <c r="I1169" t="s">
        <v>1259</v>
      </c>
      <c r="J1169">
        <v>0.10879999999999999</v>
      </c>
    </row>
    <row r="1170" spans="1:10" hidden="1">
      <c r="A1170" t="s">
        <v>570</v>
      </c>
      <c r="B1170">
        <v>1510</v>
      </c>
      <c r="C1170" t="s">
        <v>573</v>
      </c>
      <c r="D1170">
        <v>1511</v>
      </c>
      <c r="E1170" t="s">
        <v>666</v>
      </c>
      <c r="F1170" t="s">
        <v>2320</v>
      </c>
      <c r="G1170" t="s">
        <v>2321</v>
      </c>
      <c r="H1170" t="s">
        <v>1436</v>
      </c>
      <c r="I1170" t="s">
        <v>1259</v>
      </c>
      <c r="J1170">
        <v>0.59179999999999999</v>
      </c>
    </row>
    <row r="1171" spans="1:10" hidden="1">
      <c r="A1171" t="s">
        <v>570</v>
      </c>
      <c r="B1171">
        <v>1510</v>
      </c>
      <c r="C1171" t="s">
        <v>573</v>
      </c>
      <c r="D1171">
        <v>1511</v>
      </c>
      <c r="E1171" t="s">
        <v>666</v>
      </c>
      <c r="F1171" t="s">
        <v>2320</v>
      </c>
      <c r="G1171" t="s">
        <v>2298</v>
      </c>
      <c r="H1171" t="s">
        <v>1521</v>
      </c>
      <c r="I1171" t="s">
        <v>1259</v>
      </c>
      <c r="J1171">
        <v>0.23130000000000001</v>
      </c>
    </row>
    <row r="1172" spans="1:10" hidden="1">
      <c r="A1172" t="s">
        <v>570</v>
      </c>
      <c r="B1172">
        <v>1510</v>
      </c>
      <c r="C1172" t="s">
        <v>573</v>
      </c>
      <c r="D1172">
        <v>1511</v>
      </c>
      <c r="E1172" t="s">
        <v>666</v>
      </c>
      <c r="F1172" t="s">
        <v>2322</v>
      </c>
      <c r="G1172" t="s">
        <v>2327</v>
      </c>
      <c r="H1172" t="s">
        <v>2329</v>
      </c>
      <c r="I1172" t="s">
        <v>1259</v>
      </c>
      <c r="J1172">
        <v>2.0400000000000001E-2</v>
      </c>
    </row>
    <row r="1173" spans="1:10" hidden="1">
      <c r="A1173" t="s">
        <v>570</v>
      </c>
      <c r="B1173">
        <v>1510</v>
      </c>
      <c r="C1173" t="s">
        <v>573</v>
      </c>
      <c r="D1173">
        <v>1511</v>
      </c>
      <c r="E1173" t="s">
        <v>666</v>
      </c>
      <c r="F1173" t="s">
        <v>2322</v>
      </c>
      <c r="G1173" t="s">
        <v>2328</v>
      </c>
      <c r="H1173" t="s">
        <v>2335</v>
      </c>
      <c r="I1173" t="s">
        <v>1259</v>
      </c>
      <c r="J1173">
        <v>2.7199999999999998E-2</v>
      </c>
    </row>
    <row r="1174" spans="1:10" hidden="1">
      <c r="A1174" t="s">
        <v>570</v>
      </c>
      <c r="B1174">
        <v>1510</v>
      </c>
      <c r="C1174" t="s">
        <v>573</v>
      </c>
      <c r="D1174">
        <v>1511</v>
      </c>
      <c r="E1174" t="s">
        <v>666</v>
      </c>
      <c r="F1174" t="s">
        <v>2322</v>
      </c>
      <c r="G1174" t="s">
        <v>2330</v>
      </c>
      <c r="H1174" t="s">
        <v>1508</v>
      </c>
      <c r="I1174" t="s">
        <v>1259</v>
      </c>
      <c r="J1174">
        <v>0.95240000000000002</v>
      </c>
    </row>
    <row r="1175" spans="1:10" hidden="1">
      <c r="A1175" t="s">
        <v>570</v>
      </c>
      <c r="B1175">
        <v>1510</v>
      </c>
      <c r="C1175" t="s">
        <v>573</v>
      </c>
      <c r="D1175">
        <v>1511</v>
      </c>
      <c r="E1175" t="s">
        <v>666</v>
      </c>
      <c r="F1175" t="s">
        <v>2332</v>
      </c>
      <c r="G1175" t="s">
        <v>2333</v>
      </c>
      <c r="H1175" t="s">
        <v>1447</v>
      </c>
      <c r="I1175" t="s">
        <v>1259</v>
      </c>
      <c r="J1175">
        <v>0.45579999999999998</v>
      </c>
    </row>
    <row r="1176" spans="1:10" hidden="1">
      <c r="A1176" t="s">
        <v>570</v>
      </c>
      <c r="B1176">
        <v>1510</v>
      </c>
      <c r="C1176" t="s">
        <v>573</v>
      </c>
      <c r="D1176">
        <v>1511</v>
      </c>
      <c r="E1176" t="s">
        <v>666</v>
      </c>
      <c r="F1176" t="s">
        <v>2332</v>
      </c>
      <c r="G1176" t="s">
        <v>2334</v>
      </c>
      <c r="H1176" t="s">
        <v>1538</v>
      </c>
      <c r="I1176" t="s">
        <v>1259</v>
      </c>
      <c r="J1176">
        <v>0.54420000000000002</v>
      </c>
    </row>
    <row r="1177" spans="1:10">
      <c r="A1177" t="s">
        <v>570</v>
      </c>
      <c r="B1177">
        <v>1510</v>
      </c>
      <c r="C1177" t="s">
        <v>573</v>
      </c>
      <c r="D1177">
        <v>1828</v>
      </c>
      <c r="E1177" t="s">
        <v>645</v>
      </c>
      <c r="F1177" t="s">
        <v>1243</v>
      </c>
      <c r="G1177" t="s">
        <v>1243</v>
      </c>
      <c r="H1177" t="s">
        <v>1356</v>
      </c>
      <c r="I1177" t="s">
        <v>1356</v>
      </c>
      <c r="J1177">
        <v>1</v>
      </c>
    </row>
    <row r="1178" spans="1:10">
      <c r="A1178" t="s">
        <v>570</v>
      </c>
      <c r="B1178">
        <v>1510</v>
      </c>
      <c r="C1178" t="s">
        <v>573</v>
      </c>
      <c r="D1178">
        <v>1828</v>
      </c>
      <c r="E1178" t="s">
        <v>645</v>
      </c>
      <c r="F1178" t="s">
        <v>2311</v>
      </c>
      <c r="G1178" t="s">
        <v>2317</v>
      </c>
      <c r="H1178" t="s">
        <v>1248</v>
      </c>
      <c r="I1178" t="s">
        <v>1356</v>
      </c>
      <c r="J1178">
        <v>3.7499999999999999E-2</v>
      </c>
    </row>
    <row r="1179" spans="1:10">
      <c r="A1179" t="s">
        <v>570</v>
      </c>
      <c r="B1179">
        <v>1510</v>
      </c>
      <c r="C1179" t="s">
        <v>573</v>
      </c>
      <c r="D1179">
        <v>1828</v>
      </c>
      <c r="E1179" t="s">
        <v>645</v>
      </c>
      <c r="F1179" t="s">
        <v>2311</v>
      </c>
      <c r="G1179" t="s">
        <v>2336</v>
      </c>
      <c r="H1179" t="s">
        <v>1252</v>
      </c>
      <c r="I1179" t="s">
        <v>1356</v>
      </c>
      <c r="J1179">
        <v>5.6300000000000003E-2</v>
      </c>
    </row>
    <row r="1180" spans="1:10">
      <c r="A1180" t="s">
        <v>570</v>
      </c>
      <c r="B1180">
        <v>1510</v>
      </c>
      <c r="C1180" t="s">
        <v>573</v>
      </c>
      <c r="D1180">
        <v>1828</v>
      </c>
      <c r="E1180" t="s">
        <v>645</v>
      </c>
      <c r="F1180" t="s">
        <v>2311</v>
      </c>
      <c r="G1180" t="s">
        <v>2337</v>
      </c>
      <c r="H1180" t="s">
        <v>1290</v>
      </c>
      <c r="I1180" t="s">
        <v>1356</v>
      </c>
      <c r="J1180">
        <v>0.15</v>
      </c>
    </row>
    <row r="1181" spans="1:10">
      <c r="A1181" t="s">
        <v>570</v>
      </c>
      <c r="B1181">
        <v>1510</v>
      </c>
      <c r="C1181" t="s">
        <v>573</v>
      </c>
      <c r="D1181">
        <v>1828</v>
      </c>
      <c r="E1181" t="s">
        <v>645</v>
      </c>
      <c r="F1181" t="s">
        <v>2311</v>
      </c>
      <c r="G1181" t="s">
        <v>2343</v>
      </c>
      <c r="H1181" t="s">
        <v>1253</v>
      </c>
      <c r="I1181" t="s">
        <v>1356</v>
      </c>
      <c r="J1181">
        <v>0.18129999999999999</v>
      </c>
    </row>
    <row r="1182" spans="1:10">
      <c r="A1182" t="s">
        <v>570</v>
      </c>
      <c r="B1182">
        <v>1510</v>
      </c>
      <c r="C1182" t="s">
        <v>573</v>
      </c>
      <c r="D1182">
        <v>1828</v>
      </c>
      <c r="E1182" t="s">
        <v>645</v>
      </c>
      <c r="F1182" t="s">
        <v>2311</v>
      </c>
      <c r="G1182" t="s">
        <v>1250</v>
      </c>
      <c r="H1182" t="s">
        <v>1399</v>
      </c>
      <c r="I1182" t="s">
        <v>1356</v>
      </c>
      <c r="J1182">
        <v>0.1938</v>
      </c>
    </row>
    <row r="1183" spans="1:10">
      <c r="A1183" t="s">
        <v>570</v>
      </c>
      <c r="B1183">
        <v>1510</v>
      </c>
      <c r="C1183" t="s">
        <v>573</v>
      </c>
      <c r="D1183">
        <v>1828</v>
      </c>
      <c r="E1183" t="s">
        <v>645</v>
      </c>
      <c r="F1183" t="s">
        <v>2311</v>
      </c>
      <c r="G1183" t="s">
        <v>1401</v>
      </c>
      <c r="H1183" t="s">
        <v>1521</v>
      </c>
      <c r="I1183" t="s">
        <v>1356</v>
      </c>
      <c r="J1183">
        <v>0.21249999999999999</v>
      </c>
    </row>
    <row r="1184" spans="1:10">
      <c r="A1184" t="s">
        <v>570</v>
      </c>
      <c r="B1184">
        <v>1510</v>
      </c>
      <c r="C1184" t="s">
        <v>573</v>
      </c>
      <c r="D1184">
        <v>1828</v>
      </c>
      <c r="E1184" t="s">
        <v>645</v>
      </c>
      <c r="F1184" t="s">
        <v>2311</v>
      </c>
      <c r="G1184" t="s">
        <v>1357</v>
      </c>
      <c r="H1184" t="s">
        <v>1541</v>
      </c>
      <c r="I1184" t="s">
        <v>1356</v>
      </c>
      <c r="J1184">
        <v>0.16880000000000001</v>
      </c>
    </row>
    <row r="1185" spans="1:10">
      <c r="A1185" t="s">
        <v>570</v>
      </c>
      <c r="B1185">
        <v>1510</v>
      </c>
      <c r="C1185" t="s">
        <v>573</v>
      </c>
      <c r="D1185">
        <v>1828</v>
      </c>
      <c r="E1185" t="s">
        <v>645</v>
      </c>
      <c r="F1185" t="s">
        <v>2320</v>
      </c>
      <c r="G1185" t="s">
        <v>2321</v>
      </c>
      <c r="H1185" t="s">
        <v>1319</v>
      </c>
      <c r="I1185" t="s">
        <v>1356</v>
      </c>
      <c r="J1185">
        <v>0.625</v>
      </c>
    </row>
    <row r="1186" spans="1:10">
      <c r="A1186" t="s">
        <v>570</v>
      </c>
      <c r="B1186">
        <v>1510</v>
      </c>
      <c r="C1186" t="s">
        <v>573</v>
      </c>
      <c r="D1186">
        <v>1828</v>
      </c>
      <c r="E1186" t="s">
        <v>645</v>
      </c>
      <c r="F1186" t="s">
        <v>2320</v>
      </c>
      <c r="G1186" t="s">
        <v>2340</v>
      </c>
      <c r="H1186" t="s">
        <v>1312</v>
      </c>
      <c r="I1186" t="s">
        <v>1356</v>
      </c>
      <c r="J1186">
        <v>3.1300000000000001E-2</v>
      </c>
    </row>
    <row r="1187" spans="1:10">
      <c r="A1187" t="s">
        <v>570</v>
      </c>
      <c r="B1187">
        <v>1510</v>
      </c>
      <c r="C1187" t="s">
        <v>573</v>
      </c>
      <c r="D1187">
        <v>1828</v>
      </c>
      <c r="E1187" t="s">
        <v>645</v>
      </c>
      <c r="F1187" t="s">
        <v>2320</v>
      </c>
      <c r="G1187" t="s">
        <v>2298</v>
      </c>
      <c r="H1187" t="s">
        <v>1324</v>
      </c>
      <c r="I1187" t="s">
        <v>1356</v>
      </c>
      <c r="J1187">
        <v>0.24379999999999999</v>
      </c>
    </row>
    <row r="1188" spans="1:10">
      <c r="A1188" t="s">
        <v>570</v>
      </c>
      <c r="B1188">
        <v>1510</v>
      </c>
      <c r="C1188" t="s">
        <v>573</v>
      </c>
      <c r="D1188">
        <v>1828</v>
      </c>
      <c r="E1188" t="s">
        <v>645</v>
      </c>
      <c r="F1188" t="s">
        <v>2322</v>
      </c>
      <c r="G1188" t="s">
        <v>2327</v>
      </c>
      <c r="H1188" t="s">
        <v>2335</v>
      </c>
      <c r="I1188" t="s">
        <v>1356</v>
      </c>
      <c r="J1188">
        <v>2.5000000000000001E-2</v>
      </c>
    </row>
    <row r="1189" spans="1:10">
      <c r="A1189" t="s">
        <v>570</v>
      </c>
      <c r="B1189">
        <v>1510</v>
      </c>
      <c r="C1189" t="s">
        <v>573</v>
      </c>
      <c r="D1189">
        <v>1828</v>
      </c>
      <c r="E1189" t="s">
        <v>645</v>
      </c>
      <c r="F1189" t="s">
        <v>2322</v>
      </c>
      <c r="G1189" t="s">
        <v>2328</v>
      </c>
      <c r="H1189" t="s">
        <v>2335</v>
      </c>
      <c r="I1189" t="s">
        <v>1356</v>
      </c>
      <c r="J1189">
        <v>2.5000000000000001E-2</v>
      </c>
    </row>
    <row r="1190" spans="1:10">
      <c r="A1190" t="s">
        <v>570</v>
      </c>
      <c r="B1190">
        <v>1510</v>
      </c>
      <c r="C1190" t="s">
        <v>573</v>
      </c>
      <c r="D1190">
        <v>1828</v>
      </c>
      <c r="E1190" t="s">
        <v>645</v>
      </c>
      <c r="F1190" t="s">
        <v>2322</v>
      </c>
      <c r="G1190" t="s">
        <v>2330</v>
      </c>
      <c r="H1190" t="s">
        <v>1262</v>
      </c>
      <c r="I1190" t="s">
        <v>1356</v>
      </c>
      <c r="J1190">
        <v>0.95</v>
      </c>
    </row>
    <row r="1191" spans="1:10">
      <c r="A1191" t="s">
        <v>570</v>
      </c>
      <c r="B1191">
        <v>1510</v>
      </c>
      <c r="C1191" t="s">
        <v>573</v>
      </c>
      <c r="D1191">
        <v>1828</v>
      </c>
      <c r="E1191" t="s">
        <v>645</v>
      </c>
      <c r="F1191" t="s">
        <v>2332</v>
      </c>
      <c r="G1191" t="s">
        <v>2333</v>
      </c>
      <c r="H1191" t="s">
        <v>1294</v>
      </c>
      <c r="I1191" t="s">
        <v>1356</v>
      </c>
      <c r="J1191">
        <v>0.45629999999999998</v>
      </c>
    </row>
    <row r="1192" spans="1:10">
      <c r="A1192" t="s">
        <v>570</v>
      </c>
      <c r="B1192">
        <v>1510</v>
      </c>
      <c r="C1192" t="s">
        <v>573</v>
      </c>
      <c r="D1192">
        <v>1828</v>
      </c>
      <c r="E1192" t="s">
        <v>645</v>
      </c>
      <c r="F1192" t="s">
        <v>2332</v>
      </c>
      <c r="G1192" t="s">
        <v>2334</v>
      </c>
      <c r="H1192" t="s">
        <v>1436</v>
      </c>
      <c r="I1192" t="s">
        <v>1356</v>
      </c>
      <c r="J1192">
        <v>0.54379999999999995</v>
      </c>
    </row>
    <row r="1193" spans="1:10" hidden="1">
      <c r="A1193" t="s">
        <v>570</v>
      </c>
      <c r="B1193">
        <v>139</v>
      </c>
      <c r="C1193" t="s">
        <v>767</v>
      </c>
      <c r="D1193">
        <v>1758</v>
      </c>
      <c r="E1193" t="s">
        <v>296</v>
      </c>
      <c r="F1193" t="s">
        <v>1243</v>
      </c>
      <c r="G1193" t="s">
        <v>1243</v>
      </c>
      <c r="H1193" t="s">
        <v>1250</v>
      </c>
      <c r="I1193" t="s">
        <v>1250</v>
      </c>
      <c r="J1193">
        <v>1</v>
      </c>
    </row>
    <row r="1194" spans="1:10" hidden="1">
      <c r="A1194" t="s">
        <v>570</v>
      </c>
      <c r="B1194">
        <v>139</v>
      </c>
      <c r="C1194" t="s">
        <v>767</v>
      </c>
      <c r="D1194">
        <v>1758</v>
      </c>
      <c r="E1194" t="s">
        <v>296</v>
      </c>
      <c r="F1194" t="s">
        <v>2311</v>
      </c>
      <c r="G1194" t="s">
        <v>2312</v>
      </c>
      <c r="H1194" t="s">
        <v>2344</v>
      </c>
      <c r="I1194" t="s">
        <v>1250</v>
      </c>
      <c r="J1194">
        <v>0.2</v>
      </c>
    </row>
    <row r="1195" spans="1:10" hidden="1">
      <c r="A1195" t="s">
        <v>570</v>
      </c>
      <c r="B1195">
        <v>139</v>
      </c>
      <c r="C1195" t="s">
        <v>767</v>
      </c>
      <c r="D1195">
        <v>1758</v>
      </c>
      <c r="E1195" t="s">
        <v>296</v>
      </c>
      <c r="F1195" t="s">
        <v>2311</v>
      </c>
      <c r="G1195" t="s">
        <v>2313</v>
      </c>
      <c r="H1195" t="s">
        <v>2344</v>
      </c>
      <c r="I1195" t="s">
        <v>1250</v>
      </c>
      <c r="J1195">
        <v>0.2</v>
      </c>
    </row>
    <row r="1196" spans="1:10" hidden="1">
      <c r="A1196" t="s">
        <v>570</v>
      </c>
      <c r="B1196">
        <v>139</v>
      </c>
      <c r="C1196" t="s">
        <v>767</v>
      </c>
      <c r="D1196">
        <v>1758</v>
      </c>
      <c r="E1196" t="s">
        <v>296</v>
      </c>
      <c r="F1196" t="s">
        <v>2311</v>
      </c>
      <c r="G1196" t="s">
        <v>2314</v>
      </c>
      <c r="H1196" t="s">
        <v>2324</v>
      </c>
      <c r="I1196" t="s">
        <v>1250</v>
      </c>
      <c r="J1196">
        <v>0.1</v>
      </c>
    </row>
    <row r="1197" spans="1:10" hidden="1">
      <c r="A1197" t="s">
        <v>570</v>
      </c>
      <c r="B1197">
        <v>139</v>
      </c>
      <c r="C1197" t="s">
        <v>767</v>
      </c>
      <c r="D1197">
        <v>1758</v>
      </c>
      <c r="E1197" t="s">
        <v>296</v>
      </c>
      <c r="F1197" t="s">
        <v>2311</v>
      </c>
      <c r="G1197" t="s">
        <v>2315</v>
      </c>
      <c r="H1197" t="s">
        <v>2324</v>
      </c>
      <c r="I1197" t="s">
        <v>1250</v>
      </c>
      <c r="J1197">
        <v>0.1</v>
      </c>
    </row>
    <row r="1198" spans="1:10" hidden="1">
      <c r="A1198" t="s">
        <v>570</v>
      </c>
      <c r="B1198">
        <v>139</v>
      </c>
      <c r="C1198" t="s">
        <v>767</v>
      </c>
      <c r="D1198">
        <v>1758</v>
      </c>
      <c r="E1198" t="s">
        <v>296</v>
      </c>
      <c r="F1198" t="s">
        <v>2311</v>
      </c>
      <c r="G1198" t="s">
        <v>2316</v>
      </c>
      <c r="H1198" t="s">
        <v>2329</v>
      </c>
      <c r="I1198" t="s">
        <v>1250</v>
      </c>
      <c r="J1198">
        <v>0.3</v>
      </c>
    </row>
    <row r="1199" spans="1:10" hidden="1">
      <c r="A1199" t="s">
        <v>570</v>
      </c>
      <c r="B1199">
        <v>139</v>
      </c>
      <c r="C1199" t="s">
        <v>767</v>
      </c>
      <c r="D1199">
        <v>1758</v>
      </c>
      <c r="E1199" t="s">
        <v>296</v>
      </c>
      <c r="F1199" t="s">
        <v>2311</v>
      </c>
      <c r="G1199" t="s">
        <v>2318</v>
      </c>
      <c r="H1199" t="s">
        <v>2324</v>
      </c>
      <c r="I1199" t="s">
        <v>1250</v>
      </c>
      <c r="J1199">
        <v>0.1</v>
      </c>
    </row>
    <row r="1200" spans="1:10" hidden="1">
      <c r="A1200" t="s">
        <v>570</v>
      </c>
      <c r="B1200">
        <v>139</v>
      </c>
      <c r="C1200" t="s">
        <v>767</v>
      </c>
      <c r="D1200">
        <v>1758</v>
      </c>
      <c r="E1200" t="s">
        <v>296</v>
      </c>
      <c r="F1200" t="s">
        <v>2320</v>
      </c>
      <c r="G1200" t="s">
        <v>2321</v>
      </c>
      <c r="H1200" t="s">
        <v>1312</v>
      </c>
      <c r="I1200" t="s">
        <v>1250</v>
      </c>
      <c r="J1200">
        <v>0.5</v>
      </c>
    </row>
    <row r="1201" spans="1:10" hidden="1">
      <c r="A1201" t="s">
        <v>570</v>
      </c>
      <c r="B1201">
        <v>139</v>
      </c>
      <c r="C1201" t="s">
        <v>767</v>
      </c>
      <c r="D1201">
        <v>1758</v>
      </c>
      <c r="E1201" t="s">
        <v>296</v>
      </c>
      <c r="F1201" t="s">
        <v>2322</v>
      </c>
      <c r="G1201" t="s">
        <v>2327</v>
      </c>
      <c r="H1201" t="s">
        <v>2324</v>
      </c>
      <c r="I1201" t="s">
        <v>1250</v>
      </c>
      <c r="J1201">
        <v>0.1</v>
      </c>
    </row>
    <row r="1202" spans="1:10" hidden="1">
      <c r="A1202" t="s">
        <v>570</v>
      </c>
      <c r="B1202">
        <v>139</v>
      </c>
      <c r="C1202" t="s">
        <v>767</v>
      </c>
      <c r="D1202">
        <v>1758</v>
      </c>
      <c r="E1202" t="s">
        <v>296</v>
      </c>
      <c r="F1202" t="s">
        <v>2322</v>
      </c>
      <c r="G1202" t="s">
        <v>2330</v>
      </c>
      <c r="H1202" t="s">
        <v>1252</v>
      </c>
      <c r="I1202" t="s">
        <v>1250</v>
      </c>
      <c r="J1202">
        <v>0.9</v>
      </c>
    </row>
    <row r="1203" spans="1:10" hidden="1">
      <c r="A1203" t="s">
        <v>570</v>
      </c>
      <c r="B1203">
        <v>139</v>
      </c>
      <c r="C1203" t="s">
        <v>767</v>
      </c>
      <c r="D1203">
        <v>1758</v>
      </c>
      <c r="E1203" t="s">
        <v>296</v>
      </c>
      <c r="F1203" t="s">
        <v>2332</v>
      </c>
      <c r="G1203" t="s">
        <v>2333</v>
      </c>
      <c r="H1203" t="s">
        <v>1312</v>
      </c>
      <c r="I1203" t="s">
        <v>1250</v>
      </c>
      <c r="J1203">
        <v>0.5</v>
      </c>
    </row>
    <row r="1204" spans="1:10" hidden="1">
      <c r="A1204" t="s">
        <v>570</v>
      </c>
      <c r="B1204">
        <v>139</v>
      </c>
      <c r="C1204" t="s">
        <v>767</v>
      </c>
      <c r="D1204">
        <v>1758</v>
      </c>
      <c r="E1204" t="s">
        <v>296</v>
      </c>
      <c r="F1204" t="s">
        <v>2332</v>
      </c>
      <c r="G1204" t="s">
        <v>2334</v>
      </c>
      <c r="H1204" t="s">
        <v>1312</v>
      </c>
      <c r="I1204" t="s">
        <v>1250</v>
      </c>
      <c r="J1204">
        <v>0.5</v>
      </c>
    </row>
    <row r="1205" spans="1:10" hidden="1">
      <c r="A1205" t="s">
        <v>570</v>
      </c>
      <c r="B1205">
        <v>1411</v>
      </c>
      <c r="C1205" t="s">
        <v>769</v>
      </c>
      <c r="D1205">
        <v>997</v>
      </c>
      <c r="E1205" t="s">
        <v>88</v>
      </c>
      <c r="F1205" t="s">
        <v>1243</v>
      </c>
      <c r="G1205" t="s">
        <v>1243</v>
      </c>
      <c r="H1205" t="s">
        <v>1360</v>
      </c>
      <c r="I1205" t="s">
        <v>1360</v>
      </c>
      <c r="J1205">
        <v>1</v>
      </c>
    </row>
    <row r="1206" spans="1:10" hidden="1">
      <c r="A1206" t="s">
        <v>570</v>
      </c>
      <c r="B1206">
        <v>1411</v>
      </c>
      <c r="C1206" t="s">
        <v>769</v>
      </c>
      <c r="D1206">
        <v>997</v>
      </c>
      <c r="E1206" t="s">
        <v>88</v>
      </c>
      <c r="F1206" t="s">
        <v>2311</v>
      </c>
      <c r="G1206" t="s">
        <v>2312</v>
      </c>
      <c r="H1206" t="s">
        <v>1252</v>
      </c>
      <c r="I1206" t="s">
        <v>1360</v>
      </c>
      <c r="J1206">
        <v>0.21429999999999999</v>
      </c>
    </row>
    <row r="1207" spans="1:10" hidden="1">
      <c r="A1207" t="s">
        <v>570</v>
      </c>
      <c r="B1207">
        <v>1411</v>
      </c>
      <c r="C1207" t="s">
        <v>769</v>
      </c>
      <c r="D1207">
        <v>997</v>
      </c>
      <c r="E1207" t="s">
        <v>88</v>
      </c>
      <c r="F1207" t="s">
        <v>2311</v>
      </c>
      <c r="G1207" t="s">
        <v>2313</v>
      </c>
      <c r="H1207" t="s">
        <v>2329</v>
      </c>
      <c r="I1207" t="s">
        <v>1360</v>
      </c>
      <c r="J1207">
        <v>7.1400000000000005E-2</v>
      </c>
    </row>
    <row r="1208" spans="1:10" hidden="1">
      <c r="A1208" t="s">
        <v>570</v>
      </c>
      <c r="B1208">
        <v>1411</v>
      </c>
      <c r="C1208" t="s">
        <v>769</v>
      </c>
      <c r="D1208">
        <v>997</v>
      </c>
      <c r="E1208" t="s">
        <v>88</v>
      </c>
      <c r="F1208" t="s">
        <v>2311</v>
      </c>
      <c r="G1208" t="s">
        <v>2314</v>
      </c>
      <c r="H1208" t="s">
        <v>1312</v>
      </c>
      <c r="I1208" t="s">
        <v>1360</v>
      </c>
      <c r="J1208">
        <v>0.11899999999999999</v>
      </c>
    </row>
    <row r="1209" spans="1:10" hidden="1">
      <c r="A1209" t="s">
        <v>570</v>
      </c>
      <c r="B1209">
        <v>1411</v>
      </c>
      <c r="C1209" t="s">
        <v>769</v>
      </c>
      <c r="D1209">
        <v>997</v>
      </c>
      <c r="E1209" t="s">
        <v>88</v>
      </c>
      <c r="F1209" t="s">
        <v>2311</v>
      </c>
      <c r="G1209" t="s">
        <v>2315</v>
      </c>
      <c r="H1209" t="s">
        <v>2335</v>
      </c>
      <c r="I1209" t="s">
        <v>1360</v>
      </c>
      <c r="J1209">
        <v>9.5200000000000007E-2</v>
      </c>
    </row>
    <row r="1210" spans="1:10" hidden="1">
      <c r="A1210" t="s">
        <v>570</v>
      </c>
      <c r="B1210">
        <v>1411</v>
      </c>
      <c r="C1210" t="s">
        <v>769</v>
      </c>
      <c r="D1210">
        <v>997</v>
      </c>
      <c r="E1210" t="s">
        <v>88</v>
      </c>
      <c r="F1210" t="s">
        <v>2311</v>
      </c>
      <c r="G1210" t="s">
        <v>2316</v>
      </c>
      <c r="H1210" t="s">
        <v>1312</v>
      </c>
      <c r="I1210" t="s">
        <v>1360</v>
      </c>
      <c r="J1210">
        <v>0.11899999999999999</v>
      </c>
    </row>
    <row r="1211" spans="1:10" hidden="1">
      <c r="A1211" t="s">
        <v>570</v>
      </c>
      <c r="B1211">
        <v>1411</v>
      </c>
      <c r="C1211" t="s">
        <v>769</v>
      </c>
      <c r="D1211">
        <v>997</v>
      </c>
      <c r="E1211" t="s">
        <v>88</v>
      </c>
      <c r="F1211" t="s">
        <v>2311</v>
      </c>
      <c r="G1211" t="s">
        <v>2317</v>
      </c>
      <c r="H1211" t="s">
        <v>2344</v>
      </c>
      <c r="I1211" t="s">
        <v>1360</v>
      </c>
      <c r="J1211">
        <v>4.7600000000000003E-2</v>
      </c>
    </row>
    <row r="1212" spans="1:10" hidden="1">
      <c r="A1212" t="s">
        <v>570</v>
      </c>
      <c r="B1212">
        <v>1411</v>
      </c>
      <c r="C1212" t="s">
        <v>769</v>
      </c>
      <c r="D1212">
        <v>997</v>
      </c>
      <c r="E1212" t="s">
        <v>88</v>
      </c>
      <c r="F1212" t="s">
        <v>2311</v>
      </c>
      <c r="G1212" t="s">
        <v>2336</v>
      </c>
      <c r="H1212" t="s">
        <v>2344</v>
      </c>
      <c r="I1212" t="s">
        <v>1360</v>
      </c>
      <c r="J1212">
        <v>4.7600000000000003E-2</v>
      </c>
    </row>
    <row r="1213" spans="1:10" hidden="1">
      <c r="A1213" t="s">
        <v>570</v>
      </c>
      <c r="B1213">
        <v>1411</v>
      </c>
      <c r="C1213" t="s">
        <v>769</v>
      </c>
      <c r="D1213">
        <v>997</v>
      </c>
      <c r="E1213" t="s">
        <v>88</v>
      </c>
      <c r="F1213" t="s">
        <v>2311</v>
      </c>
      <c r="G1213" t="s">
        <v>2337</v>
      </c>
      <c r="H1213" t="s">
        <v>1335</v>
      </c>
      <c r="I1213" t="s">
        <v>1360</v>
      </c>
      <c r="J1213">
        <v>0.1905</v>
      </c>
    </row>
    <row r="1214" spans="1:10" hidden="1">
      <c r="A1214" t="s">
        <v>570</v>
      </c>
      <c r="B1214">
        <v>1411</v>
      </c>
      <c r="C1214" t="s">
        <v>769</v>
      </c>
      <c r="D1214">
        <v>997</v>
      </c>
      <c r="E1214" t="s">
        <v>88</v>
      </c>
      <c r="F1214" t="s">
        <v>2311</v>
      </c>
      <c r="G1214" t="s">
        <v>2318</v>
      </c>
      <c r="H1214" t="s">
        <v>2329</v>
      </c>
      <c r="I1214" t="s">
        <v>1360</v>
      </c>
      <c r="J1214">
        <v>7.1400000000000005E-2</v>
      </c>
    </row>
    <row r="1215" spans="1:10" hidden="1">
      <c r="A1215" t="s">
        <v>570</v>
      </c>
      <c r="B1215">
        <v>1411</v>
      </c>
      <c r="C1215" t="s">
        <v>769</v>
      </c>
      <c r="D1215">
        <v>997</v>
      </c>
      <c r="E1215" t="s">
        <v>88</v>
      </c>
      <c r="F1215" t="s">
        <v>2311</v>
      </c>
      <c r="G1215" t="s">
        <v>2319</v>
      </c>
      <c r="H1215" t="s">
        <v>2324</v>
      </c>
      <c r="I1215" t="s">
        <v>1360</v>
      </c>
      <c r="J1215">
        <v>2.3800000000000002E-2</v>
      </c>
    </row>
    <row r="1216" spans="1:10" hidden="1">
      <c r="A1216" t="s">
        <v>570</v>
      </c>
      <c r="B1216">
        <v>1411</v>
      </c>
      <c r="C1216" t="s">
        <v>769</v>
      </c>
      <c r="D1216">
        <v>997</v>
      </c>
      <c r="E1216" t="s">
        <v>88</v>
      </c>
      <c r="F1216" t="s">
        <v>2320</v>
      </c>
      <c r="G1216" t="s">
        <v>2321</v>
      </c>
      <c r="H1216" t="s">
        <v>1261</v>
      </c>
      <c r="I1216" t="s">
        <v>1360</v>
      </c>
      <c r="J1216">
        <v>0.52380000000000004</v>
      </c>
    </row>
    <row r="1217" spans="1:10" hidden="1">
      <c r="A1217" t="s">
        <v>570</v>
      </c>
      <c r="B1217">
        <v>1411</v>
      </c>
      <c r="C1217" t="s">
        <v>769</v>
      </c>
      <c r="D1217">
        <v>997</v>
      </c>
      <c r="E1217" t="s">
        <v>88</v>
      </c>
      <c r="F1217" t="s">
        <v>2320</v>
      </c>
      <c r="G1217" t="s">
        <v>2298</v>
      </c>
      <c r="H1217" t="s">
        <v>1357</v>
      </c>
      <c r="I1217" t="s">
        <v>1360</v>
      </c>
      <c r="J1217">
        <v>0.28570000000000001</v>
      </c>
    </row>
    <row r="1218" spans="1:10" hidden="1">
      <c r="A1218" t="s">
        <v>570</v>
      </c>
      <c r="B1218">
        <v>1411</v>
      </c>
      <c r="C1218" t="s">
        <v>769</v>
      </c>
      <c r="D1218">
        <v>997</v>
      </c>
      <c r="E1218" t="s">
        <v>88</v>
      </c>
      <c r="F1218" t="s">
        <v>2322</v>
      </c>
      <c r="G1218" t="s">
        <v>2323</v>
      </c>
      <c r="H1218" t="s">
        <v>2324</v>
      </c>
      <c r="I1218" t="s">
        <v>1360</v>
      </c>
      <c r="J1218">
        <v>2.3800000000000002E-2</v>
      </c>
    </row>
    <row r="1219" spans="1:10" hidden="1">
      <c r="A1219" t="s">
        <v>570</v>
      </c>
      <c r="B1219">
        <v>1411</v>
      </c>
      <c r="C1219" t="s">
        <v>769</v>
      </c>
      <c r="D1219">
        <v>997</v>
      </c>
      <c r="E1219" t="s">
        <v>88</v>
      </c>
      <c r="F1219" t="s">
        <v>2322</v>
      </c>
      <c r="G1219" t="s">
        <v>2328</v>
      </c>
      <c r="H1219" t="s">
        <v>2324</v>
      </c>
      <c r="I1219" t="s">
        <v>1360</v>
      </c>
      <c r="J1219">
        <v>2.3800000000000002E-2</v>
      </c>
    </row>
    <row r="1220" spans="1:10" hidden="1">
      <c r="A1220" t="s">
        <v>570</v>
      </c>
      <c r="B1220">
        <v>1411</v>
      </c>
      <c r="C1220" t="s">
        <v>769</v>
      </c>
      <c r="D1220">
        <v>997</v>
      </c>
      <c r="E1220" t="s">
        <v>88</v>
      </c>
      <c r="F1220" t="s">
        <v>2322</v>
      </c>
      <c r="G1220" t="s">
        <v>2330</v>
      </c>
      <c r="H1220" t="s">
        <v>1392</v>
      </c>
      <c r="I1220" t="s">
        <v>1360</v>
      </c>
      <c r="J1220">
        <v>0.95240000000000002</v>
      </c>
    </row>
    <row r="1221" spans="1:10" hidden="1">
      <c r="A1221" t="s">
        <v>570</v>
      </c>
      <c r="B1221">
        <v>1411</v>
      </c>
      <c r="C1221" t="s">
        <v>769</v>
      </c>
      <c r="D1221">
        <v>997</v>
      </c>
      <c r="E1221" t="s">
        <v>88</v>
      </c>
      <c r="F1221" t="s">
        <v>2332</v>
      </c>
      <c r="G1221" t="s">
        <v>2333</v>
      </c>
      <c r="H1221" t="s">
        <v>1333</v>
      </c>
      <c r="I1221" t="s">
        <v>1360</v>
      </c>
      <c r="J1221">
        <v>0.40479999999999999</v>
      </c>
    </row>
    <row r="1222" spans="1:10" hidden="1">
      <c r="A1222" t="s">
        <v>570</v>
      </c>
      <c r="B1222">
        <v>1411</v>
      </c>
      <c r="C1222" t="s">
        <v>769</v>
      </c>
      <c r="D1222">
        <v>997</v>
      </c>
      <c r="E1222" t="s">
        <v>88</v>
      </c>
      <c r="F1222" t="s">
        <v>2332</v>
      </c>
      <c r="G1222" t="s">
        <v>2334</v>
      </c>
      <c r="H1222" t="s">
        <v>1249</v>
      </c>
      <c r="I1222" t="s">
        <v>1360</v>
      </c>
      <c r="J1222">
        <v>0.59519999999999995</v>
      </c>
    </row>
    <row r="1223" spans="1:10" hidden="1">
      <c r="A1223" t="s">
        <v>570</v>
      </c>
      <c r="B1223">
        <v>1661</v>
      </c>
      <c r="C1223" t="s">
        <v>771</v>
      </c>
      <c r="D1223">
        <v>146</v>
      </c>
      <c r="E1223" t="s">
        <v>307</v>
      </c>
      <c r="F1223" t="s">
        <v>1243</v>
      </c>
      <c r="G1223" t="s">
        <v>1243</v>
      </c>
      <c r="H1223" t="s">
        <v>1407</v>
      </c>
      <c r="I1223" t="s">
        <v>1407</v>
      </c>
      <c r="J1223">
        <v>1</v>
      </c>
    </row>
    <row r="1224" spans="1:10" hidden="1">
      <c r="A1224" t="s">
        <v>570</v>
      </c>
      <c r="B1224">
        <v>1661</v>
      </c>
      <c r="C1224" t="s">
        <v>771</v>
      </c>
      <c r="D1224">
        <v>146</v>
      </c>
      <c r="E1224" t="s">
        <v>307</v>
      </c>
      <c r="F1224" t="s">
        <v>2311</v>
      </c>
      <c r="G1224" t="s">
        <v>2312</v>
      </c>
      <c r="H1224" t="s">
        <v>1357</v>
      </c>
      <c r="I1224" t="s">
        <v>1407</v>
      </c>
      <c r="J1224">
        <v>9.2299999999999993E-2</v>
      </c>
    </row>
    <row r="1225" spans="1:10" hidden="1">
      <c r="A1225" t="s">
        <v>570</v>
      </c>
      <c r="B1225">
        <v>1661</v>
      </c>
      <c r="C1225" t="s">
        <v>771</v>
      </c>
      <c r="D1225">
        <v>146</v>
      </c>
      <c r="E1225" t="s">
        <v>307</v>
      </c>
      <c r="F1225" t="s">
        <v>2311</v>
      </c>
      <c r="G1225" t="s">
        <v>2313</v>
      </c>
      <c r="H1225" t="s">
        <v>1271</v>
      </c>
      <c r="I1225" t="s">
        <v>1407</v>
      </c>
      <c r="J1225">
        <v>0.2</v>
      </c>
    </row>
    <row r="1226" spans="1:10" hidden="1">
      <c r="A1226" t="s">
        <v>570</v>
      </c>
      <c r="B1226">
        <v>1661</v>
      </c>
      <c r="C1226" t="s">
        <v>771</v>
      </c>
      <c r="D1226">
        <v>146</v>
      </c>
      <c r="E1226" t="s">
        <v>307</v>
      </c>
      <c r="F1226" t="s">
        <v>2311</v>
      </c>
      <c r="G1226" t="s">
        <v>2314</v>
      </c>
      <c r="H1226" t="s">
        <v>1257</v>
      </c>
      <c r="I1226" t="s">
        <v>1407</v>
      </c>
      <c r="J1226">
        <v>0.1</v>
      </c>
    </row>
    <row r="1227" spans="1:10" hidden="1">
      <c r="A1227" t="s">
        <v>570</v>
      </c>
      <c r="B1227">
        <v>1661</v>
      </c>
      <c r="C1227" t="s">
        <v>771</v>
      </c>
      <c r="D1227">
        <v>146</v>
      </c>
      <c r="E1227" t="s">
        <v>307</v>
      </c>
      <c r="F1227" t="s">
        <v>2311</v>
      </c>
      <c r="G1227" t="s">
        <v>2315</v>
      </c>
      <c r="H1227" t="s">
        <v>1290</v>
      </c>
      <c r="I1227" t="s">
        <v>1407</v>
      </c>
      <c r="J1227">
        <v>0.18459999999999999</v>
      </c>
    </row>
    <row r="1228" spans="1:10" hidden="1">
      <c r="A1228" t="s">
        <v>570</v>
      </c>
      <c r="B1228">
        <v>1661</v>
      </c>
      <c r="C1228" t="s">
        <v>771</v>
      </c>
      <c r="D1228">
        <v>146</v>
      </c>
      <c r="E1228" t="s">
        <v>307</v>
      </c>
      <c r="F1228" t="s">
        <v>2311</v>
      </c>
      <c r="G1228" t="s">
        <v>2316</v>
      </c>
      <c r="H1228" t="s">
        <v>1333</v>
      </c>
      <c r="I1228" t="s">
        <v>1407</v>
      </c>
      <c r="J1228">
        <v>0.1308</v>
      </c>
    </row>
    <row r="1229" spans="1:10" hidden="1">
      <c r="A1229" t="s">
        <v>570</v>
      </c>
      <c r="B1229">
        <v>1661</v>
      </c>
      <c r="C1229" t="s">
        <v>771</v>
      </c>
      <c r="D1229">
        <v>146</v>
      </c>
      <c r="E1229" t="s">
        <v>307</v>
      </c>
      <c r="F1229" t="s">
        <v>2311</v>
      </c>
      <c r="G1229" t="s">
        <v>2318</v>
      </c>
      <c r="H1229" t="s">
        <v>1261</v>
      </c>
      <c r="I1229" t="s">
        <v>1407</v>
      </c>
      <c r="J1229">
        <v>0.16919999999999999</v>
      </c>
    </row>
    <row r="1230" spans="1:10" hidden="1">
      <c r="A1230" t="s">
        <v>570</v>
      </c>
      <c r="B1230">
        <v>1661</v>
      </c>
      <c r="C1230" t="s">
        <v>771</v>
      </c>
      <c r="D1230">
        <v>146</v>
      </c>
      <c r="E1230" t="s">
        <v>307</v>
      </c>
      <c r="F1230" t="s">
        <v>2311</v>
      </c>
      <c r="G1230" t="s">
        <v>2319</v>
      </c>
      <c r="H1230" t="s">
        <v>1591</v>
      </c>
      <c r="I1230" t="s">
        <v>1407</v>
      </c>
      <c r="J1230">
        <v>0.1231</v>
      </c>
    </row>
    <row r="1231" spans="1:10" hidden="1">
      <c r="A1231" t="s">
        <v>570</v>
      </c>
      <c r="B1231">
        <v>1661</v>
      </c>
      <c r="C1231" t="s">
        <v>771</v>
      </c>
      <c r="D1231">
        <v>146</v>
      </c>
      <c r="E1231" t="s">
        <v>307</v>
      </c>
      <c r="F1231" t="s">
        <v>2320</v>
      </c>
      <c r="G1231" t="s">
        <v>2321</v>
      </c>
      <c r="H1231" t="s">
        <v>1273</v>
      </c>
      <c r="I1231" t="s">
        <v>1407</v>
      </c>
      <c r="J1231">
        <v>0.28460000000000002</v>
      </c>
    </row>
    <row r="1232" spans="1:10" hidden="1">
      <c r="A1232" t="s">
        <v>570</v>
      </c>
      <c r="B1232">
        <v>1661</v>
      </c>
      <c r="C1232" t="s">
        <v>771</v>
      </c>
      <c r="D1232">
        <v>146</v>
      </c>
      <c r="E1232" t="s">
        <v>307</v>
      </c>
      <c r="F1232" t="s">
        <v>2320</v>
      </c>
      <c r="G1232" t="s">
        <v>2298</v>
      </c>
      <c r="H1232" t="s">
        <v>1304</v>
      </c>
      <c r="I1232" t="s">
        <v>1407</v>
      </c>
      <c r="J1232">
        <v>0.23080000000000001</v>
      </c>
    </row>
    <row r="1233" spans="1:10" hidden="1">
      <c r="A1233" t="s">
        <v>570</v>
      </c>
      <c r="B1233">
        <v>1661</v>
      </c>
      <c r="C1233" t="s">
        <v>771</v>
      </c>
      <c r="D1233">
        <v>146</v>
      </c>
      <c r="E1233" t="s">
        <v>307</v>
      </c>
      <c r="F1233" t="s">
        <v>2322</v>
      </c>
      <c r="G1233" t="s">
        <v>2325</v>
      </c>
      <c r="H1233" t="s">
        <v>2329</v>
      </c>
      <c r="I1233" t="s">
        <v>1407</v>
      </c>
      <c r="J1233">
        <v>2.3099999999999999E-2</v>
      </c>
    </row>
    <row r="1234" spans="1:10" hidden="1">
      <c r="A1234" t="s">
        <v>570</v>
      </c>
      <c r="B1234">
        <v>1661</v>
      </c>
      <c r="C1234" t="s">
        <v>771</v>
      </c>
      <c r="D1234">
        <v>146</v>
      </c>
      <c r="E1234" t="s">
        <v>307</v>
      </c>
      <c r="F1234" t="s">
        <v>2322</v>
      </c>
      <c r="G1234" t="s">
        <v>2327</v>
      </c>
      <c r="H1234" t="s">
        <v>2329</v>
      </c>
      <c r="I1234" t="s">
        <v>1407</v>
      </c>
      <c r="J1234">
        <v>2.3099999999999999E-2</v>
      </c>
    </row>
    <row r="1235" spans="1:10" hidden="1">
      <c r="A1235" t="s">
        <v>570</v>
      </c>
      <c r="B1235">
        <v>1661</v>
      </c>
      <c r="C1235" t="s">
        <v>771</v>
      </c>
      <c r="D1235">
        <v>146</v>
      </c>
      <c r="E1235" t="s">
        <v>307</v>
      </c>
      <c r="F1235" t="s">
        <v>2322</v>
      </c>
      <c r="G1235" t="s">
        <v>2328</v>
      </c>
      <c r="H1235" t="s">
        <v>2329</v>
      </c>
      <c r="I1235" t="s">
        <v>1407</v>
      </c>
      <c r="J1235">
        <v>2.3099999999999999E-2</v>
      </c>
    </row>
    <row r="1236" spans="1:10" hidden="1">
      <c r="A1236" t="s">
        <v>570</v>
      </c>
      <c r="B1236">
        <v>1661</v>
      </c>
      <c r="C1236" t="s">
        <v>771</v>
      </c>
      <c r="D1236">
        <v>146</v>
      </c>
      <c r="E1236" t="s">
        <v>307</v>
      </c>
      <c r="F1236" t="s">
        <v>2322</v>
      </c>
      <c r="G1236" t="s">
        <v>2330</v>
      </c>
      <c r="H1236" t="s">
        <v>2380</v>
      </c>
      <c r="I1236" t="s">
        <v>1407</v>
      </c>
      <c r="J1236">
        <v>0.93079999999999996</v>
      </c>
    </row>
    <row r="1237" spans="1:10" hidden="1">
      <c r="A1237" t="s">
        <v>570</v>
      </c>
      <c r="B1237">
        <v>1661</v>
      </c>
      <c r="C1237" t="s">
        <v>771</v>
      </c>
      <c r="D1237">
        <v>146</v>
      </c>
      <c r="E1237" t="s">
        <v>307</v>
      </c>
      <c r="F1237" t="s">
        <v>2332</v>
      </c>
      <c r="G1237" t="s">
        <v>2333</v>
      </c>
      <c r="H1237" t="s">
        <v>1447</v>
      </c>
      <c r="I1237" t="s">
        <v>1407</v>
      </c>
      <c r="J1237">
        <v>0.51539999999999997</v>
      </c>
    </row>
    <row r="1238" spans="1:10" hidden="1">
      <c r="A1238" t="s">
        <v>570</v>
      </c>
      <c r="B1238">
        <v>1661</v>
      </c>
      <c r="C1238" t="s">
        <v>771</v>
      </c>
      <c r="D1238">
        <v>146</v>
      </c>
      <c r="E1238" t="s">
        <v>307</v>
      </c>
      <c r="F1238" t="s">
        <v>2332</v>
      </c>
      <c r="G1238" t="s">
        <v>2334</v>
      </c>
      <c r="H1238" t="s">
        <v>1306</v>
      </c>
      <c r="I1238" t="s">
        <v>1407</v>
      </c>
      <c r="J1238">
        <v>0.48459999999999998</v>
      </c>
    </row>
    <row r="1239" spans="1:10" hidden="1">
      <c r="A1239" t="s">
        <v>570</v>
      </c>
      <c r="B1239">
        <v>148</v>
      </c>
      <c r="C1239" t="s">
        <v>773</v>
      </c>
      <c r="D1239">
        <v>149</v>
      </c>
      <c r="E1239" t="s">
        <v>308</v>
      </c>
      <c r="F1239" t="s">
        <v>1243</v>
      </c>
      <c r="G1239" t="s">
        <v>1243</v>
      </c>
      <c r="H1239" t="s">
        <v>2378</v>
      </c>
      <c r="I1239" t="s">
        <v>2378</v>
      </c>
      <c r="J1239">
        <v>1</v>
      </c>
    </row>
    <row r="1240" spans="1:10" hidden="1">
      <c r="A1240" t="s">
        <v>570</v>
      </c>
      <c r="B1240">
        <v>148</v>
      </c>
      <c r="C1240" t="s">
        <v>773</v>
      </c>
      <c r="D1240">
        <v>149</v>
      </c>
      <c r="E1240" t="s">
        <v>308</v>
      </c>
      <c r="F1240" t="s">
        <v>2311</v>
      </c>
      <c r="G1240" t="s">
        <v>2312</v>
      </c>
      <c r="H1240" t="s">
        <v>1335</v>
      </c>
      <c r="I1240" t="s">
        <v>2378</v>
      </c>
      <c r="J1240">
        <v>5.3699999999999998E-2</v>
      </c>
    </row>
    <row r="1241" spans="1:10" hidden="1">
      <c r="A1241" t="s">
        <v>570</v>
      </c>
      <c r="B1241">
        <v>148</v>
      </c>
      <c r="C1241" t="s">
        <v>773</v>
      </c>
      <c r="D1241">
        <v>149</v>
      </c>
      <c r="E1241" t="s">
        <v>308</v>
      </c>
      <c r="F1241" t="s">
        <v>2311</v>
      </c>
      <c r="G1241" t="s">
        <v>2313</v>
      </c>
      <c r="H1241" t="s">
        <v>1323</v>
      </c>
      <c r="I1241" t="s">
        <v>2378</v>
      </c>
      <c r="J1241">
        <v>0.1208</v>
      </c>
    </row>
    <row r="1242" spans="1:10" hidden="1">
      <c r="A1242" t="s">
        <v>570</v>
      </c>
      <c r="B1242">
        <v>148</v>
      </c>
      <c r="C1242" t="s">
        <v>773</v>
      </c>
      <c r="D1242">
        <v>149</v>
      </c>
      <c r="E1242" t="s">
        <v>308</v>
      </c>
      <c r="F1242" t="s">
        <v>2311</v>
      </c>
      <c r="G1242" t="s">
        <v>2314</v>
      </c>
      <c r="H1242" t="s">
        <v>1591</v>
      </c>
      <c r="I1242" t="s">
        <v>2378</v>
      </c>
      <c r="J1242">
        <v>0.1074</v>
      </c>
    </row>
    <row r="1243" spans="1:10" hidden="1">
      <c r="A1243" t="s">
        <v>570</v>
      </c>
      <c r="B1243">
        <v>148</v>
      </c>
      <c r="C1243" t="s">
        <v>773</v>
      </c>
      <c r="D1243">
        <v>149</v>
      </c>
      <c r="E1243" t="s">
        <v>308</v>
      </c>
      <c r="F1243" t="s">
        <v>2311</v>
      </c>
      <c r="G1243" t="s">
        <v>2315</v>
      </c>
      <c r="H1243" t="s">
        <v>1256</v>
      </c>
      <c r="I1243" t="s">
        <v>2378</v>
      </c>
      <c r="J1243">
        <v>9.4E-2</v>
      </c>
    </row>
    <row r="1244" spans="1:10" hidden="1">
      <c r="A1244" t="s">
        <v>570</v>
      </c>
      <c r="B1244">
        <v>148</v>
      </c>
      <c r="C1244" t="s">
        <v>773</v>
      </c>
      <c r="D1244">
        <v>149</v>
      </c>
      <c r="E1244" t="s">
        <v>308</v>
      </c>
      <c r="F1244" t="s">
        <v>2311</v>
      </c>
      <c r="G1244" t="s">
        <v>2316</v>
      </c>
      <c r="H1244" t="s">
        <v>1261</v>
      </c>
      <c r="I1244" t="s">
        <v>2378</v>
      </c>
      <c r="J1244">
        <v>0.1477</v>
      </c>
    </row>
    <row r="1245" spans="1:10" hidden="1">
      <c r="A1245" t="s">
        <v>570</v>
      </c>
      <c r="B1245">
        <v>148</v>
      </c>
      <c r="C1245" t="s">
        <v>773</v>
      </c>
      <c r="D1245">
        <v>149</v>
      </c>
      <c r="E1245" t="s">
        <v>308</v>
      </c>
      <c r="F1245" t="s">
        <v>2311</v>
      </c>
      <c r="G1245" t="s">
        <v>2317</v>
      </c>
      <c r="H1245" t="s">
        <v>1298</v>
      </c>
      <c r="I1245" t="s">
        <v>2378</v>
      </c>
      <c r="J1245">
        <v>0.1007</v>
      </c>
    </row>
    <row r="1246" spans="1:10" hidden="1">
      <c r="A1246" t="s">
        <v>570</v>
      </c>
      <c r="B1246">
        <v>148</v>
      </c>
      <c r="C1246" t="s">
        <v>773</v>
      </c>
      <c r="D1246">
        <v>149</v>
      </c>
      <c r="E1246" t="s">
        <v>308</v>
      </c>
      <c r="F1246" t="s">
        <v>2311</v>
      </c>
      <c r="G1246" t="s">
        <v>2336</v>
      </c>
      <c r="H1246" t="s">
        <v>1298</v>
      </c>
      <c r="I1246" t="s">
        <v>2378</v>
      </c>
      <c r="J1246">
        <v>0.1007</v>
      </c>
    </row>
    <row r="1247" spans="1:10" hidden="1">
      <c r="A1247" t="s">
        <v>570</v>
      </c>
      <c r="B1247">
        <v>148</v>
      </c>
      <c r="C1247" t="s">
        <v>773</v>
      </c>
      <c r="D1247">
        <v>149</v>
      </c>
      <c r="E1247" t="s">
        <v>308</v>
      </c>
      <c r="F1247" t="s">
        <v>2311</v>
      </c>
      <c r="G1247" t="s">
        <v>2337</v>
      </c>
      <c r="H1247" t="s">
        <v>1256</v>
      </c>
      <c r="I1247" t="s">
        <v>2378</v>
      </c>
      <c r="J1247">
        <v>9.4E-2</v>
      </c>
    </row>
    <row r="1248" spans="1:10" hidden="1">
      <c r="A1248" t="s">
        <v>570</v>
      </c>
      <c r="B1248">
        <v>148</v>
      </c>
      <c r="C1248" t="s">
        <v>773</v>
      </c>
      <c r="D1248">
        <v>149</v>
      </c>
      <c r="E1248" t="s">
        <v>308</v>
      </c>
      <c r="F1248" t="s">
        <v>2311</v>
      </c>
      <c r="G1248" t="s">
        <v>2318</v>
      </c>
      <c r="H1248" t="s">
        <v>1333</v>
      </c>
      <c r="I1248" t="s">
        <v>2378</v>
      </c>
      <c r="J1248">
        <v>0.11409999999999999</v>
      </c>
    </row>
    <row r="1249" spans="1:10" hidden="1">
      <c r="A1249" t="s">
        <v>570</v>
      </c>
      <c r="B1249">
        <v>148</v>
      </c>
      <c r="C1249" t="s">
        <v>773</v>
      </c>
      <c r="D1249">
        <v>149</v>
      </c>
      <c r="E1249" t="s">
        <v>308</v>
      </c>
      <c r="F1249" t="s">
        <v>2311</v>
      </c>
      <c r="G1249" t="s">
        <v>2319</v>
      </c>
      <c r="H1249" t="s">
        <v>1250</v>
      </c>
      <c r="I1249" t="s">
        <v>2378</v>
      </c>
      <c r="J1249">
        <v>6.7100000000000007E-2</v>
      </c>
    </row>
    <row r="1250" spans="1:10" hidden="1">
      <c r="A1250" t="s">
        <v>570</v>
      </c>
      <c r="B1250">
        <v>148</v>
      </c>
      <c r="C1250" t="s">
        <v>773</v>
      </c>
      <c r="D1250">
        <v>149</v>
      </c>
      <c r="E1250" t="s">
        <v>308</v>
      </c>
      <c r="F1250" t="s">
        <v>2320</v>
      </c>
      <c r="G1250" t="s">
        <v>2321</v>
      </c>
      <c r="H1250" t="s">
        <v>1460</v>
      </c>
      <c r="I1250" t="s">
        <v>2378</v>
      </c>
      <c r="J1250">
        <v>0.13420000000000001</v>
      </c>
    </row>
    <row r="1251" spans="1:10" hidden="1">
      <c r="A1251" t="s">
        <v>570</v>
      </c>
      <c r="B1251">
        <v>148</v>
      </c>
      <c r="C1251" t="s">
        <v>773</v>
      </c>
      <c r="D1251">
        <v>149</v>
      </c>
      <c r="E1251" t="s">
        <v>308</v>
      </c>
      <c r="F1251" t="s">
        <v>2320</v>
      </c>
      <c r="G1251" t="s">
        <v>2298</v>
      </c>
      <c r="H1251" t="s">
        <v>1261</v>
      </c>
      <c r="I1251" t="s">
        <v>2378</v>
      </c>
      <c r="J1251">
        <v>0.1477</v>
      </c>
    </row>
    <row r="1252" spans="1:10" hidden="1">
      <c r="A1252" t="s">
        <v>570</v>
      </c>
      <c r="B1252">
        <v>148</v>
      </c>
      <c r="C1252" t="s">
        <v>773</v>
      </c>
      <c r="D1252">
        <v>149</v>
      </c>
      <c r="E1252" t="s">
        <v>308</v>
      </c>
      <c r="F1252" t="s">
        <v>2322</v>
      </c>
      <c r="G1252" t="s">
        <v>2325</v>
      </c>
      <c r="H1252" t="s">
        <v>2344</v>
      </c>
      <c r="I1252" t="s">
        <v>2378</v>
      </c>
      <c r="J1252">
        <v>1.34E-2</v>
      </c>
    </row>
    <row r="1253" spans="1:10" hidden="1">
      <c r="A1253" t="s">
        <v>570</v>
      </c>
      <c r="B1253">
        <v>148</v>
      </c>
      <c r="C1253" t="s">
        <v>773</v>
      </c>
      <c r="D1253">
        <v>149</v>
      </c>
      <c r="E1253" t="s">
        <v>308</v>
      </c>
      <c r="F1253" t="s">
        <v>2322</v>
      </c>
      <c r="G1253" t="s">
        <v>2326</v>
      </c>
      <c r="H1253" t="s">
        <v>2335</v>
      </c>
      <c r="I1253" t="s">
        <v>2378</v>
      </c>
      <c r="J1253">
        <v>2.6800000000000001E-2</v>
      </c>
    </row>
    <row r="1254" spans="1:10" hidden="1">
      <c r="A1254" t="s">
        <v>570</v>
      </c>
      <c r="B1254">
        <v>148</v>
      </c>
      <c r="C1254" t="s">
        <v>773</v>
      </c>
      <c r="D1254">
        <v>149</v>
      </c>
      <c r="E1254" t="s">
        <v>308</v>
      </c>
      <c r="F1254" t="s">
        <v>2322</v>
      </c>
      <c r="G1254" t="s">
        <v>2327</v>
      </c>
      <c r="H1254" t="s">
        <v>2324</v>
      </c>
      <c r="I1254" t="s">
        <v>2378</v>
      </c>
      <c r="J1254">
        <v>6.7000000000000002E-3</v>
      </c>
    </row>
    <row r="1255" spans="1:10" hidden="1">
      <c r="A1255" t="s">
        <v>570</v>
      </c>
      <c r="B1255">
        <v>148</v>
      </c>
      <c r="C1255" t="s">
        <v>773</v>
      </c>
      <c r="D1255">
        <v>149</v>
      </c>
      <c r="E1255" t="s">
        <v>308</v>
      </c>
      <c r="F1255" t="s">
        <v>2322</v>
      </c>
      <c r="G1255" t="s">
        <v>2328</v>
      </c>
      <c r="H1255" t="s">
        <v>2344</v>
      </c>
      <c r="I1255" t="s">
        <v>2378</v>
      </c>
      <c r="J1255">
        <v>1.34E-2</v>
      </c>
    </row>
    <row r="1256" spans="1:10" hidden="1">
      <c r="A1256" t="s">
        <v>570</v>
      </c>
      <c r="B1256">
        <v>148</v>
      </c>
      <c r="C1256" t="s">
        <v>773</v>
      </c>
      <c r="D1256">
        <v>149</v>
      </c>
      <c r="E1256" t="s">
        <v>308</v>
      </c>
      <c r="F1256" t="s">
        <v>2322</v>
      </c>
      <c r="G1256" t="s">
        <v>2330</v>
      </c>
      <c r="H1256" t="s">
        <v>1508</v>
      </c>
      <c r="I1256" t="s">
        <v>2378</v>
      </c>
      <c r="J1256">
        <v>0.93959999999999999</v>
      </c>
    </row>
    <row r="1257" spans="1:10" hidden="1">
      <c r="A1257" t="s">
        <v>570</v>
      </c>
      <c r="B1257">
        <v>148</v>
      </c>
      <c r="C1257" t="s">
        <v>773</v>
      </c>
      <c r="D1257">
        <v>149</v>
      </c>
      <c r="E1257" t="s">
        <v>308</v>
      </c>
      <c r="F1257" t="s">
        <v>2332</v>
      </c>
      <c r="G1257" t="s">
        <v>2333</v>
      </c>
      <c r="H1257" t="s">
        <v>1288</v>
      </c>
      <c r="I1257" t="s">
        <v>2378</v>
      </c>
      <c r="J1257">
        <v>0.43619999999999998</v>
      </c>
    </row>
    <row r="1258" spans="1:10" hidden="1">
      <c r="A1258" t="s">
        <v>570</v>
      </c>
      <c r="B1258">
        <v>148</v>
      </c>
      <c r="C1258" t="s">
        <v>773</v>
      </c>
      <c r="D1258">
        <v>149</v>
      </c>
      <c r="E1258" t="s">
        <v>308</v>
      </c>
      <c r="F1258" t="s">
        <v>2332</v>
      </c>
      <c r="G1258" t="s">
        <v>2334</v>
      </c>
      <c r="H1258" t="s">
        <v>1365</v>
      </c>
      <c r="I1258" t="s">
        <v>2378</v>
      </c>
      <c r="J1258">
        <v>0.56379999999999997</v>
      </c>
    </row>
    <row r="1259" spans="1:10" hidden="1">
      <c r="A1259" t="s">
        <v>570</v>
      </c>
      <c r="B1259">
        <v>1049</v>
      </c>
      <c r="C1259" t="s">
        <v>775</v>
      </c>
      <c r="D1259">
        <v>1052</v>
      </c>
      <c r="E1259" t="s">
        <v>51</v>
      </c>
      <c r="F1259" t="s">
        <v>1243</v>
      </c>
      <c r="G1259" t="s">
        <v>1243</v>
      </c>
      <c r="H1259" t="s">
        <v>1247</v>
      </c>
      <c r="I1259" t="s">
        <v>1247</v>
      </c>
      <c r="J1259">
        <v>1</v>
      </c>
    </row>
    <row r="1260" spans="1:10" hidden="1">
      <c r="A1260" t="s">
        <v>570</v>
      </c>
      <c r="B1260">
        <v>1049</v>
      </c>
      <c r="C1260" t="s">
        <v>775</v>
      </c>
      <c r="D1260">
        <v>1052</v>
      </c>
      <c r="E1260" t="s">
        <v>51</v>
      </c>
      <c r="F1260" t="s">
        <v>2311</v>
      </c>
      <c r="G1260" t="s">
        <v>2312</v>
      </c>
      <c r="H1260" t="s">
        <v>1549</v>
      </c>
      <c r="I1260" t="s">
        <v>1247</v>
      </c>
      <c r="J1260">
        <v>0.1</v>
      </c>
    </row>
    <row r="1261" spans="1:10" hidden="1">
      <c r="A1261" t="s">
        <v>570</v>
      </c>
      <c r="B1261">
        <v>1049</v>
      </c>
      <c r="C1261" t="s">
        <v>775</v>
      </c>
      <c r="D1261">
        <v>1052</v>
      </c>
      <c r="E1261" t="s">
        <v>51</v>
      </c>
      <c r="F1261" t="s">
        <v>2311</v>
      </c>
      <c r="G1261" t="s">
        <v>2313</v>
      </c>
      <c r="H1261" t="s">
        <v>1249</v>
      </c>
      <c r="I1261" t="s">
        <v>1247</v>
      </c>
      <c r="J1261">
        <v>0.1087</v>
      </c>
    </row>
    <row r="1262" spans="1:10" hidden="1">
      <c r="A1262" t="s">
        <v>570</v>
      </c>
      <c r="B1262">
        <v>1049</v>
      </c>
      <c r="C1262" t="s">
        <v>775</v>
      </c>
      <c r="D1262">
        <v>1052</v>
      </c>
      <c r="E1262" t="s">
        <v>51</v>
      </c>
      <c r="F1262" t="s">
        <v>2311</v>
      </c>
      <c r="G1262" t="s">
        <v>2314</v>
      </c>
      <c r="H1262" t="s">
        <v>1549</v>
      </c>
      <c r="I1262" t="s">
        <v>1247</v>
      </c>
      <c r="J1262">
        <v>0.1</v>
      </c>
    </row>
    <row r="1263" spans="1:10" hidden="1">
      <c r="A1263" t="s">
        <v>570</v>
      </c>
      <c r="B1263">
        <v>1049</v>
      </c>
      <c r="C1263" t="s">
        <v>775</v>
      </c>
      <c r="D1263">
        <v>1052</v>
      </c>
      <c r="E1263" t="s">
        <v>51</v>
      </c>
      <c r="F1263" t="s">
        <v>2311</v>
      </c>
      <c r="G1263" t="s">
        <v>2315</v>
      </c>
      <c r="H1263" t="s">
        <v>1541</v>
      </c>
      <c r="I1263" t="s">
        <v>1247</v>
      </c>
      <c r="J1263">
        <v>0.1174</v>
      </c>
    </row>
    <row r="1264" spans="1:10" hidden="1">
      <c r="A1264" t="s">
        <v>570</v>
      </c>
      <c r="B1264">
        <v>1049</v>
      </c>
      <c r="C1264" t="s">
        <v>775</v>
      </c>
      <c r="D1264">
        <v>1052</v>
      </c>
      <c r="E1264" t="s">
        <v>51</v>
      </c>
      <c r="F1264" t="s">
        <v>2311</v>
      </c>
      <c r="G1264" t="s">
        <v>2316</v>
      </c>
      <c r="H1264" t="s">
        <v>1304</v>
      </c>
      <c r="I1264" t="s">
        <v>1247</v>
      </c>
      <c r="J1264">
        <v>0.13039999999999999</v>
      </c>
    </row>
    <row r="1265" spans="1:10" hidden="1">
      <c r="A1265" t="s">
        <v>570</v>
      </c>
      <c r="B1265">
        <v>1049</v>
      </c>
      <c r="C1265" t="s">
        <v>775</v>
      </c>
      <c r="D1265">
        <v>1052</v>
      </c>
      <c r="E1265" t="s">
        <v>51</v>
      </c>
      <c r="F1265" t="s">
        <v>2311</v>
      </c>
      <c r="G1265" t="s">
        <v>2317</v>
      </c>
      <c r="H1265" t="s">
        <v>1249</v>
      </c>
      <c r="I1265" t="s">
        <v>1247</v>
      </c>
      <c r="J1265">
        <v>0.1087</v>
      </c>
    </row>
    <row r="1266" spans="1:10" hidden="1">
      <c r="A1266" t="s">
        <v>570</v>
      </c>
      <c r="B1266">
        <v>1049</v>
      </c>
      <c r="C1266" t="s">
        <v>775</v>
      </c>
      <c r="D1266">
        <v>1052</v>
      </c>
      <c r="E1266" t="s">
        <v>51</v>
      </c>
      <c r="F1266" t="s">
        <v>2311</v>
      </c>
      <c r="G1266" t="s">
        <v>2336</v>
      </c>
      <c r="H1266" t="s">
        <v>1271</v>
      </c>
      <c r="I1266" t="s">
        <v>1247</v>
      </c>
      <c r="J1266">
        <v>0.113</v>
      </c>
    </row>
    <row r="1267" spans="1:10" hidden="1">
      <c r="A1267" t="s">
        <v>570</v>
      </c>
      <c r="B1267">
        <v>1049</v>
      </c>
      <c r="C1267" t="s">
        <v>775</v>
      </c>
      <c r="D1267">
        <v>1052</v>
      </c>
      <c r="E1267" t="s">
        <v>51</v>
      </c>
      <c r="F1267" t="s">
        <v>2311</v>
      </c>
      <c r="G1267" t="s">
        <v>2337</v>
      </c>
      <c r="H1267" t="s">
        <v>1271</v>
      </c>
      <c r="I1267" t="s">
        <v>1247</v>
      </c>
      <c r="J1267">
        <v>0.113</v>
      </c>
    </row>
    <row r="1268" spans="1:10" hidden="1">
      <c r="A1268" t="s">
        <v>570</v>
      </c>
      <c r="B1268">
        <v>1049</v>
      </c>
      <c r="C1268" t="s">
        <v>775</v>
      </c>
      <c r="D1268">
        <v>1052</v>
      </c>
      <c r="E1268" t="s">
        <v>51</v>
      </c>
      <c r="F1268" t="s">
        <v>2311</v>
      </c>
      <c r="G1268" t="s">
        <v>2318</v>
      </c>
      <c r="H1268" t="s">
        <v>1249</v>
      </c>
      <c r="I1268" t="s">
        <v>1247</v>
      </c>
      <c r="J1268">
        <v>0.1087</v>
      </c>
    </row>
    <row r="1269" spans="1:10" hidden="1">
      <c r="A1269" t="s">
        <v>570</v>
      </c>
      <c r="B1269">
        <v>1049</v>
      </c>
      <c r="C1269" t="s">
        <v>775</v>
      </c>
      <c r="D1269">
        <v>1052</v>
      </c>
      <c r="E1269" t="s">
        <v>51</v>
      </c>
      <c r="F1269" t="s">
        <v>2320</v>
      </c>
      <c r="G1269" t="s">
        <v>2321</v>
      </c>
      <c r="H1269" t="s">
        <v>1585</v>
      </c>
      <c r="I1269" t="s">
        <v>1247</v>
      </c>
      <c r="J1269">
        <v>0.37390000000000001</v>
      </c>
    </row>
    <row r="1270" spans="1:10" hidden="1">
      <c r="A1270" t="s">
        <v>570</v>
      </c>
      <c r="B1270">
        <v>1049</v>
      </c>
      <c r="C1270" t="s">
        <v>775</v>
      </c>
      <c r="D1270">
        <v>1052</v>
      </c>
      <c r="E1270" t="s">
        <v>51</v>
      </c>
      <c r="F1270" t="s">
        <v>2320</v>
      </c>
      <c r="G1270" t="s">
        <v>2298</v>
      </c>
      <c r="H1270" t="s">
        <v>1269</v>
      </c>
      <c r="I1270" t="s">
        <v>1247</v>
      </c>
      <c r="J1270">
        <v>0.23039999999999999</v>
      </c>
    </row>
    <row r="1271" spans="1:10" hidden="1">
      <c r="A1271" t="s">
        <v>570</v>
      </c>
      <c r="B1271">
        <v>1049</v>
      </c>
      <c r="C1271" t="s">
        <v>775</v>
      </c>
      <c r="D1271">
        <v>1052</v>
      </c>
      <c r="E1271" t="s">
        <v>51</v>
      </c>
      <c r="F1271" t="s">
        <v>2322</v>
      </c>
      <c r="G1271" t="s">
        <v>2323</v>
      </c>
      <c r="H1271" t="s">
        <v>2324</v>
      </c>
      <c r="I1271" t="s">
        <v>1247</v>
      </c>
      <c r="J1271">
        <v>4.3E-3</v>
      </c>
    </row>
    <row r="1272" spans="1:10" hidden="1">
      <c r="A1272" t="s">
        <v>570</v>
      </c>
      <c r="B1272">
        <v>1049</v>
      </c>
      <c r="C1272" t="s">
        <v>775</v>
      </c>
      <c r="D1272">
        <v>1052</v>
      </c>
      <c r="E1272" t="s">
        <v>51</v>
      </c>
      <c r="F1272" t="s">
        <v>2322</v>
      </c>
      <c r="G1272" t="s">
        <v>2326</v>
      </c>
      <c r="H1272" t="s">
        <v>2324</v>
      </c>
      <c r="I1272" t="s">
        <v>1247</v>
      </c>
      <c r="J1272">
        <v>4.3E-3</v>
      </c>
    </row>
    <row r="1273" spans="1:10" hidden="1">
      <c r="A1273" t="s">
        <v>570</v>
      </c>
      <c r="B1273">
        <v>1049</v>
      </c>
      <c r="C1273" t="s">
        <v>775</v>
      </c>
      <c r="D1273">
        <v>1052</v>
      </c>
      <c r="E1273" t="s">
        <v>51</v>
      </c>
      <c r="F1273" t="s">
        <v>2322</v>
      </c>
      <c r="G1273" t="s">
        <v>2327</v>
      </c>
      <c r="H1273" t="s">
        <v>1312</v>
      </c>
      <c r="I1273" t="s">
        <v>1247</v>
      </c>
      <c r="J1273">
        <v>2.1700000000000001E-2</v>
      </c>
    </row>
    <row r="1274" spans="1:10" hidden="1">
      <c r="A1274" t="s">
        <v>570</v>
      </c>
      <c r="B1274">
        <v>1049</v>
      </c>
      <c r="C1274" t="s">
        <v>775</v>
      </c>
      <c r="D1274">
        <v>1052</v>
      </c>
      <c r="E1274" t="s">
        <v>51</v>
      </c>
      <c r="F1274" t="s">
        <v>2322</v>
      </c>
      <c r="G1274" t="s">
        <v>2352</v>
      </c>
      <c r="H1274" t="s">
        <v>2344</v>
      </c>
      <c r="I1274" t="s">
        <v>1247</v>
      </c>
      <c r="J1274">
        <v>8.6999999999999994E-3</v>
      </c>
    </row>
    <row r="1275" spans="1:10" hidden="1">
      <c r="A1275" t="s">
        <v>570</v>
      </c>
      <c r="B1275">
        <v>1049</v>
      </c>
      <c r="C1275" t="s">
        <v>775</v>
      </c>
      <c r="D1275">
        <v>1052</v>
      </c>
      <c r="E1275" t="s">
        <v>51</v>
      </c>
      <c r="F1275" t="s">
        <v>2322</v>
      </c>
      <c r="G1275" t="s">
        <v>2330</v>
      </c>
      <c r="H1275" t="s">
        <v>1616</v>
      </c>
      <c r="I1275" t="s">
        <v>1247</v>
      </c>
      <c r="J1275">
        <v>0.96089999999999998</v>
      </c>
    </row>
    <row r="1276" spans="1:10" hidden="1">
      <c r="A1276" t="s">
        <v>570</v>
      </c>
      <c r="B1276">
        <v>1049</v>
      </c>
      <c r="C1276" t="s">
        <v>775</v>
      </c>
      <c r="D1276">
        <v>1052</v>
      </c>
      <c r="E1276" t="s">
        <v>51</v>
      </c>
      <c r="F1276" t="s">
        <v>2332</v>
      </c>
      <c r="G1276" t="s">
        <v>2333</v>
      </c>
      <c r="H1276" t="s">
        <v>1493</v>
      </c>
      <c r="I1276" t="s">
        <v>1247</v>
      </c>
      <c r="J1276">
        <v>0.53039999999999998</v>
      </c>
    </row>
    <row r="1277" spans="1:10" hidden="1">
      <c r="A1277" t="s">
        <v>570</v>
      </c>
      <c r="B1277">
        <v>1049</v>
      </c>
      <c r="C1277" t="s">
        <v>775</v>
      </c>
      <c r="D1277">
        <v>1052</v>
      </c>
      <c r="E1277" t="s">
        <v>51</v>
      </c>
      <c r="F1277" t="s">
        <v>2332</v>
      </c>
      <c r="G1277" t="s">
        <v>2334</v>
      </c>
      <c r="H1277" t="s">
        <v>1582</v>
      </c>
      <c r="I1277" t="s">
        <v>1247</v>
      </c>
      <c r="J1277">
        <v>0.46960000000000002</v>
      </c>
    </row>
    <row r="1278" spans="1:10" hidden="1">
      <c r="A1278" t="s">
        <v>570</v>
      </c>
      <c r="B1278">
        <v>1049</v>
      </c>
      <c r="C1278" t="s">
        <v>775</v>
      </c>
      <c r="D1278">
        <v>1051</v>
      </c>
      <c r="E1278" t="s">
        <v>124</v>
      </c>
      <c r="F1278" t="s">
        <v>1243</v>
      </c>
      <c r="G1278" t="s">
        <v>1243</v>
      </c>
      <c r="H1278" t="s">
        <v>1361</v>
      </c>
      <c r="I1278" t="s">
        <v>1361</v>
      </c>
      <c r="J1278">
        <v>1</v>
      </c>
    </row>
    <row r="1279" spans="1:10" hidden="1">
      <c r="A1279" t="s">
        <v>570</v>
      </c>
      <c r="B1279">
        <v>1049</v>
      </c>
      <c r="C1279" t="s">
        <v>775</v>
      </c>
      <c r="D1279">
        <v>1051</v>
      </c>
      <c r="E1279" t="s">
        <v>124</v>
      </c>
      <c r="F1279" t="s">
        <v>2311</v>
      </c>
      <c r="G1279" t="s">
        <v>2343</v>
      </c>
      <c r="H1279" t="s">
        <v>1290</v>
      </c>
      <c r="I1279" t="s">
        <v>1361</v>
      </c>
      <c r="J1279">
        <v>0.2727</v>
      </c>
    </row>
    <row r="1280" spans="1:10" hidden="1">
      <c r="A1280" t="s">
        <v>570</v>
      </c>
      <c r="B1280">
        <v>1049</v>
      </c>
      <c r="C1280" t="s">
        <v>775</v>
      </c>
      <c r="D1280">
        <v>1051</v>
      </c>
      <c r="E1280" t="s">
        <v>124</v>
      </c>
      <c r="F1280" t="s">
        <v>2311</v>
      </c>
      <c r="G1280" t="s">
        <v>1250</v>
      </c>
      <c r="H1280" t="s">
        <v>1290</v>
      </c>
      <c r="I1280" t="s">
        <v>1361</v>
      </c>
      <c r="J1280">
        <v>0.2727</v>
      </c>
    </row>
    <row r="1281" spans="1:10" hidden="1">
      <c r="A1281" t="s">
        <v>570</v>
      </c>
      <c r="B1281">
        <v>1049</v>
      </c>
      <c r="C1281" t="s">
        <v>775</v>
      </c>
      <c r="D1281">
        <v>1051</v>
      </c>
      <c r="E1281" t="s">
        <v>124</v>
      </c>
      <c r="F1281" t="s">
        <v>2311</v>
      </c>
      <c r="G1281" t="s">
        <v>1401</v>
      </c>
      <c r="H1281" t="s">
        <v>1417</v>
      </c>
      <c r="I1281" t="s">
        <v>1361</v>
      </c>
      <c r="J1281">
        <v>0.23860000000000001</v>
      </c>
    </row>
    <row r="1282" spans="1:10" hidden="1">
      <c r="A1282" t="s">
        <v>570</v>
      </c>
      <c r="B1282">
        <v>1049</v>
      </c>
      <c r="C1282" t="s">
        <v>775</v>
      </c>
      <c r="D1282">
        <v>1051</v>
      </c>
      <c r="E1282" t="s">
        <v>124</v>
      </c>
      <c r="F1282" t="s">
        <v>2311</v>
      </c>
      <c r="G1282" t="s">
        <v>1357</v>
      </c>
      <c r="H1282" t="s">
        <v>1520</v>
      </c>
      <c r="I1282" t="s">
        <v>1361</v>
      </c>
      <c r="J1282">
        <v>0.21590000000000001</v>
      </c>
    </row>
    <row r="1283" spans="1:10" hidden="1">
      <c r="A1283" t="s">
        <v>570</v>
      </c>
      <c r="B1283">
        <v>1049</v>
      </c>
      <c r="C1283" t="s">
        <v>775</v>
      </c>
      <c r="D1283">
        <v>1051</v>
      </c>
      <c r="E1283" t="s">
        <v>124</v>
      </c>
      <c r="F1283" t="s">
        <v>2320</v>
      </c>
      <c r="G1283" t="s">
        <v>2321</v>
      </c>
      <c r="H1283" t="s">
        <v>1269</v>
      </c>
      <c r="I1283" t="s">
        <v>1361</v>
      </c>
      <c r="J1283">
        <v>0.60229999999999995</v>
      </c>
    </row>
    <row r="1284" spans="1:10" hidden="1">
      <c r="A1284" t="s">
        <v>570</v>
      </c>
      <c r="B1284">
        <v>1049</v>
      </c>
      <c r="C1284" t="s">
        <v>775</v>
      </c>
      <c r="D1284">
        <v>1051</v>
      </c>
      <c r="E1284" t="s">
        <v>124</v>
      </c>
      <c r="F1284" t="s">
        <v>2320</v>
      </c>
      <c r="G1284" t="s">
        <v>2298</v>
      </c>
      <c r="H1284" t="s">
        <v>1520</v>
      </c>
      <c r="I1284" t="s">
        <v>1361</v>
      </c>
      <c r="J1284">
        <v>0.21590000000000001</v>
      </c>
    </row>
    <row r="1285" spans="1:10" hidden="1">
      <c r="A1285" t="s">
        <v>570</v>
      </c>
      <c r="B1285">
        <v>1049</v>
      </c>
      <c r="C1285" t="s">
        <v>775</v>
      </c>
      <c r="D1285">
        <v>1051</v>
      </c>
      <c r="E1285" t="s">
        <v>124</v>
      </c>
      <c r="F1285" t="s">
        <v>2322</v>
      </c>
      <c r="G1285" t="s">
        <v>2327</v>
      </c>
      <c r="H1285" t="s">
        <v>2324</v>
      </c>
      <c r="I1285" t="s">
        <v>1361</v>
      </c>
      <c r="J1285">
        <v>1.14E-2</v>
      </c>
    </row>
    <row r="1286" spans="1:10" hidden="1">
      <c r="A1286" t="s">
        <v>570</v>
      </c>
      <c r="B1286">
        <v>1049</v>
      </c>
      <c r="C1286" t="s">
        <v>775</v>
      </c>
      <c r="D1286">
        <v>1051</v>
      </c>
      <c r="E1286" t="s">
        <v>124</v>
      </c>
      <c r="F1286" t="s">
        <v>2322</v>
      </c>
      <c r="G1286" t="s">
        <v>2330</v>
      </c>
      <c r="H1286" t="s">
        <v>1436</v>
      </c>
      <c r="I1286" t="s">
        <v>1361</v>
      </c>
      <c r="J1286">
        <v>0.98860000000000003</v>
      </c>
    </row>
    <row r="1287" spans="1:10" hidden="1">
      <c r="A1287" t="s">
        <v>570</v>
      </c>
      <c r="B1287">
        <v>1049</v>
      </c>
      <c r="C1287" t="s">
        <v>775</v>
      </c>
      <c r="D1287">
        <v>1051</v>
      </c>
      <c r="E1287" t="s">
        <v>124</v>
      </c>
      <c r="F1287" t="s">
        <v>2332</v>
      </c>
      <c r="G1287" t="s">
        <v>2333</v>
      </c>
      <c r="H1287" t="s">
        <v>1395</v>
      </c>
      <c r="I1287" t="s">
        <v>1361</v>
      </c>
      <c r="J1287">
        <v>0.57950000000000002</v>
      </c>
    </row>
    <row r="1288" spans="1:10" hidden="1">
      <c r="A1288" t="s">
        <v>570</v>
      </c>
      <c r="B1288">
        <v>1049</v>
      </c>
      <c r="C1288" t="s">
        <v>775</v>
      </c>
      <c r="D1288">
        <v>1051</v>
      </c>
      <c r="E1288" t="s">
        <v>124</v>
      </c>
      <c r="F1288" t="s">
        <v>2332</v>
      </c>
      <c r="G1288" t="s">
        <v>2334</v>
      </c>
      <c r="H1288" t="s">
        <v>1273</v>
      </c>
      <c r="I1288" t="s">
        <v>1361</v>
      </c>
      <c r="J1288">
        <v>0.42049999999999998</v>
      </c>
    </row>
    <row r="1289" spans="1:10" hidden="1">
      <c r="A1289" t="s">
        <v>570</v>
      </c>
      <c r="B1289">
        <v>1400</v>
      </c>
      <c r="C1289" t="s">
        <v>777</v>
      </c>
      <c r="D1289">
        <v>999</v>
      </c>
      <c r="E1289" t="s">
        <v>358</v>
      </c>
      <c r="F1289" t="s">
        <v>1243</v>
      </c>
      <c r="G1289" t="s">
        <v>1243</v>
      </c>
      <c r="H1289" t="s">
        <v>1274</v>
      </c>
      <c r="I1289" t="s">
        <v>1274</v>
      </c>
      <c r="J1289">
        <v>1</v>
      </c>
    </row>
    <row r="1290" spans="1:10" hidden="1">
      <c r="A1290" t="s">
        <v>570</v>
      </c>
      <c r="B1290">
        <v>1400</v>
      </c>
      <c r="C1290" t="s">
        <v>777</v>
      </c>
      <c r="D1290">
        <v>999</v>
      </c>
      <c r="E1290" t="s">
        <v>358</v>
      </c>
      <c r="F1290" t="s">
        <v>2311</v>
      </c>
      <c r="G1290" t="s">
        <v>2312</v>
      </c>
      <c r="H1290" t="s">
        <v>1460</v>
      </c>
      <c r="I1290" t="s">
        <v>1274</v>
      </c>
      <c r="J1290">
        <v>0.10150000000000001</v>
      </c>
    </row>
    <row r="1291" spans="1:10" hidden="1">
      <c r="A1291" t="s">
        <v>570</v>
      </c>
      <c r="B1291">
        <v>1400</v>
      </c>
      <c r="C1291" t="s">
        <v>777</v>
      </c>
      <c r="D1291">
        <v>999</v>
      </c>
      <c r="E1291" t="s">
        <v>358</v>
      </c>
      <c r="F1291" t="s">
        <v>2311</v>
      </c>
      <c r="G1291" t="s">
        <v>2313</v>
      </c>
      <c r="H1291" t="s">
        <v>1417</v>
      </c>
      <c r="I1291" t="s">
        <v>1274</v>
      </c>
      <c r="J1291">
        <v>0.1066</v>
      </c>
    </row>
    <row r="1292" spans="1:10" hidden="1">
      <c r="A1292" t="s">
        <v>570</v>
      </c>
      <c r="B1292">
        <v>1400</v>
      </c>
      <c r="C1292" t="s">
        <v>777</v>
      </c>
      <c r="D1292">
        <v>999</v>
      </c>
      <c r="E1292" t="s">
        <v>358</v>
      </c>
      <c r="F1292" t="s">
        <v>2311</v>
      </c>
      <c r="G1292" t="s">
        <v>2314</v>
      </c>
      <c r="H1292" t="s">
        <v>1323</v>
      </c>
      <c r="I1292" t="s">
        <v>1274</v>
      </c>
      <c r="J1292">
        <v>9.1399999999999995E-2</v>
      </c>
    </row>
    <row r="1293" spans="1:10" hidden="1">
      <c r="A1293" t="s">
        <v>570</v>
      </c>
      <c r="B1293">
        <v>1400</v>
      </c>
      <c r="C1293" t="s">
        <v>777</v>
      </c>
      <c r="D1293">
        <v>999</v>
      </c>
      <c r="E1293" t="s">
        <v>358</v>
      </c>
      <c r="F1293" t="s">
        <v>2311</v>
      </c>
      <c r="G1293" t="s">
        <v>2315</v>
      </c>
      <c r="H1293" t="s">
        <v>1323</v>
      </c>
      <c r="I1293" t="s">
        <v>1274</v>
      </c>
      <c r="J1293">
        <v>9.1399999999999995E-2</v>
      </c>
    </row>
    <row r="1294" spans="1:10" hidden="1">
      <c r="A1294" t="s">
        <v>570</v>
      </c>
      <c r="B1294">
        <v>1400</v>
      </c>
      <c r="C1294" t="s">
        <v>777</v>
      </c>
      <c r="D1294">
        <v>999</v>
      </c>
      <c r="E1294" t="s">
        <v>358</v>
      </c>
      <c r="F1294" t="s">
        <v>2311</v>
      </c>
      <c r="G1294" t="s">
        <v>2316</v>
      </c>
      <c r="H1294" t="s">
        <v>1323</v>
      </c>
      <c r="I1294" t="s">
        <v>1274</v>
      </c>
      <c r="J1294">
        <v>9.1399999999999995E-2</v>
      </c>
    </row>
    <row r="1295" spans="1:10" hidden="1">
      <c r="A1295" t="s">
        <v>570</v>
      </c>
      <c r="B1295">
        <v>1400</v>
      </c>
      <c r="C1295" t="s">
        <v>777</v>
      </c>
      <c r="D1295">
        <v>999</v>
      </c>
      <c r="E1295" t="s">
        <v>358</v>
      </c>
      <c r="F1295" t="s">
        <v>2311</v>
      </c>
      <c r="G1295" t="s">
        <v>2317</v>
      </c>
      <c r="H1295" t="s">
        <v>1460</v>
      </c>
      <c r="I1295" t="s">
        <v>1274</v>
      </c>
      <c r="J1295">
        <v>0.10150000000000001</v>
      </c>
    </row>
    <row r="1296" spans="1:10" hidden="1">
      <c r="A1296" t="s">
        <v>570</v>
      </c>
      <c r="B1296">
        <v>1400</v>
      </c>
      <c r="C1296" t="s">
        <v>777</v>
      </c>
      <c r="D1296">
        <v>999</v>
      </c>
      <c r="E1296" t="s">
        <v>358</v>
      </c>
      <c r="F1296" t="s">
        <v>2311</v>
      </c>
      <c r="G1296" t="s">
        <v>2336</v>
      </c>
      <c r="H1296" t="s">
        <v>1591</v>
      </c>
      <c r="I1296" t="s">
        <v>1274</v>
      </c>
      <c r="J1296">
        <v>8.1199999999999994E-2</v>
      </c>
    </row>
    <row r="1297" spans="1:10" hidden="1">
      <c r="A1297" t="s">
        <v>570</v>
      </c>
      <c r="B1297">
        <v>1400</v>
      </c>
      <c r="C1297" t="s">
        <v>777</v>
      </c>
      <c r="D1297">
        <v>999</v>
      </c>
      <c r="E1297" t="s">
        <v>358</v>
      </c>
      <c r="F1297" t="s">
        <v>2311</v>
      </c>
      <c r="G1297" t="s">
        <v>2337</v>
      </c>
      <c r="H1297" t="s">
        <v>1253</v>
      </c>
      <c r="I1297" t="s">
        <v>1274</v>
      </c>
      <c r="J1297">
        <v>0.1472</v>
      </c>
    </row>
    <row r="1298" spans="1:10" hidden="1">
      <c r="A1298" t="s">
        <v>570</v>
      </c>
      <c r="B1298">
        <v>1400</v>
      </c>
      <c r="C1298" t="s">
        <v>777</v>
      </c>
      <c r="D1298">
        <v>999</v>
      </c>
      <c r="E1298" t="s">
        <v>358</v>
      </c>
      <c r="F1298" t="s">
        <v>2311</v>
      </c>
      <c r="G1298" t="s">
        <v>2318</v>
      </c>
      <c r="H1298" t="s">
        <v>1541</v>
      </c>
      <c r="I1298" t="s">
        <v>1274</v>
      </c>
      <c r="J1298">
        <v>0.1371</v>
      </c>
    </row>
    <row r="1299" spans="1:10" hidden="1">
      <c r="A1299" t="s">
        <v>570</v>
      </c>
      <c r="B1299">
        <v>1400</v>
      </c>
      <c r="C1299" t="s">
        <v>777</v>
      </c>
      <c r="D1299">
        <v>999</v>
      </c>
      <c r="E1299" t="s">
        <v>358</v>
      </c>
      <c r="F1299" t="s">
        <v>2311</v>
      </c>
      <c r="G1299" t="s">
        <v>2319</v>
      </c>
      <c r="H1299" t="s">
        <v>1250</v>
      </c>
      <c r="I1299" t="s">
        <v>1274</v>
      </c>
      <c r="J1299">
        <v>5.0799999999999998E-2</v>
      </c>
    </row>
    <row r="1300" spans="1:10" hidden="1">
      <c r="A1300" t="s">
        <v>570</v>
      </c>
      <c r="B1300">
        <v>1400</v>
      </c>
      <c r="C1300" t="s">
        <v>777</v>
      </c>
      <c r="D1300">
        <v>999</v>
      </c>
      <c r="E1300" t="s">
        <v>358</v>
      </c>
      <c r="F1300" t="s">
        <v>2320</v>
      </c>
      <c r="G1300" t="s">
        <v>2321</v>
      </c>
      <c r="H1300" t="s">
        <v>1441</v>
      </c>
      <c r="I1300" t="s">
        <v>1274</v>
      </c>
      <c r="J1300">
        <v>0.4975</v>
      </c>
    </row>
    <row r="1301" spans="1:10" hidden="1">
      <c r="A1301" t="s">
        <v>570</v>
      </c>
      <c r="B1301">
        <v>1400</v>
      </c>
      <c r="C1301" t="s">
        <v>777</v>
      </c>
      <c r="D1301">
        <v>999</v>
      </c>
      <c r="E1301" t="s">
        <v>358</v>
      </c>
      <c r="F1301" t="s">
        <v>2320</v>
      </c>
      <c r="G1301" t="s">
        <v>2340</v>
      </c>
      <c r="H1301" t="s">
        <v>1250</v>
      </c>
      <c r="I1301" t="s">
        <v>1274</v>
      </c>
      <c r="J1301">
        <v>5.0799999999999998E-2</v>
      </c>
    </row>
    <row r="1302" spans="1:10" hidden="1">
      <c r="A1302" t="s">
        <v>570</v>
      </c>
      <c r="B1302">
        <v>1400</v>
      </c>
      <c r="C1302" t="s">
        <v>777</v>
      </c>
      <c r="D1302">
        <v>999</v>
      </c>
      <c r="E1302" t="s">
        <v>358</v>
      </c>
      <c r="F1302" t="s">
        <v>2320</v>
      </c>
      <c r="G1302" t="s">
        <v>2341</v>
      </c>
      <c r="H1302" t="s">
        <v>1248</v>
      </c>
      <c r="I1302" t="s">
        <v>1274</v>
      </c>
      <c r="J1302">
        <v>3.0499999999999999E-2</v>
      </c>
    </row>
    <row r="1303" spans="1:10" hidden="1">
      <c r="A1303" t="s">
        <v>570</v>
      </c>
      <c r="B1303">
        <v>1400</v>
      </c>
      <c r="C1303" t="s">
        <v>777</v>
      </c>
      <c r="D1303">
        <v>999</v>
      </c>
      <c r="E1303" t="s">
        <v>358</v>
      </c>
      <c r="F1303" t="s">
        <v>2320</v>
      </c>
      <c r="G1303" t="s">
        <v>2298</v>
      </c>
      <c r="H1303" t="s">
        <v>1521</v>
      </c>
      <c r="I1303" t="s">
        <v>1274</v>
      </c>
      <c r="J1303">
        <v>0.1726</v>
      </c>
    </row>
    <row r="1304" spans="1:10" hidden="1">
      <c r="A1304" t="s">
        <v>570</v>
      </c>
      <c r="B1304">
        <v>1400</v>
      </c>
      <c r="C1304" t="s">
        <v>777</v>
      </c>
      <c r="D1304">
        <v>999</v>
      </c>
      <c r="E1304" t="s">
        <v>358</v>
      </c>
      <c r="F1304" t="s">
        <v>2322</v>
      </c>
      <c r="G1304" t="s">
        <v>2326</v>
      </c>
      <c r="H1304" t="s">
        <v>2329</v>
      </c>
      <c r="I1304" t="s">
        <v>1274</v>
      </c>
      <c r="J1304">
        <v>1.52E-2</v>
      </c>
    </row>
    <row r="1305" spans="1:10" hidden="1">
      <c r="A1305" t="s">
        <v>570</v>
      </c>
      <c r="B1305">
        <v>1400</v>
      </c>
      <c r="C1305" t="s">
        <v>777</v>
      </c>
      <c r="D1305">
        <v>999</v>
      </c>
      <c r="E1305" t="s">
        <v>358</v>
      </c>
      <c r="F1305" t="s">
        <v>2322</v>
      </c>
      <c r="G1305" t="s">
        <v>2327</v>
      </c>
      <c r="H1305" t="s">
        <v>2324</v>
      </c>
      <c r="I1305" t="s">
        <v>1274</v>
      </c>
      <c r="J1305">
        <v>5.1000000000000004E-3</v>
      </c>
    </row>
    <row r="1306" spans="1:10" hidden="1">
      <c r="A1306" t="s">
        <v>570</v>
      </c>
      <c r="B1306">
        <v>1400</v>
      </c>
      <c r="C1306" t="s">
        <v>777</v>
      </c>
      <c r="D1306">
        <v>999</v>
      </c>
      <c r="E1306" t="s">
        <v>358</v>
      </c>
      <c r="F1306" t="s">
        <v>2322</v>
      </c>
      <c r="G1306" t="s">
        <v>2352</v>
      </c>
      <c r="H1306" t="s">
        <v>2324</v>
      </c>
      <c r="I1306" t="s">
        <v>1274</v>
      </c>
      <c r="J1306">
        <v>5.1000000000000004E-3</v>
      </c>
    </row>
    <row r="1307" spans="1:10" hidden="1">
      <c r="A1307" t="s">
        <v>570</v>
      </c>
      <c r="B1307">
        <v>1400</v>
      </c>
      <c r="C1307" t="s">
        <v>777</v>
      </c>
      <c r="D1307">
        <v>999</v>
      </c>
      <c r="E1307" t="s">
        <v>358</v>
      </c>
      <c r="F1307" t="s">
        <v>2322</v>
      </c>
      <c r="G1307" t="s">
        <v>2330</v>
      </c>
      <c r="H1307" t="s">
        <v>1512</v>
      </c>
      <c r="I1307" t="s">
        <v>1274</v>
      </c>
      <c r="J1307">
        <v>0.97460000000000002</v>
      </c>
    </row>
    <row r="1308" spans="1:10" hidden="1">
      <c r="A1308" t="s">
        <v>570</v>
      </c>
      <c r="B1308">
        <v>1400</v>
      </c>
      <c r="C1308" t="s">
        <v>777</v>
      </c>
      <c r="D1308">
        <v>999</v>
      </c>
      <c r="E1308" t="s">
        <v>358</v>
      </c>
      <c r="F1308" t="s">
        <v>2332</v>
      </c>
      <c r="G1308" t="s">
        <v>2333</v>
      </c>
      <c r="H1308" t="s">
        <v>1366</v>
      </c>
      <c r="I1308" t="s">
        <v>1274</v>
      </c>
      <c r="J1308">
        <v>0.52280000000000004</v>
      </c>
    </row>
    <row r="1309" spans="1:10" hidden="1">
      <c r="A1309" t="s">
        <v>570</v>
      </c>
      <c r="B1309">
        <v>1400</v>
      </c>
      <c r="C1309" t="s">
        <v>777</v>
      </c>
      <c r="D1309">
        <v>999</v>
      </c>
      <c r="E1309" t="s">
        <v>358</v>
      </c>
      <c r="F1309" t="s">
        <v>2332</v>
      </c>
      <c r="G1309" t="s">
        <v>2334</v>
      </c>
      <c r="H1309" t="s">
        <v>1342</v>
      </c>
      <c r="I1309" t="s">
        <v>1274</v>
      </c>
      <c r="J1309">
        <v>0.47720000000000001</v>
      </c>
    </row>
    <row r="1310" spans="1:10" hidden="1">
      <c r="A1310" t="s">
        <v>570</v>
      </c>
      <c r="B1310">
        <v>157</v>
      </c>
      <c r="C1310" t="s">
        <v>778</v>
      </c>
      <c r="D1310">
        <v>158</v>
      </c>
      <c r="E1310" t="s">
        <v>126</v>
      </c>
      <c r="F1310" t="s">
        <v>1243</v>
      </c>
      <c r="G1310" t="s">
        <v>1243</v>
      </c>
      <c r="H1310" t="s">
        <v>1485</v>
      </c>
      <c r="I1310" t="s">
        <v>1485</v>
      </c>
      <c r="J1310">
        <v>1</v>
      </c>
    </row>
    <row r="1311" spans="1:10" hidden="1">
      <c r="A1311" t="s">
        <v>570</v>
      </c>
      <c r="B1311">
        <v>157</v>
      </c>
      <c r="C1311" t="s">
        <v>778</v>
      </c>
      <c r="D1311">
        <v>158</v>
      </c>
      <c r="E1311" t="s">
        <v>126</v>
      </c>
      <c r="F1311" t="s">
        <v>2311</v>
      </c>
      <c r="G1311" t="s">
        <v>2312</v>
      </c>
      <c r="H1311" t="s">
        <v>1541</v>
      </c>
      <c r="I1311" t="s">
        <v>1485</v>
      </c>
      <c r="J1311">
        <v>0.19570000000000001</v>
      </c>
    </row>
    <row r="1312" spans="1:10" hidden="1">
      <c r="A1312" t="s">
        <v>570</v>
      </c>
      <c r="B1312">
        <v>157</v>
      </c>
      <c r="C1312" t="s">
        <v>778</v>
      </c>
      <c r="D1312">
        <v>158</v>
      </c>
      <c r="E1312" t="s">
        <v>126</v>
      </c>
      <c r="F1312" t="s">
        <v>2311</v>
      </c>
      <c r="G1312" t="s">
        <v>2313</v>
      </c>
      <c r="H1312" t="s">
        <v>1249</v>
      </c>
      <c r="I1312" t="s">
        <v>1485</v>
      </c>
      <c r="J1312">
        <v>0.1812</v>
      </c>
    </row>
    <row r="1313" spans="1:10" hidden="1">
      <c r="A1313" t="s">
        <v>570</v>
      </c>
      <c r="B1313">
        <v>157</v>
      </c>
      <c r="C1313" t="s">
        <v>778</v>
      </c>
      <c r="D1313">
        <v>158</v>
      </c>
      <c r="E1313" t="s">
        <v>126</v>
      </c>
      <c r="F1313" t="s">
        <v>2311</v>
      </c>
      <c r="G1313" t="s">
        <v>2314</v>
      </c>
      <c r="H1313" t="s">
        <v>1290</v>
      </c>
      <c r="I1313" t="s">
        <v>1485</v>
      </c>
      <c r="J1313">
        <v>0.1739</v>
      </c>
    </row>
    <row r="1314" spans="1:10" hidden="1">
      <c r="A1314" t="s">
        <v>570</v>
      </c>
      <c r="B1314">
        <v>157</v>
      </c>
      <c r="C1314" t="s">
        <v>778</v>
      </c>
      <c r="D1314">
        <v>158</v>
      </c>
      <c r="E1314" t="s">
        <v>126</v>
      </c>
      <c r="F1314" t="s">
        <v>2311</v>
      </c>
      <c r="G1314" t="s">
        <v>2315</v>
      </c>
      <c r="H1314" t="s">
        <v>1261</v>
      </c>
      <c r="I1314" t="s">
        <v>1485</v>
      </c>
      <c r="J1314">
        <v>0.15939999999999999</v>
      </c>
    </row>
    <row r="1315" spans="1:10" hidden="1">
      <c r="A1315" t="s">
        <v>570</v>
      </c>
      <c r="B1315">
        <v>157</v>
      </c>
      <c r="C1315" t="s">
        <v>778</v>
      </c>
      <c r="D1315">
        <v>158</v>
      </c>
      <c r="E1315" t="s">
        <v>126</v>
      </c>
      <c r="F1315" t="s">
        <v>2311</v>
      </c>
      <c r="G1315" t="s">
        <v>2318</v>
      </c>
      <c r="H1315" t="s">
        <v>1249</v>
      </c>
      <c r="I1315" t="s">
        <v>1485</v>
      </c>
      <c r="J1315">
        <v>0.1812</v>
      </c>
    </row>
    <row r="1316" spans="1:10" hidden="1">
      <c r="A1316" t="s">
        <v>570</v>
      </c>
      <c r="B1316">
        <v>157</v>
      </c>
      <c r="C1316" t="s">
        <v>778</v>
      </c>
      <c r="D1316">
        <v>158</v>
      </c>
      <c r="E1316" t="s">
        <v>126</v>
      </c>
      <c r="F1316" t="s">
        <v>2311</v>
      </c>
      <c r="G1316" t="s">
        <v>2319</v>
      </c>
      <c r="H1316" t="s">
        <v>1298</v>
      </c>
      <c r="I1316" t="s">
        <v>1485</v>
      </c>
      <c r="J1316">
        <v>0.1087</v>
      </c>
    </row>
    <row r="1317" spans="1:10" hidden="1">
      <c r="A1317" t="s">
        <v>570</v>
      </c>
      <c r="B1317">
        <v>157</v>
      </c>
      <c r="C1317" t="s">
        <v>778</v>
      </c>
      <c r="D1317">
        <v>158</v>
      </c>
      <c r="E1317" t="s">
        <v>126</v>
      </c>
      <c r="F1317" t="s">
        <v>2320</v>
      </c>
      <c r="G1317" t="s">
        <v>2321</v>
      </c>
      <c r="H1317" t="s">
        <v>1420</v>
      </c>
      <c r="I1317" t="s">
        <v>1485</v>
      </c>
      <c r="J1317">
        <v>0.53620000000000001</v>
      </c>
    </row>
    <row r="1318" spans="1:10" hidden="1">
      <c r="A1318" t="s">
        <v>570</v>
      </c>
      <c r="B1318">
        <v>157</v>
      </c>
      <c r="C1318" t="s">
        <v>778</v>
      </c>
      <c r="D1318">
        <v>158</v>
      </c>
      <c r="E1318" t="s">
        <v>126</v>
      </c>
      <c r="F1318" t="s">
        <v>2320</v>
      </c>
      <c r="G1318" t="s">
        <v>2298</v>
      </c>
      <c r="H1318" t="s">
        <v>1271</v>
      </c>
      <c r="I1318" t="s">
        <v>1485</v>
      </c>
      <c r="J1318">
        <v>0.18840000000000001</v>
      </c>
    </row>
    <row r="1319" spans="1:10" hidden="1">
      <c r="A1319" t="s">
        <v>570</v>
      </c>
      <c r="B1319">
        <v>157</v>
      </c>
      <c r="C1319" t="s">
        <v>778</v>
      </c>
      <c r="D1319">
        <v>158</v>
      </c>
      <c r="E1319" t="s">
        <v>126</v>
      </c>
      <c r="F1319" t="s">
        <v>2322</v>
      </c>
      <c r="G1319" t="s">
        <v>2327</v>
      </c>
      <c r="H1319" t="s">
        <v>2335</v>
      </c>
      <c r="I1319" t="s">
        <v>1485</v>
      </c>
      <c r="J1319">
        <v>2.9000000000000001E-2</v>
      </c>
    </row>
    <row r="1320" spans="1:10" hidden="1">
      <c r="A1320" t="s">
        <v>570</v>
      </c>
      <c r="B1320">
        <v>157</v>
      </c>
      <c r="C1320" t="s">
        <v>778</v>
      </c>
      <c r="D1320">
        <v>158</v>
      </c>
      <c r="E1320" t="s">
        <v>126</v>
      </c>
      <c r="F1320" t="s">
        <v>2322</v>
      </c>
      <c r="G1320" t="s">
        <v>2328</v>
      </c>
      <c r="H1320" t="s">
        <v>1352</v>
      </c>
      <c r="I1320" t="s">
        <v>1485</v>
      </c>
      <c r="J1320">
        <v>5.0700000000000002E-2</v>
      </c>
    </row>
    <row r="1321" spans="1:10" hidden="1">
      <c r="A1321" t="s">
        <v>570</v>
      </c>
      <c r="B1321">
        <v>157</v>
      </c>
      <c r="C1321" t="s">
        <v>778</v>
      </c>
      <c r="D1321">
        <v>158</v>
      </c>
      <c r="E1321" t="s">
        <v>126</v>
      </c>
      <c r="F1321" t="s">
        <v>2322</v>
      </c>
      <c r="G1321" t="s">
        <v>2330</v>
      </c>
      <c r="H1321" t="s">
        <v>1398</v>
      </c>
      <c r="I1321" t="s">
        <v>1485</v>
      </c>
      <c r="J1321">
        <v>0.92030000000000001</v>
      </c>
    </row>
    <row r="1322" spans="1:10" hidden="1">
      <c r="A1322" t="s">
        <v>570</v>
      </c>
      <c r="B1322">
        <v>157</v>
      </c>
      <c r="C1322" t="s">
        <v>778</v>
      </c>
      <c r="D1322">
        <v>158</v>
      </c>
      <c r="E1322" t="s">
        <v>126</v>
      </c>
      <c r="F1322" t="s">
        <v>2332</v>
      </c>
      <c r="G1322" t="s">
        <v>2333</v>
      </c>
      <c r="H1322" t="s">
        <v>1414</v>
      </c>
      <c r="I1322" t="s">
        <v>1485</v>
      </c>
      <c r="J1322">
        <v>0.54349999999999998</v>
      </c>
    </row>
    <row r="1323" spans="1:10" hidden="1">
      <c r="A1323" t="s">
        <v>570</v>
      </c>
      <c r="B1323">
        <v>157</v>
      </c>
      <c r="C1323" t="s">
        <v>778</v>
      </c>
      <c r="D1323">
        <v>158</v>
      </c>
      <c r="E1323" t="s">
        <v>126</v>
      </c>
      <c r="F1323" t="s">
        <v>2332</v>
      </c>
      <c r="G1323" t="s">
        <v>2334</v>
      </c>
      <c r="H1323" t="s">
        <v>1306</v>
      </c>
      <c r="I1323" t="s">
        <v>1485</v>
      </c>
      <c r="J1323">
        <v>0.45650000000000002</v>
      </c>
    </row>
    <row r="1324" spans="1:10" hidden="1">
      <c r="A1324" t="s">
        <v>570</v>
      </c>
      <c r="B1324">
        <v>157</v>
      </c>
      <c r="C1324" t="s">
        <v>778</v>
      </c>
      <c r="D1324">
        <v>159</v>
      </c>
      <c r="E1324" t="s">
        <v>105</v>
      </c>
      <c r="F1324" t="s">
        <v>1243</v>
      </c>
      <c r="G1324" t="s">
        <v>1243</v>
      </c>
      <c r="H1324" t="s">
        <v>1364</v>
      </c>
      <c r="I1324" t="s">
        <v>1364</v>
      </c>
      <c r="J1324">
        <v>1</v>
      </c>
    </row>
    <row r="1325" spans="1:10" hidden="1">
      <c r="A1325" t="s">
        <v>570</v>
      </c>
      <c r="B1325">
        <v>157</v>
      </c>
      <c r="C1325" t="s">
        <v>778</v>
      </c>
      <c r="D1325">
        <v>159</v>
      </c>
      <c r="E1325" t="s">
        <v>105</v>
      </c>
      <c r="F1325" t="s">
        <v>2311</v>
      </c>
      <c r="G1325" t="s">
        <v>2343</v>
      </c>
      <c r="H1325" t="s">
        <v>1261</v>
      </c>
      <c r="I1325" t="s">
        <v>1364</v>
      </c>
      <c r="J1325">
        <v>0.21779999999999999</v>
      </c>
    </row>
    <row r="1326" spans="1:10" hidden="1">
      <c r="A1326" t="s">
        <v>570</v>
      </c>
      <c r="B1326">
        <v>157</v>
      </c>
      <c r="C1326" t="s">
        <v>778</v>
      </c>
      <c r="D1326">
        <v>159</v>
      </c>
      <c r="E1326" t="s">
        <v>105</v>
      </c>
      <c r="F1326" t="s">
        <v>2311</v>
      </c>
      <c r="G1326" t="s">
        <v>1250</v>
      </c>
      <c r="H1326" t="s">
        <v>1549</v>
      </c>
      <c r="I1326" t="s">
        <v>1364</v>
      </c>
      <c r="J1326">
        <v>0.22770000000000001</v>
      </c>
    </row>
    <row r="1327" spans="1:10" hidden="1">
      <c r="A1327" t="s">
        <v>570</v>
      </c>
      <c r="B1327">
        <v>157</v>
      </c>
      <c r="C1327" t="s">
        <v>778</v>
      </c>
      <c r="D1327">
        <v>159</v>
      </c>
      <c r="E1327" t="s">
        <v>105</v>
      </c>
      <c r="F1327" t="s">
        <v>2311</v>
      </c>
      <c r="G1327" t="s">
        <v>1401</v>
      </c>
      <c r="H1327" t="s">
        <v>1411</v>
      </c>
      <c r="I1327" t="s">
        <v>1364</v>
      </c>
      <c r="J1327">
        <v>0.32669999999999999</v>
      </c>
    </row>
    <row r="1328" spans="1:10" hidden="1">
      <c r="A1328" t="s">
        <v>570</v>
      </c>
      <c r="B1328">
        <v>157</v>
      </c>
      <c r="C1328" t="s">
        <v>778</v>
      </c>
      <c r="D1328">
        <v>159</v>
      </c>
      <c r="E1328" t="s">
        <v>105</v>
      </c>
      <c r="F1328" t="s">
        <v>2311</v>
      </c>
      <c r="G1328" t="s">
        <v>1357</v>
      </c>
      <c r="H1328" t="s">
        <v>1549</v>
      </c>
      <c r="I1328" t="s">
        <v>1364</v>
      </c>
      <c r="J1328">
        <v>0.22770000000000001</v>
      </c>
    </row>
    <row r="1329" spans="1:10" hidden="1">
      <c r="A1329" t="s">
        <v>570</v>
      </c>
      <c r="B1329">
        <v>157</v>
      </c>
      <c r="C1329" t="s">
        <v>778</v>
      </c>
      <c r="D1329">
        <v>159</v>
      </c>
      <c r="E1329" t="s">
        <v>105</v>
      </c>
      <c r="F1329" t="s">
        <v>2320</v>
      </c>
      <c r="G1329" t="s">
        <v>2321</v>
      </c>
      <c r="H1329" t="s">
        <v>1334</v>
      </c>
      <c r="I1329" t="s">
        <v>1364</v>
      </c>
      <c r="J1329">
        <v>0.47520000000000001</v>
      </c>
    </row>
    <row r="1330" spans="1:10" hidden="1">
      <c r="A1330" t="s">
        <v>570</v>
      </c>
      <c r="B1330">
        <v>157</v>
      </c>
      <c r="C1330" t="s">
        <v>778</v>
      </c>
      <c r="D1330">
        <v>159</v>
      </c>
      <c r="E1330" t="s">
        <v>105</v>
      </c>
      <c r="F1330" t="s">
        <v>2320</v>
      </c>
      <c r="G1330" t="s">
        <v>2298</v>
      </c>
      <c r="H1330" t="s">
        <v>1335</v>
      </c>
      <c r="I1330" t="s">
        <v>1364</v>
      </c>
      <c r="J1330">
        <v>7.9200000000000007E-2</v>
      </c>
    </row>
    <row r="1331" spans="1:10" hidden="1">
      <c r="A1331" t="s">
        <v>570</v>
      </c>
      <c r="B1331">
        <v>157</v>
      </c>
      <c r="C1331" t="s">
        <v>778</v>
      </c>
      <c r="D1331">
        <v>159</v>
      </c>
      <c r="E1331" t="s">
        <v>105</v>
      </c>
      <c r="F1331" t="s">
        <v>2322</v>
      </c>
      <c r="G1331" t="s">
        <v>2327</v>
      </c>
      <c r="H1331" t="s">
        <v>2329</v>
      </c>
      <c r="I1331" t="s">
        <v>1364</v>
      </c>
      <c r="J1331">
        <v>2.9700000000000001E-2</v>
      </c>
    </row>
    <row r="1332" spans="1:10" hidden="1">
      <c r="A1332" t="s">
        <v>570</v>
      </c>
      <c r="B1332">
        <v>157</v>
      </c>
      <c r="C1332" t="s">
        <v>778</v>
      </c>
      <c r="D1332">
        <v>159</v>
      </c>
      <c r="E1332" t="s">
        <v>105</v>
      </c>
      <c r="F1332" t="s">
        <v>2322</v>
      </c>
      <c r="G1332" t="s">
        <v>2328</v>
      </c>
      <c r="H1332" t="s">
        <v>2329</v>
      </c>
      <c r="I1332" t="s">
        <v>1364</v>
      </c>
      <c r="J1332">
        <v>2.9700000000000001E-2</v>
      </c>
    </row>
    <row r="1333" spans="1:10" hidden="1">
      <c r="A1333" t="s">
        <v>570</v>
      </c>
      <c r="B1333">
        <v>157</v>
      </c>
      <c r="C1333" t="s">
        <v>778</v>
      </c>
      <c r="D1333">
        <v>159</v>
      </c>
      <c r="E1333" t="s">
        <v>105</v>
      </c>
      <c r="F1333" t="s">
        <v>2322</v>
      </c>
      <c r="G1333" t="s">
        <v>2330</v>
      </c>
      <c r="H1333" t="s">
        <v>1375</v>
      </c>
      <c r="I1333" t="s">
        <v>1364</v>
      </c>
      <c r="J1333">
        <v>0.94059999999999999</v>
      </c>
    </row>
    <row r="1334" spans="1:10" hidden="1">
      <c r="A1334" t="s">
        <v>570</v>
      </c>
      <c r="B1334">
        <v>157</v>
      </c>
      <c r="C1334" t="s">
        <v>778</v>
      </c>
      <c r="D1334">
        <v>159</v>
      </c>
      <c r="E1334" t="s">
        <v>105</v>
      </c>
      <c r="F1334" t="s">
        <v>2332</v>
      </c>
      <c r="G1334" t="s">
        <v>2333</v>
      </c>
      <c r="H1334" t="s">
        <v>1331</v>
      </c>
      <c r="I1334" t="s">
        <v>1364</v>
      </c>
      <c r="J1334">
        <v>0.44550000000000001</v>
      </c>
    </row>
    <row r="1335" spans="1:10" hidden="1">
      <c r="A1335" t="s">
        <v>570</v>
      </c>
      <c r="B1335">
        <v>157</v>
      </c>
      <c r="C1335" t="s">
        <v>778</v>
      </c>
      <c r="D1335">
        <v>159</v>
      </c>
      <c r="E1335" t="s">
        <v>105</v>
      </c>
      <c r="F1335" t="s">
        <v>2332</v>
      </c>
      <c r="G1335" t="s">
        <v>2334</v>
      </c>
      <c r="H1335" t="s">
        <v>1458</v>
      </c>
      <c r="I1335" t="s">
        <v>1364</v>
      </c>
      <c r="J1335">
        <v>0.55449999999999999</v>
      </c>
    </row>
    <row r="1336" spans="1:10" hidden="1">
      <c r="A1336" t="s">
        <v>570</v>
      </c>
      <c r="B1336">
        <v>1047</v>
      </c>
      <c r="C1336" t="s">
        <v>780</v>
      </c>
      <c r="D1336">
        <v>1048</v>
      </c>
      <c r="E1336" t="s">
        <v>135</v>
      </c>
      <c r="F1336" t="s">
        <v>1243</v>
      </c>
      <c r="G1336" t="s">
        <v>1243</v>
      </c>
      <c r="H1336" t="s">
        <v>1298</v>
      </c>
      <c r="I1336" t="s">
        <v>1298</v>
      </c>
      <c r="J1336">
        <v>1</v>
      </c>
    </row>
    <row r="1337" spans="1:10" hidden="1">
      <c r="A1337" t="s">
        <v>570</v>
      </c>
      <c r="B1337">
        <v>1047</v>
      </c>
      <c r="C1337" t="s">
        <v>780</v>
      </c>
      <c r="D1337">
        <v>1048</v>
      </c>
      <c r="E1337" t="s">
        <v>135</v>
      </c>
      <c r="F1337" t="s">
        <v>2311</v>
      </c>
      <c r="G1337" t="s">
        <v>2312</v>
      </c>
      <c r="H1337" t="s">
        <v>2344</v>
      </c>
      <c r="I1337" t="s">
        <v>1298</v>
      </c>
      <c r="J1337">
        <v>0.1333</v>
      </c>
    </row>
    <row r="1338" spans="1:10" hidden="1">
      <c r="A1338" t="s">
        <v>570</v>
      </c>
      <c r="B1338">
        <v>1047</v>
      </c>
      <c r="C1338" t="s">
        <v>780</v>
      </c>
      <c r="D1338">
        <v>1048</v>
      </c>
      <c r="E1338" t="s">
        <v>135</v>
      </c>
      <c r="F1338" t="s">
        <v>2311</v>
      </c>
      <c r="G1338" t="s">
        <v>2313</v>
      </c>
      <c r="H1338" t="s">
        <v>2344</v>
      </c>
      <c r="I1338" t="s">
        <v>1298</v>
      </c>
      <c r="J1338">
        <v>0.1333</v>
      </c>
    </row>
    <row r="1339" spans="1:10" hidden="1">
      <c r="A1339" t="s">
        <v>570</v>
      </c>
      <c r="B1339">
        <v>1047</v>
      </c>
      <c r="C1339" t="s">
        <v>780</v>
      </c>
      <c r="D1339">
        <v>1048</v>
      </c>
      <c r="E1339" t="s">
        <v>135</v>
      </c>
      <c r="F1339" t="s">
        <v>2311</v>
      </c>
      <c r="G1339" t="s">
        <v>2315</v>
      </c>
      <c r="H1339" t="s">
        <v>2329</v>
      </c>
      <c r="I1339" t="s">
        <v>1298</v>
      </c>
      <c r="J1339">
        <v>0.2</v>
      </c>
    </row>
    <row r="1340" spans="1:10" hidden="1">
      <c r="A1340" t="s">
        <v>570</v>
      </c>
      <c r="B1340">
        <v>1047</v>
      </c>
      <c r="C1340" t="s">
        <v>780</v>
      </c>
      <c r="D1340">
        <v>1048</v>
      </c>
      <c r="E1340" t="s">
        <v>135</v>
      </c>
      <c r="F1340" t="s">
        <v>2311</v>
      </c>
      <c r="G1340" t="s">
        <v>2316</v>
      </c>
      <c r="H1340" t="s">
        <v>2324</v>
      </c>
      <c r="I1340" t="s">
        <v>1298</v>
      </c>
      <c r="J1340">
        <v>6.6699999999999995E-2</v>
      </c>
    </row>
    <row r="1341" spans="1:10" hidden="1">
      <c r="A1341" t="s">
        <v>570</v>
      </c>
      <c r="B1341">
        <v>1047</v>
      </c>
      <c r="C1341" t="s">
        <v>780</v>
      </c>
      <c r="D1341">
        <v>1048</v>
      </c>
      <c r="E1341" t="s">
        <v>135</v>
      </c>
      <c r="F1341" t="s">
        <v>2311</v>
      </c>
      <c r="G1341" t="s">
        <v>2317</v>
      </c>
      <c r="H1341" t="s">
        <v>2324</v>
      </c>
      <c r="I1341" t="s">
        <v>1298</v>
      </c>
      <c r="J1341">
        <v>6.6699999999999995E-2</v>
      </c>
    </row>
    <row r="1342" spans="1:10" hidden="1">
      <c r="A1342" t="s">
        <v>570</v>
      </c>
      <c r="B1342">
        <v>1047</v>
      </c>
      <c r="C1342" t="s">
        <v>780</v>
      </c>
      <c r="D1342">
        <v>1048</v>
      </c>
      <c r="E1342" t="s">
        <v>135</v>
      </c>
      <c r="F1342" t="s">
        <v>2311</v>
      </c>
      <c r="G1342" t="s">
        <v>2336</v>
      </c>
      <c r="H1342" t="s">
        <v>2324</v>
      </c>
      <c r="I1342" t="s">
        <v>1298</v>
      </c>
      <c r="J1342">
        <v>6.6699999999999995E-2</v>
      </c>
    </row>
    <row r="1343" spans="1:10" hidden="1">
      <c r="A1343" t="s">
        <v>570</v>
      </c>
      <c r="B1343">
        <v>1047</v>
      </c>
      <c r="C1343" t="s">
        <v>780</v>
      </c>
      <c r="D1343">
        <v>1048</v>
      </c>
      <c r="E1343" t="s">
        <v>135</v>
      </c>
      <c r="F1343" t="s">
        <v>2311</v>
      </c>
      <c r="G1343" t="s">
        <v>2318</v>
      </c>
      <c r="H1343" t="s">
        <v>2329</v>
      </c>
      <c r="I1343" t="s">
        <v>1298</v>
      </c>
      <c r="J1343">
        <v>0.2</v>
      </c>
    </row>
    <row r="1344" spans="1:10" hidden="1">
      <c r="A1344" t="s">
        <v>570</v>
      </c>
      <c r="B1344">
        <v>1047</v>
      </c>
      <c r="C1344" t="s">
        <v>780</v>
      </c>
      <c r="D1344">
        <v>1048</v>
      </c>
      <c r="E1344" t="s">
        <v>135</v>
      </c>
      <c r="F1344" t="s">
        <v>2311</v>
      </c>
      <c r="G1344" t="s">
        <v>2319</v>
      </c>
      <c r="H1344" t="s">
        <v>2344</v>
      </c>
      <c r="I1344" t="s">
        <v>1298</v>
      </c>
      <c r="J1344">
        <v>0.1333</v>
      </c>
    </row>
    <row r="1345" spans="1:10" hidden="1">
      <c r="A1345" t="s">
        <v>570</v>
      </c>
      <c r="B1345">
        <v>1047</v>
      </c>
      <c r="C1345" t="s">
        <v>780</v>
      </c>
      <c r="D1345">
        <v>1048</v>
      </c>
      <c r="E1345" t="s">
        <v>135</v>
      </c>
      <c r="F1345" t="s">
        <v>2322</v>
      </c>
      <c r="G1345" t="s">
        <v>2323</v>
      </c>
      <c r="H1345" t="s">
        <v>2324</v>
      </c>
      <c r="I1345" t="s">
        <v>1298</v>
      </c>
      <c r="J1345">
        <v>6.6699999999999995E-2</v>
      </c>
    </row>
    <row r="1346" spans="1:10" hidden="1">
      <c r="A1346" t="s">
        <v>570</v>
      </c>
      <c r="B1346">
        <v>1047</v>
      </c>
      <c r="C1346" t="s">
        <v>780</v>
      </c>
      <c r="D1346">
        <v>1048</v>
      </c>
      <c r="E1346" t="s">
        <v>135</v>
      </c>
      <c r="F1346" t="s">
        <v>2322</v>
      </c>
      <c r="G1346" t="s">
        <v>2327</v>
      </c>
      <c r="H1346" t="s">
        <v>2344</v>
      </c>
      <c r="I1346" t="s">
        <v>1298</v>
      </c>
      <c r="J1346">
        <v>0.1333</v>
      </c>
    </row>
    <row r="1347" spans="1:10" hidden="1">
      <c r="A1347" t="s">
        <v>570</v>
      </c>
      <c r="B1347">
        <v>1047</v>
      </c>
      <c r="C1347" t="s">
        <v>780</v>
      </c>
      <c r="D1347">
        <v>1048</v>
      </c>
      <c r="E1347" t="s">
        <v>135</v>
      </c>
      <c r="F1347" t="s">
        <v>2322</v>
      </c>
      <c r="G1347" t="s">
        <v>2328</v>
      </c>
      <c r="H1347" t="s">
        <v>2324</v>
      </c>
      <c r="I1347" t="s">
        <v>1298</v>
      </c>
      <c r="J1347">
        <v>6.6699999999999995E-2</v>
      </c>
    </row>
    <row r="1348" spans="1:10" hidden="1">
      <c r="A1348" t="s">
        <v>570</v>
      </c>
      <c r="B1348">
        <v>1047</v>
      </c>
      <c r="C1348" t="s">
        <v>780</v>
      </c>
      <c r="D1348">
        <v>1048</v>
      </c>
      <c r="E1348" t="s">
        <v>135</v>
      </c>
      <c r="F1348" t="s">
        <v>2322</v>
      </c>
      <c r="G1348" t="s">
        <v>2330</v>
      </c>
      <c r="H1348" t="s">
        <v>1401</v>
      </c>
      <c r="I1348" t="s">
        <v>1298</v>
      </c>
      <c r="J1348">
        <v>0.73329999999999995</v>
      </c>
    </row>
    <row r="1349" spans="1:10" hidden="1">
      <c r="A1349" t="s">
        <v>570</v>
      </c>
      <c r="B1349">
        <v>1047</v>
      </c>
      <c r="C1349" t="s">
        <v>780</v>
      </c>
      <c r="D1349">
        <v>1048</v>
      </c>
      <c r="E1349" t="s">
        <v>135</v>
      </c>
      <c r="F1349" t="s">
        <v>2332</v>
      </c>
      <c r="G1349" t="s">
        <v>2333</v>
      </c>
      <c r="H1349" t="s">
        <v>1252</v>
      </c>
      <c r="I1349" t="s">
        <v>1298</v>
      </c>
      <c r="J1349">
        <v>0.6</v>
      </c>
    </row>
    <row r="1350" spans="1:10" hidden="1">
      <c r="A1350" t="s">
        <v>570</v>
      </c>
      <c r="B1350">
        <v>1047</v>
      </c>
      <c r="C1350" t="s">
        <v>780</v>
      </c>
      <c r="D1350">
        <v>1048</v>
      </c>
      <c r="E1350" t="s">
        <v>135</v>
      </c>
      <c r="F1350" t="s">
        <v>2332</v>
      </c>
      <c r="G1350" t="s">
        <v>2334</v>
      </c>
      <c r="H1350" t="s">
        <v>1248</v>
      </c>
      <c r="I1350" t="s">
        <v>1298</v>
      </c>
      <c r="J1350">
        <v>0.4</v>
      </c>
    </row>
    <row r="1351" spans="1:10" hidden="1">
      <c r="A1351" t="s">
        <v>570</v>
      </c>
      <c r="B1351">
        <v>160</v>
      </c>
      <c r="C1351" t="s">
        <v>782</v>
      </c>
      <c r="D1351">
        <v>162</v>
      </c>
      <c r="E1351" t="s">
        <v>333</v>
      </c>
      <c r="F1351" t="s">
        <v>1243</v>
      </c>
      <c r="G1351" t="s">
        <v>1243</v>
      </c>
      <c r="H1351" t="s">
        <v>1641</v>
      </c>
      <c r="I1351" t="s">
        <v>1641</v>
      </c>
      <c r="J1351">
        <v>1</v>
      </c>
    </row>
    <row r="1352" spans="1:10" hidden="1">
      <c r="A1352" t="s">
        <v>570</v>
      </c>
      <c r="B1352">
        <v>160</v>
      </c>
      <c r="C1352" t="s">
        <v>782</v>
      </c>
      <c r="D1352">
        <v>162</v>
      </c>
      <c r="E1352" t="s">
        <v>333</v>
      </c>
      <c r="F1352" t="s">
        <v>2311</v>
      </c>
      <c r="G1352" t="s">
        <v>2312</v>
      </c>
      <c r="H1352" t="s">
        <v>1549</v>
      </c>
      <c r="I1352" t="s">
        <v>1641</v>
      </c>
      <c r="J1352">
        <v>0.20349999999999999</v>
      </c>
    </row>
    <row r="1353" spans="1:10" hidden="1">
      <c r="A1353" t="s">
        <v>570</v>
      </c>
      <c r="B1353">
        <v>160</v>
      </c>
      <c r="C1353" t="s">
        <v>782</v>
      </c>
      <c r="D1353">
        <v>162</v>
      </c>
      <c r="E1353" t="s">
        <v>333</v>
      </c>
      <c r="F1353" t="s">
        <v>2311</v>
      </c>
      <c r="G1353" t="s">
        <v>2313</v>
      </c>
      <c r="H1353" t="s">
        <v>1257</v>
      </c>
      <c r="I1353" t="s">
        <v>1641</v>
      </c>
      <c r="J1353">
        <v>0.115</v>
      </c>
    </row>
    <row r="1354" spans="1:10" hidden="1">
      <c r="A1354" t="s">
        <v>570</v>
      </c>
      <c r="B1354">
        <v>160</v>
      </c>
      <c r="C1354" t="s">
        <v>782</v>
      </c>
      <c r="D1354">
        <v>162</v>
      </c>
      <c r="E1354" t="s">
        <v>333</v>
      </c>
      <c r="F1354" t="s">
        <v>2311</v>
      </c>
      <c r="G1354" t="s">
        <v>2314</v>
      </c>
      <c r="H1354" t="s">
        <v>1357</v>
      </c>
      <c r="I1354" t="s">
        <v>1641</v>
      </c>
      <c r="J1354">
        <v>0.1062</v>
      </c>
    </row>
    <row r="1355" spans="1:10" hidden="1">
      <c r="A1355" t="s">
        <v>570</v>
      </c>
      <c r="B1355">
        <v>160</v>
      </c>
      <c r="C1355" t="s">
        <v>782</v>
      </c>
      <c r="D1355">
        <v>162</v>
      </c>
      <c r="E1355" t="s">
        <v>333</v>
      </c>
      <c r="F1355" t="s">
        <v>2311</v>
      </c>
      <c r="G1355" t="s">
        <v>2315</v>
      </c>
      <c r="H1355" t="s">
        <v>1401</v>
      </c>
      <c r="I1355" t="s">
        <v>1641</v>
      </c>
      <c r="J1355">
        <v>9.7299999999999998E-2</v>
      </c>
    </row>
    <row r="1356" spans="1:10" hidden="1">
      <c r="A1356" t="s">
        <v>570</v>
      </c>
      <c r="B1356">
        <v>160</v>
      </c>
      <c r="C1356" t="s">
        <v>782</v>
      </c>
      <c r="D1356">
        <v>162</v>
      </c>
      <c r="E1356" t="s">
        <v>333</v>
      </c>
      <c r="F1356" t="s">
        <v>2311</v>
      </c>
      <c r="G1356" t="s">
        <v>2316</v>
      </c>
      <c r="H1356" t="s">
        <v>1298</v>
      </c>
      <c r="I1356" t="s">
        <v>1641</v>
      </c>
      <c r="J1356">
        <v>0.13270000000000001</v>
      </c>
    </row>
    <row r="1357" spans="1:10" hidden="1">
      <c r="A1357" t="s">
        <v>570</v>
      </c>
      <c r="B1357">
        <v>160</v>
      </c>
      <c r="C1357" t="s">
        <v>782</v>
      </c>
      <c r="D1357">
        <v>162</v>
      </c>
      <c r="E1357" t="s">
        <v>333</v>
      </c>
      <c r="F1357" t="s">
        <v>2311</v>
      </c>
      <c r="G1357" t="s">
        <v>2317</v>
      </c>
      <c r="H1357" t="s">
        <v>1298</v>
      </c>
      <c r="I1357" t="s">
        <v>1641</v>
      </c>
      <c r="J1357">
        <v>0.13270000000000001</v>
      </c>
    </row>
    <row r="1358" spans="1:10" hidden="1">
      <c r="A1358" t="s">
        <v>570</v>
      </c>
      <c r="B1358">
        <v>160</v>
      </c>
      <c r="C1358" t="s">
        <v>782</v>
      </c>
      <c r="D1358">
        <v>162</v>
      </c>
      <c r="E1358" t="s">
        <v>333</v>
      </c>
      <c r="F1358" t="s">
        <v>2311</v>
      </c>
      <c r="G1358" t="s">
        <v>2318</v>
      </c>
      <c r="H1358" t="s">
        <v>1401</v>
      </c>
      <c r="I1358" t="s">
        <v>1641</v>
      </c>
      <c r="J1358">
        <v>9.7299999999999998E-2</v>
      </c>
    </row>
    <row r="1359" spans="1:10" hidden="1">
      <c r="A1359" t="s">
        <v>570</v>
      </c>
      <c r="B1359">
        <v>160</v>
      </c>
      <c r="C1359" t="s">
        <v>782</v>
      </c>
      <c r="D1359">
        <v>162</v>
      </c>
      <c r="E1359" t="s">
        <v>333</v>
      </c>
      <c r="F1359" t="s">
        <v>2311</v>
      </c>
      <c r="G1359" t="s">
        <v>2319</v>
      </c>
      <c r="H1359" t="s">
        <v>1257</v>
      </c>
      <c r="I1359" t="s">
        <v>1641</v>
      </c>
      <c r="J1359">
        <v>0.115</v>
      </c>
    </row>
    <row r="1360" spans="1:10" hidden="1">
      <c r="A1360" t="s">
        <v>570</v>
      </c>
      <c r="B1360">
        <v>160</v>
      </c>
      <c r="C1360" t="s">
        <v>782</v>
      </c>
      <c r="D1360">
        <v>162</v>
      </c>
      <c r="E1360" t="s">
        <v>333</v>
      </c>
      <c r="F1360" t="s">
        <v>2320</v>
      </c>
      <c r="G1360" t="s">
        <v>2321</v>
      </c>
      <c r="H1360" t="s">
        <v>1324</v>
      </c>
      <c r="I1360" t="s">
        <v>1641</v>
      </c>
      <c r="J1360">
        <v>0.34510000000000002</v>
      </c>
    </row>
    <row r="1361" spans="1:10" hidden="1">
      <c r="A1361" t="s">
        <v>570</v>
      </c>
      <c r="B1361">
        <v>160</v>
      </c>
      <c r="C1361" t="s">
        <v>782</v>
      </c>
      <c r="D1361">
        <v>162</v>
      </c>
      <c r="E1361" t="s">
        <v>333</v>
      </c>
      <c r="F1361" t="s">
        <v>2320</v>
      </c>
      <c r="G1361" t="s">
        <v>2298</v>
      </c>
      <c r="H1361" t="s">
        <v>1271</v>
      </c>
      <c r="I1361" t="s">
        <v>1641</v>
      </c>
      <c r="J1361">
        <v>0.2301</v>
      </c>
    </row>
    <row r="1362" spans="1:10" hidden="1">
      <c r="A1362" t="s">
        <v>570</v>
      </c>
      <c r="B1362">
        <v>160</v>
      </c>
      <c r="C1362" t="s">
        <v>782</v>
      </c>
      <c r="D1362">
        <v>162</v>
      </c>
      <c r="E1362" t="s">
        <v>333</v>
      </c>
      <c r="F1362" t="s">
        <v>2322</v>
      </c>
      <c r="G1362" t="s">
        <v>2323</v>
      </c>
      <c r="H1362" t="s">
        <v>2335</v>
      </c>
      <c r="I1362" t="s">
        <v>1641</v>
      </c>
      <c r="J1362">
        <v>3.5400000000000001E-2</v>
      </c>
    </row>
    <row r="1363" spans="1:10" hidden="1">
      <c r="A1363" t="s">
        <v>570</v>
      </c>
      <c r="B1363">
        <v>160</v>
      </c>
      <c r="C1363" t="s">
        <v>782</v>
      </c>
      <c r="D1363">
        <v>162</v>
      </c>
      <c r="E1363" t="s">
        <v>333</v>
      </c>
      <c r="F1363" t="s">
        <v>2322</v>
      </c>
      <c r="G1363" t="s">
        <v>2327</v>
      </c>
      <c r="H1363" t="s">
        <v>2344</v>
      </c>
      <c r="I1363" t="s">
        <v>1641</v>
      </c>
      <c r="J1363">
        <v>1.77E-2</v>
      </c>
    </row>
    <row r="1364" spans="1:10" hidden="1">
      <c r="A1364" t="s">
        <v>570</v>
      </c>
      <c r="B1364">
        <v>160</v>
      </c>
      <c r="C1364" t="s">
        <v>782</v>
      </c>
      <c r="D1364">
        <v>162</v>
      </c>
      <c r="E1364" t="s">
        <v>333</v>
      </c>
      <c r="F1364" t="s">
        <v>2322</v>
      </c>
      <c r="G1364" t="s">
        <v>2328</v>
      </c>
      <c r="H1364" t="s">
        <v>2344</v>
      </c>
      <c r="I1364" t="s">
        <v>1641</v>
      </c>
      <c r="J1364">
        <v>1.77E-2</v>
      </c>
    </row>
    <row r="1365" spans="1:10" hidden="1">
      <c r="A1365" t="s">
        <v>570</v>
      </c>
      <c r="B1365">
        <v>160</v>
      </c>
      <c r="C1365" t="s">
        <v>782</v>
      </c>
      <c r="D1365">
        <v>162</v>
      </c>
      <c r="E1365" t="s">
        <v>333</v>
      </c>
      <c r="F1365" t="s">
        <v>2322</v>
      </c>
      <c r="G1365" t="s">
        <v>2330</v>
      </c>
      <c r="H1365" t="s">
        <v>1409</v>
      </c>
      <c r="I1365" t="s">
        <v>1641</v>
      </c>
      <c r="J1365">
        <v>0.92920000000000003</v>
      </c>
    </row>
    <row r="1366" spans="1:10" hidden="1">
      <c r="A1366" t="s">
        <v>570</v>
      </c>
      <c r="B1366">
        <v>160</v>
      </c>
      <c r="C1366" t="s">
        <v>782</v>
      </c>
      <c r="D1366">
        <v>162</v>
      </c>
      <c r="E1366" t="s">
        <v>333</v>
      </c>
      <c r="F1366" t="s">
        <v>2332</v>
      </c>
      <c r="G1366" t="s">
        <v>2333</v>
      </c>
      <c r="H1366" t="s">
        <v>1283</v>
      </c>
      <c r="I1366" t="s">
        <v>1641</v>
      </c>
      <c r="J1366">
        <v>0.56640000000000001</v>
      </c>
    </row>
    <row r="1367" spans="1:10" hidden="1">
      <c r="A1367" t="s">
        <v>570</v>
      </c>
      <c r="B1367">
        <v>160</v>
      </c>
      <c r="C1367" t="s">
        <v>782</v>
      </c>
      <c r="D1367">
        <v>162</v>
      </c>
      <c r="E1367" t="s">
        <v>333</v>
      </c>
      <c r="F1367" t="s">
        <v>2332</v>
      </c>
      <c r="G1367" t="s">
        <v>2334</v>
      </c>
      <c r="H1367" t="s">
        <v>1386</v>
      </c>
      <c r="I1367" t="s">
        <v>1641</v>
      </c>
      <c r="J1367">
        <v>0.43359999999999999</v>
      </c>
    </row>
    <row r="1368" spans="1:10" hidden="1">
      <c r="A1368" t="s">
        <v>570</v>
      </c>
      <c r="B1368">
        <v>160</v>
      </c>
      <c r="C1368" t="s">
        <v>782</v>
      </c>
      <c r="D1368">
        <v>161</v>
      </c>
      <c r="E1368" t="s">
        <v>336</v>
      </c>
      <c r="F1368" t="s">
        <v>1243</v>
      </c>
      <c r="G1368" t="s">
        <v>1243</v>
      </c>
      <c r="H1368" t="s">
        <v>1287</v>
      </c>
      <c r="I1368" t="s">
        <v>1287</v>
      </c>
      <c r="J1368">
        <v>1</v>
      </c>
    </row>
    <row r="1369" spans="1:10" hidden="1">
      <c r="A1369" t="s">
        <v>570</v>
      </c>
      <c r="B1369">
        <v>160</v>
      </c>
      <c r="C1369" t="s">
        <v>782</v>
      </c>
      <c r="D1369">
        <v>161</v>
      </c>
      <c r="E1369" t="s">
        <v>336</v>
      </c>
      <c r="F1369" t="s">
        <v>2311</v>
      </c>
      <c r="G1369" t="s">
        <v>2336</v>
      </c>
      <c r="H1369" t="s">
        <v>1591</v>
      </c>
      <c r="I1369" t="s">
        <v>1287</v>
      </c>
      <c r="J1369">
        <v>0.15690000000000001</v>
      </c>
    </row>
    <row r="1370" spans="1:10" hidden="1">
      <c r="A1370" t="s">
        <v>570</v>
      </c>
      <c r="B1370">
        <v>160</v>
      </c>
      <c r="C1370" t="s">
        <v>782</v>
      </c>
      <c r="D1370">
        <v>161</v>
      </c>
      <c r="E1370" t="s">
        <v>336</v>
      </c>
      <c r="F1370" t="s">
        <v>2311</v>
      </c>
      <c r="G1370" t="s">
        <v>2337</v>
      </c>
      <c r="H1370" t="s">
        <v>1298</v>
      </c>
      <c r="I1370" t="s">
        <v>1287</v>
      </c>
      <c r="J1370">
        <v>0.14710000000000001</v>
      </c>
    </row>
    <row r="1371" spans="1:10" hidden="1">
      <c r="A1371" t="s">
        <v>570</v>
      </c>
      <c r="B1371">
        <v>160</v>
      </c>
      <c r="C1371" t="s">
        <v>782</v>
      </c>
      <c r="D1371">
        <v>161</v>
      </c>
      <c r="E1371" t="s">
        <v>336</v>
      </c>
      <c r="F1371" t="s">
        <v>2311</v>
      </c>
      <c r="G1371" t="s">
        <v>2343</v>
      </c>
      <c r="H1371" t="s">
        <v>1290</v>
      </c>
      <c r="I1371" t="s">
        <v>1287</v>
      </c>
      <c r="J1371">
        <v>0.23530000000000001</v>
      </c>
    </row>
    <row r="1372" spans="1:10" hidden="1">
      <c r="A1372" t="s">
        <v>570</v>
      </c>
      <c r="B1372">
        <v>160</v>
      </c>
      <c r="C1372" t="s">
        <v>782</v>
      </c>
      <c r="D1372">
        <v>161</v>
      </c>
      <c r="E1372" t="s">
        <v>336</v>
      </c>
      <c r="F1372" t="s">
        <v>2311</v>
      </c>
      <c r="G1372" t="s">
        <v>1250</v>
      </c>
      <c r="H1372" t="s">
        <v>1250</v>
      </c>
      <c r="I1372" t="s">
        <v>1287</v>
      </c>
      <c r="J1372">
        <v>9.8000000000000004E-2</v>
      </c>
    </row>
    <row r="1373" spans="1:10" hidden="1">
      <c r="A1373" t="s">
        <v>570</v>
      </c>
      <c r="B1373">
        <v>160</v>
      </c>
      <c r="C1373" t="s">
        <v>782</v>
      </c>
      <c r="D1373">
        <v>161</v>
      </c>
      <c r="E1373" t="s">
        <v>336</v>
      </c>
      <c r="F1373" t="s">
        <v>2311</v>
      </c>
      <c r="G1373" t="s">
        <v>1401</v>
      </c>
      <c r="H1373" t="s">
        <v>1520</v>
      </c>
      <c r="I1373" t="s">
        <v>1287</v>
      </c>
      <c r="J1373">
        <v>0.18629999999999999</v>
      </c>
    </row>
    <row r="1374" spans="1:10" hidden="1">
      <c r="A1374" t="s">
        <v>570</v>
      </c>
      <c r="B1374">
        <v>160</v>
      </c>
      <c r="C1374" t="s">
        <v>782</v>
      </c>
      <c r="D1374">
        <v>161</v>
      </c>
      <c r="E1374" t="s">
        <v>336</v>
      </c>
      <c r="F1374" t="s">
        <v>2311</v>
      </c>
      <c r="G1374" t="s">
        <v>1357</v>
      </c>
      <c r="H1374" t="s">
        <v>1323</v>
      </c>
      <c r="I1374" t="s">
        <v>1287</v>
      </c>
      <c r="J1374">
        <v>0.17649999999999999</v>
      </c>
    </row>
    <row r="1375" spans="1:10" hidden="1">
      <c r="A1375" t="s">
        <v>570</v>
      </c>
      <c r="B1375">
        <v>160</v>
      </c>
      <c r="C1375" t="s">
        <v>782</v>
      </c>
      <c r="D1375">
        <v>161</v>
      </c>
      <c r="E1375" t="s">
        <v>336</v>
      </c>
      <c r="F1375" t="s">
        <v>2320</v>
      </c>
      <c r="G1375" t="s">
        <v>2321</v>
      </c>
      <c r="H1375" t="s">
        <v>1271</v>
      </c>
      <c r="I1375" t="s">
        <v>1287</v>
      </c>
      <c r="J1375">
        <v>0.25490000000000002</v>
      </c>
    </row>
    <row r="1376" spans="1:10" hidden="1">
      <c r="A1376" t="s">
        <v>570</v>
      </c>
      <c r="B1376">
        <v>160</v>
      </c>
      <c r="C1376" t="s">
        <v>782</v>
      </c>
      <c r="D1376">
        <v>161</v>
      </c>
      <c r="E1376" t="s">
        <v>336</v>
      </c>
      <c r="F1376" t="s">
        <v>2320</v>
      </c>
      <c r="G1376" t="s">
        <v>2298</v>
      </c>
      <c r="H1376" t="s">
        <v>1333</v>
      </c>
      <c r="I1376" t="s">
        <v>1287</v>
      </c>
      <c r="J1376">
        <v>0.16669999999999999</v>
      </c>
    </row>
    <row r="1377" spans="1:10" hidden="1">
      <c r="A1377" t="s">
        <v>570</v>
      </c>
      <c r="B1377">
        <v>160</v>
      </c>
      <c r="C1377" t="s">
        <v>782</v>
      </c>
      <c r="D1377">
        <v>161</v>
      </c>
      <c r="E1377" t="s">
        <v>336</v>
      </c>
      <c r="F1377" t="s">
        <v>2322</v>
      </c>
      <c r="G1377" t="s">
        <v>2325</v>
      </c>
      <c r="H1377" t="s">
        <v>2344</v>
      </c>
      <c r="I1377" t="s">
        <v>1287</v>
      </c>
      <c r="J1377">
        <v>1.9599999999999999E-2</v>
      </c>
    </row>
    <row r="1378" spans="1:10" hidden="1">
      <c r="A1378" t="s">
        <v>570</v>
      </c>
      <c r="B1378">
        <v>160</v>
      </c>
      <c r="C1378" t="s">
        <v>782</v>
      </c>
      <c r="D1378">
        <v>161</v>
      </c>
      <c r="E1378" t="s">
        <v>336</v>
      </c>
      <c r="F1378" t="s">
        <v>2322</v>
      </c>
      <c r="G1378" t="s">
        <v>2327</v>
      </c>
      <c r="H1378" t="s">
        <v>2324</v>
      </c>
      <c r="I1378" t="s">
        <v>1287</v>
      </c>
      <c r="J1378">
        <v>9.7999999999999997E-3</v>
      </c>
    </row>
    <row r="1379" spans="1:10" hidden="1">
      <c r="A1379" t="s">
        <v>570</v>
      </c>
      <c r="B1379">
        <v>160</v>
      </c>
      <c r="C1379" t="s">
        <v>782</v>
      </c>
      <c r="D1379">
        <v>161</v>
      </c>
      <c r="E1379" t="s">
        <v>336</v>
      </c>
      <c r="F1379" t="s">
        <v>2322</v>
      </c>
      <c r="G1379" t="s">
        <v>2330</v>
      </c>
      <c r="H1379" t="s">
        <v>1373</v>
      </c>
      <c r="I1379" t="s">
        <v>1287</v>
      </c>
      <c r="J1379">
        <v>0.97060000000000002</v>
      </c>
    </row>
    <row r="1380" spans="1:10" hidden="1">
      <c r="A1380" t="s">
        <v>570</v>
      </c>
      <c r="B1380">
        <v>160</v>
      </c>
      <c r="C1380" t="s">
        <v>782</v>
      </c>
      <c r="D1380">
        <v>161</v>
      </c>
      <c r="E1380" t="s">
        <v>336</v>
      </c>
      <c r="F1380" t="s">
        <v>2332</v>
      </c>
      <c r="G1380" t="s">
        <v>2333</v>
      </c>
      <c r="H1380" t="s">
        <v>1351</v>
      </c>
      <c r="I1380" t="s">
        <v>1287</v>
      </c>
      <c r="J1380">
        <v>0.46079999999999999</v>
      </c>
    </row>
    <row r="1381" spans="1:10" hidden="1">
      <c r="A1381" t="s">
        <v>570</v>
      </c>
      <c r="B1381">
        <v>160</v>
      </c>
      <c r="C1381" t="s">
        <v>782</v>
      </c>
      <c r="D1381">
        <v>161</v>
      </c>
      <c r="E1381" t="s">
        <v>336</v>
      </c>
      <c r="F1381" t="s">
        <v>2332</v>
      </c>
      <c r="G1381" t="s">
        <v>2334</v>
      </c>
      <c r="H1381" t="s">
        <v>1419</v>
      </c>
      <c r="I1381" t="s">
        <v>1287</v>
      </c>
      <c r="J1381">
        <v>0.53920000000000001</v>
      </c>
    </row>
    <row r="1382" spans="1:10" hidden="1">
      <c r="A1382" t="s">
        <v>570</v>
      </c>
      <c r="B1382">
        <v>163</v>
      </c>
      <c r="C1382" t="s">
        <v>784</v>
      </c>
      <c r="D1382">
        <v>164</v>
      </c>
      <c r="E1382" t="s">
        <v>20</v>
      </c>
      <c r="F1382" t="s">
        <v>1243</v>
      </c>
      <c r="G1382" t="s">
        <v>1243</v>
      </c>
      <c r="H1382" t="s">
        <v>1340</v>
      </c>
      <c r="I1382" t="s">
        <v>1340</v>
      </c>
      <c r="J1382">
        <v>1</v>
      </c>
    </row>
    <row r="1383" spans="1:10" hidden="1">
      <c r="A1383" t="s">
        <v>570</v>
      </c>
      <c r="B1383">
        <v>163</v>
      </c>
      <c r="C1383" t="s">
        <v>784</v>
      </c>
      <c r="D1383">
        <v>164</v>
      </c>
      <c r="E1383" t="s">
        <v>20</v>
      </c>
      <c r="F1383" t="s">
        <v>2311</v>
      </c>
      <c r="G1383" t="s">
        <v>2312</v>
      </c>
      <c r="H1383" t="s">
        <v>1335</v>
      </c>
      <c r="I1383" t="s">
        <v>1340</v>
      </c>
      <c r="J1383">
        <v>8.9899999999999994E-2</v>
      </c>
    </row>
    <row r="1384" spans="1:10" hidden="1">
      <c r="A1384" t="s">
        <v>570</v>
      </c>
      <c r="B1384">
        <v>163</v>
      </c>
      <c r="C1384" t="s">
        <v>784</v>
      </c>
      <c r="D1384">
        <v>164</v>
      </c>
      <c r="E1384" t="s">
        <v>20</v>
      </c>
      <c r="F1384" t="s">
        <v>2311</v>
      </c>
      <c r="G1384" t="s">
        <v>2313</v>
      </c>
      <c r="H1384" t="s">
        <v>1352</v>
      </c>
      <c r="I1384" t="s">
        <v>1340</v>
      </c>
      <c r="J1384">
        <v>7.8700000000000006E-2</v>
      </c>
    </row>
    <row r="1385" spans="1:10" hidden="1">
      <c r="A1385" t="s">
        <v>570</v>
      </c>
      <c r="B1385">
        <v>163</v>
      </c>
      <c r="C1385" t="s">
        <v>784</v>
      </c>
      <c r="D1385">
        <v>164</v>
      </c>
      <c r="E1385" t="s">
        <v>20</v>
      </c>
      <c r="F1385" t="s">
        <v>2311</v>
      </c>
      <c r="G1385" t="s">
        <v>2314</v>
      </c>
      <c r="H1385" t="s">
        <v>1252</v>
      </c>
      <c r="I1385" t="s">
        <v>1340</v>
      </c>
      <c r="J1385">
        <v>0.1011</v>
      </c>
    </row>
    <row r="1386" spans="1:10" hidden="1">
      <c r="A1386" t="s">
        <v>570</v>
      </c>
      <c r="B1386">
        <v>163</v>
      </c>
      <c r="C1386" t="s">
        <v>784</v>
      </c>
      <c r="D1386">
        <v>164</v>
      </c>
      <c r="E1386" t="s">
        <v>20</v>
      </c>
      <c r="F1386" t="s">
        <v>2311</v>
      </c>
      <c r="G1386" t="s">
        <v>2315</v>
      </c>
      <c r="H1386" t="s">
        <v>1252</v>
      </c>
      <c r="I1386" t="s">
        <v>1340</v>
      </c>
      <c r="J1386">
        <v>0.1011</v>
      </c>
    </row>
    <row r="1387" spans="1:10" hidden="1">
      <c r="A1387" t="s">
        <v>570</v>
      </c>
      <c r="B1387">
        <v>163</v>
      </c>
      <c r="C1387" t="s">
        <v>784</v>
      </c>
      <c r="D1387">
        <v>164</v>
      </c>
      <c r="E1387" t="s">
        <v>20</v>
      </c>
      <c r="F1387" t="s">
        <v>2311</v>
      </c>
      <c r="G1387" t="s">
        <v>2316</v>
      </c>
      <c r="H1387" t="s">
        <v>1335</v>
      </c>
      <c r="I1387" t="s">
        <v>1340</v>
      </c>
      <c r="J1387">
        <v>8.9899999999999994E-2</v>
      </c>
    </row>
    <row r="1388" spans="1:10" hidden="1">
      <c r="A1388" t="s">
        <v>570</v>
      </c>
      <c r="B1388">
        <v>163</v>
      </c>
      <c r="C1388" t="s">
        <v>784</v>
      </c>
      <c r="D1388">
        <v>164</v>
      </c>
      <c r="E1388" t="s">
        <v>20</v>
      </c>
      <c r="F1388" t="s">
        <v>2311</v>
      </c>
      <c r="G1388" t="s">
        <v>2317</v>
      </c>
      <c r="H1388" t="s">
        <v>1357</v>
      </c>
      <c r="I1388" t="s">
        <v>1340</v>
      </c>
      <c r="J1388">
        <v>0.1348</v>
      </c>
    </row>
    <row r="1389" spans="1:10" hidden="1">
      <c r="A1389" t="s">
        <v>570</v>
      </c>
      <c r="B1389">
        <v>163</v>
      </c>
      <c r="C1389" t="s">
        <v>784</v>
      </c>
      <c r="D1389">
        <v>164</v>
      </c>
      <c r="E1389" t="s">
        <v>20</v>
      </c>
      <c r="F1389" t="s">
        <v>2311</v>
      </c>
      <c r="G1389" t="s">
        <v>2336</v>
      </c>
      <c r="H1389" t="s">
        <v>1257</v>
      </c>
      <c r="I1389" t="s">
        <v>1340</v>
      </c>
      <c r="J1389">
        <v>0.14610000000000001</v>
      </c>
    </row>
    <row r="1390" spans="1:10" hidden="1">
      <c r="A1390" t="s">
        <v>570</v>
      </c>
      <c r="B1390">
        <v>163</v>
      </c>
      <c r="C1390" t="s">
        <v>784</v>
      </c>
      <c r="D1390">
        <v>164</v>
      </c>
      <c r="E1390" t="s">
        <v>20</v>
      </c>
      <c r="F1390" t="s">
        <v>2311</v>
      </c>
      <c r="G1390" t="s">
        <v>2337</v>
      </c>
      <c r="H1390" t="s">
        <v>1401</v>
      </c>
      <c r="I1390" t="s">
        <v>1340</v>
      </c>
      <c r="J1390">
        <v>0.1236</v>
      </c>
    </row>
    <row r="1391" spans="1:10" hidden="1">
      <c r="A1391" t="s">
        <v>570</v>
      </c>
      <c r="B1391">
        <v>163</v>
      </c>
      <c r="C1391" t="s">
        <v>784</v>
      </c>
      <c r="D1391">
        <v>164</v>
      </c>
      <c r="E1391" t="s">
        <v>20</v>
      </c>
      <c r="F1391" t="s">
        <v>2311</v>
      </c>
      <c r="G1391" t="s">
        <v>2318</v>
      </c>
      <c r="H1391" t="s">
        <v>1352</v>
      </c>
      <c r="I1391" t="s">
        <v>1340</v>
      </c>
      <c r="J1391">
        <v>7.8700000000000006E-2</v>
      </c>
    </row>
    <row r="1392" spans="1:10" hidden="1">
      <c r="A1392" t="s">
        <v>570</v>
      </c>
      <c r="B1392">
        <v>163</v>
      </c>
      <c r="C1392" t="s">
        <v>784</v>
      </c>
      <c r="D1392">
        <v>164</v>
      </c>
      <c r="E1392" t="s">
        <v>20</v>
      </c>
      <c r="F1392" t="s">
        <v>2311</v>
      </c>
      <c r="G1392" t="s">
        <v>2319</v>
      </c>
      <c r="H1392" t="s">
        <v>1312</v>
      </c>
      <c r="I1392" t="s">
        <v>1340</v>
      </c>
      <c r="J1392">
        <v>5.62E-2</v>
      </c>
    </row>
    <row r="1393" spans="1:10" hidden="1">
      <c r="A1393" t="s">
        <v>570</v>
      </c>
      <c r="B1393">
        <v>163</v>
      </c>
      <c r="C1393" t="s">
        <v>784</v>
      </c>
      <c r="D1393">
        <v>164</v>
      </c>
      <c r="E1393" t="s">
        <v>20</v>
      </c>
      <c r="F1393" t="s">
        <v>2320</v>
      </c>
      <c r="G1393" t="s">
        <v>2321</v>
      </c>
      <c r="H1393" t="s">
        <v>1419</v>
      </c>
      <c r="I1393" t="s">
        <v>1340</v>
      </c>
      <c r="J1393">
        <v>0.61799999999999999</v>
      </c>
    </row>
    <row r="1394" spans="1:10" hidden="1">
      <c r="A1394" t="s">
        <v>570</v>
      </c>
      <c r="B1394">
        <v>163</v>
      </c>
      <c r="C1394" t="s">
        <v>784</v>
      </c>
      <c r="D1394">
        <v>164</v>
      </c>
      <c r="E1394" t="s">
        <v>20</v>
      </c>
      <c r="F1394" t="s">
        <v>2320</v>
      </c>
      <c r="G1394" t="s">
        <v>2298</v>
      </c>
      <c r="H1394" t="s">
        <v>1298</v>
      </c>
      <c r="I1394" t="s">
        <v>1340</v>
      </c>
      <c r="J1394">
        <v>0.16850000000000001</v>
      </c>
    </row>
    <row r="1395" spans="1:10" hidden="1">
      <c r="A1395" t="s">
        <v>570</v>
      </c>
      <c r="B1395">
        <v>163</v>
      </c>
      <c r="C1395" t="s">
        <v>784</v>
      </c>
      <c r="D1395">
        <v>164</v>
      </c>
      <c r="E1395" t="s">
        <v>20</v>
      </c>
      <c r="F1395" t="s">
        <v>2322</v>
      </c>
      <c r="G1395" t="s">
        <v>2323</v>
      </c>
      <c r="H1395" t="s">
        <v>2335</v>
      </c>
      <c r="I1395" t="s">
        <v>1340</v>
      </c>
      <c r="J1395">
        <v>4.4900000000000002E-2</v>
      </c>
    </row>
    <row r="1396" spans="1:10" hidden="1">
      <c r="A1396" t="s">
        <v>570</v>
      </c>
      <c r="B1396">
        <v>163</v>
      </c>
      <c r="C1396" t="s">
        <v>784</v>
      </c>
      <c r="D1396">
        <v>164</v>
      </c>
      <c r="E1396" t="s">
        <v>20</v>
      </c>
      <c r="F1396" t="s">
        <v>2322</v>
      </c>
      <c r="G1396" t="s">
        <v>2327</v>
      </c>
      <c r="H1396" t="s">
        <v>2324</v>
      </c>
      <c r="I1396" t="s">
        <v>1340</v>
      </c>
      <c r="J1396">
        <v>1.12E-2</v>
      </c>
    </row>
    <row r="1397" spans="1:10" hidden="1">
      <c r="A1397" t="s">
        <v>570</v>
      </c>
      <c r="B1397">
        <v>163</v>
      </c>
      <c r="C1397" t="s">
        <v>784</v>
      </c>
      <c r="D1397">
        <v>164</v>
      </c>
      <c r="E1397" t="s">
        <v>20</v>
      </c>
      <c r="F1397" t="s">
        <v>2322</v>
      </c>
      <c r="G1397" t="s">
        <v>2328</v>
      </c>
      <c r="H1397" t="s">
        <v>1333</v>
      </c>
      <c r="I1397" t="s">
        <v>1340</v>
      </c>
      <c r="J1397">
        <v>0.191</v>
      </c>
    </row>
    <row r="1398" spans="1:10" hidden="1">
      <c r="A1398" t="s">
        <v>570</v>
      </c>
      <c r="B1398">
        <v>163</v>
      </c>
      <c r="C1398" t="s">
        <v>784</v>
      </c>
      <c r="D1398">
        <v>164</v>
      </c>
      <c r="E1398" t="s">
        <v>20</v>
      </c>
      <c r="F1398" t="s">
        <v>2322</v>
      </c>
      <c r="G1398" t="s">
        <v>2330</v>
      </c>
      <c r="H1398" t="s">
        <v>1447</v>
      </c>
      <c r="I1398" t="s">
        <v>1340</v>
      </c>
      <c r="J1398">
        <v>0.75280000000000002</v>
      </c>
    </row>
    <row r="1399" spans="1:10" hidden="1">
      <c r="A1399" t="s">
        <v>570</v>
      </c>
      <c r="B1399">
        <v>163</v>
      </c>
      <c r="C1399" t="s">
        <v>784</v>
      </c>
      <c r="D1399">
        <v>164</v>
      </c>
      <c r="E1399" t="s">
        <v>20</v>
      </c>
      <c r="F1399" t="s">
        <v>2332</v>
      </c>
      <c r="G1399" t="s">
        <v>2333</v>
      </c>
      <c r="H1399" t="s">
        <v>1324</v>
      </c>
      <c r="I1399" t="s">
        <v>1340</v>
      </c>
      <c r="J1399">
        <v>0.43819999999999998</v>
      </c>
    </row>
    <row r="1400" spans="1:10" hidden="1">
      <c r="A1400" t="s">
        <v>570</v>
      </c>
      <c r="B1400">
        <v>163</v>
      </c>
      <c r="C1400" t="s">
        <v>784</v>
      </c>
      <c r="D1400">
        <v>164</v>
      </c>
      <c r="E1400" t="s">
        <v>20</v>
      </c>
      <c r="F1400" t="s">
        <v>2332</v>
      </c>
      <c r="G1400" t="s">
        <v>2334</v>
      </c>
      <c r="H1400" t="s">
        <v>1402</v>
      </c>
      <c r="I1400" t="s">
        <v>1340</v>
      </c>
      <c r="J1400">
        <v>0.56179999999999997</v>
      </c>
    </row>
    <row r="1401" spans="1:10" hidden="1">
      <c r="A1401" t="s">
        <v>570</v>
      </c>
      <c r="B1401">
        <v>163</v>
      </c>
      <c r="C1401" t="s">
        <v>784</v>
      </c>
      <c r="D1401">
        <v>165</v>
      </c>
      <c r="E1401" t="s">
        <v>208</v>
      </c>
      <c r="F1401" t="s">
        <v>1243</v>
      </c>
      <c r="G1401" t="s">
        <v>1243</v>
      </c>
      <c r="H1401" t="s">
        <v>1365</v>
      </c>
      <c r="I1401" t="s">
        <v>1365</v>
      </c>
      <c r="J1401">
        <v>1</v>
      </c>
    </row>
    <row r="1402" spans="1:10" hidden="1">
      <c r="A1402" t="s">
        <v>570</v>
      </c>
      <c r="B1402">
        <v>163</v>
      </c>
      <c r="C1402" t="s">
        <v>784</v>
      </c>
      <c r="D1402">
        <v>165</v>
      </c>
      <c r="E1402" t="s">
        <v>208</v>
      </c>
      <c r="F1402" t="s">
        <v>2311</v>
      </c>
      <c r="G1402" t="s">
        <v>2343</v>
      </c>
      <c r="H1402" t="s">
        <v>1249</v>
      </c>
      <c r="I1402" t="s">
        <v>1365</v>
      </c>
      <c r="J1402">
        <v>0.29759999999999998</v>
      </c>
    </row>
    <row r="1403" spans="1:10" hidden="1">
      <c r="A1403" t="s">
        <v>570</v>
      </c>
      <c r="B1403">
        <v>163</v>
      </c>
      <c r="C1403" t="s">
        <v>784</v>
      </c>
      <c r="D1403">
        <v>165</v>
      </c>
      <c r="E1403" t="s">
        <v>208</v>
      </c>
      <c r="F1403" t="s">
        <v>2311</v>
      </c>
      <c r="G1403" t="s">
        <v>1250</v>
      </c>
      <c r="H1403" t="s">
        <v>1261</v>
      </c>
      <c r="I1403" t="s">
        <v>1365</v>
      </c>
      <c r="J1403">
        <v>0.26190000000000002</v>
      </c>
    </row>
    <row r="1404" spans="1:10" hidden="1">
      <c r="A1404" t="s">
        <v>570</v>
      </c>
      <c r="B1404">
        <v>163</v>
      </c>
      <c r="C1404" t="s">
        <v>784</v>
      </c>
      <c r="D1404">
        <v>165</v>
      </c>
      <c r="E1404" t="s">
        <v>208</v>
      </c>
      <c r="F1404" t="s">
        <v>2311</v>
      </c>
      <c r="G1404" t="s">
        <v>1401</v>
      </c>
      <c r="H1404" t="s">
        <v>1249</v>
      </c>
      <c r="I1404" t="s">
        <v>1365</v>
      </c>
      <c r="J1404">
        <v>0.29759999999999998</v>
      </c>
    </row>
    <row r="1405" spans="1:10" hidden="1">
      <c r="A1405" t="s">
        <v>570</v>
      </c>
      <c r="B1405">
        <v>163</v>
      </c>
      <c r="C1405" t="s">
        <v>784</v>
      </c>
      <c r="D1405">
        <v>165</v>
      </c>
      <c r="E1405" t="s">
        <v>208</v>
      </c>
      <c r="F1405" t="s">
        <v>2311</v>
      </c>
      <c r="G1405" t="s">
        <v>1357</v>
      </c>
      <c r="H1405" t="s">
        <v>1357</v>
      </c>
      <c r="I1405" t="s">
        <v>1365</v>
      </c>
      <c r="J1405">
        <v>0.1429</v>
      </c>
    </row>
    <row r="1406" spans="1:10" hidden="1">
      <c r="A1406" t="s">
        <v>570</v>
      </c>
      <c r="B1406">
        <v>163</v>
      </c>
      <c r="C1406" t="s">
        <v>784</v>
      </c>
      <c r="D1406">
        <v>165</v>
      </c>
      <c r="E1406" t="s">
        <v>208</v>
      </c>
      <c r="F1406" t="s">
        <v>2320</v>
      </c>
      <c r="G1406" t="s">
        <v>2321</v>
      </c>
      <c r="H1406" t="s">
        <v>1386</v>
      </c>
      <c r="I1406" t="s">
        <v>1365</v>
      </c>
      <c r="J1406">
        <v>0.58330000000000004</v>
      </c>
    </row>
    <row r="1407" spans="1:10" hidden="1">
      <c r="A1407" t="s">
        <v>570</v>
      </c>
      <c r="B1407">
        <v>163</v>
      </c>
      <c r="C1407" t="s">
        <v>784</v>
      </c>
      <c r="D1407">
        <v>165</v>
      </c>
      <c r="E1407" t="s">
        <v>208</v>
      </c>
      <c r="F1407" t="s">
        <v>2320</v>
      </c>
      <c r="G1407" t="s">
        <v>2339</v>
      </c>
      <c r="H1407" t="s">
        <v>1333</v>
      </c>
      <c r="I1407" t="s">
        <v>1365</v>
      </c>
      <c r="J1407">
        <v>0.2024</v>
      </c>
    </row>
    <row r="1408" spans="1:10" hidden="1">
      <c r="A1408" t="s">
        <v>570</v>
      </c>
      <c r="B1408">
        <v>163</v>
      </c>
      <c r="C1408" t="s">
        <v>784</v>
      </c>
      <c r="D1408">
        <v>165</v>
      </c>
      <c r="E1408" t="s">
        <v>208</v>
      </c>
      <c r="F1408" t="s">
        <v>2320</v>
      </c>
      <c r="G1408" t="s">
        <v>2298</v>
      </c>
      <c r="H1408" t="s">
        <v>1333</v>
      </c>
      <c r="I1408" t="s">
        <v>1365</v>
      </c>
      <c r="J1408">
        <v>0.2024</v>
      </c>
    </row>
    <row r="1409" spans="1:10" hidden="1">
      <c r="A1409" t="s">
        <v>570</v>
      </c>
      <c r="B1409">
        <v>163</v>
      </c>
      <c r="C1409" t="s">
        <v>784</v>
      </c>
      <c r="D1409">
        <v>165</v>
      </c>
      <c r="E1409" t="s">
        <v>208</v>
      </c>
      <c r="F1409" t="s">
        <v>2322</v>
      </c>
      <c r="G1409" t="s">
        <v>2323</v>
      </c>
      <c r="H1409" t="s">
        <v>1541</v>
      </c>
      <c r="I1409" t="s">
        <v>1365</v>
      </c>
      <c r="J1409">
        <v>0.32140000000000002</v>
      </c>
    </row>
    <row r="1410" spans="1:10" hidden="1">
      <c r="A1410" t="s">
        <v>570</v>
      </c>
      <c r="B1410">
        <v>163</v>
      </c>
      <c r="C1410" t="s">
        <v>784</v>
      </c>
      <c r="D1410">
        <v>165</v>
      </c>
      <c r="E1410" t="s">
        <v>208</v>
      </c>
      <c r="F1410" t="s">
        <v>2322</v>
      </c>
      <c r="G1410" t="s">
        <v>2326</v>
      </c>
      <c r="H1410" t="s">
        <v>2324</v>
      </c>
      <c r="I1410" t="s">
        <v>1365</v>
      </c>
      <c r="J1410">
        <v>1.1900000000000001E-2</v>
      </c>
    </row>
    <row r="1411" spans="1:10" hidden="1">
      <c r="A1411" t="s">
        <v>570</v>
      </c>
      <c r="B1411">
        <v>163</v>
      </c>
      <c r="C1411" t="s">
        <v>784</v>
      </c>
      <c r="D1411">
        <v>165</v>
      </c>
      <c r="E1411" t="s">
        <v>208</v>
      </c>
      <c r="F1411" t="s">
        <v>2322</v>
      </c>
      <c r="G1411" t="s">
        <v>2328</v>
      </c>
      <c r="H1411" t="s">
        <v>1357</v>
      </c>
      <c r="I1411" t="s">
        <v>1365</v>
      </c>
      <c r="J1411">
        <v>0.1429</v>
      </c>
    </row>
    <row r="1412" spans="1:10" hidden="1">
      <c r="A1412" t="s">
        <v>570</v>
      </c>
      <c r="B1412">
        <v>163</v>
      </c>
      <c r="C1412" t="s">
        <v>784</v>
      </c>
      <c r="D1412">
        <v>165</v>
      </c>
      <c r="E1412" t="s">
        <v>208</v>
      </c>
      <c r="F1412" t="s">
        <v>2322</v>
      </c>
      <c r="G1412" t="s">
        <v>2330</v>
      </c>
      <c r="H1412" t="s">
        <v>1515</v>
      </c>
      <c r="I1412" t="s">
        <v>1365</v>
      </c>
      <c r="J1412">
        <v>0.52380000000000004</v>
      </c>
    </row>
    <row r="1413" spans="1:10" hidden="1">
      <c r="A1413" t="s">
        <v>570</v>
      </c>
      <c r="B1413">
        <v>163</v>
      </c>
      <c r="C1413" t="s">
        <v>784</v>
      </c>
      <c r="D1413">
        <v>165</v>
      </c>
      <c r="E1413" t="s">
        <v>208</v>
      </c>
      <c r="F1413" t="s">
        <v>2332</v>
      </c>
      <c r="G1413" t="s">
        <v>2333</v>
      </c>
      <c r="H1413" t="s">
        <v>1392</v>
      </c>
      <c r="I1413" t="s">
        <v>1365</v>
      </c>
      <c r="J1413">
        <v>0.47620000000000001</v>
      </c>
    </row>
    <row r="1414" spans="1:10" hidden="1">
      <c r="A1414" t="s">
        <v>570</v>
      </c>
      <c r="B1414">
        <v>163</v>
      </c>
      <c r="C1414" t="s">
        <v>784</v>
      </c>
      <c r="D1414">
        <v>165</v>
      </c>
      <c r="E1414" t="s">
        <v>208</v>
      </c>
      <c r="F1414" t="s">
        <v>2332</v>
      </c>
      <c r="G1414" t="s">
        <v>2334</v>
      </c>
      <c r="H1414" t="s">
        <v>1515</v>
      </c>
      <c r="I1414" t="s">
        <v>1365</v>
      </c>
      <c r="J1414">
        <v>0.52380000000000004</v>
      </c>
    </row>
    <row r="1415" spans="1:10" hidden="1">
      <c r="A1415" t="s">
        <v>570</v>
      </c>
      <c r="B1415">
        <v>2071</v>
      </c>
      <c r="C1415" t="s">
        <v>584</v>
      </c>
      <c r="D1415">
        <v>2072</v>
      </c>
      <c r="E1415" t="s">
        <v>575</v>
      </c>
      <c r="F1415" t="s">
        <v>1243</v>
      </c>
      <c r="G1415" t="s">
        <v>1243</v>
      </c>
      <c r="H1415" t="s">
        <v>1366</v>
      </c>
      <c r="I1415" t="s">
        <v>1366</v>
      </c>
      <c r="J1415">
        <v>1</v>
      </c>
    </row>
    <row r="1416" spans="1:10" hidden="1">
      <c r="A1416" t="s">
        <v>570</v>
      </c>
      <c r="B1416">
        <v>2071</v>
      </c>
      <c r="C1416" t="s">
        <v>584</v>
      </c>
      <c r="D1416">
        <v>2072</v>
      </c>
      <c r="E1416" t="s">
        <v>575</v>
      </c>
      <c r="F1416" t="s">
        <v>2311</v>
      </c>
      <c r="G1416" t="s">
        <v>2343</v>
      </c>
      <c r="H1416" t="s">
        <v>1290</v>
      </c>
      <c r="I1416" t="s">
        <v>1366</v>
      </c>
      <c r="J1416">
        <v>0.23300000000000001</v>
      </c>
    </row>
    <row r="1417" spans="1:10" hidden="1">
      <c r="A1417" t="s">
        <v>570</v>
      </c>
      <c r="B1417">
        <v>2071</v>
      </c>
      <c r="C1417" t="s">
        <v>584</v>
      </c>
      <c r="D1417">
        <v>2072</v>
      </c>
      <c r="E1417" t="s">
        <v>575</v>
      </c>
      <c r="F1417" t="s">
        <v>2311</v>
      </c>
      <c r="G1417" t="s">
        <v>1250</v>
      </c>
      <c r="H1417" t="s">
        <v>1541</v>
      </c>
      <c r="I1417" t="s">
        <v>1366</v>
      </c>
      <c r="J1417">
        <v>0.2621</v>
      </c>
    </row>
    <row r="1418" spans="1:10" hidden="1">
      <c r="A1418" t="s">
        <v>570</v>
      </c>
      <c r="B1418">
        <v>2071</v>
      </c>
      <c r="C1418" t="s">
        <v>584</v>
      </c>
      <c r="D1418">
        <v>2072</v>
      </c>
      <c r="E1418" t="s">
        <v>575</v>
      </c>
      <c r="F1418" t="s">
        <v>2311</v>
      </c>
      <c r="G1418" t="s">
        <v>1401</v>
      </c>
      <c r="H1418" t="s">
        <v>1271</v>
      </c>
      <c r="I1418" t="s">
        <v>1366</v>
      </c>
      <c r="J1418">
        <v>0.25240000000000001</v>
      </c>
    </row>
    <row r="1419" spans="1:10" hidden="1">
      <c r="A1419" t="s">
        <v>570</v>
      </c>
      <c r="B1419">
        <v>2071</v>
      </c>
      <c r="C1419" t="s">
        <v>584</v>
      </c>
      <c r="D1419">
        <v>2072</v>
      </c>
      <c r="E1419" t="s">
        <v>575</v>
      </c>
      <c r="F1419" t="s">
        <v>2311</v>
      </c>
      <c r="G1419" t="s">
        <v>1357</v>
      </c>
      <c r="H1419" t="s">
        <v>1271</v>
      </c>
      <c r="I1419" t="s">
        <v>1366</v>
      </c>
      <c r="J1419">
        <v>0.25240000000000001</v>
      </c>
    </row>
    <row r="1420" spans="1:10" hidden="1">
      <c r="A1420" t="s">
        <v>570</v>
      </c>
      <c r="B1420">
        <v>2071</v>
      </c>
      <c r="C1420" t="s">
        <v>584</v>
      </c>
      <c r="D1420">
        <v>2072</v>
      </c>
      <c r="E1420" t="s">
        <v>575</v>
      </c>
      <c r="F1420" t="s">
        <v>2320</v>
      </c>
      <c r="G1420" t="s">
        <v>2321</v>
      </c>
      <c r="H1420" t="s">
        <v>1411</v>
      </c>
      <c r="I1420" t="s">
        <v>1366</v>
      </c>
      <c r="J1420">
        <v>0.32040000000000002</v>
      </c>
    </row>
    <row r="1421" spans="1:10" hidden="1">
      <c r="A1421" t="s">
        <v>570</v>
      </c>
      <c r="B1421">
        <v>2071</v>
      </c>
      <c r="C1421" t="s">
        <v>584</v>
      </c>
      <c r="D1421">
        <v>2072</v>
      </c>
      <c r="E1421" t="s">
        <v>575</v>
      </c>
      <c r="F1421" t="s">
        <v>2320</v>
      </c>
      <c r="G1421" t="s">
        <v>2338</v>
      </c>
      <c r="H1421" t="s">
        <v>1248</v>
      </c>
      <c r="I1421" t="s">
        <v>1366</v>
      </c>
      <c r="J1421">
        <v>5.8299999999999998E-2</v>
      </c>
    </row>
    <row r="1422" spans="1:10" hidden="1">
      <c r="A1422" t="s">
        <v>570</v>
      </c>
      <c r="B1422">
        <v>2071</v>
      </c>
      <c r="C1422" t="s">
        <v>584</v>
      </c>
      <c r="D1422">
        <v>2072</v>
      </c>
      <c r="E1422" t="s">
        <v>575</v>
      </c>
      <c r="F1422" t="s">
        <v>2320</v>
      </c>
      <c r="G1422" t="s">
        <v>2298</v>
      </c>
      <c r="H1422" t="s">
        <v>1271</v>
      </c>
      <c r="I1422" t="s">
        <v>1366</v>
      </c>
      <c r="J1422">
        <v>0.25240000000000001</v>
      </c>
    </row>
    <row r="1423" spans="1:10" hidden="1">
      <c r="A1423" t="s">
        <v>570</v>
      </c>
      <c r="B1423">
        <v>2071</v>
      </c>
      <c r="C1423" t="s">
        <v>584</v>
      </c>
      <c r="D1423">
        <v>2072</v>
      </c>
      <c r="E1423" t="s">
        <v>575</v>
      </c>
      <c r="F1423" t="s">
        <v>2322</v>
      </c>
      <c r="G1423" t="s">
        <v>2326</v>
      </c>
      <c r="H1423" t="s">
        <v>2329</v>
      </c>
      <c r="I1423" t="s">
        <v>1366</v>
      </c>
      <c r="J1423">
        <v>2.9100000000000001E-2</v>
      </c>
    </row>
    <row r="1424" spans="1:10" hidden="1">
      <c r="A1424" t="s">
        <v>570</v>
      </c>
      <c r="B1424">
        <v>2071</v>
      </c>
      <c r="C1424" t="s">
        <v>584</v>
      </c>
      <c r="D1424">
        <v>2072</v>
      </c>
      <c r="E1424" t="s">
        <v>575</v>
      </c>
      <c r="F1424" t="s">
        <v>2322</v>
      </c>
      <c r="G1424" t="s">
        <v>2328</v>
      </c>
      <c r="H1424" t="s">
        <v>2344</v>
      </c>
      <c r="I1424" t="s">
        <v>1366</v>
      </c>
      <c r="J1424">
        <v>1.9400000000000001E-2</v>
      </c>
    </row>
    <row r="1425" spans="1:10" hidden="1">
      <c r="A1425" t="s">
        <v>570</v>
      </c>
      <c r="B1425">
        <v>2071</v>
      </c>
      <c r="C1425" t="s">
        <v>584</v>
      </c>
      <c r="D1425">
        <v>2072</v>
      </c>
      <c r="E1425" t="s">
        <v>575</v>
      </c>
      <c r="F1425" t="s">
        <v>2322</v>
      </c>
      <c r="G1425" t="s">
        <v>2330</v>
      </c>
      <c r="H1425" t="s">
        <v>1441</v>
      </c>
      <c r="I1425" t="s">
        <v>1366</v>
      </c>
      <c r="J1425">
        <v>0.95150000000000001</v>
      </c>
    </row>
    <row r="1426" spans="1:10" hidden="1">
      <c r="A1426" t="s">
        <v>570</v>
      </c>
      <c r="B1426">
        <v>2071</v>
      </c>
      <c r="C1426" t="s">
        <v>584</v>
      </c>
      <c r="D1426">
        <v>2072</v>
      </c>
      <c r="E1426" t="s">
        <v>575</v>
      </c>
      <c r="F1426" t="s">
        <v>2332</v>
      </c>
      <c r="G1426" t="s">
        <v>2333</v>
      </c>
      <c r="H1426" t="s">
        <v>1458</v>
      </c>
      <c r="I1426" t="s">
        <v>1366</v>
      </c>
      <c r="J1426">
        <v>0.54369999999999996</v>
      </c>
    </row>
    <row r="1427" spans="1:10" hidden="1">
      <c r="A1427" t="s">
        <v>570</v>
      </c>
      <c r="B1427">
        <v>2071</v>
      </c>
      <c r="C1427" t="s">
        <v>584</v>
      </c>
      <c r="D1427">
        <v>2072</v>
      </c>
      <c r="E1427" t="s">
        <v>575</v>
      </c>
      <c r="F1427" t="s">
        <v>2332</v>
      </c>
      <c r="G1427" t="s">
        <v>2334</v>
      </c>
      <c r="H1427" t="s">
        <v>1331</v>
      </c>
      <c r="I1427" t="s">
        <v>1366</v>
      </c>
      <c r="J1427">
        <v>0.43690000000000001</v>
      </c>
    </row>
    <row r="1428" spans="1:10" hidden="1">
      <c r="A1428" t="s">
        <v>570</v>
      </c>
      <c r="B1428">
        <v>2071</v>
      </c>
      <c r="C1428" t="s">
        <v>584</v>
      </c>
      <c r="D1428">
        <v>2072</v>
      </c>
      <c r="E1428" t="s">
        <v>575</v>
      </c>
      <c r="F1428" t="s">
        <v>2332</v>
      </c>
      <c r="G1428" t="s">
        <v>2366</v>
      </c>
      <c r="H1428" t="s">
        <v>2344</v>
      </c>
      <c r="I1428" t="s">
        <v>1366</v>
      </c>
      <c r="J1428">
        <v>1.9400000000000001E-2</v>
      </c>
    </row>
    <row r="1429" spans="1:10" hidden="1">
      <c r="A1429" t="s">
        <v>570</v>
      </c>
      <c r="B1429">
        <v>166</v>
      </c>
      <c r="C1429" t="s">
        <v>786</v>
      </c>
      <c r="D1429">
        <v>167</v>
      </c>
      <c r="E1429" t="s">
        <v>143</v>
      </c>
      <c r="F1429" t="s">
        <v>1243</v>
      </c>
      <c r="G1429" t="s">
        <v>1243</v>
      </c>
      <c r="H1429" t="s">
        <v>1366</v>
      </c>
      <c r="I1429" t="s">
        <v>1366</v>
      </c>
      <c r="J1429">
        <v>1</v>
      </c>
    </row>
    <row r="1430" spans="1:10" hidden="1">
      <c r="A1430" t="s">
        <v>570</v>
      </c>
      <c r="B1430">
        <v>166</v>
      </c>
      <c r="C1430" t="s">
        <v>786</v>
      </c>
      <c r="D1430">
        <v>167</v>
      </c>
      <c r="E1430" t="s">
        <v>143</v>
      </c>
      <c r="F1430" t="s">
        <v>2311</v>
      </c>
      <c r="G1430" t="s">
        <v>2312</v>
      </c>
      <c r="H1430" t="s">
        <v>1460</v>
      </c>
      <c r="I1430" t="s">
        <v>1366</v>
      </c>
      <c r="J1430">
        <v>0.19420000000000001</v>
      </c>
    </row>
    <row r="1431" spans="1:10" hidden="1">
      <c r="A1431" t="s">
        <v>570</v>
      </c>
      <c r="B1431">
        <v>166</v>
      </c>
      <c r="C1431" t="s">
        <v>786</v>
      </c>
      <c r="D1431">
        <v>167</v>
      </c>
      <c r="E1431" t="s">
        <v>143</v>
      </c>
      <c r="F1431" t="s">
        <v>2311</v>
      </c>
      <c r="G1431" t="s">
        <v>2313</v>
      </c>
      <c r="H1431" t="s">
        <v>1252</v>
      </c>
      <c r="I1431" t="s">
        <v>1366</v>
      </c>
      <c r="J1431">
        <v>8.7400000000000005E-2</v>
      </c>
    </row>
    <row r="1432" spans="1:10" hidden="1">
      <c r="A1432" t="s">
        <v>570</v>
      </c>
      <c r="B1432">
        <v>166</v>
      </c>
      <c r="C1432" t="s">
        <v>786</v>
      </c>
      <c r="D1432">
        <v>167</v>
      </c>
      <c r="E1432" t="s">
        <v>143</v>
      </c>
      <c r="F1432" t="s">
        <v>2311</v>
      </c>
      <c r="G1432" t="s">
        <v>2314</v>
      </c>
      <c r="H1432" t="s">
        <v>1333</v>
      </c>
      <c r="I1432" t="s">
        <v>1366</v>
      </c>
      <c r="J1432">
        <v>0.16500000000000001</v>
      </c>
    </row>
    <row r="1433" spans="1:10" hidden="1">
      <c r="A1433" t="s">
        <v>570</v>
      </c>
      <c r="B1433">
        <v>166</v>
      </c>
      <c r="C1433" t="s">
        <v>786</v>
      </c>
      <c r="D1433">
        <v>167</v>
      </c>
      <c r="E1433" t="s">
        <v>143</v>
      </c>
      <c r="F1433" t="s">
        <v>2311</v>
      </c>
      <c r="G1433" t="s">
        <v>2315</v>
      </c>
      <c r="H1433" t="s">
        <v>1298</v>
      </c>
      <c r="I1433" t="s">
        <v>1366</v>
      </c>
      <c r="J1433">
        <v>0.14560000000000001</v>
      </c>
    </row>
    <row r="1434" spans="1:10" hidden="1">
      <c r="A1434" t="s">
        <v>570</v>
      </c>
      <c r="B1434">
        <v>166</v>
      </c>
      <c r="C1434" t="s">
        <v>786</v>
      </c>
      <c r="D1434">
        <v>167</v>
      </c>
      <c r="E1434" t="s">
        <v>143</v>
      </c>
      <c r="F1434" t="s">
        <v>2311</v>
      </c>
      <c r="G1434" t="s">
        <v>2316</v>
      </c>
      <c r="H1434" t="s">
        <v>1256</v>
      </c>
      <c r="I1434" t="s">
        <v>1366</v>
      </c>
      <c r="J1434">
        <v>0.13589999999999999</v>
      </c>
    </row>
    <row r="1435" spans="1:10" hidden="1">
      <c r="A1435" t="s">
        <v>570</v>
      </c>
      <c r="B1435">
        <v>166</v>
      </c>
      <c r="C1435" t="s">
        <v>786</v>
      </c>
      <c r="D1435">
        <v>167</v>
      </c>
      <c r="E1435" t="s">
        <v>143</v>
      </c>
      <c r="F1435" t="s">
        <v>2311</v>
      </c>
      <c r="G1435" t="s">
        <v>2317</v>
      </c>
      <c r="H1435" t="s">
        <v>1250</v>
      </c>
      <c r="I1435" t="s">
        <v>1366</v>
      </c>
      <c r="J1435">
        <v>9.7100000000000006E-2</v>
      </c>
    </row>
    <row r="1436" spans="1:10" hidden="1">
      <c r="A1436" t="s">
        <v>570</v>
      </c>
      <c r="B1436">
        <v>166</v>
      </c>
      <c r="C1436" t="s">
        <v>786</v>
      </c>
      <c r="D1436">
        <v>167</v>
      </c>
      <c r="E1436" t="s">
        <v>143</v>
      </c>
      <c r="F1436" t="s">
        <v>2311</v>
      </c>
      <c r="G1436" t="s">
        <v>2318</v>
      </c>
      <c r="H1436" t="s">
        <v>1357</v>
      </c>
      <c r="I1436" t="s">
        <v>1366</v>
      </c>
      <c r="J1436">
        <v>0.11650000000000001</v>
      </c>
    </row>
    <row r="1437" spans="1:10" hidden="1">
      <c r="A1437" t="s">
        <v>570</v>
      </c>
      <c r="B1437">
        <v>166</v>
      </c>
      <c r="C1437" t="s">
        <v>786</v>
      </c>
      <c r="D1437">
        <v>167</v>
      </c>
      <c r="E1437" t="s">
        <v>143</v>
      </c>
      <c r="F1437" t="s">
        <v>2311</v>
      </c>
      <c r="G1437" t="s">
        <v>2319</v>
      </c>
      <c r="H1437" t="s">
        <v>1248</v>
      </c>
      <c r="I1437" t="s">
        <v>1366</v>
      </c>
      <c r="J1437">
        <v>5.8299999999999998E-2</v>
      </c>
    </row>
    <row r="1438" spans="1:10" hidden="1">
      <c r="A1438" t="s">
        <v>570</v>
      </c>
      <c r="B1438">
        <v>166</v>
      </c>
      <c r="C1438" t="s">
        <v>786</v>
      </c>
      <c r="D1438">
        <v>167</v>
      </c>
      <c r="E1438" t="s">
        <v>143</v>
      </c>
      <c r="F1438" t="s">
        <v>2320</v>
      </c>
      <c r="G1438" t="s">
        <v>2321</v>
      </c>
      <c r="H1438" t="s">
        <v>1402</v>
      </c>
      <c r="I1438" t="s">
        <v>1366</v>
      </c>
      <c r="J1438">
        <v>0.4854</v>
      </c>
    </row>
    <row r="1439" spans="1:10" hidden="1">
      <c r="A1439" t="s">
        <v>570</v>
      </c>
      <c r="B1439">
        <v>166</v>
      </c>
      <c r="C1439" t="s">
        <v>786</v>
      </c>
      <c r="D1439">
        <v>167</v>
      </c>
      <c r="E1439" t="s">
        <v>143</v>
      </c>
      <c r="F1439" t="s">
        <v>2320</v>
      </c>
      <c r="G1439" t="s">
        <v>2298</v>
      </c>
      <c r="H1439" t="s">
        <v>1333</v>
      </c>
      <c r="I1439" t="s">
        <v>1366</v>
      </c>
      <c r="J1439">
        <v>0.16500000000000001</v>
      </c>
    </row>
    <row r="1440" spans="1:10" hidden="1">
      <c r="A1440" t="s">
        <v>570</v>
      </c>
      <c r="B1440">
        <v>166</v>
      </c>
      <c r="C1440" t="s">
        <v>786</v>
      </c>
      <c r="D1440">
        <v>167</v>
      </c>
      <c r="E1440" t="s">
        <v>143</v>
      </c>
      <c r="F1440" t="s">
        <v>2322</v>
      </c>
      <c r="G1440" t="s">
        <v>2325</v>
      </c>
      <c r="H1440" t="s">
        <v>2329</v>
      </c>
      <c r="I1440" t="s">
        <v>1366</v>
      </c>
      <c r="J1440">
        <v>2.9100000000000001E-2</v>
      </c>
    </row>
    <row r="1441" spans="1:10" hidden="1">
      <c r="A1441" t="s">
        <v>570</v>
      </c>
      <c r="B1441">
        <v>166</v>
      </c>
      <c r="C1441" t="s">
        <v>786</v>
      </c>
      <c r="D1441">
        <v>167</v>
      </c>
      <c r="E1441" t="s">
        <v>143</v>
      </c>
      <c r="F1441" t="s">
        <v>2322</v>
      </c>
      <c r="G1441" t="s">
        <v>2328</v>
      </c>
      <c r="H1441" t="s">
        <v>2335</v>
      </c>
      <c r="I1441" t="s">
        <v>1366</v>
      </c>
      <c r="J1441">
        <v>3.8800000000000001E-2</v>
      </c>
    </row>
    <row r="1442" spans="1:10" hidden="1">
      <c r="A1442" t="s">
        <v>570</v>
      </c>
      <c r="B1442">
        <v>166</v>
      </c>
      <c r="C1442" t="s">
        <v>786</v>
      </c>
      <c r="D1442">
        <v>167</v>
      </c>
      <c r="E1442" t="s">
        <v>143</v>
      </c>
      <c r="F1442" t="s">
        <v>2322</v>
      </c>
      <c r="G1442" t="s">
        <v>2330</v>
      </c>
      <c r="H1442" t="s">
        <v>1497</v>
      </c>
      <c r="I1442" t="s">
        <v>1366</v>
      </c>
      <c r="J1442">
        <v>0.93200000000000005</v>
      </c>
    </row>
    <row r="1443" spans="1:10" hidden="1">
      <c r="A1443" t="s">
        <v>570</v>
      </c>
      <c r="B1443">
        <v>166</v>
      </c>
      <c r="C1443" t="s">
        <v>786</v>
      </c>
      <c r="D1443">
        <v>167</v>
      </c>
      <c r="E1443" t="s">
        <v>143</v>
      </c>
      <c r="F1443" t="s">
        <v>2332</v>
      </c>
      <c r="G1443" t="s">
        <v>2333</v>
      </c>
      <c r="H1443" t="s">
        <v>1346</v>
      </c>
      <c r="I1443" t="s">
        <v>1366</v>
      </c>
      <c r="J1443">
        <v>0.50490000000000002</v>
      </c>
    </row>
    <row r="1444" spans="1:10" hidden="1">
      <c r="A1444" t="s">
        <v>570</v>
      </c>
      <c r="B1444">
        <v>166</v>
      </c>
      <c r="C1444" t="s">
        <v>786</v>
      </c>
      <c r="D1444">
        <v>167</v>
      </c>
      <c r="E1444" t="s">
        <v>143</v>
      </c>
      <c r="F1444" t="s">
        <v>2332</v>
      </c>
      <c r="G1444" t="s">
        <v>2334</v>
      </c>
      <c r="H1444" t="s">
        <v>1395</v>
      </c>
      <c r="I1444" t="s">
        <v>1366</v>
      </c>
      <c r="J1444">
        <v>0.49509999999999998</v>
      </c>
    </row>
    <row r="1445" spans="1:10" hidden="1">
      <c r="A1445" t="s">
        <v>570</v>
      </c>
      <c r="B1445">
        <v>1002</v>
      </c>
      <c r="C1445" t="s">
        <v>1222</v>
      </c>
      <c r="D1445">
        <v>1003</v>
      </c>
      <c r="E1445" t="s">
        <v>149</v>
      </c>
      <c r="F1445" t="s">
        <v>1243</v>
      </c>
      <c r="G1445" t="s">
        <v>1243</v>
      </c>
      <c r="H1445" t="s">
        <v>1249</v>
      </c>
      <c r="I1445" t="s">
        <v>1249</v>
      </c>
      <c r="J1445">
        <v>1</v>
      </c>
    </row>
    <row r="1446" spans="1:10" hidden="1">
      <c r="A1446" t="s">
        <v>570</v>
      </c>
      <c r="B1446">
        <v>1002</v>
      </c>
      <c r="C1446" t="s">
        <v>1222</v>
      </c>
      <c r="D1446">
        <v>1003</v>
      </c>
      <c r="E1446" t="s">
        <v>149</v>
      </c>
      <c r="F1446" t="s">
        <v>2311</v>
      </c>
      <c r="G1446" t="s">
        <v>2312</v>
      </c>
      <c r="H1446" t="s">
        <v>2335</v>
      </c>
      <c r="I1446" t="s">
        <v>1249</v>
      </c>
      <c r="J1446">
        <v>0.16</v>
      </c>
    </row>
    <row r="1447" spans="1:10" hidden="1">
      <c r="A1447" t="s">
        <v>570</v>
      </c>
      <c r="B1447">
        <v>1002</v>
      </c>
      <c r="C1447" t="s">
        <v>1222</v>
      </c>
      <c r="D1447">
        <v>1003</v>
      </c>
      <c r="E1447" t="s">
        <v>149</v>
      </c>
      <c r="F1447" t="s">
        <v>2311</v>
      </c>
      <c r="G1447" t="s">
        <v>2313</v>
      </c>
      <c r="H1447" t="s">
        <v>1312</v>
      </c>
      <c r="I1447" t="s">
        <v>1249</v>
      </c>
      <c r="J1447">
        <v>0.2</v>
      </c>
    </row>
    <row r="1448" spans="1:10" hidden="1">
      <c r="A1448" t="s">
        <v>570</v>
      </c>
      <c r="B1448">
        <v>1002</v>
      </c>
      <c r="C1448" t="s">
        <v>1222</v>
      </c>
      <c r="D1448">
        <v>1003</v>
      </c>
      <c r="E1448" t="s">
        <v>149</v>
      </c>
      <c r="F1448" t="s">
        <v>2311</v>
      </c>
      <c r="G1448" t="s">
        <v>2314</v>
      </c>
      <c r="H1448" t="s">
        <v>2344</v>
      </c>
      <c r="I1448" t="s">
        <v>1249</v>
      </c>
      <c r="J1448">
        <v>0.08</v>
      </c>
    </row>
    <row r="1449" spans="1:10" hidden="1">
      <c r="A1449" t="s">
        <v>570</v>
      </c>
      <c r="B1449">
        <v>1002</v>
      </c>
      <c r="C1449" t="s">
        <v>1222</v>
      </c>
      <c r="D1449">
        <v>1003</v>
      </c>
      <c r="E1449" t="s">
        <v>149</v>
      </c>
      <c r="F1449" t="s">
        <v>2311</v>
      </c>
      <c r="G1449" t="s">
        <v>2315</v>
      </c>
      <c r="H1449" t="s">
        <v>1312</v>
      </c>
      <c r="I1449" t="s">
        <v>1249</v>
      </c>
      <c r="J1449">
        <v>0.2</v>
      </c>
    </row>
    <row r="1450" spans="1:10" hidden="1">
      <c r="A1450" t="s">
        <v>570</v>
      </c>
      <c r="B1450">
        <v>1002</v>
      </c>
      <c r="C1450" t="s">
        <v>1222</v>
      </c>
      <c r="D1450">
        <v>1003</v>
      </c>
      <c r="E1450" t="s">
        <v>149</v>
      </c>
      <c r="F1450" t="s">
        <v>2311</v>
      </c>
      <c r="G1450" t="s">
        <v>2316</v>
      </c>
      <c r="H1450" t="s">
        <v>2329</v>
      </c>
      <c r="I1450" t="s">
        <v>1249</v>
      </c>
      <c r="J1450">
        <v>0.12</v>
      </c>
    </row>
    <row r="1451" spans="1:10" hidden="1">
      <c r="A1451" t="s">
        <v>570</v>
      </c>
      <c r="B1451">
        <v>1002</v>
      </c>
      <c r="C1451" t="s">
        <v>1222</v>
      </c>
      <c r="D1451">
        <v>1003</v>
      </c>
      <c r="E1451" t="s">
        <v>149</v>
      </c>
      <c r="F1451" t="s">
        <v>2311</v>
      </c>
      <c r="G1451" t="s">
        <v>2317</v>
      </c>
      <c r="H1451" t="s">
        <v>2329</v>
      </c>
      <c r="I1451" t="s">
        <v>1249</v>
      </c>
      <c r="J1451">
        <v>0.12</v>
      </c>
    </row>
    <row r="1452" spans="1:10" hidden="1">
      <c r="A1452" t="s">
        <v>570</v>
      </c>
      <c r="B1452">
        <v>1002</v>
      </c>
      <c r="C1452" t="s">
        <v>1222</v>
      </c>
      <c r="D1452">
        <v>1003</v>
      </c>
      <c r="E1452" t="s">
        <v>149</v>
      </c>
      <c r="F1452" t="s">
        <v>2311</v>
      </c>
      <c r="G1452" t="s">
        <v>2319</v>
      </c>
      <c r="H1452" t="s">
        <v>2329</v>
      </c>
      <c r="I1452" t="s">
        <v>1249</v>
      </c>
      <c r="J1452">
        <v>0.12</v>
      </c>
    </row>
    <row r="1453" spans="1:10" hidden="1">
      <c r="A1453" t="s">
        <v>570</v>
      </c>
      <c r="B1453">
        <v>1002</v>
      </c>
      <c r="C1453" t="s">
        <v>1222</v>
      </c>
      <c r="D1453">
        <v>1003</v>
      </c>
      <c r="E1453" t="s">
        <v>149</v>
      </c>
      <c r="F1453" t="s">
        <v>2320</v>
      </c>
      <c r="G1453" t="s">
        <v>2321</v>
      </c>
      <c r="H1453" t="s">
        <v>1352</v>
      </c>
      <c r="I1453" t="s">
        <v>1249</v>
      </c>
      <c r="J1453">
        <v>0.28000000000000003</v>
      </c>
    </row>
    <row r="1454" spans="1:10" hidden="1">
      <c r="A1454" t="s">
        <v>570</v>
      </c>
      <c r="B1454">
        <v>1002</v>
      </c>
      <c r="C1454" t="s">
        <v>1222</v>
      </c>
      <c r="D1454">
        <v>1003</v>
      </c>
      <c r="E1454" t="s">
        <v>149</v>
      </c>
      <c r="F1454" t="s">
        <v>2322</v>
      </c>
      <c r="G1454" t="s">
        <v>2323</v>
      </c>
      <c r="H1454" t="s">
        <v>2344</v>
      </c>
      <c r="I1454" t="s">
        <v>1249</v>
      </c>
      <c r="J1454">
        <v>0.08</v>
      </c>
    </row>
    <row r="1455" spans="1:10" hidden="1">
      <c r="A1455" t="s">
        <v>570</v>
      </c>
      <c r="B1455">
        <v>1002</v>
      </c>
      <c r="C1455" t="s">
        <v>1222</v>
      </c>
      <c r="D1455">
        <v>1003</v>
      </c>
      <c r="E1455" t="s">
        <v>149</v>
      </c>
      <c r="F1455" t="s">
        <v>2322</v>
      </c>
      <c r="G1455" t="s">
        <v>2328</v>
      </c>
      <c r="H1455" t="s">
        <v>2324</v>
      </c>
      <c r="I1455" t="s">
        <v>1249</v>
      </c>
      <c r="J1455">
        <v>0.04</v>
      </c>
    </row>
    <row r="1456" spans="1:10" hidden="1">
      <c r="A1456" t="s">
        <v>570</v>
      </c>
      <c r="B1456">
        <v>1002</v>
      </c>
      <c r="C1456" t="s">
        <v>1222</v>
      </c>
      <c r="D1456">
        <v>1003</v>
      </c>
      <c r="E1456" t="s">
        <v>149</v>
      </c>
      <c r="F1456" t="s">
        <v>2322</v>
      </c>
      <c r="G1456" t="s">
        <v>2330</v>
      </c>
      <c r="H1456" t="s">
        <v>1261</v>
      </c>
      <c r="I1456" t="s">
        <v>1249</v>
      </c>
      <c r="J1456">
        <v>0.88</v>
      </c>
    </row>
    <row r="1457" spans="1:10" hidden="1">
      <c r="A1457" t="s">
        <v>570</v>
      </c>
      <c r="B1457">
        <v>1002</v>
      </c>
      <c r="C1457" t="s">
        <v>1222</v>
      </c>
      <c r="D1457">
        <v>1003</v>
      </c>
      <c r="E1457" t="s">
        <v>149</v>
      </c>
      <c r="F1457" t="s">
        <v>2332</v>
      </c>
      <c r="G1457" t="s">
        <v>2333</v>
      </c>
      <c r="H1457" t="s">
        <v>1401</v>
      </c>
      <c r="I1457" t="s">
        <v>1249</v>
      </c>
      <c r="J1457">
        <v>0.44</v>
      </c>
    </row>
    <row r="1458" spans="1:10" hidden="1">
      <c r="A1458" t="s">
        <v>570</v>
      </c>
      <c r="B1458">
        <v>1002</v>
      </c>
      <c r="C1458" t="s">
        <v>1222</v>
      </c>
      <c r="D1458">
        <v>1003</v>
      </c>
      <c r="E1458" t="s">
        <v>149</v>
      </c>
      <c r="F1458" t="s">
        <v>2332</v>
      </c>
      <c r="G1458" t="s">
        <v>2334</v>
      </c>
      <c r="H1458" t="s">
        <v>1256</v>
      </c>
      <c r="I1458" t="s">
        <v>1249</v>
      </c>
      <c r="J1458">
        <v>0.56000000000000005</v>
      </c>
    </row>
    <row r="1459" spans="1:10" hidden="1">
      <c r="A1459" t="s">
        <v>570</v>
      </c>
      <c r="B1459">
        <v>1002</v>
      </c>
      <c r="C1459" t="s">
        <v>1222</v>
      </c>
      <c r="D1459">
        <v>1004</v>
      </c>
      <c r="E1459" t="s">
        <v>341</v>
      </c>
      <c r="F1459" t="s">
        <v>1243</v>
      </c>
      <c r="G1459" t="s">
        <v>1243</v>
      </c>
      <c r="H1459" t="s">
        <v>1279</v>
      </c>
      <c r="I1459" t="s">
        <v>1279</v>
      </c>
      <c r="J1459">
        <v>1</v>
      </c>
    </row>
    <row r="1460" spans="1:10" hidden="1">
      <c r="A1460" t="s">
        <v>570</v>
      </c>
      <c r="B1460">
        <v>1002</v>
      </c>
      <c r="C1460" t="s">
        <v>1222</v>
      </c>
      <c r="D1460">
        <v>1004</v>
      </c>
      <c r="E1460" t="s">
        <v>341</v>
      </c>
      <c r="F1460" t="s">
        <v>2311</v>
      </c>
      <c r="G1460" t="s">
        <v>2312</v>
      </c>
      <c r="H1460" t="s">
        <v>1248</v>
      </c>
      <c r="I1460" t="s">
        <v>1279</v>
      </c>
      <c r="J1460">
        <v>9.0899999999999995E-2</v>
      </c>
    </row>
    <row r="1461" spans="1:10" hidden="1">
      <c r="A1461" t="s">
        <v>570</v>
      </c>
      <c r="B1461">
        <v>1002</v>
      </c>
      <c r="C1461" t="s">
        <v>1222</v>
      </c>
      <c r="D1461">
        <v>1004</v>
      </c>
      <c r="E1461" t="s">
        <v>341</v>
      </c>
      <c r="F1461" t="s">
        <v>2311</v>
      </c>
      <c r="G1461" t="s">
        <v>2313</v>
      </c>
      <c r="H1461" t="s">
        <v>1250</v>
      </c>
      <c r="I1461" t="s">
        <v>1279</v>
      </c>
      <c r="J1461">
        <v>0.1515</v>
      </c>
    </row>
    <row r="1462" spans="1:10" hidden="1">
      <c r="A1462" t="s">
        <v>570</v>
      </c>
      <c r="B1462">
        <v>1002</v>
      </c>
      <c r="C1462" t="s">
        <v>1222</v>
      </c>
      <c r="D1462">
        <v>1004</v>
      </c>
      <c r="E1462" t="s">
        <v>341</v>
      </c>
      <c r="F1462" t="s">
        <v>2311</v>
      </c>
      <c r="G1462" t="s">
        <v>2314</v>
      </c>
      <c r="H1462" t="s">
        <v>1352</v>
      </c>
      <c r="I1462" t="s">
        <v>1279</v>
      </c>
      <c r="J1462">
        <v>0.1061</v>
      </c>
    </row>
    <row r="1463" spans="1:10" hidden="1">
      <c r="A1463" t="s">
        <v>570</v>
      </c>
      <c r="B1463">
        <v>1002</v>
      </c>
      <c r="C1463" t="s">
        <v>1222</v>
      </c>
      <c r="D1463">
        <v>1004</v>
      </c>
      <c r="E1463" t="s">
        <v>341</v>
      </c>
      <c r="F1463" t="s">
        <v>2311</v>
      </c>
      <c r="G1463" t="s">
        <v>2315</v>
      </c>
      <c r="H1463" t="s">
        <v>1312</v>
      </c>
      <c r="I1463" t="s">
        <v>1279</v>
      </c>
      <c r="J1463">
        <v>7.5800000000000006E-2</v>
      </c>
    </row>
    <row r="1464" spans="1:10" hidden="1">
      <c r="A1464" t="s">
        <v>570</v>
      </c>
      <c r="B1464">
        <v>1002</v>
      </c>
      <c r="C1464" t="s">
        <v>1222</v>
      </c>
      <c r="D1464">
        <v>1004</v>
      </c>
      <c r="E1464" t="s">
        <v>341</v>
      </c>
      <c r="F1464" t="s">
        <v>2311</v>
      </c>
      <c r="G1464" t="s">
        <v>2316</v>
      </c>
      <c r="H1464" t="s">
        <v>1252</v>
      </c>
      <c r="I1464" t="s">
        <v>1279</v>
      </c>
      <c r="J1464">
        <v>0.13639999999999999</v>
      </c>
    </row>
    <row r="1465" spans="1:10" hidden="1">
      <c r="A1465" t="s">
        <v>570</v>
      </c>
      <c r="B1465">
        <v>1002</v>
      </c>
      <c r="C1465" t="s">
        <v>1222</v>
      </c>
      <c r="D1465">
        <v>1004</v>
      </c>
      <c r="E1465" t="s">
        <v>341</v>
      </c>
      <c r="F1465" t="s">
        <v>2311</v>
      </c>
      <c r="G1465" t="s">
        <v>2317</v>
      </c>
      <c r="H1465" t="s">
        <v>2335</v>
      </c>
      <c r="I1465" t="s">
        <v>1279</v>
      </c>
      <c r="J1465">
        <v>6.0600000000000001E-2</v>
      </c>
    </row>
    <row r="1466" spans="1:10" hidden="1">
      <c r="A1466" t="s">
        <v>570</v>
      </c>
      <c r="B1466">
        <v>1002</v>
      </c>
      <c r="C1466" t="s">
        <v>1222</v>
      </c>
      <c r="D1466">
        <v>1004</v>
      </c>
      <c r="E1466" t="s">
        <v>341</v>
      </c>
      <c r="F1466" t="s">
        <v>2311</v>
      </c>
      <c r="G1466" t="s">
        <v>2336</v>
      </c>
      <c r="H1466" t="s">
        <v>2329</v>
      </c>
      <c r="I1466" t="s">
        <v>1279</v>
      </c>
      <c r="J1466">
        <v>4.5499999999999999E-2</v>
      </c>
    </row>
    <row r="1467" spans="1:10" hidden="1">
      <c r="A1467" t="s">
        <v>570</v>
      </c>
      <c r="B1467">
        <v>1002</v>
      </c>
      <c r="C1467" t="s">
        <v>1222</v>
      </c>
      <c r="D1467">
        <v>1004</v>
      </c>
      <c r="E1467" t="s">
        <v>341</v>
      </c>
      <c r="F1467" t="s">
        <v>2311</v>
      </c>
      <c r="G1467" t="s">
        <v>2337</v>
      </c>
      <c r="H1467" t="s">
        <v>1252</v>
      </c>
      <c r="I1467" t="s">
        <v>1279</v>
      </c>
      <c r="J1467">
        <v>0.13639999999999999</v>
      </c>
    </row>
    <row r="1468" spans="1:10" hidden="1">
      <c r="A1468" t="s">
        <v>570</v>
      </c>
      <c r="B1468">
        <v>1002</v>
      </c>
      <c r="C1468" t="s">
        <v>1222</v>
      </c>
      <c r="D1468">
        <v>1004</v>
      </c>
      <c r="E1468" t="s">
        <v>341</v>
      </c>
      <c r="F1468" t="s">
        <v>2311</v>
      </c>
      <c r="G1468" t="s">
        <v>2318</v>
      </c>
      <c r="H1468" t="s">
        <v>1248</v>
      </c>
      <c r="I1468" t="s">
        <v>1279</v>
      </c>
      <c r="J1468">
        <v>9.0899999999999995E-2</v>
      </c>
    </row>
    <row r="1469" spans="1:10" hidden="1">
      <c r="A1469" t="s">
        <v>570</v>
      </c>
      <c r="B1469">
        <v>1002</v>
      </c>
      <c r="C1469" t="s">
        <v>1222</v>
      </c>
      <c r="D1469">
        <v>1004</v>
      </c>
      <c r="E1469" t="s">
        <v>341</v>
      </c>
      <c r="F1469" t="s">
        <v>2311</v>
      </c>
      <c r="G1469" t="s">
        <v>2319</v>
      </c>
      <c r="H1469" t="s">
        <v>1352</v>
      </c>
      <c r="I1469" t="s">
        <v>1279</v>
      </c>
      <c r="J1469">
        <v>0.1061</v>
      </c>
    </row>
    <row r="1470" spans="1:10" hidden="1">
      <c r="A1470" t="s">
        <v>570</v>
      </c>
      <c r="B1470">
        <v>1002</v>
      </c>
      <c r="C1470" t="s">
        <v>1222</v>
      </c>
      <c r="D1470">
        <v>1004</v>
      </c>
      <c r="E1470" t="s">
        <v>341</v>
      </c>
      <c r="F1470" t="s">
        <v>2320</v>
      </c>
      <c r="G1470" t="s">
        <v>2321</v>
      </c>
      <c r="H1470" t="s">
        <v>1246</v>
      </c>
      <c r="I1470" t="s">
        <v>1279</v>
      </c>
      <c r="J1470">
        <v>0.42420000000000002</v>
      </c>
    </row>
    <row r="1471" spans="1:10" hidden="1">
      <c r="A1471" t="s">
        <v>570</v>
      </c>
      <c r="B1471">
        <v>1002</v>
      </c>
      <c r="C1471" t="s">
        <v>1222</v>
      </c>
      <c r="D1471">
        <v>1004</v>
      </c>
      <c r="E1471" t="s">
        <v>341</v>
      </c>
      <c r="F1471" t="s">
        <v>2320</v>
      </c>
      <c r="G1471" t="s">
        <v>2298</v>
      </c>
      <c r="H1471" t="s">
        <v>1261</v>
      </c>
      <c r="I1471" t="s">
        <v>1279</v>
      </c>
      <c r="J1471">
        <v>0.33329999999999999</v>
      </c>
    </row>
    <row r="1472" spans="1:10" hidden="1">
      <c r="A1472" t="s">
        <v>570</v>
      </c>
      <c r="B1472">
        <v>1002</v>
      </c>
      <c r="C1472" t="s">
        <v>1222</v>
      </c>
      <c r="D1472">
        <v>1004</v>
      </c>
      <c r="E1472" t="s">
        <v>341</v>
      </c>
      <c r="F1472" t="s">
        <v>2322</v>
      </c>
      <c r="G1472" t="s">
        <v>2327</v>
      </c>
      <c r="H1472" t="s">
        <v>2344</v>
      </c>
      <c r="I1472" t="s">
        <v>1279</v>
      </c>
      <c r="J1472">
        <v>3.0300000000000001E-2</v>
      </c>
    </row>
    <row r="1473" spans="1:10" hidden="1">
      <c r="A1473" t="s">
        <v>570</v>
      </c>
      <c r="B1473">
        <v>1002</v>
      </c>
      <c r="C1473" t="s">
        <v>1222</v>
      </c>
      <c r="D1473">
        <v>1004</v>
      </c>
      <c r="E1473" t="s">
        <v>341</v>
      </c>
      <c r="F1473" t="s">
        <v>2322</v>
      </c>
      <c r="G1473" t="s">
        <v>2328</v>
      </c>
      <c r="H1473" t="s">
        <v>1312</v>
      </c>
      <c r="I1473" t="s">
        <v>1279</v>
      </c>
      <c r="J1473">
        <v>7.5800000000000006E-2</v>
      </c>
    </row>
    <row r="1474" spans="1:10" hidden="1">
      <c r="A1474" t="s">
        <v>570</v>
      </c>
      <c r="B1474">
        <v>1002</v>
      </c>
      <c r="C1474" t="s">
        <v>1222</v>
      </c>
      <c r="D1474">
        <v>1004</v>
      </c>
      <c r="E1474" t="s">
        <v>341</v>
      </c>
      <c r="F1474" t="s">
        <v>2322</v>
      </c>
      <c r="G1474" t="s">
        <v>2330</v>
      </c>
      <c r="H1474" t="s">
        <v>1296</v>
      </c>
      <c r="I1474" t="s">
        <v>1279</v>
      </c>
      <c r="J1474">
        <v>0.89390000000000003</v>
      </c>
    </row>
    <row r="1475" spans="1:10" hidden="1">
      <c r="A1475" t="s">
        <v>570</v>
      </c>
      <c r="B1475">
        <v>1002</v>
      </c>
      <c r="C1475" t="s">
        <v>1222</v>
      </c>
      <c r="D1475">
        <v>1004</v>
      </c>
      <c r="E1475" t="s">
        <v>341</v>
      </c>
      <c r="F1475" t="s">
        <v>2332</v>
      </c>
      <c r="G1475" t="s">
        <v>2333</v>
      </c>
      <c r="H1475" t="s">
        <v>1246</v>
      </c>
      <c r="I1475" t="s">
        <v>1279</v>
      </c>
      <c r="J1475">
        <v>0.42420000000000002</v>
      </c>
    </row>
    <row r="1476" spans="1:10" hidden="1">
      <c r="A1476" t="s">
        <v>570</v>
      </c>
      <c r="B1476">
        <v>1002</v>
      </c>
      <c r="C1476" t="s">
        <v>1222</v>
      </c>
      <c r="D1476">
        <v>1004</v>
      </c>
      <c r="E1476" t="s">
        <v>341</v>
      </c>
      <c r="F1476" t="s">
        <v>2332</v>
      </c>
      <c r="G1476" t="s">
        <v>2334</v>
      </c>
      <c r="H1476" t="s">
        <v>1336</v>
      </c>
      <c r="I1476" t="s">
        <v>1279</v>
      </c>
      <c r="J1476">
        <v>0.57579999999999998</v>
      </c>
    </row>
    <row r="1477" spans="1:10" hidden="1">
      <c r="A1477" t="s">
        <v>570</v>
      </c>
      <c r="B1477">
        <v>1002</v>
      </c>
      <c r="C1477" t="s">
        <v>1222</v>
      </c>
      <c r="D1477">
        <v>1005</v>
      </c>
      <c r="E1477" t="s">
        <v>463</v>
      </c>
      <c r="F1477" t="s">
        <v>1243</v>
      </c>
      <c r="G1477" t="s">
        <v>1243</v>
      </c>
      <c r="H1477" t="s">
        <v>1298</v>
      </c>
      <c r="I1477" t="s">
        <v>1298</v>
      </c>
      <c r="J1477">
        <v>1</v>
      </c>
    </row>
    <row r="1478" spans="1:10" hidden="1">
      <c r="A1478" t="s">
        <v>570</v>
      </c>
      <c r="B1478">
        <v>1002</v>
      </c>
      <c r="C1478" t="s">
        <v>1222</v>
      </c>
      <c r="D1478">
        <v>1005</v>
      </c>
      <c r="E1478" t="s">
        <v>463</v>
      </c>
      <c r="F1478" t="s">
        <v>2311</v>
      </c>
      <c r="G1478" t="s">
        <v>2312</v>
      </c>
      <c r="H1478" t="s">
        <v>2344</v>
      </c>
      <c r="I1478" t="s">
        <v>1298</v>
      </c>
      <c r="J1478">
        <v>0.1333</v>
      </c>
    </row>
    <row r="1479" spans="1:10" hidden="1">
      <c r="A1479" t="s">
        <v>570</v>
      </c>
      <c r="B1479">
        <v>1002</v>
      </c>
      <c r="C1479" t="s">
        <v>1222</v>
      </c>
      <c r="D1479">
        <v>1005</v>
      </c>
      <c r="E1479" t="s">
        <v>463</v>
      </c>
      <c r="F1479" t="s">
        <v>2311</v>
      </c>
      <c r="G1479" t="s">
        <v>2313</v>
      </c>
      <c r="H1479" t="s">
        <v>2344</v>
      </c>
      <c r="I1479" t="s">
        <v>1298</v>
      </c>
      <c r="J1479">
        <v>0.1333</v>
      </c>
    </row>
    <row r="1480" spans="1:10" hidden="1">
      <c r="A1480" t="s">
        <v>570</v>
      </c>
      <c r="B1480">
        <v>1002</v>
      </c>
      <c r="C1480" t="s">
        <v>1222</v>
      </c>
      <c r="D1480">
        <v>1005</v>
      </c>
      <c r="E1480" t="s">
        <v>463</v>
      </c>
      <c r="F1480" t="s">
        <v>2311</v>
      </c>
      <c r="G1480" t="s">
        <v>2314</v>
      </c>
      <c r="H1480" t="s">
        <v>2344</v>
      </c>
      <c r="I1480" t="s">
        <v>1298</v>
      </c>
      <c r="J1480">
        <v>0.1333</v>
      </c>
    </row>
    <row r="1481" spans="1:10" hidden="1">
      <c r="A1481" t="s">
        <v>570</v>
      </c>
      <c r="B1481">
        <v>1002</v>
      </c>
      <c r="C1481" t="s">
        <v>1222</v>
      </c>
      <c r="D1481">
        <v>1005</v>
      </c>
      <c r="E1481" t="s">
        <v>463</v>
      </c>
      <c r="F1481" t="s">
        <v>2311</v>
      </c>
      <c r="G1481" t="s">
        <v>2315</v>
      </c>
      <c r="H1481" t="s">
        <v>1312</v>
      </c>
      <c r="I1481" t="s">
        <v>1298</v>
      </c>
      <c r="J1481">
        <v>0.33329999999999999</v>
      </c>
    </row>
    <row r="1482" spans="1:10" hidden="1">
      <c r="A1482" t="s">
        <v>570</v>
      </c>
      <c r="B1482">
        <v>1002</v>
      </c>
      <c r="C1482" t="s">
        <v>1222</v>
      </c>
      <c r="D1482">
        <v>1005</v>
      </c>
      <c r="E1482" t="s">
        <v>463</v>
      </c>
      <c r="F1482" t="s">
        <v>2311</v>
      </c>
      <c r="G1482" t="s">
        <v>2316</v>
      </c>
      <c r="H1482" t="s">
        <v>2324</v>
      </c>
      <c r="I1482" t="s">
        <v>1298</v>
      </c>
      <c r="J1482">
        <v>6.6699999999999995E-2</v>
      </c>
    </row>
    <row r="1483" spans="1:10" hidden="1">
      <c r="A1483" t="s">
        <v>570</v>
      </c>
      <c r="B1483">
        <v>1002</v>
      </c>
      <c r="C1483" t="s">
        <v>1222</v>
      </c>
      <c r="D1483">
        <v>1005</v>
      </c>
      <c r="E1483" t="s">
        <v>463</v>
      </c>
      <c r="F1483" t="s">
        <v>2311</v>
      </c>
      <c r="G1483" t="s">
        <v>2317</v>
      </c>
      <c r="H1483" t="s">
        <v>2344</v>
      </c>
      <c r="I1483" t="s">
        <v>1298</v>
      </c>
      <c r="J1483">
        <v>0.1333</v>
      </c>
    </row>
    <row r="1484" spans="1:10" hidden="1">
      <c r="A1484" t="s">
        <v>570</v>
      </c>
      <c r="B1484">
        <v>1002</v>
      </c>
      <c r="C1484" t="s">
        <v>1222</v>
      </c>
      <c r="D1484">
        <v>1005</v>
      </c>
      <c r="E1484" t="s">
        <v>463</v>
      </c>
      <c r="F1484" t="s">
        <v>2311</v>
      </c>
      <c r="G1484" t="s">
        <v>2318</v>
      </c>
      <c r="H1484" t="s">
        <v>2324</v>
      </c>
      <c r="I1484" t="s">
        <v>1298</v>
      </c>
      <c r="J1484">
        <v>6.6699999999999995E-2</v>
      </c>
    </row>
    <row r="1485" spans="1:10" hidden="1">
      <c r="A1485" t="s">
        <v>570</v>
      </c>
      <c r="B1485">
        <v>1002</v>
      </c>
      <c r="C1485" t="s">
        <v>1222</v>
      </c>
      <c r="D1485">
        <v>1005</v>
      </c>
      <c r="E1485" t="s">
        <v>463</v>
      </c>
      <c r="F1485" t="s">
        <v>2320</v>
      </c>
      <c r="G1485" t="s">
        <v>2321</v>
      </c>
      <c r="H1485" t="s">
        <v>1248</v>
      </c>
      <c r="I1485" t="s">
        <v>1298</v>
      </c>
      <c r="J1485">
        <v>0.4</v>
      </c>
    </row>
    <row r="1486" spans="1:10" hidden="1">
      <c r="A1486" t="s">
        <v>570</v>
      </c>
      <c r="B1486">
        <v>1002</v>
      </c>
      <c r="C1486" t="s">
        <v>1222</v>
      </c>
      <c r="D1486">
        <v>1005</v>
      </c>
      <c r="E1486" t="s">
        <v>463</v>
      </c>
      <c r="F1486" t="s">
        <v>2322</v>
      </c>
      <c r="G1486" t="s">
        <v>2326</v>
      </c>
      <c r="H1486" t="s">
        <v>2329</v>
      </c>
      <c r="I1486" t="s">
        <v>1298</v>
      </c>
      <c r="J1486">
        <v>0.2</v>
      </c>
    </row>
    <row r="1487" spans="1:10" hidden="1">
      <c r="A1487" t="s">
        <v>570</v>
      </c>
      <c r="B1487">
        <v>1002</v>
      </c>
      <c r="C1487" t="s">
        <v>1222</v>
      </c>
      <c r="D1487">
        <v>1005</v>
      </c>
      <c r="E1487" t="s">
        <v>463</v>
      </c>
      <c r="F1487" t="s">
        <v>2322</v>
      </c>
      <c r="G1487" t="s">
        <v>2327</v>
      </c>
      <c r="H1487" t="s">
        <v>2324</v>
      </c>
      <c r="I1487" t="s">
        <v>1298</v>
      </c>
      <c r="J1487">
        <v>6.6699999999999995E-2</v>
      </c>
    </row>
    <row r="1488" spans="1:10" hidden="1">
      <c r="A1488" t="s">
        <v>570</v>
      </c>
      <c r="B1488">
        <v>1002</v>
      </c>
      <c r="C1488" t="s">
        <v>1222</v>
      </c>
      <c r="D1488">
        <v>1005</v>
      </c>
      <c r="E1488" t="s">
        <v>463</v>
      </c>
      <c r="F1488" t="s">
        <v>2322</v>
      </c>
      <c r="G1488" t="s">
        <v>2330</v>
      </c>
      <c r="H1488" t="s">
        <v>1401</v>
      </c>
      <c r="I1488" t="s">
        <v>1298</v>
      </c>
      <c r="J1488">
        <v>0.73329999999999995</v>
      </c>
    </row>
    <row r="1489" spans="1:10" hidden="1">
      <c r="A1489" t="s">
        <v>570</v>
      </c>
      <c r="B1489">
        <v>1002</v>
      </c>
      <c r="C1489" t="s">
        <v>1222</v>
      </c>
      <c r="D1489">
        <v>1005</v>
      </c>
      <c r="E1489" t="s">
        <v>463</v>
      </c>
      <c r="F1489" t="s">
        <v>2332</v>
      </c>
      <c r="G1489" t="s">
        <v>2333</v>
      </c>
      <c r="H1489" t="s">
        <v>1335</v>
      </c>
      <c r="I1489" t="s">
        <v>1298</v>
      </c>
      <c r="J1489">
        <v>0.5333</v>
      </c>
    </row>
    <row r="1490" spans="1:10" hidden="1">
      <c r="A1490" t="s">
        <v>570</v>
      </c>
      <c r="B1490">
        <v>1002</v>
      </c>
      <c r="C1490" t="s">
        <v>1222</v>
      </c>
      <c r="D1490">
        <v>1005</v>
      </c>
      <c r="E1490" t="s">
        <v>463</v>
      </c>
      <c r="F1490" t="s">
        <v>2332</v>
      </c>
      <c r="G1490" t="s">
        <v>2334</v>
      </c>
      <c r="H1490" t="s">
        <v>1352</v>
      </c>
      <c r="I1490" t="s">
        <v>1298</v>
      </c>
      <c r="J1490">
        <v>0.4667</v>
      </c>
    </row>
    <row r="1491" spans="1:10" hidden="1">
      <c r="A1491" t="s">
        <v>570</v>
      </c>
      <c r="B1491">
        <v>1663</v>
      </c>
      <c r="C1491" t="s">
        <v>788</v>
      </c>
      <c r="D1491">
        <v>1463</v>
      </c>
      <c r="E1491" t="s">
        <v>250</v>
      </c>
      <c r="F1491" t="s">
        <v>1243</v>
      </c>
      <c r="G1491" t="s">
        <v>1243</v>
      </c>
      <c r="H1491" t="s">
        <v>2414</v>
      </c>
      <c r="I1491" t="s">
        <v>2414</v>
      </c>
      <c r="J1491">
        <v>1</v>
      </c>
    </row>
    <row r="1492" spans="1:10" hidden="1">
      <c r="A1492" t="s">
        <v>570</v>
      </c>
      <c r="B1492">
        <v>1663</v>
      </c>
      <c r="C1492" t="s">
        <v>788</v>
      </c>
      <c r="D1492">
        <v>1463</v>
      </c>
      <c r="E1492" t="s">
        <v>250</v>
      </c>
      <c r="F1492" t="s">
        <v>2311</v>
      </c>
      <c r="G1492" t="s">
        <v>2312</v>
      </c>
      <c r="H1492" t="s">
        <v>1491</v>
      </c>
      <c r="I1492" t="s">
        <v>2414</v>
      </c>
      <c r="J1492">
        <v>0.1082</v>
      </c>
    </row>
    <row r="1493" spans="1:10" hidden="1">
      <c r="A1493" t="s">
        <v>570</v>
      </c>
      <c r="B1493">
        <v>1663</v>
      </c>
      <c r="C1493" t="s">
        <v>788</v>
      </c>
      <c r="D1493">
        <v>1463</v>
      </c>
      <c r="E1493" t="s">
        <v>250</v>
      </c>
      <c r="F1493" t="s">
        <v>2311</v>
      </c>
      <c r="G1493" t="s">
        <v>2313</v>
      </c>
      <c r="H1493" t="s">
        <v>1294</v>
      </c>
      <c r="I1493" t="s">
        <v>2414</v>
      </c>
      <c r="J1493">
        <v>0.1</v>
      </c>
    </row>
    <row r="1494" spans="1:10" hidden="1">
      <c r="A1494" t="s">
        <v>570</v>
      </c>
      <c r="B1494">
        <v>1663</v>
      </c>
      <c r="C1494" t="s">
        <v>788</v>
      </c>
      <c r="D1494">
        <v>1463</v>
      </c>
      <c r="E1494" t="s">
        <v>250</v>
      </c>
      <c r="F1494" t="s">
        <v>2311</v>
      </c>
      <c r="G1494" t="s">
        <v>2314</v>
      </c>
      <c r="H1494" t="s">
        <v>1382</v>
      </c>
      <c r="I1494" t="s">
        <v>2414</v>
      </c>
      <c r="J1494">
        <v>0.111</v>
      </c>
    </row>
    <row r="1495" spans="1:10" hidden="1">
      <c r="A1495" t="s">
        <v>570</v>
      </c>
      <c r="B1495">
        <v>1663</v>
      </c>
      <c r="C1495" t="s">
        <v>788</v>
      </c>
      <c r="D1495">
        <v>1463</v>
      </c>
      <c r="E1495" t="s">
        <v>250</v>
      </c>
      <c r="F1495" t="s">
        <v>2311</v>
      </c>
      <c r="G1495" t="s">
        <v>2315</v>
      </c>
      <c r="H1495" t="s">
        <v>1602</v>
      </c>
      <c r="I1495" t="s">
        <v>2414</v>
      </c>
      <c r="J1495">
        <v>0.1123</v>
      </c>
    </row>
    <row r="1496" spans="1:10" hidden="1">
      <c r="A1496" t="s">
        <v>570</v>
      </c>
      <c r="B1496">
        <v>1663</v>
      </c>
      <c r="C1496" t="s">
        <v>788</v>
      </c>
      <c r="D1496">
        <v>1463</v>
      </c>
      <c r="E1496" t="s">
        <v>250</v>
      </c>
      <c r="F1496" t="s">
        <v>2311</v>
      </c>
      <c r="G1496" t="s">
        <v>2316</v>
      </c>
      <c r="H1496" t="s">
        <v>1367</v>
      </c>
      <c r="I1496" t="s">
        <v>2414</v>
      </c>
      <c r="J1496">
        <v>0.13289999999999999</v>
      </c>
    </row>
    <row r="1497" spans="1:10" hidden="1">
      <c r="A1497" t="s">
        <v>570</v>
      </c>
      <c r="B1497">
        <v>1663</v>
      </c>
      <c r="C1497" t="s">
        <v>788</v>
      </c>
      <c r="D1497">
        <v>1463</v>
      </c>
      <c r="E1497" t="s">
        <v>250</v>
      </c>
      <c r="F1497" t="s">
        <v>2311</v>
      </c>
      <c r="G1497" t="s">
        <v>2317</v>
      </c>
      <c r="H1497" t="s">
        <v>1585</v>
      </c>
      <c r="I1497" t="s">
        <v>2414</v>
      </c>
      <c r="J1497">
        <v>0.1178</v>
      </c>
    </row>
    <row r="1498" spans="1:10" hidden="1">
      <c r="A1498" t="s">
        <v>570</v>
      </c>
      <c r="B1498">
        <v>1663</v>
      </c>
      <c r="C1498" t="s">
        <v>788</v>
      </c>
      <c r="D1498">
        <v>1463</v>
      </c>
      <c r="E1498" t="s">
        <v>250</v>
      </c>
      <c r="F1498" t="s">
        <v>2311</v>
      </c>
      <c r="G1498" t="s">
        <v>2336</v>
      </c>
      <c r="H1498" t="s">
        <v>1585</v>
      </c>
      <c r="I1498" t="s">
        <v>2414</v>
      </c>
      <c r="J1498">
        <v>0.1178</v>
      </c>
    </row>
    <row r="1499" spans="1:10" hidden="1">
      <c r="A1499" t="s">
        <v>570</v>
      </c>
      <c r="B1499">
        <v>1663</v>
      </c>
      <c r="C1499" t="s">
        <v>788</v>
      </c>
      <c r="D1499">
        <v>1463</v>
      </c>
      <c r="E1499" t="s">
        <v>250</v>
      </c>
      <c r="F1499" t="s">
        <v>2311</v>
      </c>
      <c r="G1499" t="s">
        <v>2337</v>
      </c>
      <c r="H1499" t="s">
        <v>1611</v>
      </c>
      <c r="I1499" t="s">
        <v>2414</v>
      </c>
      <c r="J1499">
        <v>0.12470000000000001</v>
      </c>
    </row>
    <row r="1500" spans="1:10" hidden="1">
      <c r="A1500" t="s">
        <v>570</v>
      </c>
      <c r="B1500">
        <v>1663</v>
      </c>
      <c r="C1500" t="s">
        <v>788</v>
      </c>
      <c r="D1500">
        <v>1463</v>
      </c>
      <c r="E1500" t="s">
        <v>250</v>
      </c>
      <c r="F1500" t="s">
        <v>2311</v>
      </c>
      <c r="G1500" t="s">
        <v>2318</v>
      </c>
      <c r="H1500" t="s">
        <v>1419</v>
      </c>
      <c r="I1500" t="s">
        <v>2414</v>
      </c>
      <c r="J1500">
        <v>7.5300000000000006E-2</v>
      </c>
    </row>
    <row r="1501" spans="1:10" hidden="1">
      <c r="A1501" t="s">
        <v>570</v>
      </c>
      <c r="B1501">
        <v>1663</v>
      </c>
      <c r="C1501" t="s">
        <v>788</v>
      </c>
      <c r="D1501">
        <v>1463</v>
      </c>
      <c r="E1501" t="s">
        <v>250</v>
      </c>
      <c r="F1501" t="s">
        <v>2320</v>
      </c>
      <c r="G1501" t="s">
        <v>2321</v>
      </c>
      <c r="H1501" t="s">
        <v>1475</v>
      </c>
      <c r="I1501" t="s">
        <v>2414</v>
      </c>
      <c r="J1501">
        <v>0.45750000000000002</v>
      </c>
    </row>
    <row r="1502" spans="1:10" hidden="1">
      <c r="A1502" t="s">
        <v>570</v>
      </c>
      <c r="B1502">
        <v>1663</v>
      </c>
      <c r="C1502" t="s">
        <v>788</v>
      </c>
      <c r="D1502">
        <v>1463</v>
      </c>
      <c r="E1502" t="s">
        <v>250</v>
      </c>
      <c r="F1502" t="s">
        <v>2320</v>
      </c>
      <c r="G1502" t="s">
        <v>2338</v>
      </c>
      <c r="H1502" t="s">
        <v>1541</v>
      </c>
      <c r="I1502" t="s">
        <v>2414</v>
      </c>
      <c r="J1502">
        <v>3.6999999999999998E-2</v>
      </c>
    </row>
    <row r="1503" spans="1:10" hidden="1">
      <c r="A1503" t="s">
        <v>570</v>
      </c>
      <c r="B1503">
        <v>1663</v>
      </c>
      <c r="C1503" t="s">
        <v>788</v>
      </c>
      <c r="D1503">
        <v>1463</v>
      </c>
      <c r="E1503" t="s">
        <v>250</v>
      </c>
      <c r="F1503" t="s">
        <v>2320</v>
      </c>
      <c r="G1503" t="s">
        <v>2339</v>
      </c>
      <c r="H1503" t="s">
        <v>1417</v>
      </c>
      <c r="I1503" t="s">
        <v>2414</v>
      </c>
      <c r="J1503">
        <v>2.8799999999999999E-2</v>
      </c>
    </row>
    <row r="1504" spans="1:10" hidden="1">
      <c r="A1504" t="s">
        <v>570</v>
      </c>
      <c r="B1504">
        <v>1663</v>
      </c>
      <c r="C1504" t="s">
        <v>788</v>
      </c>
      <c r="D1504">
        <v>1463</v>
      </c>
      <c r="E1504" t="s">
        <v>250</v>
      </c>
      <c r="F1504" t="s">
        <v>2320</v>
      </c>
      <c r="G1504" t="s">
        <v>2340</v>
      </c>
      <c r="H1504" t="s">
        <v>1460</v>
      </c>
      <c r="I1504" t="s">
        <v>2414</v>
      </c>
      <c r="J1504">
        <v>2.7400000000000001E-2</v>
      </c>
    </row>
    <row r="1505" spans="1:10" hidden="1">
      <c r="A1505" t="s">
        <v>570</v>
      </c>
      <c r="B1505">
        <v>1663</v>
      </c>
      <c r="C1505" t="s">
        <v>788</v>
      </c>
      <c r="D1505">
        <v>1463</v>
      </c>
      <c r="E1505" t="s">
        <v>250</v>
      </c>
      <c r="F1505" t="s">
        <v>2320</v>
      </c>
      <c r="G1505" t="s">
        <v>2298</v>
      </c>
      <c r="H1505" t="s">
        <v>2389</v>
      </c>
      <c r="I1505" t="s">
        <v>2414</v>
      </c>
      <c r="J1505">
        <v>0.27400000000000002</v>
      </c>
    </row>
    <row r="1506" spans="1:10" hidden="1">
      <c r="A1506" t="s">
        <v>570</v>
      </c>
      <c r="B1506">
        <v>1663</v>
      </c>
      <c r="C1506" t="s">
        <v>788</v>
      </c>
      <c r="D1506">
        <v>1463</v>
      </c>
      <c r="E1506" t="s">
        <v>250</v>
      </c>
      <c r="F1506" t="s">
        <v>2322</v>
      </c>
      <c r="G1506" t="s">
        <v>2323</v>
      </c>
      <c r="H1506" t="s">
        <v>1352</v>
      </c>
      <c r="I1506" t="s">
        <v>2414</v>
      </c>
      <c r="J1506">
        <v>9.5999999999999992E-3</v>
      </c>
    </row>
    <row r="1507" spans="1:10" hidden="1">
      <c r="A1507" t="s">
        <v>570</v>
      </c>
      <c r="B1507">
        <v>1663</v>
      </c>
      <c r="C1507" t="s">
        <v>788</v>
      </c>
      <c r="D1507">
        <v>1463</v>
      </c>
      <c r="E1507" t="s">
        <v>250</v>
      </c>
      <c r="F1507" t="s">
        <v>2322</v>
      </c>
      <c r="G1507" t="s">
        <v>2325</v>
      </c>
      <c r="H1507" t="s">
        <v>1357</v>
      </c>
      <c r="I1507" t="s">
        <v>2414</v>
      </c>
      <c r="J1507">
        <v>1.6400000000000001E-2</v>
      </c>
    </row>
    <row r="1508" spans="1:10" hidden="1">
      <c r="A1508" t="s">
        <v>570</v>
      </c>
      <c r="B1508">
        <v>1663</v>
      </c>
      <c r="C1508" t="s">
        <v>788</v>
      </c>
      <c r="D1508">
        <v>1463</v>
      </c>
      <c r="E1508" t="s">
        <v>250</v>
      </c>
      <c r="F1508" t="s">
        <v>2322</v>
      </c>
      <c r="G1508" t="s">
        <v>2326</v>
      </c>
      <c r="H1508" t="s">
        <v>1417</v>
      </c>
      <c r="I1508" t="s">
        <v>2414</v>
      </c>
      <c r="J1508">
        <v>2.8799999999999999E-2</v>
      </c>
    </row>
    <row r="1509" spans="1:10" hidden="1">
      <c r="A1509" t="s">
        <v>570</v>
      </c>
      <c r="B1509">
        <v>1663</v>
      </c>
      <c r="C1509" t="s">
        <v>788</v>
      </c>
      <c r="D1509">
        <v>1463</v>
      </c>
      <c r="E1509" t="s">
        <v>250</v>
      </c>
      <c r="F1509" t="s">
        <v>2322</v>
      </c>
      <c r="G1509" t="s">
        <v>2327</v>
      </c>
      <c r="H1509" t="s">
        <v>1399</v>
      </c>
      <c r="I1509" t="s">
        <v>2414</v>
      </c>
      <c r="J1509">
        <v>4.2500000000000003E-2</v>
      </c>
    </row>
    <row r="1510" spans="1:10" hidden="1">
      <c r="A1510" t="s">
        <v>570</v>
      </c>
      <c r="B1510">
        <v>1663</v>
      </c>
      <c r="C1510" t="s">
        <v>788</v>
      </c>
      <c r="D1510">
        <v>1463</v>
      </c>
      <c r="E1510" t="s">
        <v>250</v>
      </c>
      <c r="F1510" t="s">
        <v>2322</v>
      </c>
      <c r="G1510" t="s">
        <v>2352</v>
      </c>
      <c r="H1510" t="s">
        <v>2324</v>
      </c>
      <c r="I1510" t="s">
        <v>2414</v>
      </c>
      <c r="J1510">
        <v>1.4E-3</v>
      </c>
    </row>
    <row r="1511" spans="1:10" hidden="1">
      <c r="A1511" t="s">
        <v>570</v>
      </c>
      <c r="B1511">
        <v>1663</v>
      </c>
      <c r="C1511" t="s">
        <v>788</v>
      </c>
      <c r="D1511">
        <v>1463</v>
      </c>
      <c r="E1511" t="s">
        <v>250</v>
      </c>
      <c r="F1511" t="s">
        <v>2322</v>
      </c>
      <c r="G1511" t="s">
        <v>2328</v>
      </c>
      <c r="H1511" t="s">
        <v>1244</v>
      </c>
      <c r="I1511" t="s">
        <v>2414</v>
      </c>
      <c r="J1511">
        <v>4.7899999999999998E-2</v>
      </c>
    </row>
    <row r="1512" spans="1:10" hidden="1">
      <c r="A1512" t="s">
        <v>570</v>
      </c>
      <c r="B1512">
        <v>1663</v>
      </c>
      <c r="C1512" t="s">
        <v>788</v>
      </c>
      <c r="D1512">
        <v>1463</v>
      </c>
      <c r="E1512" t="s">
        <v>250</v>
      </c>
      <c r="F1512" t="s">
        <v>2322</v>
      </c>
      <c r="G1512" t="s">
        <v>2330</v>
      </c>
      <c r="H1512" t="s">
        <v>2415</v>
      </c>
      <c r="I1512" t="s">
        <v>2414</v>
      </c>
      <c r="J1512">
        <v>0.85340000000000005</v>
      </c>
    </row>
    <row r="1513" spans="1:10" hidden="1">
      <c r="A1513" t="s">
        <v>570</v>
      </c>
      <c r="B1513">
        <v>1663</v>
      </c>
      <c r="C1513" t="s">
        <v>788</v>
      </c>
      <c r="D1513">
        <v>1463</v>
      </c>
      <c r="E1513" t="s">
        <v>250</v>
      </c>
      <c r="F1513" t="s">
        <v>2332</v>
      </c>
      <c r="G1513" t="s">
        <v>2333</v>
      </c>
      <c r="H1513" t="s">
        <v>1577</v>
      </c>
      <c r="I1513" t="s">
        <v>2414</v>
      </c>
      <c r="J1513">
        <v>0.46160000000000001</v>
      </c>
    </row>
    <row r="1514" spans="1:10" hidden="1">
      <c r="A1514" t="s">
        <v>570</v>
      </c>
      <c r="B1514">
        <v>1663</v>
      </c>
      <c r="C1514" t="s">
        <v>788</v>
      </c>
      <c r="D1514">
        <v>1463</v>
      </c>
      <c r="E1514" t="s">
        <v>250</v>
      </c>
      <c r="F1514" t="s">
        <v>2332</v>
      </c>
      <c r="G1514" t="s">
        <v>2334</v>
      </c>
      <c r="H1514" t="s">
        <v>2412</v>
      </c>
      <c r="I1514" t="s">
        <v>2414</v>
      </c>
      <c r="J1514">
        <v>0.53839999999999999</v>
      </c>
    </row>
    <row r="1515" spans="1:10" hidden="1">
      <c r="A1515" t="s">
        <v>570</v>
      </c>
      <c r="B1515">
        <v>1663</v>
      </c>
      <c r="C1515" t="s">
        <v>788</v>
      </c>
      <c r="D1515">
        <v>172</v>
      </c>
      <c r="E1515" t="s">
        <v>55</v>
      </c>
      <c r="F1515" t="s">
        <v>1243</v>
      </c>
      <c r="G1515" t="s">
        <v>1243</v>
      </c>
      <c r="H1515" t="s">
        <v>2416</v>
      </c>
      <c r="I1515" t="s">
        <v>2416</v>
      </c>
      <c r="J1515">
        <v>1</v>
      </c>
    </row>
    <row r="1516" spans="1:10" hidden="1">
      <c r="A1516" t="s">
        <v>570</v>
      </c>
      <c r="B1516">
        <v>1663</v>
      </c>
      <c r="C1516" t="s">
        <v>788</v>
      </c>
      <c r="D1516">
        <v>172</v>
      </c>
      <c r="E1516" t="s">
        <v>55</v>
      </c>
      <c r="F1516" t="s">
        <v>2311</v>
      </c>
      <c r="G1516" t="s">
        <v>2343</v>
      </c>
      <c r="H1516" t="s">
        <v>2376</v>
      </c>
      <c r="I1516" t="s">
        <v>2416</v>
      </c>
      <c r="J1516">
        <v>0.23669999999999999</v>
      </c>
    </row>
    <row r="1517" spans="1:10" hidden="1">
      <c r="A1517" t="s">
        <v>570</v>
      </c>
      <c r="B1517">
        <v>1663</v>
      </c>
      <c r="C1517" t="s">
        <v>788</v>
      </c>
      <c r="D1517">
        <v>172</v>
      </c>
      <c r="E1517" t="s">
        <v>55</v>
      </c>
      <c r="F1517" t="s">
        <v>2311</v>
      </c>
      <c r="G1517" t="s">
        <v>1250</v>
      </c>
      <c r="H1517" t="s">
        <v>1635</v>
      </c>
      <c r="I1517" t="s">
        <v>2416</v>
      </c>
      <c r="J1517">
        <v>0.25440000000000002</v>
      </c>
    </row>
    <row r="1518" spans="1:10" hidden="1">
      <c r="A1518" t="s">
        <v>570</v>
      </c>
      <c r="B1518">
        <v>1663</v>
      </c>
      <c r="C1518" t="s">
        <v>788</v>
      </c>
      <c r="D1518">
        <v>172</v>
      </c>
      <c r="E1518" t="s">
        <v>55</v>
      </c>
      <c r="F1518" t="s">
        <v>2311</v>
      </c>
      <c r="G1518" t="s">
        <v>1401</v>
      </c>
      <c r="H1518" t="s">
        <v>1254</v>
      </c>
      <c r="I1518" t="s">
        <v>2416</v>
      </c>
      <c r="J1518">
        <v>0.2525</v>
      </c>
    </row>
    <row r="1519" spans="1:10" hidden="1">
      <c r="A1519" t="s">
        <v>570</v>
      </c>
      <c r="B1519">
        <v>1663</v>
      </c>
      <c r="C1519" t="s">
        <v>788</v>
      </c>
      <c r="D1519">
        <v>172</v>
      </c>
      <c r="E1519" t="s">
        <v>55</v>
      </c>
      <c r="F1519" t="s">
        <v>2311</v>
      </c>
      <c r="G1519" t="s">
        <v>1357</v>
      </c>
      <c r="H1519" t="s">
        <v>1407</v>
      </c>
      <c r="I1519" t="s">
        <v>2416</v>
      </c>
      <c r="J1519">
        <v>0.25640000000000002</v>
      </c>
    </row>
    <row r="1520" spans="1:10" hidden="1">
      <c r="A1520" t="s">
        <v>570</v>
      </c>
      <c r="B1520">
        <v>1663</v>
      </c>
      <c r="C1520" t="s">
        <v>788</v>
      </c>
      <c r="D1520">
        <v>172</v>
      </c>
      <c r="E1520" t="s">
        <v>55</v>
      </c>
      <c r="F1520" t="s">
        <v>2320</v>
      </c>
      <c r="G1520" t="s">
        <v>2321</v>
      </c>
      <c r="H1520" t="s">
        <v>1495</v>
      </c>
      <c r="I1520" t="s">
        <v>2416</v>
      </c>
      <c r="J1520">
        <v>0.33729999999999999</v>
      </c>
    </row>
    <row r="1521" spans="1:10" hidden="1">
      <c r="A1521" t="s">
        <v>570</v>
      </c>
      <c r="B1521">
        <v>1663</v>
      </c>
      <c r="C1521" t="s">
        <v>788</v>
      </c>
      <c r="D1521">
        <v>172</v>
      </c>
      <c r="E1521" t="s">
        <v>55</v>
      </c>
      <c r="F1521" t="s">
        <v>2320</v>
      </c>
      <c r="G1521" t="s">
        <v>2338</v>
      </c>
      <c r="H1521" t="s">
        <v>1417</v>
      </c>
      <c r="I1521" t="s">
        <v>2416</v>
      </c>
      <c r="J1521">
        <v>4.1399999999999999E-2</v>
      </c>
    </row>
    <row r="1522" spans="1:10" hidden="1">
      <c r="A1522" t="s">
        <v>570</v>
      </c>
      <c r="B1522">
        <v>1663</v>
      </c>
      <c r="C1522" t="s">
        <v>788</v>
      </c>
      <c r="D1522">
        <v>172</v>
      </c>
      <c r="E1522" t="s">
        <v>55</v>
      </c>
      <c r="F1522" t="s">
        <v>2320</v>
      </c>
      <c r="G1522" t="s">
        <v>2339</v>
      </c>
      <c r="H1522" t="s">
        <v>1357</v>
      </c>
      <c r="I1522" t="s">
        <v>2416</v>
      </c>
      <c r="J1522">
        <v>2.3699999999999999E-2</v>
      </c>
    </row>
    <row r="1523" spans="1:10" hidden="1">
      <c r="A1523" t="s">
        <v>570</v>
      </c>
      <c r="B1523">
        <v>1663</v>
      </c>
      <c r="C1523" t="s">
        <v>788</v>
      </c>
      <c r="D1523">
        <v>172</v>
      </c>
      <c r="E1523" t="s">
        <v>55</v>
      </c>
      <c r="F1523" t="s">
        <v>2320</v>
      </c>
      <c r="G1523" t="s">
        <v>2340</v>
      </c>
      <c r="H1523" t="s">
        <v>1248</v>
      </c>
      <c r="I1523" t="s">
        <v>2416</v>
      </c>
      <c r="J1523">
        <v>1.18E-2</v>
      </c>
    </row>
    <row r="1524" spans="1:10" hidden="1">
      <c r="A1524" t="s">
        <v>570</v>
      </c>
      <c r="B1524">
        <v>1663</v>
      </c>
      <c r="C1524" t="s">
        <v>788</v>
      </c>
      <c r="D1524">
        <v>172</v>
      </c>
      <c r="E1524" t="s">
        <v>55</v>
      </c>
      <c r="F1524" t="s">
        <v>2320</v>
      </c>
      <c r="G1524" t="s">
        <v>2298</v>
      </c>
      <c r="H1524" t="s">
        <v>1444</v>
      </c>
      <c r="I1524" t="s">
        <v>2416</v>
      </c>
      <c r="J1524">
        <v>0.1381</v>
      </c>
    </row>
    <row r="1525" spans="1:10" hidden="1">
      <c r="A1525" t="s">
        <v>570</v>
      </c>
      <c r="B1525">
        <v>1663</v>
      </c>
      <c r="C1525" t="s">
        <v>788</v>
      </c>
      <c r="D1525">
        <v>172</v>
      </c>
      <c r="E1525" t="s">
        <v>55</v>
      </c>
      <c r="F1525" t="s">
        <v>2322</v>
      </c>
      <c r="G1525" t="s">
        <v>2323</v>
      </c>
      <c r="H1525" t="s">
        <v>2329</v>
      </c>
      <c r="I1525" t="s">
        <v>2416</v>
      </c>
      <c r="J1525">
        <v>5.8999999999999999E-3</v>
      </c>
    </row>
    <row r="1526" spans="1:10" hidden="1">
      <c r="A1526" t="s">
        <v>570</v>
      </c>
      <c r="B1526">
        <v>1663</v>
      </c>
      <c r="C1526" t="s">
        <v>788</v>
      </c>
      <c r="D1526">
        <v>172</v>
      </c>
      <c r="E1526" t="s">
        <v>55</v>
      </c>
      <c r="F1526" t="s">
        <v>2322</v>
      </c>
      <c r="G1526" t="s">
        <v>2325</v>
      </c>
      <c r="H1526" t="s">
        <v>1312</v>
      </c>
      <c r="I1526" t="s">
        <v>2416</v>
      </c>
      <c r="J1526">
        <v>9.9000000000000008E-3</v>
      </c>
    </row>
    <row r="1527" spans="1:10" hidden="1">
      <c r="A1527" t="s">
        <v>570</v>
      </c>
      <c r="B1527">
        <v>1663</v>
      </c>
      <c r="C1527" t="s">
        <v>788</v>
      </c>
      <c r="D1527">
        <v>172</v>
      </c>
      <c r="E1527" t="s">
        <v>55</v>
      </c>
      <c r="F1527" t="s">
        <v>2322</v>
      </c>
      <c r="G1527" t="s">
        <v>2326</v>
      </c>
      <c r="H1527" t="s">
        <v>1352</v>
      </c>
      <c r="I1527" t="s">
        <v>2416</v>
      </c>
      <c r="J1527">
        <v>1.38E-2</v>
      </c>
    </row>
    <row r="1528" spans="1:10" hidden="1">
      <c r="A1528" t="s">
        <v>570</v>
      </c>
      <c r="B1528">
        <v>1663</v>
      </c>
      <c r="C1528" t="s">
        <v>788</v>
      </c>
      <c r="D1528">
        <v>172</v>
      </c>
      <c r="E1528" t="s">
        <v>55</v>
      </c>
      <c r="F1528" t="s">
        <v>2322</v>
      </c>
      <c r="G1528" t="s">
        <v>2327</v>
      </c>
      <c r="H1528" t="s">
        <v>1520</v>
      </c>
      <c r="I1528" t="s">
        <v>2416</v>
      </c>
      <c r="J1528">
        <v>3.7499999999999999E-2</v>
      </c>
    </row>
    <row r="1529" spans="1:10" hidden="1">
      <c r="A1529" t="s">
        <v>570</v>
      </c>
      <c r="B1529">
        <v>1663</v>
      </c>
      <c r="C1529" t="s">
        <v>788</v>
      </c>
      <c r="D1529">
        <v>172</v>
      </c>
      <c r="E1529" t="s">
        <v>55</v>
      </c>
      <c r="F1529" t="s">
        <v>2322</v>
      </c>
      <c r="G1529" t="s">
        <v>2352</v>
      </c>
      <c r="H1529" t="s">
        <v>2329</v>
      </c>
      <c r="I1529" t="s">
        <v>2416</v>
      </c>
      <c r="J1529">
        <v>5.8999999999999999E-3</v>
      </c>
    </row>
    <row r="1530" spans="1:10" hidden="1">
      <c r="A1530" t="s">
        <v>570</v>
      </c>
      <c r="B1530">
        <v>1663</v>
      </c>
      <c r="C1530" t="s">
        <v>788</v>
      </c>
      <c r="D1530">
        <v>172</v>
      </c>
      <c r="E1530" t="s">
        <v>55</v>
      </c>
      <c r="F1530" t="s">
        <v>2322</v>
      </c>
      <c r="G1530" t="s">
        <v>2328</v>
      </c>
      <c r="H1530" t="s">
        <v>1271</v>
      </c>
      <c r="I1530" t="s">
        <v>2416</v>
      </c>
      <c r="J1530">
        <v>5.1299999999999998E-2</v>
      </c>
    </row>
    <row r="1531" spans="1:10" hidden="1">
      <c r="A1531" t="s">
        <v>570</v>
      </c>
      <c r="B1531">
        <v>1663</v>
      </c>
      <c r="C1531" t="s">
        <v>788</v>
      </c>
      <c r="D1531">
        <v>172</v>
      </c>
      <c r="E1531" t="s">
        <v>55</v>
      </c>
      <c r="F1531" t="s">
        <v>2322</v>
      </c>
      <c r="G1531" t="s">
        <v>2330</v>
      </c>
      <c r="H1531" t="s">
        <v>2417</v>
      </c>
      <c r="I1531" t="s">
        <v>2416</v>
      </c>
      <c r="J1531">
        <v>0.87570000000000003</v>
      </c>
    </row>
    <row r="1532" spans="1:10" hidden="1">
      <c r="A1532" t="s">
        <v>570</v>
      </c>
      <c r="B1532">
        <v>1663</v>
      </c>
      <c r="C1532" t="s">
        <v>788</v>
      </c>
      <c r="D1532">
        <v>172</v>
      </c>
      <c r="E1532" t="s">
        <v>55</v>
      </c>
      <c r="F1532" t="s">
        <v>2332</v>
      </c>
      <c r="G1532" t="s">
        <v>2333</v>
      </c>
      <c r="H1532" t="s">
        <v>1622</v>
      </c>
      <c r="I1532" t="s">
        <v>2416</v>
      </c>
      <c r="J1532">
        <v>0.50490000000000002</v>
      </c>
    </row>
    <row r="1533" spans="1:10" hidden="1">
      <c r="A1533" t="s">
        <v>570</v>
      </c>
      <c r="B1533">
        <v>1663</v>
      </c>
      <c r="C1533" t="s">
        <v>788</v>
      </c>
      <c r="D1533">
        <v>172</v>
      </c>
      <c r="E1533" t="s">
        <v>55</v>
      </c>
      <c r="F1533" t="s">
        <v>2332</v>
      </c>
      <c r="G1533" t="s">
        <v>2334</v>
      </c>
      <c r="H1533" t="s">
        <v>1471</v>
      </c>
      <c r="I1533" t="s">
        <v>2416</v>
      </c>
      <c r="J1533">
        <v>0.49509999999999998</v>
      </c>
    </row>
    <row r="1534" spans="1:10" hidden="1">
      <c r="A1534" t="s">
        <v>570</v>
      </c>
      <c r="B1534">
        <v>1148</v>
      </c>
      <c r="C1534" t="s">
        <v>363</v>
      </c>
      <c r="D1534">
        <v>1149</v>
      </c>
      <c r="E1534" t="s">
        <v>363</v>
      </c>
      <c r="F1534" t="s">
        <v>1243</v>
      </c>
      <c r="G1534" t="s">
        <v>1243</v>
      </c>
      <c r="H1534" t="s">
        <v>1372</v>
      </c>
      <c r="I1534" t="s">
        <v>1372</v>
      </c>
      <c r="J1534">
        <v>1</v>
      </c>
    </row>
    <row r="1535" spans="1:10" hidden="1">
      <c r="A1535" t="s">
        <v>570</v>
      </c>
      <c r="B1535">
        <v>1148</v>
      </c>
      <c r="C1535" t="s">
        <v>363</v>
      </c>
      <c r="D1535">
        <v>1149</v>
      </c>
      <c r="E1535" t="s">
        <v>363</v>
      </c>
      <c r="F1535" t="s">
        <v>2311</v>
      </c>
      <c r="G1535" t="s">
        <v>2343</v>
      </c>
      <c r="H1535" t="s">
        <v>1431</v>
      </c>
      <c r="I1535" t="s">
        <v>1372</v>
      </c>
      <c r="J1535">
        <v>0.26500000000000001</v>
      </c>
    </row>
    <row r="1536" spans="1:10" hidden="1">
      <c r="A1536" t="s">
        <v>570</v>
      </c>
      <c r="B1536">
        <v>1148</v>
      </c>
      <c r="C1536" t="s">
        <v>363</v>
      </c>
      <c r="D1536">
        <v>1149</v>
      </c>
      <c r="E1536" t="s">
        <v>363</v>
      </c>
      <c r="F1536" t="s">
        <v>2311</v>
      </c>
      <c r="G1536" t="s">
        <v>1250</v>
      </c>
      <c r="H1536" t="s">
        <v>2378</v>
      </c>
      <c r="I1536" t="s">
        <v>1372</v>
      </c>
      <c r="J1536">
        <v>0.28010000000000002</v>
      </c>
    </row>
    <row r="1537" spans="1:10" hidden="1">
      <c r="A1537" t="s">
        <v>570</v>
      </c>
      <c r="B1537">
        <v>1148</v>
      </c>
      <c r="C1537" t="s">
        <v>363</v>
      </c>
      <c r="D1537">
        <v>1149</v>
      </c>
      <c r="E1537" t="s">
        <v>363</v>
      </c>
      <c r="F1537" t="s">
        <v>2311</v>
      </c>
      <c r="G1537" t="s">
        <v>1401</v>
      </c>
      <c r="H1537" t="s">
        <v>1317</v>
      </c>
      <c r="I1537" t="s">
        <v>1372</v>
      </c>
      <c r="J1537">
        <v>0.2331</v>
      </c>
    </row>
    <row r="1538" spans="1:10" hidden="1">
      <c r="A1538" t="s">
        <v>570</v>
      </c>
      <c r="B1538">
        <v>1148</v>
      </c>
      <c r="C1538" t="s">
        <v>363</v>
      </c>
      <c r="D1538">
        <v>1149</v>
      </c>
      <c r="E1538" t="s">
        <v>363</v>
      </c>
      <c r="F1538" t="s">
        <v>2311</v>
      </c>
      <c r="G1538" t="s">
        <v>1357</v>
      </c>
      <c r="H1538" t="s">
        <v>1390</v>
      </c>
      <c r="I1538" t="s">
        <v>1372</v>
      </c>
      <c r="J1538">
        <v>0.2218</v>
      </c>
    </row>
    <row r="1539" spans="1:10" hidden="1">
      <c r="A1539" t="s">
        <v>570</v>
      </c>
      <c r="B1539">
        <v>1148</v>
      </c>
      <c r="C1539" t="s">
        <v>363</v>
      </c>
      <c r="D1539">
        <v>1149</v>
      </c>
      <c r="E1539" t="s">
        <v>363</v>
      </c>
      <c r="F1539" t="s">
        <v>2320</v>
      </c>
      <c r="G1539" t="s">
        <v>2321</v>
      </c>
      <c r="H1539" t="s">
        <v>1277</v>
      </c>
      <c r="I1539" t="s">
        <v>1372</v>
      </c>
      <c r="J1539">
        <v>0.23680000000000001</v>
      </c>
    </row>
    <row r="1540" spans="1:10" hidden="1">
      <c r="A1540" t="s">
        <v>570</v>
      </c>
      <c r="B1540">
        <v>1148</v>
      </c>
      <c r="C1540" t="s">
        <v>363</v>
      </c>
      <c r="D1540">
        <v>1149</v>
      </c>
      <c r="E1540" t="s">
        <v>363</v>
      </c>
      <c r="F1540" t="s">
        <v>2320</v>
      </c>
      <c r="G1540" t="s">
        <v>2298</v>
      </c>
      <c r="H1540" t="s">
        <v>1321</v>
      </c>
      <c r="I1540" t="s">
        <v>1372</v>
      </c>
      <c r="J1540">
        <v>0.1071</v>
      </c>
    </row>
    <row r="1541" spans="1:10" hidden="1">
      <c r="A1541" t="s">
        <v>570</v>
      </c>
      <c r="B1541">
        <v>1148</v>
      </c>
      <c r="C1541" t="s">
        <v>363</v>
      </c>
      <c r="D1541">
        <v>1149</v>
      </c>
      <c r="E1541" t="s">
        <v>363</v>
      </c>
      <c r="F1541" t="s">
        <v>2322</v>
      </c>
      <c r="G1541" t="s">
        <v>2323</v>
      </c>
      <c r="H1541" t="s">
        <v>2324</v>
      </c>
      <c r="I1541" t="s">
        <v>1372</v>
      </c>
      <c r="J1541">
        <v>1.9E-3</v>
      </c>
    </row>
    <row r="1542" spans="1:10" hidden="1">
      <c r="A1542" t="s">
        <v>570</v>
      </c>
      <c r="B1542">
        <v>1148</v>
      </c>
      <c r="C1542" t="s">
        <v>363</v>
      </c>
      <c r="D1542">
        <v>1149</v>
      </c>
      <c r="E1542" t="s">
        <v>363</v>
      </c>
      <c r="F1542" t="s">
        <v>2322</v>
      </c>
      <c r="G1542" t="s">
        <v>2325</v>
      </c>
      <c r="H1542" t="s">
        <v>2344</v>
      </c>
      <c r="I1542" t="s">
        <v>1372</v>
      </c>
      <c r="J1542">
        <v>3.8E-3</v>
      </c>
    </row>
    <row r="1543" spans="1:10" hidden="1">
      <c r="A1543" t="s">
        <v>570</v>
      </c>
      <c r="B1543">
        <v>1148</v>
      </c>
      <c r="C1543" t="s">
        <v>363</v>
      </c>
      <c r="D1543">
        <v>1149</v>
      </c>
      <c r="E1543" t="s">
        <v>363</v>
      </c>
      <c r="F1543" t="s">
        <v>2322</v>
      </c>
      <c r="G1543" t="s">
        <v>2326</v>
      </c>
      <c r="H1543" t="s">
        <v>2344</v>
      </c>
      <c r="I1543" t="s">
        <v>1372</v>
      </c>
      <c r="J1543">
        <v>3.8E-3</v>
      </c>
    </row>
    <row r="1544" spans="1:10" hidden="1">
      <c r="A1544" t="s">
        <v>570</v>
      </c>
      <c r="B1544">
        <v>1148</v>
      </c>
      <c r="C1544" t="s">
        <v>363</v>
      </c>
      <c r="D1544">
        <v>1149</v>
      </c>
      <c r="E1544" t="s">
        <v>363</v>
      </c>
      <c r="F1544" t="s">
        <v>2322</v>
      </c>
      <c r="G1544" t="s">
        <v>2327</v>
      </c>
      <c r="H1544" t="s">
        <v>1520</v>
      </c>
      <c r="I1544" t="s">
        <v>1372</v>
      </c>
      <c r="J1544">
        <v>3.5700000000000003E-2</v>
      </c>
    </row>
    <row r="1545" spans="1:10" hidden="1">
      <c r="A1545" t="s">
        <v>570</v>
      </c>
      <c r="B1545">
        <v>1148</v>
      </c>
      <c r="C1545" t="s">
        <v>363</v>
      </c>
      <c r="D1545">
        <v>1149</v>
      </c>
      <c r="E1545" t="s">
        <v>363</v>
      </c>
      <c r="F1545" t="s">
        <v>2322</v>
      </c>
      <c r="G1545" t="s">
        <v>2328</v>
      </c>
      <c r="H1545" t="s">
        <v>1520</v>
      </c>
      <c r="I1545" t="s">
        <v>1372</v>
      </c>
      <c r="J1545">
        <v>3.5700000000000003E-2</v>
      </c>
    </row>
    <row r="1546" spans="1:10" hidden="1">
      <c r="A1546" t="s">
        <v>570</v>
      </c>
      <c r="B1546">
        <v>1148</v>
      </c>
      <c r="C1546" t="s">
        <v>363</v>
      </c>
      <c r="D1546">
        <v>1149</v>
      </c>
      <c r="E1546" t="s">
        <v>363</v>
      </c>
      <c r="F1546" t="s">
        <v>2322</v>
      </c>
      <c r="G1546" t="s">
        <v>2330</v>
      </c>
      <c r="H1546" t="s">
        <v>2418</v>
      </c>
      <c r="I1546" t="s">
        <v>1372</v>
      </c>
      <c r="J1546">
        <v>0.91920000000000002</v>
      </c>
    </row>
    <row r="1547" spans="1:10" hidden="1">
      <c r="A1547" t="s">
        <v>570</v>
      </c>
      <c r="B1547">
        <v>1148</v>
      </c>
      <c r="C1547" t="s">
        <v>363</v>
      </c>
      <c r="D1547">
        <v>1149</v>
      </c>
      <c r="E1547" t="s">
        <v>363</v>
      </c>
      <c r="F1547" t="s">
        <v>2332</v>
      </c>
      <c r="G1547" t="s">
        <v>2333</v>
      </c>
      <c r="H1547" t="s">
        <v>1413</v>
      </c>
      <c r="I1547" t="s">
        <v>1372</v>
      </c>
      <c r="J1547">
        <v>0.47560000000000002</v>
      </c>
    </row>
    <row r="1548" spans="1:10" hidden="1">
      <c r="A1548" t="s">
        <v>570</v>
      </c>
      <c r="B1548">
        <v>1148</v>
      </c>
      <c r="C1548" t="s">
        <v>363</v>
      </c>
      <c r="D1548">
        <v>1149</v>
      </c>
      <c r="E1548" t="s">
        <v>363</v>
      </c>
      <c r="F1548" t="s">
        <v>2332</v>
      </c>
      <c r="G1548" t="s">
        <v>2334</v>
      </c>
      <c r="H1548" t="s">
        <v>1539</v>
      </c>
      <c r="I1548" t="s">
        <v>1372</v>
      </c>
      <c r="J1548">
        <v>0.52439999999999998</v>
      </c>
    </row>
    <row r="1549" spans="1:10" hidden="1">
      <c r="A1549" t="s">
        <v>570</v>
      </c>
      <c r="B1549">
        <v>1627</v>
      </c>
      <c r="C1549" t="s">
        <v>790</v>
      </c>
      <c r="D1549">
        <v>899</v>
      </c>
      <c r="E1549" t="s">
        <v>451</v>
      </c>
      <c r="F1549" t="s">
        <v>1243</v>
      </c>
      <c r="G1549" t="s">
        <v>1243</v>
      </c>
      <c r="H1549" t="s">
        <v>1287</v>
      </c>
      <c r="I1549" t="s">
        <v>1287</v>
      </c>
      <c r="J1549">
        <v>1</v>
      </c>
    </row>
    <row r="1550" spans="1:10" hidden="1">
      <c r="A1550" t="s">
        <v>570</v>
      </c>
      <c r="B1550">
        <v>1627</v>
      </c>
      <c r="C1550" t="s">
        <v>790</v>
      </c>
      <c r="D1550">
        <v>899</v>
      </c>
      <c r="E1550" t="s">
        <v>451</v>
      </c>
      <c r="F1550" t="s">
        <v>2311</v>
      </c>
      <c r="G1550" t="s">
        <v>2312</v>
      </c>
      <c r="H1550" t="s">
        <v>2329</v>
      </c>
      <c r="I1550" t="s">
        <v>1287</v>
      </c>
      <c r="J1550">
        <v>2.9399999999999999E-2</v>
      </c>
    </row>
    <row r="1551" spans="1:10" hidden="1">
      <c r="A1551" t="s">
        <v>570</v>
      </c>
      <c r="B1551">
        <v>1627</v>
      </c>
      <c r="C1551" t="s">
        <v>790</v>
      </c>
      <c r="D1551">
        <v>899</v>
      </c>
      <c r="E1551" t="s">
        <v>451</v>
      </c>
      <c r="F1551" t="s">
        <v>2311</v>
      </c>
      <c r="G1551" t="s">
        <v>2313</v>
      </c>
      <c r="H1551" t="s">
        <v>1250</v>
      </c>
      <c r="I1551" t="s">
        <v>1287</v>
      </c>
      <c r="J1551">
        <v>9.8000000000000004E-2</v>
      </c>
    </row>
    <row r="1552" spans="1:10" hidden="1">
      <c r="A1552" t="s">
        <v>570</v>
      </c>
      <c r="B1552">
        <v>1627</v>
      </c>
      <c r="C1552" t="s">
        <v>790</v>
      </c>
      <c r="D1552">
        <v>899</v>
      </c>
      <c r="E1552" t="s">
        <v>451</v>
      </c>
      <c r="F1552" t="s">
        <v>2311</v>
      </c>
      <c r="G1552" t="s">
        <v>2314</v>
      </c>
      <c r="H1552" t="s">
        <v>1256</v>
      </c>
      <c r="I1552" t="s">
        <v>1287</v>
      </c>
      <c r="J1552">
        <v>0.13730000000000001</v>
      </c>
    </row>
    <row r="1553" spans="1:10" hidden="1">
      <c r="A1553" t="s">
        <v>570</v>
      </c>
      <c r="B1553">
        <v>1627</v>
      </c>
      <c r="C1553" t="s">
        <v>790</v>
      </c>
      <c r="D1553">
        <v>899</v>
      </c>
      <c r="E1553" t="s">
        <v>451</v>
      </c>
      <c r="F1553" t="s">
        <v>2311</v>
      </c>
      <c r="G1553" t="s">
        <v>2315</v>
      </c>
      <c r="H1553" t="s">
        <v>1250</v>
      </c>
      <c r="I1553" t="s">
        <v>1287</v>
      </c>
      <c r="J1553">
        <v>9.8000000000000004E-2</v>
      </c>
    </row>
    <row r="1554" spans="1:10" hidden="1">
      <c r="A1554" t="s">
        <v>570</v>
      </c>
      <c r="B1554">
        <v>1627</v>
      </c>
      <c r="C1554" t="s">
        <v>790</v>
      </c>
      <c r="D1554">
        <v>899</v>
      </c>
      <c r="E1554" t="s">
        <v>451</v>
      </c>
      <c r="F1554" t="s">
        <v>2311</v>
      </c>
      <c r="G1554" t="s">
        <v>2316</v>
      </c>
      <c r="H1554" t="s">
        <v>1333</v>
      </c>
      <c r="I1554" t="s">
        <v>1287</v>
      </c>
      <c r="J1554">
        <v>0.16669999999999999</v>
      </c>
    </row>
    <row r="1555" spans="1:10" hidden="1">
      <c r="A1555" t="s">
        <v>570</v>
      </c>
      <c r="B1555">
        <v>1627</v>
      </c>
      <c r="C1555" t="s">
        <v>790</v>
      </c>
      <c r="D1555">
        <v>899</v>
      </c>
      <c r="E1555" t="s">
        <v>451</v>
      </c>
      <c r="F1555" t="s">
        <v>2311</v>
      </c>
      <c r="G1555" t="s">
        <v>2317</v>
      </c>
      <c r="H1555" t="s">
        <v>1256</v>
      </c>
      <c r="I1555" t="s">
        <v>1287</v>
      </c>
      <c r="J1555">
        <v>0.13730000000000001</v>
      </c>
    </row>
    <row r="1556" spans="1:10" hidden="1">
      <c r="A1556" t="s">
        <v>570</v>
      </c>
      <c r="B1556">
        <v>1627</v>
      </c>
      <c r="C1556" t="s">
        <v>790</v>
      </c>
      <c r="D1556">
        <v>899</v>
      </c>
      <c r="E1556" t="s">
        <v>451</v>
      </c>
      <c r="F1556" t="s">
        <v>2311</v>
      </c>
      <c r="G1556" t="s">
        <v>2336</v>
      </c>
      <c r="H1556" t="s">
        <v>1252</v>
      </c>
      <c r="I1556" t="s">
        <v>1287</v>
      </c>
      <c r="J1556">
        <v>8.8200000000000001E-2</v>
      </c>
    </row>
    <row r="1557" spans="1:10" hidden="1">
      <c r="A1557" t="s">
        <v>570</v>
      </c>
      <c r="B1557">
        <v>1627</v>
      </c>
      <c r="C1557" t="s">
        <v>790</v>
      </c>
      <c r="D1557">
        <v>899</v>
      </c>
      <c r="E1557" t="s">
        <v>451</v>
      </c>
      <c r="F1557" t="s">
        <v>2311</v>
      </c>
      <c r="G1557" t="s">
        <v>2337</v>
      </c>
      <c r="H1557" t="s">
        <v>1250</v>
      </c>
      <c r="I1557" t="s">
        <v>1287</v>
      </c>
      <c r="J1557">
        <v>9.8000000000000004E-2</v>
      </c>
    </row>
    <row r="1558" spans="1:10" hidden="1">
      <c r="A1558" t="s">
        <v>570</v>
      </c>
      <c r="B1558">
        <v>1627</v>
      </c>
      <c r="C1558" t="s">
        <v>790</v>
      </c>
      <c r="D1558">
        <v>899</v>
      </c>
      <c r="E1558" t="s">
        <v>451</v>
      </c>
      <c r="F1558" t="s">
        <v>2311</v>
      </c>
      <c r="G1558" t="s">
        <v>2318</v>
      </c>
      <c r="H1558" t="s">
        <v>1357</v>
      </c>
      <c r="I1558" t="s">
        <v>1287</v>
      </c>
      <c r="J1558">
        <v>0.1176</v>
      </c>
    </row>
    <row r="1559" spans="1:10" hidden="1">
      <c r="A1559" t="s">
        <v>570</v>
      </c>
      <c r="B1559">
        <v>1627</v>
      </c>
      <c r="C1559" t="s">
        <v>790</v>
      </c>
      <c r="D1559">
        <v>899</v>
      </c>
      <c r="E1559" t="s">
        <v>451</v>
      </c>
      <c r="F1559" t="s">
        <v>2311</v>
      </c>
      <c r="G1559" t="s">
        <v>2319</v>
      </c>
      <c r="H1559" t="s">
        <v>2329</v>
      </c>
      <c r="I1559" t="s">
        <v>1287</v>
      </c>
      <c r="J1559">
        <v>2.9399999999999999E-2</v>
      </c>
    </row>
    <row r="1560" spans="1:10" hidden="1">
      <c r="A1560" t="s">
        <v>570</v>
      </c>
      <c r="B1560">
        <v>1627</v>
      </c>
      <c r="C1560" t="s">
        <v>790</v>
      </c>
      <c r="D1560">
        <v>899</v>
      </c>
      <c r="E1560" t="s">
        <v>451</v>
      </c>
      <c r="F1560" t="s">
        <v>2320</v>
      </c>
      <c r="G1560" t="s">
        <v>2321</v>
      </c>
      <c r="H1560" t="s">
        <v>1335</v>
      </c>
      <c r="I1560" t="s">
        <v>1287</v>
      </c>
      <c r="J1560">
        <v>7.8399999999999997E-2</v>
      </c>
    </row>
    <row r="1561" spans="1:10" hidden="1">
      <c r="A1561" t="s">
        <v>570</v>
      </c>
      <c r="B1561">
        <v>1627</v>
      </c>
      <c r="C1561" t="s">
        <v>790</v>
      </c>
      <c r="D1561">
        <v>899</v>
      </c>
      <c r="E1561" t="s">
        <v>451</v>
      </c>
      <c r="F1561" t="s">
        <v>2320</v>
      </c>
      <c r="G1561" t="s">
        <v>2298</v>
      </c>
      <c r="H1561" t="s">
        <v>1256</v>
      </c>
      <c r="I1561" t="s">
        <v>1287</v>
      </c>
      <c r="J1561">
        <v>0.13730000000000001</v>
      </c>
    </row>
    <row r="1562" spans="1:10" hidden="1">
      <c r="A1562" t="s">
        <v>570</v>
      </c>
      <c r="B1562">
        <v>1627</v>
      </c>
      <c r="C1562" t="s">
        <v>790</v>
      </c>
      <c r="D1562">
        <v>899</v>
      </c>
      <c r="E1562" t="s">
        <v>451</v>
      </c>
      <c r="F1562" t="s">
        <v>2322</v>
      </c>
      <c r="G1562" t="s">
        <v>2327</v>
      </c>
      <c r="H1562" t="s">
        <v>2344</v>
      </c>
      <c r="I1562" t="s">
        <v>1287</v>
      </c>
      <c r="J1562">
        <v>1.9599999999999999E-2</v>
      </c>
    </row>
    <row r="1563" spans="1:10" hidden="1">
      <c r="A1563" t="s">
        <v>570</v>
      </c>
      <c r="B1563">
        <v>1627</v>
      </c>
      <c r="C1563" t="s">
        <v>790</v>
      </c>
      <c r="D1563">
        <v>899</v>
      </c>
      <c r="E1563" t="s">
        <v>451</v>
      </c>
      <c r="F1563" t="s">
        <v>2322</v>
      </c>
      <c r="G1563" t="s">
        <v>2328</v>
      </c>
      <c r="H1563" t="s">
        <v>2329</v>
      </c>
      <c r="I1563" t="s">
        <v>1287</v>
      </c>
      <c r="J1563">
        <v>2.9399999999999999E-2</v>
      </c>
    </row>
    <row r="1564" spans="1:10" hidden="1">
      <c r="A1564" t="s">
        <v>570</v>
      </c>
      <c r="B1564">
        <v>1627</v>
      </c>
      <c r="C1564" t="s">
        <v>790</v>
      </c>
      <c r="D1564">
        <v>899</v>
      </c>
      <c r="E1564" t="s">
        <v>451</v>
      </c>
      <c r="F1564" t="s">
        <v>2322</v>
      </c>
      <c r="G1564" t="s">
        <v>2330</v>
      </c>
      <c r="H1564" t="s">
        <v>1367</v>
      </c>
      <c r="I1564" t="s">
        <v>1287</v>
      </c>
      <c r="J1564">
        <v>0.95099999999999996</v>
      </c>
    </row>
    <row r="1565" spans="1:10" hidden="1">
      <c r="A1565" t="s">
        <v>570</v>
      </c>
      <c r="B1565">
        <v>1627</v>
      </c>
      <c r="C1565" t="s">
        <v>790</v>
      </c>
      <c r="D1565">
        <v>899</v>
      </c>
      <c r="E1565" t="s">
        <v>451</v>
      </c>
      <c r="F1565" t="s">
        <v>2332</v>
      </c>
      <c r="G1565" t="s">
        <v>2333</v>
      </c>
      <c r="H1565" t="s">
        <v>1447</v>
      </c>
      <c r="I1565" t="s">
        <v>1287</v>
      </c>
      <c r="J1565">
        <v>0.65690000000000004</v>
      </c>
    </row>
    <row r="1566" spans="1:10" hidden="1">
      <c r="A1566" t="s">
        <v>570</v>
      </c>
      <c r="B1566">
        <v>1627</v>
      </c>
      <c r="C1566" t="s">
        <v>790</v>
      </c>
      <c r="D1566">
        <v>899</v>
      </c>
      <c r="E1566" t="s">
        <v>451</v>
      </c>
      <c r="F1566" t="s">
        <v>2332</v>
      </c>
      <c r="G1566" t="s">
        <v>2334</v>
      </c>
      <c r="H1566" t="s">
        <v>1244</v>
      </c>
      <c r="I1566" t="s">
        <v>1287</v>
      </c>
      <c r="J1566">
        <v>0.34310000000000002</v>
      </c>
    </row>
    <row r="1567" spans="1:10" hidden="1">
      <c r="A1567" t="s">
        <v>570</v>
      </c>
      <c r="B1567">
        <v>174</v>
      </c>
      <c r="C1567" t="s">
        <v>793</v>
      </c>
      <c r="D1567">
        <v>179</v>
      </c>
      <c r="E1567" t="s">
        <v>370</v>
      </c>
      <c r="F1567" t="s">
        <v>1243</v>
      </c>
      <c r="G1567" t="s">
        <v>1243</v>
      </c>
      <c r="H1567" t="s">
        <v>2419</v>
      </c>
      <c r="I1567" t="s">
        <v>2419</v>
      </c>
      <c r="J1567">
        <v>1</v>
      </c>
    </row>
    <row r="1568" spans="1:10" hidden="1">
      <c r="A1568" t="s">
        <v>570</v>
      </c>
      <c r="B1568">
        <v>174</v>
      </c>
      <c r="C1568" t="s">
        <v>793</v>
      </c>
      <c r="D1568">
        <v>179</v>
      </c>
      <c r="E1568" t="s">
        <v>370</v>
      </c>
      <c r="F1568" t="s">
        <v>2311</v>
      </c>
      <c r="G1568" t="s">
        <v>2312</v>
      </c>
      <c r="H1568" t="s">
        <v>1580</v>
      </c>
      <c r="I1568" t="s">
        <v>2419</v>
      </c>
      <c r="J1568">
        <v>0.15429999999999999</v>
      </c>
    </row>
    <row r="1569" spans="1:10" hidden="1">
      <c r="A1569" t="s">
        <v>570</v>
      </c>
      <c r="B1569">
        <v>174</v>
      </c>
      <c r="C1569" t="s">
        <v>793</v>
      </c>
      <c r="D1569">
        <v>179</v>
      </c>
      <c r="E1569" t="s">
        <v>370</v>
      </c>
      <c r="F1569" t="s">
        <v>2311</v>
      </c>
      <c r="G1569" t="s">
        <v>2313</v>
      </c>
      <c r="H1569" t="s">
        <v>2378</v>
      </c>
      <c r="I1569" t="s">
        <v>2419</v>
      </c>
      <c r="J1569">
        <v>0.17030000000000001</v>
      </c>
    </row>
    <row r="1570" spans="1:10" hidden="1">
      <c r="A1570" t="s">
        <v>570</v>
      </c>
      <c r="B1570">
        <v>174</v>
      </c>
      <c r="C1570" t="s">
        <v>793</v>
      </c>
      <c r="D1570">
        <v>179</v>
      </c>
      <c r="E1570" t="s">
        <v>370</v>
      </c>
      <c r="F1570" t="s">
        <v>2311</v>
      </c>
      <c r="G1570" t="s">
        <v>2314</v>
      </c>
      <c r="H1570" t="s">
        <v>2376</v>
      </c>
      <c r="I1570" t="s">
        <v>2419</v>
      </c>
      <c r="J1570">
        <v>0.1371</v>
      </c>
    </row>
    <row r="1571" spans="1:10" hidden="1">
      <c r="A1571" t="s">
        <v>570</v>
      </c>
      <c r="B1571">
        <v>174</v>
      </c>
      <c r="C1571" t="s">
        <v>793</v>
      </c>
      <c r="D1571">
        <v>179</v>
      </c>
      <c r="E1571" t="s">
        <v>370</v>
      </c>
      <c r="F1571" t="s">
        <v>2311</v>
      </c>
      <c r="G1571" t="s">
        <v>2315</v>
      </c>
      <c r="H1571" t="s">
        <v>2364</v>
      </c>
      <c r="I1571" t="s">
        <v>2419</v>
      </c>
      <c r="J1571">
        <v>0.17829999999999999</v>
      </c>
    </row>
    <row r="1572" spans="1:10" hidden="1">
      <c r="A1572" t="s">
        <v>570</v>
      </c>
      <c r="B1572">
        <v>174</v>
      </c>
      <c r="C1572" t="s">
        <v>793</v>
      </c>
      <c r="D1572">
        <v>179</v>
      </c>
      <c r="E1572" t="s">
        <v>370</v>
      </c>
      <c r="F1572" t="s">
        <v>2311</v>
      </c>
      <c r="G1572" t="s">
        <v>2316</v>
      </c>
      <c r="H1572" t="s">
        <v>1262</v>
      </c>
      <c r="I1572" t="s">
        <v>2419</v>
      </c>
      <c r="J1572">
        <v>0.17369999999999999</v>
      </c>
    </row>
    <row r="1573" spans="1:10" hidden="1">
      <c r="A1573" t="s">
        <v>570</v>
      </c>
      <c r="B1573">
        <v>174</v>
      </c>
      <c r="C1573" t="s">
        <v>793</v>
      </c>
      <c r="D1573">
        <v>179</v>
      </c>
      <c r="E1573" t="s">
        <v>370</v>
      </c>
      <c r="F1573" t="s">
        <v>2311</v>
      </c>
      <c r="G1573" t="s">
        <v>2318</v>
      </c>
      <c r="H1573" t="s">
        <v>2299</v>
      </c>
      <c r="I1573" t="s">
        <v>2419</v>
      </c>
      <c r="J1573">
        <v>0.13139999999999999</v>
      </c>
    </row>
    <row r="1574" spans="1:10" hidden="1">
      <c r="A1574" t="s">
        <v>570</v>
      </c>
      <c r="B1574">
        <v>174</v>
      </c>
      <c r="C1574" t="s">
        <v>793</v>
      </c>
      <c r="D1574">
        <v>179</v>
      </c>
      <c r="E1574" t="s">
        <v>370</v>
      </c>
      <c r="F1574" t="s">
        <v>2311</v>
      </c>
      <c r="G1574" t="s">
        <v>2319</v>
      </c>
      <c r="H1574" t="s">
        <v>1334</v>
      </c>
      <c r="I1574" t="s">
        <v>2419</v>
      </c>
      <c r="J1574">
        <v>5.4899999999999997E-2</v>
      </c>
    </row>
    <row r="1575" spans="1:10" hidden="1">
      <c r="A1575" t="s">
        <v>570</v>
      </c>
      <c r="B1575">
        <v>174</v>
      </c>
      <c r="C1575" t="s">
        <v>793</v>
      </c>
      <c r="D1575">
        <v>179</v>
      </c>
      <c r="E1575" t="s">
        <v>370</v>
      </c>
      <c r="F1575" t="s">
        <v>2320</v>
      </c>
      <c r="G1575" t="s">
        <v>2321</v>
      </c>
      <c r="H1575" t="s">
        <v>1244</v>
      </c>
      <c r="I1575" t="s">
        <v>2419</v>
      </c>
      <c r="J1575">
        <v>0.04</v>
      </c>
    </row>
    <row r="1576" spans="1:10" hidden="1">
      <c r="A1576" t="s">
        <v>570</v>
      </c>
      <c r="B1576">
        <v>174</v>
      </c>
      <c r="C1576" t="s">
        <v>793</v>
      </c>
      <c r="D1576">
        <v>179</v>
      </c>
      <c r="E1576" t="s">
        <v>370</v>
      </c>
      <c r="F1576" t="s">
        <v>2320</v>
      </c>
      <c r="G1576" t="s">
        <v>2339</v>
      </c>
      <c r="H1576" t="s">
        <v>1520</v>
      </c>
      <c r="I1576" t="s">
        <v>2419</v>
      </c>
      <c r="J1576">
        <v>2.1700000000000001E-2</v>
      </c>
    </row>
    <row r="1577" spans="1:10" hidden="1">
      <c r="A1577" t="s">
        <v>570</v>
      </c>
      <c r="B1577">
        <v>174</v>
      </c>
      <c r="C1577" t="s">
        <v>793</v>
      </c>
      <c r="D1577">
        <v>179</v>
      </c>
      <c r="E1577" t="s">
        <v>370</v>
      </c>
      <c r="F1577" t="s">
        <v>2320</v>
      </c>
      <c r="G1577" t="s">
        <v>2340</v>
      </c>
      <c r="H1577" t="s">
        <v>1460</v>
      </c>
      <c r="I1577" t="s">
        <v>2419</v>
      </c>
      <c r="J1577">
        <v>2.29E-2</v>
      </c>
    </row>
    <row r="1578" spans="1:10" hidden="1">
      <c r="A1578" t="s">
        <v>570</v>
      </c>
      <c r="B1578">
        <v>174</v>
      </c>
      <c r="C1578" t="s">
        <v>793</v>
      </c>
      <c r="D1578">
        <v>179</v>
      </c>
      <c r="E1578" t="s">
        <v>370</v>
      </c>
      <c r="F1578" t="s">
        <v>2320</v>
      </c>
      <c r="G1578" t="s">
        <v>2298</v>
      </c>
      <c r="H1578" t="s">
        <v>1262</v>
      </c>
      <c r="I1578" t="s">
        <v>2419</v>
      </c>
      <c r="J1578">
        <v>0.17369999999999999</v>
      </c>
    </row>
    <row r="1579" spans="1:10" hidden="1">
      <c r="A1579" t="s">
        <v>570</v>
      </c>
      <c r="B1579">
        <v>174</v>
      </c>
      <c r="C1579" t="s">
        <v>793</v>
      </c>
      <c r="D1579">
        <v>179</v>
      </c>
      <c r="E1579" t="s">
        <v>370</v>
      </c>
      <c r="F1579" t="s">
        <v>2322</v>
      </c>
      <c r="G1579" t="s">
        <v>2323</v>
      </c>
      <c r="H1579" t="s">
        <v>2335</v>
      </c>
      <c r="I1579" t="s">
        <v>2419</v>
      </c>
      <c r="J1579">
        <v>4.5999999999999999E-3</v>
      </c>
    </row>
    <row r="1580" spans="1:10" hidden="1">
      <c r="A1580" t="s">
        <v>570</v>
      </c>
      <c r="B1580">
        <v>174</v>
      </c>
      <c r="C1580" t="s">
        <v>793</v>
      </c>
      <c r="D1580">
        <v>179</v>
      </c>
      <c r="E1580" t="s">
        <v>370</v>
      </c>
      <c r="F1580" t="s">
        <v>2322</v>
      </c>
      <c r="G1580" t="s">
        <v>2325</v>
      </c>
      <c r="H1580" t="s">
        <v>1411</v>
      </c>
      <c r="I1580" t="s">
        <v>2419</v>
      </c>
      <c r="J1580">
        <v>3.7699999999999997E-2</v>
      </c>
    </row>
    <row r="1581" spans="1:10" hidden="1">
      <c r="A1581" t="s">
        <v>570</v>
      </c>
      <c r="B1581">
        <v>174</v>
      </c>
      <c r="C1581" t="s">
        <v>793</v>
      </c>
      <c r="D1581">
        <v>179</v>
      </c>
      <c r="E1581" t="s">
        <v>370</v>
      </c>
      <c r="F1581" t="s">
        <v>2322</v>
      </c>
      <c r="G1581" t="s">
        <v>2326</v>
      </c>
      <c r="H1581" t="s">
        <v>1323</v>
      </c>
      <c r="I1581" t="s">
        <v>2419</v>
      </c>
      <c r="J1581">
        <v>2.06E-2</v>
      </c>
    </row>
    <row r="1582" spans="1:10" hidden="1">
      <c r="A1582" t="s">
        <v>570</v>
      </c>
      <c r="B1582">
        <v>174</v>
      </c>
      <c r="C1582" t="s">
        <v>793</v>
      </c>
      <c r="D1582">
        <v>179</v>
      </c>
      <c r="E1582" t="s">
        <v>370</v>
      </c>
      <c r="F1582" t="s">
        <v>2322</v>
      </c>
      <c r="G1582" t="s">
        <v>2327</v>
      </c>
      <c r="H1582" t="s">
        <v>1460</v>
      </c>
      <c r="I1582" t="s">
        <v>2419</v>
      </c>
      <c r="J1582">
        <v>2.29E-2</v>
      </c>
    </row>
    <row r="1583" spans="1:10" hidden="1">
      <c r="A1583" t="s">
        <v>570</v>
      </c>
      <c r="B1583">
        <v>174</v>
      </c>
      <c r="C1583" t="s">
        <v>793</v>
      </c>
      <c r="D1583">
        <v>179</v>
      </c>
      <c r="E1583" t="s">
        <v>370</v>
      </c>
      <c r="F1583" t="s">
        <v>2322</v>
      </c>
      <c r="G1583" t="s">
        <v>2328</v>
      </c>
      <c r="H1583" t="s">
        <v>1515</v>
      </c>
      <c r="I1583" t="s">
        <v>2419</v>
      </c>
      <c r="J1583">
        <v>5.0299999999999997E-2</v>
      </c>
    </row>
    <row r="1584" spans="1:10" hidden="1">
      <c r="A1584" t="s">
        <v>570</v>
      </c>
      <c r="B1584">
        <v>174</v>
      </c>
      <c r="C1584" t="s">
        <v>793</v>
      </c>
      <c r="D1584">
        <v>179</v>
      </c>
      <c r="E1584" t="s">
        <v>370</v>
      </c>
      <c r="F1584" t="s">
        <v>2322</v>
      </c>
      <c r="G1584" t="s">
        <v>2330</v>
      </c>
      <c r="H1584" t="s">
        <v>2420</v>
      </c>
      <c r="I1584" t="s">
        <v>2419</v>
      </c>
      <c r="J1584">
        <v>0.86399999999999999</v>
      </c>
    </row>
    <row r="1585" spans="1:10" hidden="1">
      <c r="A1585" t="s">
        <v>570</v>
      </c>
      <c r="B1585">
        <v>174</v>
      </c>
      <c r="C1585" t="s">
        <v>793</v>
      </c>
      <c r="D1585">
        <v>179</v>
      </c>
      <c r="E1585" t="s">
        <v>370</v>
      </c>
      <c r="F1585" t="s">
        <v>2332</v>
      </c>
      <c r="G1585" t="s">
        <v>2333</v>
      </c>
      <c r="H1585" t="s">
        <v>2421</v>
      </c>
      <c r="I1585" t="s">
        <v>2419</v>
      </c>
      <c r="J1585">
        <v>0.48799999999999999</v>
      </c>
    </row>
    <row r="1586" spans="1:10" hidden="1">
      <c r="A1586" t="s">
        <v>570</v>
      </c>
      <c r="B1586">
        <v>174</v>
      </c>
      <c r="C1586" t="s">
        <v>793</v>
      </c>
      <c r="D1586">
        <v>179</v>
      </c>
      <c r="E1586" t="s">
        <v>370</v>
      </c>
      <c r="F1586" t="s">
        <v>2332</v>
      </c>
      <c r="G1586" t="s">
        <v>2334</v>
      </c>
      <c r="H1586" t="s">
        <v>2422</v>
      </c>
      <c r="I1586" t="s">
        <v>2419</v>
      </c>
      <c r="J1586">
        <v>0.51200000000000001</v>
      </c>
    </row>
    <row r="1587" spans="1:10" hidden="1">
      <c r="A1587" t="s">
        <v>570</v>
      </c>
      <c r="B1587">
        <v>174</v>
      </c>
      <c r="C1587" t="s">
        <v>793</v>
      </c>
      <c r="D1587">
        <v>177</v>
      </c>
      <c r="E1587" t="s">
        <v>259</v>
      </c>
      <c r="F1587" t="s">
        <v>1243</v>
      </c>
      <c r="G1587" t="s">
        <v>1243</v>
      </c>
      <c r="H1587" t="s">
        <v>1376</v>
      </c>
      <c r="I1587" t="s">
        <v>1376</v>
      </c>
      <c r="J1587">
        <v>1</v>
      </c>
    </row>
    <row r="1588" spans="1:10" hidden="1">
      <c r="A1588" t="s">
        <v>570</v>
      </c>
      <c r="B1588">
        <v>174</v>
      </c>
      <c r="C1588" t="s">
        <v>793</v>
      </c>
      <c r="D1588">
        <v>177</v>
      </c>
      <c r="E1588" t="s">
        <v>259</v>
      </c>
      <c r="F1588" t="s">
        <v>2311</v>
      </c>
      <c r="G1588" t="s">
        <v>2343</v>
      </c>
      <c r="H1588" t="s">
        <v>1432</v>
      </c>
      <c r="I1588" t="s">
        <v>1376</v>
      </c>
      <c r="J1588">
        <v>0.23699999999999999</v>
      </c>
    </row>
    <row r="1589" spans="1:10" hidden="1">
      <c r="A1589" t="s">
        <v>570</v>
      </c>
      <c r="B1589">
        <v>174</v>
      </c>
      <c r="C1589" t="s">
        <v>793</v>
      </c>
      <c r="D1589">
        <v>177</v>
      </c>
      <c r="E1589" t="s">
        <v>259</v>
      </c>
      <c r="F1589" t="s">
        <v>2311</v>
      </c>
      <c r="G1589" t="s">
        <v>1250</v>
      </c>
      <c r="H1589" t="s">
        <v>1551</v>
      </c>
      <c r="I1589" t="s">
        <v>1376</v>
      </c>
      <c r="J1589">
        <v>0.25580000000000003</v>
      </c>
    </row>
    <row r="1590" spans="1:10" hidden="1">
      <c r="A1590" t="s">
        <v>570</v>
      </c>
      <c r="B1590">
        <v>174</v>
      </c>
      <c r="C1590" t="s">
        <v>793</v>
      </c>
      <c r="D1590">
        <v>177</v>
      </c>
      <c r="E1590" t="s">
        <v>259</v>
      </c>
      <c r="F1590" t="s">
        <v>2311</v>
      </c>
      <c r="G1590" t="s">
        <v>1401</v>
      </c>
      <c r="H1590" t="s">
        <v>1362</v>
      </c>
      <c r="I1590" t="s">
        <v>1376</v>
      </c>
      <c r="J1590">
        <v>0.2702</v>
      </c>
    </row>
    <row r="1591" spans="1:10" hidden="1">
      <c r="A1591" t="s">
        <v>570</v>
      </c>
      <c r="B1591">
        <v>174</v>
      </c>
      <c r="C1591" t="s">
        <v>793</v>
      </c>
      <c r="D1591">
        <v>177</v>
      </c>
      <c r="E1591" t="s">
        <v>259</v>
      </c>
      <c r="F1591" t="s">
        <v>2311</v>
      </c>
      <c r="G1591" t="s">
        <v>1357</v>
      </c>
      <c r="H1591" t="s">
        <v>1432</v>
      </c>
      <c r="I1591" t="s">
        <v>1376</v>
      </c>
      <c r="J1591">
        <v>0.23699999999999999</v>
      </c>
    </row>
    <row r="1592" spans="1:10" hidden="1">
      <c r="A1592" t="s">
        <v>570</v>
      </c>
      <c r="B1592">
        <v>174</v>
      </c>
      <c r="C1592" t="s">
        <v>793</v>
      </c>
      <c r="D1592">
        <v>177</v>
      </c>
      <c r="E1592" t="s">
        <v>259</v>
      </c>
      <c r="F1592" t="s">
        <v>2320</v>
      </c>
      <c r="G1592" t="s">
        <v>2321</v>
      </c>
      <c r="H1592" t="s">
        <v>1323</v>
      </c>
      <c r="I1592" t="s">
        <v>1376</v>
      </c>
      <c r="J1592">
        <v>2.5999999999999999E-2</v>
      </c>
    </row>
    <row r="1593" spans="1:10" hidden="1">
      <c r="A1593" t="s">
        <v>570</v>
      </c>
      <c r="B1593">
        <v>174</v>
      </c>
      <c r="C1593" t="s">
        <v>793</v>
      </c>
      <c r="D1593">
        <v>177</v>
      </c>
      <c r="E1593" t="s">
        <v>259</v>
      </c>
      <c r="F1593" t="s">
        <v>2320</v>
      </c>
      <c r="G1593" t="s">
        <v>2339</v>
      </c>
      <c r="H1593" t="s">
        <v>1401</v>
      </c>
      <c r="I1593" t="s">
        <v>1376</v>
      </c>
      <c r="J1593">
        <v>1.5900000000000001E-2</v>
      </c>
    </row>
    <row r="1594" spans="1:10" hidden="1">
      <c r="A1594" t="s">
        <v>570</v>
      </c>
      <c r="B1594">
        <v>174</v>
      </c>
      <c r="C1594" t="s">
        <v>793</v>
      </c>
      <c r="D1594">
        <v>177</v>
      </c>
      <c r="E1594" t="s">
        <v>259</v>
      </c>
      <c r="F1594" t="s">
        <v>2320</v>
      </c>
      <c r="G1594" t="s">
        <v>2298</v>
      </c>
      <c r="H1594" t="s">
        <v>1611</v>
      </c>
      <c r="I1594" t="s">
        <v>1376</v>
      </c>
      <c r="J1594">
        <v>0.13150000000000001</v>
      </c>
    </row>
    <row r="1595" spans="1:10" hidden="1">
      <c r="A1595" t="s">
        <v>570</v>
      </c>
      <c r="B1595">
        <v>174</v>
      </c>
      <c r="C1595" t="s">
        <v>793</v>
      </c>
      <c r="D1595">
        <v>177</v>
      </c>
      <c r="E1595" t="s">
        <v>259</v>
      </c>
      <c r="F1595" t="s">
        <v>2322</v>
      </c>
      <c r="G1595" t="s">
        <v>2323</v>
      </c>
      <c r="H1595" t="s">
        <v>2344</v>
      </c>
      <c r="I1595" t="s">
        <v>1376</v>
      </c>
      <c r="J1595">
        <v>2.8999999999999998E-3</v>
      </c>
    </row>
    <row r="1596" spans="1:10" hidden="1">
      <c r="A1596" t="s">
        <v>570</v>
      </c>
      <c r="B1596">
        <v>174</v>
      </c>
      <c r="C1596" t="s">
        <v>793</v>
      </c>
      <c r="D1596">
        <v>177</v>
      </c>
      <c r="E1596" t="s">
        <v>259</v>
      </c>
      <c r="F1596" t="s">
        <v>2322</v>
      </c>
      <c r="G1596" t="s">
        <v>2325</v>
      </c>
      <c r="H1596" t="s">
        <v>1351</v>
      </c>
      <c r="I1596" t="s">
        <v>1376</v>
      </c>
      <c r="J1596">
        <v>6.7900000000000002E-2</v>
      </c>
    </row>
    <row r="1597" spans="1:10" hidden="1">
      <c r="A1597" t="s">
        <v>570</v>
      </c>
      <c r="B1597">
        <v>174</v>
      </c>
      <c r="C1597" t="s">
        <v>793</v>
      </c>
      <c r="D1597">
        <v>177</v>
      </c>
      <c r="E1597" t="s">
        <v>259</v>
      </c>
      <c r="F1597" t="s">
        <v>2322</v>
      </c>
      <c r="G1597" t="s">
        <v>2326</v>
      </c>
      <c r="H1597" t="s">
        <v>1591</v>
      </c>
      <c r="I1597" t="s">
        <v>1376</v>
      </c>
      <c r="J1597">
        <v>2.3099999999999999E-2</v>
      </c>
    </row>
    <row r="1598" spans="1:10" hidden="1">
      <c r="A1598" t="s">
        <v>570</v>
      </c>
      <c r="B1598">
        <v>174</v>
      </c>
      <c r="C1598" t="s">
        <v>793</v>
      </c>
      <c r="D1598">
        <v>177</v>
      </c>
      <c r="E1598" t="s">
        <v>259</v>
      </c>
      <c r="F1598" t="s">
        <v>2322</v>
      </c>
      <c r="G1598" t="s">
        <v>2327</v>
      </c>
      <c r="H1598" t="s">
        <v>1257</v>
      </c>
      <c r="I1598" t="s">
        <v>1376</v>
      </c>
      <c r="J1598">
        <v>1.8800000000000001E-2</v>
      </c>
    </row>
    <row r="1599" spans="1:10" hidden="1">
      <c r="A1599" t="s">
        <v>570</v>
      </c>
      <c r="B1599">
        <v>174</v>
      </c>
      <c r="C1599" t="s">
        <v>793</v>
      </c>
      <c r="D1599">
        <v>177</v>
      </c>
      <c r="E1599" t="s">
        <v>259</v>
      </c>
      <c r="F1599" t="s">
        <v>2322</v>
      </c>
      <c r="G1599" t="s">
        <v>2328</v>
      </c>
      <c r="H1599" t="s">
        <v>2344</v>
      </c>
      <c r="I1599" t="s">
        <v>1376</v>
      </c>
      <c r="J1599">
        <v>2.8999999999999998E-3</v>
      </c>
    </row>
    <row r="1600" spans="1:10" hidden="1">
      <c r="A1600" t="s">
        <v>570</v>
      </c>
      <c r="B1600">
        <v>174</v>
      </c>
      <c r="C1600" t="s">
        <v>793</v>
      </c>
      <c r="D1600">
        <v>177</v>
      </c>
      <c r="E1600" t="s">
        <v>259</v>
      </c>
      <c r="F1600" t="s">
        <v>2322</v>
      </c>
      <c r="G1600" t="s">
        <v>2330</v>
      </c>
      <c r="H1600" t="s">
        <v>2423</v>
      </c>
      <c r="I1600" t="s">
        <v>1376</v>
      </c>
      <c r="J1600">
        <v>0.88439999999999996</v>
      </c>
    </row>
    <row r="1601" spans="1:10" hidden="1">
      <c r="A1601" t="s">
        <v>570</v>
      </c>
      <c r="B1601">
        <v>174</v>
      </c>
      <c r="C1601" t="s">
        <v>793</v>
      </c>
      <c r="D1601">
        <v>177</v>
      </c>
      <c r="E1601" t="s">
        <v>259</v>
      </c>
      <c r="F1601" t="s">
        <v>2332</v>
      </c>
      <c r="G1601" t="s">
        <v>2333</v>
      </c>
      <c r="H1601" t="s">
        <v>1459</v>
      </c>
      <c r="I1601" t="s">
        <v>1376</v>
      </c>
      <c r="J1601">
        <v>0.46970000000000001</v>
      </c>
    </row>
    <row r="1602" spans="1:10" hidden="1">
      <c r="A1602" t="s">
        <v>570</v>
      </c>
      <c r="B1602">
        <v>174</v>
      </c>
      <c r="C1602" t="s">
        <v>793</v>
      </c>
      <c r="D1602">
        <v>177</v>
      </c>
      <c r="E1602" t="s">
        <v>259</v>
      </c>
      <c r="F1602" t="s">
        <v>2332</v>
      </c>
      <c r="G1602" t="s">
        <v>2334</v>
      </c>
      <c r="H1602" t="s">
        <v>2405</v>
      </c>
      <c r="I1602" t="s">
        <v>1376</v>
      </c>
      <c r="J1602">
        <v>0.53029999999999999</v>
      </c>
    </row>
    <row r="1603" spans="1:10" hidden="1">
      <c r="A1603" t="s">
        <v>570</v>
      </c>
      <c r="B1603">
        <v>174</v>
      </c>
      <c r="C1603" t="s">
        <v>793</v>
      </c>
      <c r="D1603">
        <v>178</v>
      </c>
      <c r="E1603" t="s">
        <v>374</v>
      </c>
      <c r="F1603" t="s">
        <v>1243</v>
      </c>
      <c r="G1603" t="s">
        <v>1243</v>
      </c>
      <c r="H1603" t="s">
        <v>1378</v>
      </c>
      <c r="I1603" t="s">
        <v>1378</v>
      </c>
      <c r="J1603">
        <v>1</v>
      </c>
    </row>
    <row r="1604" spans="1:10" hidden="1">
      <c r="A1604" t="s">
        <v>570</v>
      </c>
      <c r="B1604">
        <v>174</v>
      </c>
      <c r="C1604" t="s">
        <v>793</v>
      </c>
      <c r="D1604">
        <v>178</v>
      </c>
      <c r="E1604" t="s">
        <v>374</v>
      </c>
      <c r="F1604" t="s">
        <v>2311</v>
      </c>
      <c r="G1604" t="s">
        <v>2317</v>
      </c>
      <c r="H1604" t="s">
        <v>1508</v>
      </c>
      <c r="I1604" t="s">
        <v>1378</v>
      </c>
      <c r="J1604">
        <v>0.33329999999999999</v>
      </c>
    </row>
    <row r="1605" spans="1:10" hidden="1">
      <c r="A1605" t="s">
        <v>570</v>
      </c>
      <c r="B1605">
        <v>174</v>
      </c>
      <c r="C1605" t="s">
        <v>793</v>
      </c>
      <c r="D1605">
        <v>178</v>
      </c>
      <c r="E1605" t="s">
        <v>374</v>
      </c>
      <c r="F1605" t="s">
        <v>2311</v>
      </c>
      <c r="G1605" t="s">
        <v>2336</v>
      </c>
      <c r="H1605" t="s">
        <v>1607</v>
      </c>
      <c r="I1605" t="s">
        <v>1378</v>
      </c>
      <c r="J1605">
        <v>0.34050000000000002</v>
      </c>
    </row>
    <row r="1606" spans="1:10" hidden="1">
      <c r="A1606" t="s">
        <v>570</v>
      </c>
      <c r="B1606">
        <v>174</v>
      </c>
      <c r="C1606" t="s">
        <v>793</v>
      </c>
      <c r="D1606">
        <v>178</v>
      </c>
      <c r="E1606" t="s">
        <v>374</v>
      </c>
      <c r="F1606" t="s">
        <v>2311</v>
      </c>
      <c r="G1606" t="s">
        <v>2337</v>
      </c>
      <c r="H1606" t="s">
        <v>1446</v>
      </c>
      <c r="I1606" t="s">
        <v>1378</v>
      </c>
      <c r="J1606">
        <v>0.32619999999999999</v>
      </c>
    </row>
    <row r="1607" spans="1:10" hidden="1">
      <c r="A1607" t="s">
        <v>570</v>
      </c>
      <c r="B1607">
        <v>174</v>
      </c>
      <c r="C1607" t="s">
        <v>793</v>
      </c>
      <c r="D1607">
        <v>178</v>
      </c>
      <c r="E1607" t="s">
        <v>374</v>
      </c>
      <c r="F1607" t="s">
        <v>2320</v>
      </c>
      <c r="G1607" t="s">
        <v>2321</v>
      </c>
      <c r="H1607" t="s">
        <v>1256</v>
      </c>
      <c r="I1607" t="s">
        <v>1378</v>
      </c>
      <c r="J1607">
        <v>3.3300000000000003E-2</v>
      </c>
    </row>
    <row r="1608" spans="1:10" hidden="1">
      <c r="A1608" t="s">
        <v>570</v>
      </c>
      <c r="B1608">
        <v>174</v>
      </c>
      <c r="C1608" t="s">
        <v>793</v>
      </c>
      <c r="D1608">
        <v>178</v>
      </c>
      <c r="E1608" t="s">
        <v>374</v>
      </c>
      <c r="F1608" t="s">
        <v>2320</v>
      </c>
      <c r="G1608" t="s">
        <v>2339</v>
      </c>
      <c r="H1608" t="s">
        <v>1256</v>
      </c>
      <c r="I1608" t="s">
        <v>1378</v>
      </c>
      <c r="J1608">
        <v>3.3300000000000003E-2</v>
      </c>
    </row>
    <row r="1609" spans="1:10" hidden="1">
      <c r="A1609" t="s">
        <v>570</v>
      </c>
      <c r="B1609">
        <v>174</v>
      </c>
      <c r="C1609" t="s">
        <v>793</v>
      </c>
      <c r="D1609">
        <v>178</v>
      </c>
      <c r="E1609" t="s">
        <v>374</v>
      </c>
      <c r="F1609" t="s">
        <v>2320</v>
      </c>
      <c r="G1609" t="s">
        <v>2298</v>
      </c>
      <c r="H1609" t="s">
        <v>1306</v>
      </c>
      <c r="I1609" t="s">
        <v>1378</v>
      </c>
      <c r="J1609">
        <v>0.15</v>
      </c>
    </row>
    <row r="1610" spans="1:10" hidden="1">
      <c r="A1610" t="s">
        <v>570</v>
      </c>
      <c r="B1610">
        <v>174</v>
      </c>
      <c r="C1610" t="s">
        <v>793</v>
      </c>
      <c r="D1610">
        <v>178</v>
      </c>
      <c r="E1610" t="s">
        <v>374</v>
      </c>
      <c r="F1610" t="s">
        <v>2322</v>
      </c>
      <c r="G1610" t="s">
        <v>2323</v>
      </c>
      <c r="H1610" t="s">
        <v>2329</v>
      </c>
      <c r="I1610" t="s">
        <v>1378</v>
      </c>
      <c r="J1610">
        <v>7.1000000000000004E-3</v>
      </c>
    </row>
    <row r="1611" spans="1:10" hidden="1">
      <c r="A1611" t="s">
        <v>570</v>
      </c>
      <c r="B1611">
        <v>174</v>
      </c>
      <c r="C1611" t="s">
        <v>793</v>
      </c>
      <c r="D1611">
        <v>178</v>
      </c>
      <c r="E1611" t="s">
        <v>374</v>
      </c>
      <c r="F1611" t="s">
        <v>2322</v>
      </c>
      <c r="G1611" t="s">
        <v>2325</v>
      </c>
      <c r="H1611" t="s">
        <v>1417</v>
      </c>
      <c r="I1611" t="s">
        <v>1378</v>
      </c>
      <c r="J1611">
        <v>0.05</v>
      </c>
    </row>
    <row r="1612" spans="1:10" hidden="1">
      <c r="A1612" t="s">
        <v>570</v>
      </c>
      <c r="B1612">
        <v>174</v>
      </c>
      <c r="C1612" t="s">
        <v>793</v>
      </c>
      <c r="D1612">
        <v>178</v>
      </c>
      <c r="E1612" t="s">
        <v>374</v>
      </c>
      <c r="F1612" t="s">
        <v>2322</v>
      </c>
      <c r="G1612" t="s">
        <v>2326</v>
      </c>
      <c r="H1612" t="s">
        <v>1401</v>
      </c>
      <c r="I1612" t="s">
        <v>1378</v>
      </c>
      <c r="J1612">
        <v>2.6200000000000001E-2</v>
      </c>
    </row>
    <row r="1613" spans="1:10" hidden="1">
      <c r="A1613" t="s">
        <v>570</v>
      </c>
      <c r="B1613">
        <v>174</v>
      </c>
      <c r="C1613" t="s">
        <v>793</v>
      </c>
      <c r="D1613">
        <v>178</v>
      </c>
      <c r="E1613" t="s">
        <v>374</v>
      </c>
      <c r="F1613" t="s">
        <v>2322</v>
      </c>
      <c r="G1613" t="s">
        <v>2327</v>
      </c>
      <c r="H1613" t="s">
        <v>1257</v>
      </c>
      <c r="I1613" t="s">
        <v>1378</v>
      </c>
      <c r="J1613">
        <v>3.1E-2</v>
      </c>
    </row>
    <row r="1614" spans="1:10" hidden="1">
      <c r="A1614" t="s">
        <v>570</v>
      </c>
      <c r="B1614">
        <v>174</v>
      </c>
      <c r="C1614" t="s">
        <v>793</v>
      </c>
      <c r="D1614">
        <v>178</v>
      </c>
      <c r="E1614" t="s">
        <v>374</v>
      </c>
      <c r="F1614" t="s">
        <v>2322</v>
      </c>
      <c r="G1614" t="s">
        <v>2328</v>
      </c>
      <c r="H1614" t="s">
        <v>2335</v>
      </c>
      <c r="I1614" t="s">
        <v>1378</v>
      </c>
      <c r="J1614">
        <v>9.4999999999999998E-3</v>
      </c>
    </row>
    <row r="1615" spans="1:10" hidden="1">
      <c r="A1615" t="s">
        <v>570</v>
      </c>
      <c r="B1615">
        <v>174</v>
      </c>
      <c r="C1615" t="s">
        <v>793</v>
      </c>
      <c r="D1615">
        <v>178</v>
      </c>
      <c r="E1615" t="s">
        <v>374</v>
      </c>
      <c r="F1615" t="s">
        <v>2322</v>
      </c>
      <c r="G1615" t="s">
        <v>2330</v>
      </c>
      <c r="H1615" t="s">
        <v>1320</v>
      </c>
      <c r="I1615" t="s">
        <v>1378</v>
      </c>
      <c r="J1615">
        <v>0.87619999999999998</v>
      </c>
    </row>
    <row r="1616" spans="1:10" hidden="1">
      <c r="A1616" t="s">
        <v>570</v>
      </c>
      <c r="B1616">
        <v>174</v>
      </c>
      <c r="C1616" t="s">
        <v>793</v>
      </c>
      <c r="D1616">
        <v>178</v>
      </c>
      <c r="E1616" t="s">
        <v>374</v>
      </c>
      <c r="F1616" t="s">
        <v>2332</v>
      </c>
      <c r="G1616" t="s">
        <v>2333</v>
      </c>
      <c r="H1616" t="s">
        <v>1503</v>
      </c>
      <c r="I1616" t="s">
        <v>1378</v>
      </c>
      <c r="J1616">
        <v>0.45479999999999998</v>
      </c>
    </row>
    <row r="1617" spans="1:10" hidden="1">
      <c r="A1617" t="s">
        <v>570</v>
      </c>
      <c r="B1617">
        <v>174</v>
      </c>
      <c r="C1617" t="s">
        <v>793</v>
      </c>
      <c r="D1617">
        <v>178</v>
      </c>
      <c r="E1617" t="s">
        <v>374</v>
      </c>
      <c r="F1617" t="s">
        <v>2332</v>
      </c>
      <c r="G1617" t="s">
        <v>2334</v>
      </c>
      <c r="H1617" t="s">
        <v>1587</v>
      </c>
      <c r="I1617" t="s">
        <v>1378</v>
      </c>
      <c r="J1617">
        <v>0.54520000000000002</v>
      </c>
    </row>
    <row r="1618" spans="1:10" hidden="1">
      <c r="A1618" t="s">
        <v>570</v>
      </c>
      <c r="B1618">
        <v>180</v>
      </c>
      <c r="C1618" t="s">
        <v>795</v>
      </c>
      <c r="D1618">
        <v>181</v>
      </c>
      <c r="E1618" t="s">
        <v>90</v>
      </c>
      <c r="F1618" t="s">
        <v>1243</v>
      </c>
      <c r="G1618" t="s">
        <v>1243</v>
      </c>
      <c r="H1618" t="s">
        <v>1408</v>
      </c>
      <c r="I1618" t="s">
        <v>1408</v>
      </c>
      <c r="J1618">
        <v>1</v>
      </c>
    </row>
    <row r="1619" spans="1:10" hidden="1">
      <c r="A1619" t="s">
        <v>570</v>
      </c>
      <c r="B1619">
        <v>180</v>
      </c>
      <c r="C1619" t="s">
        <v>795</v>
      </c>
      <c r="D1619">
        <v>181</v>
      </c>
      <c r="E1619" t="s">
        <v>90</v>
      </c>
      <c r="F1619" t="s">
        <v>2311</v>
      </c>
      <c r="G1619" t="s">
        <v>2312</v>
      </c>
      <c r="H1619" t="s">
        <v>1250</v>
      </c>
      <c r="I1619" t="s">
        <v>1408</v>
      </c>
      <c r="J1619">
        <v>0.12820000000000001</v>
      </c>
    </row>
    <row r="1620" spans="1:10" hidden="1">
      <c r="A1620" t="s">
        <v>570</v>
      </c>
      <c r="B1620">
        <v>180</v>
      </c>
      <c r="C1620" t="s">
        <v>795</v>
      </c>
      <c r="D1620">
        <v>181</v>
      </c>
      <c r="E1620" t="s">
        <v>90</v>
      </c>
      <c r="F1620" t="s">
        <v>2311</v>
      </c>
      <c r="G1620" t="s">
        <v>2313</v>
      </c>
      <c r="H1620" t="s">
        <v>1335</v>
      </c>
      <c r="I1620" t="s">
        <v>1408</v>
      </c>
      <c r="J1620">
        <v>0.1026</v>
      </c>
    </row>
    <row r="1621" spans="1:10" hidden="1">
      <c r="A1621" t="s">
        <v>570</v>
      </c>
      <c r="B1621">
        <v>180</v>
      </c>
      <c r="C1621" t="s">
        <v>795</v>
      </c>
      <c r="D1621">
        <v>181</v>
      </c>
      <c r="E1621" t="s">
        <v>90</v>
      </c>
      <c r="F1621" t="s">
        <v>2311</v>
      </c>
      <c r="G1621" t="s">
        <v>2314</v>
      </c>
      <c r="H1621" t="s">
        <v>1250</v>
      </c>
      <c r="I1621" t="s">
        <v>1408</v>
      </c>
      <c r="J1621">
        <v>0.12820000000000001</v>
      </c>
    </row>
    <row r="1622" spans="1:10" hidden="1">
      <c r="A1622" t="s">
        <v>570</v>
      </c>
      <c r="B1622">
        <v>180</v>
      </c>
      <c r="C1622" t="s">
        <v>795</v>
      </c>
      <c r="D1622">
        <v>181</v>
      </c>
      <c r="E1622" t="s">
        <v>90</v>
      </c>
      <c r="F1622" t="s">
        <v>2311</v>
      </c>
      <c r="G1622" t="s">
        <v>2315</v>
      </c>
      <c r="H1622" t="s">
        <v>1257</v>
      </c>
      <c r="I1622" t="s">
        <v>1408</v>
      </c>
      <c r="J1622">
        <v>0.16669999999999999</v>
      </c>
    </row>
    <row r="1623" spans="1:10" hidden="1">
      <c r="A1623" t="s">
        <v>570</v>
      </c>
      <c r="B1623">
        <v>180</v>
      </c>
      <c r="C1623" t="s">
        <v>795</v>
      </c>
      <c r="D1623">
        <v>181</v>
      </c>
      <c r="E1623" t="s">
        <v>90</v>
      </c>
      <c r="F1623" t="s">
        <v>2311</v>
      </c>
      <c r="G1623" t="s">
        <v>2316</v>
      </c>
      <c r="H1623" t="s">
        <v>1250</v>
      </c>
      <c r="I1623" t="s">
        <v>1408</v>
      </c>
      <c r="J1623">
        <v>0.12820000000000001</v>
      </c>
    </row>
    <row r="1624" spans="1:10" hidden="1">
      <c r="A1624" t="s">
        <v>570</v>
      </c>
      <c r="B1624">
        <v>180</v>
      </c>
      <c r="C1624" t="s">
        <v>795</v>
      </c>
      <c r="D1624">
        <v>181</v>
      </c>
      <c r="E1624" t="s">
        <v>90</v>
      </c>
      <c r="F1624" t="s">
        <v>2311</v>
      </c>
      <c r="G1624" t="s">
        <v>2318</v>
      </c>
      <c r="H1624" t="s">
        <v>1250</v>
      </c>
      <c r="I1624" t="s">
        <v>1408</v>
      </c>
      <c r="J1624">
        <v>0.12820000000000001</v>
      </c>
    </row>
    <row r="1625" spans="1:10" hidden="1">
      <c r="A1625" t="s">
        <v>570</v>
      </c>
      <c r="B1625">
        <v>180</v>
      </c>
      <c r="C1625" t="s">
        <v>795</v>
      </c>
      <c r="D1625">
        <v>181</v>
      </c>
      <c r="E1625" t="s">
        <v>90</v>
      </c>
      <c r="F1625" t="s">
        <v>2311</v>
      </c>
      <c r="G1625" t="s">
        <v>2319</v>
      </c>
      <c r="H1625" t="s">
        <v>1333</v>
      </c>
      <c r="I1625" t="s">
        <v>1408</v>
      </c>
      <c r="J1625">
        <v>0.21790000000000001</v>
      </c>
    </row>
    <row r="1626" spans="1:10" hidden="1">
      <c r="A1626" t="s">
        <v>570</v>
      </c>
      <c r="B1626">
        <v>180</v>
      </c>
      <c r="C1626" t="s">
        <v>795</v>
      </c>
      <c r="D1626">
        <v>181</v>
      </c>
      <c r="E1626" t="s">
        <v>90</v>
      </c>
      <c r="F1626" t="s">
        <v>2320</v>
      </c>
      <c r="G1626" t="s">
        <v>2321</v>
      </c>
      <c r="H1626" t="s">
        <v>1377</v>
      </c>
      <c r="I1626" t="s">
        <v>1408</v>
      </c>
      <c r="J1626">
        <v>0.55130000000000001</v>
      </c>
    </row>
    <row r="1627" spans="1:10" hidden="1">
      <c r="A1627" t="s">
        <v>570</v>
      </c>
      <c r="B1627">
        <v>180</v>
      </c>
      <c r="C1627" t="s">
        <v>795</v>
      </c>
      <c r="D1627">
        <v>181</v>
      </c>
      <c r="E1627" t="s">
        <v>90</v>
      </c>
      <c r="F1627" t="s">
        <v>2320</v>
      </c>
      <c r="G1627" t="s">
        <v>2298</v>
      </c>
      <c r="H1627" t="s">
        <v>1250</v>
      </c>
      <c r="I1627" t="s">
        <v>1408</v>
      </c>
      <c r="J1627">
        <v>0.12820000000000001</v>
      </c>
    </row>
    <row r="1628" spans="1:10" hidden="1">
      <c r="A1628" t="s">
        <v>570</v>
      </c>
      <c r="B1628">
        <v>180</v>
      </c>
      <c r="C1628" t="s">
        <v>795</v>
      </c>
      <c r="D1628">
        <v>181</v>
      </c>
      <c r="E1628" t="s">
        <v>90</v>
      </c>
      <c r="F1628" t="s">
        <v>2322</v>
      </c>
      <c r="G1628" t="s">
        <v>2326</v>
      </c>
      <c r="H1628" t="s">
        <v>2324</v>
      </c>
      <c r="I1628" t="s">
        <v>1408</v>
      </c>
      <c r="J1628">
        <v>1.2800000000000001E-2</v>
      </c>
    </row>
    <row r="1629" spans="1:10" hidden="1">
      <c r="A1629" t="s">
        <v>570</v>
      </c>
      <c r="B1629">
        <v>180</v>
      </c>
      <c r="C1629" t="s">
        <v>795</v>
      </c>
      <c r="D1629">
        <v>181</v>
      </c>
      <c r="E1629" t="s">
        <v>90</v>
      </c>
      <c r="F1629" t="s">
        <v>2322</v>
      </c>
      <c r="G1629" t="s">
        <v>2327</v>
      </c>
      <c r="H1629" t="s">
        <v>2344</v>
      </c>
      <c r="I1629" t="s">
        <v>1408</v>
      </c>
      <c r="J1629">
        <v>2.5600000000000001E-2</v>
      </c>
    </row>
    <row r="1630" spans="1:10" hidden="1">
      <c r="A1630" t="s">
        <v>570</v>
      </c>
      <c r="B1630">
        <v>180</v>
      </c>
      <c r="C1630" t="s">
        <v>795</v>
      </c>
      <c r="D1630">
        <v>181</v>
      </c>
      <c r="E1630" t="s">
        <v>90</v>
      </c>
      <c r="F1630" t="s">
        <v>2322</v>
      </c>
      <c r="G1630" t="s">
        <v>2328</v>
      </c>
      <c r="H1630" t="s">
        <v>2329</v>
      </c>
      <c r="I1630" t="s">
        <v>1408</v>
      </c>
      <c r="J1630">
        <v>3.85E-2</v>
      </c>
    </row>
    <row r="1631" spans="1:10" hidden="1">
      <c r="A1631" t="s">
        <v>570</v>
      </c>
      <c r="B1631">
        <v>180</v>
      </c>
      <c r="C1631" t="s">
        <v>795</v>
      </c>
      <c r="D1631">
        <v>181</v>
      </c>
      <c r="E1631" t="s">
        <v>90</v>
      </c>
      <c r="F1631" t="s">
        <v>2322</v>
      </c>
      <c r="G1631" t="s">
        <v>2330</v>
      </c>
      <c r="H1631" t="s">
        <v>1315</v>
      </c>
      <c r="I1631" t="s">
        <v>1408</v>
      </c>
      <c r="J1631">
        <v>0.92310000000000003</v>
      </c>
    </row>
    <row r="1632" spans="1:10" hidden="1">
      <c r="A1632" t="s">
        <v>570</v>
      </c>
      <c r="B1632">
        <v>180</v>
      </c>
      <c r="C1632" t="s">
        <v>795</v>
      </c>
      <c r="D1632">
        <v>181</v>
      </c>
      <c r="E1632" t="s">
        <v>90</v>
      </c>
      <c r="F1632" t="s">
        <v>2332</v>
      </c>
      <c r="G1632" t="s">
        <v>2333</v>
      </c>
      <c r="H1632" t="s">
        <v>1377</v>
      </c>
      <c r="I1632" t="s">
        <v>1408</v>
      </c>
      <c r="J1632">
        <v>0.55130000000000001</v>
      </c>
    </row>
    <row r="1633" spans="1:10" hidden="1">
      <c r="A1633" t="s">
        <v>570</v>
      </c>
      <c r="B1633">
        <v>180</v>
      </c>
      <c r="C1633" t="s">
        <v>795</v>
      </c>
      <c r="D1633">
        <v>181</v>
      </c>
      <c r="E1633" t="s">
        <v>90</v>
      </c>
      <c r="F1633" t="s">
        <v>2332</v>
      </c>
      <c r="G1633" t="s">
        <v>2334</v>
      </c>
      <c r="H1633" t="s">
        <v>1244</v>
      </c>
      <c r="I1633" t="s">
        <v>1408</v>
      </c>
      <c r="J1633">
        <v>0.44869999999999999</v>
      </c>
    </row>
    <row r="1634" spans="1:10" hidden="1">
      <c r="A1634" t="s">
        <v>570</v>
      </c>
      <c r="B1634">
        <v>1631</v>
      </c>
      <c r="C1634" t="s">
        <v>670</v>
      </c>
      <c r="D1634">
        <v>1649</v>
      </c>
      <c r="E1634" t="s">
        <v>581</v>
      </c>
      <c r="F1634" t="s">
        <v>1243</v>
      </c>
      <c r="G1634" t="s">
        <v>1243</v>
      </c>
      <c r="H1634" t="s">
        <v>1673</v>
      </c>
      <c r="I1634" t="s">
        <v>1673</v>
      </c>
      <c r="J1634">
        <v>1</v>
      </c>
    </row>
    <row r="1635" spans="1:10" hidden="1">
      <c r="A1635" t="s">
        <v>570</v>
      </c>
      <c r="B1635">
        <v>1631</v>
      </c>
      <c r="C1635" t="s">
        <v>670</v>
      </c>
      <c r="D1635">
        <v>1649</v>
      </c>
      <c r="E1635" t="s">
        <v>581</v>
      </c>
      <c r="F1635" t="s">
        <v>2311</v>
      </c>
      <c r="G1635" t="s">
        <v>2312</v>
      </c>
      <c r="H1635" t="s">
        <v>1417</v>
      </c>
      <c r="I1635" t="s">
        <v>1673</v>
      </c>
      <c r="J1635">
        <v>0.1148</v>
      </c>
    </row>
    <row r="1636" spans="1:10" hidden="1">
      <c r="A1636" t="s">
        <v>570</v>
      </c>
      <c r="B1636">
        <v>1631</v>
      </c>
      <c r="C1636" t="s">
        <v>670</v>
      </c>
      <c r="D1636">
        <v>1649</v>
      </c>
      <c r="E1636" t="s">
        <v>581</v>
      </c>
      <c r="F1636" t="s">
        <v>2311</v>
      </c>
      <c r="G1636" t="s">
        <v>2313</v>
      </c>
      <c r="H1636" t="s">
        <v>1520</v>
      </c>
      <c r="I1636" t="s">
        <v>1673</v>
      </c>
      <c r="J1636">
        <v>0.1038</v>
      </c>
    </row>
    <row r="1637" spans="1:10" hidden="1">
      <c r="A1637" t="s">
        <v>570</v>
      </c>
      <c r="B1637">
        <v>1631</v>
      </c>
      <c r="C1637" t="s">
        <v>670</v>
      </c>
      <c r="D1637">
        <v>1649</v>
      </c>
      <c r="E1637" t="s">
        <v>581</v>
      </c>
      <c r="F1637" t="s">
        <v>2311</v>
      </c>
      <c r="G1637" t="s">
        <v>2314</v>
      </c>
      <c r="H1637" t="s">
        <v>1298</v>
      </c>
      <c r="I1637" t="s">
        <v>1673</v>
      </c>
      <c r="J1637">
        <v>8.2000000000000003E-2</v>
      </c>
    </row>
    <row r="1638" spans="1:10" hidden="1">
      <c r="A1638" t="s">
        <v>570</v>
      </c>
      <c r="B1638">
        <v>1631</v>
      </c>
      <c r="C1638" t="s">
        <v>670</v>
      </c>
      <c r="D1638">
        <v>1649</v>
      </c>
      <c r="E1638" t="s">
        <v>581</v>
      </c>
      <c r="F1638" t="s">
        <v>2311</v>
      </c>
      <c r="G1638" t="s">
        <v>2315</v>
      </c>
      <c r="H1638" t="s">
        <v>1256</v>
      </c>
      <c r="I1638" t="s">
        <v>1673</v>
      </c>
      <c r="J1638">
        <v>7.6499999999999999E-2</v>
      </c>
    </row>
    <row r="1639" spans="1:10" hidden="1">
      <c r="A1639" t="s">
        <v>570</v>
      </c>
      <c r="B1639">
        <v>1631</v>
      </c>
      <c r="C1639" t="s">
        <v>670</v>
      </c>
      <c r="D1639">
        <v>1649</v>
      </c>
      <c r="E1639" t="s">
        <v>581</v>
      </c>
      <c r="F1639" t="s">
        <v>2311</v>
      </c>
      <c r="G1639" t="s">
        <v>2316</v>
      </c>
      <c r="H1639" t="s">
        <v>1323</v>
      </c>
      <c r="I1639" t="s">
        <v>1673</v>
      </c>
      <c r="J1639">
        <v>9.8400000000000001E-2</v>
      </c>
    </row>
    <row r="1640" spans="1:10" hidden="1">
      <c r="A1640" t="s">
        <v>570</v>
      </c>
      <c r="B1640">
        <v>1631</v>
      </c>
      <c r="C1640" t="s">
        <v>670</v>
      </c>
      <c r="D1640">
        <v>1649</v>
      </c>
      <c r="E1640" t="s">
        <v>581</v>
      </c>
      <c r="F1640" t="s">
        <v>2311</v>
      </c>
      <c r="G1640" t="s">
        <v>2317</v>
      </c>
      <c r="H1640" t="s">
        <v>1323</v>
      </c>
      <c r="I1640" t="s">
        <v>1673</v>
      </c>
      <c r="J1640">
        <v>9.8400000000000001E-2</v>
      </c>
    </row>
    <row r="1641" spans="1:10" hidden="1">
      <c r="A1641" t="s">
        <v>570</v>
      </c>
      <c r="B1641">
        <v>1631</v>
      </c>
      <c r="C1641" t="s">
        <v>670</v>
      </c>
      <c r="D1641">
        <v>1649</v>
      </c>
      <c r="E1641" t="s">
        <v>581</v>
      </c>
      <c r="F1641" t="s">
        <v>2311</v>
      </c>
      <c r="G1641" t="s">
        <v>2336</v>
      </c>
      <c r="H1641" t="s">
        <v>1460</v>
      </c>
      <c r="I1641" t="s">
        <v>1673</v>
      </c>
      <c r="J1641">
        <v>0.10929999999999999</v>
      </c>
    </row>
    <row r="1642" spans="1:10" hidden="1">
      <c r="A1642" t="s">
        <v>570</v>
      </c>
      <c r="B1642">
        <v>1631</v>
      </c>
      <c r="C1642" t="s">
        <v>670</v>
      </c>
      <c r="D1642">
        <v>1649</v>
      </c>
      <c r="E1642" t="s">
        <v>581</v>
      </c>
      <c r="F1642" t="s">
        <v>2311</v>
      </c>
      <c r="G1642" t="s">
        <v>2337</v>
      </c>
      <c r="H1642" t="s">
        <v>1417</v>
      </c>
      <c r="I1642" t="s">
        <v>1673</v>
      </c>
      <c r="J1642">
        <v>0.1148</v>
      </c>
    </row>
    <row r="1643" spans="1:10" hidden="1">
      <c r="A1643" t="s">
        <v>570</v>
      </c>
      <c r="B1643">
        <v>1631</v>
      </c>
      <c r="C1643" t="s">
        <v>670</v>
      </c>
      <c r="D1643">
        <v>1649</v>
      </c>
      <c r="E1643" t="s">
        <v>581</v>
      </c>
      <c r="F1643" t="s">
        <v>2311</v>
      </c>
      <c r="G1643" t="s">
        <v>2318</v>
      </c>
      <c r="H1643" t="s">
        <v>1323</v>
      </c>
      <c r="I1643" t="s">
        <v>1673</v>
      </c>
      <c r="J1643">
        <v>9.8400000000000001E-2</v>
      </c>
    </row>
    <row r="1644" spans="1:10" hidden="1">
      <c r="A1644" t="s">
        <v>570</v>
      </c>
      <c r="B1644">
        <v>1631</v>
      </c>
      <c r="C1644" t="s">
        <v>670</v>
      </c>
      <c r="D1644">
        <v>1649</v>
      </c>
      <c r="E1644" t="s">
        <v>581</v>
      </c>
      <c r="F1644" t="s">
        <v>2311</v>
      </c>
      <c r="G1644" t="s">
        <v>2319</v>
      </c>
      <c r="H1644" t="s">
        <v>1520</v>
      </c>
      <c r="I1644" t="s">
        <v>1673</v>
      </c>
      <c r="J1644">
        <v>0.1038</v>
      </c>
    </row>
    <row r="1645" spans="1:10" hidden="1">
      <c r="A1645" t="s">
        <v>570</v>
      </c>
      <c r="B1645">
        <v>1631</v>
      </c>
      <c r="C1645" t="s">
        <v>670</v>
      </c>
      <c r="D1645">
        <v>1649</v>
      </c>
      <c r="E1645" t="s">
        <v>581</v>
      </c>
      <c r="F1645" t="s">
        <v>2320</v>
      </c>
      <c r="G1645" t="s">
        <v>2321</v>
      </c>
      <c r="H1645" t="s">
        <v>1541</v>
      </c>
      <c r="I1645" t="s">
        <v>1673</v>
      </c>
      <c r="J1645">
        <v>0.14749999999999999</v>
      </c>
    </row>
    <row r="1646" spans="1:10" hidden="1">
      <c r="A1646" t="s">
        <v>570</v>
      </c>
      <c r="B1646">
        <v>1631</v>
      </c>
      <c r="C1646" t="s">
        <v>670</v>
      </c>
      <c r="D1646">
        <v>1649</v>
      </c>
      <c r="E1646" t="s">
        <v>581</v>
      </c>
      <c r="F1646" t="s">
        <v>2320</v>
      </c>
      <c r="G1646" t="s">
        <v>2298</v>
      </c>
      <c r="H1646" t="s">
        <v>1458</v>
      </c>
      <c r="I1646" t="s">
        <v>1673</v>
      </c>
      <c r="J1646">
        <v>0.30599999999999999</v>
      </c>
    </row>
    <row r="1647" spans="1:10" hidden="1">
      <c r="A1647" t="s">
        <v>570</v>
      </c>
      <c r="B1647">
        <v>1631</v>
      </c>
      <c r="C1647" t="s">
        <v>670</v>
      </c>
      <c r="D1647">
        <v>1649</v>
      </c>
      <c r="E1647" t="s">
        <v>581</v>
      </c>
      <c r="F1647" t="s">
        <v>2322</v>
      </c>
      <c r="G1647" t="s">
        <v>2323</v>
      </c>
      <c r="H1647" t="s">
        <v>2324</v>
      </c>
      <c r="I1647" t="s">
        <v>1673</v>
      </c>
      <c r="J1647">
        <v>5.4999999999999997E-3</v>
      </c>
    </row>
    <row r="1648" spans="1:10" hidden="1">
      <c r="A1648" t="s">
        <v>570</v>
      </c>
      <c r="B1648">
        <v>1631</v>
      </c>
      <c r="C1648" t="s">
        <v>670</v>
      </c>
      <c r="D1648">
        <v>1649</v>
      </c>
      <c r="E1648" t="s">
        <v>581</v>
      </c>
      <c r="F1648" t="s">
        <v>2322</v>
      </c>
      <c r="G1648" t="s">
        <v>2325</v>
      </c>
      <c r="H1648" t="s">
        <v>2344</v>
      </c>
      <c r="I1648" t="s">
        <v>1673</v>
      </c>
      <c r="J1648">
        <v>1.09E-2</v>
      </c>
    </row>
    <row r="1649" spans="1:10" hidden="1">
      <c r="A1649" t="s">
        <v>570</v>
      </c>
      <c r="B1649">
        <v>1631</v>
      </c>
      <c r="C1649" t="s">
        <v>670</v>
      </c>
      <c r="D1649">
        <v>1649</v>
      </c>
      <c r="E1649" t="s">
        <v>581</v>
      </c>
      <c r="F1649" t="s">
        <v>2322</v>
      </c>
      <c r="G1649" t="s">
        <v>2326</v>
      </c>
      <c r="H1649" t="s">
        <v>2329</v>
      </c>
      <c r="I1649" t="s">
        <v>1673</v>
      </c>
      <c r="J1649">
        <v>1.6400000000000001E-2</v>
      </c>
    </row>
    <row r="1650" spans="1:10" hidden="1">
      <c r="A1650" t="s">
        <v>570</v>
      </c>
      <c r="B1650">
        <v>1631</v>
      </c>
      <c r="C1650" t="s">
        <v>670</v>
      </c>
      <c r="D1650">
        <v>1649</v>
      </c>
      <c r="E1650" t="s">
        <v>581</v>
      </c>
      <c r="F1650" t="s">
        <v>2322</v>
      </c>
      <c r="G1650" t="s">
        <v>2327</v>
      </c>
      <c r="H1650" t="s">
        <v>2329</v>
      </c>
      <c r="I1650" t="s">
        <v>1673</v>
      </c>
      <c r="J1650">
        <v>1.6400000000000001E-2</v>
      </c>
    </row>
    <row r="1651" spans="1:10" hidden="1">
      <c r="A1651" t="s">
        <v>570</v>
      </c>
      <c r="B1651">
        <v>1631</v>
      </c>
      <c r="C1651" t="s">
        <v>670</v>
      </c>
      <c r="D1651">
        <v>1649</v>
      </c>
      <c r="E1651" t="s">
        <v>581</v>
      </c>
      <c r="F1651" t="s">
        <v>2322</v>
      </c>
      <c r="G1651" t="s">
        <v>2328</v>
      </c>
      <c r="H1651" t="s">
        <v>1248</v>
      </c>
      <c r="I1651" t="s">
        <v>1673</v>
      </c>
      <c r="J1651">
        <v>3.2800000000000003E-2</v>
      </c>
    </row>
    <row r="1652" spans="1:10" hidden="1">
      <c r="A1652" t="s">
        <v>570</v>
      </c>
      <c r="B1652">
        <v>1631</v>
      </c>
      <c r="C1652" t="s">
        <v>670</v>
      </c>
      <c r="D1652">
        <v>1649</v>
      </c>
      <c r="E1652" t="s">
        <v>581</v>
      </c>
      <c r="F1652" t="s">
        <v>2322</v>
      </c>
      <c r="G1652" t="s">
        <v>2330</v>
      </c>
      <c r="H1652" t="s">
        <v>1400</v>
      </c>
      <c r="I1652" t="s">
        <v>1673</v>
      </c>
      <c r="J1652">
        <v>0.91800000000000004</v>
      </c>
    </row>
    <row r="1653" spans="1:10" hidden="1">
      <c r="A1653" t="s">
        <v>570</v>
      </c>
      <c r="B1653">
        <v>1631</v>
      </c>
      <c r="C1653" t="s">
        <v>670</v>
      </c>
      <c r="D1653">
        <v>1649</v>
      </c>
      <c r="E1653" t="s">
        <v>581</v>
      </c>
      <c r="F1653" t="s">
        <v>2332</v>
      </c>
      <c r="G1653" t="s">
        <v>2333</v>
      </c>
      <c r="H1653" t="s">
        <v>1365</v>
      </c>
      <c r="I1653" t="s">
        <v>1673</v>
      </c>
      <c r="J1653">
        <v>0.45900000000000002</v>
      </c>
    </row>
    <row r="1654" spans="1:10" hidden="1">
      <c r="A1654" t="s">
        <v>570</v>
      </c>
      <c r="B1654">
        <v>1631</v>
      </c>
      <c r="C1654" t="s">
        <v>670</v>
      </c>
      <c r="D1654">
        <v>1649</v>
      </c>
      <c r="E1654" t="s">
        <v>581</v>
      </c>
      <c r="F1654" t="s">
        <v>2332</v>
      </c>
      <c r="G1654" t="s">
        <v>2334</v>
      </c>
      <c r="H1654" t="s">
        <v>1373</v>
      </c>
      <c r="I1654" t="s">
        <v>1673</v>
      </c>
      <c r="J1654">
        <v>0.54100000000000004</v>
      </c>
    </row>
    <row r="1655" spans="1:10" hidden="1">
      <c r="A1655" t="s">
        <v>570</v>
      </c>
      <c r="B1655">
        <v>1065</v>
      </c>
      <c r="C1655" t="s">
        <v>797</v>
      </c>
      <c r="D1655">
        <v>1066</v>
      </c>
      <c r="E1655" t="s">
        <v>139</v>
      </c>
      <c r="F1655" t="s">
        <v>1243</v>
      </c>
      <c r="G1655" t="s">
        <v>1243</v>
      </c>
      <c r="H1655" t="s">
        <v>2424</v>
      </c>
      <c r="I1655" t="s">
        <v>2424</v>
      </c>
      <c r="J1655">
        <v>1</v>
      </c>
    </row>
    <row r="1656" spans="1:10" hidden="1">
      <c r="A1656" t="s">
        <v>570</v>
      </c>
      <c r="B1656">
        <v>1065</v>
      </c>
      <c r="C1656" t="s">
        <v>797</v>
      </c>
      <c r="D1656">
        <v>1066</v>
      </c>
      <c r="E1656" t="s">
        <v>139</v>
      </c>
      <c r="F1656" t="s">
        <v>2311</v>
      </c>
      <c r="G1656" t="s">
        <v>2343</v>
      </c>
      <c r="H1656" t="s">
        <v>2377</v>
      </c>
      <c r="I1656" t="s">
        <v>2424</v>
      </c>
      <c r="J1656">
        <v>0.25169999999999998</v>
      </c>
    </row>
    <row r="1657" spans="1:10" hidden="1">
      <c r="A1657" t="s">
        <v>570</v>
      </c>
      <c r="B1657">
        <v>1065</v>
      </c>
      <c r="C1657" t="s">
        <v>797</v>
      </c>
      <c r="D1657">
        <v>1066</v>
      </c>
      <c r="E1657" t="s">
        <v>139</v>
      </c>
      <c r="F1657" t="s">
        <v>2311</v>
      </c>
      <c r="G1657" t="s">
        <v>1250</v>
      </c>
      <c r="H1657" t="s">
        <v>2388</v>
      </c>
      <c r="I1657" t="s">
        <v>2424</v>
      </c>
      <c r="J1657">
        <v>0.27800000000000002</v>
      </c>
    </row>
    <row r="1658" spans="1:10" hidden="1">
      <c r="A1658" t="s">
        <v>570</v>
      </c>
      <c r="B1658">
        <v>1065</v>
      </c>
      <c r="C1658" t="s">
        <v>797</v>
      </c>
      <c r="D1658">
        <v>1066</v>
      </c>
      <c r="E1658" t="s">
        <v>139</v>
      </c>
      <c r="F1658" t="s">
        <v>2311</v>
      </c>
      <c r="G1658" t="s">
        <v>1401</v>
      </c>
      <c r="H1658" t="s">
        <v>1608</v>
      </c>
      <c r="I1658" t="s">
        <v>2424</v>
      </c>
      <c r="J1658">
        <v>0.2407</v>
      </c>
    </row>
    <row r="1659" spans="1:10" hidden="1">
      <c r="A1659" t="s">
        <v>570</v>
      </c>
      <c r="B1659">
        <v>1065</v>
      </c>
      <c r="C1659" t="s">
        <v>797</v>
      </c>
      <c r="D1659">
        <v>1066</v>
      </c>
      <c r="E1659" t="s">
        <v>139</v>
      </c>
      <c r="F1659" t="s">
        <v>2311</v>
      </c>
      <c r="G1659" t="s">
        <v>1357</v>
      </c>
      <c r="H1659" t="s">
        <v>1595</v>
      </c>
      <c r="I1659" t="s">
        <v>2424</v>
      </c>
      <c r="J1659">
        <v>0.2296</v>
      </c>
    </row>
    <row r="1660" spans="1:10" hidden="1">
      <c r="A1660" t="s">
        <v>570</v>
      </c>
      <c r="B1660">
        <v>1065</v>
      </c>
      <c r="C1660" t="s">
        <v>797</v>
      </c>
      <c r="D1660">
        <v>1066</v>
      </c>
      <c r="E1660" t="s">
        <v>139</v>
      </c>
      <c r="F1660" t="s">
        <v>2320</v>
      </c>
      <c r="G1660" t="s">
        <v>2321</v>
      </c>
      <c r="H1660" t="s">
        <v>1272</v>
      </c>
      <c r="I1660" t="s">
        <v>2424</v>
      </c>
      <c r="J1660">
        <v>0.20469999999999999</v>
      </c>
    </row>
    <row r="1661" spans="1:10" hidden="1">
      <c r="A1661" t="s">
        <v>570</v>
      </c>
      <c r="B1661">
        <v>1065</v>
      </c>
      <c r="C1661" t="s">
        <v>797</v>
      </c>
      <c r="D1661">
        <v>1066</v>
      </c>
      <c r="E1661" t="s">
        <v>139</v>
      </c>
      <c r="F1661" t="s">
        <v>2320</v>
      </c>
      <c r="G1661" t="s">
        <v>2338</v>
      </c>
      <c r="H1661" t="s">
        <v>1333</v>
      </c>
      <c r="I1661" t="s">
        <v>2424</v>
      </c>
      <c r="J1661">
        <v>2.35E-2</v>
      </c>
    </row>
    <row r="1662" spans="1:10" hidden="1">
      <c r="A1662" t="s">
        <v>570</v>
      </c>
      <c r="B1662">
        <v>1065</v>
      </c>
      <c r="C1662" t="s">
        <v>797</v>
      </c>
      <c r="D1662">
        <v>1066</v>
      </c>
      <c r="E1662" t="s">
        <v>139</v>
      </c>
      <c r="F1662" t="s">
        <v>2320</v>
      </c>
      <c r="G1662" t="s">
        <v>2339</v>
      </c>
      <c r="H1662" t="s">
        <v>1248</v>
      </c>
      <c r="I1662" t="s">
        <v>2424</v>
      </c>
      <c r="J1662">
        <v>8.3000000000000001E-3</v>
      </c>
    </row>
    <row r="1663" spans="1:10" hidden="1">
      <c r="A1663" t="s">
        <v>570</v>
      </c>
      <c r="B1663">
        <v>1065</v>
      </c>
      <c r="C1663" t="s">
        <v>797</v>
      </c>
      <c r="D1663">
        <v>1066</v>
      </c>
      <c r="E1663" t="s">
        <v>139</v>
      </c>
      <c r="F1663" t="s">
        <v>2320</v>
      </c>
      <c r="G1663" t="s">
        <v>2298</v>
      </c>
      <c r="H1663" t="s">
        <v>2380</v>
      </c>
      <c r="I1663" t="s">
        <v>2424</v>
      </c>
      <c r="J1663">
        <v>0.16739999999999999</v>
      </c>
    </row>
    <row r="1664" spans="1:10" hidden="1">
      <c r="A1664" t="s">
        <v>570</v>
      </c>
      <c r="B1664">
        <v>1065</v>
      </c>
      <c r="C1664" t="s">
        <v>797</v>
      </c>
      <c r="D1664">
        <v>1066</v>
      </c>
      <c r="E1664" t="s">
        <v>139</v>
      </c>
      <c r="F1664" t="s">
        <v>2322</v>
      </c>
      <c r="G1664" t="s">
        <v>2323</v>
      </c>
      <c r="H1664" t="s">
        <v>2324</v>
      </c>
      <c r="I1664" t="s">
        <v>2424</v>
      </c>
      <c r="J1664">
        <v>1.4E-3</v>
      </c>
    </row>
    <row r="1665" spans="1:10" hidden="1">
      <c r="A1665" t="s">
        <v>570</v>
      </c>
      <c r="B1665">
        <v>1065</v>
      </c>
      <c r="C1665" t="s">
        <v>797</v>
      </c>
      <c r="D1665">
        <v>1066</v>
      </c>
      <c r="E1665" t="s">
        <v>139</v>
      </c>
      <c r="F1665" t="s">
        <v>2322</v>
      </c>
      <c r="G1665" t="s">
        <v>2325</v>
      </c>
      <c r="H1665" t="s">
        <v>1248</v>
      </c>
      <c r="I1665" t="s">
        <v>2424</v>
      </c>
      <c r="J1665">
        <v>8.3000000000000001E-3</v>
      </c>
    </row>
    <row r="1666" spans="1:10" hidden="1">
      <c r="A1666" t="s">
        <v>570</v>
      </c>
      <c r="B1666">
        <v>1065</v>
      </c>
      <c r="C1666" t="s">
        <v>797</v>
      </c>
      <c r="D1666">
        <v>1066</v>
      </c>
      <c r="E1666" t="s">
        <v>139</v>
      </c>
      <c r="F1666" t="s">
        <v>2322</v>
      </c>
      <c r="G1666" t="s">
        <v>2326</v>
      </c>
      <c r="H1666" t="s">
        <v>1352</v>
      </c>
      <c r="I1666" t="s">
        <v>2424</v>
      </c>
      <c r="J1666">
        <v>9.7000000000000003E-3</v>
      </c>
    </row>
    <row r="1667" spans="1:10" hidden="1">
      <c r="A1667" t="s">
        <v>570</v>
      </c>
      <c r="B1667">
        <v>1065</v>
      </c>
      <c r="C1667" t="s">
        <v>797</v>
      </c>
      <c r="D1667">
        <v>1066</v>
      </c>
      <c r="E1667" t="s">
        <v>139</v>
      </c>
      <c r="F1667" t="s">
        <v>2322</v>
      </c>
      <c r="G1667" t="s">
        <v>2327</v>
      </c>
      <c r="H1667" t="s">
        <v>1298</v>
      </c>
      <c r="I1667" t="s">
        <v>2424</v>
      </c>
      <c r="J1667">
        <v>2.07E-2</v>
      </c>
    </row>
    <row r="1668" spans="1:10" hidden="1">
      <c r="A1668" t="s">
        <v>570</v>
      </c>
      <c r="B1668">
        <v>1065</v>
      </c>
      <c r="C1668" t="s">
        <v>797</v>
      </c>
      <c r="D1668">
        <v>1066</v>
      </c>
      <c r="E1668" t="s">
        <v>139</v>
      </c>
      <c r="F1668" t="s">
        <v>2322</v>
      </c>
      <c r="G1668" t="s">
        <v>2352</v>
      </c>
      <c r="H1668" t="s">
        <v>2324</v>
      </c>
      <c r="I1668" t="s">
        <v>2424</v>
      </c>
      <c r="J1668">
        <v>1.4E-3</v>
      </c>
    </row>
    <row r="1669" spans="1:10" hidden="1">
      <c r="A1669" t="s">
        <v>570</v>
      </c>
      <c r="B1669">
        <v>1065</v>
      </c>
      <c r="C1669" t="s">
        <v>797</v>
      </c>
      <c r="D1669">
        <v>1066</v>
      </c>
      <c r="E1669" t="s">
        <v>139</v>
      </c>
      <c r="F1669" t="s">
        <v>2322</v>
      </c>
      <c r="G1669" t="s">
        <v>2328</v>
      </c>
      <c r="H1669" t="s">
        <v>1312</v>
      </c>
      <c r="I1669" t="s">
        <v>2424</v>
      </c>
      <c r="J1669">
        <v>6.8999999999999999E-3</v>
      </c>
    </row>
    <row r="1670" spans="1:10" hidden="1">
      <c r="A1670" t="s">
        <v>570</v>
      </c>
      <c r="B1670">
        <v>1065</v>
      </c>
      <c r="C1670" t="s">
        <v>797</v>
      </c>
      <c r="D1670">
        <v>1066</v>
      </c>
      <c r="E1670" t="s">
        <v>139</v>
      </c>
      <c r="F1670" t="s">
        <v>2322</v>
      </c>
      <c r="G1670" t="s">
        <v>2330</v>
      </c>
      <c r="H1670" t="s">
        <v>2425</v>
      </c>
      <c r="I1670" t="s">
        <v>2424</v>
      </c>
      <c r="J1670">
        <v>0.9516</v>
      </c>
    </row>
    <row r="1671" spans="1:10" hidden="1">
      <c r="A1671" t="s">
        <v>570</v>
      </c>
      <c r="B1671">
        <v>1065</v>
      </c>
      <c r="C1671" t="s">
        <v>797</v>
      </c>
      <c r="D1671">
        <v>1066</v>
      </c>
      <c r="E1671" t="s">
        <v>139</v>
      </c>
      <c r="F1671" t="s">
        <v>2332</v>
      </c>
      <c r="G1671" t="s">
        <v>2333</v>
      </c>
      <c r="H1671" t="s">
        <v>1435</v>
      </c>
      <c r="I1671" t="s">
        <v>2424</v>
      </c>
      <c r="J1671">
        <v>0.48959999999999998</v>
      </c>
    </row>
    <row r="1672" spans="1:10" hidden="1">
      <c r="A1672" t="s">
        <v>570</v>
      </c>
      <c r="B1672">
        <v>1065</v>
      </c>
      <c r="C1672" t="s">
        <v>797</v>
      </c>
      <c r="D1672">
        <v>1066</v>
      </c>
      <c r="E1672" t="s">
        <v>139</v>
      </c>
      <c r="F1672" t="s">
        <v>2332</v>
      </c>
      <c r="G1672" t="s">
        <v>2334</v>
      </c>
      <c r="H1672" t="s">
        <v>2426</v>
      </c>
      <c r="I1672" t="s">
        <v>2424</v>
      </c>
      <c r="J1672">
        <v>0.51039999999999996</v>
      </c>
    </row>
    <row r="1673" spans="1:10" hidden="1">
      <c r="A1673" t="s">
        <v>570</v>
      </c>
      <c r="B1673">
        <v>1154</v>
      </c>
      <c r="C1673" t="s">
        <v>384</v>
      </c>
      <c r="D1673">
        <v>1155</v>
      </c>
      <c r="E1673" t="s">
        <v>384</v>
      </c>
      <c r="F1673" t="s">
        <v>1243</v>
      </c>
      <c r="G1673" t="s">
        <v>1243</v>
      </c>
      <c r="H1673" t="s">
        <v>1309</v>
      </c>
      <c r="I1673" t="s">
        <v>1309</v>
      </c>
      <c r="J1673">
        <v>1</v>
      </c>
    </row>
    <row r="1674" spans="1:10" hidden="1">
      <c r="A1674" t="s">
        <v>570</v>
      </c>
      <c r="B1674">
        <v>1154</v>
      </c>
      <c r="C1674" t="s">
        <v>384</v>
      </c>
      <c r="D1674">
        <v>1155</v>
      </c>
      <c r="E1674" t="s">
        <v>384</v>
      </c>
      <c r="F1674" t="s">
        <v>2311</v>
      </c>
      <c r="G1674" t="s">
        <v>2343</v>
      </c>
      <c r="H1674" t="s">
        <v>1497</v>
      </c>
      <c r="I1674" t="s">
        <v>1309</v>
      </c>
      <c r="J1674">
        <v>0.27350000000000002</v>
      </c>
    </row>
    <row r="1675" spans="1:10" hidden="1">
      <c r="A1675" t="s">
        <v>570</v>
      </c>
      <c r="B1675">
        <v>1154</v>
      </c>
      <c r="C1675" t="s">
        <v>384</v>
      </c>
      <c r="D1675">
        <v>1155</v>
      </c>
      <c r="E1675" t="s">
        <v>384</v>
      </c>
      <c r="F1675" t="s">
        <v>2311</v>
      </c>
      <c r="G1675" t="s">
        <v>1250</v>
      </c>
      <c r="H1675" t="s">
        <v>1353</v>
      </c>
      <c r="I1675" t="s">
        <v>1309</v>
      </c>
      <c r="J1675">
        <v>0.25640000000000002</v>
      </c>
    </row>
    <row r="1676" spans="1:10" hidden="1">
      <c r="A1676" t="s">
        <v>570</v>
      </c>
      <c r="B1676">
        <v>1154</v>
      </c>
      <c r="C1676" t="s">
        <v>384</v>
      </c>
      <c r="D1676">
        <v>1155</v>
      </c>
      <c r="E1676" t="s">
        <v>384</v>
      </c>
      <c r="F1676" t="s">
        <v>2311</v>
      </c>
      <c r="G1676" t="s">
        <v>1401</v>
      </c>
      <c r="H1676" t="s">
        <v>1436</v>
      </c>
      <c r="I1676" t="s">
        <v>1309</v>
      </c>
      <c r="J1676">
        <v>0.24790000000000001</v>
      </c>
    </row>
    <row r="1677" spans="1:10" hidden="1">
      <c r="A1677" t="s">
        <v>570</v>
      </c>
      <c r="B1677">
        <v>1154</v>
      </c>
      <c r="C1677" t="s">
        <v>384</v>
      </c>
      <c r="D1677">
        <v>1155</v>
      </c>
      <c r="E1677" t="s">
        <v>384</v>
      </c>
      <c r="F1677" t="s">
        <v>2311</v>
      </c>
      <c r="G1677" t="s">
        <v>1357</v>
      </c>
      <c r="H1677" t="s">
        <v>1408</v>
      </c>
      <c r="I1677" t="s">
        <v>1309</v>
      </c>
      <c r="J1677">
        <v>0.22220000000000001</v>
      </c>
    </row>
    <row r="1678" spans="1:10" hidden="1">
      <c r="A1678" t="s">
        <v>570</v>
      </c>
      <c r="B1678">
        <v>1154</v>
      </c>
      <c r="C1678" t="s">
        <v>384</v>
      </c>
      <c r="D1678">
        <v>1155</v>
      </c>
      <c r="E1678" t="s">
        <v>384</v>
      </c>
      <c r="F1678" t="s">
        <v>2320</v>
      </c>
      <c r="G1678" t="s">
        <v>2321</v>
      </c>
      <c r="H1678" t="s">
        <v>1277</v>
      </c>
      <c r="I1678" t="s">
        <v>1309</v>
      </c>
      <c r="J1678">
        <v>0.35899999999999999</v>
      </c>
    </row>
    <row r="1679" spans="1:10" hidden="1">
      <c r="A1679" t="s">
        <v>570</v>
      </c>
      <c r="B1679">
        <v>1154</v>
      </c>
      <c r="C1679" t="s">
        <v>384</v>
      </c>
      <c r="D1679">
        <v>1155</v>
      </c>
      <c r="E1679" t="s">
        <v>384</v>
      </c>
      <c r="F1679" t="s">
        <v>2320</v>
      </c>
      <c r="G1679" t="s">
        <v>2298</v>
      </c>
      <c r="H1679" t="s">
        <v>1308</v>
      </c>
      <c r="I1679" t="s">
        <v>1309</v>
      </c>
      <c r="J1679">
        <v>0.15379999999999999</v>
      </c>
    </row>
    <row r="1680" spans="1:10" hidden="1">
      <c r="A1680" t="s">
        <v>570</v>
      </c>
      <c r="B1680">
        <v>1154</v>
      </c>
      <c r="C1680" t="s">
        <v>384</v>
      </c>
      <c r="D1680">
        <v>1155</v>
      </c>
      <c r="E1680" t="s">
        <v>384</v>
      </c>
      <c r="F1680" t="s">
        <v>2322</v>
      </c>
      <c r="G1680" t="s">
        <v>2326</v>
      </c>
      <c r="H1680" t="s">
        <v>2344</v>
      </c>
      <c r="I1680" t="s">
        <v>1309</v>
      </c>
      <c r="J1680">
        <v>5.7000000000000002E-3</v>
      </c>
    </row>
    <row r="1681" spans="1:10" hidden="1">
      <c r="A1681" t="s">
        <v>570</v>
      </c>
      <c r="B1681">
        <v>1154</v>
      </c>
      <c r="C1681" t="s">
        <v>384</v>
      </c>
      <c r="D1681">
        <v>1155</v>
      </c>
      <c r="E1681" t="s">
        <v>384</v>
      </c>
      <c r="F1681" t="s">
        <v>2322</v>
      </c>
      <c r="G1681" t="s">
        <v>2327</v>
      </c>
      <c r="H1681" t="s">
        <v>1248</v>
      </c>
      <c r="I1681" t="s">
        <v>1309</v>
      </c>
      <c r="J1681">
        <v>1.7100000000000001E-2</v>
      </c>
    </row>
    <row r="1682" spans="1:10" hidden="1">
      <c r="A1682" t="s">
        <v>570</v>
      </c>
      <c r="B1682">
        <v>1154</v>
      </c>
      <c r="C1682" t="s">
        <v>384</v>
      </c>
      <c r="D1682">
        <v>1155</v>
      </c>
      <c r="E1682" t="s">
        <v>384</v>
      </c>
      <c r="F1682" t="s">
        <v>2322</v>
      </c>
      <c r="G1682" t="s">
        <v>2352</v>
      </c>
      <c r="H1682" t="s">
        <v>2324</v>
      </c>
      <c r="I1682" t="s">
        <v>1309</v>
      </c>
      <c r="J1682">
        <v>2.8E-3</v>
      </c>
    </row>
    <row r="1683" spans="1:10" hidden="1">
      <c r="A1683" t="s">
        <v>570</v>
      </c>
      <c r="B1683">
        <v>1154</v>
      </c>
      <c r="C1683" t="s">
        <v>384</v>
      </c>
      <c r="D1683">
        <v>1155</v>
      </c>
      <c r="E1683" t="s">
        <v>384</v>
      </c>
      <c r="F1683" t="s">
        <v>2322</v>
      </c>
      <c r="G1683" t="s">
        <v>2328</v>
      </c>
      <c r="H1683" t="s">
        <v>1256</v>
      </c>
      <c r="I1683" t="s">
        <v>1309</v>
      </c>
      <c r="J1683">
        <v>3.9899999999999998E-2</v>
      </c>
    </row>
    <row r="1684" spans="1:10" hidden="1">
      <c r="A1684" t="s">
        <v>570</v>
      </c>
      <c r="B1684">
        <v>1154</v>
      </c>
      <c r="C1684" t="s">
        <v>384</v>
      </c>
      <c r="D1684">
        <v>1155</v>
      </c>
      <c r="E1684" t="s">
        <v>384</v>
      </c>
      <c r="F1684" t="s">
        <v>2322</v>
      </c>
      <c r="G1684" t="s">
        <v>2330</v>
      </c>
      <c r="H1684" t="s">
        <v>2427</v>
      </c>
      <c r="I1684" t="s">
        <v>1309</v>
      </c>
      <c r="J1684">
        <v>0.9345</v>
      </c>
    </row>
    <row r="1685" spans="1:10" hidden="1">
      <c r="A1685" t="s">
        <v>570</v>
      </c>
      <c r="B1685">
        <v>1154</v>
      </c>
      <c r="C1685" t="s">
        <v>384</v>
      </c>
      <c r="D1685">
        <v>1155</v>
      </c>
      <c r="E1685" t="s">
        <v>384</v>
      </c>
      <c r="F1685" t="s">
        <v>2332</v>
      </c>
      <c r="G1685" t="s">
        <v>2333</v>
      </c>
      <c r="H1685" t="s">
        <v>1595</v>
      </c>
      <c r="I1685" t="s">
        <v>1309</v>
      </c>
      <c r="J1685">
        <v>0.47289999999999999</v>
      </c>
    </row>
    <row r="1686" spans="1:10" hidden="1">
      <c r="A1686" t="s">
        <v>570</v>
      </c>
      <c r="B1686">
        <v>1154</v>
      </c>
      <c r="C1686" t="s">
        <v>384</v>
      </c>
      <c r="D1686">
        <v>1155</v>
      </c>
      <c r="E1686" t="s">
        <v>384</v>
      </c>
      <c r="F1686" t="s">
        <v>2332</v>
      </c>
      <c r="G1686" t="s">
        <v>2334</v>
      </c>
      <c r="H1686" t="s">
        <v>1487</v>
      </c>
      <c r="I1686" t="s">
        <v>1309</v>
      </c>
      <c r="J1686">
        <v>0.52710000000000001</v>
      </c>
    </row>
    <row r="1687" spans="1:10" hidden="1">
      <c r="A1687" t="s">
        <v>570</v>
      </c>
      <c r="B1687">
        <v>275</v>
      </c>
      <c r="C1687" t="s">
        <v>799</v>
      </c>
      <c r="D1687">
        <v>276</v>
      </c>
      <c r="E1687" t="s">
        <v>391</v>
      </c>
      <c r="F1687" t="s">
        <v>1243</v>
      </c>
      <c r="G1687" t="s">
        <v>1243</v>
      </c>
      <c r="H1687" t="s">
        <v>1312</v>
      </c>
      <c r="I1687" t="s">
        <v>1312</v>
      </c>
      <c r="J1687">
        <v>1</v>
      </c>
    </row>
    <row r="1688" spans="1:10" hidden="1">
      <c r="A1688" t="s">
        <v>570</v>
      </c>
      <c r="B1688">
        <v>275</v>
      </c>
      <c r="C1688" t="s">
        <v>799</v>
      </c>
      <c r="D1688">
        <v>276</v>
      </c>
      <c r="E1688" t="s">
        <v>391</v>
      </c>
      <c r="F1688" t="s">
        <v>2311</v>
      </c>
      <c r="G1688" t="s">
        <v>2312</v>
      </c>
      <c r="H1688" t="s">
        <v>2324</v>
      </c>
      <c r="I1688" t="s">
        <v>1312</v>
      </c>
      <c r="J1688">
        <v>0.2</v>
      </c>
    </row>
    <row r="1689" spans="1:10" hidden="1">
      <c r="A1689" t="s">
        <v>570</v>
      </c>
      <c r="B1689">
        <v>275</v>
      </c>
      <c r="C1689" t="s">
        <v>799</v>
      </c>
      <c r="D1689">
        <v>276</v>
      </c>
      <c r="E1689" t="s">
        <v>391</v>
      </c>
      <c r="F1689" t="s">
        <v>2311</v>
      </c>
      <c r="G1689" t="s">
        <v>2313</v>
      </c>
      <c r="H1689" t="s">
        <v>2324</v>
      </c>
      <c r="I1689" t="s">
        <v>1312</v>
      </c>
      <c r="J1689">
        <v>0.2</v>
      </c>
    </row>
    <row r="1690" spans="1:10" hidden="1">
      <c r="A1690" t="s">
        <v>570</v>
      </c>
      <c r="B1690">
        <v>275</v>
      </c>
      <c r="C1690" t="s">
        <v>799</v>
      </c>
      <c r="D1690">
        <v>276</v>
      </c>
      <c r="E1690" t="s">
        <v>391</v>
      </c>
      <c r="F1690" t="s">
        <v>2311</v>
      </c>
      <c r="G1690" t="s">
        <v>2314</v>
      </c>
      <c r="H1690" t="s">
        <v>2324</v>
      </c>
      <c r="I1690" t="s">
        <v>1312</v>
      </c>
      <c r="J1690">
        <v>0.2</v>
      </c>
    </row>
    <row r="1691" spans="1:10" hidden="1">
      <c r="A1691" t="s">
        <v>570</v>
      </c>
      <c r="B1691">
        <v>275</v>
      </c>
      <c r="C1691" t="s">
        <v>799</v>
      </c>
      <c r="D1691">
        <v>276</v>
      </c>
      <c r="E1691" t="s">
        <v>391</v>
      </c>
      <c r="F1691" t="s">
        <v>2311</v>
      </c>
      <c r="G1691" t="s">
        <v>2316</v>
      </c>
      <c r="H1691" t="s">
        <v>2344</v>
      </c>
      <c r="I1691" t="s">
        <v>1312</v>
      </c>
      <c r="J1691">
        <v>0.4</v>
      </c>
    </row>
    <row r="1692" spans="1:10" hidden="1">
      <c r="A1692" t="s">
        <v>570</v>
      </c>
      <c r="B1692">
        <v>275</v>
      </c>
      <c r="C1692" t="s">
        <v>799</v>
      </c>
      <c r="D1692">
        <v>276</v>
      </c>
      <c r="E1692" t="s">
        <v>391</v>
      </c>
      <c r="F1692" t="s">
        <v>2320</v>
      </c>
      <c r="G1692" t="s">
        <v>2321</v>
      </c>
      <c r="H1692" t="s">
        <v>1312</v>
      </c>
      <c r="I1692" t="s">
        <v>1312</v>
      </c>
      <c r="J1692">
        <v>1</v>
      </c>
    </row>
    <row r="1693" spans="1:10" hidden="1">
      <c r="A1693" t="s">
        <v>570</v>
      </c>
      <c r="B1693">
        <v>275</v>
      </c>
      <c r="C1693" t="s">
        <v>799</v>
      </c>
      <c r="D1693">
        <v>276</v>
      </c>
      <c r="E1693" t="s">
        <v>391</v>
      </c>
      <c r="F1693" t="s">
        <v>2320</v>
      </c>
      <c r="G1693" t="s">
        <v>2298</v>
      </c>
      <c r="H1693" t="s">
        <v>1312</v>
      </c>
      <c r="I1693" t="s">
        <v>1312</v>
      </c>
      <c r="J1693">
        <v>1</v>
      </c>
    </row>
    <row r="1694" spans="1:10" hidden="1">
      <c r="A1694" t="s">
        <v>570</v>
      </c>
      <c r="B1694">
        <v>275</v>
      </c>
      <c r="C1694" t="s">
        <v>799</v>
      </c>
      <c r="D1694">
        <v>276</v>
      </c>
      <c r="E1694" t="s">
        <v>391</v>
      </c>
      <c r="F1694" t="s">
        <v>2322</v>
      </c>
      <c r="G1694" t="s">
        <v>2330</v>
      </c>
      <c r="H1694" t="s">
        <v>1312</v>
      </c>
      <c r="I1694" t="s">
        <v>1312</v>
      </c>
      <c r="J1694">
        <v>1</v>
      </c>
    </row>
    <row r="1695" spans="1:10" hidden="1">
      <c r="A1695" t="s">
        <v>570</v>
      </c>
      <c r="B1695">
        <v>275</v>
      </c>
      <c r="C1695" t="s">
        <v>799</v>
      </c>
      <c r="D1695">
        <v>276</v>
      </c>
      <c r="E1695" t="s">
        <v>391</v>
      </c>
      <c r="F1695" t="s">
        <v>2332</v>
      </c>
      <c r="G1695" t="s">
        <v>2334</v>
      </c>
      <c r="H1695" t="s">
        <v>1312</v>
      </c>
      <c r="I1695" t="s">
        <v>1312</v>
      </c>
      <c r="J1695">
        <v>1</v>
      </c>
    </row>
    <row r="1696" spans="1:10" hidden="1">
      <c r="A1696" t="s">
        <v>570</v>
      </c>
      <c r="B1696">
        <v>1180</v>
      </c>
      <c r="C1696" t="s">
        <v>394</v>
      </c>
      <c r="D1696">
        <v>1181</v>
      </c>
      <c r="E1696" t="s">
        <v>394</v>
      </c>
      <c r="F1696" t="s">
        <v>1243</v>
      </c>
      <c r="G1696" t="s">
        <v>1243</v>
      </c>
      <c r="H1696" t="s">
        <v>1384</v>
      </c>
      <c r="I1696" t="s">
        <v>1384</v>
      </c>
      <c r="J1696">
        <v>1</v>
      </c>
    </row>
    <row r="1697" spans="1:10" hidden="1">
      <c r="A1697" t="s">
        <v>570</v>
      </c>
      <c r="B1697">
        <v>1180</v>
      </c>
      <c r="C1697" t="s">
        <v>394</v>
      </c>
      <c r="D1697">
        <v>1181</v>
      </c>
      <c r="E1697" t="s">
        <v>394</v>
      </c>
      <c r="F1697" t="s">
        <v>2311</v>
      </c>
      <c r="G1697" t="s">
        <v>2343</v>
      </c>
      <c r="H1697" t="s">
        <v>1356</v>
      </c>
      <c r="I1697" t="s">
        <v>1384</v>
      </c>
      <c r="J1697">
        <v>0.2432</v>
      </c>
    </row>
    <row r="1698" spans="1:10" hidden="1">
      <c r="A1698" t="s">
        <v>570</v>
      </c>
      <c r="B1698">
        <v>1180</v>
      </c>
      <c r="C1698" t="s">
        <v>394</v>
      </c>
      <c r="D1698">
        <v>1181</v>
      </c>
      <c r="E1698" t="s">
        <v>394</v>
      </c>
      <c r="F1698" t="s">
        <v>2311</v>
      </c>
      <c r="G1698" t="s">
        <v>1250</v>
      </c>
      <c r="H1698" t="s">
        <v>1383</v>
      </c>
      <c r="I1698" t="s">
        <v>1384</v>
      </c>
      <c r="J1698">
        <v>0.22040000000000001</v>
      </c>
    </row>
    <row r="1699" spans="1:10" hidden="1">
      <c r="A1699" t="s">
        <v>570</v>
      </c>
      <c r="B1699">
        <v>1180</v>
      </c>
      <c r="C1699" t="s">
        <v>394</v>
      </c>
      <c r="D1699">
        <v>1181</v>
      </c>
      <c r="E1699" t="s">
        <v>394</v>
      </c>
      <c r="F1699" t="s">
        <v>2311</v>
      </c>
      <c r="G1699" t="s">
        <v>1401</v>
      </c>
      <c r="H1699" t="s">
        <v>2383</v>
      </c>
      <c r="I1699" t="s">
        <v>1384</v>
      </c>
      <c r="J1699">
        <v>0.25080000000000002</v>
      </c>
    </row>
    <row r="1700" spans="1:10" hidden="1">
      <c r="A1700" t="s">
        <v>570</v>
      </c>
      <c r="B1700">
        <v>1180</v>
      </c>
      <c r="C1700" t="s">
        <v>394</v>
      </c>
      <c r="D1700">
        <v>1181</v>
      </c>
      <c r="E1700" t="s">
        <v>394</v>
      </c>
      <c r="F1700" t="s">
        <v>2311</v>
      </c>
      <c r="G1700" t="s">
        <v>1357</v>
      </c>
      <c r="H1700" t="s">
        <v>2410</v>
      </c>
      <c r="I1700" t="s">
        <v>1384</v>
      </c>
      <c r="J1700">
        <v>0.28570000000000001</v>
      </c>
    </row>
    <row r="1701" spans="1:10" hidden="1">
      <c r="A1701" t="s">
        <v>570</v>
      </c>
      <c r="B1701">
        <v>1180</v>
      </c>
      <c r="C1701" t="s">
        <v>394</v>
      </c>
      <c r="D1701">
        <v>1181</v>
      </c>
      <c r="E1701" t="s">
        <v>394</v>
      </c>
      <c r="F1701" t="s">
        <v>2320</v>
      </c>
      <c r="G1701" t="s">
        <v>2321</v>
      </c>
      <c r="H1701" t="s">
        <v>1355</v>
      </c>
      <c r="I1701" t="s">
        <v>1384</v>
      </c>
      <c r="J1701">
        <v>0.10489999999999999</v>
      </c>
    </row>
    <row r="1702" spans="1:10" hidden="1">
      <c r="A1702" t="s">
        <v>570</v>
      </c>
      <c r="B1702">
        <v>1180</v>
      </c>
      <c r="C1702" t="s">
        <v>394</v>
      </c>
      <c r="D1702">
        <v>1181</v>
      </c>
      <c r="E1702" t="s">
        <v>394</v>
      </c>
      <c r="F1702" t="s">
        <v>2320</v>
      </c>
      <c r="G1702" t="s">
        <v>2298</v>
      </c>
      <c r="H1702" t="s">
        <v>1346</v>
      </c>
      <c r="I1702" t="s">
        <v>1384</v>
      </c>
      <c r="J1702">
        <v>7.9000000000000001E-2</v>
      </c>
    </row>
    <row r="1703" spans="1:10" hidden="1">
      <c r="A1703" t="s">
        <v>570</v>
      </c>
      <c r="B1703">
        <v>1180</v>
      </c>
      <c r="C1703" t="s">
        <v>394</v>
      </c>
      <c r="D1703">
        <v>1181</v>
      </c>
      <c r="E1703" t="s">
        <v>394</v>
      </c>
      <c r="F1703" t="s">
        <v>2322</v>
      </c>
      <c r="G1703" t="s">
        <v>2323</v>
      </c>
      <c r="H1703" t="s">
        <v>2344</v>
      </c>
      <c r="I1703" t="s">
        <v>1384</v>
      </c>
      <c r="J1703">
        <v>3.0000000000000001E-3</v>
      </c>
    </row>
    <row r="1704" spans="1:10" hidden="1">
      <c r="A1704" t="s">
        <v>570</v>
      </c>
      <c r="B1704">
        <v>1180</v>
      </c>
      <c r="C1704" t="s">
        <v>394</v>
      </c>
      <c r="D1704">
        <v>1181</v>
      </c>
      <c r="E1704" t="s">
        <v>394</v>
      </c>
      <c r="F1704" t="s">
        <v>2322</v>
      </c>
      <c r="G1704" t="s">
        <v>2325</v>
      </c>
      <c r="H1704" t="s">
        <v>1288</v>
      </c>
      <c r="I1704" t="s">
        <v>1384</v>
      </c>
      <c r="J1704">
        <v>9.8799999999999999E-2</v>
      </c>
    </row>
    <row r="1705" spans="1:10" hidden="1">
      <c r="A1705" t="s">
        <v>570</v>
      </c>
      <c r="B1705">
        <v>1180</v>
      </c>
      <c r="C1705" t="s">
        <v>394</v>
      </c>
      <c r="D1705">
        <v>1181</v>
      </c>
      <c r="E1705" t="s">
        <v>394</v>
      </c>
      <c r="F1705" t="s">
        <v>2322</v>
      </c>
      <c r="G1705" t="s">
        <v>2326</v>
      </c>
      <c r="H1705" t="s">
        <v>1401</v>
      </c>
      <c r="I1705" t="s">
        <v>1384</v>
      </c>
      <c r="J1705">
        <v>1.67E-2</v>
      </c>
    </row>
    <row r="1706" spans="1:10" hidden="1">
      <c r="A1706" t="s">
        <v>570</v>
      </c>
      <c r="B1706">
        <v>1180</v>
      </c>
      <c r="C1706" t="s">
        <v>394</v>
      </c>
      <c r="D1706">
        <v>1181</v>
      </c>
      <c r="E1706" t="s">
        <v>394</v>
      </c>
      <c r="F1706" t="s">
        <v>2322</v>
      </c>
      <c r="G1706" t="s">
        <v>2327</v>
      </c>
      <c r="H1706" t="s">
        <v>1308</v>
      </c>
      <c r="I1706" t="s">
        <v>1384</v>
      </c>
      <c r="J1706">
        <v>8.2100000000000006E-2</v>
      </c>
    </row>
    <row r="1707" spans="1:10" hidden="1">
      <c r="A1707" t="s">
        <v>570</v>
      </c>
      <c r="B1707">
        <v>1180</v>
      </c>
      <c r="C1707" t="s">
        <v>394</v>
      </c>
      <c r="D1707">
        <v>1181</v>
      </c>
      <c r="E1707" t="s">
        <v>394</v>
      </c>
      <c r="F1707" t="s">
        <v>2322</v>
      </c>
      <c r="G1707" t="s">
        <v>2328</v>
      </c>
      <c r="H1707" t="s">
        <v>1333</v>
      </c>
      <c r="I1707" t="s">
        <v>1384</v>
      </c>
      <c r="J1707">
        <v>2.58E-2</v>
      </c>
    </row>
    <row r="1708" spans="1:10" hidden="1">
      <c r="A1708" t="s">
        <v>570</v>
      </c>
      <c r="B1708">
        <v>1180</v>
      </c>
      <c r="C1708" t="s">
        <v>394</v>
      </c>
      <c r="D1708">
        <v>1181</v>
      </c>
      <c r="E1708" t="s">
        <v>394</v>
      </c>
      <c r="F1708" t="s">
        <v>2322</v>
      </c>
      <c r="G1708" t="s">
        <v>2330</v>
      </c>
      <c r="H1708" t="s">
        <v>2428</v>
      </c>
      <c r="I1708" t="s">
        <v>1384</v>
      </c>
      <c r="J1708">
        <v>0.77359999999999995</v>
      </c>
    </row>
    <row r="1709" spans="1:10" hidden="1">
      <c r="A1709" t="s">
        <v>570</v>
      </c>
      <c r="B1709">
        <v>1180</v>
      </c>
      <c r="C1709" t="s">
        <v>394</v>
      </c>
      <c r="D1709">
        <v>1181</v>
      </c>
      <c r="E1709" t="s">
        <v>394</v>
      </c>
      <c r="F1709" t="s">
        <v>2332</v>
      </c>
      <c r="G1709" t="s">
        <v>2333</v>
      </c>
      <c r="H1709" t="s">
        <v>1612</v>
      </c>
      <c r="I1709" t="s">
        <v>1384</v>
      </c>
      <c r="J1709">
        <v>0.44979999999999998</v>
      </c>
    </row>
    <row r="1710" spans="1:10" hidden="1">
      <c r="A1710" t="s">
        <v>570</v>
      </c>
      <c r="B1710">
        <v>1180</v>
      </c>
      <c r="C1710" t="s">
        <v>394</v>
      </c>
      <c r="D1710">
        <v>1181</v>
      </c>
      <c r="E1710" t="s">
        <v>394</v>
      </c>
      <c r="F1710" t="s">
        <v>2332</v>
      </c>
      <c r="G1710" t="s">
        <v>2334</v>
      </c>
      <c r="H1710" t="s">
        <v>2429</v>
      </c>
      <c r="I1710" t="s">
        <v>1384</v>
      </c>
      <c r="J1710">
        <v>0.54559999999999997</v>
      </c>
    </row>
    <row r="1711" spans="1:10" hidden="1">
      <c r="A1711" t="s">
        <v>570</v>
      </c>
      <c r="B1711">
        <v>1180</v>
      </c>
      <c r="C1711" t="s">
        <v>394</v>
      </c>
      <c r="D1711">
        <v>1181</v>
      </c>
      <c r="E1711" t="s">
        <v>394</v>
      </c>
      <c r="F1711" t="s">
        <v>2332</v>
      </c>
      <c r="G1711" t="s">
        <v>2366</v>
      </c>
      <c r="H1711" t="s">
        <v>2329</v>
      </c>
      <c r="I1711" t="s">
        <v>1384</v>
      </c>
      <c r="J1711">
        <v>4.5999999999999999E-3</v>
      </c>
    </row>
    <row r="1712" spans="1:10" hidden="1">
      <c r="A1712" t="s">
        <v>570</v>
      </c>
      <c r="B1712">
        <v>1121</v>
      </c>
      <c r="C1712" t="s">
        <v>158</v>
      </c>
      <c r="D1712">
        <v>1122</v>
      </c>
      <c r="E1712" t="s">
        <v>158</v>
      </c>
      <c r="F1712" t="s">
        <v>1243</v>
      </c>
      <c r="G1712" t="s">
        <v>1243</v>
      </c>
      <c r="H1712" t="s">
        <v>2346</v>
      </c>
      <c r="I1712" t="s">
        <v>2346</v>
      </c>
      <c r="J1712">
        <v>1</v>
      </c>
    </row>
    <row r="1713" spans="1:10" hidden="1">
      <c r="A1713" t="s">
        <v>570</v>
      </c>
      <c r="B1713">
        <v>1121</v>
      </c>
      <c r="C1713" t="s">
        <v>158</v>
      </c>
      <c r="D1713">
        <v>1122</v>
      </c>
      <c r="E1713" t="s">
        <v>158</v>
      </c>
      <c r="F1713" t="s">
        <v>2311</v>
      </c>
      <c r="G1713" t="s">
        <v>2343</v>
      </c>
      <c r="H1713" t="s">
        <v>1269</v>
      </c>
      <c r="I1713" t="s">
        <v>2346</v>
      </c>
      <c r="J1713">
        <v>0.2208</v>
      </c>
    </row>
    <row r="1714" spans="1:10" hidden="1">
      <c r="A1714" t="s">
        <v>570</v>
      </c>
      <c r="B1714">
        <v>1121</v>
      </c>
      <c r="C1714" t="s">
        <v>158</v>
      </c>
      <c r="D1714">
        <v>1122</v>
      </c>
      <c r="E1714" t="s">
        <v>158</v>
      </c>
      <c r="F1714" t="s">
        <v>2311</v>
      </c>
      <c r="G1714" t="s">
        <v>1250</v>
      </c>
      <c r="H1714" t="s">
        <v>1510</v>
      </c>
      <c r="I1714" t="s">
        <v>2346</v>
      </c>
      <c r="J1714">
        <v>0.25</v>
      </c>
    </row>
    <row r="1715" spans="1:10" hidden="1">
      <c r="A1715" t="s">
        <v>570</v>
      </c>
      <c r="B1715">
        <v>1121</v>
      </c>
      <c r="C1715" t="s">
        <v>158</v>
      </c>
      <c r="D1715">
        <v>1122</v>
      </c>
      <c r="E1715" t="s">
        <v>158</v>
      </c>
      <c r="F1715" t="s">
        <v>2311</v>
      </c>
      <c r="G1715" t="s">
        <v>1401</v>
      </c>
      <c r="H1715" t="s">
        <v>1439</v>
      </c>
      <c r="I1715" t="s">
        <v>2346</v>
      </c>
      <c r="J1715">
        <v>0.25829999999999997</v>
      </c>
    </row>
    <row r="1716" spans="1:10" hidden="1">
      <c r="A1716" t="s">
        <v>570</v>
      </c>
      <c r="B1716">
        <v>1121</v>
      </c>
      <c r="C1716" t="s">
        <v>158</v>
      </c>
      <c r="D1716">
        <v>1122</v>
      </c>
      <c r="E1716" t="s">
        <v>158</v>
      </c>
      <c r="F1716" t="s">
        <v>2311</v>
      </c>
      <c r="G1716" t="s">
        <v>1357</v>
      </c>
      <c r="H1716" t="s">
        <v>1288</v>
      </c>
      <c r="I1716" t="s">
        <v>2346</v>
      </c>
      <c r="J1716">
        <v>0.27079999999999999</v>
      </c>
    </row>
    <row r="1717" spans="1:10" hidden="1">
      <c r="A1717" t="s">
        <v>570</v>
      </c>
      <c r="B1717">
        <v>1121</v>
      </c>
      <c r="C1717" t="s">
        <v>158</v>
      </c>
      <c r="D1717">
        <v>1122</v>
      </c>
      <c r="E1717" t="s">
        <v>158</v>
      </c>
      <c r="F1717" t="s">
        <v>2320</v>
      </c>
      <c r="G1717" t="s">
        <v>2321</v>
      </c>
      <c r="H1717" t="s">
        <v>1246</v>
      </c>
      <c r="I1717" t="s">
        <v>2346</v>
      </c>
      <c r="J1717">
        <v>0.1167</v>
      </c>
    </row>
    <row r="1718" spans="1:10" hidden="1">
      <c r="A1718" t="s">
        <v>570</v>
      </c>
      <c r="B1718">
        <v>1121</v>
      </c>
      <c r="C1718" t="s">
        <v>158</v>
      </c>
      <c r="D1718">
        <v>1122</v>
      </c>
      <c r="E1718" t="s">
        <v>158</v>
      </c>
      <c r="F1718" t="s">
        <v>2320</v>
      </c>
      <c r="G1718" t="s">
        <v>2298</v>
      </c>
      <c r="H1718" t="s">
        <v>1249</v>
      </c>
      <c r="I1718" t="s">
        <v>2346</v>
      </c>
      <c r="J1718">
        <v>0.1042</v>
      </c>
    </row>
    <row r="1719" spans="1:10" hidden="1">
      <c r="A1719" t="s">
        <v>570</v>
      </c>
      <c r="B1719">
        <v>1121</v>
      </c>
      <c r="C1719" t="s">
        <v>158</v>
      </c>
      <c r="D1719">
        <v>1122</v>
      </c>
      <c r="E1719" t="s">
        <v>158</v>
      </c>
      <c r="F1719" t="s">
        <v>2322</v>
      </c>
      <c r="G1719" t="s">
        <v>2325</v>
      </c>
      <c r="H1719" t="s">
        <v>2335</v>
      </c>
      <c r="I1719" t="s">
        <v>2346</v>
      </c>
      <c r="J1719">
        <v>1.67E-2</v>
      </c>
    </row>
    <row r="1720" spans="1:10" hidden="1">
      <c r="A1720" t="s">
        <v>570</v>
      </c>
      <c r="B1720">
        <v>1121</v>
      </c>
      <c r="C1720" t="s">
        <v>158</v>
      </c>
      <c r="D1720">
        <v>1122</v>
      </c>
      <c r="E1720" t="s">
        <v>158</v>
      </c>
      <c r="F1720" t="s">
        <v>2322</v>
      </c>
      <c r="G1720" t="s">
        <v>2326</v>
      </c>
      <c r="H1720" t="s">
        <v>2335</v>
      </c>
      <c r="I1720" t="s">
        <v>2346</v>
      </c>
      <c r="J1720">
        <v>1.67E-2</v>
      </c>
    </row>
    <row r="1721" spans="1:10" hidden="1">
      <c r="A1721" t="s">
        <v>570</v>
      </c>
      <c r="B1721">
        <v>1121</v>
      </c>
      <c r="C1721" t="s">
        <v>158</v>
      </c>
      <c r="D1721">
        <v>1122</v>
      </c>
      <c r="E1721" t="s">
        <v>158</v>
      </c>
      <c r="F1721" t="s">
        <v>2322</v>
      </c>
      <c r="G1721" t="s">
        <v>2327</v>
      </c>
      <c r="H1721" t="s">
        <v>1312</v>
      </c>
      <c r="I1721" t="s">
        <v>2346</v>
      </c>
      <c r="J1721">
        <v>2.0799999999999999E-2</v>
      </c>
    </row>
    <row r="1722" spans="1:10" hidden="1">
      <c r="A1722" t="s">
        <v>570</v>
      </c>
      <c r="B1722">
        <v>1121</v>
      </c>
      <c r="C1722" t="s">
        <v>158</v>
      </c>
      <c r="D1722">
        <v>1122</v>
      </c>
      <c r="E1722" t="s">
        <v>158</v>
      </c>
      <c r="F1722" t="s">
        <v>2322</v>
      </c>
      <c r="G1722" t="s">
        <v>2328</v>
      </c>
      <c r="H1722" t="s">
        <v>1335</v>
      </c>
      <c r="I1722" t="s">
        <v>2346</v>
      </c>
      <c r="J1722">
        <v>3.3300000000000003E-2</v>
      </c>
    </row>
    <row r="1723" spans="1:10" hidden="1">
      <c r="A1723" t="s">
        <v>570</v>
      </c>
      <c r="B1723">
        <v>1121</v>
      </c>
      <c r="C1723" t="s">
        <v>158</v>
      </c>
      <c r="D1723">
        <v>1122</v>
      </c>
      <c r="E1723" t="s">
        <v>158</v>
      </c>
      <c r="F1723" t="s">
        <v>2322</v>
      </c>
      <c r="G1723" t="s">
        <v>2330</v>
      </c>
      <c r="H1723" t="s">
        <v>1550</v>
      </c>
      <c r="I1723" t="s">
        <v>2346</v>
      </c>
      <c r="J1723">
        <v>0.91249999999999998</v>
      </c>
    </row>
    <row r="1724" spans="1:10" hidden="1">
      <c r="A1724" t="s">
        <v>570</v>
      </c>
      <c r="B1724">
        <v>1121</v>
      </c>
      <c r="C1724" t="s">
        <v>158</v>
      </c>
      <c r="D1724">
        <v>1122</v>
      </c>
      <c r="E1724" t="s">
        <v>158</v>
      </c>
      <c r="F1724" t="s">
        <v>2332</v>
      </c>
      <c r="G1724" t="s">
        <v>2333</v>
      </c>
      <c r="H1724" t="s">
        <v>1407</v>
      </c>
      <c r="I1724" t="s">
        <v>2346</v>
      </c>
      <c r="J1724">
        <v>0.54169999999999996</v>
      </c>
    </row>
    <row r="1725" spans="1:10" hidden="1">
      <c r="A1725" t="s">
        <v>570</v>
      </c>
      <c r="B1725">
        <v>1121</v>
      </c>
      <c r="C1725" t="s">
        <v>158</v>
      </c>
      <c r="D1725">
        <v>1122</v>
      </c>
      <c r="E1725" t="s">
        <v>158</v>
      </c>
      <c r="F1725" t="s">
        <v>2332</v>
      </c>
      <c r="G1725" t="s">
        <v>2334</v>
      </c>
      <c r="H1725" t="s">
        <v>1429</v>
      </c>
      <c r="I1725" t="s">
        <v>2346</v>
      </c>
      <c r="J1725">
        <v>0.45829999999999999</v>
      </c>
    </row>
    <row r="1726" spans="1:10" hidden="1">
      <c r="A1726" t="s">
        <v>570</v>
      </c>
      <c r="B1726">
        <v>188</v>
      </c>
      <c r="C1726" t="s">
        <v>801</v>
      </c>
      <c r="D1726">
        <v>189</v>
      </c>
      <c r="E1726" t="s">
        <v>269</v>
      </c>
      <c r="F1726" t="s">
        <v>1243</v>
      </c>
      <c r="G1726" t="s">
        <v>1243</v>
      </c>
      <c r="H1726" t="s">
        <v>1321</v>
      </c>
      <c r="I1726" t="s">
        <v>1321</v>
      </c>
      <c r="J1726">
        <v>1</v>
      </c>
    </row>
    <row r="1727" spans="1:10" hidden="1">
      <c r="A1727" t="s">
        <v>570</v>
      </c>
      <c r="B1727">
        <v>188</v>
      </c>
      <c r="C1727" t="s">
        <v>801</v>
      </c>
      <c r="D1727">
        <v>189</v>
      </c>
      <c r="E1727" t="s">
        <v>269</v>
      </c>
      <c r="F1727" t="s">
        <v>2311</v>
      </c>
      <c r="G1727" t="s">
        <v>2312</v>
      </c>
      <c r="H1727" t="s">
        <v>1335</v>
      </c>
      <c r="I1727" t="s">
        <v>1321</v>
      </c>
      <c r="J1727">
        <v>0.1404</v>
      </c>
    </row>
    <row r="1728" spans="1:10" hidden="1">
      <c r="A1728" t="s">
        <v>570</v>
      </c>
      <c r="B1728">
        <v>188</v>
      </c>
      <c r="C1728" t="s">
        <v>801</v>
      </c>
      <c r="D1728">
        <v>189</v>
      </c>
      <c r="E1728" t="s">
        <v>269</v>
      </c>
      <c r="F1728" t="s">
        <v>2311</v>
      </c>
      <c r="G1728" t="s">
        <v>2313</v>
      </c>
      <c r="H1728" t="s">
        <v>1250</v>
      </c>
      <c r="I1728" t="s">
        <v>1321</v>
      </c>
      <c r="J1728">
        <v>0.1754</v>
      </c>
    </row>
    <row r="1729" spans="1:10" hidden="1">
      <c r="A1729" t="s">
        <v>570</v>
      </c>
      <c r="B1729">
        <v>188</v>
      </c>
      <c r="C1729" t="s">
        <v>801</v>
      </c>
      <c r="D1729">
        <v>189</v>
      </c>
      <c r="E1729" t="s">
        <v>269</v>
      </c>
      <c r="F1729" t="s">
        <v>2311</v>
      </c>
      <c r="G1729" t="s">
        <v>2314</v>
      </c>
      <c r="H1729" t="s">
        <v>1248</v>
      </c>
      <c r="I1729" t="s">
        <v>1321</v>
      </c>
      <c r="J1729">
        <v>0.1053</v>
      </c>
    </row>
    <row r="1730" spans="1:10" hidden="1">
      <c r="A1730" t="s">
        <v>570</v>
      </c>
      <c r="B1730">
        <v>188</v>
      </c>
      <c r="C1730" t="s">
        <v>801</v>
      </c>
      <c r="D1730">
        <v>189</v>
      </c>
      <c r="E1730" t="s">
        <v>269</v>
      </c>
      <c r="F1730" t="s">
        <v>2311</v>
      </c>
      <c r="G1730" t="s">
        <v>2315</v>
      </c>
      <c r="H1730" t="s">
        <v>1250</v>
      </c>
      <c r="I1730" t="s">
        <v>1321</v>
      </c>
      <c r="J1730">
        <v>0.1754</v>
      </c>
    </row>
    <row r="1731" spans="1:10" hidden="1">
      <c r="A1731" t="s">
        <v>570</v>
      </c>
      <c r="B1731">
        <v>188</v>
      </c>
      <c r="C1731" t="s">
        <v>801</v>
      </c>
      <c r="D1731">
        <v>189</v>
      </c>
      <c r="E1731" t="s">
        <v>269</v>
      </c>
      <c r="F1731" t="s">
        <v>2311</v>
      </c>
      <c r="G1731" t="s">
        <v>2316</v>
      </c>
      <c r="H1731" t="s">
        <v>2344</v>
      </c>
      <c r="I1731" t="s">
        <v>1321</v>
      </c>
      <c r="J1731">
        <v>3.5099999999999999E-2</v>
      </c>
    </row>
    <row r="1732" spans="1:10" hidden="1">
      <c r="A1732" t="s">
        <v>570</v>
      </c>
      <c r="B1732">
        <v>188</v>
      </c>
      <c r="C1732" t="s">
        <v>801</v>
      </c>
      <c r="D1732">
        <v>189</v>
      </c>
      <c r="E1732" t="s">
        <v>269</v>
      </c>
      <c r="F1732" t="s">
        <v>2311</v>
      </c>
      <c r="G1732" t="s">
        <v>2317</v>
      </c>
      <c r="H1732" t="s">
        <v>1352</v>
      </c>
      <c r="I1732" t="s">
        <v>1321</v>
      </c>
      <c r="J1732">
        <v>0.12280000000000001</v>
      </c>
    </row>
    <row r="1733" spans="1:10" hidden="1">
      <c r="A1733" t="s">
        <v>570</v>
      </c>
      <c r="B1733">
        <v>188</v>
      </c>
      <c r="C1733" t="s">
        <v>801</v>
      </c>
      <c r="D1733">
        <v>189</v>
      </c>
      <c r="E1733" t="s">
        <v>269</v>
      </c>
      <c r="F1733" t="s">
        <v>2311</v>
      </c>
      <c r="G1733" t="s">
        <v>2318</v>
      </c>
      <c r="H1733" t="s">
        <v>1248</v>
      </c>
      <c r="I1733" t="s">
        <v>1321</v>
      </c>
      <c r="J1733">
        <v>0.1053</v>
      </c>
    </row>
    <row r="1734" spans="1:10" hidden="1">
      <c r="A1734" t="s">
        <v>570</v>
      </c>
      <c r="B1734">
        <v>188</v>
      </c>
      <c r="C1734" t="s">
        <v>801</v>
      </c>
      <c r="D1734">
        <v>189</v>
      </c>
      <c r="E1734" t="s">
        <v>269</v>
      </c>
      <c r="F1734" t="s">
        <v>2311</v>
      </c>
      <c r="G1734" t="s">
        <v>2319</v>
      </c>
      <c r="H1734" t="s">
        <v>1335</v>
      </c>
      <c r="I1734" t="s">
        <v>1321</v>
      </c>
      <c r="J1734">
        <v>0.1404</v>
      </c>
    </row>
    <row r="1735" spans="1:10" hidden="1">
      <c r="A1735" t="s">
        <v>570</v>
      </c>
      <c r="B1735">
        <v>188</v>
      </c>
      <c r="C1735" t="s">
        <v>801</v>
      </c>
      <c r="D1735">
        <v>189</v>
      </c>
      <c r="E1735" t="s">
        <v>269</v>
      </c>
      <c r="F1735" t="s">
        <v>2320</v>
      </c>
      <c r="G1735" t="s">
        <v>2321</v>
      </c>
      <c r="H1735" t="s">
        <v>1591</v>
      </c>
      <c r="I1735" t="s">
        <v>1321</v>
      </c>
      <c r="J1735">
        <v>0.28070000000000001</v>
      </c>
    </row>
    <row r="1736" spans="1:10" hidden="1">
      <c r="A1736" t="s">
        <v>570</v>
      </c>
      <c r="B1736">
        <v>188</v>
      </c>
      <c r="C1736" t="s">
        <v>801</v>
      </c>
      <c r="D1736">
        <v>189</v>
      </c>
      <c r="E1736" t="s">
        <v>269</v>
      </c>
      <c r="F1736" t="s">
        <v>2320</v>
      </c>
      <c r="G1736" t="s">
        <v>2298</v>
      </c>
      <c r="H1736" t="s">
        <v>1335</v>
      </c>
      <c r="I1736" t="s">
        <v>1321</v>
      </c>
      <c r="J1736">
        <v>0.1404</v>
      </c>
    </row>
    <row r="1737" spans="1:10" hidden="1">
      <c r="A1737" t="s">
        <v>570</v>
      </c>
      <c r="B1737">
        <v>188</v>
      </c>
      <c r="C1737" t="s">
        <v>801</v>
      </c>
      <c r="D1737">
        <v>189</v>
      </c>
      <c r="E1737" t="s">
        <v>269</v>
      </c>
      <c r="F1737" t="s">
        <v>2322</v>
      </c>
      <c r="G1737" t="s">
        <v>2323</v>
      </c>
      <c r="H1737" t="s">
        <v>2324</v>
      </c>
      <c r="I1737" t="s">
        <v>1321</v>
      </c>
      <c r="J1737">
        <v>1.7500000000000002E-2</v>
      </c>
    </row>
    <row r="1738" spans="1:10" hidden="1">
      <c r="A1738" t="s">
        <v>570</v>
      </c>
      <c r="B1738">
        <v>188</v>
      </c>
      <c r="C1738" t="s">
        <v>801</v>
      </c>
      <c r="D1738">
        <v>189</v>
      </c>
      <c r="E1738" t="s">
        <v>269</v>
      </c>
      <c r="F1738" t="s">
        <v>2322</v>
      </c>
      <c r="G1738" t="s">
        <v>2327</v>
      </c>
      <c r="H1738" t="s">
        <v>2324</v>
      </c>
      <c r="I1738" t="s">
        <v>1321</v>
      </c>
      <c r="J1738">
        <v>1.7500000000000002E-2</v>
      </c>
    </row>
    <row r="1739" spans="1:10" hidden="1">
      <c r="A1739" t="s">
        <v>570</v>
      </c>
      <c r="B1739">
        <v>188</v>
      </c>
      <c r="C1739" t="s">
        <v>801</v>
      </c>
      <c r="D1739">
        <v>189</v>
      </c>
      <c r="E1739" t="s">
        <v>269</v>
      </c>
      <c r="F1739" t="s">
        <v>2322</v>
      </c>
      <c r="G1739" t="s">
        <v>2330</v>
      </c>
      <c r="H1739" t="s">
        <v>1419</v>
      </c>
      <c r="I1739" t="s">
        <v>1321</v>
      </c>
      <c r="J1739">
        <v>0.96489999999999998</v>
      </c>
    </row>
    <row r="1740" spans="1:10" hidden="1">
      <c r="A1740" t="s">
        <v>570</v>
      </c>
      <c r="B1740">
        <v>188</v>
      </c>
      <c r="C1740" t="s">
        <v>801</v>
      </c>
      <c r="D1740">
        <v>189</v>
      </c>
      <c r="E1740" t="s">
        <v>269</v>
      </c>
      <c r="F1740" t="s">
        <v>2332</v>
      </c>
      <c r="G1740" t="s">
        <v>2333</v>
      </c>
      <c r="H1740" t="s">
        <v>1411</v>
      </c>
      <c r="I1740" t="s">
        <v>1321</v>
      </c>
      <c r="J1740">
        <v>0.57889999999999997</v>
      </c>
    </row>
    <row r="1741" spans="1:10" hidden="1">
      <c r="A1741" t="s">
        <v>570</v>
      </c>
      <c r="B1741">
        <v>188</v>
      </c>
      <c r="C1741" t="s">
        <v>801</v>
      </c>
      <c r="D1741">
        <v>189</v>
      </c>
      <c r="E1741" t="s">
        <v>269</v>
      </c>
      <c r="F1741" t="s">
        <v>2332</v>
      </c>
      <c r="G1741" t="s">
        <v>2334</v>
      </c>
      <c r="H1741" t="s">
        <v>1290</v>
      </c>
      <c r="I1741" t="s">
        <v>1321</v>
      </c>
      <c r="J1741">
        <v>0.42109999999999997</v>
      </c>
    </row>
    <row r="1742" spans="1:10" hidden="1">
      <c r="A1742" t="s">
        <v>570</v>
      </c>
      <c r="B1742">
        <v>191</v>
      </c>
      <c r="C1742" t="s">
        <v>804</v>
      </c>
      <c r="D1742">
        <v>192</v>
      </c>
      <c r="E1742" t="s">
        <v>408</v>
      </c>
      <c r="F1742" t="s">
        <v>1243</v>
      </c>
      <c r="G1742" t="s">
        <v>1243</v>
      </c>
      <c r="H1742" t="s">
        <v>1543</v>
      </c>
      <c r="I1742" t="s">
        <v>1543</v>
      </c>
      <c r="J1742">
        <v>1</v>
      </c>
    </row>
    <row r="1743" spans="1:10" hidden="1">
      <c r="A1743" t="s">
        <v>570</v>
      </c>
      <c r="B1743">
        <v>191</v>
      </c>
      <c r="C1743" t="s">
        <v>804</v>
      </c>
      <c r="D1743">
        <v>192</v>
      </c>
      <c r="E1743" t="s">
        <v>408</v>
      </c>
      <c r="F1743" t="s">
        <v>2311</v>
      </c>
      <c r="G1743" t="s">
        <v>2312</v>
      </c>
      <c r="H1743" t="s">
        <v>1331</v>
      </c>
      <c r="I1743" t="s">
        <v>1543</v>
      </c>
      <c r="J1743">
        <v>0.11600000000000001</v>
      </c>
    </row>
    <row r="1744" spans="1:10" hidden="1">
      <c r="A1744" t="s">
        <v>570</v>
      </c>
      <c r="B1744">
        <v>191</v>
      </c>
      <c r="C1744" t="s">
        <v>804</v>
      </c>
      <c r="D1744">
        <v>192</v>
      </c>
      <c r="E1744" t="s">
        <v>408</v>
      </c>
      <c r="F1744" t="s">
        <v>2311</v>
      </c>
      <c r="G1744" t="s">
        <v>2313</v>
      </c>
      <c r="H1744" t="s">
        <v>1399</v>
      </c>
      <c r="I1744" t="s">
        <v>1543</v>
      </c>
      <c r="J1744">
        <v>7.9899999999999999E-2</v>
      </c>
    </row>
    <row r="1745" spans="1:10" hidden="1">
      <c r="A1745" t="s">
        <v>570</v>
      </c>
      <c r="B1745">
        <v>191</v>
      </c>
      <c r="C1745" t="s">
        <v>804</v>
      </c>
      <c r="D1745">
        <v>192</v>
      </c>
      <c r="E1745" t="s">
        <v>408</v>
      </c>
      <c r="F1745" t="s">
        <v>2311</v>
      </c>
      <c r="G1745" t="s">
        <v>2314</v>
      </c>
      <c r="H1745" t="s">
        <v>1410</v>
      </c>
      <c r="I1745" t="s">
        <v>1543</v>
      </c>
      <c r="J1745">
        <v>8.2500000000000004E-2</v>
      </c>
    </row>
    <row r="1746" spans="1:10" hidden="1">
      <c r="A1746" t="s">
        <v>570</v>
      </c>
      <c r="B1746">
        <v>191</v>
      </c>
      <c r="C1746" t="s">
        <v>804</v>
      </c>
      <c r="D1746">
        <v>192</v>
      </c>
      <c r="E1746" t="s">
        <v>408</v>
      </c>
      <c r="F1746" t="s">
        <v>2311</v>
      </c>
      <c r="G1746" t="s">
        <v>2315</v>
      </c>
      <c r="H1746" t="s">
        <v>1281</v>
      </c>
      <c r="I1746" t="s">
        <v>1543</v>
      </c>
      <c r="J1746">
        <v>0.1057</v>
      </c>
    </row>
    <row r="1747" spans="1:10" hidden="1">
      <c r="A1747" t="s">
        <v>570</v>
      </c>
      <c r="B1747">
        <v>191</v>
      </c>
      <c r="C1747" t="s">
        <v>804</v>
      </c>
      <c r="D1747">
        <v>192</v>
      </c>
      <c r="E1747" t="s">
        <v>408</v>
      </c>
      <c r="F1747" t="s">
        <v>2311</v>
      </c>
      <c r="G1747" t="s">
        <v>2316</v>
      </c>
      <c r="H1747" t="s">
        <v>1281</v>
      </c>
      <c r="I1747" t="s">
        <v>1543</v>
      </c>
      <c r="J1747">
        <v>0.1057</v>
      </c>
    </row>
    <row r="1748" spans="1:10" hidden="1">
      <c r="A1748" t="s">
        <v>570</v>
      </c>
      <c r="B1748">
        <v>191</v>
      </c>
      <c r="C1748" t="s">
        <v>804</v>
      </c>
      <c r="D1748">
        <v>192</v>
      </c>
      <c r="E1748" t="s">
        <v>408</v>
      </c>
      <c r="F1748" t="s">
        <v>2311</v>
      </c>
      <c r="G1748" t="s">
        <v>2317</v>
      </c>
      <c r="H1748" t="s">
        <v>1386</v>
      </c>
      <c r="I1748" t="s">
        <v>1543</v>
      </c>
      <c r="J1748">
        <v>0.1263</v>
      </c>
    </row>
    <row r="1749" spans="1:10" hidden="1">
      <c r="A1749" t="s">
        <v>570</v>
      </c>
      <c r="B1749">
        <v>191</v>
      </c>
      <c r="C1749" t="s">
        <v>804</v>
      </c>
      <c r="D1749">
        <v>192</v>
      </c>
      <c r="E1749" t="s">
        <v>408</v>
      </c>
      <c r="F1749" t="s">
        <v>2311</v>
      </c>
      <c r="G1749" t="s">
        <v>2336</v>
      </c>
      <c r="H1749" t="s">
        <v>1515</v>
      </c>
      <c r="I1749" t="s">
        <v>1543</v>
      </c>
      <c r="J1749">
        <v>0.1134</v>
      </c>
    </row>
    <row r="1750" spans="1:10" hidden="1">
      <c r="A1750" t="s">
        <v>570</v>
      </c>
      <c r="B1750">
        <v>191</v>
      </c>
      <c r="C1750" t="s">
        <v>804</v>
      </c>
      <c r="D1750">
        <v>192</v>
      </c>
      <c r="E1750" t="s">
        <v>408</v>
      </c>
      <c r="F1750" t="s">
        <v>2311</v>
      </c>
      <c r="G1750" t="s">
        <v>2337</v>
      </c>
      <c r="H1750" t="s">
        <v>1620</v>
      </c>
      <c r="I1750" t="s">
        <v>1543</v>
      </c>
      <c r="J1750">
        <v>0.1186</v>
      </c>
    </row>
    <row r="1751" spans="1:10" hidden="1">
      <c r="A1751" t="s">
        <v>570</v>
      </c>
      <c r="B1751">
        <v>191</v>
      </c>
      <c r="C1751" t="s">
        <v>804</v>
      </c>
      <c r="D1751">
        <v>192</v>
      </c>
      <c r="E1751" t="s">
        <v>408</v>
      </c>
      <c r="F1751" t="s">
        <v>2311</v>
      </c>
      <c r="G1751" t="s">
        <v>2318</v>
      </c>
      <c r="H1751" t="s">
        <v>1411</v>
      </c>
      <c r="I1751" t="s">
        <v>1543</v>
      </c>
      <c r="J1751">
        <v>8.5099999999999995E-2</v>
      </c>
    </row>
    <row r="1752" spans="1:10" hidden="1">
      <c r="A1752" t="s">
        <v>570</v>
      </c>
      <c r="B1752">
        <v>191</v>
      </c>
      <c r="C1752" t="s">
        <v>804</v>
      </c>
      <c r="D1752">
        <v>192</v>
      </c>
      <c r="E1752" t="s">
        <v>408</v>
      </c>
      <c r="F1752" t="s">
        <v>2311</v>
      </c>
      <c r="G1752" t="s">
        <v>2319</v>
      </c>
      <c r="H1752" t="s">
        <v>1271</v>
      </c>
      <c r="I1752" t="s">
        <v>1543</v>
      </c>
      <c r="J1752">
        <v>6.7000000000000004E-2</v>
      </c>
    </row>
    <row r="1753" spans="1:10" hidden="1">
      <c r="A1753" t="s">
        <v>570</v>
      </c>
      <c r="B1753">
        <v>191</v>
      </c>
      <c r="C1753" t="s">
        <v>804</v>
      </c>
      <c r="D1753">
        <v>192</v>
      </c>
      <c r="E1753" t="s">
        <v>408</v>
      </c>
      <c r="F1753" t="s">
        <v>2320</v>
      </c>
      <c r="G1753" t="s">
        <v>2321</v>
      </c>
      <c r="H1753" t="s">
        <v>1353</v>
      </c>
      <c r="I1753" t="s">
        <v>1543</v>
      </c>
      <c r="J1753">
        <v>0.23200000000000001</v>
      </c>
    </row>
    <row r="1754" spans="1:10" hidden="1">
      <c r="A1754" t="s">
        <v>570</v>
      </c>
      <c r="B1754">
        <v>191</v>
      </c>
      <c r="C1754" t="s">
        <v>804</v>
      </c>
      <c r="D1754">
        <v>192</v>
      </c>
      <c r="E1754" t="s">
        <v>408</v>
      </c>
      <c r="F1754" t="s">
        <v>2320</v>
      </c>
      <c r="G1754" t="s">
        <v>2298</v>
      </c>
      <c r="H1754" t="s">
        <v>1265</v>
      </c>
      <c r="I1754" t="s">
        <v>1543</v>
      </c>
      <c r="J1754">
        <v>0.21390000000000001</v>
      </c>
    </row>
    <row r="1755" spans="1:10" hidden="1">
      <c r="A1755" t="s">
        <v>570</v>
      </c>
      <c r="B1755">
        <v>191</v>
      </c>
      <c r="C1755" t="s">
        <v>804</v>
      </c>
      <c r="D1755">
        <v>192</v>
      </c>
      <c r="E1755" t="s">
        <v>408</v>
      </c>
      <c r="F1755" t="s">
        <v>2322</v>
      </c>
      <c r="G1755" t="s">
        <v>2323</v>
      </c>
      <c r="H1755" t="s">
        <v>2324</v>
      </c>
      <c r="I1755" t="s">
        <v>1543</v>
      </c>
      <c r="J1755">
        <v>2.5999999999999999E-3</v>
      </c>
    </row>
    <row r="1756" spans="1:10" hidden="1">
      <c r="A1756" t="s">
        <v>570</v>
      </c>
      <c r="B1756">
        <v>191</v>
      </c>
      <c r="C1756" t="s">
        <v>804</v>
      </c>
      <c r="D1756">
        <v>192</v>
      </c>
      <c r="E1756" t="s">
        <v>408</v>
      </c>
      <c r="F1756" t="s">
        <v>2322</v>
      </c>
      <c r="G1756" t="s">
        <v>2325</v>
      </c>
      <c r="H1756" t="s">
        <v>1312</v>
      </c>
      <c r="I1756" t="s">
        <v>1543</v>
      </c>
      <c r="J1756">
        <v>1.29E-2</v>
      </c>
    </row>
    <row r="1757" spans="1:10" hidden="1">
      <c r="A1757" t="s">
        <v>570</v>
      </c>
      <c r="B1757">
        <v>191</v>
      </c>
      <c r="C1757" t="s">
        <v>804</v>
      </c>
      <c r="D1757">
        <v>192</v>
      </c>
      <c r="E1757" t="s">
        <v>408</v>
      </c>
      <c r="F1757" t="s">
        <v>2322</v>
      </c>
      <c r="G1757" t="s">
        <v>2326</v>
      </c>
      <c r="H1757" t="s">
        <v>2344</v>
      </c>
      <c r="I1757" t="s">
        <v>1543</v>
      </c>
      <c r="J1757">
        <v>5.1999999999999998E-3</v>
      </c>
    </row>
    <row r="1758" spans="1:10" hidden="1">
      <c r="A1758" t="s">
        <v>570</v>
      </c>
      <c r="B1758">
        <v>191</v>
      </c>
      <c r="C1758" t="s">
        <v>804</v>
      </c>
      <c r="D1758">
        <v>192</v>
      </c>
      <c r="E1758" t="s">
        <v>408</v>
      </c>
      <c r="F1758" t="s">
        <v>2322</v>
      </c>
      <c r="G1758" t="s">
        <v>2327</v>
      </c>
      <c r="H1758" t="s">
        <v>1401</v>
      </c>
      <c r="I1758" t="s">
        <v>1543</v>
      </c>
      <c r="J1758">
        <v>2.8400000000000002E-2</v>
      </c>
    </row>
    <row r="1759" spans="1:10" hidden="1">
      <c r="A1759" t="s">
        <v>570</v>
      </c>
      <c r="B1759">
        <v>191</v>
      </c>
      <c r="C1759" t="s">
        <v>804</v>
      </c>
      <c r="D1759">
        <v>192</v>
      </c>
      <c r="E1759" t="s">
        <v>408</v>
      </c>
      <c r="F1759" t="s">
        <v>2322</v>
      </c>
      <c r="G1759" t="s">
        <v>2352</v>
      </c>
      <c r="H1759" t="s">
        <v>2324</v>
      </c>
      <c r="I1759" t="s">
        <v>1543</v>
      </c>
      <c r="J1759">
        <v>2.5999999999999999E-3</v>
      </c>
    </row>
    <row r="1760" spans="1:10" hidden="1">
      <c r="A1760" t="s">
        <v>570</v>
      </c>
      <c r="B1760">
        <v>191</v>
      </c>
      <c r="C1760" t="s">
        <v>804</v>
      </c>
      <c r="D1760">
        <v>192</v>
      </c>
      <c r="E1760" t="s">
        <v>408</v>
      </c>
      <c r="F1760" t="s">
        <v>2322</v>
      </c>
      <c r="G1760" t="s">
        <v>2328</v>
      </c>
      <c r="H1760" t="s">
        <v>1252</v>
      </c>
      <c r="I1760" t="s">
        <v>1543</v>
      </c>
      <c r="J1760">
        <v>2.3199999999999998E-2</v>
      </c>
    </row>
    <row r="1761" spans="1:10" hidden="1">
      <c r="A1761" t="s">
        <v>570</v>
      </c>
      <c r="B1761">
        <v>191</v>
      </c>
      <c r="C1761" t="s">
        <v>804</v>
      </c>
      <c r="D1761">
        <v>192</v>
      </c>
      <c r="E1761" t="s">
        <v>408</v>
      </c>
      <c r="F1761" t="s">
        <v>2322</v>
      </c>
      <c r="G1761" t="s">
        <v>2330</v>
      </c>
      <c r="H1761" t="s">
        <v>2429</v>
      </c>
      <c r="I1761" t="s">
        <v>1543</v>
      </c>
      <c r="J1761">
        <v>0.92530000000000001</v>
      </c>
    </row>
    <row r="1762" spans="1:10" hidden="1">
      <c r="A1762" t="s">
        <v>570</v>
      </c>
      <c r="B1762">
        <v>191</v>
      </c>
      <c r="C1762" t="s">
        <v>804</v>
      </c>
      <c r="D1762">
        <v>192</v>
      </c>
      <c r="E1762" t="s">
        <v>408</v>
      </c>
      <c r="F1762" t="s">
        <v>2332</v>
      </c>
      <c r="G1762" t="s">
        <v>2333</v>
      </c>
      <c r="H1762" t="s">
        <v>1525</v>
      </c>
      <c r="I1762" t="s">
        <v>1543</v>
      </c>
      <c r="J1762">
        <v>0.5464</v>
      </c>
    </row>
    <row r="1763" spans="1:10" hidden="1">
      <c r="A1763" t="s">
        <v>570</v>
      </c>
      <c r="B1763">
        <v>191</v>
      </c>
      <c r="C1763" t="s">
        <v>804</v>
      </c>
      <c r="D1763">
        <v>192</v>
      </c>
      <c r="E1763" t="s">
        <v>408</v>
      </c>
      <c r="F1763" t="s">
        <v>2332</v>
      </c>
      <c r="G1763" t="s">
        <v>2334</v>
      </c>
      <c r="H1763" t="s">
        <v>1481</v>
      </c>
      <c r="I1763" t="s">
        <v>1543</v>
      </c>
      <c r="J1763">
        <v>0.4536</v>
      </c>
    </row>
    <row r="1764" spans="1:10" hidden="1">
      <c r="A1764" t="s">
        <v>570</v>
      </c>
      <c r="B1764">
        <v>194</v>
      </c>
      <c r="C1764" t="s">
        <v>806</v>
      </c>
      <c r="D1764">
        <v>199</v>
      </c>
      <c r="E1764" t="s">
        <v>273</v>
      </c>
      <c r="F1764" t="s">
        <v>1243</v>
      </c>
      <c r="G1764" t="s">
        <v>1243</v>
      </c>
      <c r="H1764" t="s">
        <v>2411</v>
      </c>
      <c r="I1764" t="s">
        <v>2411</v>
      </c>
      <c r="J1764">
        <v>1</v>
      </c>
    </row>
    <row r="1765" spans="1:10" hidden="1">
      <c r="A1765" t="s">
        <v>570</v>
      </c>
      <c r="B1765">
        <v>194</v>
      </c>
      <c r="C1765" t="s">
        <v>806</v>
      </c>
      <c r="D1765">
        <v>199</v>
      </c>
      <c r="E1765" t="s">
        <v>273</v>
      </c>
      <c r="F1765" t="s">
        <v>2311</v>
      </c>
      <c r="G1765" t="s">
        <v>2343</v>
      </c>
      <c r="H1765" t="s">
        <v>2388</v>
      </c>
      <c r="I1765" t="s">
        <v>2411</v>
      </c>
      <c r="J1765">
        <v>0.25</v>
      </c>
    </row>
    <row r="1766" spans="1:10" hidden="1">
      <c r="A1766" t="s">
        <v>570</v>
      </c>
      <c r="B1766">
        <v>194</v>
      </c>
      <c r="C1766" t="s">
        <v>806</v>
      </c>
      <c r="D1766">
        <v>199</v>
      </c>
      <c r="E1766" t="s">
        <v>273</v>
      </c>
      <c r="F1766" t="s">
        <v>2311</v>
      </c>
      <c r="G1766" t="s">
        <v>1250</v>
      </c>
      <c r="H1766" t="s">
        <v>1573</v>
      </c>
      <c r="I1766" t="s">
        <v>2411</v>
      </c>
      <c r="J1766">
        <v>0.2525</v>
      </c>
    </row>
    <row r="1767" spans="1:10" hidden="1">
      <c r="A1767" t="s">
        <v>570</v>
      </c>
      <c r="B1767">
        <v>194</v>
      </c>
      <c r="C1767" t="s">
        <v>806</v>
      </c>
      <c r="D1767">
        <v>199</v>
      </c>
      <c r="E1767" t="s">
        <v>273</v>
      </c>
      <c r="F1767" t="s">
        <v>2311</v>
      </c>
      <c r="G1767" t="s">
        <v>1401</v>
      </c>
      <c r="H1767" t="s">
        <v>1495</v>
      </c>
      <c r="I1767" t="s">
        <v>2411</v>
      </c>
      <c r="J1767">
        <v>0.2127</v>
      </c>
    </row>
    <row r="1768" spans="1:10" hidden="1">
      <c r="A1768" t="s">
        <v>570</v>
      </c>
      <c r="B1768">
        <v>194</v>
      </c>
      <c r="C1768" t="s">
        <v>806</v>
      </c>
      <c r="D1768">
        <v>199</v>
      </c>
      <c r="E1768" t="s">
        <v>273</v>
      </c>
      <c r="F1768" t="s">
        <v>2311</v>
      </c>
      <c r="G1768" t="s">
        <v>1357</v>
      </c>
      <c r="H1768" t="s">
        <v>1587</v>
      </c>
      <c r="I1768" t="s">
        <v>2411</v>
      </c>
      <c r="J1768">
        <v>0.2848</v>
      </c>
    </row>
    <row r="1769" spans="1:10" hidden="1">
      <c r="A1769" t="s">
        <v>570</v>
      </c>
      <c r="B1769">
        <v>194</v>
      </c>
      <c r="C1769" t="s">
        <v>806</v>
      </c>
      <c r="D1769">
        <v>199</v>
      </c>
      <c r="E1769" t="s">
        <v>273</v>
      </c>
      <c r="F1769" t="s">
        <v>2320</v>
      </c>
      <c r="G1769" t="s">
        <v>2321</v>
      </c>
      <c r="H1769" t="s">
        <v>1283</v>
      </c>
      <c r="I1769" t="s">
        <v>2411</v>
      </c>
      <c r="J1769">
        <v>7.9600000000000004E-2</v>
      </c>
    </row>
    <row r="1770" spans="1:10" hidden="1">
      <c r="A1770" t="s">
        <v>570</v>
      </c>
      <c r="B1770">
        <v>194</v>
      </c>
      <c r="C1770" t="s">
        <v>806</v>
      </c>
      <c r="D1770">
        <v>199</v>
      </c>
      <c r="E1770" t="s">
        <v>273</v>
      </c>
      <c r="F1770" t="s">
        <v>2320</v>
      </c>
      <c r="G1770" t="s">
        <v>2338</v>
      </c>
      <c r="H1770" t="s">
        <v>1335</v>
      </c>
      <c r="I1770" t="s">
        <v>2411</v>
      </c>
      <c r="J1770">
        <v>0.01</v>
      </c>
    </row>
    <row r="1771" spans="1:10" hidden="1">
      <c r="A1771" t="s">
        <v>570</v>
      </c>
      <c r="B1771">
        <v>194</v>
      </c>
      <c r="C1771" t="s">
        <v>806</v>
      </c>
      <c r="D1771">
        <v>199</v>
      </c>
      <c r="E1771" t="s">
        <v>273</v>
      </c>
      <c r="F1771" t="s">
        <v>2320</v>
      </c>
      <c r="G1771" t="s">
        <v>2339</v>
      </c>
      <c r="H1771" t="s">
        <v>1323</v>
      </c>
      <c r="I1771" t="s">
        <v>2411</v>
      </c>
      <c r="J1771">
        <v>2.24E-2</v>
      </c>
    </row>
    <row r="1772" spans="1:10" hidden="1">
      <c r="A1772" t="s">
        <v>570</v>
      </c>
      <c r="B1772">
        <v>194</v>
      </c>
      <c r="C1772" t="s">
        <v>806</v>
      </c>
      <c r="D1772">
        <v>199</v>
      </c>
      <c r="E1772" t="s">
        <v>273</v>
      </c>
      <c r="F1772" t="s">
        <v>2320</v>
      </c>
      <c r="G1772" t="s">
        <v>2298</v>
      </c>
      <c r="H1772" t="s">
        <v>1441</v>
      </c>
      <c r="I1772" t="s">
        <v>2411</v>
      </c>
      <c r="J1772">
        <v>0.12189999999999999</v>
      </c>
    </row>
    <row r="1773" spans="1:10" hidden="1">
      <c r="A1773" t="s">
        <v>570</v>
      </c>
      <c r="B1773">
        <v>194</v>
      </c>
      <c r="C1773" t="s">
        <v>806</v>
      </c>
      <c r="D1773">
        <v>199</v>
      </c>
      <c r="E1773" t="s">
        <v>273</v>
      </c>
      <c r="F1773" t="s">
        <v>2322</v>
      </c>
      <c r="G1773" t="s">
        <v>2323</v>
      </c>
      <c r="H1773" t="s">
        <v>2324</v>
      </c>
      <c r="I1773" t="s">
        <v>2411</v>
      </c>
      <c r="J1773">
        <v>1.1999999999999999E-3</v>
      </c>
    </row>
    <row r="1774" spans="1:10" hidden="1">
      <c r="A1774" t="s">
        <v>570</v>
      </c>
      <c r="B1774">
        <v>194</v>
      </c>
      <c r="C1774" t="s">
        <v>806</v>
      </c>
      <c r="D1774">
        <v>199</v>
      </c>
      <c r="E1774" t="s">
        <v>273</v>
      </c>
      <c r="F1774" t="s">
        <v>2322</v>
      </c>
      <c r="G1774" t="s">
        <v>2325</v>
      </c>
      <c r="H1774" t="s">
        <v>1261</v>
      </c>
      <c r="I1774" t="s">
        <v>2411</v>
      </c>
      <c r="J1774">
        <v>2.7400000000000001E-2</v>
      </c>
    </row>
    <row r="1775" spans="1:10" hidden="1">
      <c r="A1775" t="s">
        <v>570</v>
      </c>
      <c r="B1775">
        <v>194</v>
      </c>
      <c r="C1775" t="s">
        <v>806</v>
      </c>
      <c r="D1775">
        <v>199</v>
      </c>
      <c r="E1775" t="s">
        <v>273</v>
      </c>
      <c r="F1775" t="s">
        <v>2322</v>
      </c>
      <c r="G1775" t="s">
        <v>2326</v>
      </c>
      <c r="H1775" t="s">
        <v>1541</v>
      </c>
      <c r="I1775" t="s">
        <v>2411</v>
      </c>
      <c r="J1775">
        <v>3.3599999999999998E-2</v>
      </c>
    </row>
    <row r="1776" spans="1:10" hidden="1">
      <c r="A1776" t="s">
        <v>570</v>
      </c>
      <c r="B1776">
        <v>194</v>
      </c>
      <c r="C1776" t="s">
        <v>806</v>
      </c>
      <c r="D1776">
        <v>199</v>
      </c>
      <c r="E1776" t="s">
        <v>273</v>
      </c>
      <c r="F1776" t="s">
        <v>2322</v>
      </c>
      <c r="G1776" t="s">
        <v>2327</v>
      </c>
      <c r="H1776" t="s">
        <v>1249</v>
      </c>
      <c r="I1776" t="s">
        <v>2411</v>
      </c>
      <c r="J1776">
        <v>3.1099999999999999E-2</v>
      </c>
    </row>
    <row r="1777" spans="1:10" hidden="1">
      <c r="A1777" t="s">
        <v>570</v>
      </c>
      <c r="B1777">
        <v>194</v>
      </c>
      <c r="C1777" t="s">
        <v>806</v>
      </c>
      <c r="D1777">
        <v>199</v>
      </c>
      <c r="E1777" t="s">
        <v>273</v>
      </c>
      <c r="F1777" t="s">
        <v>2322</v>
      </c>
      <c r="G1777" t="s">
        <v>2352</v>
      </c>
      <c r="H1777" t="s">
        <v>2324</v>
      </c>
      <c r="I1777" t="s">
        <v>2411</v>
      </c>
      <c r="J1777">
        <v>1.1999999999999999E-3</v>
      </c>
    </row>
    <row r="1778" spans="1:10" hidden="1">
      <c r="A1778" t="s">
        <v>570</v>
      </c>
      <c r="B1778">
        <v>194</v>
      </c>
      <c r="C1778" t="s">
        <v>806</v>
      </c>
      <c r="D1778">
        <v>199</v>
      </c>
      <c r="E1778" t="s">
        <v>273</v>
      </c>
      <c r="F1778" t="s">
        <v>2322</v>
      </c>
      <c r="G1778" t="s">
        <v>2328</v>
      </c>
      <c r="H1778" t="s">
        <v>1256</v>
      </c>
      <c r="I1778" t="s">
        <v>2411</v>
      </c>
      <c r="J1778">
        <v>1.7399999999999999E-2</v>
      </c>
    </row>
    <row r="1779" spans="1:10" hidden="1">
      <c r="A1779" t="s">
        <v>570</v>
      </c>
      <c r="B1779">
        <v>194</v>
      </c>
      <c r="C1779" t="s">
        <v>806</v>
      </c>
      <c r="D1779">
        <v>199</v>
      </c>
      <c r="E1779" t="s">
        <v>273</v>
      </c>
      <c r="F1779" t="s">
        <v>2322</v>
      </c>
      <c r="G1779" t="s">
        <v>2330</v>
      </c>
      <c r="H1779" t="s">
        <v>2432</v>
      </c>
      <c r="I1779" t="s">
        <v>2411</v>
      </c>
      <c r="J1779">
        <v>0.8881</v>
      </c>
    </row>
    <row r="1780" spans="1:10" hidden="1">
      <c r="A1780" t="s">
        <v>570</v>
      </c>
      <c r="B1780">
        <v>194</v>
      </c>
      <c r="C1780" t="s">
        <v>806</v>
      </c>
      <c r="D1780">
        <v>199</v>
      </c>
      <c r="E1780" t="s">
        <v>273</v>
      </c>
      <c r="F1780" t="s">
        <v>2332</v>
      </c>
      <c r="G1780" t="s">
        <v>2333</v>
      </c>
      <c r="H1780" t="s">
        <v>1646</v>
      </c>
      <c r="I1780" t="s">
        <v>2411</v>
      </c>
      <c r="J1780">
        <v>0.48380000000000001</v>
      </c>
    </row>
    <row r="1781" spans="1:10" hidden="1">
      <c r="A1781" t="s">
        <v>570</v>
      </c>
      <c r="B1781">
        <v>194</v>
      </c>
      <c r="C1781" t="s">
        <v>806</v>
      </c>
      <c r="D1781">
        <v>199</v>
      </c>
      <c r="E1781" t="s">
        <v>273</v>
      </c>
      <c r="F1781" t="s">
        <v>2332</v>
      </c>
      <c r="G1781" t="s">
        <v>2334</v>
      </c>
      <c r="H1781" t="s">
        <v>2433</v>
      </c>
      <c r="I1781" t="s">
        <v>2411</v>
      </c>
      <c r="J1781">
        <v>0.51619999999999999</v>
      </c>
    </row>
    <row r="1782" spans="1:10" hidden="1">
      <c r="A1782" t="s">
        <v>570</v>
      </c>
      <c r="B1782">
        <v>194</v>
      </c>
      <c r="C1782" t="s">
        <v>806</v>
      </c>
      <c r="D1782">
        <v>201</v>
      </c>
      <c r="E1782" t="s">
        <v>411</v>
      </c>
      <c r="F1782" t="s">
        <v>1243</v>
      </c>
      <c r="G1782" t="s">
        <v>1243</v>
      </c>
      <c r="H1782" t="s">
        <v>2434</v>
      </c>
      <c r="I1782" t="s">
        <v>2434</v>
      </c>
      <c r="J1782">
        <v>1</v>
      </c>
    </row>
    <row r="1783" spans="1:10" hidden="1">
      <c r="A1783" t="s">
        <v>570</v>
      </c>
      <c r="B1783">
        <v>194</v>
      </c>
      <c r="C1783" t="s">
        <v>806</v>
      </c>
      <c r="D1783">
        <v>201</v>
      </c>
      <c r="E1783" t="s">
        <v>411</v>
      </c>
      <c r="F1783" t="s">
        <v>2311</v>
      </c>
      <c r="G1783" t="s">
        <v>2317</v>
      </c>
      <c r="H1783" t="s">
        <v>1449</v>
      </c>
      <c r="I1783" t="s">
        <v>2434</v>
      </c>
      <c r="J1783">
        <v>0.33179999999999998</v>
      </c>
    </row>
    <row r="1784" spans="1:10" hidden="1">
      <c r="A1784" t="s">
        <v>570</v>
      </c>
      <c r="B1784">
        <v>194</v>
      </c>
      <c r="C1784" t="s">
        <v>806</v>
      </c>
      <c r="D1784">
        <v>201</v>
      </c>
      <c r="E1784" t="s">
        <v>411</v>
      </c>
      <c r="F1784" t="s">
        <v>2311</v>
      </c>
      <c r="G1784" t="s">
        <v>2336</v>
      </c>
      <c r="H1784" t="s">
        <v>1286</v>
      </c>
      <c r="I1784" t="s">
        <v>2434</v>
      </c>
      <c r="J1784">
        <v>0.35439999999999999</v>
      </c>
    </row>
    <row r="1785" spans="1:10" hidden="1">
      <c r="A1785" t="s">
        <v>570</v>
      </c>
      <c r="B1785">
        <v>194</v>
      </c>
      <c r="C1785" t="s">
        <v>806</v>
      </c>
      <c r="D1785">
        <v>201</v>
      </c>
      <c r="E1785" t="s">
        <v>411</v>
      </c>
      <c r="F1785" t="s">
        <v>2311</v>
      </c>
      <c r="G1785" t="s">
        <v>2337</v>
      </c>
      <c r="H1785" t="s">
        <v>1245</v>
      </c>
      <c r="I1785" t="s">
        <v>2434</v>
      </c>
      <c r="J1785">
        <v>0.31369999999999998</v>
      </c>
    </row>
    <row r="1786" spans="1:10" hidden="1">
      <c r="A1786" t="s">
        <v>570</v>
      </c>
      <c r="B1786">
        <v>194</v>
      </c>
      <c r="C1786" t="s">
        <v>806</v>
      </c>
      <c r="D1786">
        <v>201</v>
      </c>
      <c r="E1786" t="s">
        <v>411</v>
      </c>
      <c r="F1786" t="s">
        <v>2320</v>
      </c>
      <c r="G1786" t="s">
        <v>2321</v>
      </c>
      <c r="H1786" t="s">
        <v>1321</v>
      </c>
      <c r="I1786" t="s">
        <v>2434</v>
      </c>
      <c r="J1786">
        <v>8.5999999999999993E-2</v>
      </c>
    </row>
    <row r="1787" spans="1:10" hidden="1">
      <c r="A1787" t="s">
        <v>570</v>
      </c>
      <c r="B1787">
        <v>194</v>
      </c>
      <c r="C1787" t="s">
        <v>806</v>
      </c>
      <c r="D1787">
        <v>201</v>
      </c>
      <c r="E1787" t="s">
        <v>411</v>
      </c>
      <c r="F1787" t="s">
        <v>2320</v>
      </c>
      <c r="G1787" t="s">
        <v>2339</v>
      </c>
      <c r="H1787" t="s">
        <v>1411</v>
      </c>
      <c r="I1787" t="s">
        <v>2434</v>
      </c>
      <c r="J1787">
        <v>4.9799999999999997E-2</v>
      </c>
    </row>
    <row r="1788" spans="1:10" hidden="1">
      <c r="A1788" t="s">
        <v>570</v>
      </c>
      <c r="B1788">
        <v>194</v>
      </c>
      <c r="C1788" t="s">
        <v>806</v>
      </c>
      <c r="D1788">
        <v>201</v>
      </c>
      <c r="E1788" t="s">
        <v>411</v>
      </c>
      <c r="F1788" t="s">
        <v>2320</v>
      </c>
      <c r="G1788" t="s">
        <v>2298</v>
      </c>
      <c r="H1788" t="s">
        <v>1367</v>
      </c>
      <c r="I1788" t="s">
        <v>2434</v>
      </c>
      <c r="J1788">
        <v>0.14630000000000001</v>
      </c>
    </row>
    <row r="1789" spans="1:10" hidden="1">
      <c r="A1789" t="s">
        <v>570</v>
      </c>
      <c r="B1789">
        <v>194</v>
      </c>
      <c r="C1789" t="s">
        <v>806</v>
      </c>
      <c r="D1789">
        <v>201</v>
      </c>
      <c r="E1789" t="s">
        <v>411</v>
      </c>
      <c r="F1789" t="s">
        <v>2322</v>
      </c>
      <c r="G1789" t="s">
        <v>2323</v>
      </c>
      <c r="H1789" t="s">
        <v>2324</v>
      </c>
      <c r="I1789" t="s">
        <v>2434</v>
      </c>
      <c r="J1789">
        <v>1.5E-3</v>
      </c>
    </row>
    <row r="1790" spans="1:10" hidden="1">
      <c r="A1790" t="s">
        <v>570</v>
      </c>
      <c r="B1790">
        <v>194</v>
      </c>
      <c r="C1790" t="s">
        <v>806</v>
      </c>
      <c r="D1790">
        <v>201</v>
      </c>
      <c r="E1790" t="s">
        <v>411</v>
      </c>
      <c r="F1790" t="s">
        <v>2322</v>
      </c>
      <c r="G1790" t="s">
        <v>2325</v>
      </c>
      <c r="H1790" t="s">
        <v>1256</v>
      </c>
      <c r="I1790" t="s">
        <v>2434</v>
      </c>
      <c r="J1790">
        <v>2.1100000000000001E-2</v>
      </c>
    </row>
    <row r="1791" spans="1:10" hidden="1">
      <c r="A1791" t="s">
        <v>570</v>
      </c>
      <c r="B1791">
        <v>194</v>
      </c>
      <c r="C1791" t="s">
        <v>806</v>
      </c>
      <c r="D1791">
        <v>201</v>
      </c>
      <c r="E1791" t="s">
        <v>411</v>
      </c>
      <c r="F1791" t="s">
        <v>2322</v>
      </c>
      <c r="G1791" t="s">
        <v>2326</v>
      </c>
      <c r="H1791" t="s">
        <v>1271</v>
      </c>
      <c r="I1791" t="s">
        <v>2434</v>
      </c>
      <c r="J1791">
        <v>3.9199999999999999E-2</v>
      </c>
    </row>
    <row r="1792" spans="1:10" hidden="1">
      <c r="A1792" t="s">
        <v>570</v>
      </c>
      <c r="B1792">
        <v>194</v>
      </c>
      <c r="C1792" t="s">
        <v>806</v>
      </c>
      <c r="D1792">
        <v>201</v>
      </c>
      <c r="E1792" t="s">
        <v>411</v>
      </c>
      <c r="F1792" t="s">
        <v>2322</v>
      </c>
      <c r="G1792" t="s">
        <v>2327</v>
      </c>
      <c r="H1792" t="s">
        <v>1549</v>
      </c>
      <c r="I1792" t="s">
        <v>2434</v>
      </c>
      <c r="J1792">
        <v>3.4700000000000002E-2</v>
      </c>
    </row>
    <row r="1793" spans="1:10" hidden="1">
      <c r="A1793" t="s">
        <v>570</v>
      </c>
      <c r="B1793">
        <v>194</v>
      </c>
      <c r="C1793" t="s">
        <v>806</v>
      </c>
      <c r="D1793">
        <v>201</v>
      </c>
      <c r="E1793" t="s">
        <v>411</v>
      </c>
      <c r="F1793" t="s">
        <v>2322</v>
      </c>
      <c r="G1793" t="s">
        <v>2328</v>
      </c>
      <c r="H1793" t="s">
        <v>1541</v>
      </c>
      <c r="I1793" t="s">
        <v>2434</v>
      </c>
      <c r="J1793">
        <v>4.07E-2</v>
      </c>
    </row>
    <row r="1794" spans="1:10" hidden="1">
      <c r="A1794" t="s">
        <v>570</v>
      </c>
      <c r="B1794">
        <v>194</v>
      </c>
      <c r="C1794" t="s">
        <v>806</v>
      </c>
      <c r="D1794">
        <v>201</v>
      </c>
      <c r="E1794" t="s">
        <v>411</v>
      </c>
      <c r="F1794" t="s">
        <v>2322</v>
      </c>
      <c r="G1794" t="s">
        <v>2330</v>
      </c>
      <c r="H1794" t="s">
        <v>2435</v>
      </c>
      <c r="I1794" t="s">
        <v>2434</v>
      </c>
      <c r="J1794">
        <v>0.86270000000000002</v>
      </c>
    </row>
    <row r="1795" spans="1:10" hidden="1">
      <c r="A1795" t="s">
        <v>570</v>
      </c>
      <c r="B1795">
        <v>194</v>
      </c>
      <c r="C1795" t="s">
        <v>806</v>
      </c>
      <c r="D1795">
        <v>201</v>
      </c>
      <c r="E1795" t="s">
        <v>411</v>
      </c>
      <c r="F1795" t="s">
        <v>2332</v>
      </c>
      <c r="G1795" t="s">
        <v>2333</v>
      </c>
      <c r="H1795" t="s">
        <v>2427</v>
      </c>
      <c r="I1795" t="s">
        <v>2434</v>
      </c>
      <c r="J1795">
        <v>0.49469999999999997</v>
      </c>
    </row>
    <row r="1796" spans="1:10" hidden="1">
      <c r="A1796" t="s">
        <v>570</v>
      </c>
      <c r="B1796">
        <v>194</v>
      </c>
      <c r="C1796" t="s">
        <v>806</v>
      </c>
      <c r="D1796">
        <v>201</v>
      </c>
      <c r="E1796" t="s">
        <v>411</v>
      </c>
      <c r="F1796" t="s">
        <v>2332</v>
      </c>
      <c r="G1796" t="s">
        <v>2334</v>
      </c>
      <c r="H1796" t="s">
        <v>2436</v>
      </c>
      <c r="I1796" t="s">
        <v>2434</v>
      </c>
      <c r="J1796">
        <v>0.50529999999999997</v>
      </c>
    </row>
    <row r="1797" spans="1:10" hidden="1">
      <c r="A1797" t="s">
        <v>570</v>
      </c>
      <c r="B1797">
        <v>194</v>
      </c>
      <c r="C1797" t="s">
        <v>806</v>
      </c>
      <c r="D1797">
        <v>202</v>
      </c>
      <c r="E1797" t="s">
        <v>276</v>
      </c>
      <c r="F1797" t="s">
        <v>1243</v>
      </c>
      <c r="G1797" t="s">
        <v>1243</v>
      </c>
      <c r="H1797" t="s">
        <v>2437</v>
      </c>
      <c r="I1797" t="s">
        <v>2437</v>
      </c>
      <c r="J1797">
        <v>1</v>
      </c>
    </row>
    <row r="1798" spans="1:10" hidden="1">
      <c r="A1798" t="s">
        <v>570</v>
      </c>
      <c r="B1798">
        <v>194</v>
      </c>
      <c r="C1798" t="s">
        <v>806</v>
      </c>
      <c r="D1798">
        <v>202</v>
      </c>
      <c r="E1798" t="s">
        <v>276</v>
      </c>
      <c r="F1798" t="s">
        <v>2311</v>
      </c>
      <c r="G1798" t="s">
        <v>2312</v>
      </c>
      <c r="H1798" t="s">
        <v>1315</v>
      </c>
      <c r="I1798" t="s">
        <v>2437</v>
      </c>
      <c r="J1798">
        <v>0.14460000000000001</v>
      </c>
    </row>
    <row r="1799" spans="1:10" hidden="1">
      <c r="A1799" t="s">
        <v>570</v>
      </c>
      <c r="B1799">
        <v>194</v>
      </c>
      <c r="C1799" t="s">
        <v>806</v>
      </c>
      <c r="D1799">
        <v>202</v>
      </c>
      <c r="E1799" t="s">
        <v>276</v>
      </c>
      <c r="F1799" t="s">
        <v>2311</v>
      </c>
      <c r="G1799" t="s">
        <v>2313</v>
      </c>
      <c r="H1799" t="s">
        <v>1353</v>
      </c>
      <c r="I1799" t="s">
        <v>2437</v>
      </c>
      <c r="J1799">
        <v>0.1807</v>
      </c>
    </row>
    <row r="1800" spans="1:10" hidden="1">
      <c r="A1800" t="s">
        <v>570</v>
      </c>
      <c r="B1800">
        <v>194</v>
      </c>
      <c r="C1800" t="s">
        <v>806</v>
      </c>
      <c r="D1800">
        <v>202</v>
      </c>
      <c r="E1800" t="s">
        <v>276</v>
      </c>
      <c r="F1800" t="s">
        <v>2311</v>
      </c>
      <c r="G1800" t="s">
        <v>2314</v>
      </c>
      <c r="H1800" t="s">
        <v>1472</v>
      </c>
      <c r="I1800" t="s">
        <v>2437</v>
      </c>
      <c r="J1800">
        <v>0.1847</v>
      </c>
    </row>
    <row r="1801" spans="1:10" hidden="1">
      <c r="A1801" t="s">
        <v>570</v>
      </c>
      <c r="B1801">
        <v>194</v>
      </c>
      <c r="C1801" t="s">
        <v>806</v>
      </c>
      <c r="D1801">
        <v>202</v>
      </c>
      <c r="E1801" t="s">
        <v>276</v>
      </c>
      <c r="F1801" t="s">
        <v>2311</v>
      </c>
      <c r="G1801" t="s">
        <v>2315</v>
      </c>
      <c r="H1801" t="s">
        <v>1265</v>
      </c>
      <c r="I1801" t="s">
        <v>2437</v>
      </c>
      <c r="J1801">
        <v>0.16669999999999999</v>
      </c>
    </row>
    <row r="1802" spans="1:10" hidden="1">
      <c r="A1802" t="s">
        <v>570</v>
      </c>
      <c r="B1802">
        <v>194</v>
      </c>
      <c r="C1802" t="s">
        <v>806</v>
      </c>
      <c r="D1802">
        <v>202</v>
      </c>
      <c r="E1802" t="s">
        <v>276</v>
      </c>
      <c r="F1802" t="s">
        <v>2311</v>
      </c>
      <c r="G1802" t="s">
        <v>2316</v>
      </c>
      <c r="H1802" t="s">
        <v>1490</v>
      </c>
      <c r="I1802" t="s">
        <v>2437</v>
      </c>
      <c r="J1802">
        <v>0.17069999999999999</v>
      </c>
    </row>
    <row r="1803" spans="1:10" hidden="1">
      <c r="A1803" t="s">
        <v>570</v>
      </c>
      <c r="B1803">
        <v>194</v>
      </c>
      <c r="C1803" t="s">
        <v>806</v>
      </c>
      <c r="D1803">
        <v>202</v>
      </c>
      <c r="E1803" t="s">
        <v>276</v>
      </c>
      <c r="F1803" t="s">
        <v>2311</v>
      </c>
      <c r="G1803" t="s">
        <v>2318</v>
      </c>
      <c r="H1803" t="s">
        <v>1267</v>
      </c>
      <c r="I1803" t="s">
        <v>2437</v>
      </c>
      <c r="J1803">
        <v>0.15260000000000001</v>
      </c>
    </row>
    <row r="1804" spans="1:10" hidden="1">
      <c r="A1804" t="s">
        <v>570</v>
      </c>
      <c r="B1804">
        <v>194</v>
      </c>
      <c r="C1804" t="s">
        <v>806</v>
      </c>
      <c r="D1804">
        <v>202</v>
      </c>
      <c r="E1804" t="s">
        <v>276</v>
      </c>
      <c r="F1804" t="s">
        <v>2320</v>
      </c>
      <c r="G1804" t="s">
        <v>2321</v>
      </c>
      <c r="H1804" t="s">
        <v>1377</v>
      </c>
      <c r="I1804" t="s">
        <v>2437</v>
      </c>
      <c r="J1804">
        <v>8.6300000000000002E-2</v>
      </c>
    </row>
    <row r="1805" spans="1:10" hidden="1">
      <c r="A1805" t="s">
        <v>570</v>
      </c>
      <c r="B1805">
        <v>194</v>
      </c>
      <c r="C1805" t="s">
        <v>806</v>
      </c>
      <c r="D1805">
        <v>202</v>
      </c>
      <c r="E1805" t="s">
        <v>276</v>
      </c>
      <c r="F1805" t="s">
        <v>2320</v>
      </c>
      <c r="G1805" t="s">
        <v>2339</v>
      </c>
      <c r="H1805" t="s">
        <v>1298</v>
      </c>
      <c r="I1805" t="s">
        <v>2437</v>
      </c>
      <c r="J1805">
        <v>3.0099999999999998E-2</v>
      </c>
    </row>
    <row r="1806" spans="1:10" hidden="1">
      <c r="A1806" t="s">
        <v>570</v>
      </c>
      <c r="B1806">
        <v>194</v>
      </c>
      <c r="C1806" t="s">
        <v>806</v>
      </c>
      <c r="D1806">
        <v>202</v>
      </c>
      <c r="E1806" t="s">
        <v>276</v>
      </c>
      <c r="F1806" t="s">
        <v>2320</v>
      </c>
      <c r="G1806" t="s">
        <v>2340</v>
      </c>
      <c r="H1806" t="s">
        <v>1250</v>
      </c>
      <c r="I1806" t="s">
        <v>2437</v>
      </c>
      <c r="J1806">
        <v>2.01E-2</v>
      </c>
    </row>
    <row r="1807" spans="1:10" hidden="1">
      <c r="A1807" t="s">
        <v>570</v>
      </c>
      <c r="B1807">
        <v>194</v>
      </c>
      <c r="C1807" t="s">
        <v>806</v>
      </c>
      <c r="D1807">
        <v>202</v>
      </c>
      <c r="E1807" t="s">
        <v>276</v>
      </c>
      <c r="F1807" t="s">
        <v>2320</v>
      </c>
      <c r="G1807" t="s">
        <v>2298</v>
      </c>
      <c r="H1807" t="s">
        <v>1319</v>
      </c>
      <c r="I1807" t="s">
        <v>2437</v>
      </c>
      <c r="J1807">
        <v>0.20080000000000001</v>
      </c>
    </row>
    <row r="1808" spans="1:10" hidden="1">
      <c r="A1808" t="s">
        <v>570</v>
      </c>
      <c r="B1808">
        <v>194</v>
      </c>
      <c r="C1808" t="s">
        <v>806</v>
      </c>
      <c r="D1808">
        <v>202</v>
      </c>
      <c r="E1808" t="s">
        <v>276</v>
      </c>
      <c r="F1808" t="s">
        <v>2322</v>
      </c>
      <c r="G1808" t="s">
        <v>2323</v>
      </c>
      <c r="H1808" t="s">
        <v>2344</v>
      </c>
      <c r="I1808" t="s">
        <v>2437</v>
      </c>
      <c r="J1808">
        <v>4.0000000000000001E-3</v>
      </c>
    </row>
    <row r="1809" spans="1:10" hidden="1">
      <c r="A1809" t="s">
        <v>570</v>
      </c>
      <c r="B1809">
        <v>194</v>
      </c>
      <c r="C1809" t="s">
        <v>806</v>
      </c>
      <c r="D1809">
        <v>202</v>
      </c>
      <c r="E1809" t="s">
        <v>276</v>
      </c>
      <c r="F1809" t="s">
        <v>2322</v>
      </c>
      <c r="G1809" t="s">
        <v>2325</v>
      </c>
      <c r="H1809" t="s">
        <v>2335</v>
      </c>
      <c r="I1809" t="s">
        <v>2437</v>
      </c>
      <c r="J1809">
        <v>8.0000000000000002E-3</v>
      </c>
    </row>
    <row r="1810" spans="1:10" hidden="1">
      <c r="A1810" t="s">
        <v>570</v>
      </c>
      <c r="B1810">
        <v>194</v>
      </c>
      <c r="C1810" t="s">
        <v>806</v>
      </c>
      <c r="D1810">
        <v>202</v>
      </c>
      <c r="E1810" t="s">
        <v>276</v>
      </c>
      <c r="F1810" t="s">
        <v>2322</v>
      </c>
      <c r="G1810" t="s">
        <v>2326</v>
      </c>
      <c r="H1810" t="s">
        <v>1298</v>
      </c>
      <c r="I1810" t="s">
        <v>2437</v>
      </c>
      <c r="J1810">
        <v>3.0099999999999998E-2</v>
      </c>
    </row>
    <row r="1811" spans="1:10" hidden="1">
      <c r="A1811" t="s">
        <v>570</v>
      </c>
      <c r="B1811">
        <v>194</v>
      </c>
      <c r="C1811" t="s">
        <v>806</v>
      </c>
      <c r="D1811">
        <v>202</v>
      </c>
      <c r="E1811" t="s">
        <v>276</v>
      </c>
      <c r="F1811" t="s">
        <v>2322</v>
      </c>
      <c r="G1811" t="s">
        <v>2327</v>
      </c>
      <c r="H1811" t="s">
        <v>1256</v>
      </c>
      <c r="I1811" t="s">
        <v>2437</v>
      </c>
      <c r="J1811">
        <v>2.81E-2</v>
      </c>
    </row>
    <row r="1812" spans="1:10" hidden="1">
      <c r="A1812" t="s">
        <v>570</v>
      </c>
      <c r="B1812">
        <v>194</v>
      </c>
      <c r="C1812" t="s">
        <v>806</v>
      </c>
      <c r="D1812">
        <v>202</v>
      </c>
      <c r="E1812" t="s">
        <v>276</v>
      </c>
      <c r="F1812" t="s">
        <v>2322</v>
      </c>
      <c r="G1812" t="s">
        <v>2352</v>
      </c>
      <c r="H1812" t="s">
        <v>2324</v>
      </c>
      <c r="I1812" t="s">
        <v>2437</v>
      </c>
      <c r="J1812">
        <v>2E-3</v>
      </c>
    </row>
    <row r="1813" spans="1:10" hidden="1">
      <c r="A1813" t="s">
        <v>570</v>
      </c>
      <c r="B1813">
        <v>194</v>
      </c>
      <c r="C1813" t="s">
        <v>806</v>
      </c>
      <c r="D1813">
        <v>202</v>
      </c>
      <c r="E1813" t="s">
        <v>276</v>
      </c>
      <c r="F1813" t="s">
        <v>2322</v>
      </c>
      <c r="G1813" t="s">
        <v>2328</v>
      </c>
      <c r="H1813" t="s">
        <v>1304</v>
      </c>
      <c r="I1813" t="s">
        <v>2437</v>
      </c>
      <c r="J1813">
        <v>6.0199999999999997E-2</v>
      </c>
    </row>
    <row r="1814" spans="1:10" hidden="1">
      <c r="A1814" t="s">
        <v>570</v>
      </c>
      <c r="B1814">
        <v>194</v>
      </c>
      <c r="C1814" t="s">
        <v>806</v>
      </c>
      <c r="D1814">
        <v>202</v>
      </c>
      <c r="E1814" t="s">
        <v>276</v>
      </c>
      <c r="F1814" t="s">
        <v>2322</v>
      </c>
      <c r="G1814" t="s">
        <v>2330</v>
      </c>
      <c r="H1814" t="s">
        <v>2438</v>
      </c>
      <c r="I1814" t="s">
        <v>2437</v>
      </c>
      <c r="J1814">
        <v>0.86750000000000005</v>
      </c>
    </row>
    <row r="1815" spans="1:10" hidden="1">
      <c r="A1815" t="s">
        <v>570</v>
      </c>
      <c r="B1815">
        <v>194</v>
      </c>
      <c r="C1815" t="s">
        <v>806</v>
      </c>
      <c r="D1815">
        <v>202</v>
      </c>
      <c r="E1815" t="s">
        <v>276</v>
      </c>
      <c r="F1815" t="s">
        <v>2332</v>
      </c>
      <c r="G1815" t="s">
        <v>2333</v>
      </c>
      <c r="H1815" t="s">
        <v>1385</v>
      </c>
      <c r="I1815" t="s">
        <v>2437</v>
      </c>
      <c r="J1815">
        <v>0.47989999999999999</v>
      </c>
    </row>
    <row r="1816" spans="1:10" hidden="1">
      <c r="A1816" t="s">
        <v>570</v>
      </c>
      <c r="B1816">
        <v>194</v>
      </c>
      <c r="C1816" t="s">
        <v>806</v>
      </c>
      <c r="D1816">
        <v>202</v>
      </c>
      <c r="E1816" t="s">
        <v>276</v>
      </c>
      <c r="F1816" t="s">
        <v>2332</v>
      </c>
      <c r="G1816" t="s">
        <v>2334</v>
      </c>
      <c r="H1816" t="s">
        <v>1516</v>
      </c>
      <c r="I1816" t="s">
        <v>2437</v>
      </c>
      <c r="J1816">
        <v>0.5181</v>
      </c>
    </row>
    <row r="1817" spans="1:10" hidden="1">
      <c r="A1817" t="s">
        <v>570</v>
      </c>
      <c r="B1817">
        <v>194</v>
      </c>
      <c r="C1817" t="s">
        <v>806</v>
      </c>
      <c r="D1817">
        <v>202</v>
      </c>
      <c r="E1817" t="s">
        <v>276</v>
      </c>
      <c r="F1817" t="s">
        <v>2332</v>
      </c>
      <c r="G1817" t="s">
        <v>2366</v>
      </c>
      <c r="H1817" t="s">
        <v>2324</v>
      </c>
      <c r="I1817" t="s">
        <v>2437</v>
      </c>
      <c r="J1817">
        <v>2E-3</v>
      </c>
    </row>
    <row r="1818" spans="1:10" hidden="1">
      <c r="A1818" t="s">
        <v>570</v>
      </c>
      <c r="B1818">
        <v>194</v>
      </c>
      <c r="C1818" t="s">
        <v>806</v>
      </c>
      <c r="D1818">
        <v>200</v>
      </c>
      <c r="E1818" t="s">
        <v>390</v>
      </c>
      <c r="F1818" t="s">
        <v>1243</v>
      </c>
      <c r="G1818" t="s">
        <v>1243</v>
      </c>
      <c r="H1818" t="s">
        <v>1266</v>
      </c>
      <c r="I1818" t="s">
        <v>1266</v>
      </c>
      <c r="J1818">
        <v>1</v>
      </c>
    </row>
    <row r="1819" spans="1:10" hidden="1">
      <c r="A1819" t="s">
        <v>570</v>
      </c>
      <c r="B1819">
        <v>194</v>
      </c>
      <c r="C1819" t="s">
        <v>806</v>
      </c>
      <c r="D1819">
        <v>200</v>
      </c>
      <c r="E1819" t="s">
        <v>390</v>
      </c>
      <c r="F1819" t="s">
        <v>2311</v>
      </c>
      <c r="G1819" t="s">
        <v>2312</v>
      </c>
      <c r="H1819" t="s">
        <v>1402</v>
      </c>
      <c r="I1819" t="s">
        <v>1266</v>
      </c>
      <c r="J1819">
        <v>0.1152</v>
      </c>
    </row>
    <row r="1820" spans="1:10" hidden="1">
      <c r="A1820" t="s">
        <v>570</v>
      </c>
      <c r="B1820">
        <v>194</v>
      </c>
      <c r="C1820" t="s">
        <v>806</v>
      </c>
      <c r="D1820">
        <v>200</v>
      </c>
      <c r="E1820" t="s">
        <v>390</v>
      </c>
      <c r="F1820" t="s">
        <v>2311</v>
      </c>
      <c r="G1820" t="s">
        <v>2313</v>
      </c>
      <c r="H1820" t="s">
        <v>1288</v>
      </c>
      <c r="I1820" t="s">
        <v>1266</v>
      </c>
      <c r="J1820">
        <v>0.14979999999999999</v>
      </c>
    </row>
    <row r="1821" spans="1:10" hidden="1">
      <c r="A1821" t="s">
        <v>570</v>
      </c>
      <c r="B1821">
        <v>194</v>
      </c>
      <c r="C1821" t="s">
        <v>806</v>
      </c>
      <c r="D1821">
        <v>200</v>
      </c>
      <c r="E1821" t="s">
        <v>390</v>
      </c>
      <c r="F1821" t="s">
        <v>2311</v>
      </c>
      <c r="G1821" t="s">
        <v>2314</v>
      </c>
      <c r="H1821" t="s">
        <v>1419</v>
      </c>
      <c r="I1821" t="s">
        <v>1266</v>
      </c>
      <c r="J1821">
        <v>0.12670000000000001</v>
      </c>
    </row>
    <row r="1822" spans="1:10" hidden="1">
      <c r="A1822" t="s">
        <v>570</v>
      </c>
      <c r="B1822">
        <v>194</v>
      </c>
      <c r="C1822" t="s">
        <v>806</v>
      </c>
      <c r="D1822">
        <v>200</v>
      </c>
      <c r="E1822" t="s">
        <v>390</v>
      </c>
      <c r="F1822" t="s">
        <v>2311</v>
      </c>
      <c r="G1822" t="s">
        <v>2315</v>
      </c>
      <c r="H1822" t="s">
        <v>1510</v>
      </c>
      <c r="I1822" t="s">
        <v>1266</v>
      </c>
      <c r="J1822">
        <v>0.13819999999999999</v>
      </c>
    </row>
    <row r="1823" spans="1:10" hidden="1">
      <c r="A1823" t="s">
        <v>570</v>
      </c>
      <c r="B1823">
        <v>194</v>
      </c>
      <c r="C1823" t="s">
        <v>806</v>
      </c>
      <c r="D1823">
        <v>200</v>
      </c>
      <c r="E1823" t="s">
        <v>390</v>
      </c>
      <c r="F1823" t="s">
        <v>2311</v>
      </c>
      <c r="G1823" t="s">
        <v>2316</v>
      </c>
      <c r="H1823" t="s">
        <v>1447</v>
      </c>
      <c r="I1823" t="s">
        <v>1266</v>
      </c>
      <c r="J1823">
        <v>0.15440000000000001</v>
      </c>
    </row>
    <row r="1824" spans="1:10" hidden="1">
      <c r="A1824" t="s">
        <v>570</v>
      </c>
      <c r="B1824">
        <v>194</v>
      </c>
      <c r="C1824" t="s">
        <v>806</v>
      </c>
      <c r="D1824">
        <v>200</v>
      </c>
      <c r="E1824" t="s">
        <v>390</v>
      </c>
      <c r="F1824" t="s">
        <v>2311</v>
      </c>
      <c r="G1824" t="s">
        <v>2318</v>
      </c>
      <c r="H1824" t="s">
        <v>1515</v>
      </c>
      <c r="I1824" t="s">
        <v>1266</v>
      </c>
      <c r="J1824">
        <v>0.1014</v>
      </c>
    </row>
    <row r="1825" spans="1:10" hidden="1">
      <c r="A1825" t="s">
        <v>570</v>
      </c>
      <c r="B1825">
        <v>194</v>
      </c>
      <c r="C1825" t="s">
        <v>806</v>
      </c>
      <c r="D1825">
        <v>200</v>
      </c>
      <c r="E1825" t="s">
        <v>390</v>
      </c>
      <c r="F1825" t="s">
        <v>2311</v>
      </c>
      <c r="G1825" t="s">
        <v>2319</v>
      </c>
      <c r="H1825" t="s">
        <v>1325</v>
      </c>
      <c r="I1825" t="s">
        <v>1266</v>
      </c>
      <c r="J1825">
        <v>0.21429999999999999</v>
      </c>
    </row>
    <row r="1826" spans="1:10" hidden="1">
      <c r="A1826" t="s">
        <v>570</v>
      </c>
      <c r="B1826">
        <v>194</v>
      </c>
      <c r="C1826" t="s">
        <v>806</v>
      </c>
      <c r="D1826">
        <v>200</v>
      </c>
      <c r="E1826" t="s">
        <v>390</v>
      </c>
      <c r="F1826" t="s">
        <v>2320</v>
      </c>
      <c r="G1826" t="s">
        <v>2321</v>
      </c>
      <c r="H1826" t="s">
        <v>1336</v>
      </c>
      <c r="I1826" t="s">
        <v>1266</v>
      </c>
      <c r="J1826">
        <v>8.7599999999999997E-2</v>
      </c>
    </row>
    <row r="1827" spans="1:10" hidden="1">
      <c r="A1827" t="s">
        <v>570</v>
      </c>
      <c r="B1827">
        <v>194</v>
      </c>
      <c r="C1827" t="s">
        <v>806</v>
      </c>
      <c r="D1827">
        <v>200</v>
      </c>
      <c r="E1827" t="s">
        <v>390</v>
      </c>
      <c r="F1827" t="s">
        <v>2320</v>
      </c>
      <c r="G1827" t="s">
        <v>2339</v>
      </c>
      <c r="H1827" t="s">
        <v>1520</v>
      </c>
      <c r="I1827" t="s">
        <v>1266</v>
      </c>
      <c r="J1827">
        <v>4.3799999999999999E-2</v>
      </c>
    </row>
    <row r="1828" spans="1:10" hidden="1">
      <c r="A1828" t="s">
        <v>570</v>
      </c>
      <c r="B1828">
        <v>194</v>
      </c>
      <c r="C1828" t="s">
        <v>806</v>
      </c>
      <c r="D1828">
        <v>200</v>
      </c>
      <c r="E1828" t="s">
        <v>390</v>
      </c>
      <c r="F1828" t="s">
        <v>2320</v>
      </c>
      <c r="G1828" t="s">
        <v>2340</v>
      </c>
      <c r="H1828" t="s">
        <v>1312</v>
      </c>
      <c r="I1828" t="s">
        <v>1266</v>
      </c>
      <c r="J1828">
        <v>1.15E-2</v>
      </c>
    </row>
    <row r="1829" spans="1:10" hidden="1">
      <c r="A1829" t="s">
        <v>570</v>
      </c>
      <c r="B1829">
        <v>194</v>
      </c>
      <c r="C1829" t="s">
        <v>806</v>
      </c>
      <c r="D1829">
        <v>200</v>
      </c>
      <c r="E1829" t="s">
        <v>390</v>
      </c>
      <c r="F1829" t="s">
        <v>2320</v>
      </c>
      <c r="G1829" t="s">
        <v>2298</v>
      </c>
      <c r="H1829" t="s">
        <v>1285</v>
      </c>
      <c r="I1829" t="s">
        <v>1266</v>
      </c>
      <c r="J1829">
        <v>0.15670000000000001</v>
      </c>
    </row>
    <row r="1830" spans="1:10" hidden="1">
      <c r="A1830" t="s">
        <v>570</v>
      </c>
      <c r="B1830">
        <v>194</v>
      </c>
      <c r="C1830" t="s">
        <v>806</v>
      </c>
      <c r="D1830">
        <v>200</v>
      </c>
      <c r="E1830" t="s">
        <v>390</v>
      </c>
      <c r="F1830" t="s">
        <v>2322</v>
      </c>
      <c r="G1830" t="s">
        <v>2323</v>
      </c>
      <c r="H1830" t="s">
        <v>2324</v>
      </c>
      <c r="I1830" t="s">
        <v>1266</v>
      </c>
      <c r="J1830">
        <v>2.3E-3</v>
      </c>
    </row>
    <row r="1831" spans="1:10" hidden="1">
      <c r="A1831" t="s">
        <v>570</v>
      </c>
      <c r="B1831">
        <v>194</v>
      </c>
      <c r="C1831" t="s">
        <v>806</v>
      </c>
      <c r="D1831">
        <v>200</v>
      </c>
      <c r="E1831" t="s">
        <v>390</v>
      </c>
      <c r="F1831" t="s">
        <v>2322</v>
      </c>
      <c r="G1831" t="s">
        <v>2325</v>
      </c>
      <c r="H1831" t="s">
        <v>1352</v>
      </c>
      <c r="I1831" t="s">
        <v>1266</v>
      </c>
      <c r="J1831">
        <v>1.61E-2</v>
      </c>
    </row>
    <row r="1832" spans="1:10" hidden="1">
      <c r="A1832" t="s">
        <v>570</v>
      </c>
      <c r="B1832">
        <v>194</v>
      </c>
      <c r="C1832" t="s">
        <v>806</v>
      </c>
      <c r="D1832">
        <v>200</v>
      </c>
      <c r="E1832" t="s">
        <v>390</v>
      </c>
      <c r="F1832" t="s">
        <v>2322</v>
      </c>
      <c r="G1832" t="s">
        <v>2326</v>
      </c>
      <c r="H1832" t="s">
        <v>1520</v>
      </c>
      <c r="I1832" t="s">
        <v>1266</v>
      </c>
      <c r="J1832">
        <v>4.3799999999999999E-2</v>
      </c>
    </row>
    <row r="1833" spans="1:10" hidden="1">
      <c r="A1833" t="s">
        <v>570</v>
      </c>
      <c r="B1833">
        <v>194</v>
      </c>
      <c r="C1833" t="s">
        <v>806</v>
      </c>
      <c r="D1833">
        <v>200</v>
      </c>
      <c r="E1833" t="s">
        <v>390</v>
      </c>
      <c r="F1833" t="s">
        <v>2322</v>
      </c>
      <c r="G1833" t="s">
        <v>2327</v>
      </c>
      <c r="H1833" t="s">
        <v>1520</v>
      </c>
      <c r="I1833" t="s">
        <v>1266</v>
      </c>
      <c r="J1833">
        <v>4.3799999999999999E-2</v>
      </c>
    </row>
    <row r="1834" spans="1:10" hidden="1">
      <c r="A1834" t="s">
        <v>570</v>
      </c>
      <c r="B1834">
        <v>194</v>
      </c>
      <c r="C1834" t="s">
        <v>806</v>
      </c>
      <c r="D1834">
        <v>200</v>
      </c>
      <c r="E1834" t="s">
        <v>390</v>
      </c>
      <c r="F1834" t="s">
        <v>2322</v>
      </c>
      <c r="G1834" t="s">
        <v>2352</v>
      </c>
      <c r="H1834" t="s">
        <v>2324</v>
      </c>
      <c r="I1834" t="s">
        <v>1266</v>
      </c>
      <c r="J1834">
        <v>2.3E-3</v>
      </c>
    </row>
    <row r="1835" spans="1:10" hidden="1">
      <c r="A1835" t="s">
        <v>570</v>
      </c>
      <c r="B1835">
        <v>194</v>
      </c>
      <c r="C1835" t="s">
        <v>806</v>
      </c>
      <c r="D1835">
        <v>200</v>
      </c>
      <c r="E1835" t="s">
        <v>390</v>
      </c>
      <c r="F1835" t="s">
        <v>2322</v>
      </c>
      <c r="G1835" t="s">
        <v>2328</v>
      </c>
      <c r="H1835" t="s">
        <v>1271</v>
      </c>
      <c r="I1835" t="s">
        <v>1266</v>
      </c>
      <c r="J1835">
        <v>5.9900000000000002E-2</v>
      </c>
    </row>
    <row r="1836" spans="1:10" hidden="1">
      <c r="A1836" t="s">
        <v>570</v>
      </c>
      <c r="B1836">
        <v>194</v>
      </c>
      <c r="C1836" t="s">
        <v>806</v>
      </c>
      <c r="D1836">
        <v>200</v>
      </c>
      <c r="E1836" t="s">
        <v>390</v>
      </c>
      <c r="F1836" t="s">
        <v>2322</v>
      </c>
      <c r="G1836" t="s">
        <v>2330</v>
      </c>
      <c r="H1836" t="s">
        <v>1594</v>
      </c>
      <c r="I1836" t="s">
        <v>1266</v>
      </c>
      <c r="J1836">
        <v>0.83179999999999998</v>
      </c>
    </row>
    <row r="1837" spans="1:10" hidden="1">
      <c r="A1837" t="s">
        <v>570</v>
      </c>
      <c r="B1837">
        <v>194</v>
      </c>
      <c r="C1837" t="s">
        <v>806</v>
      </c>
      <c r="D1837">
        <v>200</v>
      </c>
      <c r="E1837" t="s">
        <v>390</v>
      </c>
      <c r="F1837" t="s">
        <v>2332</v>
      </c>
      <c r="G1837" t="s">
        <v>2333</v>
      </c>
      <c r="H1837" t="s">
        <v>2356</v>
      </c>
      <c r="I1837" t="s">
        <v>1266</v>
      </c>
      <c r="J1837">
        <v>0.51380000000000003</v>
      </c>
    </row>
    <row r="1838" spans="1:10" hidden="1">
      <c r="A1838" t="s">
        <v>570</v>
      </c>
      <c r="B1838">
        <v>194</v>
      </c>
      <c r="C1838" t="s">
        <v>806</v>
      </c>
      <c r="D1838">
        <v>200</v>
      </c>
      <c r="E1838" t="s">
        <v>390</v>
      </c>
      <c r="F1838" t="s">
        <v>2332</v>
      </c>
      <c r="G1838" t="s">
        <v>2334</v>
      </c>
      <c r="H1838" t="s">
        <v>1424</v>
      </c>
      <c r="I1838" t="s">
        <v>1266</v>
      </c>
      <c r="J1838">
        <v>0.48620000000000002</v>
      </c>
    </row>
    <row r="1839" spans="1:10" hidden="1">
      <c r="A1839" t="s">
        <v>570</v>
      </c>
      <c r="B1839">
        <v>194</v>
      </c>
      <c r="C1839" t="s">
        <v>806</v>
      </c>
      <c r="D1839">
        <v>197</v>
      </c>
      <c r="E1839" t="s">
        <v>464</v>
      </c>
      <c r="F1839" t="s">
        <v>1243</v>
      </c>
      <c r="G1839" t="s">
        <v>1243</v>
      </c>
      <c r="H1839" t="s">
        <v>2421</v>
      </c>
      <c r="I1839" t="s">
        <v>2421</v>
      </c>
      <c r="J1839">
        <v>1</v>
      </c>
    </row>
    <row r="1840" spans="1:10" hidden="1">
      <c r="A1840" t="s">
        <v>570</v>
      </c>
      <c r="B1840">
        <v>194</v>
      </c>
      <c r="C1840" t="s">
        <v>806</v>
      </c>
      <c r="D1840">
        <v>197</v>
      </c>
      <c r="E1840" t="s">
        <v>464</v>
      </c>
      <c r="F1840" t="s">
        <v>2311</v>
      </c>
      <c r="G1840" t="s">
        <v>2312</v>
      </c>
      <c r="H1840" t="s">
        <v>1408</v>
      </c>
      <c r="I1840" t="s">
        <v>2421</v>
      </c>
      <c r="J1840">
        <v>0.1827</v>
      </c>
    </row>
    <row r="1841" spans="1:10" hidden="1">
      <c r="A1841" t="s">
        <v>570</v>
      </c>
      <c r="B1841">
        <v>194</v>
      </c>
      <c r="C1841" t="s">
        <v>806</v>
      </c>
      <c r="D1841">
        <v>197</v>
      </c>
      <c r="E1841" t="s">
        <v>464</v>
      </c>
      <c r="F1841" t="s">
        <v>2311</v>
      </c>
      <c r="G1841" t="s">
        <v>2313</v>
      </c>
      <c r="H1841" t="s">
        <v>1444</v>
      </c>
      <c r="I1841" t="s">
        <v>2421</v>
      </c>
      <c r="J1841">
        <v>0.16389999999999999</v>
      </c>
    </row>
    <row r="1842" spans="1:10" hidden="1">
      <c r="A1842" t="s">
        <v>570</v>
      </c>
      <c r="B1842">
        <v>194</v>
      </c>
      <c r="C1842" t="s">
        <v>806</v>
      </c>
      <c r="D1842">
        <v>197</v>
      </c>
      <c r="E1842" t="s">
        <v>464</v>
      </c>
      <c r="F1842" t="s">
        <v>2311</v>
      </c>
      <c r="G1842" t="s">
        <v>2314</v>
      </c>
      <c r="H1842" t="s">
        <v>1419</v>
      </c>
      <c r="I1842" t="s">
        <v>2421</v>
      </c>
      <c r="J1842">
        <v>0.1288</v>
      </c>
    </row>
    <row r="1843" spans="1:10" hidden="1">
      <c r="A1843" t="s">
        <v>570</v>
      </c>
      <c r="B1843">
        <v>194</v>
      </c>
      <c r="C1843" t="s">
        <v>806</v>
      </c>
      <c r="D1843">
        <v>197</v>
      </c>
      <c r="E1843" t="s">
        <v>464</v>
      </c>
      <c r="F1843" t="s">
        <v>2311</v>
      </c>
      <c r="G1843" t="s">
        <v>2315</v>
      </c>
      <c r="H1843" t="s">
        <v>1288</v>
      </c>
      <c r="I1843" t="s">
        <v>2421</v>
      </c>
      <c r="J1843">
        <v>0.1522</v>
      </c>
    </row>
    <row r="1844" spans="1:10" hidden="1">
      <c r="A1844" t="s">
        <v>570</v>
      </c>
      <c r="B1844">
        <v>194</v>
      </c>
      <c r="C1844" t="s">
        <v>806</v>
      </c>
      <c r="D1844">
        <v>197</v>
      </c>
      <c r="E1844" t="s">
        <v>464</v>
      </c>
      <c r="F1844" t="s">
        <v>2311</v>
      </c>
      <c r="G1844" t="s">
        <v>2316</v>
      </c>
      <c r="H1844" t="s">
        <v>1472</v>
      </c>
      <c r="I1844" t="s">
        <v>2421</v>
      </c>
      <c r="J1844">
        <v>0.2155</v>
      </c>
    </row>
    <row r="1845" spans="1:10" hidden="1">
      <c r="A1845" t="s">
        <v>570</v>
      </c>
      <c r="B1845">
        <v>194</v>
      </c>
      <c r="C1845" t="s">
        <v>806</v>
      </c>
      <c r="D1845">
        <v>197</v>
      </c>
      <c r="E1845" t="s">
        <v>464</v>
      </c>
      <c r="F1845" t="s">
        <v>2311</v>
      </c>
      <c r="G1845" t="s">
        <v>2318</v>
      </c>
      <c r="H1845" t="s">
        <v>1447</v>
      </c>
      <c r="I1845" t="s">
        <v>2421</v>
      </c>
      <c r="J1845">
        <v>0.15690000000000001</v>
      </c>
    </row>
    <row r="1846" spans="1:10" hidden="1">
      <c r="A1846" t="s">
        <v>570</v>
      </c>
      <c r="B1846">
        <v>194</v>
      </c>
      <c r="C1846" t="s">
        <v>806</v>
      </c>
      <c r="D1846">
        <v>197</v>
      </c>
      <c r="E1846" t="s">
        <v>464</v>
      </c>
      <c r="F1846" t="s">
        <v>2320</v>
      </c>
      <c r="G1846" t="s">
        <v>2321</v>
      </c>
      <c r="H1846" t="s">
        <v>1411</v>
      </c>
      <c r="I1846" t="s">
        <v>2421</v>
      </c>
      <c r="J1846">
        <v>7.7299999999999994E-2</v>
      </c>
    </row>
    <row r="1847" spans="1:10" hidden="1">
      <c r="A1847" t="s">
        <v>570</v>
      </c>
      <c r="B1847">
        <v>194</v>
      </c>
      <c r="C1847" t="s">
        <v>806</v>
      </c>
      <c r="D1847">
        <v>197</v>
      </c>
      <c r="E1847" t="s">
        <v>464</v>
      </c>
      <c r="F1847" t="s">
        <v>2320</v>
      </c>
      <c r="G1847" t="s">
        <v>2339</v>
      </c>
      <c r="H1847" t="s">
        <v>1401</v>
      </c>
      <c r="I1847" t="s">
        <v>2421</v>
      </c>
      <c r="J1847">
        <v>2.58E-2</v>
      </c>
    </row>
    <row r="1848" spans="1:10" hidden="1">
      <c r="A1848" t="s">
        <v>570</v>
      </c>
      <c r="B1848">
        <v>194</v>
      </c>
      <c r="C1848" t="s">
        <v>806</v>
      </c>
      <c r="D1848">
        <v>197</v>
      </c>
      <c r="E1848" t="s">
        <v>464</v>
      </c>
      <c r="F1848" t="s">
        <v>2320</v>
      </c>
      <c r="G1848" t="s">
        <v>2298</v>
      </c>
      <c r="H1848" t="s">
        <v>1491</v>
      </c>
      <c r="I1848" t="s">
        <v>2421</v>
      </c>
      <c r="J1848">
        <v>0.185</v>
      </c>
    </row>
    <row r="1849" spans="1:10" hidden="1">
      <c r="A1849" t="s">
        <v>570</v>
      </c>
      <c r="B1849">
        <v>194</v>
      </c>
      <c r="C1849" t="s">
        <v>806</v>
      </c>
      <c r="D1849">
        <v>197</v>
      </c>
      <c r="E1849" t="s">
        <v>464</v>
      </c>
      <c r="F1849" t="s">
        <v>2322</v>
      </c>
      <c r="G1849" t="s">
        <v>2325</v>
      </c>
      <c r="H1849" t="s">
        <v>1312</v>
      </c>
      <c r="I1849" t="s">
        <v>2421</v>
      </c>
      <c r="J1849">
        <v>1.17E-2</v>
      </c>
    </row>
    <row r="1850" spans="1:10" hidden="1">
      <c r="A1850" t="s">
        <v>570</v>
      </c>
      <c r="B1850">
        <v>194</v>
      </c>
      <c r="C1850" t="s">
        <v>806</v>
      </c>
      <c r="D1850">
        <v>197</v>
      </c>
      <c r="E1850" t="s">
        <v>464</v>
      </c>
      <c r="F1850" t="s">
        <v>2322</v>
      </c>
      <c r="G1850" t="s">
        <v>2326</v>
      </c>
      <c r="H1850" t="s">
        <v>1333</v>
      </c>
      <c r="I1850" t="s">
        <v>2421</v>
      </c>
      <c r="J1850">
        <v>3.9800000000000002E-2</v>
      </c>
    </row>
    <row r="1851" spans="1:10" hidden="1">
      <c r="A1851" t="s">
        <v>570</v>
      </c>
      <c r="B1851">
        <v>194</v>
      </c>
      <c r="C1851" t="s">
        <v>806</v>
      </c>
      <c r="D1851">
        <v>197</v>
      </c>
      <c r="E1851" t="s">
        <v>464</v>
      </c>
      <c r="F1851" t="s">
        <v>2322</v>
      </c>
      <c r="G1851" t="s">
        <v>2327</v>
      </c>
      <c r="H1851" t="s">
        <v>1257</v>
      </c>
      <c r="I1851" t="s">
        <v>2421</v>
      </c>
      <c r="J1851">
        <v>3.04E-2</v>
      </c>
    </row>
    <row r="1852" spans="1:10" hidden="1">
      <c r="A1852" t="s">
        <v>570</v>
      </c>
      <c r="B1852">
        <v>194</v>
      </c>
      <c r="C1852" t="s">
        <v>806</v>
      </c>
      <c r="D1852">
        <v>197</v>
      </c>
      <c r="E1852" t="s">
        <v>464</v>
      </c>
      <c r="F1852" t="s">
        <v>2322</v>
      </c>
      <c r="G1852" t="s">
        <v>2328</v>
      </c>
      <c r="H1852" t="s">
        <v>1520</v>
      </c>
      <c r="I1852" t="s">
        <v>2421</v>
      </c>
      <c r="J1852">
        <v>4.4499999999999998E-2</v>
      </c>
    </row>
    <row r="1853" spans="1:10" hidden="1">
      <c r="A1853" t="s">
        <v>570</v>
      </c>
      <c r="B1853">
        <v>194</v>
      </c>
      <c r="C1853" t="s">
        <v>806</v>
      </c>
      <c r="D1853">
        <v>197</v>
      </c>
      <c r="E1853" t="s">
        <v>464</v>
      </c>
      <c r="F1853" t="s">
        <v>2322</v>
      </c>
      <c r="G1853" t="s">
        <v>2330</v>
      </c>
      <c r="H1853" t="s">
        <v>2439</v>
      </c>
      <c r="I1853" t="s">
        <v>2421</v>
      </c>
      <c r="J1853">
        <v>0.87350000000000005</v>
      </c>
    </row>
    <row r="1854" spans="1:10" hidden="1">
      <c r="A1854" t="s">
        <v>570</v>
      </c>
      <c r="B1854">
        <v>194</v>
      </c>
      <c r="C1854" t="s">
        <v>806</v>
      </c>
      <c r="D1854">
        <v>197</v>
      </c>
      <c r="E1854" t="s">
        <v>464</v>
      </c>
      <c r="F1854" t="s">
        <v>2332</v>
      </c>
      <c r="G1854" t="s">
        <v>2333</v>
      </c>
      <c r="H1854" t="s">
        <v>1616</v>
      </c>
      <c r="I1854" t="s">
        <v>2421</v>
      </c>
      <c r="J1854">
        <v>0.51759999999999995</v>
      </c>
    </row>
    <row r="1855" spans="1:10" hidden="1">
      <c r="A1855" t="s">
        <v>570</v>
      </c>
      <c r="B1855">
        <v>194</v>
      </c>
      <c r="C1855" t="s">
        <v>806</v>
      </c>
      <c r="D1855">
        <v>197</v>
      </c>
      <c r="E1855" t="s">
        <v>464</v>
      </c>
      <c r="F1855" t="s">
        <v>2332</v>
      </c>
      <c r="G1855" t="s">
        <v>2334</v>
      </c>
      <c r="H1855" t="s">
        <v>1427</v>
      </c>
      <c r="I1855" t="s">
        <v>2421</v>
      </c>
      <c r="J1855">
        <v>0.4824</v>
      </c>
    </row>
    <row r="1856" spans="1:10" hidden="1">
      <c r="A1856" t="s">
        <v>570</v>
      </c>
      <c r="B1856">
        <v>1054</v>
      </c>
      <c r="C1856" t="s">
        <v>809</v>
      </c>
      <c r="D1856">
        <v>1055</v>
      </c>
      <c r="E1856" t="s">
        <v>277</v>
      </c>
      <c r="F1856" t="s">
        <v>1243</v>
      </c>
      <c r="G1856" t="s">
        <v>1243</v>
      </c>
      <c r="H1856" t="s">
        <v>1397</v>
      </c>
      <c r="I1856" t="s">
        <v>1397</v>
      </c>
      <c r="J1856">
        <v>1</v>
      </c>
    </row>
    <row r="1857" spans="1:10" hidden="1">
      <c r="A1857" t="s">
        <v>570</v>
      </c>
      <c r="B1857">
        <v>1054</v>
      </c>
      <c r="C1857" t="s">
        <v>809</v>
      </c>
      <c r="D1857">
        <v>1055</v>
      </c>
      <c r="E1857" t="s">
        <v>277</v>
      </c>
      <c r="F1857" t="s">
        <v>2311</v>
      </c>
      <c r="G1857" t="s">
        <v>2312</v>
      </c>
      <c r="H1857" t="s">
        <v>1304</v>
      </c>
      <c r="I1857" t="s">
        <v>1397</v>
      </c>
      <c r="J1857">
        <v>7.8700000000000006E-2</v>
      </c>
    </row>
    <row r="1858" spans="1:10" hidden="1">
      <c r="A1858" t="s">
        <v>570</v>
      </c>
      <c r="B1858">
        <v>1054</v>
      </c>
      <c r="C1858" t="s">
        <v>809</v>
      </c>
      <c r="D1858">
        <v>1055</v>
      </c>
      <c r="E1858" t="s">
        <v>277</v>
      </c>
      <c r="F1858" t="s">
        <v>2311</v>
      </c>
      <c r="G1858" t="s">
        <v>2313</v>
      </c>
      <c r="H1858" t="s">
        <v>1521</v>
      </c>
      <c r="I1858" t="s">
        <v>1397</v>
      </c>
      <c r="J1858">
        <v>8.9200000000000002E-2</v>
      </c>
    </row>
    <row r="1859" spans="1:10" hidden="1">
      <c r="A1859" t="s">
        <v>570</v>
      </c>
      <c r="B1859">
        <v>1054</v>
      </c>
      <c r="C1859" t="s">
        <v>809</v>
      </c>
      <c r="D1859">
        <v>1055</v>
      </c>
      <c r="E1859" t="s">
        <v>277</v>
      </c>
      <c r="F1859" t="s">
        <v>2311</v>
      </c>
      <c r="G1859" t="s">
        <v>2314</v>
      </c>
      <c r="H1859" t="s">
        <v>1269</v>
      </c>
      <c r="I1859" t="s">
        <v>1397</v>
      </c>
      <c r="J1859">
        <v>0.1391</v>
      </c>
    </row>
    <row r="1860" spans="1:10" hidden="1">
      <c r="A1860" t="s">
        <v>570</v>
      </c>
      <c r="B1860">
        <v>1054</v>
      </c>
      <c r="C1860" t="s">
        <v>809</v>
      </c>
      <c r="D1860">
        <v>1055</v>
      </c>
      <c r="E1860" t="s">
        <v>277</v>
      </c>
      <c r="F1860" t="s">
        <v>2311</v>
      </c>
      <c r="G1860" t="s">
        <v>2315</v>
      </c>
      <c r="H1860" t="s">
        <v>1392</v>
      </c>
      <c r="I1860" t="s">
        <v>1397</v>
      </c>
      <c r="J1860">
        <v>0.105</v>
      </c>
    </row>
    <row r="1861" spans="1:10" hidden="1">
      <c r="A1861" t="s">
        <v>570</v>
      </c>
      <c r="B1861">
        <v>1054</v>
      </c>
      <c r="C1861" t="s">
        <v>809</v>
      </c>
      <c r="D1861">
        <v>1055</v>
      </c>
      <c r="E1861" t="s">
        <v>277</v>
      </c>
      <c r="F1861" t="s">
        <v>2311</v>
      </c>
      <c r="G1861" t="s">
        <v>2316</v>
      </c>
      <c r="H1861" t="s">
        <v>1620</v>
      </c>
      <c r="I1861" t="s">
        <v>1397</v>
      </c>
      <c r="J1861">
        <v>0.1207</v>
      </c>
    </row>
    <row r="1862" spans="1:10" hidden="1">
      <c r="A1862" t="s">
        <v>570</v>
      </c>
      <c r="B1862">
        <v>1054</v>
      </c>
      <c r="C1862" t="s">
        <v>809</v>
      </c>
      <c r="D1862">
        <v>1055</v>
      </c>
      <c r="E1862" t="s">
        <v>277</v>
      </c>
      <c r="F1862" t="s">
        <v>2311</v>
      </c>
      <c r="G1862" t="s">
        <v>2317</v>
      </c>
      <c r="H1862" t="s">
        <v>1392</v>
      </c>
      <c r="I1862" t="s">
        <v>1397</v>
      </c>
      <c r="J1862">
        <v>0.105</v>
      </c>
    </row>
    <row r="1863" spans="1:10" hidden="1">
      <c r="A1863" t="s">
        <v>570</v>
      </c>
      <c r="B1863">
        <v>1054</v>
      </c>
      <c r="C1863" t="s">
        <v>809</v>
      </c>
      <c r="D1863">
        <v>1055</v>
      </c>
      <c r="E1863" t="s">
        <v>277</v>
      </c>
      <c r="F1863" t="s">
        <v>2311</v>
      </c>
      <c r="G1863" t="s">
        <v>2336</v>
      </c>
      <c r="H1863" t="s">
        <v>1308</v>
      </c>
      <c r="I1863" t="s">
        <v>1397</v>
      </c>
      <c r="J1863">
        <v>0.14169999999999999</v>
      </c>
    </row>
    <row r="1864" spans="1:10" hidden="1">
      <c r="A1864" t="s">
        <v>570</v>
      </c>
      <c r="B1864">
        <v>1054</v>
      </c>
      <c r="C1864" t="s">
        <v>809</v>
      </c>
      <c r="D1864">
        <v>1055</v>
      </c>
      <c r="E1864" t="s">
        <v>277</v>
      </c>
      <c r="F1864" t="s">
        <v>2311</v>
      </c>
      <c r="G1864" t="s">
        <v>2337</v>
      </c>
      <c r="H1864" t="s">
        <v>1402</v>
      </c>
      <c r="I1864" t="s">
        <v>1397</v>
      </c>
      <c r="J1864">
        <v>0.13120000000000001</v>
      </c>
    </row>
    <row r="1865" spans="1:10" hidden="1">
      <c r="A1865" t="s">
        <v>570</v>
      </c>
      <c r="B1865">
        <v>1054</v>
      </c>
      <c r="C1865" t="s">
        <v>809</v>
      </c>
      <c r="D1865">
        <v>1055</v>
      </c>
      <c r="E1865" t="s">
        <v>277</v>
      </c>
      <c r="F1865" t="s">
        <v>2311</v>
      </c>
      <c r="G1865" t="s">
        <v>2318</v>
      </c>
      <c r="H1865" t="s">
        <v>1521</v>
      </c>
      <c r="I1865" t="s">
        <v>1397</v>
      </c>
      <c r="J1865">
        <v>8.9200000000000002E-2</v>
      </c>
    </row>
    <row r="1866" spans="1:10" hidden="1">
      <c r="A1866" t="s">
        <v>570</v>
      </c>
      <c r="B1866">
        <v>1054</v>
      </c>
      <c r="C1866" t="s">
        <v>809</v>
      </c>
      <c r="D1866">
        <v>1055</v>
      </c>
      <c r="E1866" t="s">
        <v>277</v>
      </c>
      <c r="F1866" t="s">
        <v>2320</v>
      </c>
      <c r="G1866" t="s">
        <v>2321</v>
      </c>
      <c r="H1866" t="s">
        <v>1383</v>
      </c>
      <c r="I1866" t="s">
        <v>1397</v>
      </c>
      <c r="J1866">
        <v>0.38059999999999999</v>
      </c>
    </row>
    <row r="1867" spans="1:10" hidden="1">
      <c r="A1867" t="s">
        <v>570</v>
      </c>
      <c r="B1867">
        <v>1054</v>
      </c>
      <c r="C1867" t="s">
        <v>809</v>
      </c>
      <c r="D1867">
        <v>1055</v>
      </c>
      <c r="E1867" t="s">
        <v>277</v>
      </c>
      <c r="F1867" t="s">
        <v>2320</v>
      </c>
      <c r="G1867" t="s">
        <v>2298</v>
      </c>
      <c r="H1867" t="s">
        <v>1285</v>
      </c>
      <c r="I1867" t="s">
        <v>1397</v>
      </c>
      <c r="J1867">
        <v>0.17849999999999999</v>
      </c>
    </row>
    <row r="1868" spans="1:10" hidden="1">
      <c r="A1868" t="s">
        <v>570</v>
      </c>
      <c r="B1868">
        <v>1054</v>
      </c>
      <c r="C1868" t="s">
        <v>809</v>
      </c>
      <c r="D1868">
        <v>1055</v>
      </c>
      <c r="E1868" t="s">
        <v>277</v>
      </c>
      <c r="F1868" t="s">
        <v>2322</v>
      </c>
      <c r="G1868" t="s">
        <v>2325</v>
      </c>
      <c r="H1868" t="s">
        <v>1312</v>
      </c>
      <c r="I1868" t="s">
        <v>1397</v>
      </c>
      <c r="J1868">
        <v>1.3100000000000001E-2</v>
      </c>
    </row>
    <row r="1869" spans="1:10" hidden="1">
      <c r="A1869" t="s">
        <v>570</v>
      </c>
      <c r="B1869">
        <v>1054</v>
      </c>
      <c r="C1869" t="s">
        <v>809</v>
      </c>
      <c r="D1869">
        <v>1055</v>
      </c>
      <c r="E1869" t="s">
        <v>277</v>
      </c>
      <c r="F1869" t="s">
        <v>2322</v>
      </c>
      <c r="G1869" t="s">
        <v>2326</v>
      </c>
      <c r="H1869" t="s">
        <v>2329</v>
      </c>
      <c r="I1869" t="s">
        <v>1397</v>
      </c>
      <c r="J1869">
        <v>7.9000000000000008E-3</v>
      </c>
    </row>
    <row r="1870" spans="1:10" hidden="1">
      <c r="A1870" t="s">
        <v>570</v>
      </c>
      <c r="B1870">
        <v>1054</v>
      </c>
      <c r="C1870" t="s">
        <v>809</v>
      </c>
      <c r="D1870">
        <v>1055</v>
      </c>
      <c r="E1870" t="s">
        <v>277</v>
      </c>
      <c r="F1870" t="s">
        <v>2322</v>
      </c>
      <c r="G1870" t="s">
        <v>2327</v>
      </c>
      <c r="H1870" t="s">
        <v>1252</v>
      </c>
      <c r="I1870" t="s">
        <v>1397</v>
      </c>
      <c r="J1870">
        <v>2.3599999999999999E-2</v>
      </c>
    </row>
    <row r="1871" spans="1:10" hidden="1">
      <c r="A1871" t="s">
        <v>570</v>
      </c>
      <c r="B1871">
        <v>1054</v>
      </c>
      <c r="C1871" t="s">
        <v>809</v>
      </c>
      <c r="D1871">
        <v>1055</v>
      </c>
      <c r="E1871" t="s">
        <v>277</v>
      </c>
      <c r="F1871" t="s">
        <v>2322</v>
      </c>
      <c r="G1871" t="s">
        <v>2328</v>
      </c>
      <c r="H1871" t="s">
        <v>1256</v>
      </c>
      <c r="I1871" t="s">
        <v>1397</v>
      </c>
      <c r="J1871">
        <v>3.6700000000000003E-2</v>
      </c>
    </row>
    <row r="1872" spans="1:10" hidden="1">
      <c r="A1872" t="s">
        <v>570</v>
      </c>
      <c r="B1872">
        <v>1054</v>
      </c>
      <c r="C1872" t="s">
        <v>809</v>
      </c>
      <c r="D1872">
        <v>1055</v>
      </c>
      <c r="E1872" t="s">
        <v>277</v>
      </c>
      <c r="F1872" t="s">
        <v>2322</v>
      </c>
      <c r="G1872" t="s">
        <v>2330</v>
      </c>
      <c r="H1872" t="s">
        <v>2381</v>
      </c>
      <c r="I1872" t="s">
        <v>1397</v>
      </c>
      <c r="J1872">
        <v>0.91859999999999997</v>
      </c>
    </row>
    <row r="1873" spans="1:10" hidden="1">
      <c r="A1873" t="s">
        <v>570</v>
      </c>
      <c r="B1873">
        <v>1054</v>
      </c>
      <c r="C1873" t="s">
        <v>809</v>
      </c>
      <c r="D1873">
        <v>1055</v>
      </c>
      <c r="E1873" t="s">
        <v>277</v>
      </c>
      <c r="F1873" t="s">
        <v>2332</v>
      </c>
      <c r="G1873" t="s">
        <v>2333</v>
      </c>
      <c r="H1873" t="s">
        <v>2377</v>
      </c>
      <c r="I1873" t="s">
        <v>1397</v>
      </c>
      <c r="J1873">
        <v>0.47770000000000001</v>
      </c>
    </row>
    <row r="1874" spans="1:10" hidden="1">
      <c r="A1874" t="s">
        <v>570</v>
      </c>
      <c r="B1874">
        <v>1054</v>
      </c>
      <c r="C1874" t="s">
        <v>809</v>
      </c>
      <c r="D1874">
        <v>1055</v>
      </c>
      <c r="E1874" t="s">
        <v>277</v>
      </c>
      <c r="F1874" t="s">
        <v>2332</v>
      </c>
      <c r="G1874" t="s">
        <v>2334</v>
      </c>
      <c r="H1874" t="s">
        <v>1605</v>
      </c>
      <c r="I1874" t="s">
        <v>1397</v>
      </c>
      <c r="J1874">
        <v>0.52229999999999999</v>
      </c>
    </row>
    <row r="1875" spans="1:10" hidden="1">
      <c r="A1875" t="s">
        <v>570</v>
      </c>
      <c r="B1875">
        <v>208</v>
      </c>
      <c r="C1875" t="s">
        <v>811</v>
      </c>
      <c r="D1875">
        <v>209</v>
      </c>
      <c r="E1875" t="s">
        <v>113</v>
      </c>
      <c r="F1875" t="s">
        <v>1243</v>
      </c>
      <c r="G1875" t="s">
        <v>1243</v>
      </c>
      <c r="H1875" t="s">
        <v>1485</v>
      </c>
      <c r="I1875" t="s">
        <v>1485</v>
      </c>
      <c r="J1875">
        <v>1</v>
      </c>
    </row>
    <row r="1876" spans="1:10" hidden="1">
      <c r="A1876" t="s">
        <v>570</v>
      </c>
      <c r="B1876">
        <v>208</v>
      </c>
      <c r="C1876" t="s">
        <v>811</v>
      </c>
      <c r="D1876">
        <v>209</v>
      </c>
      <c r="E1876" t="s">
        <v>113</v>
      </c>
      <c r="F1876" t="s">
        <v>2311</v>
      </c>
      <c r="G1876" t="s">
        <v>2312</v>
      </c>
      <c r="H1876" t="s">
        <v>1298</v>
      </c>
      <c r="I1876" t="s">
        <v>1485</v>
      </c>
      <c r="J1876">
        <v>0.1087</v>
      </c>
    </row>
    <row r="1877" spans="1:10" hidden="1">
      <c r="A1877" t="s">
        <v>570</v>
      </c>
      <c r="B1877">
        <v>208</v>
      </c>
      <c r="C1877" t="s">
        <v>811</v>
      </c>
      <c r="D1877">
        <v>209</v>
      </c>
      <c r="E1877" t="s">
        <v>113</v>
      </c>
      <c r="F1877" t="s">
        <v>2311</v>
      </c>
      <c r="G1877" t="s">
        <v>2313</v>
      </c>
      <c r="H1877" t="s">
        <v>1250</v>
      </c>
      <c r="I1877" t="s">
        <v>1485</v>
      </c>
      <c r="J1877">
        <v>7.2499999999999995E-2</v>
      </c>
    </row>
    <row r="1878" spans="1:10" hidden="1">
      <c r="A1878" t="s">
        <v>570</v>
      </c>
      <c r="B1878">
        <v>208</v>
      </c>
      <c r="C1878" t="s">
        <v>811</v>
      </c>
      <c r="D1878">
        <v>209</v>
      </c>
      <c r="E1878" t="s">
        <v>113</v>
      </c>
      <c r="F1878" t="s">
        <v>2311</v>
      </c>
      <c r="G1878" t="s">
        <v>2314</v>
      </c>
      <c r="H1878" t="s">
        <v>1323</v>
      </c>
      <c r="I1878" t="s">
        <v>1485</v>
      </c>
      <c r="J1878">
        <v>0.13039999999999999</v>
      </c>
    </row>
    <row r="1879" spans="1:10" hidden="1">
      <c r="A1879" t="s">
        <v>570</v>
      </c>
      <c r="B1879">
        <v>208</v>
      </c>
      <c r="C1879" t="s">
        <v>811</v>
      </c>
      <c r="D1879">
        <v>209</v>
      </c>
      <c r="E1879" t="s">
        <v>113</v>
      </c>
      <c r="F1879" t="s">
        <v>2311</v>
      </c>
      <c r="G1879" t="s">
        <v>2315</v>
      </c>
      <c r="H1879" t="s">
        <v>1257</v>
      </c>
      <c r="I1879" t="s">
        <v>1485</v>
      </c>
      <c r="J1879">
        <v>9.4200000000000006E-2</v>
      </c>
    </row>
    <row r="1880" spans="1:10" hidden="1">
      <c r="A1880" t="s">
        <v>570</v>
      </c>
      <c r="B1880">
        <v>208</v>
      </c>
      <c r="C1880" t="s">
        <v>811</v>
      </c>
      <c r="D1880">
        <v>209</v>
      </c>
      <c r="E1880" t="s">
        <v>113</v>
      </c>
      <c r="F1880" t="s">
        <v>2311</v>
      </c>
      <c r="G1880" t="s">
        <v>2316</v>
      </c>
      <c r="H1880" t="s">
        <v>1591</v>
      </c>
      <c r="I1880" t="s">
        <v>1485</v>
      </c>
      <c r="J1880">
        <v>0.1159</v>
      </c>
    </row>
    <row r="1881" spans="1:10" hidden="1">
      <c r="A1881" t="s">
        <v>570</v>
      </c>
      <c r="B1881">
        <v>208</v>
      </c>
      <c r="C1881" t="s">
        <v>811</v>
      </c>
      <c r="D1881">
        <v>209</v>
      </c>
      <c r="E1881" t="s">
        <v>113</v>
      </c>
      <c r="F1881" t="s">
        <v>2311</v>
      </c>
      <c r="G1881" t="s">
        <v>2317</v>
      </c>
      <c r="H1881" t="s">
        <v>1357</v>
      </c>
      <c r="I1881" t="s">
        <v>1485</v>
      </c>
      <c r="J1881">
        <v>8.6999999999999994E-2</v>
      </c>
    </row>
    <row r="1882" spans="1:10" hidden="1">
      <c r="A1882" t="s">
        <v>570</v>
      </c>
      <c r="B1882">
        <v>208</v>
      </c>
      <c r="C1882" t="s">
        <v>811</v>
      </c>
      <c r="D1882">
        <v>209</v>
      </c>
      <c r="E1882" t="s">
        <v>113</v>
      </c>
      <c r="F1882" t="s">
        <v>2311</v>
      </c>
      <c r="G1882" t="s">
        <v>2336</v>
      </c>
      <c r="H1882" t="s">
        <v>1298</v>
      </c>
      <c r="I1882" t="s">
        <v>1485</v>
      </c>
      <c r="J1882">
        <v>0.1087</v>
      </c>
    </row>
    <row r="1883" spans="1:10" hidden="1">
      <c r="A1883" t="s">
        <v>570</v>
      </c>
      <c r="B1883">
        <v>208</v>
      </c>
      <c r="C1883" t="s">
        <v>811</v>
      </c>
      <c r="D1883">
        <v>209</v>
      </c>
      <c r="E1883" t="s">
        <v>113</v>
      </c>
      <c r="F1883" t="s">
        <v>2311</v>
      </c>
      <c r="G1883" t="s">
        <v>2337</v>
      </c>
      <c r="H1883" t="s">
        <v>1591</v>
      </c>
      <c r="I1883" t="s">
        <v>1485</v>
      </c>
      <c r="J1883">
        <v>0.1159</v>
      </c>
    </row>
    <row r="1884" spans="1:10" hidden="1">
      <c r="A1884" t="s">
        <v>570</v>
      </c>
      <c r="B1884">
        <v>208</v>
      </c>
      <c r="C1884" t="s">
        <v>811</v>
      </c>
      <c r="D1884">
        <v>209</v>
      </c>
      <c r="E1884" t="s">
        <v>113</v>
      </c>
      <c r="F1884" t="s">
        <v>2311</v>
      </c>
      <c r="G1884" t="s">
        <v>2318</v>
      </c>
      <c r="H1884" t="s">
        <v>1357</v>
      </c>
      <c r="I1884" t="s">
        <v>1485</v>
      </c>
      <c r="J1884">
        <v>8.6999999999999994E-2</v>
      </c>
    </row>
    <row r="1885" spans="1:10" hidden="1">
      <c r="A1885" t="s">
        <v>570</v>
      </c>
      <c r="B1885">
        <v>208</v>
      </c>
      <c r="C1885" t="s">
        <v>811</v>
      </c>
      <c r="D1885">
        <v>209</v>
      </c>
      <c r="E1885" t="s">
        <v>113</v>
      </c>
      <c r="F1885" t="s">
        <v>2311</v>
      </c>
      <c r="G1885" t="s">
        <v>2319</v>
      </c>
      <c r="H1885" t="s">
        <v>1401</v>
      </c>
      <c r="I1885" t="s">
        <v>1485</v>
      </c>
      <c r="J1885">
        <v>7.9699999999999993E-2</v>
      </c>
    </row>
    <row r="1886" spans="1:10" hidden="1">
      <c r="A1886" t="s">
        <v>570</v>
      </c>
      <c r="B1886">
        <v>208</v>
      </c>
      <c r="C1886" t="s">
        <v>811</v>
      </c>
      <c r="D1886">
        <v>209</v>
      </c>
      <c r="E1886" t="s">
        <v>113</v>
      </c>
      <c r="F1886" t="s">
        <v>2320</v>
      </c>
      <c r="G1886" t="s">
        <v>2321</v>
      </c>
      <c r="H1886" t="s">
        <v>1562</v>
      </c>
      <c r="I1886" t="s">
        <v>1485</v>
      </c>
      <c r="J1886">
        <v>0.7681</v>
      </c>
    </row>
    <row r="1887" spans="1:10" hidden="1">
      <c r="A1887" t="s">
        <v>570</v>
      </c>
      <c r="B1887">
        <v>208</v>
      </c>
      <c r="C1887" t="s">
        <v>811</v>
      </c>
      <c r="D1887">
        <v>209</v>
      </c>
      <c r="E1887" t="s">
        <v>113</v>
      </c>
      <c r="F1887" t="s">
        <v>2320</v>
      </c>
      <c r="G1887" t="s">
        <v>2338</v>
      </c>
      <c r="H1887" t="s">
        <v>1335</v>
      </c>
      <c r="I1887" t="s">
        <v>1485</v>
      </c>
      <c r="J1887">
        <v>5.8000000000000003E-2</v>
      </c>
    </row>
    <row r="1888" spans="1:10" hidden="1">
      <c r="A1888" t="s">
        <v>570</v>
      </c>
      <c r="B1888">
        <v>208</v>
      </c>
      <c r="C1888" t="s">
        <v>811</v>
      </c>
      <c r="D1888">
        <v>209</v>
      </c>
      <c r="E1888" t="s">
        <v>113</v>
      </c>
      <c r="F1888" t="s">
        <v>2320</v>
      </c>
      <c r="G1888" t="s">
        <v>2298</v>
      </c>
      <c r="H1888" t="s">
        <v>1336</v>
      </c>
      <c r="I1888" t="s">
        <v>1485</v>
      </c>
      <c r="J1888">
        <v>0.27539999999999998</v>
      </c>
    </row>
    <row r="1889" spans="1:10" hidden="1">
      <c r="A1889" t="s">
        <v>570</v>
      </c>
      <c r="B1889">
        <v>208</v>
      </c>
      <c r="C1889" t="s">
        <v>811</v>
      </c>
      <c r="D1889">
        <v>209</v>
      </c>
      <c r="E1889" t="s">
        <v>113</v>
      </c>
      <c r="F1889" t="s">
        <v>2322</v>
      </c>
      <c r="G1889" t="s">
        <v>2323</v>
      </c>
      <c r="H1889" t="s">
        <v>2335</v>
      </c>
      <c r="I1889" t="s">
        <v>1485</v>
      </c>
      <c r="J1889">
        <v>2.9000000000000001E-2</v>
      </c>
    </row>
    <row r="1890" spans="1:10" hidden="1">
      <c r="A1890" t="s">
        <v>570</v>
      </c>
      <c r="B1890">
        <v>208</v>
      </c>
      <c r="C1890" t="s">
        <v>811</v>
      </c>
      <c r="D1890">
        <v>209</v>
      </c>
      <c r="E1890" t="s">
        <v>113</v>
      </c>
      <c r="F1890" t="s">
        <v>2322</v>
      </c>
      <c r="G1890" t="s">
        <v>2326</v>
      </c>
      <c r="H1890" t="s">
        <v>2344</v>
      </c>
      <c r="I1890" t="s">
        <v>1485</v>
      </c>
      <c r="J1890">
        <v>1.4500000000000001E-2</v>
      </c>
    </row>
    <row r="1891" spans="1:10" hidden="1">
      <c r="A1891" t="s">
        <v>570</v>
      </c>
      <c r="B1891">
        <v>208</v>
      </c>
      <c r="C1891" t="s">
        <v>811</v>
      </c>
      <c r="D1891">
        <v>209</v>
      </c>
      <c r="E1891" t="s">
        <v>113</v>
      </c>
      <c r="F1891" t="s">
        <v>2322</v>
      </c>
      <c r="G1891" t="s">
        <v>2327</v>
      </c>
      <c r="H1891" t="s">
        <v>2344</v>
      </c>
      <c r="I1891" t="s">
        <v>1485</v>
      </c>
      <c r="J1891">
        <v>1.4500000000000001E-2</v>
      </c>
    </row>
    <row r="1892" spans="1:10" hidden="1">
      <c r="A1892" t="s">
        <v>570</v>
      </c>
      <c r="B1892">
        <v>208</v>
      </c>
      <c r="C1892" t="s">
        <v>811</v>
      </c>
      <c r="D1892">
        <v>209</v>
      </c>
      <c r="E1892" t="s">
        <v>113</v>
      </c>
      <c r="F1892" t="s">
        <v>2322</v>
      </c>
      <c r="G1892" t="s">
        <v>2328</v>
      </c>
      <c r="H1892" t="s">
        <v>2324</v>
      </c>
      <c r="I1892" t="s">
        <v>1485</v>
      </c>
      <c r="J1892">
        <v>7.1999999999999998E-3</v>
      </c>
    </row>
    <row r="1893" spans="1:10" hidden="1">
      <c r="A1893" t="s">
        <v>570</v>
      </c>
      <c r="B1893">
        <v>208</v>
      </c>
      <c r="C1893" t="s">
        <v>811</v>
      </c>
      <c r="D1893">
        <v>209</v>
      </c>
      <c r="E1893" t="s">
        <v>113</v>
      </c>
      <c r="F1893" t="s">
        <v>2322</v>
      </c>
      <c r="G1893" t="s">
        <v>2330</v>
      </c>
      <c r="H1893" t="s">
        <v>1635</v>
      </c>
      <c r="I1893" t="s">
        <v>1485</v>
      </c>
      <c r="J1893">
        <v>0.93479999999999996</v>
      </c>
    </row>
    <row r="1894" spans="1:10" hidden="1">
      <c r="A1894" t="s">
        <v>570</v>
      </c>
      <c r="B1894">
        <v>208</v>
      </c>
      <c r="C1894" t="s">
        <v>811</v>
      </c>
      <c r="D1894">
        <v>209</v>
      </c>
      <c r="E1894" t="s">
        <v>113</v>
      </c>
      <c r="F1894" t="s">
        <v>2332</v>
      </c>
      <c r="G1894" t="s">
        <v>2333</v>
      </c>
      <c r="H1894" t="s">
        <v>1310</v>
      </c>
      <c r="I1894" t="s">
        <v>1485</v>
      </c>
      <c r="J1894">
        <v>0.51449999999999996</v>
      </c>
    </row>
    <row r="1895" spans="1:10" hidden="1">
      <c r="A1895" t="s">
        <v>570</v>
      </c>
      <c r="B1895">
        <v>208</v>
      </c>
      <c r="C1895" t="s">
        <v>811</v>
      </c>
      <c r="D1895">
        <v>209</v>
      </c>
      <c r="E1895" t="s">
        <v>113</v>
      </c>
      <c r="F1895" t="s">
        <v>2332</v>
      </c>
      <c r="G1895" t="s">
        <v>2334</v>
      </c>
      <c r="H1895" t="s">
        <v>1447</v>
      </c>
      <c r="I1895" t="s">
        <v>1485</v>
      </c>
      <c r="J1895">
        <v>0.48549999999999999</v>
      </c>
    </row>
    <row r="1896" spans="1:10" hidden="1">
      <c r="A1896" t="s">
        <v>570</v>
      </c>
      <c r="B1896">
        <v>210</v>
      </c>
      <c r="C1896" t="s">
        <v>813</v>
      </c>
      <c r="D1896">
        <v>213</v>
      </c>
      <c r="E1896" t="s">
        <v>280</v>
      </c>
      <c r="F1896" t="s">
        <v>1243</v>
      </c>
      <c r="G1896" t="s">
        <v>1243</v>
      </c>
      <c r="H1896" t="s">
        <v>1368</v>
      </c>
      <c r="I1896" t="s">
        <v>1368</v>
      </c>
      <c r="J1896">
        <v>1</v>
      </c>
    </row>
    <row r="1897" spans="1:10" hidden="1">
      <c r="A1897" t="s">
        <v>570</v>
      </c>
      <c r="B1897">
        <v>210</v>
      </c>
      <c r="C1897" t="s">
        <v>813</v>
      </c>
      <c r="D1897">
        <v>213</v>
      </c>
      <c r="E1897" t="s">
        <v>280</v>
      </c>
      <c r="F1897" t="s">
        <v>2311</v>
      </c>
      <c r="G1897" t="s">
        <v>2312</v>
      </c>
      <c r="H1897" t="s">
        <v>1591</v>
      </c>
      <c r="I1897" t="s">
        <v>1368</v>
      </c>
      <c r="J1897">
        <v>8.9399999999999993E-2</v>
      </c>
    </row>
    <row r="1898" spans="1:10" hidden="1">
      <c r="A1898" t="s">
        <v>570</v>
      </c>
      <c r="B1898">
        <v>210</v>
      </c>
      <c r="C1898" t="s">
        <v>813</v>
      </c>
      <c r="D1898">
        <v>213</v>
      </c>
      <c r="E1898" t="s">
        <v>280</v>
      </c>
      <c r="F1898" t="s">
        <v>2311</v>
      </c>
      <c r="G1898" t="s">
        <v>2313</v>
      </c>
      <c r="H1898" t="s">
        <v>1257</v>
      </c>
      <c r="I1898" t="s">
        <v>1368</v>
      </c>
      <c r="J1898">
        <v>7.2599999999999998E-2</v>
      </c>
    </row>
    <row r="1899" spans="1:10" hidden="1">
      <c r="A1899" t="s">
        <v>570</v>
      </c>
      <c r="B1899">
        <v>210</v>
      </c>
      <c r="C1899" t="s">
        <v>813</v>
      </c>
      <c r="D1899">
        <v>213</v>
      </c>
      <c r="E1899" t="s">
        <v>280</v>
      </c>
      <c r="F1899" t="s">
        <v>2311</v>
      </c>
      <c r="G1899" t="s">
        <v>2314</v>
      </c>
      <c r="H1899" t="s">
        <v>1256</v>
      </c>
      <c r="I1899" t="s">
        <v>1368</v>
      </c>
      <c r="J1899">
        <v>7.8200000000000006E-2</v>
      </c>
    </row>
    <row r="1900" spans="1:10" hidden="1">
      <c r="A1900" t="s">
        <v>570</v>
      </c>
      <c r="B1900">
        <v>210</v>
      </c>
      <c r="C1900" t="s">
        <v>813</v>
      </c>
      <c r="D1900">
        <v>213</v>
      </c>
      <c r="E1900" t="s">
        <v>280</v>
      </c>
      <c r="F1900" t="s">
        <v>2311</v>
      </c>
      <c r="G1900" t="s">
        <v>2315</v>
      </c>
      <c r="H1900" t="s">
        <v>1256</v>
      </c>
      <c r="I1900" t="s">
        <v>1368</v>
      </c>
      <c r="J1900">
        <v>7.8200000000000006E-2</v>
      </c>
    </row>
    <row r="1901" spans="1:10" hidden="1">
      <c r="A1901" t="s">
        <v>570</v>
      </c>
      <c r="B1901">
        <v>210</v>
      </c>
      <c r="C1901" t="s">
        <v>813</v>
      </c>
      <c r="D1901">
        <v>213</v>
      </c>
      <c r="E1901" t="s">
        <v>280</v>
      </c>
      <c r="F1901" t="s">
        <v>2311</v>
      </c>
      <c r="G1901" t="s">
        <v>2316</v>
      </c>
      <c r="H1901" t="s">
        <v>1333</v>
      </c>
      <c r="I1901" t="s">
        <v>1368</v>
      </c>
      <c r="J1901">
        <v>9.5000000000000001E-2</v>
      </c>
    </row>
    <row r="1902" spans="1:10" hidden="1">
      <c r="A1902" t="s">
        <v>570</v>
      </c>
      <c r="B1902">
        <v>210</v>
      </c>
      <c r="C1902" t="s">
        <v>813</v>
      </c>
      <c r="D1902">
        <v>213</v>
      </c>
      <c r="E1902" t="s">
        <v>280</v>
      </c>
      <c r="F1902" t="s">
        <v>2311</v>
      </c>
      <c r="G1902" t="s">
        <v>2317</v>
      </c>
      <c r="H1902" t="s">
        <v>1257</v>
      </c>
      <c r="I1902" t="s">
        <v>1368</v>
      </c>
      <c r="J1902">
        <v>7.2599999999999998E-2</v>
      </c>
    </row>
    <row r="1903" spans="1:10" hidden="1">
      <c r="A1903" t="s">
        <v>570</v>
      </c>
      <c r="B1903">
        <v>210</v>
      </c>
      <c r="C1903" t="s">
        <v>813</v>
      </c>
      <c r="D1903">
        <v>213</v>
      </c>
      <c r="E1903" t="s">
        <v>280</v>
      </c>
      <c r="F1903" t="s">
        <v>2311</v>
      </c>
      <c r="G1903" t="s">
        <v>2336</v>
      </c>
      <c r="H1903" t="s">
        <v>1298</v>
      </c>
      <c r="I1903" t="s">
        <v>1368</v>
      </c>
      <c r="J1903">
        <v>8.3799999999999999E-2</v>
      </c>
    </row>
    <row r="1904" spans="1:10" hidden="1">
      <c r="A1904" t="s">
        <v>570</v>
      </c>
      <c r="B1904">
        <v>210</v>
      </c>
      <c r="C1904" t="s">
        <v>813</v>
      </c>
      <c r="D1904">
        <v>213</v>
      </c>
      <c r="E1904" t="s">
        <v>280</v>
      </c>
      <c r="F1904" t="s">
        <v>2311</v>
      </c>
      <c r="G1904" t="s">
        <v>2337</v>
      </c>
      <c r="H1904" t="s">
        <v>1323</v>
      </c>
      <c r="I1904" t="s">
        <v>1368</v>
      </c>
      <c r="J1904">
        <v>0.10059999999999999</v>
      </c>
    </row>
    <row r="1905" spans="1:10" hidden="1">
      <c r="A1905" t="s">
        <v>570</v>
      </c>
      <c r="B1905">
        <v>210</v>
      </c>
      <c r="C1905" t="s">
        <v>813</v>
      </c>
      <c r="D1905">
        <v>213</v>
      </c>
      <c r="E1905" t="s">
        <v>280</v>
      </c>
      <c r="F1905" t="s">
        <v>2311</v>
      </c>
      <c r="G1905" t="s">
        <v>2343</v>
      </c>
      <c r="H1905" t="s">
        <v>1248</v>
      </c>
      <c r="I1905" t="s">
        <v>1368</v>
      </c>
      <c r="J1905">
        <v>3.3500000000000002E-2</v>
      </c>
    </row>
    <row r="1906" spans="1:10" hidden="1">
      <c r="A1906" t="s">
        <v>570</v>
      </c>
      <c r="B1906">
        <v>210</v>
      </c>
      <c r="C1906" t="s">
        <v>813</v>
      </c>
      <c r="D1906">
        <v>213</v>
      </c>
      <c r="E1906" t="s">
        <v>280</v>
      </c>
      <c r="F1906" t="s">
        <v>2311</v>
      </c>
      <c r="G1906" t="s">
        <v>1250</v>
      </c>
      <c r="H1906" t="s">
        <v>1352</v>
      </c>
      <c r="I1906" t="s">
        <v>1368</v>
      </c>
      <c r="J1906">
        <v>3.9100000000000003E-2</v>
      </c>
    </row>
    <row r="1907" spans="1:10" hidden="1">
      <c r="A1907" t="s">
        <v>570</v>
      </c>
      <c r="B1907">
        <v>210</v>
      </c>
      <c r="C1907" t="s">
        <v>813</v>
      </c>
      <c r="D1907">
        <v>213</v>
      </c>
      <c r="E1907" t="s">
        <v>280</v>
      </c>
      <c r="F1907" t="s">
        <v>2311</v>
      </c>
      <c r="G1907" t="s">
        <v>1401</v>
      </c>
      <c r="H1907" t="s">
        <v>1401</v>
      </c>
      <c r="I1907" t="s">
        <v>1368</v>
      </c>
      <c r="J1907">
        <v>6.1499999999999999E-2</v>
      </c>
    </row>
    <row r="1908" spans="1:10" hidden="1">
      <c r="A1908" t="s">
        <v>570</v>
      </c>
      <c r="B1908">
        <v>210</v>
      </c>
      <c r="C1908" t="s">
        <v>813</v>
      </c>
      <c r="D1908">
        <v>213</v>
      </c>
      <c r="E1908" t="s">
        <v>280</v>
      </c>
      <c r="F1908" t="s">
        <v>2311</v>
      </c>
      <c r="G1908" t="s">
        <v>1357</v>
      </c>
      <c r="H1908" t="s">
        <v>1256</v>
      </c>
      <c r="I1908" t="s">
        <v>1368</v>
      </c>
      <c r="J1908">
        <v>7.8200000000000006E-2</v>
      </c>
    </row>
    <row r="1909" spans="1:10" hidden="1">
      <c r="A1909" t="s">
        <v>570</v>
      </c>
      <c r="B1909">
        <v>210</v>
      </c>
      <c r="C1909" t="s">
        <v>813</v>
      </c>
      <c r="D1909">
        <v>213</v>
      </c>
      <c r="E1909" t="s">
        <v>280</v>
      </c>
      <c r="F1909" t="s">
        <v>2311</v>
      </c>
      <c r="G1909" t="s">
        <v>2318</v>
      </c>
      <c r="H1909" t="s">
        <v>1250</v>
      </c>
      <c r="I1909" t="s">
        <v>1368</v>
      </c>
      <c r="J1909">
        <v>5.5899999999999998E-2</v>
      </c>
    </row>
    <row r="1910" spans="1:10" hidden="1">
      <c r="A1910" t="s">
        <v>570</v>
      </c>
      <c r="B1910">
        <v>210</v>
      </c>
      <c r="C1910" t="s">
        <v>813</v>
      </c>
      <c r="D1910">
        <v>213</v>
      </c>
      <c r="E1910" t="s">
        <v>280</v>
      </c>
      <c r="F1910" t="s">
        <v>2311</v>
      </c>
      <c r="G1910" t="s">
        <v>2319</v>
      </c>
      <c r="H1910" t="s">
        <v>1401</v>
      </c>
      <c r="I1910" t="s">
        <v>1368</v>
      </c>
      <c r="J1910">
        <v>6.1499999999999999E-2</v>
      </c>
    </row>
    <row r="1911" spans="1:10" hidden="1">
      <c r="A1911" t="s">
        <v>570</v>
      </c>
      <c r="B1911">
        <v>210</v>
      </c>
      <c r="C1911" t="s">
        <v>813</v>
      </c>
      <c r="D1911">
        <v>213</v>
      </c>
      <c r="E1911" t="s">
        <v>280</v>
      </c>
      <c r="F1911" t="s">
        <v>2320</v>
      </c>
      <c r="G1911" t="s">
        <v>2321</v>
      </c>
      <c r="H1911" t="s">
        <v>1377</v>
      </c>
      <c r="I1911" t="s">
        <v>1368</v>
      </c>
      <c r="J1911">
        <v>0.2402</v>
      </c>
    </row>
    <row r="1912" spans="1:10" hidden="1">
      <c r="A1912" t="s">
        <v>570</v>
      </c>
      <c r="B1912">
        <v>210</v>
      </c>
      <c r="C1912" t="s">
        <v>813</v>
      </c>
      <c r="D1912">
        <v>213</v>
      </c>
      <c r="E1912" t="s">
        <v>280</v>
      </c>
      <c r="F1912" t="s">
        <v>2320</v>
      </c>
      <c r="G1912" t="s">
        <v>2340</v>
      </c>
      <c r="H1912" t="s">
        <v>1352</v>
      </c>
      <c r="I1912" t="s">
        <v>1368</v>
      </c>
      <c r="J1912">
        <v>3.9100000000000003E-2</v>
      </c>
    </row>
    <row r="1913" spans="1:10" hidden="1">
      <c r="A1913" t="s">
        <v>570</v>
      </c>
      <c r="B1913">
        <v>210</v>
      </c>
      <c r="C1913" t="s">
        <v>813</v>
      </c>
      <c r="D1913">
        <v>213</v>
      </c>
      <c r="E1913" t="s">
        <v>280</v>
      </c>
      <c r="F1913" t="s">
        <v>2320</v>
      </c>
      <c r="G1913" t="s">
        <v>2298</v>
      </c>
      <c r="H1913" t="s">
        <v>1541</v>
      </c>
      <c r="I1913" t="s">
        <v>1368</v>
      </c>
      <c r="J1913">
        <v>0.15079999999999999</v>
      </c>
    </row>
    <row r="1914" spans="1:10" hidden="1">
      <c r="A1914" t="s">
        <v>570</v>
      </c>
      <c r="B1914">
        <v>210</v>
      </c>
      <c r="C1914" t="s">
        <v>813</v>
      </c>
      <c r="D1914">
        <v>213</v>
      </c>
      <c r="E1914" t="s">
        <v>280</v>
      </c>
      <c r="F1914" t="s">
        <v>2322</v>
      </c>
      <c r="G1914" t="s">
        <v>2325</v>
      </c>
      <c r="H1914" t="s">
        <v>2329</v>
      </c>
      <c r="I1914" t="s">
        <v>1368</v>
      </c>
      <c r="J1914">
        <v>1.6799999999999999E-2</v>
      </c>
    </row>
    <row r="1915" spans="1:10" hidden="1">
      <c r="A1915" t="s">
        <v>570</v>
      </c>
      <c r="B1915">
        <v>210</v>
      </c>
      <c r="C1915" t="s">
        <v>813</v>
      </c>
      <c r="D1915">
        <v>213</v>
      </c>
      <c r="E1915" t="s">
        <v>280</v>
      </c>
      <c r="F1915" t="s">
        <v>2322</v>
      </c>
      <c r="G1915" t="s">
        <v>2326</v>
      </c>
      <c r="H1915" t="s">
        <v>2329</v>
      </c>
      <c r="I1915" t="s">
        <v>1368</v>
      </c>
      <c r="J1915">
        <v>1.6799999999999999E-2</v>
      </c>
    </row>
    <row r="1916" spans="1:10" hidden="1">
      <c r="A1916" t="s">
        <v>570</v>
      </c>
      <c r="B1916">
        <v>210</v>
      </c>
      <c r="C1916" t="s">
        <v>813</v>
      </c>
      <c r="D1916">
        <v>213</v>
      </c>
      <c r="E1916" t="s">
        <v>280</v>
      </c>
      <c r="F1916" t="s">
        <v>2322</v>
      </c>
      <c r="G1916" t="s">
        <v>2327</v>
      </c>
      <c r="H1916" t="s">
        <v>2329</v>
      </c>
      <c r="I1916" t="s">
        <v>1368</v>
      </c>
      <c r="J1916">
        <v>1.6799999999999999E-2</v>
      </c>
    </row>
    <row r="1917" spans="1:10" hidden="1">
      <c r="A1917" t="s">
        <v>570</v>
      </c>
      <c r="B1917">
        <v>210</v>
      </c>
      <c r="C1917" t="s">
        <v>813</v>
      </c>
      <c r="D1917">
        <v>213</v>
      </c>
      <c r="E1917" t="s">
        <v>280</v>
      </c>
      <c r="F1917" t="s">
        <v>2322</v>
      </c>
      <c r="G1917" t="s">
        <v>2330</v>
      </c>
      <c r="H1917" t="s">
        <v>1305</v>
      </c>
      <c r="I1917" t="s">
        <v>1368</v>
      </c>
      <c r="J1917">
        <v>0.94969999999999999</v>
      </c>
    </row>
    <row r="1918" spans="1:10" hidden="1">
      <c r="A1918" t="s">
        <v>570</v>
      </c>
      <c r="B1918">
        <v>210</v>
      </c>
      <c r="C1918" t="s">
        <v>813</v>
      </c>
      <c r="D1918">
        <v>213</v>
      </c>
      <c r="E1918" t="s">
        <v>280</v>
      </c>
      <c r="F1918" t="s">
        <v>2332</v>
      </c>
      <c r="G1918" t="s">
        <v>2333</v>
      </c>
      <c r="H1918" t="s">
        <v>1538</v>
      </c>
      <c r="I1918" t="s">
        <v>1368</v>
      </c>
      <c r="J1918">
        <v>0.44690000000000002</v>
      </c>
    </row>
    <row r="1919" spans="1:10" hidden="1">
      <c r="A1919" t="s">
        <v>570</v>
      </c>
      <c r="B1919">
        <v>210</v>
      </c>
      <c r="C1919" t="s">
        <v>813</v>
      </c>
      <c r="D1919">
        <v>213</v>
      </c>
      <c r="E1919" t="s">
        <v>280</v>
      </c>
      <c r="F1919" t="s">
        <v>2332</v>
      </c>
      <c r="G1919" t="s">
        <v>2334</v>
      </c>
      <c r="H1919" t="s">
        <v>1373</v>
      </c>
      <c r="I1919" t="s">
        <v>1368</v>
      </c>
      <c r="J1919">
        <v>0.55310000000000004</v>
      </c>
    </row>
    <row r="1920" spans="1:10" hidden="1">
      <c r="A1920" t="s">
        <v>570</v>
      </c>
      <c r="B1920">
        <v>1664</v>
      </c>
      <c r="C1920" t="s">
        <v>816</v>
      </c>
      <c r="D1920">
        <v>215</v>
      </c>
      <c r="E1920" t="s">
        <v>287</v>
      </c>
      <c r="F1920" t="s">
        <v>1243</v>
      </c>
      <c r="G1920" t="s">
        <v>1243</v>
      </c>
      <c r="H1920" t="s">
        <v>1608</v>
      </c>
      <c r="I1920" t="s">
        <v>1608</v>
      </c>
      <c r="J1920">
        <v>1</v>
      </c>
    </row>
    <row r="1921" spans="1:10" hidden="1">
      <c r="A1921" t="s">
        <v>570</v>
      </c>
      <c r="B1921">
        <v>1664</v>
      </c>
      <c r="C1921" t="s">
        <v>816</v>
      </c>
      <c r="D1921">
        <v>215</v>
      </c>
      <c r="E1921" t="s">
        <v>287</v>
      </c>
      <c r="F1921" t="s">
        <v>2311</v>
      </c>
      <c r="G1921" t="s">
        <v>2312</v>
      </c>
      <c r="H1921" t="s">
        <v>1520</v>
      </c>
      <c r="I1921" t="s">
        <v>1608</v>
      </c>
      <c r="J1921">
        <v>0.10920000000000001</v>
      </c>
    </row>
    <row r="1922" spans="1:10" hidden="1">
      <c r="A1922" t="s">
        <v>570</v>
      </c>
      <c r="B1922">
        <v>1664</v>
      </c>
      <c r="C1922" t="s">
        <v>816</v>
      </c>
      <c r="D1922">
        <v>215</v>
      </c>
      <c r="E1922" t="s">
        <v>287</v>
      </c>
      <c r="F1922" t="s">
        <v>2311</v>
      </c>
      <c r="G1922" t="s">
        <v>2313</v>
      </c>
      <c r="H1922" t="s">
        <v>1290</v>
      </c>
      <c r="I1922" t="s">
        <v>1608</v>
      </c>
      <c r="J1922">
        <v>0.13789999999999999</v>
      </c>
    </row>
    <row r="1923" spans="1:10" hidden="1">
      <c r="A1923" t="s">
        <v>570</v>
      </c>
      <c r="B1923">
        <v>1664</v>
      </c>
      <c r="C1923" t="s">
        <v>816</v>
      </c>
      <c r="D1923">
        <v>215</v>
      </c>
      <c r="E1923" t="s">
        <v>287</v>
      </c>
      <c r="F1923" t="s">
        <v>2311</v>
      </c>
      <c r="G1923" t="s">
        <v>2314</v>
      </c>
      <c r="H1923" t="s">
        <v>1323</v>
      </c>
      <c r="I1923" t="s">
        <v>1608</v>
      </c>
      <c r="J1923">
        <v>0.10340000000000001</v>
      </c>
    </row>
    <row r="1924" spans="1:10" hidden="1">
      <c r="A1924" t="s">
        <v>570</v>
      </c>
      <c r="B1924">
        <v>1664</v>
      </c>
      <c r="C1924" t="s">
        <v>816</v>
      </c>
      <c r="D1924">
        <v>215</v>
      </c>
      <c r="E1924" t="s">
        <v>287</v>
      </c>
      <c r="F1924" t="s">
        <v>2311</v>
      </c>
      <c r="G1924" t="s">
        <v>2315</v>
      </c>
      <c r="H1924" t="s">
        <v>1298</v>
      </c>
      <c r="I1924" t="s">
        <v>1608</v>
      </c>
      <c r="J1924">
        <v>8.6199999999999999E-2</v>
      </c>
    </row>
    <row r="1925" spans="1:10" hidden="1">
      <c r="A1925" t="s">
        <v>570</v>
      </c>
      <c r="B1925">
        <v>1664</v>
      </c>
      <c r="C1925" t="s">
        <v>816</v>
      </c>
      <c r="D1925">
        <v>215</v>
      </c>
      <c r="E1925" t="s">
        <v>287</v>
      </c>
      <c r="F1925" t="s">
        <v>2311</v>
      </c>
      <c r="G1925" t="s">
        <v>2316</v>
      </c>
      <c r="H1925" t="s">
        <v>1323</v>
      </c>
      <c r="I1925" t="s">
        <v>1608</v>
      </c>
      <c r="J1925">
        <v>0.10340000000000001</v>
      </c>
    </row>
    <row r="1926" spans="1:10" hidden="1">
      <c r="A1926" t="s">
        <v>570</v>
      </c>
      <c r="B1926">
        <v>1664</v>
      </c>
      <c r="C1926" t="s">
        <v>816</v>
      </c>
      <c r="D1926">
        <v>215</v>
      </c>
      <c r="E1926" t="s">
        <v>287</v>
      </c>
      <c r="F1926" t="s">
        <v>2311</v>
      </c>
      <c r="G1926" t="s">
        <v>2317</v>
      </c>
      <c r="H1926" t="s">
        <v>1261</v>
      </c>
      <c r="I1926" t="s">
        <v>1608</v>
      </c>
      <c r="J1926">
        <v>0.12640000000000001</v>
      </c>
    </row>
    <row r="1927" spans="1:10" hidden="1">
      <c r="A1927" t="s">
        <v>570</v>
      </c>
      <c r="B1927">
        <v>1664</v>
      </c>
      <c r="C1927" t="s">
        <v>816</v>
      </c>
      <c r="D1927">
        <v>215</v>
      </c>
      <c r="E1927" t="s">
        <v>287</v>
      </c>
      <c r="F1927" t="s">
        <v>2311</v>
      </c>
      <c r="G1927" t="s">
        <v>2336</v>
      </c>
      <c r="H1927" t="s">
        <v>1271</v>
      </c>
      <c r="I1927" t="s">
        <v>1608</v>
      </c>
      <c r="J1927">
        <v>0.14940000000000001</v>
      </c>
    </row>
    <row r="1928" spans="1:10" hidden="1">
      <c r="A1928" t="s">
        <v>570</v>
      </c>
      <c r="B1928">
        <v>1664</v>
      </c>
      <c r="C1928" t="s">
        <v>816</v>
      </c>
      <c r="D1928">
        <v>215</v>
      </c>
      <c r="E1928" t="s">
        <v>287</v>
      </c>
      <c r="F1928" t="s">
        <v>2311</v>
      </c>
      <c r="G1928" t="s">
        <v>2337</v>
      </c>
      <c r="H1928" t="s">
        <v>1323</v>
      </c>
      <c r="I1928" t="s">
        <v>1608</v>
      </c>
      <c r="J1928">
        <v>0.10340000000000001</v>
      </c>
    </row>
    <row r="1929" spans="1:10" hidden="1">
      <c r="A1929" t="s">
        <v>570</v>
      </c>
      <c r="B1929">
        <v>1664</v>
      </c>
      <c r="C1929" t="s">
        <v>816</v>
      </c>
      <c r="D1929">
        <v>215</v>
      </c>
      <c r="E1929" t="s">
        <v>287</v>
      </c>
      <c r="F1929" t="s">
        <v>2311</v>
      </c>
      <c r="G1929" t="s">
        <v>2318</v>
      </c>
      <c r="H1929" t="s">
        <v>1256</v>
      </c>
      <c r="I1929" t="s">
        <v>1608</v>
      </c>
      <c r="J1929">
        <v>8.0500000000000002E-2</v>
      </c>
    </row>
    <row r="1930" spans="1:10" hidden="1">
      <c r="A1930" t="s">
        <v>570</v>
      </c>
      <c r="B1930">
        <v>1664</v>
      </c>
      <c r="C1930" t="s">
        <v>816</v>
      </c>
      <c r="D1930">
        <v>215</v>
      </c>
      <c r="E1930" t="s">
        <v>287</v>
      </c>
      <c r="F1930" t="s">
        <v>2320</v>
      </c>
      <c r="G1930" t="s">
        <v>2321</v>
      </c>
      <c r="H1930" t="s">
        <v>1267</v>
      </c>
      <c r="I1930" t="s">
        <v>1608</v>
      </c>
      <c r="J1930">
        <v>0.43680000000000002</v>
      </c>
    </row>
    <row r="1931" spans="1:10" hidden="1">
      <c r="A1931" t="s">
        <v>570</v>
      </c>
      <c r="B1931">
        <v>1664</v>
      </c>
      <c r="C1931" t="s">
        <v>816</v>
      </c>
      <c r="D1931">
        <v>215</v>
      </c>
      <c r="E1931" t="s">
        <v>287</v>
      </c>
      <c r="F1931" t="s">
        <v>2320</v>
      </c>
      <c r="G1931" t="s">
        <v>2298</v>
      </c>
      <c r="H1931" t="s">
        <v>1386</v>
      </c>
      <c r="I1931" t="s">
        <v>1608</v>
      </c>
      <c r="J1931">
        <v>0.28160000000000002</v>
      </c>
    </row>
    <row r="1932" spans="1:10" hidden="1">
      <c r="A1932" t="s">
        <v>570</v>
      </c>
      <c r="B1932">
        <v>1664</v>
      </c>
      <c r="C1932" t="s">
        <v>816</v>
      </c>
      <c r="D1932">
        <v>215</v>
      </c>
      <c r="E1932" t="s">
        <v>287</v>
      </c>
      <c r="F1932" t="s">
        <v>2322</v>
      </c>
      <c r="G1932" t="s">
        <v>2326</v>
      </c>
      <c r="H1932" t="s">
        <v>2344</v>
      </c>
      <c r="I1932" t="s">
        <v>1608</v>
      </c>
      <c r="J1932">
        <v>1.15E-2</v>
      </c>
    </row>
    <row r="1933" spans="1:10" hidden="1">
      <c r="A1933" t="s">
        <v>570</v>
      </c>
      <c r="B1933">
        <v>1664</v>
      </c>
      <c r="C1933" t="s">
        <v>816</v>
      </c>
      <c r="D1933">
        <v>215</v>
      </c>
      <c r="E1933" t="s">
        <v>287</v>
      </c>
      <c r="F1933" t="s">
        <v>2322</v>
      </c>
      <c r="G1933" t="s">
        <v>2327</v>
      </c>
      <c r="H1933" t="s">
        <v>2324</v>
      </c>
      <c r="I1933" t="s">
        <v>1608</v>
      </c>
      <c r="J1933">
        <v>5.7000000000000002E-3</v>
      </c>
    </row>
    <row r="1934" spans="1:10" hidden="1">
      <c r="A1934" t="s">
        <v>570</v>
      </c>
      <c r="B1934">
        <v>1664</v>
      </c>
      <c r="C1934" t="s">
        <v>816</v>
      </c>
      <c r="D1934">
        <v>215</v>
      </c>
      <c r="E1934" t="s">
        <v>287</v>
      </c>
      <c r="F1934" t="s">
        <v>2322</v>
      </c>
      <c r="G1934" t="s">
        <v>2328</v>
      </c>
      <c r="H1934" t="s">
        <v>1257</v>
      </c>
      <c r="I1934" t="s">
        <v>1608</v>
      </c>
      <c r="J1934">
        <v>7.4700000000000003E-2</v>
      </c>
    </row>
    <row r="1935" spans="1:10" hidden="1">
      <c r="A1935" t="s">
        <v>570</v>
      </c>
      <c r="B1935">
        <v>1664</v>
      </c>
      <c r="C1935" t="s">
        <v>816</v>
      </c>
      <c r="D1935">
        <v>215</v>
      </c>
      <c r="E1935" t="s">
        <v>287</v>
      </c>
      <c r="F1935" t="s">
        <v>2322</v>
      </c>
      <c r="G1935" t="s">
        <v>2330</v>
      </c>
      <c r="H1935" t="s">
        <v>1529</v>
      </c>
      <c r="I1935" t="s">
        <v>1608</v>
      </c>
      <c r="J1935">
        <v>0.90800000000000003</v>
      </c>
    </row>
    <row r="1936" spans="1:10" hidden="1">
      <c r="A1936" t="s">
        <v>570</v>
      </c>
      <c r="B1936">
        <v>1664</v>
      </c>
      <c r="C1936" t="s">
        <v>816</v>
      </c>
      <c r="D1936">
        <v>215</v>
      </c>
      <c r="E1936" t="s">
        <v>287</v>
      </c>
      <c r="F1936" t="s">
        <v>2332</v>
      </c>
      <c r="G1936" t="s">
        <v>2333</v>
      </c>
      <c r="H1936" t="s">
        <v>1538</v>
      </c>
      <c r="I1936" t="s">
        <v>1608</v>
      </c>
      <c r="J1936">
        <v>0.45979999999999999</v>
      </c>
    </row>
    <row r="1937" spans="1:10" hidden="1">
      <c r="A1937" t="s">
        <v>570</v>
      </c>
      <c r="B1937">
        <v>1664</v>
      </c>
      <c r="C1937" t="s">
        <v>816</v>
      </c>
      <c r="D1937">
        <v>215</v>
      </c>
      <c r="E1937" t="s">
        <v>287</v>
      </c>
      <c r="F1937" t="s">
        <v>2332</v>
      </c>
      <c r="G1937" t="s">
        <v>2334</v>
      </c>
      <c r="H1937" t="s">
        <v>1342</v>
      </c>
      <c r="I1937" t="s">
        <v>1608</v>
      </c>
      <c r="J1937">
        <v>0.54020000000000001</v>
      </c>
    </row>
    <row r="1938" spans="1:10" hidden="1">
      <c r="A1938" t="s">
        <v>570</v>
      </c>
      <c r="B1938">
        <v>217</v>
      </c>
      <c r="C1938" t="s">
        <v>817</v>
      </c>
      <c r="D1938">
        <v>218</v>
      </c>
      <c r="E1938" t="s">
        <v>289</v>
      </c>
      <c r="F1938" t="s">
        <v>1243</v>
      </c>
      <c r="G1938" t="s">
        <v>1243</v>
      </c>
      <c r="H1938" t="s">
        <v>1419</v>
      </c>
      <c r="I1938" t="s">
        <v>1419</v>
      </c>
      <c r="J1938">
        <v>1</v>
      </c>
    </row>
    <row r="1939" spans="1:10" hidden="1">
      <c r="A1939" t="s">
        <v>570</v>
      </c>
      <c r="B1939">
        <v>217</v>
      </c>
      <c r="C1939" t="s">
        <v>817</v>
      </c>
      <c r="D1939">
        <v>218</v>
      </c>
      <c r="E1939" t="s">
        <v>289</v>
      </c>
      <c r="F1939" t="s">
        <v>2311</v>
      </c>
      <c r="G1939" t="s">
        <v>2312</v>
      </c>
      <c r="H1939" t="s">
        <v>1252</v>
      </c>
      <c r="I1939" t="s">
        <v>1419</v>
      </c>
      <c r="J1939">
        <v>0.1636</v>
      </c>
    </row>
    <row r="1940" spans="1:10" hidden="1">
      <c r="A1940" t="s">
        <v>570</v>
      </c>
      <c r="B1940">
        <v>217</v>
      </c>
      <c r="C1940" t="s">
        <v>817</v>
      </c>
      <c r="D1940">
        <v>218</v>
      </c>
      <c r="E1940" t="s">
        <v>289</v>
      </c>
      <c r="F1940" t="s">
        <v>2311</v>
      </c>
      <c r="G1940" t="s">
        <v>2313</v>
      </c>
      <c r="H1940" t="s">
        <v>1312</v>
      </c>
      <c r="I1940" t="s">
        <v>1419</v>
      </c>
      <c r="J1940">
        <v>9.0899999999999995E-2</v>
      </c>
    </row>
    <row r="1941" spans="1:10" hidden="1">
      <c r="A1941" t="s">
        <v>570</v>
      </c>
      <c r="B1941">
        <v>217</v>
      </c>
      <c r="C1941" t="s">
        <v>817</v>
      </c>
      <c r="D1941">
        <v>218</v>
      </c>
      <c r="E1941" t="s">
        <v>289</v>
      </c>
      <c r="F1941" t="s">
        <v>2311</v>
      </c>
      <c r="G1941" t="s">
        <v>2314</v>
      </c>
      <c r="H1941" t="s">
        <v>2335</v>
      </c>
      <c r="I1941" t="s">
        <v>1419</v>
      </c>
      <c r="J1941">
        <v>7.2700000000000001E-2</v>
      </c>
    </row>
    <row r="1942" spans="1:10" hidden="1">
      <c r="A1942" t="s">
        <v>570</v>
      </c>
      <c r="B1942">
        <v>217</v>
      </c>
      <c r="C1942" t="s">
        <v>817</v>
      </c>
      <c r="D1942">
        <v>218</v>
      </c>
      <c r="E1942" t="s">
        <v>289</v>
      </c>
      <c r="F1942" t="s">
        <v>2311</v>
      </c>
      <c r="G1942" t="s">
        <v>2315</v>
      </c>
      <c r="H1942" t="s">
        <v>1312</v>
      </c>
      <c r="I1942" t="s">
        <v>1419</v>
      </c>
      <c r="J1942">
        <v>9.0899999999999995E-2</v>
      </c>
    </row>
    <row r="1943" spans="1:10" hidden="1">
      <c r="A1943" t="s">
        <v>570</v>
      </c>
      <c r="B1943">
        <v>217</v>
      </c>
      <c r="C1943" t="s">
        <v>817</v>
      </c>
      <c r="D1943">
        <v>218</v>
      </c>
      <c r="E1943" t="s">
        <v>289</v>
      </c>
      <c r="F1943" t="s">
        <v>2311</v>
      </c>
      <c r="G1943" t="s">
        <v>2316</v>
      </c>
      <c r="H1943" t="s">
        <v>1335</v>
      </c>
      <c r="I1943" t="s">
        <v>1419</v>
      </c>
      <c r="J1943">
        <v>0.14549999999999999</v>
      </c>
    </row>
    <row r="1944" spans="1:10" hidden="1">
      <c r="A1944" t="s">
        <v>570</v>
      </c>
      <c r="B1944">
        <v>217</v>
      </c>
      <c r="C1944" t="s">
        <v>817</v>
      </c>
      <c r="D1944">
        <v>218</v>
      </c>
      <c r="E1944" t="s">
        <v>289</v>
      </c>
      <c r="F1944" t="s">
        <v>2311</v>
      </c>
      <c r="G1944" t="s">
        <v>2317</v>
      </c>
      <c r="H1944" t="s">
        <v>1248</v>
      </c>
      <c r="I1944" t="s">
        <v>1419</v>
      </c>
      <c r="J1944">
        <v>0.1091</v>
      </c>
    </row>
    <row r="1945" spans="1:10" hidden="1">
      <c r="A1945" t="s">
        <v>570</v>
      </c>
      <c r="B1945">
        <v>217</v>
      </c>
      <c r="C1945" t="s">
        <v>817</v>
      </c>
      <c r="D1945">
        <v>218</v>
      </c>
      <c r="E1945" t="s">
        <v>289</v>
      </c>
      <c r="F1945" t="s">
        <v>2311</v>
      </c>
      <c r="G1945" t="s">
        <v>2336</v>
      </c>
      <c r="H1945" t="s">
        <v>2329</v>
      </c>
      <c r="I1945" t="s">
        <v>1419</v>
      </c>
      <c r="J1945">
        <v>5.45E-2</v>
      </c>
    </row>
    <row r="1946" spans="1:10" hidden="1">
      <c r="A1946" t="s">
        <v>570</v>
      </c>
      <c r="B1946">
        <v>217</v>
      </c>
      <c r="C1946" t="s">
        <v>817</v>
      </c>
      <c r="D1946">
        <v>218</v>
      </c>
      <c r="E1946" t="s">
        <v>289</v>
      </c>
      <c r="F1946" t="s">
        <v>2311</v>
      </c>
      <c r="G1946" t="s">
        <v>2337</v>
      </c>
      <c r="H1946" t="s">
        <v>1312</v>
      </c>
      <c r="I1946" t="s">
        <v>1419</v>
      </c>
      <c r="J1946">
        <v>9.0899999999999995E-2</v>
      </c>
    </row>
    <row r="1947" spans="1:10" hidden="1">
      <c r="A1947" t="s">
        <v>570</v>
      </c>
      <c r="B1947">
        <v>217</v>
      </c>
      <c r="C1947" t="s">
        <v>817</v>
      </c>
      <c r="D1947">
        <v>218</v>
      </c>
      <c r="E1947" t="s">
        <v>289</v>
      </c>
      <c r="F1947" t="s">
        <v>2311</v>
      </c>
      <c r="G1947" t="s">
        <v>2318</v>
      </c>
      <c r="H1947" t="s">
        <v>1312</v>
      </c>
      <c r="I1947" t="s">
        <v>1419</v>
      </c>
      <c r="J1947">
        <v>9.0899999999999995E-2</v>
      </c>
    </row>
    <row r="1948" spans="1:10" hidden="1">
      <c r="A1948" t="s">
        <v>570</v>
      </c>
      <c r="B1948">
        <v>217</v>
      </c>
      <c r="C1948" t="s">
        <v>817</v>
      </c>
      <c r="D1948">
        <v>218</v>
      </c>
      <c r="E1948" t="s">
        <v>289</v>
      </c>
      <c r="F1948" t="s">
        <v>2311</v>
      </c>
      <c r="G1948" t="s">
        <v>2319</v>
      </c>
      <c r="H1948" t="s">
        <v>1312</v>
      </c>
      <c r="I1948" t="s">
        <v>1419</v>
      </c>
      <c r="J1948">
        <v>9.0899999999999995E-2</v>
      </c>
    </row>
    <row r="1949" spans="1:10" hidden="1">
      <c r="A1949" t="s">
        <v>570</v>
      </c>
      <c r="B1949">
        <v>217</v>
      </c>
      <c r="C1949" t="s">
        <v>817</v>
      </c>
      <c r="D1949">
        <v>218</v>
      </c>
      <c r="E1949" t="s">
        <v>289</v>
      </c>
      <c r="F1949" t="s">
        <v>2320</v>
      </c>
      <c r="G1949" t="s">
        <v>2321</v>
      </c>
      <c r="H1949" t="s">
        <v>1521</v>
      </c>
      <c r="I1949" t="s">
        <v>1419</v>
      </c>
      <c r="J1949">
        <v>0.61819999999999997</v>
      </c>
    </row>
    <row r="1950" spans="1:10" hidden="1">
      <c r="A1950" t="s">
        <v>570</v>
      </c>
      <c r="B1950">
        <v>217</v>
      </c>
      <c r="C1950" t="s">
        <v>817</v>
      </c>
      <c r="D1950">
        <v>218</v>
      </c>
      <c r="E1950" t="s">
        <v>289</v>
      </c>
      <c r="F1950" t="s">
        <v>2320</v>
      </c>
      <c r="G1950" t="s">
        <v>2298</v>
      </c>
      <c r="H1950" t="s">
        <v>1248</v>
      </c>
      <c r="I1950" t="s">
        <v>1419</v>
      </c>
      <c r="J1950">
        <v>0.1091</v>
      </c>
    </row>
    <row r="1951" spans="1:10" hidden="1">
      <c r="A1951" t="s">
        <v>570</v>
      </c>
      <c r="B1951">
        <v>217</v>
      </c>
      <c r="C1951" t="s">
        <v>817</v>
      </c>
      <c r="D1951">
        <v>218</v>
      </c>
      <c r="E1951" t="s">
        <v>289</v>
      </c>
      <c r="F1951" t="s">
        <v>2322</v>
      </c>
      <c r="G1951" t="s">
        <v>2328</v>
      </c>
      <c r="H1951" t="s">
        <v>2344</v>
      </c>
      <c r="I1951" t="s">
        <v>1419</v>
      </c>
      <c r="J1951">
        <v>3.6400000000000002E-2</v>
      </c>
    </row>
    <row r="1952" spans="1:10" hidden="1">
      <c r="A1952" t="s">
        <v>570</v>
      </c>
      <c r="B1952">
        <v>217</v>
      </c>
      <c r="C1952" t="s">
        <v>817</v>
      </c>
      <c r="D1952">
        <v>218</v>
      </c>
      <c r="E1952" t="s">
        <v>289</v>
      </c>
      <c r="F1952" t="s">
        <v>2322</v>
      </c>
      <c r="G1952" t="s">
        <v>2330</v>
      </c>
      <c r="H1952" t="s">
        <v>1269</v>
      </c>
      <c r="I1952" t="s">
        <v>1419</v>
      </c>
      <c r="J1952">
        <v>0.96360000000000001</v>
      </c>
    </row>
    <row r="1953" spans="1:10" hidden="1">
      <c r="A1953" t="s">
        <v>570</v>
      </c>
      <c r="B1953">
        <v>217</v>
      </c>
      <c r="C1953" t="s">
        <v>817</v>
      </c>
      <c r="D1953">
        <v>218</v>
      </c>
      <c r="E1953" t="s">
        <v>289</v>
      </c>
      <c r="F1953" t="s">
        <v>2332</v>
      </c>
      <c r="G1953" t="s">
        <v>2333</v>
      </c>
      <c r="H1953" t="s">
        <v>1249</v>
      </c>
      <c r="I1953" t="s">
        <v>1419</v>
      </c>
      <c r="J1953">
        <v>0.45450000000000002</v>
      </c>
    </row>
    <row r="1954" spans="1:10" hidden="1">
      <c r="A1954" t="s">
        <v>570</v>
      </c>
      <c r="B1954">
        <v>217</v>
      </c>
      <c r="C1954" t="s">
        <v>817</v>
      </c>
      <c r="D1954">
        <v>218</v>
      </c>
      <c r="E1954" t="s">
        <v>289</v>
      </c>
      <c r="F1954" t="s">
        <v>2332</v>
      </c>
      <c r="G1954" t="s">
        <v>2334</v>
      </c>
      <c r="H1954" t="s">
        <v>1304</v>
      </c>
      <c r="I1954" t="s">
        <v>1419</v>
      </c>
      <c r="J1954">
        <v>0.54549999999999998</v>
      </c>
    </row>
    <row r="1955" spans="1:10" hidden="1">
      <c r="A1955" t="s">
        <v>570</v>
      </c>
      <c r="B1955">
        <v>219</v>
      </c>
      <c r="C1955" t="s">
        <v>819</v>
      </c>
      <c r="D1955">
        <v>222</v>
      </c>
      <c r="E1955" t="s">
        <v>298</v>
      </c>
      <c r="F1955" t="s">
        <v>1243</v>
      </c>
      <c r="G1955" t="s">
        <v>1243</v>
      </c>
      <c r="H1955" t="s">
        <v>1404</v>
      </c>
      <c r="I1955" t="s">
        <v>1404</v>
      </c>
      <c r="J1955">
        <v>1</v>
      </c>
    </row>
    <row r="1956" spans="1:10" hidden="1">
      <c r="A1956" t="s">
        <v>570</v>
      </c>
      <c r="B1956">
        <v>219</v>
      </c>
      <c r="C1956" t="s">
        <v>819</v>
      </c>
      <c r="D1956">
        <v>222</v>
      </c>
      <c r="E1956" t="s">
        <v>298</v>
      </c>
      <c r="F1956" t="s">
        <v>2311</v>
      </c>
      <c r="G1956" t="s">
        <v>2343</v>
      </c>
      <c r="H1956" t="s">
        <v>1580</v>
      </c>
      <c r="I1956" t="s">
        <v>1404</v>
      </c>
      <c r="J1956">
        <v>0.24909999999999999</v>
      </c>
    </row>
    <row r="1957" spans="1:10" hidden="1">
      <c r="A1957" t="s">
        <v>570</v>
      </c>
      <c r="B1957">
        <v>219</v>
      </c>
      <c r="C1957" t="s">
        <v>819</v>
      </c>
      <c r="D1957">
        <v>222</v>
      </c>
      <c r="E1957" t="s">
        <v>298</v>
      </c>
      <c r="F1957" t="s">
        <v>2311</v>
      </c>
      <c r="G1957" t="s">
        <v>1250</v>
      </c>
      <c r="H1957" t="s">
        <v>1635</v>
      </c>
      <c r="I1957" t="s">
        <v>1404</v>
      </c>
      <c r="J1957">
        <v>0.23799999999999999</v>
      </c>
    </row>
    <row r="1958" spans="1:10" hidden="1">
      <c r="A1958" t="s">
        <v>570</v>
      </c>
      <c r="B1958">
        <v>219</v>
      </c>
      <c r="C1958" t="s">
        <v>819</v>
      </c>
      <c r="D1958">
        <v>222</v>
      </c>
      <c r="E1958" t="s">
        <v>298</v>
      </c>
      <c r="F1958" t="s">
        <v>2311</v>
      </c>
      <c r="G1958" t="s">
        <v>1401</v>
      </c>
      <c r="H1958" t="s">
        <v>1593</v>
      </c>
      <c r="I1958" t="s">
        <v>1404</v>
      </c>
      <c r="J1958">
        <v>0.26939999999999997</v>
      </c>
    </row>
    <row r="1959" spans="1:10" hidden="1">
      <c r="A1959" t="s">
        <v>570</v>
      </c>
      <c r="B1959">
        <v>219</v>
      </c>
      <c r="C1959" t="s">
        <v>819</v>
      </c>
      <c r="D1959">
        <v>222</v>
      </c>
      <c r="E1959" t="s">
        <v>298</v>
      </c>
      <c r="F1959" t="s">
        <v>2311</v>
      </c>
      <c r="G1959" t="s">
        <v>1357</v>
      </c>
      <c r="H1959" t="s">
        <v>1640</v>
      </c>
      <c r="I1959" t="s">
        <v>1404</v>
      </c>
      <c r="J1959">
        <v>0.24349999999999999</v>
      </c>
    </row>
    <row r="1960" spans="1:10" hidden="1">
      <c r="A1960" t="s">
        <v>570</v>
      </c>
      <c r="B1960">
        <v>219</v>
      </c>
      <c r="C1960" t="s">
        <v>819</v>
      </c>
      <c r="D1960">
        <v>222</v>
      </c>
      <c r="E1960" t="s">
        <v>298</v>
      </c>
      <c r="F1960" t="s">
        <v>2320</v>
      </c>
      <c r="G1960" t="s">
        <v>2321</v>
      </c>
      <c r="H1960" t="s">
        <v>1254</v>
      </c>
      <c r="I1960" t="s">
        <v>1404</v>
      </c>
      <c r="J1960">
        <v>0.23619999999999999</v>
      </c>
    </row>
    <row r="1961" spans="1:10" hidden="1">
      <c r="A1961" t="s">
        <v>570</v>
      </c>
      <c r="B1961">
        <v>219</v>
      </c>
      <c r="C1961" t="s">
        <v>819</v>
      </c>
      <c r="D1961">
        <v>222</v>
      </c>
      <c r="E1961" t="s">
        <v>298</v>
      </c>
      <c r="F1961" t="s">
        <v>2320</v>
      </c>
      <c r="G1961" t="s">
        <v>2338</v>
      </c>
      <c r="H1961" t="s">
        <v>1252</v>
      </c>
      <c r="I1961" t="s">
        <v>1404</v>
      </c>
      <c r="J1961">
        <v>1.66E-2</v>
      </c>
    </row>
    <row r="1962" spans="1:10" hidden="1">
      <c r="A1962" t="s">
        <v>570</v>
      </c>
      <c r="B1962">
        <v>219</v>
      </c>
      <c r="C1962" t="s">
        <v>819</v>
      </c>
      <c r="D1962">
        <v>222</v>
      </c>
      <c r="E1962" t="s">
        <v>298</v>
      </c>
      <c r="F1962" t="s">
        <v>2320</v>
      </c>
      <c r="G1962" t="s">
        <v>2298</v>
      </c>
      <c r="H1962" t="s">
        <v>1490</v>
      </c>
      <c r="I1962" t="s">
        <v>1404</v>
      </c>
      <c r="J1962">
        <v>0.15679999999999999</v>
      </c>
    </row>
    <row r="1963" spans="1:10" hidden="1">
      <c r="A1963" t="s">
        <v>570</v>
      </c>
      <c r="B1963">
        <v>219</v>
      </c>
      <c r="C1963" t="s">
        <v>819</v>
      </c>
      <c r="D1963">
        <v>222</v>
      </c>
      <c r="E1963" t="s">
        <v>298</v>
      </c>
      <c r="F1963" t="s">
        <v>2322</v>
      </c>
      <c r="G1963" t="s">
        <v>2323</v>
      </c>
      <c r="H1963" t="s">
        <v>2324</v>
      </c>
      <c r="I1963" t="s">
        <v>1404</v>
      </c>
      <c r="J1963">
        <v>1.8E-3</v>
      </c>
    </row>
    <row r="1964" spans="1:10" hidden="1">
      <c r="A1964" t="s">
        <v>570</v>
      </c>
      <c r="B1964">
        <v>219</v>
      </c>
      <c r="C1964" t="s">
        <v>819</v>
      </c>
      <c r="D1964">
        <v>222</v>
      </c>
      <c r="E1964" t="s">
        <v>298</v>
      </c>
      <c r="F1964" t="s">
        <v>2322</v>
      </c>
      <c r="G1964" t="s">
        <v>2325</v>
      </c>
      <c r="H1964" t="s">
        <v>2329</v>
      </c>
      <c r="I1964" t="s">
        <v>1404</v>
      </c>
      <c r="J1964">
        <v>5.4999999999999997E-3</v>
      </c>
    </row>
    <row r="1965" spans="1:10" hidden="1">
      <c r="A1965" t="s">
        <v>570</v>
      </c>
      <c r="B1965">
        <v>219</v>
      </c>
      <c r="C1965" t="s">
        <v>819</v>
      </c>
      <c r="D1965">
        <v>222</v>
      </c>
      <c r="E1965" t="s">
        <v>298</v>
      </c>
      <c r="F1965" t="s">
        <v>2322</v>
      </c>
      <c r="G1965" t="s">
        <v>2326</v>
      </c>
      <c r="H1965" t="s">
        <v>2335</v>
      </c>
      <c r="I1965" t="s">
        <v>1404</v>
      </c>
      <c r="J1965">
        <v>7.4000000000000003E-3</v>
      </c>
    </row>
    <row r="1966" spans="1:10" hidden="1">
      <c r="A1966" t="s">
        <v>570</v>
      </c>
      <c r="B1966">
        <v>219</v>
      </c>
      <c r="C1966" t="s">
        <v>819</v>
      </c>
      <c r="D1966">
        <v>222</v>
      </c>
      <c r="E1966" t="s">
        <v>298</v>
      </c>
      <c r="F1966" t="s">
        <v>2322</v>
      </c>
      <c r="G1966" t="s">
        <v>2327</v>
      </c>
      <c r="H1966" t="s">
        <v>1250</v>
      </c>
      <c r="I1966" t="s">
        <v>1404</v>
      </c>
      <c r="J1966">
        <v>1.8499999999999999E-2</v>
      </c>
    </row>
    <row r="1967" spans="1:10" hidden="1">
      <c r="A1967" t="s">
        <v>570</v>
      </c>
      <c r="B1967">
        <v>219</v>
      </c>
      <c r="C1967" t="s">
        <v>819</v>
      </c>
      <c r="D1967">
        <v>222</v>
      </c>
      <c r="E1967" t="s">
        <v>298</v>
      </c>
      <c r="F1967" t="s">
        <v>2322</v>
      </c>
      <c r="G1967" t="s">
        <v>2328</v>
      </c>
      <c r="H1967" t="s">
        <v>1335</v>
      </c>
      <c r="I1967" t="s">
        <v>1404</v>
      </c>
      <c r="J1967">
        <v>1.4800000000000001E-2</v>
      </c>
    </row>
    <row r="1968" spans="1:10" hidden="1">
      <c r="A1968" t="s">
        <v>570</v>
      </c>
      <c r="B1968">
        <v>219</v>
      </c>
      <c r="C1968" t="s">
        <v>819</v>
      </c>
      <c r="D1968">
        <v>222</v>
      </c>
      <c r="E1968" t="s">
        <v>298</v>
      </c>
      <c r="F1968" t="s">
        <v>2322</v>
      </c>
      <c r="G1968" t="s">
        <v>2330</v>
      </c>
      <c r="H1968" t="s">
        <v>1588</v>
      </c>
      <c r="I1968" t="s">
        <v>1404</v>
      </c>
      <c r="J1968">
        <v>0.95199999999999996</v>
      </c>
    </row>
    <row r="1969" spans="1:10" hidden="1">
      <c r="A1969" t="s">
        <v>570</v>
      </c>
      <c r="B1969">
        <v>219</v>
      </c>
      <c r="C1969" t="s">
        <v>819</v>
      </c>
      <c r="D1969">
        <v>222</v>
      </c>
      <c r="E1969" t="s">
        <v>298</v>
      </c>
      <c r="F1969" t="s">
        <v>2332</v>
      </c>
      <c r="G1969" t="s">
        <v>2333</v>
      </c>
      <c r="H1969" t="s">
        <v>1385</v>
      </c>
      <c r="I1969" t="s">
        <v>1404</v>
      </c>
      <c r="J1969">
        <v>0.441</v>
      </c>
    </row>
    <row r="1970" spans="1:10" hidden="1">
      <c r="A1970" t="s">
        <v>570</v>
      </c>
      <c r="B1970">
        <v>219</v>
      </c>
      <c r="C1970" t="s">
        <v>819</v>
      </c>
      <c r="D1970">
        <v>222</v>
      </c>
      <c r="E1970" t="s">
        <v>298</v>
      </c>
      <c r="F1970" t="s">
        <v>2332</v>
      </c>
      <c r="G1970" t="s">
        <v>2334</v>
      </c>
      <c r="H1970" t="s">
        <v>1589</v>
      </c>
      <c r="I1970" t="s">
        <v>1404</v>
      </c>
      <c r="J1970">
        <v>0.55900000000000005</v>
      </c>
    </row>
    <row r="1971" spans="1:10" hidden="1">
      <c r="A1971" t="s">
        <v>570</v>
      </c>
      <c r="B1971">
        <v>219</v>
      </c>
      <c r="C1971" t="s">
        <v>819</v>
      </c>
      <c r="D1971">
        <v>221</v>
      </c>
      <c r="E1971" t="s">
        <v>438</v>
      </c>
      <c r="F1971" t="s">
        <v>1243</v>
      </c>
      <c r="G1971" t="s">
        <v>1243</v>
      </c>
      <c r="H1971" t="s">
        <v>1405</v>
      </c>
      <c r="I1971" t="s">
        <v>1405</v>
      </c>
      <c r="J1971">
        <v>1</v>
      </c>
    </row>
    <row r="1972" spans="1:10" hidden="1">
      <c r="A1972" t="s">
        <v>570</v>
      </c>
      <c r="B1972">
        <v>219</v>
      </c>
      <c r="C1972" t="s">
        <v>819</v>
      </c>
      <c r="D1972">
        <v>221</v>
      </c>
      <c r="E1972" t="s">
        <v>438</v>
      </c>
      <c r="F1972" t="s">
        <v>2311</v>
      </c>
      <c r="G1972" t="s">
        <v>2316</v>
      </c>
      <c r="H1972" t="s">
        <v>1340</v>
      </c>
      <c r="I1972" t="s">
        <v>1405</v>
      </c>
      <c r="J1972">
        <v>0.28160000000000002</v>
      </c>
    </row>
    <row r="1973" spans="1:10" hidden="1">
      <c r="A1973" t="s">
        <v>570</v>
      </c>
      <c r="B1973">
        <v>219</v>
      </c>
      <c r="C1973" t="s">
        <v>819</v>
      </c>
      <c r="D1973">
        <v>221</v>
      </c>
      <c r="E1973" t="s">
        <v>438</v>
      </c>
      <c r="F1973" t="s">
        <v>2311</v>
      </c>
      <c r="G1973" t="s">
        <v>2317</v>
      </c>
      <c r="H1973" t="s">
        <v>1355</v>
      </c>
      <c r="I1973" t="s">
        <v>1405</v>
      </c>
      <c r="J1973">
        <v>0.21840000000000001</v>
      </c>
    </row>
    <row r="1974" spans="1:10" hidden="1">
      <c r="A1974" t="s">
        <v>570</v>
      </c>
      <c r="B1974">
        <v>219</v>
      </c>
      <c r="C1974" t="s">
        <v>819</v>
      </c>
      <c r="D1974">
        <v>221</v>
      </c>
      <c r="E1974" t="s">
        <v>438</v>
      </c>
      <c r="F1974" t="s">
        <v>2311</v>
      </c>
      <c r="G1974" t="s">
        <v>2336</v>
      </c>
      <c r="H1974" t="s">
        <v>1382</v>
      </c>
      <c r="I1974" t="s">
        <v>1405</v>
      </c>
      <c r="J1974">
        <v>0.25629999999999997</v>
      </c>
    </row>
    <row r="1975" spans="1:10" hidden="1">
      <c r="A1975" t="s">
        <v>570</v>
      </c>
      <c r="B1975">
        <v>219</v>
      </c>
      <c r="C1975" t="s">
        <v>819</v>
      </c>
      <c r="D1975">
        <v>221</v>
      </c>
      <c r="E1975" t="s">
        <v>438</v>
      </c>
      <c r="F1975" t="s">
        <v>2311</v>
      </c>
      <c r="G1975" t="s">
        <v>2337</v>
      </c>
      <c r="H1975" t="s">
        <v>1560</v>
      </c>
      <c r="I1975" t="s">
        <v>1405</v>
      </c>
      <c r="J1975">
        <v>0.2437</v>
      </c>
    </row>
    <row r="1976" spans="1:10" hidden="1">
      <c r="A1976" t="s">
        <v>570</v>
      </c>
      <c r="B1976">
        <v>219</v>
      </c>
      <c r="C1976" t="s">
        <v>819</v>
      </c>
      <c r="D1976">
        <v>221</v>
      </c>
      <c r="E1976" t="s">
        <v>438</v>
      </c>
      <c r="F1976" t="s">
        <v>2320</v>
      </c>
      <c r="G1976" t="s">
        <v>2321</v>
      </c>
      <c r="H1976" t="s">
        <v>1538</v>
      </c>
      <c r="I1976" t="s">
        <v>1405</v>
      </c>
      <c r="J1976">
        <v>0.25319999999999998</v>
      </c>
    </row>
    <row r="1977" spans="1:10" hidden="1">
      <c r="A1977" t="s">
        <v>570</v>
      </c>
      <c r="B1977">
        <v>219</v>
      </c>
      <c r="C1977" t="s">
        <v>819</v>
      </c>
      <c r="D1977">
        <v>221</v>
      </c>
      <c r="E1977" t="s">
        <v>438</v>
      </c>
      <c r="F1977" t="s">
        <v>2320</v>
      </c>
      <c r="G1977" t="s">
        <v>2298</v>
      </c>
      <c r="H1977" t="s">
        <v>1296</v>
      </c>
      <c r="I1977" t="s">
        <v>1405</v>
      </c>
      <c r="J1977">
        <v>0.1867</v>
      </c>
    </row>
    <row r="1978" spans="1:10" hidden="1">
      <c r="A1978" t="s">
        <v>570</v>
      </c>
      <c r="B1978">
        <v>219</v>
      </c>
      <c r="C1978" t="s">
        <v>819</v>
      </c>
      <c r="D1978">
        <v>221</v>
      </c>
      <c r="E1978" t="s">
        <v>438</v>
      </c>
      <c r="F1978" t="s">
        <v>2322</v>
      </c>
      <c r="G1978" t="s">
        <v>2323</v>
      </c>
      <c r="H1978" t="s">
        <v>2344</v>
      </c>
      <c r="I1978" t="s">
        <v>1405</v>
      </c>
      <c r="J1978">
        <v>6.3E-3</v>
      </c>
    </row>
    <row r="1979" spans="1:10" hidden="1">
      <c r="A1979" t="s">
        <v>570</v>
      </c>
      <c r="B1979">
        <v>219</v>
      </c>
      <c r="C1979" t="s">
        <v>819</v>
      </c>
      <c r="D1979">
        <v>221</v>
      </c>
      <c r="E1979" t="s">
        <v>438</v>
      </c>
      <c r="F1979" t="s">
        <v>2322</v>
      </c>
      <c r="G1979" t="s">
        <v>2325</v>
      </c>
      <c r="H1979" t="s">
        <v>2329</v>
      </c>
      <c r="I1979" t="s">
        <v>1405</v>
      </c>
      <c r="J1979">
        <v>9.4999999999999998E-3</v>
      </c>
    </row>
    <row r="1980" spans="1:10" hidden="1">
      <c r="A1980" t="s">
        <v>570</v>
      </c>
      <c r="B1980">
        <v>219</v>
      </c>
      <c r="C1980" t="s">
        <v>819</v>
      </c>
      <c r="D1980">
        <v>221</v>
      </c>
      <c r="E1980" t="s">
        <v>438</v>
      </c>
      <c r="F1980" t="s">
        <v>2322</v>
      </c>
      <c r="G1980" t="s">
        <v>2327</v>
      </c>
      <c r="H1980" t="s">
        <v>1248</v>
      </c>
      <c r="I1980" t="s">
        <v>1405</v>
      </c>
      <c r="J1980">
        <v>1.9E-2</v>
      </c>
    </row>
    <row r="1981" spans="1:10" hidden="1">
      <c r="A1981" t="s">
        <v>570</v>
      </c>
      <c r="B1981">
        <v>219</v>
      </c>
      <c r="C1981" t="s">
        <v>819</v>
      </c>
      <c r="D1981">
        <v>221</v>
      </c>
      <c r="E1981" t="s">
        <v>438</v>
      </c>
      <c r="F1981" t="s">
        <v>2322</v>
      </c>
      <c r="G1981" t="s">
        <v>2328</v>
      </c>
      <c r="H1981" t="s">
        <v>1323</v>
      </c>
      <c r="I1981" t="s">
        <v>1405</v>
      </c>
      <c r="J1981">
        <v>5.7000000000000002E-2</v>
      </c>
    </row>
    <row r="1982" spans="1:10" hidden="1">
      <c r="A1982" t="s">
        <v>570</v>
      </c>
      <c r="B1982">
        <v>219</v>
      </c>
      <c r="C1982" t="s">
        <v>819</v>
      </c>
      <c r="D1982">
        <v>221</v>
      </c>
      <c r="E1982" t="s">
        <v>438</v>
      </c>
      <c r="F1982" t="s">
        <v>2322</v>
      </c>
      <c r="G1982" t="s">
        <v>2330</v>
      </c>
      <c r="H1982" t="s">
        <v>1629</v>
      </c>
      <c r="I1982" t="s">
        <v>1405</v>
      </c>
      <c r="J1982">
        <v>0.90820000000000001</v>
      </c>
    </row>
    <row r="1983" spans="1:10" hidden="1">
      <c r="A1983" t="s">
        <v>570</v>
      </c>
      <c r="B1983">
        <v>219</v>
      </c>
      <c r="C1983" t="s">
        <v>819</v>
      </c>
      <c r="D1983">
        <v>221</v>
      </c>
      <c r="E1983" t="s">
        <v>438</v>
      </c>
      <c r="F1983" t="s">
        <v>2332</v>
      </c>
      <c r="G1983" t="s">
        <v>2333</v>
      </c>
      <c r="H1983" t="s">
        <v>1663</v>
      </c>
      <c r="I1983" t="s">
        <v>1405</v>
      </c>
      <c r="J1983">
        <v>0.53480000000000005</v>
      </c>
    </row>
    <row r="1984" spans="1:10" hidden="1">
      <c r="A1984" t="s">
        <v>570</v>
      </c>
      <c r="B1984">
        <v>219</v>
      </c>
      <c r="C1984" t="s">
        <v>819</v>
      </c>
      <c r="D1984">
        <v>221</v>
      </c>
      <c r="E1984" t="s">
        <v>438</v>
      </c>
      <c r="F1984" t="s">
        <v>2332</v>
      </c>
      <c r="G1984" t="s">
        <v>2334</v>
      </c>
      <c r="H1984" t="s">
        <v>1259</v>
      </c>
      <c r="I1984" t="s">
        <v>1405</v>
      </c>
      <c r="J1984">
        <v>0.4652</v>
      </c>
    </row>
    <row r="1985" spans="1:10" hidden="1">
      <c r="A1985" t="s">
        <v>570</v>
      </c>
      <c r="B1985">
        <v>219</v>
      </c>
      <c r="C1985" t="s">
        <v>819</v>
      </c>
      <c r="D1985">
        <v>220</v>
      </c>
      <c r="E1985" t="s">
        <v>506</v>
      </c>
      <c r="F1985" t="s">
        <v>1243</v>
      </c>
      <c r="G1985" t="s">
        <v>1243</v>
      </c>
      <c r="H1985" t="s">
        <v>2351</v>
      </c>
      <c r="I1985" t="s">
        <v>2351</v>
      </c>
      <c r="J1985">
        <v>1</v>
      </c>
    </row>
    <row r="1986" spans="1:10" hidden="1">
      <c r="A1986" t="s">
        <v>570</v>
      </c>
      <c r="B1986">
        <v>219</v>
      </c>
      <c r="C1986" t="s">
        <v>819</v>
      </c>
      <c r="D1986">
        <v>220</v>
      </c>
      <c r="E1986" t="s">
        <v>506</v>
      </c>
      <c r="F1986" t="s">
        <v>2311</v>
      </c>
      <c r="G1986" t="s">
        <v>2312</v>
      </c>
      <c r="H1986" t="s">
        <v>1310</v>
      </c>
      <c r="I1986" t="s">
        <v>2351</v>
      </c>
      <c r="J1986">
        <v>0.155</v>
      </c>
    </row>
    <row r="1987" spans="1:10" hidden="1">
      <c r="A1987" t="s">
        <v>570</v>
      </c>
      <c r="B1987">
        <v>219</v>
      </c>
      <c r="C1987" t="s">
        <v>819</v>
      </c>
      <c r="D1987">
        <v>220</v>
      </c>
      <c r="E1987" t="s">
        <v>506</v>
      </c>
      <c r="F1987" t="s">
        <v>2311</v>
      </c>
      <c r="G1987" t="s">
        <v>2313</v>
      </c>
      <c r="H1987" t="s">
        <v>1319</v>
      </c>
      <c r="I1987" t="s">
        <v>2351</v>
      </c>
      <c r="J1987">
        <v>0.21829999999999999</v>
      </c>
    </row>
    <row r="1988" spans="1:10" hidden="1">
      <c r="A1988" t="s">
        <v>570</v>
      </c>
      <c r="B1988">
        <v>219</v>
      </c>
      <c r="C1988" t="s">
        <v>819</v>
      </c>
      <c r="D1988">
        <v>220</v>
      </c>
      <c r="E1988" t="s">
        <v>506</v>
      </c>
      <c r="F1988" t="s">
        <v>2311</v>
      </c>
      <c r="G1988" t="s">
        <v>2314</v>
      </c>
      <c r="H1988" t="s">
        <v>1288</v>
      </c>
      <c r="I1988" t="s">
        <v>2351</v>
      </c>
      <c r="J1988">
        <v>0.1419</v>
      </c>
    </row>
    <row r="1989" spans="1:10" hidden="1">
      <c r="A1989" t="s">
        <v>570</v>
      </c>
      <c r="B1989">
        <v>219</v>
      </c>
      <c r="C1989" t="s">
        <v>819</v>
      </c>
      <c r="D1989">
        <v>220</v>
      </c>
      <c r="E1989" t="s">
        <v>506</v>
      </c>
      <c r="F1989" t="s">
        <v>2311</v>
      </c>
      <c r="G1989" t="s">
        <v>2315</v>
      </c>
      <c r="H1989" t="s">
        <v>1538</v>
      </c>
      <c r="I1989" t="s">
        <v>2351</v>
      </c>
      <c r="J1989">
        <v>0.17469999999999999</v>
      </c>
    </row>
    <row r="1990" spans="1:10" hidden="1">
      <c r="A1990" t="s">
        <v>570</v>
      </c>
      <c r="B1990">
        <v>219</v>
      </c>
      <c r="C1990" t="s">
        <v>819</v>
      </c>
      <c r="D1990">
        <v>220</v>
      </c>
      <c r="E1990" t="s">
        <v>506</v>
      </c>
      <c r="F1990" t="s">
        <v>2311</v>
      </c>
      <c r="G1990" t="s">
        <v>2318</v>
      </c>
      <c r="H1990" t="s">
        <v>1602</v>
      </c>
      <c r="I1990" t="s">
        <v>2351</v>
      </c>
      <c r="J1990">
        <v>0.17899999999999999</v>
      </c>
    </row>
    <row r="1991" spans="1:10" hidden="1">
      <c r="A1991" t="s">
        <v>570</v>
      </c>
      <c r="B1991">
        <v>219</v>
      </c>
      <c r="C1991" t="s">
        <v>819</v>
      </c>
      <c r="D1991">
        <v>220</v>
      </c>
      <c r="E1991" t="s">
        <v>506</v>
      </c>
      <c r="F1991" t="s">
        <v>2311</v>
      </c>
      <c r="G1991" t="s">
        <v>2319</v>
      </c>
      <c r="H1991" t="s">
        <v>1510</v>
      </c>
      <c r="I1991" t="s">
        <v>2351</v>
      </c>
      <c r="J1991">
        <v>0.13100000000000001</v>
      </c>
    </row>
    <row r="1992" spans="1:10" hidden="1">
      <c r="A1992" t="s">
        <v>570</v>
      </c>
      <c r="B1992">
        <v>219</v>
      </c>
      <c r="C1992" t="s">
        <v>819</v>
      </c>
      <c r="D1992">
        <v>220</v>
      </c>
      <c r="E1992" t="s">
        <v>506</v>
      </c>
      <c r="F1992" t="s">
        <v>2320</v>
      </c>
      <c r="G1992" t="s">
        <v>2321</v>
      </c>
      <c r="H1992" t="s">
        <v>1364</v>
      </c>
      <c r="I1992" t="s">
        <v>2351</v>
      </c>
      <c r="J1992">
        <v>0.2205</v>
      </c>
    </row>
    <row r="1993" spans="1:10" hidden="1">
      <c r="A1993" t="s">
        <v>570</v>
      </c>
      <c r="B1993">
        <v>219</v>
      </c>
      <c r="C1993" t="s">
        <v>819</v>
      </c>
      <c r="D1993">
        <v>220</v>
      </c>
      <c r="E1993" t="s">
        <v>506</v>
      </c>
      <c r="F1993" t="s">
        <v>2320</v>
      </c>
      <c r="G1993" t="s">
        <v>2340</v>
      </c>
      <c r="H1993" t="s">
        <v>1399</v>
      </c>
      <c r="I1993" t="s">
        <v>2351</v>
      </c>
      <c r="J1993">
        <v>6.7699999999999996E-2</v>
      </c>
    </row>
    <row r="1994" spans="1:10" hidden="1">
      <c r="A1994" t="s">
        <v>570</v>
      </c>
      <c r="B1994">
        <v>219</v>
      </c>
      <c r="C1994" t="s">
        <v>819</v>
      </c>
      <c r="D1994">
        <v>220</v>
      </c>
      <c r="E1994" t="s">
        <v>506</v>
      </c>
      <c r="F1994" t="s">
        <v>2320</v>
      </c>
      <c r="G1994" t="s">
        <v>2341</v>
      </c>
      <c r="H1994" t="s">
        <v>1312</v>
      </c>
      <c r="I1994" t="s">
        <v>2351</v>
      </c>
      <c r="J1994">
        <v>1.09E-2</v>
      </c>
    </row>
    <row r="1995" spans="1:10" hidden="1">
      <c r="A1995" t="s">
        <v>570</v>
      </c>
      <c r="B1995">
        <v>219</v>
      </c>
      <c r="C1995" t="s">
        <v>819</v>
      </c>
      <c r="D1995">
        <v>220</v>
      </c>
      <c r="E1995" t="s">
        <v>506</v>
      </c>
      <c r="F1995" t="s">
        <v>2320</v>
      </c>
      <c r="G1995" t="s">
        <v>2298</v>
      </c>
      <c r="H1995" t="s">
        <v>1611</v>
      </c>
      <c r="I1995" t="s">
        <v>2351</v>
      </c>
      <c r="J1995">
        <v>0.19869999999999999</v>
      </c>
    </row>
    <row r="1996" spans="1:10" hidden="1">
      <c r="A1996" t="s">
        <v>570</v>
      </c>
      <c r="B1996">
        <v>219</v>
      </c>
      <c r="C1996" t="s">
        <v>819</v>
      </c>
      <c r="D1996">
        <v>220</v>
      </c>
      <c r="E1996" t="s">
        <v>506</v>
      </c>
      <c r="F1996" t="s">
        <v>2322</v>
      </c>
      <c r="G1996" t="s">
        <v>2323</v>
      </c>
      <c r="H1996" t="s">
        <v>2324</v>
      </c>
      <c r="I1996" t="s">
        <v>2351</v>
      </c>
      <c r="J1996">
        <v>2.2000000000000001E-3</v>
      </c>
    </row>
    <row r="1997" spans="1:10" hidden="1">
      <c r="A1997" t="s">
        <v>570</v>
      </c>
      <c r="B1997">
        <v>219</v>
      </c>
      <c r="C1997" t="s">
        <v>819</v>
      </c>
      <c r="D1997">
        <v>220</v>
      </c>
      <c r="E1997" t="s">
        <v>506</v>
      </c>
      <c r="F1997" t="s">
        <v>2322</v>
      </c>
      <c r="G1997" t="s">
        <v>2325</v>
      </c>
      <c r="H1997" t="s">
        <v>2324</v>
      </c>
      <c r="I1997" t="s">
        <v>2351</v>
      </c>
      <c r="J1997">
        <v>2.2000000000000001E-3</v>
      </c>
    </row>
    <row r="1998" spans="1:10" hidden="1">
      <c r="A1998" t="s">
        <v>570</v>
      </c>
      <c r="B1998">
        <v>219</v>
      </c>
      <c r="C1998" t="s">
        <v>819</v>
      </c>
      <c r="D1998">
        <v>220</v>
      </c>
      <c r="E1998" t="s">
        <v>506</v>
      </c>
      <c r="F1998" t="s">
        <v>2322</v>
      </c>
      <c r="G1998" t="s">
        <v>2326</v>
      </c>
      <c r="H1998" t="s">
        <v>1248</v>
      </c>
      <c r="I1998" t="s">
        <v>2351</v>
      </c>
      <c r="J1998">
        <v>1.3100000000000001E-2</v>
      </c>
    </row>
    <row r="1999" spans="1:10" hidden="1">
      <c r="A1999" t="s">
        <v>570</v>
      </c>
      <c r="B1999">
        <v>219</v>
      </c>
      <c r="C1999" t="s">
        <v>819</v>
      </c>
      <c r="D1999">
        <v>220</v>
      </c>
      <c r="E1999" t="s">
        <v>506</v>
      </c>
      <c r="F1999" t="s">
        <v>2322</v>
      </c>
      <c r="G1999" t="s">
        <v>2327</v>
      </c>
      <c r="H1999" t="s">
        <v>1312</v>
      </c>
      <c r="I1999" t="s">
        <v>2351</v>
      </c>
      <c r="J1999">
        <v>1.09E-2</v>
      </c>
    </row>
    <row r="2000" spans="1:10" hidden="1">
      <c r="A2000" t="s">
        <v>570</v>
      </c>
      <c r="B2000">
        <v>219</v>
      </c>
      <c r="C2000" t="s">
        <v>819</v>
      </c>
      <c r="D2000">
        <v>220</v>
      </c>
      <c r="E2000" t="s">
        <v>506</v>
      </c>
      <c r="F2000" t="s">
        <v>2322</v>
      </c>
      <c r="G2000" t="s">
        <v>2328</v>
      </c>
      <c r="H2000" t="s">
        <v>1417</v>
      </c>
      <c r="I2000" t="s">
        <v>2351</v>
      </c>
      <c r="J2000">
        <v>4.5900000000000003E-2</v>
      </c>
    </row>
    <row r="2001" spans="1:10" hidden="1">
      <c r="A2001" t="s">
        <v>570</v>
      </c>
      <c r="B2001">
        <v>219</v>
      </c>
      <c r="C2001" t="s">
        <v>819</v>
      </c>
      <c r="D2001">
        <v>220</v>
      </c>
      <c r="E2001" t="s">
        <v>506</v>
      </c>
      <c r="F2001" t="s">
        <v>2322</v>
      </c>
      <c r="G2001" t="s">
        <v>2330</v>
      </c>
      <c r="H2001" t="s">
        <v>1648</v>
      </c>
      <c r="I2001" t="s">
        <v>2351</v>
      </c>
      <c r="J2001">
        <v>0.92579999999999996</v>
      </c>
    </row>
    <row r="2002" spans="1:10" hidden="1">
      <c r="A2002" t="s">
        <v>570</v>
      </c>
      <c r="B2002">
        <v>219</v>
      </c>
      <c r="C2002" t="s">
        <v>819</v>
      </c>
      <c r="D2002">
        <v>220</v>
      </c>
      <c r="E2002" t="s">
        <v>506</v>
      </c>
      <c r="F2002" t="s">
        <v>2332</v>
      </c>
      <c r="G2002" t="s">
        <v>2333</v>
      </c>
      <c r="H2002" t="s">
        <v>1638</v>
      </c>
      <c r="I2002" t="s">
        <v>2351</v>
      </c>
      <c r="J2002">
        <v>0.45850000000000002</v>
      </c>
    </row>
    <row r="2003" spans="1:10" hidden="1">
      <c r="A2003" t="s">
        <v>570</v>
      </c>
      <c r="B2003">
        <v>219</v>
      </c>
      <c r="C2003" t="s">
        <v>819</v>
      </c>
      <c r="D2003">
        <v>220</v>
      </c>
      <c r="E2003" t="s">
        <v>506</v>
      </c>
      <c r="F2003" t="s">
        <v>2332</v>
      </c>
      <c r="G2003" t="s">
        <v>2334</v>
      </c>
      <c r="H2003" t="s">
        <v>2403</v>
      </c>
      <c r="I2003" t="s">
        <v>2351</v>
      </c>
      <c r="J2003">
        <v>0.54149999999999998</v>
      </c>
    </row>
    <row r="2004" spans="1:10" hidden="1">
      <c r="A2004" t="s">
        <v>570</v>
      </c>
      <c r="B2004">
        <v>225</v>
      </c>
      <c r="C2004" t="s">
        <v>821</v>
      </c>
      <c r="D2004">
        <v>226</v>
      </c>
      <c r="E2004" t="s">
        <v>304</v>
      </c>
      <c r="F2004" t="s">
        <v>1243</v>
      </c>
      <c r="G2004" t="s">
        <v>1243</v>
      </c>
      <c r="H2004" t="s">
        <v>1431</v>
      </c>
      <c r="I2004" t="s">
        <v>1431</v>
      </c>
      <c r="J2004">
        <v>1</v>
      </c>
    </row>
    <row r="2005" spans="1:10" hidden="1">
      <c r="A2005" t="s">
        <v>570</v>
      </c>
      <c r="B2005">
        <v>225</v>
      </c>
      <c r="C2005" t="s">
        <v>821</v>
      </c>
      <c r="D2005">
        <v>226</v>
      </c>
      <c r="E2005" t="s">
        <v>304</v>
      </c>
      <c r="F2005" t="s">
        <v>2311</v>
      </c>
      <c r="G2005" t="s">
        <v>2312</v>
      </c>
      <c r="H2005" t="s">
        <v>1252</v>
      </c>
      <c r="I2005" t="s">
        <v>1431</v>
      </c>
      <c r="J2005">
        <v>6.3799999999999996E-2</v>
      </c>
    </row>
    <row r="2006" spans="1:10" hidden="1">
      <c r="A2006" t="s">
        <v>570</v>
      </c>
      <c r="B2006">
        <v>225</v>
      </c>
      <c r="C2006" t="s">
        <v>821</v>
      </c>
      <c r="D2006">
        <v>226</v>
      </c>
      <c r="E2006" t="s">
        <v>304</v>
      </c>
      <c r="F2006" t="s">
        <v>2311</v>
      </c>
      <c r="G2006" t="s">
        <v>2313</v>
      </c>
      <c r="H2006" t="s">
        <v>1312</v>
      </c>
      <c r="I2006" t="s">
        <v>1431</v>
      </c>
      <c r="J2006">
        <v>3.5499999999999997E-2</v>
      </c>
    </row>
    <row r="2007" spans="1:10" hidden="1">
      <c r="A2007" t="s">
        <v>570</v>
      </c>
      <c r="B2007">
        <v>225</v>
      </c>
      <c r="C2007" t="s">
        <v>821</v>
      </c>
      <c r="D2007">
        <v>226</v>
      </c>
      <c r="E2007" t="s">
        <v>304</v>
      </c>
      <c r="F2007" t="s">
        <v>2311</v>
      </c>
      <c r="G2007" t="s">
        <v>2314</v>
      </c>
      <c r="H2007" t="s">
        <v>1298</v>
      </c>
      <c r="I2007" t="s">
        <v>1431</v>
      </c>
      <c r="J2007">
        <v>0.10639999999999999</v>
      </c>
    </row>
    <row r="2008" spans="1:10" hidden="1">
      <c r="A2008" t="s">
        <v>570</v>
      </c>
      <c r="B2008">
        <v>225</v>
      </c>
      <c r="C2008" t="s">
        <v>821</v>
      </c>
      <c r="D2008">
        <v>226</v>
      </c>
      <c r="E2008" t="s">
        <v>304</v>
      </c>
      <c r="F2008" t="s">
        <v>2311</v>
      </c>
      <c r="G2008" t="s">
        <v>2315</v>
      </c>
      <c r="H2008" t="s">
        <v>1323</v>
      </c>
      <c r="I2008" t="s">
        <v>1431</v>
      </c>
      <c r="J2008">
        <v>0.12770000000000001</v>
      </c>
    </row>
    <row r="2009" spans="1:10" hidden="1">
      <c r="A2009" t="s">
        <v>570</v>
      </c>
      <c r="B2009">
        <v>225</v>
      </c>
      <c r="C2009" t="s">
        <v>821</v>
      </c>
      <c r="D2009">
        <v>226</v>
      </c>
      <c r="E2009" t="s">
        <v>304</v>
      </c>
      <c r="F2009" t="s">
        <v>2311</v>
      </c>
      <c r="G2009" t="s">
        <v>2316</v>
      </c>
      <c r="H2009" t="s">
        <v>1298</v>
      </c>
      <c r="I2009" t="s">
        <v>1431</v>
      </c>
      <c r="J2009">
        <v>0.10639999999999999</v>
      </c>
    </row>
    <row r="2010" spans="1:10" hidden="1">
      <c r="A2010" t="s">
        <v>570</v>
      </c>
      <c r="B2010">
        <v>225</v>
      </c>
      <c r="C2010" t="s">
        <v>821</v>
      </c>
      <c r="D2010">
        <v>226</v>
      </c>
      <c r="E2010" t="s">
        <v>304</v>
      </c>
      <c r="F2010" t="s">
        <v>2311</v>
      </c>
      <c r="G2010" t="s">
        <v>2317</v>
      </c>
      <c r="H2010" t="s">
        <v>1323</v>
      </c>
      <c r="I2010" t="s">
        <v>1431</v>
      </c>
      <c r="J2010">
        <v>0.12770000000000001</v>
      </c>
    </row>
    <row r="2011" spans="1:10" hidden="1">
      <c r="A2011" t="s">
        <v>570</v>
      </c>
      <c r="B2011">
        <v>225</v>
      </c>
      <c r="C2011" t="s">
        <v>821</v>
      </c>
      <c r="D2011">
        <v>226</v>
      </c>
      <c r="E2011" t="s">
        <v>304</v>
      </c>
      <c r="F2011" t="s">
        <v>2311</v>
      </c>
      <c r="G2011" t="s">
        <v>2336</v>
      </c>
      <c r="H2011" t="s">
        <v>1357</v>
      </c>
      <c r="I2011" t="s">
        <v>1431</v>
      </c>
      <c r="J2011">
        <v>8.5099999999999995E-2</v>
      </c>
    </row>
    <row r="2012" spans="1:10" hidden="1">
      <c r="A2012" t="s">
        <v>570</v>
      </c>
      <c r="B2012">
        <v>225</v>
      </c>
      <c r="C2012" t="s">
        <v>821</v>
      </c>
      <c r="D2012">
        <v>226</v>
      </c>
      <c r="E2012" t="s">
        <v>304</v>
      </c>
      <c r="F2012" t="s">
        <v>2311</v>
      </c>
      <c r="G2012" t="s">
        <v>2337</v>
      </c>
      <c r="H2012" t="s">
        <v>1333</v>
      </c>
      <c r="I2012" t="s">
        <v>1431</v>
      </c>
      <c r="J2012">
        <v>0.1206</v>
      </c>
    </row>
    <row r="2013" spans="1:10" hidden="1">
      <c r="A2013" t="s">
        <v>570</v>
      </c>
      <c r="B2013">
        <v>225</v>
      </c>
      <c r="C2013" t="s">
        <v>821</v>
      </c>
      <c r="D2013">
        <v>226</v>
      </c>
      <c r="E2013" t="s">
        <v>304</v>
      </c>
      <c r="F2013" t="s">
        <v>2311</v>
      </c>
      <c r="G2013" t="s">
        <v>2318</v>
      </c>
      <c r="H2013" t="s">
        <v>1417</v>
      </c>
      <c r="I2013" t="s">
        <v>1431</v>
      </c>
      <c r="J2013">
        <v>0.1489</v>
      </c>
    </row>
    <row r="2014" spans="1:10" hidden="1">
      <c r="A2014" t="s">
        <v>570</v>
      </c>
      <c r="B2014">
        <v>225</v>
      </c>
      <c r="C2014" t="s">
        <v>821</v>
      </c>
      <c r="D2014">
        <v>226</v>
      </c>
      <c r="E2014" t="s">
        <v>304</v>
      </c>
      <c r="F2014" t="s">
        <v>2311</v>
      </c>
      <c r="G2014" t="s">
        <v>2319</v>
      </c>
      <c r="H2014" t="s">
        <v>1401</v>
      </c>
      <c r="I2014" t="s">
        <v>1431</v>
      </c>
      <c r="J2014">
        <v>7.8E-2</v>
      </c>
    </row>
    <row r="2015" spans="1:10" hidden="1">
      <c r="A2015" t="s">
        <v>570</v>
      </c>
      <c r="B2015">
        <v>225</v>
      </c>
      <c r="C2015" t="s">
        <v>821</v>
      </c>
      <c r="D2015">
        <v>226</v>
      </c>
      <c r="E2015" t="s">
        <v>304</v>
      </c>
      <c r="F2015" t="s">
        <v>2320</v>
      </c>
      <c r="G2015" t="s">
        <v>2321</v>
      </c>
      <c r="H2015" t="s">
        <v>1251</v>
      </c>
      <c r="I2015" t="s">
        <v>1431</v>
      </c>
      <c r="J2015">
        <v>0.25530000000000003</v>
      </c>
    </row>
    <row r="2016" spans="1:10" hidden="1">
      <c r="A2016" t="s">
        <v>570</v>
      </c>
      <c r="B2016">
        <v>225</v>
      </c>
      <c r="C2016" t="s">
        <v>821</v>
      </c>
      <c r="D2016">
        <v>226</v>
      </c>
      <c r="E2016" t="s">
        <v>304</v>
      </c>
      <c r="F2016" t="s">
        <v>2320</v>
      </c>
      <c r="G2016" t="s">
        <v>2298</v>
      </c>
      <c r="H2016" t="s">
        <v>1541</v>
      </c>
      <c r="I2016" t="s">
        <v>1431</v>
      </c>
      <c r="J2016">
        <v>0.1915</v>
      </c>
    </row>
    <row r="2017" spans="1:10" hidden="1">
      <c r="A2017" t="s">
        <v>570</v>
      </c>
      <c r="B2017">
        <v>225</v>
      </c>
      <c r="C2017" t="s">
        <v>821</v>
      </c>
      <c r="D2017">
        <v>226</v>
      </c>
      <c r="E2017" t="s">
        <v>304</v>
      </c>
      <c r="F2017" t="s">
        <v>2322</v>
      </c>
      <c r="G2017" t="s">
        <v>2330</v>
      </c>
      <c r="H2017" t="s">
        <v>1431</v>
      </c>
      <c r="I2017" t="s">
        <v>1431</v>
      </c>
      <c r="J2017">
        <v>1</v>
      </c>
    </row>
    <row r="2018" spans="1:10" hidden="1">
      <c r="A2018" t="s">
        <v>570</v>
      </c>
      <c r="B2018">
        <v>225</v>
      </c>
      <c r="C2018" t="s">
        <v>821</v>
      </c>
      <c r="D2018">
        <v>226</v>
      </c>
      <c r="E2018" t="s">
        <v>304</v>
      </c>
      <c r="F2018" t="s">
        <v>2332</v>
      </c>
      <c r="G2018" t="s">
        <v>2333</v>
      </c>
      <c r="H2018" t="s">
        <v>1444</v>
      </c>
      <c r="I2018" t="s">
        <v>1431</v>
      </c>
      <c r="J2018">
        <v>0.4965</v>
      </c>
    </row>
    <row r="2019" spans="1:10" hidden="1">
      <c r="A2019" t="s">
        <v>570</v>
      </c>
      <c r="B2019">
        <v>225</v>
      </c>
      <c r="C2019" t="s">
        <v>821</v>
      </c>
      <c r="D2019">
        <v>226</v>
      </c>
      <c r="E2019" t="s">
        <v>304</v>
      </c>
      <c r="F2019" t="s">
        <v>2332</v>
      </c>
      <c r="G2019" t="s">
        <v>2334</v>
      </c>
      <c r="H2019" t="s">
        <v>1310</v>
      </c>
      <c r="I2019" t="s">
        <v>1431</v>
      </c>
      <c r="J2019">
        <v>0.50349999999999995</v>
      </c>
    </row>
    <row r="2020" spans="1:10" hidden="1">
      <c r="A2020" t="s">
        <v>570</v>
      </c>
      <c r="B2020">
        <v>1009</v>
      </c>
      <c r="C2020" t="s">
        <v>674</v>
      </c>
      <c r="D2020">
        <v>1010</v>
      </c>
      <c r="E2020" t="s">
        <v>122</v>
      </c>
      <c r="F2020" t="s">
        <v>1243</v>
      </c>
      <c r="G2020" t="s">
        <v>1243</v>
      </c>
      <c r="H2020" t="s">
        <v>1353</v>
      </c>
      <c r="I2020" t="s">
        <v>1353</v>
      </c>
      <c r="J2020">
        <v>1</v>
      </c>
    </row>
    <row r="2021" spans="1:10" hidden="1">
      <c r="A2021" t="s">
        <v>570</v>
      </c>
      <c r="B2021">
        <v>1009</v>
      </c>
      <c r="C2021" t="s">
        <v>674</v>
      </c>
      <c r="D2021">
        <v>1010</v>
      </c>
      <c r="E2021" t="s">
        <v>122</v>
      </c>
      <c r="F2021" t="s">
        <v>2311</v>
      </c>
      <c r="G2021" t="s">
        <v>2312</v>
      </c>
      <c r="H2021" t="s">
        <v>1357</v>
      </c>
      <c r="I2021" t="s">
        <v>1353</v>
      </c>
      <c r="J2021">
        <v>0.1333</v>
      </c>
    </row>
    <row r="2022" spans="1:10" hidden="1">
      <c r="A2022" t="s">
        <v>570</v>
      </c>
      <c r="B2022">
        <v>1009</v>
      </c>
      <c r="C2022" t="s">
        <v>674</v>
      </c>
      <c r="D2022">
        <v>1010</v>
      </c>
      <c r="E2022" t="s">
        <v>122</v>
      </c>
      <c r="F2022" t="s">
        <v>2311</v>
      </c>
      <c r="G2022" t="s">
        <v>2313</v>
      </c>
      <c r="H2022" t="s">
        <v>1250</v>
      </c>
      <c r="I2022" t="s">
        <v>1353</v>
      </c>
      <c r="J2022">
        <v>0.1111</v>
      </c>
    </row>
    <row r="2023" spans="1:10" hidden="1">
      <c r="A2023" t="s">
        <v>570</v>
      </c>
      <c r="B2023">
        <v>1009</v>
      </c>
      <c r="C2023" t="s">
        <v>674</v>
      </c>
      <c r="D2023">
        <v>1010</v>
      </c>
      <c r="E2023" t="s">
        <v>122</v>
      </c>
      <c r="F2023" t="s">
        <v>2311</v>
      </c>
      <c r="G2023" t="s">
        <v>2314</v>
      </c>
      <c r="H2023" t="s">
        <v>1312</v>
      </c>
      <c r="I2023" t="s">
        <v>1353</v>
      </c>
      <c r="J2023">
        <v>5.5599999999999997E-2</v>
      </c>
    </row>
    <row r="2024" spans="1:10" hidden="1">
      <c r="A2024" t="s">
        <v>570</v>
      </c>
      <c r="B2024">
        <v>1009</v>
      </c>
      <c r="C2024" t="s">
        <v>674</v>
      </c>
      <c r="D2024">
        <v>1010</v>
      </c>
      <c r="E2024" t="s">
        <v>122</v>
      </c>
      <c r="F2024" t="s">
        <v>2311</v>
      </c>
      <c r="G2024" t="s">
        <v>2315</v>
      </c>
      <c r="H2024" t="s">
        <v>1352</v>
      </c>
      <c r="I2024" t="s">
        <v>1353</v>
      </c>
      <c r="J2024">
        <v>7.7799999999999994E-2</v>
      </c>
    </row>
    <row r="2025" spans="1:10" hidden="1">
      <c r="A2025" t="s">
        <v>570</v>
      </c>
      <c r="B2025">
        <v>1009</v>
      </c>
      <c r="C2025" t="s">
        <v>674</v>
      </c>
      <c r="D2025">
        <v>1010</v>
      </c>
      <c r="E2025" t="s">
        <v>122</v>
      </c>
      <c r="F2025" t="s">
        <v>2311</v>
      </c>
      <c r="G2025" t="s">
        <v>2316</v>
      </c>
      <c r="H2025" t="s">
        <v>1401</v>
      </c>
      <c r="I2025" t="s">
        <v>1353</v>
      </c>
      <c r="J2025">
        <v>0.1222</v>
      </c>
    </row>
    <row r="2026" spans="1:10" hidden="1">
      <c r="A2026" t="s">
        <v>570</v>
      </c>
      <c r="B2026">
        <v>1009</v>
      </c>
      <c r="C2026" t="s">
        <v>674</v>
      </c>
      <c r="D2026">
        <v>1010</v>
      </c>
      <c r="E2026" t="s">
        <v>122</v>
      </c>
      <c r="F2026" t="s">
        <v>2311</v>
      </c>
      <c r="G2026" t="s">
        <v>2317</v>
      </c>
      <c r="H2026" t="s">
        <v>1357</v>
      </c>
      <c r="I2026" t="s">
        <v>1353</v>
      </c>
      <c r="J2026">
        <v>0.1333</v>
      </c>
    </row>
    <row r="2027" spans="1:10" hidden="1">
      <c r="A2027" t="s">
        <v>570</v>
      </c>
      <c r="B2027">
        <v>1009</v>
      </c>
      <c r="C2027" t="s">
        <v>674</v>
      </c>
      <c r="D2027">
        <v>1010</v>
      </c>
      <c r="E2027" t="s">
        <v>122</v>
      </c>
      <c r="F2027" t="s">
        <v>2311</v>
      </c>
      <c r="G2027" t="s">
        <v>2336</v>
      </c>
      <c r="H2027" t="s">
        <v>2335</v>
      </c>
      <c r="I2027" t="s">
        <v>1353</v>
      </c>
      <c r="J2027">
        <v>4.4400000000000002E-2</v>
      </c>
    </row>
    <row r="2028" spans="1:10" hidden="1">
      <c r="A2028" t="s">
        <v>570</v>
      </c>
      <c r="B2028">
        <v>1009</v>
      </c>
      <c r="C2028" t="s">
        <v>674</v>
      </c>
      <c r="D2028">
        <v>1010</v>
      </c>
      <c r="E2028" t="s">
        <v>122</v>
      </c>
      <c r="F2028" t="s">
        <v>2311</v>
      </c>
      <c r="G2028" t="s">
        <v>2337</v>
      </c>
      <c r="H2028" t="s">
        <v>1335</v>
      </c>
      <c r="I2028" t="s">
        <v>1353</v>
      </c>
      <c r="J2028">
        <v>8.8900000000000007E-2</v>
      </c>
    </row>
    <row r="2029" spans="1:10" hidden="1">
      <c r="A2029" t="s">
        <v>570</v>
      </c>
      <c r="B2029">
        <v>1009</v>
      </c>
      <c r="C2029" t="s">
        <v>674</v>
      </c>
      <c r="D2029">
        <v>1010</v>
      </c>
      <c r="E2029" t="s">
        <v>122</v>
      </c>
      <c r="F2029" t="s">
        <v>2311</v>
      </c>
      <c r="G2029" t="s">
        <v>2318</v>
      </c>
      <c r="H2029" t="s">
        <v>1250</v>
      </c>
      <c r="I2029" t="s">
        <v>1353</v>
      </c>
      <c r="J2029">
        <v>0.1111</v>
      </c>
    </row>
    <row r="2030" spans="1:10" hidden="1">
      <c r="A2030" t="s">
        <v>570</v>
      </c>
      <c r="B2030">
        <v>1009</v>
      </c>
      <c r="C2030" t="s">
        <v>674</v>
      </c>
      <c r="D2030">
        <v>1010</v>
      </c>
      <c r="E2030" t="s">
        <v>122</v>
      </c>
      <c r="F2030" t="s">
        <v>2311</v>
      </c>
      <c r="G2030" t="s">
        <v>2319</v>
      </c>
      <c r="H2030" t="s">
        <v>1401</v>
      </c>
      <c r="I2030" t="s">
        <v>1353</v>
      </c>
      <c r="J2030">
        <v>0.1222</v>
      </c>
    </row>
    <row r="2031" spans="1:10" hidden="1">
      <c r="A2031" t="s">
        <v>570</v>
      </c>
      <c r="B2031">
        <v>1009</v>
      </c>
      <c r="C2031" t="s">
        <v>674</v>
      </c>
      <c r="D2031">
        <v>1010</v>
      </c>
      <c r="E2031" t="s">
        <v>122</v>
      </c>
      <c r="F2031" t="s">
        <v>2320</v>
      </c>
      <c r="G2031" t="s">
        <v>2321</v>
      </c>
      <c r="H2031" t="s">
        <v>1402</v>
      </c>
      <c r="I2031" t="s">
        <v>1353</v>
      </c>
      <c r="J2031">
        <v>0.55559999999999998</v>
      </c>
    </row>
    <row r="2032" spans="1:10" hidden="1">
      <c r="A2032" t="s">
        <v>570</v>
      </c>
      <c r="B2032">
        <v>1009</v>
      </c>
      <c r="C2032" t="s">
        <v>674</v>
      </c>
      <c r="D2032">
        <v>1010</v>
      </c>
      <c r="E2032" t="s">
        <v>122</v>
      </c>
      <c r="F2032" t="s">
        <v>2320</v>
      </c>
      <c r="G2032" t="s">
        <v>2298</v>
      </c>
      <c r="H2032" t="s">
        <v>1246</v>
      </c>
      <c r="I2032" t="s">
        <v>1353</v>
      </c>
      <c r="J2032">
        <v>0.31109999999999999</v>
      </c>
    </row>
    <row r="2033" spans="1:10" hidden="1">
      <c r="A2033" t="s">
        <v>570</v>
      </c>
      <c r="B2033">
        <v>1009</v>
      </c>
      <c r="C2033" t="s">
        <v>674</v>
      </c>
      <c r="D2033">
        <v>1010</v>
      </c>
      <c r="E2033" t="s">
        <v>122</v>
      </c>
      <c r="F2033" t="s">
        <v>2322</v>
      </c>
      <c r="G2033" t="s">
        <v>2323</v>
      </c>
      <c r="H2033" t="s">
        <v>1267</v>
      </c>
      <c r="I2033" t="s">
        <v>1353</v>
      </c>
      <c r="J2033">
        <v>0.84440000000000004</v>
      </c>
    </row>
    <row r="2034" spans="1:10" hidden="1">
      <c r="A2034" t="s">
        <v>570</v>
      </c>
      <c r="B2034">
        <v>1009</v>
      </c>
      <c r="C2034" t="s">
        <v>674</v>
      </c>
      <c r="D2034">
        <v>1010</v>
      </c>
      <c r="E2034" t="s">
        <v>122</v>
      </c>
      <c r="F2034" t="s">
        <v>2322</v>
      </c>
      <c r="G2034" t="s">
        <v>2352</v>
      </c>
      <c r="H2034" t="s">
        <v>2324</v>
      </c>
      <c r="I2034" t="s">
        <v>1353</v>
      </c>
      <c r="J2034">
        <v>1.11E-2</v>
      </c>
    </row>
    <row r="2035" spans="1:10" hidden="1">
      <c r="A2035" t="s">
        <v>570</v>
      </c>
      <c r="B2035">
        <v>1009</v>
      </c>
      <c r="C2035" t="s">
        <v>674</v>
      </c>
      <c r="D2035">
        <v>1010</v>
      </c>
      <c r="E2035" t="s">
        <v>122</v>
      </c>
      <c r="F2035" t="s">
        <v>2322</v>
      </c>
      <c r="G2035" t="s">
        <v>2328</v>
      </c>
      <c r="H2035" t="s">
        <v>1252</v>
      </c>
      <c r="I2035" t="s">
        <v>1353</v>
      </c>
      <c r="J2035">
        <v>0.1</v>
      </c>
    </row>
    <row r="2036" spans="1:10" hidden="1">
      <c r="A2036" t="s">
        <v>570</v>
      </c>
      <c r="B2036">
        <v>1009</v>
      </c>
      <c r="C2036" t="s">
        <v>674</v>
      </c>
      <c r="D2036">
        <v>1010</v>
      </c>
      <c r="E2036" t="s">
        <v>122</v>
      </c>
      <c r="F2036" t="s">
        <v>2322</v>
      </c>
      <c r="G2036" t="s">
        <v>2330</v>
      </c>
      <c r="H2036" t="s">
        <v>2335</v>
      </c>
      <c r="I2036" t="s">
        <v>1353</v>
      </c>
      <c r="J2036">
        <v>4.4400000000000002E-2</v>
      </c>
    </row>
    <row r="2037" spans="1:10" hidden="1">
      <c r="A2037" t="s">
        <v>570</v>
      </c>
      <c r="B2037">
        <v>1009</v>
      </c>
      <c r="C2037" t="s">
        <v>674</v>
      </c>
      <c r="D2037">
        <v>1010</v>
      </c>
      <c r="E2037" t="s">
        <v>122</v>
      </c>
      <c r="F2037" t="s">
        <v>2332</v>
      </c>
      <c r="G2037" t="s">
        <v>2333</v>
      </c>
      <c r="H2037" t="s">
        <v>1386</v>
      </c>
      <c r="I2037" t="s">
        <v>1353</v>
      </c>
      <c r="J2037">
        <v>0.5444</v>
      </c>
    </row>
    <row r="2038" spans="1:10" hidden="1">
      <c r="A2038" t="s">
        <v>570</v>
      </c>
      <c r="B2038">
        <v>1009</v>
      </c>
      <c r="C2038" t="s">
        <v>674</v>
      </c>
      <c r="D2038">
        <v>1010</v>
      </c>
      <c r="E2038" t="s">
        <v>122</v>
      </c>
      <c r="F2038" t="s">
        <v>2332</v>
      </c>
      <c r="G2038" t="s">
        <v>2334</v>
      </c>
      <c r="H2038" t="s">
        <v>1281</v>
      </c>
      <c r="I2038" t="s">
        <v>1353</v>
      </c>
      <c r="J2038">
        <v>0.4556</v>
      </c>
    </row>
    <row r="2039" spans="1:10" hidden="1">
      <c r="A2039" t="s">
        <v>570</v>
      </c>
      <c r="B2039">
        <v>1011</v>
      </c>
      <c r="C2039" t="s">
        <v>677</v>
      </c>
      <c r="D2039">
        <v>1012</v>
      </c>
      <c r="E2039" t="s">
        <v>166</v>
      </c>
      <c r="F2039" t="s">
        <v>1243</v>
      </c>
      <c r="G2039" t="s">
        <v>1243</v>
      </c>
      <c r="H2039" t="s">
        <v>1317</v>
      </c>
      <c r="I2039" t="s">
        <v>1317</v>
      </c>
      <c r="J2039">
        <v>1</v>
      </c>
    </row>
    <row r="2040" spans="1:10" hidden="1">
      <c r="A2040" t="s">
        <v>570</v>
      </c>
      <c r="B2040">
        <v>1011</v>
      </c>
      <c r="C2040" t="s">
        <v>677</v>
      </c>
      <c r="D2040">
        <v>1012</v>
      </c>
      <c r="E2040" t="s">
        <v>166</v>
      </c>
      <c r="F2040" t="s">
        <v>2311</v>
      </c>
      <c r="G2040" t="s">
        <v>2312</v>
      </c>
      <c r="H2040" t="s">
        <v>1252</v>
      </c>
      <c r="I2040" t="s">
        <v>1317</v>
      </c>
      <c r="J2040">
        <v>7.2599999999999998E-2</v>
      </c>
    </row>
    <row r="2041" spans="1:10" hidden="1">
      <c r="A2041" t="s">
        <v>570</v>
      </c>
      <c r="B2041">
        <v>1011</v>
      </c>
      <c r="C2041" t="s">
        <v>677</v>
      </c>
      <c r="D2041">
        <v>1012</v>
      </c>
      <c r="E2041" t="s">
        <v>166</v>
      </c>
      <c r="F2041" t="s">
        <v>2311</v>
      </c>
      <c r="G2041" t="s">
        <v>2313</v>
      </c>
      <c r="H2041" t="s">
        <v>1250</v>
      </c>
      <c r="I2041" t="s">
        <v>1317</v>
      </c>
      <c r="J2041">
        <v>8.0600000000000005E-2</v>
      </c>
    </row>
    <row r="2042" spans="1:10" hidden="1">
      <c r="A2042" t="s">
        <v>570</v>
      </c>
      <c r="B2042">
        <v>1011</v>
      </c>
      <c r="C2042" t="s">
        <v>677</v>
      </c>
      <c r="D2042">
        <v>1012</v>
      </c>
      <c r="E2042" t="s">
        <v>166</v>
      </c>
      <c r="F2042" t="s">
        <v>2311</v>
      </c>
      <c r="G2042" t="s">
        <v>2314</v>
      </c>
      <c r="H2042" t="s">
        <v>1357</v>
      </c>
      <c r="I2042" t="s">
        <v>1317</v>
      </c>
      <c r="J2042">
        <v>9.6799999999999997E-2</v>
      </c>
    </row>
    <row r="2043" spans="1:10" hidden="1">
      <c r="A2043" t="s">
        <v>570</v>
      </c>
      <c r="B2043">
        <v>1011</v>
      </c>
      <c r="C2043" t="s">
        <v>677</v>
      </c>
      <c r="D2043">
        <v>1012</v>
      </c>
      <c r="E2043" t="s">
        <v>166</v>
      </c>
      <c r="F2043" t="s">
        <v>2311</v>
      </c>
      <c r="G2043" t="s">
        <v>2315</v>
      </c>
      <c r="H2043" t="s">
        <v>1256</v>
      </c>
      <c r="I2043" t="s">
        <v>1317</v>
      </c>
      <c r="J2043">
        <v>0.1129</v>
      </c>
    </row>
    <row r="2044" spans="1:10" hidden="1">
      <c r="A2044" t="s">
        <v>570</v>
      </c>
      <c r="B2044">
        <v>1011</v>
      </c>
      <c r="C2044" t="s">
        <v>677</v>
      </c>
      <c r="D2044">
        <v>1012</v>
      </c>
      <c r="E2044" t="s">
        <v>166</v>
      </c>
      <c r="F2044" t="s">
        <v>2311</v>
      </c>
      <c r="G2044" t="s">
        <v>2316</v>
      </c>
      <c r="H2044" t="s">
        <v>1298</v>
      </c>
      <c r="I2044" t="s">
        <v>1317</v>
      </c>
      <c r="J2044">
        <v>0.121</v>
      </c>
    </row>
    <row r="2045" spans="1:10" hidden="1">
      <c r="A2045" t="s">
        <v>570</v>
      </c>
      <c r="B2045">
        <v>1011</v>
      </c>
      <c r="C2045" t="s">
        <v>677</v>
      </c>
      <c r="D2045">
        <v>1012</v>
      </c>
      <c r="E2045" t="s">
        <v>166</v>
      </c>
      <c r="F2045" t="s">
        <v>2311</v>
      </c>
      <c r="G2045" t="s">
        <v>2317</v>
      </c>
      <c r="H2045" t="s">
        <v>1357</v>
      </c>
      <c r="I2045" t="s">
        <v>1317</v>
      </c>
      <c r="J2045">
        <v>9.6799999999999997E-2</v>
      </c>
    </row>
    <row r="2046" spans="1:10" hidden="1">
      <c r="A2046" t="s">
        <v>570</v>
      </c>
      <c r="B2046">
        <v>1011</v>
      </c>
      <c r="C2046" t="s">
        <v>677</v>
      </c>
      <c r="D2046">
        <v>1012</v>
      </c>
      <c r="E2046" t="s">
        <v>166</v>
      </c>
      <c r="F2046" t="s">
        <v>2311</v>
      </c>
      <c r="G2046" t="s">
        <v>2336</v>
      </c>
      <c r="H2046" t="s">
        <v>1257</v>
      </c>
      <c r="I2046" t="s">
        <v>1317</v>
      </c>
      <c r="J2046">
        <v>0.1048</v>
      </c>
    </row>
    <row r="2047" spans="1:10" hidden="1">
      <c r="A2047" t="s">
        <v>570</v>
      </c>
      <c r="B2047">
        <v>1011</v>
      </c>
      <c r="C2047" t="s">
        <v>677</v>
      </c>
      <c r="D2047">
        <v>1012</v>
      </c>
      <c r="E2047" t="s">
        <v>166</v>
      </c>
      <c r="F2047" t="s">
        <v>2311</v>
      </c>
      <c r="G2047" t="s">
        <v>2337</v>
      </c>
      <c r="H2047" t="s">
        <v>1335</v>
      </c>
      <c r="I2047" t="s">
        <v>1317</v>
      </c>
      <c r="J2047">
        <v>6.4500000000000002E-2</v>
      </c>
    </row>
    <row r="2048" spans="1:10" hidden="1">
      <c r="A2048" t="s">
        <v>570</v>
      </c>
      <c r="B2048">
        <v>1011</v>
      </c>
      <c r="C2048" t="s">
        <v>677</v>
      </c>
      <c r="D2048">
        <v>1012</v>
      </c>
      <c r="E2048" t="s">
        <v>166</v>
      </c>
      <c r="F2048" t="s">
        <v>2311</v>
      </c>
      <c r="G2048" t="s">
        <v>2318</v>
      </c>
      <c r="H2048" t="s">
        <v>1460</v>
      </c>
      <c r="I2048" t="s">
        <v>1317</v>
      </c>
      <c r="J2048">
        <v>0.1613</v>
      </c>
    </row>
    <row r="2049" spans="1:10" hidden="1">
      <c r="A2049" t="s">
        <v>570</v>
      </c>
      <c r="B2049">
        <v>1011</v>
      </c>
      <c r="C2049" t="s">
        <v>677</v>
      </c>
      <c r="D2049">
        <v>1012</v>
      </c>
      <c r="E2049" t="s">
        <v>166</v>
      </c>
      <c r="F2049" t="s">
        <v>2311</v>
      </c>
      <c r="G2049" t="s">
        <v>2319</v>
      </c>
      <c r="H2049" t="s">
        <v>1401</v>
      </c>
      <c r="I2049" t="s">
        <v>1317</v>
      </c>
      <c r="J2049">
        <v>8.8700000000000001E-2</v>
      </c>
    </row>
    <row r="2050" spans="1:10" hidden="1">
      <c r="A2050" t="s">
        <v>570</v>
      </c>
      <c r="B2050">
        <v>1011</v>
      </c>
      <c r="C2050" t="s">
        <v>677</v>
      </c>
      <c r="D2050">
        <v>1012</v>
      </c>
      <c r="E2050" t="s">
        <v>166</v>
      </c>
      <c r="F2050" t="s">
        <v>2320</v>
      </c>
      <c r="G2050" t="s">
        <v>2321</v>
      </c>
      <c r="H2050" t="s">
        <v>1365</v>
      </c>
      <c r="I2050" t="s">
        <v>1317</v>
      </c>
      <c r="J2050">
        <v>0.6774</v>
      </c>
    </row>
    <row r="2051" spans="1:10" hidden="1">
      <c r="A2051" t="s">
        <v>570</v>
      </c>
      <c r="B2051">
        <v>1011</v>
      </c>
      <c r="C2051" t="s">
        <v>677</v>
      </c>
      <c r="D2051">
        <v>1012</v>
      </c>
      <c r="E2051" t="s">
        <v>166</v>
      </c>
      <c r="F2051" t="s">
        <v>2320</v>
      </c>
      <c r="G2051" t="s">
        <v>2345</v>
      </c>
      <c r="H2051" t="s">
        <v>1253</v>
      </c>
      <c r="I2051" t="s">
        <v>1317</v>
      </c>
      <c r="J2051">
        <v>0.2339</v>
      </c>
    </row>
    <row r="2052" spans="1:10" hidden="1">
      <c r="A2052" t="s">
        <v>570</v>
      </c>
      <c r="B2052">
        <v>1011</v>
      </c>
      <c r="C2052" t="s">
        <v>677</v>
      </c>
      <c r="D2052">
        <v>1012</v>
      </c>
      <c r="E2052" t="s">
        <v>166</v>
      </c>
      <c r="F2052" t="s">
        <v>2320</v>
      </c>
      <c r="G2052" t="s">
        <v>2339</v>
      </c>
      <c r="H2052" t="s">
        <v>1298</v>
      </c>
      <c r="I2052" t="s">
        <v>1317</v>
      </c>
      <c r="J2052">
        <v>0.121</v>
      </c>
    </row>
    <row r="2053" spans="1:10" hidden="1">
      <c r="A2053" t="s">
        <v>570</v>
      </c>
      <c r="B2053">
        <v>1011</v>
      </c>
      <c r="C2053" t="s">
        <v>677</v>
      </c>
      <c r="D2053">
        <v>1012</v>
      </c>
      <c r="E2053" t="s">
        <v>166</v>
      </c>
      <c r="F2053" t="s">
        <v>2320</v>
      </c>
      <c r="G2053" t="s">
        <v>2298</v>
      </c>
      <c r="H2053" t="s">
        <v>1515</v>
      </c>
      <c r="I2053" t="s">
        <v>1317</v>
      </c>
      <c r="J2053">
        <v>0.3548</v>
      </c>
    </row>
    <row r="2054" spans="1:10" hidden="1">
      <c r="A2054" t="s">
        <v>570</v>
      </c>
      <c r="B2054">
        <v>1011</v>
      </c>
      <c r="C2054" t="s">
        <v>677</v>
      </c>
      <c r="D2054">
        <v>1012</v>
      </c>
      <c r="E2054" t="s">
        <v>166</v>
      </c>
      <c r="F2054" t="s">
        <v>2322</v>
      </c>
      <c r="G2054" t="s">
        <v>2323</v>
      </c>
      <c r="H2054" t="s">
        <v>1472</v>
      </c>
      <c r="I2054" t="s">
        <v>1317</v>
      </c>
      <c r="J2054">
        <v>0.7419</v>
      </c>
    </row>
    <row r="2055" spans="1:10" hidden="1">
      <c r="A2055" t="s">
        <v>570</v>
      </c>
      <c r="B2055">
        <v>1011</v>
      </c>
      <c r="C2055" t="s">
        <v>677</v>
      </c>
      <c r="D2055">
        <v>1012</v>
      </c>
      <c r="E2055" t="s">
        <v>166</v>
      </c>
      <c r="F2055" t="s">
        <v>2322</v>
      </c>
      <c r="G2055" t="s">
        <v>2326</v>
      </c>
      <c r="H2055" t="s">
        <v>2335</v>
      </c>
      <c r="I2055" t="s">
        <v>1317</v>
      </c>
      <c r="J2055">
        <v>3.2300000000000002E-2</v>
      </c>
    </row>
    <row r="2056" spans="1:10" hidden="1">
      <c r="A2056" t="s">
        <v>570</v>
      </c>
      <c r="B2056">
        <v>1011</v>
      </c>
      <c r="C2056" t="s">
        <v>677</v>
      </c>
      <c r="D2056">
        <v>1012</v>
      </c>
      <c r="E2056" t="s">
        <v>166</v>
      </c>
      <c r="F2056" t="s">
        <v>2322</v>
      </c>
      <c r="G2056" t="s">
        <v>2327</v>
      </c>
      <c r="H2056" t="s">
        <v>2335</v>
      </c>
      <c r="I2056" t="s">
        <v>1317</v>
      </c>
      <c r="J2056">
        <v>3.2300000000000002E-2</v>
      </c>
    </row>
    <row r="2057" spans="1:10" hidden="1">
      <c r="A2057" t="s">
        <v>570</v>
      </c>
      <c r="B2057">
        <v>1011</v>
      </c>
      <c r="C2057" t="s">
        <v>677</v>
      </c>
      <c r="D2057">
        <v>1012</v>
      </c>
      <c r="E2057" t="s">
        <v>166</v>
      </c>
      <c r="F2057" t="s">
        <v>2322</v>
      </c>
      <c r="G2057" t="s">
        <v>2328</v>
      </c>
      <c r="H2057" t="s">
        <v>1312</v>
      </c>
      <c r="I2057" t="s">
        <v>1317</v>
      </c>
      <c r="J2057">
        <v>4.0300000000000002E-2</v>
      </c>
    </row>
    <row r="2058" spans="1:10" hidden="1">
      <c r="A2058" t="s">
        <v>570</v>
      </c>
      <c r="B2058">
        <v>1011</v>
      </c>
      <c r="C2058" t="s">
        <v>677</v>
      </c>
      <c r="D2058">
        <v>1012</v>
      </c>
      <c r="E2058" t="s">
        <v>166</v>
      </c>
      <c r="F2058" t="s">
        <v>2322</v>
      </c>
      <c r="G2058" t="s">
        <v>2330</v>
      </c>
      <c r="H2058" t="s">
        <v>1520</v>
      </c>
      <c r="I2058" t="s">
        <v>1317</v>
      </c>
      <c r="J2058">
        <v>0.1532</v>
      </c>
    </row>
    <row r="2059" spans="1:10" hidden="1">
      <c r="A2059" t="s">
        <v>570</v>
      </c>
      <c r="B2059">
        <v>1011</v>
      </c>
      <c r="C2059" t="s">
        <v>677</v>
      </c>
      <c r="D2059">
        <v>1012</v>
      </c>
      <c r="E2059" t="s">
        <v>166</v>
      </c>
      <c r="F2059" t="s">
        <v>2332</v>
      </c>
      <c r="G2059" t="s">
        <v>2333</v>
      </c>
      <c r="H2059" t="s">
        <v>1348</v>
      </c>
      <c r="I2059" t="s">
        <v>1317</v>
      </c>
      <c r="J2059">
        <v>0.4677</v>
      </c>
    </row>
    <row r="2060" spans="1:10" hidden="1">
      <c r="A2060" t="s">
        <v>570</v>
      </c>
      <c r="B2060">
        <v>1011</v>
      </c>
      <c r="C2060" t="s">
        <v>677</v>
      </c>
      <c r="D2060">
        <v>1012</v>
      </c>
      <c r="E2060" t="s">
        <v>166</v>
      </c>
      <c r="F2060" t="s">
        <v>2332</v>
      </c>
      <c r="G2060" t="s">
        <v>2334</v>
      </c>
      <c r="H2060" t="s">
        <v>1279</v>
      </c>
      <c r="I2060" t="s">
        <v>1317</v>
      </c>
      <c r="J2060">
        <v>0.5323</v>
      </c>
    </row>
    <row r="2061" spans="1:10" hidden="1">
      <c r="A2061" t="s">
        <v>570</v>
      </c>
      <c r="B2061">
        <v>227</v>
      </c>
      <c r="C2061" t="s">
        <v>823</v>
      </c>
      <c r="D2061">
        <v>228</v>
      </c>
      <c r="E2061" t="s">
        <v>448</v>
      </c>
      <c r="F2061" t="s">
        <v>1243</v>
      </c>
      <c r="G2061" t="s">
        <v>1243</v>
      </c>
      <c r="H2061" t="s">
        <v>1312</v>
      </c>
      <c r="I2061" t="s">
        <v>1312</v>
      </c>
      <c r="J2061">
        <v>1</v>
      </c>
    </row>
    <row r="2062" spans="1:10" hidden="1">
      <c r="A2062" t="s">
        <v>570</v>
      </c>
      <c r="B2062">
        <v>227</v>
      </c>
      <c r="C2062" t="s">
        <v>823</v>
      </c>
      <c r="D2062">
        <v>228</v>
      </c>
      <c r="E2062" t="s">
        <v>448</v>
      </c>
      <c r="F2062" t="s">
        <v>2311</v>
      </c>
      <c r="G2062" t="s">
        <v>2312</v>
      </c>
      <c r="H2062" t="s">
        <v>2344</v>
      </c>
      <c r="I2062" t="s">
        <v>1312</v>
      </c>
      <c r="J2062">
        <v>0.4</v>
      </c>
    </row>
    <row r="2063" spans="1:10" hidden="1">
      <c r="A2063" t="s">
        <v>570</v>
      </c>
      <c r="B2063">
        <v>227</v>
      </c>
      <c r="C2063" t="s">
        <v>823</v>
      </c>
      <c r="D2063">
        <v>228</v>
      </c>
      <c r="E2063" t="s">
        <v>448</v>
      </c>
      <c r="F2063" t="s">
        <v>2311</v>
      </c>
      <c r="G2063" t="s">
        <v>2316</v>
      </c>
      <c r="H2063" t="s">
        <v>2324</v>
      </c>
      <c r="I2063" t="s">
        <v>1312</v>
      </c>
      <c r="J2063">
        <v>0.2</v>
      </c>
    </row>
    <row r="2064" spans="1:10" hidden="1">
      <c r="A2064" t="s">
        <v>570</v>
      </c>
      <c r="B2064">
        <v>227</v>
      </c>
      <c r="C2064" t="s">
        <v>823</v>
      </c>
      <c r="D2064">
        <v>228</v>
      </c>
      <c r="E2064" t="s">
        <v>448</v>
      </c>
      <c r="F2064" t="s">
        <v>2311</v>
      </c>
      <c r="G2064" t="s">
        <v>2319</v>
      </c>
      <c r="H2064" t="s">
        <v>2344</v>
      </c>
      <c r="I2064" t="s">
        <v>1312</v>
      </c>
      <c r="J2064">
        <v>0.4</v>
      </c>
    </row>
    <row r="2065" spans="1:10" hidden="1">
      <c r="A2065" t="s">
        <v>570</v>
      </c>
      <c r="B2065">
        <v>227</v>
      </c>
      <c r="C2065" t="s">
        <v>823</v>
      </c>
      <c r="D2065">
        <v>228</v>
      </c>
      <c r="E2065" t="s">
        <v>448</v>
      </c>
      <c r="F2065" t="s">
        <v>2322</v>
      </c>
      <c r="G2065" t="s">
        <v>2327</v>
      </c>
      <c r="H2065" t="s">
        <v>2324</v>
      </c>
      <c r="I2065" t="s">
        <v>1312</v>
      </c>
      <c r="J2065">
        <v>0.2</v>
      </c>
    </row>
    <row r="2066" spans="1:10" hidden="1">
      <c r="A2066" t="s">
        <v>570</v>
      </c>
      <c r="B2066">
        <v>227</v>
      </c>
      <c r="C2066" t="s">
        <v>823</v>
      </c>
      <c r="D2066">
        <v>228</v>
      </c>
      <c r="E2066" t="s">
        <v>448</v>
      </c>
      <c r="F2066" t="s">
        <v>2322</v>
      </c>
      <c r="G2066" t="s">
        <v>2330</v>
      </c>
      <c r="H2066" t="s">
        <v>2335</v>
      </c>
      <c r="I2066" t="s">
        <v>1312</v>
      </c>
      <c r="J2066">
        <v>0.8</v>
      </c>
    </row>
    <row r="2067" spans="1:10" hidden="1">
      <c r="A2067" t="s">
        <v>570</v>
      </c>
      <c r="B2067">
        <v>227</v>
      </c>
      <c r="C2067" t="s">
        <v>823</v>
      </c>
      <c r="D2067">
        <v>228</v>
      </c>
      <c r="E2067" t="s">
        <v>448</v>
      </c>
      <c r="F2067" t="s">
        <v>2332</v>
      </c>
      <c r="G2067" t="s">
        <v>2333</v>
      </c>
      <c r="H2067" t="s">
        <v>2329</v>
      </c>
      <c r="I2067" t="s">
        <v>1312</v>
      </c>
      <c r="J2067">
        <v>0.6</v>
      </c>
    </row>
    <row r="2068" spans="1:10" hidden="1">
      <c r="A2068" t="s">
        <v>570</v>
      </c>
      <c r="B2068">
        <v>227</v>
      </c>
      <c r="C2068" t="s">
        <v>823</v>
      </c>
      <c r="D2068">
        <v>228</v>
      </c>
      <c r="E2068" t="s">
        <v>448</v>
      </c>
      <c r="F2068" t="s">
        <v>2332</v>
      </c>
      <c r="G2068" t="s">
        <v>2334</v>
      </c>
      <c r="H2068" t="s">
        <v>2344</v>
      </c>
      <c r="I2068" t="s">
        <v>1312</v>
      </c>
      <c r="J2068">
        <v>0.4</v>
      </c>
    </row>
    <row r="2069" spans="1:10" hidden="1">
      <c r="A2069" t="s">
        <v>570</v>
      </c>
      <c r="B2069">
        <v>229</v>
      </c>
      <c r="C2069" t="s">
        <v>825</v>
      </c>
      <c r="D2069">
        <v>230</v>
      </c>
      <c r="E2069" t="s">
        <v>171</v>
      </c>
      <c r="F2069" t="s">
        <v>1243</v>
      </c>
      <c r="G2069" t="s">
        <v>1243</v>
      </c>
      <c r="H2069" t="s">
        <v>1267</v>
      </c>
      <c r="I2069" t="s">
        <v>1267</v>
      </c>
      <c r="J2069">
        <v>1</v>
      </c>
    </row>
    <row r="2070" spans="1:10" hidden="1">
      <c r="A2070" t="s">
        <v>570</v>
      </c>
      <c r="B2070">
        <v>229</v>
      </c>
      <c r="C2070" t="s">
        <v>825</v>
      </c>
      <c r="D2070">
        <v>230</v>
      </c>
      <c r="E2070" t="s">
        <v>171</v>
      </c>
      <c r="F2070" t="s">
        <v>2311</v>
      </c>
      <c r="G2070" t="s">
        <v>2312</v>
      </c>
      <c r="H2070" t="s">
        <v>1335</v>
      </c>
      <c r="I2070" t="s">
        <v>1267</v>
      </c>
      <c r="J2070">
        <v>0.1053</v>
      </c>
    </row>
    <row r="2071" spans="1:10" hidden="1">
      <c r="A2071" t="s">
        <v>570</v>
      </c>
      <c r="B2071">
        <v>229</v>
      </c>
      <c r="C2071" t="s">
        <v>825</v>
      </c>
      <c r="D2071">
        <v>230</v>
      </c>
      <c r="E2071" t="s">
        <v>171</v>
      </c>
      <c r="F2071" t="s">
        <v>2311</v>
      </c>
      <c r="G2071" t="s">
        <v>2313</v>
      </c>
      <c r="H2071" t="s">
        <v>2329</v>
      </c>
      <c r="I2071" t="s">
        <v>1267</v>
      </c>
      <c r="J2071">
        <v>3.95E-2</v>
      </c>
    </row>
    <row r="2072" spans="1:10" hidden="1">
      <c r="A2072" t="s">
        <v>570</v>
      </c>
      <c r="B2072">
        <v>229</v>
      </c>
      <c r="C2072" t="s">
        <v>825</v>
      </c>
      <c r="D2072">
        <v>230</v>
      </c>
      <c r="E2072" t="s">
        <v>171</v>
      </c>
      <c r="F2072" t="s">
        <v>2311</v>
      </c>
      <c r="G2072" t="s">
        <v>2314</v>
      </c>
      <c r="H2072" t="s">
        <v>2344</v>
      </c>
      <c r="I2072" t="s">
        <v>1267</v>
      </c>
      <c r="J2072">
        <v>2.63E-2</v>
      </c>
    </row>
    <row r="2073" spans="1:10" hidden="1">
      <c r="A2073" t="s">
        <v>570</v>
      </c>
      <c r="B2073">
        <v>229</v>
      </c>
      <c r="C2073" t="s">
        <v>825</v>
      </c>
      <c r="D2073">
        <v>230</v>
      </c>
      <c r="E2073" t="s">
        <v>171</v>
      </c>
      <c r="F2073" t="s">
        <v>2311</v>
      </c>
      <c r="G2073" t="s">
        <v>2315</v>
      </c>
      <c r="H2073" t="s">
        <v>2329</v>
      </c>
      <c r="I2073" t="s">
        <v>1267</v>
      </c>
      <c r="J2073">
        <v>3.95E-2</v>
      </c>
    </row>
    <row r="2074" spans="1:10" hidden="1">
      <c r="A2074" t="s">
        <v>570</v>
      </c>
      <c r="B2074">
        <v>229</v>
      </c>
      <c r="C2074" t="s">
        <v>825</v>
      </c>
      <c r="D2074">
        <v>230</v>
      </c>
      <c r="E2074" t="s">
        <v>171</v>
      </c>
      <c r="F2074" t="s">
        <v>2311</v>
      </c>
      <c r="G2074" t="s">
        <v>2316</v>
      </c>
      <c r="H2074" t="s">
        <v>1248</v>
      </c>
      <c r="I2074" t="s">
        <v>1267</v>
      </c>
      <c r="J2074">
        <v>7.8899999999999998E-2</v>
      </c>
    </row>
    <row r="2075" spans="1:10" hidden="1">
      <c r="A2075" t="s">
        <v>570</v>
      </c>
      <c r="B2075">
        <v>229</v>
      </c>
      <c r="C2075" t="s">
        <v>825</v>
      </c>
      <c r="D2075">
        <v>230</v>
      </c>
      <c r="E2075" t="s">
        <v>171</v>
      </c>
      <c r="F2075" t="s">
        <v>2311</v>
      </c>
      <c r="G2075" t="s">
        <v>2317</v>
      </c>
      <c r="H2075" t="s">
        <v>2335</v>
      </c>
      <c r="I2075" t="s">
        <v>1267</v>
      </c>
      <c r="J2075">
        <v>5.2600000000000001E-2</v>
      </c>
    </row>
    <row r="2076" spans="1:10" hidden="1">
      <c r="A2076" t="s">
        <v>570</v>
      </c>
      <c r="B2076">
        <v>229</v>
      </c>
      <c r="C2076" t="s">
        <v>825</v>
      </c>
      <c r="D2076">
        <v>230</v>
      </c>
      <c r="E2076" t="s">
        <v>171</v>
      </c>
      <c r="F2076" t="s">
        <v>2311</v>
      </c>
      <c r="G2076" t="s">
        <v>2336</v>
      </c>
      <c r="H2076" t="s">
        <v>2335</v>
      </c>
      <c r="I2076" t="s">
        <v>1267</v>
      </c>
      <c r="J2076">
        <v>5.2600000000000001E-2</v>
      </c>
    </row>
    <row r="2077" spans="1:10" hidden="1">
      <c r="A2077" t="s">
        <v>570</v>
      </c>
      <c r="B2077">
        <v>229</v>
      </c>
      <c r="C2077" t="s">
        <v>825</v>
      </c>
      <c r="D2077">
        <v>230</v>
      </c>
      <c r="E2077" t="s">
        <v>171</v>
      </c>
      <c r="F2077" t="s">
        <v>2311</v>
      </c>
      <c r="G2077" t="s">
        <v>2337</v>
      </c>
      <c r="H2077" t="s">
        <v>1248</v>
      </c>
      <c r="I2077" t="s">
        <v>1267</v>
      </c>
      <c r="J2077">
        <v>7.8899999999999998E-2</v>
      </c>
    </row>
    <row r="2078" spans="1:10" hidden="1">
      <c r="A2078" t="s">
        <v>570</v>
      </c>
      <c r="B2078">
        <v>229</v>
      </c>
      <c r="C2078" t="s">
        <v>825</v>
      </c>
      <c r="D2078">
        <v>230</v>
      </c>
      <c r="E2078" t="s">
        <v>171</v>
      </c>
      <c r="F2078" t="s">
        <v>2311</v>
      </c>
      <c r="G2078" t="s">
        <v>2343</v>
      </c>
      <c r="H2078" t="s">
        <v>1335</v>
      </c>
      <c r="I2078" t="s">
        <v>1267</v>
      </c>
      <c r="J2078">
        <v>0.1053</v>
      </c>
    </row>
    <row r="2079" spans="1:10" hidden="1">
      <c r="A2079" t="s">
        <v>570</v>
      </c>
      <c r="B2079">
        <v>229</v>
      </c>
      <c r="C2079" t="s">
        <v>825</v>
      </c>
      <c r="D2079">
        <v>230</v>
      </c>
      <c r="E2079" t="s">
        <v>171</v>
      </c>
      <c r="F2079" t="s">
        <v>2311</v>
      </c>
      <c r="G2079" t="s">
        <v>1250</v>
      </c>
      <c r="H2079" t="s">
        <v>1335</v>
      </c>
      <c r="I2079" t="s">
        <v>1267</v>
      </c>
      <c r="J2079">
        <v>0.1053</v>
      </c>
    </row>
    <row r="2080" spans="1:10" hidden="1">
      <c r="A2080" t="s">
        <v>570</v>
      </c>
      <c r="B2080">
        <v>229</v>
      </c>
      <c r="C2080" t="s">
        <v>825</v>
      </c>
      <c r="D2080">
        <v>230</v>
      </c>
      <c r="E2080" t="s">
        <v>171</v>
      </c>
      <c r="F2080" t="s">
        <v>2311</v>
      </c>
      <c r="G2080" t="s">
        <v>1401</v>
      </c>
      <c r="H2080" t="s">
        <v>1401</v>
      </c>
      <c r="I2080" t="s">
        <v>1267</v>
      </c>
      <c r="J2080">
        <v>0.1447</v>
      </c>
    </row>
    <row r="2081" spans="1:10" hidden="1">
      <c r="A2081" t="s">
        <v>570</v>
      </c>
      <c r="B2081">
        <v>229</v>
      </c>
      <c r="C2081" t="s">
        <v>825</v>
      </c>
      <c r="D2081">
        <v>230</v>
      </c>
      <c r="E2081" t="s">
        <v>171</v>
      </c>
      <c r="F2081" t="s">
        <v>2311</v>
      </c>
      <c r="G2081" t="s">
        <v>1357</v>
      </c>
      <c r="H2081" t="s">
        <v>1250</v>
      </c>
      <c r="I2081" t="s">
        <v>1267</v>
      </c>
      <c r="J2081">
        <v>0.13159999999999999</v>
      </c>
    </row>
    <row r="2082" spans="1:10" hidden="1">
      <c r="A2082" t="s">
        <v>570</v>
      </c>
      <c r="B2082">
        <v>229</v>
      </c>
      <c r="C2082" t="s">
        <v>825</v>
      </c>
      <c r="D2082">
        <v>230</v>
      </c>
      <c r="E2082" t="s">
        <v>171</v>
      </c>
      <c r="F2082" t="s">
        <v>2311</v>
      </c>
      <c r="G2082" t="s">
        <v>2318</v>
      </c>
      <c r="H2082" t="s">
        <v>2329</v>
      </c>
      <c r="I2082" t="s">
        <v>1267</v>
      </c>
      <c r="J2082">
        <v>3.95E-2</v>
      </c>
    </row>
    <row r="2083" spans="1:10" hidden="1">
      <c r="A2083" t="s">
        <v>570</v>
      </c>
      <c r="B2083">
        <v>229</v>
      </c>
      <c r="C2083" t="s">
        <v>825</v>
      </c>
      <c r="D2083">
        <v>230</v>
      </c>
      <c r="E2083" t="s">
        <v>171</v>
      </c>
      <c r="F2083" t="s">
        <v>2320</v>
      </c>
      <c r="G2083" t="s">
        <v>2321</v>
      </c>
      <c r="H2083" t="s">
        <v>1250</v>
      </c>
      <c r="I2083" t="s">
        <v>1267</v>
      </c>
      <c r="J2083">
        <v>0.13159999999999999</v>
      </c>
    </row>
    <row r="2084" spans="1:10" hidden="1">
      <c r="A2084" t="s">
        <v>570</v>
      </c>
      <c r="B2084">
        <v>229</v>
      </c>
      <c r="C2084" t="s">
        <v>825</v>
      </c>
      <c r="D2084">
        <v>230</v>
      </c>
      <c r="E2084" t="s">
        <v>171</v>
      </c>
      <c r="F2084" t="s">
        <v>2320</v>
      </c>
      <c r="G2084" t="s">
        <v>2298</v>
      </c>
      <c r="H2084" t="s">
        <v>1250</v>
      </c>
      <c r="I2084" t="s">
        <v>1267</v>
      </c>
      <c r="J2084">
        <v>0.13159999999999999</v>
      </c>
    </row>
    <row r="2085" spans="1:10" hidden="1">
      <c r="A2085" t="s">
        <v>570</v>
      </c>
      <c r="B2085">
        <v>229</v>
      </c>
      <c r="C2085" t="s">
        <v>825</v>
      </c>
      <c r="D2085">
        <v>230</v>
      </c>
      <c r="E2085" t="s">
        <v>171</v>
      </c>
      <c r="F2085" t="s">
        <v>2322</v>
      </c>
      <c r="G2085" t="s">
        <v>2325</v>
      </c>
      <c r="H2085" t="s">
        <v>2324</v>
      </c>
      <c r="I2085" t="s">
        <v>1267</v>
      </c>
      <c r="J2085">
        <v>1.32E-2</v>
      </c>
    </row>
    <row r="2086" spans="1:10" hidden="1">
      <c r="A2086" t="s">
        <v>570</v>
      </c>
      <c r="B2086">
        <v>229</v>
      </c>
      <c r="C2086" t="s">
        <v>825</v>
      </c>
      <c r="D2086">
        <v>230</v>
      </c>
      <c r="E2086" t="s">
        <v>171</v>
      </c>
      <c r="F2086" t="s">
        <v>2322</v>
      </c>
      <c r="G2086" t="s">
        <v>2326</v>
      </c>
      <c r="H2086" t="s">
        <v>2324</v>
      </c>
      <c r="I2086" t="s">
        <v>1267</v>
      </c>
      <c r="J2086">
        <v>1.32E-2</v>
      </c>
    </row>
    <row r="2087" spans="1:10" hidden="1">
      <c r="A2087" t="s">
        <v>570</v>
      </c>
      <c r="B2087">
        <v>229</v>
      </c>
      <c r="C2087" t="s">
        <v>825</v>
      </c>
      <c r="D2087">
        <v>230</v>
      </c>
      <c r="E2087" t="s">
        <v>171</v>
      </c>
      <c r="F2087" t="s">
        <v>2322</v>
      </c>
      <c r="G2087" t="s">
        <v>2328</v>
      </c>
      <c r="H2087" t="s">
        <v>2324</v>
      </c>
      <c r="I2087" t="s">
        <v>1267</v>
      </c>
      <c r="J2087">
        <v>1.32E-2</v>
      </c>
    </row>
    <row r="2088" spans="1:10" hidden="1">
      <c r="A2088" t="s">
        <v>570</v>
      </c>
      <c r="B2088">
        <v>229</v>
      </c>
      <c r="C2088" t="s">
        <v>825</v>
      </c>
      <c r="D2088">
        <v>230</v>
      </c>
      <c r="E2088" t="s">
        <v>171</v>
      </c>
      <c r="F2088" t="s">
        <v>2322</v>
      </c>
      <c r="G2088" t="s">
        <v>2330</v>
      </c>
      <c r="H2088" t="s">
        <v>1294</v>
      </c>
      <c r="I2088" t="s">
        <v>1267</v>
      </c>
      <c r="J2088">
        <v>0.96050000000000002</v>
      </c>
    </row>
    <row r="2089" spans="1:10" hidden="1">
      <c r="A2089" t="s">
        <v>570</v>
      </c>
      <c r="B2089">
        <v>229</v>
      </c>
      <c r="C2089" t="s">
        <v>825</v>
      </c>
      <c r="D2089">
        <v>230</v>
      </c>
      <c r="E2089" t="s">
        <v>171</v>
      </c>
      <c r="F2089" t="s">
        <v>2332</v>
      </c>
      <c r="G2089" t="s">
        <v>2333</v>
      </c>
      <c r="H2089" t="s">
        <v>1411</v>
      </c>
      <c r="I2089" t="s">
        <v>1267</v>
      </c>
      <c r="J2089">
        <v>0.43419999999999997</v>
      </c>
    </row>
    <row r="2090" spans="1:10" hidden="1">
      <c r="A2090" t="s">
        <v>570</v>
      </c>
      <c r="B2090">
        <v>229</v>
      </c>
      <c r="C2090" t="s">
        <v>825</v>
      </c>
      <c r="D2090">
        <v>230</v>
      </c>
      <c r="E2090" t="s">
        <v>171</v>
      </c>
      <c r="F2090" t="s">
        <v>2332</v>
      </c>
      <c r="G2090" t="s">
        <v>2334</v>
      </c>
      <c r="H2090" t="s">
        <v>1360</v>
      </c>
      <c r="I2090" t="s">
        <v>1267</v>
      </c>
      <c r="J2090">
        <v>0.55259999999999998</v>
      </c>
    </row>
    <row r="2091" spans="1:10" hidden="1">
      <c r="A2091" t="s">
        <v>570</v>
      </c>
      <c r="B2091">
        <v>229</v>
      </c>
      <c r="C2091" t="s">
        <v>825</v>
      </c>
      <c r="D2091">
        <v>230</v>
      </c>
      <c r="E2091" t="s">
        <v>171</v>
      </c>
      <c r="F2091" t="s">
        <v>2332</v>
      </c>
      <c r="G2091" t="s">
        <v>2366</v>
      </c>
      <c r="H2091" t="s">
        <v>2324</v>
      </c>
      <c r="I2091" t="s">
        <v>1267</v>
      </c>
      <c r="J2091">
        <v>1.32E-2</v>
      </c>
    </row>
    <row r="2092" spans="1:10" hidden="1">
      <c r="A2092" t="s">
        <v>570</v>
      </c>
      <c r="B2092">
        <v>235</v>
      </c>
      <c r="C2092" t="s">
        <v>828</v>
      </c>
      <c r="D2092">
        <v>236</v>
      </c>
      <c r="E2092" t="s">
        <v>311</v>
      </c>
      <c r="F2092" t="s">
        <v>1243</v>
      </c>
      <c r="G2092" t="s">
        <v>1243</v>
      </c>
      <c r="H2092" t="s">
        <v>1412</v>
      </c>
      <c r="I2092" t="s">
        <v>1412</v>
      </c>
      <c r="J2092">
        <v>1</v>
      </c>
    </row>
    <row r="2093" spans="1:10" hidden="1">
      <c r="A2093" t="s">
        <v>570</v>
      </c>
      <c r="B2093">
        <v>235</v>
      </c>
      <c r="C2093" t="s">
        <v>828</v>
      </c>
      <c r="D2093">
        <v>236</v>
      </c>
      <c r="E2093" t="s">
        <v>311</v>
      </c>
      <c r="F2093" t="s">
        <v>2311</v>
      </c>
      <c r="G2093" t="s">
        <v>2312</v>
      </c>
      <c r="H2093" t="s">
        <v>1333</v>
      </c>
      <c r="I2093" t="s">
        <v>1412</v>
      </c>
      <c r="J2093">
        <v>8.5900000000000004E-2</v>
      </c>
    </row>
    <row r="2094" spans="1:10" hidden="1">
      <c r="A2094" t="s">
        <v>570</v>
      </c>
      <c r="B2094">
        <v>235</v>
      </c>
      <c r="C2094" t="s">
        <v>828</v>
      </c>
      <c r="D2094">
        <v>236</v>
      </c>
      <c r="E2094" t="s">
        <v>311</v>
      </c>
      <c r="F2094" t="s">
        <v>2311</v>
      </c>
      <c r="G2094" t="s">
        <v>2313</v>
      </c>
      <c r="H2094" t="s">
        <v>1246</v>
      </c>
      <c r="I2094" t="s">
        <v>1412</v>
      </c>
      <c r="J2094">
        <v>0.1414</v>
      </c>
    </row>
    <row r="2095" spans="1:10" hidden="1">
      <c r="A2095" t="s">
        <v>570</v>
      </c>
      <c r="B2095">
        <v>235</v>
      </c>
      <c r="C2095" t="s">
        <v>828</v>
      </c>
      <c r="D2095">
        <v>236</v>
      </c>
      <c r="E2095" t="s">
        <v>311</v>
      </c>
      <c r="F2095" t="s">
        <v>2311</v>
      </c>
      <c r="G2095" t="s">
        <v>2314</v>
      </c>
      <c r="H2095" t="s">
        <v>1290</v>
      </c>
      <c r="I2095" t="s">
        <v>1412</v>
      </c>
      <c r="J2095">
        <v>0.1212</v>
      </c>
    </row>
    <row r="2096" spans="1:10" hidden="1">
      <c r="A2096" t="s">
        <v>570</v>
      </c>
      <c r="B2096">
        <v>235</v>
      </c>
      <c r="C2096" t="s">
        <v>828</v>
      </c>
      <c r="D2096">
        <v>236</v>
      </c>
      <c r="E2096" t="s">
        <v>311</v>
      </c>
      <c r="F2096" t="s">
        <v>2311</v>
      </c>
      <c r="G2096" t="s">
        <v>2315</v>
      </c>
      <c r="H2096" t="s">
        <v>1549</v>
      </c>
      <c r="I2096" t="s">
        <v>1412</v>
      </c>
      <c r="J2096">
        <v>0.1162</v>
      </c>
    </row>
    <row r="2097" spans="1:10" hidden="1">
      <c r="A2097" t="s">
        <v>570</v>
      </c>
      <c r="B2097">
        <v>235</v>
      </c>
      <c r="C2097" t="s">
        <v>828</v>
      </c>
      <c r="D2097">
        <v>236</v>
      </c>
      <c r="E2097" t="s">
        <v>311</v>
      </c>
      <c r="F2097" t="s">
        <v>2311</v>
      </c>
      <c r="G2097" t="s">
        <v>2316</v>
      </c>
      <c r="H2097" t="s">
        <v>1246</v>
      </c>
      <c r="I2097" t="s">
        <v>1412</v>
      </c>
      <c r="J2097">
        <v>0.1414</v>
      </c>
    </row>
    <row r="2098" spans="1:10" hidden="1">
      <c r="A2098" t="s">
        <v>570</v>
      </c>
      <c r="B2098">
        <v>235</v>
      </c>
      <c r="C2098" t="s">
        <v>828</v>
      </c>
      <c r="D2098">
        <v>236</v>
      </c>
      <c r="E2098" t="s">
        <v>311</v>
      </c>
      <c r="F2098" t="s">
        <v>2311</v>
      </c>
      <c r="G2098" t="s">
        <v>2317</v>
      </c>
      <c r="H2098" t="s">
        <v>1323</v>
      </c>
      <c r="I2098" t="s">
        <v>1412</v>
      </c>
      <c r="J2098">
        <v>9.0899999999999995E-2</v>
      </c>
    </row>
    <row r="2099" spans="1:10" hidden="1">
      <c r="A2099" t="s">
        <v>570</v>
      </c>
      <c r="B2099">
        <v>235</v>
      </c>
      <c r="C2099" t="s">
        <v>828</v>
      </c>
      <c r="D2099">
        <v>236</v>
      </c>
      <c r="E2099" t="s">
        <v>311</v>
      </c>
      <c r="F2099" t="s">
        <v>2311</v>
      </c>
      <c r="G2099" t="s">
        <v>2336</v>
      </c>
      <c r="H2099" t="s">
        <v>1417</v>
      </c>
      <c r="I2099" t="s">
        <v>1412</v>
      </c>
      <c r="J2099">
        <v>0.1061</v>
      </c>
    </row>
    <row r="2100" spans="1:10" hidden="1">
      <c r="A2100" t="s">
        <v>570</v>
      </c>
      <c r="B2100">
        <v>235</v>
      </c>
      <c r="C2100" t="s">
        <v>828</v>
      </c>
      <c r="D2100">
        <v>236</v>
      </c>
      <c r="E2100" t="s">
        <v>311</v>
      </c>
      <c r="F2100" t="s">
        <v>2311</v>
      </c>
      <c r="G2100" t="s">
        <v>2337</v>
      </c>
      <c r="H2100" t="s">
        <v>1323</v>
      </c>
      <c r="I2100" t="s">
        <v>1412</v>
      </c>
      <c r="J2100">
        <v>9.0899999999999995E-2</v>
      </c>
    </row>
    <row r="2101" spans="1:10" hidden="1">
      <c r="A2101" t="s">
        <v>570</v>
      </c>
      <c r="B2101">
        <v>235</v>
      </c>
      <c r="C2101" t="s">
        <v>828</v>
      </c>
      <c r="D2101">
        <v>236</v>
      </c>
      <c r="E2101" t="s">
        <v>311</v>
      </c>
      <c r="F2101" t="s">
        <v>2311</v>
      </c>
      <c r="G2101" t="s">
        <v>2318</v>
      </c>
      <c r="H2101" t="s">
        <v>1417</v>
      </c>
      <c r="I2101" t="s">
        <v>1412</v>
      </c>
      <c r="J2101">
        <v>0.1061</v>
      </c>
    </row>
    <row r="2102" spans="1:10" hidden="1">
      <c r="A2102" t="s">
        <v>570</v>
      </c>
      <c r="B2102">
        <v>235</v>
      </c>
      <c r="C2102" t="s">
        <v>828</v>
      </c>
      <c r="D2102">
        <v>236</v>
      </c>
      <c r="E2102" t="s">
        <v>311</v>
      </c>
      <c r="F2102" t="s">
        <v>2320</v>
      </c>
      <c r="G2102" t="s">
        <v>2321</v>
      </c>
      <c r="H2102" t="s">
        <v>1620</v>
      </c>
      <c r="I2102" t="s">
        <v>1412</v>
      </c>
      <c r="J2102">
        <v>0.23230000000000001</v>
      </c>
    </row>
    <row r="2103" spans="1:10" hidden="1">
      <c r="A2103" t="s">
        <v>570</v>
      </c>
      <c r="B2103">
        <v>235</v>
      </c>
      <c r="C2103" t="s">
        <v>828</v>
      </c>
      <c r="D2103">
        <v>236</v>
      </c>
      <c r="E2103" t="s">
        <v>311</v>
      </c>
      <c r="F2103" t="s">
        <v>2320</v>
      </c>
      <c r="G2103" t="s">
        <v>2298</v>
      </c>
      <c r="H2103" t="s">
        <v>1458</v>
      </c>
      <c r="I2103" t="s">
        <v>1412</v>
      </c>
      <c r="J2103">
        <v>0.2828</v>
      </c>
    </row>
    <row r="2104" spans="1:10" hidden="1">
      <c r="A2104" t="s">
        <v>570</v>
      </c>
      <c r="B2104">
        <v>235</v>
      </c>
      <c r="C2104" t="s">
        <v>828</v>
      </c>
      <c r="D2104">
        <v>236</v>
      </c>
      <c r="E2104" t="s">
        <v>311</v>
      </c>
      <c r="F2104" t="s">
        <v>2322</v>
      </c>
      <c r="G2104" t="s">
        <v>2325</v>
      </c>
      <c r="H2104" t="s">
        <v>2324</v>
      </c>
      <c r="I2104" t="s">
        <v>1412</v>
      </c>
      <c r="J2104">
        <v>5.1000000000000004E-3</v>
      </c>
    </row>
    <row r="2105" spans="1:10" hidden="1">
      <c r="A2105" t="s">
        <v>570</v>
      </c>
      <c r="B2105">
        <v>235</v>
      </c>
      <c r="C2105" t="s">
        <v>828</v>
      </c>
      <c r="D2105">
        <v>236</v>
      </c>
      <c r="E2105" t="s">
        <v>311</v>
      </c>
      <c r="F2105" t="s">
        <v>2322</v>
      </c>
      <c r="G2105" t="s">
        <v>2326</v>
      </c>
      <c r="H2105" t="s">
        <v>2344</v>
      </c>
      <c r="I2105" t="s">
        <v>1412</v>
      </c>
      <c r="J2105">
        <v>1.01E-2</v>
      </c>
    </row>
    <row r="2106" spans="1:10" hidden="1">
      <c r="A2106" t="s">
        <v>570</v>
      </c>
      <c r="B2106">
        <v>235</v>
      </c>
      <c r="C2106" t="s">
        <v>828</v>
      </c>
      <c r="D2106">
        <v>236</v>
      </c>
      <c r="E2106" t="s">
        <v>311</v>
      </c>
      <c r="F2106" t="s">
        <v>2322</v>
      </c>
      <c r="G2106" t="s">
        <v>2330</v>
      </c>
      <c r="H2106" t="s">
        <v>1542</v>
      </c>
      <c r="I2106" t="s">
        <v>1412</v>
      </c>
      <c r="J2106">
        <v>0.98480000000000001</v>
      </c>
    </row>
    <row r="2107" spans="1:10" hidden="1">
      <c r="A2107" t="s">
        <v>570</v>
      </c>
      <c r="B2107">
        <v>235</v>
      </c>
      <c r="C2107" t="s">
        <v>828</v>
      </c>
      <c r="D2107">
        <v>236</v>
      </c>
      <c r="E2107" t="s">
        <v>311</v>
      </c>
      <c r="F2107" t="s">
        <v>2332</v>
      </c>
      <c r="G2107" t="s">
        <v>2333</v>
      </c>
      <c r="H2107" t="s">
        <v>1497</v>
      </c>
      <c r="I2107" t="s">
        <v>1412</v>
      </c>
      <c r="J2107">
        <v>0.48480000000000001</v>
      </c>
    </row>
    <row r="2108" spans="1:10" hidden="1">
      <c r="A2108" t="s">
        <v>570</v>
      </c>
      <c r="B2108">
        <v>235</v>
      </c>
      <c r="C2108" t="s">
        <v>828</v>
      </c>
      <c r="D2108">
        <v>236</v>
      </c>
      <c r="E2108" t="s">
        <v>311</v>
      </c>
      <c r="F2108" t="s">
        <v>2332</v>
      </c>
      <c r="G2108" t="s">
        <v>2334</v>
      </c>
      <c r="H2108" t="s">
        <v>1287</v>
      </c>
      <c r="I2108" t="s">
        <v>1412</v>
      </c>
      <c r="J2108">
        <v>0.51519999999999999</v>
      </c>
    </row>
    <row r="2109" spans="1:10" hidden="1">
      <c r="A2109" t="s">
        <v>570</v>
      </c>
      <c r="B2109">
        <v>1095</v>
      </c>
      <c r="C2109" t="s">
        <v>108</v>
      </c>
      <c r="D2109">
        <v>1096</v>
      </c>
      <c r="E2109" t="s">
        <v>108</v>
      </c>
      <c r="F2109" t="s">
        <v>1243</v>
      </c>
      <c r="G2109" t="s">
        <v>1243</v>
      </c>
      <c r="H2109" t="s">
        <v>1349</v>
      </c>
      <c r="I2109" t="s">
        <v>1349</v>
      </c>
      <c r="J2109">
        <v>1</v>
      </c>
    </row>
    <row r="2110" spans="1:10" hidden="1">
      <c r="A2110" t="s">
        <v>570</v>
      </c>
      <c r="B2110">
        <v>1095</v>
      </c>
      <c r="C2110" t="s">
        <v>108</v>
      </c>
      <c r="D2110">
        <v>1096</v>
      </c>
      <c r="E2110" t="s">
        <v>108</v>
      </c>
      <c r="F2110" t="s">
        <v>2311</v>
      </c>
      <c r="G2110" t="s">
        <v>2343</v>
      </c>
      <c r="H2110" t="s">
        <v>1511</v>
      </c>
      <c r="I2110" t="s">
        <v>1349</v>
      </c>
      <c r="J2110">
        <v>0.29749999999999999</v>
      </c>
    </row>
    <row r="2111" spans="1:10" hidden="1">
      <c r="A2111" t="s">
        <v>570</v>
      </c>
      <c r="B2111">
        <v>1095</v>
      </c>
      <c r="C2111" t="s">
        <v>108</v>
      </c>
      <c r="D2111">
        <v>1096</v>
      </c>
      <c r="E2111" t="s">
        <v>108</v>
      </c>
      <c r="F2111" t="s">
        <v>2311</v>
      </c>
      <c r="G2111" t="s">
        <v>1250</v>
      </c>
      <c r="H2111" t="s">
        <v>1366</v>
      </c>
      <c r="I2111" t="s">
        <v>1349</v>
      </c>
      <c r="J2111">
        <v>0.23039999999999999</v>
      </c>
    </row>
    <row r="2112" spans="1:10" hidden="1">
      <c r="A2112" t="s">
        <v>570</v>
      </c>
      <c r="B2112">
        <v>1095</v>
      </c>
      <c r="C2112" t="s">
        <v>108</v>
      </c>
      <c r="D2112">
        <v>1096</v>
      </c>
      <c r="E2112" t="s">
        <v>108</v>
      </c>
      <c r="F2112" t="s">
        <v>2311</v>
      </c>
      <c r="G2112" t="s">
        <v>1401</v>
      </c>
      <c r="H2112" t="s">
        <v>1478</v>
      </c>
      <c r="I2112" t="s">
        <v>1349</v>
      </c>
      <c r="J2112">
        <v>0.23269999999999999</v>
      </c>
    </row>
    <row r="2113" spans="1:10" hidden="1">
      <c r="A2113" t="s">
        <v>570</v>
      </c>
      <c r="B2113">
        <v>1095</v>
      </c>
      <c r="C2113" t="s">
        <v>108</v>
      </c>
      <c r="D2113">
        <v>1096</v>
      </c>
      <c r="E2113" t="s">
        <v>108</v>
      </c>
      <c r="F2113" t="s">
        <v>2311</v>
      </c>
      <c r="G2113" t="s">
        <v>1357</v>
      </c>
      <c r="H2113" t="s">
        <v>1258</v>
      </c>
      <c r="I2113" t="s">
        <v>1349</v>
      </c>
      <c r="J2113">
        <v>0.2394</v>
      </c>
    </row>
    <row r="2114" spans="1:10" hidden="1">
      <c r="A2114" t="s">
        <v>570</v>
      </c>
      <c r="B2114">
        <v>1095</v>
      </c>
      <c r="C2114" t="s">
        <v>108</v>
      </c>
      <c r="D2114">
        <v>1096</v>
      </c>
      <c r="E2114" t="s">
        <v>108</v>
      </c>
      <c r="F2114" t="s">
        <v>2320</v>
      </c>
      <c r="G2114" t="s">
        <v>2321</v>
      </c>
      <c r="H2114" t="s">
        <v>1333</v>
      </c>
      <c r="I2114" t="s">
        <v>1349</v>
      </c>
      <c r="J2114">
        <v>3.7999999999999999E-2</v>
      </c>
    </row>
    <row r="2115" spans="1:10" hidden="1">
      <c r="A2115" t="s">
        <v>570</v>
      </c>
      <c r="B2115">
        <v>1095</v>
      </c>
      <c r="C2115" t="s">
        <v>108</v>
      </c>
      <c r="D2115">
        <v>1096</v>
      </c>
      <c r="E2115" t="s">
        <v>108</v>
      </c>
      <c r="F2115" t="s">
        <v>2320</v>
      </c>
      <c r="G2115" t="s">
        <v>2339</v>
      </c>
      <c r="H2115" t="s">
        <v>1335</v>
      </c>
      <c r="I2115" t="s">
        <v>1349</v>
      </c>
      <c r="J2115">
        <v>1.7899999999999999E-2</v>
      </c>
    </row>
    <row r="2116" spans="1:10" hidden="1">
      <c r="A2116" t="s">
        <v>570</v>
      </c>
      <c r="B2116">
        <v>1095</v>
      </c>
      <c r="C2116" t="s">
        <v>108</v>
      </c>
      <c r="D2116">
        <v>1096</v>
      </c>
      <c r="E2116" t="s">
        <v>108</v>
      </c>
      <c r="F2116" t="s">
        <v>2322</v>
      </c>
      <c r="G2116" t="s">
        <v>2323</v>
      </c>
      <c r="H2116" t="s">
        <v>1312</v>
      </c>
      <c r="I2116" t="s">
        <v>1349</v>
      </c>
      <c r="J2116">
        <v>1.12E-2</v>
      </c>
    </row>
    <row r="2117" spans="1:10" hidden="1">
      <c r="A2117" t="s">
        <v>570</v>
      </c>
      <c r="B2117">
        <v>1095</v>
      </c>
      <c r="C2117" t="s">
        <v>108</v>
      </c>
      <c r="D2117">
        <v>1096</v>
      </c>
      <c r="E2117" t="s">
        <v>108</v>
      </c>
      <c r="F2117" t="s">
        <v>2322</v>
      </c>
      <c r="G2117" t="s">
        <v>2325</v>
      </c>
      <c r="H2117" t="s">
        <v>1417</v>
      </c>
      <c r="I2117" t="s">
        <v>1349</v>
      </c>
      <c r="J2117">
        <v>4.7E-2</v>
      </c>
    </row>
    <row r="2118" spans="1:10" hidden="1">
      <c r="A2118" t="s">
        <v>570</v>
      </c>
      <c r="B2118">
        <v>1095</v>
      </c>
      <c r="C2118" t="s">
        <v>108</v>
      </c>
      <c r="D2118">
        <v>1096</v>
      </c>
      <c r="E2118" t="s">
        <v>108</v>
      </c>
      <c r="F2118" t="s">
        <v>2322</v>
      </c>
      <c r="G2118" t="s">
        <v>2326</v>
      </c>
      <c r="H2118" t="s">
        <v>2329</v>
      </c>
      <c r="I2118" t="s">
        <v>1349</v>
      </c>
      <c r="J2118">
        <v>6.7000000000000002E-3</v>
      </c>
    </row>
    <row r="2119" spans="1:10" hidden="1">
      <c r="A2119" t="s">
        <v>570</v>
      </c>
      <c r="B2119">
        <v>1095</v>
      </c>
      <c r="C2119" t="s">
        <v>108</v>
      </c>
      <c r="D2119">
        <v>1096</v>
      </c>
      <c r="E2119" t="s">
        <v>108</v>
      </c>
      <c r="F2119" t="s">
        <v>2322</v>
      </c>
      <c r="G2119" t="s">
        <v>2327</v>
      </c>
      <c r="H2119" t="s">
        <v>1460</v>
      </c>
      <c r="I2119" t="s">
        <v>1349</v>
      </c>
      <c r="J2119">
        <v>4.4699999999999997E-2</v>
      </c>
    </row>
    <row r="2120" spans="1:10" hidden="1">
      <c r="A2120" t="s">
        <v>570</v>
      </c>
      <c r="B2120">
        <v>1095</v>
      </c>
      <c r="C2120" t="s">
        <v>108</v>
      </c>
      <c r="D2120">
        <v>1096</v>
      </c>
      <c r="E2120" t="s">
        <v>108</v>
      </c>
      <c r="F2120" t="s">
        <v>2322</v>
      </c>
      <c r="G2120" t="s">
        <v>2328</v>
      </c>
      <c r="H2120" t="s">
        <v>1250</v>
      </c>
      <c r="I2120" t="s">
        <v>1349</v>
      </c>
      <c r="J2120">
        <v>2.24E-2</v>
      </c>
    </row>
    <row r="2121" spans="1:10" hidden="1">
      <c r="A2121" t="s">
        <v>570</v>
      </c>
      <c r="B2121">
        <v>1095</v>
      </c>
      <c r="C2121" t="s">
        <v>108</v>
      </c>
      <c r="D2121">
        <v>1096</v>
      </c>
      <c r="E2121" t="s">
        <v>108</v>
      </c>
      <c r="F2121" t="s">
        <v>2322</v>
      </c>
      <c r="G2121" t="s">
        <v>2330</v>
      </c>
      <c r="H2121" t="s">
        <v>1543</v>
      </c>
      <c r="I2121" t="s">
        <v>1349</v>
      </c>
      <c r="J2121">
        <v>0.86799999999999999</v>
      </c>
    </row>
    <row r="2122" spans="1:10" hidden="1">
      <c r="A2122" t="s">
        <v>570</v>
      </c>
      <c r="B2122">
        <v>1095</v>
      </c>
      <c r="C2122" t="s">
        <v>108</v>
      </c>
      <c r="D2122">
        <v>1096</v>
      </c>
      <c r="E2122" t="s">
        <v>108</v>
      </c>
      <c r="F2122" t="s">
        <v>2332</v>
      </c>
      <c r="G2122" t="s">
        <v>2333</v>
      </c>
      <c r="H2122" t="s">
        <v>1370</v>
      </c>
      <c r="I2122" t="s">
        <v>1349</v>
      </c>
      <c r="J2122">
        <v>0.5302</v>
      </c>
    </row>
    <row r="2123" spans="1:10" hidden="1">
      <c r="A2123" t="s">
        <v>570</v>
      </c>
      <c r="B2123">
        <v>1095</v>
      </c>
      <c r="C2123" t="s">
        <v>108</v>
      </c>
      <c r="D2123">
        <v>1096</v>
      </c>
      <c r="E2123" t="s">
        <v>108</v>
      </c>
      <c r="F2123" t="s">
        <v>2332</v>
      </c>
      <c r="G2123" t="s">
        <v>2334</v>
      </c>
      <c r="H2123" t="s">
        <v>1638</v>
      </c>
      <c r="I2123" t="s">
        <v>1349</v>
      </c>
      <c r="J2123">
        <v>0.4698</v>
      </c>
    </row>
    <row r="2124" spans="1:10" hidden="1">
      <c r="A2124" t="s">
        <v>570</v>
      </c>
      <c r="B2124">
        <v>237</v>
      </c>
      <c r="C2124" t="s">
        <v>830</v>
      </c>
      <c r="D2124">
        <v>238</v>
      </c>
      <c r="E2124" t="s">
        <v>114</v>
      </c>
      <c r="F2124" t="s">
        <v>1243</v>
      </c>
      <c r="G2124" t="s">
        <v>1243</v>
      </c>
      <c r="H2124" t="s">
        <v>1377</v>
      </c>
      <c r="I2124" t="s">
        <v>1377</v>
      </c>
      <c r="J2124">
        <v>1</v>
      </c>
    </row>
    <row r="2125" spans="1:10" hidden="1">
      <c r="A2125" t="s">
        <v>570</v>
      </c>
      <c r="B2125">
        <v>237</v>
      </c>
      <c r="C2125" t="s">
        <v>830</v>
      </c>
      <c r="D2125">
        <v>238</v>
      </c>
      <c r="E2125" t="s">
        <v>114</v>
      </c>
      <c r="F2125" t="s">
        <v>2311</v>
      </c>
      <c r="G2125" t="s">
        <v>2312</v>
      </c>
      <c r="H2125" t="s">
        <v>2329</v>
      </c>
      <c r="I2125" t="s">
        <v>1377</v>
      </c>
      <c r="J2125">
        <v>6.9800000000000001E-2</v>
      </c>
    </row>
    <row r="2126" spans="1:10" hidden="1">
      <c r="A2126" t="s">
        <v>570</v>
      </c>
      <c r="B2126">
        <v>237</v>
      </c>
      <c r="C2126" t="s">
        <v>830</v>
      </c>
      <c r="D2126">
        <v>238</v>
      </c>
      <c r="E2126" t="s">
        <v>114</v>
      </c>
      <c r="F2126" t="s">
        <v>2311</v>
      </c>
      <c r="G2126" t="s">
        <v>2313</v>
      </c>
      <c r="H2126" t="s">
        <v>2329</v>
      </c>
      <c r="I2126" t="s">
        <v>1377</v>
      </c>
      <c r="J2126">
        <v>6.9800000000000001E-2</v>
      </c>
    </row>
    <row r="2127" spans="1:10" hidden="1">
      <c r="A2127" t="s">
        <v>570</v>
      </c>
      <c r="B2127">
        <v>237</v>
      </c>
      <c r="C2127" t="s">
        <v>830</v>
      </c>
      <c r="D2127">
        <v>238</v>
      </c>
      <c r="E2127" t="s">
        <v>114</v>
      </c>
      <c r="F2127" t="s">
        <v>2311</v>
      </c>
      <c r="G2127" t="s">
        <v>2314</v>
      </c>
      <c r="H2127" t="s">
        <v>1248</v>
      </c>
      <c r="I2127" t="s">
        <v>1377</v>
      </c>
      <c r="J2127">
        <v>0.13950000000000001</v>
      </c>
    </row>
    <row r="2128" spans="1:10" hidden="1">
      <c r="A2128" t="s">
        <v>570</v>
      </c>
      <c r="B2128">
        <v>237</v>
      </c>
      <c r="C2128" t="s">
        <v>830</v>
      </c>
      <c r="D2128">
        <v>238</v>
      </c>
      <c r="E2128" t="s">
        <v>114</v>
      </c>
      <c r="F2128" t="s">
        <v>2311</v>
      </c>
      <c r="G2128" t="s">
        <v>2315</v>
      </c>
      <c r="H2128" t="s">
        <v>1312</v>
      </c>
      <c r="I2128" t="s">
        <v>1377</v>
      </c>
      <c r="J2128">
        <v>0.1163</v>
      </c>
    </row>
    <row r="2129" spans="1:10" hidden="1">
      <c r="A2129" t="s">
        <v>570</v>
      </c>
      <c r="B2129">
        <v>237</v>
      </c>
      <c r="C2129" t="s">
        <v>830</v>
      </c>
      <c r="D2129">
        <v>238</v>
      </c>
      <c r="E2129" t="s">
        <v>114</v>
      </c>
      <c r="F2129" t="s">
        <v>2311</v>
      </c>
      <c r="G2129" t="s">
        <v>2316</v>
      </c>
      <c r="H2129" t="s">
        <v>1248</v>
      </c>
      <c r="I2129" t="s">
        <v>1377</v>
      </c>
      <c r="J2129">
        <v>0.13950000000000001</v>
      </c>
    </row>
    <row r="2130" spans="1:10" hidden="1">
      <c r="A2130" t="s">
        <v>570</v>
      </c>
      <c r="B2130">
        <v>237</v>
      </c>
      <c r="C2130" t="s">
        <v>830</v>
      </c>
      <c r="D2130">
        <v>238</v>
      </c>
      <c r="E2130" t="s">
        <v>114</v>
      </c>
      <c r="F2130" t="s">
        <v>2311</v>
      </c>
      <c r="G2130" t="s">
        <v>2317</v>
      </c>
      <c r="H2130" t="s">
        <v>2324</v>
      </c>
      <c r="I2130" t="s">
        <v>1377</v>
      </c>
      <c r="J2130">
        <v>2.3300000000000001E-2</v>
      </c>
    </row>
    <row r="2131" spans="1:10" hidden="1">
      <c r="A2131" t="s">
        <v>570</v>
      </c>
      <c r="B2131">
        <v>237</v>
      </c>
      <c r="C2131" t="s">
        <v>830</v>
      </c>
      <c r="D2131">
        <v>238</v>
      </c>
      <c r="E2131" t="s">
        <v>114</v>
      </c>
      <c r="F2131" t="s">
        <v>2311</v>
      </c>
      <c r="G2131" t="s">
        <v>2336</v>
      </c>
      <c r="H2131" t="s">
        <v>1335</v>
      </c>
      <c r="I2131" t="s">
        <v>1377</v>
      </c>
      <c r="J2131">
        <v>0.186</v>
      </c>
    </row>
    <row r="2132" spans="1:10" hidden="1">
      <c r="A2132" t="s">
        <v>570</v>
      </c>
      <c r="B2132">
        <v>237</v>
      </c>
      <c r="C2132" t="s">
        <v>830</v>
      </c>
      <c r="D2132">
        <v>238</v>
      </c>
      <c r="E2132" t="s">
        <v>114</v>
      </c>
      <c r="F2132" t="s">
        <v>2311</v>
      </c>
      <c r="G2132" t="s">
        <v>2337</v>
      </c>
      <c r="H2132" t="s">
        <v>2324</v>
      </c>
      <c r="I2132" t="s">
        <v>1377</v>
      </c>
      <c r="J2132">
        <v>2.3300000000000001E-2</v>
      </c>
    </row>
    <row r="2133" spans="1:10" hidden="1">
      <c r="A2133" t="s">
        <v>570</v>
      </c>
      <c r="B2133">
        <v>237</v>
      </c>
      <c r="C2133" t="s">
        <v>830</v>
      </c>
      <c r="D2133">
        <v>238</v>
      </c>
      <c r="E2133" t="s">
        <v>114</v>
      </c>
      <c r="F2133" t="s">
        <v>2311</v>
      </c>
      <c r="G2133" t="s">
        <v>2318</v>
      </c>
      <c r="H2133" t="s">
        <v>1312</v>
      </c>
      <c r="I2133" t="s">
        <v>1377</v>
      </c>
      <c r="J2133">
        <v>0.1163</v>
      </c>
    </row>
    <row r="2134" spans="1:10" hidden="1">
      <c r="A2134" t="s">
        <v>570</v>
      </c>
      <c r="B2134">
        <v>237</v>
      </c>
      <c r="C2134" t="s">
        <v>830</v>
      </c>
      <c r="D2134">
        <v>238</v>
      </c>
      <c r="E2134" t="s">
        <v>114</v>
      </c>
      <c r="F2134" t="s">
        <v>2311</v>
      </c>
      <c r="G2134" t="s">
        <v>2319</v>
      </c>
      <c r="H2134" t="s">
        <v>1312</v>
      </c>
      <c r="I2134" t="s">
        <v>1377</v>
      </c>
      <c r="J2134">
        <v>0.1163</v>
      </c>
    </row>
    <row r="2135" spans="1:10" hidden="1">
      <c r="A2135" t="s">
        <v>570</v>
      </c>
      <c r="B2135">
        <v>237</v>
      </c>
      <c r="C2135" t="s">
        <v>830</v>
      </c>
      <c r="D2135">
        <v>238</v>
      </c>
      <c r="E2135" t="s">
        <v>114</v>
      </c>
      <c r="F2135" t="s">
        <v>2320</v>
      </c>
      <c r="G2135" t="s">
        <v>2321</v>
      </c>
      <c r="H2135" t="s">
        <v>1460</v>
      </c>
      <c r="I2135" t="s">
        <v>1377</v>
      </c>
      <c r="J2135">
        <v>0.46510000000000001</v>
      </c>
    </row>
    <row r="2136" spans="1:10" hidden="1">
      <c r="A2136" t="s">
        <v>570</v>
      </c>
      <c r="B2136">
        <v>237</v>
      </c>
      <c r="C2136" t="s">
        <v>830</v>
      </c>
      <c r="D2136">
        <v>238</v>
      </c>
      <c r="E2136" t="s">
        <v>114</v>
      </c>
      <c r="F2136" t="s">
        <v>2320</v>
      </c>
      <c r="G2136" t="s">
        <v>2298</v>
      </c>
      <c r="H2136" t="s">
        <v>1591</v>
      </c>
      <c r="I2136" t="s">
        <v>1377</v>
      </c>
      <c r="J2136">
        <v>0.37209999999999999</v>
      </c>
    </row>
    <row r="2137" spans="1:10" hidden="1">
      <c r="A2137" t="s">
        <v>570</v>
      </c>
      <c r="B2137">
        <v>237</v>
      </c>
      <c r="C2137" t="s">
        <v>830</v>
      </c>
      <c r="D2137">
        <v>238</v>
      </c>
      <c r="E2137" t="s">
        <v>114</v>
      </c>
      <c r="F2137" t="s">
        <v>2322</v>
      </c>
      <c r="G2137" t="s">
        <v>2327</v>
      </c>
      <c r="H2137" t="s">
        <v>2344</v>
      </c>
      <c r="I2137" t="s">
        <v>1377</v>
      </c>
      <c r="J2137">
        <v>4.65E-2</v>
      </c>
    </row>
    <row r="2138" spans="1:10" hidden="1">
      <c r="A2138" t="s">
        <v>570</v>
      </c>
      <c r="B2138">
        <v>237</v>
      </c>
      <c r="C2138" t="s">
        <v>830</v>
      </c>
      <c r="D2138">
        <v>238</v>
      </c>
      <c r="E2138" t="s">
        <v>114</v>
      </c>
      <c r="F2138" t="s">
        <v>2322</v>
      </c>
      <c r="G2138" t="s">
        <v>2328</v>
      </c>
      <c r="H2138" t="s">
        <v>2344</v>
      </c>
      <c r="I2138" t="s">
        <v>1377</v>
      </c>
      <c r="J2138">
        <v>4.65E-2</v>
      </c>
    </row>
    <row r="2139" spans="1:10" hidden="1">
      <c r="A2139" t="s">
        <v>570</v>
      </c>
      <c r="B2139">
        <v>237</v>
      </c>
      <c r="C2139" t="s">
        <v>830</v>
      </c>
      <c r="D2139">
        <v>238</v>
      </c>
      <c r="E2139" t="s">
        <v>114</v>
      </c>
      <c r="F2139" t="s">
        <v>2322</v>
      </c>
      <c r="G2139" t="s">
        <v>2330</v>
      </c>
      <c r="H2139" t="s">
        <v>1324</v>
      </c>
      <c r="I2139" t="s">
        <v>1377</v>
      </c>
      <c r="J2139">
        <v>0.90700000000000003</v>
      </c>
    </row>
    <row r="2140" spans="1:10" hidden="1">
      <c r="A2140" t="s">
        <v>570</v>
      </c>
      <c r="B2140">
        <v>237</v>
      </c>
      <c r="C2140" t="s">
        <v>830</v>
      </c>
      <c r="D2140">
        <v>238</v>
      </c>
      <c r="E2140" t="s">
        <v>114</v>
      </c>
      <c r="F2140" t="s">
        <v>2332</v>
      </c>
      <c r="G2140" t="s">
        <v>2333</v>
      </c>
      <c r="H2140" t="s">
        <v>1591</v>
      </c>
      <c r="I2140" t="s">
        <v>1377</v>
      </c>
      <c r="J2140">
        <v>0.37209999999999999</v>
      </c>
    </row>
    <row r="2141" spans="1:10" hidden="1">
      <c r="A2141" t="s">
        <v>570</v>
      </c>
      <c r="B2141">
        <v>237</v>
      </c>
      <c r="C2141" t="s">
        <v>830</v>
      </c>
      <c r="D2141">
        <v>238</v>
      </c>
      <c r="E2141" t="s">
        <v>114</v>
      </c>
      <c r="F2141" t="s">
        <v>2332</v>
      </c>
      <c r="G2141" t="s">
        <v>2334</v>
      </c>
      <c r="H2141" t="s">
        <v>1541</v>
      </c>
      <c r="I2141" t="s">
        <v>1377</v>
      </c>
      <c r="J2141">
        <v>0.62790000000000001</v>
      </c>
    </row>
    <row r="2142" spans="1:10" hidden="1">
      <c r="A2142" t="s">
        <v>570</v>
      </c>
      <c r="B2142">
        <v>239</v>
      </c>
      <c r="C2142" t="s">
        <v>832</v>
      </c>
      <c r="D2142">
        <v>240</v>
      </c>
      <c r="E2142" t="s">
        <v>43</v>
      </c>
      <c r="F2142" t="s">
        <v>1243</v>
      </c>
      <c r="G2142" t="s">
        <v>1243</v>
      </c>
      <c r="H2142" t="s">
        <v>1287</v>
      </c>
      <c r="I2142" t="s">
        <v>1287</v>
      </c>
      <c r="J2142">
        <v>1</v>
      </c>
    </row>
    <row r="2143" spans="1:10" hidden="1">
      <c r="A2143" t="s">
        <v>570</v>
      </c>
      <c r="B2143">
        <v>239</v>
      </c>
      <c r="C2143" t="s">
        <v>832</v>
      </c>
      <c r="D2143">
        <v>240</v>
      </c>
      <c r="E2143" t="s">
        <v>43</v>
      </c>
      <c r="F2143" t="s">
        <v>2311</v>
      </c>
      <c r="G2143" t="s">
        <v>2312</v>
      </c>
      <c r="H2143" t="s">
        <v>1252</v>
      </c>
      <c r="I2143" t="s">
        <v>1287</v>
      </c>
      <c r="J2143">
        <v>8.8200000000000001E-2</v>
      </c>
    </row>
    <row r="2144" spans="1:10" hidden="1">
      <c r="A2144" t="s">
        <v>570</v>
      </c>
      <c r="B2144">
        <v>239</v>
      </c>
      <c r="C2144" t="s">
        <v>832</v>
      </c>
      <c r="D2144">
        <v>240</v>
      </c>
      <c r="E2144" t="s">
        <v>43</v>
      </c>
      <c r="F2144" t="s">
        <v>2311</v>
      </c>
      <c r="G2144" t="s">
        <v>2313</v>
      </c>
      <c r="H2144" t="s">
        <v>1256</v>
      </c>
      <c r="I2144" t="s">
        <v>1287</v>
      </c>
      <c r="J2144">
        <v>0.13730000000000001</v>
      </c>
    </row>
    <row r="2145" spans="1:10" hidden="1">
      <c r="A2145" t="s">
        <v>570</v>
      </c>
      <c r="B2145">
        <v>239</v>
      </c>
      <c r="C2145" t="s">
        <v>832</v>
      </c>
      <c r="D2145">
        <v>240</v>
      </c>
      <c r="E2145" t="s">
        <v>43</v>
      </c>
      <c r="F2145" t="s">
        <v>2311</v>
      </c>
      <c r="G2145" t="s">
        <v>2314</v>
      </c>
      <c r="H2145" t="s">
        <v>1401</v>
      </c>
      <c r="I2145" t="s">
        <v>1287</v>
      </c>
      <c r="J2145">
        <v>0.10780000000000001</v>
      </c>
    </row>
    <row r="2146" spans="1:10" hidden="1">
      <c r="A2146" t="s">
        <v>570</v>
      </c>
      <c r="B2146">
        <v>239</v>
      </c>
      <c r="C2146" t="s">
        <v>832</v>
      </c>
      <c r="D2146">
        <v>240</v>
      </c>
      <c r="E2146" t="s">
        <v>43</v>
      </c>
      <c r="F2146" t="s">
        <v>2311</v>
      </c>
      <c r="G2146" t="s">
        <v>2315</v>
      </c>
      <c r="H2146" t="s">
        <v>1252</v>
      </c>
      <c r="I2146" t="s">
        <v>1287</v>
      </c>
      <c r="J2146">
        <v>8.8200000000000001E-2</v>
      </c>
    </row>
    <row r="2147" spans="1:10" hidden="1">
      <c r="A2147" t="s">
        <v>570</v>
      </c>
      <c r="B2147">
        <v>239</v>
      </c>
      <c r="C2147" t="s">
        <v>832</v>
      </c>
      <c r="D2147">
        <v>240</v>
      </c>
      <c r="E2147" t="s">
        <v>43</v>
      </c>
      <c r="F2147" t="s">
        <v>2311</v>
      </c>
      <c r="G2147" t="s">
        <v>2316</v>
      </c>
      <c r="H2147" t="s">
        <v>1335</v>
      </c>
      <c r="I2147" t="s">
        <v>1287</v>
      </c>
      <c r="J2147">
        <v>7.8399999999999997E-2</v>
      </c>
    </row>
    <row r="2148" spans="1:10" hidden="1">
      <c r="A2148" t="s">
        <v>570</v>
      </c>
      <c r="B2148">
        <v>239</v>
      </c>
      <c r="C2148" t="s">
        <v>832</v>
      </c>
      <c r="D2148">
        <v>240</v>
      </c>
      <c r="E2148" t="s">
        <v>43</v>
      </c>
      <c r="F2148" t="s">
        <v>2311</v>
      </c>
      <c r="G2148" t="s">
        <v>2317</v>
      </c>
      <c r="H2148" t="s">
        <v>1252</v>
      </c>
      <c r="I2148" t="s">
        <v>1287</v>
      </c>
      <c r="J2148">
        <v>8.8200000000000001E-2</v>
      </c>
    </row>
    <row r="2149" spans="1:10" hidden="1">
      <c r="A2149" t="s">
        <v>570</v>
      </c>
      <c r="B2149">
        <v>239</v>
      </c>
      <c r="C2149" t="s">
        <v>832</v>
      </c>
      <c r="D2149">
        <v>240</v>
      </c>
      <c r="E2149" t="s">
        <v>43</v>
      </c>
      <c r="F2149" t="s">
        <v>2311</v>
      </c>
      <c r="G2149" t="s">
        <v>2336</v>
      </c>
      <c r="H2149" t="s">
        <v>1250</v>
      </c>
      <c r="I2149" t="s">
        <v>1287</v>
      </c>
      <c r="J2149">
        <v>9.8000000000000004E-2</v>
      </c>
    </row>
    <row r="2150" spans="1:10" hidden="1">
      <c r="A2150" t="s">
        <v>570</v>
      </c>
      <c r="B2150">
        <v>239</v>
      </c>
      <c r="C2150" t="s">
        <v>832</v>
      </c>
      <c r="D2150">
        <v>240</v>
      </c>
      <c r="E2150" t="s">
        <v>43</v>
      </c>
      <c r="F2150" t="s">
        <v>2311</v>
      </c>
      <c r="G2150" t="s">
        <v>2337</v>
      </c>
      <c r="H2150" t="s">
        <v>1257</v>
      </c>
      <c r="I2150" t="s">
        <v>1287</v>
      </c>
      <c r="J2150">
        <v>0.1275</v>
      </c>
    </row>
    <row r="2151" spans="1:10" hidden="1">
      <c r="A2151" t="s">
        <v>570</v>
      </c>
      <c r="B2151">
        <v>239</v>
      </c>
      <c r="C2151" t="s">
        <v>832</v>
      </c>
      <c r="D2151">
        <v>240</v>
      </c>
      <c r="E2151" t="s">
        <v>43</v>
      </c>
      <c r="F2151" t="s">
        <v>2311</v>
      </c>
      <c r="G2151" t="s">
        <v>2318</v>
      </c>
      <c r="H2151" t="s">
        <v>1250</v>
      </c>
      <c r="I2151" t="s">
        <v>1287</v>
      </c>
      <c r="J2151">
        <v>9.8000000000000004E-2</v>
      </c>
    </row>
    <row r="2152" spans="1:10" hidden="1">
      <c r="A2152" t="s">
        <v>570</v>
      </c>
      <c r="B2152">
        <v>239</v>
      </c>
      <c r="C2152" t="s">
        <v>832</v>
      </c>
      <c r="D2152">
        <v>240</v>
      </c>
      <c r="E2152" t="s">
        <v>43</v>
      </c>
      <c r="F2152" t="s">
        <v>2311</v>
      </c>
      <c r="G2152" t="s">
        <v>2319</v>
      </c>
      <c r="H2152" t="s">
        <v>1252</v>
      </c>
      <c r="I2152" t="s">
        <v>1287</v>
      </c>
      <c r="J2152">
        <v>8.8200000000000001E-2</v>
      </c>
    </row>
    <row r="2153" spans="1:10" hidden="1">
      <c r="A2153" t="s">
        <v>570</v>
      </c>
      <c r="B2153">
        <v>239</v>
      </c>
      <c r="C2153" t="s">
        <v>832</v>
      </c>
      <c r="D2153">
        <v>240</v>
      </c>
      <c r="E2153" t="s">
        <v>43</v>
      </c>
      <c r="F2153" t="s">
        <v>2320</v>
      </c>
      <c r="G2153" t="s">
        <v>2321</v>
      </c>
      <c r="H2153" t="s">
        <v>1283</v>
      </c>
      <c r="I2153" t="s">
        <v>1287</v>
      </c>
      <c r="J2153">
        <v>0.62749999999999995</v>
      </c>
    </row>
    <row r="2154" spans="1:10" hidden="1">
      <c r="A2154" t="s">
        <v>570</v>
      </c>
      <c r="B2154">
        <v>239</v>
      </c>
      <c r="C2154" t="s">
        <v>832</v>
      </c>
      <c r="D2154">
        <v>240</v>
      </c>
      <c r="E2154" t="s">
        <v>43</v>
      </c>
      <c r="F2154" t="s">
        <v>2320</v>
      </c>
      <c r="G2154" t="s">
        <v>2340</v>
      </c>
      <c r="H2154" t="s">
        <v>1312</v>
      </c>
      <c r="I2154" t="s">
        <v>1287</v>
      </c>
      <c r="J2154">
        <v>4.9000000000000002E-2</v>
      </c>
    </row>
    <row r="2155" spans="1:10" hidden="1">
      <c r="A2155" t="s">
        <v>570</v>
      </c>
      <c r="B2155">
        <v>239</v>
      </c>
      <c r="C2155" t="s">
        <v>832</v>
      </c>
      <c r="D2155">
        <v>240</v>
      </c>
      <c r="E2155" t="s">
        <v>43</v>
      </c>
      <c r="F2155" t="s">
        <v>2320</v>
      </c>
      <c r="G2155" t="s">
        <v>2298</v>
      </c>
      <c r="H2155" t="s">
        <v>1323</v>
      </c>
      <c r="I2155" t="s">
        <v>1287</v>
      </c>
      <c r="J2155">
        <v>0.17649999999999999</v>
      </c>
    </row>
    <row r="2156" spans="1:10" hidden="1">
      <c r="A2156" t="s">
        <v>570</v>
      </c>
      <c r="B2156">
        <v>239</v>
      </c>
      <c r="C2156" t="s">
        <v>832</v>
      </c>
      <c r="D2156">
        <v>240</v>
      </c>
      <c r="E2156" t="s">
        <v>43</v>
      </c>
      <c r="F2156" t="s">
        <v>2322</v>
      </c>
      <c r="G2156" t="s">
        <v>2323</v>
      </c>
      <c r="H2156" t="s">
        <v>2324</v>
      </c>
      <c r="I2156" t="s">
        <v>1287</v>
      </c>
      <c r="J2156">
        <v>9.7999999999999997E-3</v>
      </c>
    </row>
    <row r="2157" spans="1:10" hidden="1">
      <c r="A2157" t="s">
        <v>570</v>
      </c>
      <c r="B2157">
        <v>239</v>
      </c>
      <c r="C2157" t="s">
        <v>832</v>
      </c>
      <c r="D2157">
        <v>240</v>
      </c>
      <c r="E2157" t="s">
        <v>43</v>
      </c>
      <c r="F2157" t="s">
        <v>2322</v>
      </c>
      <c r="G2157" t="s">
        <v>2326</v>
      </c>
      <c r="H2157" t="s">
        <v>2344</v>
      </c>
      <c r="I2157" t="s">
        <v>1287</v>
      </c>
      <c r="J2157">
        <v>1.9599999999999999E-2</v>
      </c>
    </row>
    <row r="2158" spans="1:10" hidden="1">
      <c r="A2158" t="s">
        <v>570</v>
      </c>
      <c r="B2158">
        <v>239</v>
      </c>
      <c r="C2158" t="s">
        <v>832</v>
      </c>
      <c r="D2158">
        <v>240</v>
      </c>
      <c r="E2158" t="s">
        <v>43</v>
      </c>
      <c r="F2158" t="s">
        <v>2322</v>
      </c>
      <c r="G2158" t="s">
        <v>2330</v>
      </c>
      <c r="H2158" t="s">
        <v>1373</v>
      </c>
      <c r="I2158" t="s">
        <v>1287</v>
      </c>
      <c r="J2158">
        <v>0.97060000000000002</v>
      </c>
    </row>
    <row r="2159" spans="1:10" hidden="1">
      <c r="A2159" t="s">
        <v>570</v>
      </c>
      <c r="B2159">
        <v>239</v>
      </c>
      <c r="C2159" t="s">
        <v>832</v>
      </c>
      <c r="D2159">
        <v>240</v>
      </c>
      <c r="E2159" t="s">
        <v>43</v>
      </c>
      <c r="F2159" t="s">
        <v>2332</v>
      </c>
      <c r="G2159" t="s">
        <v>2333</v>
      </c>
      <c r="H2159" t="s">
        <v>1346</v>
      </c>
      <c r="I2159" t="s">
        <v>1287</v>
      </c>
      <c r="J2159">
        <v>0.50980000000000003</v>
      </c>
    </row>
    <row r="2160" spans="1:10" hidden="1">
      <c r="A2160" t="s">
        <v>570</v>
      </c>
      <c r="B2160">
        <v>239</v>
      </c>
      <c r="C2160" t="s">
        <v>832</v>
      </c>
      <c r="D2160">
        <v>240</v>
      </c>
      <c r="E2160" t="s">
        <v>43</v>
      </c>
      <c r="F2160" t="s">
        <v>2332</v>
      </c>
      <c r="G2160" t="s">
        <v>2334</v>
      </c>
      <c r="H2160" t="s">
        <v>1402</v>
      </c>
      <c r="I2160" t="s">
        <v>1287</v>
      </c>
      <c r="J2160">
        <v>0.49020000000000002</v>
      </c>
    </row>
    <row r="2161" spans="1:10" hidden="1">
      <c r="A2161" t="s">
        <v>570</v>
      </c>
      <c r="B2161">
        <v>242</v>
      </c>
      <c r="C2161" t="s">
        <v>834</v>
      </c>
      <c r="D2161">
        <v>243</v>
      </c>
      <c r="E2161" t="s">
        <v>443</v>
      </c>
      <c r="F2161" t="s">
        <v>1243</v>
      </c>
      <c r="G2161" t="s">
        <v>1243</v>
      </c>
      <c r="H2161" t="s">
        <v>2347</v>
      </c>
      <c r="I2161" t="s">
        <v>2347</v>
      </c>
      <c r="J2161">
        <v>1</v>
      </c>
    </row>
    <row r="2162" spans="1:10" hidden="1">
      <c r="A2162" t="s">
        <v>570</v>
      </c>
      <c r="B2162">
        <v>242</v>
      </c>
      <c r="C2162" t="s">
        <v>834</v>
      </c>
      <c r="D2162">
        <v>243</v>
      </c>
      <c r="E2162" t="s">
        <v>443</v>
      </c>
      <c r="F2162" t="s">
        <v>2311</v>
      </c>
      <c r="G2162" t="s">
        <v>2312</v>
      </c>
      <c r="H2162" t="s">
        <v>1306</v>
      </c>
      <c r="I2162" t="s">
        <v>2347</v>
      </c>
      <c r="J2162">
        <v>0.248</v>
      </c>
    </row>
    <row r="2163" spans="1:10" hidden="1">
      <c r="A2163" t="s">
        <v>570</v>
      </c>
      <c r="B2163">
        <v>242</v>
      </c>
      <c r="C2163" t="s">
        <v>834</v>
      </c>
      <c r="D2163">
        <v>243</v>
      </c>
      <c r="E2163" t="s">
        <v>443</v>
      </c>
      <c r="F2163" t="s">
        <v>2311</v>
      </c>
      <c r="G2163" t="s">
        <v>2313</v>
      </c>
      <c r="H2163" t="s">
        <v>1306</v>
      </c>
      <c r="I2163" t="s">
        <v>2347</v>
      </c>
      <c r="J2163">
        <v>0.248</v>
      </c>
    </row>
    <row r="2164" spans="1:10" hidden="1">
      <c r="A2164" t="s">
        <v>570</v>
      </c>
      <c r="B2164">
        <v>242</v>
      </c>
      <c r="C2164" t="s">
        <v>834</v>
      </c>
      <c r="D2164">
        <v>243</v>
      </c>
      <c r="E2164" t="s">
        <v>443</v>
      </c>
      <c r="F2164" t="s">
        <v>2311</v>
      </c>
      <c r="G2164" t="s">
        <v>2314</v>
      </c>
      <c r="H2164" t="s">
        <v>1279</v>
      </c>
      <c r="I2164" t="s">
        <v>2347</v>
      </c>
      <c r="J2164">
        <v>0.25979999999999998</v>
      </c>
    </row>
    <row r="2165" spans="1:10" hidden="1">
      <c r="A2165" t="s">
        <v>570</v>
      </c>
      <c r="B2165">
        <v>242</v>
      </c>
      <c r="C2165" t="s">
        <v>834</v>
      </c>
      <c r="D2165">
        <v>243</v>
      </c>
      <c r="E2165" t="s">
        <v>443</v>
      </c>
      <c r="F2165" t="s">
        <v>2311</v>
      </c>
      <c r="G2165" t="s">
        <v>2318</v>
      </c>
      <c r="H2165" t="s">
        <v>1439</v>
      </c>
      <c r="I2165" t="s">
        <v>2347</v>
      </c>
      <c r="J2165">
        <v>0.24410000000000001</v>
      </c>
    </row>
    <row r="2166" spans="1:10" hidden="1">
      <c r="A2166" t="s">
        <v>570</v>
      </c>
      <c r="B2166">
        <v>242</v>
      </c>
      <c r="C2166" t="s">
        <v>834</v>
      </c>
      <c r="D2166">
        <v>243</v>
      </c>
      <c r="E2166" t="s">
        <v>443</v>
      </c>
      <c r="F2166" t="s">
        <v>2320</v>
      </c>
      <c r="G2166" t="s">
        <v>2321</v>
      </c>
      <c r="H2166" t="s">
        <v>1244</v>
      </c>
      <c r="I2166" t="s">
        <v>2347</v>
      </c>
      <c r="J2166">
        <v>0.13780000000000001</v>
      </c>
    </row>
    <row r="2167" spans="1:10" hidden="1">
      <c r="A2167" t="s">
        <v>570</v>
      </c>
      <c r="B2167">
        <v>242</v>
      </c>
      <c r="C2167" t="s">
        <v>834</v>
      </c>
      <c r="D2167">
        <v>243</v>
      </c>
      <c r="E2167" t="s">
        <v>443</v>
      </c>
      <c r="F2167" t="s">
        <v>2320</v>
      </c>
      <c r="G2167" t="s">
        <v>2339</v>
      </c>
      <c r="H2167" t="s">
        <v>1335</v>
      </c>
      <c r="I2167" t="s">
        <v>2347</v>
      </c>
      <c r="J2167">
        <v>3.15E-2</v>
      </c>
    </row>
    <row r="2168" spans="1:10" hidden="1">
      <c r="A2168" t="s">
        <v>570</v>
      </c>
      <c r="B2168">
        <v>242</v>
      </c>
      <c r="C2168" t="s">
        <v>834</v>
      </c>
      <c r="D2168">
        <v>243</v>
      </c>
      <c r="E2168" t="s">
        <v>443</v>
      </c>
      <c r="F2168" t="s">
        <v>2320</v>
      </c>
      <c r="G2168" t="s">
        <v>2340</v>
      </c>
      <c r="H2168" t="s">
        <v>1510</v>
      </c>
      <c r="I2168" t="s">
        <v>2347</v>
      </c>
      <c r="J2168">
        <v>0.23619999999999999</v>
      </c>
    </row>
    <row r="2169" spans="1:10" hidden="1">
      <c r="A2169" t="s">
        <v>570</v>
      </c>
      <c r="B2169">
        <v>242</v>
      </c>
      <c r="C2169" t="s">
        <v>834</v>
      </c>
      <c r="D2169">
        <v>243</v>
      </c>
      <c r="E2169" t="s">
        <v>443</v>
      </c>
      <c r="F2169" t="s">
        <v>2320</v>
      </c>
      <c r="G2169" t="s">
        <v>2298</v>
      </c>
      <c r="H2169" t="s">
        <v>1351</v>
      </c>
      <c r="I2169" t="s">
        <v>2347</v>
      </c>
      <c r="J2169">
        <v>0.185</v>
      </c>
    </row>
    <row r="2170" spans="1:10" hidden="1">
      <c r="A2170" t="s">
        <v>570</v>
      </c>
      <c r="B2170">
        <v>242</v>
      </c>
      <c r="C2170" t="s">
        <v>834</v>
      </c>
      <c r="D2170">
        <v>243</v>
      </c>
      <c r="E2170" t="s">
        <v>443</v>
      </c>
      <c r="F2170" t="s">
        <v>2322</v>
      </c>
      <c r="G2170" t="s">
        <v>2325</v>
      </c>
      <c r="H2170" t="s">
        <v>2329</v>
      </c>
      <c r="I2170" t="s">
        <v>2347</v>
      </c>
      <c r="J2170">
        <v>1.18E-2</v>
      </c>
    </row>
    <row r="2171" spans="1:10" hidden="1">
      <c r="A2171" t="s">
        <v>570</v>
      </c>
      <c r="B2171">
        <v>242</v>
      </c>
      <c r="C2171" t="s">
        <v>834</v>
      </c>
      <c r="D2171">
        <v>243</v>
      </c>
      <c r="E2171" t="s">
        <v>443</v>
      </c>
      <c r="F2171" t="s">
        <v>2322</v>
      </c>
      <c r="G2171" t="s">
        <v>2326</v>
      </c>
      <c r="H2171" t="s">
        <v>2335</v>
      </c>
      <c r="I2171" t="s">
        <v>2347</v>
      </c>
      <c r="J2171">
        <v>1.5699999999999999E-2</v>
      </c>
    </row>
    <row r="2172" spans="1:10" hidden="1">
      <c r="A2172" t="s">
        <v>570</v>
      </c>
      <c r="B2172">
        <v>242</v>
      </c>
      <c r="C2172" t="s">
        <v>834</v>
      </c>
      <c r="D2172">
        <v>243</v>
      </c>
      <c r="E2172" t="s">
        <v>443</v>
      </c>
      <c r="F2172" t="s">
        <v>2322</v>
      </c>
      <c r="G2172" t="s">
        <v>2327</v>
      </c>
      <c r="H2172" t="s">
        <v>1549</v>
      </c>
      <c r="I2172" t="s">
        <v>2347</v>
      </c>
      <c r="J2172">
        <v>9.06E-2</v>
      </c>
    </row>
    <row r="2173" spans="1:10" hidden="1">
      <c r="A2173" t="s">
        <v>570</v>
      </c>
      <c r="B2173">
        <v>242</v>
      </c>
      <c r="C2173" t="s">
        <v>834</v>
      </c>
      <c r="D2173">
        <v>243</v>
      </c>
      <c r="E2173" t="s">
        <v>443</v>
      </c>
      <c r="F2173" t="s">
        <v>2322</v>
      </c>
      <c r="G2173" t="s">
        <v>2352</v>
      </c>
      <c r="H2173" t="s">
        <v>2324</v>
      </c>
      <c r="I2173" t="s">
        <v>2347</v>
      </c>
      <c r="J2173">
        <v>3.8999999999999998E-3</v>
      </c>
    </row>
    <row r="2174" spans="1:10" hidden="1">
      <c r="A2174" t="s">
        <v>570</v>
      </c>
      <c r="B2174">
        <v>242</v>
      </c>
      <c r="C2174" t="s">
        <v>834</v>
      </c>
      <c r="D2174">
        <v>243</v>
      </c>
      <c r="E2174" t="s">
        <v>443</v>
      </c>
      <c r="F2174" t="s">
        <v>2322</v>
      </c>
      <c r="G2174" t="s">
        <v>2328</v>
      </c>
      <c r="H2174" t="s">
        <v>1298</v>
      </c>
      <c r="I2174" t="s">
        <v>2347</v>
      </c>
      <c r="J2174">
        <v>5.91E-2</v>
      </c>
    </row>
    <row r="2175" spans="1:10" hidden="1">
      <c r="A2175" t="s">
        <v>570</v>
      </c>
      <c r="B2175">
        <v>242</v>
      </c>
      <c r="C2175" t="s">
        <v>834</v>
      </c>
      <c r="D2175">
        <v>243</v>
      </c>
      <c r="E2175" t="s">
        <v>443</v>
      </c>
      <c r="F2175" t="s">
        <v>2322</v>
      </c>
      <c r="G2175" t="s">
        <v>2330</v>
      </c>
      <c r="H2175" t="s">
        <v>1245</v>
      </c>
      <c r="I2175" t="s">
        <v>2347</v>
      </c>
      <c r="J2175">
        <v>0.81889999999999996</v>
      </c>
    </row>
    <row r="2176" spans="1:10" hidden="1">
      <c r="A2176" t="s">
        <v>570</v>
      </c>
      <c r="B2176">
        <v>242</v>
      </c>
      <c r="C2176" t="s">
        <v>834</v>
      </c>
      <c r="D2176">
        <v>243</v>
      </c>
      <c r="E2176" t="s">
        <v>443</v>
      </c>
      <c r="F2176" t="s">
        <v>2332</v>
      </c>
      <c r="G2176" t="s">
        <v>2333</v>
      </c>
      <c r="H2176" t="s">
        <v>2370</v>
      </c>
      <c r="I2176" t="s">
        <v>2347</v>
      </c>
      <c r="J2176">
        <v>0.46850000000000003</v>
      </c>
    </row>
    <row r="2177" spans="1:10" hidden="1">
      <c r="A2177" t="s">
        <v>570</v>
      </c>
      <c r="B2177">
        <v>242</v>
      </c>
      <c r="C2177" t="s">
        <v>834</v>
      </c>
      <c r="D2177">
        <v>243</v>
      </c>
      <c r="E2177" t="s">
        <v>443</v>
      </c>
      <c r="F2177" t="s">
        <v>2332</v>
      </c>
      <c r="G2177" t="s">
        <v>2334</v>
      </c>
      <c r="H2177" t="s">
        <v>1580</v>
      </c>
      <c r="I2177" t="s">
        <v>2347</v>
      </c>
      <c r="J2177">
        <v>0.53149999999999997</v>
      </c>
    </row>
    <row r="2178" spans="1:10" hidden="1">
      <c r="A2178" t="s">
        <v>570</v>
      </c>
      <c r="B2178">
        <v>242</v>
      </c>
      <c r="C2178" t="s">
        <v>834</v>
      </c>
      <c r="D2178">
        <v>246</v>
      </c>
      <c r="E2178" t="s">
        <v>175</v>
      </c>
      <c r="F2178" t="s">
        <v>1243</v>
      </c>
      <c r="G2178" t="s">
        <v>1243</v>
      </c>
      <c r="H2178" t="s">
        <v>1415</v>
      </c>
      <c r="I2178" t="s">
        <v>1415</v>
      </c>
      <c r="J2178">
        <v>1</v>
      </c>
    </row>
    <row r="2179" spans="1:10" hidden="1">
      <c r="A2179" t="s">
        <v>570</v>
      </c>
      <c r="B2179">
        <v>242</v>
      </c>
      <c r="C2179" t="s">
        <v>834</v>
      </c>
      <c r="D2179">
        <v>246</v>
      </c>
      <c r="E2179" t="s">
        <v>175</v>
      </c>
      <c r="F2179" t="s">
        <v>2311</v>
      </c>
      <c r="G2179" t="s">
        <v>2343</v>
      </c>
      <c r="H2179" t="s">
        <v>1355</v>
      </c>
      <c r="I2179" t="s">
        <v>1415</v>
      </c>
      <c r="J2179">
        <v>0.2447</v>
      </c>
    </row>
    <row r="2180" spans="1:10" hidden="1">
      <c r="A2180" t="s">
        <v>570</v>
      </c>
      <c r="B2180">
        <v>242</v>
      </c>
      <c r="C2180" t="s">
        <v>834</v>
      </c>
      <c r="D2180">
        <v>246</v>
      </c>
      <c r="E2180" t="s">
        <v>175</v>
      </c>
      <c r="F2180" t="s">
        <v>2311</v>
      </c>
      <c r="G2180" t="s">
        <v>1250</v>
      </c>
      <c r="H2180" t="s">
        <v>1315</v>
      </c>
      <c r="I2180" t="s">
        <v>1415</v>
      </c>
      <c r="J2180">
        <v>0.25530000000000003</v>
      </c>
    </row>
    <row r="2181" spans="1:10" hidden="1">
      <c r="A2181" t="s">
        <v>570</v>
      </c>
      <c r="B2181">
        <v>242</v>
      </c>
      <c r="C2181" t="s">
        <v>834</v>
      </c>
      <c r="D2181">
        <v>246</v>
      </c>
      <c r="E2181" t="s">
        <v>175</v>
      </c>
      <c r="F2181" t="s">
        <v>2311</v>
      </c>
      <c r="G2181" t="s">
        <v>1401</v>
      </c>
      <c r="H2181" t="s">
        <v>1602</v>
      </c>
      <c r="I2181" t="s">
        <v>1415</v>
      </c>
      <c r="J2181">
        <v>0.2908</v>
      </c>
    </row>
    <row r="2182" spans="1:10" hidden="1">
      <c r="A2182" t="s">
        <v>570</v>
      </c>
      <c r="B2182">
        <v>242</v>
      </c>
      <c r="C2182" t="s">
        <v>834</v>
      </c>
      <c r="D2182">
        <v>246</v>
      </c>
      <c r="E2182" t="s">
        <v>175</v>
      </c>
      <c r="F2182" t="s">
        <v>2311</v>
      </c>
      <c r="G2182" t="s">
        <v>1357</v>
      </c>
      <c r="H2182" t="s">
        <v>1296</v>
      </c>
      <c r="I2182" t="s">
        <v>1415</v>
      </c>
      <c r="J2182">
        <v>0.2092</v>
      </c>
    </row>
    <row r="2183" spans="1:10" hidden="1">
      <c r="A2183" t="s">
        <v>570</v>
      </c>
      <c r="B2183">
        <v>242</v>
      </c>
      <c r="C2183" t="s">
        <v>834</v>
      </c>
      <c r="D2183">
        <v>246</v>
      </c>
      <c r="E2183" t="s">
        <v>175</v>
      </c>
      <c r="F2183" t="s">
        <v>2320</v>
      </c>
      <c r="G2183" t="s">
        <v>2321</v>
      </c>
      <c r="H2183" t="s">
        <v>1620</v>
      </c>
      <c r="I2183" t="s">
        <v>1415</v>
      </c>
      <c r="J2183">
        <v>0.16309999999999999</v>
      </c>
    </row>
    <row r="2184" spans="1:10" hidden="1">
      <c r="A2184" t="s">
        <v>570</v>
      </c>
      <c r="B2184">
        <v>242</v>
      </c>
      <c r="C2184" t="s">
        <v>834</v>
      </c>
      <c r="D2184">
        <v>246</v>
      </c>
      <c r="E2184" t="s">
        <v>175</v>
      </c>
      <c r="F2184" t="s">
        <v>2320</v>
      </c>
      <c r="G2184" t="s">
        <v>2339</v>
      </c>
      <c r="H2184" t="s">
        <v>1333</v>
      </c>
      <c r="I2184" t="s">
        <v>1415</v>
      </c>
      <c r="J2184">
        <v>6.0299999999999999E-2</v>
      </c>
    </row>
    <row r="2185" spans="1:10" hidden="1">
      <c r="A2185" t="s">
        <v>570</v>
      </c>
      <c r="B2185">
        <v>242</v>
      </c>
      <c r="C2185" t="s">
        <v>834</v>
      </c>
      <c r="D2185">
        <v>246</v>
      </c>
      <c r="E2185" t="s">
        <v>175</v>
      </c>
      <c r="F2185" t="s">
        <v>2320</v>
      </c>
      <c r="G2185" t="s">
        <v>2340</v>
      </c>
      <c r="H2185" t="s">
        <v>1549</v>
      </c>
      <c r="I2185" t="s">
        <v>1415</v>
      </c>
      <c r="J2185">
        <v>8.1600000000000006E-2</v>
      </c>
    </row>
    <row r="2186" spans="1:10" hidden="1">
      <c r="A2186" t="s">
        <v>570</v>
      </c>
      <c r="B2186">
        <v>242</v>
      </c>
      <c r="C2186" t="s">
        <v>834</v>
      </c>
      <c r="D2186">
        <v>246</v>
      </c>
      <c r="E2186" t="s">
        <v>175</v>
      </c>
      <c r="F2186" t="s">
        <v>2320</v>
      </c>
      <c r="G2186" t="s">
        <v>2298</v>
      </c>
      <c r="H2186" t="s">
        <v>1419</v>
      </c>
      <c r="I2186" t="s">
        <v>1415</v>
      </c>
      <c r="J2186">
        <v>0.19500000000000001</v>
      </c>
    </row>
    <row r="2187" spans="1:10" hidden="1">
      <c r="A2187" t="s">
        <v>570</v>
      </c>
      <c r="B2187">
        <v>242</v>
      </c>
      <c r="C2187" t="s">
        <v>834</v>
      </c>
      <c r="D2187">
        <v>246</v>
      </c>
      <c r="E2187" t="s">
        <v>175</v>
      </c>
      <c r="F2187" t="s">
        <v>2322</v>
      </c>
      <c r="G2187" t="s">
        <v>2323</v>
      </c>
      <c r="H2187" t="s">
        <v>2324</v>
      </c>
      <c r="I2187" t="s">
        <v>1415</v>
      </c>
      <c r="J2187">
        <v>3.5000000000000001E-3</v>
      </c>
    </row>
    <row r="2188" spans="1:10" hidden="1">
      <c r="A2188" t="s">
        <v>570</v>
      </c>
      <c r="B2188">
        <v>242</v>
      </c>
      <c r="C2188" t="s">
        <v>834</v>
      </c>
      <c r="D2188">
        <v>246</v>
      </c>
      <c r="E2188" t="s">
        <v>175</v>
      </c>
      <c r="F2188" t="s">
        <v>2322</v>
      </c>
      <c r="G2188" t="s">
        <v>2325</v>
      </c>
      <c r="H2188" t="s">
        <v>1312</v>
      </c>
      <c r="I2188" t="s">
        <v>1415</v>
      </c>
      <c r="J2188">
        <v>1.77E-2</v>
      </c>
    </row>
    <row r="2189" spans="1:10" hidden="1">
      <c r="A2189" t="s">
        <v>570</v>
      </c>
      <c r="B2189">
        <v>242</v>
      </c>
      <c r="C2189" t="s">
        <v>834</v>
      </c>
      <c r="D2189">
        <v>246</v>
      </c>
      <c r="E2189" t="s">
        <v>175</v>
      </c>
      <c r="F2189" t="s">
        <v>2322</v>
      </c>
      <c r="G2189" t="s">
        <v>2326</v>
      </c>
      <c r="H2189" t="s">
        <v>2335</v>
      </c>
      <c r="I2189" t="s">
        <v>1415</v>
      </c>
      <c r="J2189">
        <v>1.4200000000000001E-2</v>
      </c>
    </row>
    <row r="2190" spans="1:10" hidden="1">
      <c r="A2190" t="s">
        <v>570</v>
      </c>
      <c r="B2190">
        <v>242</v>
      </c>
      <c r="C2190" t="s">
        <v>834</v>
      </c>
      <c r="D2190">
        <v>246</v>
      </c>
      <c r="E2190" t="s">
        <v>175</v>
      </c>
      <c r="F2190" t="s">
        <v>2322</v>
      </c>
      <c r="G2190" t="s">
        <v>2327</v>
      </c>
      <c r="H2190" t="s">
        <v>1244</v>
      </c>
      <c r="I2190" t="s">
        <v>1415</v>
      </c>
      <c r="J2190">
        <v>0.1241</v>
      </c>
    </row>
    <row r="2191" spans="1:10" hidden="1">
      <c r="A2191" t="s">
        <v>570</v>
      </c>
      <c r="B2191">
        <v>242</v>
      </c>
      <c r="C2191" t="s">
        <v>834</v>
      </c>
      <c r="D2191">
        <v>246</v>
      </c>
      <c r="E2191" t="s">
        <v>175</v>
      </c>
      <c r="F2191" t="s">
        <v>2322</v>
      </c>
      <c r="G2191" t="s">
        <v>2328</v>
      </c>
      <c r="H2191" t="s">
        <v>1256</v>
      </c>
      <c r="I2191" t="s">
        <v>1415</v>
      </c>
      <c r="J2191">
        <v>4.9599999999999998E-2</v>
      </c>
    </row>
    <row r="2192" spans="1:10" hidden="1">
      <c r="A2192" t="s">
        <v>570</v>
      </c>
      <c r="B2192">
        <v>242</v>
      </c>
      <c r="C2192" t="s">
        <v>834</v>
      </c>
      <c r="D2192">
        <v>246</v>
      </c>
      <c r="E2192" t="s">
        <v>175</v>
      </c>
      <c r="F2192" t="s">
        <v>2322</v>
      </c>
      <c r="G2192" t="s">
        <v>2330</v>
      </c>
      <c r="H2192" t="s">
        <v>2356</v>
      </c>
      <c r="I2192" t="s">
        <v>1415</v>
      </c>
      <c r="J2192">
        <v>0.79079999999999995</v>
      </c>
    </row>
    <row r="2193" spans="1:10" hidden="1">
      <c r="A2193" t="s">
        <v>570</v>
      </c>
      <c r="B2193">
        <v>242</v>
      </c>
      <c r="C2193" t="s">
        <v>834</v>
      </c>
      <c r="D2193">
        <v>246</v>
      </c>
      <c r="E2193" t="s">
        <v>175</v>
      </c>
      <c r="F2193" t="s">
        <v>2332</v>
      </c>
      <c r="G2193" t="s">
        <v>2333</v>
      </c>
      <c r="H2193" t="s">
        <v>1383</v>
      </c>
      <c r="I2193" t="s">
        <v>1415</v>
      </c>
      <c r="J2193">
        <v>0.51419999999999999</v>
      </c>
    </row>
    <row r="2194" spans="1:10" hidden="1">
      <c r="A2194" t="s">
        <v>570</v>
      </c>
      <c r="B2194">
        <v>242</v>
      </c>
      <c r="C2194" t="s">
        <v>834</v>
      </c>
      <c r="D2194">
        <v>246</v>
      </c>
      <c r="E2194" t="s">
        <v>175</v>
      </c>
      <c r="F2194" t="s">
        <v>2332</v>
      </c>
      <c r="G2194" t="s">
        <v>2334</v>
      </c>
      <c r="H2194" t="s">
        <v>1446</v>
      </c>
      <c r="I2194" t="s">
        <v>1415</v>
      </c>
      <c r="J2194">
        <v>0.48580000000000001</v>
      </c>
    </row>
    <row r="2195" spans="1:10" hidden="1">
      <c r="A2195" t="s">
        <v>570</v>
      </c>
      <c r="B2195">
        <v>242</v>
      </c>
      <c r="C2195" t="s">
        <v>834</v>
      </c>
      <c r="D2195">
        <v>244</v>
      </c>
      <c r="E2195" t="s">
        <v>442</v>
      </c>
      <c r="F2195" t="s">
        <v>1243</v>
      </c>
      <c r="G2195" t="s">
        <v>1243</v>
      </c>
      <c r="H2195" t="s">
        <v>1416</v>
      </c>
      <c r="I2195" t="s">
        <v>1416</v>
      </c>
      <c r="J2195">
        <v>1</v>
      </c>
    </row>
    <row r="2196" spans="1:10" hidden="1">
      <c r="A2196" t="s">
        <v>570</v>
      </c>
      <c r="B2196">
        <v>242</v>
      </c>
      <c r="C2196" t="s">
        <v>834</v>
      </c>
      <c r="D2196">
        <v>244</v>
      </c>
      <c r="E2196" t="s">
        <v>442</v>
      </c>
      <c r="F2196" t="s">
        <v>2311</v>
      </c>
      <c r="G2196" t="s">
        <v>2315</v>
      </c>
      <c r="H2196" t="s">
        <v>1361</v>
      </c>
      <c r="I2196" t="s">
        <v>1416</v>
      </c>
      <c r="J2196">
        <v>0.23469999999999999</v>
      </c>
    </row>
    <row r="2197" spans="1:10" hidden="1">
      <c r="A2197" t="s">
        <v>570</v>
      </c>
      <c r="B2197">
        <v>242</v>
      </c>
      <c r="C2197" t="s">
        <v>834</v>
      </c>
      <c r="D2197">
        <v>244</v>
      </c>
      <c r="E2197" t="s">
        <v>442</v>
      </c>
      <c r="F2197" t="s">
        <v>2311</v>
      </c>
      <c r="G2197" t="s">
        <v>2316</v>
      </c>
      <c r="H2197" t="s">
        <v>1444</v>
      </c>
      <c r="I2197" t="s">
        <v>1416</v>
      </c>
      <c r="J2197">
        <v>0.1867</v>
      </c>
    </row>
    <row r="2198" spans="1:10" hidden="1">
      <c r="A2198" t="s">
        <v>570</v>
      </c>
      <c r="B2198">
        <v>242</v>
      </c>
      <c r="C2198" t="s">
        <v>834</v>
      </c>
      <c r="D2198">
        <v>244</v>
      </c>
      <c r="E2198" t="s">
        <v>442</v>
      </c>
      <c r="F2198" t="s">
        <v>2311</v>
      </c>
      <c r="G2198" t="s">
        <v>2317</v>
      </c>
      <c r="H2198" t="s">
        <v>1444</v>
      </c>
      <c r="I2198" t="s">
        <v>1416</v>
      </c>
      <c r="J2198">
        <v>0.1867</v>
      </c>
    </row>
    <row r="2199" spans="1:10" hidden="1">
      <c r="A2199" t="s">
        <v>570</v>
      </c>
      <c r="B2199">
        <v>242</v>
      </c>
      <c r="C2199" t="s">
        <v>834</v>
      </c>
      <c r="D2199">
        <v>244</v>
      </c>
      <c r="E2199" t="s">
        <v>442</v>
      </c>
      <c r="F2199" t="s">
        <v>2311</v>
      </c>
      <c r="G2199" t="s">
        <v>2336</v>
      </c>
      <c r="H2199" t="s">
        <v>1414</v>
      </c>
      <c r="I2199" t="s">
        <v>1416</v>
      </c>
      <c r="J2199">
        <v>0.2</v>
      </c>
    </row>
    <row r="2200" spans="1:10" hidden="1">
      <c r="A2200" t="s">
        <v>570</v>
      </c>
      <c r="B2200">
        <v>242</v>
      </c>
      <c r="C2200" t="s">
        <v>834</v>
      </c>
      <c r="D2200">
        <v>244</v>
      </c>
      <c r="E2200" t="s">
        <v>442</v>
      </c>
      <c r="F2200" t="s">
        <v>2311</v>
      </c>
      <c r="G2200" t="s">
        <v>2337</v>
      </c>
      <c r="H2200" t="s">
        <v>1315</v>
      </c>
      <c r="I2200" t="s">
        <v>1416</v>
      </c>
      <c r="J2200">
        <v>0.192</v>
      </c>
    </row>
    <row r="2201" spans="1:10" hidden="1">
      <c r="A2201" t="s">
        <v>570</v>
      </c>
      <c r="B2201">
        <v>242</v>
      </c>
      <c r="C2201" t="s">
        <v>834</v>
      </c>
      <c r="D2201">
        <v>244</v>
      </c>
      <c r="E2201" t="s">
        <v>442</v>
      </c>
      <c r="F2201" t="s">
        <v>2320</v>
      </c>
      <c r="G2201" t="s">
        <v>2321</v>
      </c>
      <c r="H2201" t="s">
        <v>1340</v>
      </c>
      <c r="I2201" t="s">
        <v>1416</v>
      </c>
      <c r="J2201">
        <v>0.23730000000000001</v>
      </c>
    </row>
    <row r="2202" spans="1:10" hidden="1">
      <c r="A2202" t="s">
        <v>570</v>
      </c>
      <c r="B2202">
        <v>242</v>
      </c>
      <c r="C2202" t="s">
        <v>834</v>
      </c>
      <c r="D2202">
        <v>244</v>
      </c>
      <c r="E2202" t="s">
        <v>442</v>
      </c>
      <c r="F2202" t="s">
        <v>2320</v>
      </c>
      <c r="G2202" t="s">
        <v>2338</v>
      </c>
      <c r="H2202" t="s">
        <v>1335</v>
      </c>
      <c r="I2202" t="s">
        <v>1416</v>
      </c>
      <c r="J2202">
        <v>2.1299999999999999E-2</v>
      </c>
    </row>
    <row r="2203" spans="1:10" hidden="1">
      <c r="A2203" t="s">
        <v>570</v>
      </c>
      <c r="B2203">
        <v>242</v>
      </c>
      <c r="C2203" t="s">
        <v>834</v>
      </c>
      <c r="D2203">
        <v>244</v>
      </c>
      <c r="E2203" t="s">
        <v>442</v>
      </c>
      <c r="F2203" t="s">
        <v>2320</v>
      </c>
      <c r="G2203" t="s">
        <v>2339</v>
      </c>
      <c r="H2203" t="s">
        <v>1333</v>
      </c>
      <c r="I2203" t="s">
        <v>1416</v>
      </c>
      <c r="J2203">
        <v>4.53E-2</v>
      </c>
    </row>
    <row r="2204" spans="1:10" hidden="1">
      <c r="A2204" t="s">
        <v>570</v>
      </c>
      <c r="B2204">
        <v>242</v>
      </c>
      <c r="C2204" t="s">
        <v>834</v>
      </c>
      <c r="D2204">
        <v>244</v>
      </c>
      <c r="E2204" t="s">
        <v>442</v>
      </c>
      <c r="F2204" t="s">
        <v>2320</v>
      </c>
      <c r="G2204" t="s">
        <v>2340</v>
      </c>
      <c r="H2204" t="s">
        <v>1386</v>
      </c>
      <c r="I2204" t="s">
        <v>1416</v>
      </c>
      <c r="J2204">
        <v>0.13070000000000001</v>
      </c>
    </row>
    <row r="2205" spans="1:10" hidden="1">
      <c r="A2205" t="s">
        <v>570</v>
      </c>
      <c r="B2205">
        <v>242</v>
      </c>
      <c r="C2205" t="s">
        <v>834</v>
      </c>
      <c r="D2205">
        <v>244</v>
      </c>
      <c r="E2205" t="s">
        <v>442</v>
      </c>
      <c r="F2205" t="s">
        <v>2320</v>
      </c>
      <c r="G2205" t="s">
        <v>2298</v>
      </c>
      <c r="H2205" t="s">
        <v>1436</v>
      </c>
      <c r="I2205" t="s">
        <v>1416</v>
      </c>
      <c r="J2205">
        <v>0.23200000000000001</v>
      </c>
    </row>
    <row r="2206" spans="1:10" hidden="1">
      <c r="A2206" t="s">
        <v>570</v>
      </c>
      <c r="B2206">
        <v>242</v>
      </c>
      <c r="C2206" t="s">
        <v>834</v>
      </c>
      <c r="D2206">
        <v>244</v>
      </c>
      <c r="E2206" t="s">
        <v>442</v>
      </c>
      <c r="F2206" t="s">
        <v>2322</v>
      </c>
      <c r="G2206" t="s">
        <v>2325</v>
      </c>
      <c r="H2206" t="s">
        <v>1257</v>
      </c>
      <c r="I2206" t="s">
        <v>1416</v>
      </c>
      <c r="J2206">
        <v>3.4700000000000002E-2</v>
      </c>
    </row>
    <row r="2207" spans="1:10" hidden="1">
      <c r="A2207" t="s">
        <v>570</v>
      </c>
      <c r="B2207">
        <v>242</v>
      </c>
      <c r="C2207" t="s">
        <v>834</v>
      </c>
      <c r="D2207">
        <v>244</v>
      </c>
      <c r="E2207" t="s">
        <v>442</v>
      </c>
      <c r="F2207" t="s">
        <v>2322</v>
      </c>
      <c r="G2207" t="s">
        <v>2326</v>
      </c>
      <c r="H2207" t="s">
        <v>1252</v>
      </c>
      <c r="I2207" t="s">
        <v>1416</v>
      </c>
      <c r="J2207">
        <v>2.4E-2</v>
      </c>
    </row>
    <row r="2208" spans="1:10" hidden="1">
      <c r="A2208" t="s">
        <v>570</v>
      </c>
      <c r="B2208">
        <v>242</v>
      </c>
      <c r="C2208" t="s">
        <v>834</v>
      </c>
      <c r="D2208">
        <v>244</v>
      </c>
      <c r="E2208" t="s">
        <v>442</v>
      </c>
      <c r="F2208" t="s">
        <v>2322</v>
      </c>
      <c r="G2208" t="s">
        <v>2327</v>
      </c>
      <c r="H2208" t="s">
        <v>1304</v>
      </c>
      <c r="I2208" t="s">
        <v>1416</v>
      </c>
      <c r="J2208">
        <v>0.08</v>
      </c>
    </row>
    <row r="2209" spans="1:10" hidden="1">
      <c r="A2209" t="s">
        <v>570</v>
      </c>
      <c r="B2209">
        <v>242</v>
      </c>
      <c r="C2209" t="s">
        <v>834</v>
      </c>
      <c r="D2209">
        <v>244</v>
      </c>
      <c r="E2209" t="s">
        <v>442</v>
      </c>
      <c r="F2209" t="s">
        <v>2322</v>
      </c>
      <c r="G2209" t="s">
        <v>2328</v>
      </c>
      <c r="H2209" t="s">
        <v>1261</v>
      </c>
      <c r="I2209" t="s">
        <v>1416</v>
      </c>
      <c r="J2209">
        <v>5.8700000000000002E-2</v>
      </c>
    </row>
    <row r="2210" spans="1:10" hidden="1">
      <c r="A2210" t="s">
        <v>570</v>
      </c>
      <c r="B2210">
        <v>242</v>
      </c>
      <c r="C2210" t="s">
        <v>834</v>
      </c>
      <c r="D2210">
        <v>244</v>
      </c>
      <c r="E2210" t="s">
        <v>442</v>
      </c>
      <c r="F2210" t="s">
        <v>2322</v>
      </c>
      <c r="G2210" t="s">
        <v>2330</v>
      </c>
      <c r="H2210" t="s">
        <v>1576</v>
      </c>
      <c r="I2210" t="s">
        <v>1416</v>
      </c>
      <c r="J2210">
        <v>0.80269999999999997</v>
      </c>
    </row>
    <row r="2211" spans="1:10" hidden="1">
      <c r="A2211" t="s">
        <v>570</v>
      </c>
      <c r="B2211">
        <v>242</v>
      </c>
      <c r="C2211" t="s">
        <v>834</v>
      </c>
      <c r="D2211">
        <v>244</v>
      </c>
      <c r="E2211" t="s">
        <v>442</v>
      </c>
      <c r="F2211" t="s">
        <v>2332</v>
      </c>
      <c r="G2211" t="s">
        <v>2333</v>
      </c>
      <c r="H2211" t="s">
        <v>1608</v>
      </c>
      <c r="I2211" t="s">
        <v>1416</v>
      </c>
      <c r="J2211">
        <v>0.46400000000000002</v>
      </c>
    </row>
    <row r="2212" spans="1:10" hidden="1">
      <c r="A2212" t="s">
        <v>570</v>
      </c>
      <c r="B2212">
        <v>242</v>
      </c>
      <c r="C2212" t="s">
        <v>834</v>
      </c>
      <c r="D2212">
        <v>244</v>
      </c>
      <c r="E2212" t="s">
        <v>442</v>
      </c>
      <c r="F2212" t="s">
        <v>2332</v>
      </c>
      <c r="G2212" t="s">
        <v>2334</v>
      </c>
      <c r="H2212" t="s">
        <v>2388</v>
      </c>
      <c r="I2212" t="s">
        <v>1416</v>
      </c>
      <c r="J2212">
        <v>0.53600000000000003</v>
      </c>
    </row>
    <row r="2213" spans="1:10" hidden="1">
      <c r="A2213" t="s">
        <v>570</v>
      </c>
      <c r="B2213">
        <v>1665</v>
      </c>
      <c r="C2213" t="s">
        <v>839</v>
      </c>
      <c r="D2213">
        <v>249</v>
      </c>
      <c r="E2213" t="s">
        <v>465</v>
      </c>
      <c r="F2213" t="s">
        <v>1243</v>
      </c>
      <c r="G2213" t="s">
        <v>1243</v>
      </c>
      <c r="H2213" t="s">
        <v>1418</v>
      </c>
      <c r="I2213" t="s">
        <v>1418</v>
      </c>
      <c r="J2213">
        <v>1</v>
      </c>
    </row>
    <row r="2214" spans="1:10" hidden="1">
      <c r="A2214" t="s">
        <v>570</v>
      </c>
      <c r="B2214">
        <v>1665</v>
      </c>
      <c r="C2214" t="s">
        <v>839</v>
      </c>
      <c r="D2214">
        <v>249</v>
      </c>
      <c r="E2214" t="s">
        <v>465</v>
      </c>
      <c r="F2214" t="s">
        <v>2311</v>
      </c>
      <c r="G2214" t="s">
        <v>2312</v>
      </c>
      <c r="H2214" t="s">
        <v>1335</v>
      </c>
      <c r="I2214" t="s">
        <v>1418</v>
      </c>
      <c r="J2214">
        <v>6.1100000000000002E-2</v>
      </c>
    </row>
    <row r="2215" spans="1:10" hidden="1">
      <c r="A2215" t="s">
        <v>570</v>
      </c>
      <c r="B2215">
        <v>1665</v>
      </c>
      <c r="C2215" t="s">
        <v>839</v>
      </c>
      <c r="D2215">
        <v>249</v>
      </c>
      <c r="E2215" t="s">
        <v>465</v>
      </c>
      <c r="F2215" t="s">
        <v>2311</v>
      </c>
      <c r="G2215" t="s">
        <v>2313</v>
      </c>
      <c r="H2215" t="s">
        <v>1333</v>
      </c>
      <c r="I2215" t="s">
        <v>1418</v>
      </c>
      <c r="J2215">
        <v>0.1298</v>
      </c>
    </row>
    <row r="2216" spans="1:10" hidden="1">
      <c r="A2216" t="s">
        <v>570</v>
      </c>
      <c r="B2216">
        <v>1665</v>
      </c>
      <c r="C2216" t="s">
        <v>839</v>
      </c>
      <c r="D2216">
        <v>249</v>
      </c>
      <c r="E2216" t="s">
        <v>465</v>
      </c>
      <c r="F2216" t="s">
        <v>2311</v>
      </c>
      <c r="G2216" t="s">
        <v>2314</v>
      </c>
      <c r="H2216" t="s">
        <v>1357</v>
      </c>
      <c r="I2216" t="s">
        <v>1418</v>
      </c>
      <c r="J2216">
        <v>9.1600000000000001E-2</v>
      </c>
    </row>
    <row r="2217" spans="1:10" hidden="1">
      <c r="A2217" t="s">
        <v>570</v>
      </c>
      <c r="B2217">
        <v>1665</v>
      </c>
      <c r="C2217" t="s">
        <v>839</v>
      </c>
      <c r="D2217">
        <v>249</v>
      </c>
      <c r="E2217" t="s">
        <v>465</v>
      </c>
      <c r="F2217" t="s">
        <v>2311</v>
      </c>
      <c r="G2217" t="s">
        <v>2315</v>
      </c>
      <c r="H2217" t="s">
        <v>1591</v>
      </c>
      <c r="I2217" t="s">
        <v>1418</v>
      </c>
      <c r="J2217">
        <v>0.1221</v>
      </c>
    </row>
    <row r="2218" spans="1:10" hidden="1">
      <c r="A2218" t="s">
        <v>570</v>
      </c>
      <c r="B2218">
        <v>1665</v>
      </c>
      <c r="C2218" t="s">
        <v>839</v>
      </c>
      <c r="D2218">
        <v>249</v>
      </c>
      <c r="E2218" t="s">
        <v>465</v>
      </c>
      <c r="F2218" t="s">
        <v>2311</v>
      </c>
      <c r="G2218" t="s">
        <v>2316</v>
      </c>
      <c r="H2218" t="s">
        <v>1298</v>
      </c>
      <c r="I2218" t="s">
        <v>1418</v>
      </c>
      <c r="J2218">
        <v>0.1145</v>
      </c>
    </row>
    <row r="2219" spans="1:10" hidden="1">
      <c r="A2219" t="s">
        <v>570</v>
      </c>
      <c r="B2219">
        <v>1665</v>
      </c>
      <c r="C2219" t="s">
        <v>839</v>
      </c>
      <c r="D2219">
        <v>249</v>
      </c>
      <c r="E2219" t="s">
        <v>465</v>
      </c>
      <c r="F2219" t="s">
        <v>2311</v>
      </c>
      <c r="G2219" t="s">
        <v>2317</v>
      </c>
      <c r="H2219" t="s">
        <v>1323</v>
      </c>
      <c r="I2219" t="s">
        <v>1418</v>
      </c>
      <c r="J2219">
        <v>0.13739999999999999</v>
      </c>
    </row>
    <row r="2220" spans="1:10" hidden="1">
      <c r="A2220" t="s">
        <v>570</v>
      </c>
      <c r="B2220">
        <v>1665</v>
      </c>
      <c r="C2220" t="s">
        <v>839</v>
      </c>
      <c r="D2220">
        <v>249</v>
      </c>
      <c r="E2220" t="s">
        <v>465</v>
      </c>
      <c r="F2220" t="s">
        <v>2311</v>
      </c>
      <c r="G2220" t="s">
        <v>2336</v>
      </c>
      <c r="H2220" t="s">
        <v>1460</v>
      </c>
      <c r="I2220" t="s">
        <v>1418</v>
      </c>
      <c r="J2220">
        <v>0.1527</v>
      </c>
    </row>
    <row r="2221" spans="1:10" hidden="1">
      <c r="A2221" t="s">
        <v>570</v>
      </c>
      <c r="B2221">
        <v>1665</v>
      </c>
      <c r="C2221" t="s">
        <v>839</v>
      </c>
      <c r="D2221">
        <v>249</v>
      </c>
      <c r="E2221" t="s">
        <v>465</v>
      </c>
      <c r="F2221" t="s">
        <v>2311</v>
      </c>
      <c r="G2221" t="s">
        <v>2337</v>
      </c>
      <c r="H2221" t="s">
        <v>1256</v>
      </c>
      <c r="I2221" t="s">
        <v>1418</v>
      </c>
      <c r="J2221">
        <v>0.1069</v>
      </c>
    </row>
    <row r="2222" spans="1:10" hidden="1">
      <c r="A2222" t="s">
        <v>570</v>
      </c>
      <c r="B2222">
        <v>1665</v>
      </c>
      <c r="C2222" t="s">
        <v>839</v>
      </c>
      <c r="D2222">
        <v>249</v>
      </c>
      <c r="E2222" t="s">
        <v>465</v>
      </c>
      <c r="F2222" t="s">
        <v>2311</v>
      </c>
      <c r="G2222" t="s">
        <v>2318</v>
      </c>
      <c r="H2222" t="s">
        <v>1401</v>
      </c>
      <c r="I2222" t="s">
        <v>1418</v>
      </c>
      <c r="J2222">
        <v>8.4000000000000005E-2</v>
      </c>
    </row>
    <row r="2223" spans="1:10" hidden="1">
      <c r="A2223" t="s">
        <v>570</v>
      </c>
      <c r="B2223">
        <v>1665</v>
      </c>
      <c r="C2223" t="s">
        <v>839</v>
      </c>
      <c r="D2223">
        <v>249</v>
      </c>
      <c r="E2223" t="s">
        <v>465</v>
      </c>
      <c r="F2223" t="s">
        <v>2320</v>
      </c>
      <c r="G2223" t="s">
        <v>2321</v>
      </c>
      <c r="H2223" t="s">
        <v>1261</v>
      </c>
      <c r="I2223" t="s">
        <v>1418</v>
      </c>
      <c r="J2223">
        <v>0.16789999999999999</v>
      </c>
    </row>
    <row r="2224" spans="1:10" hidden="1">
      <c r="A2224" t="s">
        <v>570</v>
      </c>
      <c r="B2224">
        <v>1665</v>
      </c>
      <c r="C2224" t="s">
        <v>839</v>
      </c>
      <c r="D2224">
        <v>249</v>
      </c>
      <c r="E2224" t="s">
        <v>465</v>
      </c>
      <c r="F2224" t="s">
        <v>2320</v>
      </c>
      <c r="G2224" t="s">
        <v>2298</v>
      </c>
      <c r="H2224" t="s">
        <v>1253</v>
      </c>
      <c r="I2224" t="s">
        <v>1418</v>
      </c>
      <c r="J2224">
        <v>0.22140000000000001</v>
      </c>
    </row>
    <row r="2225" spans="1:10" hidden="1">
      <c r="A2225" t="s">
        <v>570</v>
      </c>
      <c r="B2225">
        <v>1665</v>
      </c>
      <c r="C2225" t="s">
        <v>839</v>
      </c>
      <c r="D2225">
        <v>249</v>
      </c>
      <c r="E2225" t="s">
        <v>465</v>
      </c>
      <c r="F2225" t="s">
        <v>2322</v>
      </c>
      <c r="G2225" t="s">
        <v>2327</v>
      </c>
      <c r="H2225" t="s">
        <v>1312</v>
      </c>
      <c r="I2225" t="s">
        <v>1418</v>
      </c>
      <c r="J2225">
        <v>3.8199999999999998E-2</v>
      </c>
    </row>
    <row r="2226" spans="1:10" hidden="1">
      <c r="A2226" t="s">
        <v>570</v>
      </c>
      <c r="B2226">
        <v>1665</v>
      </c>
      <c r="C2226" t="s">
        <v>839</v>
      </c>
      <c r="D2226">
        <v>249</v>
      </c>
      <c r="E2226" t="s">
        <v>465</v>
      </c>
      <c r="F2226" t="s">
        <v>2322</v>
      </c>
      <c r="G2226" t="s">
        <v>2328</v>
      </c>
      <c r="H2226" t="s">
        <v>2335</v>
      </c>
      <c r="I2226" t="s">
        <v>1418</v>
      </c>
      <c r="J2226">
        <v>3.0499999999999999E-2</v>
      </c>
    </row>
    <row r="2227" spans="1:10" hidden="1">
      <c r="A2227" t="s">
        <v>570</v>
      </c>
      <c r="B2227">
        <v>1665</v>
      </c>
      <c r="C2227" t="s">
        <v>839</v>
      </c>
      <c r="D2227">
        <v>249</v>
      </c>
      <c r="E2227" t="s">
        <v>465</v>
      </c>
      <c r="F2227" t="s">
        <v>2322</v>
      </c>
      <c r="G2227" t="s">
        <v>2330</v>
      </c>
      <c r="H2227" t="s">
        <v>1493</v>
      </c>
      <c r="I2227" t="s">
        <v>1418</v>
      </c>
      <c r="J2227">
        <v>0.93130000000000002</v>
      </c>
    </row>
    <row r="2228" spans="1:10" hidden="1">
      <c r="A2228" t="s">
        <v>570</v>
      </c>
      <c r="B2228">
        <v>1665</v>
      </c>
      <c r="C2228" t="s">
        <v>839</v>
      </c>
      <c r="D2228">
        <v>249</v>
      </c>
      <c r="E2228" t="s">
        <v>465</v>
      </c>
      <c r="F2228" t="s">
        <v>2332</v>
      </c>
      <c r="G2228" t="s">
        <v>2333</v>
      </c>
      <c r="H2228" t="s">
        <v>1447</v>
      </c>
      <c r="I2228" t="s">
        <v>1418</v>
      </c>
      <c r="J2228">
        <v>0.51149999999999995</v>
      </c>
    </row>
    <row r="2229" spans="1:10" hidden="1">
      <c r="A2229" t="s">
        <v>570</v>
      </c>
      <c r="B2229">
        <v>1665</v>
      </c>
      <c r="C2229" t="s">
        <v>839</v>
      </c>
      <c r="D2229">
        <v>249</v>
      </c>
      <c r="E2229" t="s">
        <v>465</v>
      </c>
      <c r="F2229" t="s">
        <v>2332</v>
      </c>
      <c r="G2229" t="s">
        <v>2334</v>
      </c>
      <c r="H2229" t="s">
        <v>1283</v>
      </c>
      <c r="I2229" t="s">
        <v>1418</v>
      </c>
      <c r="J2229">
        <v>0.48849999999999999</v>
      </c>
    </row>
    <row r="2230" spans="1:10" hidden="1">
      <c r="A2230" t="s">
        <v>570</v>
      </c>
      <c r="B2230">
        <v>1197</v>
      </c>
      <c r="C2230" t="s">
        <v>63</v>
      </c>
      <c r="D2230">
        <v>1198</v>
      </c>
      <c r="E2230" t="s">
        <v>63</v>
      </c>
      <c r="F2230" t="s">
        <v>1243</v>
      </c>
      <c r="G2230" t="s">
        <v>1243</v>
      </c>
      <c r="H2230" t="s">
        <v>1627</v>
      </c>
      <c r="I2230" t="s">
        <v>1627</v>
      </c>
      <c r="J2230">
        <v>1</v>
      </c>
    </row>
    <row r="2231" spans="1:10" hidden="1">
      <c r="A2231" t="s">
        <v>570</v>
      </c>
      <c r="B2231">
        <v>1197</v>
      </c>
      <c r="C2231" t="s">
        <v>63</v>
      </c>
      <c r="D2231">
        <v>1198</v>
      </c>
      <c r="E2231" t="s">
        <v>63</v>
      </c>
      <c r="F2231" t="s">
        <v>2311</v>
      </c>
      <c r="G2231" t="s">
        <v>2343</v>
      </c>
      <c r="H2231" t="s">
        <v>1271</v>
      </c>
      <c r="I2231" t="s">
        <v>1627</v>
      </c>
      <c r="J2231">
        <v>0.2321</v>
      </c>
    </row>
    <row r="2232" spans="1:10" hidden="1">
      <c r="A2232" t="s">
        <v>570</v>
      </c>
      <c r="B2232">
        <v>1197</v>
      </c>
      <c r="C2232" t="s">
        <v>63</v>
      </c>
      <c r="D2232">
        <v>1198</v>
      </c>
      <c r="E2232" t="s">
        <v>63</v>
      </c>
      <c r="F2232" t="s">
        <v>2311</v>
      </c>
      <c r="G2232" t="s">
        <v>1250</v>
      </c>
      <c r="H2232" t="s">
        <v>1399</v>
      </c>
      <c r="I2232" t="s">
        <v>1627</v>
      </c>
      <c r="J2232">
        <v>0.27679999999999999</v>
      </c>
    </row>
    <row r="2233" spans="1:10" hidden="1">
      <c r="A2233" t="s">
        <v>570</v>
      </c>
      <c r="B2233">
        <v>1197</v>
      </c>
      <c r="C2233" t="s">
        <v>63</v>
      </c>
      <c r="D2233">
        <v>1198</v>
      </c>
      <c r="E2233" t="s">
        <v>63</v>
      </c>
      <c r="F2233" t="s">
        <v>2311</v>
      </c>
      <c r="G2233" t="s">
        <v>1401</v>
      </c>
      <c r="H2233" t="s">
        <v>1410</v>
      </c>
      <c r="I2233" t="s">
        <v>1627</v>
      </c>
      <c r="J2233">
        <v>0.28570000000000001</v>
      </c>
    </row>
    <row r="2234" spans="1:10" hidden="1">
      <c r="A2234" t="s">
        <v>570</v>
      </c>
      <c r="B2234">
        <v>1197</v>
      </c>
      <c r="C2234" t="s">
        <v>63</v>
      </c>
      <c r="D2234">
        <v>1198</v>
      </c>
      <c r="E2234" t="s">
        <v>63</v>
      </c>
      <c r="F2234" t="s">
        <v>2311</v>
      </c>
      <c r="G2234" t="s">
        <v>1357</v>
      </c>
      <c r="H2234" t="s">
        <v>1549</v>
      </c>
      <c r="I2234" t="s">
        <v>1627</v>
      </c>
      <c r="J2234">
        <v>0.2054</v>
      </c>
    </row>
    <row r="2235" spans="1:10" hidden="1">
      <c r="A2235" t="s">
        <v>570</v>
      </c>
      <c r="B2235">
        <v>1197</v>
      </c>
      <c r="C2235" t="s">
        <v>63</v>
      </c>
      <c r="D2235">
        <v>1198</v>
      </c>
      <c r="E2235" t="s">
        <v>63</v>
      </c>
      <c r="F2235" t="s">
        <v>2320</v>
      </c>
      <c r="G2235" t="s">
        <v>2321</v>
      </c>
      <c r="H2235" t="s">
        <v>1306</v>
      </c>
      <c r="I2235" t="s">
        <v>1627</v>
      </c>
      <c r="J2235">
        <v>0.5625</v>
      </c>
    </row>
    <row r="2236" spans="1:10" hidden="1">
      <c r="A2236" t="s">
        <v>570</v>
      </c>
      <c r="B2236">
        <v>1197</v>
      </c>
      <c r="C2236" t="s">
        <v>63</v>
      </c>
      <c r="D2236">
        <v>1198</v>
      </c>
      <c r="E2236" t="s">
        <v>63</v>
      </c>
      <c r="F2236" t="s">
        <v>2320</v>
      </c>
      <c r="G2236" t="s">
        <v>2339</v>
      </c>
      <c r="H2236" t="s">
        <v>1352</v>
      </c>
      <c r="I2236" t="s">
        <v>1627</v>
      </c>
      <c r="J2236">
        <v>6.25E-2</v>
      </c>
    </row>
    <row r="2237" spans="1:10" hidden="1">
      <c r="A2237" t="s">
        <v>570</v>
      </c>
      <c r="B2237">
        <v>1197</v>
      </c>
      <c r="C2237" t="s">
        <v>63</v>
      </c>
      <c r="D2237">
        <v>1198</v>
      </c>
      <c r="E2237" t="s">
        <v>63</v>
      </c>
      <c r="F2237" t="s">
        <v>2320</v>
      </c>
      <c r="G2237" t="s">
        <v>2298</v>
      </c>
      <c r="H2237" t="s">
        <v>1323</v>
      </c>
      <c r="I2237" t="s">
        <v>1627</v>
      </c>
      <c r="J2237">
        <v>0.16070000000000001</v>
      </c>
    </row>
    <row r="2238" spans="1:10" hidden="1">
      <c r="A2238" t="s">
        <v>570</v>
      </c>
      <c r="B2238">
        <v>1197</v>
      </c>
      <c r="C2238" t="s">
        <v>63</v>
      </c>
      <c r="D2238">
        <v>1198</v>
      </c>
      <c r="E2238" t="s">
        <v>63</v>
      </c>
      <c r="F2238" t="s">
        <v>2322</v>
      </c>
      <c r="G2238" t="s">
        <v>2323</v>
      </c>
      <c r="H2238" t="s">
        <v>1401</v>
      </c>
      <c r="I2238" t="s">
        <v>1627</v>
      </c>
      <c r="J2238">
        <v>9.8199999999999996E-2</v>
      </c>
    </row>
    <row r="2239" spans="1:10" hidden="1">
      <c r="A2239" t="s">
        <v>570</v>
      </c>
      <c r="B2239">
        <v>1197</v>
      </c>
      <c r="C2239" t="s">
        <v>63</v>
      </c>
      <c r="D2239">
        <v>1198</v>
      </c>
      <c r="E2239" t="s">
        <v>63</v>
      </c>
      <c r="F2239" t="s">
        <v>2322</v>
      </c>
      <c r="G2239" t="s">
        <v>2325</v>
      </c>
      <c r="H2239" t="s">
        <v>2344</v>
      </c>
      <c r="I2239" t="s">
        <v>1627</v>
      </c>
      <c r="J2239">
        <v>1.7899999999999999E-2</v>
      </c>
    </row>
    <row r="2240" spans="1:10" hidden="1">
      <c r="A2240" t="s">
        <v>570</v>
      </c>
      <c r="B2240">
        <v>1197</v>
      </c>
      <c r="C2240" t="s">
        <v>63</v>
      </c>
      <c r="D2240">
        <v>1198</v>
      </c>
      <c r="E2240" t="s">
        <v>63</v>
      </c>
      <c r="F2240" t="s">
        <v>2322</v>
      </c>
      <c r="G2240" t="s">
        <v>2326</v>
      </c>
      <c r="H2240" t="s">
        <v>1252</v>
      </c>
      <c r="I2240" t="s">
        <v>1627</v>
      </c>
      <c r="J2240">
        <v>8.0399999999999999E-2</v>
      </c>
    </row>
    <row r="2241" spans="1:10" hidden="1">
      <c r="A2241" t="s">
        <v>570</v>
      </c>
      <c r="B2241">
        <v>1197</v>
      </c>
      <c r="C2241" t="s">
        <v>63</v>
      </c>
      <c r="D2241">
        <v>1198</v>
      </c>
      <c r="E2241" t="s">
        <v>63</v>
      </c>
      <c r="F2241" t="s">
        <v>2322</v>
      </c>
      <c r="G2241" t="s">
        <v>2327</v>
      </c>
      <c r="H2241" t="s">
        <v>2324</v>
      </c>
      <c r="I2241" t="s">
        <v>1627</v>
      </c>
      <c r="J2241">
        <v>8.8999999999999999E-3</v>
      </c>
    </row>
    <row r="2242" spans="1:10" hidden="1">
      <c r="A2242" t="s">
        <v>570</v>
      </c>
      <c r="B2242">
        <v>1197</v>
      </c>
      <c r="C2242" t="s">
        <v>63</v>
      </c>
      <c r="D2242">
        <v>1198</v>
      </c>
      <c r="E2242" t="s">
        <v>63</v>
      </c>
      <c r="F2242" t="s">
        <v>2322</v>
      </c>
      <c r="G2242" t="s">
        <v>2328</v>
      </c>
      <c r="H2242" t="s">
        <v>2324</v>
      </c>
      <c r="I2242" t="s">
        <v>1627</v>
      </c>
      <c r="J2242">
        <v>8.8999999999999999E-3</v>
      </c>
    </row>
    <row r="2243" spans="1:10" hidden="1">
      <c r="A2243" t="s">
        <v>570</v>
      </c>
      <c r="B2243">
        <v>1197</v>
      </c>
      <c r="C2243" t="s">
        <v>63</v>
      </c>
      <c r="D2243">
        <v>1198</v>
      </c>
      <c r="E2243" t="s">
        <v>63</v>
      </c>
      <c r="F2243" t="s">
        <v>2322</v>
      </c>
      <c r="G2243" t="s">
        <v>2330</v>
      </c>
      <c r="H2243" t="s">
        <v>1361</v>
      </c>
      <c r="I2243" t="s">
        <v>1627</v>
      </c>
      <c r="J2243">
        <v>0.78569999999999995</v>
      </c>
    </row>
    <row r="2244" spans="1:10" hidden="1">
      <c r="A2244" t="s">
        <v>570</v>
      </c>
      <c r="B2244">
        <v>1197</v>
      </c>
      <c r="C2244" t="s">
        <v>63</v>
      </c>
      <c r="D2244">
        <v>1198</v>
      </c>
      <c r="E2244" t="s">
        <v>63</v>
      </c>
      <c r="F2244" t="s">
        <v>2332</v>
      </c>
      <c r="G2244" t="s">
        <v>2333</v>
      </c>
      <c r="H2244" t="s">
        <v>1402</v>
      </c>
      <c r="I2244" t="s">
        <v>1627</v>
      </c>
      <c r="J2244">
        <v>0.44640000000000002</v>
      </c>
    </row>
    <row r="2245" spans="1:10" hidden="1">
      <c r="A2245" t="s">
        <v>570</v>
      </c>
      <c r="B2245">
        <v>1197</v>
      </c>
      <c r="C2245" t="s">
        <v>63</v>
      </c>
      <c r="D2245">
        <v>1198</v>
      </c>
      <c r="E2245" t="s">
        <v>63</v>
      </c>
      <c r="F2245" t="s">
        <v>2332</v>
      </c>
      <c r="G2245" t="s">
        <v>2334</v>
      </c>
      <c r="H2245" t="s">
        <v>1439</v>
      </c>
      <c r="I2245" t="s">
        <v>1627</v>
      </c>
      <c r="J2245">
        <v>0.55359999999999998</v>
      </c>
    </row>
    <row r="2246" spans="1:10" hidden="1">
      <c r="A2246" t="s">
        <v>570</v>
      </c>
      <c r="B2246">
        <v>250</v>
      </c>
      <c r="C2246" t="s">
        <v>841</v>
      </c>
      <c r="D2246">
        <v>251</v>
      </c>
      <c r="E2246" t="s">
        <v>261</v>
      </c>
      <c r="F2246" t="s">
        <v>1243</v>
      </c>
      <c r="G2246" t="s">
        <v>1243</v>
      </c>
      <c r="H2246" t="s">
        <v>2447</v>
      </c>
      <c r="I2246" t="s">
        <v>2447</v>
      </c>
      <c r="J2246">
        <v>1</v>
      </c>
    </row>
    <row r="2247" spans="1:10" hidden="1">
      <c r="A2247" t="s">
        <v>570</v>
      </c>
      <c r="B2247">
        <v>250</v>
      </c>
      <c r="C2247" t="s">
        <v>841</v>
      </c>
      <c r="D2247">
        <v>251</v>
      </c>
      <c r="E2247" t="s">
        <v>261</v>
      </c>
      <c r="F2247" t="s">
        <v>2311</v>
      </c>
      <c r="G2247" t="s">
        <v>2312</v>
      </c>
      <c r="H2247" t="s">
        <v>1348</v>
      </c>
      <c r="I2247" t="s">
        <v>2447</v>
      </c>
      <c r="J2247">
        <v>0.13880000000000001</v>
      </c>
    </row>
    <row r="2248" spans="1:10" hidden="1">
      <c r="A2248" t="s">
        <v>570</v>
      </c>
      <c r="B2248">
        <v>250</v>
      </c>
      <c r="C2248" t="s">
        <v>841</v>
      </c>
      <c r="D2248">
        <v>251</v>
      </c>
      <c r="E2248" t="s">
        <v>261</v>
      </c>
      <c r="F2248" t="s">
        <v>2311</v>
      </c>
      <c r="G2248" t="s">
        <v>2313</v>
      </c>
      <c r="H2248" t="s">
        <v>1348</v>
      </c>
      <c r="I2248" t="s">
        <v>2447</v>
      </c>
      <c r="J2248">
        <v>0.13880000000000001</v>
      </c>
    </row>
    <row r="2249" spans="1:10" hidden="1">
      <c r="A2249" t="s">
        <v>570</v>
      </c>
      <c r="B2249">
        <v>250</v>
      </c>
      <c r="C2249" t="s">
        <v>841</v>
      </c>
      <c r="D2249">
        <v>251</v>
      </c>
      <c r="E2249" t="s">
        <v>261</v>
      </c>
      <c r="F2249" t="s">
        <v>2311</v>
      </c>
      <c r="G2249" t="s">
        <v>2314</v>
      </c>
      <c r="H2249" t="s">
        <v>1395</v>
      </c>
      <c r="I2249" t="s">
        <v>2447</v>
      </c>
      <c r="J2249">
        <v>0.122</v>
      </c>
    </row>
    <row r="2250" spans="1:10" hidden="1">
      <c r="A2250" t="s">
        <v>570</v>
      </c>
      <c r="B2250">
        <v>250</v>
      </c>
      <c r="C2250" t="s">
        <v>841</v>
      </c>
      <c r="D2250">
        <v>251</v>
      </c>
      <c r="E2250" t="s">
        <v>261</v>
      </c>
      <c r="F2250" t="s">
        <v>2311</v>
      </c>
      <c r="G2250" t="s">
        <v>2315</v>
      </c>
      <c r="H2250" t="s">
        <v>1334</v>
      </c>
      <c r="I2250" t="s">
        <v>2447</v>
      </c>
      <c r="J2250">
        <v>0.1148</v>
      </c>
    </row>
    <row r="2251" spans="1:10" hidden="1">
      <c r="A2251" t="s">
        <v>570</v>
      </c>
      <c r="B2251">
        <v>250</v>
      </c>
      <c r="C2251" t="s">
        <v>841</v>
      </c>
      <c r="D2251">
        <v>251</v>
      </c>
      <c r="E2251" t="s">
        <v>261</v>
      </c>
      <c r="F2251" t="s">
        <v>2311</v>
      </c>
      <c r="G2251" t="s">
        <v>2316</v>
      </c>
      <c r="H2251" t="s">
        <v>1419</v>
      </c>
      <c r="I2251" t="s">
        <v>2447</v>
      </c>
      <c r="J2251">
        <v>0.13159999999999999</v>
      </c>
    </row>
    <row r="2252" spans="1:10" hidden="1">
      <c r="A2252" t="s">
        <v>570</v>
      </c>
      <c r="B2252">
        <v>250</v>
      </c>
      <c r="C2252" t="s">
        <v>841</v>
      </c>
      <c r="D2252">
        <v>251</v>
      </c>
      <c r="E2252" t="s">
        <v>261</v>
      </c>
      <c r="F2252" t="s">
        <v>2311</v>
      </c>
      <c r="G2252" t="s">
        <v>2317</v>
      </c>
      <c r="H2252" t="s">
        <v>1296</v>
      </c>
      <c r="I2252" t="s">
        <v>2447</v>
      </c>
      <c r="J2252">
        <v>0.1411</v>
      </c>
    </row>
    <row r="2253" spans="1:10" hidden="1">
      <c r="A2253" t="s">
        <v>570</v>
      </c>
      <c r="B2253">
        <v>250</v>
      </c>
      <c r="C2253" t="s">
        <v>841</v>
      </c>
      <c r="D2253">
        <v>251</v>
      </c>
      <c r="E2253" t="s">
        <v>261</v>
      </c>
      <c r="F2253" t="s">
        <v>2311</v>
      </c>
      <c r="G2253" t="s">
        <v>2318</v>
      </c>
      <c r="H2253" t="s">
        <v>1458</v>
      </c>
      <c r="I2253" t="s">
        <v>2447</v>
      </c>
      <c r="J2253">
        <v>0.13400000000000001</v>
      </c>
    </row>
    <row r="2254" spans="1:10" hidden="1">
      <c r="A2254" t="s">
        <v>570</v>
      </c>
      <c r="B2254">
        <v>250</v>
      </c>
      <c r="C2254" t="s">
        <v>841</v>
      </c>
      <c r="D2254">
        <v>251</v>
      </c>
      <c r="E2254" t="s">
        <v>261</v>
      </c>
      <c r="F2254" t="s">
        <v>2311</v>
      </c>
      <c r="G2254" t="s">
        <v>2319</v>
      </c>
      <c r="H2254" t="s">
        <v>1411</v>
      </c>
      <c r="I2254" t="s">
        <v>2447</v>
      </c>
      <c r="J2254">
        <v>7.8899999999999998E-2</v>
      </c>
    </row>
    <row r="2255" spans="1:10" hidden="1">
      <c r="A2255" t="s">
        <v>570</v>
      </c>
      <c r="B2255">
        <v>250</v>
      </c>
      <c r="C2255" t="s">
        <v>841</v>
      </c>
      <c r="D2255">
        <v>251</v>
      </c>
      <c r="E2255" t="s">
        <v>261</v>
      </c>
      <c r="F2255" t="s">
        <v>2320</v>
      </c>
      <c r="G2255" t="s">
        <v>2321</v>
      </c>
      <c r="H2255" t="s">
        <v>1522</v>
      </c>
      <c r="I2255" t="s">
        <v>2447</v>
      </c>
      <c r="J2255">
        <v>0.5766</v>
      </c>
    </row>
    <row r="2256" spans="1:10" hidden="1">
      <c r="A2256" t="s">
        <v>570</v>
      </c>
      <c r="B2256">
        <v>250</v>
      </c>
      <c r="C2256" t="s">
        <v>841</v>
      </c>
      <c r="D2256">
        <v>251</v>
      </c>
      <c r="E2256" t="s">
        <v>261</v>
      </c>
      <c r="F2256" t="s">
        <v>2320</v>
      </c>
      <c r="G2256" t="s">
        <v>2338</v>
      </c>
      <c r="H2256" t="s">
        <v>1250</v>
      </c>
      <c r="I2256" t="s">
        <v>2447</v>
      </c>
      <c r="J2256">
        <v>2.3900000000000001E-2</v>
      </c>
    </row>
    <row r="2257" spans="1:10" hidden="1">
      <c r="A2257" t="s">
        <v>570</v>
      </c>
      <c r="B2257">
        <v>250</v>
      </c>
      <c r="C2257" t="s">
        <v>841</v>
      </c>
      <c r="D2257">
        <v>251</v>
      </c>
      <c r="E2257" t="s">
        <v>261</v>
      </c>
      <c r="F2257" t="s">
        <v>2320</v>
      </c>
      <c r="G2257" t="s">
        <v>2339</v>
      </c>
      <c r="H2257" t="s">
        <v>1505</v>
      </c>
      <c r="I2257" t="s">
        <v>2447</v>
      </c>
      <c r="J2257">
        <v>0.26079999999999998</v>
      </c>
    </row>
    <row r="2258" spans="1:10" hidden="1">
      <c r="A2258" t="s">
        <v>570</v>
      </c>
      <c r="B2258">
        <v>250</v>
      </c>
      <c r="C2258" t="s">
        <v>841</v>
      </c>
      <c r="D2258">
        <v>251</v>
      </c>
      <c r="E2258" t="s">
        <v>261</v>
      </c>
      <c r="F2258" t="s">
        <v>2320</v>
      </c>
      <c r="G2258" t="s">
        <v>2298</v>
      </c>
      <c r="H2258" t="s">
        <v>1611</v>
      </c>
      <c r="I2258" t="s">
        <v>2447</v>
      </c>
      <c r="J2258">
        <v>0.2177</v>
      </c>
    </row>
    <row r="2259" spans="1:10" hidden="1">
      <c r="A2259" t="s">
        <v>570</v>
      </c>
      <c r="B2259">
        <v>250</v>
      </c>
      <c r="C2259" t="s">
        <v>841</v>
      </c>
      <c r="D2259">
        <v>251</v>
      </c>
      <c r="E2259" t="s">
        <v>261</v>
      </c>
      <c r="F2259" t="s">
        <v>2322</v>
      </c>
      <c r="G2259" t="s">
        <v>2325</v>
      </c>
      <c r="H2259" t="s">
        <v>1312</v>
      </c>
      <c r="I2259" t="s">
        <v>2447</v>
      </c>
      <c r="J2259">
        <v>1.2E-2</v>
      </c>
    </row>
    <row r="2260" spans="1:10" hidden="1">
      <c r="A2260" t="s">
        <v>570</v>
      </c>
      <c r="B2260">
        <v>250</v>
      </c>
      <c r="C2260" t="s">
        <v>841</v>
      </c>
      <c r="D2260">
        <v>251</v>
      </c>
      <c r="E2260" t="s">
        <v>261</v>
      </c>
      <c r="F2260" t="s">
        <v>2322</v>
      </c>
      <c r="G2260" t="s">
        <v>2326</v>
      </c>
      <c r="H2260" t="s">
        <v>1508</v>
      </c>
      <c r="I2260" t="s">
        <v>2447</v>
      </c>
      <c r="J2260">
        <v>0.33489999999999998</v>
      </c>
    </row>
    <row r="2261" spans="1:10" hidden="1">
      <c r="A2261" t="s">
        <v>570</v>
      </c>
      <c r="B2261">
        <v>250</v>
      </c>
      <c r="C2261" t="s">
        <v>841</v>
      </c>
      <c r="D2261">
        <v>251</v>
      </c>
      <c r="E2261" t="s">
        <v>261</v>
      </c>
      <c r="F2261" t="s">
        <v>2322</v>
      </c>
      <c r="G2261" t="s">
        <v>2327</v>
      </c>
      <c r="H2261" t="s">
        <v>1323</v>
      </c>
      <c r="I2261" t="s">
        <v>2447</v>
      </c>
      <c r="J2261">
        <v>4.3099999999999999E-2</v>
      </c>
    </row>
    <row r="2262" spans="1:10" hidden="1">
      <c r="A2262" t="s">
        <v>570</v>
      </c>
      <c r="B2262">
        <v>250</v>
      </c>
      <c r="C2262" t="s">
        <v>841</v>
      </c>
      <c r="D2262">
        <v>251</v>
      </c>
      <c r="E2262" t="s">
        <v>261</v>
      </c>
      <c r="F2262" t="s">
        <v>2322</v>
      </c>
      <c r="G2262" t="s">
        <v>2352</v>
      </c>
      <c r="H2262" t="s">
        <v>2344</v>
      </c>
      <c r="I2262" t="s">
        <v>2447</v>
      </c>
      <c r="J2262">
        <v>4.7999999999999996E-3</v>
      </c>
    </row>
    <row r="2263" spans="1:10" hidden="1">
      <c r="A2263" t="s">
        <v>570</v>
      </c>
      <c r="B2263">
        <v>250</v>
      </c>
      <c r="C2263" t="s">
        <v>841</v>
      </c>
      <c r="D2263">
        <v>251</v>
      </c>
      <c r="E2263" t="s">
        <v>261</v>
      </c>
      <c r="F2263" t="s">
        <v>2322</v>
      </c>
      <c r="G2263" t="s">
        <v>2328</v>
      </c>
      <c r="H2263" t="s">
        <v>1246</v>
      </c>
      <c r="I2263" t="s">
        <v>2447</v>
      </c>
      <c r="J2263">
        <v>6.7000000000000004E-2</v>
      </c>
    </row>
    <row r="2264" spans="1:10" hidden="1">
      <c r="A2264" t="s">
        <v>570</v>
      </c>
      <c r="B2264">
        <v>250</v>
      </c>
      <c r="C2264" t="s">
        <v>841</v>
      </c>
      <c r="D2264">
        <v>251</v>
      </c>
      <c r="E2264" t="s">
        <v>261</v>
      </c>
      <c r="F2264" t="s">
        <v>2322</v>
      </c>
      <c r="G2264" t="s">
        <v>2330</v>
      </c>
      <c r="H2264" t="s">
        <v>1621</v>
      </c>
      <c r="I2264" t="s">
        <v>2447</v>
      </c>
      <c r="J2264">
        <v>0.5383</v>
      </c>
    </row>
    <row r="2265" spans="1:10" hidden="1">
      <c r="A2265" t="s">
        <v>570</v>
      </c>
      <c r="B2265">
        <v>250</v>
      </c>
      <c r="C2265" t="s">
        <v>841</v>
      </c>
      <c r="D2265">
        <v>251</v>
      </c>
      <c r="E2265" t="s">
        <v>261</v>
      </c>
      <c r="F2265" t="s">
        <v>2332</v>
      </c>
      <c r="G2265" t="s">
        <v>2333</v>
      </c>
      <c r="H2265" t="s">
        <v>1550</v>
      </c>
      <c r="I2265" t="s">
        <v>2447</v>
      </c>
      <c r="J2265">
        <v>0.52390000000000003</v>
      </c>
    </row>
    <row r="2266" spans="1:10" hidden="1">
      <c r="A2266" t="s">
        <v>570</v>
      </c>
      <c r="B2266">
        <v>250</v>
      </c>
      <c r="C2266" t="s">
        <v>841</v>
      </c>
      <c r="D2266">
        <v>251</v>
      </c>
      <c r="E2266" t="s">
        <v>261</v>
      </c>
      <c r="F2266" t="s">
        <v>2332</v>
      </c>
      <c r="G2266" t="s">
        <v>2334</v>
      </c>
      <c r="H2266" t="s">
        <v>1605</v>
      </c>
      <c r="I2266" t="s">
        <v>2447</v>
      </c>
      <c r="J2266">
        <v>0.47610000000000002</v>
      </c>
    </row>
    <row r="2267" spans="1:10" hidden="1">
      <c r="A2267" t="s">
        <v>570</v>
      </c>
      <c r="B2267">
        <v>250</v>
      </c>
      <c r="C2267" t="s">
        <v>841</v>
      </c>
      <c r="D2267">
        <v>255</v>
      </c>
      <c r="E2267" t="s">
        <v>72</v>
      </c>
      <c r="F2267" t="s">
        <v>1243</v>
      </c>
      <c r="G2267" t="s">
        <v>1243</v>
      </c>
      <c r="H2267" t="s">
        <v>2448</v>
      </c>
      <c r="I2267" t="s">
        <v>2448</v>
      </c>
      <c r="J2267">
        <v>1</v>
      </c>
    </row>
    <row r="2268" spans="1:10" hidden="1">
      <c r="A2268" t="s">
        <v>570</v>
      </c>
      <c r="B2268">
        <v>250</v>
      </c>
      <c r="C2268" t="s">
        <v>841</v>
      </c>
      <c r="D2268">
        <v>255</v>
      </c>
      <c r="E2268" t="s">
        <v>72</v>
      </c>
      <c r="F2268" t="s">
        <v>2311</v>
      </c>
      <c r="G2268" t="s">
        <v>2343</v>
      </c>
      <c r="H2268" t="s">
        <v>2384</v>
      </c>
      <c r="I2268" t="s">
        <v>2448</v>
      </c>
      <c r="J2268">
        <v>0.24579999999999999</v>
      </c>
    </row>
    <row r="2269" spans="1:10" hidden="1">
      <c r="A2269" t="s">
        <v>570</v>
      </c>
      <c r="B2269">
        <v>250</v>
      </c>
      <c r="C2269" t="s">
        <v>841</v>
      </c>
      <c r="D2269">
        <v>255</v>
      </c>
      <c r="E2269" t="s">
        <v>72</v>
      </c>
      <c r="F2269" t="s">
        <v>2311</v>
      </c>
      <c r="G2269" t="s">
        <v>1250</v>
      </c>
      <c r="H2269" t="s">
        <v>1647</v>
      </c>
      <c r="I2269" t="s">
        <v>2448</v>
      </c>
      <c r="J2269">
        <v>0.252</v>
      </c>
    </row>
    <row r="2270" spans="1:10" hidden="1">
      <c r="A2270" t="s">
        <v>570</v>
      </c>
      <c r="B2270">
        <v>250</v>
      </c>
      <c r="C2270" t="s">
        <v>841</v>
      </c>
      <c r="D2270">
        <v>255</v>
      </c>
      <c r="E2270" t="s">
        <v>72</v>
      </c>
      <c r="F2270" t="s">
        <v>2311</v>
      </c>
      <c r="G2270" t="s">
        <v>1401</v>
      </c>
      <c r="H2270" t="s">
        <v>2449</v>
      </c>
      <c r="I2270" t="s">
        <v>2448</v>
      </c>
      <c r="J2270">
        <v>0.25259999999999999</v>
      </c>
    </row>
    <row r="2271" spans="1:10" hidden="1">
      <c r="A2271" t="s">
        <v>570</v>
      </c>
      <c r="B2271">
        <v>250</v>
      </c>
      <c r="C2271" t="s">
        <v>841</v>
      </c>
      <c r="D2271">
        <v>255</v>
      </c>
      <c r="E2271" t="s">
        <v>72</v>
      </c>
      <c r="F2271" t="s">
        <v>2311</v>
      </c>
      <c r="G2271" t="s">
        <v>1357</v>
      </c>
      <c r="H2271" t="s">
        <v>1531</v>
      </c>
      <c r="I2271" t="s">
        <v>2448</v>
      </c>
      <c r="J2271">
        <v>0.2495</v>
      </c>
    </row>
    <row r="2272" spans="1:10" hidden="1">
      <c r="A2272" t="s">
        <v>570</v>
      </c>
      <c r="B2272">
        <v>250</v>
      </c>
      <c r="C2272" t="s">
        <v>841</v>
      </c>
      <c r="D2272">
        <v>255</v>
      </c>
      <c r="E2272" t="s">
        <v>72</v>
      </c>
      <c r="F2272" t="s">
        <v>2320</v>
      </c>
      <c r="G2272" t="s">
        <v>2321</v>
      </c>
      <c r="H2272" t="s">
        <v>2450</v>
      </c>
      <c r="I2272" t="s">
        <v>2448</v>
      </c>
      <c r="J2272">
        <v>0.57310000000000005</v>
      </c>
    </row>
    <row r="2273" spans="1:10" hidden="1">
      <c r="A2273" t="s">
        <v>570</v>
      </c>
      <c r="B2273">
        <v>250</v>
      </c>
      <c r="C2273" t="s">
        <v>841</v>
      </c>
      <c r="D2273">
        <v>255</v>
      </c>
      <c r="E2273" t="s">
        <v>72</v>
      </c>
      <c r="F2273" t="s">
        <v>2320</v>
      </c>
      <c r="G2273" t="s">
        <v>2338</v>
      </c>
      <c r="H2273" t="s">
        <v>1277</v>
      </c>
      <c r="I2273" t="s">
        <v>2448</v>
      </c>
      <c r="J2273">
        <v>7.8399999999999997E-2</v>
      </c>
    </row>
    <row r="2274" spans="1:10" hidden="1">
      <c r="A2274" t="s">
        <v>570</v>
      </c>
      <c r="B2274">
        <v>250</v>
      </c>
      <c r="C2274" t="s">
        <v>841</v>
      </c>
      <c r="D2274">
        <v>255</v>
      </c>
      <c r="E2274" t="s">
        <v>72</v>
      </c>
      <c r="F2274" t="s">
        <v>2320</v>
      </c>
      <c r="G2274" t="s">
        <v>2339</v>
      </c>
      <c r="H2274" t="s">
        <v>2451</v>
      </c>
      <c r="I2274" t="s">
        <v>2448</v>
      </c>
      <c r="J2274">
        <v>0.35160000000000002</v>
      </c>
    </row>
    <row r="2275" spans="1:10" hidden="1">
      <c r="A2275" t="s">
        <v>570</v>
      </c>
      <c r="B2275">
        <v>250</v>
      </c>
      <c r="C2275" t="s">
        <v>841</v>
      </c>
      <c r="D2275">
        <v>255</v>
      </c>
      <c r="E2275" t="s">
        <v>72</v>
      </c>
      <c r="F2275" t="s">
        <v>2320</v>
      </c>
      <c r="G2275" t="s">
        <v>2340</v>
      </c>
      <c r="H2275" t="s">
        <v>1352</v>
      </c>
      <c r="I2275" t="s">
        <v>2448</v>
      </c>
      <c r="J2275">
        <v>4.4000000000000003E-3</v>
      </c>
    </row>
    <row r="2276" spans="1:10" hidden="1">
      <c r="A2276" t="s">
        <v>570</v>
      </c>
      <c r="B2276">
        <v>250</v>
      </c>
      <c r="C2276" t="s">
        <v>841</v>
      </c>
      <c r="D2276">
        <v>255</v>
      </c>
      <c r="E2276" t="s">
        <v>72</v>
      </c>
      <c r="F2276" t="s">
        <v>2320</v>
      </c>
      <c r="G2276" t="s">
        <v>2341</v>
      </c>
      <c r="H2276" t="s">
        <v>1256</v>
      </c>
      <c r="I2276" t="s">
        <v>2448</v>
      </c>
      <c r="J2276">
        <v>8.6999999999999994E-3</v>
      </c>
    </row>
    <row r="2277" spans="1:10" hidden="1">
      <c r="A2277" t="s">
        <v>570</v>
      </c>
      <c r="B2277">
        <v>250</v>
      </c>
      <c r="C2277" t="s">
        <v>841</v>
      </c>
      <c r="D2277">
        <v>255</v>
      </c>
      <c r="E2277" t="s">
        <v>72</v>
      </c>
      <c r="F2277" t="s">
        <v>2320</v>
      </c>
      <c r="G2277" t="s">
        <v>2298</v>
      </c>
      <c r="H2277" t="s">
        <v>1601</v>
      </c>
      <c r="I2277" t="s">
        <v>2448</v>
      </c>
      <c r="J2277">
        <v>0.15179999999999999</v>
      </c>
    </row>
    <row r="2278" spans="1:10" hidden="1">
      <c r="A2278" t="s">
        <v>570</v>
      </c>
      <c r="B2278">
        <v>250</v>
      </c>
      <c r="C2278" t="s">
        <v>841</v>
      </c>
      <c r="D2278">
        <v>255</v>
      </c>
      <c r="E2278" t="s">
        <v>72</v>
      </c>
      <c r="F2278" t="s">
        <v>2322</v>
      </c>
      <c r="G2278" t="s">
        <v>2323</v>
      </c>
      <c r="H2278" t="s">
        <v>2335</v>
      </c>
      <c r="I2278" t="s">
        <v>2448</v>
      </c>
      <c r="J2278">
        <v>2.5000000000000001E-3</v>
      </c>
    </row>
    <row r="2279" spans="1:10" hidden="1">
      <c r="A2279" t="s">
        <v>570</v>
      </c>
      <c r="B2279">
        <v>250</v>
      </c>
      <c r="C2279" t="s">
        <v>841</v>
      </c>
      <c r="D2279">
        <v>255</v>
      </c>
      <c r="E2279" t="s">
        <v>72</v>
      </c>
      <c r="F2279" t="s">
        <v>2322</v>
      </c>
      <c r="G2279" t="s">
        <v>2325</v>
      </c>
      <c r="H2279" t="s">
        <v>1549</v>
      </c>
      <c r="I2279" t="s">
        <v>2448</v>
      </c>
      <c r="J2279">
        <v>1.43E-2</v>
      </c>
    </row>
    <row r="2280" spans="1:10" hidden="1">
      <c r="A2280" t="s">
        <v>570</v>
      </c>
      <c r="B2280">
        <v>250</v>
      </c>
      <c r="C2280" t="s">
        <v>841</v>
      </c>
      <c r="D2280">
        <v>255</v>
      </c>
      <c r="E2280" t="s">
        <v>72</v>
      </c>
      <c r="F2280" t="s">
        <v>2322</v>
      </c>
      <c r="G2280" t="s">
        <v>2326</v>
      </c>
      <c r="H2280" t="s">
        <v>2452</v>
      </c>
      <c r="I2280" t="s">
        <v>2448</v>
      </c>
      <c r="J2280">
        <v>0.43430000000000002</v>
      </c>
    </row>
    <row r="2281" spans="1:10" hidden="1">
      <c r="A2281" t="s">
        <v>570</v>
      </c>
      <c r="B2281">
        <v>250</v>
      </c>
      <c r="C2281" t="s">
        <v>841</v>
      </c>
      <c r="D2281">
        <v>255</v>
      </c>
      <c r="E2281" t="s">
        <v>72</v>
      </c>
      <c r="F2281" t="s">
        <v>2322</v>
      </c>
      <c r="G2281" t="s">
        <v>2327</v>
      </c>
      <c r="H2281" t="s">
        <v>1310</v>
      </c>
      <c r="I2281" t="s">
        <v>2448</v>
      </c>
      <c r="J2281">
        <v>4.4200000000000003E-2</v>
      </c>
    </row>
    <row r="2282" spans="1:10" hidden="1">
      <c r="A2282" t="s">
        <v>570</v>
      </c>
      <c r="B2282">
        <v>250</v>
      </c>
      <c r="C2282" t="s">
        <v>841</v>
      </c>
      <c r="D2282">
        <v>255</v>
      </c>
      <c r="E2282" t="s">
        <v>72</v>
      </c>
      <c r="F2282" t="s">
        <v>2322</v>
      </c>
      <c r="G2282" t="s">
        <v>2352</v>
      </c>
      <c r="H2282" t="s">
        <v>2344</v>
      </c>
      <c r="I2282" t="s">
        <v>2448</v>
      </c>
      <c r="J2282">
        <v>1.1999999999999999E-3</v>
      </c>
    </row>
    <row r="2283" spans="1:10" hidden="1">
      <c r="A2283" t="s">
        <v>570</v>
      </c>
      <c r="B2283">
        <v>250</v>
      </c>
      <c r="C2283" t="s">
        <v>841</v>
      </c>
      <c r="D2283">
        <v>255</v>
      </c>
      <c r="E2283" t="s">
        <v>72</v>
      </c>
      <c r="F2283" t="s">
        <v>2322</v>
      </c>
      <c r="G2283" t="s">
        <v>2328</v>
      </c>
      <c r="H2283" t="s">
        <v>1611</v>
      </c>
      <c r="I2283" t="s">
        <v>2448</v>
      </c>
      <c r="J2283">
        <v>5.6599999999999998E-2</v>
      </c>
    </row>
    <row r="2284" spans="1:10" hidden="1">
      <c r="A2284" t="s">
        <v>570</v>
      </c>
      <c r="B2284">
        <v>250</v>
      </c>
      <c r="C2284" t="s">
        <v>841</v>
      </c>
      <c r="D2284">
        <v>255</v>
      </c>
      <c r="E2284" t="s">
        <v>72</v>
      </c>
      <c r="F2284" t="s">
        <v>2322</v>
      </c>
      <c r="G2284" t="s">
        <v>2330</v>
      </c>
      <c r="H2284" t="s">
        <v>2453</v>
      </c>
      <c r="I2284" t="s">
        <v>2448</v>
      </c>
      <c r="J2284">
        <v>0.44679999999999997</v>
      </c>
    </row>
    <row r="2285" spans="1:10" hidden="1">
      <c r="A2285" t="s">
        <v>570</v>
      </c>
      <c r="B2285">
        <v>250</v>
      </c>
      <c r="C2285" t="s">
        <v>841</v>
      </c>
      <c r="D2285">
        <v>255</v>
      </c>
      <c r="E2285" t="s">
        <v>72</v>
      </c>
      <c r="F2285" t="s">
        <v>2332</v>
      </c>
      <c r="G2285" t="s">
        <v>2333</v>
      </c>
      <c r="H2285" t="s">
        <v>2454</v>
      </c>
      <c r="I2285" t="s">
        <v>2448</v>
      </c>
      <c r="J2285">
        <v>0.4904</v>
      </c>
    </row>
    <row r="2286" spans="1:10" hidden="1">
      <c r="A2286" t="s">
        <v>570</v>
      </c>
      <c r="B2286">
        <v>250</v>
      </c>
      <c r="C2286" t="s">
        <v>841</v>
      </c>
      <c r="D2286">
        <v>255</v>
      </c>
      <c r="E2286" t="s">
        <v>72</v>
      </c>
      <c r="F2286" t="s">
        <v>2332</v>
      </c>
      <c r="G2286" t="s">
        <v>2334</v>
      </c>
      <c r="H2286" t="s">
        <v>2455</v>
      </c>
      <c r="I2286" t="s">
        <v>2448</v>
      </c>
      <c r="J2286">
        <v>0.50960000000000005</v>
      </c>
    </row>
    <row r="2287" spans="1:10" hidden="1">
      <c r="A2287" t="s">
        <v>570</v>
      </c>
      <c r="B2287">
        <v>250</v>
      </c>
      <c r="C2287" t="s">
        <v>841</v>
      </c>
      <c r="D2287">
        <v>257</v>
      </c>
      <c r="E2287" t="s">
        <v>102</v>
      </c>
      <c r="F2287" t="s">
        <v>1243</v>
      </c>
      <c r="G2287" t="s">
        <v>1243</v>
      </c>
      <c r="H2287" t="s">
        <v>2456</v>
      </c>
      <c r="I2287" t="s">
        <v>2456</v>
      </c>
      <c r="J2287">
        <v>1</v>
      </c>
    </row>
    <row r="2288" spans="1:10" hidden="1">
      <c r="A2288" t="s">
        <v>570</v>
      </c>
      <c r="B2288">
        <v>250</v>
      </c>
      <c r="C2288" t="s">
        <v>841</v>
      </c>
      <c r="D2288">
        <v>257</v>
      </c>
      <c r="E2288" t="s">
        <v>102</v>
      </c>
      <c r="F2288" t="s">
        <v>2311</v>
      </c>
      <c r="G2288" t="s">
        <v>2336</v>
      </c>
      <c r="H2288" t="s">
        <v>1670</v>
      </c>
      <c r="I2288" t="s">
        <v>2456</v>
      </c>
      <c r="J2288">
        <v>0.48870000000000002</v>
      </c>
    </row>
    <row r="2289" spans="1:10" hidden="1">
      <c r="A2289" t="s">
        <v>570</v>
      </c>
      <c r="B2289">
        <v>250</v>
      </c>
      <c r="C2289" t="s">
        <v>841</v>
      </c>
      <c r="D2289">
        <v>257</v>
      </c>
      <c r="E2289" t="s">
        <v>102</v>
      </c>
      <c r="F2289" t="s">
        <v>2311</v>
      </c>
      <c r="G2289" t="s">
        <v>2337</v>
      </c>
      <c r="H2289" t="s">
        <v>1311</v>
      </c>
      <c r="I2289" t="s">
        <v>2456</v>
      </c>
      <c r="J2289">
        <v>0.51129999999999998</v>
      </c>
    </row>
    <row r="2290" spans="1:10" hidden="1">
      <c r="A2290" t="s">
        <v>570</v>
      </c>
      <c r="B2290">
        <v>250</v>
      </c>
      <c r="C2290" t="s">
        <v>841</v>
      </c>
      <c r="D2290">
        <v>257</v>
      </c>
      <c r="E2290" t="s">
        <v>102</v>
      </c>
      <c r="F2290" t="s">
        <v>2320</v>
      </c>
      <c r="G2290" t="s">
        <v>2321</v>
      </c>
      <c r="H2290" t="s">
        <v>1555</v>
      </c>
      <c r="I2290" t="s">
        <v>2456</v>
      </c>
      <c r="J2290">
        <v>0.65210000000000001</v>
      </c>
    </row>
    <row r="2291" spans="1:10" hidden="1">
      <c r="A2291" t="s">
        <v>570</v>
      </c>
      <c r="B2291">
        <v>250</v>
      </c>
      <c r="C2291" t="s">
        <v>841</v>
      </c>
      <c r="D2291">
        <v>257</v>
      </c>
      <c r="E2291" t="s">
        <v>102</v>
      </c>
      <c r="F2291" t="s">
        <v>2320</v>
      </c>
      <c r="G2291" t="s">
        <v>2338</v>
      </c>
      <c r="H2291" t="s">
        <v>1419</v>
      </c>
      <c r="I2291" t="s">
        <v>2456</v>
      </c>
      <c r="J2291">
        <v>7.7499999999999999E-2</v>
      </c>
    </row>
    <row r="2292" spans="1:10" hidden="1">
      <c r="A2292" t="s">
        <v>570</v>
      </c>
      <c r="B2292">
        <v>250</v>
      </c>
      <c r="C2292" t="s">
        <v>841</v>
      </c>
      <c r="D2292">
        <v>257</v>
      </c>
      <c r="E2292" t="s">
        <v>102</v>
      </c>
      <c r="F2292" t="s">
        <v>2320</v>
      </c>
      <c r="G2292" t="s">
        <v>2339</v>
      </c>
      <c r="H2292" t="s">
        <v>1567</v>
      </c>
      <c r="I2292" t="s">
        <v>2456</v>
      </c>
      <c r="J2292">
        <v>0.40279999999999999</v>
      </c>
    </row>
    <row r="2293" spans="1:10" hidden="1">
      <c r="A2293" t="s">
        <v>570</v>
      </c>
      <c r="B2293">
        <v>250</v>
      </c>
      <c r="C2293" t="s">
        <v>841</v>
      </c>
      <c r="D2293">
        <v>257</v>
      </c>
      <c r="E2293" t="s">
        <v>102</v>
      </c>
      <c r="F2293" t="s">
        <v>2320</v>
      </c>
      <c r="G2293" t="s">
        <v>2340</v>
      </c>
      <c r="H2293" t="s">
        <v>1248</v>
      </c>
      <c r="I2293" t="s">
        <v>2456</v>
      </c>
      <c r="J2293">
        <v>8.5000000000000006E-3</v>
      </c>
    </row>
    <row r="2294" spans="1:10" hidden="1">
      <c r="A2294" t="s">
        <v>570</v>
      </c>
      <c r="B2294">
        <v>250</v>
      </c>
      <c r="C2294" t="s">
        <v>841</v>
      </c>
      <c r="D2294">
        <v>257</v>
      </c>
      <c r="E2294" t="s">
        <v>102</v>
      </c>
      <c r="F2294" t="s">
        <v>2320</v>
      </c>
      <c r="G2294" t="s">
        <v>2298</v>
      </c>
      <c r="H2294" t="s">
        <v>1640</v>
      </c>
      <c r="I2294" t="s">
        <v>2456</v>
      </c>
      <c r="J2294">
        <v>0.18590000000000001</v>
      </c>
    </row>
    <row r="2295" spans="1:10" hidden="1">
      <c r="A2295" t="s">
        <v>570</v>
      </c>
      <c r="B2295">
        <v>250</v>
      </c>
      <c r="C2295" t="s">
        <v>841</v>
      </c>
      <c r="D2295">
        <v>257</v>
      </c>
      <c r="E2295" t="s">
        <v>102</v>
      </c>
      <c r="F2295" t="s">
        <v>2322</v>
      </c>
      <c r="G2295" t="s">
        <v>2323</v>
      </c>
      <c r="H2295" t="s">
        <v>2324</v>
      </c>
      <c r="I2295" t="s">
        <v>2456</v>
      </c>
      <c r="J2295">
        <v>1.4E-3</v>
      </c>
    </row>
    <row r="2296" spans="1:10" hidden="1">
      <c r="A2296" t="s">
        <v>570</v>
      </c>
      <c r="B2296">
        <v>250</v>
      </c>
      <c r="C2296" t="s">
        <v>841</v>
      </c>
      <c r="D2296">
        <v>257</v>
      </c>
      <c r="E2296" t="s">
        <v>102</v>
      </c>
      <c r="F2296" t="s">
        <v>2322</v>
      </c>
      <c r="G2296" t="s">
        <v>2325</v>
      </c>
      <c r="H2296" t="s">
        <v>1252</v>
      </c>
      <c r="I2296" t="s">
        <v>2456</v>
      </c>
      <c r="J2296">
        <v>1.2699999999999999E-2</v>
      </c>
    </row>
    <row r="2297" spans="1:10" hidden="1">
      <c r="A2297" t="s">
        <v>570</v>
      </c>
      <c r="B2297">
        <v>250</v>
      </c>
      <c r="C2297" t="s">
        <v>841</v>
      </c>
      <c r="D2297">
        <v>257</v>
      </c>
      <c r="E2297" t="s">
        <v>102</v>
      </c>
      <c r="F2297" t="s">
        <v>2322</v>
      </c>
      <c r="G2297" t="s">
        <v>2326</v>
      </c>
      <c r="H2297" t="s">
        <v>2457</v>
      </c>
      <c r="I2297" t="s">
        <v>2456</v>
      </c>
      <c r="J2297">
        <v>0.4592</v>
      </c>
    </row>
    <row r="2298" spans="1:10" hidden="1">
      <c r="A2298" t="s">
        <v>570</v>
      </c>
      <c r="B2298">
        <v>250</v>
      </c>
      <c r="C2298" t="s">
        <v>841</v>
      </c>
      <c r="D2298">
        <v>257</v>
      </c>
      <c r="E2298" t="s">
        <v>102</v>
      </c>
      <c r="F2298" t="s">
        <v>2322</v>
      </c>
      <c r="G2298" t="s">
        <v>2327</v>
      </c>
      <c r="H2298" t="s">
        <v>1411</v>
      </c>
      <c r="I2298" t="s">
        <v>2456</v>
      </c>
      <c r="J2298">
        <v>4.65E-2</v>
      </c>
    </row>
    <row r="2299" spans="1:10" hidden="1">
      <c r="A2299" t="s">
        <v>570</v>
      </c>
      <c r="B2299">
        <v>250</v>
      </c>
      <c r="C2299" t="s">
        <v>841</v>
      </c>
      <c r="D2299">
        <v>257</v>
      </c>
      <c r="E2299" t="s">
        <v>102</v>
      </c>
      <c r="F2299" t="s">
        <v>2322</v>
      </c>
      <c r="G2299" t="s">
        <v>2352</v>
      </c>
      <c r="H2299" t="s">
        <v>2324</v>
      </c>
      <c r="I2299" t="s">
        <v>2456</v>
      </c>
      <c r="J2299">
        <v>1.4E-3</v>
      </c>
    </row>
    <row r="2300" spans="1:10" hidden="1">
      <c r="A2300" t="s">
        <v>570</v>
      </c>
      <c r="B2300">
        <v>250</v>
      </c>
      <c r="C2300" t="s">
        <v>841</v>
      </c>
      <c r="D2300">
        <v>257</v>
      </c>
      <c r="E2300" t="s">
        <v>102</v>
      </c>
      <c r="F2300" t="s">
        <v>2322</v>
      </c>
      <c r="G2300" t="s">
        <v>2328</v>
      </c>
      <c r="H2300" t="s">
        <v>1392</v>
      </c>
      <c r="I2300" t="s">
        <v>2456</v>
      </c>
      <c r="J2300">
        <v>5.6300000000000003E-2</v>
      </c>
    </row>
    <row r="2301" spans="1:10" hidden="1">
      <c r="A2301" t="s">
        <v>570</v>
      </c>
      <c r="B2301">
        <v>250</v>
      </c>
      <c r="C2301" t="s">
        <v>841</v>
      </c>
      <c r="D2301">
        <v>257</v>
      </c>
      <c r="E2301" t="s">
        <v>102</v>
      </c>
      <c r="F2301" t="s">
        <v>2322</v>
      </c>
      <c r="G2301" t="s">
        <v>2330</v>
      </c>
      <c r="H2301" t="s">
        <v>1345</v>
      </c>
      <c r="I2301" t="s">
        <v>2456</v>
      </c>
      <c r="J2301">
        <v>0.42249999999999999</v>
      </c>
    </row>
    <row r="2302" spans="1:10" hidden="1">
      <c r="A2302" t="s">
        <v>570</v>
      </c>
      <c r="B2302">
        <v>250</v>
      </c>
      <c r="C2302" t="s">
        <v>841</v>
      </c>
      <c r="D2302">
        <v>257</v>
      </c>
      <c r="E2302" t="s">
        <v>102</v>
      </c>
      <c r="F2302" t="s">
        <v>2332</v>
      </c>
      <c r="G2302" t="s">
        <v>2333</v>
      </c>
      <c r="H2302" t="s">
        <v>2458</v>
      </c>
      <c r="I2302" t="s">
        <v>2456</v>
      </c>
      <c r="J2302">
        <v>0.4859</v>
      </c>
    </row>
    <row r="2303" spans="1:10" hidden="1">
      <c r="A2303" t="s">
        <v>570</v>
      </c>
      <c r="B2303">
        <v>250</v>
      </c>
      <c r="C2303" t="s">
        <v>841</v>
      </c>
      <c r="D2303">
        <v>257</v>
      </c>
      <c r="E2303" t="s">
        <v>102</v>
      </c>
      <c r="F2303" t="s">
        <v>2332</v>
      </c>
      <c r="G2303" t="s">
        <v>2334</v>
      </c>
      <c r="H2303" t="s">
        <v>1307</v>
      </c>
      <c r="I2303" t="s">
        <v>2456</v>
      </c>
      <c r="J2303">
        <v>0.5141</v>
      </c>
    </row>
    <row r="2304" spans="1:10" hidden="1">
      <c r="A2304" t="s">
        <v>570</v>
      </c>
      <c r="B2304">
        <v>250</v>
      </c>
      <c r="C2304" t="s">
        <v>841</v>
      </c>
      <c r="D2304">
        <v>254</v>
      </c>
      <c r="E2304" t="s">
        <v>154</v>
      </c>
      <c r="F2304" t="s">
        <v>1243</v>
      </c>
      <c r="G2304" t="s">
        <v>1243</v>
      </c>
      <c r="H2304" t="s">
        <v>2459</v>
      </c>
      <c r="I2304" t="s">
        <v>2459</v>
      </c>
      <c r="J2304">
        <v>1</v>
      </c>
    </row>
    <row r="2305" spans="1:10" hidden="1">
      <c r="A2305" t="s">
        <v>570</v>
      </c>
      <c r="B2305">
        <v>250</v>
      </c>
      <c r="C2305" t="s">
        <v>841</v>
      </c>
      <c r="D2305">
        <v>254</v>
      </c>
      <c r="E2305" t="s">
        <v>154</v>
      </c>
      <c r="F2305" t="s">
        <v>2311</v>
      </c>
      <c r="G2305" t="s">
        <v>2312</v>
      </c>
      <c r="H2305" t="s">
        <v>1319</v>
      </c>
      <c r="I2305" t="s">
        <v>2459</v>
      </c>
      <c r="J2305">
        <v>0.1497</v>
      </c>
    </row>
    <row r="2306" spans="1:10" hidden="1">
      <c r="A2306" t="s">
        <v>570</v>
      </c>
      <c r="B2306">
        <v>250</v>
      </c>
      <c r="C2306" t="s">
        <v>841</v>
      </c>
      <c r="D2306">
        <v>254</v>
      </c>
      <c r="E2306" t="s">
        <v>154</v>
      </c>
      <c r="F2306" t="s">
        <v>2311</v>
      </c>
      <c r="G2306" t="s">
        <v>2313</v>
      </c>
      <c r="H2306" t="s">
        <v>1367</v>
      </c>
      <c r="I2306" t="s">
        <v>2459</v>
      </c>
      <c r="J2306">
        <v>0.1452</v>
      </c>
    </row>
    <row r="2307" spans="1:10" hidden="1">
      <c r="A2307" t="s">
        <v>570</v>
      </c>
      <c r="B2307">
        <v>250</v>
      </c>
      <c r="C2307" t="s">
        <v>841</v>
      </c>
      <c r="D2307">
        <v>254</v>
      </c>
      <c r="E2307" t="s">
        <v>154</v>
      </c>
      <c r="F2307" t="s">
        <v>2311</v>
      </c>
      <c r="G2307" t="s">
        <v>2314</v>
      </c>
      <c r="H2307" t="s">
        <v>1538</v>
      </c>
      <c r="I2307" t="s">
        <v>2459</v>
      </c>
      <c r="J2307">
        <v>0.1198</v>
      </c>
    </row>
    <row r="2308" spans="1:10" hidden="1">
      <c r="A2308" t="s">
        <v>570</v>
      </c>
      <c r="B2308">
        <v>250</v>
      </c>
      <c r="C2308" t="s">
        <v>841</v>
      </c>
      <c r="D2308">
        <v>254</v>
      </c>
      <c r="E2308" t="s">
        <v>154</v>
      </c>
      <c r="F2308" t="s">
        <v>2311</v>
      </c>
      <c r="G2308" t="s">
        <v>2315</v>
      </c>
      <c r="H2308" t="s">
        <v>1325</v>
      </c>
      <c r="I2308" t="s">
        <v>2459</v>
      </c>
      <c r="J2308">
        <v>0.13919999999999999</v>
      </c>
    </row>
    <row r="2309" spans="1:10" hidden="1">
      <c r="A2309" t="s">
        <v>570</v>
      </c>
      <c r="B2309">
        <v>250</v>
      </c>
      <c r="C2309" t="s">
        <v>841</v>
      </c>
      <c r="D2309">
        <v>254</v>
      </c>
      <c r="E2309" t="s">
        <v>154</v>
      </c>
      <c r="F2309" t="s">
        <v>2311</v>
      </c>
      <c r="G2309" t="s">
        <v>2316</v>
      </c>
      <c r="H2309" t="s">
        <v>1585</v>
      </c>
      <c r="I2309" t="s">
        <v>2459</v>
      </c>
      <c r="J2309">
        <v>0.12870000000000001</v>
      </c>
    </row>
    <row r="2310" spans="1:10" hidden="1">
      <c r="A2310" t="s">
        <v>570</v>
      </c>
      <c r="B2310">
        <v>250</v>
      </c>
      <c r="C2310" t="s">
        <v>841</v>
      </c>
      <c r="D2310">
        <v>254</v>
      </c>
      <c r="E2310" t="s">
        <v>154</v>
      </c>
      <c r="F2310" t="s">
        <v>2311</v>
      </c>
      <c r="G2310" t="s">
        <v>2317</v>
      </c>
      <c r="H2310" t="s">
        <v>1538</v>
      </c>
      <c r="I2310" t="s">
        <v>2459</v>
      </c>
      <c r="J2310">
        <v>0.1198</v>
      </c>
    </row>
    <row r="2311" spans="1:10" hidden="1">
      <c r="A2311" t="s">
        <v>570</v>
      </c>
      <c r="B2311">
        <v>250</v>
      </c>
      <c r="C2311" t="s">
        <v>841</v>
      </c>
      <c r="D2311">
        <v>254</v>
      </c>
      <c r="E2311" t="s">
        <v>154</v>
      </c>
      <c r="F2311" t="s">
        <v>2311</v>
      </c>
      <c r="G2311" t="s">
        <v>2318</v>
      </c>
      <c r="H2311" t="s">
        <v>1414</v>
      </c>
      <c r="I2311" t="s">
        <v>2459</v>
      </c>
      <c r="J2311">
        <v>0.1123</v>
      </c>
    </row>
    <row r="2312" spans="1:10" hidden="1">
      <c r="A2312" t="s">
        <v>570</v>
      </c>
      <c r="B2312">
        <v>250</v>
      </c>
      <c r="C2312" t="s">
        <v>841</v>
      </c>
      <c r="D2312">
        <v>254</v>
      </c>
      <c r="E2312" t="s">
        <v>154</v>
      </c>
      <c r="F2312" t="s">
        <v>2311</v>
      </c>
      <c r="G2312" t="s">
        <v>2319</v>
      </c>
      <c r="H2312" t="s">
        <v>1321</v>
      </c>
      <c r="I2312" t="s">
        <v>2459</v>
      </c>
      <c r="J2312">
        <v>8.5300000000000001E-2</v>
      </c>
    </row>
    <row r="2313" spans="1:10" hidden="1">
      <c r="A2313" t="s">
        <v>570</v>
      </c>
      <c r="B2313">
        <v>250</v>
      </c>
      <c r="C2313" t="s">
        <v>841</v>
      </c>
      <c r="D2313">
        <v>254</v>
      </c>
      <c r="E2313" t="s">
        <v>154</v>
      </c>
      <c r="F2313" t="s">
        <v>2320</v>
      </c>
      <c r="G2313" t="s">
        <v>2321</v>
      </c>
      <c r="H2313" t="s">
        <v>2460</v>
      </c>
      <c r="I2313" t="s">
        <v>2459</v>
      </c>
      <c r="J2313">
        <v>0.80840000000000001</v>
      </c>
    </row>
    <row r="2314" spans="1:10" hidden="1">
      <c r="A2314" t="s">
        <v>570</v>
      </c>
      <c r="B2314">
        <v>250</v>
      </c>
      <c r="C2314" t="s">
        <v>841</v>
      </c>
      <c r="D2314">
        <v>254</v>
      </c>
      <c r="E2314" t="s">
        <v>154</v>
      </c>
      <c r="F2314" t="s">
        <v>2320</v>
      </c>
      <c r="G2314" t="s">
        <v>2338</v>
      </c>
      <c r="H2314" t="s">
        <v>1611</v>
      </c>
      <c r="I2314" t="s">
        <v>2459</v>
      </c>
      <c r="J2314">
        <v>0.13619999999999999</v>
      </c>
    </row>
    <row r="2315" spans="1:10" hidden="1">
      <c r="A2315" t="s">
        <v>570</v>
      </c>
      <c r="B2315">
        <v>250</v>
      </c>
      <c r="C2315" t="s">
        <v>841</v>
      </c>
      <c r="D2315">
        <v>254</v>
      </c>
      <c r="E2315" t="s">
        <v>154</v>
      </c>
      <c r="F2315" t="s">
        <v>2320</v>
      </c>
      <c r="G2315" t="s">
        <v>2339</v>
      </c>
      <c r="H2315" t="s">
        <v>1466</v>
      </c>
      <c r="I2315" t="s">
        <v>2459</v>
      </c>
      <c r="J2315">
        <v>0.53590000000000004</v>
      </c>
    </row>
    <row r="2316" spans="1:10" hidden="1">
      <c r="A2316" t="s">
        <v>570</v>
      </c>
      <c r="B2316">
        <v>250</v>
      </c>
      <c r="C2316" t="s">
        <v>841</v>
      </c>
      <c r="D2316">
        <v>254</v>
      </c>
      <c r="E2316" t="s">
        <v>154</v>
      </c>
      <c r="F2316" t="s">
        <v>2320</v>
      </c>
      <c r="G2316" t="s">
        <v>2340</v>
      </c>
      <c r="H2316" t="s">
        <v>1312</v>
      </c>
      <c r="I2316" t="s">
        <v>2459</v>
      </c>
      <c r="J2316">
        <v>7.4999999999999997E-3</v>
      </c>
    </row>
    <row r="2317" spans="1:10" hidden="1">
      <c r="A2317" t="s">
        <v>570</v>
      </c>
      <c r="B2317">
        <v>250</v>
      </c>
      <c r="C2317" t="s">
        <v>841</v>
      </c>
      <c r="D2317">
        <v>254</v>
      </c>
      <c r="E2317" t="s">
        <v>154</v>
      </c>
      <c r="F2317" t="s">
        <v>2320</v>
      </c>
      <c r="G2317" t="s">
        <v>2341</v>
      </c>
      <c r="H2317" t="s">
        <v>1312</v>
      </c>
      <c r="I2317" t="s">
        <v>2459</v>
      </c>
      <c r="J2317">
        <v>7.4999999999999997E-3</v>
      </c>
    </row>
    <row r="2318" spans="1:10" hidden="1">
      <c r="A2318" t="s">
        <v>570</v>
      </c>
      <c r="B2318">
        <v>250</v>
      </c>
      <c r="C2318" t="s">
        <v>841</v>
      </c>
      <c r="D2318">
        <v>254</v>
      </c>
      <c r="E2318" t="s">
        <v>154</v>
      </c>
      <c r="F2318" t="s">
        <v>2320</v>
      </c>
      <c r="G2318" t="s">
        <v>2298</v>
      </c>
      <c r="H2318" t="s">
        <v>1373</v>
      </c>
      <c r="I2318" t="s">
        <v>2459</v>
      </c>
      <c r="J2318">
        <v>0.1482</v>
      </c>
    </row>
    <row r="2319" spans="1:10" hidden="1">
      <c r="A2319" t="s">
        <v>570</v>
      </c>
      <c r="B2319">
        <v>250</v>
      </c>
      <c r="C2319" t="s">
        <v>841</v>
      </c>
      <c r="D2319">
        <v>254</v>
      </c>
      <c r="E2319" t="s">
        <v>154</v>
      </c>
      <c r="F2319" t="s">
        <v>2322</v>
      </c>
      <c r="G2319" t="s">
        <v>2325</v>
      </c>
      <c r="H2319" t="s">
        <v>2329</v>
      </c>
      <c r="I2319" t="s">
        <v>2459</v>
      </c>
      <c r="J2319">
        <v>4.4999999999999997E-3</v>
      </c>
    </row>
    <row r="2320" spans="1:10" hidden="1">
      <c r="A2320" t="s">
        <v>570</v>
      </c>
      <c r="B2320">
        <v>250</v>
      </c>
      <c r="C2320" t="s">
        <v>841</v>
      </c>
      <c r="D2320">
        <v>254</v>
      </c>
      <c r="E2320" t="s">
        <v>154</v>
      </c>
      <c r="F2320" t="s">
        <v>2322</v>
      </c>
      <c r="G2320" t="s">
        <v>2326</v>
      </c>
      <c r="H2320" t="s">
        <v>2461</v>
      </c>
      <c r="I2320" t="s">
        <v>2459</v>
      </c>
      <c r="J2320">
        <v>0.60329999999999995</v>
      </c>
    </row>
    <row r="2321" spans="1:10" hidden="1">
      <c r="A2321" t="s">
        <v>570</v>
      </c>
      <c r="B2321">
        <v>250</v>
      </c>
      <c r="C2321" t="s">
        <v>841</v>
      </c>
      <c r="D2321">
        <v>254</v>
      </c>
      <c r="E2321" t="s">
        <v>154</v>
      </c>
      <c r="F2321" t="s">
        <v>2322</v>
      </c>
      <c r="G2321" t="s">
        <v>2327</v>
      </c>
      <c r="H2321" t="s">
        <v>1246</v>
      </c>
      <c r="I2321" t="s">
        <v>2459</v>
      </c>
      <c r="J2321">
        <v>4.19E-2</v>
      </c>
    </row>
    <row r="2322" spans="1:10" hidden="1">
      <c r="A2322" t="s">
        <v>570</v>
      </c>
      <c r="B2322">
        <v>250</v>
      </c>
      <c r="C2322" t="s">
        <v>841</v>
      </c>
      <c r="D2322">
        <v>254</v>
      </c>
      <c r="E2322" t="s">
        <v>154</v>
      </c>
      <c r="F2322" t="s">
        <v>2322</v>
      </c>
      <c r="G2322" t="s">
        <v>2328</v>
      </c>
      <c r="H2322" t="s">
        <v>1410</v>
      </c>
      <c r="I2322" t="s">
        <v>2459</v>
      </c>
      <c r="J2322">
        <v>4.7899999999999998E-2</v>
      </c>
    </row>
    <row r="2323" spans="1:10" hidden="1">
      <c r="A2323" t="s">
        <v>570</v>
      </c>
      <c r="B2323">
        <v>250</v>
      </c>
      <c r="C2323" t="s">
        <v>841</v>
      </c>
      <c r="D2323">
        <v>254</v>
      </c>
      <c r="E2323" t="s">
        <v>154</v>
      </c>
      <c r="F2323" t="s">
        <v>2322</v>
      </c>
      <c r="G2323" t="s">
        <v>2330</v>
      </c>
      <c r="H2323" t="s">
        <v>1658</v>
      </c>
      <c r="I2323" t="s">
        <v>2459</v>
      </c>
      <c r="J2323">
        <v>0.3024</v>
      </c>
    </row>
    <row r="2324" spans="1:10" hidden="1">
      <c r="A2324" t="s">
        <v>570</v>
      </c>
      <c r="B2324">
        <v>250</v>
      </c>
      <c r="C2324" t="s">
        <v>841</v>
      </c>
      <c r="D2324">
        <v>254</v>
      </c>
      <c r="E2324" t="s">
        <v>154</v>
      </c>
      <c r="F2324" t="s">
        <v>2332</v>
      </c>
      <c r="G2324" t="s">
        <v>2333</v>
      </c>
      <c r="H2324" t="s">
        <v>1474</v>
      </c>
      <c r="I2324" t="s">
        <v>2459</v>
      </c>
      <c r="J2324">
        <v>0.52100000000000002</v>
      </c>
    </row>
    <row r="2325" spans="1:10" hidden="1">
      <c r="A2325" t="s">
        <v>570</v>
      </c>
      <c r="B2325">
        <v>250</v>
      </c>
      <c r="C2325" t="s">
        <v>841</v>
      </c>
      <c r="D2325">
        <v>254</v>
      </c>
      <c r="E2325" t="s">
        <v>154</v>
      </c>
      <c r="F2325" t="s">
        <v>2332</v>
      </c>
      <c r="G2325" t="s">
        <v>2334</v>
      </c>
      <c r="H2325" t="s">
        <v>2409</v>
      </c>
      <c r="I2325" t="s">
        <v>2459</v>
      </c>
      <c r="J2325">
        <v>0.47899999999999998</v>
      </c>
    </row>
    <row r="2326" spans="1:10" hidden="1">
      <c r="A2326" t="s">
        <v>570</v>
      </c>
      <c r="B2326">
        <v>250</v>
      </c>
      <c r="C2326" t="s">
        <v>841</v>
      </c>
      <c r="D2326">
        <v>260</v>
      </c>
      <c r="E2326" t="s">
        <v>162</v>
      </c>
      <c r="F2326" t="s">
        <v>1243</v>
      </c>
      <c r="G2326" t="s">
        <v>1243</v>
      </c>
      <c r="H2326" t="s">
        <v>1404</v>
      </c>
      <c r="I2326" t="s">
        <v>1404</v>
      </c>
      <c r="J2326">
        <v>1</v>
      </c>
    </row>
    <row r="2327" spans="1:10" hidden="1">
      <c r="A2327" t="s">
        <v>570</v>
      </c>
      <c r="B2327">
        <v>250</v>
      </c>
      <c r="C2327" t="s">
        <v>841</v>
      </c>
      <c r="D2327">
        <v>260</v>
      </c>
      <c r="E2327" t="s">
        <v>162</v>
      </c>
      <c r="F2327" t="s">
        <v>2311</v>
      </c>
      <c r="G2327" t="s">
        <v>2312</v>
      </c>
      <c r="H2327" t="s">
        <v>1306</v>
      </c>
      <c r="I2327" t="s">
        <v>1404</v>
      </c>
      <c r="J2327">
        <v>0.1162</v>
      </c>
    </row>
    <row r="2328" spans="1:10" hidden="1">
      <c r="A2328" t="s">
        <v>570</v>
      </c>
      <c r="B2328">
        <v>250</v>
      </c>
      <c r="C2328" t="s">
        <v>841</v>
      </c>
      <c r="D2328">
        <v>260</v>
      </c>
      <c r="E2328" t="s">
        <v>162</v>
      </c>
      <c r="F2328" t="s">
        <v>2311</v>
      </c>
      <c r="G2328" t="s">
        <v>2313</v>
      </c>
      <c r="H2328" t="s">
        <v>1491</v>
      </c>
      <c r="I2328" t="s">
        <v>1404</v>
      </c>
      <c r="J2328">
        <v>0.14580000000000001</v>
      </c>
    </row>
    <row r="2329" spans="1:10" hidden="1">
      <c r="A2329" t="s">
        <v>570</v>
      </c>
      <c r="B2329">
        <v>250</v>
      </c>
      <c r="C2329" t="s">
        <v>841</v>
      </c>
      <c r="D2329">
        <v>260</v>
      </c>
      <c r="E2329" t="s">
        <v>162</v>
      </c>
      <c r="F2329" t="s">
        <v>2311</v>
      </c>
      <c r="G2329" t="s">
        <v>2314</v>
      </c>
      <c r="H2329" t="s">
        <v>1285</v>
      </c>
      <c r="I2329" t="s">
        <v>1404</v>
      </c>
      <c r="J2329">
        <v>0.1255</v>
      </c>
    </row>
    <row r="2330" spans="1:10" hidden="1">
      <c r="A2330" t="s">
        <v>570</v>
      </c>
      <c r="B2330">
        <v>250</v>
      </c>
      <c r="C2330" t="s">
        <v>841</v>
      </c>
      <c r="D2330">
        <v>260</v>
      </c>
      <c r="E2330" t="s">
        <v>162</v>
      </c>
      <c r="F2330" t="s">
        <v>2311</v>
      </c>
      <c r="G2330" t="s">
        <v>2315</v>
      </c>
      <c r="H2330" t="s">
        <v>1538</v>
      </c>
      <c r="I2330" t="s">
        <v>1404</v>
      </c>
      <c r="J2330">
        <v>0.14760000000000001</v>
      </c>
    </row>
    <row r="2331" spans="1:10" hidden="1">
      <c r="A2331" t="s">
        <v>570</v>
      </c>
      <c r="B2331">
        <v>250</v>
      </c>
      <c r="C2331" t="s">
        <v>841</v>
      </c>
      <c r="D2331">
        <v>260</v>
      </c>
      <c r="E2331" t="s">
        <v>162</v>
      </c>
      <c r="F2331" t="s">
        <v>2311</v>
      </c>
      <c r="G2331" t="s">
        <v>2316</v>
      </c>
      <c r="H2331" t="s">
        <v>1560</v>
      </c>
      <c r="I2331" t="s">
        <v>1404</v>
      </c>
      <c r="J2331">
        <v>0.1421</v>
      </c>
    </row>
    <row r="2332" spans="1:10" hidden="1">
      <c r="A2332" t="s">
        <v>570</v>
      </c>
      <c r="B2332">
        <v>250</v>
      </c>
      <c r="C2332" t="s">
        <v>841</v>
      </c>
      <c r="D2332">
        <v>260</v>
      </c>
      <c r="E2332" t="s">
        <v>162</v>
      </c>
      <c r="F2332" t="s">
        <v>2311</v>
      </c>
      <c r="G2332" t="s">
        <v>2317</v>
      </c>
      <c r="H2332" t="s">
        <v>1267</v>
      </c>
      <c r="I2332" t="s">
        <v>1404</v>
      </c>
      <c r="J2332">
        <v>0.14019999999999999</v>
      </c>
    </row>
    <row r="2333" spans="1:10" hidden="1">
      <c r="A2333" t="s">
        <v>570</v>
      </c>
      <c r="B2333">
        <v>250</v>
      </c>
      <c r="C2333" t="s">
        <v>841</v>
      </c>
      <c r="D2333">
        <v>260</v>
      </c>
      <c r="E2333" t="s">
        <v>162</v>
      </c>
      <c r="F2333" t="s">
        <v>2311</v>
      </c>
      <c r="G2333" t="s">
        <v>2318</v>
      </c>
      <c r="H2333" t="s">
        <v>1355</v>
      </c>
      <c r="I2333" t="s">
        <v>1404</v>
      </c>
      <c r="J2333">
        <v>0.1273</v>
      </c>
    </row>
    <row r="2334" spans="1:10" hidden="1">
      <c r="A2334" t="s">
        <v>570</v>
      </c>
      <c r="B2334">
        <v>250</v>
      </c>
      <c r="C2334" t="s">
        <v>841</v>
      </c>
      <c r="D2334">
        <v>260</v>
      </c>
      <c r="E2334" t="s">
        <v>162</v>
      </c>
      <c r="F2334" t="s">
        <v>2311</v>
      </c>
      <c r="G2334" t="s">
        <v>2319</v>
      </c>
      <c r="H2334" t="s">
        <v>1304</v>
      </c>
      <c r="I2334" t="s">
        <v>1404</v>
      </c>
      <c r="J2334">
        <v>5.5399999999999998E-2</v>
      </c>
    </row>
    <row r="2335" spans="1:10" hidden="1">
      <c r="A2335" t="s">
        <v>570</v>
      </c>
      <c r="B2335">
        <v>250</v>
      </c>
      <c r="C2335" t="s">
        <v>841</v>
      </c>
      <c r="D2335">
        <v>260</v>
      </c>
      <c r="E2335" t="s">
        <v>162</v>
      </c>
      <c r="F2335" t="s">
        <v>2320</v>
      </c>
      <c r="G2335" t="s">
        <v>2321</v>
      </c>
      <c r="H2335" t="s">
        <v>2462</v>
      </c>
      <c r="I2335" t="s">
        <v>1404</v>
      </c>
      <c r="J2335">
        <v>0.63839999999999997</v>
      </c>
    </row>
    <row r="2336" spans="1:10" hidden="1">
      <c r="A2336" t="s">
        <v>570</v>
      </c>
      <c r="B2336">
        <v>250</v>
      </c>
      <c r="C2336" t="s">
        <v>841</v>
      </c>
      <c r="D2336">
        <v>260</v>
      </c>
      <c r="E2336" t="s">
        <v>162</v>
      </c>
      <c r="F2336" t="s">
        <v>2320</v>
      </c>
      <c r="G2336" t="s">
        <v>2338</v>
      </c>
      <c r="H2336" t="s">
        <v>1256</v>
      </c>
      <c r="I2336" t="s">
        <v>1404</v>
      </c>
      <c r="J2336">
        <v>2.58E-2</v>
      </c>
    </row>
    <row r="2337" spans="1:10" hidden="1">
      <c r="A2337" t="s">
        <v>570</v>
      </c>
      <c r="B2337">
        <v>250</v>
      </c>
      <c r="C2337" t="s">
        <v>841</v>
      </c>
      <c r="D2337">
        <v>260</v>
      </c>
      <c r="E2337" t="s">
        <v>162</v>
      </c>
      <c r="F2337" t="s">
        <v>2320</v>
      </c>
      <c r="G2337" t="s">
        <v>2339</v>
      </c>
      <c r="H2337" t="s">
        <v>1564</v>
      </c>
      <c r="I2337" t="s">
        <v>1404</v>
      </c>
      <c r="J2337">
        <v>0.35610000000000003</v>
      </c>
    </row>
    <row r="2338" spans="1:10" hidden="1">
      <c r="A2338" t="s">
        <v>570</v>
      </c>
      <c r="B2338">
        <v>250</v>
      </c>
      <c r="C2338" t="s">
        <v>841</v>
      </c>
      <c r="D2338">
        <v>260</v>
      </c>
      <c r="E2338" t="s">
        <v>162</v>
      </c>
      <c r="F2338" t="s">
        <v>2320</v>
      </c>
      <c r="G2338" t="s">
        <v>2298</v>
      </c>
      <c r="H2338" t="s">
        <v>1562</v>
      </c>
      <c r="I2338" t="s">
        <v>1404</v>
      </c>
      <c r="J2338">
        <v>0.1956</v>
      </c>
    </row>
    <row r="2339" spans="1:10" hidden="1">
      <c r="A2339" t="s">
        <v>570</v>
      </c>
      <c r="B2339">
        <v>250</v>
      </c>
      <c r="C2339" t="s">
        <v>841</v>
      </c>
      <c r="D2339">
        <v>260</v>
      </c>
      <c r="E2339" t="s">
        <v>162</v>
      </c>
      <c r="F2339" t="s">
        <v>2322</v>
      </c>
      <c r="G2339" t="s">
        <v>2325</v>
      </c>
      <c r="H2339" t="s">
        <v>1357</v>
      </c>
      <c r="I2339" t="s">
        <v>1404</v>
      </c>
      <c r="J2339">
        <v>2.2100000000000002E-2</v>
      </c>
    </row>
    <row r="2340" spans="1:10" hidden="1">
      <c r="A2340" t="s">
        <v>570</v>
      </c>
      <c r="B2340">
        <v>250</v>
      </c>
      <c r="C2340" t="s">
        <v>841</v>
      </c>
      <c r="D2340">
        <v>260</v>
      </c>
      <c r="E2340" t="s">
        <v>162</v>
      </c>
      <c r="F2340" t="s">
        <v>2322</v>
      </c>
      <c r="G2340" t="s">
        <v>2326</v>
      </c>
      <c r="H2340" t="s">
        <v>1581</v>
      </c>
      <c r="I2340" t="s">
        <v>1404</v>
      </c>
      <c r="J2340">
        <v>0.3856</v>
      </c>
    </row>
    <row r="2341" spans="1:10" hidden="1">
      <c r="A2341" t="s">
        <v>570</v>
      </c>
      <c r="B2341">
        <v>250</v>
      </c>
      <c r="C2341" t="s">
        <v>841</v>
      </c>
      <c r="D2341">
        <v>260</v>
      </c>
      <c r="E2341" t="s">
        <v>162</v>
      </c>
      <c r="F2341" t="s">
        <v>2322</v>
      </c>
      <c r="G2341" t="s">
        <v>2327</v>
      </c>
      <c r="H2341" t="s">
        <v>1261</v>
      </c>
      <c r="I2341" t="s">
        <v>1404</v>
      </c>
      <c r="J2341">
        <v>4.0599999999999997E-2</v>
      </c>
    </row>
    <row r="2342" spans="1:10" hidden="1">
      <c r="A2342" t="s">
        <v>570</v>
      </c>
      <c r="B2342">
        <v>250</v>
      </c>
      <c r="C2342" t="s">
        <v>841</v>
      </c>
      <c r="D2342">
        <v>260</v>
      </c>
      <c r="E2342" t="s">
        <v>162</v>
      </c>
      <c r="F2342" t="s">
        <v>2322</v>
      </c>
      <c r="G2342" t="s">
        <v>2328</v>
      </c>
      <c r="H2342" t="s">
        <v>1402</v>
      </c>
      <c r="I2342" t="s">
        <v>1404</v>
      </c>
      <c r="J2342">
        <v>9.2299999999999993E-2</v>
      </c>
    </row>
    <row r="2343" spans="1:10" hidden="1">
      <c r="A2343" t="s">
        <v>570</v>
      </c>
      <c r="B2343">
        <v>250</v>
      </c>
      <c r="C2343" t="s">
        <v>841</v>
      </c>
      <c r="D2343">
        <v>260</v>
      </c>
      <c r="E2343" t="s">
        <v>162</v>
      </c>
      <c r="F2343" t="s">
        <v>2322</v>
      </c>
      <c r="G2343" t="s">
        <v>2330</v>
      </c>
      <c r="H2343" t="s">
        <v>1454</v>
      </c>
      <c r="I2343" t="s">
        <v>1404</v>
      </c>
      <c r="J2343">
        <v>0.45939999999999998</v>
      </c>
    </row>
    <row r="2344" spans="1:10" hidden="1">
      <c r="A2344" t="s">
        <v>570</v>
      </c>
      <c r="B2344">
        <v>250</v>
      </c>
      <c r="C2344" t="s">
        <v>841</v>
      </c>
      <c r="D2344">
        <v>260</v>
      </c>
      <c r="E2344" t="s">
        <v>162</v>
      </c>
      <c r="F2344" t="s">
        <v>2332</v>
      </c>
      <c r="G2344" t="s">
        <v>2333</v>
      </c>
      <c r="H2344" t="s">
        <v>1500</v>
      </c>
      <c r="I2344" t="s">
        <v>1404</v>
      </c>
      <c r="J2344">
        <v>0.4889</v>
      </c>
    </row>
    <row r="2345" spans="1:10" hidden="1">
      <c r="A2345" t="s">
        <v>570</v>
      </c>
      <c r="B2345">
        <v>250</v>
      </c>
      <c r="C2345" t="s">
        <v>841</v>
      </c>
      <c r="D2345">
        <v>260</v>
      </c>
      <c r="E2345" t="s">
        <v>162</v>
      </c>
      <c r="F2345" t="s">
        <v>2332</v>
      </c>
      <c r="G2345" t="s">
        <v>2334</v>
      </c>
      <c r="H2345" t="s">
        <v>1557</v>
      </c>
      <c r="I2345" t="s">
        <v>1404</v>
      </c>
      <c r="J2345">
        <v>0.5111</v>
      </c>
    </row>
    <row r="2346" spans="1:10" hidden="1">
      <c r="A2346" t="s">
        <v>570</v>
      </c>
      <c r="B2346">
        <v>250</v>
      </c>
      <c r="C2346" t="s">
        <v>841</v>
      </c>
      <c r="D2346">
        <v>2048</v>
      </c>
      <c r="E2346" t="s">
        <v>180</v>
      </c>
      <c r="F2346" t="s">
        <v>1243</v>
      </c>
      <c r="G2346" t="s">
        <v>1243</v>
      </c>
      <c r="H2346" t="s">
        <v>2463</v>
      </c>
      <c r="I2346" t="s">
        <v>2463</v>
      </c>
      <c r="J2346">
        <v>1</v>
      </c>
    </row>
    <row r="2347" spans="1:10" hidden="1">
      <c r="A2347" t="s">
        <v>570</v>
      </c>
      <c r="B2347">
        <v>250</v>
      </c>
      <c r="C2347" t="s">
        <v>841</v>
      </c>
      <c r="D2347">
        <v>2048</v>
      </c>
      <c r="E2347" t="s">
        <v>180</v>
      </c>
      <c r="F2347" t="s">
        <v>2311</v>
      </c>
      <c r="G2347" t="s">
        <v>2312</v>
      </c>
      <c r="H2347" t="s">
        <v>1325</v>
      </c>
      <c r="I2347" t="s">
        <v>2463</v>
      </c>
      <c r="J2347">
        <v>0.12690000000000001</v>
      </c>
    </row>
    <row r="2348" spans="1:10" hidden="1">
      <c r="A2348" t="s">
        <v>570</v>
      </c>
      <c r="B2348">
        <v>250</v>
      </c>
      <c r="C2348" t="s">
        <v>841</v>
      </c>
      <c r="D2348">
        <v>2048</v>
      </c>
      <c r="E2348" t="s">
        <v>180</v>
      </c>
      <c r="F2348" t="s">
        <v>2311</v>
      </c>
      <c r="G2348" t="s">
        <v>2313</v>
      </c>
      <c r="H2348" t="s">
        <v>1602</v>
      </c>
      <c r="I2348" t="s">
        <v>2463</v>
      </c>
      <c r="J2348">
        <v>0.1119</v>
      </c>
    </row>
    <row r="2349" spans="1:10" hidden="1">
      <c r="A2349" t="s">
        <v>570</v>
      </c>
      <c r="B2349">
        <v>250</v>
      </c>
      <c r="C2349" t="s">
        <v>841</v>
      </c>
      <c r="D2349">
        <v>2048</v>
      </c>
      <c r="E2349" t="s">
        <v>180</v>
      </c>
      <c r="F2349" t="s">
        <v>2311</v>
      </c>
      <c r="G2349" t="s">
        <v>2314</v>
      </c>
      <c r="H2349" t="s">
        <v>1583</v>
      </c>
      <c r="I2349" t="s">
        <v>2463</v>
      </c>
      <c r="J2349">
        <v>0.1583</v>
      </c>
    </row>
    <row r="2350" spans="1:10" hidden="1">
      <c r="A2350" t="s">
        <v>570</v>
      </c>
      <c r="B2350">
        <v>250</v>
      </c>
      <c r="C2350" t="s">
        <v>841</v>
      </c>
      <c r="D2350">
        <v>2048</v>
      </c>
      <c r="E2350" t="s">
        <v>180</v>
      </c>
      <c r="F2350" t="s">
        <v>2311</v>
      </c>
      <c r="G2350" t="s">
        <v>2315</v>
      </c>
      <c r="H2350" t="s">
        <v>1367</v>
      </c>
      <c r="I2350" t="s">
        <v>2463</v>
      </c>
      <c r="J2350">
        <v>0.1323</v>
      </c>
    </row>
    <row r="2351" spans="1:10" hidden="1">
      <c r="A2351" t="s">
        <v>570</v>
      </c>
      <c r="B2351">
        <v>250</v>
      </c>
      <c r="C2351" t="s">
        <v>841</v>
      </c>
      <c r="D2351">
        <v>2048</v>
      </c>
      <c r="E2351" t="s">
        <v>180</v>
      </c>
      <c r="F2351" t="s">
        <v>2311</v>
      </c>
      <c r="G2351" t="s">
        <v>2316</v>
      </c>
      <c r="H2351" t="s">
        <v>1353</v>
      </c>
      <c r="I2351" t="s">
        <v>2463</v>
      </c>
      <c r="J2351">
        <v>0.12280000000000001</v>
      </c>
    </row>
    <row r="2352" spans="1:10" hidden="1">
      <c r="A2352" t="s">
        <v>570</v>
      </c>
      <c r="B2352">
        <v>250</v>
      </c>
      <c r="C2352" t="s">
        <v>841</v>
      </c>
      <c r="D2352">
        <v>2048</v>
      </c>
      <c r="E2352" t="s">
        <v>180</v>
      </c>
      <c r="F2352" t="s">
        <v>2311</v>
      </c>
      <c r="G2352" t="s">
        <v>2317</v>
      </c>
      <c r="H2352" t="s">
        <v>1611</v>
      </c>
      <c r="I2352" t="s">
        <v>2463</v>
      </c>
      <c r="J2352">
        <v>0.1241</v>
      </c>
    </row>
    <row r="2353" spans="1:10" hidden="1">
      <c r="A2353" t="s">
        <v>570</v>
      </c>
      <c r="B2353">
        <v>250</v>
      </c>
      <c r="C2353" t="s">
        <v>841</v>
      </c>
      <c r="D2353">
        <v>2048</v>
      </c>
      <c r="E2353" t="s">
        <v>180</v>
      </c>
      <c r="F2353" t="s">
        <v>2311</v>
      </c>
      <c r="G2353" t="s">
        <v>2318</v>
      </c>
      <c r="H2353" t="s">
        <v>1340</v>
      </c>
      <c r="I2353" t="s">
        <v>2463</v>
      </c>
      <c r="J2353">
        <v>0.12139999999999999</v>
      </c>
    </row>
    <row r="2354" spans="1:10" hidden="1">
      <c r="A2354" t="s">
        <v>570</v>
      </c>
      <c r="B2354">
        <v>250</v>
      </c>
      <c r="C2354" t="s">
        <v>841</v>
      </c>
      <c r="D2354">
        <v>2048</v>
      </c>
      <c r="E2354" t="s">
        <v>180</v>
      </c>
      <c r="F2354" t="s">
        <v>2311</v>
      </c>
      <c r="G2354" t="s">
        <v>2319</v>
      </c>
      <c r="H2354" t="s">
        <v>1414</v>
      </c>
      <c r="I2354" t="s">
        <v>2463</v>
      </c>
      <c r="J2354">
        <v>0.1023</v>
      </c>
    </row>
    <row r="2355" spans="1:10" hidden="1">
      <c r="A2355" t="s">
        <v>570</v>
      </c>
      <c r="B2355">
        <v>250</v>
      </c>
      <c r="C2355" t="s">
        <v>841</v>
      </c>
      <c r="D2355">
        <v>2048</v>
      </c>
      <c r="E2355" t="s">
        <v>180</v>
      </c>
      <c r="F2355" t="s">
        <v>2320</v>
      </c>
      <c r="G2355" t="s">
        <v>2321</v>
      </c>
      <c r="H2355" t="s">
        <v>2464</v>
      </c>
      <c r="I2355" t="s">
        <v>2463</v>
      </c>
      <c r="J2355">
        <v>0.78580000000000005</v>
      </c>
    </row>
    <row r="2356" spans="1:10" hidden="1">
      <c r="A2356" t="s">
        <v>570</v>
      </c>
      <c r="B2356">
        <v>250</v>
      </c>
      <c r="C2356" t="s">
        <v>841</v>
      </c>
      <c r="D2356">
        <v>2048</v>
      </c>
      <c r="E2356" t="s">
        <v>180</v>
      </c>
      <c r="F2356" t="s">
        <v>2320</v>
      </c>
      <c r="G2356" t="s">
        <v>2338</v>
      </c>
      <c r="H2356" t="s">
        <v>1458</v>
      </c>
      <c r="I2356" t="s">
        <v>2463</v>
      </c>
      <c r="J2356">
        <v>7.6399999999999996E-2</v>
      </c>
    </row>
    <row r="2357" spans="1:10" hidden="1">
      <c r="A2357" t="s">
        <v>570</v>
      </c>
      <c r="B2357">
        <v>250</v>
      </c>
      <c r="C2357" t="s">
        <v>841</v>
      </c>
      <c r="D2357">
        <v>2048</v>
      </c>
      <c r="E2357" t="s">
        <v>180</v>
      </c>
      <c r="F2357" t="s">
        <v>2320</v>
      </c>
      <c r="G2357" t="s">
        <v>2339</v>
      </c>
      <c r="H2357" t="s">
        <v>1268</v>
      </c>
      <c r="I2357" t="s">
        <v>2463</v>
      </c>
      <c r="J2357">
        <v>0.48699999999999999</v>
      </c>
    </row>
    <row r="2358" spans="1:10" hidden="1">
      <c r="A2358" t="s">
        <v>570</v>
      </c>
      <c r="B2358">
        <v>250</v>
      </c>
      <c r="C2358" t="s">
        <v>841</v>
      </c>
      <c r="D2358">
        <v>2048</v>
      </c>
      <c r="E2358" t="s">
        <v>180</v>
      </c>
      <c r="F2358" t="s">
        <v>2320</v>
      </c>
      <c r="G2358" t="s">
        <v>2340</v>
      </c>
      <c r="H2358" t="s">
        <v>1248</v>
      </c>
      <c r="I2358" t="s">
        <v>2463</v>
      </c>
      <c r="J2358">
        <v>8.2000000000000007E-3</v>
      </c>
    </row>
    <row r="2359" spans="1:10" hidden="1">
      <c r="A2359" t="s">
        <v>570</v>
      </c>
      <c r="B2359">
        <v>250</v>
      </c>
      <c r="C2359" t="s">
        <v>841</v>
      </c>
      <c r="D2359">
        <v>2048</v>
      </c>
      <c r="E2359" t="s">
        <v>180</v>
      </c>
      <c r="F2359" t="s">
        <v>2320</v>
      </c>
      <c r="G2359" t="s">
        <v>2341</v>
      </c>
      <c r="H2359" t="s">
        <v>1312</v>
      </c>
      <c r="I2359" t="s">
        <v>2463</v>
      </c>
      <c r="J2359">
        <v>6.7999999999999996E-3</v>
      </c>
    </row>
    <row r="2360" spans="1:10" hidden="1">
      <c r="A2360" t="s">
        <v>570</v>
      </c>
      <c r="B2360">
        <v>250</v>
      </c>
      <c r="C2360" t="s">
        <v>841</v>
      </c>
      <c r="D2360">
        <v>2048</v>
      </c>
      <c r="E2360" t="s">
        <v>180</v>
      </c>
      <c r="F2360" t="s">
        <v>2320</v>
      </c>
      <c r="G2360" t="s">
        <v>2298</v>
      </c>
      <c r="H2360" t="s">
        <v>2364</v>
      </c>
      <c r="I2360" t="s">
        <v>2463</v>
      </c>
      <c r="J2360">
        <v>0.21279999999999999</v>
      </c>
    </row>
    <row r="2361" spans="1:10" hidden="1">
      <c r="A2361" t="s">
        <v>570</v>
      </c>
      <c r="B2361">
        <v>250</v>
      </c>
      <c r="C2361" t="s">
        <v>841</v>
      </c>
      <c r="D2361">
        <v>2048</v>
      </c>
      <c r="E2361" t="s">
        <v>180</v>
      </c>
      <c r="F2361" t="s">
        <v>2322</v>
      </c>
      <c r="G2361" t="s">
        <v>2323</v>
      </c>
      <c r="H2361" t="s">
        <v>2344</v>
      </c>
      <c r="I2361" t="s">
        <v>2463</v>
      </c>
      <c r="J2361">
        <v>2.7000000000000001E-3</v>
      </c>
    </row>
    <row r="2362" spans="1:10" hidden="1">
      <c r="A2362" t="s">
        <v>570</v>
      </c>
      <c r="B2362">
        <v>250</v>
      </c>
      <c r="C2362" t="s">
        <v>841</v>
      </c>
      <c r="D2362">
        <v>2048</v>
      </c>
      <c r="E2362" t="s">
        <v>180</v>
      </c>
      <c r="F2362" t="s">
        <v>2322</v>
      </c>
      <c r="G2362" t="s">
        <v>2325</v>
      </c>
      <c r="H2362" t="s">
        <v>1323</v>
      </c>
      <c r="I2362" t="s">
        <v>2463</v>
      </c>
      <c r="J2362">
        <v>2.46E-2</v>
      </c>
    </row>
    <row r="2363" spans="1:10" hidden="1">
      <c r="A2363" t="s">
        <v>570</v>
      </c>
      <c r="B2363">
        <v>250</v>
      </c>
      <c r="C2363" t="s">
        <v>841</v>
      </c>
      <c r="D2363">
        <v>2048</v>
      </c>
      <c r="E2363" t="s">
        <v>180</v>
      </c>
      <c r="F2363" t="s">
        <v>2322</v>
      </c>
      <c r="G2363" t="s">
        <v>2326</v>
      </c>
      <c r="H2363" t="s">
        <v>2429</v>
      </c>
      <c r="I2363" t="s">
        <v>2463</v>
      </c>
      <c r="J2363">
        <v>0.48980000000000001</v>
      </c>
    </row>
    <row r="2364" spans="1:10" hidden="1">
      <c r="A2364" t="s">
        <v>570</v>
      </c>
      <c r="B2364">
        <v>250</v>
      </c>
      <c r="C2364" t="s">
        <v>841</v>
      </c>
      <c r="D2364">
        <v>2048</v>
      </c>
      <c r="E2364" t="s">
        <v>180</v>
      </c>
      <c r="F2364" t="s">
        <v>2322</v>
      </c>
      <c r="G2364" t="s">
        <v>2327</v>
      </c>
      <c r="H2364" t="s">
        <v>1244</v>
      </c>
      <c r="I2364" t="s">
        <v>2463</v>
      </c>
      <c r="J2364">
        <v>4.7699999999999999E-2</v>
      </c>
    </row>
    <row r="2365" spans="1:10" hidden="1">
      <c r="A2365" t="s">
        <v>570</v>
      </c>
      <c r="B2365">
        <v>250</v>
      </c>
      <c r="C2365" t="s">
        <v>841</v>
      </c>
      <c r="D2365">
        <v>2048</v>
      </c>
      <c r="E2365" t="s">
        <v>180</v>
      </c>
      <c r="F2365" t="s">
        <v>2322</v>
      </c>
      <c r="G2365" t="s">
        <v>2328</v>
      </c>
      <c r="H2365" t="s">
        <v>1360</v>
      </c>
      <c r="I2365" t="s">
        <v>2463</v>
      </c>
      <c r="J2365">
        <v>5.7299999999999997E-2</v>
      </c>
    </row>
    <row r="2366" spans="1:10" hidden="1">
      <c r="A2366" t="s">
        <v>570</v>
      </c>
      <c r="B2366">
        <v>250</v>
      </c>
      <c r="C2366" t="s">
        <v>841</v>
      </c>
      <c r="D2366">
        <v>2048</v>
      </c>
      <c r="E2366" t="s">
        <v>180</v>
      </c>
      <c r="F2366" t="s">
        <v>2322</v>
      </c>
      <c r="G2366" t="s">
        <v>2330</v>
      </c>
      <c r="H2366" t="s">
        <v>1557</v>
      </c>
      <c r="I2366" t="s">
        <v>2463</v>
      </c>
      <c r="J2366">
        <v>0.37790000000000001</v>
      </c>
    </row>
    <row r="2367" spans="1:10" hidden="1">
      <c r="A2367" t="s">
        <v>570</v>
      </c>
      <c r="B2367">
        <v>250</v>
      </c>
      <c r="C2367" t="s">
        <v>841</v>
      </c>
      <c r="D2367">
        <v>2048</v>
      </c>
      <c r="E2367" t="s">
        <v>180</v>
      </c>
      <c r="F2367" t="s">
        <v>2332</v>
      </c>
      <c r="G2367" t="s">
        <v>2333</v>
      </c>
      <c r="H2367" t="s">
        <v>1320</v>
      </c>
      <c r="I2367" t="s">
        <v>2463</v>
      </c>
      <c r="J2367">
        <v>0.502</v>
      </c>
    </row>
    <row r="2368" spans="1:10" hidden="1">
      <c r="A2368" t="s">
        <v>570</v>
      </c>
      <c r="B2368">
        <v>250</v>
      </c>
      <c r="C2368" t="s">
        <v>841</v>
      </c>
      <c r="D2368">
        <v>2048</v>
      </c>
      <c r="E2368" t="s">
        <v>180</v>
      </c>
      <c r="F2368" t="s">
        <v>2332</v>
      </c>
      <c r="G2368" t="s">
        <v>2334</v>
      </c>
      <c r="H2368" t="s">
        <v>1307</v>
      </c>
      <c r="I2368" t="s">
        <v>2463</v>
      </c>
      <c r="J2368">
        <v>0.498</v>
      </c>
    </row>
    <row r="2369" spans="1:10" hidden="1">
      <c r="A2369" t="s">
        <v>570</v>
      </c>
      <c r="B2369">
        <v>250</v>
      </c>
      <c r="C2369" t="s">
        <v>841</v>
      </c>
      <c r="D2369">
        <v>256</v>
      </c>
      <c r="E2369" t="s">
        <v>194</v>
      </c>
      <c r="F2369" t="s">
        <v>1243</v>
      </c>
      <c r="G2369" t="s">
        <v>1243</v>
      </c>
      <c r="H2369" t="s">
        <v>2465</v>
      </c>
      <c r="I2369" t="s">
        <v>2465</v>
      </c>
      <c r="J2369">
        <v>1</v>
      </c>
    </row>
    <row r="2370" spans="1:10" hidden="1">
      <c r="A2370" t="s">
        <v>570</v>
      </c>
      <c r="B2370">
        <v>250</v>
      </c>
      <c r="C2370" t="s">
        <v>841</v>
      </c>
      <c r="D2370">
        <v>256</v>
      </c>
      <c r="E2370" t="s">
        <v>194</v>
      </c>
      <c r="F2370" t="s">
        <v>2311</v>
      </c>
      <c r="G2370" t="s">
        <v>2312</v>
      </c>
      <c r="H2370" t="s">
        <v>1321</v>
      </c>
      <c r="I2370" t="s">
        <v>2465</v>
      </c>
      <c r="J2370">
        <v>0.1236</v>
      </c>
    </row>
    <row r="2371" spans="1:10" hidden="1">
      <c r="A2371" t="s">
        <v>570</v>
      </c>
      <c r="B2371">
        <v>250</v>
      </c>
      <c r="C2371" t="s">
        <v>841</v>
      </c>
      <c r="D2371">
        <v>256</v>
      </c>
      <c r="E2371" t="s">
        <v>194</v>
      </c>
      <c r="F2371" t="s">
        <v>2311</v>
      </c>
      <c r="G2371" t="s">
        <v>2313</v>
      </c>
      <c r="H2371" t="s">
        <v>1348</v>
      </c>
      <c r="I2371" t="s">
        <v>2465</v>
      </c>
      <c r="J2371">
        <v>0.1258</v>
      </c>
    </row>
    <row r="2372" spans="1:10" hidden="1">
      <c r="A2372" t="s">
        <v>570</v>
      </c>
      <c r="B2372">
        <v>250</v>
      </c>
      <c r="C2372" t="s">
        <v>841</v>
      </c>
      <c r="D2372">
        <v>256</v>
      </c>
      <c r="E2372" t="s">
        <v>194</v>
      </c>
      <c r="F2372" t="s">
        <v>2311</v>
      </c>
      <c r="G2372" t="s">
        <v>2314</v>
      </c>
      <c r="H2372" t="s">
        <v>1279</v>
      </c>
      <c r="I2372" t="s">
        <v>2465</v>
      </c>
      <c r="J2372">
        <v>0.14319999999999999</v>
      </c>
    </row>
    <row r="2373" spans="1:10" hidden="1">
      <c r="A2373" t="s">
        <v>570</v>
      </c>
      <c r="B2373">
        <v>250</v>
      </c>
      <c r="C2373" t="s">
        <v>841</v>
      </c>
      <c r="D2373">
        <v>256</v>
      </c>
      <c r="E2373" t="s">
        <v>194</v>
      </c>
      <c r="F2373" t="s">
        <v>2311</v>
      </c>
      <c r="G2373" t="s">
        <v>2315</v>
      </c>
      <c r="H2373" t="s">
        <v>1306</v>
      </c>
      <c r="I2373" t="s">
        <v>2465</v>
      </c>
      <c r="J2373">
        <v>0.13669999999999999</v>
      </c>
    </row>
    <row r="2374" spans="1:10" hidden="1">
      <c r="A2374" t="s">
        <v>570</v>
      </c>
      <c r="B2374">
        <v>250</v>
      </c>
      <c r="C2374" t="s">
        <v>841</v>
      </c>
      <c r="D2374">
        <v>256</v>
      </c>
      <c r="E2374" t="s">
        <v>194</v>
      </c>
      <c r="F2374" t="s">
        <v>2311</v>
      </c>
      <c r="G2374" t="s">
        <v>2316</v>
      </c>
      <c r="H2374" t="s">
        <v>1419</v>
      </c>
      <c r="I2374" t="s">
        <v>2465</v>
      </c>
      <c r="J2374">
        <v>0.1193</v>
      </c>
    </row>
    <row r="2375" spans="1:10" hidden="1">
      <c r="A2375" t="s">
        <v>570</v>
      </c>
      <c r="B2375">
        <v>250</v>
      </c>
      <c r="C2375" t="s">
        <v>841</v>
      </c>
      <c r="D2375">
        <v>256</v>
      </c>
      <c r="E2375" t="s">
        <v>194</v>
      </c>
      <c r="F2375" t="s">
        <v>2311</v>
      </c>
      <c r="G2375" t="s">
        <v>2317</v>
      </c>
      <c r="H2375" t="s">
        <v>1306</v>
      </c>
      <c r="I2375" t="s">
        <v>2465</v>
      </c>
      <c r="J2375">
        <v>0.13669999999999999</v>
      </c>
    </row>
    <row r="2376" spans="1:10" hidden="1">
      <c r="A2376" t="s">
        <v>570</v>
      </c>
      <c r="B2376">
        <v>250</v>
      </c>
      <c r="C2376" t="s">
        <v>841</v>
      </c>
      <c r="D2376">
        <v>256</v>
      </c>
      <c r="E2376" t="s">
        <v>194</v>
      </c>
      <c r="F2376" t="s">
        <v>2311</v>
      </c>
      <c r="G2376" t="s">
        <v>2318</v>
      </c>
      <c r="H2376" t="s">
        <v>1296</v>
      </c>
      <c r="I2376" t="s">
        <v>2465</v>
      </c>
      <c r="J2376">
        <v>0.128</v>
      </c>
    </row>
    <row r="2377" spans="1:10" hidden="1">
      <c r="A2377" t="s">
        <v>570</v>
      </c>
      <c r="B2377">
        <v>250</v>
      </c>
      <c r="C2377" t="s">
        <v>841</v>
      </c>
      <c r="D2377">
        <v>256</v>
      </c>
      <c r="E2377" t="s">
        <v>194</v>
      </c>
      <c r="F2377" t="s">
        <v>2311</v>
      </c>
      <c r="G2377" t="s">
        <v>2319</v>
      </c>
      <c r="H2377" t="s">
        <v>1392</v>
      </c>
      <c r="I2377" t="s">
        <v>2465</v>
      </c>
      <c r="J2377">
        <v>8.6800000000000002E-2</v>
      </c>
    </row>
    <row r="2378" spans="1:10" hidden="1">
      <c r="A2378" t="s">
        <v>570</v>
      </c>
      <c r="B2378">
        <v>250</v>
      </c>
      <c r="C2378" t="s">
        <v>841</v>
      </c>
      <c r="D2378">
        <v>256</v>
      </c>
      <c r="E2378" t="s">
        <v>194</v>
      </c>
      <c r="F2378" t="s">
        <v>2320</v>
      </c>
      <c r="G2378" t="s">
        <v>2321</v>
      </c>
      <c r="H2378" t="s">
        <v>2466</v>
      </c>
      <c r="I2378" t="s">
        <v>2465</v>
      </c>
      <c r="J2378">
        <v>0.59440000000000004</v>
      </c>
    </row>
    <row r="2379" spans="1:10" hidden="1">
      <c r="A2379" t="s">
        <v>570</v>
      </c>
      <c r="B2379">
        <v>250</v>
      </c>
      <c r="C2379" t="s">
        <v>841</v>
      </c>
      <c r="D2379">
        <v>256</v>
      </c>
      <c r="E2379" t="s">
        <v>194</v>
      </c>
      <c r="F2379" t="s">
        <v>2320</v>
      </c>
      <c r="G2379" t="s">
        <v>2338</v>
      </c>
      <c r="H2379" t="s">
        <v>1333</v>
      </c>
      <c r="I2379" t="s">
        <v>2465</v>
      </c>
      <c r="J2379">
        <v>3.6900000000000002E-2</v>
      </c>
    </row>
    <row r="2380" spans="1:10" hidden="1">
      <c r="A2380" t="s">
        <v>570</v>
      </c>
      <c r="B2380">
        <v>250</v>
      </c>
      <c r="C2380" t="s">
        <v>841</v>
      </c>
      <c r="D2380">
        <v>256</v>
      </c>
      <c r="E2380" t="s">
        <v>194</v>
      </c>
      <c r="F2380" t="s">
        <v>2320</v>
      </c>
      <c r="G2380" t="s">
        <v>2339</v>
      </c>
      <c r="H2380" t="s">
        <v>1258</v>
      </c>
      <c r="I2380" t="s">
        <v>2465</v>
      </c>
      <c r="J2380">
        <v>0.2321</v>
      </c>
    </row>
    <row r="2381" spans="1:10" hidden="1">
      <c r="A2381" t="s">
        <v>570</v>
      </c>
      <c r="B2381">
        <v>250</v>
      </c>
      <c r="C2381" t="s">
        <v>841</v>
      </c>
      <c r="D2381">
        <v>256</v>
      </c>
      <c r="E2381" t="s">
        <v>194</v>
      </c>
      <c r="F2381" t="s">
        <v>2320</v>
      </c>
      <c r="G2381" t="s">
        <v>2340</v>
      </c>
      <c r="H2381" t="s">
        <v>1352</v>
      </c>
      <c r="I2381" t="s">
        <v>2465</v>
      </c>
      <c r="J2381">
        <v>1.52E-2</v>
      </c>
    </row>
    <row r="2382" spans="1:10" hidden="1">
      <c r="A2382" t="s">
        <v>570</v>
      </c>
      <c r="B2382">
        <v>250</v>
      </c>
      <c r="C2382" t="s">
        <v>841</v>
      </c>
      <c r="D2382">
        <v>256</v>
      </c>
      <c r="E2382" t="s">
        <v>194</v>
      </c>
      <c r="F2382" t="s">
        <v>2320</v>
      </c>
      <c r="G2382" t="s">
        <v>2298</v>
      </c>
      <c r="H2382" t="s">
        <v>1259</v>
      </c>
      <c r="I2382" t="s">
        <v>2465</v>
      </c>
      <c r="J2382">
        <v>0.31890000000000002</v>
      </c>
    </row>
    <row r="2383" spans="1:10" hidden="1">
      <c r="A2383" t="s">
        <v>570</v>
      </c>
      <c r="B2383">
        <v>250</v>
      </c>
      <c r="C2383" t="s">
        <v>841</v>
      </c>
      <c r="D2383">
        <v>256</v>
      </c>
      <c r="E2383" t="s">
        <v>194</v>
      </c>
      <c r="F2383" t="s">
        <v>2322</v>
      </c>
      <c r="G2383" t="s">
        <v>2323</v>
      </c>
      <c r="H2383" t="s">
        <v>2324</v>
      </c>
      <c r="I2383" t="s">
        <v>2465</v>
      </c>
      <c r="J2383">
        <v>2.2000000000000001E-3</v>
      </c>
    </row>
    <row r="2384" spans="1:10" hidden="1">
      <c r="A2384" t="s">
        <v>570</v>
      </c>
      <c r="B2384">
        <v>250</v>
      </c>
      <c r="C2384" t="s">
        <v>841</v>
      </c>
      <c r="D2384">
        <v>256</v>
      </c>
      <c r="E2384" t="s">
        <v>194</v>
      </c>
      <c r="F2384" t="s">
        <v>2322</v>
      </c>
      <c r="G2384" t="s">
        <v>2325</v>
      </c>
      <c r="H2384" t="s">
        <v>2344</v>
      </c>
      <c r="I2384" t="s">
        <v>2465</v>
      </c>
      <c r="J2384">
        <v>4.3E-3</v>
      </c>
    </row>
    <row r="2385" spans="1:10" hidden="1">
      <c r="A2385" t="s">
        <v>570</v>
      </c>
      <c r="B2385">
        <v>250</v>
      </c>
      <c r="C2385" t="s">
        <v>841</v>
      </c>
      <c r="D2385">
        <v>256</v>
      </c>
      <c r="E2385" t="s">
        <v>194</v>
      </c>
      <c r="F2385" t="s">
        <v>2322</v>
      </c>
      <c r="G2385" t="s">
        <v>2326</v>
      </c>
      <c r="H2385" t="s">
        <v>1383</v>
      </c>
      <c r="I2385" t="s">
        <v>2465</v>
      </c>
      <c r="J2385">
        <v>0.3145</v>
      </c>
    </row>
    <row r="2386" spans="1:10" hidden="1">
      <c r="A2386" t="s">
        <v>570</v>
      </c>
      <c r="B2386">
        <v>250</v>
      </c>
      <c r="C2386" t="s">
        <v>841</v>
      </c>
      <c r="D2386">
        <v>256</v>
      </c>
      <c r="E2386" t="s">
        <v>194</v>
      </c>
      <c r="F2386" t="s">
        <v>2322</v>
      </c>
      <c r="G2386" t="s">
        <v>2327</v>
      </c>
      <c r="H2386" t="s">
        <v>1323</v>
      </c>
      <c r="I2386" t="s">
        <v>2465</v>
      </c>
      <c r="J2386">
        <v>3.9E-2</v>
      </c>
    </row>
    <row r="2387" spans="1:10" hidden="1">
      <c r="A2387" t="s">
        <v>570</v>
      </c>
      <c r="B2387">
        <v>250</v>
      </c>
      <c r="C2387" t="s">
        <v>841</v>
      </c>
      <c r="D2387">
        <v>256</v>
      </c>
      <c r="E2387" t="s">
        <v>194</v>
      </c>
      <c r="F2387" t="s">
        <v>2322</v>
      </c>
      <c r="G2387" t="s">
        <v>2328</v>
      </c>
      <c r="H2387" t="s">
        <v>1273</v>
      </c>
      <c r="I2387" t="s">
        <v>2465</v>
      </c>
      <c r="J2387">
        <v>8.0299999999999996E-2</v>
      </c>
    </row>
    <row r="2388" spans="1:10" hidden="1">
      <c r="A2388" t="s">
        <v>570</v>
      </c>
      <c r="B2388">
        <v>250</v>
      </c>
      <c r="C2388" t="s">
        <v>841</v>
      </c>
      <c r="D2388">
        <v>256</v>
      </c>
      <c r="E2388" t="s">
        <v>194</v>
      </c>
      <c r="F2388" t="s">
        <v>2322</v>
      </c>
      <c r="G2388" t="s">
        <v>2330</v>
      </c>
      <c r="H2388" t="s">
        <v>1516</v>
      </c>
      <c r="I2388" t="s">
        <v>2465</v>
      </c>
      <c r="J2388">
        <v>0.55969999999999998</v>
      </c>
    </row>
    <row r="2389" spans="1:10" hidden="1">
      <c r="A2389" t="s">
        <v>570</v>
      </c>
      <c r="B2389">
        <v>250</v>
      </c>
      <c r="C2389" t="s">
        <v>841</v>
      </c>
      <c r="D2389">
        <v>256</v>
      </c>
      <c r="E2389" t="s">
        <v>194</v>
      </c>
      <c r="F2389" t="s">
        <v>2332</v>
      </c>
      <c r="G2389" t="s">
        <v>2333</v>
      </c>
      <c r="H2389" t="s">
        <v>1574</v>
      </c>
      <c r="I2389" t="s">
        <v>2465</v>
      </c>
      <c r="J2389">
        <v>0.50329999999999997</v>
      </c>
    </row>
    <row r="2390" spans="1:10" hidden="1">
      <c r="A2390" t="s">
        <v>570</v>
      </c>
      <c r="B2390">
        <v>250</v>
      </c>
      <c r="C2390" t="s">
        <v>841</v>
      </c>
      <c r="D2390">
        <v>256</v>
      </c>
      <c r="E2390" t="s">
        <v>194</v>
      </c>
      <c r="F2390" t="s">
        <v>2332</v>
      </c>
      <c r="G2390" t="s">
        <v>2334</v>
      </c>
      <c r="H2390" t="s">
        <v>1587</v>
      </c>
      <c r="I2390" t="s">
        <v>2465</v>
      </c>
      <c r="J2390">
        <v>0.49669999999999997</v>
      </c>
    </row>
    <row r="2391" spans="1:10" hidden="1">
      <c r="A2391" t="s">
        <v>570</v>
      </c>
      <c r="B2391">
        <v>2040</v>
      </c>
      <c r="C2391" t="s">
        <v>842</v>
      </c>
      <c r="D2391">
        <v>1969</v>
      </c>
      <c r="E2391" t="s">
        <v>48</v>
      </c>
      <c r="F2391" t="s">
        <v>1243</v>
      </c>
      <c r="G2391" t="s">
        <v>1243</v>
      </c>
      <c r="H2391" t="s">
        <v>2382</v>
      </c>
      <c r="I2391" t="s">
        <v>2382</v>
      </c>
      <c r="J2391">
        <v>1</v>
      </c>
    </row>
    <row r="2392" spans="1:10" hidden="1">
      <c r="A2392" t="s">
        <v>570</v>
      </c>
      <c r="B2392">
        <v>2040</v>
      </c>
      <c r="C2392" t="s">
        <v>842</v>
      </c>
      <c r="D2392">
        <v>1969</v>
      </c>
      <c r="E2392" t="s">
        <v>48</v>
      </c>
      <c r="F2392" t="s">
        <v>2311</v>
      </c>
      <c r="G2392" t="s">
        <v>2312</v>
      </c>
      <c r="H2392" t="s">
        <v>1256</v>
      </c>
      <c r="I2392" t="s">
        <v>2382</v>
      </c>
      <c r="J2392">
        <v>9.0899999999999995E-2</v>
      </c>
    </row>
    <row r="2393" spans="1:10" hidden="1">
      <c r="A2393" t="s">
        <v>570</v>
      </c>
      <c r="B2393">
        <v>2040</v>
      </c>
      <c r="C2393" t="s">
        <v>842</v>
      </c>
      <c r="D2393">
        <v>1969</v>
      </c>
      <c r="E2393" t="s">
        <v>48</v>
      </c>
      <c r="F2393" t="s">
        <v>2311</v>
      </c>
      <c r="G2393" t="s">
        <v>2313</v>
      </c>
      <c r="H2393" t="s">
        <v>1333</v>
      </c>
      <c r="I2393" t="s">
        <v>2382</v>
      </c>
      <c r="J2393">
        <v>0.1104</v>
      </c>
    </row>
    <row r="2394" spans="1:10" hidden="1">
      <c r="A2394" t="s">
        <v>570</v>
      </c>
      <c r="B2394">
        <v>2040</v>
      </c>
      <c r="C2394" t="s">
        <v>842</v>
      </c>
      <c r="D2394">
        <v>1969</v>
      </c>
      <c r="E2394" t="s">
        <v>48</v>
      </c>
      <c r="F2394" t="s">
        <v>2311</v>
      </c>
      <c r="G2394" t="s">
        <v>2314</v>
      </c>
      <c r="H2394" t="s">
        <v>1357</v>
      </c>
      <c r="I2394" t="s">
        <v>2382</v>
      </c>
      <c r="J2394">
        <v>7.7899999999999997E-2</v>
      </c>
    </row>
    <row r="2395" spans="1:10" hidden="1">
      <c r="A2395" t="s">
        <v>570</v>
      </c>
      <c r="B2395">
        <v>2040</v>
      </c>
      <c r="C2395" t="s">
        <v>842</v>
      </c>
      <c r="D2395">
        <v>1969</v>
      </c>
      <c r="E2395" t="s">
        <v>48</v>
      </c>
      <c r="F2395" t="s">
        <v>2311</v>
      </c>
      <c r="G2395" t="s">
        <v>2315</v>
      </c>
      <c r="H2395" t="s">
        <v>1401</v>
      </c>
      <c r="I2395" t="s">
        <v>2382</v>
      </c>
      <c r="J2395">
        <v>7.1400000000000005E-2</v>
      </c>
    </row>
    <row r="2396" spans="1:10" hidden="1">
      <c r="A2396" t="s">
        <v>570</v>
      </c>
      <c r="B2396">
        <v>2040</v>
      </c>
      <c r="C2396" t="s">
        <v>842</v>
      </c>
      <c r="D2396">
        <v>1969</v>
      </c>
      <c r="E2396" t="s">
        <v>48</v>
      </c>
      <c r="F2396" t="s">
        <v>2311</v>
      </c>
      <c r="G2396" t="s">
        <v>2316</v>
      </c>
      <c r="H2396" t="s">
        <v>1591</v>
      </c>
      <c r="I2396" t="s">
        <v>2382</v>
      </c>
      <c r="J2396">
        <v>0.10390000000000001</v>
      </c>
    </row>
    <row r="2397" spans="1:10" hidden="1">
      <c r="A2397" t="s">
        <v>570</v>
      </c>
      <c r="B2397">
        <v>2040</v>
      </c>
      <c r="C2397" t="s">
        <v>842</v>
      </c>
      <c r="D2397">
        <v>1969</v>
      </c>
      <c r="E2397" t="s">
        <v>48</v>
      </c>
      <c r="F2397" t="s">
        <v>2311</v>
      </c>
      <c r="G2397" t="s">
        <v>2317</v>
      </c>
      <c r="H2397" t="s">
        <v>1298</v>
      </c>
      <c r="I2397" t="s">
        <v>2382</v>
      </c>
      <c r="J2397">
        <v>9.74E-2</v>
      </c>
    </row>
    <row r="2398" spans="1:10" hidden="1">
      <c r="A2398" t="s">
        <v>570</v>
      </c>
      <c r="B2398">
        <v>2040</v>
      </c>
      <c r="C2398" t="s">
        <v>842</v>
      </c>
      <c r="D2398">
        <v>1969</v>
      </c>
      <c r="E2398" t="s">
        <v>48</v>
      </c>
      <c r="F2398" t="s">
        <v>2311</v>
      </c>
      <c r="G2398" t="s">
        <v>2336</v>
      </c>
      <c r="H2398" t="s">
        <v>1460</v>
      </c>
      <c r="I2398" t="s">
        <v>2382</v>
      </c>
      <c r="J2398">
        <v>0.12989999999999999</v>
      </c>
    </row>
    <row r="2399" spans="1:10" hidden="1">
      <c r="A2399" t="s">
        <v>570</v>
      </c>
      <c r="B2399">
        <v>2040</v>
      </c>
      <c r="C2399" t="s">
        <v>842</v>
      </c>
      <c r="D2399">
        <v>1969</v>
      </c>
      <c r="E2399" t="s">
        <v>48</v>
      </c>
      <c r="F2399" t="s">
        <v>2311</v>
      </c>
      <c r="G2399" t="s">
        <v>2337</v>
      </c>
      <c r="H2399" t="s">
        <v>1256</v>
      </c>
      <c r="I2399" t="s">
        <v>2382</v>
      </c>
      <c r="J2399">
        <v>9.0899999999999995E-2</v>
      </c>
    </row>
    <row r="2400" spans="1:10" hidden="1">
      <c r="A2400" t="s">
        <v>570</v>
      </c>
      <c r="B2400">
        <v>2040</v>
      </c>
      <c r="C2400" t="s">
        <v>842</v>
      </c>
      <c r="D2400">
        <v>1969</v>
      </c>
      <c r="E2400" t="s">
        <v>48</v>
      </c>
      <c r="F2400" t="s">
        <v>2311</v>
      </c>
      <c r="G2400" t="s">
        <v>2318</v>
      </c>
      <c r="H2400" t="s">
        <v>1261</v>
      </c>
      <c r="I2400" t="s">
        <v>2382</v>
      </c>
      <c r="J2400">
        <v>0.1429</v>
      </c>
    </row>
    <row r="2401" spans="1:10" hidden="1">
      <c r="A2401" t="s">
        <v>570</v>
      </c>
      <c r="B2401">
        <v>2040</v>
      </c>
      <c r="C2401" t="s">
        <v>842</v>
      </c>
      <c r="D2401">
        <v>1969</v>
      </c>
      <c r="E2401" t="s">
        <v>48</v>
      </c>
      <c r="F2401" t="s">
        <v>2311</v>
      </c>
      <c r="G2401" t="s">
        <v>2319</v>
      </c>
      <c r="H2401" t="s">
        <v>1257</v>
      </c>
      <c r="I2401" t="s">
        <v>2382</v>
      </c>
      <c r="J2401">
        <v>8.4400000000000003E-2</v>
      </c>
    </row>
    <row r="2402" spans="1:10" hidden="1">
      <c r="A2402" t="s">
        <v>570</v>
      </c>
      <c r="B2402">
        <v>2040</v>
      </c>
      <c r="C2402" t="s">
        <v>842</v>
      </c>
      <c r="D2402">
        <v>1969</v>
      </c>
      <c r="E2402" t="s">
        <v>48</v>
      </c>
      <c r="F2402" t="s">
        <v>2320</v>
      </c>
      <c r="G2402" t="s">
        <v>2321</v>
      </c>
      <c r="H2402" t="s">
        <v>1340</v>
      </c>
      <c r="I2402" t="s">
        <v>2382</v>
      </c>
      <c r="J2402">
        <v>0.57789999999999997</v>
      </c>
    </row>
    <row r="2403" spans="1:10" hidden="1">
      <c r="A2403" t="s">
        <v>570</v>
      </c>
      <c r="B2403">
        <v>2040</v>
      </c>
      <c r="C2403" t="s">
        <v>842</v>
      </c>
      <c r="D2403">
        <v>1969</v>
      </c>
      <c r="E2403" t="s">
        <v>48</v>
      </c>
      <c r="F2403" t="s">
        <v>2320</v>
      </c>
      <c r="G2403" t="s">
        <v>2339</v>
      </c>
      <c r="H2403" t="s">
        <v>1312</v>
      </c>
      <c r="I2403" t="s">
        <v>2382</v>
      </c>
      <c r="J2403">
        <v>3.2500000000000001E-2</v>
      </c>
    </row>
    <row r="2404" spans="1:10" hidden="1">
      <c r="A2404" t="s">
        <v>570</v>
      </c>
      <c r="B2404">
        <v>2040</v>
      </c>
      <c r="C2404" t="s">
        <v>842</v>
      </c>
      <c r="D2404">
        <v>1969</v>
      </c>
      <c r="E2404" t="s">
        <v>48</v>
      </c>
      <c r="F2404" t="s">
        <v>2320</v>
      </c>
      <c r="G2404" t="s">
        <v>2298</v>
      </c>
      <c r="H2404" t="s">
        <v>1521</v>
      </c>
      <c r="I2404" t="s">
        <v>2382</v>
      </c>
      <c r="J2404">
        <v>0.2208</v>
      </c>
    </row>
    <row r="2405" spans="1:10" hidden="1">
      <c r="A2405" t="s">
        <v>570</v>
      </c>
      <c r="B2405">
        <v>2040</v>
      </c>
      <c r="C2405" t="s">
        <v>842</v>
      </c>
      <c r="D2405">
        <v>1969</v>
      </c>
      <c r="E2405" t="s">
        <v>48</v>
      </c>
      <c r="F2405" t="s">
        <v>2322</v>
      </c>
      <c r="G2405" t="s">
        <v>2325</v>
      </c>
      <c r="H2405" t="s">
        <v>2335</v>
      </c>
      <c r="I2405" t="s">
        <v>2382</v>
      </c>
      <c r="J2405">
        <v>2.5999999999999999E-2</v>
      </c>
    </row>
    <row r="2406" spans="1:10" hidden="1">
      <c r="A2406" t="s">
        <v>570</v>
      </c>
      <c r="B2406">
        <v>2040</v>
      </c>
      <c r="C2406" t="s">
        <v>842</v>
      </c>
      <c r="D2406">
        <v>1969</v>
      </c>
      <c r="E2406" t="s">
        <v>48</v>
      </c>
      <c r="F2406" t="s">
        <v>2322</v>
      </c>
      <c r="G2406" t="s">
        <v>2326</v>
      </c>
      <c r="H2406" t="s">
        <v>1352</v>
      </c>
      <c r="I2406" t="s">
        <v>2382</v>
      </c>
      <c r="J2406">
        <v>4.5499999999999999E-2</v>
      </c>
    </row>
    <row r="2407" spans="1:10" hidden="1">
      <c r="A2407" t="s">
        <v>570</v>
      </c>
      <c r="B2407">
        <v>2040</v>
      </c>
      <c r="C2407" t="s">
        <v>842</v>
      </c>
      <c r="D2407">
        <v>1969</v>
      </c>
      <c r="E2407" t="s">
        <v>48</v>
      </c>
      <c r="F2407" t="s">
        <v>2322</v>
      </c>
      <c r="G2407" t="s">
        <v>2327</v>
      </c>
      <c r="H2407" t="s">
        <v>2335</v>
      </c>
      <c r="I2407" t="s">
        <v>2382</v>
      </c>
      <c r="J2407">
        <v>2.5999999999999999E-2</v>
      </c>
    </row>
    <row r="2408" spans="1:10" hidden="1">
      <c r="A2408" t="s">
        <v>570</v>
      </c>
      <c r="B2408">
        <v>2040</v>
      </c>
      <c r="C2408" t="s">
        <v>842</v>
      </c>
      <c r="D2408">
        <v>1969</v>
      </c>
      <c r="E2408" t="s">
        <v>48</v>
      </c>
      <c r="F2408" t="s">
        <v>2322</v>
      </c>
      <c r="G2408" t="s">
        <v>2328</v>
      </c>
      <c r="H2408" t="s">
        <v>1257</v>
      </c>
      <c r="I2408" t="s">
        <v>2382</v>
      </c>
      <c r="J2408">
        <v>8.4400000000000003E-2</v>
      </c>
    </row>
    <row r="2409" spans="1:10" hidden="1">
      <c r="A2409" t="s">
        <v>570</v>
      </c>
      <c r="B2409">
        <v>2040</v>
      </c>
      <c r="C2409" t="s">
        <v>842</v>
      </c>
      <c r="D2409">
        <v>1969</v>
      </c>
      <c r="E2409" t="s">
        <v>48</v>
      </c>
      <c r="F2409" t="s">
        <v>2322</v>
      </c>
      <c r="G2409" t="s">
        <v>2330</v>
      </c>
      <c r="H2409" t="s">
        <v>1277</v>
      </c>
      <c r="I2409" t="s">
        <v>2382</v>
      </c>
      <c r="J2409">
        <v>0.81820000000000004</v>
      </c>
    </row>
    <row r="2410" spans="1:10" hidden="1">
      <c r="A2410" t="s">
        <v>570</v>
      </c>
      <c r="B2410">
        <v>2040</v>
      </c>
      <c r="C2410" t="s">
        <v>842</v>
      </c>
      <c r="D2410">
        <v>1969</v>
      </c>
      <c r="E2410" t="s">
        <v>48</v>
      </c>
      <c r="F2410" t="s">
        <v>2332</v>
      </c>
      <c r="G2410" t="s">
        <v>2333</v>
      </c>
      <c r="H2410" t="s">
        <v>1602</v>
      </c>
      <c r="I2410" t="s">
        <v>2382</v>
      </c>
      <c r="J2410">
        <v>0.53249999999999997</v>
      </c>
    </row>
    <row r="2411" spans="1:10" hidden="1">
      <c r="A2411" t="s">
        <v>570</v>
      </c>
      <c r="B2411">
        <v>2040</v>
      </c>
      <c r="C2411" t="s">
        <v>842</v>
      </c>
      <c r="D2411">
        <v>1969</v>
      </c>
      <c r="E2411" t="s">
        <v>48</v>
      </c>
      <c r="F2411" t="s">
        <v>2332</v>
      </c>
      <c r="G2411" t="s">
        <v>2334</v>
      </c>
      <c r="H2411" t="s">
        <v>1315</v>
      </c>
      <c r="I2411" t="s">
        <v>2382</v>
      </c>
      <c r="J2411">
        <v>0.46750000000000003</v>
      </c>
    </row>
    <row r="2412" spans="1:10" hidden="1">
      <c r="A2412" t="s">
        <v>570</v>
      </c>
      <c r="B2412">
        <v>1213</v>
      </c>
      <c r="C2412" t="s">
        <v>199</v>
      </c>
      <c r="D2412">
        <v>1214</v>
      </c>
      <c r="E2412" t="s">
        <v>199</v>
      </c>
      <c r="F2412" t="s">
        <v>1243</v>
      </c>
      <c r="G2412" t="s">
        <v>1243</v>
      </c>
      <c r="H2412" t="s">
        <v>1433</v>
      </c>
      <c r="I2412" t="s">
        <v>1433</v>
      </c>
      <c r="J2412">
        <v>1</v>
      </c>
    </row>
    <row r="2413" spans="1:10" hidden="1">
      <c r="A2413" t="s">
        <v>570</v>
      </c>
      <c r="B2413">
        <v>1213</v>
      </c>
      <c r="C2413" t="s">
        <v>199</v>
      </c>
      <c r="D2413">
        <v>1214</v>
      </c>
      <c r="E2413" t="s">
        <v>199</v>
      </c>
      <c r="F2413" t="s">
        <v>2311</v>
      </c>
      <c r="G2413" t="s">
        <v>2343</v>
      </c>
      <c r="H2413" t="s">
        <v>1485</v>
      </c>
      <c r="I2413" t="s">
        <v>1433</v>
      </c>
      <c r="J2413">
        <v>0.26390000000000002</v>
      </c>
    </row>
    <row r="2414" spans="1:10" hidden="1">
      <c r="A2414" t="s">
        <v>570</v>
      </c>
      <c r="B2414">
        <v>1213</v>
      </c>
      <c r="C2414" t="s">
        <v>199</v>
      </c>
      <c r="D2414">
        <v>1214</v>
      </c>
      <c r="E2414" t="s">
        <v>199</v>
      </c>
      <c r="F2414" t="s">
        <v>2311</v>
      </c>
      <c r="G2414" t="s">
        <v>1250</v>
      </c>
      <c r="H2414" t="s">
        <v>1485</v>
      </c>
      <c r="I2414" t="s">
        <v>1433</v>
      </c>
      <c r="J2414">
        <v>0.26390000000000002</v>
      </c>
    </row>
    <row r="2415" spans="1:10" hidden="1">
      <c r="A2415" t="s">
        <v>570</v>
      </c>
      <c r="B2415">
        <v>1213</v>
      </c>
      <c r="C2415" t="s">
        <v>199</v>
      </c>
      <c r="D2415">
        <v>1214</v>
      </c>
      <c r="E2415" t="s">
        <v>199</v>
      </c>
      <c r="F2415" t="s">
        <v>2311</v>
      </c>
      <c r="G2415" t="s">
        <v>1401</v>
      </c>
      <c r="H2415" t="s">
        <v>1254</v>
      </c>
      <c r="I2415" t="s">
        <v>1433</v>
      </c>
      <c r="J2415">
        <v>0.2447</v>
      </c>
    </row>
    <row r="2416" spans="1:10" hidden="1">
      <c r="A2416" t="s">
        <v>570</v>
      </c>
      <c r="B2416">
        <v>1213</v>
      </c>
      <c r="C2416" t="s">
        <v>199</v>
      </c>
      <c r="D2416">
        <v>1214</v>
      </c>
      <c r="E2416" t="s">
        <v>199</v>
      </c>
      <c r="F2416" t="s">
        <v>2311</v>
      </c>
      <c r="G2416" t="s">
        <v>1357</v>
      </c>
      <c r="H2416" t="s">
        <v>2370</v>
      </c>
      <c r="I2416" t="s">
        <v>1433</v>
      </c>
      <c r="J2416">
        <v>0.22750000000000001</v>
      </c>
    </row>
    <row r="2417" spans="1:10" hidden="1">
      <c r="A2417" t="s">
        <v>570</v>
      </c>
      <c r="B2417">
        <v>1213</v>
      </c>
      <c r="C2417" t="s">
        <v>199</v>
      </c>
      <c r="D2417">
        <v>1214</v>
      </c>
      <c r="E2417" t="s">
        <v>199</v>
      </c>
      <c r="F2417" t="s">
        <v>2320</v>
      </c>
      <c r="G2417" t="s">
        <v>2321</v>
      </c>
      <c r="H2417" t="s">
        <v>1334</v>
      </c>
      <c r="I2417" t="s">
        <v>1433</v>
      </c>
      <c r="J2417">
        <v>9.1800000000000007E-2</v>
      </c>
    </row>
    <row r="2418" spans="1:10" hidden="1">
      <c r="A2418" t="s">
        <v>570</v>
      </c>
      <c r="B2418">
        <v>1213</v>
      </c>
      <c r="C2418" t="s">
        <v>199</v>
      </c>
      <c r="D2418">
        <v>1214</v>
      </c>
      <c r="E2418" t="s">
        <v>199</v>
      </c>
      <c r="F2418" t="s">
        <v>2320</v>
      </c>
      <c r="G2418" t="s">
        <v>2298</v>
      </c>
      <c r="H2418" t="s">
        <v>1447</v>
      </c>
      <c r="I2418" t="s">
        <v>1433</v>
      </c>
      <c r="J2418">
        <v>0.12809999999999999</v>
      </c>
    </row>
    <row r="2419" spans="1:10" hidden="1">
      <c r="A2419" t="s">
        <v>570</v>
      </c>
      <c r="B2419">
        <v>1213</v>
      </c>
      <c r="C2419" t="s">
        <v>199</v>
      </c>
      <c r="D2419">
        <v>1214</v>
      </c>
      <c r="E2419" t="s">
        <v>199</v>
      </c>
      <c r="F2419" t="s">
        <v>2322</v>
      </c>
      <c r="G2419" t="s">
        <v>2326</v>
      </c>
      <c r="H2419" t="s">
        <v>2324</v>
      </c>
      <c r="I2419" t="s">
        <v>1433</v>
      </c>
      <c r="J2419">
        <v>1.9E-3</v>
      </c>
    </row>
    <row r="2420" spans="1:10" hidden="1">
      <c r="A2420" t="s">
        <v>570</v>
      </c>
      <c r="B2420">
        <v>1213</v>
      </c>
      <c r="C2420" t="s">
        <v>199</v>
      </c>
      <c r="D2420">
        <v>1214</v>
      </c>
      <c r="E2420" t="s">
        <v>199</v>
      </c>
      <c r="F2420" t="s">
        <v>2322</v>
      </c>
      <c r="G2420" t="s">
        <v>2328</v>
      </c>
      <c r="H2420" t="s">
        <v>2324</v>
      </c>
      <c r="I2420" t="s">
        <v>1433</v>
      </c>
      <c r="J2420">
        <v>1.9E-3</v>
      </c>
    </row>
    <row r="2421" spans="1:10" hidden="1">
      <c r="A2421" t="s">
        <v>570</v>
      </c>
      <c r="B2421">
        <v>1213</v>
      </c>
      <c r="C2421" t="s">
        <v>199</v>
      </c>
      <c r="D2421">
        <v>1214</v>
      </c>
      <c r="E2421" t="s">
        <v>199</v>
      </c>
      <c r="F2421" t="s">
        <v>2322</v>
      </c>
      <c r="G2421" t="s">
        <v>2330</v>
      </c>
      <c r="H2421" t="s">
        <v>2467</v>
      </c>
      <c r="I2421" t="s">
        <v>1433</v>
      </c>
      <c r="J2421">
        <v>0.99619999999999997</v>
      </c>
    </row>
    <row r="2422" spans="1:10" hidden="1">
      <c r="A2422" t="s">
        <v>570</v>
      </c>
      <c r="B2422">
        <v>1213</v>
      </c>
      <c r="C2422" t="s">
        <v>199</v>
      </c>
      <c r="D2422">
        <v>1214</v>
      </c>
      <c r="E2422" t="s">
        <v>199</v>
      </c>
      <c r="F2422" t="s">
        <v>2332</v>
      </c>
      <c r="G2422" t="s">
        <v>2333</v>
      </c>
      <c r="H2422" t="s">
        <v>1297</v>
      </c>
      <c r="I2422" t="s">
        <v>1433</v>
      </c>
      <c r="J2422">
        <v>0.46850000000000003</v>
      </c>
    </row>
    <row r="2423" spans="1:10" hidden="1">
      <c r="A2423" t="s">
        <v>570</v>
      </c>
      <c r="B2423">
        <v>1213</v>
      </c>
      <c r="C2423" t="s">
        <v>199</v>
      </c>
      <c r="D2423">
        <v>1214</v>
      </c>
      <c r="E2423" t="s">
        <v>199</v>
      </c>
      <c r="F2423" t="s">
        <v>2332</v>
      </c>
      <c r="G2423" t="s">
        <v>2334</v>
      </c>
      <c r="H2423" t="s">
        <v>1484</v>
      </c>
      <c r="I2423" t="s">
        <v>1433</v>
      </c>
      <c r="J2423">
        <v>0.51819999999999999</v>
      </c>
    </row>
    <row r="2424" spans="1:10" hidden="1">
      <c r="A2424" t="s">
        <v>570</v>
      </c>
      <c r="B2424">
        <v>1213</v>
      </c>
      <c r="C2424" t="s">
        <v>199</v>
      </c>
      <c r="D2424">
        <v>1214</v>
      </c>
      <c r="E2424" t="s">
        <v>199</v>
      </c>
      <c r="F2424" t="s">
        <v>2332</v>
      </c>
      <c r="G2424" t="s">
        <v>2366</v>
      </c>
      <c r="H2424" t="s">
        <v>1352</v>
      </c>
      <c r="I2424" t="s">
        <v>1433</v>
      </c>
      <c r="J2424">
        <v>1.34E-2</v>
      </c>
    </row>
    <row r="2425" spans="1:10" hidden="1">
      <c r="A2425" t="s">
        <v>570</v>
      </c>
      <c r="B2425">
        <v>264</v>
      </c>
      <c r="C2425" t="s">
        <v>843</v>
      </c>
      <c r="D2425">
        <v>265</v>
      </c>
      <c r="E2425" t="s">
        <v>474</v>
      </c>
      <c r="F2425" t="s">
        <v>1243</v>
      </c>
      <c r="G2425" t="s">
        <v>1243</v>
      </c>
      <c r="H2425" t="s">
        <v>1525</v>
      </c>
      <c r="I2425" t="s">
        <v>1525</v>
      </c>
      <c r="J2425">
        <v>1</v>
      </c>
    </row>
    <row r="2426" spans="1:10" hidden="1">
      <c r="A2426" t="s">
        <v>570</v>
      </c>
      <c r="B2426">
        <v>264</v>
      </c>
      <c r="C2426" t="s">
        <v>843</v>
      </c>
      <c r="D2426">
        <v>265</v>
      </c>
      <c r="E2426" t="s">
        <v>474</v>
      </c>
      <c r="F2426" t="s">
        <v>2311</v>
      </c>
      <c r="G2426" t="s">
        <v>2312</v>
      </c>
      <c r="H2426" t="s">
        <v>1323</v>
      </c>
      <c r="I2426" t="s">
        <v>1525</v>
      </c>
      <c r="J2426">
        <v>8.4900000000000003E-2</v>
      </c>
    </row>
    <row r="2427" spans="1:10" hidden="1">
      <c r="A2427" t="s">
        <v>570</v>
      </c>
      <c r="B2427">
        <v>264</v>
      </c>
      <c r="C2427" t="s">
        <v>843</v>
      </c>
      <c r="D2427">
        <v>265</v>
      </c>
      <c r="E2427" t="s">
        <v>474</v>
      </c>
      <c r="F2427" t="s">
        <v>2311</v>
      </c>
      <c r="G2427" t="s">
        <v>2313</v>
      </c>
      <c r="H2427" t="s">
        <v>1323</v>
      </c>
      <c r="I2427" t="s">
        <v>1525</v>
      </c>
      <c r="J2427">
        <v>8.4900000000000003E-2</v>
      </c>
    </row>
    <row r="2428" spans="1:10" hidden="1">
      <c r="A2428" t="s">
        <v>570</v>
      </c>
      <c r="B2428">
        <v>264</v>
      </c>
      <c r="C2428" t="s">
        <v>843</v>
      </c>
      <c r="D2428">
        <v>265</v>
      </c>
      <c r="E2428" t="s">
        <v>474</v>
      </c>
      <c r="F2428" t="s">
        <v>2311</v>
      </c>
      <c r="G2428" t="s">
        <v>2314</v>
      </c>
      <c r="H2428" t="s">
        <v>1261</v>
      </c>
      <c r="I2428" t="s">
        <v>1525</v>
      </c>
      <c r="J2428">
        <v>0.1038</v>
      </c>
    </row>
    <row r="2429" spans="1:10" hidden="1">
      <c r="A2429" t="s">
        <v>570</v>
      </c>
      <c r="B2429">
        <v>264</v>
      </c>
      <c r="C2429" t="s">
        <v>843</v>
      </c>
      <c r="D2429">
        <v>265</v>
      </c>
      <c r="E2429" t="s">
        <v>474</v>
      </c>
      <c r="F2429" t="s">
        <v>2311</v>
      </c>
      <c r="G2429" t="s">
        <v>2315</v>
      </c>
      <c r="H2429" t="s">
        <v>1298</v>
      </c>
      <c r="I2429" t="s">
        <v>1525</v>
      </c>
      <c r="J2429">
        <v>7.0800000000000002E-2</v>
      </c>
    </row>
    <row r="2430" spans="1:10" hidden="1">
      <c r="A2430" t="s">
        <v>570</v>
      </c>
      <c r="B2430">
        <v>264</v>
      </c>
      <c r="C2430" t="s">
        <v>843</v>
      </c>
      <c r="D2430">
        <v>265</v>
      </c>
      <c r="E2430" t="s">
        <v>474</v>
      </c>
      <c r="F2430" t="s">
        <v>2311</v>
      </c>
      <c r="G2430" t="s">
        <v>2316</v>
      </c>
      <c r="H2430" t="s">
        <v>1290</v>
      </c>
      <c r="I2430" t="s">
        <v>1525</v>
      </c>
      <c r="J2430">
        <v>0.1132</v>
      </c>
    </row>
    <row r="2431" spans="1:10" hidden="1">
      <c r="A2431" t="s">
        <v>570</v>
      </c>
      <c r="B2431">
        <v>264</v>
      </c>
      <c r="C2431" t="s">
        <v>843</v>
      </c>
      <c r="D2431">
        <v>265</v>
      </c>
      <c r="E2431" t="s">
        <v>474</v>
      </c>
      <c r="F2431" t="s">
        <v>2311</v>
      </c>
      <c r="G2431" t="s">
        <v>2317</v>
      </c>
      <c r="H2431" t="s">
        <v>1417</v>
      </c>
      <c r="I2431" t="s">
        <v>1525</v>
      </c>
      <c r="J2431">
        <v>9.9099999999999994E-2</v>
      </c>
    </row>
    <row r="2432" spans="1:10" hidden="1">
      <c r="A2432" t="s">
        <v>570</v>
      </c>
      <c r="B2432">
        <v>264</v>
      </c>
      <c r="C2432" t="s">
        <v>843</v>
      </c>
      <c r="D2432">
        <v>265</v>
      </c>
      <c r="E2432" t="s">
        <v>474</v>
      </c>
      <c r="F2432" t="s">
        <v>2311</v>
      </c>
      <c r="G2432" t="s">
        <v>2336</v>
      </c>
      <c r="H2432" t="s">
        <v>1304</v>
      </c>
      <c r="I2432" t="s">
        <v>1525</v>
      </c>
      <c r="J2432">
        <v>0.14149999999999999</v>
      </c>
    </row>
    <row r="2433" spans="1:10" hidden="1">
      <c r="A2433" t="s">
        <v>570</v>
      </c>
      <c r="B2433">
        <v>264</v>
      </c>
      <c r="C2433" t="s">
        <v>843</v>
      </c>
      <c r="D2433">
        <v>265</v>
      </c>
      <c r="E2433" t="s">
        <v>474</v>
      </c>
      <c r="F2433" t="s">
        <v>2311</v>
      </c>
      <c r="G2433" t="s">
        <v>2337</v>
      </c>
      <c r="H2433" t="s">
        <v>1271</v>
      </c>
      <c r="I2433" t="s">
        <v>1525</v>
      </c>
      <c r="J2433">
        <v>0.1226</v>
      </c>
    </row>
    <row r="2434" spans="1:10" hidden="1">
      <c r="A2434" t="s">
        <v>570</v>
      </c>
      <c r="B2434">
        <v>264</v>
      </c>
      <c r="C2434" t="s">
        <v>843</v>
      </c>
      <c r="D2434">
        <v>265</v>
      </c>
      <c r="E2434" t="s">
        <v>474</v>
      </c>
      <c r="F2434" t="s">
        <v>2311</v>
      </c>
      <c r="G2434" t="s">
        <v>2318</v>
      </c>
      <c r="H2434" t="s">
        <v>1549</v>
      </c>
      <c r="I2434" t="s">
        <v>1525</v>
      </c>
      <c r="J2434">
        <v>0.1085</v>
      </c>
    </row>
    <row r="2435" spans="1:10" hidden="1">
      <c r="A2435" t="s">
        <v>570</v>
      </c>
      <c r="B2435">
        <v>264</v>
      </c>
      <c r="C2435" t="s">
        <v>843</v>
      </c>
      <c r="D2435">
        <v>265</v>
      </c>
      <c r="E2435" t="s">
        <v>474</v>
      </c>
      <c r="F2435" t="s">
        <v>2311</v>
      </c>
      <c r="G2435" t="s">
        <v>2319</v>
      </c>
      <c r="H2435" t="s">
        <v>1298</v>
      </c>
      <c r="I2435" t="s">
        <v>1525</v>
      </c>
      <c r="J2435">
        <v>7.0800000000000002E-2</v>
      </c>
    </row>
    <row r="2436" spans="1:10" hidden="1">
      <c r="A2436" t="s">
        <v>570</v>
      </c>
      <c r="B2436">
        <v>264</v>
      </c>
      <c r="C2436" t="s">
        <v>843</v>
      </c>
      <c r="D2436">
        <v>265</v>
      </c>
      <c r="E2436" t="s">
        <v>474</v>
      </c>
      <c r="F2436" t="s">
        <v>2320</v>
      </c>
      <c r="G2436" t="s">
        <v>2321</v>
      </c>
      <c r="H2436" t="s">
        <v>1355</v>
      </c>
      <c r="I2436" t="s">
        <v>1525</v>
      </c>
      <c r="J2436">
        <v>0.32550000000000001</v>
      </c>
    </row>
    <row r="2437" spans="1:10" hidden="1">
      <c r="A2437" t="s">
        <v>570</v>
      </c>
      <c r="B2437">
        <v>264</v>
      </c>
      <c r="C2437" t="s">
        <v>843</v>
      </c>
      <c r="D2437">
        <v>265</v>
      </c>
      <c r="E2437" t="s">
        <v>474</v>
      </c>
      <c r="F2437" t="s">
        <v>2320</v>
      </c>
      <c r="G2437" t="s">
        <v>2298</v>
      </c>
      <c r="H2437" t="s">
        <v>1410</v>
      </c>
      <c r="I2437" t="s">
        <v>1525</v>
      </c>
      <c r="J2437">
        <v>0.15090000000000001</v>
      </c>
    </row>
    <row r="2438" spans="1:10" hidden="1">
      <c r="A2438" t="s">
        <v>570</v>
      </c>
      <c r="B2438">
        <v>264</v>
      </c>
      <c r="C2438" t="s">
        <v>843</v>
      </c>
      <c r="D2438">
        <v>265</v>
      </c>
      <c r="E2438" t="s">
        <v>474</v>
      </c>
      <c r="F2438" t="s">
        <v>2322</v>
      </c>
      <c r="G2438" t="s">
        <v>2325</v>
      </c>
      <c r="H2438" t="s">
        <v>2344</v>
      </c>
      <c r="I2438" t="s">
        <v>1525</v>
      </c>
      <c r="J2438">
        <v>9.4000000000000004E-3</v>
      </c>
    </row>
    <row r="2439" spans="1:10" hidden="1">
      <c r="A2439" t="s">
        <v>570</v>
      </c>
      <c r="B2439">
        <v>264</v>
      </c>
      <c r="C2439" t="s">
        <v>843</v>
      </c>
      <c r="D2439">
        <v>265</v>
      </c>
      <c r="E2439" t="s">
        <v>474</v>
      </c>
      <c r="F2439" t="s">
        <v>2322</v>
      </c>
      <c r="G2439" t="s">
        <v>2326</v>
      </c>
      <c r="H2439" t="s">
        <v>2344</v>
      </c>
      <c r="I2439" t="s">
        <v>1525</v>
      </c>
      <c r="J2439">
        <v>9.4000000000000004E-3</v>
      </c>
    </row>
    <row r="2440" spans="1:10" hidden="1">
      <c r="A2440" t="s">
        <v>570</v>
      </c>
      <c r="B2440">
        <v>264</v>
      </c>
      <c r="C2440" t="s">
        <v>843</v>
      </c>
      <c r="D2440">
        <v>265</v>
      </c>
      <c r="E2440" t="s">
        <v>474</v>
      </c>
      <c r="F2440" t="s">
        <v>2322</v>
      </c>
      <c r="G2440" t="s">
        <v>2327</v>
      </c>
      <c r="H2440" t="s">
        <v>2324</v>
      </c>
      <c r="I2440" t="s">
        <v>1525</v>
      </c>
      <c r="J2440">
        <v>4.7000000000000002E-3</v>
      </c>
    </row>
    <row r="2441" spans="1:10" hidden="1">
      <c r="A2441" t="s">
        <v>570</v>
      </c>
      <c r="B2441">
        <v>264</v>
      </c>
      <c r="C2441" t="s">
        <v>843</v>
      </c>
      <c r="D2441">
        <v>265</v>
      </c>
      <c r="E2441" t="s">
        <v>474</v>
      </c>
      <c r="F2441" t="s">
        <v>2322</v>
      </c>
      <c r="G2441" t="s">
        <v>2330</v>
      </c>
      <c r="H2441" t="s">
        <v>2363</v>
      </c>
      <c r="I2441" t="s">
        <v>1525</v>
      </c>
      <c r="J2441">
        <v>0.97640000000000005</v>
      </c>
    </row>
    <row r="2442" spans="1:10" hidden="1">
      <c r="A2442" t="s">
        <v>570</v>
      </c>
      <c r="B2442">
        <v>264</v>
      </c>
      <c r="C2442" t="s">
        <v>843</v>
      </c>
      <c r="D2442">
        <v>265</v>
      </c>
      <c r="E2442" t="s">
        <v>474</v>
      </c>
      <c r="F2442" t="s">
        <v>2332</v>
      </c>
      <c r="G2442" t="s">
        <v>2333</v>
      </c>
      <c r="H2442" t="s">
        <v>1358</v>
      </c>
      <c r="I2442" t="s">
        <v>1525</v>
      </c>
      <c r="J2442">
        <v>0.53769999999999996</v>
      </c>
    </row>
    <row r="2443" spans="1:10" hidden="1">
      <c r="A2443" t="s">
        <v>570</v>
      </c>
      <c r="B2443">
        <v>264</v>
      </c>
      <c r="C2443" t="s">
        <v>843</v>
      </c>
      <c r="D2443">
        <v>265</v>
      </c>
      <c r="E2443" t="s">
        <v>474</v>
      </c>
      <c r="F2443" t="s">
        <v>2332</v>
      </c>
      <c r="G2443" t="s">
        <v>2334</v>
      </c>
      <c r="H2443" t="s">
        <v>1441</v>
      </c>
      <c r="I2443" t="s">
        <v>1525</v>
      </c>
      <c r="J2443">
        <v>0.46229999999999999</v>
      </c>
    </row>
    <row r="2444" spans="1:10" hidden="1">
      <c r="A2444" t="s">
        <v>570</v>
      </c>
      <c r="B2444">
        <v>266</v>
      </c>
      <c r="C2444" t="s">
        <v>845</v>
      </c>
      <c r="D2444">
        <v>271</v>
      </c>
      <c r="E2444" t="s">
        <v>338</v>
      </c>
      <c r="F2444" t="s">
        <v>1243</v>
      </c>
      <c r="G2444" t="s">
        <v>1243</v>
      </c>
      <c r="H2444" t="s">
        <v>1653</v>
      </c>
      <c r="I2444" t="s">
        <v>1653</v>
      </c>
      <c r="J2444">
        <v>1</v>
      </c>
    </row>
    <row r="2445" spans="1:10" hidden="1">
      <c r="A2445" t="s">
        <v>570</v>
      </c>
      <c r="B2445">
        <v>266</v>
      </c>
      <c r="C2445" t="s">
        <v>845</v>
      </c>
      <c r="D2445">
        <v>271</v>
      </c>
      <c r="E2445" t="s">
        <v>338</v>
      </c>
      <c r="F2445" t="s">
        <v>2311</v>
      </c>
      <c r="G2445" t="s">
        <v>2312</v>
      </c>
      <c r="H2445" t="s">
        <v>1436</v>
      </c>
      <c r="I2445" t="s">
        <v>1653</v>
      </c>
      <c r="J2445">
        <v>0.1341</v>
      </c>
    </row>
    <row r="2446" spans="1:10" hidden="1">
      <c r="A2446" t="s">
        <v>570</v>
      </c>
      <c r="B2446">
        <v>266</v>
      </c>
      <c r="C2446" t="s">
        <v>845</v>
      </c>
      <c r="D2446">
        <v>271</v>
      </c>
      <c r="E2446" t="s">
        <v>338</v>
      </c>
      <c r="F2446" t="s">
        <v>2311</v>
      </c>
      <c r="G2446" t="s">
        <v>2313</v>
      </c>
      <c r="H2446" t="s">
        <v>1562</v>
      </c>
      <c r="I2446" t="s">
        <v>1653</v>
      </c>
      <c r="J2446">
        <v>0.1633</v>
      </c>
    </row>
    <row r="2447" spans="1:10" hidden="1">
      <c r="A2447" t="s">
        <v>570</v>
      </c>
      <c r="B2447">
        <v>266</v>
      </c>
      <c r="C2447" t="s">
        <v>845</v>
      </c>
      <c r="D2447">
        <v>271</v>
      </c>
      <c r="E2447" t="s">
        <v>338</v>
      </c>
      <c r="F2447" t="s">
        <v>2311</v>
      </c>
      <c r="G2447" t="s">
        <v>2314</v>
      </c>
      <c r="H2447" t="s">
        <v>1319</v>
      </c>
      <c r="I2447" t="s">
        <v>1653</v>
      </c>
      <c r="J2447">
        <v>0.15409999999999999</v>
      </c>
    </row>
    <row r="2448" spans="1:10" hidden="1">
      <c r="A2448" t="s">
        <v>570</v>
      </c>
      <c r="B2448">
        <v>266</v>
      </c>
      <c r="C2448" t="s">
        <v>845</v>
      </c>
      <c r="D2448">
        <v>271</v>
      </c>
      <c r="E2448" t="s">
        <v>338</v>
      </c>
      <c r="F2448" t="s">
        <v>2311</v>
      </c>
      <c r="G2448" t="s">
        <v>2315</v>
      </c>
      <c r="H2448" t="s">
        <v>1409</v>
      </c>
      <c r="I2448" t="s">
        <v>1653</v>
      </c>
      <c r="J2448">
        <v>0.1618</v>
      </c>
    </row>
    <row r="2449" spans="1:10" hidden="1">
      <c r="A2449" t="s">
        <v>570</v>
      </c>
      <c r="B2449">
        <v>266</v>
      </c>
      <c r="C2449" t="s">
        <v>845</v>
      </c>
      <c r="D2449">
        <v>271</v>
      </c>
      <c r="E2449" t="s">
        <v>338</v>
      </c>
      <c r="F2449" t="s">
        <v>2311</v>
      </c>
      <c r="G2449" t="s">
        <v>2316</v>
      </c>
      <c r="H2449" t="s">
        <v>1538</v>
      </c>
      <c r="I2449" t="s">
        <v>1653</v>
      </c>
      <c r="J2449">
        <v>0.12330000000000001</v>
      </c>
    </row>
    <row r="2450" spans="1:10" hidden="1">
      <c r="A2450" t="s">
        <v>570</v>
      </c>
      <c r="B2450">
        <v>266</v>
      </c>
      <c r="C2450" t="s">
        <v>845</v>
      </c>
      <c r="D2450">
        <v>271</v>
      </c>
      <c r="E2450" t="s">
        <v>338</v>
      </c>
      <c r="F2450" t="s">
        <v>2311</v>
      </c>
      <c r="G2450" t="s">
        <v>2318</v>
      </c>
      <c r="H2450" t="s">
        <v>2299</v>
      </c>
      <c r="I2450" t="s">
        <v>1653</v>
      </c>
      <c r="J2450">
        <v>0.1772</v>
      </c>
    </row>
    <row r="2451" spans="1:10" hidden="1">
      <c r="A2451" t="s">
        <v>570</v>
      </c>
      <c r="B2451">
        <v>266</v>
      </c>
      <c r="C2451" t="s">
        <v>845</v>
      </c>
      <c r="D2451">
        <v>271</v>
      </c>
      <c r="E2451" t="s">
        <v>338</v>
      </c>
      <c r="F2451" t="s">
        <v>2311</v>
      </c>
      <c r="G2451" t="s">
        <v>2319</v>
      </c>
      <c r="H2451" t="s">
        <v>1458</v>
      </c>
      <c r="I2451" t="s">
        <v>1653</v>
      </c>
      <c r="J2451">
        <v>8.6300000000000002E-2</v>
      </c>
    </row>
    <row r="2452" spans="1:10" hidden="1">
      <c r="A2452" t="s">
        <v>570</v>
      </c>
      <c r="B2452">
        <v>266</v>
      </c>
      <c r="C2452" t="s">
        <v>845</v>
      </c>
      <c r="D2452">
        <v>271</v>
      </c>
      <c r="E2452" t="s">
        <v>338</v>
      </c>
      <c r="F2452" t="s">
        <v>2320</v>
      </c>
      <c r="G2452" t="s">
        <v>2321</v>
      </c>
      <c r="H2452" t="s">
        <v>1507</v>
      </c>
      <c r="I2452" t="s">
        <v>1653</v>
      </c>
      <c r="J2452">
        <v>0.41599999999999998</v>
      </c>
    </row>
    <row r="2453" spans="1:10" hidden="1">
      <c r="A2453" t="s">
        <v>570</v>
      </c>
      <c r="B2453">
        <v>266</v>
      </c>
      <c r="C2453" t="s">
        <v>845</v>
      </c>
      <c r="D2453">
        <v>271</v>
      </c>
      <c r="E2453" t="s">
        <v>338</v>
      </c>
      <c r="F2453" t="s">
        <v>2320</v>
      </c>
      <c r="G2453" t="s">
        <v>2338</v>
      </c>
      <c r="H2453" t="s">
        <v>1323</v>
      </c>
      <c r="I2453" t="s">
        <v>1653</v>
      </c>
      <c r="J2453">
        <v>2.7699999999999999E-2</v>
      </c>
    </row>
    <row r="2454" spans="1:10" hidden="1">
      <c r="A2454" t="s">
        <v>570</v>
      </c>
      <c r="B2454">
        <v>266</v>
      </c>
      <c r="C2454" t="s">
        <v>845</v>
      </c>
      <c r="D2454">
        <v>271</v>
      </c>
      <c r="E2454" t="s">
        <v>338</v>
      </c>
      <c r="F2454" t="s">
        <v>2320</v>
      </c>
      <c r="G2454" t="s">
        <v>2341</v>
      </c>
      <c r="H2454" t="s">
        <v>1252</v>
      </c>
      <c r="I2454" t="s">
        <v>1653</v>
      </c>
      <c r="J2454">
        <v>1.3899999999999999E-2</v>
      </c>
    </row>
    <row r="2455" spans="1:10" hidden="1">
      <c r="A2455" t="s">
        <v>570</v>
      </c>
      <c r="B2455">
        <v>266</v>
      </c>
      <c r="C2455" t="s">
        <v>845</v>
      </c>
      <c r="D2455">
        <v>271</v>
      </c>
      <c r="E2455" t="s">
        <v>338</v>
      </c>
      <c r="F2455" t="s">
        <v>2320</v>
      </c>
      <c r="G2455" t="s">
        <v>2298</v>
      </c>
      <c r="H2455" t="s">
        <v>1317</v>
      </c>
      <c r="I2455" t="s">
        <v>1653</v>
      </c>
      <c r="J2455">
        <v>0.19109999999999999</v>
      </c>
    </row>
    <row r="2456" spans="1:10" hidden="1">
      <c r="A2456" t="s">
        <v>570</v>
      </c>
      <c r="B2456">
        <v>266</v>
      </c>
      <c r="C2456" t="s">
        <v>845</v>
      </c>
      <c r="D2456">
        <v>271</v>
      </c>
      <c r="E2456" t="s">
        <v>338</v>
      </c>
      <c r="F2456" t="s">
        <v>2322</v>
      </c>
      <c r="G2456" t="s">
        <v>2323</v>
      </c>
      <c r="H2456" t="s">
        <v>2344</v>
      </c>
      <c r="I2456" t="s">
        <v>1653</v>
      </c>
      <c r="J2456">
        <v>3.0999999999999999E-3</v>
      </c>
    </row>
    <row r="2457" spans="1:10" hidden="1">
      <c r="A2457" t="s">
        <v>570</v>
      </c>
      <c r="B2457">
        <v>266</v>
      </c>
      <c r="C2457" t="s">
        <v>845</v>
      </c>
      <c r="D2457">
        <v>271</v>
      </c>
      <c r="E2457" t="s">
        <v>338</v>
      </c>
      <c r="F2457" t="s">
        <v>2322</v>
      </c>
      <c r="G2457" t="s">
        <v>2326</v>
      </c>
      <c r="H2457" t="s">
        <v>1252</v>
      </c>
      <c r="I2457" t="s">
        <v>1653</v>
      </c>
      <c r="J2457">
        <v>1.3899999999999999E-2</v>
      </c>
    </row>
    <row r="2458" spans="1:10" hidden="1">
      <c r="A2458" t="s">
        <v>570</v>
      </c>
      <c r="B2458">
        <v>266</v>
      </c>
      <c r="C2458" t="s">
        <v>845</v>
      </c>
      <c r="D2458">
        <v>271</v>
      </c>
      <c r="E2458" t="s">
        <v>338</v>
      </c>
      <c r="F2458" t="s">
        <v>2322</v>
      </c>
      <c r="G2458" t="s">
        <v>2327</v>
      </c>
      <c r="H2458" t="s">
        <v>1401</v>
      </c>
      <c r="I2458" t="s">
        <v>1653</v>
      </c>
      <c r="J2458">
        <v>1.6899999999999998E-2</v>
      </c>
    </row>
    <row r="2459" spans="1:10" hidden="1">
      <c r="A2459" t="s">
        <v>570</v>
      </c>
      <c r="B2459">
        <v>266</v>
      </c>
      <c r="C2459" t="s">
        <v>845</v>
      </c>
      <c r="D2459">
        <v>271</v>
      </c>
      <c r="E2459" t="s">
        <v>338</v>
      </c>
      <c r="F2459" t="s">
        <v>2322</v>
      </c>
      <c r="G2459" t="s">
        <v>2328</v>
      </c>
      <c r="H2459" t="s">
        <v>1591</v>
      </c>
      <c r="I2459" t="s">
        <v>1653</v>
      </c>
      <c r="J2459">
        <v>2.47E-2</v>
      </c>
    </row>
    <row r="2460" spans="1:10" hidden="1">
      <c r="A2460" t="s">
        <v>570</v>
      </c>
      <c r="B2460">
        <v>266</v>
      </c>
      <c r="C2460" t="s">
        <v>845</v>
      </c>
      <c r="D2460">
        <v>271</v>
      </c>
      <c r="E2460" t="s">
        <v>338</v>
      </c>
      <c r="F2460" t="s">
        <v>2322</v>
      </c>
      <c r="G2460" t="s">
        <v>2330</v>
      </c>
      <c r="H2460" t="s">
        <v>2468</v>
      </c>
      <c r="I2460" t="s">
        <v>1653</v>
      </c>
      <c r="J2460">
        <v>0.94140000000000001</v>
      </c>
    </row>
    <row r="2461" spans="1:10" hidden="1">
      <c r="A2461" t="s">
        <v>570</v>
      </c>
      <c r="B2461">
        <v>266</v>
      </c>
      <c r="C2461" t="s">
        <v>845</v>
      </c>
      <c r="D2461">
        <v>271</v>
      </c>
      <c r="E2461" t="s">
        <v>338</v>
      </c>
      <c r="F2461" t="s">
        <v>2332</v>
      </c>
      <c r="G2461" t="s">
        <v>2333</v>
      </c>
      <c r="H2461" t="s">
        <v>2427</v>
      </c>
      <c r="I2461" t="s">
        <v>1653</v>
      </c>
      <c r="J2461">
        <v>0.50539999999999996</v>
      </c>
    </row>
    <row r="2462" spans="1:10" hidden="1">
      <c r="A2462" t="s">
        <v>570</v>
      </c>
      <c r="B2462">
        <v>266</v>
      </c>
      <c r="C2462" t="s">
        <v>845</v>
      </c>
      <c r="D2462">
        <v>271</v>
      </c>
      <c r="E2462" t="s">
        <v>338</v>
      </c>
      <c r="F2462" t="s">
        <v>2332</v>
      </c>
      <c r="G2462" t="s">
        <v>2334</v>
      </c>
      <c r="H2462" t="s">
        <v>2409</v>
      </c>
      <c r="I2462" t="s">
        <v>1653</v>
      </c>
      <c r="J2462">
        <v>0.49309999999999998</v>
      </c>
    </row>
    <row r="2463" spans="1:10" hidden="1">
      <c r="A2463" t="s">
        <v>570</v>
      </c>
      <c r="B2463">
        <v>266</v>
      </c>
      <c r="C2463" t="s">
        <v>845</v>
      </c>
      <c r="D2463">
        <v>271</v>
      </c>
      <c r="E2463" t="s">
        <v>338</v>
      </c>
      <c r="F2463" t="s">
        <v>2332</v>
      </c>
      <c r="G2463" t="s">
        <v>2366</v>
      </c>
      <c r="H2463" t="s">
        <v>2324</v>
      </c>
      <c r="I2463" t="s">
        <v>1653</v>
      </c>
      <c r="J2463">
        <v>1.5E-3</v>
      </c>
    </row>
    <row r="2464" spans="1:10" hidden="1">
      <c r="A2464" t="s">
        <v>570</v>
      </c>
      <c r="B2464">
        <v>266</v>
      </c>
      <c r="C2464" t="s">
        <v>845</v>
      </c>
      <c r="D2464">
        <v>270</v>
      </c>
      <c r="E2464" t="s">
        <v>112</v>
      </c>
      <c r="F2464" t="s">
        <v>1243</v>
      </c>
      <c r="G2464" t="s">
        <v>1243</v>
      </c>
      <c r="H2464" t="s">
        <v>1435</v>
      </c>
      <c r="I2464" t="s">
        <v>1435</v>
      </c>
      <c r="J2464">
        <v>1</v>
      </c>
    </row>
    <row r="2465" spans="1:10" hidden="1">
      <c r="A2465" t="s">
        <v>570</v>
      </c>
      <c r="B2465">
        <v>266</v>
      </c>
      <c r="C2465" t="s">
        <v>845</v>
      </c>
      <c r="D2465">
        <v>270</v>
      </c>
      <c r="E2465" t="s">
        <v>112</v>
      </c>
      <c r="F2465" t="s">
        <v>2311</v>
      </c>
      <c r="G2465" t="s">
        <v>2343</v>
      </c>
      <c r="H2465" t="s">
        <v>1441</v>
      </c>
      <c r="I2465" t="s">
        <v>1435</v>
      </c>
      <c r="J2465">
        <v>0.27679999999999999</v>
      </c>
    </row>
    <row r="2466" spans="1:10" hidden="1">
      <c r="A2466" t="s">
        <v>570</v>
      </c>
      <c r="B2466">
        <v>266</v>
      </c>
      <c r="C2466" t="s">
        <v>845</v>
      </c>
      <c r="D2466">
        <v>270</v>
      </c>
      <c r="E2466" t="s">
        <v>112</v>
      </c>
      <c r="F2466" t="s">
        <v>2311</v>
      </c>
      <c r="G2466" t="s">
        <v>1250</v>
      </c>
      <c r="H2466" t="s">
        <v>1436</v>
      </c>
      <c r="I2466" t="s">
        <v>1435</v>
      </c>
      <c r="J2466">
        <v>0.24579999999999999</v>
      </c>
    </row>
    <row r="2467" spans="1:10" hidden="1">
      <c r="A2467" t="s">
        <v>570</v>
      </c>
      <c r="B2467">
        <v>266</v>
      </c>
      <c r="C2467" t="s">
        <v>845</v>
      </c>
      <c r="D2467">
        <v>270</v>
      </c>
      <c r="E2467" t="s">
        <v>112</v>
      </c>
      <c r="F2467" t="s">
        <v>2311</v>
      </c>
      <c r="G2467" t="s">
        <v>1401</v>
      </c>
      <c r="H2467" t="s">
        <v>1367</v>
      </c>
      <c r="I2467" t="s">
        <v>1435</v>
      </c>
      <c r="J2467">
        <v>0.27400000000000002</v>
      </c>
    </row>
    <row r="2468" spans="1:10" hidden="1">
      <c r="A2468" t="s">
        <v>570</v>
      </c>
      <c r="B2468">
        <v>266</v>
      </c>
      <c r="C2468" t="s">
        <v>845</v>
      </c>
      <c r="D2468">
        <v>270</v>
      </c>
      <c r="E2468" t="s">
        <v>112</v>
      </c>
      <c r="F2468" t="s">
        <v>2311</v>
      </c>
      <c r="G2468" t="s">
        <v>1357</v>
      </c>
      <c r="H2468" t="s">
        <v>1315</v>
      </c>
      <c r="I2468" t="s">
        <v>1435</v>
      </c>
      <c r="J2468">
        <v>0.2034</v>
      </c>
    </row>
    <row r="2469" spans="1:10" hidden="1">
      <c r="A2469" t="s">
        <v>570</v>
      </c>
      <c r="B2469">
        <v>266</v>
      </c>
      <c r="C2469" t="s">
        <v>845</v>
      </c>
      <c r="D2469">
        <v>270</v>
      </c>
      <c r="E2469" t="s">
        <v>112</v>
      </c>
      <c r="F2469" t="s">
        <v>2320</v>
      </c>
      <c r="G2469" t="s">
        <v>2321</v>
      </c>
      <c r="H2469" t="s">
        <v>2299</v>
      </c>
      <c r="I2469" t="s">
        <v>1435</v>
      </c>
      <c r="J2469">
        <v>0.32490000000000002</v>
      </c>
    </row>
    <row r="2470" spans="1:10" hidden="1">
      <c r="A2470" t="s">
        <v>570</v>
      </c>
      <c r="B2470">
        <v>266</v>
      </c>
      <c r="C2470" t="s">
        <v>845</v>
      </c>
      <c r="D2470">
        <v>270</v>
      </c>
      <c r="E2470" t="s">
        <v>112</v>
      </c>
      <c r="F2470" t="s">
        <v>2320</v>
      </c>
      <c r="G2470" t="s">
        <v>2339</v>
      </c>
      <c r="H2470" t="s">
        <v>1335</v>
      </c>
      <c r="I2470" t="s">
        <v>1435</v>
      </c>
      <c r="J2470">
        <v>2.2599999999999999E-2</v>
      </c>
    </row>
    <row r="2471" spans="1:10" hidden="1">
      <c r="A2471" t="s">
        <v>570</v>
      </c>
      <c r="B2471">
        <v>266</v>
      </c>
      <c r="C2471" t="s">
        <v>845</v>
      </c>
      <c r="D2471">
        <v>270</v>
      </c>
      <c r="E2471" t="s">
        <v>112</v>
      </c>
      <c r="F2471" t="s">
        <v>2320</v>
      </c>
      <c r="G2471" t="s">
        <v>2298</v>
      </c>
      <c r="H2471" t="s">
        <v>1458</v>
      </c>
      <c r="I2471" t="s">
        <v>1435</v>
      </c>
      <c r="J2471">
        <v>0.15820000000000001</v>
      </c>
    </row>
    <row r="2472" spans="1:10" hidden="1">
      <c r="A2472" t="s">
        <v>570</v>
      </c>
      <c r="B2472">
        <v>266</v>
      </c>
      <c r="C2472" t="s">
        <v>845</v>
      </c>
      <c r="D2472">
        <v>270</v>
      </c>
      <c r="E2472" t="s">
        <v>112</v>
      </c>
      <c r="F2472" t="s">
        <v>2322</v>
      </c>
      <c r="G2472" t="s">
        <v>2323</v>
      </c>
      <c r="H2472" t="s">
        <v>2344</v>
      </c>
      <c r="I2472" t="s">
        <v>1435</v>
      </c>
      <c r="J2472">
        <v>5.5999999999999999E-3</v>
      </c>
    </row>
    <row r="2473" spans="1:10" hidden="1">
      <c r="A2473" t="s">
        <v>570</v>
      </c>
      <c r="B2473">
        <v>266</v>
      </c>
      <c r="C2473" t="s">
        <v>845</v>
      </c>
      <c r="D2473">
        <v>270</v>
      </c>
      <c r="E2473" t="s">
        <v>112</v>
      </c>
      <c r="F2473" t="s">
        <v>2322</v>
      </c>
      <c r="G2473" t="s">
        <v>2325</v>
      </c>
      <c r="H2473" t="s">
        <v>2344</v>
      </c>
      <c r="I2473" t="s">
        <v>1435</v>
      </c>
      <c r="J2473">
        <v>5.5999999999999999E-3</v>
      </c>
    </row>
    <row r="2474" spans="1:10" hidden="1">
      <c r="A2474" t="s">
        <v>570</v>
      </c>
      <c r="B2474">
        <v>266</v>
      </c>
      <c r="C2474" t="s">
        <v>845</v>
      </c>
      <c r="D2474">
        <v>270</v>
      </c>
      <c r="E2474" t="s">
        <v>112</v>
      </c>
      <c r="F2474" t="s">
        <v>2322</v>
      </c>
      <c r="G2474" t="s">
        <v>2326</v>
      </c>
      <c r="H2474" t="s">
        <v>1335</v>
      </c>
      <c r="I2474" t="s">
        <v>1435</v>
      </c>
      <c r="J2474">
        <v>2.2599999999999999E-2</v>
      </c>
    </row>
    <row r="2475" spans="1:10" hidden="1">
      <c r="A2475" t="s">
        <v>570</v>
      </c>
      <c r="B2475">
        <v>266</v>
      </c>
      <c r="C2475" t="s">
        <v>845</v>
      </c>
      <c r="D2475">
        <v>270</v>
      </c>
      <c r="E2475" t="s">
        <v>112</v>
      </c>
      <c r="F2475" t="s">
        <v>2322</v>
      </c>
      <c r="G2475" t="s">
        <v>2327</v>
      </c>
      <c r="H2475" t="s">
        <v>1312</v>
      </c>
      <c r="I2475" t="s">
        <v>1435</v>
      </c>
      <c r="J2475">
        <v>1.41E-2</v>
      </c>
    </row>
    <row r="2476" spans="1:10" hidden="1">
      <c r="A2476" t="s">
        <v>570</v>
      </c>
      <c r="B2476">
        <v>266</v>
      </c>
      <c r="C2476" t="s">
        <v>845</v>
      </c>
      <c r="D2476">
        <v>270</v>
      </c>
      <c r="E2476" t="s">
        <v>112</v>
      </c>
      <c r="F2476" t="s">
        <v>2322</v>
      </c>
      <c r="G2476" t="s">
        <v>2328</v>
      </c>
      <c r="H2476" t="s">
        <v>1312</v>
      </c>
      <c r="I2476" t="s">
        <v>1435</v>
      </c>
      <c r="J2476">
        <v>1.41E-2</v>
      </c>
    </row>
    <row r="2477" spans="1:10" hidden="1">
      <c r="A2477" t="s">
        <v>570</v>
      </c>
      <c r="B2477">
        <v>266</v>
      </c>
      <c r="C2477" t="s">
        <v>845</v>
      </c>
      <c r="D2477">
        <v>270</v>
      </c>
      <c r="E2477" t="s">
        <v>112</v>
      </c>
      <c r="F2477" t="s">
        <v>2322</v>
      </c>
      <c r="G2477" t="s">
        <v>2330</v>
      </c>
      <c r="H2477" t="s">
        <v>1479</v>
      </c>
      <c r="I2477" t="s">
        <v>1435</v>
      </c>
      <c r="J2477">
        <v>0.93789999999999996</v>
      </c>
    </row>
    <row r="2478" spans="1:10" hidden="1">
      <c r="A2478" t="s">
        <v>570</v>
      </c>
      <c r="B2478">
        <v>266</v>
      </c>
      <c r="C2478" t="s">
        <v>845</v>
      </c>
      <c r="D2478">
        <v>270</v>
      </c>
      <c r="E2478" t="s">
        <v>112</v>
      </c>
      <c r="F2478" t="s">
        <v>2332</v>
      </c>
      <c r="G2478" t="s">
        <v>2333</v>
      </c>
      <c r="H2478" t="s">
        <v>1259</v>
      </c>
      <c r="I2478" t="s">
        <v>1435</v>
      </c>
      <c r="J2478">
        <v>0.4153</v>
      </c>
    </row>
    <row r="2479" spans="1:10" hidden="1">
      <c r="A2479" t="s">
        <v>570</v>
      </c>
      <c r="B2479">
        <v>266</v>
      </c>
      <c r="C2479" t="s">
        <v>845</v>
      </c>
      <c r="D2479">
        <v>270</v>
      </c>
      <c r="E2479" t="s">
        <v>112</v>
      </c>
      <c r="F2479" t="s">
        <v>2332</v>
      </c>
      <c r="G2479" t="s">
        <v>2334</v>
      </c>
      <c r="H2479" t="s">
        <v>2363</v>
      </c>
      <c r="I2479" t="s">
        <v>1435</v>
      </c>
      <c r="J2479">
        <v>0.5847</v>
      </c>
    </row>
    <row r="2480" spans="1:10" hidden="1">
      <c r="A2480" t="s">
        <v>570</v>
      </c>
      <c r="B2480">
        <v>266</v>
      </c>
      <c r="C2480" t="s">
        <v>845</v>
      </c>
      <c r="D2480">
        <v>269</v>
      </c>
      <c r="E2480" t="s">
        <v>206</v>
      </c>
      <c r="F2480" t="s">
        <v>1243</v>
      </c>
      <c r="G2480" t="s">
        <v>1243</v>
      </c>
      <c r="H2480" t="s">
        <v>1575</v>
      </c>
      <c r="I2480" t="s">
        <v>1575</v>
      </c>
      <c r="J2480">
        <v>1</v>
      </c>
    </row>
    <row r="2481" spans="1:10" hidden="1">
      <c r="A2481" t="s">
        <v>570</v>
      </c>
      <c r="B2481">
        <v>266</v>
      </c>
      <c r="C2481" t="s">
        <v>845</v>
      </c>
      <c r="D2481">
        <v>269</v>
      </c>
      <c r="E2481" t="s">
        <v>206</v>
      </c>
      <c r="F2481" t="s">
        <v>2311</v>
      </c>
      <c r="G2481" t="s">
        <v>2317</v>
      </c>
      <c r="H2481" t="s">
        <v>1342</v>
      </c>
      <c r="I2481" t="s">
        <v>1575</v>
      </c>
      <c r="J2481">
        <v>0.32300000000000001</v>
      </c>
    </row>
    <row r="2482" spans="1:10" hidden="1">
      <c r="A2482" t="s">
        <v>570</v>
      </c>
      <c r="B2482">
        <v>266</v>
      </c>
      <c r="C2482" t="s">
        <v>845</v>
      </c>
      <c r="D2482">
        <v>269</v>
      </c>
      <c r="E2482" t="s">
        <v>206</v>
      </c>
      <c r="F2482" t="s">
        <v>2311</v>
      </c>
      <c r="G2482" t="s">
        <v>2336</v>
      </c>
      <c r="H2482" t="s">
        <v>1497</v>
      </c>
      <c r="I2482" t="s">
        <v>1575</v>
      </c>
      <c r="J2482">
        <v>0.32990000000000003</v>
      </c>
    </row>
    <row r="2483" spans="1:10" hidden="1">
      <c r="A2483" t="s">
        <v>570</v>
      </c>
      <c r="B2483">
        <v>266</v>
      </c>
      <c r="C2483" t="s">
        <v>845</v>
      </c>
      <c r="D2483">
        <v>269</v>
      </c>
      <c r="E2483" t="s">
        <v>206</v>
      </c>
      <c r="F2483" t="s">
        <v>2311</v>
      </c>
      <c r="G2483" t="s">
        <v>2337</v>
      </c>
      <c r="H2483" t="s">
        <v>1364</v>
      </c>
      <c r="I2483" t="s">
        <v>1575</v>
      </c>
      <c r="J2483">
        <v>0.34710000000000002</v>
      </c>
    </row>
    <row r="2484" spans="1:10" hidden="1">
      <c r="A2484" t="s">
        <v>570</v>
      </c>
      <c r="B2484">
        <v>266</v>
      </c>
      <c r="C2484" t="s">
        <v>845</v>
      </c>
      <c r="D2484">
        <v>269</v>
      </c>
      <c r="E2484" t="s">
        <v>206</v>
      </c>
      <c r="F2484" t="s">
        <v>2320</v>
      </c>
      <c r="G2484" t="s">
        <v>2321</v>
      </c>
      <c r="H2484" t="s">
        <v>1287</v>
      </c>
      <c r="I2484" t="s">
        <v>1575</v>
      </c>
      <c r="J2484">
        <v>0.35049999999999998</v>
      </c>
    </row>
    <row r="2485" spans="1:10" hidden="1">
      <c r="A2485" t="s">
        <v>570</v>
      </c>
      <c r="B2485">
        <v>266</v>
      </c>
      <c r="C2485" t="s">
        <v>845</v>
      </c>
      <c r="D2485">
        <v>269</v>
      </c>
      <c r="E2485" t="s">
        <v>206</v>
      </c>
      <c r="F2485" t="s">
        <v>2320</v>
      </c>
      <c r="G2485" t="s">
        <v>2298</v>
      </c>
      <c r="H2485" t="s">
        <v>1296</v>
      </c>
      <c r="I2485" t="s">
        <v>1575</v>
      </c>
      <c r="J2485">
        <v>0.20269999999999999</v>
      </c>
    </row>
    <row r="2486" spans="1:10" hidden="1">
      <c r="A2486" t="s">
        <v>570</v>
      </c>
      <c r="B2486">
        <v>266</v>
      </c>
      <c r="C2486" t="s">
        <v>845</v>
      </c>
      <c r="D2486">
        <v>269</v>
      </c>
      <c r="E2486" t="s">
        <v>206</v>
      </c>
      <c r="F2486" t="s">
        <v>2322</v>
      </c>
      <c r="G2486" t="s">
        <v>2325</v>
      </c>
      <c r="H2486" t="s">
        <v>2344</v>
      </c>
      <c r="I2486" t="s">
        <v>1575</v>
      </c>
      <c r="J2486">
        <v>6.8999999999999999E-3</v>
      </c>
    </row>
    <row r="2487" spans="1:10" hidden="1">
      <c r="A2487" t="s">
        <v>570</v>
      </c>
      <c r="B2487">
        <v>266</v>
      </c>
      <c r="C2487" t="s">
        <v>845</v>
      </c>
      <c r="D2487">
        <v>269</v>
      </c>
      <c r="E2487" t="s">
        <v>206</v>
      </c>
      <c r="F2487" t="s">
        <v>2322</v>
      </c>
      <c r="G2487" t="s">
        <v>2326</v>
      </c>
      <c r="H2487" t="s">
        <v>2329</v>
      </c>
      <c r="I2487" t="s">
        <v>1575</v>
      </c>
      <c r="J2487">
        <v>1.03E-2</v>
      </c>
    </row>
    <row r="2488" spans="1:10" hidden="1">
      <c r="A2488" t="s">
        <v>570</v>
      </c>
      <c r="B2488">
        <v>266</v>
      </c>
      <c r="C2488" t="s">
        <v>845</v>
      </c>
      <c r="D2488">
        <v>269</v>
      </c>
      <c r="E2488" t="s">
        <v>206</v>
      </c>
      <c r="F2488" t="s">
        <v>2322</v>
      </c>
      <c r="G2488" t="s">
        <v>2327</v>
      </c>
      <c r="H2488" t="s">
        <v>2329</v>
      </c>
      <c r="I2488" t="s">
        <v>1575</v>
      </c>
      <c r="J2488">
        <v>1.03E-2</v>
      </c>
    </row>
    <row r="2489" spans="1:10" hidden="1">
      <c r="A2489" t="s">
        <v>570</v>
      </c>
      <c r="B2489">
        <v>266</v>
      </c>
      <c r="C2489" t="s">
        <v>845</v>
      </c>
      <c r="D2489">
        <v>269</v>
      </c>
      <c r="E2489" t="s">
        <v>206</v>
      </c>
      <c r="F2489" t="s">
        <v>2322</v>
      </c>
      <c r="G2489" t="s">
        <v>2352</v>
      </c>
      <c r="H2489" t="s">
        <v>2324</v>
      </c>
      <c r="I2489" t="s">
        <v>1575</v>
      </c>
      <c r="J2489">
        <v>3.3999999999999998E-3</v>
      </c>
    </row>
    <row r="2490" spans="1:10" hidden="1">
      <c r="A2490" t="s">
        <v>570</v>
      </c>
      <c r="B2490">
        <v>266</v>
      </c>
      <c r="C2490" t="s">
        <v>845</v>
      </c>
      <c r="D2490">
        <v>269</v>
      </c>
      <c r="E2490" t="s">
        <v>206</v>
      </c>
      <c r="F2490" t="s">
        <v>2322</v>
      </c>
      <c r="G2490" t="s">
        <v>2328</v>
      </c>
      <c r="H2490" t="s">
        <v>1335</v>
      </c>
      <c r="I2490" t="s">
        <v>1575</v>
      </c>
      <c r="J2490">
        <v>2.75E-2</v>
      </c>
    </row>
    <row r="2491" spans="1:10" hidden="1">
      <c r="A2491" t="s">
        <v>570</v>
      </c>
      <c r="B2491">
        <v>266</v>
      </c>
      <c r="C2491" t="s">
        <v>845</v>
      </c>
      <c r="D2491">
        <v>269</v>
      </c>
      <c r="E2491" t="s">
        <v>206</v>
      </c>
      <c r="F2491" t="s">
        <v>2322</v>
      </c>
      <c r="G2491" t="s">
        <v>2330</v>
      </c>
      <c r="H2491" t="s">
        <v>2466</v>
      </c>
      <c r="I2491" t="s">
        <v>1575</v>
      </c>
      <c r="J2491">
        <v>0.94159999999999999</v>
      </c>
    </row>
    <row r="2492" spans="1:10" hidden="1">
      <c r="A2492" t="s">
        <v>570</v>
      </c>
      <c r="B2492">
        <v>266</v>
      </c>
      <c r="C2492" t="s">
        <v>845</v>
      </c>
      <c r="D2492">
        <v>269</v>
      </c>
      <c r="E2492" t="s">
        <v>206</v>
      </c>
      <c r="F2492" t="s">
        <v>2332</v>
      </c>
      <c r="G2492" t="s">
        <v>2333</v>
      </c>
      <c r="H2492" t="s">
        <v>1299</v>
      </c>
      <c r="I2492" t="s">
        <v>1575</v>
      </c>
      <c r="J2492">
        <v>0.46739999999999998</v>
      </c>
    </row>
    <row r="2493" spans="1:10" hidden="1">
      <c r="A2493" t="s">
        <v>570</v>
      </c>
      <c r="B2493">
        <v>266</v>
      </c>
      <c r="C2493" t="s">
        <v>845</v>
      </c>
      <c r="D2493">
        <v>269</v>
      </c>
      <c r="E2493" t="s">
        <v>206</v>
      </c>
      <c r="F2493" t="s">
        <v>2332</v>
      </c>
      <c r="G2493" t="s">
        <v>2334</v>
      </c>
      <c r="H2493" t="s">
        <v>1291</v>
      </c>
      <c r="I2493" t="s">
        <v>1575</v>
      </c>
      <c r="J2493">
        <v>0.53259999999999996</v>
      </c>
    </row>
    <row r="2494" spans="1:10" hidden="1">
      <c r="A2494" t="s">
        <v>570</v>
      </c>
      <c r="B2494">
        <v>387</v>
      </c>
      <c r="C2494" t="s">
        <v>848</v>
      </c>
      <c r="D2494">
        <v>388</v>
      </c>
      <c r="E2494" t="s">
        <v>209</v>
      </c>
      <c r="F2494" t="s">
        <v>1243</v>
      </c>
      <c r="G2494" t="s">
        <v>1243</v>
      </c>
      <c r="H2494" t="s">
        <v>1357</v>
      </c>
      <c r="I2494" t="s">
        <v>1357</v>
      </c>
      <c r="J2494">
        <v>1</v>
      </c>
    </row>
    <row r="2495" spans="1:10" hidden="1">
      <c r="A2495" t="s">
        <v>570</v>
      </c>
      <c r="B2495">
        <v>387</v>
      </c>
      <c r="C2495" t="s">
        <v>848</v>
      </c>
      <c r="D2495">
        <v>388</v>
      </c>
      <c r="E2495" t="s">
        <v>209</v>
      </c>
      <c r="F2495" t="s">
        <v>2311</v>
      </c>
      <c r="G2495" t="s">
        <v>2312</v>
      </c>
      <c r="H2495" t="s">
        <v>2329</v>
      </c>
      <c r="I2495" t="s">
        <v>1357</v>
      </c>
      <c r="J2495">
        <v>0.25</v>
      </c>
    </row>
    <row r="2496" spans="1:10" hidden="1">
      <c r="A2496" t="s">
        <v>570</v>
      </c>
      <c r="B2496">
        <v>387</v>
      </c>
      <c r="C2496" t="s">
        <v>848</v>
      </c>
      <c r="D2496">
        <v>388</v>
      </c>
      <c r="E2496" t="s">
        <v>209</v>
      </c>
      <c r="F2496" t="s">
        <v>2311</v>
      </c>
      <c r="G2496" t="s">
        <v>2313</v>
      </c>
      <c r="H2496" t="s">
        <v>2344</v>
      </c>
      <c r="I2496" t="s">
        <v>1357</v>
      </c>
      <c r="J2496">
        <v>0.16669999999999999</v>
      </c>
    </row>
    <row r="2497" spans="1:10" hidden="1">
      <c r="A2497" t="s">
        <v>570</v>
      </c>
      <c r="B2497">
        <v>387</v>
      </c>
      <c r="C2497" t="s">
        <v>848</v>
      </c>
      <c r="D2497">
        <v>388</v>
      </c>
      <c r="E2497" t="s">
        <v>209</v>
      </c>
      <c r="F2497" t="s">
        <v>2311</v>
      </c>
      <c r="G2497" t="s">
        <v>2314</v>
      </c>
      <c r="H2497" t="s">
        <v>2329</v>
      </c>
      <c r="I2497" t="s">
        <v>1357</v>
      </c>
      <c r="J2497">
        <v>0.25</v>
      </c>
    </row>
    <row r="2498" spans="1:10" hidden="1">
      <c r="A2498" t="s">
        <v>570</v>
      </c>
      <c r="B2498">
        <v>387</v>
      </c>
      <c r="C2498" t="s">
        <v>848</v>
      </c>
      <c r="D2498">
        <v>388</v>
      </c>
      <c r="E2498" t="s">
        <v>209</v>
      </c>
      <c r="F2498" t="s">
        <v>2311</v>
      </c>
      <c r="G2498" t="s">
        <v>2315</v>
      </c>
      <c r="H2498" t="s">
        <v>2344</v>
      </c>
      <c r="I2498" t="s">
        <v>1357</v>
      </c>
      <c r="J2498">
        <v>0.16669999999999999</v>
      </c>
    </row>
    <row r="2499" spans="1:10" hidden="1">
      <c r="A2499" t="s">
        <v>570</v>
      </c>
      <c r="B2499">
        <v>387</v>
      </c>
      <c r="C2499" t="s">
        <v>848</v>
      </c>
      <c r="D2499">
        <v>388</v>
      </c>
      <c r="E2499" t="s">
        <v>209</v>
      </c>
      <c r="F2499" t="s">
        <v>2311</v>
      </c>
      <c r="G2499" t="s">
        <v>2316</v>
      </c>
      <c r="H2499" t="s">
        <v>2344</v>
      </c>
      <c r="I2499" t="s">
        <v>1357</v>
      </c>
      <c r="J2499">
        <v>0.16669999999999999</v>
      </c>
    </row>
    <row r="2500" spans="1:10" hidden="1">
      <c r="A2500" t="s">
        <v>570</v>
      </c>
      <c r="B2500">
        <v>387</v>
      </c>
      <c r="C2500" t="s">
        <v>848</v>
      </c>
      <c r="D2500">
        <v>388</v>
      </c>
      <c r="E2500" t="s">
        <v>209</v>
      </c>
      <c r="F2500" t="s">
        <v>2320</v>
      </c>
      <c r="G2500" t="s">
        <v>2298</v>
      </c>
      <c r="H2500" t="s">
        <v>1312</v>
      </c>
      <c r="I2500" t="s">
        <v>1357</v>
      </c>
      <c r="J2500">
        <v>0.41670000000000001</v>
      </c>
    </row>
    <row r="2501" spans="1:10" hidden="1">
      <c r="A2501" t="s">
        <v>570</v>
      </c>
      <c r="B2501">
        <v>387</v>
      </c>
      <c r="C2501" t="s">
        <v>848</v>
      </c>
      <c r="D2501">
        <v>388</v>
      </c>
      <c r="E2501" t="s">
        <v>209</v>
      </c>
      <c r="F2501" t="s">
        <v>2322</v>
      </c>
      <c r="G2501" t="s">
        <v>2330</v>
      </c>
      <c r="H2501" t="s">
        <v>1357</v>
      </c>
      <c r="I2501" t="s">
        <v>1357</v>
      </c>
      <c r="J2501">
        <v>1</v>
      </c>
    </row>
    <row r="2502" spans="1:10" hidden="1">
      <c r="A2502" t="s">
        <v>570</v>
      </c>
      <c r="B2502">
        <v>387</v>
      </c>
      <c r="C2502" t="s">
        <v>848</v>
      </c>
      <c r="D2502">
        <v>388</v>
      </c>
      <c r="E2502" t="s">
        <v>209</v>
      </c>
      <c r="F2502" t="s">
        <v>2332</v>
      </c>
      <c r="G2502" t="s">
        <v>2333</v>
      </c>
      <c r="H2502" t="s">
        <v>1248</v>
      </c>
      <c r="I2502" t="s">
        <v>1357</v>
      </c>
      <c r="J2502">
        <v>0.5</v>
      </c>
    </row>
    <row r="2503" spans="1:10" hidden="1">
      <c r="A2503" t="s">
        <v>570</v>
      </c>
      <c r="B2503">
        <v>387</v>
      </c>
      <c r="C2503" t="s">
        <v>848</v>
      </c>
      <c r="D2503">
        <v>388</v>
      </c>
      <c r="E2503" t="s">
        <v>209</v>
      </c>
      <c r="F2503" t="s">
        <v>2332</v>
      </c>
      <c r="G2503" t="s">
        <v>2334</v>
      </c>
      <c r="H2503" t="s">
        <v>1248</v>
      </c>
      <c r="I2503" t="s">
        <v>1357</v>
      </c>
      <c r="J2503">
        <v>0.5</v>
      </c>
    </row>
    <row r="2504" spans="1:10" hidden="1">
      <c r="A2504" t="s">
        <v>570</v>
      </c>
      <c r="B2504">
        <v>1067</v>
      </c>
      <c r="C2504" t="s">
        <v>486</v>
      </c>
      <c r="D2504">
        <v>1068</v>
      </c>
      <c r="E2504" t="s">
        <v>486</v>
      </c>
      <c r="F2504" t="s">
        <v>1243</v>
      </c>
      <c r="G2504" t="s">
        <v>1243</v>
      </c>
      <c r="H2504" t="s">
        <v>1497</v>
      </c>
      <c r="I2504" t="s">
        <v>1497</v>
      </c>
      <c r="J2504">
        <v>1</v>
      </c>
    </row>
    <row r="2505" spans="1:10" hidden="1">
      <c r="A2505" t="s">
        <v>570</v>
      </c>
      <c r="B2505">
        <v>1067</v>
      </c>
      <c r="C2505" t="s">
        <v>486</v>
      </c>
      <c r="D2505">
        <v>1068</v>
      </c>
      <c r="E2505" t="s">
        <v>486</v>
      </c>
      <c r="F2505" t="s">
        <v>2311</v>
      </c>
      <c r="G2505" t="s">
        <v>2343</v>
      </c>
      <c r="H2505" t="s">
        <v>1541</v>
      </c>
      <c r="I2505" t="s">
        <v>1497</v>
      </c>
      <c r="J2505">
        <v>0.28129999999999999</v>
      </c>
    </row>
    <row r="2506" spans="1:10" hidden="1">
      <c r="A2506" t="s">
        <v>570</v>
      </c>
      <c r="B2506">
        <v>1067</v>
      </c>
      <c r="C2506" t="s">
        <v>486</v>
      </c>
      <c r="D2506">
        <v>1068</v>
      </c>
      <c r="E2506" t="s">
        <v>486</v>
      </c>
      <c r="F2506" t="s">
        <v>2311</v>
      </c>
      <c r="G2506" t="s">
        <v>1250</v>
      </c>
      <c r="H2506" t="s">
        <v>1323</v>
      </c>
      <c r="I2506" t="s">
        <v>1497</v>
      </c>
      <c r="J2506">
        <v>0.1875</v>
      </c>
    </row>
    <row r="2507" spans="1:10" hidden="1">
      <c r="A2507" t="s">
        <v>570</v>
      </c>
      <c r="B2507">
        <v>1067</v>
      </c>
      <c r="C2507" t="s">
        <v>486</v>
      </c>
      <c r="D2507">
        <v>1068</v>
      </c>
      <c r="E2507" t="s">
        <v>486</v>
      </c>
      <c r="F2507" t="s">
        <v>2311</v>
      </c>
      <c r="G2507" t="s">
        <v>1401</v>
      </c>
      <c r="H2507" t="s">
        <v>1249</v>
      </c>
      <c r="I2507" t="s">
        <v>1497</v>
      </c>
      <c r="J2507">
        <v>0.26040000000000002</v>
      </c>
    </row>
    <row r="2508" spans="1:10" hidden="1">
      <c r="A2508" t="s">
        <v>570</v>
      </c>
      <c r="B2508">
        <v>1067</v>
      </c>
      <c r="C2508" t="s">
        <v>486</v>
      </c>
      <c r="D2508">
        <v>1068</v>
      </c>
      <c r="E2508" t="s">
        <v>486</v>
      </c>
      <c r="F2508" t="s">
        <v>2311</v>
      </c>
      <c r="G2508" t="s">
        <v>1357</v>
      </c>
      <c r="H2508" t="s">
        <v>1271</v>
      </c>
      <c r="I2508" t="s">
        <v>1497</v>
      </c>
      <c r="J2508">
        <v>0.27079999999999999</v>
      </c>
    </row>
    <row r="2509" spans="1:10" hidden="1">
      <c r="A2509" t="s">
        <v>570</v>
      </c>
      <c r="B2509">
        <v>1067</v>
      </c>
      <c r="C2509" t="s">
        <v>486</v>
      </c>
      <c r="D2509">
        <v>1068</v>
      </c>
      <c r="E2509" t="s">
        <v>486</v>
      </c>
      <c r="F2509" t="s">
        <v>2322</v>
      </c>
      <c r="G2509" t="s">
        <v>2323</v>
      </c>
      <c r="H2509" t="s">
        <v>2324</v>
      </c>
      <c r="I2509" t="s">
        <v>1497</v>
      </c>
      <c r="J2509">
        <v>1.04E-2</v>
      </c>
    </row>
    <row r="2510" spans="1:10" hidden="1">
      <c r="A2510" t="s">
        <v>570</v>
      </c>
      <c r="B2510">
        <v>1067</v>
      </c>
      <c r="C2510" t="s">
        <v>486</v>
      </c>
      <c r="D2510">
        <v>1068</v>
      </c>
      <c r="E2510" t="s">
        <v>486</v>
      </c>
      <c r="F2510" t="s">
        <v>2322</v>
      </c>
      <c r="G2510" t="s">
        <v>2325</v>
      </c>
      <c r="H2510" t="s">
        <v>1352</v>
      </c>
      <c r="I2510" t="s">
        <v>1497</v>
      </c>
      <c r="J2510">
        <v>7.2900000000000006E-2</v>
      </c>
    </row>
    <row r="2511" spans="1:10" hidden="1">
      <c r="A2511" t="s">
        <v>570</v>
      </c>
      <c r="B2511">
        <v>1067</v>
      </c>
      <c r="C2511" t="s">
        <v>486</v>
      </c>
      <c r="D2511">
        <v>1068</v>
      </c>
      <c r="E2511" t="s">
        <v>486</v>
      </c>
      <c r="F2511" t="s">
        <v>2322</v>
      </c>
      <c r="G2511" t="s">
        <v>2326</v>
      </c>
      <c r="H2511" t="s">
        <v>2329</v>
      </c>
      <c r="I2511" t="s">
        <v>1497</v>
      </c>
      <c r="J2511">
        <v>3.1300000000000001E-2</v>
      </c>
    </row>
    <row r="2512" spans="1:10" hidden="1">
      <c r="A2512" t="s">
        <v>570</v>
      </c>
      <c r="B2512">
        <v>1067</v>
      </c>
      <c r="C2512" t="s">
        <v>486</v>
      </c>
      <c r="D2512">
        <v>1068</v>
      </c>
      <c r="E2512" t="s">
        <v>486</v>
      </c>
      <c r="F2512" t="s">
        <v>2322</v>
      </c>
      <c r="G2512" t="s">
        <v>2327</v>
      </c>
      <c r="H2512" t="s">
        <v>2329</v>
      </c>
      <c r="I2512" t="s">
        <v>1497</v>
      </c>
      <c r="J2512">
        <v>3.1300000000000001E-2</v>
      </c>
    </row>
    <row r="2513" spans="1:10" hidden="1">
      <c r="A2513" t="s">
        <v>570</v>
      </c>
      <c r="B2513">
        <v>1067</v>
      </c>
      <c r="C2513" t="s">
        <v>486</v>
      </c>
      <c r="D2513">
        <v>1068</v>
      </c>
      <c r="E2513" t="s">
        <v>486</v>
      </c>
      <c r="F2513" t="s">
        <v>2322</v>
      </c>
      <c r="G2513" t="s">
        <v>2328</v>
      </c>
      <c r="H2513" t="s">
        <v>2335</v>
      </c>
      <c r="I2513" t="s">
        <v>1497</v>
      </c>
      <c r="J2513">
        <v>4.1700000000000001E-2</v>
      </c>
    </row>
    <row r="2514" spans="1:10" hidden="1">
      <c r="A2514" t="s">
        <v>570</v>
      </c>
      <c r="B2514">
        <v>1067</v>
      </c>
      <c r="C2514" t="s">
        <v>486</v>
      </c>
      <c r="D2514">
        <v>1068</v>
      </c>
      <c r="E2514" t="s">
        <v>486</v>
      </c>
      <c r="F2514" t="s">
        <v>2322</v>
      </c>
      <c r="G2514" t="s">
        <v>2330</v>
      </c>
      <c r="H2514" t="s">
        <v>1408</v>
      </c>
      <c r="I2514" t="s">
        <v>1497</v>
      </c>
      <c r="J2514">
        <v>0.8125</v>
      </c>
    </row>
    <row r="2515" spans="1:10" hidden="1">
      <c r="A2515" t="s">
        <v>570</v>
      </c>
      <c r="B2515">
        <v>1067</v>
      </c>
      <c r="C2515" t="s">
        <v>486</v>
      </c>
      <c r="D2515">
        <v>1068</v>
      </c>
      <c r="E2515" t="s">
        <v>486</v>
      </c>
      <c r="F2515" t="s">
        <v>2332</v>
      </c>
      <c r="G2515" t="s">
        <v>2333</v>
      </c>
      <c r="H2515" t="s">
        <v>1360</v>
      </c>
      <c r="I2515" t="s">
        <v>1497</v>
      </c>
      <c r="J2515">
        <v>0.4375</v>
      </c>
    </row>
    <row r="2516" spans="1:10" hidden="1">
      <c r="A2516" t="s">
        <v>570</v>
      </c>
      <c r="B2516">
        <v>1067</v>
      </c>
      <c r="C2516" t="s">
        <v>486</v>
      </c>
      <c r="D2516">
        <v>1068</v>
      </c>
      <c r="E2516" t="s">
        <v>486</v>
      </c>
      <c r="F2516" t="s">
        <v>2332</v>
      </c>
      <c r="G2516" t="s">
        <v>2334</v>
      </c>
      <c r="H2516" t="s">
        <v>1346</v>
      </c>
      <c r="I2516" t="s">
        <v>1497</v>
      </c>
      <c r="J2516">
        <v>0.54169999999999996</v>
      </c>
    </row>
    <row r="2517" spans="1:10" hidden="1">
      <c r="A2517" t="s">
        <v>570</v>
      </c>
      <c r="B2517">
        <v>1067</v>
      </c>
      <c r="C2517" t="s">
        <v>486</v>
      </c>
      <c r="D2517">
        <v>1068</v>
      </c>
      <c r="E2517" t="s">
        <v>486</v>
      </c>
      <c r="F2517" t="s">
        <v>2332</v>
      </c>
      <c r="G2517" t="s">
        <v>2366</v>
      </c>
      <c r="H2517" t="s">
        <v>2344</v>
      </c>
      <c r="I2517" t="s">
        <v>1497</v>
      </c>
      <c r="J2517">
        <v>2.0799999999999999E-2</v>
      </c>
    </row>
    <row r="2518" spans="1:10" hidden="1">
      <c r="A2518" t="s">
        <v>570</v>
      </c>
      <c r="B2518">
        <v>696</v>
      </c>
      <c r="C2518" t="s">
        <v>867</v>
      </c>
      <c r="D2518">
        <v>699</v>
      </c>
      <c r="E2518" t="s">
        <v>266</v>
      </c>
      <c r="F2518" t="s">
        <v>1243</v>
      </c>
      <c r="G2518" t="s">
        <v>1243</v>
      </c>
      <c r="H2518" t="s">
        <v>1438</v>
      </c>
      <c r="I2518" t="s">
        <v>1438</v>
      </c>
      <c r="J2518">
        <v>1</v>
      </c>
    </row>
    <row r="2519" spans="1:10" hidden="1">
      <c r="A2519" t="s">
        <v>570</v>
      </c>
      <c r="B2519">
        <v>696</v>
      </c>
      <c r="C2519" t="s">
        <v>867</v>
      </c>
      <c r="D2519">
        <v>699</v>
      </c>
      <c r="E2519" t="s">
        <v>266</v>
      </c>
      <c r="F2519" t="s">
        <v>2311</v>
      </c>
      <c r="G2519" t="s">
        <v>2343</v>
      </c>
      <c r="H2519" t="s">
        <v>1439</v>
      </c>
      <c r="I2519" t="s">
        <v>1438</v>
      </c>
      <c r="J2519">
        <v>0.248</v>
      </c>
    </row>
    <row r="2520" spans="1:10" hidden="1">
      <c r="A2520" t="s">
        <v>570</v>
      </c>
      <c r="B2520">
        <v>696</v>
      </c>
      <c r="C2520" t="s">
        <v>867</v>
      </c>
      <c r="D2520">
        <v>699</v>
      </c>
      <c r="E2520" t="s">
        <v>266</v>
      </c>
      <c r="F2520" t="s">
        <v>2311</v>
      </c>
      <c r="G2520" t="s">
        <v>1250</v>
      </c>
      <c r="H2520" t="s">
        <v>1560</v>
      </c>
      <c r="I2520" t="s">
        <v>1438</v>
      </c>
      <c r="J2520">
        <v>0.308</v>
      </c>
    </row>
    <row r="2521" spans="1:10" hidden="1">
      <c r="A2521" t="s">
        <v>570</v>
      </c>
      <c r="B2521">
        <v>696</v>
      </c>
      <c r="C2521" t="s">
        <v>867</v>
      </c>
      <c r="D2521">
        <v>699</v>
      </c>
      <c r="E2521" t="s">
        <v>266</v>
      </c>
      <c r="F2521" t="s">
        <v>2311</v>
      </c>
      <c r="G2521" t="s">
        <v>1401</v>
      </c>
      <c r="H2521" t="s">
        <v>1419</v>
      </c>
      <c r="I2521" t="s">
        <v>1438</v>
      </c>
      <c r="J2521">
        <v>0.22</v>
      </c>
    </row>
    <row r="2522" spans="1:10" hidden="1">
      <c r="A2522" t="s">
        <v>570</v>
      </c>
      <c r="B2522">
        <v>696</v>
      </c>
      <c r="C2522" t="s">
        <v>867</v>
      </c>
      <c r="D2522">
        <v>699</v>
      </c>
      <c r="E2522" t="s">
        <v>266</v>
      </c>
      <c r="F2522" t="s">
        <v>2311</v>
      </c>
      <c r="G2522" t="s">
        <v>1357</v>
      </c>
      <c r="H2522" t="s">
        <v>1458</v>
      </c>
      <c r="I2522" t="s">
        <v>1438</v>
      </c>
      <c r="J2522">
        <v>0.224</v>
      </c>
    </row>
    <row r="2523" spans="1:10" hidden="1">
      <c r="A2523" t="s">
        <v>570</v>
      </c>
      <c r="B2523">
        <v>696</v>
      </c>
      <c r="C2523" t="s">
        <v>867</v>
      </c>
      <c r="D2523">
        <v>699</v>
      </c>
      <c r="E2523" t="s">
        <v>266</v>
      </c>
      <c r="F2523" t="s">
        <v>2320</v>
      </c>
      <c r="G2523" t="s">
        <v>2321</v>
      </c>
      <c r="H2523" t="s">
        <v>1560</v>
      </c>
      <c r="I2523" t="s">
        <v>1438</v>
      </c>
      <c r="J2523">
        <v>0.308</v>
      </c>
    </row>
    <row r="2524" spans="1:10" hidden="1">
      <c r="A2524" t="s">
        <v>570</v>
      </c>
      <c r="B2524">
        <v>696</v>
      </c>
      <c r="C2524" t="s">
        <v>867</v>
      </c>
      <c r="D2524">
        <v>699</v>
      </c>
      <c r="E2524" t="s">
        <v>266</v>
      </c>
      <c r="F2524" t="s">
        <v>2320</v>
      </c>
      <c r="G2524" t="s">
        <v>2298</v>
      </c>
      <c r="H2524" t="s">
        <v>1402</v>
      </c>
      <c r="I2524" t="s">
        <v>1438</v>
      </c>
      <c r="J2524">
        <v>0.2</v>
      </c>
    </row>
    <row r="2525" spans="1:10" hidden="1">
      <c r="A2525" t="s">
        <v>570</v>
      </c>
      <c r="B2525">
        <v>696</v>
      </c>
      <c r="C2525" t="s">
        <v>867</v>
      </c>
      <c r="D2525">
        <v>699</v>
      </c>
      <c r="E2525" t="s">
        <v>266</v>
      </c>
      <c r="F2525" t="s">
        <v>2322</v>
      </c>
      <c r="G2525" t="s">
        <v>2325</v>
      </c>
      <c r="H2525" t="s">
        <v>2344</v>
      </c>
      <c r="I2525" t="s">
        <v>1438</v>
      </c>
      <c r="J2525">
        <v>8.0000000000000002E-3</v>
      </c>
    </row>
    <row r="2526" spans="1:10" hidden="1">
      <c r="A2526" t="s">
        <v>570</v>
      </c>
      <c r="B2526">
        <v>696</v>
      </c>
      <c r="C2526" t="s">
        <v>867</v>
      </c>
      <c r="D2526">
        <v>699</v>
      </c>
      <c r="E2526" t="s">
        <v>266</v>
      </c>
      <c r="F2526" t="s">
        <v>2322</v>
      </c>
      <c r="G2526" t="s">
        <v>2326</v>
      </c>
      <c r="H2526" t="s">
        <v>1352</v>
      </c>
      <c r="I2526" t="s">
        <v>1438</v>
      </c>
      <c r="J2526">
        <v>2.8000000000000001E-2</v>
      </c>
    </row>
    <row r="2527" spans="1:10" hidden="1">
      <c r="A2527" t="s">
        <v>570</v>
      </c>
      <c r="B2527">
        <v>696</v>
      </c>
      <c r="C2527" t="s">
        <v>867</v>
      </c>
      <c r="D2527">
        <v>699</v>
      </c>
      <c r="E2527" t="s">
        <v>266</v>
      </c>
      <c r="F2527" t="s">
        <v>2322</v>
      </c>
      <c r="G2527" t="s">
        <v>2327</v>
      </c>
      <c r="H2527" t="s">
        <v>2344</v>
      </c>
      <c r="I2527" t="s">
        <v>1438</v>
      </c>
      <c r="J2527">
        <v>8.0000000000000002E-3</v>
      </c>
    </row>
    <row r="2528" spans="1:10" hidden="1">
      <c r="A2528" t="s">
        <v>570</v>
      </c>
      <c r="B2528">
        <v>696</v>
      </c>
      <c r="C2528" t="s">
        <v>867</v>
      </c>
      <c r="D2528">
        <v>699</v>
      </c>
      <c r="E2528" t="s">
        <v>266</v>
      </c>
      <c r="F2528" t="s">
        <v>2322</v>
      </c>
      <c r="G2528" t="s">
        <v>2328</v>
      </c>
      <c r="H2528" t="s">
        <v>2344</v>
      </c>
      <c r="I2528" t="s">
        <v>1438</v>
      </c>
      <c r="J2528">
        <v>8.0000000000000002E-3</v>
      </c>
    </row>
    <row r="2529" spans="1:10" hidden="1">
      <c r="A2529" t="s">
        <v>570</v>
      </c>
      <c r="B2529">
        <v>696</v>
      </c>
      <c r="C2529" t="s">
        <v>867</v>
      </c>
      <c r="D2529">
        <v>699</v>
      </c>
      <c r="E2529" t="s">
        <v>266</v>
      </c>
      <c r="F2529" t="s">
        <v>2322</v>
      </c>
      <c r="G2529" t="s">
        <v>2330</v>
      </c>
      <c r="H2529" t="s">
        <v>1370</v>
      </c>
      <c r="I2529" t="s">
        <v>1438</v>
      </c>
      <c r="J2529">
        <v>0.94799999999999995</v>
      </c>
    </row>
    <row r="2530" spans="1:10" hidden="1">
      <c r="A2530" t="s">
        <v>570</v>
      </c>
      <c r="B2530">
        <v>696</v>
      </c>
      <c r="C2530" t="s">
        <v>867</v>
      </c>
      <c r="D2530">
        <v>699</v>
      </c>
      <c r="E2530" t="s">
        <v>266</v>
      </c>
      <c r="F2530" t="s">
        <v>2332</v>
      </c>
      <c r="G2530" t="s">
        <v>2333</v>
      </c>
      <c r="H2530" t="s">
        <v>1317</v>
      </c>
      <c r="I2530" t="s">
        <v>1438</v>
      </c>
      <c r="J2530">
        <v>0.496</v>
      </c>
    </row>
    <row r="2531" spans="1:10" hidden="1">
      <c r="A2531" t="s">
        <v>570</v>
      </c>
      <c r="B2531">
        <v>696</v>
      </c>
      <c r="C2531" t="s">
        <v>867</v>
      </c>
      <c r="D2531">
        <v>699</v>
      </c>
      <c r="E2531" t="s">
        <v>266</v>
      </c>
      <c r="F2531" t="s">
        <v>2332</v>
      </c>
      <c r="G2531" t="s">
        <v>2334</v>
      </c>
      <c r="H2531" t="s">
        <v>1277</v>
      </c>
      <c r="I2531" t="s">
        <v>1438</v>
      </c>
      <c r="J2531">
        <v>0.504</v>
      </c>
    </row>
    <row r="2532" spans="1:10" hidden="1">
      <c r="A2532" t="s">
        <v>570</v>
      </c>
      <c r="B2532">
        <v>696</v>
      </c>
      <c r="C2532" t="s">
        <v>867</v>
      </c>
      <c r="D2532">
        <v>698</v>
      </c>
      <c r="E2532" t="s">
        <v>379</v>
      </c>
      <c r="F2532" t="s">
        <v>1243</v>
      </c>
      <c r="G2532" t="s">
        <v>1243</v>
      </c>
      <c r="H2532" t="s">
        <v>2469</v>
      </c>
      <c r="I2532" t="s">
        <v>2469</v>
      </c>
      <c r="J2532">
        <v>1</v>
      </c>
    </row>
    <row r="2533" spans="1:10" hidden="1">
      <c r="A2533" t="s">
        <v>570</v>
      </c>
      <c r="B2533">
        <v>696</v>
      </c>
      <c r="C2533" t="s">
        <v>867</v>
      </c>
      <c r="D2533">
        <v>698</v>
      </c>
      <c r="E2533" t="s">
        <v>379</v>
      </c>
      <c r="F2533" t="s">
        <v>2311</v>
      </c>
      <c r="G2533" t="s">
        <v>2312</v>
      </c>
      <c r="H2533" t="s">
        <v>1510</v>
      </c>
      <c r="I2533" t="s">
        <v>2469</v>
      </c>
      <c r="J2533">
        <v>0.1293</v>
      </c>
    </row>
    <row r="2534" spans="1:10" hidden="1">
      <c r="A2534" t="s">
        <v>570</v>
      </c>
      <c r="B2534">
        <v>696</v>
      </c>
      <c r="C2534" t="s">
        <v>867</v>
      </c>
      <c r="D2534">
        <v>698</v>
      </c>
      <c r="E2534" t="s">
        <v>379</v>
      </c>
      <c r="F2534" t="s">
        <v>2311</v>
      </c>
      <c r="G2534" t="s">
        <v>2313</v>
      </c>
      <c r="H2534" t="s">
        <v>1458</v>
      </c>
      <c r="I2534" t="s">
        <v>2469</v>
      </c>
      <c r="J2534">
        <v>0.1207</v>
      </c>
    </row>
    <row r="2535" spans="1:10" hidden="1">
      <c r="A2535" t="s">
        <v>570</v>
      </c>
      <c r="B2535">
        <v>696</v>
      </c>
      <c r="C2535" t="s">
        <v>867</v>
      </c>
      <c r="D2535">
        <v>698</v>
      </c>
      <c r="E2535" t="s">
        <v>379</v>
      </c>
      <c r="F2535" t="s">
        <v>2311</v>
      </c>
      <c r="G2535" t="s">
        <v>2314</v>
      </c>
      <c r="H2535" t="s">
        <v>1296</v>
      </c>
      <c r="I2535" t="s">
        <v>2469</v>
      </c>
      <c r="J2535">
        <v>0.12720000000000001</v>
      </c>
    </row>
    <row r="2536" spans="1:10" hidden="1">
      <c r="A2536" t="s">
        <v>570</v>
      </c>
      <c r="B2536">
        <v>696</v>
      </c>
      <c r="C2536" t="s">
        <v>867</v>
      </c>
      <c r="D2536">
        <v>698</v>
      </c>
      <c r="E2536" t="s">
        <v>379</v>
      </c>
      <c r="F2536" t="s">
        <v>2311</v>
      </c>
      <c r="G2536" t="s">
        <v>2315</v>
      </c>
      <c r="H2536" t="s">
        <v>1296</v>
      </c>
      <c r="I2536" t="s">
        <v>2469</v>
      </c>
      <c r="J2536">
        <v>0.12720000000000001</v>
      </c>
    </row>
    <row r="2537" spans="1:10" hidden="1">
      <c r="A2537" t="s">
        <v>570</v>
      </c>
      <c r="B2537">
        <v>696</v>
      </c>
      <c r="C2537" t="s">
        <v>867</v>
      </c>
      <c r="D2537">
        <v>698</v>
      </c>
      <c r="E2537" t="s">
        <v>379</v>
      </c>
      <c r="F2537" t="s">
        <v>2311</v>
      </c>
      <c r="G2537" t="s">
        <v>2316</v>
      </c>
      <c r="H2537" t="s">
        <v>1306</v>
      </c>
      <c r="I2537" t="s">
        <v>2469</v>
      </c>
      <c r="J2537">
        <v>0.1358</v>
      </c>
    </row>
    <row r="2538" spans="1:10" hidden="1">
      <c r="A2538" t="s">
        <v>570</v>
      </c>
      <c r="B2538">
        <v>696</v>
      </c>
      <c r="C2538" t="s">
        <v>867</v>
      </c>
      <c r="D2538">
        <v>698</v>
      </c>
      <c r="E2538" t="s">
        <v>379</v>
      </c>
      <c r="F2538" t="s">
        <v>2311</v>
      </c>
      <c r="G2538" t="s">
        <v>2317</v>
      </c>
      <c r="H2538" t="s">
        <v>1321</v>
      </c>
      <c r="I2538" t="s">
        <v>2469</v>
      </c>
      <c r="J2538">
        <v>0.12280000000000001</v>
      </c>
    </row>
    <row r="2539" spans="1:10" hidden="1">
      <c r="A2539" t="s">
        <v>570</v>
      </c>
      <c r="B2539">
        <v>696</v>
      </c>
      <c r="C2539" t="s">
        <v>867</v>
      </c>
      <c r="D2539">
        <v>698</v>
      </c>
      <c r="E2539" t="s">
        <v>379</v>
      </c>
      <c r="F2539" t="s">
        <v>2311</v>
      </c>
      <c r="G2539" t="s">
        <v>2318</v>
      </c>
      <c r="H2539" t="s">
        <v>1308</v>
      </c>
      <c r="I2539" t="s">
        <v>2469</v>
      </c>
      <c r="J2539">
        <v>0.1164</v>
      </c>
    </row>
    <row r="2540" spans="1:10" hidden="1">
      <c r="A2540" t="s">
        <v>570</v>
      </c>
      <c r="B2540">
        <v>696</v>
      </c>
      <c r="C2540" t="s">
        <v>867</v>
      </c>
      <c r="D2540">
        <v>698</v>
      </c>
      <c r="E2540" t="s">
        <v>379</v>
      </c>
      <c r="F2540" t="s">
        <v>2311</v>
      </c>
      <c r="G2540" t="s">
        <v>2319</v>
      </c>
      <c r="H2540" t="s">
        <v>1458</v>
      </c>
      <c r="I2540" t="s">
        <v>2469</v>
      </c>
      <c r="J2540">
        <v>0.1207</v>
      </c>
    </row>
    <row r="2541" spans="1:10" hidden="1">
      <c r="A2541" t="s">
        <v>570</v>
      </c>
      <c r="B2541">
        <v>696</v>
      </c>
      <c r="C2541" t="s">
        <v>867</v>
      </c>
      <c r="D2541">
        <v>698</v>
      </c>
      <c r="E2541" t="s">
        <v>379</v>
      </c>
      <c r="F2541" t="s">
        <v>2320</v>
      </c>
      <c r="G2541" t="s">
        <v>2321</v>
      </c>
      <c r="H2541" t="s">
        <v>1663</v>
      </c>
      <c r="I2541" t="s">
        <v>2469</v>
      </c>
      <c r="J2541">
        <v>0.36420000000000002</v>
      </c>
    </row>
    <row r="2542" spans="1:10" hidden="1">
      <c r="A2542" t="s">
        <v>570</v>
      </c>
      <c r="B2542">
        <v>696</v>
      </c>
      <c r="C2542" t="s">
        <v>867</v>
      </c>
      <c r="D2542">
        <v>698</v>
      </c>
      <c r="E2542" t="s">
        <v>379</v>
      </c>
      <c r="F2542" t="s">
        <v>2320</v>
      </c>
      <c r="G2542" t="s">
        <v>2338</v>
      </c>
      <c r="H2542" t="s">
        <v>1252</v>
      </c>
      <c r="I2542" t="s">
        <v>2469</v>
      </c>
      <c r="J2542">
        <v>1.9400000000000001E-2</v>
      </c>
    </row>
    <row r="2543" spans="1:10" hidden="1">
      <c r="A2543" t="s">
        <v>570</v>
      </c>
      <c r="B2543">
        <v>696</v>
      </c>
      <c r="C2543" t="s">
        <v>867</v>
      </c>
      <c r="D2543">
        <v>698</v>
      </c>
      <c r="E2543" t="s">
        <v>379</v>
      </c>
      <c r="F2543" t="s">
        <v>2320</v>
      </c>
      <c r="G2543" t="s">
        <v>2298</v>
      </c>
      <c r="H2543" t="s">
        <v>1585</v>
      </c>
      <c r="I2543" t="s">
        <v>2469</v>
      </c>
      <c r="J2543">
        <v>0.18529999999999999</v>
      </c>
    </row>
    <row r="2544" spans="1:10" hidden="1">
      <c r="A2544" t="s">
        <v>570</v>
      </c>
      <c r="B2544">
        <v>696</v>
      </c>
      <c r="C2544" t="s">
        <v>867</v>
      </c>
      <c r="D2544">
        <v>698</v>
      </c>
      <c r="E2544" t="s">
        <v>379</v>
      </c>
      <c r="F2544" t="s">
        <v>2322</v>
      </c>
      <c r="G2544" t="s">
        <v>2323</v>
      </c>
      <c r="H2544" t="s">
        <v>2329</v>
      </c>
      <c r="I2544" t="s">
        <v>2469</v>
      </c>
      <c r="J2544">
        <v>6.4999999999999997E-3</v>
      </c>
    </row>
    <row r="2545" spans="1:10" hidden="1">
      <c r="A2545" t="s">
        <v>570</v>
      </c>
      <c r="B2545">
        <v>696</v>
      </c>
      <c r="C2545" t="s">
        <v>867</v>
      </c>
      <c r="D2545">
        <v>698</v>
      </c>
      <c r="E2545" t="s">
        <v>379</v>
      </c>
      <c r="F2545" t="s">
        <v>2322</v>
      </c>
      <c r="G2545" t="s">
        <v>2326</v>
      </c>
      <c r="H2545" t="s">
        <v>1357</v>
      </c>
      <c r="I2545" t="s">
        <v>2469</v>
      </c>
      <c r="J2545">
        <v>2.5899999999999999E-2</v>
      </c>
    </row>
    <row r="2546" spans="1:10" hidden="1">
      <c r="A2546" t="s">
        <v>570</v>
      </c>
      <c r="B2546">
        <v>696</v>
      </c>
      <c r="C2546" t="s">
        <v>867</v>
      </c>
      <c r="D2546">
        <v>698</v>
      </c>
      <c r="E2546" t="s">
        <v>379</v>
      </c>
      <c r="F2546" t="s">
        <v>2322</v>
      </c>
      <c r="G2546" t="s">
        <v>2327</v>
      </c>
      <c r="H2546" t="s">
        <v>1250</v>
      </c>
      <c r="I2546" t="s">
        <v>2469</v>
      </c>
      <c r="J2546">
        <v>2.1600000000000001E-2</v>
      </c>
    </row>
    <row r="2547" spans="1:10" hidden="1">
      <c r="A2547" t="s">
        <v>570</v>
      </c>
      <c r="B2547">
        <v>696</v>
      </c>
      <c r="C2547" t="s">
        <v>867</v>
      </c>
      <c r="D2547">
        <v>698</v>
      </c>
      <c r="E2547" t="s">
        <v>379</v>
      </c>
      <c r="F2547" t="s">
        <v>2322</v>
      </c>
      <c r="G2547" t="s">
        <v>2352</v>
      </c>
      <c r="H2547" t="s">
        <v>2329</v>
      </c>
      <c r="I2547" t="s">
        <v>2469</v>
      </c>
      <c r="J2547">
        <v>6.4999999999999997E-3</v>
      </c>
    </row>
    <row r="2548" spans="1:10" hidden="1">
      <c r="A2548" t="s">
        <v>570</v>
      </c>
      <c r="B2548">
        <v>696</v>
      </c>
      <c r="C2548" t="s">
        <v>867</v>
      </c>
      <c r="D2548">
        <v>698</v>
      </c>
      <c r="E2548" t="s">
        <v>379</v>
      </c>
      <c r="F2548" t="s">
        <v>2322</v>
      </c>
      <c r="G2548" t="s">
        <v>2328</v>
      </c>
      <c r="H2548" t="s">
        <v>1352</v>
      </c>
      <c r="I2548" t="s">
        <v>2469</v>
      </c>
      <c r="J2548">
        <v>1.5100000000000001E-2</v>
      </c>
    </row>
    <row r="2549" spans="1:10" hidden="1">
      <c r="A2549" t="s">
        <v>570</v>
      </c>
      <c r="B2549">
        <v>696</v>
      </c>
      <c r="C2549" t="s">
        <v>867</v>
      </c>
      <c r="D2549">
        <v>698</v>
      </c>
      <c r="E2549" t="s">
        <v>379</v>
      </c>
      <c r="F2549" t="s">
        <v>2322</v>
      </c>
      <c r="G2549" t="s">
        <v>2330</v>
      </c>
      <c r="H2549" t="s">
        <v>2386</v>
      </c>
      <c r="I2549" t="s">
        <v>2469</v>
      </c>
      <c r="J2549">
        <v>0.92459999999999998</v>
      </c>
    </row>
    <row r="2550" spans="1:10" hidden="1">
      <c r="A2550" t="s">
        <v>570</v>
      </c>
      <c r="B2550">
        <v>696</v>
      </c>
      <c r="C2550" t="s">
        <v>867</v>
      </c>
      <c r="D2550">
        <v>698</v>
      </c>
      <c r="E2550" t="s">
        <v>379</v>
      </c>
      <c r="F2550" t="s">
        <v>2332</v>
      </c>
      <c r="G2550" t="s">
        <v>2333</v>
      </c>
      <c r="H2550" t="s">
        <v>1616</v>
      </c>
      <c r="I2550" t="s">
        <v>2469</v>
      </c>
      <c r="J2550">
        <v>0.4763</v>
      </c>
    </row>
    <row r="2551" spans="1:10" hidden="1">
      <c r="A2551" t="s">
        <v>570</v>
      </c>
      <c r="B2551">
        <v>696</v>
      </c>
      <c r="C2551" t="s">
        <v>867</v>
      </c>
      <c r="D2551">
        <v>698</v>
      </c>
      <c r="E2551" t="s">
        <v>379</v>
      </c>
      <c r="F2551" t="s">
        <v>2332</v>
      </c>
      <c r="G2551" t="s">
        <v>2334</v>
      </c>
      <c r="H2551" t="s">
        <v>1282</v>
      </c>
      <c r="I2551" t="s">
        <v>2469</v>
      </c>
      <c r="J2551">
        <v>0.52370000000000005</v>
      </c>
    </row>
    <row r="2552" spans="1:10" hidden="1">
      <c r="A2552" t="s">
        <v>570</v>
      </c>
      <c r="B2552">
        <v>696</v>
      </c>
      <c r="C2552" t="s">
        <v>867</v>
      </c>
      <c r="D2552">
        <v>1636</v>
      </c>
      <c r="E2552" t="s">
        <v>461</v>
      </c>
      <c r="F2552" t="s">
        <v>1243</v>
      </c>
      <c r="G2552" t="s">
        <v>1243</v>
      </c>
      <c r="H2552" t="s">
        <v>1441</v>
      </c>
      <c r="I2552" t="s">
        <v>1441</v>
      </c>
      <c r="J2552">
        <v>1</v>
      </c>
    </row>
    <row r="2553" spans="1:10" hidden="1">
      <c r="A2553" t="s">
        <v>570</v>
      </c>
      <c r="B2553">
        <v>696</v>
      </c>
      <c r="C2553" t="s">
        <v>867</v>
      </c>
      <c r="D2553">
        <v>1636</v>
      </c>
      <c r="E2553" t="s">
        <v>461</v>
      </c>
      <c r="F2553" t="s">
        <v>2311</v>
      </c>
      <c r="G2553" t="s">
        <v>2336</v>
      </c>
      <c r="H2553" t="s">
        <v>1321</v>
      </c>
      <c r="I2553" t="s">
        <v>1441</v>
      </c>
      <c r="J2553">
        <v>0.58160000000000001</v>
      </c>
    </row>
    <row r="2554" spans="1:10" hidden="1">
      <c r="A2554" t="s">
        <v>570</v>
      </c>
      <c r="B2554">
        <v>696</v>
      </c>
      <c r="C2554" t="s">
        <v>867</v>
      </c>
      <c r="D2554">
        <v>1636</v>
      </c>
      <c r="E2554" t="s">
        <v>461</v>
      </c>
      <c r="F2554" t="s">
        <v>2311</v>
      </c>
      <c r="G2554" t="s">
        <v>2337</v>
      </c>
      <c r="H2554" t="s">
        <v>1281</v>
      </c>
      <c r="I2554" t="s">
        <v>1441</v>
      </c>
      <c r="J2554">
        <v>0.41839999999999999</v>
      </c>
    </row>
    <row r="2555" spans="1:10" hidden="1">
      <c r="A2555" t="s">
        <v>570</v>
      </c>
      <c r="B2555">
        <v>696</v>
      </c>
      <c r="C2555" t="s">
        <v>867</v>
      </c>
      <c r="D2555">
        <v>1636</v>
      </c>
      <c r="E2555" t="s">
        <v>461</v>
      </c>
      <c r="F2555" t="s">
        <v>2320</v>
      </c>
      <c r="G2555" t="s">
        <v>2321</v>
      </c>
      <c r="H2555" t="s">
        <v>1336</v>
      </c>
      <c r="I2555" t="s">
        <v>1441</v>
      </c>
      <c r="J2555">
        <v>0.38779999999999998</v>
      </c>
    </row>
    <row r="2556" spans="1:10" hidden="1">
      <c r="A2556" t="s">
        <v>570</v>
      </c>
      <c r="B2556">
        <v>696</v>
      </c>
      <c r="C2556" t="s">
        <v>867</v>
      </c>
      <c r="D2556">
        <v>1636</v>
      </c>
      <c r="E2556" t="s">
        <v>461</v>
      </c>
      <c r="F2556" t="s">
        <v>2320</v>
      </c>
      <c r="G2556" t="s">
        <v>2298</v>
      </c>
      <c r="H2556" t="s">
        <v>1460</v>
      </c>
      <c r="I2556" t="s">
        <v>1441</v>
      </c>
      <c r="J2556">
        <v>0.2041</v>
      </c>
    </row>
    <row r="2557" spans="1:10" hidden="1">
      <c r="A2557" t="s">
        <v>570</v>
      </c>
      <c r="B2557">
        <v>696</v>
      </c>
      <c r="C2557" t="s">
        <v>867</v>
      </c>
      <c r="D2557">
        <v>1636</v>
      </c>
      <c r="E2557" t="s">
        <v>461</v>
      </c>
      <c r="F2557" t="s">
        <v>2322</v>
      </c>
      <c r="G2557" t="s">
        <v>2326</v>
      </c>
      <c r="H2557" t="s">
        <v>2329</v>
      </c>
      <c r="I2557" t="s">
        <v>1441</v>
      </c>
      <c r="J2557">
        <v>3.0599999999999999E-2</v>
      </c>
    </row>
    <row r="2558" spans="1:10" hidden="1">
      <c r="A2558" t="s">
        <v>570</v>
      </c>
      <c r="B2558">
        <v>696</v>
      </c>
      <c r="C2558" t="s">
        <v>867</v>
      </c>
      <c r="D2558">
        <v>1636</v>
      </c>
      <c r="E2558" t="s">
        <v>461</v>
      </c>
      <c r="F2558" t="s">
        <v>2322</v>
      </c>
      <c r="G2558" t="s">
        <v>2327</v>
      </c>
      <c r="H2558" t="s">
        <v>2329</v>
      </c>
      <c r="I2558" t="s">
        <v>1441</v>
      </c>
      <c r="J2558">
        <v>3.0599999999999999E-2</v>
      </c>
    </row>
    <row r="2559" spans="1:10" hidden="1">
      <c r="A2559" t="s">
        <v>570</v>
      </c>
      <c r="B2559">
        <v>696</v>
      </c>
      <c r="C2559" t="s">
        <v>867</v>
      </c>
      <c r="D2559">
        <v>1636</v>
      </c>
      <c r="E2559" t="s">
        <v>461</v>
      </c>
      <c r="F2559" t="s">
        <v>2322</v>
      </c>
      <c r="G2559" t="s">
        <v>2328</v>
      </c>
      <c r="H2559" t="s">
        <v>2324</v>
      </c>
      <c r="I2559" t="s">
        <v>1441</v>
      </c>
      <c r="J2559">
        <v>1.0200000000000001E-2</v>
      </c>
    </row>
    <row r="2560" spans="1:10" hidden="1">
      <c r="A2560" t="s">
        <v>570</v>
      </c>
      <c r="B2560">
        <v>696</v>
      </c>
      <c r="C2560" t="s">
        <v>867</v>
      </c>
      <c r="D2560">
        <v>1636</v>
      </c>
      <c r="E2560" t="s">
        <v>461</v>
      </c>
      <c r="F2560" t="s">
        <v>2322</v>
      </c>
      <c r="G2560" t="s">
        <v>2330</v>
      </c>
      <c r="H2560" t="s">
        <v>1611</v>
      </c>
      <c r="I2560" t="s">
        <v>1441</v>
      </c>
      <c r="J2560">
        <v>0.92859999999999998</v>
      </c>
    </row>
    <row r="2561" spans="1:10" hidden="1">
      <c r="A2561" t="s">
        <v>570</v>
      </c>
      <c r="B2561">
        <v>696</v>
      </c>
      <c r="C2561" t="s">
        <v>867</v>
      </c>
      <c r="D2561">
        <v>1636</v>
      </c>
      <c r="E2561" t="s">
        <v>461</v>
      </c>
      <c r="F2561" t="s">
        <v>2332</v>
      </c>
      <c r="G2561" t="s">
        <v>2333</v>
      </c>
      <c r="H2561" t="s">
        <v>1360</v>
      </c>
      <c r="I2561" t="s">
        <v>1441</v>
      </c>
      <c r="J2561">
        <v>0.42859999999999998</v>
      </c>
    </row>
    <row r="2562" spans="1:10" hidden="1">
      <c r="A2562" t="s">
        <v>570</v>
      </c>
      <c r="B2562">
        <v>696</v>
      </c>
      <c r="C2562" t="s">
        <v>867</v>
      </c>
      <c r="D2562">
        <v>1636</v>
      </c>
      <c r="E2562" t="s">
        <v>461</v>
      </c>
      <c r="F2562" t="s">
        <v>2332</v>
      </c>
      <c r="G2562" t="s">
        <v>2334</v>
      </c>
      <c r="H2562" t="s">
        <v>1458</v>
      </c>
      <c r="I2562" t="s">
        <v>1441</v>
      </c>
      <c r="J2562">
        <v>0.57140000000000002</v>
      </c>
    </row>
    <row r="2563" spans="1:10" hidden="1">
      <c r="A2563" t="s">
        <v>570</v>
      </c>
      <c r="B2563">
        <v>798</v>
      </c>
      <c r="C2563" t="s">
        <v>869</v>
      </c>
      <c r="D2563">
        <v>799</v>
      </c>
      <c r="E2563" t="s">
        <v>204</v>
      </c>
      <c r="F2563" t="s">
        <v>1243</v>
      </c>
      <c r="G2563" t="s">
        <v>1243</v>
      </c>
      <c r="H2563" t="s">
        <v>1572</v>
      </c>
      <c r="I2563" t="s">
        <v>1572</v>
      </c>
      <c r="J2563">
        <v>1</v>
      </c>
    </row>
    <row r="2564" spans="1:10" hidden="1">
      <c r="A2564" t="s">
        <v>570</v>
      </c>
      <c r="B2564">
        <v>798</v>
      </c>
      <c r="C2564" t="s">
        <v>869</v>
      </c>
      <c r="D2564">
        <v>799</v>
      </c>
      <c r="E2564" t="s">
        <v>204</v>
      </c>
      <c r="F2564" t="s">
        <v>2311</v>
      </c>
      <c r="G2564" t="s">
        <v>2343</v>
      </c>
      <c r="H2564" t="s">
        <v>1294</v>
      </c>
      <c r="I2564" t="s">
        <v>1572</v>
      </c>
      <c r="J2564">
        <v>0.27760000000000001</v>
      </c>
    </row>
    <row r="2565" spans="1:10" hidden="1">
      <c r="A2565" t="s">
        <v>570</v>
      </c>
      <c r="B2565">
        <v>798</v>
      </c>
      <c r="C2565" t="s">
        <v>869</v>
      </c>
      <c r="D2565">
        <v>799</v>
      </c>
      <c r="E2565" t="s">
        <v>204</v>
      </c>
      <c r="F2565" t="s">
        <v>2311</v>
      </c>
      <c r="G2565" t="s">
        <v>1250</v>
      </c>
      <c r="H2565" t="s">
        <v>1321</v>
      </c>
      <c r="I2565" t="s">
        <v>1572</v>
      </c>
      <c r="J2565">
        <v>0.2167</v>
      </c>
    </row>
    <row r="2566" spans="1:10" hidden="1">
      <c r="A2566" t="s">
        <v>570</v>
      </c>
      <c r="B2566">
        <v>798</v>
      </c>
      <c r="C2566" t="s">
        <v>869</v>
      </c>
      <c r="D2566">
        <v>799</v>
      </c>
      <c r="E2566" t="s">
        <v>204</v>
      </c>
      <c r="F2566" t="s">
        <v>2311</v>
      </c>
      <c r="G2566" t="s">
        <v>1401</v>
      </c>
      <c r="H2566" t="s">
        <v>1444</v>
      </c>
      <c r="I2566" t="s">
        <v>1572</v>
      </c>
      <c r="J2566">
        <v>0.26619999999999999</v>
      </c>
    </row>
    <row r="2567" spans="1:10" hidden="1">
      <c r="A2567" t="s">
        <v>570</v>
      </c>
      <c r="B2567">
        <v>798</v>
      </c>
      <c r="C2567" t="s">
        <v>869</v>
      </c>
      <c r="D2567">
        <v>799</v>
      </c>
      <c r="E2567" t="s">
        <v>204</v>
      </c>
      <c r="F2567" t="s">
        <v>2311</v>
      </c>
      <c r="G2567" t="s">
        <v>1357</v>
      </c>
      <c r="H2567" t="s">
        <v>1306</v>
      </c>
      <c r="I2567" t="s">
        <v>1572</v>
      </c>
      <c r="J2567">
        <v>0.23949999999999999</v>
      </c>
    </row>
    <row r="2568" spans="1:10" hidden="1">
      <c r="A2568" t="s">
        <v>570</v>
      </c>
      <c r="B2568">
        <v>798</v>
      </c>
      <c r="C2568" t="s">
        <v>869</v>
      </c>
      <c r="D2568">
        <v>799</v>
      </c>
      <c r="E2568" t="s">
        <v>204</v>
      </c>
      <c r="F2568" t="s">
        <v>2320</v>
      </c>
      <c r="G2568" t="s">
        <v>2321</v>
      </c>
      <c r="H2568" t="s">
        <v>1640</v>
      </c>
      <c r="I2568" t="s">
        <v>1572</v>
      </c>
      <c r="J2568">
        <v>0.50190000000000001</v>
      </c>
    </row>
    <row r="2569" spans="1:10" hidden="1">
      <c r="A2569" t="s">
        <v>570</v>
      </c>
      <c r="B2569">
        <v>798</v>
      </c>
      <c r="C2569" t="s">
        <v>869</v>
      </c>
      <c r="D2569">
        <v>799</v>
      </c>
      <c r="E2569" t="s">
        <v>204</v>
      </c>
      <c r="F2569" t="s">
        <v>2320</v>
      </c>
      <c r="G2569" t="s">
        <v>2338</v>
      </c>
      <c r="H2569" t="s">
        <v>1401</v>
      </c>
      <c r="I2569" t="s">
        <v>1572</v>
      </c>
      <c r="J2569">
        <v>4.1799999999999997E-2</v>
      </c>
    </row>
    <row r="2570" spans="1:10" hidden="1">
      <c r="A2570" t="s">
        <v>570</v>
      </c>
      <c r="B2570">
        <v>798</v>
      </c>
      <c r="C2570" t="s">
        <v>869</v>
      </c>
      <c r="D2570">
        <v>799</v>
      </c>
      <c r="E2570" t="s">
        <v>204</v>
      </c>
      <c r="F2570" t="s">
        <v>2320</v>
      </c>
      <c r="G2570" t="s">
        <v>2298</v>
      </c>
      <c r="H2570" t="s">
        <v>1515</v>
      </c>
      <c r="I2570" t="s">
        <v>1572</v>
      </c>
      <c r="J2570">
        <v>0.1673</v>
      </c>
    </row>
    <row r="2571" spans="1:10" hidden="1">
      <c r="A2571" t="s">
        <v>570</v>
      </c>
      <c r="B2571">
        <v>798</v>
      </c>
      <c r="C2571" t="s">
        <v>869</v>
      </c>
      <c r="D2571">
        <v>799</v>
      </c>
      <c r="E2571" t="s">
        <v>204</v>
      </c>
      <c r="F2571" t="s">
        <v>2322</v>
      </c>
      <c r="G2571" t="s">
        <v>2323</v>
      </c>
      <c r="H2571" t="s">
        <v>2335</v>
      </c>
      <c r="I2571" t="s">
        <v>1572</v>
      </c>
      <c r="J2571">
        <v>1.52E-2</v>
      </c>
    </row>
    <row r="2572" spans="1:10" hidden="1">
      <c r="A2572" t="s">
        <v>570</v>
      </c>
      <c r="B2572">
        <v>798</v>
      </c>
      <c r="C2572" t="s">
        <v>869</v>
      </c>
      <c r="D2572">
        <v>799</v>
      </c>
      <c r="E2572" t="s">
        <v>204</v>
      </c>
      <c r="F2572" t="s">
        <v>2322</v>
      </c>
      <c r="G2572" t="s">
        <v>2325</v>
      </c>
      <c r="H2572" t="s">
        <v>2344</v>
      </c>
      <c r="I2572" t="s">
        <v>1572</v>
      </c>
      <c r="J2572">
        <v>7.6E-3</v>
      </c>
    </row>
    <row r="2573" spans="1:10" hidden="1">
      <c r="A2573" t="s">
        <v>570</v>
      </c>
      <c r="B2573">
        <v>798</v>
      </c>
      <c r="C2573" t="s">
        <v>869</v>
      </c>
      <c r="D2573">
        <v>799</v>
      </c>
      <c r="E2573" t="s">
        <v>204</v>
      </c>
      <c r="F2573" t="s">
        <v>2322</v>
      </c>
      <c r="G2573" t="s">
        <v>2327</v>
      </c>
      <c r="H2573" t="s">
        <v>1352</v>
      </c>
      <c r="I2573" t="s">
        <v>1572</v>
      </c>
      <c r="J2573">
        <v>2.6599999999999999E-2</v>
      </c>
    </row>
    <row r="2574" spans="1:10" hidden="1">
      <c r="A2574" t="s">
        <v>570</v>
      </c>
      <c r="B2574">
        <v>798</v>
      </c>
      <c r="C2574" t="s">
        <v>869</v>
      </c>
      <c r="D2574">
        <v>799</v>
      </c>
      <c r="E2574" t="s">
        <v>204</v>
      </c>
      <c r="F2574" t="s">
        <v>2322</v>
      </c>
      <c r="G2574" t="s">
        <v>2352</v>
      </c>
      <c r="H2574" t="s">
        <v>2344</v>
      </c>
      <c r="I2574" t="s">
        <v>1572</v>
      </c>
      <c r="J2574">
        <v>7.6E-3</v>
      </c>
    </row>
    <row r="2575" spans="1:10" hidden="1">
      <c r="A2575" t="s">
        <v>570</v>
      </c>
      <c r="B2575">
        <v>798</v>
      </c>
      <c r="C2575" t="s">
        <v>869</v>
      </c>
      <c r="D2575">
        <v>799</v>
      </c>
      <c r="E2575" t="s">
        <v>204</v>
      </c>
      <c r="F2575" t="s">
        <v>2322</v>
      </c>
      <c r="G2575" t="s">
        <v>2328</v>
      </c>
      <c r="H2575" t="s">
        <v>2344</v>
      </c>
      <c r="I2575" t="s">
        <v>1572</v>
      </c>
      <c r="J2575">
        <v>7.6E-3</v>
      </c>
    </row>
    <row r="2576" spans="1:10" hidden="1">
      <c r="A2576" t="s">
        <v>570</v>
      </c>
      <c r="B2576">
        <v>798</v>
      </c>
      <c r="C2576" t="s">
        <v>869</v>
      </c>
      <c r="D2576">
        <v>799</v>
      </c>
      <c r="E2576" t="s">
        <v>204</v>
      </c>
      <c r="F2576" t="s">
        <v>2322</v>
      </c>
      <c r="G2576" t="s">
        <v>2330</v>
      </c>
      <c r="H2576" t="s">
        <v>1650</v>
      </c>
      <c r="I2576" t="s">
        <v>1572</v>
      </c>
      <c r="J2576">
        <v>0.93540000000000001</v>
      </c>
    </row>
    <row r="2577" spans="1:10" hidden="1">
      <c r="A2577" t="s">
        <v>570</v>
      </c>
      <c r="B2577">
        <v>798</v>
      </c>
      <c r="C2577" t="s">
        <v>869</v>
      </c>
      <c r="D2577">
        <v>799</v>
      </c>
      <c r="E2577" t="s">
        <v>204</v>
      </c>
      <c r="F2577" t="s">
        <v>2332</v>
      </c>
      <c r="G2577" t="s">
        <v>2333</v>
      </c>
      <c r="H2577" t="s">
        <v>1359</v>
      </c>
      <c r="I2577" t="s">
        <v>1572</v>
      </c>
      <c r="J2577">
        <v>0.52849999999999997</v>
      </c>
    </row>
    <row r="2578" spans="1:10" hidden="1">
      <c r="A2578" t="s">
        <v>570</v>
      </c>
      <c r="B2578">
        <v>798</v>
      </c>
      <c r="C2578" t="s">
        <v>869</v>
      </c>
      <c r="D2578">
        <v>799</v>
      </c>
      <c r="E2578" t="s">
        <v>204</v>
      </c>
      <c r="F2578" t="s">
        <v>2332</v>
      </c>
      <c r="G2578" t="s">
        <v>2334</v>
      </c>
      <c r="H2578" t="s">
        <v>1317</v>
      </c>
      <c r="I2578" t="s">
        <v>1572</v>
      </c>
      <c r="J2578">
        <v>0.47149999999999997</v>
      </c>
    </row>
    <row r="2579" spans="1:10" hidden="1">
      <c r="A2579" t="s">
        <v>570</v>
      </c>
      <c r="B2579">
        <v>798</v>
      </c>
      <c r="C2579" t="s">
        <v>869</v>
      </c>
      <c r="D2579">
        <v>805</v>
      </c>
      <c r="E2579" t="s">
        <v>213</v>
      </c>
      <c r="F2579" t="s">
        <v>1243</v>
      </c>
      <c r="G2579" t="s">
        <v>1243</v>
      </c>
      <c r="H2579" t="s">
        <v>2470</v>
      </c>
      <c r="I2579" t="s">
        <v>2470</v>
      </c>
      <c r="J2579">
        <v>1</v>
      </c>
    </row>
    <row r="2580" spans="1:10" hidden="1">
      <c r="A2580" t="s">
        <v>570</v>
      </c>
      <c r="B2580">
        <v>798</v>
      </c>
      <c r="C2580" t="s">
        <v>869</v>
      </c>
      <c r="D2580">
        <v>805</v>
      </c>
      <c r="E2580" t="s">
        <v>213</v>
      </c>
      <c r="F2580" t="s">
        <v>2311</v>
      </c>
      <c r="G2580" t="s">
        <v>2312</v>
      </c>
      <c r="H2580" t="s">
        <v>1348</v>
      </c>
      <c r="I2580" t="s">
        <v>2470</v>
      </c>
      <c r="J2580">
        <v>0.1062</v>
      </c>
    </row>
    <row r="2581" spans="1:10" hidden="1">
      <c r="A2581" t="s">
        <v>570</v>
      </c>
      <c r="B2581">
        <v>798</v>
      </c>
      <c r="C2581" t="s">
        <v>869</v>
      </c>
      <c r="D2581">
        <v>805</v>
      </c>
      <c r="E2581" t="s">
        <v>213</v>
      </c>
      <c r="F2581" t="s">
        <v>2311</v>
      </c>
      <c r="G2581" t="s">
        <v>2313</v>
      </c>
      <c r="H2581" t="s">
        <v>1321</v>
      </c>
      <c r="I2581" t="s">
        <v>2470</v>
      </c>
      <c r="J2581">
        <v>0.10440000000000001</v>
      </c>
    </row>
    <row r="2582" spans="1:10" hidden="1">
      <c r="A2582" t="s">
        <v>570</v>
      </c>
      <c r="B2582">
        <v>798</v>
      </c>
      <c r="C2582" t="s">
        <v>869</v>
      </c>
      <c r="D2582">
        <v>805</v>
      </c>
      <c r="E2582" t="s">
        <v>213</v>
      </c>
      <c r="F2582" t="s">
        <v>2311</v>
      </c>
      <c r="G2582" t="s">
        <v>2314</v>
      </c>
      <c r="H2582" t="s">
        <v>1402</v>
      </c>
      <c r="I2582" t="s">
        <v>2470</v>
      </c>
      <c r="J2582">
        <v>9.1600000000000001E-2</v>
      </c>
    </row>
    <row r="2583" spans="1:10" hidden="1">
      <c r="A2583" t="s">
        <v>570</v>
      </c>
      <c r="B2583">
        <v>798</v>
      </c>
      <c r="C2583" t="s">
        <v>869</v>
      </c>
      <c r="D2583">
        <v>805</v>
      </c>
      <c r="E2583" t="s">
        <v>213</v>
      </c>
      <c r="F2583" t="s">
        <v>2311</v>
      </c>
      <c r="G2583" t="s">
        <v>2315</v>
      </c>
      <c r="H2583" t="s">
        <v>1439</v>
      </c>
      <c r="I2583" t="s">
        <v>2470</v>
      </c>
      <c r="J2583">
        <v>0.11360000000000001</v>
      </c>
    </row>
    <row r="2584" spans="1:10" hidden="1">
      <c r="A2584" t="s">
        <v>570</v>
      </c>
      <c r="B2584">
        <v>798</v>
      </c>
      <c r="C2584" t="s">
        <v>869</v>
      </c>
      <c r="D2584">
        <v>805</v>
      </c>
      <c r="E2584" t="s">
        <v>213</v>
      </c>
      <c r="F2584" t="s">
        <v>2311</v>
      </c>
      <c r="G2584" t="s">
        <v>2316</v>
      </c>
      <c r="H2584" t="s">
        <v>1379</v>
      </c>
      <c r="I2584" t="s">
        <v>2470</v>
      </c>
      <c r="J2584">
        <v>0.11169999999999999</v>
      </c>
    </row>
    <row r="2585" spans="1:10" hidden="1">
      <c r="A2585" t="s">
        <v>570</v>
      </c>
      <c r="B2585">
        <v>798</v>
      </c>
      <c r="C2585" t="s">
        <v>869</v>
      </c>
      <c r="D2585">
        <v>805</v>
      </c>
      <c r="E2585" t="s">
        <v>213</v>
      </c>
      <c r="F2585" t="s">
        <v>2311</v>
      </c>
      <c r="G2585" t="s">
        <v>2317</v>
      </c>
      <c r="H2585" t="s">
        <v>1315</v>
      </c>
      <c r="I2585" t="s">
        <v>2470</v>
      </c>
      <c r="J2585">
        <v>0.13189999999999999</v>
      </c>
    </row>
    <row r="2586" spans="1:10" hidden="1">
      <c r="A2586" t="s">
        <v>570</v>
      </c>
      <c r="B2586">
        <v>798</v>
      </c>
      <c r="C2586" t="s">
        <v>869</v>
      </c>
      <c r="D2586">
        <v>805</v>
      </c>
      <c r="E2586" t="s">
        <v>213</v>
      </c>
      <c r="F2586" t="s">
        <v>2311</v>
      </c>
      <c r="G2586" t="s">
        <v>2336</v>
      </c>
      <c r="H2586" t="s">
        <v>1346</v>
      </c>
      <c r="I2586" t="s">
        <v>2470</v>
      </c>
      <c r="J2586">
        <v>9.5200000000000007E-2</v>
      </c>
    </row>
    <row r="2587" spans="1:10" hidden="1">
      <c r="A2587" t="s">
        <v>570</v>
      </c>
      <c r="B2587">
        <v>798</v>
      </c>
      <c r="C2587" t="s">
        <v>869</v>
      </c>
      <c r="D2587">
        <v>805</v>
      </c>
      <c r="E2587" t="s">
        <v>213</v>
      </c>
      <c r="F2587" t="s">
        <v>2311</v>
      </c>
      <c r="G2587" t="s">
        <v>2337</v>
      </c>
      <c r="H2587" t="s">
        <v>1439</v>
      </c>
      <c r="I2587" t="s">
        <v>2470</v>
      </c>
      <c r="J2587">
        <v>0.11360000000000001</v>
      </c>
    </row>
    <row r="2588" spans="1:10" hidden="1">
      <c r="A2588" t="s">
        <v>570</v>
      </c>
      <c r="B2588">
        <v>798</v>
      </c>
      <c r="C2588" t="s">
        <v>869</v>
      </c>
      <c r="D2588">
        <v>805</v>
      </c>
      <c r="E2588" t="s">
        <v>213</v>
      </c>
      <c r="F2588" t="s">
        <v>2311</v>
      </c>
      <c r="G2588" t="s">
        <v>2318</v>
      </c>
      <c r="H2588" t="s">
        <v>1334</v>
      </c>
      <c r="I2588" t="s">
        <v>2470</v>
      </c>
      <c r="J2588">
        <v>8.7900000000000006E-2</v>
      </c>
    </row>
    <row r="2589" spans="1:10" hidden="1">
      <c r="A2589" t="s">
        <v>570</v>
      </c>
      <c r="B2589">
        <v>798</v>
      </c>
      <c r="C2589" t="s">
        <v>869</v>
      </c>
      <c r="D2589">
        <v>805</v>
      </c>
      <c r="E2589" t="s">
        <v>213</v>
      </c>
      <c r="F2589" t="s">
        <v>2311</v>
      </c>
      <c r="G2589" t="s">
        <v>2319</v>
      </c>
      <c r="H2589" t="s">
        <v>1290</v>
      </c>
      <c r="I2589" t="s">
        <v>2470</v>
      </c>
      <c r="J2589">
        <v>4.3999999999999997E-2</v>
      </c>
    </row>
    <row r="2590" spans="1:10" hidden="1">
      <c r="A2590" t="s">
        <v>570</v>
      </c>
      <c r="B2590">
        <v>798</v>
      </c>
      <c r="C2590" t="s">
        <v>869</v>
      </c>
      <c r="D2590">
        <v>805</v>
      </c>
      <c r="E2590" t="s">
        <v>213</v>
      </c>
      <c r="F2590" t="s">
        <v>2320</v>
      </c>
      <c r="G2590" t="s">
        <v>2321</v>
      </c>
      <c r="H2590" t="s">
        <v>1594</v>
      </c>
      <c r="I2590" t="s">
        <v>2470</v>
      </c>
      <c r="J2590">
        <v>0.66120000000000001</v>
      </c>
    </row>
    <row r="2591" spans="1:10" hidden="1">
      <c r="A2591" t="s">
        <v>570</v>
      </c>
      <c r="B2591">
        <v>798</v>
      </c>
      <c r="C2591" t="s">
        <v>869</v>
      </c>
      <c r="D2591">
        <v>805</v>
      </c>
      <c r="E2591" t="s">
        <v>213</v>
      </c>
      <c r="F2591" t="s">
        <v>2320</v>
      </c>
      <c r="G2591" t="s">
        <v>2338</v>
      </c>
      <c r="H2591" t="s">
        <v>1248</v>
      </c>
      <c r="I2591" t="s">
        <v>2470</v>
      </c>
      <c r="J2591">
        <v>1.0999999999999999E-2</v>
      </c>
    </row>
    <row r="2592" spans="1:10" hidden="1">
      <c r="A2592" t="s">
        <v>570</v>
      </c>
      <c r="B2592">
        <v>798</v>
      </c>
      <c r="C2592" t="s">
        <v>869</v>
      </c>
      <c r="D2592">
        <v>805</v>
      </c>
      <c r="E2592" t="s">
        <v>213</v>
      </c>
      <c r="F2592" t="s">
        <v>2320</v>
      </c>
      <c r="G2592" t="s">
        <v>2340</v>
      </c>
      <c r="H2592" t="s">
        <v>1352</v>
      </c>
      <c r="I2592" t="s">
        <v>2470</v>
      </c>
      <c r="J2592">
        <v>1.2800000000000001E-2</v>
      </c>
    </row>
    <row r="2593" spans="1:10" hidden="1">
      <c r="A2593" t="s">
        <v>570</v>
      </c>
      <c r="B2593">
        <v>798</v>
      </c>
      <c r="C2593" t="s">
        <v>869</v>
      </c>
      <c r="D2593">
        <v>805</v>
      </c>
      <c r="E2593" t="s">
        <v>213</v>
      </c>
      <c r="F2593" t="s">
        <v>2320</v>
      </c>
      <c r="G2593" t="s">
        <v>2298</v>
      </c>
      <c r="H2593" t="s">
        <v>1585</v>
      </c>
      <c r="I2593" t="s">
        <v>2470</v>
      </c>
      <c r="J2593">
        <v>0.1575</v>
      </c>
    </row>
    <row r="2594" spans="1:10" hidden="1">
      <c r="A2594" t="s">
        <v>570</v>
      </c>
      <c r="B2594">
        <v>798</v>
      </c>
      <c r="C2594" t="s">
        <v>869</v>
      </c>
      <c r="D2594">
        <v>805</v>
      </c>
      <c r="E2594" t="s">
        <v>213</v>
      </c>
      <c r="F2594" t="s">
        <v>2322</v>
      </c>
      <c r="G2594" t="s">
        <v>2323</v>
      </c>
      <c r="H2594" t="s">
        <v>2329</v>
      </c>
      <c r="I2594" t="s">
        <v>2470</v>
      </c>
      <c r="J2594">
        <v>5.4999999999999997E-3</v>
      </c>
    </row>
    <row r="2595" spans="1:10" hidden="1">
      <c r="A2595" t="s">
        <v>570</v>
      </c>
      <c r="B2595">
        <v>798</v>
      </c>
      <c r="C2595" t="s">
        <v>869</v>
      </c>
      <c r="D2595">
        <v>805</v>
      </c>
      <c r="E2595" t="s">
        <v>213</v>
      </c>
      <c r="F2595" t="s">
        <v>2322</v>
      </c>
      <c r="G2595" t="s">
        <v>2325</v>
      </c>
      <c r="H2595" t="s">
        <v>2344</v>
      </c>
      <c r="I2595" t="s">
        <v>2470</v>
      </c>
      <c r="J2595">
        <v>3.7000000000000002E-3</v>
      </c>
    </row>
    <row r="2596" spans="1:10" hidden="1">
      <c r="A2596" t="s">
        <v>570</v>
      </c>
      <c r="B2596">
        <v>798</v>
      </c>
      <c r="C2596" t="s">
        <v>869</v>
      </c>
      <c r="D2596">
        <v>805</v>
      </c>
      <c r="E2596" t="s">
        <v>213</v>
      </c>
      <c r="F2596" t="s">
        <v>2322</v>
      </c>
      <c r="G2596" t="s">
        <v>2326</v>
      </c>
      <c r="H2596" t="s">
        <v>1357</v>
      </c>
      <c r="I2596" t="s">
        <v>2470</v>
      </c>
      <c r="J2596">
        <v>2.1999999999999999E-2</v>
      </c>
    </row>
    <row r="2597" spans="1:10" hidden="1">
      <c r="A2597" t="s">
        <v>570</v>
      </c>
      <c r="B2597">
        <v>798</v>
      </c>
      <c r="C2597" t="s">
        <v>869</v>
      </c>
      <c r="D2597">
        <v>805</v>
      </c>
      <c r="E2597" t="s">
        <v>213</v>
      </c>
      <c r="F2597" t="s">
        <v>2322</v>
      </c>
      <c r="G2597" t="s">
        <v>2327</v>
      </c>
      <c r="H2597" t="s">
        <v>1248</v>
      </c>
      <c r="I2597" t="s">
        <v>2470</v>
      </c>
      <c r="J2597">
        <v>1.0999999999999999E-2</v>
      </c>
    </row>
    <row r="2598" spans="1:10" hidden="1">
      <c r="A2598" t="s">
        <v>570</v>
      </c>
      <c r="B2598">
        <v>798</v>
      </c>
      <c r="C2598" t="s">
        <v>869</v>
      </c>
      <c r="D2598">
        <v>805</v>
      </c>
      <c r="E2598" t="s">
        <v>213</v>
      </c>
      <c r="F2598" t="s">
        <v>2322</v>
      </c>
      <c r="G2598" t="s">
        <v>2328</v>
      </c>
      <c r="H2598" t="s">
        <v>2324</v>
      </c>
      <c r="I2598" t="s">
        <v>2470</v>
      </c>
      <c r="J2598">
        <v>1.8E-3</v>
      </c>
    </row>
    <row r="2599" spans="1:10" hidden="1">
      <c r="A2599" t="s">
        <v>570</v>
      </c>
      <c r="B2599">
        <v>798</v>
      </c>
      <c r="C2599" t="s">
        <v>869</v>
      </c>
      <c r="D2599">
        <v>805</v>
      </c>
      <c r="E2599" t="s">
        <v>213</v>
      </c>
      <c r="F2599" t="s">
        <v>2322</v>
      </c>
      <c r="G2599" t="s">
        <v>2330</v>
      </c>
      <c r="H2599" t="s">
        <v>1443</v>
      </c>
      <c r="I2599" t="s">
        <v>2470</v>
      </c>
      <c r="J2599">
        <v>0.95599999999999996</v>
      </c>
    </row>
    <row r="2600" spans="1:10" hidden="1">
      <c r="A2600" t="s">
        <v>570</v>
      </c>
      <c r="B2600">
        <v>798</v>
      </c>
      <c r="C2600" t="s">
        <v>869</v>
      </c>
      <c r="D2600">
        <v>805</v>
      </c>
      <c r="E2600" t="s">
        <v>213</v>
      </c>
      <c r="F2600" t="s">
        <v>2332</v>
      </c>
      <c r="G2600" t="s">
        <v>2333</v>
      </c>
      <c r="H2600" t="s">
        <v>1275</v>
      </c>
      <c r="I2600" t="s">
        <v>2470</v>
      </c>
      <c r="J2600">
        <v>0.48720000000000002</v>
      </c>
    </row>
    <row r="2601" spans="1:10" hidden="1">
      <c r="A2601" t="s">
        <v>570</v>
      </c>
      <c r="B2601">
        <v>798</v>
      </c>
      <c r="C2601" t="s">
        <v>869</v>
      </c>
      <c r="D2601">
        <v>805</v>
      </c>
      <c r="E2601" t="s">
        <v>213</v>
      </c>
      <c r="F2601" t="s">
        <v>2332</v>
      </c>
      <c r="G2601" t="s">
        <v>2334</v>
      </c>
      <c r="H2601" t="s">
        <v>1523</v>
      </c>
      <c r="I2601" t="s">
        <v>2470</v>
      </c>
      <c r="J2601">
        <v>0.51280000000000003</v>
      </c>
    </row>
    <row r="2602" spans="1:10" hidden="1">
      <c r="A2602" t="s">
        <v>570</v>
      </c>
      <c r="B2602">
        <v>994</v>
      </c>
      <c r="C2602" t="s">
        <v>871</v>
      </c>
      <c r="D2602">
        <v>995</v>
      </c>
      <c r="E2602" t="s">
        <v>536</v>
      </c>
      <c r="F2602" t="s">
        <v>1243</v>
      </c>
      <c r="G2602" t="s">
        <v>1243</v>
      </c>
      <c r="H2602" t="s">
        <v>1261</v>
      </c>
      <c r="I2602" t="s">
        <v>1261</v>
      </c>
      <c r="J2602">
        <v>1</v>
      </c>
    </row>
    <row r="2603" spans="1:10" hidden="1">
      <c r="A2603" t="s">
        <v>570</v>
      </c>
      <c r="B2603">
        <v>994</v>
      </c>
      <c r="C2603" t="s">
        <v>871</v>
      </c>
      <c r="D2603">
        <v>995</v>
      </c>
      <c r="E2603" t="s">
        <v>536</v>
      </c>
      <c r="F2603" t="s">
        <v>2311</v>
      </c>
      <c r="G2603" t="s">
        <v>2312</v>
      </c>
      <c r="H2603" t="s">
        <v>2344</v>
      </c>
      <c r="I2603" t="s">
        <v>1261</v>
      </c>
      <c r="J2603">
        <v>9.0899999999999995E-2</v>
      </c>
    </row>
    <row r="2604" spans="1:10" hidden="1">
      <c r="A2604" t="s">
        <v>570</v>
      </c>
      <c r="B2604">
        <v>994</v>
      </c>
      <c r="C2604" t="s">
        <v>871</v>
      </c>
      <c r="D2604">
        <v>995</v>
      </c>
      <c r="E2604" t="s">
        <v>536</v>
      </c>
      <c r="F2604" t="s">
        <v>2311</v>
      </c>
      <c r="G2604" t="s">
        <v>2313</v>
      </c>
      <c r="H2604" t="s">
        <v>2344</v>
      </c>
      <c r="I2604" t="s">
        <v>1261</v>
      </c>
      <c r="J2604">
        <v>9.0899999999999995E-2</v>
      </c>
    </row>
    <row r="2605" spans="1:10" hidden="1">
      <c r="A2605" t="s">
        <v>570</v>
      </c>
      <c r="B2605">
        <v>994</v>
      </c>
      <c r="C2605" t="s">
        <v>871</v>
      </c>
      <c r="D2605">
        <v>995</v>
      </c>
      <c r="E2605" t="s">
        <v>536</v>
      </c>
      <c r="F2605" t="s">
        <v>2311</v>
      </c>
      <c r="G2605" t="s">
        <v>2314</v>
      </c>
      <c r="H2605" t="s">
        <v>2335</v>
      </c>
      <c r="I2605" t="s">
        <v>1261</v>
      </c>
      <c r="J2605">
        <v>0.18179999999999999</v>
      </c>
    </row>
    <row r="2606" spans="1:10" hidden="1">
      <c r="A2606" t="s">
        <v>570</v>
      </c>
      <c r="B2606">
        <v>994</v>
      </c>
      <c r="C2606" t="s">
        <v>871</v>
      </c>
      <c r="D2606">
        <v>995</v>
      </c>
      <c r="E2606" t="s">
        <v>536</v>
      </c>
      <c r="F2606" t="s">
        <v>2311</v>
      </c>
      <c r="G2606" t="s">
        <v>2315</v>
      </c>
      <c r="H2606" t="s">
        <v>2344</v>
      </c>
      <c r="I2606" t="s">
        <v>1261</v>
      </c>
      <c r="J2606">
        <v>9.0899999999999995E-2</v>
      </c>
    </row>
    <row r="2607" spans="1:10" hidden="1">
      <c r="A2607" t="s">
        <v>570</v>
      </c>
      <c r="B2607">
        <v>994</v>
      </c>
      <c r="C2607" t="s">
        <v>871</v>
      </c>
      <c r="D2607">
        <v>995</v>
      </c>
      <c r="E2607" t="s">
        <v>536</v>
      </c>
      <c r="F2607" t="s">
        <v>2311</v>
      </c>
      <c r="G2607" t="s">
        <v>2316</v>
      </c>
      <c r="H2607" t="s">
        <v>2344</v>
      </c>
      <c r="I2607" t="s">
        <v>1261</v>
      </c>
      <c r="J2607">
        <v>9.0899999999999995E-2</v>
      </c>
    </row>
    <row r="2608" spans="1:10" hidden="1">
      <c r="A2608" t="s">
        <v>570</v>
      </c>
      <c r="B2608">
        <v>994</v>
      </c>
      <c r="C2608" t="s">
        <v>871</v>
      </c>
      <c r="D2608">
        <v>995</v>
      </c>
      <c r="E2608" t="s">
        <v>536</v>
      </c>
      <c r="F2608" t="s">
        <v>2311</v>
      </c>
      <c r="G2608" t="s">
        <v>2317</v>
      </c>
      <c r="H2608" t="s">
        <v>2344</v>
      </c>
      <c r="I2608" t="s">
        <v>1261</v>
      </c>
      <c r="J2608">
        <v>9.0899999999999995E-2</v>
      </c>
    </row>
    <row r="2609" spans="1:10" hidden="1">
      <c r="A2609" t="s">
        <v>570</v>
      </c>
      <c r="B2609">
        <v>994</v>
      </c>
      <c r="C2609" t="s">
        <v>871</v>
      </c>
      <c r="D2609">
        <v>995</v>
      </c>
      <c r="E2609" t="s">
        <v>536</v>
      </c>
      <c r="F2609" t="s">
        <v>2311</v>
      </c>
      <c r="G2609" t="s">
        <v>2336</v>
      </c>
      <c r="H2609" t="s">
        <v>1312</v>
      </c>
      <c r="I2609" t="s">
        <v>1261</v>
      </c>
      <c r="J2609">
        <v>0.2273</v>
      </c>
    </row>
    <row r="2610" spans="1:10" hidden="1">
      <c r="A2610" t="s">
        <v>570</v>
      </c>
      <c r="B2610">
        <v>994</v>
      </c>
      <c r="C2610" t="s">
        <v>871</v>
      </c>
      <c r="D2610">
        <v>995</v>
      </c>
      <c r="E2610" t="s">
        <v>536</v>
      </c>
      <c r="F2610" t="s">
        <v>2311</v>
      </c>
      <c r="G2610" t="s">
        <v>2337</v>
      </c>
      <c r="H2610" t="s">
        <v>2344</v>
      </c>
      <c r="I2610" t="s">
        <v>1261</v>
      </c>
      <c r="J2610">
        <v>9.0899999999999995E-2</v>
      </c>
    </row>
    <row r="2611" spans="1:10" hidden="1">
      <c r="A2611" t="s">
        <v>570</v>
      </c>
      <c r="B2611">
        <v>994</v>
      </c>
      <c r="C2611" t="s">
        <v>871</v>
      </c>
      <c r="D2611">
        <v>995</v>
      </c>
      <c r="E2611" t="s">
        <v>536</v>
      </c>
      <c r="F2611" t="s">
        <v>2311</v>
      </c>
      <c r="G2611" t="s">
        <v>2318</v>
      </c>
      <c r="H2611" t="s">
        <v>2324</v>
      </c>
      <c r="I2611" t="s">
        <v>1261</v>
      </c>
      <c r="J2611">
        <v>4.5499999999999999E-2</v>
      </c>
    </row>
    <row r="2612" spans="1:10" hidden="1">
      <c r="A2612" t="s">
        <v>570</v>
      </c>
      <c r="B2612">
        <v>994</v>
      </c>
      <c r="C2612" t="s">
        <v>871</v>
      </c>
      <c r="D2612">
        <v>995</v>
      </c>
      <c r="E2612" t="s">
        <v>536</v>
      </c>
      <c r="F2612" t="s">
        <v>2320</v>
      </c>
      <c r="G2612" t="s">
        <v>2321</v>
      </c>
      <c r="H2612" t="s">
        <v>1248</v>
      </c>
      <c r="I2612" t="s">
        <v>1261</v>
      </c>
      <c r="J2612">
        <v>0.2727</v>
      </c>
    </row>
    <row r="2613" spans="1:10" hidden="1">
      <c r="A2613" t="s">
        <v>570</v>
      </c>
      <c r="B2613">
        <v>994</v>
      </c>
      <c r="C2613" t="s">
        <v>871</v>
      </c>
      <c r="D2613">
        <v>995</v>
      </c>
      <c r="E2613" t="s">
        <v>536</v>
      </c>
      <c r="F2613" t="s">
        <v>2322</v>
      </c>
      <c r="G2613" t="s">
        <v>2328</v>
      </c>
      <c r="H2613" t="s">
        <v>2344</v>
      </c>
      <c r="I2613" t="s">
        <v>1261</v>
      </c>
      <c r="J2613">
        <v>9.0899999999999995E-2</v>
      </c>
    </row>
    <row r="2614" spans="1:10" hidden="1">
      <c r="A2614" t="s">
        <v>570</v>
      </c>
      <c r="B2614">
        <v>994</v>
      </c>
      <c r="C2614" t="s">
        <v>871</v>
      </c>
      <c r="D2614">
        <v>995</v>
      </c>
      <c r="E2614" t="s">
        <v>536</v>
      </c>
      <c r="F2614" t="s">
        <v>2322</v>
      </c>
      <c r="G2614" t="s">
        <v>2330</v>
      </c>
      <c r="H2614" t="s">
        <v>1460</v>
      </c>
      <c r="I2614" t="s">
        <v>1261</v>
      </c>
      <c r="J2614">
        <v>0.90910000000000002</v>
      </c>
    </row>
    <row r="2615" spans="1:10" hidden="1">
      <c r="A2615" t="s">
        <v>570</v>
      </c>
      <c r="B2615">
        <v>994</v>
      </c>
      <c r="C2615" t="s">
        <v>871</v>
      </c>
      <c r="D2615">
        <v>995</v>
      </c>
      <c r="E2615" t="s">
        <v>536</v>
      </c>
      <c r="F2615" t="s">
        <v>2332</v>
      </c>
      <c r="G2615" t="s">
        <v>2333</v>
      </c>
      <c r="H2615" t="s">
        <v>1357</v>
      </c>
      <c r="I2615" t="s">
        <v>1261</v>
      </c>
      <c r="J2615">
        <v>0.54549999999999998</v>
      </c>
    </row>
    <row r="2616" spans="1:10" hidden="1">
      <c r="A2616" t="s">
        <v>570</v>
      </c>
      <c r="B2616">
        <v>994</v>
      </c>
      <c r="C2616" t="s">
        <v>871</v>
      </c>
      <c r="D2616">
        <v>995</v>
      </c>
      <c r="E2616" t="s">
        <v>536</v>
      </c>
      <c r="F2616" t="s">
        <v>2332</v>
      </c>
      <c r="G2616" t="s">
        <v>2334</v>
      </c>
      <c r="H2616" t="s">
        <v>1250</v>
      </c>
      <c r="I2616" t="s">
        <v>1261</v>
      </c>
      <c r="J2616">
        <v>0.45450000000000002</v>
      </c>
    </row>
    <row r="2617" spans="1:10" hidden="1">
      <c r="A2617" t="s">
        <v>570</v>
      </c>
      <c r="B2617">
        <v>277</v>
      </c>
      <c r="C2617" t="s">
        <v>850</v>
      </c>
      <c r="D2617">
        <v>279</v>
      </c>
      <c r="E2617" t="s">
        <v>164</v>
      </c>
      <c r="F2617" t="s">
        <v>1243</v>
      </c>
      <c r="G2617" t="s">
        <v>1243</v>
      </c>
      <c r="H2617" t="s">
        <v>1289</v>
      </c>
      <c r="I2617" t="s">
        <v>1289</v>
      </c>
      <c r="J2617">
        <v>1</v>
      </c>
    </row>
    <row r="2618" spans="1:10" hidden="1">
      <c r="A2618" t="s">
        <v>570</v>
      </c>
      <c r="B2618">
        <v>277</v>
      </c>
      <c r="C2618" t="s">
        <v>850</v>
      </c>
      <c r="D2618">
        <v>279</v>
      </c>
      <c r="E2618" t="s">
        <v>164</v>
      </c>
      <c r="F2618" t="s">
        <v>2311</v>
      </c>
      <c r="G2618" t="s">
        <v>2343</v>
      </c>
      <c r="H2618" t="s">
        <v>1331</v>
      </c>
      <c r="I2618" t="s">
        <v>1289</v>
      </c>
      <c r="J2618">
        <v>0.2601</v>
      </c>
    </row>
    <row r="2619" spans="1:10" hidden="1">
      <c r="A2619" t="s">
        <v>570</v>
      </c>
      <c r="B2619">
        <v>277</v>
      </c>
      <c r="C2619" t="s">
        <v>850</v>
      </c>
      <c r="D2619">
        <v>279</v>
      </c>
      <c r="E2619" t="s">
        <v>164</v>
      </c>
      <c r="F2619" t="s">
        <v>2311</v>
      </c>
      <c r="G2619" t="s">
        <v>1250</v>
      </c>
      <c r="H2619" t="s">
        <v>1273</v>
      </c>
      <c r="I2619" t="s">
        <v>1289</v>
      </c>
      <c r="J2619">
        <v>0.21390000000000001</v>
      </c>
    </row>
    <row r="2620" spans="1:10" hidden="1">
      <c r="A2620" t="s">
        <v>570</v>
      </c>
      <c r="B2620">
        <v>277</v>
      </c>
      <c r="C2620" t="s">
        <v>850</v>
      </c>
      <c r="D2620">
        <v>279</v>
      </c>
      <c r="E2620" t="s">
        <v>164</v>
      </c>
      <c r="F2620" t="s">
        <v>2311</v>
      </c>
      <c r="G2620" t="s">
        <v>1401</v>
      </c>
      <c r="H2620" t="s">
        <v>1269</v>
      </c>
      <c r="I2620" t="s">
        <v>1289</v>
      </c>
      <c r="J2620">
        <v>0.30640000000000001</v>
      </c>
    </row>
    <row r="2621" spans="1:10" hidden="1">
      <c r="A2621" t="s">
        <v>570</v>
      </c>
      <c r="B2621">
        <v>277</v>
      </c>
      <c r="C2621" t="s">
        <v>850</v>
      </c>
      <c r="D2621">
        <v>279</v>
      </c>
      <c r="E2621" t="s">
        <v>164</v>
      </c>
      <c r="F2621" t="s">
        <v>2311</v>
      </c>
      <c r="G2621" t="s">
        <v>1357</v>
      </c>
      <c r="H2621" t="s">
        <v>1336</v>
      </c>
      <c r="I2621" t="s">
        <v>1289</v>
      </c>
      <c r="J2621">
        <v>0.21970000000000001</v>
      </c>
    </row>
    <row r="2622" spans="1:10" hidden="1">
      <c r="A2622" t="s">
        <v>570</v>
      </c>
      <c r="B2622">
        <v>277</v>
      </c>
      <c r="C2622" t="s">
        <v>850</v>
      </c>
      <c r="D2622">
        <v>279</v>
      </c>
      <c r="E2622" t="s">
        <v>164</v>
      </c>
      <c r="F2622" t="s">
        <v>2320</v>
      </c>
      <c r="G2622" t="s">
        <v>2321</v>
      </c>
      <c r="H2622" t="s">
        <v>1315</v>
      </c>
      <c r="I2622" t="s">
        <v>1289</v>
      </c>
      <c r="J2622">
        <v>0.41620000000000001</v>
      </c>
    </row>
    <row r="2623" spans="1:10" hidden="1">
      <c r="A2623" t="s">
        <v>570</v>
      </c>
      <c r="B2623">
        <v>277</v>
      </c>
      <c r="C2623" t="s">
        <v>850</v>
      </c>
      <c r="D2623">
        <v>279</v>
      </c>
      <c r="E2623" t="s">
        <v>164</v>
      </c>
      <c r="F2623" t="s">
        <v>2320</v>
      </c>
      <c r="G2623" t="s">
        <v>2298</v>
      </c>
      <c r="H2623" t="s">
        <v>1281</v>
      </c>
      <c r="I2623" t="s">
        <v>1289</v>
      </c>
      <c r="J2623">
        <v>0.23699999999999999</v>
      </c>
    </row>
    <row r="2624" spans="1:10" hidden="1">
      <c r="A2624" t="s">
        <v>570</v>
      </c>
      <c r="B2624">
        <v>277</v>
      </c>
      <c r="C2624" t="s">
        <v>850</v>
      </c>
      <c r="D2624">
        <v>279</v>
      </c>
      <c r="E2624" t="s">
        <v>164</v>
      </c>
      <c r="F2624" t="s">
        <v>2322</v>
      </c>
      <c r="G2624" t="s">
        <v>2325</v>
      </c>
      <c r="H2624" t="s">
        <v>2324</v>
      </c>
      <c r="I2624" t="s">
        <v>1289</v>
      </c>
      <c r="J2624">
        <v>5.7999999999999996E-3</v>
      </c>
    </row>
    <row r="2625" spans="1:10" hidden="1">
      <c r="A2625" t="s">
        <v>570</v>
      </c>
      <c r="B2625">
        <v>277</v>
      </c>
      <c r="C2625" t="s">
        <v>850</v>
      </c>
      <c r="D2625">
        <v>279</v>
      </c>
      <c r="E2625" t="s">
        <v>164</v>
      </c>
      <c r="F2625" t="s">
        <v>2322</v>
      </c>
      <c r="G2625" t="s">
        <v>2327</v>
      </c>
      <c r="H2625" t="s">
        <v>1335</v>
      </c>
      <c r="I2625" t="s">
        <v>1289</v>
      </c>
      <c r="J2625">
        <v>4.6199999999999998E-2</v>
      </c>
    </row>
    <row r="2626" spans="1:10" hidden="1">
      <c r="A2626" t="s">
        <v>570</v>
      </c>
      <c r="B2626">
        <v>277</v>
      </c>
      <c r="C2626" t="s">
        <v>850</v>
      </c>
      <c r="D2626">
        <v>279</v>
      </c>
      <c r="E2626" t="s">
        <v>164</v>
      </c>
      <c r="F2626" t="s">
        <v>2322</v>
      </c>
      <c r="G2626" t="s">
        <v>2328</v>
      </c>
      <c r="H2626" t="s">
        <v>2344</v>
      </c>
      <c r="I2626" t="s">
        <v>1289</v>
      </c>
      <c r="J2626">
        <v>1.1599999999999999E-2</v>
      </c>
    </row>
    <row r="2627" spans="1:10" hidden="1">
      <c r="A2627" t="s">
        <v>570</v>
      </c>
      <c r="B2627">
        <v>277</v>
      </c>
      <c r="C2627" t="s">
        <v>850</v>
      </c>
      <c r="D2627">
        <v>279</v>
      </c>
      <c r="E2627" t="s">
        <v>164</v>
      </c>
      <c r="F2627" t="s">
        <v>2322</v>
      </c>
      <c r="G2627" t="s">
        <v>2330</v>
      </c>
      <c r="H2627" t="s">
        <v>1388</v>
      </c>
      <c r="I2627" t="s">
        <v>1289</v>
      </c>
      <c r="J2627">
        <v>0.93640000000000001</v>
      </c>
    </row>
    <row r="2628" spans="1:10" hidden="1">
      <c r="A2628" t="s">
        <v>570</v>
      </c>
      <c r="B2628">
        <v>277</v>
      </c>
      <c r="C2628" t="s">
        <v>850</v>
      </c>
      <c r="D2628">
        <v>279</v>
      </c>
      <c r="E2628" t="s">
        <v>164</v>
      </c>
      <c r="F2628" t="s">
        <v>2332</v>
      </c>
      <c r="G2628" t="s">
        <v>2333</v>
      </c>
      <c r="H2628" t="s">
        <v>1365</v>
      </c>
      <c r="I2628" t="s">
        <v>1289</v>
      </c>
      <c r="J2628">
        <v>0.48549999999999999</v>
      </c>
    </row>
    <row r="2629" spans="1:10" hidden="1">
      <c r="A2629" t="s">
        <v>570</v>
      </c>
      <c r="B2629">
        <v>277</v>
      </c>
      <c r="C2629" t="s">
        <v>850</v>
      </c>
      <c r="D2629">
        <v>279</v>
      </c>
      <c r="E2629" t="s">
        <v>164</v>
      </c>
      <c r="F2629" t="s">
        <v>2332</v>
      </c>
      <c r="G2629" t="s">
        <v>2334</v>
      </c>
      <c r="H2629" t="s">
        <v>1340</v>
      </c>
      <c r="I2629" t="s">
        <v>1289</v>
      </c>
      <c r="J2629">
        <v>0.51449999999999996</v>
      </c>
    </row>
    <row r="2630" spans="1:10" hidden="1">
      <c r="A2630" t="s">
        <v>570</v>
      </c>
      <c r="B2630">
        <v>277</v>
      </c>
      <c r="C2630" t="s">
        <v>850</v>
      </c>
      <c r="D2630">
        <v>278</v>
      </c>
      <c r="E2630" t="s">
        <v>520</v>
      </c>
      <c r="F2630" t="s">
        <v>1243</v>
      </c>
      <c r="G2630" t="s">
        <v>1243</v>
      </c>
      <c r="H2630" t="s">
        <v>2462</v>
      </c>
      <c r="I2630" t="s">
        <v>2462</v>
      </c>
      <c r="J2630">
        <v>1</v>
      </c>
    </row>
    <row r="2631" spans="1:10" hidden="1">
      <c r="A2631" t="s">
        <v>570</v>
      </c>
      <c r="B2631">
        <v>277</v>
      </c>
      <c r="C2631" t="s">
        <v>850</v>
      </c>
      <c r="D2631">
        <v>278</v>
      </c>
      <c r="E2631" t="s">
        <v>520</v>
      </c>
      <c r="F2631" t="s">
        <v>2311</v>
      </c>
      <c r="G2631" t="s">
        <v>2312</v>
      </c>
      <c r="H2631" t="s">
        <v>1304</v>
      </c>
      <c r="I2631" t="s">
        <v>2462</v>
      </c>
      <c r="J2631">
        <v>8.6699999999999999E-2</v>
      </c>
    </row>
    <row r="2632" spans="1:10" hidden="1">
      <c r="A2632" t="s">
        <v>570</v>
      </c>
      <c r="B2632">
        <v>277</v>
      </c>
      <c r="C2632" t="s">
        <v>850</v>
      </c>
      <c r="D2632">
        <v>278</v>
      </c>
      <c r="E2632" t="s">
        <v>520</v>
      </c>
      <c r="F2632" t="s">
        <v>2311</v>
      </c>
      <c r="G2632" t="s">
        <v>2313</v>
      </c>
      <c r="H2632" t="s">
        <v>1392</v>
      </c>
      <c r="I2632" t="s">
        <v>2462</v>
      </c>
      <c r="J2632">
        <v>0.11559999999999999</v>
      </c>
    </row>
    <row r="2633" spans="1:10" hidden="1">
      <c r="A2633" t="s">
        <v>570</v>
      </c>
      <c r="B2633">
        <v>277</v>
      </c>
      <c r="C2633" t="s">
        <v>850</v>
      </c>
      <c r="D2633">
        <v>278</v>
      </c>
      <c r="E2633" t="s">
        <v>520</v>
      </c>
      <c r="F2633" t="s">
        <v>2311</v>
      </c>
      <c r="G2633" t="s">
        <v>2314</v>
      </c>
      <c r="H2633" t="s">
        <v>1410</v>
      </c>
      <c r="I2633" t="s">
        <v>2462</v>
      </c>
      <c r="J2633">
        <v>9.2499999999999999E-2</v>
      </c>
    </row>
    <row r="2634" spans="1:10" hidden="1">
      <c r="A2634" t="s">
        <v>570</v>
      </c>
      <c r="B2634">
        <v>277</v>
      </c>
      <c r="C2634" t="s">
        <v>850</v>
      </c>
      <c r="D2634">
        <v>278</v>
      </c>
      <c r="E2634" t="s">
        <v>520</v>
      </c>
      <c r="F2634" t="s">
        <v>2311</v>
      </c>
      <c r="G2634" t="s">
        <v>2315</v>
      </c>
      <c r="H2634" t="s">
        <v>1399</v>
      </c>
      <c r="I2634" t="s">
        <v>2462</v>
      </c>
      <c r="J2634">
        <v>8.9599999999999999E-2</v>
      </c>
    </row>
    <row r="2635" spans="1:10" hidden="1">
      <c r="A2635" t="s">
        <v>570</v>
      </c>
      <c r="B2635">
        <v>277</v>
      </c>
      <c r="C2635" t="s">
        <v>850</v>
      </c>
      <c r="D2635">
        <v>278</v>
      </c>
      <c r="E2635" t="s">
        <v>520</v>
      </c>
      <c r="F2635" t="s">
        <v>2311</v>
      </c>
      <c r="G2635" t="s">
        <v>2316</v>
      </c>
      <c r="H2635" t="s">
        <v>1324</v>
      </c>
      <c r="I2635" t="s">
        <v>2462</v>
      </c>
      <c r="J2635">
        <v>0.11269999999999999</v>
      </c>
    </row>
    <row r="2636" spans="1:10" hidden="1">
      <c r="A2636" t="s">
        <v>570</v>
      </c>
      <c r="B2636">
        <v>277</v>
      </c>
      <c r="C2636" t="s">
        <v>850</v>
      </c>
      <c r="D2636">
        <v>278</v>
      </c>
      <c r="E2636" t="s">
        <v>520</v>
      </c>
      <c r="F2636" t="s">
        <v>2311</v>
      </c>
      <c r="G2636" t="s">
        <v>2317</v>
      </c>
      <c r="H2636" t="s">
        <v>1251</v>
      </c>
      <c r="I2636" t="s">
        <v>2462</v>
      </c>
      <c r="J2636">
        <v>0.104</v>
      </c>
    </row>
    <row r="2637" spans="1:10" hidden="1">
      <c r="A2637" t="s">
        <v>570</v>
      </c>
      <c r="B2637">
        <v>277</v>
      </c>
      <c r="C2637" t="s">
        <v>850</v>
      </c>
      <c r="D2637">
        <v>278</v>
      </c>
      <c r="E2637" t="s">
        <v>520</v>
      </c>
      <c r="F2637" t="s">
        <v>2311</v>
      </c>
      <c r="G2637" t="s">
        <v>2336</v>
      </c>
      <c r="H2637" t="s">
        <v>1336</v>
      </c>
      <c r="I2637" t="s">
        <v>2462</v>
      </c>
      <c r="J2637">
        <v>0.10979999999999999</v>
      </c>
    </row>
    <row r="2638" spans="1:10" hidden="1">
      <c r="A2638" t="s">
        <v>570</v>
      </c>
      <c r="B2638">
        <v>277</v>
      </c>
      <c r="C2638" t="s">
        <v>850</v>
      </c>
      <c r="D2638">
        <v>278</v>
      </c>
      <c r="E2638" t="s">
        <v>520</v>
      </c>
      <c r="F2638" t="s">
        <v>2311</v>
      </c>
      <c r="G2638" t="s">
        <v>2337</v>
      </c>
      <c r="H2638" t="s">
        <v>1399</v>
      </c>
      <c r="I2638" t="s">
        <v>2462</v>
      </c>
      <c r="J2638">
        <v>8.9599999999999999E-2</v>
      </c>
    </row>
    <row r="2639" spans="1:10" hidden="1">
      <c r="A2639" t="s">
        <v>570</v>
      </c>
      <c r="B2639">
        <v>277</v>
      </c>
      <c r="C2639" t="s">
        <v>850</v>
      </c>
      <c r="D2639">
        <v>278</v>
      </c>
      <c r="E2639" t="s">
        <v>520</v>
      </c>
      <c r="F2639" t="s">
        <v>2311</v>
      </c>
      <c r="G2639" t="s">
        <v>2318</v>
      </c>
      <c r="H2639" t="s">
        <v>1392</v>
      </c>
      <c r="I2639" t="s">
        <v>2462</v>
      </c>
      <c r="J2639">
        <v>0.11559999999999999</v>
      </c>
    </row>
    <row r="2640" spans="1:10" hidden="1">
      <c r="A2640" t="s">
        <v>570</v>
      </c>
      <c r="B2640">
        <v>277</v>
      </c>
      <c r="C2640" t="s">
        <v>850</v>
      </c>
      <c r="D2640">
        <v>278</v>
      </c>
      <c r="E2640" t="s">
        <v>520</v>
      </c>
      <c r="F2640" t="s">
        <v>2311</v>
      </c>
      <c r="G2640" t="s">
        <v>2319</v>
      </c>
      <c r="H2640" t="s">
        <v>1253</v>
      </c>
      <c r="I2640" t="s">
        <v>2462</v>
      </c>
      <c r="J2640">
        <v>8.3799999999999999E-2</v>
      </c>
    </row>
    <row r="2641" spans="1:10" hidden="1">
      <c r="A2641" t="s">
        <v>570</v>
      </c>
      <c r="B2641">
        <v>277</v>
      </c>
      <c r="C2641" t="s">
        <v>850</v>
      </c>
      <c r="D2641">
        <v>278</v>
      </c>
      <c r="E2641" t="s">
        <v>520</v>
      </c>
      <c r="F2641" t="s">
        <v>2320</v>
      </c>
      <c r="G2641" t="s">
        <v>2321</v>
      </c>
      <c r="H2641" t="s">
        <v>2382</v>
      </c>
      <c r="I2641" t="s">
        <v>2462</v>
      </c>
      <c r="J2641">
        <v>0.4451</v>
      </c>
    </row>
    <row r="2642" spans="1:10" hidden="1">
      <c r="A2642" t="s">
        <v>570</v>
      </c>
      <c r="B2642">
        <v>277</v>
      </c>
      <c r="C2642" t="s">
        <v>850</v>
      </c>
      <c r="D2642">
        <v>278</v>
      </c>
      <c r="E2642" t="s">
        <v>520</v>
      </c>
      <c r="F2642" t="s">
        <v>2320</v>
      </c>
      <c r="G2642" t="s">
        <v>2298</v>
      </c>
      <c r="H2642" t="s">
        <v>1283</v>
      </c>
      <c r="I2642" t="s">
        <v>2462</v>
      </c>
      <c r="J2642">
        <v>0.185</v>
      </c>
    </row>
    <row r="2643" spans="1:10" hidden="1">
      <c r="A2643" t="s">
        <v>570</v>
      </c>
      <c r="B2643">
        <v>277</v>
      </c>
      <c r="C2643" t="s">
        <v>850</v>
      </c>
      <c r="D2643">
        <v>278</v>
      </c>
      <c r="E2643" t="s">
        <v>520</v>
      </c>
      <c r="F2643" t="s">
        <v>2322</v>
      </c>
      <c r="G2643" t="s">
        <v>2325</v>
      </c>
      <c r="H2643" t="s">
        <v>2324</v>
      </c>
      <c r="I2643" t="s">
        <v>2462</v>
      </c>
      <c r="J2643">
        <v>2.8999999999999998E-3</v>
      </c>
    </row>
    <row r="2644" spans="1:10" hidden="1">
      <c r="A2644" t="s">
        <v>570</v>
      </c>
      <c r="B2644">
        <v>277</v>
      </c>
      <c r="C2644" t="s">
        <v>850</v>
      </c>
      <c r="D2644">
        <v>278</v>
      </c>
      <c r="E2644" t="s">
        <v>520</v>
      </c>
      <c r="F2644" t="s">
        <v>2322</v>
      </c>
      <c r="G2644" t="s">
        <v>2327</v>
      </c>
      <c r="H2644" t="s">
        <v>1335</v>
      </c>
      <c r="I2644" t="s">
        <v>2462</v>
      </c>
      <c r="J2644">
        <v>2.3099999999999999E-2</v>
      </c>
    </row>
    <row r="2645" spans="1:10" hidden="1">
      <c r="A2645" t="s">
        <v>570</v>
      </c>
      <c r="B2645">
        <v>277</v>
      </c>
      <c r="C2645" t="s">
        <v>850</v>
      </c>
      <c r="D2645">
        <v>278</v>
      </c>
      <c r="E2645" t="s">
        <v>520</v>
      </c>
      <c r="F2645" t="s">
        <v>2322</v>
      </c>
      <c r="G2645" t="s">
        <v>2328</v>
      </c>
      <c r="H2645" t="s">
        <v>2329</v>
      </c>
      <c r="I2645" t="s">
        <v>2462</v>
      </c>
      <c r="J2645">
        <v>8.6999999999999994E-3</v>
      </c>
    </row>
    <row r="2646" spans="1:10" hidden="1">
      <c r="A2646" t="s">
        <v>570</v>
      </c>
      <c r="B2646">
        <v>277</v>
      </c>
      <c r="C2646" t="s">
        <v>850</v>
      </c>
      <c r="D2646">
        <v>278</v>
      </c>
      <c r="E2646" t="s">
        <v>520</v>
      </c>
      <c r="F2646" t="s">
        <v>2322</v>
      </c>
      <c r="G2646" t="s">
        <v>2330</v>
      </c>
      <c r="H2646" t="s">
        <v>1475</v>
      </c>
      <c r="I2646" t="s">
        <v>2462</v>
      </c>
      <c r="J2646">
        <v>0.96530000000000005</v>
      </c>
    </row>
    <row r="2647" spans="1:10" hidden="1">
      <c r="A2647" t="s">
        <v>570</v>
      </c>
      <c r="B2647">
        <v>277</v>
      </c>
      <c r="C2647" t="s">
        <v>850</v>
      </c>
      <c r="D2647">
        <v>278</v>
      </c>
      <c r="E2647" t="s">
        <v>520</v>
      </c>
      <c r="F2647" t="s">
        <v>2332</v>
      </c>
      <c r="G2647" t="s">
        <v>2333</v>
      </c>
      <c r="H2647" t="s">
        <v>1400</v>
      </c>
      <c r="I2647" t="s">
        <v>2462</v>
      </c>
      <c r="J2647">
        <v>0.48549999999999999</v>
      </c>
    </row>
    <row r="2648" spans="1:10" hidden="1">
      <c r="A2648" t="s">
        <v>570</v>
      </c>
      <c r="B2648">
        <v>277</v>
      </c>
      <c r="C2648" t="s">
        <v>850</v>
      </c>
      <c r="D2648">
        <v>278</v>
      </c>
      <c r="E2648" t="s">
        <v>520</v>
      </c>
      <c r="F2648" t="s">
        <v>2332</v>
      </c>
      <c r="G2648" t="s">
        <v>2334</v>
      </c>
      <c r="H2648" t="s">
        <v>1448</v>
      </c>
      <c r="I2648" t="s">
        <v>2462</v>
      </c>
      <c r="J2648">
        <v>0.51449999999999996</v>
      </c>
    </row>
    <row r="2649" spans="1:10" hidden="1">
      <c r="A2649" t="s">
        <v>570</v>
      </c>
      <c r="B2649">
        <v>1412</v>
      </c>
      <c r="C2649" t="s">
        <v>852</v>
      </c>
      <c r="D2649">
        <v>1000</v>
      </c>
      <c r="E2649" t="s">
        <v>96</v>
      </c>
      <c r="F2649" t="s">
        <v>1243</v>
      </c>
      <c r="G2649" t="s">
        <v>1243</v>
      </c>
      <c r="H2649" t="s">
        <v>1334</v>
      </c>
      <c r="I2649" t="s">
        <v>1334</v>
      </c>
      <c r="J2649">
        <v>1</v>
      </c>
    </row>
    <row r="2650" spans="1:10" hidden="1">
      <c r="A2650" t="s">
        <v>570</v>
      </c>
      <c r="B2650">
        <v>1412</v>
      </c>
      <c r="C2650" t="s">
        <v>852</v>
      </c>
      <c r="D2650">
        <v>1000</v>
      </c>
      <c r="E2650" t="s">
        <v>96</v>
      </c>
      <c r="F2650" t="s">
        <v>2311</v>
      </c>
      <c r="G2650" t="s">
        <v>2312</v>
      </c>
      <c r="H2650" t="s">
        <v>2329</v>
      </c>
      <c r="I2650" t="s">
        <v>1334</v>
      </c>
      <c r="J2650">
        <v>6.25E-2</v>
      </c>
    </row>
    <row r="2651" spans="1:10" hidden="1">
      <c r="A2651" t="s">
        <v>570</v>
      </c>
      <c r="B2651">
        <v>1412</v>
      </c>
      <c r="C2651" t="s">
        <v>852</v>
      </c>
      <c r="D2651">
        <v>1000</v>
      </c>
      <c r="E2651" t="s">
        <v>96</v>
      </c>
      <c r="F2651" t="s">
        <v>2311</v>
      </c>
      <c r="G2651" t="s">
        <v>2313</v>
      </c>
      <c r="H2651" t="s">
        <v>1335</v>
      </c>
      <c r="I2651" t="s">
        <v>1334</v>
      </c>
      <c r="J2651">
        <v>0.16669999999999999</v>
      </c>
    </row>
    <row r="2652" spans="1:10" hidden="1">
      <c r="A2652" t="s">
        <v>570</v>
      </c>
      <c r="B2652">
        <v>1412</v>
      </c>
      <c r="C2652" t="s">
        <v>852</v>
      </c>
      <c r="D2652">
        <v>1000</v>
      </c>
      <c r="E2652" t="s">
        <v>96</v>
      </c>
      <c r="F2652" t="s">
        <v>2311</v>
      </c>
      <c r="G2652" t="s">
        <v>2314</v>
      </c>
      <c r="H2652" t="s">
        <v>1401</v>
      </c>
      <c r="I2652" t="s">
        <v>1334</v>
      </c>
      <c r="J2652">
        <v>0.22919999999999999</v>
      </c>
    </row>
    <row r="2653" spans="1:10" hidden="1">
      <c r="A2653" t="s">
        <v>570</v>
      </c>
      <c r="B2653">
        <v>1412</v>
      </c>
      <c r="C2653" t="s">
        <v>852</v>
      </c>
      <c r="D2653">
        <v>1000</v>
      </c>
      <c r="E2653" t="s">
        <v>96</v>
      </c>
      <c r="F2653" t="s">
        <v>2311</v>
      </c>
      <c r="G2653" t="s">
        <v>2315</v>
      </c>
      <c r="H2653" t="s">
        <v>2324</v>
      </c>
      <c r="I2653" t="s">
        <v>1334</v>
      </c>
      <c r="J2653">
        <v>2.0799999999999999E-2</v>
      </c>
    </row>
    <row r="2654" spans="1:10" hidden="1">
      <c r="A2654" t="s">
        <v>570</v>
      </c>
      <c r="B2654">
        <v>1412</v>
      </c>
      <c r="C2654" t="s">
        <v>852</v>
      </c>
      <c r="D2654">
        <v>1000</v>
      </c>
      <c r="E2654" t="s">
        <v>96</v>
      </c>
      <c r="F2654" t="s">
        <v>2311</v>
      </c>
      <c r="G2654" t="s">
        <v>2316</v>
      </c>
      <c r="H2654" t="s">
        <v>1352</v>
      </c>
      <c r="I2654" t="s">
        <v>1334</v>
      </c>
      <c r="J2654">
        <v>0.14580000000000001</v>
      </c>
    </row>
    <row r="2655" spans="1:10" hidden="1">
      <c r="A2655" t="s">
        <v>570</v>
      </c>
      <c r="B2655">
        <v>1412</v>
      </c>
      <c r="C2655" t="s">
        <v>852</v>
      </c>
      <c r="D2655">
        <v>1000</v>
      </c>
      <c r="E2655" t="s">
        <v>96</v>
      </c>
      <c r="F2655" t="s">
        <v>2311</v>
      </c>
      <c r="G2655" t="s">
        <v>2317</v>
      </c>
      <c r="H2655" t="s">
        <v>1352</v>
      </c>
      <c r="I2655" t="s">
        <v>1334</v>
      </c>
      <c r="J2655">
        <v>0.14580000000000001</v>
      </c>
    </row>
    <row r="2656" spans="1:10" hidden="1">
      <c r="A2656" t="s">
        <v>570</v>
      </c>
      <c r="B2656">
        <v>1412</v>
      </c>
      <c r="C2656" t="s">
        <v>852</v>
      </c>
      <c r="D2656">
        <v>1000</v>
      </c>
      <c r="E2656" t="s">
        <v>96</v>
      </c>
      <c r="F2656" t="s">
        <v>2311</v>
      </c>
      <c r="G2656" t="s">
        <v>2336</v>
      </c>
      <c r="H2656" t="s">
        <v>2335</v>
      </c>
      <c r="I2656" t="s">
        <v>1334</v>
      </c>
      <c r="J2656">
        <v>8.3299999999999999E-2</v>
      </c>
    </row>
    <row r="2657" spans="1:10" hidden="1">
      <c r="A2657" t="s">
        <v>570</v>
      </c>
      <c r="B2657">
        <v>1412</v>
      </c>
      <c r="C2657" t="s">
        <v>852</v>
      </c>
      <c r="D2657">
        <v>1000</v>
      </c>
      <c r="E2657" t="s">
        <v>96</v>
      </c>
      <c r="F2657" t="s">
        <v>2311</v>
      </c>
      <c r="G2657" t="s">
        <v>2337</v>
      </c>
      <c r="H2657" t="s">
        <v>2324</v>
      </c>
      <c r="I2657" t="s">
        <v>1334</v>
      </c>
      <c r="J2657">
        <v>2.0799999999999999E-2</v>
      </c>
    </row>
    <row r="2658" spans="1:10" hidden="1">
      <c r="A2658" t="s">
        <v>570</v>
      </c>
      <c r="B2658">
        <v>1412</v>
      </c>
      <c r="C2658" t="s">
        <v>852</v>
      </c>
      <c r="D2658">
        <v>1000</v>
      </c>
      <c r="E2658" t="s">
        <v>96</v>
      </c>
      <c r="F2658" t="s">
        <v>2311</v>
      </c>
      <c r="G2658" t="s">
        <v>2318</v>
      </c>
      <c r="H2658" t="s">
        <v>1312</v>
      </c>
      <c r="I2658" t="s">
        <v>1334</v>
      </c>
      <c r="J2658">
        <v>0.1042</v>
      </c>
    </row>
    <row r="2659" spans="1:10" hidden="1">
      <c r="A2659" t="s">
        <v>570</v>
      </c>
      <c r="B2659">
        <v>1412</v>
      </c>
      <c r="C2659" t="s">
        <v>852</v>
      </c>
      <c r="D2659">
        <v>1000</v>
      </c>
      <c r="E2659" t="s">
        <v>96</v>
      </c>
      <c r="F2659" t="s">
        <v>2311</v>
      </c>
      <c r="G2659" t="s">
        <v>2319</v>
      </c>
      <c r="H2659" t="s">
        <v>2324</v>
      </c>
      <c r="I2659" t="s">
        <v>1334</v>
      </c>
      <c r="J2659">
        <v>2.0799999999999999E-2</v>
      </c>
    </row>
    <row r="2660" spans="1:10" hidden="1">
      <c r="A2660" t="s">
        <v>570</v>
      </c>
      <c r="B2660">
        <v>1412</v>
      </c>
      <c r="C2660" t="s">
        <v>852</v>
      </c>
      <c r="D2660">
        <v>1000</v>
      </c>
      <c r="E2660" t="s">
        <v>96</v>
      </c>
      <c r="F2660" t="s">
        <v>2320</v>
      </c>
      <c r="G2660" t="s">
        <v>2321</v>
      </c>
      <c r="H2660" t="s">
        <v>1460</v>
      </c>
      <c r="I2660" t="s">
        <v>1334</v>
      </c>
      <c r="J2660">
        <v>0.41670000000000001</v>
      </c>
    </row>
    <row r="2661" spans="1:10" hidden="1">
      <c r="A2661" t="s">
        <v>570</v>
      </c>
      <c r="B2661">
        <v>1412</v>
      </c>
      <c r="C2661" t="s">
        <v>852</v>
      </c>
      <c r="D2661">
        <v>1000</v>
      </c>
      <c r="E2661" t="s">
        <v>96</v>
      </c>
      <c r="F2661" t="s">
        <v>2320</v>
      </c>
      <c r="G2661" t="s">
        <v>2298</v>
      </c>
      <c r="H2661" t="s">
        <v>1298</v>
      </c>
      <c r="I2661" t="s">
        <v>1334</v>
      </c>
      <c r="J2661">
        <v>0.3125</v>
      </c>
    </row>
    <row r="2662" spans="1:10" hidden="1">
      <c r="A2662" t="s">
        <v>570</v>
      </c>
      <c r="B2662">
        <v>1412</v>
      </c>
      <c r="C2662" t="s">
        <v>852</v>
      </c>
      <c r="D2662">
        <v>1000</v>
      </c>
      <c r="E2662" t="s">
        <v>96</v>
      </c>
      <c r="F2662" t="s">
        <v>2322</v>
      </c>
      <c r="G2662" t="s">
        <v>2323</v>
      </c>
      <c r="H2662" t="s">
        <v>2324</v>
      </c>
      <c r="I2662" t="s">
        <v>1334</v>
      </c>
      <c r="J2662">
        <v>2.0799999999999999E-2</v>
      </c>
    </row>
    <row r="2663" spans="1:10" hidden="1">
      <c r="A2663" t="s">
        <v>570</v>
      </c>
      <c r="B2663">
        <v>1412</v>
      </c>
      <c r="C2663" t="s">
        <v>852</v>
      </c>
      <c r="D2663">
        <v>1000</v>
      </c>
      <c r="E2663" t="s">
        <v>96</v>
      </c>
      <c r="F2663" t="s">
        <v>2322</v>
      </c>
      <c r="G2663" t="s">
        <v>2327</v>
      </c>
      <c r="H2663" t="s">
        <v>2335</v>
      </c>
      <c r="I2663" t="s">
        <v>1334</v>
      </c>
      <c r="J2663">
        <v>8.3299999999999999E-2</v>
      </c>
    </row>
    <row r="2664" spans="1:10" hidden="1">
      <c r="A2664" t="s">
        <v>570</v>
      </c>
      <c r="B2664">
        <v>1412</v>
      </c>
      <c r="C2664" t="s">
        <v>852</v>
      </c>
      <c r="D2664">
        <v>1000</v>
      </c>
      <c r="E2664" t="s">
        <v>96</v>
      </c>
      <c r="F2664" t="s">
        <v>2322</v>
      </c>
      <c r="G2664" t="s">
        <v>2330</v>
      </c>
      <c r="H2664" t="s">
        <v>1377</v>
      </c>
      <c r="I2664" t="s">
        <v>1334</v>
      </c>
      <c r="J2664">
        <v>0.89580000000000004</v>
      </c>
    </row>
    <row r="2665" spans="1:10" hidden="1">
      <c r="A2665" t="s">
        <v>570</v>
      </c>
      <c r="B2665">
        <v>1412</v>
      </c>
      <c r="C2665" t="s">
        <v>852</v>
      </c>
      <c r="D2665">
        <v>1000</v>
      </c>
      <c r="E2665" t="s">
        <v>96</v>
      </c>
      <c r="F2665" t="s">
        <v>2332</v>
      </c>
      <c r="G2665" t="s">
        <v>2333</v>
      </c>
      <c r="H2665" t="s">
        <v>1246</v>
      </c>
      <c r="I2665" t="s">
        <v>1334</v>
      </c>
      <c r="J2665">
        <v>0.58330000000000004</v>
      </c>
    </row>
    <row r="2666" spans="1:10" hidden="1">
      <c r="A2666" t="s">
        <v>570</v>
      </c>
      <c r="B2666">
        <v>1412</v>
      </c>
      <c r="C2666" t="s">
        <v>852</v>
      </c>
      <c r="D2666">
        <v>1000</v>
      </c>
      <c r="E2666" t="s">
        <v>96</v>
      </c>
      <c r="F2666" t="s">
        <v>2332</v>
      </c>
      <c r="G2666" t="s">
        <v>2334</v>
      </c>
      <c r="H2666" t="s">
        <v>1460</v>
      </c>
      <c r="I2666" t="s">
        <v>1334</v>
      </c>
      <c r="J2666">
        <v>0.41670000000000001</v>
      </c>
    </row>
    <row r="2667" spans="1:10" hidden="1">
      <c r="A2667" t="s">
        <v>570</v>
      </c>
      <c r="B2667">
        <v>282</v>
      </c>
      <c r="C2667" t="s">
        <v>854</v>
      </c>
      <c r="D2667">
        <v>284</v>
      </c>
      <c r="E2667" t="s">
        <v>56</v>
      </c>
      <c r="F2667" t="s">
        <v>1243</v>
      </c>
      <c r="G2667" t="s">
        <v>1243</v>
      </c>
      <c r="H2667" t="s">
        <v>1603</v>
      </c>
      <c r="I2667" t="s">
        <v>1603</v>
      </c>
      <c r="J2667">
        <v>1</v>
      </c>
    </row>
    <row r="2668" spans="1:10" hidden="1">
      <c r="A2668" t="s">
        <v>570</v>
      </c>
      <c r="B2668">
        <v>282</v>
      </c>
      <c r="C2668" t="s">
        <v>854</v>
      </c>
      <c r="D2668">
        <v>284</v>
      </c>
      <c r="E2668" t="s">
        <v>56</v>
      </c>
      <c r="F2668" t="s">
        <v>2311</v>
      </c>
      <c r="G2668" t="s">
        <v>2312</v>
      </c>
      <c r="H2668" t="s">
        <v>1298</v>
      </c>
      <c r="I2668" t="s">
        <v>1603</v>
      </c>
      <c r="J2668">
        <v>9.5500000000000002E-2</v>
      </c>
    </row>
    <row r="2669" spans="1:10" hidden="1">
      <c r="A2669" t="s">
        <v>570</v>
      </c>
      <c r="B2669">
        <v>282</v>
      </c>
      <c r="C2669" t="s">
        <v>854</v>
      </c>
      <c r="D2669">
        <v>284</v>
      </c>
      <c r="E2669" t="s">
        <v>56</v>
      </c>
      <c r="F2669" t="s">
        <v>2311</v>
      </c>
      <c r="G2669" t="s">
        <v>2313</v>
      </c>
      <c r="H2669" t="s">
        <v>1541</v>
      </c>
      <c r="I2669" t="s">
        <v>1603</v>
      </c>
      <c r="J2669">
        <v>0.17199999999999999</v>
      </c>
    </row>
    <row r="2670" spans="1:10" hidden="1">
      <c r="A2670" t="s">
        <v>570</v>
      </c>
      <c r="B2670">
        <v>282</v>
      </c>
      <c r="C2670" t="s">
        <v>854</v>
      </c>
      <c r="D2670">
        <v>284</v>
      </c>
      <c r="E2670" t="s">
        <v>56</v>
      </c>
      <c r="F2670" t="s">
        <v>2311</v>
      </c>
      <c r="G2670" t="s">
        <v>2314</v>
      </c>
      <c r="H2670" t="s">
        <v>1549</v>
      </c>
      <c r="I2670" t="s">
        <v>1603</v>
      </c>
      <c r="J2670">
        <v>0.14649999999999999</v>
      </c>
    </row>
    <row r="2671" spans="1:10" hidden="1">
      <c r="A2671" t="s">
        <v>570</v>
      </c>
      <c r="B2671">
        <v>282</v>
      </c>
      <c r="C2671" t="s">
        <v>854</v>
      </c>
      <c r="D2671">
        <v>284</v>
      </c>
      <c r="E2671" t="s">
        <v>56</v>
      </c>
      <c r="F2671" t="s">
        <v>2311</v>
      </c>
      <c r="G2671" t="s">
        <v>2315</v>
      </c>
      <c r="H2671" t="s">
        <v>1549</v>
      </c>
      <c r="I2671" t="s">
        <v>1603</v>
      </c>
      <c r="J2671">
        <v>0.14649999999999999</v>
      </c>
    </row>
    <row r="2672" spans="1:10" hidden="1">
      <c r="A2672" t="s">
        <v>570</v>
      </c>
      <c r="B2672">
        <v>282</v>
      </c>
      <c r="C2672" t="s">
        <v>854</v>
      </c>
      <c r="D2672">
        <v>284</v>
      </c>
      <c r="E2672" t="s">
        <v>56</v>
      </c>
      <c r="F2672" t="s">
        <v>2311</v>
      </c>
      <c r="G2672" t="s">
        <v>2316</v>
      </c>
      <c r="H2672" t="s">
        <v>1304</v>
      </c>
      <c r="I2672" t="s">
        <v>1603</v>
      </c>
      <c r="J2672">
        <v>0.19109999999999999</v>
      </c>
    </row>
    <row r="2673" spans="1:10" hidden="1">
      <c r="A2673" t="s">
        <v>570</v>
      </c>
      <c r="B2673">
        <v>282</v>
      </c>
      <c r="C2673" t="s">
        <v>854</v>
      </c>
      <c r="D2673">
        <v>284</v>
      </c>
      <c r="E2673" t="s">
        <v>56</v>
      </c>
      <c r="F2673" t="s">
        <v>2311</v>
      </c>
      <c r="G2673" t="s">
        <v>2318</v>
      </c>
      <c r="H2673" t="s">
        <v>1520</v>
      </c>
      <c r="I2673" t="s">
        <v>1603</v>
      </c>
      <c r="J2673">
        <v>0.121</v>
      </c>
    </row>
    <row r="2674" spans="1:10" hidden="1">
      <c r="A2674" t="s">
        <v>570</v>
      </c>
      <c r="B2674">
        <v>282</v>
      </c>
      <c r="C2674" t="s">
        <v>854</v>
      </c>
      <c r="D2674">
        <v>284</v>
      </c>
      <c r="E2674" t="s">
        <v>56</v>
      </c>
      <c r="F2674" t="s">
        <v>2311</v>
      </c>
      <c r="G2674" t="s">
        <v>2319</v>
      </c>
      <c r="H2674" t="s">
        <v>1460</v>
      </c>
      <c r="I2674" t="s">
        <v>1603</v>
      </c>
      <c r="J2674">
        <v>0.12740000000000001</v>
      </c>
    </row>
    <row r="2675" spans="1:10" hidden="1">
      <c r="A2675" t="s">
        <v>570</v>
      </c>
      <c r="B2675">
        <v>282</v>
      </c>
      <c r="C2675" t="s">
        <v>854</v>
      </c>
      <c r="D2675">
        <v>284</v>
      </c>
      <c r="E2675" t="s">
        <v>56</v>
      </c>
      <c r="F2675" t="s">
        <v>2320</v>
      </c>
      <c r="G2675" t="s">
        <v>2321</v>
      </c>
      <c r="H2675" t="s">
        <v>1490</v>
      </c>
      <c r="I2675" t="s">
        <v>1603</v>
      </c>
      <c r="J2675">
        <v>0.54139999999999999</v>
      </c>
    </row>
    <row r="2676" spans="1:10" hidden="1">
      <c r="A2676" t="s">
        <v>570</v>
      </c>
      <c r="B2676">
        <v>282</v>
      </c>
      <c r="C2676" t="s">
        <v>854</v>
      </c>
      <c r="D2676">
        <v>284</v>
      </c>
      <c r="E2676" t="s">
        <v>56</v>
      </c>
      <c r="F2676" t="s">
        <v>2320</v>
      </c>
      <c r="G2676" t="s">
        <v>2298</v>
      </c>
      <c r="H2676" t="s">
        <v>1251</v>
      </c>
      <c r="I2676" t="s">
        <v>1603</v>
      </c>
      <c r="J2676">
        <v>0.2293</v>
      </c>
    </row>
    <row r="2677" spans="1:10" hidden="1">
      <c r="A2677" t="s">
        <v>570</v>
      </c>
      <c r="B2677">
        <v>282</v>
      </c>
      <c r="C2677" t="s">
        <v>854</v>
      </c>
      <c r="D2677">
        <v>284</v>
      </c>
      <c r="E2677" t="s">
        <v>56</v>
      </c>
      <c r="F2677" t="s">
        <v>2322</v>
      </c>
      <c r="G2677" t="s">
        <v>2326</v>
      </c>
      <c r="H2677" t="s">
        <v>2335</v>
      </c>
      <c r="I2677" t="s">
        <v>1603</v>
      </c>
      <c r="J2677">
        <v>2.5499999999999998E-2</v>
      </c>
    </row>
    <row r="2678" spans="1:10" hidden="1">
      <c r="A2678" t="s">
        <v>570</v>
      </c>
      <c r="B2678">
        <v>282</v>
      </c>
      <c r="C2678" t="s">
        <v>854</v>
      </c>
      <c r="D2678">
        <v>284</v>
      </c>
      <c r="E2678" t="s">
        <v>56</v>
      </c>
      <c r="F2678" t="s">
        <v>2322</v>
      </c>
      <c r="G2678" t="s">
        <v>2327</v>
      </c>
      <c r="H2678" t="s">
        <v>1357</v>
      </c>
      <c r="I2678" t="s">
        <v>1603</v>
      </c>
      <c r="J2678">
        <v>7.6399999999999996E-2</v>
      </c>
    </row>
    <row r="2679" spans="1:10" hidden="1">
      <c r="A2679" t="s">
        <v>570</v>
      </c>
      <c r="B2679">
        <v>282</v>
      </c>
      <c r="C2679" t="s">
        <v>854</v>
      </c>
      <c r="D2679">
        <v>284</v>
      </c>
      <c r="E2679" t="s">
        <v>56</v>
      </c>
      <c r="F2679" t="s">
        <v>2322</v>
      </c>
      <c r="G2679" t="s">
        <v>2328</v>
      </c>
      <c r="H2679" t="s">
        <v>2335</v>
      </c>
      <c r="I2679" t="s">
        <v>1603</v>
      </c>
      <c r="J2679">
        <v>2.5499999999999998E-2</v>
      </c>
    </row>
    <row r="2680" spans="1:10" hidden="1">
      <c r="A2680" t="s">
        <v>570</v>
      </c>
      <c r="B2680">
        <v>282</v>
      </c>
      <c r="C2680" t="s">
        <v>854</v>
      </c>
      <c r="D2680">
        <v>284</v>
      </c>
      <c r="E2680" t="s">
        <v>56</v>
      </c>
      <c r="F2680" t="s">
        <v>2322</v>
      </c>
      <c r="G2680" t="s">
        <v>2330</v>
      </c>
      <c r="H2680" t="s">
        <v>1446</v>
      </c>
      <c r="I2680" t="s">
        <v>1603</v>
      </c>
      <c r="J2680">
        <v>0.87260000000000004</v>
      </c>
    </row>
    <row r="2681" spans="1:10" hidden="1">
      <c r="A2681" t="s">
        <v>570</v>
      </c>
      <c r="B2681">
        <v>282</v>
      </c>
      <c r="C2681" t="s">
        <v>854</v>
      </c>
      <c r="D2681">
        <v>284</v>
      </c>
      <c r="E2681" t="s">
        <v>56</v>
      </c>
      <c r="F2681" t="s">
        <v>2332</v>
      </c>
      <c r="G2681" t="s">
        <v>2333</v>
      </c>
      <c r="H2681" t="s">
        <v>1602</v>
      </c>
      <c r="I2681" t="s">
        <v>1603</v>
      </c>
      <c r="J2681">
        <v>0.52229999999999999</v>
      </c>
    </row>
    <row r="2682" spans="1:10" hidden="1">
      <c r="A2682" t="s">
        <v>570</v>
      </c>
      <c r="B2682">
        <v>282</v>
      </c>
      <c r="C2682" t="s">
        <v>854</v>
      </c>
      <c r="D2682">
        <v>284</v>
      </c>
      <c r="E2682" t="s">
        <v>56</v>
      </c>
      <c r="F2682" t="s">
        <v>2332</v>
      </c>
      <c r="G2682" t="s">
        <v>2334</v>
      </c>
      <c r="H2682" t="s">
        <v>1414</v>
      </c>
      <c r="I2682" t="s">
        <v>1603</v>
      </c>
      <c r="J2682">
        <v>0.47770000000000001</v>
      </c>
    </row>
    <row r="2683" spans="1:10" hidden="1">
      <c r="A2683" t="s">
        <v>570</v>
      </c>
      <c r="B2683">
        <v>282</v>
      </c>
      <c r="C2683" t="s">
        <v>854</v>
      </c>
      <c r="D2683">
        <v>283</v>
      </c>
      <c r="E2683" t="s">
        <v>217</v>
      </c>
      <c r="F2683" t="s">
        <v>1243</v>
      </c>
      <c r="G2683" t="s">
        <v>1243</v>
      </c>
      <c r="H2683" t="s">
        <v>1427</v>
      </c>
      <c r="I2683" t="s">
        <v>1427</v>
      </c>
      <c r="J2683">
        <v>1</v>
      </c>
    </row>
    <row r="2684" spans="1:10" hidden="1">
      <c r="A2684" t="s">
        <v>570</v>
      </c>
      <c r="B2684">
        <v>282</v>
      </c>
      <c r="C2684" t="s">
        <v>854</v>
      </c>
      <c r="D2684">
        <v>283</v>
      </c>
      <c r="E2684" t="s">
        <v>217</v>
      </c>
      <c r="F2684" t="s">
        <v>2311</v>
      </c>
      <c r="G2684" t="s">
        <v>2317</v>
      </c>
      <c r="H2684" t="s">
        <v>1521</v>
      </c>
      <c r="I2684" t="s">
        <v>1427</v>
      </c>
      <c r="J2684">
        <v>0.16500000000000001</v>
      </c>
    </row>
    <row r="2685" spans="1:10" hidden="1">
      <c r="A2685" t="s">
        <v>570</v>
      </c>
      <c r="B2685">
        <v>282</v>
      </c>
      <c r="C2685" t="s">
        <v>854</v>
      </c>
      <c r="D2685">
        <v>283</v>
      </c>
      <c r="E2685" t="s">
        <v>217</v>
      </c>
      <c r="F2685" t="s">
        <v>2311</v>
      </c>
      <c r="G2685" t="s">
        <v>2336</v>
      </c>
      <c r="H2685" t="s">
        <v>1273</v>
      </c>
      <c r="I2685" t="s">
        <v>1427</v>
      </c>
      <c r="J2685">
        <v>0.17960000000000001</v>
      </c>
    </row>
    <row r="2686" spans="1:10" hidden="1">
      <c r="A2686" t="s">
        <v>570</v>
      </c>
      <c r="B2686">
        <v>282</v>
      </c>
      <c r="C2686" t="s">
        <v>854</v>
      </c>
      <c r="D2686">
        <v>283</v>
      </c>
      <c r="E2686" t="s">
        <v>217</v>
      </c>
      <c r="F2686" t="s">
        <v>2311</v>
      </c>
      <c r="G2686" t="s">
        <v>2337</v>
      </c>
      <c r="H2686" t="s">
        <v>1549</v>
      </c>
      <c r="I2686" t="s">
        <v>1427</v>
      </c>
      <c r="J2686">
        <v>0.11169999999999999</v>
      </c>
    </row>
    <row r="2687" spans="1:10" hidden="1">
      <c r="A2687" t="s">
        <v>570</v>
      </c>
      <c r="B2687">
        <v>282</v>
      </c>
      <c r="C2687" t="s">
        <v>854</v>
      </c>
      <c r="D2687">
        <v>283</v>
      </c>
      <c r="E2687" t="s">
        <v>217</v>
      </c>
      <c r="F2687" t="s">
        <v>2311</v>
      </c>
      <c r="G2687" t="s">
        <v>2343</v>
      </c>
      <c r="H2687" t="s">
        <v>1253</v>
      </c>
      <c r="I2687" t="s">
        <v>1427</v>
      </c>
      <c r="J2687">
        <v>0.14080000000000001</v>
      </c>
    </row>
    <row r="2688" spans="1:10" hidden="1">
      <c r="A2688" t="s">
        <v>570</v>
      </c>
      <c r="B2688">
        <v>282</v>
      </c>
      <c r="C2688" t="s">
        <v>854</v>
      </c>
      <c r="D2688">
        <v>283</v>
      </c>
      <c r="E2688" t="s">
        <v>217</v>
      </c>
      <c r="F2688" t="s">
        <v>2311</v>
      </c>
      <c r="G2688" t="s">
        <v>1250</v>
      </c>
      <c r="H2688" t="s">
        <v>1249</v>
      </c>
      <c r="I2688" t="s">
        <v>1427</v>
      </c>
      <c r="J2688">
        <v>0.12139999999999999</v>
      </c>
    </row>
    <row r="2689" spans="1:10" hidden="1">
      <c r="A2689" t="s">
        <v>570</v>
      </c>
      <c r="B2689">
        <v>282</v>
      </c>
      <c r="C2689" t="s">
        <v>854</v>
      </c>
      <c r="D2689">
        <v>283</v>
      </c>
      <c r="E2689" t="s">
        <v>217</v>
      </c>
      <c r="F2689" t="s">
        <v>2311</v>
      </c>
      <c r="G2689" t="s">
        <v>1401</v>
      </c>
      <c r="H2689" t="s">
        <v>1399</v>
      </c>
      <c r="I2689" t="s">
        <v>1427</v>
      </c>
      <c r="J2689">
        <v>0.15049999999999999</v>
      </c>
    </row>
    <row r="2690" spans="1:10" hidden="1">
      <c r="A2690" t="s">
        <v>570</v>
      </c>
      <c r="B2690">
        <v>282</v>
      </c>
      <c r="C2690" t="s">
        <v>854</v>
      </c>
      <c r="D2690">
        <v>283</v>
      </c>
      <c r="E2690" t="s">
        <v>217</v>
      </c>
      <c r="F2690" t="s">
        <v>2311</v>
      </c>
      <c r="G2690" t="s">
        <v>1357</v>
      </c>
      <c r="H2690" t="s">
        <v>1541</v>
      </c>
      <c r="I2690" t="s">
        <v>1427</v>
      </c>
      <c r="J2690">
        <v>0.13109999999999999</v>
      </c>
    </row>
    <row r="2691" spans="1:10" hidden="1">
      <c r="A2691" t="s">
        <v>570</v>
      </c>
      <c r="B2691">
        <v>282</v>
      </c>
      <c r="C2691" t="s">
        <v>854</v>
      </c>
      <c r="D2691">
        <v>283</v>
      </c>
      <c r="E2691" t="s">
        <v>217</v>
      </c>
      <c r="F2691" t="s">
        <v>2320</v>
      </c>
      <c r="G2691" t="s">
        <v>2321</v>
      </c>
      <c r="H2691" t="s">
        <v>1420</v>
      </c>
      <c r="I2691" t="s">
        <v>1427</v>
      </c>
      <c r="J2691">
        <v>0.35920000000000002</v>
      </c>
    </row>
    <row r="2692" spans="1:10" hidden="1">
      <c r="A2692" t="s">
        <v>570</v>
      </c>
      <c r="B2692">
        <v>282</v>
      </c>
      <c r="C2692" t="s">
        <v>854</v>
      </c>
      <c r="D2692">
        <v>283</v>
      </c>
      <c r="E2692" t="s">
        <v>217</v>
      </c>
      <c r="F2692" t="s">
        <v>2320</v>
      </c>
      <c r="G2692" t="s">
        <v>2298</v>
      </c>
      <c r="H2692" t="s">
        <v>1379</v>
      </c>
      <c r="I2692" t="s">
        <v>1427</v>
      </c>
      <c r="J2692">
        <v>0.29609999999999997</v>
      </c>
    </row>
    <row r="2693" spans="1:10" hidden="1">
      <c r="A2693" t="s">
        <v>570</v>
      </c>
      <c r="B2693">
        <v>282</v>
      </c>
      <c r="C2693" t="s">
        <v>854</v>
      </c>
      <c r="D2693">
        <v>283</v>
      </c>
      <c r="E2693" t="s">
        <v>217</v>
      </c>
      <c r="F2693" t="s">
        <v>2322</v>
      </c>
      <c r="G2693" t="s">
        <v>2325</v>
      </c>
      <c r="H2693" t="s">
        <v>2324</v>
      </c>
      <c r="I2693" t="s">
        <v>1427</v>
      </c>
      <c r="J2693">
        <v>4.8999999999999998E-3</v>
      </c>
    </row>
    <row r="2694" spans="1:10" hidden="1">
      <c r="A2694" t="s">
        <v>570</v>
      </c>
      <c r="B2694">
        <v>282</v>
      </c>
      <c r="C2694" t="s">
        <v>854</v>
      </c>
      <c r="D2694">
        <v>283</v>
      </c>
      <c r="E2694" t="s">
        <v>217</v>
      </c>
      <c r="F2694" t="s">
        <v>2322</v>
      </c>
      <c r="G2694" t="s">
        <v>2326</v>
      </c>
      <c r="H2694" t="s">
        <v>2344</v>
      </c>
      <c r="I2694" t="s">
        <v>1427</v>
      </c>
      <c r="J2694">
        <v>9.7000000000000003E-3</v>
      </c>
    </row>
    <row r="2695" spans="1:10" hidden="1">
      <c r="A2695" t="s">
        <v>570</v>
      </c>
      <c r="B2695">
        <v>282</v>
      </c>
      <c r="C2695" t="s">
        <v>854</v>
      </c>
      <c r="D2695">
        <v>283</v>
      </c>
      <c r="E2695" t="s">
        <v>217</v>
      </c>
      <c r="F2695" t="s">
        <v>2322</v>
      </c>
      <c r="G2695" t="s">
        <v>2327</v>
      </c>
      <c r="H2695" t="s">
        <v>1256</v>
      </c>
      <c r="I2695" t="s">
        <v>1427</v>
      </c>
      <c r="J2695">
        <v>6.8000000000000005E-2</v>
      </c>
    </row>
    <row r="2696" spans="1:10" hidden="1">
      <c r="A2696" t="s">
        <v>570</v>
      </c>
      <c r="B2696">
        <v>282</v>
      </c>
      <c r="C2696" t="s">
        <v>854</v>
      </c>
      <c r="D2696">
        <v>283</v>
      </c>
      <c r="E2696" t="s">
        <v>217</v>
      </c>
      <c r="F2696" t="s">
        <v>2322</v>
      </c>
      <c r="G2696" t="s">
        <v>2328</v>
      </c>
      <c r="H2696" t="s">
        <v>1250</v>
      </c>
      <c r="I2696" t="s">
        <v>1427</v>
      </c>
      <c r="J2696">
        <v>4.8500000000000001E-2</v>
      </c>
    </row>
    <row r="2697" spans="1:10" hidden="1">
      <c r="A2697" t="s">
        <v>570</v>
      </c>
      <c r="B2697">
        <v>282</v>
      </c>
      <c r="C2697" t="s">
        <v>854</v>
      </c>
      <c r="D2697">
        <v>283</v>
      </c>
      <c r="E2697" t="s">
        <v>217</v>
      </c>
      <c r="F2697" t="s">
        <v>2322</v>
      </c>
      <c r="G2697" t="s">
        <v>2330</v>
      </c>
      <c r="H2697" t="s">
        <v>1368</v>
      </c>
      <c r="I2697" t="s">
        <v>1427</v>
      </c>
      <c r="J2697">
        <v>0.86890000000000001</v>
      </c>
    </row>
    <row r="2698" spans="1:10" hidden="1">
      <c r="A2698" t="s">
        <v>570</v>
      </c>
      <c r="B2698">
        <v>282</v>
      </c>
      <c r="C2698" t="s">
        <v>854</v>
      </c>
      <c r="D2698">
        <v>283</v>
      </c>
      <c r="E2698" t="s">
        <v>217</v>
      </c>
      <c r="F2698" t="s">
        <v>2332</v>
      </c>
      <c r="G2698" t="s">
        <v>2333</v>
      </c>
      <c r="H2698" t="s">
        <v>1602</v>
      </c>
      <c r="I2698" t="s">
        <v>1427</v>
      </c>
      <c r="J2698">
        <v>0.39810000000000001</v>
      </c>
    </row>
    <row r="2699" spans="1:10" hidden="1">
      <c r="A2699" t="s">
        <v>570</v>
      </c>
      <c r="B2699">
        <v>282</v>
      </c>
      <c r="C2699" t="s">
        <v>854</v>
      </c>
      <c r="D2699">
        <v>283</v>
      </c>
      <c r="E2699" t="s">
        <v>217</v>
      </c>
      <c r="F2699" t="s">
        <v>2332</v>
      </c>
      <c r="G2699" t="s">
        <v>2334</v>
      </c>
      <c r="H2699" t="s">
        <v>1317</v>
      </c>
      <c r="I2699" t="s">
        <v>1427</v>
      </c>
      <c r="J2699">
        <v>0.60189999999999999</v>
      </c>
    </row>
    <row r="2700" spans="1:10" hidden="1">
      <c r="A2700" t="s">
        <v>570</v>
      </c>
      <c r="B2700">
        <v>1501</v>
      </c>
      <c r="C2700" t="s">
        <v>572</v>
      </c>
      <c r="D2700">
        <v>1502</v>
      </c>
      <c r="E2700" t="s">
        <v>572</v>
      </c>
      <c r="F2700" t="s">
        <v>1243</v>
      </c>
      <c r="G2700" t="s">
        <v>1243</v>
      </c>
      <c r="H2700" t="s">
        <v>1448</v>
      </c>
      <c r="I2700" t="s">
        <v>1448</v>
      </c>
      <c r="J2700">
        <v>1</v>
      </c>
    </row>
    <row r="2701" spans="1:10" hidden="1">
      <c r="A2701" t="s">
        <v>570</v>
      </c>
      <c r="B2701">
        <v>1501</v>
      </c>
      <c r="C2701" t="s">
        <v>572</v>
      </c>
      <c r="D2701">
        <v>1502</v>
      </c>
      <c r="E2701" t="s">
        <v>572</v>
      </c>
      <c r="F2701" t="s">
        <v>2311</v>
      </c>
      <c r="G2701" t="s">
        <v>2343</v>
      </c>
      <c r="H2701" t="s">
        <v>1251</v>
      </c>
      <c r="I2701" t="s">
        <v>1448</v>
      </c>
      <c r="J2701">
        <v>0.20219999999999999</v>
      </c>
    </row>
    <row r="2702" spans="1:10" hidden="1">
      <c r="A2702" t="s">
        <v>570</v>
      </c>
      <c r="B2702">
        <v>1501</v>
      </c>
      <c r="C2702" t="s">
        <v>572</v>
      </c>
      <c r="D2702">
        <v>1502</v>
      </c>
      <c r="E2702" t="s">
        <v>572</v>
      </c>
      <c r="F2702" t="s">
        <v>2311</v>
      </c>
      <c r="G2702" t="s">
        <v>1250</v>
      </c>
      <c r="H2702" t="s">
        <v>1351</v>
      </c>
      <c r="I2702" t="s">
        <v>1448</v>
      </c>
      <c r="J2702">
        <v>0.26400000000000001</v>
      </c>
    </row>
    <row r="2703" spans="1:10" hidden="1">
      <c r="A2703" t="s">
        <v>570</v>
      </c>
      <c r="B2703">
        <v>1501</v>
      </c>
      <c r="C2703" t="s">
        <v>572</v>
      </c>
      <c r="D2703">
        <v>1502</v>
      </c>
      <c r="E2703" t="s">
        <v>572</v>
      </c>
      <c r="F2703" t="s">
        <v>2311</v>
      </c>
      <c r="G2703" t="s">
        <v>1401</v>
      </c>
      <c r="H2703" t="s">
        <v>1269</v>
      </c>
      <c r="I2703" t="s">
        <v>1448</v>
      </c>
      <c r="J2703">
        <v>0.29780000000000001</v>
      </c>
    </row>
    <row r="2704" spans="1:10" hidden="1">
      <c r="A2704" t="s">
        <v>570</v>
      </c>
      <c r="B2704">
        <v>1501</v>
      </c>
      <c r="C2704" t="s">
        <v>572</v>
      </c>
      <c r="D2704">
        <v>1502</v>
      </c>
      <c r="E2704" t="s">
        <v>572</v>
      </c>
      <c r="F2704" t="s">
        <v>2311</v>
      </c>
      <c r="G2704" t="s">
        <v>1357</v>
      </c>
      <c r="H2704" t="s">
        <v>1360</v>
      </c>
      <c r="I2704" t="s">
        <v>1448</v>
      </c>
      <c r="J2704">
        <v>0.23599999999999999</v>
      </c>
    </row>
    <row r="2705" spans="1:10" hidden="1">
      <c r="A2705" t="s">
        <v>570</v>
      </c>
      <c r="B2705">
        <v>1501</v>
      </c>
      <c r="C2705" t="s">
        <v>572</v>
      </c>
      <c r="D2705">
        <v>1502</v>
      </c>
      <c r="E2705" t="s">
        <v>572</v>
      </c>
      <c r="F2705" t="s">
        <v>2320</v>
      </c>
      <c r="G2705" t="s">
        <v>2321</v>
      </c>
      <c r="H2705" t="s">
        <v>1363</v>
      </c>
      <c r="I2705" t="s">
        <v>1448</v>
      </c>
      <c r="J2705">
        <v>0.69099999999999995</v>
      </c>
    </row>
    <row r="2706" spans="1:10" hidden="1">
      <c r="A2706" t="s">
        <v>570</v>
      </c>
      <c r="B2706">
        <v>1501</v>
      </c>
      <c r="C2706" t="s">
        <v>572</v>
      </c>
      <c r="D2706">
        <v>1502</v>
      </c>
      <c r="E2706" t="s">
        <v>572</v>
      </c>
      <c r="F2706" t="s">
        <v>2320</v>
      </c>
      <c r="G2706" t="s">
        <v>2298</v>
      </c>
      <c r="H2706" t="s">
        <v>1515</v>
      </c>
      <c r="I2706" t="s">
        <v>1448</v>
      </c>
      <c r="J2706">
        <v>0.2472</v>
      </c>
    </row>
    <row r="2707" spans="1:10" hidden="1">
      <c r="A2707" t="s">
        <v>570</v>
      </c>
      <c r="B2707">
        <v>1501</v>
      </c>
      <c r="C2707" t="s">
        <v>572</v>
      </c>
      <c r="D2707">
        <v>1502</v>
      </c>
      <c r="E2707" t="s">
        <v>572</v>
      </c>
      <c r="F2707" t="s">
        <v>2322</v>
      </c>
      <c r="G2707" t="s">
        <v>2323</v>
      </c>
      <c r="H2707" t="s">
        <v>2329</v>
      </c>
      <c r="I2707" t="s">
        <v>1448</v>
      </c>
      <c r="J2707">
        <v>1.6899999999999998E-2</v>
      </c>
    </row>
    <row r="2708" spans="1:10" hidden="1">
      <c r="A2708" t="s">
        <v>570</v>
      </c>
      <c r="B2708">
        <v>1501</v>
      </c>
      <c r="C2708" t="s">
        <v>572</v>
      </c>
      <c r="D2708">
        <v>1502</v>
      </c>
      <c r="E2708" t="s">
        <v>572</v>
      </c>
      <c r="F2708" t="s">
        <v>2322</v>
      </c>
      <c r="G2708" t="s">
        <v>2326</v>
      </c>
      <c r="H2708" t="s">
        <v>2324</v>
      </c>
      <c r="I2708" t="s">
        <v>1448</v>
      </c>
      <c r="J2708">
        <v>5.5999999999999999E-3</v>
      </c>
    </row>
    <row r="2709" spans="1:10" hidden="1">
      <c r="A2709" t="s">
        <v>570</v>
      </c>
      <c r="B2709">
        <v>1501</v>
      </c>
      <c r="C2709" t="s">
        <v>572</v>
      </c>
      <c r="D2709">
        <v>1502</v>
      </c>
      <c r="E2709" t="s">
        <v>572</v>
      </c>
      <c r="F2709" t="s">
        <v>2322</v>
      </c>
      <c r="G2709" t="s">
        <v>2327</v>
      </c>
      <c r="H2709" t="s">
        <v>2329</v>
      </c>
      <c r="I2709" t="s">
        <v>1448</v>
      </c>
      <c r="J2709">
        <v>1.6899999999999998E-2</v>
      </c>
    </row>
    <row r="2710" spans="1:10" hidden="1">
      <c r="A2710" t="s">
        <v>570</v>
      </c>
      <c r="B2710">
        <v>1501</v>
      </c>
      <c r="C2710" t="s">
        <v>572</v>
      </c>
      <c r="D2710">
        <v>1502</v>
      </c>
      <c r="E2710" t="s">
        <v>572</v>
      </c>
      <c r="F2710" t="s">
        <v>2322</v>
      </c>
      <c r="G2710" t="s">
        <v>2328</v>
      </c>
      <c r="H2710" t="s">
        <v>2329</v>
      </c>
      <c r="I2710" t="s">
        <v>1448</v>
      </c>
      <c r="J2710">
        <v>1.6899999999999998E-2</v>
      </c>
    </row>
    <row r="2711" spans="1:10" hidden="1">
      <c r="A2711" t="s">
        <v>570</v>
      </c>
      <c r="B2711">
        <v>1501</v>
      </c>
      <c r="C2711" t="s">
        <v>572</v>
      </c>
      <c r="D2711">
        <v>1502</v>
      </c>
      <c r="E2711" t="s">
        <v>572</v>
      </c>
      <c r="F2711" t="s">
        <v>2322</v>
      </c>
      <c r="G2711" t="s">
        <v>2330</v>
      </c>
      <c r="H2711" t="s">
        <v>1400</v>
      </c>
      <c r="I2711" t="s">
        <v>1448</v>
      </c>
      <c r="J2711">
        <v>0.94379999999999997</v>
      </c>
    </row>
    <row r="2712" spans="1:10" hidden="1">
      <c r="A2712" t="s">
        <v>570</v>
      </c>
      <c r="B2712">
        <v>1501</v>
      </c>
      <c r="C2712" t="s">
        <v>572</v>
      </c>
      <c r="D2712">
        <v>1502</v>
      </c>
      <c r="E2712" t="s">
        <v>572</v>
      </c>
      <c r="F2712" t="s">
        <v>2332</v>
      </c>
      <c r="G2712" t="s">
        <v>2333</v>
      </c>
      <c r="H2712" t="s">
        <v>1585</v>
      </c>
      <c r="I2712" t="s">
        <v>1448</v>
      </c>
      <c r="J2712">
        <v>0.48309999999999997</v>
      </c>
    </row>
    <row r="2713" spans="1:10" hidden="1">
      <c r="A2713" t="s">
        <v>570</v>
      </c>
      <c r="B2713">
        <v>1501</v>
      </c>
      <c r="C2713" t="s">
        <v>572</v>
      </c>
      <c r="D2713">
        <v>1502</v>
      </c>
      <c r="E2713" t="s">
        <v>572</v>
      </c>
      <c r="F2713" t="s">
        <v>2332</v>
      </c>
      <c r="G2713" t="s">
        <v>2334</v>
      </c>
      <c r="H2713" t="s">
        <v>1472</v>
      </c>
      <c r="I2713" t="s">
        <v>1448</v>
      </c>
      <c r="J2713">
        <v>0.51690000000000003</v>
      </c>
    </row>
    <row r="2714" spans="1:10" hidden="1">
      <c r="A2714" t="s">
        <v>570</v>
      </c>
      <c r="B2714">
        <v>1762</v>
      </c>
      <c r="C2714" t="s">
        <v>585</v>
      </c>
      <c r="D2714">
        <v>1766</v>
      </c>
      <c r="E2714" t="s">
        <v>576</v>
      </c>
      <c r="F2714" t="s">
        <v>1243</v>
      </c>
      <c r="G2714" t="s">
        <v>1243</v>
      </c>
      <c r="H2714" t="s">
        <v>1449</v>
      </c>
      <c r="I2714" t="s">
        <v>1449</v>
      </c>
      <c r="J2714">
        <v>1</v>
      </c>
    </row>
    <row r="2715" spans="1:10" hidden="1">
      <c r="A2715" t="s">
        <v>570</v>
      </c>
      <c r="B2715">
        <v>1762</v>
      </c>
      <c r="C2715" t="s">
        <v>585</v>
      </c>
      <c r="D2715">
        <v>1766</v>
      </c>
      <c r="E2715" t="s">
        <v>576</v>
      </c>
      <c r="F2715" t="s">
        <v>2311</v>
      </c>
      <c r="G2715" t="s">
        <v>2343</v>
      </c>
      <c r="H2715" t="s">
        <v>1419</v>
      </c>
      <c r="I2715" t="s">
        <v>1449</v>
      </c>
      <c r="J2715">
        <v>0.25</v>
      </c>
    </row>
    <row r="2716" spans="1:10" hidden="1">
      <c r="A2716" t="s">
        <v>570</v>
      </c>
      <c r="B2716">
        <v>1762</v>
      </c>
      <c r="C2716" t="s">
        <v>585</v>
      </c>
      <c r="D2716">
        <v>1766</v>
      </c>
      <c r="E2716" t="s">
        <v>576</v>
      </c>
      <c r="F2716" t="s">
        <v>2311</v>
      </c>
      <c r="G2716" t="s">
        <v>1250</v>
      </c>
      <c r="H2716" t="s">
        <v>1351</v>
      </c>
      <c r="I2716" t="s">
        <v>1449</v>
      </c>
      <c r="J2716">
        <v>0.21360000000000001</v>
      </c>
    </row>
    <row r="2717" spans="1:10" hidden="1">
      <c r="A2717" t="s">
        <v>570</v>
      </c>
      <c r="B2717">
        <v>1762</v>
      </c>
      <c r="C2717" t="s">
        <v>585</v>
      </c>
      <c r="D2717">
        <v>1766</v>
      </c>
      <c r="E2717" t="s">
        <v>576</v>
      </c>
      <c r="F2717" t="s">
        <v>2311</v>
      </c>
      <c r="G2717" t="s">
        <v>1401</v>
      </c>
      <c r="H2717" t="s">
        <v>1379</v>
      </c>
      <c r="I2717" t="s">
        <v>1449</v>
      </c>
      <c r="J2717">
        <v>0.27729999999999999</v>
      </c>
    </row>
    <row r="2718" spans="1:10" hidden="1">
      <c r="A2718" t="s">
        <v>570</v>
      </c>
      <c r="B2718">
        <v>1762</v>
      </c>
      <c r="C2718" t="s">
        <v>585</v>
      </c>
      <c r="D2718">
        <v>1766</v>
      </c>
      <c r="E2718" t="s">
        <v>576</v>
      </c>
      <c r="F2718" t="s">
        <v>2311</v>
      </c>
      <c r="G2718" t="s">
        <v>1357</v>
      </c>
      <c r="H2718" t="s">
        <v>1321</v>
      </c>
      <c r="I2718" t="s">
        <v>1449</v>
      </c>
      <c r="J2718">
        <v>0.2591</v>
      </c>
    </row>
    <row r="2719" spans="1:10" hidden="1">
      <c r="A2719" t="s">
        <v>570</v>
      </c>
      <c r="B2719">
        <v>1762</v>
      </c>
      <c r="C2719" t="s">
        <v>585</v>
      </c>
      <c r="D2719">
        <v>1766</v>
      </c>
      <c r="E2719" t="s">
        <v>576</v>
      </c>
      <c r="F2719" t="s">
        <v>2320</v>
      </c>
      <c r="G2719" t="s">
        <v>2321</v>
      </c>
      <c r="H2719" t="s">
        <v>1436</v>
      </c>
      <c r="I2719" t="s">
        <v>1449</v>
      </c>
      <c r="J2719">
        <v>0.39550000000000002</v>
      </c>
    </row>
    <row r="2720" spans="1:10" hidden="1">
      <c r="A2720" t="s">
        <v>570</v>
      </c>
      <c r="B2720">
        <v>1762</v>
      </c>
      <c r="C2720" t="s">
        <v>585</v>
      </c>
      <c r="D2720">
        <v>1766</v>
      </c>
      <c r="E2720" t="s">
        <v>576</v>
      </c>
      <c r="F2720" t="s">
        <v>2320</v>
      </c>
      <c r="G2720" t="s">
        <v>2340</v>
      </c>
      <c r="H2720" t="s">
        <v>1312</v>
      </c>
      <c r="I2720" t="s">
        <v>1449</v>
      </c>
      <c r="J2720">
        <v>2.2700000000000001E-2</v>
      </c>
    </row>
    <row r="2721" spans="1:10" hidden="1">
      <c r="A2721" t="s">
        <v>570</v>
      </c>
      <c r="B2721">
        <v>1762</v>
      </c>
      <c r="C2721" t="s">
        <v>585</v>
      </c>
      <c r="D2721">
        <v>1766</v>
      </c>
      <c r="E2721" t="s">
        <v>576</v>
      </c>
      <c r="F2721" t="s">
        <v>2320</v>
      </c>
      <c r="G2721" t="s">
        <v>2298</v>
      </c>
      <c r="H2721" t="s">
        <v>1360</v>
      </c>
      <c r="I2721" t="s">
        <v>1449</v>
      </c>
      <c r="J2721">
        <v>0.19089999999999999</v>
      </c>
    </row>
    <row r="2722" spans="1:10" hidden="1">
      <c r="A2722" t="s">
        <v>570</v>
      </c>
      <c r="B2722">
        <v>1762</v>
      </c>
      <c r="C2722" t="s">
        <v>585</v>
      </c>
      <c r="D2722">
        <v>1766</v>
      </c>
      <c r="E2722" t="s">
        <v>576</v>
      </c>
      <c r="F2722" t="s">
        <v>2322</v>
      </c>
      <c r="G2722" t="s">
        <v>2325</v>
      </c>
      <c r="H2722" t="s">
        <v>2324</v>
      </c>
      <c r="I2722" t="s">
        <v>1449</v>
      </c>
      <c r="J2722">
        <v>4.4999999999999997E-3</v>
      </c>
    </row>
    <row r="2723" spans="1:10" hidden="1">
      <c r="A2723" t="s">
        <v>570</v>
      </c>
      <c r="B2723">
        <v>1762</v>
      </c>
      <c r="C2723" t="s">
        <v>585</v>
      </c>
      <c r="D2723">
        <v>1766</v>
      </c>
      <c r="E2723" t="s">
        <v>576</v>
      </c>
      <c r="F2723" t="s">
        <v>2322</v>
      </c>
      <c r="G2723" t="s">
        <v>2327</v>
      </c>
      <c r="H2723" t="s">
        <v>1252</v>
      </c>
      <c r="I2723" t="s">
        <v>1449</v>
      </c>
      <c r="J2723">
        <v>4.0899999999999999E-2</v>
      </c>
    </row>
    <row r="2724" spans="1:10" hidden="1">
      <c r="A2724" t="s">
        <v>570</v>
      </c>
      <c r="B2724">
        <v>1762</v>
      </c>
      <c r="C2724" t="s">
        <v>585</v>
      </c>
      <c r="D2724">
        <v>1766</v>
      </c>
      <c r="E2724" t="s">
        <v>576</v>
      </c>
      <c r="F2724" t="s">
        <v>2322</v>
      </c>
      <c r="G2724" t="s">
        <v>2328</v>
      </c>
      <c r="H2724" t="s">
        <v>1298</v>
      </c>
      <c r="I2724" t="s">
        <v>1449</v>
      </c>
      <c r="J2724">
        <v>6.8199999999999997E-2</v>
      </c>
    </row>
    <row r="2725" spans="1:10" hidden="1">
      <c r="A2725" t="s">
        <v>570</v>
      </c>
      <c r="B2725">
        <v>1762</v>
      </c>
      <c r="C2725" t="s">
        <v>585</v>
      </c>
      <c r="D2725">
        <v>1766</v>
      </c>
      <c r="E2725" t="s">
        <v>576</v>
      </c>
      <c r="F2725" t="s">
        <v>2322</v>
      </c>
      <c r="G2725" t="s">
        <v>2330</v>
      </c>
      <c r="H2725" t="s">
        <v>1542</v>
      </c>
      <c r="I2725" t="s">
        <v>1449</v>
      </c>
      <c r="J2725">
        <v>0.88639999999999997</v>
      </c>
    </row>
    <row r="2726" spans="1:10" hidden="1">
      <c r="A2726" t="s">
        <v>570</v>
      </c>
      <c r="B2726">
        <v>1762</v>
      </c>
      <c r="C2726" t="s">
        <v>585</v>
      </c>
      <c r="D2726">
        <v>1766</v>
      </c>
      <c r="E2726" t="s">
        <v>576</v>
      </c>
      <c r="F2726" t="s">
        <v>2332</v>
      </c>
      <c r="G2726" t="s">
        <v>2333</v>
      </c>
      <c r="H2726" t="s">
        <v>1425</v>
      </c>
      <c r="I2726" t="s">
        <v>1449</v>
      </c>
      <c r="J2726">
        <v>0.81820000000000004</v>
      </c>
    </row>
    <row r="2727" spans="1:10" hidden="1">
      <c r="A2727" t="s">
        <v>570</v>
      </c>
      <c r="B2727">
        <v>1762</v>
      </c>
      <c r="C2727" t="s">
        <v>585</v>
      </c>
      <c r="D2727">
        <v>1766</v>
      </c>
      <c r="E2727" t="s">
        <v>576</v>
      </c>
      <c r="F2727" t="s">
        <v>2332</v>
      </c>
      <c r="G2727" t="s">
        <v>2334</v>
      </c>
      <c r="H2727" t="s">
        <v>1392</v>
      </c>
      <c r="I2727" t="s">
        <v>1449</v>
      </c>
      <c r="J2727">
        <v>0.18179999999999999</v>
      </c>
    </row>
    <row r="2728" spans="1:10" hidden="1">
      <c r="A2728" t="s">
        <v>570</v>
      </c>
      <c r="B2728">
        <v>1223</v>
      </c>
      <c r="C2728" t="s">
        <v>76</v>
      </c>
      <c r="D2728">
        <v>1224</v>
      </c>
      <c r="E2728" t="s">
        <v>76</v>
      </c>
      <c r="F2728" t="s">
        <v>1243</v>
      </c>
      <c r="G2728" t="s">
        <v>1243</v>
      </c>
      <c r="H2728" t="s">
        <v>1450</v>
      </c>
      <c r="I2728" t="s">
        <v>1450</v>
      </c>
      <c r="J2728">
        <v>1</v>
      </c>
    </row>
    <row r="2729" spans="1:10" hidden="1">
      <c r="A2729" t="s">
        <v>570</v>
      </c>
      <c r="B2729">
        <v>1223</v>
      </c>
      <c r="C2729" t="s">
        <v>76</v>
      </c>
      <c r="D2729">
        <v>1224</v>
      </c>
      <c r="E2729" t="s">
        <v>76</v>
      </c>
      <c r="F2729" t="s">
        <v>2311</v>
      </c>
      <c r="G2729" t="s">
        <v>2343</v>
      </c>
      <c r="H2729" t="s">
        <v>1447</v>
      </c>
      <c r="I2729" t="s">
        <v>1450</v>
      </c>
      <c r="J2729">
        <v>0.2863</v>
      </c>
    </row>
    <row r="2730" spans="1:10" hidden="1">
      <c r="A2730" t="s">
        <v>570</v>
      </c>
      <c r="B2730">
        <v>1223</v>
      </c>
      <c r="C2730" t="s">
        <v>76</v>
      </c>
      <c r="D2730">
        <v>1224</v>
      </c>
      <c r="E2730" t="s">
        <v>76</v>
      </c>
      <c r="F2730" t="s">
        <v>2311</v>
      </c>
      <c r="G2730" t="s">
        <v>1250</v>
      </c>
      <c r="H2730" t="s">
        <v>1348</v>
      </c>
      <c r="I2730" t="s">
        <v>1450</v>
      </c>
      <c r="J2730">
        <v>0.24790000000000001</v>
      </c>
    </row>
    <row r="2731" spans="1:10" hidden="1">
      <c r="A2731" t="s">
        <v>570</v>
      </c>
      <c r="B2731">
        <v>1223</v>
      </c>
      <c r="C2731" t="s">
        <v>76</v>
      </c>
      <c r="D2731">
        <v>1224</v>
      </c>
      <c r="E2731" t="s">
        <v>76</v>
      </c>
      <c r="F2731" t="s">
        <v>2311</v>
      </c>
      <c r="G2731" t="s">
        <v>1401</v>
      </c>
      <c r="H2731" t="s">
        <v>1386</v>
      </c>
      <c r="I2731" t="s">
        <v>1450</v>
      </c>
      <c r="J2731">
        <v>0.2094</v>
      </c>
    </row>
    <row r="2732" spans="1:10" hidden="1">
      <c r="A2732" t="s">
        <v>570</v>
      </c>
      <c r="B2732">
        <v>1223</v>
      </c>
      <c r="C2732" t="s">
        <v>76</v>
      </c>
      <c r="D2732">
        <v>1224</v>
      </c>
      <c r="E2732" t="s">
        <v>76</v>
      </c>
      <c r="F2732" t="s">
        <v>2311</v>
      </c>
      <c r="G2732" t="s">
        <v>1357</v>
      </c>
      <c r="H2732" t="s">
        <v>1510</v>
      </c>
      <c r="I2732" t="s">
        <v>1450</v>
      </c>
      <c r="J2732">
        <v>0.25640000000000002</v>
      </c>
    </row>
    <row r="2733" spans="1:10" hidden="1">
      <c r="A2733" t="s">
        <v>570</v>
      </c>
      <c r="B2733">
        <v>1223</v>
      </c>
      <c r="C2733" t="s">
        <v>76</v>
      </c>
      <c r="D2733">
        <v>1224</v>
      </c>
      <c r="E2733" t="s">
        <v>76</v>
      </c>
      <c r="F2733" t="s">
        <v>2320</v>
      </c>
      <c r="G2733" t="s">
        <v>2321</v>
      </c>
      <c r="H2733" t="s">
        <v>1285</v>
      </c>
      <c r="I2733" t="s">
        <v>1450</v>
      </c>
      <c r="J2733">
        <v>0.29060000000000002</v>
      </c>
    </row>
    <row r="2734" spans="1:10" hidden="1">
      <c r="A2734" t="s">
        <v>570</v>
      </c>
      <c r="B2734">
        <v>1223</v>
      </c>
      <c r="C2734" t="s">
        <v>76</v>
      </c>
      <c r="D2734">
        <v>1224</v>
      </c>
      <c r="E2734" t="s">
        <v>76</v>
      </c>
      <c r="F2734" t="s">
        <v>2320</v>
      </c>
      <c r="G2734" t="s">
        <v>2298</v>
      </c>
      <c r="H2734" t="s">
        <v>1304</v>
      </c>
      <c r="I2734" t="s">
        <v>1450</v>
      </c>
      <c r="J2734">
        <v>0.12820000000000001</v>
      </c>
    </row>
    <row r="2735" spans="1:10" hidden="1">
      <c r="A2735" t="s">
        <v>570</v>
      </c>
      <c r="B2735">
        <v>1223</v>
      </c>
      <c r="C2735" t="s">
        <v>76</v>
      </c>
      <c r="D2735">
        <v>1224</v>
      </c>
      <c r="E2735" t="s">
        <v>76</v>
      </c>
      <c r="F2735" t="s">
        <v>2322</v>
      </c>
      <c r="G2735" t="s">
        <v>2325</v>
      </c>
      <c r="H2735" t="s">
        <v>2324</v>
      </c>
      <c r="I2735" t="s">
        <v>1450</v>
      </c>
      <c r="J2735">
        <v>4.3E-3</v>
      </c>
    </row>
    <row r="2736" spans="1:10" hidden="1">
      <c r="A2736" t="s">
        <v>570</v>
      </c>
      <c r="B2736">
        <v>1223</v>
      </c>
      <c r="C2736" t="s">
        <v>76</v>
      </c>
      <c r="D2736">
        <v>1224</v>
      </c>
      <c r="E2736" t="s">
        <v>76</v>
      </c>
      <c r="F2736" t="s">
        <v>2322</v>
      </c>
      <c r="G2736" t="s">
        <v>2326</v>
      </c>
      <c r="H2736" t="s">
        <v>2344</v>
      </c>
      <c r="I2736" t="s">
        <v>1450</v>
      </c>
      <c r="J2736">
        <v>8.5000000000000006E-3</v>
      </c>
    </row>
    <row r="2737" spans="1:10" hidden="1">
      <c r="A2737" t="s">
        <v>570</v>
      </c>
      <c r="B2737">
        <v>1223</v>
      </c>
      <c r="C2737" t="s">
        <v>76</v>
      </c>
      <c r="D2737">
        <v>1224</v>
      </c>
      <c r="E2737" t="s">
        <v>76</v>
      </c>
      <c r="F2737" t="s">
        <v>2322</v>
      </c>
      <c r="G2737" t="s">
        <v>2327</v>
      </c>
      <c r="H2737" t="s">
        <v>2335</v>
      </c>
      <c r="I2737" t="s">
        <v>1450</v>
      </c>
      <c r="J2737">
        <v>1.7100000000000001E-2</v>
      </c>
    </row>
    <row r="2738" spans="1:10" hidden="1">
      <c r="A2738" t="s">
        <v>570</v>
      </c>
      <c r="B2738">
        <v>1223</v>
      </c>
      <c r="C2738" t="s">
        <v>76</v>
      </c>
      <c r="D2738">
        <v>1224</v>
      </c>
      <c r="E2738" t="s">
        <v>76</v>
      </c>
      <c r="F2738" t="s">
        <v>2322</v>
      </c>
      <c r="G2738" t="s">
        <v>2328</v>
      </c>
      <c r="H2738" t="s">
        <v>2329</v>
      </c>
      <c r="I2738" t="s">
        <v>1450</v>
      </c>
      <c r="J2738">
        <v>1.2800000000000001E-2</v>
      </c>
    </row>
    <row r="2739" spans="1:10" hidden="1">
      <c r="A2739" t="s">
        <v>570</v>
      </c>
      <c r="B2739">
        <v>1223</v>
      </c>
      <c r="C2739" t="s">
        <v>76</v>
      </c>
      <c r="D2739">
        <v>1224</v>
      </c>
      <c r="E2739" t="s">
        <v>76</v>
      </c>
      <c r="F2739" t="s">
        <v>2322</v>
      </c>
      <c r="G2739" t="s">
        <v>2330</v>
      </c>
      <c r="H2739" t="s">
        <v>1344</v>
      </c>
      <c r="I2739" t="s">
        <v>1450</v>
      </c>
      <c r="J2739">
        <v>0.95730000000000004</v>
      </c>
    </row>
    <row r="2740" spans="1:10" hidden="1">
      <c r="A2740" t="s">
        <v>570</v>
      </c>
      <c r="B2740">
        <v>1223</v>
      </c>
      <c r="C2740" t="s">
        <v>76</v>
      </c>
      <c r="D2740">
        <v>1224</v>
      </c>
      <c r="E2740" t="s">
        <v>76</v>
      </c>
      <c r="F2740" t="s">
        <v>2332</v>
      </c>
      <c r="G2740" t="s">
        <v>2333</v>
      </c>
      <c r="H2740" t="s">
        <v>1353</v>
      </c>
      <c r="I2740" t="s">
        <v>1450</v>
      </c>
      <c r="J2740">
        <v>0.3846</v>
      </c>
    </row>
    <row r="2741" spans="1:10" hidden="1">
      <c r="A2741" t="s">
        <v>570</v>
      </c>
      <c r="B2741">
        <v>1223</v>
      </c>
      <c r="C2741" t="s">
        <v>76</v>
      </c>
      <c r="D2741">
        <v>1224</v>
      </c>
      <c r="E2741" t="s">
        <v>76</v>
      </c>
      <c r="F2741" t="s">
        <v>2332</v>
      </c>
      <c r="G2741" t="s">
        <v>2334</v>
      </c>
      <c r="H2741" t="s">
        <v>1571</v>
      </c>
      <c r="I2741" t="s">
        <v>1450</v>
      </c>
      <c r="J2741">
        <v>0.61539999999999995</v>
      </c>
    </row>
    <row r="2742" spans="1:10" hidden="1">
      <c r="A2742" t="s">
        <v>570</v>
      </c>
      <c r="B2742">
        <v>1672</v>
      </c>
      <c r="C2742" t="s">
        <v>577</v>
      </c>
      <c r="D2742">
        <v>1673</v>
      </c>
      <c r="E2742" t="s">
        <v>577</v>
      </c>
      <c r="F2742" t="s">
        <v>1243</v>
      </c>
      <c r="G2742" t="s">
        <v>1243</v>
      </c>
      <c r="H2742" t="s">
        <v>1451</v>
      </c>
      <c r="I2742" t="s">
        <v>1451</v>
      </c>
      <c r="J2742">
        <v>1</v>
      </c>
    </row>
    <row r="2743" spans="1:10" hidden="1">
      <c r="A2743" t="s">
        <v>570</v>
      </c>
      <c r="B2743">
        <v>1672</v>
      </c>
      <c r="C2743" t="s">
        <v>577</v>
      </c>
      <c r="D2743">
        <v>1673</v>
      </c>
      <c r="E2743" t="s">
        <v>577</v>
      </c>
      <c r="F2743" t="s">
        <v>2311</v>
      </c>
      <c r="G2743" t="s">
        <v>2336</v>
      </c>
      <c r="H2743" t="s">
        <v>1620</v>
      </c>
      <c r="I2743" t="s">
        <v>1451</v>
      </c>
      <c r="J2743">
        <v>9.7900000000000001E-2</v>
      </c>
    </row>
    <row r="2744" spans="1:10" hidden="1">
      <c r="A2744" t="s">
        <v>570</v>
      </c>
      <c r="B2744">
        <v>1672</v>
      </c>
      <c r="C2744" t="s">
        <v>577</v>
      </c>
      <c r="D2744">
        <v>1673</v>
      </c>
      <c r="E2744" t="s">
        <v>577</v>
      </c>
      <c r="F2744" t="s">
        <v>2311</v>
      </c>
      <c r="G2744" t="s">
        <v>2337</v>
      </c>
      <c r="H2744" t="s">
        <v>1315</v>
      </c>
      <c r="I2744" t="s">
        <v>1451</v>
      </c>
      <c r="J2744">
        <v>0.1532</v>
      </c>
    </row>
    <row r="2745" spans="1:10" hidden="1">
      <c r="A2745" t="s">
        <v>570</v>
      </c>
      <c r="B2745">
        <v>1672</v>
      </c>
      <c r="C2745" t="s">
        <v>577</v>
      </c>
      <c r="D2745">
        <v>1673</v>
      </c>
      <c r="E2745" t="s">
        <v>577</v>
      </c>
      <c r="F2745" t="s">
        <v>2311</v>
      </c>
      <c r="G2745" t="s">
        <v>2343</v>
      </c>
      <c r="H2745" t="s">
        <v>1355</v>
      </c>
      <c r="I2745" t="s">
        <v>1451</v>
      </c>
      <c r="J2745">
        <v>0.14680000000000001</v>
      </c>
    </row>
    <row r="2746" spans="1:10" hidden="1">
      <c r="A2746" t="s">
        <v>570</v>
      </c>
      <c r="B2746">
        <v>1672</v>
      </c>
      <c r="C2746" t="s">
        <v>577</v>
      </c>
      <c r="D2746">
        <v>1673</v>
      </c>
      <c r="E2746" t="s">
        <v>577</v>
      </c>
      <c r="F2746" t="s">
        <v>2311</v>
      </c>
      <c r="G2746" t="s">
        <v>1250</v>
      </c>
      <c r="H2746" t="s">
        <v>1408</v>
      </c>
      <c r="I2746" t="s">
        <v>1451</v>
      </c>
      <c r="J2746">
        <v>0.16600000000000001</v>
      </c>
    </row>
    <row r="2747" spans="1:10" hidden="1">
      <c r="A2747" t="s">
        <v>570</v>
      </c>
      <c r="B2747">
        <v>1672</v>
      </c>
      <c r="C2747" t="s">
        <v>577</v>
      </c>
      <c r="D2747">
        <v>1673</v>
      </c>
      <c r="E2747" t="s">
        <v>577</v>
      </c>
      <c r="F2747" t="s">
        <v>2311</v>
      </c>
      <c r="G2747" t="s">
        <v>1401</v>
      </c>
      <c r="H2747" t="s">
        <v>1472</v>
      </c>
      <c r="I2747" t="s">
        <v>1451</v>
      </c>
      <c r="J2747">
        <v>0.19570000000000001</v>
      </c>
    </row>
    <row r="2748" spans="1:10" hidden="1">
      <c r="A2748" t="s">
        <v>570</v>
      </c>
      <c r="B2748">
        <v>1672</v>
      </c>
      <c r="C2748" t="s">
        <v>577</v>
      </c>
      <c r="D2748">
        <v>1673</v>
      </c>
      <c r="E2748" t="s">
        <v>577</v>
      </c>
      <c r="F2748" t="s">
        <v>2311</v>
      </c>
      <c r="G2748" t="s">
        <v>1357</v>
      </c>
      <c r="H2748" t="s">
        <v>1641</v>
      </c>
      <c r="I2748" t="s">
        <v>1451</v>
      </c>
      <c r="J2748">
        <v>0.2404</v>
      </c>
    </row>
    <row r="2749" spans="1:10" hidden="1">
      <c r="A2749" t="s">
        <v>570</v>
      </c>
      <c r="B2749">
        <v>1672</v>
      </c>
      <c r="C2749" t="s">
        <v>577</v>
      </c>
      <c r="D2749">
        <v>1673</v>
      </c>
      <c r="E2749" t="s">
        <v>577</v>
      </c>
      <c r="F2749" t="s">
        <v>2320</v>
      </c>
      <c r="G2749" t="s">
        <v>2321</v>
      </c>
      <c r="H2749" t="s">
        <v>2389</v>
      </c>
      <c r="I2749" t="s">
        <v>1451</v>
      </c>
      <c r="J2749">
        <v>0.42549999999999999</v>
      </c>
    </row>
    <row r="2750" spans="1:10" hidden="1">
      <c r="A2750" t="s">
        <v>570</v>
      </c>
      <c r="B2750">
        <v>1672</v>
      </c>
      <c r="C2750" t="s">
        <v>577</v>
      </c>
      <c r="D2750">
        <v>1673</v>
      </c>
      <c r="E2750" t="s">
        <v>577</v>
      </c>
      <c r="F2750" t="s">
        <v>2320</v>
      </c>
      <c r="G2750" t="s">
        <v>2338</v>
      </c>
      <c r="H2750" t="s">
        <v>1257</v>
      </c>
      <c r="I2750" t="s">
        <v>1451</v>
      </c>
      <c r="J2750">
        <v>2.7699999999999999E-2</v>
      </c>
    </row>
    <row r="2751" spans="1:10" hidden="1">
      <c r="A2751" t="s">
        <v>570</v>
      </c>
      <c r="B2751">
        <v>1672</v>
      </c>
      <c r="C2751" t="s">
        <v>577</v>
      </c>
      <c r="D2751">
        <v>1673</v>
      </c>
      <c r="E2751" t="s">
        <v>577</v>
      </c>
      <c r="F2751" t="s">
        <v>2320</v>
      </c>
      <c r="G2751" t="s">
        <v>2340</v>
      </c>
      <c r="H2751" t="s">
        <v>1335</v>
      </c>
      <c r="I2751" t="s">
        <v>1451</v>
      </c>
      <c r="J2751">
        <v>1.7000000000000001E-2</v>
      </c>
    </row>
    <row r="2752" spans="1:10" hidden="1">
      <c r="A2752" t="s">
        <v>570</v>
      </c>
      <c r="B2752">
        <v>1672</v>
      </c>
      <c r="C2752" t="s">
        <v>577</v>
      </c>
      <c r="D2752">
        <v>1673</v>
      </c>
      <c r="E2752" t="s">
        <v>577</v>
      </c>
      <c r="F2752" t="s">
        <v>2320</v>
      </c>
      <c r="G2752" t="s">
        <v>2298</v>
      </c>
      <c r="H2752" t="s">
        <v>1367</v>
      </c>
      <c r="I2752" t="s">
        <v>1451</v>
      </c>
      <c r="J2752">
        <v>0.2064</v>
      </c>
    </row>
    <row r="2753" spans="1:10" hidden="1">
      <c r="A2753" t="s">
        <v>570</v>
      </c>
      <c r="B2753">
        <v>1672</v>
      </c>
      <c r="C2753" t="s">
        <v>577</v>
      </c>
      <c r="D2753">
        <v>1673</v>
      </c>
      <c r="E2753" t="s">
        <v>577</v>
      </c>
      <c r="F2753" t="s">
        <v>2322</v>
      </c>
      <c r="G2753" t="s">
        <v>2323</v>
      </c>
      <c r="H2753" t="s">
        <v>2329</v>
      </c>
      <c r="I2753" t="s">
        <v>1451</v>
      </c>
      <c r="J2753">
        <v>6.4000000000000003E-3</v>
      </c>
    </row>
    <row r="2754" spans="1:10" hidden="1">
      <c r="A2754" t="s">
        <v>570</v>
      </c>
      <c r="B2754">
        <v>1672</v>
      </c>
      <c r="C2754" t="s">
        <v>577</v>
      </c>
      <c r="D2754">
        <v>1673</v>
      </c>
      <c r="E2754" t="s">
        <v>577</v>
      </c>
      <c r="F2754" t="s">
        <v>2322</v>
      </c>
      <c r="G2754" t="s">
        <v>2325</v>
      </c>
      <c r="H2754" t="s">
        <v>1248</v>
      </c>
      <c r="I2754" t="s">
        <v>1451</v>
      </c>
      <c r="J2754">
        <v>1.2800000000000001E-2</v>
      </c>
    </row>
    <row r="2755" spans="1:10" hidden="1">
      <c r="A2755" t="s">
        <v>570</v>
      </c>
      <c r="B2755">
        <v>1672</v>
      </c>
      <c r="C2755" t="s">
        <v>577</v>
      </c>
      <c r="D2755">
        <v>1673</v>
      </c>
      <c r="E2755" t="s">
        <v>577</v>
      </c>
      <c r="F2755" t="s">
        <v>2322</v>
      </c>
      <c r="G2755" t="s">
        <v>2326</v>
      </c>
      <c r="H2755" t="s">
        <v>1357</v>
      </c>
      <c r="I2755" t="s">
        <v>1451</v>
      </c>
      <c r="J2755">
        <v>2.5499999999999998E-2</v>
      </c>
    </row>
    <row r="2756" spans="1:10" hidden="1">
      <c r="A2756" t="s">
        <v>570</v>
      </c>
      <c r="B2756">
        <v>1672</v>
      </c>
      <c r="C2756" t="s">
        <v>577</v>
      </c>
      <c r="D2756">
        <v>1673</v>
      </c>
      <c r="E2756" t="s">
        <v>577</v>
      </c>
      <c r="F2756" t="s">
        <v>2322</v>
      </c>
      <c r="G2756" t="s">
        <v>2327</v>
      </c>
      <c r="H2756" t="s">
        <v>1256</v>
      </c>
      <c r="I2756" t="s">
        <v>1451</v>
      </c>
      <c r="J2756">
        <v>2.98E-2</v>
      </c>
    </row>
    <row r="2757" spans="1:10" hidden="1">
      <c r="A2757" t="s">
        <v>570</v>
      </c>
      <c r="B2757">
        <v>1672</v>
      </c>
      <c r="C2757" t="s">
        <v>577</v>
      </c>
      <c r="D2757">
        <v>1673</v>
      </c>
      <c r="E2757" t="s">
        <v>577</v>
      </c>
      <c r="F2757" t="s">
        <v>2322</v>
      </c>
      <c r="G2757" t="s">
        <v>2328</v>
      </c>
      <c r="H2757" t="s">
        <v>1541</v>
      </c>
      <c r="I2757" t="s">
        <v>1451</v>
      </c>
      <c r="J2757">
        <v>5.74E-2</v>
      </c>
    </row>
    <row r="2758" spans="1:10" hidden="1">
      <c r="A2758" t="s">
        <v>570</v>
      </c>
      <c r="B2758">
        <v>1672</v>
      </c>
      <c r="C2758" t="s">
        <v>577</v>
      </c>
      <c r="D2758">
        <v>1673</v>
      </c>
      <c r="E2758" t="s">
        <v>577</v>
      </c>
      <c r="F2758" t="s">
        <v>2322</v>
      </c>
      <c r="G2758" t="s">
        <v>2330</v>
      </c>
      <c r="H2758" t="s">
        <v>1440</v>
      </c>
      <c r="I2758" t="s">
        <v>1451</v>
      </c>
      <c r="J2758">
        <v>0.86809999999999998</v>
      </c>
    </row>
    <row r="2759" spans="1:10" hidden="1">
      <c r="A2759" t="s">
        <v>570</v>
      </c>
      <c r="B2759">
        <v>1672</v>
      </c>
      <c r="C2759" t="s">
        <v>577</v>
      </c>
      <c r="D2759">
        <v>1673</v>
      </c>
      <c r="E2759" t="s">
        <v>577</v>
      </c>
      <c r="F2759" t="s">
        <v>2332</v>
      </c>
      <c r="G2759" t="s">
        <v>2333</v>
      </c>
      <c r="H2759" t="s">
        <v>1300</v>
      </c>
      <c r="I2759" t="s">
        <v>1451</v>
      </c>
      <c r="J2759">
        <v>0.60640000000000005</v>
      </c>
    </row>
    <row r="2760" spans="1:10" hidden="1">
      <c r="A2760" t="s">
        <v>570</v>
      </c>
      <c r="B2760">
        <v>1672</v>
      </c>
      <c r="C2760" t="s">
        <v>577</v>
      </c>
      <c r="D2760">
        <v>1673</v>
      </c>
      <c r="E2760" t="s">
        <v>577</v>
      </c>
      <c r="F2760" t="s">
        <v>2332</v>
      </c>
      <c r="G2760" t="s">
        <v>2334</v>
      </c>
      <c r="H2760" t="s">
        <v>1487</v>
      </c>
      <c r="I2760" t="s">
        <v>1451</v>
      </c>
      <c r="J2760">
        <v>0.39360000000000001</v>
      </c>
    </row>
    <row r="2761" spans="1:10" hidden="1">
      <c r="A2761" t="s">
        <v>570</v>
      </c>
      <c r="B2761">
        <v>1739</v>
      </c>
      <c r="C2761" t="s">
        <v>578</v>
      </c>
      <c r="D2761">
        <v>1715</v>
      </c>
      <c r="E2761" t="s">
        <v>578</v>
      </c>
      <c r="F2761" t="s">
        <v>1243</v>
      </c>
      <c r="G2761" t="s">
        <v>1243</v>
      </c>
      <c r="H2761" t="s">
        <v>1452</v>
      </c>
      <c r="I2761" t="s">
        <v>1452</v>
      </c>
      <c r="J2761">
        <v>1</v>
      </c>
    </row>
    <row r="2762" spans="1:10" hidden="1">
      <c r="A2762" t="s">
        <v>570</v>
      </c>
      <c r="B2762">
        <v>1739</v>
      </c>
      <c r="C2762" t="s">
        <v>578</v>
      </c>
      <c r="D2762">
        <v>1715</v>
      </c>
      <c r="E2762" t="s">
        <v>578</v>
      </c>
      <c r="F2762" t="s">
        <v>2311</v>
      </c>
      <c r="G2762" t="s">
        <v>2336</v>
      </c>
      <c r="H2762" t="s">
        <v>1249</v>
      </c>
      <c r="I2762" t="s">
        <v>1452</v>
      </c>
      <c r="J2762">
        <v>6.0999999999999999E-2</v>
      </c>
    </row>
    <row r="2763" spans="1:10" hidden="1">
      <c r="A2763" t="s">
        <v>570</v>
      </c>
      <c r="B2763">
        <v>1739</v>
      </c>
      <c r="C2763" t="s">
        <v>578</v>
      </c>
      <c r="D2763">
        <v>1715</v>
      </c>
      <c r="E2763" t="s">
        <v>578</v>
      </c>
      <c r="F2763" t="s">
        <v>2311</v>
      </c>
      <c r="G2763" t="s">
        <v>2337</v>
      </c>
      <c r="H2763" t="s">
        <v>1447</v>
      </c>
      <c r="I2763" t="s">
        <v>1452</v>
      </c>
      <c r="J2763">
        <v>0.16339999999999999</v>
      </c>
    </row>
    <row r="2764" spans="1:10" hidden="1">
      <c r="A2764" t="s">
        <v>570</v>
      </c>
      <c r="B2764">
        <v>1739</v>
      </c>
      <c r="C2764" t="s">
        <v>578</v>
      </c>
      <c r="D2764">
        <v>1715</v>
      </c>
      <c r="E2764" t="s">
        <v>578</v>
      </c>
      <c r="F2764" t="s">
        <v>2311</v>
      </c>
      <c r="G2764" t="s">
        <v>2343</v>
      </c>
      <c r="H2764" t="s">
        <v>1602</v>
      </c>
      <c r="I2764" t="s">
        <v>1452</v>
      </c>
      <c r="J2764">
        <v>0.2</v>
      </c>
    </row>
    <row r="2765" spans="1:10" hidden="1">
      <c r="A2765" t="s">
        <v>570</v>
      </c>
      <c r="B2765">
        <v>1739</v>
      </c>
      <c r="C2765" t="s">
        <v>578</v>
      </c>
      <c r="D2765">
        <v>1715</v>
      </c>
      <c r="E2765" t="s">
        <v>578</v>
      </c>
      <c r="F2765" t="s">
        <v>2311</v>
      </c>
      <c r="G2765" t="s">
        <v>1250</v>
      </c>
      <c r="H2765" t="s">
        <v>1490</v>
      </c>
      <c r="I2765" t="s">
        <v>1452</v>
      </c>
      <c r="J2765">
        <v>0.20730000000000001</v>
      </c>
    </row>
    <row r="2766" spans="1:10" hidden="1">
      <c r="A2766" t="s">
        <v>570</v>
      </c>
      <c r="B2766">
        <v>1739</v>
      </c>
      <c r="C2766" t="s">
        <v>578</v>
      </c>
      <c r="D2766">
        <v>1715</v>
      </c>
      <c r="E2766" t="s">
        <v>578</v>
      </c>
      <c r="F2766" t="s">
        <v>2311</v>
      </c>
      <c r="G2766" t="s">
        <v>1401</v>
      </c>
      <c r="H2766" t="s">
        <v>1366</v>
      </c>
      <c r="I2766" t="s">
        <v>1452</v>
      </c>
      <c r="J2766">
        <v>0.25119999999999998</v>
      </c>
    </row>
    <row r="2767" spans="1:10" hidden="1">
      <c r="A2767" t="s">
        <v>570</v>
      </c>
      <c r="B2767">
        <v>1739</v>
      </c>
      <c r="C2767" t="s">
        <v>578</v>
      </c>
      <c r="D2767">
        <v>1715</v>
      </c>
      <c r="E2767" t="s">
        <v>578</v>
      </c>
      <c r="F2767" t="s">
        <v>2311</v>
      </c>
      <c r="G2767" t="s">
        <v>1357</v>
      </c>
      <c r="H2767" t="s">
        <v>1334</v>
      </c>
      <c r="I2767" t="s">
        <v>1452</v>
      </c>
      <c r="J2767">
        <v>0.1171</v>
      </c>
    </row>
    <row r="2768" spans="1:10" hidden="1">
      <c r="A2768" t="s">
        <v>570</v>
      </c>
      <c r="B2768">
        <v>1739</v>
      </c>
      <c r="C2768" t="s">
        <v>578</v>
      </c>
      <c r="D2768">
        <v>1715</v>
      </c>
      <c r="E2768" t="s">
        <v>578</v>
      </c>
      <c r="F2768" t="s">
        <v>2320</v>
      </c>
      <c r="G2768" t="s">
        <v>2321</v>
      </c>
      <c r="H2768" t="s">
        <v>1550</v>
      </c>
      <c r="I2768" t="s">
        <v>1452</v>
      </c>
      <c r="J2768">
        <v>0.53410000000000002</v>
      </c>
    </row>
    <row r="2769" spans="1:10" hidden="1">
      <c r="A2769" t="s">
        <v>570</v>
      </c>
      <c r="B2769">
        <v>1739</v>
      </c>
      <c r="C2769" t="s">
        <v>578</v>
      </c>
      <c r="D2769">
        <v>1715</v>
      </c>
      <c r="E2769" t="s">
        <v>578</v>
      </c>
      <c r="F2769" t="s">
        <v>2320</v>
      </c>
      <c r="G2769" t="s">
        <v>2338</v>
      </c>
      <c r="H2769" t="s">
        <v>1352</v>
      </c>
      <c r="I2769" t="s">
        <v>1452</v>
      </c>
      <c r="J2769">
        <v>1.7100000000000001E-2</v>
      </c>
    </row>
    <row r="2770" spans="1:10" hidden="1">
      <c r="A2770" t="s">
        <v>570</v>
      </c>
      <c r="B2770">
        <v>1739</v>
      </c>
      <c r="C2770" t="s">
        <v>578</v>
      </c>
      <c r="D2770">
        <v>1715</v>
      </c>
      <c r="E2770" t="s">
        <v>578</v>
      </c>
      <c r="F2770" t="s">
        <v>2320</v>
      </c>
      <c r="G2770" t="s">
        <v>2298</v>
      </c>
      <c r="H2770" t="s">
        <v>1367</v>
      </c>
      <c r="I2770" t="s">
        <v>1452</v>
      </c>
      <c r="J2770">
        <v>0.2366</v>
      </c>
    </row>
    <row r="2771" spans="1:10" hidden="1">
      <c r="A2771" t="s">
        <v>570</v>
      </c>
      <c r="B2771">
        <v>1739</v>
      </c>
      <c r="C2771" t="s">
        <v>578</v>
      </c>
      <c r="D2771">
        <v>1715</v>
      </c>
      <c r="E2771" t="s">
        <v>578</v>
      </c>
      <c r="F2771" t="s">
        <v>2322</v>
      </c>
      <c r="G2771" t="s">
        <v>2323</v>
      </c>
      <c r="H2771" t="s">
        <v>1248</v>
      </c>
      <c r="I2771" t="s">
        <v>1452</v>
      </c>
      <c r="J2771">
        <v>1.46E-2</v>
      </c>
    </row>
    <row r="2772" spans="1:10" hidden="1">
      <c r="A2772" t="s">
        <v>570</v>
      </c>
      <c r="B2772">
        <v>1739</v>
      </c>
      <c r="C2772" t="s">
        <v>578</v>
      </c>
      <c r="D2772">
        <v>1715</v>
      </c>
      <c r="E2772" t="s">
        <v>578</v>
      </c>
      <c r="F2772" t="s">
        <v>2322</v>
      </c>
      <c r="G2772" t="s">
        <v>2325</v>
      </c>
      <c r="H2772" t="s">
        <v>2324</v>
      </c>
      <c r="I2772" t="s">
        <v>1452</v>
      </c>
      <c r="J2772">
        <v>2.3999999999999998E-3</v>
      </c>
    </row>
    <row r="2773" spans="1:10" hidden="1">
      <c r="A2773" t="s">
        <v>570</v>
      </c>
      <c r="B2773">
        <v>1739</v>
      </c>
      <c r="C2773" t="s">
        <v>578</v>
      </c>
      <c r="D2773">
        <v>1715</v>
      </c>
      <c r="E2773" t="s">
        <v>578</v>
      </c>
      <c r="F2773" t="s">
        <v>2322</v>
      </c>
      <c r="G2773" t="s">
        <v>2326</v>
      </c>
      <c r="H2773" t="s">
        <v>2344</v>
      </c>
      <c r="I2773" t="s">
        <v>1452</v>
      </c>
      <c r="J2773">
        <v>4.8999999999999998E-3</v>
      </c>
    </row>
    <row r="2774" spans="1:10" hidden="1">
      <c r="A2774" t="s">
        <v>570</v>
      </c>
      <c r="B2774">
        <v>1739</v>
      </c>
      <c r="C2774" t="s">
        <v>578</v>
      </c>
      <c r="D2774">
        <v>1715</v>
      </c>
      <c r="E2774" t="s">
        <v>578</v>
      </c>
      <c r="F2774" t="s">
        <v>2322</v>
      </c>
      <c r="G2774" t="s">
        <v>2327</v>
      </c>
      <c r="H2774" t="s">
        <v>1246</v>
      </c>
      <c r="I2774" t="s">
        <v>1452</v>
      </c>
      <c r="J2774">
        <v>6.83E-2</v>
      </c>
    </row>
    <row r="2775" spans="1:10" hidden="1">
      <c r="A2775" t="s">
        <v>570</v>
      </c>
      <c r="B2775">
        <v>1739</v>
      </c>
      <c r="C2775" t="s">
        <v>578</v>
      </c>
      <c r="D2775">
        <v>1715</v>
      </c>
      <c r="E2775" t="s">
        <v>578</v>
      </c>
      <c r="F2775" t="s">
        <v>2322</v>
      </c>
      <c r="G2775" t="s">
        <v>2328</v>
      </c>
      <c r="H2775" t="s">
        <v>1417</v>
      </c>
      <c r="I2775" t="s">
        <v>1452</v>
      </c>
      <c r="J2775">
        <v>5.1200000000000002E-2</v>
      </c>
    </row>
    <row r="2776" spans="1:10" hidden="1">
      <c r="A2776" t="s">
        <v>570</v>
      </c>
      <c r="B2776">
        <v>1739</v>
      </c>
      <c r="C2776" t="s">
        <v>578</v>
      </c>
      <c r="D2776">
        <v>1715</v>
      </c>
      <c r="E2776" t="s">
        <v>578</v>
      </c>
      <c r="F2776" t="s">
        <v>2322</v>
      </c>
      <c r="G2776" t="s">
        <v>2330</v>
      </c>
      <c r="H2776" t="s">
        <v>1263</v>
      </c>
      <c r="I2776" t="s">
        <v>1452</v>
      </c>
      <c r="J2776">
        <v>0.85850000000000004</v>
      </c>
    </row>
    <row r="2777" spans="1:10" hidden="1">
      <c r="A2777" t="s">
        <v>570</v>
      </c>
      <c r="B2777">
        <v>1739</v>
      </c>
      <c r="C2777" t="s">
        <v>578</v>
      </c>
      <c r="D2777">
        <v>1715</v>
      </c>
      <c r="E2777" t="s">
        <v>578</v>
      </c>
      <c r="F2777" t="s">
        <v>2332</v>
      </c>
      <c r="G2777" t="s">
        <v>2333</v>
      </c>
      <c r="H2777" t="s">
        <v>1621</v>
      </c>
      <c r="I2777" t="s">
        <v>1452</v>
      </c>
      <c r="J2777">
        <v>0.54879999999999995</v>
      </c>
    </row>
    <row r="2778" spans="1:10" hidden="1">
      <c r="A2778" t="s">
        <v>570</v>
      </c>
      <c r="B2778">
        <v>1739</v>
      </c>
      <c r="C2778" t="s">
        <v>578</v>
      </c>
      <c r="D2778">
        <v>1715</v>
      </c>
      <c r="E2778" t="s">
        <v>578</v>
      </c>
      <c r="F2778" t="s">
        <v>2332</v>
      </c>
      <c r="G2778" t="s">
        <v>2334</v>
      </c>
      <c r="H2778" t="s">
        <v>1487</v>
      </c>
      <c r="I2778" t="s">
        <v>1452</v>
      </c>
      <c r="J2778">
        <v>0.45119999999999999</v>
      </c>
    </row>
    <row r="2779" spans="1:10" hidden="1">
      <c r="A2779" t="s">
        <v>570</v>
      </c>
      <c r="B2779">
        <v>294</v>
      </c>
      <c r="C2779" t="s">
        <v>856</v>
      </c>
      <c r="D2779">
        <v>295</v>
      </c>
      <c r="E2779" t="s">
        <v>173</v>
      </c>
      <c r="F2779" t="s">
        <v>1243</v>
      </c>
      <c r="G2779" t="s">
        <v>1243</v>
      </c>
      <c r="H2779" t="s">
        <v>1453</v>
      </c>
      <c r="I2779" t="s">
        <v>1453</v>
      </c>
      <c r="J2779">
        <v>1</v>
      </c>
    </row>
    <row r="2780" spans="1:10" hidden="1">
      <c r="A2780" t="s">
        <v>570</v>
      </c>
      <c r="B2780">
        <v>294</v>
      </c>
      <c r="C2780" t="s">
        <v>856</v>
      </c>
      <c r="D2780">
        <v>295</v>
      </c>
      <c r="E2780" t="s">
        <v>173</v>
      </c>
      <c r="F2780" t="s">
        <v>2311</v>
      </c>
      <c r="G2780" t="s">
        <v>2316</v>
      </c>
      <c r="H2780" t="s">
        <v>1541</v>
      </c>
      <c r="I2780" t="s">
        <v>1453</v>
      </c>
      <c r="J2780">
        <v>0.23080000000000001</v>
      </c>
    </row>
    <row r="2781" spans="1:10" hidden="1">
      <c r="A2781" t="s">
        <v>570</v>
      </c>
      <c r="B2781">
        <v>294</v>
      </c>
      <c r="C2781" t="s">
        <v>856</v>
      </c>
      <c r="D2781">
        <v>295</v>
      </c>
      <c r="E2781" t="s">
        <v>173</v>
      </c>
      <c r="F2781" t="s">
        <v>2311</v>
      </c>
      <c r="G2781" t="s">
        <v>2317</v>
      </c>
      <c r="H2781" t="s">
        <v>1411</v>
      </c>
      <c r="I2781" t="s">
        <v>1453</v>
      </c>
      <c r="J2781">
        <v>0.28210000000000002</v>
      </c>
    </row>
    <row r="2782" spans="1:10" hidden="1">
      <c r="A2782" t="s">
        <v>570</v>
      </c>
      <c r="B2782">
        <v>294</v>
      </c>
      <c r="C2782" t="s">
        <v>856</v>
      </c>
      <c r="D2782">
        <v>295</v>
      </c>
      <c r="E2782" t="s">
        <v>173</v>
      </c>
      <c r="F2782" t="s">
        <v>2311</v>
      </c>
      <c r="G2782" t="s">
        <v>2336</v>
      </c>
      <c r="H2782" t="s">
        <v>1541</v>
      </c>
      <c r="I2782" t="s">
        <v>1453</v>
      </c>
      <c r="J2782">
        <v>0.23080000000000001</v>
      </c>
    </row>
    <row r="2783" spans="1:10" hidden="1">
      <c r="A2783" t="s">
        <v>570</v>
      </c>
      <c r="B2783">
        <v>294</v>
      </c>
      <c r="C2783" t="s">
        <v>856</v>
      </c>
      <c r="D2783">
        <v>295</v>
      </c>
      <c r="E2783" t="s">
        <v>173</v>
      </c>
      <c r="F2783" t="s">
        <v>2311</v>
      </c>
      <c r="G2783" t="s">
        <v>2337</v>
      </c>
      <c r="H2783" t="s">
        <v>1304</v>
      </c>
      <c r="I2783" t="s">
        <v>1453</v>
      </c>
      <c r="J2783">
        <v>0.25640000000000002</v>
      </c>
    </row>
    <row r="2784" spans="1:10" hidden="1">
      <c r="A2784" t="s">
        <v>570</v>
      </c>
      <c r="B2784">
        <v>294</v>
      </c>
      <c r="C2784" t="s">
        <v>856</v>
      </c>
      <c r="D2784">
        <v>295</v>
      </c>
      <c r="E2784" t="s">
        <v>173</v>
      </c>
      <c r="F2784" t="s">
        <v>2320</v>
      </c>
      <c r="G2784" t="s">
        <v>2321</v>
      </c>
      <c r="H2784" t="s">
        <v>1379</v>
      </c>
      <c r="I2784" t="s">
        <v>1453</v>
      </c>
      <c r="J2784">
        <v>0.52139999999999997</v>
      </c>
    </row>
    <row r="2785" spans="1:10" hidden="1">
      <c r="A2785" t="s">
        <v>570</v>
      </c>
      <c r="B2785">
        <v>294</v>
      </c>
      <c r="C2785" t="s">
        <v>856</v>
      </c>
      <c r="D2785">
        <v>295</v>
      </c>
      <c r="E2785" t="s">
        <v>173</v>
      </c>
      <c r="F2785" t="s">
        <v>2320</v>
      </c>
      <c r="G2785" t="s">
        <v>2298</v>
      </c>
      <c r="H2785" t="s">
        <v>1460</v>
      </c>
      <c r="I2785" t="s">
        <v>1453</v>
      </c>
      <c r="J2785">
        <v>0.1709</v>
      </c>
    </row>
    <row r="2786" spans="1:10" hidden="1">
      <c r="A2786" t="s">
        <v>570</v>
      </c>
      <c r="B2786">
        <v>294</v>
      </c>
      <c r="C2786" t="s">
        <v>856</v>
      </c>
      <c r="D2786">
        <v>295</v>
      </c>
      <c r="E2786" t="s">
        <v>173</v>
      </c>
      <c r="F2786" t="s">
        <v>2322</v>
      </c>
      <c r="G2786" t="s">
        <v>2323</v>
      </c>
      <c r="H2786" t="s">
        <v>2324</v>
      </c>
      <c r="I2786" t="s">
        <v>1453</v>
      </c>
      <c r="J2786">
        <v>8.5000000000000006E-3</v>
      </c>
    </row>
    <row r="2787" spans="1:10" hidden="1">
      <c r="A2787" t="s">
        <v>570</v>
      </c>
      <c r="B2787">
        <v>294</v>
      </c>
      <c r="C2787" t="s">
        <v>856</v>
      </c>
      <c r="D2787">
        <v>295</v>
      </c>
      <c r="E2787" t="s">
        <v>173</v>
      </c>
      <c r="F2787" t="s">
        <v>2322</v>
      </c>
      <c r="G2787" t="s">
        <v>2327</v>
      </c>
      <c r="H2787" t="s">
        <v>2329</v>
      </c>
      <c r="I2787" t="s">
        <v>1453</v>
      </c>
      <c r="J2787">
        <v>2.5600000000000001E-2</v>
      </c>
    </row>
    <row r="2788" spans="1:10" hidden="1">
      <c r="A2788" t="s">
        <v>570</v>
      </c>
      <c r="B2788">
        <v>294</v>
      </c>
      <c r="C2788" t="s">
        <v>856</v>
      </c>
      <c r="D2788">
        <v>295</v>
      </c>
      <c r="E2788" t="s">
        <v>173</v>
      </c>
      <c r="F2788" t="s">
        <v>2322</v>
      </c>
      <c r="G2788" t="s">
        <v>2328</v>
      </c>
      <c r="H2788" t="s">
        <v>2324</v>
      </c>
      <c r="I2788" t="s">
        <v>1453</v>
      </c>
      <c r="J2788">
        <v>8.5000000000000006E-3</v>
      </c>
    </row>
    <row r="2789" spans="1:10" hidden="1">
      <c r="A2789" t="s">
        <v>570</v>
      </c>
      <c r="B2789">
        <v>294</v>
      </c>
      <c r="C2789" t="s">
        <v>856</v>
      </c>
      <c r="D2789">
        <v>295</v>
      </c>
      <c r="E2789" t="s">
        <v>173</v>
      </c>
      <c r="F2789" t="s">
        <v>2322</v>
      </c>
      <c r="G2789" t="s">
        <v>2330</v>
      </c>
      <c r="H2789" t="s">
        <v>1627</v>
      </c>
      <c r="I2789" t="s">
        <v>1453</v>
      </c>
      <c r="J2789">
        <v>0.95730000000000004</v>
      </c>
    </row>
    <row r="2790" spans="1:10" hidden="1">
      <c r="A2790" t="s">
        <v>570</v>
      </c>
      <c r="B2790">
        <v>294</v>
      </c>
      <c r="C2790" t="s">
        <v>856</v>
      </c>
      <c r="D2790">
        <v>295</v>
      </c>
      <c r="E2790" t="s">
        <v>173</v>
      </c>
      <c r="F2790" t="s">
        <v>2332</v>
      </c>
      <c r="G2790" t="s">
        <v>2333</v>
      </c>
      <c r="H2790" t="s">
        <v>1439</v>
      </c>
      <c r="I2790" t="s">
        <v>1453</v>
      </c>
      <c r="J2790">
        <v>0.52990000000000004</v>
      </c>
    </row>
    <row r="2791" spans="1:10" hidden="1">
      <c r="A2791" t="s">
        <v>570</v>
      </c>
      <c r="B2791">
        <v>294</v>
      </c>
      <c r="C2791" t="s">
        <v>856</v>
      </c>
      <c r="D2791">
        <v>295</v>
      </c>
      <c r="E2791" t="s">
        <v>173</v>
      </c>
      <c r="F2791" t="s">
        <v>2332</v>
      </c>
      <c r="G2791" t="s">
        <v>2334</v>
      </c>
      <c r="H2791" t="s">
        <v>1419</v>
      </c>
      <c r="I2791" t="s">
        <v>1453</v>
      </c>
      <c r="J2791">
        <v>0.47010000000000002</v>
      </c>
    </row>
    <row r="2792" spans="1:10" hidden="1">
      <c r="A2792" t="s">
        <v>570</v>
      </c>
      <c r="B2792">
        <v>296</v>
      </c>
      <c r="C2792" t="s">
        <v>858</v>
      </c>
      <c r="D2792">
        <v>297</v>
      </c>
      <c r="E2792" t="s">
        <v>240</v>
      </c>
      <c r="F2792" t="s">
        <v>1243</v>
      </c>
      <c r="G2792" t="s">
        <v>1243</v>
      </c>
      <c r="H2792" t="s">
        <v>1610</v>
      </c>
      <c r="I2792" t="s">
        <v>1610</v>
      </c>
      <c r="J2792">
        <v>1</v>
      </c>
    </row>
    <row r="2793" spans="1:10" hidden="1">
      <c r="A2793" t="s">
        <v>570</v>
      </c>
      <c r="B2793">
        <v>296</v>
      </c>
      <c r="C2793" t="s">
        <v>858</v>
      </c>
      <c r="D2793">
        <v>297</v>
      </c>
      <c r="E2793" t="s">
        <v>240</v>
      </c>
      <c r="F2793" t="s">
        <v>2311</v>
      </c>
      <c r="G2793" t="s">
        <v>2312</v>
      </c>
      <c r="H2793" t="s">
        <v>1244</v>
      </c>
      <c r="I2793" t="s">
        <v>1610</v>
      </c>
      <c r="J2793">
        <v>0.1273</v>
      </c>
    </row>
    <row r="2794" spans="1:10" hidden="1">
      <c r="A2794" t="s">
        <v>570</v>
      </c>
      <c r="B2794">
        <v>296</v>
      </c>
      <c r="C2794" t="s">
        <v>858</v>
      </c>
      <c r="D2794">
        <v>297</v>
      </c>
      <c r="E2794" t="s">
        <v>240</v>
      </c>
      <c r="F2794" t="s">
        <v>2311</v>
      </c>
      <c r="G2794" t="s">
        <v>2313</v>
      </c>
      <c r="H2794" t="s">
        <v>1271</v>
      </c>
      <c r="I2794" t="s">
        <v>1610</v>
      </c>
      <c r="J2794">
        <v>9.4500000000000001E-2</v>
      </c>
    </row>
    <row r="2795" spans="1:10" hidden="1">
      <c r="A2795" t="s">
        <v>570</v>
      </c>
      <c r="B2795">
        <v>296</v>
      </c>
      <c r="C2795" t="s">
        <v>858</v>
      </c>
      <c r="D2795">
        <v>297</v>
      </c>
      <c r="E2795" t="s">
        <v>240</v>
      </c>
      <c r="F2795" t="s">
        <v>2311</v>
      </c>
      <c r="G2795" t="s">
        <v>2314</v>
      </c>
      <c r="H2795" t="s">
        <v>1253</v>
      </c>
      <c r="I2795" t="s">
        <v>1610</v>
      </c>
      <c r="J2795">
        <v>0.1055</v>
      </c>
    </row>
    <row r="2796" spans="1:10" hidden="1">
      <c r="A2796" t="s">
        <v>570</v>
      </c>
      <c r="B2796">
        <v>296</v>
      </c>
      <c r="C2796" t="s">
        <v>858</v>
      </c>
      <c r="D2796">
        <v>297</v>
      </c>
      <c r="E2796" t="s">
        <v>240</v>
      </c>
      <c r="F2796" t="s">
        <v>2311</v>
      </c>
      <c r="G2796" t="s">
        <v>2315</v>
      </c>
      <c r="H2796" t="s">
        <v>1253</v>
      </c>
      <c r="I2796" t="s">
        <v>1610</v>
      </c>
      <c r="J2796">
        <v>0.1055</v>
      </c>
    </row>
    <row r="2797" spans="1:10" hidden="1">
      <c r="A2797" t="s">
        <v>570</v>
      </c>
      <c r="B2797">
        <v>296</v>
      </c>
      <c r="C2797" t="s">
        <v>858</v>
      </c>
      <c r="D2797">
        <v>297</v>
      </c>
      <c r="E2797" t="s">
        <v>240</v>
      </c>
      <c r="F2797" t="s">
        <v>2311</v>
      </c>
      <c r="G2797" t="s">
        <v>2316</v>
      </c>
      <c r="H2797" t="s">
        <v>1410</v>
      </c>
      <c r="I2797" t="s">
        <v>1610</v>
      </c>
      <c r="J2797">
        <v>0.1164</v>
      </c>
    </row>
    <row r="2798" spans="1:10" hidden="1">
      <c r="A2798" t="s">
        <v>570</v>
      </c>
      <c r="B2798">
        <v>296</v>
      </c>
      <c r="C2798" t="s">
        <v>858</v>
      </c>
      <c r="D2798">
        <v>297</v>
      </c>
      <c r="E2798" t="s">
        <v>240</v>
      </c>
      <c r="F2798" t="s">
        <v>2311</v>
      </c>
      <c r="G2798" t="s">
        <v>2317</v>
      </c>
      <c r="H2798" t="s">
        <v>1411</v>
      </c>
      <c r="I2798" t="s">
        <v>1610</v>
      </c>
      <c r="J2798">
        <v>0.12</v>
      </c>
    </row>
    <row r="2799" spans="1:10" hidden="1">
      <c r="A2799" t="s">
        <v>570</v>
      </c>
      <c r="B2799">
        <v>296</v>
      </c>
      <c r="C2799" t="s">
        <v>858</v>
      </c>
      <c r="D2799">
        <v>297</v>
      </c>
      <c r="E2799" t="s">
        <v>240</v>
      </c>
      <c r="F2799" t="s">
        <v>2311</v>
      </c>
      <c r="G2799" t="s">
        <v>2336</v>
      </c>
      <c r="H2799" t="s">
        <v>1549</v>
      </c>
      <c r="I2799" t="s">
        <v>1610</v>
      </c>
      <c r="J2799">
        <v>8.3599999999999994E-2</v>
      </c>
    </row>
    <row r="2800" spans="1:10" hidden="1">
      <c r="A2800" t="s">
        <v>570</v>
      </c>
      <c r="B2800">
        <v>296</v>
      </c>
      <c r="C2800" t="s">
        <v>858</v>
      </c>
      <c r="D2800">
        <v>297</v>
      </c>
      <c r="E2800" t="s">
        <v>240</v>
      </c>
      <c r="F2800" t="s">
        <v>2311</v>
      </c>
      <c r="G2800" t="s">
        <v>2337</v>
      </c>
      <c r="H2800" t="s">
        <v>1253</v>
      </c>
      <c r="I2800" t="s">
        <v>1610</v>
      </c>
      <c r="J2800">
        <v>0.1055</v>
      </c>
    </row>
    <row r="2801" spans="1:10" hidden="1">
      <c r="A2801" t="s">
        <v>570</v>
      </c>
      <c r="B2801">
        <v>296</v>
      </c>
      <c r="C2801" t="s">
        <v>858</v>
      </c>
      <c r="D2801">
        <v>297</v>
      </c>
      <c r="E2801" t="s">
        <v>240</v>
      </c>
      <c r="F2801" t="s">
        <v>2311</v>
      </c>
      <c r="G2801" t="s">
        <v>2318</v>
      </c>
      <c r="H2801" t="s">
        <v>1549</v>
      </c>
      <c r="I2801" t="s">
        <v>1610</v>
      </c>
      <c r="J2801">
        <v>8.3599999999999994E-2</v>
      </c>
    </row>
    <row r="2802" spans="1:10" hidden="1">
      <c r="A2802" t="s">
        <v>570</v>
      </c>
      <c r="B2802">
        <v>296</v>
      </c>
      <c r="C2802" t="s">
        <v>858</v>
      </c>
      <c r="D2802">
        <v>297</v>
      </c>
      <c r="E2802" t="s">
        <v>240</v>
      </c>
      <c r="F2802" t="s">
        <v>2311</v>
      </c>
      <c r="G2802" t="s">
        <v>2319</v>
      </c>
      <c r="H2802" t="s">
        <v>1591</v>
      </c>
      <c r="I2802" t="s">
        <v>1610</v>
      </c>
      <c r="J2802">
        <v>5.8200000000000002E-2</v>
      </c>
    </row>
    <row r="2803" spans="1:10" hidden="1">
      <c r="A2803" t="s">
        <v>570</v>
      </c>
      <c r="B2803">
        <v>296</v>
      </c>
      <c r="C2803" t="s">
        <v>858</v>
      </c>
      <c r="D2803">
        <v>297</v>
      </c>
      <c r="E2803" t="s">
        <v>240</v>
      </c>
      <c r="F2803" t="s">
        <v>2320</v>
      </c>
      <c r="G2803" t="s">
        <v>2321</v>
      </c>
      <c r="H2803" t="s">
        <v>1640</v>
      </c>
      <c r="I2803" t="s">
        <v>1610</v>
      </c>
      <c r="J2803">
        <v>0.48</v>
      </c>
    </row>
    <row r="2804" spans="1:10" hidden="1">
      <c r="A2804" t="s">
        <v>570</v>
      </c>
      <c r="B2804">
        <v>296</v>
      </c>
      <c r="C2804" t="s">
        <v>858</v>
      </c>
      <c r="D2804">
        <v>297</v>
      </c>
      <c r="E2804" t="s">
        <v>240</v>
      </c>
      <c r="F2804" t="s">
        <v>2320</v>
      </c>
      <c r="G2804" t="s">
        <v>2338</v>
      </c>
      <c r="H2804" t="s">
        <v>1352</v>
      </c>
      <c r="I2804" t="s">
        <v>1610</v>
      </c>
      <c r="J2804">
        <v>2.5499999999999998E-2</v>
      </c>
    </row>
    <row r="2805" spans="1:10" hidden="1">
      <c r="A2805" t="s">
        <v>570</v>
      </c>
      <c r="B2805">
        <v>296</v>
      </c>
      <c r="C2805" t="s">
        <v>858</v>
      </c>
      <c r="D2805">
        <v>297</v>
      </c>
      <c r="E2805" t="s">
        <v>240</v>
      </c>
      <c r="F2805" t="s">
        <v>2320</v>
      </c>
      <c r="G2805" t="s">
        <v>2340</v>
      </c>
      <c r="H2805" t="s">
        <v>1549</v>
      </c>
      <c r="I2805" t="s">
        <v>1610</v>
      </c>
      <c r="J2805">
        <v>8.3599999999999994E-2</v>
      </c>
    </row>
    <row r="2806" spans="1:10" hidden="1">
      <c r="A2806" t="s">
        <v>570</v>
      </c>
      <c r="B2806">
        <v>296</v>
      </c>
      <c r="C2806" t="s">
        <v>858</v>
      </c>
      <c r="D2806">
        <v>297</v>
      </c>
      <c r="E2806" t="s">
        <v>240</v>
      </c>
      <c r="F2806" t="s">
        <v>2320</v>
      </c>
      <c r="G2806" t="s">
        <v>2341</v>
      </c>
      <c r="H2806" t="s">
        <v>1312</v>
      </c>
      <c r="I2806" t="s">
        <v>1610</v>
      </c>
      <c r="J2806">
        <v>1.8200000000000001E-2</v>
      </c>
    </row>
    <row r="2807" spans="1:10" hidden="1">
      <c r="A2807" t="s">
        <v>570</v>
      </c>
      <c r="B2807">
        <v>296</v>
      </c>
      <c r="C2807" t="s">
        <v>858</v>
      </c>
      <c r="D2807">
        <v>297</v>
      </c>
      <c r="E2807" t="s">
        <v>240</v>
      </c>
      <c r="F2807" t="s">
        <v>2320</v>
      </c>
      <c r="G2807" t="s">
        <v>2298</v>
      </c>
      <c r="H2807" t="s">
        <v>1414</v>
      </c>
      <c r="I2807" t="s">
        <v>1610</v>
      </c>
      <c r="J2807">
        <v>0.2727</v>
      </c>
    </row>
    <row r="2808" spans="1:10" hidden="1">
      <c r="A2808" t="s">
        <v>570</v>
      </c>
      <c r="B2808">
        <v>296</v>
      </c>
      <c r="C2808" t="s">
        <v>858</v>
      </c>
      <c r="D2808">
        <v>297</v>
      </c>
      <c r="E2808" t="s">
        <v>240</v>
      </c>
      <c r="F2808" t="s">
        <v>2322</v>
      </c>
      <c r="G2808" t="s">
        <v>2323</v>
      </c>
      <c r="H2808" t="s">
        <v>1252</v>
      </c>
      <c r="I2808" t="s">
        <v>1610</v>
      </c>
      <c r="J2808">
        <v>3.27E-2</v>
      </c>
    </row>
    <row r="2809" spans="1:10" hidden="1">
      <c r="A2809" t="s">
        <v>570</v>
      </c>
      <c r="B2809">
        <v>296</v>
      </c>
      <c r="C2809" t="s">
        <v>858</v>
      </c>
      <c r="D2809">
        <v>297</v>
      </c>
      <c r="E2809" t="s">
        <v>240</v>
      </c>
      <c r="F2809" t="s">
        <v>2322</v>
      </c>
      <c r="G2809" t="s">
        <v>2325</v>
      </c>
      <c r="H2809" t="s">
        <v>2324</v>
      </c>
      <c r="I2809" t="s">
        <v>1610</v>
      </c>
      <c r="J2809">
        <v>3.5999999999999999E-3</v>
      </c>
    </row>
    <row r="2810" spans="1:10" hidden="1">
      <c r="A2810" t="s">
        <v>570</v>
      </c>
      <c r="B2810">
        <v>296</v>
      </c>
      <c r="C2810" t="s">
        <v>858</v>
      </c>
      <c r="D2810">
        <v>297</v>
      </c>
      <c r="E2810" t="s">
        <v>240</v>
      </c>
      <c r="F2810" t="s">
        <v>2322</v>
      </c>
      <c r="G2810" t="s">
        <v>2326</v>
      </c>
      <c r="H2810" t="s">
        <v>1335</v>
      </c>
      <c r="I2810" t="s">
        <v>1610</v>
      </c>
      <c r="J2810">
        <v>2.9100000000000001E-2</v>
      </c>
    </row>
    <row r="2811" spans="1:10" hidden="1">
      <c r="A2811" t="s">
        <v>570</v>
      </c>
      <c r="B2811">
        <v>296</v>
      </c>
      <c r="C2811" t="s">
        <v>858</v>
      </c>
      <c r="D2811">
        <v>297</v>
      </c>
      <c r="E2811" t="s">
        <v>240</v>
      </c>
      <c r="F2811" t="s">
        <v>2322</v>
      </c>
      <c r="G2811" t="s">
        <v>2327</v>
      </c>
      <c r="H2811" t="s">
        <v>2344</v>
      </c>
      <c r="I2811" t="s">
        <v>1610</v>
      </c>
      <c r="J2811">
        <v>7.3000000000000001E-3</v>
      </c>
    </row>
    <row r="2812" spans="1:10" hidden="1">
      <c r="A2812" t="s">
        <v>570</v>
      </c>
      <c r="B2812">
        <v>296</v>
      </c>
      <c r="C2812" t="s">
        <v>858</v>
      </c>
      <c r="D2812">
        <v>297</v>
      </c>
      <c r="E2812" t="s">
        <v>240</v>
      </c>
      <c r="F2812" t="s">
        <v>2322</v>
      </c>
      <c r="G2812" t="s">
        <v>2328</v>
      </c>
      <c r="H2812" t="s">
        <v>2344</v>
      </c>
      <c r="I2812" t="s">
        <v>1610</v>
      </c>
      <c r="J2812">
        <v>7.3000000000000001E-3</v>
      </c>
    </row>
    <row r="2813" spans="1:10" hidden="1">
      <c r="A2813" t="s">
        <v>570</v>
      </c>
      <c r="B2813">
        <v>296</v>
      </c>
      <c r="C2813" t="s">
        <v>858</v>
      </c>
      <c r="D2813">
        <v>297</v>
      </c>
      <c r="E2813" t="s">
        <v>240</v>
      </c>
      <c r="F2813" t="s">
        <v>2322</v>
      </c>
      <c r="G2813" t="s">
        <v>2330</v>
      </c>
      <c r="H2813" t="s">
        <v>1413</v>
      </c>
      <c r="I2813" t="s">
        <v>1610</v>
      </c>
      <c r="J2813">
        <v>0.92</v>
      </c>
    </row>
    <row r="2814" spans="1:10" hidden="1">
      <c r="A2814" t="s">
        <v>570</v>
      </c>
      <c r="B2814">
        <v>296</v>
      </c>
      <c r="C2814" t="s">
        <v>858</v>
      </c>
      <c r="D2814">
        <v>297</v>
      </c>
      <c r="E2814" t="s">
        <v>240</v>
      </c>
      <c r="F2814" t="s">
        <v>2332</v>
      </c>
      <c r="G2814" t="s">
        <v>2333</v>
      </c>
      <c r="H2814" t="s">
        <v>1508</v>
      </c>
      <c r="I2814" t="s">
        <v>1610</v>
      </c>
      <c r="J2814">
        <v>0.5091</v>
      </c>
    </row>
    <row r="2815" spans="1:10" hidden="1">
      <c r="A2815" t="s">
        <v>570</v>
      </c>
      <c r="B2815">
        <v>296</v>
      </c>
      <c r="C2815" t="s">
        <v>858</v>
      </c>
      <c r="D2815">
        <v>297</v>
      </c>
      <c r="E2815" t="s">
        <v>240</v>
      </c>
      <c r="F2815" t="s">
        <v>2332</v>
      </c>
      <c r="G2815" t="s">
        <v>2334</v>
      </c>
      <c r="H2815" t="s">
        <v>1580</v>
      </c>
      <c r="I2815" t="s">
        <v>1610</v>
      </c>
      <c r="J2815">
        <v>0.4909</v>
      </c>
    </row>
    <row r="2816" spans="1:10" hidden="1">
      <c r="A2816" t="s">
        <v>570</v>
      </c>
      <c r="B2816">
        <v>298</v>
      </c>
      <c r="C2816" t="s">
        <v>860</v>
      </c>
      <c r="D2816">
        <v>299</v>
      </c>
      <c r="E2816" t="s">
        <v>39</v>
      </c>
      <c r="F2816" t="s">
        <v>1243</v>
      </c>
      <c r="G2816" t="s">
        <v>1243</v>
      </c>
      <c r="H2816" t="s">
        <v>1658</v>
      </c>
      <c r="I2816" t="s">
        <v>1658</v>
      </c>
      <c r="J2816">
        <v>1</v>
      </c>
    </row>
    <row r="2817" spans="1:10" hidden="1">
      <c r="A2817" t="s">
        <v>570</v>
      </c>
      <c r="B2817">
        <v>298</v>
      </c>
      <c r="C2817" t="s">
        <v>860</v>
      </c>
      <c r="D2817">
        <v>299</v>
      </c>
      <c r="E2817" t="s">
        <v>39</v>
      </c>
      <c r="F2817" t="s">
        <v>2311</v>
      </c>
      <c r="G2817" t="s">
        <v>2312</v>
      </c>
      <c r="H2817" t="s">
        <v>1271</v>
      </c>
      <c r="I2817" t="s">
        <v>1658</v>
      </c>
      <c r="J2817">
        <v>0.12870000000000001</v>
      </c>
    </row>
    <row r="2818" spans="1:10" hidden="1">
      <c r="A2818" t="s">
        <v>570</v>
      </c>
      <c r="B2818">
        <v>298</v>
      </c>
      <c r="C2818" t="s">
        <v>860</v>
      </c>
      <c r="D2818">
        <v>299</v>
      </c>
      <c r="E2818" t="s">
        <v>39</v>
      </c>
      <c r="F2818" t="s">
        <v>2311</v>
      </c>
      <c r="G2818" t="s">
        <v>2313</v>
      </c>
      <c r="H2818" t="s">
        <v>1410</v>
      </c>
      <c r="I2818" t="s">
        <v>1658</v>
      </c>
      <c r="J2818">
        <v>0.15840000000000001</v>
      </c>
    </row>
    <row r="2819" spans="1:10" hidden="1">
      <c r="A2819" t="s">
        <v>570</v>
      </c>
      <c r="B2819">
        <v>298</v>
      </c>
      <c r="C2819" t="s">
        <v>860</v>
      </c>
      <c r="D2819">
        <v>299</v>
      </c>
      <c r="E2819" t="s">
        <v>39</v>
      </c>
      <c r="F2819" t="s">
        <v>2311</v>
      </c>
      <c r="G2819" t="s">
        <v>2314</v>
      </c>
      <c r="H2819" t="s">
        <v>1410</v>
      </c>
      <c r="I2819" t="s">
        <v>1658</v>
      </c>
      <c r="J2819">
        <v>0.15840000000000001</v>
      </c>
    </row>
    <row r="2820" spans="1:10" hidden="1">
      <c r="A2820" t="s">
        <v>570</v>
      </c>
      <c r="B2820">
        <v>298</v>
      </c>
      <c r="C2820" t="s">
        <v>860</v>
      </c>
      <c r="D2820">
        <v>299</v>
      </c>
      <c r="E2820" t="s">
        <v>39</v>
      </c>
      <c r="F2820" t="s">
        <v>2311</v>
      </c>
      <c r="G2820" t="s">
        <v>2315</v>
      </c>
      <c r="H2820" t="s">
        <v>1246</v>
      </c>
      <c r="I2820" t="s">
        <v>1658</v>
      </c>
      <c r="J2820">
        <v>0.1386</v>
      </c>
    </row>
    <row r="2821" spans="1:10" hidden="1">
      <c r="A2821" t="s">
        <v>570</v>
      </c>
      <c r="B2821">
        <v>298</v>
      </c>
      <c r="C2821" t="s">
        <v>860</v>
      </c>
      <c r="D2821">
        <v>299</v>
      </c>
      <c r="E2821" t="s">
        <v>39</v>
      </c>
      <c r="F2821" t="s">
        <v>2311</v>
      </c>
      <c r="G2821" t="s">
        <v>2316</v>
      </c>
      <c r="H2821" t="s">
        <v>1249</v>
      </c>
      <c r="I2821" t="s">
        <v>1658</v>
      </c>
      <c r="J2821">
        <v>0.12379999999999999</v>
      </c>
    </row>
    <row r="2822" spans="1:10" hidden="1">
      <c r="A2822" t="s">
        <v>570</v>
      </c>
      <c r="B2822">
        <v>298</v>
      </c>
      <c r="C2822" t="s">
        <v>860</v>
      </c>
      <c r="D2822">
        <v>299</v>
      </c>
      <c r="E2822" t="s">
        <v>39</v>
      </c>
      <c r="F2822" t="s">
        <v>2311</v>
      </c>
      <c r="G2822" t="s">
        <v>2318</v>
      </c>
      <c r="H2822" t="s">
        <v>1336</v>
      </c>
      <c r="I2822" t="s">
        <v>1658</v>
      </c>
      <c r="J2822">
        <v>0.18809999999999999</v>
      </c>
    </row>
    <row r="2823" spans="1:10" hidden="1">
      <c r="A2823" t="s">
        <v>570</v>
      </c>
      <c r="B2823">
        <v>298</v>
      </c>
      <c r="C2823" t="s">
        <v>860</v>
      </c>
      <c r="D2823">
        <v>299</v>
      </c>
      <c r="E2823" t="s">
        <v>39</v>
      </c>
      <c r="F2823" t="s">
        <v>2311</v>
      </c>
      <c r="G2823" t="s">
        <v>2319</v>
      </c>
      <c r="H2823" t="s">
        <v>1417</v>
      </c>
      <c r="I2823" t="s">
        <v>1658</v>
      </c>
      <c r="J2823">
        <v>0.104</v>
      </c>
    </row>
    <row r="2824" spans="1:10" hidden="1">
      <c r="A2824" t="s">
        <v>570</v>
      </c>
      <c r="B2824">
        <v>298</v>
      </c>
      <c r="C2824" t="s">
        <v>860</v>
      </c>
      <c r="D2824">
        <v>299</v>
      </c>
      <c r="E2824" t="s">
        <v>39</v>
      </c>
      <c r="F2824" t="s">
        <v>2320</v>
      </c>
      <c r="G2824" t="s">
        <v>2321</v>
      </c>
      <c r="H2824" t="s">
        <v>1398</v>
      </c>
      <c r="I2824" t="s">
        <v>1658</v>
      </c>
      <c r="J2824">
        <v>0.62870000000000004</v>
      </c>
    </row>
    <row r="2825" spans="1:10" hidden="1">
      <c r="A2825" t="s">
        <v>570</v>
      </c>
      <c r="B2825">
        <v>298</v>
      </c>
      <c r="C2825" t="s">
        <v>860</v>
      </c>
      <c r="D2825">
        <v>299</v>
      </c>
      <c r="E2825" t="s">
        <v>39</v>
      </c>
      <c r="F2825" t="s">
        <v>2320</v>
      </c>
      <c r="G2825" t="s">
        <v>2298</v>
      </c>
      <c r="H2825" t="s">
        <v>1351</v>
      </c>
      <c r="I2825" t="s">
        <v>1658</v>
      </c>
      <c r="J2825">
        <v>0.23269999999999999</v>
      </c>
    </row>
    <row r="2826" spans="1:10" hidden="1">
      <c r="A2826" t="s">
        <v>570</v>
      </c>
      <c r="B2826">
        <v>298</v>
      </c>
      <c r="C2826" t="s">
        <v>860</v>
      </c>
      <c r="D2826">
        <v>299</v>
      </c>
      <c r="E2826" t="s">
        <v>39</v>
      </c>
      <c r="F2826" t="s">
        <v>2322</v>
      </c>
      <c r="G2826" t="s">
        <v>2326</v>
      </c>
      <c r="H2826" t="s">
        <v>1335</v>
      </c>
      <c r="I2826" t="s">
        <v>1658</v>
      </c>
      <c r="J2826">
        <v>3.9600000000000003E-2</v>
      </c>
    </row>
    <row r="2827" spans="1:10" hidden="1">
      <c r="A2827" t="s">
        <v>570</v>
      </c>
      <c r="B2827">
        <v>298</v>
      </c>
      <c r="C2827" t="s">
        <v>860</v>
      </c>
      <c r="D2827">
        <v>299</v>
      </c>
      <c r="E2827" t="s">
        <v>39</v>
      </c>
      <c r="F2827" t="s">
        <v>2322</v>
      </c>
      <c r="G2827" t="s">
        <v>2327</v>
      </c>
      <c r="H2827" t="s">
        <v>2344</v>
      </c>
      <c r="I2827" t="s">
        <v>1658</v>
      </c>
      <c r="J2827">
        <v>9.9000000000000008E-3</v>
      </c>
    </row>
    <row r="2828" spans="1:10" hidden="1">
      <c r="A2828" t="s">
        <v>570</v>
      </c>
      <c r="B2828">
        <v>298</v>
      </c>
      <c r="C2828" t="s">
        <v>860</v>
      </c>
      <c r="D2828">
        <v>299</v>
      </c>
      <c r="E2828" t="s">
        <v>39</v>
      </c>
      <c r="F2828" t="s">
        <v>2322</v>
      </c>
      <c r="G2828" t="s">
        <v>2328</v>
      </c>
      <c r="H2828" t="s">
        <v>2344</v>
      </c>
      <c r="I2828" t="s">
        <v>1658</v>
      </c>
      <c r="J2828">
        <v>9.9000000000000008E-3</v>
      </c>
    </row>
    <row r="2829" spans="1:10" hidden="1">
      <c r="A2829" t="s">
        <v>570</v>
      </c>
      <c r="B2829">
        <v>298</v>
      </c>
      <c r="C2829" t="s">
        <v>860</v>
      </c>
      <c r="D2829">
        <v>299</v>
      </c>
      <c r="E2829" t="s">
        <v>39</v>
      </c>
      <c r="F2829" t="s">
        <v>2322</v>
      </c>
      <c r="G2829" t="s">
        <v>2330</v>
      </c>
      <c r="H2829" t="s">
        <v>1322</v>
      </c>
      <c r="I2829" t="s">
        <v>1658</v>
      </c>
      <c r="J2829">
        <v>0.94059999999999999</v>
      </c>
    </row>
    <row r="2830" spans="1:10" hidden="1">
      <c r="A2830" t="s">
        <v>570</v>
      </c>
      <c r="B2830">
        <v>298</v>
      </c>
      <c r="C2830" t="s">
        <v>860</v>
      </c>
      <c r="D2830">
        <v>299</v>
      </c>
      <c r="E2830" t="s">
        <v>39</v>
      </c>
      <c r="F2830" t="s">
        <v>2332</v>
      </c>
      <c r="G2830" t="s">
        <v>2333</v>
      </c>
      <c r="H2830" t="s">
        <v>1375</v>
      </c>
      <c r="I2830" t="s">
        <v>1658</v>
      </c>
      <c r="J2830">
        <v>0.4703</v>
      </c>
    </row>
    <row r="2831" spans="1:10" hidden="1">
      <c r="A2831" t="s">
        <v>570</v>
      </c>
      <c r="B2831">
        <v>298</v>
      </c>
      <c r="C2831" t="s">
        <v>860</v>
      </c>
      <c r="D2831">
        <v>299</v>
      </c>
      <c r="E2831" t="s">
        <v>39</v>
      </c>
      <c r="F2831" t="s">
        <v>2332</v>
      </c>
      <c r="G2831" t="s">
        <v>2334</v>
      </c>
      <c r="H2831" t="s">
        <v>1258</v>
      </c>
      <c r="I2831" t="s">
        <v>1658</v>
      </c>
      <c r="J2831">
        <v>0.52969999999999995</v>
      </c>
    </row>
    <row r="2832" spans="1:10" hidden="1">
      <c r="A2832" t="s">
        <v>570</v>
      </c>
      <c r="B2832">
        <v>298</v>
      </c>
      <c r="C2832" t="s">
        <v>860</v>
      </c>
      <c r="D2832">
        <v>301</v>
      </c>
      <c r="E2832" t="s">
        <v>119</v>
      </c>
      <c r="F2832" t="s">
        <v>1243</v>
      </c>
      <c r="G2832" t="s">
        <v>1243</v>
      </c>
      <c r="H2832" t="s">
        <v>1456</v>
      </c>
      <c r="I2832" t="s">
        <v>1456</v>
      </c>
      <c r="J2832">
        <v>1</v>
      </c>
    </row>
    <row r="2833" spans="1:10" hidden="1">
      <c r="A2833" t="s">
        <v>570</v>
      </c>
      <c r="B2833">
        <v>298</v>
      </c>
      <c r="C2833" t="s">
        <v>860</v>
      </c>
      <c r="D2833">
        <v>301</v>
      </c>
      <c r="E2833" t="s">
        <v>119</v>
      </c>
      <c r="F2833" t="s">
        <v>2311</v>
      </c>
      <c r="G2833" t="s">
        <v>2317</v>
      </c>
      <c r="H2833" t="s">
        <v>1281</v>
      </c>
      <c r="I2833" t="s">
        <v>1456</v>
      </c>
      <c r="J2833">
        <v>0.18140000000000001</v>
      </c>
    </row>
    <row r="2834" spans="1:10" hidden="1">
      <c r="A2834" t="s">
        <v>570</v>
      </c>
      <c r="B2834">
        <v>298</v>
      </c>
      <c r="C2834" t="s">
        <v>860</v>
      </c>
      <c r="D2834">
        <v>301</v>
      </c>
      <c r="E2834" t="s">
        <v>119</v>
      </c>
      <c r="F2834" t="s">
        <v>2311</v>
      </c>
      <c r="G2834" t="s">
        <v>2336</v>
      </c>
      <c r="H2834" t="s">
        <v>1249</v>
      </c>
      <c r="I2834" t="s">
        <v>1456</v>
      </c>
      <c r="J2834">
        <v>0.1106</v>
      </c>
    </row>
    <row r="2835" spans="1:10" hidden="1">
      <c r="A2835" t="s">
        <v>570</v>
      </c>
      <c r="B2835">
        <v>298</v>
      </c>
      <c r="C2835" t="s">
        <v>860</v>
      </c>
      <c r="D2835">
        <v>301</v>
      </c>
      <c r="E2835" t="s">
        <v>119</v>
      </c>
      <c r="F2835" t="s">
        <v>2311</v>
      </c>
      <c r="G2835" t="s">
        <v>2337</v>
      </c>
      <c r="H2835" t="s">
        <v>1410</v>
      </c>
      <c r="I2835" t="s">
        <v>1456</v>
      </c>
      <c r="J2835">
        <v>0.1416</v>
      </c>
    </row>
    <row r="2836" spans="1:10" hidden="1">
      <c r="A2836" t="s">
        <v>570</v>
      </c>
      <c r="B2836">
        <v>298</v>
      </c>
      <c r="C2836" t="s">
        <v>860</v>
      </c>
      <c r="D2836">
        <v>301</v>
      </c>
      <c r="E2836" t="s">
        <v>119</v>
      </c>
      <c r="F2836" t="s">
        <v>2311</v>
      </c>
      <c r="G2836" t="s">
        <v>2343</v>
      </c>
      <c r="H2836" t="s">
        <v>1290</v>
      </c>
      <c r="I2836" t="s">
        <v>1456</v>
      </c>
      <c r="J2836">
        <v>0.1062</v>
      </c>
    </row>
    <row r="2837" spans="1:10" hidden="1">
      <c r="A2837" t="s">
        <v>570</v>
      </c>
      <c r="B2837">
        <v>298</v>
      </c>
      <c r="C2837" t="s">
        <v>860</v>
      </c>
      <c r="D2837">
        <v>301</v>
      </c>
      <c r="E2837" t="s">
        <v>119</v>
      </c>
      <c r="F2837" t="s">
        <v>2311</v>
      </c>
      <c r="G2837" t="s">
        <v>1250</v>
      </c>
      <c r="H2837" t="s">
        <v>1336</v>
      </c>
      <c r="I2837" t="s">
        <v>1456</v>
      </c>
      <c r="J2837">
        <v>0.1681</v>
      </c>
    </row>
    <row r="2838" spans="1:10" hidden="1">
      <c r="A2838" t="s">
        <v>570</v>
      </c>
      <c r="B2838">
        <v>298</v>
      </c>
      <c r="C2838" t="s">
        <v>860</v>
      </c>
      <c r="D2838">
        <v>301</v>
      </c>
      <c r="E2838" t="s">
        <v>119</v>
      </c>
      <c r="F2838" t="s">
        <v>2311</v>
      </c>
      <c r="G2838" t="s">
        <v>1401</v>
      </c>
      <c r="H2838" t="s">
        <v>1399</v>
      </c>
      <c r="I2838" t="s">
        <v>1456</v>
      </c>
      <c r="J2838">
        <v>0.13719999999999999</v>
      </c>
    </row>
    <row r="2839" spans="1:10" hidden="1">
      <c r="A2839" t="s">
        <v>570</v>
      </c>
      <c r="B2839">
        <v>298</v>
      </c>
      <c r="C2839" t="s">
        <v>860</v>
      </c>
      <c r="D2839">
        <v>301</v>
      </c>
      <c r="E2839" t="s">
        <v>119</v>
      </c>
      <c r="F2839" t="s">
        <v>2311</v>
      </c>
      <c r="G2839" t="s">
        <v>1357</v>
      </c>
      <c r="H2839" t="s">
        <v>1244</v>
      </c>
      <c r="I2839" t="s">
        <v>1456</v>
      </c>
      <c r="J2839">
        <v>0.15490000000000001</v>
      </c>
    </row>
    <row r="2840" spans="1:10" hidden="1">
      <c r="A2840" t="s">
        <v>570</v>
      </c>
      <c r="B2840">
        <v>298</v>
      </c>
      <c r="C2840" t="s">
        <v>860</v>
      </c>
      <c r="D2840">
        <v>301</v>
      </c>
      <c r="E2840" t="s">
        <v>119</v>
      </c>
      <c r="F2840" t="s">
        <v>2320</v>
      </c>
      <c r="G2840" t="s">
        <v>2321</v>
      </c>
      <c r="H2840" t="s">
        <v>1446</v>
      </c>
      <c r="I2840" t="s">
        <v>1456</v>
      </c>
      <c r="J2840">
        <v>0.60619999999999996</v>
      </c>
    </row>
    <row r="2841" spans="1:10" hidden="1">
      <c r="A2841" t="s">
        <v>570</v>
      </c>
      <c r="B2841">
        <v>298</v>
      </c>
      <c r="C2841" t="s">
        <v>860</v>
      </c>
      <c r="D2841">
        <v>301</v>
      </c>
      <c r="E2841" t="s">
        <v>119</v>
      </c>
      <c r="F2841" t="s">
        <v>2320</v>
      </c>
      <c r="G2841" t="s">
        <v>2298</v>
      </c>
      <c r="H2841" t="s">
        <v>1458</v>
      </c>
      <c r="I2841" t="s">
        <v>1456</v>
      </c>
      <c r="J2841">
        <v>0.24779999999999999</v>
      </c>
    </row>
    <row r="2842" spans="1:10" hidden="1">
      <c r="A2842" t="s">
        <v>570</v>
      </c>
      <c r="B2842">
        <v>298</v>
      </c>
      <c r="C2842" t="s">
        <v>860</v>
      </c>
      <c r="D2842">
        <v>301</v>
      </c>
      <c r="E2842" t="s">
        <v>119</v>
      </c>
      <c r="F2842" t="s">
        <v>2322</v>
      </c>
      <c r="G2842" t="s">
        <v>2323</v>
      </c>
      <c r="H2842" t="s">
        <v>2324</v>
      </c>
      <c r="I2842" t="s">
        <v>1456</v>
      </c>
      <c r="J2842">
        <v>4.4000000000000003E-3</v>
      </c>
    </row>
    <row r="2843" spans="1:10" hidden="1">
      <c r="A2843" t="s">
        <v>570</v>
      </c>
      <c r="B2843">
        <v>298</v>
      </c>
      <c r="C2843" t="s">
        <v>860</v>
      </c>
      <c r="D2843">
        <v>301</v>
      </c>
      <c r="E2843" t="s">
        <v>119</v>
      </c>
      <c r="F2843" t="s">
        <v>2322</v>
      </c>
      <c r="G2843" t="s">
        <v>2325</v>
      </c>
      <c r="H2843" t="s">
        <v>2324</v>
      </c>
      <c r="I2843" t="s">
        <v>1456</v>
      </c>
      <c r="J2843">
        <v>4.4000000000000003E-3</v>
      </c>
    </row>
    <row r="2844" spans="1:10" hidden="1">
      <c r="A2844" t="s">
        <v>570</v>
      </c>
      <c r="B2844">
        <v>298</v>
      </c>
      <c r="C2844" t="s">
        <v>860</v>
      </c>
      <c r="D2844">
        <v>301</v>
      </c>
      <c r="E2844" t="s">
        <v>119</v>
      </c>
      <c r="F2844" t="s">
        <v>2322</v>
      </c>
      <c r="G2844" t="s">
        <v>2326</v>
      </c>
      <c r="H2844" t="s">
        <v>1312</v>
      </c>
      <c r="I2844" t="s">
        <v>1456</v>
      </c>
      <c r="J2844">
        <v>2.2100000000000002E-2</v>
      </c>
    </row>
    <row r="2845" spans="1:10" hidden="1">
      <c r="A2845" t="s">
        <v>570</v>
      </c>
      <c r="B2845">
        <v>298</v>
      </c>
      <c r="C2845" t="s">
        <v>860</v>
      </c>
      <c r="D2845">
        <v>301</v>
      </c>
      <c r="E2845" t="s">
        <v>119</v>
      </c>
      <c r="F2845" t="s">
        <v>2322</v>
      </c>
      <c r="G2845" t="s">
        <v>2327</v>
      </c>
      <c r="H2845" t="s">
        <v>2329</v>
      </c>
      <c r="I2845" t="s">
        <v>1456</v>
      </c>
      <c r="J2845">
        <v>1.3299999999999999E-2</v>
      </c>
    </row>
    <row r="2846" spans="1:10" hidden="1">
      <c r="A2846" t="s">
        <v>570</v>
      </c>
      <c r="B2846">
        <v>298</v>
      </c>
      <c r="C2846" t="s">
        <v>860</v>
      </c>
      <c r="D2846">
        <v>301</v>
      </c>
      <c r="E2846" t="s">
        <v>119</v>
      </c>
      <c r="F2846" t="s">
        <v>2322</v>
      </c>
      <c r="G2846" t="s">
        <v>2352</v>
      </c>
      <c r="H2846" t="s">
        <v>2344</v>
      </c>
      <c r="I2846" t="s">
        <v>1456</v>
      </c>
      <c r="J2846">
        <v>8.8000000000000005E-3</v>
      </c>
    </row>
    <row r="2847" spans="1:10" hidden="1">
      <c r="A2847" t="s">
        <v>570</v>
      </c>
      <c r="B2847">
        <v>298</v>
      </c>
      <c r="C2847" t="s">
        <v>860</v>
      </c>
      <c r="D2847">
        <v>301</v>
      </c>
      <c r="E2847" t="s">
        <v>119</v>
      </c>
      <c r="F2847" t="s">
        <v>2322</v>
      </c>
      <c r="G2847" t="s">
        <v>2328</v>
      </c>
      <c r="H2847" t="s">
        <v>2329</v>
      </c>
      <c r="I2847" t="s">
        <v>1456</v>
      </c>
      <c r="J2847">
        <v>1.3299999999999999E-2</v>
      </c>
    </row>
    <row r="2848" spans="1:10" hidden="1">
      <c r="A2848" t="s">
        <v>570</v>
      </c>
      <c r="B2848">
        <v>298</v>
      </c>
      <c r="C2848" t="s">
        <v>860</v>
      </c>
      <c r="D2848">
        <v>301</v>
      </c>
      <c r="E2848" t="s">
        <v>119</v>
      </c>
      <c r="F2848" t="s">
        <v>2322</v>
      </c>
      <c r="G2848" t="s">
        <v>2330</v>
      </c>
      <c r="H2848" t="s">
        <v>1424</v>
      </c>
      <c r="I2848" t="s">
        <v>1456</v>
      </c>
      <c r="J2848">
        <v>0.93359999999999999</v>
      </c>
    </row>
    <row r="2849" spans="1:10" hidden="1">
      <c r="A2849" t="s">
        <v>570</v>
      </c>
      <c r="B2849">
        <v>298</v>
      </c>
      <c r="C2849" t="s">
        <v>860</v>
      </c>
      <c r="D2849">
        <v>301</v>
      </c>
      <c r="E2849" t="s">
        <v>119</v>
      </c>
      <c r="F2849" t="s">
        <v>2332</v>
      </c>
      <c r="G2849" t="s">
        <v>2333</v>
      </c>
      <c r="H2849" t="s">
        <v>1409</v>
      </c>
      <c r="I2849" t="s">
        <v>1456</v>
      </c>
      <c r="J2849">
        <v>0.46460000000000001</v>
      </c>
    </row>
    <row r="2850" spans="1:10" hidden="1">
      <c r="A2850" t="s">
        <v>570</v>
      </c>
      <c r="B2850">
        <v>298</v>
      </c>
      <c r="C2850" t="s">
        <v>860</v>
      </c>
      <c r="D2850">
        <v>301</v>
      </c>
      <c r="E2850" t="s">
        <v>119</v>
      </c>
      <c r="F2850" t="s">
        <v>2332</v>
      </c>
      <c r="G2850" t="s">
        <v>2334</v>
      </c>
      <c r="H2850" t="s">
        <v>2380</v>
      </c>
      <c r="I2850" t="s">
        <v>1456</v>
      </c>
      <c r="J2850">
        <v>0.53539999999999999</v>
      </c>
    </row>
    <row r="2851" spans="1:10" hidden="1">
      <c r="A2851" t="s">
        <v>570</v>
      </c>
      <c r="B2851">
        <v>304</v>
      </c>
      <c r="C2851" t="s">
        <v>862</v>
      </c>
      <c r="D2851">
        <v>305</v>
      </c>
      <c r="E2851" t="s">
        <v>493</v>
      </c>
      <c r="F2851" t="s">
        <v>1243</v>
      </c>
      <c r="G2851" t="s">
        <v>1243</v>
      </c>
      <c r="H2851" t="s">
        <v>2329</v>
      </c>
      <c r="I2851" t="s">
        <v>2329</v>
      </c>
      <c r="J2851">
        <v>1</v>
      </c>
    </row>
    <row r="2852" spans="1:10" hidden="1">
      <c r="A2852" t="s">
        <v>570</v>
      </c>
      <c r="B2852">
        <v>304</v>
      </c>
      <c r="C2852" t="s">
        <v>862</v>
      </c>
      <c r="D2852">
        <v>305</v>
      </c>
      <c r="E2852" t="s">
        <v>493</v>
      </c>
      <c r="F2852" t="s">
        <v>2311</v>
      </c>
      <c r="G2852" t="s">
        <v>2313</v>
      </c>
      <c r="H2852" t="s">
        <v>2324</v>
      </c>
      <c r="I2852" t="s">
        <v>2329</v>
      </c>
      <c r="J2852">
        <v>0.33329999999999999</v>
      </c>
    </row>
    <row r="2853" spans="1:10" hidden="1">
      <c r="A2853" t="s">
        <v>570</v>
      </c>
      <c r="B2853">
        <v>304</v>
      </c>
      <c r="C2853" t="s">
        <v>862</v>
      </c>
      <c r="D2853">
        <v>305</v>
      </c>
      <c r="E2853" t="s">
        <v>493</v>
      </c>
      <c r="F2853" t="s">
        <v>2311</v>
      </c>
      <c r="G2853" t="s">
        <v>2336</v>
      </c>
      <c r="H2853" t="s">
        <v>2324</v>
      </c>
      <c r="I2853" t="s">
        <v>2329</v>
      </c>
      <c r="J2853">
        <v>0.33329999999999999</v>
      </c>
    </row>
    <row r="2854" spans="1:10" hidden="1">
      <c r="A2854" t="s">
        <v>570</v>
      </c>
      <c r="B2854">
        <v>304</v>
      </c>
      <c r="C2854" t="s">
        <v>862</v>
      </c>
      <c r="D2854">
        <v>305</v>
      </c>
      <c r="E2854" t="s">
        <v>493</v>
      </c>
      <c r="F2854" t="s">
        <v>2311</v>
      </c>
      <c r="G2854" t="s">
        <v>2318</v>
      </c>
      <c r="H2854" t="s">
        <v>2324</v>
      </c>
      <c r="I2854" t="s">
        <v>2329</v>
      </c>
      <c r="J2854">
        <v>0.33329999999999999</v>
      </c>
    </row>
    <row r="2855" spans="1:10" hidden="1">
      <c r="A2855" t="s">
        <v>570</v>
      </c>
      <c r="B2855">
        <v>304</v>
      </c>
      <c r="C2855" t="s">
        <v>862</v>
      </c>
      <c r="D2855">
        <v>305</v>
      </c>
      <c r="E2855" t="s">
        <v>493</v>
      </c>
      <c r="F2855" t="s">
        <v>2322</v>
      </c>
      <c r="G2855" t="s">
        <v>2328</v>
      </c>
      <c r="H2855" t="s">
        <v>2324</v>
      </c>
      <c r="I2855" t="s">
        <v>2329</v>
      </c>
      <c r="J2855">
        <v>0.33329999999999999</v>
      </c>
    </row>
    <row r="2856" spans="1:10" hidden="1">
      <c r="A2856" t="s">
        <v>570</v>
      </c>
      <c r="B2856">
        <v>304</v>
      </c>
      <c r="C2856" t="s">
        <v>862</v>
      </c>
      <c r="D2856">
        <v>305</v>
      </c>
      <c r="E2856" t="s">
        <v>493</v>
      </c>
      <c r="F2856" t="s">
        <v>2322</v>
      </c>
      <c r="G2856" t="s">
        <v>2330</v>
      </c>
      <c r="H2856" t="s">
        <v>2344</v>
      </c>
      <c r="I2856" t="s">
        <v>2329</v>
      </c>
      <c r="J2856">
        <v>0.66669999999999996</v>
      </c>
    </row>
    <row r="2857" spans="1:10" hidden="1">
      <c r="A2857" t="s">
        <v>570</v>
      </c>
      <c r="B2857">
        <v>304</v>
      </c>
      <c r="C2857" t="s">
        <v>862</v>
      </c>
      <c r="D2857">
        <v>305</v>
      </c>
      <c r="E2857" t="s">
        <v>493</v>
      </c>
      <c r="F2857" t="s">
        <v>2332</v>
      </c>
      <c r="G2857" t="s">
        <v>2333</v>
      </c>
      <c r="H2857" t="s">
        <v>2344</v>
      </c>
      <c r="I2857" t="s">
        <v>2329</v>
      </c>
      <c r="J2857">
        <v>0.66669999999999996</v>
      </c>
    </row>
    <row r="2858" spans="1:10" hidden="1">
      <c r="A2858" t="s">
        <v>570</v>
      </c>
      <c r="B2858">
        <v>304</v>
      </c>
      <c r="C2858" t="s">
        <v>862</v>
      </c>
      <c r="D2858">
        <v>305</v>
      </c>
      <c r="E2858" t="s">
        <v>493</v>
      </c>
      <c r="F2858" t="s">
        <v>2332</v>
      </c>
      <c r="G2858" t="s">
        <v>2334</v>
      </c>
      <c r="H2858" t="s">
        <v>2324</v>
      </c>
      <c r="I2858" t="s">
        <v>2329</v>
      </c>
      <c r="J2858">
        <v>0.33329999999999999</v>
      </c>
    </row>
    <row r="2859" spans="1:10" hidden="1">
      <c r="A2859" t="s">
        <v>570</v>
      </c>
      <c r="B2859">
        <v>1058</v>
      </c>
      <c r="C2859" t="s">
        <v>864</v>
      </c>
      <c r="D2859">
        <v>1059</v>
      </c>
      <c r="E2859" t="s">
        <v>224</v>
      </c>
      <c r="F2859" t="s">
        <v>1243</v>
      </c>
      <c r="G2859" t="s">
        <v>1243</v>
      </c>
      <c r="H2859" t="s">
        <v>1296</v>
      </c>
      <c r="I2859" t="s">
        <v>1296</v>
      </c>
      <c r="J2859">
        <v>1</v>
      </c>
    </row>
    <row r="2860" spans="1:10" hidden="1">
      <c r="A2860" t="s">
        <v>570</v>
      </c>
      <c r="B2860">
        <v>1058</v>
      </c>
      <c r="C2860" t="s">
        <v>864</v>
      </c>
      <c r="D2860">
        <v>1059</v>
      </c>
      <c r="E2860" t="s">
        <v>224</v>
      </c>
      <c r="F2860" t="s">
        <v>2311</v>
      </c>
      <c r="G2860" t="s">
        <v>2343</v>
      </c>
      <c r="H2860" t="s">
        <v>1357</v>
      </c>
      <c r="I2860" t="s">
        <v>1296</v>
      </c>
      <c r="J2860">
        <v>0.2034</v>
      </c>
    </row>
    <row r="2861" spans="1:10" hidden="1">
      <c r="A2861" t="s">
        <v>570</v>
      </c>
      <c r="B2861">
        <v>1058</v>
      </c>
      <c r="C2861" t="s">
        <v>864</v>
      </c>
      <c r="D2861">
        <v>1059</v>
      </c>
      <c r="E2861" t="s">
        <v>224</v>
      </c>
      <c r="F2861" t="s">
        <v>2311</v>
      </c>
      <c r="G2861" t="s">
        <v>1250</v>
      </c>
      <c r="H2861" t="s">
        <v>1261</v>
      </c>
      <c r="I2861" t="s">
        <v>1296</v>
      </c>
      <c r="J2861">
        <v>0.37290000000000001</v>
      </c>
    </row>
    <row r="2862" spans="1:10" hidden="1">
      <c r="A2862" t="s">
        <v>570</v>
      </c>
      <c r="B2862">
        <v>1058</v>
      </c>
      <c r="C2862" t="s">
        <v>864</v>
      </c>
      <c r="D2862">
        <v>1059</v>
      </c>
      <c r="E2862" t="s">
        <v>224</v>
      </c>
      <c r="F2862" t="s">
        <v>2311</v>
      </c>
      <c r="G2862" t="s">
        <v>1401</v>
      </c>
      <c r="H2862" t="s">
        <v>1357</v>
      </c>
      <c r="I2862" t="s">
        <v>1296</v>
      </c>
      <c r="J2862">
        <v>0.2034</v>
      </c>
    </row>
    <row r="2863" spans="1:10" hidden="1">
      <c r="A2863" t="s">
        <v>570</v>
      </c>
      <c r="B2863">
        <v>1058</v>
      </c>
      <c r="C2863" t="s">
        <v>864</v>
      </c>
      <c r="D2863">
        <v>1059</v>
      </c>
      <c r="E2863" t="s">
        <v>224</v>
      </c>
      <c r="F2863" t="s">
        <v>2311</v>
      </c>
      <c r="G2863" t="s">
        <v>1357</v>
      </c>
      <c r="H2863" t="s">
        <v>1257</v>
      </c>
      <c r="I2863" t="s">
        <v>1296</v>
      </c>
      <c r="J2863">
        <v>0.2203</v>
      </c>
    </row>
    <row r="2864" spans="1:10" hidden="1">
      <c r="A2864" t="s">
        <v>570</v>
      </c>
      <c r="B2864">
        <v>1058</v>
      </c>
      <c r="C2864" t="s">
        <v>864</v>
      </c>
      <c r="D2864">
        <v>1059</v>
      </c>
      <c r="E2864" t="s">
        <v>224</v>
      </c>
      <c r="F2864" t="s">
        <v>2320</v>
      </c>
      <c r="G2864" t="s">
        <v>2321</v>
      </c>
      <c r="H2864" t="s">
        <v>1399</v>
      </c>
      <c r="I2864" t="s">
        <v>1296</v>
      </c>
      <c r="J2864">
        <v>0.52539999999999998</v>
      </c>
    </row>
    <row r="2865" spans="1:10" hidden="1">
      <c r="A2865" t="s">
        <v>570</v>
      </c>
      <c r="B2865">
        <v>1058</v>
      </c>
      <c r="C2865" t="s">
        <v>864</v>
      </c>
      <c r="D2865">
        <v>1059</v>
      </c>
      <c r="E2865" t="s">
        <v>224</v>
      </c>
      <c r="F2865" t="s">
        <v>2320</v>
      </c>
      <c r="G2865" t="s">
        <v>2298</v>
      </c>
      <c r="H2865" t="s">
        <v>1401</v>
      </c>
      <c r="I2865" t="s">
        <v>1296</v>
      </c>
      <c r="J2865">
        <v>0.18640000000000001</v>
      </c>
    </row>
    <row r="2866" spans="1:10" hidden="1">
      <c r="A2866" t="s">
        <v>570</v>
      </c>
      <c r="B2866">
        <v>1058</v>
      </c>
      <c r="C2866" t="s">
        <v>864</v>
      </c>
      <c r="D2866">
        <v>1059</v>
      </c>
      <c r="E2866" t="s">
        <v>224</v>
      </c>
      <c r="F2866" t="s">
        <v>2322</v>
      </c>
      <c r="G2866" t="s">
        <v>2327</v>
      </c>
      <c r="H2866" t="s">
        <v>2324</v>
      </c>
      <c r="I2866" t="s">
        <v>1296</v>
      </c>
      <c r="J2866">
        <v>1.6899999999999998E-2</v>
      </c>
    </row>
    <row r="2867" spans="1:10" hidden="1">
      <c r="A2867" t="s">
        <v>570</v>
      </c>
      <c r="B2867">
        <v>1058</v>
      </c>
      <c r="C2867" t="s">
        <v>864</v>
      </c>
      <c r="D2867">
        <v>1059</v>
      </c>
      <c r="E2867" t="s">
        <v>224</v>
      </c>
      <c r="F2867" t="s">
        <v>2322</v>
      </c>
      <c r="G2867" t="s">
        <v>2328</v>
      </c>
      <c r="H2867" t="s">
        <v>2324</v>
      </c>
      <c r="I2867" t="s">
        <v>1296</v>
      </c>
      <c r="J2867">
        <v>1.6899999999999998E-2</v>
      </c>
    </row>
    <row r="2868" spans="1:10" hidden="1">
      <c r="A2868" t="s">
        <v>570</v>
      </c>
      <c r="B2868">
        <v>1058</v>
      </c>
      <c r="C2868" t="s">
        <v>864</v>
      </c>
      <c r="D2868">
        <v>1059</v>
      </c>
      <c r="E2868" t="s">
        <v>224</v>
      </c>
      <c r="F2868" t="s">
        <v>2322</v>
      </c>
      <c r="G2868" t="s">
        <v>2330</v>
      </c>
      <c r="H2868" t="s">
        <v>1321</v>
      </c>
      <c r="I2868" t="s">
        <v>1296</v>
      </c>
      <c r="J2868">
        <v>0.96609999999999996</v>
      </c>
    </row>
    <row r="2869" spans="1:10" hidden="1">
      <c r="A2869" t="s">
        <v>570</v>
      </c>
      <c r="B2869">
        <v>1058</v>
      </c>
      <c r="C2869" t="s">
        <v>864</v>
      </c>
      <c r="D2869">
        <v>1059</v>
      </c>
      <c r="E2869" t="s">
        <v>224</v>
      </c>
      <c r="F2869" t="s">
        <v>2332</v>
      </c>
      <c r="G2869" t="s">
        <v>2333</v>
      </c>
      <c r="H2869" t="s">
        <v>1246</v>
      </c>
      <c r="I2869" t="s">
        <v>1296</v>
      </c>
      <c r="J2869">
        <v>0.47460000000000002</v>
      </c>
    </row>
    <row r="2870" spans="1:10" hidden="1">
      <c r="A2870" t="s">
        <v>570</v>
      </c>
      <c r="B2870">
        <v>1058</v>
      </c>
      <c r="C2870" t="s">
        <v>864</v>
      </c>
      <c r="D2870">
        <v>1059</v>
      </c>
      <c r="E2870" t="s">
        <v>224</v>
      </c>
      <c r="F2870" t="s">
        <v>2332</v>
      </c>
      <c r="G2870" t="s">
        <v>2334</v>
      </c>
      <c r="H2870" t="s">
        <v>1399</v>
      </c>
      <c r="I2870" t="s">
        <v>1296</v>
      </c>
      <c r="J2870">
        <v>0.52539999999999998</v>
      </c>
    </row>
    <row r="2871" spans="1:10" hidden="1">
      <c r="A2871" t="s">
        <v>570</v>
      </c>
      <c r="B2871">
        <v>311</v>
      </c>
      <c r="C2871" t="s">
        <v>865</v>
      </c>
      <c r="D2871">
        <v>312</v>
      </c>
      <c r="E2871" t="s">
        <v>227</v>
      </c>
      <c r="F2871" t="s">
        <v>1243</v>
      </c>
      <c r="G2871" t="s">
        <v>1243</v>
      </c>
      <c r="H2871" t="s">
        <v>1291</v>
      </c>
      <c r="I2871" t="s">
        <v>1291</v>
      </c>
      <c r="J2871">
        <v>1</v>
      </c>
    </row>
    <row r="2872" spans="1:10" hidden="1">
      <c r="A2872" t="s">
        <v>570</v>
      </c>
      <c r="B2872">
        <v>311</v>
      </c>
      <c r="C2872" t="s">
        <v>865</v>
      </c>
      <c r="D2872">
        <v>312</v>
      </c>
      <c r="E2872" t="s">
        <v>227</v>
      </c>
      <c r="F2872" t="s">
        <v>2311</v>
      </c>
      <c r="G2872" t="s">
        <v>2312</v>
      </c>
      <c r="H2872" t="s">
        <v>1401</v>
      </c>
      <c r="I2872" t="s">
        <v>1291</v>
      </c>
      <c r="J2872">
        <v>7.0999999999999994E-2</v>
      </c>
    </row>
    <row r="2873" spans="1:10" hidden="1">
      <c r="A2873" t="s">
        <v>570</v>
      </c>
      <c r="B2873">
        <v>311</v>
      </c>
      <c r="C2873" t="s">
        <v>865</v>
      </c>
      <c r="D2873">
        <v>312</v>
      </c>
      <c r="E2873" t="s">
        <v>227</v>
      </c>
      <c r="F2873" t="s">
        <v>2311</v>
      </c>
      <c r="G2873" t="s">
        <v>2313</v>
      </c>
      <c r="H2873" t="s">
        <v>1357</v>
      </c>
      <c r="I2873" t="s">
        <v>1291</v>
      </c>
      <c r="J2873">
        <v>7.7399999999999997E-2</v>
      </c>
    </row>
    <row r="2874" spans="1:10" hidden="1">
      <c r="A2874" t="s">
        <v>570</v>
      </c>
      <c r="B2874">
        <v>311</v>
      </c>
      <c r="C2874" t="s">
        <v>865</v>
      </c>
      <c r="D2874">
        <v>312</v>
      </c>
      <c r="E2874" t="s">
        <v>227</v>
      </c>
      <c r="F2874" t="s">
        <v>2311</v>
      </c>
      <c r="G2874" t="s">
        <v>2314</v>
      </c>
      <c r="H2874" t="s">
        <v>1323</v>
      </c>
      <c r="I2874" t="s">
        <v>1291</v>
      </c>
      <c r="J2874">
        <v>0.11609999999999999</v>
      </c>
    </row>
    <row r="2875" spans="1:10" hidden="1">
      <c r="A2875" t="s">
        <v>570</v>
      </c>
      <c r="B2875">
        <v>311</v>
      </c>
      <c r="C2875" t="s">
        <v>865</v>
      </c>
      <c r="D2875">
        <v>312</v>
      </c>
      <c r="E2875" t="s">
        <v>227</v>
      </c>
      <c r="F2875" t="s">
        <v>2311</v>
      </c>
      <c r="G2875" t="s">
        <v>2315</v>
      </c>
      <c r="H2875" t="s">
        <v>1298</v>
      </c>
      <c r="I2875" t="s">
        <v>1291</v>
      </c>
      <c r="J2875">
        <v>9.6799999999999997E-2</v>
      </c>
    </row>
    <row r="2876" spans="1:10" hidden="1">
      <c r="A2876" t="s">
        <v>570</v>
      </c>
      <c r="B2876">
        <v>311</v>
      </c>
      <c r="C2876" t="s">
        <v>865</v>
      </c>
      <c r="D2876">
        <v>312</v>
      </c>
      <c r="E2876" t="s">
        <v>227</v>
      </c>
      <c r="F2876" t="s">
        <v>2311</v>
      </c>
      <c r="G2876" t="s">
        <v>2316</v>
      </c>
      <c r="H2876" t="s">
        <v>1333</v>
      </c>
      <c r="I2876" t="s">
        <v>1291</v>
      </c>
      <c r="J2876">
        <v>0.10970000000000001</v>
      </c>
    </row>
    <row r="2877" spans="1:10" hidden="1">
      <c r="A2877" t="s">
        <v>570</v>
      </c>
      <c r="B2877">
        <v>311</v>
      </c>
      <c r="C2877" t="s">
        <v>865</v>
      </c>
      <c r="D2877">
        <v>312</v>
      </c>
      <c r="E2877" t="s">
        <v>227</v>
      </c>
      <c r="F2877" t="s">
        <v>2311</v>
      </c>
      <c r="G2877" t="s">
        <v>2317</v>
      </c>
      <c r="H2877" t="s">
        <v>1401</v>
      </c>
      <c r="I2877" t="s">
        <v>1291</v>
      </c>
      <c r="J2877">
        <v>7.0999999999999994E-2</v>
      </c>
    </row>
    <row r="2878" spans="1:10" hidden="1">
      <c r="A2878" t="s">
        <v>570</v>
      </c>
      <c r="B2878">
        <v>311</v>
      </c>
      <c r="C2878" t="s">
        <v>865</v>
      </c>
      <c r="D2878">
        <v>312</v>
      </c>
      <c r="E2878" t="s">
        <v>227</v>
      </c>
      <c r="F2878" t="s">
        <v>2311</v>
      </c>
      <c r="G2878" t="s">
        <v>2336</v>
      </c>
      <c r="H2878" t="s">
        <v>1460</v>
      </c>
      <c r="I2878" t="s">
        <v>1291</v>
      </c>
      <c r="J2878">
        <v>0.129</v>
      </c>
    </row>
    <row r="2879" spans="1:10" hidden="1">
      <c r="A2879" t="s">
        <v>570</v>
      </c>
      <c r="B2879">
        <v>311</v>
      </c>
      <c r="C2879" t="s">
        <v>865</v>
      </c>
      <c r="D2879">
        <v>312</v>
      </c>
      <c r="E2879" t="s">
        <v>227</v>
      </c>
      <c r="F2879" t="s">
        <v>2311</v>
      </c>
      <c r="G2879" t="s">
        <v>2337</v>
      </c>
      <c r="H2879" t="s">
        <v>1417</v>
      </c>
      <c r="I2879" t="s">
        <v>1291</v>
      </c>
      <c r="J2879">
        <v>0.13550000000000001</v>
      </c>
    </row>
    <row r="2880" spans="1:10" hidden="1">
      <c r="A2880" t="s">
        <v>570</v>
      </c>
      <c r="B2880">
        <v>311</v>
      </c>
      <c r="C2880" t="s">
        <v>865</v>
      </c>
      <c r="D2880">
        <v>312</v>
      </c>
      <c r="E2880" t="s">
        <v>227</v>
      </c>
      <c r="F2880" t="s">
        <v>2311</v>
      </c>
      <c r="G2880" t="s">
        <v>2318</v>
      </c>
      <c r="H2880" t="s">
        <v>1357</v>
      </c>
      <c r="I2880" t="s">
        <v>1291</v>
      </c>
      <c r="J2880">
        <v>7.7399999999999997E-2</v>
      </c>
    </row>
    <row r="2881" spans="1:10" hidden="1">
      <c r="A2881" t="s">
        <v>570</v>
      </c>
      <c r="B2881">
        <v>311</v>
      </c>
      <c r="C2881" t="s">
        <v>865</v>
      </c>
      <c r="D2881">
        <v>312</v>
      </c>
      <c r="E2881" t="s">
        <v>227</v>
      </c>
      <c r="F2881" t="s">
        <v>2311</v>
      </c>
      <c r="G2881" t="s">
        <v>2319</v>
      </c>
      <c r="H2881" t="s">
        <v>1323</v>
      </c>
      <c r="I2881" t="s">
        <v>1291</v>
      </c>
      <c r="J2881">
        <v>0.11609999999999999</v>
      </c>
    </row>
    <row r="2882" spans="1:10" hidden="1">
      <c r="A2882" t="s">
        <v>570</v>
      </c>
      <c r="B2882">
        <v>311</v>
      </c>
      <c r="C2882" t="s">
        <v>865</v>
      </c>
      <c r="D2882">
        <v>312</v>
      </c>
      <c r="E2882" t="s">
        <v>227</v>
      </c>
      <c r="F2882" t="s">
        <v>2320</v>
      </c>
      <c r="G2882" t="s">
        <v>2321</v>
      </c>
      <c r="H2882" t="s">
        <v>1298</v>
      </c>
      <c r="I2882" t="s">
        <v>1291</v>
      </c>
      <c r="J2882">
        <v>9.6799999999999997E-2</v>
      </c>
    </row>
    <row r="2883" spans="1:10" hidden="1">
      <c r="A2883" t="s">
        <v>570</v>
      </c>
      <c r="B2883">
        <v>311</v>
      </c>
      <c r="C2883" t="s">
        <v>865</v>
      </c>
      <c r="D2883">
        <v>312</v>
      </c>
      <c r="E2883" t="s">
        <v>227</v>
      </c>
      <c r="F2883" t="s">
        <v>2320</v>
      </c>
      <c r="G2883" t="s">
        <v>2298</v>
      </c>
      <c r="H2883" t="s">
        <v>1304</v>
      </c>
      <c r="I2883" t="s">
        <v>1291</v>
      </c>
      <c r="J2883">
        <v>0.19350000000000001</v>
      </c>
    </row>
    <row r="2884" spans="1:10" hidden="1">
      <c r="A2884" t="s">
        <v>570</v>
      </c>
      <c r="B2884">
        <v>311</v>
      </c>
      <c r="C2884" t="s">
        <v>865</v>
      </c>
      <c r="D2884">
        <v>312</v>
      </c>
      <c r="E2884" t="s">
        <v>227</v>
      </c>
      <c r="F2884" t="s">
        <v>2322</v>
      </c>
      <c r="G2884" t="s">
        <v>2325</v>
      </c>
      <c r="H2884" t="s">
        <v>2324</v>
      </c>
      <c r="I2884" t="s">
        <v>1291</v>
      </c>
      <c r="J2884">
        <v>6.4999999999999997E-3</v>
      </c>
    </row>
    <row r="2885" spans="1:10" hidden="1">
      <c r="A2885" t="s">
        <v>570</v>
      </c>
      <c r="B2885">
        <v>311</v>
      </c>
      <c r="C2885" t="s">
        <v>865</v>
      </c>
      <c r="D2885">
        <v>312</v>
      </c>
      <c r="E2885" t="s">
        <v>227</v>
      </c>
      <c r="F2885" t="s">
        <v>2322</v>
      </c>
      <c r="G2885" t="s">
        <v>2327</v>
      </c>
      <c r="H2885" t="s">
        <v>1252</v>
      </c>
      <c r="I2885" t="s">
        <v>1291</v>
      </c>
      <c r="J2885">
        <v>5.8099999999999999E-2</v>
      </c>
    </row>
    <row r="2886" spans="1:10" hidden="1">
      <c r="A2886" t="s">
        <v>570</v>
      </c>
      <c r="B2886">
        <v>311</v>
      </c>
      <c r="C2886" t="s">
        <v>865</v>
      </c>
      <c r="D2886">
        <v>312</v>
      </c>
      <c r="E2886" t="s">
        <v>227</v>
      </c>
      <c r="F2886" t="s">
        <v>2322</v>
      </c>
      <c r="G2886" t="s">
        <v>2328</v>
      </c>
      <c r="H2886" t="s">
        <v>1256</v>
      </c>
      <c r="I2886" t="s">
        <v>1291</v>
      </c>
      <c r="J2886">
        <v>9.0300000000000005E-2</v>
      </c>
    </row>
    <row r="2887" spans="1:10" hidden="1">
      <c r="A2887" t="s">
        <v>570</v>
      </c>
      <c r="B2887">
        <v>311</v>
      </c>
      <c r="C2887" t="s">
        <v>865</v>
      </c>
      <c r="D2887">
        <v>312</v>
      </c>
      <c r="E2887" t="s">
        <v>227</v>
      </c>
      <c r="F2887" t="s">
        <v>2322</v>
      </c>
      <c r="G2887" t="s">
        <v>2330</v>
      </c>
      <c r="H2887" t="s">
        <v>1418</v>
      </c>
      <c r="I2887" t="s">
        <v>1291</v>
      </c>
      <c r="J2887">
        <v>0.84519999999999995</v>
      </c>
    </row>
    <row r="2888" spans="1:10" hidden="1">
      <c r="A2888" t="s">
        <v>570</v>
      </c>
      <c r="B2888">
        <v>311</v>
      </c>
      <c r="C2888" t="s">
        <v>865</v>
      </c>
      <c r="D2888">
        <v>312</v>
      </c>
      <c r="E2888" t="s">
        <v>227</v>
      </c>
      <c r="F2888" t="s">
        <v>2332</v>
      </c>
      <c r="G2888" t="s">
        <v>2333</v>
      </c>
      <c r="H2888" t="s">
        <v>1414</v>
      </c>
      <c r="I2888" t="s">
        <v>1291</v>
      </c>
      <c r="J2888">
        <v>0.4839</v>
      </c>
    </row>
    <row r="2889" spans="1:10" hidden="1">
      <c r="A2889" t="s">
        <v>570</v>
      </c>
      <c r="B2889">
        <v>311</v>
      </c>
      <c r="C2889" t="s">
        <v>865</v>
      </c>
      <c r="D2889">
        <v>312</v>
      </c>
      <c r="E2889" t="s">
        <v>227</v>
      </c>
      <c r="F2889" t="s">
        <v>2332</v>
      </c>
      <c r="G2889" t="s">
        <v>2334</v>
      </c>
      <c r="H2889" t="s">
        <v>1538</v>
      </c>
      <c r="I2889" t="s">
        <v>1291</v>
      </c>
      <c r="J2889">
        <v>0.5161</v>
      </c>
    </row>
    <row r="2890" spans="1:10" hidden="1">
      <c r="A2890" t="s">
        <v>570</v>
      </c>
      <c r="B2890">
        <v>1036</v>
      </c>
      <c r="C2890" t="s">
        <v>873</v>
      </c>
      <c r="D2890">
        <v>1037</v>
      </c>
      <c r="E2890" t="s">
        <v>229</v>
      </c>
      <c r="F2890" t="s">
        <v>1243</v>
      </c>
      <c r="G2890" t="s">
        <v>1243</v>
      </c>
      <c r="H2890" t="s">
        <v>2471</v>
      </c>
      <c r="I2890" t="s">
        <v>2471</v>
      </c>
      <c r="J2890">
        <v>1</v>
      </c>
    </row>
    <row r="2891" spans="1:10" hidden="1">
      <c r="A2891" t="s">
        <v>570</v>
      </c>
      <c r="B2891">
        <v>1036</v>
      </c>
      <c r="C2891" t="s">
        <v>873</v>
      </c>
      <c r="D2891">
        <v>1037</v>
      </c>
      <c r="E2891" t="s">
        <v>229</v>
      </c>
      <c r="F2891" t="s">
        <v>2311</v>
      </c>
      <c r="G2891" t="s">
        <v>2343</v>
      </c>
      <c r="H2891" t="s">
        <v>1358</v>
      </c>
      <c r="I2891" t="s">
        <v>2471</v>
      </c>
      <c r="J2891">
        <v>0.24149999999999999</v>
      </c>
    </row>
    <row r="2892" spans="1:10" hidden="1">
      <c r="A2892" t="s">
        <v>570</v>
      </c>
      <c r="B2892">
        <v>1036</v>
      </c>
      <c r="C2892" t="s">
        <v>873</v>
      </c>
      <c r="D2892">
        <v>1037</v>
      </c>
      <c r="E2892" t="s">
        <v>229</v>
      </c>
      <c r="F2892" t="s">
        <v>2311</v>
      </c>
      <c r="G2892" t="s">
        <v>1250</v>
      </c>
      <c r="H2892" t="s">
        <v>1493</v>
      </c>
      <c r="I2892" t="s">
        <v>2471</v>
      </c>
      <c r="J2892">
        <v>0.25850000000000001</v>
      </c>
    </row>
    <row r="2893" spans="1:10" hidden="1">
      <c r="A2893" t="s">
        <v>570</v>
      </c>
      <c r="B2893">
        <v>1036</v>
      </c>
      <c r="C2893" t="s">
        <v>873</v>
      </c>
      <c r="D2893">
        <v>1037</v>
      </c>
      <c r="E2893" t="s">
        <v>229</v>
      </c>
      <c r="F2893" t="s">
        <v>2311</v>
      </c>
      <c r="G2893" t="s">
        <v>1401</v>
      </c>
      <c r="H2893" t="s">
        <v>1390</v>
      </c>
      <c r="I2893" t="s">
        <v>2471</v>
      </c>
      <c r="J2893">
        <v>0.25</v>
      </c>
    </row>
    <row r="2894" spans="1:10" hidden="1">
      <c r="A2894" t="s">
        <v>570</v>
      </c>
      <c r="B2894">
        <v>1036</v>
      </c>
      <c r="C2894" t="s">
        <v>873</v>
      </c>
      <c r="D2894">
        <v>1037</v>
      </c>
      <c r="E2894" t="s">
        <v>229</v>
      </c>
      <c r="F2894" t="s">
        <v>2311</v>
      </c>
      <c r="G2894" t="s">
        <v>1357</v>
      </c>
      <c r="H2894" t="s">
        <v>1390</v>
      </c>
      <c r="I2894" t="s">
        <v>2471</v>
      </c>
      <c r="J2894">
        <v>0.25</v>
      </c>
    </row>
    <row r="2895" spans="1:10" hidden="1">
      <c r="A2895" t="s">
        <v>570</v>
      </c>
      <c r="B2895">
        <v>1036</v>
      </c>
      <c r="C2895" t="s">
        <v>873</v>
      </c>
      <c r="D2895">
        <v>1037</v>
      </c>
      <c r="E2895" t="s">
        <v>229</v>
      </c>
      <c r="F2895" t="s">
        <v>2320</v>
      </c>
      <c r="G2895" t="s">
        <v>2321</v>
      </c>
      <c r="H2895" t="s">
        <v>1346</v>
      </c>
      <c r="I2895" t="s">
        <v>2471</v>
      </c>
      <c r="J2895">
        <v>0.11020000000000001</v>
      </c>
    </row>
    <row r="2896" spans="1:10" hidden="1">
      <c r="A2896" t="s">
        <v>570</v>
      </c>
      <c r="B2896">
        <v>1036</v>
      </c>
      <c r="C2896" t="s">
        <v>873</v>
      </c>
      <c r="D2896">
        <v>1037</v>
      </c>
      <c r="E2896" t="s">
        <v>229</v>
      </c>
      <c r="F2896" t="s">
        <v>2320</v>
      </c>
      <c r="G2896" t="s">
        <v>2339</v>
      </c>
      <c r="H2896" t="s">
        <v>1312</v>
      </c>
      <c r="I2896" t="s">
        <v>2471</v>
      </c>
      <c r="J2896">
        <v>1.06E-2</v>
      </c>
    </row>
    <row r="2897" spans="1:10" hidden="1">
      <c r="A2897" t="s">
        <v>570</v>
      </c>
      <c r="B2897">
        <v>1036</v>
      </c>
      <c r="C2897" t="s">
        <v>873</v>
      </c>
      <c r="D2897">
        <v>1037</v>
      </c>
      <c r="E2897" t="s">
        <v>229</v>
      </c>
      <c r="F2897" t="s">
        <v>2320</v>
      </c>
      <c r="G2897" t="s">
        <v>2340</v>
      </c>
      <c r="H2897" t="s">
        <v>1335</v>
      </c>
      <c r="I2897" t="s">
        <v>2471</v>
      </c>
      <c r="J2897">
        <v>1.6899999999999998E-2</v>
      </c>
    </row>
    <row r="2898" spans="1:10" hidden="1">
      <c r="A2898" t="s">
        <v>570</v>
      </c>
      <c r="B2898">
        <v>1036</v>
      </c>
      <c r="C2898" t="s">
        <v>873</v>
      </c>
      <c r="D2898">
        <v>1037</v>
      </c>
      <c r="E2898" t="s">
        <v>229</v>
      </c>
      <c r="F2898" t="s">
        <v>2320</v>
      </c>
      <c r="G2898" t="s">
        <v>2298</v>
      </c>
      <c r="H2898" t="s">
        <v>1342</v>
      </c>
      <c r="I2898" t="s">
        <v>2471</v>
      </c>
      <c r="J2898">
        <v>0.19919999999999999</v>
      </c>
    </row>
    <row r="2899" spans="1:10" hidden="1">
      <c r="A2899" t="s">
        <v>570</v>
      </c>
      <c r="B2899">
        <v>1036</v>
      </c>
      <c r="C2899" t="s">
        <v>873</v>
      </c>
      <c r="D2899">
        <v>1037</v>
      </c>
      <c r="E2899" t="s">
        <v>229</v>
      </c>
      <c r="F2899" t="s">
        <v>2322</v>
      </c>
      <c r="G2899" t="s">
        <v>2323</v>
      </c>
      <c r="H2899" t="s">
        <v>2329</v>
      </c>
      <c r="I2899" t="s">
        <v>2471</v>
      </c>
      <c r="J2899">
        <v>6.4000000000000003E-3</v>
      </c>
    </row>
    <row r="2900" spans="1:10" hidden="1">
      <c r="A2900" t="s">
        <v>570</v>
      </c>
      <c r="B2900">
        <v>1036</v>
      </c>
      <c r="C2900" t="s">
        <v>873</v>
      </c>
      <c r="D2900">
        <v>1037</v>
      </c>
      <c r="E2900" t="s">
        <v>229</v>
      </c>
      <c r="F2900" t="s">
        <v>2322</v>
      </c>
      <c r="G2900" t="s">
        <v>2325</v>
      </c>
      <c r="H2900" t="s">
        <v>1257</v>
      </c>
      <c r="I2900" t="s">
        <v>2471</v>
      </c>
      <c r="J2900">
        <v>2.75E-2</v>
      </c>
    </row>
    <row r="2901" spans="1:10" hidden="1">
      <c r="A2901" t="s">
        <v>570</v>
      </c>
      <c r="B2901">
        <v>1036</v>
      </c>
      <c r="C2901" t="s">
        <v>873</v>
      </c>
      <c r="D2901">
        <v>1037</v>
      </c>
      <c r="E2901" t="s">
        <v>229</v>
      </c>
      <c r="F2901" t="s">
        <v>2322</v>
      </c>
      <c r="G2901" t="s">
        <v>2326</v>
      </c>
      <c r="H2901" t="s">
        <v>1298</v>
      </c>
      <c r="I2901" t="s">
        <v>2471</v>
      </c>
      <c r="J2901">
        <v>3.1800000000000002E-2</v>
      </c>
    </row>
    <row r="2902" spans="1:10" hidden="1">
      <c r="A2902" t="s">
        <v>570</v>
      </c>
      <c r="B2902">
        <v>1036</v>
      </c>
      <c r="C2902" t="s">
        <v>873</v>
      </c>
      <c r="D2902">
        <v>1037</v>
      </c>
      <c r="E2902" t="s">
        <v>229</v>
      </c>
      <c r="F2902" t="s">
        <v>2322</v>
      </c>
      <c r="G2902" t="s">
        <v>2327</v>
      </c>
      <c r="H2902" t="s">
        <v>1257</v>
      </c>
      <c r="I2902" t="s">
        <v>2471</v>
      </c>
      <c r="J2902">
        <v>2.75E-2</v>
      </c>
    </row>
    <row r="2903" spans="1:10" hidden="1">
      <c r="A2903" t="s">
        <v>570</v>
      </c>
      <c r="B2903">
        <v>1036</v>
      </c>
      <c r="C2903" t="s">
        <v>873</v>
      </c>
      <c r="D2903">
        <v>1037</v>
      </c>
      <c r="E2903" t="s">
        <v>229</v>
      </c>
      <c r="F2903" t="s">
        <v>2322</v>
      </c>
      <c r="G2903" t="s">
        <v>2328</v>
      </c>
      <c r="H2903" t="s">
        <v>1357</v>
      </c>
      <c r="I2903" t="s">
        <v>2471</v>
      </c>
      <c r="J2903">
        <v>2.5399999999999999E-2</v>
      </c>
    </row>
    <row r="2904" spans="1:10" hidden="1">
      <c r="A2904" t="s">
        <v>570</v>
      </c>
      <c r="B2904">
        <v>1036</v>
      </c>
      <c r="C2904" t="s">
        <v>873</v>
      </c>
      <c r="D2904">
        <v>1037</v>
      </c>
      <c r="E2904" t="s">
        <v>229</v>
      </c>
      <c r="F2904" t="s">
        <v>2322</v>
      </c>
      <c r="G2904" t="s">
        <v>2330</v>
      </c>
      <c r="H2904" t="s">
        <v>2445</v>
      </c>
      <c r="I2904" t="s">
        <v>2471</v>
      </c>
      <c r="J2904">
        <v>0.88139999999999996</v>
      </c>
    </row>
    <row r="2905" spans="1:10" hidden="1">
      <c r="A2905" t="s">
        <v>570</v>
      </c>
      <c r="B2905">
        <v>1036</v>
      </c>
      <c r="C2905" t="s">
        <v>873</v>
      </c>
      <c r="D2905">
        <v>1037</v>
      </c>
      <c r="E2905" t="s">
        <v>229</v>
      </c>
      <c r="F2905" t="s">
        <v>2332</v>
      </c>
      <c r="G2905" t="s">
        <v>2333</v>
      </c>
      <c r="H2905" t="s">
        <v>2347</v>
      </c>
      <c r="I2905" t="s">
        <v>2471</v>
      </c>
      <c r="J2905">
        <v>0.53810000000000002</v>
      </c>
    </row>
    <row r="2906" spans="1:10" hidden="1">
      <c r="A2906" t="s">
        <v>570</v>
      </c>
      <c r="B2906">
        <v>1036</v>
      </c>
      <c r="C2906" t="s">
        <v>873</v>
      </c>
      <c r="D2906">
        <v>1037</v>
      </c>
      <c r="E2906" t="s">
        <v>229</v>
      </c>
      <c r="F2906" t="s">
        <v>2332</v>
      </c>
      <c r="G2906" t="s">
        <v>2334</v>
      </c>
      <c r="H2906" t="s">
        <v>2331</v>
      </c>
      <c r="I2906" t="s">
        <v>2471</v>
      </c>
      <c r="J2906">
        <v>0.46189999999999998</v>
      </c>
    </row>
    <row r="2907" spans="1:10" hidden="1">
      <c r="A2907" t="s">
        <v>570</v>
      </c>
      <c r="B2907">
        <v>319</v>
      </c>
      <c r="C2907" t="s">
        <v>874</v>
      </c>
      <c r="D2907">
        <v>320</v>
      </c>
      <c r="E2907" t="s">
        <v>501</v>
      </c>
      <c r="F2907" t="s">
        <v>1243</v>
      </c>
      <c r="G2907" t="s">
        <v>1243</v>
      </c>
      <c r="H2907" t="s">
        <v>1272</v>
      </c>
      <c r="I2907" t="s">
        <v>1272</v>
      </c>
      <c r="J2907">
        <v>1</v>
      </c>
    </row>
    <row r="2908" spans="1:10" hidden="1">
      <c r="A2908" t="s">
        <v>570</v>
      </c>
      <c r="B2908">
        <v>319</v>
      </c>
      <c r="C2908" t="s">
        <v>874</v>
      </c>
      <c r="D2908">
        <v>320</v>
      </c>
      <c r="E2908" t="s">
        <v>501</v>
      </c>
      <c r="F2908" t="s">
        <v>2311</v>
      </c>
      <c r="G2908" t="s">
        <v>2312</v>
      </c>
      <c r="H2908" t="s">
        <v>1257</v>
      </c>
      <c r="I2908" t="s">
        <v>1272</v>
      </c>
      <c r="J2908">
        <v>8.7800000000000003E-2</v>
      </c>
    </row>
    <row r="2909" spans="1:10" hidden="1">
      <c r="A2909" t="s">
        <v>570</v>
      </c>
      <c r="B2909">
        <v>319</v>
      </c>
      <c r="C2909" t="s">
        <v>874</v>
      </c>
      <c r="D2909">
        <v>320</v>
      </c>
      <c r="E2909" t="s">
        <v>501</v>
      </c>
      <c r="F2909" t="s">
        <v>2311</v>
      </c>
      <c r="G2909" t="s">
        <v>2313</v>
      </c>
      <c r="H2909" t="s">
        <v>1417</v>
      </c>
      <c r="I2909" t="s">
        <v>1272</v>
      </c>
      <c r="J2909">
        <v>0.1419</v>
      </c>
    </row>
    <row r="2910" spans="1:10" hidden="1">
      <c r="A2910" t="s">
        <v>570</v>
      </c>
      <c r="B2910">
        <v>319</v>
      </c>
      <c r="C2910" t="s">
        <v>874</v>
      </c>
      <c r="D2910">
        <v>320</v>
      </c>
      <c r="E2910" t="s">
        <v>501</v>
      </c>
      <c r="F2910" t="s">
        <v>2311</v>
      </c>
      <c r="G2910" t="s">
        <v>2314</v>
      </c>
      <c r="H2910" t="s">
        <v>1261</v>
      </c>
      <c r="I2910" t="s">
        <v>1272</v>
      </c>
      <c r="J2910">
        <v>0.14860000000000001</v>
      </c>
    </row>
    <row r="2911" spans="1:10" hidden="1">
      <c r="A2911" t="s">
        <v>570</v>
      </c>
      <c r="B2911">
        <v>319</v>
      </c>
      <c r="C2911" t="s">
        <v>874</v>
      </c>
      <c r="D2911">
        <v>320</v>
      </c>
      <c r="E2911" t="s">
        <v>501</v>
      </c>
      <c r="F2911" t="s">
        <v>2311</v>
      </c>
      <c r="G2911" t="s">
        <v>2315</v>
      </c>
      <c r="H2911" t="s">
        <v>1256</v>
      </c>
      <c r="I2911" t="s">
        <v>1272</v>
      </c>
      <c r="J2911">
        <v>9.4600000000000004E-2</v>
      </c>
    </row>
    <row r="2912" spans="1:10" hidden="1">
      <c r="A2912" t="s">
        <v>570</v>
      </c>
      <c r="B2912">
        <v>319</v>
      </c>
      <c r="C2912" t="s">
        <v>874</v>
      </c>
      <c r="D2912">
        <v>320</v>
      </c>
      <c r="E2912" t="s">
        <v>501</v>
      </c>
      <c r="F2912" t="s">
        <v>2311</v>
      </c>
      <c r="G2912" t="s">
        <v>2316</v>
      </c>
      <c r="H2912" t="s">
        <v>1257</v>
      </c>
      <c r="I2912" t="s">
        <v>1272</v>
      </c>
      <c r="J2912">
        <v>8.7800000000000003E-2</v>
      </c>
    </row>
    <row r="2913" spans="1:10" hidden="1">
      <c r="A2913" t="s">
        <v>570</v>
      </c>
      <c r="B2913">
        <v>319</v>
      </c>
      <c r="C2913" t="s">
        <v>874</v>
      </c>
      <c r="D2913">
        <v>320</v>
      </c>
      <c r="E2913" t="s">
        <v>501</v>
      </c>
      <c r="F2913" t="s">
        <v>2311</v>
      </c>
      <c r="G2913" t="s">
        <v>2317</v>
      </c>
      <c r="H2913" t="s">
        <v>1357</v>
      </c>
      <c r="I2913" t="s">
        <v>1272</v>
      </c>
      <c r="J2913">
        <v>8.1100000000000005E-2</v>
      </c>
    </row>
    <row r="2914" spans="1:10" hidden="1">
      <c r="A2914" t="s">
        <v>570</v>
      </c>
      <c r="B2914">
        <v>319</v>
      </c>
      <c r="C2914" t="s">
        <v>874</v>
      </c>
      <c r="D2914">
        <v>320</v>
      </c>
      <c r="E2914" t="s">
        <v>501</v>
      </c>
      <c r="F2914" t="s">
        <v>2311</v>
      </c>
      <c r="G2914" t="s">
        <v>2336</v>
      </c>
      <c r="H2914" t="s">
        <v>1323</v>
      </c>
      <c r="I2914" t="s">
        <v>1272</v>
      </c>
      <c r="J2914">
        <v>0.1216</v>
      </c>
    </row>
    <row r="2915" spans="1:10" hidden="1">
      <c r="A2915" t="s">
        <v>570</v>
      </c>
      <c r="B2915">
        <v>319</v>
      </c>
      <c r="C2915" t="s">
        <v>874</v>
      </c>
      <c r="D2915">
        <v>320</v>
      </c>
      <c r="E2915" t="s">
        <v>501</v>
      </c>
      <c r="F2915" t="s">
        <v>2311</v>
      </c>
      <c r="G2915" t="s">
        <v>2337</v>
      </c>
      <c r="H2915" t="s">
        <v>1591</v>
      </c>
      <c r="I2915" t="s">
        <v>1272</v>
      </c>
      <c r="J2915">
        <v>0.1081</v>
      </c>
    </row>
    <row r="2916" spans="1:10" hidden="1">
      <c r="A2916" t="s">
        <v>570</v>
      </c>
      <c r="B2916">
        <v>319</v>
      </c>
      <c r="C2916" t="s">
        <v>874</v>
      </c>
      <c r="D2916">
        <v>320</v>
      </c>
      <c r="E2916" t="s">
        <v>501</v>
      </c>
      <c r="F2916" t="s">
        <v>2311</v>
      </c>
      <c r="G2916" t="s">
        <v>2318</v>
      </c>
      <c r="H2916" t="s">
        <v>1520</v>
      </c>
      <c r="I2916" t="s">
        <v>1272</v>
      </c>
      <c r="J2916">
        <v>0.12839999999999999</v>
      </c>
    </row>
    <row r="2917" spans="1:10" hidden="1">
      <c r="A2917" t="s">
        <v>570</v>
      </c>
      <c r="B2917">
        <v>319</v>
      </c>
      <c r="C2917" t="s">
        <v>874</v>
      </c>
      <c r="D2917">
        <v>320</v>
      </c>
      <c r="E2917" t="s">
        <v>501</v>
      </c>
      <c r="F2917" t="s">
        <v>2320</v>
      </c>
      <c r="G2917" t="s">
        <v>2321</v>
      </c>
      <c r="H2917" t="s">
        <v>1411</v>
      </c>
      <c r="I2917" t="s">
        <v>1272</v>
      </c>
      <c r="J2917">
        <v>0.223</v>
      </c>
    </row>
    <row r="2918" spans="1:10" hidden="1">
      <c r="A2918" t="s">
        <v>570</v>
      </c>
      <c r="B2918">
        <v>319</v>
      </c>
      <c r="C2918" t="s">
        <v>874</v>
      </c>
      <c r="D2918">
        <v>320</v>
      </c>
      <c r="E2918" t="s">
        <v>501</v>
      </c>
      <c r="F2918" t="s">
        <v>2320</v>
      </c>
      <c r="G2918" t="s">
        <v>2298</v>
      </c>
      <c r="H2918" t="s">
        <v>1253</v>
      </c>
      <c r="I2918" t="s">
        <v>1272</v>
      </c>
      <c r="J2918">
        <v>0.19589999999999999</v>
      </c>
    </row>
    <row r="2919" spans="1:10" hidden="1">
      <c r="A2919" t="s">
        <v>570</v>
      </c>
      <c r="B2919">
        <v>319</v>
      </c>
      <c r="C2919" t="s">
        <v>874</v>
      </c>
      <c r="D2919">
        <v>320</v>
      </c>
      <c r="E2919" t="s">
        <v>501</v>
      </c>
      <c r="F2919" t="s">
        <v>2322</v>
      </c>
      <c r="G2919" t="s">
        <v>2326</v>
      </c>
      <c r="H2919" t="s">
        <v>2335</v>
      </c>
      <c r="I2919" t="s">
        <v>1272</v>
      </c>
      <c r="J2919">
        <v>2.7E-2</v>
      </c>
    </row>
    <row r="2920" spans="1:10" hidden="1">
      <c r="A2920" t="s">
        <v>570</v>
      </c>
      <c r="B2920">
        <v>319</v>
      </c>
      <c r="C2920" t="s">
        <v>874</v>
      </c>
      <c r="D2920">
        <v>320</v>
      </c>
      <c r="E2920" t="s">
        <v>501</v>
      </c>
      <c r="F2920" t="s">
        <v>2322</v>
      </c>
      <c r="G2920" t="s">
        <v>2327</v>
      </c>
      <c r="H2920" t="s">
        <v>2324</v>
      </c>
      <c r="I2920" t="s">
        <v>1272</v>
      </c>
      <c r="J2920">
        <v>6.7999999999999996E-3</v>
      </c>
    </row>
    <row r="2921" spans="1:10" hidden="1">
      <c r="A2921" t="s">
        <v>570</v>
      </c>
      <c r="B2921">
        <v>319</v>
      </c>
      <c r="C2921" t="s">
        <v>874</v>
      </c>
      <c r="D2921">
        <v>320</v>
      </c>
      <c r="E2921" t="s">
        <v>501</v>
      </c>
      <c r="F2921" t="s">
        <v>2322</v>
      </c>
      <c r="G2921" t="s">
        <v>2328</v>
      </c>
      <c r="H2921" t="s">
        <v>1312</v>
      </c>
      <c r="I2921" t="s">
        <v>1272</v>
      </c>
      <c r="J2921">
        <v>3.3799999999999997E-2</v>
      </c>
    </row>
    <row r="2922" spans="1:10" hidden="1">
      <c r="A2922" t="s">
        <v>570</v>
      </c>
      <c r="B2922">
        <v>319</v>
      </c>
      <c r="C2922" t="s">
        <v>874</v>
      </c>
      <c r="D2922">
        <v>320</v>
      </c>
      <c r="E2922" t="s">
        <v>501</v>
      </c>
      <c r="F2922" t="s">
        <v>2322</v>
      </c>
      <c r="G2922" t="s">
        <v>2330</v>
      </c>
      <c r="H2922" t="s">
        <v>1485</v>
      </c>
      <c r="I2922" t="s">
        <v>1272</v>
      </c>
      <c r="J2922">
        <v>0.93240000000000001</v>
      </c>
    </row>
    <row r="2923" spans="1:10" hidden="1">
      <c r="A2923" t="s">
        <v>570</v>
      </c>
      <c r="B2923">
        <v>319</v>
      </c>
      <c r="C2923" t="s">
        <v>874</v>
      </c>
      <c r="D2923">
        <v>320</v>
      </c>
      <c r="E2923" t="s">
        <v>501</v>
      </c>
      <c r="F2923" t="s">
        <v>2332</v>
      </c>
      <c r="G2923" t="s">
        <v>2333</v>
      </c>
      <c r="H2923" t="s">
        <v>1283</v>
      </c>
      <c r="I2923" t="s">
        <v>1272</v>
      </c>
      <c r="J2923">
        <v>0.43240000000000001</v>
      </c>
    </row>
    <row r="2924" spans="1:10" hidden="1">
      <c r="A2924" t="s">
        <v>570</v>
      </c>
      <c r="B2924">
        <v>319</v>
      </c>
      <c r="C2924" t="s">
        <v>874</v>
      </c>
      <c r="D2924">
        <v>320</v>
      </c>
      <c r="E2924" t="s">
        <v>501</v>
      </c>
      <c r="F2924" t="s">
        <v>2332</v>
      </c>
      <c r="G2924" t="s">
        <v>2334</v>
      </c>
      <c r="H2924" t="s">
        <v>1365</v>
      </c>
      <c r="I2924" t="s">
        <v>1272</v>
      </c>
      <c r="J2924">
        <v>0.56759999999999999</v>
      </c>
    </row>
    <row r="2925" spans="1:10" hidden="1">
      <c r="A2925" t="s">
        <v>570</v>
      </c>
      <c r="B2925">
        <v>1735</v>
      </c>
      <c r="C2925" t="s">
        <v>876</v>
      </c>
      <c r="D2925">
        <v>738</v>
      </c>
      <c r="E2925" t="s">
        <v>343</v>
      </c>
      <c r="F2925" t="s">
        <v>1243</v>
      </c>
      <c r="G2925" t="s">
        <v>1243</v>
      </c>
      <c r="H2925" t="s">
        <v>1340</v>
      </c>
      <c r="I2925" t="s">
        <v>1340</v>
      </c>
      <c r="J2925">
        <v>1</v>
      </c>
    </row>
    <row r="2926" spans="1:10" hidden="1">
      <c r="A2926" t="s">
        <v>570</v>
      </c>
      <c r="B2926">
        <v>1735</v>
      </c>
      <c r="C2926" t="s">
        <v>876</v>
      </c>
      <c r="D2926">
        <v>738</v>
      </c>
      <c r="E2926" t="s">
        <v>343</v>
      </c>
      <c r="F2926" t="s">
        <v>2311</v>
      </c>
      <c r="G2926" t="s">
        <v>2312</v>
      </c>
      <c r="H2926" t="s">
        <v>1250</v>
      </c>
      <c r="I2926" t="s">
        <v>1340</v>
      </c>
      <c r="J2926">
        <v>0.1124</v>
      </c>
    </row>
    <row r="2927" spans="1:10" hidden="1">
      <c r="A2927" t="s">
        <v>570</v>
      </c>
      <c r="B2927">
        <v>1735</v>
      </c>
      <c r="C2927" t="s">
        <v>876</v>
      </c>
      <c r="D2927">
        <v>738</v>
      </c>
      <c r="E2927" t="s">
        <v>343</v>
      </c>
      <c r="F2927" t="s">
        <v>2311</v>
      </c>
      <c r="G2927" t="s">
        <v>2313</v>
      </c>
      <c r="H2927" t="s">
        <v>1250</v>
      </c>
      <c r="I2927" t="s">
        <v>1340</v>
      </c>
      <c r="J2927">
        <v>0.1124</v>
      </c>
    </row>
    <row r="2928" spans="1:10" hidden="1">
      <c r="A2928" t="s">
        <v>570</v>
      </c>
      <c r="B2928">
        <v>1735</v>
      </c>
      <c r="C2928" t="s">
        <v>876</v>
      </c>
      <c r="D2928">
        <v>738</v>
      </c>
      <c r="E2928" t="s">
        <v>343</v>
      </c>
      <c r="F2928" t="s">
        <v>2311</v>
      </c>
      <c r="G2928" t="s">
        <v>2314</v>
      </c>
      <c r="H2928" t="s">
        <v>1323</v>
      </c>
      <c r="I2928" t="s">
        <v>1340</v>
      </c>
      <c r="J2928">
        <v>0.20219999999999999</v>
      </c>
    </row>
    <row r="2929" spans="1:10" hidden="1">
      <c r="A2929" t="s">
        <v>570</v>
      </c>
      <c r="B2929">
        <v>1735</v>
      </c>
      <c r="C2929" t="s">
        <v>876</v>
      </c>
      <c r="D2929">
        <v>738</v>
      </c>
      <c r="E2929" t="s">
        <v>343</v>
      </c>
      <c r="F2929" t="s">
        <v>2311</v>
      </c>
      <c r="G2929" t="s">
        <v>2315</v>
      </c>
      <c r="H2929" t="s">
        <v>1252</v>
      </c>
      <c r="I2929" t="s">
        <v>1340</v>
      </c>
      <c r="J2929">
        <v>0.1011</v>
      </c>
    </row>
    <row r="2930" spans="1:10" hidden="1">
      <c r="A2930" t="s">
        <v>570</v>
      </c>
      <c r="B2930">
        <v>1735</v>
      </c>
      <c r="C2930" t="s">
        <v>876</v>
      </c>
      <c r="D2930">
        <v>738</v>
      </c>
      <c r="E2930" t="s">
        <v>343</v>
      </c>
      <c r="F2930" t="s">
        <v>2311</v>
      </c>
      <c r="G2930" t="s">
        <v>2316</v>
      </c>
      <c r="H2930" t="s">
        <v>1250</v>
      </c>
      <c r="I2930" t="s">
        <v>1340</v>
      </c>
      <c r="J2930">
        <v>0.1124</v>
      </c>
    </row>
    <row r="2931" spans="1:10" hidden="1">
      <c r="A2931" t="s">
        <v>570</v>
      </c>
      <c r="B2931">
        <v>1735</v>
      </c>
      <c r="C2931" t="s">
        <v>876</v>
      </c>
      <c r="D2931">
        <v>738</v>
      </c>
      <c r="E2931" t="s">
        <v>343</v>
      </c>
      <c r="F2931" t="s">
        <v>2311</v>
      </c>
      <c r="G2931" t="s">
        <v>2317</v>
      </c>
      <c r="H2931" t="s">
        <v>1252</v>
      </c>
      <c r="I2931" t="s">
        <v>1340</v>
      </c>
      <c r="J2931">
        <v>0.1011</v>
      </c>
    </row>
    <row r="2932" spans="1:10" hidden="1">
      <c r="A2932" t="s">
        <v>570</v>
      </c>
      <c r="B2932">
        <v>1735</v>
      </c>
      <c r="C2932" t="s">
        <v>876</v>
      </c>
      <c r="D2932">
        <v>738</v>
      </c>
      <c r="E2932" t="s">
        <v>343</v>
      </c>
      <c r="F2932" t="s">
        <v>2311</v>
      </c>
      <c r="G2932" t="s">
        <v>2336</v>
      </c>
      <c r="H2932" t="s">
        <v>1352</v>
      </c>
      <c r="I2932" t="s">
        <v>1340</v>
      </c>
      <c r="J2932">
        <v>7.8700000000000006E-2</v>
      </c>
    </row>
    <row r="2933" spans="1:10" hidden="1">
      <c r="A2933" t="s">
        <v>570</v>
      </c>
      <c r="B2933">
        <v>1735</v>
      </c>
      <c r="C2933" t="s">
        <v>876</v>
      </c>
      <c r="D2933">
        <v>738</v>
      </c>
      <c r="E2933" t="s">
        <v>343</v>
      </c>
      <c r="F2933" t="s">
        <v>2311</v>
      </c>
      <c r="G2933" t="s">
        <v>2337</v>
      </c>
      <c r="H2933" t="s">
        <v>1248</v>
      </c>
      <c r="I2933" t="s">
        <v>1340</v>
      </c>
      <c r="J2933">
        <v>6.7400000000000002E-2</v>
      </c>
    </row>
    <row r="2934" spans="1:10" hidden="1">
      <c r="A2934" t="s">
        <v>570</v>
      </c>
      <c r="B2934">
        <v>1735</v>
      </c>
      <c r="C2934" t="s">
        <v>876</v>
      </c>
      <c r="D2934">
        <v>738</v>
      </c>
      <c r="E2934" t="s">
        <v>343</v>
      </c>
      <c r="F2934" t="s">
        <v>2311</v>
      </c>
      <c r="G2934" t="s">
        <v>2318</v>
      </c>
      <c r="H2934" t="s">
        <v>1250</v>
      </c>
      <c r="I2934" t="s">
        <v>1340</v>
      </c>
      <c r="J2934">
        <v>0.1124</v>
      </c>
    </row>
    <row r="2935" spans="1:10" hidden="1">
      <c r="A2935" t="s">
        <v>570</v>
      </c>
      <c r="B2935">
        <v>1735</v>
      </c>
      <c r="C2935" t="s">
        <v>876</v>
      </c>
      <c r="D2935">
        <v>738</v>
      </c>
      <c r="E2935" t="s">
        <v>343</v>
      </c>
      <c r="F2935" t="s">
        <v>2320</v>
      </c>
      <c r="G2935" t="s">
        <v>2321</v>
      </c>
      <c r="H2935" t="s">
        <v>1251</v>
      </c>
      <c r="I2935" t="s">
        <v>1340</v>
      </c>
      <c r="J2935">
        <v>0.40450000000000003</v>
      </c>
    </row>
    <row r="2936" spans="1:10" hidden="1">
      <c r="A2936" t="s">
        <v>570</v>
      </c>
      <c r="B2936">
        <v>1735</v>
      </c>
      <c r="C2936" t="s">
        <v>876</v>
      </c>
      <c r="D2936">
        <v>738</v>
      </c>
      <c r="E2936" t="s">
        <v>343</v>
      </c>
      <c r="F2936" t="s">
        <v>2320</v>
      </c>
      <c r="G2936" t="s">
        <v>2298</v>
      </c>
      <c r="H2936" t="s">
        <v>1401</v>
      </c>
      <c r="I2936" t="s">
        <v>1340</v>
      </c>
      <c r="J2936">
        <v>0.1236</v>
      </c>
    </row>
    <row r="2937" spans="1:10" hidden="1">
      <c r="A2937" t="s">
        <v>570</v>
      </c>
      <c r="B2937">
        <v>1735</v>
      </c>
      <c r="C2937" t="s">
        <v>876</v>
      </c>
      <c r="D2937">
        <v>738</v>
      </c>
      <c r="E2937" t="s">
        <v>343</v>
      </c>
      <c r="F2937" t="s">
        <v>2322</v>
      </c>
      <c r="G2937" t="s">
        <v>2325</v>
      </c>
      <c r="H2937" t="s">
        <v>2324</v>
      </c>
      <c r="I2937" t="s">
        <v>1340</v>
      </c>
      <c r="J2937">
        <v>1.12E-2</v>
      </c>
    </row>
    <row r="2938" spans="1:10" hidden="1">
      <c r="A2938" t="s">
        <v>570</v>
      </c>
      <c r="B2938">
        <v>1735</v>
      </c>
      <c r="C2938" t="s">
        <v>876</v>
      </c>
      <c r="D2938">
        <v>738</v>
      </c>
      <c r="E2938" t="s">
        <v>343</v>
      </c>
      <c r="F2938" t="s">
        <v>2322</v>
      </c>
      <c r="G2938" t="s">
        <v>2327</v>
      </c>
      <c r="H2938" t="s">
        <v>2324</v>
      </c>
      <c r="I2938" t="s">
        <v>1340</v>
      </c>
      <c r="J2938">
        <v>1.12E-2</v>
      </c>
    </row>
    <row r="2939" spans="1:10" hidden="1">
      <c r="A2939" t="s">
        <v>570</v>
      </c>
      <c r="B2939">
        <v>1735</v>
      </c>
      <c r="C2939" t="s">
        <v>876</v>
      </c>
      <c r="D2939">
        <v>738</v>
      </c>
      <c r="E2939" t="s">
        <v>343</v>
      </c>
      <c r="F2939" t="s">
        <v>2322</v>
      </c>
      <c r="G2939" t="s">
        <v>2328</v>
      </c>
      <c r="H2939" t="s">
        <v>2335</v>
      </c>
      <c r="I2939" t="s">
        <v>1340</v>
      </c>
      <c r="J2939">
        <v>4.4900000000000002E-2</v>
      </c>
    </row>
    <row r="2940" spans="1:10" hidden="1">
      <c r="A2940" t="s">
        <v>570</v>
      </c>
      <c r="B2940">
        <v>1735</v>
      </c>
      <c r="C2940" t="s">
        <v>876</v>
      </c>
      <c r="D2940">
        <v>738</v>
      </c>
      <c r="E2940" t="s">
        <v>343</v>
      </c>
      <c r="F2940" t="s">
        <v>2322</v>
      </c>
      <c r="G2940" t="s">
        <v>2330</v>
      </c>
      <c r="H2940" t="s">
        <v>1265</v>
      </c>
      <c r="I2940" t="s">
        <v>1340</v>
      </c>
      <c r="J2940">
        <v>0.93259999999999998</v>
      </c>
    </row>
    <row r="2941" spans="1:10" hidden="1">
      <c r="A2941" t="s">
        <v>570</v>
      </c>
      <c r="B2941">
        <v>1735</v>
      </c>
      <c r="C2941" t="s">
        <v>876</v>
      </c>
      <c r="D2941">
        <v>738</v>
      </c>
      <c r="E2941" t="s">
        <v>343</v>
      </c>
      <c r="F2941" t="s">
        <v>2332</v>
      </c>
      <c r="G2941" t="s">
        <v>2333</v>
      </c>
      <c r="H2941" t="s">
        <v>1269</v>
      </c>
      <c r="I2941" t="s">
        <v>1340</v>
      </c>
      <c r="J2941">
        <v>0.59550000000000003</v>
      </c>
    </row>
    <row r="2942" spans="1:10" hidden="1">
      <c r="A2942" t="s">
        <v>570</v>
      </c>
      <c r="B2942">
        <v>1735</v>
      </c>
      <c r="C2942" t="s">
        <v>876</v>
      </c>
      <c r="D2942">
        <v>738</v>
      </c>
      <c r="E2942" t="s">
        <v>343</v>
      </c>
      <c r="F2942" t="s">
        <v>2332</v>
      </c>
      <c r="G2942" t="s">
        <v>2334</v>
      </c>
      <c r="H2942" t="s">
        <v>1251</v>
      </c>
      <c r="I2942" t="s">
        <v>1340</v>
      </c>
      <c r="J2942">
        <v>0.40450000000000003</v>
      </c>
    </row>
    <row r="2943" spans="1:10" hidden="1">
      <c r="A2943" t="s">
        <v>570</v>
      </c>
      <c r="B2943">
        <v>342</v>
      </c>
      <c r="C2943" t="s">
        <v>878</v>
      </c>
      <c r="D2943">
        <v>344</v>
      </c>
      <c r="E2943" t="s">
        <v>264</v>
      </c>
      <c r="F2943" t="s">
        <v>1243</v>
      </c>
      <c r="G2943" t="s">
        <v>1243</v>
      </c>
      <c r="H2943" t="s">
        <v>1309</v>
      </c>
      <c r="I2943" t="s">
        <v>1309</v>
      </c>
      <c r="J2943">
        <v>1</v>
      </c>
    </row>
    <row r="2944" spans="1:10" hidden="1">
      <c r="A2944" t="s">
        <v>570</v>
      </c>
      <c r="B2944">
        <v>342</v>
      </c>
      <c r="C2944" t="s">
        <v>878</v>
      </c>
      <c r="D2944">
        <v>344</v>
      </c>
      <c r="E2944" t="s">
        <v>264</v>
      </c>
      <c r="F2944" t="s">
        <v>2311</v>
      </c>
      <c r="G2944" t="s">
        <v>2312</v>
      </c>
      <c r="H2944" t="s">
        <v>1521</v>
      </c>
      <c r="I2944" t="s">
        <v>1309</v>
      </c>
      <c r="J2944">
        <v>9.69E-2</v>
      </c>
    </row>
    <row r="2945" spans="1:10" hidden="1">
      <c r="A2945" t="s">
        <v>570</v>
      </c>
      <c r="B2945">
        <v>342</v>
      </c>
      <c r="C2945" t="s">
        <v>878</v>
      </c>
      <c r="D2945">
        <v>344</v>
      </c>
      <c r="E2945" t="s">
        <v>264</v>
      </c>
      <c r="F2945" t="s">
        <v>2311</v>
      </c>
      <c r="G2945" t="s">
        <v>2313</v>
      </c>
      <c r="H2945" t="s">
        <v>1411</v>
      </c>
      <c r="I2945" t="s">
        <v>1309</v>
      </c>
      <c r="J2945">
        <v>9.4E-2</v>
      </c>
    </row>
    <row r="2946" spans="1:10" hidden="1">
      <c r="A2946" t="s">
        <v>570</v>
      </c>
      <c r="B2946">
        <v>342</v>
      </c>
      <c r="C2946" t="s">
        <v>878</v>
      </c>
      <c r="D2946">
        <v>344</v>
      </c>
      <c r="E2946" t="s">
        <v>264</v>
      </c>
      <c r="F2946" t="s">
        <v>2311</v>
      </c>
      <c r="G2946" t="s">
        <v>2314</v>
      </c>
      <c r="H2946" t="s">
        <v>1273</v>
      </c>
      <c r="I2946" t="s">
        <v>1309</v>
      </c>
      <c r="J2946">
        <v>0.10539999999999999</v>
      </c>
    </row>
    <row r="2947" spans="1:10" hidden="1">
      <c r="A2947" t="s">
        <v>570</v>
      </c>
      <c r="B2947">
        <v>342</v>
      </c>
      <c r="C2947" t="s">
        <v>878</v>
      </c>
      <c r="D2947">
        <v>344</v>
      </c>
      <c r="E2947" t="s">
        <v>264</v>
      </c>
      <c r="F2947" t="s">
        <v>2311</v>
      </c>
      <c r="G2947" t="s">
        <v>2315</v>
      </c>
      <c r="H2947" t="s">
        <v>1244</v>
      </c>
      <c r="I2947" t="s">
        <v>1309</v>
      </c>
      <c r="J2947">
        <v>9.9699999999999997E-2</v>
      </c>
    </row>
    <row r="2948" spans="1:10" hidden="1">
      <c r="A2948" t="s">
        <v>570</v>
      </c>
      <c r="B2948">
        <v>342</v>
      </c>
      <c r="C2948" t="s">
        <v>878</v>
      </c>
      <c r="D2948">
        <v>344</v>
      </c>
      <c r="E2948" t="s">
        <v>264</v>
      </c>
      <c r="F2948" t="s">
        <v>2311</v>
      </c>
      <c r="G2948" t="s">
        <v>2316</v>
      </c>
      <c r="H2948" t="s">
        <v>1324</v>
      </c>
      <c r="I2948" t="s">
        <v>1309</v>
      </c>
      <c r="J2948">
        <v>0.1111</v>
      </c>
    </row>
    <row r="2949" spans="1:10" hidden="1">
      <c r="A2949" t="s">
        <v>570</v>
      </c>
      <c r="B2949">
        <v>342</v>
      </c>
      <c r="C2949" t="s">
        <v>878</v>
      </c>
      <c r="D2949">
        <v>344</v>
      </c>
      <c r="E2949" t="s">
        <v>264</v>
      </c>
      <c r="F2949" t="s">
        <v>2311</v>
      </c>
      <c r="G2949" t="s">
        <v>2317</v>
      </c>
      <c r="H2949" t="s">
        <v>1251</v>
      </c>
      <c r="I2949" t="s">
        <v>1309</v>
      </c>
      <c r="J2949">
        <v>0.1026</v>
      </c>
    </row>
    <row r="2950" spans="1:10" hidden="1">
      <c r="A2950" t="s">
        <v>570</v>
      </c>
      <c r="B2950">
        <v>342</v>
      </c>
      <c r="C2950" t="s">
        <v>878</v>
      </c>
      <c r="D2950">
        <v>344</v>
      </c>
      <c r="E2950" t="s">
        <v>264</v>
      </c>
      <c r="F2950" t="s">
        <v>2311</v>
      </c>
      <c r="G2950" t="s">
        <v>2336</v>
      </c>
      <c r="H2950" t="s">
        <v>1377</v>
      </c>
      <c r="I2950" t="s">
        <v>1309</v>
      </c>
      <c r="J2950">
        <v>0.1225</v>
      </c>
    </row>
    <row r="2951" spans="1:10" hidden="1">
      <c r="A2951" t="s">
        <v>570</v>
      </c>
      <c r="B2951">
        <v>342</v>
      </c>
      <c r="C2951" t="s">
        <v>878</v>
      </c>
      <c r="D2951">
        <v>344</v>
      </c>
      <c r="E2951" t="s">
        <v>264</v>
      </c>
      <c r="F2951" t="s">
        <v>2311</v>
      </c>
      <c r="G2951" t="s">
        <v>2337</v>
      </c>
      <c r="H2951" t="s">
        <v>1521</v>
      </c>
      <c r="I2951" t="s">
        <v>1309</v>
      </c>
      <c r="J2951">
        <v>9.69E-2</v>
      </c>
    </row>
    <row r="2952" spans="1:10" hidden="1">
      <c r="A2952" t="s">
        <v>570</v>
      </c>
      <c r="B2952">
        <v>342</v>
      </c>
      <c r="C2952" t="s">
        <v>878</v>
      </c>
      <c r="D2952">
        <v>344</v>
      </c>
      <c r="E2952" t="s">
        <v>264</v>
      </c>
      <c r="F2952" t="s">
        <v>2311</v>
      </c>
      <c r="G2952" t="s">
        <v>2318</v>
      </c>
      <c r="H2952" t="s">
        <v>1521</v>
      </c>
      <c r="I2952" t="s">
        <v>1309</v>
      </c>
      <c r="J2952">
        <v>9.69E-2</v>
      </c>
    </row>
    <row r="2953" spans="1:10" hidden="1">
      <c r="A2953" t="s">
        <v>570</v>
      </c>
      <c r="B2953">
        <v>342</v>
      </c>
      <c r="C2953" t="s">
        <v>878</v>
      </c>
      <c r="D2953">
        <v>344</v>
      </c>
      <c r="E2953" t="s">
        <v>264</v>
      </c>
      <c r="F2953" t="s">
        <v>2311</v>
      </c>
      <c r="G2953" t="s">
        <v>2319</v>
      </c>
      <c r="H2953" t="s">
        <v>1271</v>
      </c>
      <c r="I2953" t="s">
        <v>1309</v>
      </c>
      <c r="J2953">
        <v>7.4099999999999999E-2</v>
      </c>
    </row>
    <row r="2954" spans="1:10" hidden="1">
      <c r="A2954" t="s">
        <v>570</v>
      </c>
      <c r="B2954">
        <v>342</v>
      </c>
      <c r="C2954" t="s">
        <v>878</v>
      </c>
      <c r="D2954">
        <v>344</v>
      </c>
      <c r="E2954" t="s">
        <v>264</v>
      </c>
      <c r="F2954" t="s">
        <v>2320</v>
      </c>
      <c r="G2954" t="s">
        <v>2321</v>
      </c>
      <c r="H2954" t="s">
        <v>1373</v>
      </c>
      <c r="I2954" t="s">
        <v>1309</v>
      </c>
      <c r="J2954">
        <v>0.28210000000000002</v>
      </c>
    </row>
    <row r="2955" spans="1:10" hidden="1">
      <c r="A2955" t="s">
        <v>570</v>
      </c>
      <c r="B2955">
        <v>342</v>
      </c>
      <c r="C2955" t="s">
        <v>878</v>
      </c>
      <c r="D2955">
        <v>344</v>
      </c>
      <c r="E2955" t="s">
        <v>264</v>
      </c>
      <c r="F2955" t="s">
        <v>2320</v>
      </c>
      <c r="G2955" t="s">
        <v>2340</v>
      </c>
      <c r="H2955" t="s">
        <v>1246</v>
      </c>
      <c r="I2955" t="s">
        <v>1309</v>
      </c>
      <c r="J2955">
        <v>7.9799999999999996E-2</v>
      </c>
    </row>
    <row r="2956" spans="1:10" hidden="1">
      <c r="A2956" t="s">
        <v>570</v>
      </c>
      <c r="B2956">
        <v>342</v>
      </c>
      <c r="C2956" t="s">
        <v>878</v>
      </c>
      <c r="D2956">
        <v>344</v>
      </c>
      <c r="E2956" t="s">
        <v>264</v>
      </c>
      <c r="F2956" t="s">
        <v>2320</v>
      </c>
      <c r="G2956" t="s">
        <v>2298</v>
      </c>
      <c r="H2956" t="s">
        <v>1414</v>
      </c>
      <c r="I2956" t="s">
        <v>1309</v>
      </c>
      <c r="J2956">
        <v>0.2137</v>
      </c>
    </row>
    <row r="2957" spans="1:10" hidden="1">
      <c r="A2957" t="s">
        <v>570</v>
      </c>
      <c r="B2957">
        <v>342</v>
      </c>
      <c r="C2957" t="s">
        <v>878</v>
      </c>
      <c r="D2957">
        <v>344</v>
      </c>
      <c r="E2957" t="s">
        <v>264</v>
      </c>
      <c r="F2957" t="s">
        <v>2322</v>
      </c>
      <c r="G2957" t="s">
        <v>2323</v>
      </c>
      <c r="H2957" t="s">
        <v>2344</v>
      </c>
      <c r="I2957" t="s">
        <v>1309</v>
      </c>
      <c r="J2957">
        <v>5.7000000000000002E-3</v>
      </c>
    </row>
    <row r="2958" spans="1:10" hidden="1">
      <c r="A2958" t="s">
        <v>570</v>
      </c>
      <c r="B2958">
        <v>342</v>
      </c>
      <c r="C2958" t="s">
        <v>878</v>
      </c>
      <c r="D2958">
        <v>344</v>
      </c>
      <c r="E2958" t="s">
        <v>264</v>
      </c>
      <c r="F2958" t="s">
        <v>2322</v>
      </c>
      <c r="G2958" t="s">
        <v>2325</v>
      </c>
      <c r="H2958" t="s">
        <v>2335</v>
      </c>
      <c r="I2958" t="s">
        <v>1309</v>
      </c>
      <c r="J2958">
        <v>1.14E-2</v>
      </c>
    </row>
    <row r="2959" spans="1:10" hidden="1">
      <c r="A2959" t="s">
        <v>570</v>
      </c>
      <c r="B2959">
        <v>342</v>
      </c>
      <c r="C2959" t="s">
        <v>878</v>
      </c>
      <c r="D2959">
        <v>344</v>
      </c>
      <c r="E2959" t="s">
        <v>264</v>
      </c>
      <c r="F2959" t="s">
        <v>2322</v>
      </c>
      <c r="G2959" t="s">
        <v>2326</v>
      </c>
      <c r="H2959" t="s">
        <v>1352</v>
      </c>
      <c r="I2959" t="s">
        <v>1309</v>
      </c>
      <c r="J2959">
        <v>1.9900000000000001E-2</v>
      </c>
    </row>
    <row r="2960" spans="1:10" hidden="1">
      <c r="A2960" t="s">
        <v>570</v>
      </c>
      <c r="B2960">
        <v>342</v>
      </c>
      <c r="C2960" t="s">
        <v>878</v>
      </c>
      <c r="D2960">
        <v>344</v>
      </c>
      <c r="E2960" t="s">
        <v>264</v>
      </c>
      <c r="F2960" t="s">
        <v>2322</v>
      </c>
      <c r="G2960" t="s">
        <v>2327</v>
      </c>
      <c r="H2960" t="s">
        <v>1248</v>
      </c>
      <c r="I2960" t="s">
        <v>1309</v>
      </c>
      <c r="J2960">
        <v>1.7100000000000001E-2</v>
      </c>
    </row>
    <row r="2961" spans="1:10" hidden="1">
      <c r="A2961" t="s">
        <v>570</v>
      </c>
      <c r="B2961">
        <v>342</v>
      </c>
      <c r="C2961" t="s">
        <v>878</v>
      </c>
      <c r="D2961">
        <v>344</v>
      </c>
      <c r="E2961" t="s">
        <v>264</v>
      </c>
      <c r="F2961" t="s">
        <v>2322</v>
      </c>
      <c r="G2961" t="s">
        <v>2328</v>
      </c>
      <c r="H2961" t="s">
        <v>2344</v>
      </c>
      <c r="I2961" t="s">
        <v>1309</v>
      </c>
      <c r="J2961">
        <v>5.7000000000000002E-3</v>
      </c>
    </row>
    <row r="2962" spans="1:10" hidden="1">
      <c r="A2962" t="s">
        <v>570</v>
      </c>
      <c r="B2962">
        <v>342</v>
      </c>
      <c r="C2962" t="s">
        <v>878</v>
      </c>
      <c r="D2962">
        <v>344</v>
      </c>
      <c r="E2962" t="s">
        <v>264</v>
      </c>
      <c r="F2962" t="s">
        <v>2322</v>
      </c>
      <c r="G2962" t="s">
        <v>2330</v>
      </c>
      <c r="H2962" t="s">
        <v>1662</v>
      </c>
      <c r="I2962" t="s">
        <v>1309</v>
      </c>
      <c r="J2962">
        <v>0.94020000000000004</v>
      </c>
    </row>
    <row r="2963" spans="1:10" hidden="1">
      <c r="A2963" t="s">
        <v>570</v>
      </c>
      <c r="B2963">
        <v>342</v>
      </c>
      <c r="C2963" t="s">
        <v>878</v>
      </c>
      <c r="D2963">
        <v>344</v>
      </c>
      <c r="E2963" t="s">
        <v>264</v>
      </c>
      <c r="F2963" t="s">
        <v>2332</v>
      </c>
      <c r="G2963" t="s">
        <v>2333</v>
      </c>
      <c r="H2963" t="s">
        <v>1356</v>
      </c>
      <c r="I2963" t="s">
        <v>1309</v>
      </c>
      <c r="J2963">
        <v>0.45579999999999998</v>
      </c>
    </row>
    <row r="2964" spans="1:10" hidden="1">
      <c r="A2964" t="s">
        <v>570</v>
      </c>
      <c r="B2964">
        <v>342</v>
      </c>
      <c r="C2964" t="s">
        <v>878</v>
      </c>
      <c r="D2964">
        <v>344</v>
      </c>
      <c r="E2964" t="s">
        <v>264</v>
      </c>
      <c r="F2964" t="s">
        <v>2332</v>
      </c>
      <c r="G2964" t="s">
        <v>2334</v>
      </c>
      <c r="H2964" t="s">
        <v>1503</v>
      </c>
      <c r="I2964" t="s">
        <v>1309</v>
      </c>
      <c r="J2964">
        <v>0.54420000000000002</v>
      </c>
    </row>
    <row r="2965" spans="1:10" hidden="1">
      <c r="A2965" t="s">
        <v>570</v>
      </c>
      <c r="B2965">
        <v>345</v>
      </c>
      <c r="C2965" t="s">
        <v>880</v>
      </c>
      <c r="D2965">
        <v>346</v>
      </c>
      <c r="E2965" t="s">
        <v>30</v>
      </c>
      <c r="F2965" t="s">
        <v>1243</v>
      </c>
      <c r="G2965" t="s">
        <v>1243</v>
      </c>
      <c r="H2965" t="s">
        <v>1560</v>
      </c>
      <c r="I2965" t="s">
        <v>1560</v>
      </c>
      <c r="J2965">
        <v>1</v>
      </c>
    </row>
    <row r="2966" spans="1:10" hidden="1">
      <c r="A2966" t="s">
        <v>570</v>
      </c>
      <c r="B2966">
        <v>345</v>
      </c>
      <c r="C2966" t="s">
        <v>880</v>
      </c>
      <c r="D2966">
        <v>346</v>
      </c>
      <c r="E2966" t="s">
        <v>30</v>
      </c>
      <c r="F2966" t="s">
        <v>2311</v>
      </c>
      <c r="G2966" t="s">
        <v>2312</v>
      </c>
      <c r="H2966" t="s">
        <v>1401</v>
      </c>
      <c r="I2966" t="s">
        <v>1560</v>
      </c>
      <c r="J2966">
        <v>0.1429</v>
      </c>
    </row>
    <row r="2967" spans="1:10" hidden="1">
      <c r="A2967" t="s">
        <v>570</v>
      </c>
      <c r="B2967">
        <v>345</v>
      </c>
      <c r="C2967" t="s">
        <v>880</v>
      </c>
      <c r="D2967">
        <v>346</v>
      </c>
      <c r="E2967" t="s">
        <v>30</v>
      </c>
      <c r="F2967" t="s">
        <v>2311</v>
      </c>
      <c r="G2967" t="s">
        <v>2313</v>
      </c>
      <c r="H2967" t="s">
        <v>1335</v>
      </c>
      <c r="I2967" t="s">
        <v>1560</v>
      </c>
      <c r="J2967">
        <v>0.10390000000000001</v>
      </c>
    </row>
    <row r="2968" spans="1:10" hidden="1">
      <c r="A2968" t="s">
        <v>570</v>
      </c>
      <c r="B2968">
        <v>345</v>
      </c>
      <c r="C2968" t="s">
        <v>880</v>
      </c>
      <c r="D2968">
        <v>346</v>
      </c>
      <c r="E2968" t="s">
        <v>30</v>
      </c>
      <c r="F2968" t="s">
        <v>2311</v>
      </c>
      <c r="G2968" t="s">
        <v>2314</v>
      </c>
      <c r="H2968" t="s">
        <v>1357</v>
      </c>
      <c r="I2968" t="s">
        <v>1560</v>
      </c>
      <c r="J2968">
        <v>0.15579999999999999</v>
      </c>
    </row>
    <row r="2969" spans="1:10" hidden="1">
      <c r="A2969" t="s">
        <v>570</v>
      </c>
      <c r="B2969">
        <v>345</v>
      </c>
      <c r="C2969" t="s">
        <v>880</v>
      </c>
      <c r="D2969">
        <v>346</v>
      </c>
      <c r="E2969" t="s">
        <v>30</v>
      </c>
      <c r="F2969" t="s">
        <v>2311</v>
      </c>
      <c r="G2969" t="s">
        <v>2315</v>
      </c>
      <c r="H2969" t="s">
        <v>1352</v>
      </c>
      <c r="I2969" t="s">
        <v>1560</v>
      </c>
      <c r="J2969">
        <v>9.0899999999999995E-2</v>
      </c>
    </row>
    <row r="2970" spans="1:10" hidden="1">
      <c r="A2970" t="s">
        <v>570</v>
      </c>
      <c r="B2970">
        <v>345</v>
      </c>
      <c r="C2970" t="s">
        <v>880</v>
      </c>
      <c r="D2970">
        <v>346</v>
      </c>
      <c r="E2970" t="s">
        <v>30</v>
      </c>
      <c r="F2970" t="s">
        <v>2311</v>
      </c>
      <c r="G2970" t="s">
        <v>2316</v>
      </c>
      <c r="H2970" t="s">
        <v>1248</v>
      </c>
      <c r="I2970" t="s">
        <v>1560</v>
      </c>
      <c r="J2970">
        <v>7.7899999999999997E-2</v>
      </c>
    </row>
    <row r="2971" spans="1:10" hidden="1">
      <c r="A2971" t="s">
        <v>570</v>
      </c>
      <c r="B2971">
        <v>345</v>
      </c>
      <c r="C2971" t="s">
        <v>880</v>
      </c>
      <c r="D2971">
        <v>346</v>
      </c>
      <c r="E2971" t="s">
        <v>30</v>
      </c>
      <c r="F2971" t="s">
        <v>2311</v>
      </c>
      <c r="G2971" t="s">
        <v>2317</v>
      </c>
      <c r="H2971" t="s">
        <v>1312</v>
      </c>
      <c r="I2971" t="s">
        <v>1560</v>
      </c>
      <c r="J2971">
        <v>6.4899999999999999E-2</v>
      </c>
    </row>
    <row r="2972" spans="1:10" hidden="1">
      <c r="A2972" t="s">
        <v>570</v>
      </c>
      <c r="B2972">
        <v>345</v>
      </c>
      <c r="C2972" t="s">
        <v>880</v>
      </c>
      <c r="D2972">
        <v>346</v>
      </c>
      <c r="E2972" t="s">
        <v>30</v>
      </c>
      <c r="F2972" t="s">
        <v>2311</v>
      </c>
      <c r="G2972" t="s">
        <v>2336</v>
      </c>
      <c r="H2972" t="s">
        <v>1257</v>
      </c>
      <c r="I2972" t="s">
        <v>1560</v>
      </c>
      <c r="J2972">
        <v>0.16880000000000001</v>
      </c>
    </row>
    <row r="2973" spans="1:10" hidden="1">
      <c r="A2973" t="s">
        <v>570</v>
      </c>
      <c r="B2973">
        <v>345</v>
      </c>
      <c r="C2973" t="s">
        <v>880</v>
      </c>
      <c r="D2973">
        <v>346</v>
      </c>
      <c r="E2973" t="s">
        <v>30</v>
      </c>
      <c r="F2973" t="s">
        <v>2311</v>
      </c>
      <c r="G2973" t="s">
        <v>2337</v>
      </c>
      <c r="H2973" t="s">
        <v>1248</v>
      </c>
      <c r="I2973" t="s">
        <v>1560</v>
      </c>
      <c r="J2973">
        <v>7.7899999999999997E-2</v>
      </c>
    </row>
    <row r="2974" spans="1:10" hidden="1">
      <c r="A2974" t="s">
        <v>570</v>
      </c>
      <c r="B2974">
        <v>345</v>
      </c>
      <c r="C2974" t="s">
        <v>880</v>
      </c>
      <c r="D2974">
        <v>346</v>
      </c>
      <c r="E2974" t="s">
        <v>30</v>
      </c>
      <c r="F2974" t="s">
        <v>2311</v>
      </c>
      <c r="G2974" t="s">
        <v>2318</v>
      </c>
      <c r="H2974" t="s">
        <v>1252</v>
      </c>
      <c r="I2974" t="s">
        <v>1560</v>
      </c>
      <c r="J2974">
        <v>0.1169</v>
      </c>
    </row>
    <row r="2975" spans="1:10" hidden="1">
      <c r="A2975" t="s">
        <v>570</v>
      </c>
      <c r="B2975">
        <v>345</v>
      </c>
      <c r="C2975" t="s">
        <v>880</v>
      </c>
      <c r="D2975">
        <v>346</v>
      </c>
      <c r="E2975" t="s">
        <v>30</v>
      </c>
      <c r="F2975" t="s">
        <v>2320</v>
      </c>
      <c r="G2975" t="s">
        <v>2321</v>
      </c>
      <c r="H2975" t="s">
        <v>1251</v>
      </c>
      <c r="I2975" t="s">
        <v>1560</v>
      </c>
      <c r="J2975">
        <v>0.46750000000000003</v>
      </c>
    </row>
    <row r="2976" spans="1:10" hidden="1">
      <c r="A2976" t="s">
        <v>570</v>
      </c>
      <c r="B2976">
        <v>345</v>
      </c>
      <c r="C2976" t="s">
        <v>880</v>
      </c>
      <c r="D2976">
        <v>346</v>
      </c>
      <c r="E2976" t="s">
        <v>30</v>
      </c>
      <c r="F2976" t="s">
        <v>2320</v>
      </c>
      <c r="G2976" t="s">
        <v>2298</v>
      </c>
      <c r="H2976" t="s">
        <v>1333</v>
      </c>
      <c r="I2976" t="s">
        <v>1560</v>
      </c>
      <c r="J2976">
        <v>0.2208</v>
      </c>
    </row>
    <row r="2977" spans="1:10" hidden="1">
      <c r="A2977" t="s">
        <v>570</v>
      </c>
      <c r="B2977">
        <v>345</v>
      </c>
      <c r="C2977" t="s">
        <v>880</v>
      </c>
      <c r="D2977">
        <v>346</v>
      </c>
      <c r="E2977" t="s">
        <v>30</v>
      </c>
      <c r="F2977" t="s">
        <v>2322</v>
      </c>
      <c r="G2977" t="s">
        <v>2325</v>
      </c>
      <c r="H2977" t="s">
        <v>2324</v>
      </c>
      <c r="I2977" t="s">
        <v>1560</v>
      </c>
      <c r="J2977">
        <v>1.2999999999999999E-2</v>
      </c>
    </row>
    <row r="2978" spans="1:10" hidden="1">
      <c r="A2978" t="s">
        <v>570</v>
      </c>
      <c r="B2978">
        <v>345</v>
      </c>
      <c r="C2978" t="s">
        <v>880</v>
      </c>
      <c r="D2978">
        <v>346</v>
      </c>
      <c r="E2978" t="s">
        <v>30</v>
      </c>
      <c r="F2978" t="s">
        <v>2322</v>
      </c>
      <c r="G2978" t="s">
        <v>2328</v>
      </c>
      <c r="H2978" t="s">
        <v>2324</v>
      </c>
      <c r="I2978" t="s">
        <v>1560</v>
      </c>
      <c r="J2978">
        <v>1.2999999999999999E-2</v>
      </c>
    </row>
    <row r="2979" spans="1:10" hidden="1">
      <c r="A2979" t="s">
        <v>570</v>
      </c>
      <c r="B2979">
        <v>345</v>
      </c>
      <c r="C2979" t="s">
        <v>880</v>
      </c>
      <c r="D2979">
        <v>346</v>
      </c>
      <c r="E2979" t="s">
        <v>30</v>
      </c>
      <c r="F2979" t="s">
        <v>2322</v>
      </c>
      <c r="G2979" t="s">
        <v>2330</v>
      </c>
      <c r="H2979" t="s">
        <v>1414</v>
      </c>
      <c r="I2979" t="s">
        <v>1560</v>
      </c>
      <c r="J2979">
        <v>0.97399999999999998</v>
      </c>
    </row>
    <row r="2980" spans="1:10" hidden="1">
      <c r="A2980" t="s">
        <v>570</v>
      </c>
      <c r="B2980">
        <v>345</v>
      </c>
      <c r="C2980" t="s">
        <v>880</v>
      </c>
      <c r="D2980">
        <v>346</v>
      </c>
      <c r="E2980" t="s">
        <v>30</v>
      </c>
      <c r="F2980" t="s">
        <v>2332</v>
      </c>
      <c r="G2980" t="s">
        <v>2333</v>
      </c>
      <c r="H2980" t="s">
        <v>1336</v>
      </c>
      <c r="I2980" t="s">
        <v>1560</v>
      </c>
      <c r="J2980">
        <v>0.49349999999999999</v>
      </c>
    </row>
    <row r="2981" spans="1:10" hidden="1">
      <c r="A2981" t="s">
        <v>570</v>
      </c>
      <c r="B2981">
        <v>345</v>
      </c>
      <c r="C2981" t="s">
        <v>880</v>
      </c>
      <c r="D2981">
        <v>346</v>
      </c>
      <c r="E2981" t="s">
        <v>30</v>
      </c>
      <c r="F2981" t="s">
        <v>2332</v>
      </c>
      <c r="G2981" t="s">
        <v>2334</v>
      </c>
      <c r="H2981" t="s">
        <v>1324</v>
      </c>
      <c r="I2981" t="s">
        <v>1560</v>
      </c>
      <c r="J2981">
        <v>0.50649999999999995</v>
      </c>
    </row>
    <row r="2982" spans="1:10" hidden="1">
      <c r="A2982" t="s">
        <v>570</v>
      </c>
      <c r="B2982">
        <v>349</v>
      </c>
      <c r="C2982" t="s">
        <v>882</v>
      </c>
      <c r="D2982">
        <v>350</v>
      </c>
      <c r="E2982" t="s">
        <v>231</v>
      </c>
      <c r="F2982" t="s">
        <v>1243</v>
      </c>
      <c r="G2982" t="s">
        <v>1243</v>
      </c>
      <c r="H2982" t="s">
        <v>1306</v>
      </c>
      <c r="I2982" t="s">
        <v>1306</v>
      </c>
      <c r="J2982">
        <v>1</v>
      </c>
    </row>
    <row r="2983" spans="1:10" hidden="1">
      <c r="A2983" t="s">
        <v>570</v>
      </c>
      <c r="B2983">
        <v>349</v>
      </c>
      <c r="C2983" t="s">
        <v>882</v>
      </c>
      <c r="D2983">
        <v>350</v>
      </c>
      <c r="E2983" t="s">
        <v>231</v>
      </c>
      <c r="F2983" t="s">
        <v>2311</v>
      </c>
      <c r="G2983" t="s">
        <v>2312</v>
      </c>
      <c r="H2983" t="s">
        <v>1335</v>
      </c>
      <c r="I2983" t="s">
        <v>1306</v>
      </c>
      <c r="J2983">
        <v>0.127</v>
      </c>
    </row>
    <row r="2984" spans="1:10" hidden="1">
      <c r="A2984" t="s">
        <v>570</v>
      </c>
      <c r="B2984">
        <v>349</v>
      </c>
      <c r="C2984" t="s">
        <v>882</v>
      </c>
      <c r="D2984">
        <v>350</v>
      </c>
      <c r="E2984" t="s">
        <v>231</v>
      </c>
      <c r="F2984" t="s">
        <v>2311</v>
      </c>
      <c r="G2984" t="s">
        <v>2313</v>
      </c>
      <c r="H2984" t="s">
        <v>1352</v>
      </c>
      <c r="I2984" t="s">
        <v>1306</v>
      </c>
      <c r="J2984">
        <v>0.1111</v>
      </c>
    </row>
    <row r="2985" spans="1:10" hidden="1">
      <c r="A2985" t="s">
        <v>570</v>
      </c>
      <c r="B2985">
        <v>349</v>
      </c>
      <c r="C2985" t="s">
        <v>882</v>
      </c>
      <c r="D2985">
        <v>350</v>
      </c>
      <c r="E2985" t="s">
        <v>231</v>
      </c>
      <c r="F2985" t="s">
        <v>2311</v>
      </c>
      <c r="G2985" t="s">
        <v>2314</v>
      </c>
      <c r="H2985" t="s">
        <v>1252</v>
      </c>
      <c r="I2985" t="s">
        <v>1306</v>
      </c>
      <c r="J2985">
        <v>0.1429</v>
      </c>
    </row>
    <row r="2986" spans="1:10" hidden="1">
      <c r="A2986" t="s">
        <v>570</v>
      </c>
      <c r="B2986">
        <v>349</v>
      </c>
      <c r="C2986" t="s">
        <v>882</v>
      </c>
      <c r="D2986">
        <v>350</v>
      </c>
      <c r="E2986" t="s">
        <v>231</v>
      </c>
      <c r="F2986" t="s">
        <v>2311</v>
      </c>
      <c r="G2986" t="s">
        <v>2315</v>
      </c>
      <c r="H2986" t="s">
        <v>2335</v>
      </c>
      <c r="I2986" t="s">
        <v>1306</v>
      </c>
      <c r="J2986">
        <v>6.3500000000000001E-2</v>
      </c>
    </row>
    <row r="2987" spans="1:10" hidden="1">
      <c r="A2987" t="s">
        <v>570</v>
      </c>
      <c r="B2987">
        <v>349</v>
      </c>
      <c r="C2987" t="s">
        <v>882</v>
      </c>
      <c r="D2987">
        <v>350</v>
      </c>
      <c r="E2987" t="s">
        <v>231</v>
      </c>
      <c r="F2987" t="s">
        <v>2311</v>
      </c>
      <c r="G2987" t="s">
        <v>2316</v>
      </c>
      <c r="H2987" t="s">
        <v>1352</v>
      </c>
      <c r="I2987" t="s">
        <v>1306</v>
      </c>
      <c r="J2987">
        <v>0.1111</v>
      </c>
    </row>
    <row r="2988" spans="1:10" hidden="1">
      <c r="A2988" t="s">
        <v>570</v>
      </c>
      <c r="B2988">
        <v>349</v>
      </c>
      <c r="C2988" t="s">
        <v>882</v>
      </c>
      <c r="D2988">
        <v>350</v>
      </c>
      <c r="E2988" t="s">
        <v>231</v>
      </c>
      <c r="F2988" t="s">
        <v>2311</v>
      </c>
      <c r="G2988" t="s">
        <v>2317</v>
      </c>
      <c r="H2988" t="s">
        <v>1312</v>
      </c>
      <c r="I2988" t="s">
        <v>1306</v>
      </c>
      <c r="J2988">
        <v>7.9399999999999998E-2</v>
      </c>
    </row>
    <row r="2989" spans="1:10" hidden="1">
      <c r="A2989" t="s">
        <v>570</v>
      </c>
      <c r="B2989">
        <v>349</v>
      </c>
      <c r="C2989" t="s">
        <v>882</v>
      </c>
      <c r="D2989">
        <v>350</v>
      </c>
      <c r="E2989" t="s">
        <v>231</v>
      </c>
      <c r="F2989" t="s">
        <v>2311</v>
      </c>
      <c r="G2989" t="s">
        <v>2336</v>
      </c>
      <c r="H2989" t="s">
        <v>1248</v>
      </c>
      <c r="I2989" t="s">
        <v>1306</v>
      </c>
      <c r="J2989">
        <v>9.5200000000000007E-2</v>
      </c>
    </row>
    <row r="2990" spans="1:10" hidden="1">
      <c r="A2990" t="s">
        <v>570</v>
      </c>
      <c r="B2990">
        <v>349</v>
      </c>
      <c r="C2990" t="s">
        <v>882</v>
      </c>
      <c r="D2990">
        <v>350</v>
      </c>
      <c r="E2990" t="s">
        <v>231</v>
      </c>
      <c r="F2990" t="s">
        <v>2311</v>
      </c>
      <c r="G2990" t="s">
        <v>2337</v>
      </c>
      <c r="H2990" t="s">
        <v>1312</v>
      </c>
      <c r="I2990" t="s">
        <v>1306</v>
      </c>
      <c r="J2990">
        <v>7.9399999999999998E-2</v>
      </c>
    </row>
    <row r="2991" spans="1:10" hidden="1">
      <c r="A2991" t="s">
        <v>570</v>
      </c>
      <c r="B2991">
        <v>349</v>
      </c>
      <c r="C2991" t="s">
        <v>882</v>
      </c>
      <c r="D2991">
        <v>350</v>
      </c>
      <c r="E2991" t="s">
        <v>231</v>
      </c>
      <c r="F2991" t="s">
        <v>2311</v>
      </c>
      <c r="G2991" t="s">
        <v>2318</v>
      </c>
      <c r="H2991" t="s">
        <v>1352</v>
      </c>
      <c r="I2991" t="s">
        <v>1306</v>
      </c>
      <c r="J2991">
        <v>0.1111</v>
      </c>
    </row>
    <row r="2992" spans="1:10" hidden="1">
      <c r="A2992" t="s">
        <v>570</v>
      </c>
      <c r="B2992">
        <v>349</v>
      </c>
      <c r="C2992" t="s">
        <v>882</v>
      </c>
      <c r="D2992">
        <v>350</v>
      </c>
      <c r="E2992" t="s">
        <v>231</v>
      </c>
      <c r="F2992" t="s">
        <v>2311</v>
      </c>
      <c r="G2992" t="s">
        <v>2319</v>
      </c>
      <c r="H2992" t="s">
        <v>1312</v>
      </c>
      <c r="I2992" t="s">
        <v>1306</v>
      </c>
      <c r="J2992">
        <v>7.9399999999999998E-2</v>
      </c>
    </row>
    <row r="2993" spans="1:10" hidden="1">
      <c r="A2993" t="s">
        <v>570</v>
      </c>
      <c r="B2993">
        <v>349</v>
      </c>
      <c r="C2993" t="s">
        <v>882</v>
      </c>
      <c r="D2993">
        <v>350</v>
      </c>
      <c r="E2993" t="s">
        <v>231</v>
      </c>
      <c r="F2993" t="s">
        <v>2320</v>
      </c>
      <c r="G2993" t="s">
        <v>2321</v>
      </c>
      <c r="H2993" t="s">
        <v>1515</v>
      </c>
      <c r="I2993" t="s">
        <v>1306</v>
      </c>
      <c r="J2993">
        <v>0.69840000000000002</v>
      </c>
    </row>
    <row r="2994" spans="1:10" hidden="1">
      <c r="A2994" t="s">
        <v>570</v>
      </c>
      <c r="B2994">
        <v>349</v>
      </c>
      <c r="C2994" t="s">
        <v>882</v>
      </c>
      <c r="D2994">
        <v>350</v>
      </c>
      <c r="E2994" t="s">
        <v>231</v>
      </c>
      <c r="F2994" t="s">
        <v>2320</v>
      </c>
      <c r="G2994" t="s">
        <v>2298</v>
      </c>
      <c r="H2994" t="s">
        <v>1460</v>
      </c>
      <c r="I2994" t="s">
        <v>1306</v>
      </c>
      <c r="J2994">
        <v>0.3175</v>
      </c>
    </row>
    <row r="2995" spans="1:10" hidden="1">
      <c r="A2995" t="s">
        <v>570</v>
      </c>
      <c r="B2995">
        <v>349</v>
      </c>
      <c r="C2995" t="s">
        <v>882</v>
      </c>
      <c r="D2995">
        <v>350</v>
      </c>
      <c r="E2995" t="s">
        <v>231</v>
      </c>
      <c r="F2995" t="s">
        <v>2322</v>
      </c>
      <c r="G2995" t="s">
        <v>2323</v>
      </c>
      <c r="H2995" t="s">
        <v>1250</v>
      </c>
      <c r="I2995" t="s">
        <v>1306</v>
      </c>
      <c r="J2995">
        <v>0.15870000000000001</v>
      </c>
    </row>
    <row r="2996" spans="1:10" hidden="1">
      <c r="A2996" t="s">
        <v>570</v>
      </c>
      <c r="B2996">
        <v>349</v>
      </c>
      <c r="C2996" t="s">
        <v>882</v>
      </c>
      <c r="D2996">
        <v>350</v>
      </c>
      <c r="E2996" t="s">
        <v>231</v>
      </c>
      <c r="F2996" t="s">
        <v>2322</v>
      </c>
      <c r="G2996" t="s">
        <v>2328</v>
      </c>
      <c r="H2996" t="s">
        <v>2344</v>
      </c>
      <c r="I2996" t="s">
        <v>1306</v>
      </c>
      <c r="J2996">
        <v>3.1699999999999999E-2</v>
      </c>
    </row>
    <row r="2997" spans="1:10" hidden="1">
      <c r="A2997" t="s">
        <v>570</v>
      </c>
      <c r="B2997">
        <v>349</v>
      </c>
      <c r="C2997" t="s">
        <v>882</v>
      </c>
      <c r="D2997">
        <v>350</v>
      </c>
      <c r="E2997" t="s">
        <v>231</v>
      </c>
      <c r="F2997" t="s">
        <v>2322</v>
      </c>
      <c r="G2997" t="s">
        <v>2330</v>
      </c>
      <c r="H2997" t="s">
        <v>1395</v>
      </c>
      <c r="I2997" t="s">
        <v>1306</v>
      </c>
      <c r="J2997">
        <v>0.8095</v>
      </c>
    </row>
    <row r="2998" spans="1:10" hidden="1">
      <c r="A2998" t="s">
        <v>570</v>
      </c>
      <c r="B2998">
        <v>349</v>
      </c>
      <c r="C2998" t="s">
        <v>882</v>
      </c>
      <c r="D2998">
        <v>350</v>
      </c>
      <c r="E2998" t="s">
        <v>231</v>
      </c>
      <c r="F2998" t="s">
        <v>2332</v>
      </c>
      <c r="G2998" t="s">
        <v>2333</v>
      </c>
      <c r="H2998" t="s">
        <v>1521</v>
      </c>
      <c r="I2998" t="s">
        <v>1306</v>
      </c>
      <c r="J2998">
        <v>0.53969999999999996</v>
      </c>
    </row>
    <row r="2999" spans="1:10" hidden="1">
      <c r="A2999" t="s">
        <v>570</v>
      </c>
      <c r="B2999">
        <v>349</v>
      </c>
      <c r="C2999" t="s">
        <v>882</v>
      </c>
      <c r="D2999">
        <v>350</v>
      </c>
      <c r="E2999" t="s">
        <v>231</v>
      </c>
      <c r="F2999" t="s">
        <v>2332</v>
      </c>
      <c r="G2999" t="s">
        <v>2334</v>
      </c>
      <c r="H2999" t="s">
        <v>1253</v>
      </c>
      <c r="I2999" t="s">
        <v>1306</v>
      </c>
      <c r="J2999">
        <v>0.46029999999999999</v>
      </c>
    </row>
    <row r="3000" spans="1:10" hidden="1">
      <c r="A3000" t="s">
        <v>570</v>
      </c>
      <c r="B3000">
        <v>351</v>
      </c>
      <c r="C3000" t="s">
        <v>884</v>
      </c>
      <c r="D3000">
        <v>352</v>
      </c>
      <c r="E3000" t="s">
        <v>508</v>
      </c>
      <c r="F3000" t="s">
        <v>1243</v>
      </c>
      <c r="G3000" t="s">
        <v>1243</v>
      </c>
      <c r="H3000" t="s">
        <v>1279</v>
      </c>
      <c r="I3000" t="s">
        <v>1279</v>
      </c>
      <c r="J3000">
        <v>1</v>
      </c>
    </row>
    <row r="3001" spans="1:10" hidden="1">
      <c r="A3001" t="s">
        <v>570</v>
      </c>
      <c r="B3001">
        <v>351</v>
      </c>
      <c r="C3001" t="s">
        <v>884</v>
      </c>
      <c r="D3001">
        <v>352</v>
      </c>
      <c r="E3001" t="s">
        <v>508</v>
      </c>
      <c r="F3001" t="s">
        <v>2311</v>
      </c>
      <c r="G3001" t="s">
        <v>2312</v>
      </c>
      <c r="H3001" t="s">
        <v>1312</v>
      </c>
      <c r="I3001" t="s">
        <v>1279</v>
      </c>
      <c r="J3001">
        <v>7.5800000000000006E-2</v>
      </c>
    </row>
    <row r="3002" spans="1:10" hidden="1">
      <c r="A3002" t="s">
        <v>570</v>
      </c>
      <c r="B3002">
        <v>351</v>
      </c>
      <c r="C3002" t="s">
        <v>884</v>
      </c>
      <c r="D3002">
        <v>352</v>
      </c>
      <c r="E3002" t="s">
        <v>508</v>
      </c>
      <c r="F3002" t="s">
        <v>2311</v>
      </c>
      <c r="G3002" t="s">
        <v>2313</v>
      </c>
      <c r="H3002" t="s">
        <v>2335</v>
      </c>
      <c r="I3002" t="s">
        <v>1279</v>
      </c>
      <c r="J3002">
        <v>6.0600000000000001E-2</v>
      </c>
    </row>
    <row r="3003" spans="1:10" hidden="1">
      <c r="A3003" t="s">
        <v>570</v>
      </c>
      <c r="B3003">
        <v>351</v>
      </c>
      <c r="C3003" t="s">
        <v>884</v>
      </c>
      <c r="D3003">
        <v>352</v>
      </c>
      <c r="E3003" t="s">
        <v>508</v>
      </c>
      <c r="F3003" t="s">
        <v>2311</v>
      </c>
      <c r="G3003" t="s">
        <v>2314</v>
      </c>
      <c r="H3003" t="s">
        <v>1312</v>
      </c>
      <c r="I3003" t="s">
        <v>1279</v>
      </c>
      <c r="J3003">
        <v>7.5800000000000006E-2</v>
      </c>
    </row>
    <row r="3004" spans="1:10" hidden="1">
      <c r="A3004" t="s">
        <v>570</v>
      </c>
      <c r="B3004">
        <v>351</v>
      </c>
      <c r="C3004" t="s">
        <v>884</v>
      </c>
      <c r="D3004">
        <v>352</v>
      </c>
      <c r="E3004" t="s">
        <v>508</v>
      </c>
      <c r="F3004" t="s">
        <v>2311</v>
      </c>
      <c r="G3004" t="s">
        <v>2315</v>
      </c>
      <c r="H3004" t="s">
        <v>1335</v>
      </c>
      <c r="I3004" t="s">
        <v>1279</v>
      </c>
      <c r="J3004">
        <v>0.1212</v>
      </c>
    </row>
    <row r="3005" spans="1:10" hidden="1">
      <c r="A3005" t="s">
        <v>570</v>
      </c>
      <c r="B3005">
        <v>351</v>
      </c>
      <c r="C3005" t="s">
        <v>884</v>
      </c>
      <c r="D3005">
        <v>352</v>
      </c>
      <c r="E3005" t="s">
        <v>508</v>
      </c>
      <c r="F3005" t="s">
        <v>2311</v>
      </c>
      <c r="G3005" t="s">
        <v>2316</v>
      </c>
      <c r="H3005" t="s">
        <v>1248</v>
      </c>
      <c r="I3005" t="s">
        <v>1279</v>
      </c>
      <c r="J3005">
        <v>9.0899999999999995E-2</v>
      </c>
    </row>
    <row r="3006" spans="1:10" hidden="1">
      <c r="A3006" t="s">
        <v>570</v>
      </c>
      <c r="B3006">
        <v>351</v>
      </c>
      <c r="C3006" t="s">
        <v>884</v>
      </c>
      <c r="D3006">
        <v>352</v>
      </c>
      <c r="E3006" t="s">
        <v>508</v>
      </c>
      <c r="F3006" t="s">
        <v>2311</v>
      </c>
      <c r="G3006" t="s">
        <v>2317</v>
      </c>
      <c r="H3006" t="s">
        <v>1401</v>
      </c>
      <c r="I3006" t="s">
        <v>1279</v>
      </c>
      <c r="J3006">
        <v>0.16669999999999999</v>
      </c>
    </row>
    <row r="3007" spans="1:10" hidden="1">
      <c r="A3007" t="s">
        <v>570</v>
      </c>
      <c r="B3007">
        <v>351</v>
      </c>
      <c r="C3007" t="s">
        <v>884</v>
      </c>
      <c r="D3007">
        <v>352</v>
      </c>
      <c r="E3007" t="s">
        <v>508</v>
      </c>
      <c r="F3007" t="s">
        <v>2311</v>
      </c>
      <c r="G3007" t="s">
        <v>2336</v>
      </c>
      <c r="H3007" t="s">
        <v>2335</v>
      </c>
      <c r="I3007" t="s">
        <v>1279</v>
      </c>
      <c r="J3007">
        <v>6.0600000000000001E-2</v>
      </c>
    </row>
    <row r="3008" spans="1:10" hidden="1">
      <c r="A3008" t="s">
        <v>570</v>
      </c>
      <c r="B3008">
        <v>351</v>
      </c>
      <c r="C3008" t="s">
        <v>884</v>
      </c>
      <c r="D3008">
        <v>352</v>
      </c>
      <c r="E3008" t="s">
        <v>508</v>
      </c>
      <c r="F3008" t="s">
        <v>2311</v>
      </c>
      <c r="G3008" t="s">
        <v>2337</v>
      </c>
      <c r="H3008" t="s">
        <v>1401</v>
      </c>
      <c r="I3008" t="s">
        <v>1279</v>
      </c>
      <c r="J3008">
        <v>0.16669999999999999</v>
      </c>
    </row>
    <row r="3009" spans="1:10" hidden="1">
      <c r="A3009" t="s">
        <v>570</v>
      </c>
      <c r="B3009">
        <v>351</v>
      </c>
      <c r="C3009" t="s">
        <v>884</v>
      </c>
      <c r="D3009">
        <v>352</v>
      </c>
      <c r="E3009" t="s">
        <v>508</v>
      </c>
      <c r="F3009" t="s">
        <v>2311</v>
      </c>
      <c r="G3009" t="s">
        <v>2318</v>
      </c>
      <c r="H3009" t="s">
        <v>1335</v>
      </c>
      <c r="I3009" t="s">
        <v>1279</v>
      </c>
      <c r="J3009">
        <v>0.1212</v>
      </c>
    </row>
    <row r="3010" spans="1:10" hidden="1">
      <c r="A3010" t="s">
        <v>570</v>
      </c>
      <c r="B3010">
        <v>351</v>
      </c>
      <c r="C3010" t="s">
        <v>884</v>
      </c>
      <c r="D3010">
        <v>352</v>
      </c>
      <c r="E3010" t="s">
        <v>508</v>
      </c>
      <c r="F3010" t="s">
        <v>2311</v>
      </c>
      <c r="G3010" t="s">
        <v>2319</v>
      </c>
      <c r="H3010" t="s">
        <v>2335</v>
      </c>
      <c r="I3010" t="s">
        <v>1279</v>
      </c>
      <c r="J3010">
        <v>6.0600000000000001E-2</v>
      </c>
    </row>
    <row r="3011" spans="1:10" hidden="1">
      <c r="A3011" t="s">
        <v>570</v>
      </c>
      <c r="B3011">
        <v>351</v>
      </c>
      <c r="C3011" t="s">
        <v>884</v>
      </c>
      <c r="D3011">
        <v>352</v>
      </c>
      <c r="E3011" t="s">
        <v>508</v>
      </c>
      <c r="F3011" t="s">
        <v>2320</v>
      </c>
      <c r="G3011" t="s">
        <v>2321</v>
      </c>
      <c r="H3011" t="s">
        <v>1335</v>
      </c>
      <c r="I3011" t="s">
        <v>1279</v>
      </c>
      <c r="J3011">
        <v>0.1212</v>
      </c>
    </row>
    <row r="3012" spans="1:10" hidden="1">
      <c r="A3012" t="s">
        <v>570</v>
      </c>
      <c r="B3012">
        <v>351</v>
      </c>
      <c r="C3012" t="s">
        <v>884</v>
      </c>
      <c r="D3012">
        <v>352</v>
      </c>
      <c r="E3012" t="s">
        <v>508</v>
      </c>
      <c r="F3012" t="s">
        <v>2320</v>
      </c>
      <c r="G3012" t="s">
        <v>2298</v>
      </c>
      <c r="H3012" t="s">
        <v>1298</v>
      </c>
      <c r="I3012" t="s">
        <v>1279</v>
      </c>
      <c r="J3012">
        <v>0.2273</v>
      </c>
    </row>
    <row r="3013" spans="1:10" hidden="1">
      <c r="A3013" t="s">
        <v>570</v>
      </c>
      <c r="B3013">
        <v>351</v>
      </c>
      <c r="C3013" t="s">
        <v>884</v>
      </c>
      <c r="D3013">
        <v>352</v>
      </c>
      <c r="E3013" t="s">
        <v>508</v>
      </c>
      <c r="F3013" t="s">
        <v>2322</v>
      </c>
      <c r="G3013" t="s">
        <v>2323</v>
      </c>
      <c r="H3013" t="s">
        <v>2324</v>
      </c>
      <c r="I3013" t="s">
        <v>1279</v>
      </c>
      <c r="J3013">
        <v>1.52E-2</v>
      </c>
    </row>
    <row r="3014" spans="1:10" hidden="1">
      <c r="A3014" t="s">
        <v>570</v>
      </c>
      <c r="B3014">
        <v>351</v>
      </c>
      <c r="C3014" t="s">
        <v>884</v>
      </c>
      <c r="D3014">
        <v>352</v>
      </c>
      <c r="E3014" t="s">
        <v>508</v>
      </c>
      <c r="F3014" t="s">
        <v>2322</v>
      </c>
      <c r="G3014" t="s">
        <v>2325</v>
      </c>
      <c r="H3014" t="s">
        <v>2324</v>
      </c>
      <c r="I3014" t="s">
        <v>1279</v>
      </c>
      <c r="J3014">
        <v>1.52E-2</v>
      </c>
    </row>
    <row r="3015" spans="1:10" hidden="1">
      <c r="A3015" t="s">
        <v>570</v>
      </c>
      <c r="B3015">
        <v>351</v>
      </c>
      <c r="C3015" t="s">
        <v>884</v>
      </c>
      <c r="D3015">
        <v>352</v>
      </c>
      <c r="E3015" t="s">
        <v>508</v>
      </c>
      <c r="F3015" t="s">
        <v>2322</v>
      </c>
      <c r="G3015" t="s">
        <v>2326</v>
      </c>
      <c r="H3015" t="s">
        <v>2324</v>
      </c>
      <c r="I3015" t="s">
        <v>1279</v>
      </c>
      <c r="J3015">
        <v>1.52E-2</v>
      </c>
    </row>
    <row r="3016" spans="1:10" hidden="1">
      <c r="A3016" t="s">
        <v>570</v>
      </c>
      <c r="B3016">
        <v>351</v>
      </c>
      <c r="C3016" t="s">
        <v>884</v>
      </c>
      <c r="D3016">
        <v>352</v>
      </c>
      <c r="E3016" t="s">
        <v>508</v>
      </c>
      <c r="F3016" t="s">
        <v>2322</v>
      </c>
      <c r="G3016" t="s">
        <v>2327</v>
      </c>
      <c r="H3016" t="s">
        <v>2324</v>
      </c>
      <c r="I3016" t="s">
        <v>1279</v>
      </c>
      <c r="J3016">
        <v>1.52E-2</v>
      </c>
    </row>
    <row r="3017" spans="1:10" hidden="1">
      <c r="A3017" t="s">
        <v>570</v>
      </c>
      <c r="B3017">
        <v>351</v>
      </c>
      <c r="C3017" t="s">
        <v>884</v>
      </c>
      <c r="D3017">
        <v>352</v>
      </c>
      <c r="E3017" t="s">
        <v>508</v>
      </c>
      <c r="F3017" t="s">
        <v>2322</v>
      </c>
      <c r="G3017" t="s">
        <v>2330</v>
      </c>
      <c r="H3017" t="s">
        <v>1439</v>
      </c>
      <c r="I3017" t="s">
        <v>1279</v>
      </c>
      <c r="J3017">
        <v>0.93940000000000001</v>
      </c>
    </row>
    <row r="3018" spans="1:10" hidden="1">
      <c r="A3018" t="s">
        <v>570</v>
      </c>
      <c r="B3018">
        <v>351</v>
      </c>
      <c r="C3018" t="s">
        <v>884</v>
      </c>
      <c r="D3018">
        <v>352</v>
      </c>
      <c r="E3018" t="s">
        <v>508</v>
      </c>
      <c r="F3018" t="s">
        <v>2332</v>
      </c>
      <c r="G3018" t="s">
        <v>2333</v>
      </c>
      <c r="H3018" t="s">
        <v>1244</v>
      </c>
      <c r="I3018" t="s">
        <v>1279</v>
      </c>
      <c r="J3018">
        <v>0.53029999999999999</v>
      </c>
    </row>
    <row r="3019" spans="1:10" hidden="1">
      <c r="A3019" t="s">
        <v>570</v>
      </c>
      <c r="B3019">
        <v>351</v>
      </c>
      <c r="C3019" t="s">
        <v>884</v>
      </c>
      <c r="D3019">
        <v>352</v>
      </c>
      <c r="E3019" t="s">
        <v>508</v>
      </c>
      <c r="F3019" t="s">
        <v>2332</v>
      </c>
      <c r="G3019" t="s">
        <v>2334</v>
      </c>
      <c r="H3019" t="s">
        <v>1399</v>
      </c>
      <c r="I3019" t="s">
        <v>1279</v>
      </c>
      <c r="J3019">
        <v>0.46970000000000001</v>
      </c>
    </row>
    <row r="3020" spans="1:10" hidden="1">
      <c r="A3020" t="s">
        <v>570</v>
      </c>
      <c r="B3020">
        <v>353</v>
      </c>
      <c r="C3020" t="s">
        <v>885</v>
      </c>
      <c r="D3020">
        <v>354</v>
      </c>
      <c r="E3020" t="s">
        <v>509</v>
      </c>
      <c r="F3020" t="s">
        <v>1243</v>
      </c>
      <c r="G3020" t="s">
        <v>1243</v>
      </c>
      <c r="H3020" t="s">
        <v>1310</v>
      </c>
      <c r="I3020" t="s">
        <v>1310</v>
      </c>
      <c r="J3020">
        <v>1</v>
      </c>
    </row>
    <row r="3021" spans="1:10" hidden="1">
      <c r="A3021" t="s">
        <v>570</v>
      </c>
      <c r="B3021">
        <v>353</v>
      </c>
      <c r="C3021" t="s">
        <v>885</v>
      </c>
      <c r="D3021">
        <v>354</v>
      </c>
      <c r="E3021" t="s">
        <v>509</v>
      </c>
      <c r="F3021" t="s">
        <v>2311</v>
      </c>
      <c r="G3021" t="s">
        <v>2312</v>
      </c>
      <c r="H3021" t="s">
        <v>1352</v>
      </c>
      <c r="I3021" t="s">
        <v>1310</v>
      </c>
      <c r="J3021">
        <v>9.8599999999999993E-2</v>
      </c>
    </row>
    <row r="3022" spans="1:10" hidden="1">
      <c r="A3022" t="s">
        <v>570</v>
      </c>
      <c r="B3022">
        <v>353</v>
      </c>
      <c r="C3022" t="s">
        <v>885</v>
      </c>
      <c r="D3022">
        <v>354</v>
      </c>
      <c r="E3022" t="s">
        <v>509</v>
      </c>
      <c r="F3022" t="s">
        <v>2311</v>
      </c>
      <c r="G3022" t="s">
        <v>2313</v>
      </c>
      <c r="H3022" t="s">
        <v>1248</v>
      </c>
      <c r="I3022" t="s">
        <v>1310</v>
      </c>
      <c r="J3022">
        <v>8.4500000000000006E-2</v>
      </c>
    </row>
    <row r="3023" spans="1:10" hidden="1">
      <c r="A3023" t="s">
        <v>570</v>
      </c>
      <c r="B3023">
        <v>353</v>
      </c>
      <c r="C3023" t="s">
        <v>885</v>
      </c>
      <c r="D3023">
        <v>354</v>
      </c>
      <c r="E3023" t="s">
        <v>509</v>
      </c>
      <c r="F3023" t="s">
        <v>2311</v>
      </c>
      <c r="G3023" t="s">
        <v>2314</v>
      </c>
      <c r="H3023" t="s">
        <v>1312</v>
      </c>
      <c r="I3023" t="s">
        <v>1310</v>
      </c>
      <c r="J3023">
        <v>7.0400000000000004E-2</v>
      </c>
    </row>
    <row r="3024" spans="1:10" hidden="1">
      <c r="A3024" t="s">
        <v>570</v>
      </c>
      <c r="B3024">
        <v>353</v>
      </c>
      <c r="C3024" t="s">
        <v>885</v>
      </c>
      <c r="D3024">
        <v>354</v>
      </c>
      <c r="E3024" t="s">
        <v>509</v>
      </c>
      <c r="F3024" t="s">
        <v>2311</v>
      </c>
      <c r="G3024" t="s">
        <v>2315</v>
      </c>
      <c r="H3024" t="s">
        <v>1252</v>
      </c>
      <c r="I3024" t="s">
        <v>1310</v>
      </c>
      <c r="J3024">
        <v>0.1268</v>
      </c>
    </row>
    <row r="3025" spans="1:10" hidden="1">
      <c r="A3025" t="s">
        <v>570</v>
      </c>
      <c r="B3025">
        <v>353</v>
      </c>
      <c r="C3025" t="s">
        <v>885</v>
      </c>
      <c r="D3025">
        <v>354</v>
      </c>
      <c r="E3025" t="s">
        <v>509</v>
      </c>
      <c r="F3025" t="s">
        <v>2311</v>
      </c>
      <c r="G3025" t="s">
        <v>2316</v>
      </c>
      <c r="H3025" t="s">
        <v>1335</v>
      </c>
      <c r="I3025" t="s">
        <v>1310</v>
      </c>
      <c r="J3025">
        <v>0.11269999999999999</v>
      </c>
    </row>
    <row r="3026" spans="1:10" hidden="1">
      <c r="A3026" t="s">
        <v>570</v>
      </c>
      <c r="B3026">
        <v>353</v>
      </c>
      <c r="C3026" t="s">
        <v>885</v>
      </c>
      <c r="D3026">
        <v>354</v>
      </c>
      <c r="E3026" t="s">
        <v>509</v>
      </c>
      <c r="F3026" t="s">
        <v>2311</v>
      </c>
      <c r="G3026" t="s">
        <v>2317</v>
      </c>
      <c r="H3026" t="s">
        <v>1252</v>
      </c>
      <c r="I3026" t="s">
        <v>1310</v>
      </c>
      <c r="J3026">
        <v>0.1268</v>
      </c>
    </row>
    <row r="3027" spans="1:10" hidden="1">
      <c r="A3027" t="s">
        <v>570</v>
      </c>
      <c r="B3027">
        <v>353</v>
      </c>
      <c r="C3027" t="s">
        <v>885</v>
      </c>
      <c r="D3027">
        <v>354</v>
      </c>
      <c r="E3027" t="s">
        <v>509</v>
      </c>
      <c r="F3027" t="s">
        <v>2311</v>
      </c>
      <c r="G3027" t="s">
        <v>2336</v>
      </c>
      <c r="H3027" t="s">
        <v>1352</v>
      </c>
      <c r="I3027" t="s">
        <v>1310</v>
      </c>
      <c r="J3027">
        <v>9.8599999999999993E-2</v>
      </c>
    </row>
    <row r="3028" spans="1:10" hidden="1">
      <c r="A3028" t="s">
        <v>570</v>
      </c>
      <c r="B3028">
        <v>353</v>
      </c>
      <c r="C3028" t="s">
        <v>885</v>
      </c>
      <c r="D3028">
        <v>354</v>
      </c>
      <c r="E3028" t="s">
        <v>509</v>
      </c>
      <c r="F3028" t="s">
        <v>2311</v>
      </c>
      <c r="G3028" t="s">
        <v>2337</v>
      </c>
      <c r="H3028" t="s">
        <v>1248</v>
      </c>
      <c r="I3028" t="s">
        <v>1310</v>
      </c>
      <c r="J3028">
        <v>8.4500000000000006E-2</v>
      </c>
    </row>
    <row r="3029" spans="1:10" hidden="1">
      <c r="A3029" t="s">
        <v>570</v>
      </c>
      <c r="B3029">
        <v>353</v>
      </c>
      <c r="C3029" t="s">
        <v>885</v>
      </c>
      <c r="D3029">
        <v>354</v>
      </c>
      <c r="E3029" t="s">
        <v>509</v>
      </c>
      <c r="F3029" t="s">
        <v>2311</v>
      </c>
      <c r="G3029" t="s">
        <v>2318</v>
      </c>
      <c r="H3029" t="s">
        <v>1352</v>
      </c>
      <c r="I3029" t="s">
        <v>1310</v>
      </c>
      <c r="J3029">
        <v>9.8599999999999993E-2</v>
      </c>
    </row>
    <row r="3030" spans="1:10" hidden="1">
      <c r="A3030" t="s">
        <v>570</v>
      </c>
      <c r="B3030">
        <v>353</v>
      </c>
      <c r="C3030" t="s">
        <v>885</v>
      </c>
      <c r="D3030">
        <v>354</v>
      </c>
      <c r="E3030" t="s">
        <v>509</v>
      </c>
      <c r="F3030" t="s">
        <v>2311</v>
      </c>
      <c r="G3030" t="s">
        <v>2319</v>
      </c>
      <c r="H3030" t="s">
        <v>1352</v>
      </c>
      <c r="I3030" t="s">
        <v>1310</v>
      </c>
      <c r="J3030">
        <v>9.8599999999999993E-2</v>
      </c>
    </row>
    <row r="3031" spans="1:10" hidden="1">
      <c r="A3031" t="s">
        <v>570</v>
      </c>
      <c r="B3031">
        <v>353</v>
      </c>
      <c r="C3031" t="s">
        <v>885</v>
      </c>
      <c r="D3031">
        <v>354</v>
      </c>
      <c r="E3031" t="s">
        <v>509</v>
      </c>
      <c r="F3031" t="s">
        <v>2320</v>
      </c>
      <c r="G3031" t="s">
        <v>2321</v>
      </c>
      <c r="H3031" t="s">
        <v>1244</v>
      </c>
      <c r="I3031" t="s">
        <v>1310</v>
      </c>
      <c r="J3031">
        <v>0.49299999999999999</v>
      </c>
    </row>
    <row r="3032" spans="1:10" hidden="1">
      <c r="A3032" t="s">
        <v>570</v>
      </c>
      <c r="B3032">
        <v>353</v>
      </c>
      <c r="C3032" t="s">
        <v>885</v>
      </c>
      <c r="D3032">
        <v>354</v>
      </c>
      <c r="E3032" t="s">
        <v>509</v>
      </c>
      <c r="F3032" t="s">
        <v>2320</v>
      </c>
      <c r="G3032" t="s">
        <v>2298</v>
      </c>
      <c r="H3032" t="s">
        <v>1333</v>
      </c>
      <c r="I3032" t="s">
        <v>1310</v>
      </c>
      <c r="J3032">
        <v>0.2394</v>
      </c>
    </row>
    <row r="3033" spans="1:10" hidden="1">
      <c r="A3033" t="s">
        <v>570</v>
      </c>
      <c r="B3033">
        <v>353</v>
      </c>
      <c r="C3033" t="s">
        <v>885</v>
      </c>
      <c r="D3033">
        <v>354</v>
      </c>
      <c r="E3033" t="s">
        <v>509</v>
      </c>
      <c r="F3033" t="s">
        <v>2322</v>
      </c>
      <c r="G3033" t="s">
        <v>2323</v>
      </c>
      <c r="H3033" t="s">
        <v>2329</v>
      </c>
      <c r="I3033" t="s">
        <v>1310</v>
      </c>
      <c r="J3033">
        <v>4.2299999999999997E-2</v>
      </c>
    </row>
    <row r="3034" spans="1:10" hidden="1">
      <c r="A3034" t="s">
        <v>570</v>
      </c>
      <c r="B3034">
        <v>353</v>
      </c>
      <c r="C3034" t="s">
        <v>885</v>
      </c>
      <c r="D3034">
        <v>354</v>
      </c>
      <c r="E3034" t="s">
        <v>509</v>
      </c>
      <c r="F3034" t="s">
        <v>2322</v>
      </c>
      <c r="G3034" t="s">
        <v>2328</v>
      </c>
      <c r="H3034" t="s">
        <v>1248</v>
      </c>
      <c r="I3034" t="s">
        <v>1310</v>
      </c>
      <c r="J3034">
        <v>8.4500000000000006E-2</v>
      </c>
    </row>
    <row r="3035" spans="1:10" hidden="1">
      <c r="A3035" t="s">
        <v>570</v>
      </c>
      <c r="B3035">
        <v>353</v>
      </c>
      <c r="C3035" t="s">
        <v>885</v>
      </c>
      <c r="D3035">
        <v>354</v>
      </c>
      <c r="E3035" t="s">
        <v>509</v>
      </c>
      <c r="F3035" t="s">
        <v>2322</v>
      </c>
      <c r="G3035" t="s">
        <v>2330</v>
      </c>
      <c r="H3035" t="s">
        <v>1439</v>
      </c>
      <c r="I3035" t="s">
        <v>1310</v>
      </c>
      <c r="J3035">
        <v>0.87319999999999998</v>
      </c>
    </row>
    <row r="3036" spans="1:10" hidden="1">
      <c r="A3036" t="s">
        <v>570</v>
      </c>
      <c r="B3036">
        <v>353</v>
      </c>
      <c r="C3036" t="s">
        <v>885</v>
      </c>
      <c r="D3036">
        <v>354</v>
      </c>
      <c r="E3036" t="s">
        <v>509</v>
      </c>
      <c r="F3036" t="s">
        <v>2332</v>
      </c>
      <c r="G3036" t="s">
        <v>2333</v>
      </c>
      <c r="H3036" t="s">
        <v>1244</v>
      </c>
      <c r="I3036" t="s">
        <v>1310</v>
      </c>
      <c r="J3036">
        <v>0.49299999999999999</v>
      </c>
    </row>
    <row r="3037" spans="1:10" hidden="1">
      <c r="A3037" t="s">
        <v>570</v>
      </c>
      <c r="B3037">
        <v>353</v>
      </c>
      <c r="C3037" t="s">
        <v>885</v>
      </c>
      <c r="D3037">
        <v>354</v>
      </c>
      <c r="E3037" t="s">
        <v>509</v>
      </c>
      <c r="F3037" t="s">
        <v>2332</v>
      </c>
      <c r="G3037" t="s">
        <v>2334</v>
      </c>
      <c r="H3037" t="s">
        <v>1251</v>
      </c>
      <c r="I3037" t="s">
        <v>1310</v>
      </c>
      <c r="J3037">
        <v>0.50700000000000001</v>
      </c>
    </row>
    <row r="3038" spans="1:10" hidden="1">
      <c r="A3038" t="s">
        <v>570</v>
      </c>
      <c r="B3038">
        <v>1013</v>
      </c>
      <c r="C3038" t="s">
        <v>678</v>
      </c>
      <c r="D3038">
        <v>1014</v>
      </c>
      <c r="E3038" t="s">
        <v>210</v>
      </c>
      <c r="F3038" t="s">
        <v>1243</v>
      </c>
      <c r="G3038" t="s">
        <v>1243</v>
      </c>
      <c r="H3038" t="s">
        <v>1403</v>
      </c>
      <c r="I3038" t="s">
        <v>1403</v>
      </c>
      <c r="J3038">
        <v>1</v>
      </c>
    </row>
    <row r="3039" spans="1:10" hidden="1">
      <c r="A3039" t="s">
        <v>570</v>
      </c>
      <c r="B3039">
        <v>1013</v>
      </c>
      <c r="C3039" t="s">
        <v>678</v>
      </c>
      <c r="D3039">
        <v>1014</v>
      </c>
      <c r="E3039" t="s">
        <v>210</v>
      </c>
      <c r="F3039" t="s">
        <v>2311</v>
      </c>
      <c r="G3039" t="s">
        <v>2312</v>
      </c>
      <c r="H3039" t="s">
        <v>1401</v>
      </c>
      <c r="I3039" t="s">
        <v>1403</v>
      </c>
      <c r="J3039">
        <v>8.2100000000000006E-2</v>
      </c>
    </row>
    <row r="3040" spans="1:10" hidden="1">
      <c r="A3040" t="s">
        <v>570</v>
      </c>
      <c r="B3040">
        <v>1013</v>
      </c>
      <c r="C3040" t="s">
        <v>678</v>
      </c>
      <c r="D3040">
        <v>1014</v>
      </c>
      <c r="E3040" t="s">
        <v>210</v>
      </c>
      <c r="F3040" t="s">
        <v>2311</v>
      </c>
      <c r="G3040" t="s">
        <v>2313</v>
      </c>
      <c r="H3040" t="s">
        <v>1250</v>
      </c>
      <c r="I3040" t="s">
        <v>1403</v>
      </c>
      <c r="J3040">
        <v>7.46E-2</v>
      </c>
    </row>
    <row r="3041" spans="1:10" hidden="1">
      <c r="A3041" t="s">
        <v>570</v>
      </c>
      <c r="B3041">
        <v>1013</v>
      </c>
      <c r="C3041" t="s">
        <v>678</v>
      </c>
      <c r="D3041">
        <v>1014</v>
      </c>
      <c r="E3041" t="s">
        <v>210</v>
      </c>
      <c r="F3041" t="s">
        <v>2311</v>
      </c>
      <c r="G3041" t="s">
        <v>2314</v>
      </c>
      <c r="H3041" t="s">
        <v>1261</v>
      </c>
      <c r="I3041" t="s">
        <v>1403</v>
      </c>
      <c r="J3041">
        <v>0.16420000000000001</v>
      </c>
    </row>
    <row r="3042" spans="1:10" hidden="1">
      <c r="A3042" t="s">
        <v>570</v>
      </c>
      <c r="B3042">
        <v>1013</v>
      </c>
      <c r="C3042" t="s">
        <v>678</v>
      </c>
      <c r="D3042">
        <v>1014</v>
      </c>
      <c r="E3042" t="s">
        <v>210</v>
      </c>
      <c r="F3042" t="s">
        <v>2311</v>
      </c>
      <c r="G3042" t="s">
        <v>2315</v>
      </c>
      <c r="H3042" t="s">
        <v>1401</v>
      </c>
      <c r="I3042" t="s">
        <v>1403</v>
      </c>
      <c r="J3042">
        <v>8.2100000000000006E-2</v>
      </c>
    </row>
    <row r="3043" spans="1:10" hidden="1">
      <c r="A3043" t="s">
        <v>570</v>
      </c>
      <c r="B3043">
        <v>1013</v>
      </c>
      <c r="C3043" t="s">
        <v>678</v>
      </c>
      <c r="D3043">
        <v>1014</v>
      </c>
      <c r="E3043" t="s">
        <v>210</v>
      </c>
      <c r="F3043" t="s">
        <v>2311</v>
      </c>
      <c r="G3043" t="s">
        <v>2316</v>
      </c>
      <c r="H3043" t="s">
        <v>1591</v>
      </c>
      <c r="I3043" t="s">
        <v>1403</v>
      </c>
      <c r="J3043">
        <v>0.11940000000000001</v>
      </c>
    </row>
    <row r="3044" spans="1:10" hidden="1">
      <c r="A3044" t="s">
        <v>570</v>
      </c>
      <c r="B3044">
        <v>1013</v>
      </c>
      <c r="C3044" t="s">
        <v>678</v>
      </c>
      <c r="D3044">
        <v>1014</v>
      </c>
      <c r="E3044" t="s">
        <v>210</v>
      </c>
      <c r="F3044" t="s">
        <v>2311</v>
      </c>
      <c r="G3044" t="s">
        <v>2317</v>
      </c>
      <c r="H3044" t="s">
        <v>1261</v>
      </c>
      <c r="I3044" t="s">
        <v>1403</v>
      </c>
      <c r="J3044">
        <v>0.16420000000000001</v>
      </c>
    </row>
    <row r="3045" spans="1:10" hidden="1">
      <c r="A3045" t="s">
        <v>570</v>
      </c>
      <c r="B3045">
        <v>1013</v>
      </c>
      <c r="C3045" t="s">
        <v>678</v>
      </c>
      <c r="D3045">
        <v>1014</v>
      </c>
      <c r="E3045" t="s">
        <v>210</v>
      </c>
      <c r="F3045" t="s">
        <v>2311</v>
      </c>
      <c r="G3045" t="s">
        <v>2336</v>
      </c>
      <c r="H3045" t="s">
        <v>1401</v>
      </c>
      <c r="I3045" t="s">
        <v>1403</v>
      </c>
      <c r="J3045">
        <v>8.2100000000000006E-2</v>
      </c>
    </row>
    <row r="3046" spans="1:10" hidden="1">
      <c r="A3046" t="s">
        <v>570</v>
      </c>
      <c r="B3046">
        <v>1013</v>
      </c>
      <c r="C3046" t="s">
        <v>678</v>
      </c>
      <c r="D3046">
        <v>1014</v>
      </c>
      <c r="E3046" t="s">
        <v>210</v>
      </c>
      <c r="F3046" t="s">
        <v>2311</v>
      </c>
      <c r="G3046" t="s">
        <v>2337</v>
      </c>
      <c r="H3046" t="s">
        <v>1357</v>
      </c>
      <c r="I3046" t="s">
        <v>1403</v>
      </c>
      <c r="J3046">
        <v>8.9599999999999999E-2</v>
      </c>
    </row>
    <row r="3047" spans="1:10" hidden="1">
      <c r="A3047" t="s">
        <v>570</v>
      </c>
      <c r="B3047">
        <v>1013</v>
      </c>
      <c r="C3047" t="s">
        <v>678</v>
      </c>
      <c r="D3047">
        <v>1014</v>
      </c>
      <c r="E3047" t="s">
        <v>210</v>
      </c>
      <c r="F3047" t="s">
        <v>2311</v>
      </c>
      <c r="G3047" t="s">
        <v>2318</v>
      </c>
      <c r="H3047" t="s">
        <v>1250</v>
      </c>
      <c r="I3047" t="s">
        <v>1403</v>
      </c>
      <c r="J3047">
        <v>7.46E-2</v>
      </c>
    </row>
    <row r="3048" spans="1:10" hidden="1">
      <c r="A3048" t="s">
        <v>570</v>
      </c>
      <c r="B3048">
        <v>1013</v>
      </c>
      <c r="C3048" t="s">
        <v>678</v>
      </c>
      <c r="D3048">
        <v>1014</v>
      </c>
      <c r="E3048" t="s">
        <v>210</v>
      </c>
      <c r="F3048" t="s">
        <v>2311</v>
      </c>
      <c r="G3048" t="s">
        <v>2319</v>
      </c>
      <c r="H3048" t="s">
        <v>1252</v>
      </c>
      <c r="I3048" t="s">
        <v>1403</v>
      </c>
      <c r="J3048">
        <v>6.7199999999999996E-2</v>
      </c>
    </row>
    <row r="3049" spans="1:10" hidden="1">
      <c r="A3049" t="s">
        <v>570</v>
      </c>
      <c r="B3049">
        <v>1013</v>
      </c>
      <c r="C3049" t="s">
        <v>678</v>
      </c>
      <c r="D3049">
        <v>1014</v>
      </c>
      <c r="E3049" t="s">
        <v>210</v>
      </c>
      <c r="F3049" t="s">
        <v>2320</v>
      </c>
      <c r="G3049" t="s">
        <v>2321</v>
      </c>
      <c r="H3049" t="s">
        <v>1429</v>
      </c>
      <c r="I3049" t="s">
        <v>1403</v>
      </c>
      <c r="J3049">
        <v>0.82089999999999996</v>
      </c>
    </row>
    <row r="3050" spans="1:10" hidden="1">
      <c r="A3050" t="s">
        <v>570</v>
      </c>
      <c r="B3050">
        <v>1013</v>
      </c>
      <c r="C3050" t="s">
        <v>678</v>
      </c>
      <c r="D3050">
        <v>1014</v>
      </c>
      <c r="E3050" t="s">
        <v>210</v>
      </c>
      <c r="F3050" t="s">
        <v>2320</v>
      </c>
      <c r="G3050" t="s">
        <v>2345</v>
      </c>
      <c r="H3050" t="s">
        <v>1256</v>
      </c>
      <c r="I3050" t="s">
        <v>1403</v>
      </c>
      <c r="J3050">
        <v>0.1045</v>
      </c>
    </row>
    <row r="3051" spans="1:10" hidden="1">
      <c r="A3051" t="s">
        <v>570</v>
      </c>
      <c r="B3051">
        <v>1013</v>
      </c>
      <c r="C3051" t="s">
        <v>678</v>
      </c>
      <c r="D3051">
        <v>1014</v>
      </c>
      <c r="E3051" t="s">
        <v>210</v>
      </c>
      <c r="F3051" t="s">
        <v>2320</v>
      </c>
      <c r="G3051" t="s">
        <v>2339</v>
      </c>
      <c r="H3051" t="s">
        <v>1641</v>
      </c>
      <c r="I3051" t="s">
        <v>1403</v>
      </c>
      <c r="J3051">
        <v>0.84330000000000005</v>
      </c>
    </row>
    <row r="3052" spans="1:10" hidden="1">
      <c r="A3052" t="s">
        <v>570</v>
      </c>
      <c r="B3052">
        <v>1013</v>
      </c>
      <c r="C3052" t="s">
        <v>678</v>
      </c>
      <c r="D3052">
        <v>1014</v>
      </c>
      <c r="E3052" t="s">
        <v>210</v>
      </c>
      <c r="F3052" t="s">
        <v>2320</v>
      </c>
      <c r="G3052" t="s">
        <v>2298</v>
      </c>
      <c r="H3052" t="s">
        <v>1334</v>
      </c>
      <c r="I3052" t="s">
        <v>1403</v>
      </c>
      <c r="J3052">
        <v>0.35820000000000002</v>
      </c>
    </row>
    <row r="3053" spans="1:10" hidden="1">
      <c r="A3053" t="s">
        <v>570</v>
      </c>
      <c r="B3053">
        <v>1013</v>
      </c>
      <c r="C3053" t="s">
        <v>678</v>
      </c>
      <c r="D3053">
        <v>1014</v>
      </c>
      <c r="E3053" t="s">
        <v>210</v>
      </c>
      <c r="F3053" t="s">
        <v>2322</v>
      </c>
      <c r="G3053" t="s">
        <v>2323</v>
      </c>
      <c r="H3053" t="s">
        <v>1258</v>
      </c>
      <c r="I3053" t="s">
        <v>1403</v>
      </c>
      <c r="J3053">
        <v>0.79849999999999999</v>
      </c>
    </row>
    <row r="3054" spans="1:10" hidden="1">
      <c r="A3054" t="s">
        <v>570</v>
      </c>
      <c r="B3054">
        <v>1013</v>
      </c>
      <c r="C3054" t="s">
        <v>678</v>
      </c>
      <c r="D3054">
        <v>1014</v>
      </c>
      <c r="E3054" t="s">
        <v>210</v>
      </c>
      <c r="F3054" t="s">
        <v>2322</v>
      </c>
      <c r="G3054" t="s">
        <v>2327</v>
      </c>
      <c r="H3054" t="s">
        <v>2329</v>
      </c>
      <c r="I3054" t="s">
        <v>1403</v>
      </c>
      <c r="J3054">
        <v>2.24E-2</v>
      </c>
    </row>
    <row r="3055" spans="1:10" hidden="1">
      <c r="A3055" t="s">
        <v>570</v>
      </c>
      <c r="B3055">
        <v>1013</v>
      </c>
      <c r="C3055" t="s">
        <v>678</v>
      </c>
      <c r="D3055">
        <v>1014</v>
      </c>
      <c r="E3055" t="s">
        <v>210</v>
      </c>
      <c r="F3055" t="s">
        <v>2322</v>
      </c>
      <c r="G3055" t="s">
        <v>2328</v>
      </c>
      <c r="H3055" t="s">
        <v>1549</v>
      </c>
      <c r="I3055" t="s">
        <v>1403</v>
      </c>
      <c r="J3055">
        <v>0.1716</v>
      </c>
    </row>
    <row r="3056" spans="1:10" hidden="1">
      <c r="A3056" t="s">
        <v>570</v>
      </c>
      <c r="B3056">
        <v>1013</v>
      </c>
      <c r="C3056" t="s">
        <v>678</v>
      </c>
      <c r="D3056">
        <v>1014</v>
      </c>
      <c r="E3056" t="s">
        <v>210</v>
      </c>
      <c r="F3056" t="s">
        <v>2322</v>
      </c>
      <c r="G3056" t="s">
        <v>2330</v>
      </c>
      <c r="H3056" t="s">
        <v>2324</v>
      </c>
      <c r="I3056" t="s">
        <v>1403</v>
      </c>
      <c r="J3056">
        <v>7.4999999999999997E-3</v>
      </c>
    </row>
    <row r="3057" spans="1:10" hidden="1">
      <c r="A3057" t="s">
        <v>570</v>
      </c>
      <c r="B3057">
        <v>1013</v>
      </c>
      <c r="C3057" t="s">
        <v>678</v>
      </c>
      <c r="D3057">
        <v>1014</v>
      </c>
      <c r="E3057" t="s">
        <v>210</v>
      </c>
      <c r="F3057" t="s">
        <v>2332</v>
      </c>
      <c r="G3057" t="s">
        <v>2333</v>
      </c>
      <c r="H3057" t="s">
        <v>1348</v>
      </c>
      <c r="I3057" t="s">
        <v>1403</v>
      </c>
      <c r="J3057">
        <v>0.43280000000000002</v>
      </c>
    </row>
    <row r="3058" spans="1:10" hidden="1">
      <c r="A3058" t="s">
        <v>570</v>
      </c>
      <c r="B3058">
        <v>1013</v>
      </c>
      <c r="C3058" t="s">
        <v>678</v>
      </c>
      <c r="D3058">
        <v>1014</v>
      </c>
      <c r="E3058" t="s">
        <v>210</v>
      </c>
      <c r="F3058" t="s">
        <v>2332</v>
      </c>
      <c r="G3058" t="s">
        <v>2334</v>
      </c>
      <c r="H3058" t="s">
        <v>1267</v>
      </c>
      <c r="I3058" t="s">
        <v>1403</v>
      </c>
      <c r="J3058">
        <v>0.56720000000000004</v>
      </c>
    </row>
    <row r="3059" spans="1:10" hidden="1">
      <c r="A3059" t="s">
        <v>570</v>
      </c>
      <c r="B3059">
        <v>364</v>
      </c>
      <c r="C3059" t="s">
        <v>886</v>
      </c>
      <c r="D3059">
        <v>369</v>
      </c>
      <c r="E3059" t="s">
        <v>28</v>
      </c>
      <c r="F3059" t="s">
        <v>1243</v>
      </c>
      <c r="G3059" t="s">
        <v>1243</v>
      </c>
      <c r="H3059" t="s">
        <v>1457</v>
      </c>
      <c r="I3059" t="s">
        <v>1457</v>
      </c>
      <c r="J3059">
        <v>1</v>
      </c>
    </row>
    <row r="3060" spans="1:10" hidden="1">
      <c r="A3060" t="s">
        <v>570</v>
      </c>
      <c r="B3060">
        <v>364</v>
      </c>
      <c r="C3060" t="s">
        <v>886</v>
      </c>
      <c r="D3060">
        <v>369</v>
      </c>
      <c r="E3060" t="s">
        <v>28</v>
      </c>
      <c r="F3060" t="s">
        <v>2311</v>
      </c>
      <c r="G3060" t="s">
        <v>2312</v>
      </c>
      <c r="H3060" t="s">
        <v>1382</v>
      </c>
      <c r="I3060" t="s">
        <v>1457</v>
      </c>
      <c r="J3060">
        <v>0.17199999999999999</v>
      </c>
    </row>
    <row r="3061" spans="1:10" hidden="1">
      <c r="A3061" t="s">
        <v>570</v>
      </c>
      <c r="B3061">
        <v>364</v>
      </c>
      <c r="C3061" t="s">
        <v>886</v>
      </c>
      <c r="D3061">
        <v>369</v>
      </c>
      <c r="E3061" t="s">
        <v>28</v>
      </c>
      <c r="F3061" t="s">
        <v>2311</v>
      </c>
      <c r="G3061" t="s">
        <v>2313</v>
      </c>
      <c r="H3061" t="s">
        <v>1306</v>
      </c>
      <c r="I3061" t="s">
        <v>1457</v>
      </c>
      <c r="J3061">
        <v>0.1338</v>
      </c>
    </row>
    <row r="3062" spans="1:10" hidden="1">
      <c r="A3062" t="s">
        <v>570</v>
      </c>
      <c r="B3062">
        <v>364</v>
      </c>
      <c r="C3062" t="s">
        <v>886</v>
      </c>
      <c r="D3062">
        <v>369</v>
      </c>
      <c r="E3062" t="s">
        <v>28</v>
      </c>
      <c r="F3062" t="s">
        <v>2311</v>
      </c>
      <c r="G3062" t="s">
        <v>2314</v>
      </c>
      <c r="H3062" t="s">
        <v>1408</v>
      </c>
      <c r="I3062" t="s">
        <v>1457</v>
      </c>
      <c r="J3062">
        <v>0.1656</v>
      </c>
    </row>
    <row r="3063" spans="1:10" hidden="1">
      <c r="A3063" t="s">
        <v>570</v>
      </c>
      <c r="B3063">
        <v>364</v>
      </c>
      <c r="C3063" t="s">
        <v>886</v>
      </c>
      <c r="D3063">
        <v>369</v>
      </c>
      <c r="E3063" t="s">
        <v>28</v>
      </c>
      <c r="F3063" t="s">
        <v>2311</v>
      </c>
      <c r="G3063" t="s">
        <v>2315</v>
      </c>
      <c r="H3063" t="s">
        <v>1294</v>
      </c>
      <c r="I3063" t="s">
        <v>1457</v>
      </c>
      <c r="J3063">
        <v>0.155</v>
      </c>
    </row>
    <row r="3064" spans="1:10" hidden="1">
      <c r="A3064" t="s">
        <v>570</v>
      </c>
      <c r="B3064">
        <v>364</v>
      </c>
      <c r="C3064" t="s">
        <v>886</v>
      </c>
      <c r="D3064">
        <v>369</v>
      </c>
      <c r="E3064" t="s">
        <v>28</v>
      </c>
      <c r="F3064" t="s">
        <v>2311</v>
      </c>
      <c r="G3064" t="s">
        <v>2316</v>
      </c>
      <c r="H3064" t="s">
        <v>1283</v>
      </c>
      <c r="I3064" t="s">
        <v>1457</v>
      </c>
      <c r="J3064">
        <v>0.13589999999999999</v>
      </c>
    </row>
    <row r="3065" spans="1:10" hidden="1">
      <c r="A3065" t="s">
        <v>570</v>
      </c>
      <c r="B3065">
        <v>364</v>
      </c>
      <c r="C3065" t="s">
        <v>886</v>
      </c>
      <c r="D3065">
        <v>369</v>
      </c>
      <c r="E3065" t="s">
        <v>28</v>
      </c>
      <c r="F3065" t="s">
        <v>2311</v>
      </c>
      <c r="G3065" t="s">
        <v>2318</v>
      </c>
      <c r="H3065" t="s">
        <v>1538</v>
      </c>
      <c r="I3065" t="s">
        <v>1457</v>
      </c>
      <c r="J3065">
        <v>0.1699</v>
      </c>
    </row>
    <row r="3066" spans="1:10" hidden="1">
      <c r="A3066" t="s">
        <v>570</v>
      </c>
      <c r="B3066">
        <v>364</v>
      </c>
      <c r="C3066" t="s">
        <v>886</v>
      </c>
      <c r="D3066">
        <v>369</v>
      </c>
      <c r="E3066" t="s">
        <v>28</v>
      </c>
      <c r="F3066" t="s">
        <v>2311</v>
      </c>
      <c r="G3066" t="s">
        <v>2319</v>
      </c>
      <c r="H3066" t="s">
        <v>1410</v>
      </c>
      <c r="I3066" t="s">
        <v>1457</v>
      </c>
      <c r="J3066">
        <v>6.7900000000000002E-2</v>
      </c>
    </row>
    <row r="3067" spans="1:10" hidden="1">
      <c r="A3067" t="s">
        <v>570</v>
      </c>
      <c r="B3067">
        <v>364</v>
      </c>
      <c r="C3067" t="s">
        <v>886</v>
      </c>
      <c r="D3067">
        <v>369</v>
      </c>
      <c r="E3067" t="s">
        <v>28</v>
      </c>
      <c r="F3067" t="s">
        <v>2320</v>
      </c>
      <c r="G3067" t="s">
        <v>2321</v>
      </c>
      <c r="H3067" t="s">
        <v>1362</v>
      </c>
      <c r="I3067" t="s">
        <v>1457</v>
      </c>
      <c r="J3067">
        <v>0.39700000000000002</v>
      </c>
    </row>
    <row r="3068" spans="1:10" hidden="1">
      <c r="A3068" t="s">
        <v>570</v>
      </c>
      <c r="B3068">
        <v>364</v>
      </c>
      <c r="C3068" t="s">
        <v>886</v>
      </c>
      <c r="D3068">
        <v>369</v>
      </c>
      <c r="E3068" t="s">
        <v>28</v>
      </c>
      <c r="F3068" t="s">
        <v>2320</v>
      </c>
      <c r="G3068" t="s">
        <v>2338</v>
      </c>
      <c r="H3068" t="s">
        <v>1411</v>
      </c>
      <c r="I3068" t="s">
        <v>1457</v>
      </c>
      <c r="J3068">
        <v>7.0099999999999996E-2</v>
      </c>
    </row>
    <row r="3069" spans="1:10" hidden="1">
      <c r="A3069" t="s">
        <v>570</v>
      </c>
      <c r="B3069">
        <v>364</v>
      </c>
      <c r="C3069" t="s">
        <v>886</v>
      </c>
      <c r="D3069">
        <v>369</v>
      </c>
      <c r="E3069" t="s">
        <v>28</v>
      </c>
      <c r="F3069" t="s">
        <v>2320</v>
      </c>
      <c r="G3069" t="s">
        <v>2339</v>
      </c>
      <c r="H3069" t="s">
        <v>1418</v>
      </c>
      <c r="I3069" t="s">
        <v>1457</v>
      </c>
      <c r="J3069">
        <v>0.27810000000000001</v>
      </c>
    </row>
    <row r="3070" spans="1:10" hidden="1">
      <c r="A3070" t="s">
        <v>570</v>
      </c>
      <c r="B3070">
        <v>364</v>
      </c>
      <c r="C3070" t="s">
        <v>886</v>
      </c>
      <c r="D3070">
        <v>369</v>
      </c>
      <c r="E3070" t="s">
        <v>28</v>
      </c>
      <c r="F3070" t="s">
        <v>2320</v>
      </c>
      <c r="G3070" t="s">
        <v>2298</v>
      </c>
      <c r="H3070" t="s">
        <v>1319</v>
      </c>
      <c r="I3070" t="s">
        <v>1457</v>
      </c>
      <c r="J3070">
        <v>0.21229999999999999</v>
      </c>
    </row>
    <row r="3071" spans="1:10" hidden="1">
      <c r="A3071" t="s">
        <v>570</v>
      </c>
      <c r="B3071">
        <v>364</v>
      </c>
      <c r="C3071" t="s">
        <v>886</v>
      </c>
      <c r="D3071">
        <v>369</v>
      </c>
      <c r="E3071" t="s">
        <v>28</v>
      </c>
      <c r="F3071" t="s">
        <v>2322</v>
      </c>
      <c r="G3071" t="s">
        <v>2323</v>
      </c>
      <c r="H3071" t="s">
        <v>2324</v>
      </c>
      <c r="I3071" t="s">
        <v>1457</v>
      </c>
      <c r="J3071">
        <v>2.0999999999999999E-3</v>
      </c>
    </row>
    <row r="3072" spans="1:10" hidden="1">
      <c r="A3072" t="s">
        <v>570</v>
      </c>
      <c r="B3072">
        <v>364</v>
      </c>
      <c r="C3072" t="s">
        <v>886</v>
      </c>
      <c r="D3072">
        <v>369</v>
      </c>
      <c r="E3072" t="s">
        <v>28</v>
      </c>
      <c r="F3072" t="s">
        <v>2322</v>
      </c>
      <c r="G3072" t="s">
        <v>2325</v>
      </c>
      <c r="H3072" t="s">
        <v>1333</v>
      </c>
      <c r="I3072" t="s">
        <v>1457</v>
      </c>
      <c r="J3072">
        <v>3.61E-2</v>
      </c>
    </row>
    <row r="3073" spans="1:10" hidden="1">
      <c r="A3073" t="s">
        <v>570</v>
      </c>
      <c r="B3073">
        <v>364</v>
      </c>
      <c r="C3073" t="s">
        <v>886</v>
      </c>
      <c r="D3073">
        <v>369</v>
      </c>
      <c r="E3073" t="s">
        <v>28</v>
      </c>
      <c r="F3073" t="s">
        <v>2322</v>
      </c>
      <c r="G3073" t="s">
        <v>2326</v>
      </c>
      <c r="H3073" t="s">
        <v>1353</v>
      </c>
      <c r="I3073" t="s">
        <v>1457</v>
      </c>
      <c r="J3073">
        <v>0.19109999999999999</v>
      </c>
    </row>
    <row r="3074" spans="1:10" hidden="1">
      <c r="A3074" t="s">
        <v>570</v>
      </c>
      <c r="B3074">
        <v>364</v>
      </c>
      <c r="C3074" t="s">
        <v>886</v>
      </c>
      <c r="D3074">
        <v>369</v>
      </c>
      <c r="E3074" t="s">
        <v>28</v>
      </c>
      <c r="F3074" t="s">
        <v>2322</v>
      </c>
      <c r="G3074" t="s">
        <v>2327</v>
      </c>
      <c r="H3074" t="s">
        <v>1244</v>
      </c>
      <c r="I3074" t="s">
        <v>1457</v>
      </c>
      <c r="J3074">
        <v>7.4300000000000005E-2</v>
      </c>
    </row>
    <row r="3075" spans="1:10" hidden="1">
      <c r="A3075" t="s">
        <v>570</v>
      </c>
      <c r="B3075">
        <v>364</v>
      </c>
      <c r="C3075" t="s">
        <v>886</v>
      </c>
      <c r="D3075">
        <v>369</v>
      </c>
      <c r="E3075" t="s">
        <v>28</v>
      </c>
      <c r="F3075" t="s">
        <v>2322</v>
      </c>
      <c r="G3075" t="s">
        <v>2328</v>
      </c>
      <c r="H3075" t="s">
        <v>1324</v>
      </c>
      <c r="I3075" t="s">
        <v>1457</v>
      </c>
      <c r="J3075">
        <v>8.2799999999999999E-2</v>
      </c>
    </row>
    <row r="3076" spans="1:10" hidden="1">
      <c r="A3076" t="s">
        <v>570</v>
      </c>
      <c r="B3076">
        <v>364</v>
      </c>
      <c r="C3076" t="s">
        <v>886</v>
      </c>
      <c r="D3076">
        <v>369</v>
      </c>
      <c r="E3076" t="s">
        <v>28</v>
      </c>
      <c r="F3076" t="s">
        <v>2322</v>
      </c>
      <c r="G3076" t="s">
        <v>2330</v>
      </c>
      <c r="H3076" t="s">
        <v>1546</v>
      </c>
      <c r="I3076" t="s">
        <v>1457</v>
      </c>
      <c r="J3076">
        <v>0.61360000000000003</v>
      </c>
    </row>
    <row r="3077" spans="1:10" hidden="1">
      <c r="A3077" t="s">
        <v>570</v>
      </c>
      <c r="B3077">
        <v>364</v>
      </c>
      <c r="C3077" t="s">
        <v>886</v>
      </c>
      <c r="D3077">
        <v>369</v>
      </c>
      <c r="E3077" t="s">
        <v>28</v>
      </c>
      <c r="F3077" t="s">
        <v>2332</v>
      </c>
      <c r="G3077" t="s">
        <v>2333</v>
      </c>
      <c r="H3077" t="s">
        <v>2403</v>
      </c>
      <c r="I3077" t="s">
        <v>1457</v>
      </c>
      <c r="J3077">
        <v>0.52649999999999997</v>
      </c>
    </row>
    <row r="3078" spans="1:10" hidden="1">
      <c r="A3078" t="s">
        <v>570</v>
      </c>
      <c r="B3078">
        <v>364</v>
      </c>
      <c r="C3078" t="s">
        <v>886</v>
      </c>
      <c r="D3078">
        <v>369</v>
      </c>
      <c r="E3078" t="s">
        <v>28</v>
      </c>
      <c r="F3078" t="s">
        <v>2332</v>
      </c>
      <c r="G3078" t="s">
        <v>2334</v>
      </c>
      <c r="H3078" t="s">
        <v>2356</v>
      </c>
      <c r="I3078" t="s">
        <v>1457</v>
      </c>
      <c r="J3078">
        <v>0.47349999999999998</v>
      </c>
    </row>
    <row r="3079" spans="1:10" hidden="1">
      <c r="A3079" t="s">
        <v>570</v>
      </c>
      <c r="B3079">
        <v>364</v>
      </c>
      <c r="C3079" t="s">
        <v>886</v>
      </c>
      <c r="D3079">
        <v>384</v>
      </c>
      <c r="E3079" t="s">
        <v>163</v>
      </c>
      <c r="F3079" t="s">
        <v>1243</v>
      </c>
      <c r="G3079" t="s">
        <v>1243</v>
      </c>
      <c r="H3079" t="s">
        <v>1462</v>
      </c>
      <c r="I3079" t="s">
        <v>1462</v>
      </c>
      <c r="J3079">
        <v>1</v>
      </c>
    </row>
    <row r="3080" spans="1:10" hidden="1">
      <c r="A3080" t="s">
        <v>570</v>
      </c>
      <c r="B3080">
        <v>364</v>
      </c>
      <c r="C3080" t="s">
        <v>886</v>
      </c>
      <c r="D3080">
        <v>384</v>
      </c>
      <c r="E3080" t="s">
        <v>163</v>
      </c>
      <c r="F3080" t="s">
        <v>2311</v>
      </c>
      <c r="G3080" t="s">
        <v>2343</v>
      </c>
      <c r="H3080" t="s">
        <v>1375</v>
      </c>
      <c r="I3080" t="s">
        <v>1462</v>
      </c>
      <c r="J3080">
        <v>0.25069999999999998</v>
      </c>
    </row>
    <row r="3081" spans="1:10" hidden="1">
      <c r="A3081" t="s">
        <v>570</v>
      </c>
      <c r="B3081">
        <v>364</v>
      </c>
      <c r="C3081" t="s">
        <v>886</v>
      </c>
      <c r="D3081">
        <v>384</v>
      </c>
      <c r="E3081" t="s">
        <v>163</v>
      </c>
      <c r="F3081" t="s">
        <v>2311</v>
      </c>
      <c r="G3081" t="s">
        <v>1250</v>
      </c>
      <c r="H3081" t="s">
        <v>1375</v>
      </c>
      <c r="I3081" t="s">
        <v>1462</v>
      </c>
      <c r="J3081">
        <v>0.25069999999999998</v>
      </c>
    </row>
    <row r="3082" spans="1:10" hidden="1">
      <c r="A3082" t="s">
        <v>570</v>
      </c>
      <c r="B3082">
        <v>364</v>
      </c>
      <c r="C3082" t="s">
        <v>886</v>
      </c>
      <c r="D3082">
        <v>384</v>
      </c>
      <c r="E3082" t="s">
        <v>163</v>
      </c>
      <c r="F3082" t="s">
        <v>2311</v>
      </c>
      <c r="G3082" t="s">
        <v>1401</v>
      </c>
      <c r="H3082" t="s">
        <v>1375</v>
      </c>
      <c r="I3082" t="s">
        <v>1462</v>
      </c>
      <c r="J3082">
        <v>0.25069999999999998</v>
      </c>
    </row>
    <row r="3083" spans="1:10" hidden="1">
      <c r="A3083" t="s">
        <v>570</v>
      </c>
      <c r="B3083">
        <v>364</v>
      </c>
      <c r="C3083" t="s">
        <v>886</v>
      </c>
      <c r="D3083">
        <v>384</v>
      </c>
      <c r="E3083" t="s">
        <v>163</v>
      </c>
      <c r="F3083" t="s">
        <v>2311</v>
      </c>
      <c r="G3083" t="s">
        <v>1357</v>
      </c>
      <c r="H3083" t="s">
        <v>1342</v>
      </c>
      <c r="I3083" t="s">
        <v>1462</v>
      </c>
      <c r="J3083">
        <v>0.248</v>
      </c>
    </row>
    <row r="3084" spans="1:10" hidden="1">
      <c r="A3084" t="s">
        <v>570</v>
      </c>
      <c r="B3084">
        <v>364</v>
      </c>
      <c r="C3084" t="s">
        <v>886</v>
      </c>
      <c r="D3084">
        <v>384</v>
      </c>
      <c r="E3084" t="s">
        <v>163</v>
      </c>
      <c r="F3084" t="s">
        <v>2320</v>
      </c>
      <c r="G3084" t="s">
        <v>2321</v>
      </c>
      <c r="H3084" t="s">
        <v>1380</v>
      </c>
      <c r="I3084" t="s">
        <v>1462</v>
      </c>
      <c r="J3084">
        <v>0.43009999999999998</v>
      </c>
    </row>
    <row r="3085" spans="1:10" hidden="1">
      <c r="A3085" t="s">
        <v>570</v>
      </c>
      <c r="B3085">
        <v>364</v>
      </c>
      <c r="C3085" t="s">
        <v>886</v>
      </c>
      <c r="D3085">
        <v>384</v>
      </c>
      <c r="E3085" t="s">
        <v>163</v>
      </c>
      <c r="F3085" t="s">
        <v>2320</v>
      </c>
      <c r="G3085" t="s">
        <v>2338</v>
      </c>
      <c r="H3085" t="s">
        <v>1357</v>
      </c>
      <c r="I3085" t="s">
        <v>1462</v>
      </c>
      <c r="J3085">
        <v>3.1699999999999999E-2</v>
      </c>
    </row>
    <row r="3086" spans="1:10" hidden="1">
      <c r="A3086" t="s">
        <v>570</v>
      </c>
      <c r="B3086">
        <v>364</v>
      </c>
      <c r="C3086" t="s">
        <v>886</v>
      </c>
      <c r="D3086">
        <v>384</v>
      </c>
      <c r="E3086" t="s">
        <v>163</v>
      </c>
      <c r="F3086" t="s">
        <v>2320</v>
      </c>
      <c r="G3086" t="s">
        <v>2339</v>
      </c>
      <c r="H3086" t="s">
        <v>1538</v>
      </c>
      <c r="I3086" t="s">
        <v>1462</v>
      </c>
      <c r="J3086">
        <v>0.21110000000000001</v>
      </c>
    </row>
    <row r="3087" spans="1:10" hidden="1">
      <c r="A3087" t="s">
        <v>570</v>
      </c>
      <c r="B3087">
        <v>364</v>
      </c>
      <c r="C3087" t="s">
        <v>886</v>
      </c>
      <c r="D3087">
        <v>384</v>
      </c>
      <c r="E3087" t="s">
        <v>163</v>
      </c>
      <c r="F3087" t="s">
        <v>2320</v>
      </c>
      <c r="G3087" t="s">
        <v>2298</v>
      </c>
      <c r="H3087" t="s">
        <v>1321</v>
      </c>
      <c r="I3087" t="s">
        <v>1462</v>
      </c>
      <c r="J3087">
        <v>0.15040000000000001</v>
      </c>
    </row>
    <row r="3088" spans="1:10" hidden="1">
      <c r="A3088" t="s">
        <v>570</v>
      </c>
      <c r="B3088">
        <v>364</v>
      </c>
      <c r="C3088" t="s">
        <v>886</v>
      </c>
      <c r="D3088">
        <v>384</v>
      </c>
      <c r="E3088" t="s">
        <v>163</v>
      </c>
      <c r="F3088" t="s">
        <v>2322</v>
      </c>
      <c r="G3088" t="s">
        <v>2323</v>
      </c>
      <c r="H3088" t="s">
        <v>2324</v>
      </c>
      <c r="I3088" t="s">
        <v>1462</v>
      </c>
      <c r="J3088">
        <v>2.5999999999999999E-3</v>
      </c>
    </row>
    <row r="3089" spans="1:10" hidden="1">
      <c r="A3089" t="s">
        <v>570</v>
      </c>
      <c r="B3089">
        <v>364</v>
      </c>
      <c r="C3089" t="s">
        <v>886</v>
      </c>
      <c r="D3089">
        <v>384</v>
      </c>
      <c r="E3089" t="s">
        <v>163</v>
      </c>
      <c r="F3089" t="s">
        <v>2322</v>
      </c>
      <c r="G3089" t="s">
        <v>2325</v>
      </c>
      <c r="H3089" t="s">
        <v>1249</v>
      </c>
      <c r="I3089" t="s">
        <v>1462</v>
      </c>
      <c r="J3089">
        <v>6.6000000000000003E-2</v>
      </c>
    </row>
    <row r="3090" spans="1:10" hidden="1">
      <c r="A3090" t="s">
        <v>570</v>
      </c>
      <c r="B3090">
        <v>364</v>
      </c>
      <c r="C3090" t="s">
        <v>886</v>
      </c>
      <c r="D3090">
        <v>384</v>
      </c>
      <c r="E3090" t="s">
        <v>163</v>
      </c>
      <c r="F3090" t="s">
        <v>2322</v>
      </c>
      <c r="G3090" t="s">
        <v>2326</v>
      </c>
      <c r="H3090" t="s">
        <v>1562</v>
      </c>
      <c r="I3090" t="s">
        <v>1462</v>
      </c>
      <c r="J3090">
        <v>0.2797</v>
      </c>
    </row>
    <row r="3091" spans="1:10" hidden="1">
      <c r="A3091" t="s">
        <v>570</v>
      </c>
      <c r="B3091">
        <v>364</v>
      </c>
      <c r="C3091" t="s">
        <v>886</v>
      </c>
      <c r="D3091">
        <v>384</v>
      </c>
      <c r="E3091" t="s">
        <v>163</v>
      </c>
      <c r="F3091" t="s">
        <v>2322</v>
      </c>
      <c r="G3091" t="s">
        <v>2327</v>
      </c>
      <c r="H3091" t="s">
        <v>1411</v>
      </c>
      <c r="I3091" t="s">
        <v>1462</v>
      </c>
      <c r="J3091">
        <v>8.7099999999999997E-2</v>
      </c>
    </row>
    <row r="3092" spans="1:10" hidden="1">
      <c r="A3092" t="s">
        <v>570</v>
      </c>
      <c r="B3092">
        <v>364</v>
      </c>
      <c r="C3092" t="s">
        <v>886</v>
      </c>
      <c r="D3092">
        <v>384</v>
      </c>
      <c r="E3092" t="s">
        <v>163</v>
      </c>
      <c r="F3092" t="s">
        <v>2322</v>
      </c>
      <c r="G3092" t="s">
        <v>2352</v>
      </c>
      <c r="H3092" t="s">
        <v>2324</v>
      </c>
      <c r="I3092" t="s">
        <v>1462</v>
      </c>
      <c r="J3092">
        <v>2.5999999999999999E-3</v>
      </c>
    </row>
    <row r="3093" spans="1:10" hidden="1">
      <c r="A3093" t="s">
        <v>570</v>
      </c>
      <c r="B3093">
        <v>364</v>
      </c>
      <c r="C3093" t="s">
        <v>886</v>
      </c>
      <c r="D3093">
        <v>384</v>
      </c>
      <c r="E3093" t="s">
        <v>163</v>
      </c>
      <c r="F3093" t="s">
        <v>2322</v>
      </c>
      <c r="G3093" t="s">
        <v>2328</v>
      </c>
      <c r="H3093" t="s">
        <v>1520</v>
      </c>
      <c r="I3093" t="s">
        <v>1462</v>
      </c>
      <c r="J3093">
        <v>5.0099999999999999E-2</v>
      </c>
    </row>
    <row r="3094" spans="1:10" hidden="1">
      <c r="A3094" t="s">
        <v>570</v>
      </c>
      <c r="B3094">
        <v>364</v>
      </c>
      <c r="C3094" t="s">
        <v>886</v>
      </c>
      <c r="D3094">
        <v>384</v>
      </c>
      <c r="E3094" t="s">
        <v>163</v>
      </c>
      <c r="F3094" t="s">
        <v>2322</v>
      </c>
      <c r="G3094" t="s">
        <v>2330</v>
      </c>
      <c r="H3094" t="s">
        <v>1556</v>
      </c>
      <c r="I3094" t="s">
        <v>1462</v>
      </c>
      <c r="J3094">
        <v>0.51190000000000002</v>
      </c>
    </row>
    <row r="3095" spans="1:10" hidden="1">
      <c r="A3095" t="s">
        <v>570</v>
      </c>
      <c r="B3095">
        <v>364</v>
      </c>
      <c r="C3095" t="s">
        <v>886</v>
      </c>
      <c r="D3095">
        <v>384</v>
      </c>
      <c r="E3095" t="s">
        <v>163</v>
      </c>
      <c r="F3095" t="s">
        <v>2332</v>
      </c>
      <c r="G3095" t="s">
        <v>2333</v>
      </c>
      <c r="H3095" t="s">
        <v>1512</v>
      </c>
      <c r="I3095" t="s">
        <v>1462</v>
      </c>
      <c r="J3095">
        <v>0.50660000000000005</v>
      </c>
    </row>
    <row r="3096" spans="1:10" hidden="1">
      <c r="A3096" t="s">
        <v>570</v>
      </c>
      <c r="B3096">
        <v>364</v>
      </c>
      <c r="C3096" t="s">
        <v>886</v>
      </c>
      <c r="D3096">
        <v>384</v>
      </c>
      <c r="E3096" t="s">
        <v>163</v>
      </c>
      <c r="F3096" t="s">
        <v>2332</v>
      </c>
      <c r="G3096" t="s">
        <v>2334</v>
      </c>
      <c r="H3096" t="s">
        <v>1362</v>
      </c>
      <c r="I3096" t="s">
        <v>1462</v>
      </c>
      <c r="J3096">
        <v>0.49340000000000001</v>
      </c>
    </row>
    <row r="3097" spans="1:10" hidden="1">
      <c r="A3097" t="s">
        <v>570</v>
      </c>
      <c r="B3097">
        <v>364</v>
      </c>
      <c r="C3097" t="s">
        <v>886</v>
      </c>
      <c r="D3097">
        <v>367</v>
      </c>
      <c r="E3097" t="s">
        <v>281</v>
      </c>
      <c r="F3097" t="s">
        <v>1243</v>
      </c>
      <c r="G3097" t="s">
        <v>1243</v>
      </c>
      <c r="H3097" t="s">
        <v>2324</v>
      </c>
      <c r="I3097" t="s">
        <v>2324</v>
      </c>
      <c r="J3097">
        <v>1</v>
      </c>
    </row>
    <row r="3098" spans="1:10" hidden="1">
      <c r="A3098" t="s">
        <v>570</v>
      </c>
      <c r="B3098">
        <v>364</v>
      </c>
      <c r="C3098" t="s">
        <v>886</v>
      </c>
      <c r="D3098">
        <v>367</v>
      </c>
      <c r="E3098" t="s">
        <v>281</v>
      </c>
      <c r="F3098" t="s">
        <v>2311</v>
      </c>
      <c r="G3098" t="s">
        <v>2315</v>
      </c>
      <c r="H3098" t="s">
        <v>2324</v>
      </c>
      <c r="I3098" t="s">
        <v>2324</v>
      </c>
      <c r="J3098">
        <v>1</v>
      </c>
    </row>
    <row r="3099" spans="1:10" hidden="1">
      <c r="A3099" t="s">
        <v>570</v>
      </c>
      <c r="B3099">
        <v>364</v>
      </c>
      <c r="C3099" t="s">
        <v>886</v>
      </c>
      <c r="D3099">
        <v>367</v>
      </c>
      <c r="E3099" t="s">
        <v>281</v>
      </c>
      <c r="F3099" t="s">
        <v>2322</v>
      </c>
      <c r="G3099" t="s">
        <v>2330</v>
      </c>
      <c r="H3099" t="s">
        <v>2324</v>
      </c>
      <c r="I3099" t="s">
        <v>2324</v>
      </c>
      <c r="J3099">
        <v>1</v>
      </c>
    </row>
    <row r="3100" spans="1:10" hidden="1">
      <c r="A3100" t="s">
        <v>570</v>
      </c>
      <c r="B3100">
        <v>364</v>
      </c>
      <c r="C3100" t="s">
        <v>886</v>
      </c>
      <c r="D3100">
        <v>367</v>
      </c>
      <c r="E3100" t="s">
        <v>281</v>
      </c>
      <c r="F3100" t="s">
        <v>2332</v>
      </c>
      <c r="G3100" t="s">
        <v>2333</v>
      </c>
      <c r="H3100" t="s">
        <v>2324</v>
      </c>
      <c r="I3100" t="s">
        <v>2324</v>
      </c>
      <c r="J3100">
        <v>1</v>
      </c>
    </row>
    <row r="3101" spans="1:10" hidden="1">
      <c r="A3101" t="s">
        <v>570</v>
      </c>
      <c r="B3101">
        <v>364</v>
      </c>
      <c r="C3101" t="s">
        <v>886</v>
      </c>
      <c r="D3101">
        <v>379</v>
      </c>
      <c r="E3101" t="s">
        <v>41</v>
      </c>
      <c r="F3101" t="s">
        <v>1243</v>
      </c>
      <c r="G3101" t="s">
        <v>1243</v>
      </c>
      <c r="H3101" t="s">
        <v>1464</v>
      </c>
      <c r="I3101" t="s">
        <v>1464</v>
      </c>
      <c r="J3101">
        <v>1</v>
      </c>
    </row>
    <row r="3102" spans="1:10" hidden="1">
      <c r="A3102" t="s">
        <v>570</v>
      </c>
      <c r="B3102">
        <v>364</v>
      </c>
      <c r="C3102" t="s">
        <v>886</v>
      </c>
      <c r="D3102">
        <v>379</v>
      </c>
      <c r="E3102" t="s">
        <v>41</v>
      </c>
      <c r="F3102" t="s">
        <v>2311</v>
      </c>
      <c r="G3102" t="s">
        <v>2343</v>
      </c>
      <c r="H3102" t="s">
        <v>1556</v>
      </c>
      <c r="I3102" t="s">
        <v>1464</v>
      </c>
      <c r="J3102">
        <v>0.23180000000000001</v>
      </c>
    </row>
    <row r="3103" spans="1:10" hidden="1">
      <c r="A3103" t="s">
        <v>570</v>
      </c>
      <c r="B3103">
        <v>364</v>
      </c>
      <c r="C3103" t="s">
        <v>886</v>
      </c>
      <c r="D3103">
        <v>379</v>
      </c>
      <c r="E3103" t="s">
        <v>41</v>
      </c>
      <c r="F3103" t="s">
        <v>2311</v>
      </c>
      <c r="G3103" t="s">
        <v>1250</v>
      </c>
      <c r="H3103" t="s">
        <v>1525</v>
      </c>
      <c r="I3103" t="s">
        <v>1464</v>
      </c>
      <c r="J3103">
        <v>0.25330000000000003</v>
      </c>
    </row>
    <row r="3104" spans="1:10" hidden="1">
      <c r="A3104" t="s">
        <v>570</v>
      </c>
      <c r="B3104">
        <v>364</v>
      </c>
      <c r="C3104" t="s">
        <v>886</v>
      </c>
      <c r="D3104">
        <v>379</v>
      </c>
      <c r="E3104" t="s">
        <v>41</v>
      </c>
      <c r="F3104" t="s">
        <v>2311</v>
      </c>
      <c r="G3104" t="s">
        <v>1401</v>
      </c>
      <c r="H3104" t="s">
        <v>1322</v>
      </c>
      <c r="I3104" t="s">
        <v>1464</v>
      </c>
      <c r="J3104">
        <v>0.22700000000000001</v>
      </c>
    </row>
    <row r="3105" spans="1:10" hidden="1">
      <c r="A3105" t="s">
        <v>570</v>
      </c>
      <c r="B3105">
        <v>364</v>
      </c>
      <c r="C3105" t="s">
        <v>886</v>
      </c>
      <c r="D3105">
        <v>379</v>
      </c>
      <c r="E3105" t="s">
        <v>41</v>
      </c>
      <c r="F3105" t="s">
        <v>2311</v>
      </c>
      <c r="G3105" t="s">
        <v>1357</v>
      </c>
      <c r="H3105" t="s">
        <v>1522</v>
      </c>
      <c r="I3105" t="s">
        <v>1464</v>
      </c>
      <c r="J3105">
        <v>0.28789999999999999</v>
      </c>
    </row>
    <row r="3106" spans="1:10" hidden="1">
      <c r="A3106" t="s">
        <v>570</v>
      </c>
      <c r="B3106">
        <v>364</v>
      </c>
      <c r="C3106" t="s">
        <v>886</v>
      </c>
      <c r="D3106">
        <v>379</v>
      </c>
      <c r="E3106" t="s">
        <v>41</v>
      </c>
      <c r="F3106" t="s">
        <v>2320</v>
      </c>
      <c r="G3106" t="s">
        <v>2321</v>
      </c>
      <c r="H3106" t="s">
        <v>2475</v>
      </c>
      <c r="I3106" t="s">
        <v>1464</v>
      </c>
      <c r="J3106">
        <v>0.60329999999999995</v>
      </c>
    </row>
    <row r="3107" spans="1:10" hidden="1">
      <c r="A3107" t="s">
        <v>570</v>
      </c>
      <c r="B3107">
        <v>364</v>
      </c>
      <c r="C3107" t="s">
        <v>886</v>
      </c>
      <c r="D3107">
        <v>379</v>
      </c>
      <c r="E3107" t="s">
        <v>41</v>
      </c>
      <c r="F3107" t="s">
        <v>2320</v>
      </c>
      <c r="G3107" t="s">
        <v>2338</v>
      </c>
      <c r="H3107" t="s">
        <v>1287</v>
      </c>
      <c r="I3107" t="s">
        <v>1464</v>
      </c>
      <c r="J3107">
        <v>0.12189999999999999</v>
      </c>
    </row>
    <row r="3108" spans="1:10" hidden="1">
      <c r="A3108" t="s">
        <v>570</v>
      </c>
      <c r="B3108">
        <v>364</v>
      </c>
      <c r="C3108" t="s">
        <v>886</v>
      </c>
      <c r="D3108">
        <v>379</v>
      </c>
      <c r="E3108" t="s">
        <v>41</v>
      </c>
      <c r="F3108" t="s">
        <v>2320</v>
      </c>
      <c r="G3108" t="s">
        <v>2339</v>
      </c>
      <c r="H3108" t="s">
        <v>1600</v>
      </c>
      <c r="I3108" t="s">
        <v>1464</v>
      </c>
      <c r="J3108">
        <v>0.3871</v>
      </c>
    </row>
    <row r="3109" spans="1:10" hidden="1">
      <c r="A3109" t="s">
        <v>570</v>
      </c>
      <c r="B3109">
        <v>364</v>
      </c>
      <c r="C3109" t="s">
        <v>886</v>
      </c>
      <c r="D3109">
        <v>379</v>
      </c>
      <c r="E3109" t="s">
        <v>41</v>
      </c>
      <c r="F3109" t="s">
        <v>2320</v>
      </c>
      <c r="G3109" t="s">
        <v>2340</v>
      </c>
      <c r="H3109" t="s">
        <v>1248</v>
      </c>
      <c r="I3109" t="s">
        <v>1464</v>
      </c>
      <c r="J3109">
        <v>7.1999999999999998E-3</v>
      </c>
    </row>
    <row r="3110" spans="1:10" hidden="1">
      <c r="A3110" t="s">
        <v>570</v>
      </c>
      <c r="B3110">
        <v>364</v>
      </c>
      <c r="C3110" t="s">
        <v>886</v>
      </c>
      <c r="D3110">
        <v>379</v>
      </c>
      <c r="E3110" t="s">
        <v>41</v>
      </c>
      <c r="F3110" t="s">
        <v>2320</v>
      </c>
      <c r="G3110" t="s">
        <v>2298</v>
      </c>
      <c r="H3110" t="s">
        <v>1388</v>
      </c>
      <c r="I3110" t="s">
        <v>1464</v>
      </c>
      <c r="J3110">
        <v>0.19350000000000001</v>
      </c>
    </row>
    <row r="3111" spans="1:10" hidden="1">
      <c r="A3111" t="s">
        <v>570</v>
      </c>
      <c r="B3111">
        <v>364</v>
      </c>
      <c r="C3111" t="s">
        <v>886</v>
      </c>
      <c r="D3111">
        <v>379</v>
      </c>
      <c r="E3111" t="s">
        <v>41</v>
      </c>
      <c r="F3111" t="s">
        <v>2322</v>
      </c>
      <c r="G3111" t="s">
        <v>2323</v>
      </c>
      <c r="H3111" t="s">
        <v>1312</v>
      </c>
      <c r="I3111" t="s">
        <v>1464</v>
      </c>
      <c r="J3111">
        <v>6.0000000000000001E-3</v>
      </c>
    </row>
    <row r="3112" spans="1:10" hidden="1">
      <c r="A3112" t="s">
        <v>570</v>
      </c>
      <c r="B3112">
        <v>364</v>
      </c>
      <c r="C3112" t="s">
        <v>886</v>
      </c>
      <c r="D3112">
        <v>379</v>
      </c>
      <c r="E3112" t="s">
        <v>41</v>
      </c>
      <c r="F3112" t="s">
        <v>2322</v>
      </c>
      <c r="G3112" t="s">
        <v>2325</v>
      </c>
      <c r="H3112" t="s">
        <v>1458</v>
      </c>
      <c r="I3112" t="s">
        <v>1464</v>
      </c>
      <c r="J3112">
        <v>6.6900000000000001E-2</v>
      </c>
    </row>
    <row r="3113" spans="1:10" hidden="1">
      <c r="A3113" t="s">
        <v>570</v>
      </c>
      <c r="B3113">
        <v>364</v>
      </c>
      <c r="C3113" t="s">
        <v>886</v>
      </c>
      <c r="D3113">
        <v>379</v>
      </c>
      <c r="E3113" t="s">
        <v>41</v>
      </c>
      <c r="F3113" t="s">
        <v>2322</v>
      </c>
      <c r="G3113" t="s">
        <v>2326</v>
      </c>
      <c r="H3113" t="s">
        <v>2440</v>
      </c>
      <c r="I3113" t="s">
        <v>1464</v>
      </c>
      <c r="J3113">
        <v>0.39550000000000002</v>
      </c>
    </row>
    <row r="3114" spans="1:10" hidden="1">
      <c r="A3114" t="s">
        <v>570</v>
      </c>
      <c r="B3114">
        <v>364</v>
      </c>
      <c r="C3114" t="s">
        <v>886</v>
      </c>
      <c r="D3114">
        <v>379</v>
      </c>
      <c r="E3114" t="s">
        <v>41</v>
      </c>
      <c r="F3114" t="s">
        <v>2322</v>
      </c>
      <c r="G3114" t="s">
        <v>2327</v>
      </c>
      <c r="H3114" t="s">
        <v>1472</v>
      </c>
      <c r="I3114" t="s">
        <v>1464</v>
      </c>
      <c r="J3114">
        <v>0.1099</v>
      </c>
    </row>
    <row r="3115" spans="1:10" hidden="1">
      <c r="A3115" t="s">
        <v>570</v>
      </c>
      <c r="B3115">
        <v>364</v>
      </c>
      <c r="C3115" t="s">
        <v>886</v>
      </c>
      <c r="D3115">
        <v>379</v>
      </c>
      <c r="E3115" t="s">
        <v>41</v>
      </c>
      <c r="F3115" t="s">
        <v>2322</v>
      </c>
      <c r="G3115" t="s">
        <v>2328</v>
      </c>
      <c r="H3115" t="s">
        <v>1402</v>
      </c>
      <c r="I3115" t="s">
        <v>1464</v>
      </c>
      <c r="J3115">
        <v>5.9700000000000003E-2</v>
      </c>
    </row>
    <row r="3116" spans="1:10" hidden="1">
      <c r="A3116" t="s">
        <v>570</v>
      </c>
      <c r="B3116">
        <v>364</v>
      </c>
      <c r="C3116" t="s">
        <v>886</v>
      </c>
      <c r="D3116">
        <v>379</v>
      </c>
      <c r="E3116" t="s">
        <v>41</v>
      </c>
      <c r="F3116" t="s">
        <v>2322</v>
      </c>
      <c r="G3116" t="s">
        <v>2330</v>
      </c>
      <c r="H3116" t="s">
        <v>1589</v>
      </c>
      <c r="I3116" t="s">
        <v>1464</v>
      </c>
      <c r="J3116">
        <v>0.36199999999999999</v>
      </c>
    </row>
    <row r="3117" spans="1:10" hidden="1">
      <c r="A3117" t="s">
        <v>570</v>
      </c>
      <c r="B3117">
        <v>364</v>
      </c>
      <c r="C3117" t="s">
        <v>886</v>
      </c>
      <c r="D3117">
        <v>379</v>
      </c>
      <c r="E3117" t="s">
        <v>41</v>
      </c>
      <c r="F3117" t="s">
        <v>2332</v>
      </c>
      <c r="G3117" t="s">
        <v>2333</v>
      </c>
      <c r="H3117" t="s">
        <v>1597</v>
      </c>
      <c r="I3117" t="s">
        <v>1464</v>
      </c>
      <c r="J3117">
        <v>0.49220000000000003</v>
      </c>
    </row>
    <row r="3118" spans="1:10" hidden="1">
      <c r="A3118" t="s">
        <v>570</v>
      </c>
      <c r="B3118">
        <v>364</v>
      </c>
      <c r="C3118" t="s">
        <v>886</v>
      </c>
      <c r="D3118">
        <v>379</v>
      </c>
      <c r="E3118" t="s">
        <v>41</v>
      </c>
      <c r="F3118" t="s">
        <v>2332</v>
      </c>
      <c r="G3118" t="s">
        <v>2334</v>
      </c>
      <c r="H3118" t="s">
        <v>2476</v>
      </c>
      <c r="I3118" t="s">
        <v>1464</v>
      </c>
      <c r="J3118">
        <v>0.50780000000000003</v>
      </c>
    </row>
    <row r="3119" spans="1:10" hidden="1">
      <c r="A3119" t="s">
        <v>570</v>
      </c>
      <c r="B3119">
        <v>364</v>
      </c>
      <c r="C3119" t="s">
        <v>886</v>
      </c>
      <c r="D3119">
        <v>385</v>
      </c>
      <c r="E3119" t="s">
        <v>242</v>
      </c>
      <c r="F3119" t="s">
        <v>1243</v>
      </c>
      <c r="G3119" t="s">
        <v>1243</v>
      </c>
      <c r="H3119" t="s">
        <v>1646</v>
      </c>
      <c r="I3119" t="s">
        <v>1646</v>
      </c>
      <c r="J3119">
        <v>1</v>
      </c>
    </row>
    <row r="3120" spans="1:10" hidden="1">
      <c r="A3120" t="s">
        <v>570</v>
      </c>
      <c r="B3120">
        <v>364</v>
      </c>
      <c r="C3120" t="s">
        <v>886</v>
      </c>
      <c r="D3120">
        <v>385</v>
      </c>
      <c r="E3120" t="s">
        <v>242</v>
      </c>
      <c r="F3120" t="s">
        <v>2311</v>
      </c>
      <c r="G3120" t="s">
        <v>2312</v>
      </c>
      <c r="H3120" t="s">
        <v>1402</v>
      </c>
      <c r="I3120" t="s">
        <v>1646</v>
      </c>
      <c r="J3120">
        <v>0.1285</v>
      </c>
    </row>
    <row r="3121" spans="1:10" hidden="1">
      <c r="A3121" t="s">
        <v>570</v>
      </c>
      <c r="B3121">
        <v>364</v>
      </c>
      <c r="C3121" t="s">
        <v>886</v>
      </c>
      <c r="D3121">
        <v>385</v>
      </c>
      <c r="E3121" t="s">
        <v>242</v>
      </c>
      <c r="F3121" t="s">
        <v>2311</v>
      </c>
      <c r="G3121" t="s">
        <v>2313</v>
      </c>
      <c r="H3121" t="s">
        <v>1379</v>
      </c>
      <c r="I3121" t="s">
        <v>1646</v>
      </c>
      <c r="J3121">
        <v>0.15679999999999999</v>
      </c>
    </row>
    <row r="3122" spans="1:10" hidden="1">
      <c r="A3122" t="s">
        <v>570</v>
      </c>
      <c r="B3122">
        <v>364</v>
      </c>
      <c r="C3122" t="s">
        <v>886</v>
      </c>
      <c r="D3122">
        <v>385</v>
      </c>
      <c r="E3122" t="s">
        <v>242</v>
      </c>
      <c r="F3122" t="s">
        <v>2311</v>
      </c>
      <c r="G3122" t="s">
        <v>2314</v>
      </c>
      <c r="H3122" t="s">
        <v>1439</v>
      </c>
      <c r="I3122" t="s">
        <v>1646</v>
      </c>
      <c r="J3122">
        <v>0.15939999999999999</v>
      </c>
    </row>
    <row r="3123" spans="1:10" hidden="1">
      <c r="A3123" t="s">
        <v>570</v>
      </c>
      <c r="B3123">
        <v>364</v>
      </c>
      <c r="C3123" t="s">
        <v>886</v>
      </c>
      <c r="D3123">
        <v>385</v>
      </c>
      <c r="E3123" t="s">
        <v>242</v>
      </c>
      <c r="F3123" t="s">
        <v>2311</v>
      </c>
      <c r="G3123" t="s">
        <v>2315</v>
      </c>
      <c r="H3123" t="s">
        <v>1288</v>
      </c>
      <c r="I3123" t="s">
        <v>1646</v>
      </c>
      <c r="J3123">
        <v>0.1671</v>
      </c>
    </row>
    <row r="3124" spans="1:10" hidden="1">
      <c r="A3124" t="s">
        <v>570</v>
      </c>
      <c r="B3124">
        <v>364</v>
      </c>
      <c r="C3124" t="s">
        <v>886</v>
      </c>
      <c r="D3124">
        <v>385</v>
      </c>
      <c r="E3124" t="s">
        <v>242</v>
      </c>
      <c r="F3124" t="s">
        <v>2311</v>
      </c>
      <c r="G3124" t="s">
        <v>2316</v>
      </c>
      <c r="H3124" t="s">
        <v>1334</v>
      </c>
      <c r="I3124" t="s">
        <v>1646</v>
      </c>
      <c r="J3124">
        <v>0.1234</v>
      </c>
    </row>
    <row r="3125" spans="1:10" hidden="1">
      <c r="A3125" t="s">
        <v>570</v>
      </c>
      <c r="B3125">
        <v>364</v>
      </c>
      <c r="C3125" t="s">
        <v>886</v>
      </c>
      <c r="D3125">
        <v>385</v>
      </c>
      <c r="E3125" t="s">
        <v>242</v>
      </c>
      <c r="F3125" t="s">
        <v>2311</v>
      </c>
      <c r="G3125" t="s">
        <v>2318</v>
      </c>
      <c r="H3125" t="s">
        <v>1420</v>
      </c>
      <c r="I3125" t="s">
        <v>1646</v>
      </c>
      <c r="J3125">
        <v>0.19020000000000001</v>
      </c>
    </row>
    <row r="3126" spans="1:10" hidden="1">
      <c r="A3126" t="s">
        <v>570</v>
      </c>
      <c r="B3126">
        <v>364</v>
      </c>
      <c r="C3126" t="s">
        <v>886</v>
      </c>
      <c r="D3126">
        <v>385</v>
      </c>
      <c r="E3126" t="s">
        <v>242</v>
      </c>
      <c r="F3126" t="s">
        <v>2311</v>
      </c>
      <c r="G3126" t="s">
        <v>2319</v>
      </c>
      <c r="H3126" t="s">
        <v>1253</v>
      </c>
      <c r="I3126" t="s">
        <v>1646</v>
      </c>
      <c r="J3126">
        <v>7.46E-2</v>
      </c>
    </row>
    <row r="3127" spans="1:10" hidden="1">
      <c r="A3127" t="s">
        <v>570</v>
      </c>
      <c r="B3127">
        <v>364</v>
      </c>
      <c r="C3127" t="s">
        <v>886</v>
      </c>
      <c r="D3127">
        <v>385</v>
      </c>
      <c r="E3127" t="s">
        <v>242</v>
      </c>
      <c r="F3127" t="s">
        <v>2320</v>
      </c>
      <c r="G3127" t="s">
        <v>2321</v>
      </c>
      <c r="H3127" t="s">
        <v>1568</v>
      </c>
      <c r="I3127" t="s">
        <v>1646</v>
      </c>
      <c r="J3127">
        <v>0.68889999999999996</v>
      </c>
    </row>
    <row r="3128" spans="1:10" hidden="1">
      <c r="A3128" t="s">
        <v>570</v>
      </c>
      <c r="B3128">
        <v>364</v>
      </c>
      <c r="C3128" t="s">
        <v>886</v>
      </c>
      <c r="D3128">
        <v>385</v>
      </c>
      <c r="E3128" t="s">
        <v>242</v>
      </c>
      <c r="F3128" t="s">
        <v>2320</v>
      </c>
      <c r="G3128" t="s">
        <v>2338</v>
      </c>
      <c r="H3128" t="s">
        <v>1549</v>
      </c>
      <c r="I3128" t="s">
        <v>1646</v>
      </c>
      <c r="J3128">
        <v>5.91E-2</v>
      </c>
    </row>
    <row r="3129" spans="1:10" hidden="1">
      <c r="A3129" t="s">
        <v>570</v>
      </c>
      <c r="B3129">
        <v>364</v>
      </c>
      <c r="C3129" t="s">
        <v>886</v>
      </c>
      <c r="D3129">
        <v>385</v>
      </c>
      <c r="E3129" t="s">
        <v>242</v>
      </c>
      <c r="F3129" t="s">
        <v>2320</v>
      </c>
      <c r="G3129" t="s">
        <v>2339</v>
      </c>
      <c r="H3129" t="s">
        <v>1480</v>
      </c>
      <c r="I3129" t="s">
        <v>1646</v>
      </c>
      <c r="J3129">
        <v>0.52439999999999998</v>
      </c>
    </row>
    <row r="3130" spans="1:10" hidden="1">
      <c r="A3130" t="s">
        <v>570</v>
      </c>
      <c r="B3130">
        <v>364</v>
      </c>
      <c r="C3130" t="s">
        <v>886</v>
      </c>
      <c r="D3130">
        <v>385</v>
      </c>
      <c r="E3130" t="s">
        <v>242</v>
      </c>
      <c r="F3130" t="s">
        <v>2320</v>
      </c>
      <c r="G3130" t="s">
        <v>2298</v>
      </c>
      <c r="H3130" t="s">
        <v>1560</v>
      </c>
      <c r="I3130" t="s">
        <v>1646</v>
      </c>
      <c r="J3130">
        <v>0.19789999999999999</v>
      </c>
    </row>
    <row r="3131" spans="1:10" hidden="1">
      <c r="A3131" t="s">
        <v>570</v>
      </c>
      <c r="B3131">
        <v>364</v>
      </c>
      <c r="C3131" t="s">
        <v>886</v>
      </c>
      <c r="D3131">
        <v>385</v>
      </c>
      <c r="E3131" t="s">
        <v>242</v>
      </c>
      <c r="F3131" t="s">
        <v>2322</v>
      </c>
      <c r="G3131" t="s">
        <v>2325</v>
      </c>
      <c r="H3131" t="s">
        <v>1298</v>
      </c>
      <c r="I3131" t="s">
        <v>1646</v>
      </c>
      <c r="J3131">
        <v>3.8600000000000002E-2</v>
      </c>
    </row>
    <row r="3132" spans="1:10" hidden="1">
      <c r="A3132" t="s">
        <v>570</v>
      </c>
      <c r="B3132">
        <v>364</v>
      </c>
      <c r="C3132" t="s">
        <v>886</v>
      </c>
      <c r="D3132">
        <v>385</v>
      </c>
      <c r="E3132" t="s">
        <v>242</v>
      </c>
      <c r="F3132" t="s">
        <v>2322</v>
      </c>
      <c r="G3132" t="s">
        <v>2326</v>
      </c>
      <c r="H3132" t="s">
        <v>1274</v>
      </c>
      <c r="I3132" t="s">
        <v>1646</v>
      </c>
      <c r="J3132">
        <v>0.50639999999999996</v>
      </c>
    </row>
    <row r="3133" spans="1:10" hidden="1">
      <c r="A3133" t="s">
        <v>570</v>
      </c>
      <c r="B3133">
        <v>364</v>
      </c>
      <c r="C3133" t="s">
        <v>886</v>
      </c>
      <c r="D3133">
        <v>385</v>
      </c>
      <c r="E3133" t="s">
        <v>242</v>
      </c>
      <c r="F3133" t="s">
        <v>2322</v>
      </c>
      <c r="G3133" t="s">
        <v>2327</v>
      </c>
      <c r="H3133" t="s">
        <v>1620</v>
      </c>
      <c r="I3133" t="s">
        <v>1646</v>
      </c>
      <c r="J3133">
        <v>0.1183</v>
      </c>
    </row>
    <row r="3134" spans="1:10" hidden="1">
      <c r="A3134" t="s">
        <v>570</v>
      </c>
      <c r="B3134">
        <v>364</v>
      </c>
      <c r="C3134" t="s">
        <v>886</v>
      </c>
      <c r="D3134">
        <v>385</v>
      </c>
      <c r="E3134" t="s">
        <v>242</v>
      </c>
      <c r="F3134" t="s">
        <v>2322</v>
      </c>
      <c r="G3134" t="s">
        <v>2328</v>
      </c>
      <c r="H3134" t="s">
        <v>1290</v>
      </c>
      <c r="I3134" t="s">
        <v>1646</v>
      </c>
      <c r="J3134">
        <v>6.1699999999999998E-2</v>
      </c>
    </row>
    <row r="3135" spans="1:10" hidden="1">
      <c r="A3135" t="s">
        <v>570</v>
      </c>
      <c r="B3135">
        <v>364</v>
      </c>
      <c r="C3135" t="s">
        <v>886</v>
      </c>
      <c r="D3135">
        <v>385</v>
      </c>
      <c r="E3135" t="s">
        <v>242</v>
      </c>
      <c r="F3135" t="s">
        <v>2322</v>
      </c>
      <c r="G3135" t="s">
        <v>2330</v>
      </c>
      <c r="H3135" t="s">
        <v>1258</v>
      </c>
      <c r="I3135" t="s">
        <v>1646</v>
      </c>
      <c r="J3135">
        <v>0.27510000000000001</v>
      </c>
    </row>
    <row r="3136" spans="1:10" hidden="1">
      <c r="A3136" t="s">
        <v>570</v>
      </c>
      <c r="B3136">
        <v>364</v>
      </c>
      <c r="C3136" t="s">
        <v>886</v>
      </c>
      <c r="D3136">
        <v>385</v>
      </c>
      <c r="E3136" t="s">
        <v>242</v>
      </c>
      <c r="F3136" t="s">
        <v>2332</v>
      </c>
      <c r="G3136" t="s">
        <v>2333</v>
      </c>
      <c r="H3136" t="s">
        <v>1605</v>
      </c>
      <c r="I3136" t="s">
        <v>1646</v>
      </c>
      <c r="J3136">
        <v>0.51160000000000005</v>
      </c>
    </row>
    <row r="3137" spans="1:10" hidden="1">
      <c r="A3137" t="s">
        <v>570</v>
      </c>
      <c r="B3137">
        <v>364</v>
      </c>
      <c r="C3137" t="s">
        <v>886</v>
      </c>
      <c r="D3137">
        <v>385</v>
      </c>
      <c r="E3137" t="s">
        <v>242</v>
      </c>
      <c r="F3137" t="s">
        <v>2332</v>
      </c>
      <c r="G3137" t="s">
        <v>2334</v>
      </c>
      <c r="H3137" t="s">
        <v>1322</v>
      </c>
      <c r="I3137" t="s">
        <v>1646</v>
      </c>
      <c r="J3137">
        <v>0.4884</v>
      </c>
    </row>
    <row r="3138" spans="1:10" hidden="1">
      <c r="A3138" t="s">
        <v>570</v>
      </c>
      <c r="B3138">
        <v>364</v>
      </c>
      <c r="C3138" t="s">
        <v>886</v>
      </c>
      <c r="D3138">
        <v>381</v>
      </c>
      <c r="E3138" t="s">
        <v>271</v>
      </c>
      <c r="F3138" t="s">
        <v>1243</v>
      </c>
      <c r="G3138" t="s">
        <v>1243</v>
      </c>
      <c r="H3138" t="s">
        <v>1292</v>
      </c>
      <c r="I3138" t="s">
        <v>1292</v>
      </c>
      <c r="J3138">
        <v>1</v>
      </c>
    </row>
    <row r="3139" spans="1:10" hidden="1">
      <c r="A3139" t="s">
        <v>570</v>
      </c>
      <c r="B3139">
        <v>364</v>
      </c>
      <c r="C3139" t="s">
        <v>886</v>
      </c>
      <c r="D3139">
        <v>381</v>
      </c>
      <c r="E3139" t="s">
        <v>271</v>
      </c>
      <c r="F3139" t="s">
        <v>2311</v>
      </c>
      <c r="G3139" t="s">
        <v>2312</v>
      </c>
      <c r="H3139" t="s">
        <v>1321</v>
      </c>
      <c r="I3139" t="s">
        <v>1292</v>
      </c>
      <c r="J3139">
        <v>0.1477</v>
      </c>
    </row>
    <row r="3140" spans="1:10" hidden="1">
      <c r="A3140" t="s">
        <v>570</v>
      </c>
      <c r="B3140">
        <v>364</v>
      </c>
      <c r="C3140" t="s">
        <v>886</v>
      </c>
      <c r="D3140">
        <v>381</v>
      </c>
      <c r="E3140" t="s">
        <v>271</v>
      </c>
      <c r="F3140" t="s">
        <v>2311</v>
      </c>
      <c r="G3140" t="s">
        <v>2313</v>
      </c>
      <c r="H3140" t="s">
        <v>1444</v>
      </c>
      <c r="I3140" t="s">
        <v>1292</v>
      </c>
      <c r="J3140">
        <v>0.18129999999999999</v>
      </c>
    </row>
    <row r="3141" spans="1:10" hidden="1">
      <c r="A3141" t="s">
        <v>570</v>
      </c>
      <c r="B3141">
        <v>364</v>
      </c>
      <c r="C3141" t="s">
        <v>886</v>
      </c>
      <c r="D3141">
        <v>381</v>
      </c>
      <c r="E3141" t="s">
        <v>271</v>
      </c>
      <c r="F3141" t="s">
        <v>2311</v>
      </c>
      <c r="G3141" t="s">
        <v>2314</v>
      </c>
      <c r="H3141" t="s">
        <v>1296</v>
      </c>
      <c r="I3141" t="s">
        <v>1292</v>
      </c>
      <c r="J3141">
        <v>0.15279999999999999</v>
      </c>
    </row>
    <row r="3142" spans="1:10" hidden="1">
      <c r="A3142" t="s">
        <v>570</v>
      </c>
      <c r="B3142">
        <v>364</v>
      </c>
      <c r="C3142" t="s">
        <v>886</v>
      </c>
      <c r="D3142">
        <v>381</v>
      </c>
      <c r="E3142" t="s">
        <v>271</v>
      </c>
      <c r="F3142" t="s">
        <v>2311</v>
      </c>
      <c r="G3142" t="s">
        <v>2315</v>
      </c>
      <c r="H3142" t="s">
        <v>1439</v>
      </c>
      <c r="I3142" t="s">
        <v>1292</v>
      </c>
      <c r="J3142">
        <v>0.16059999999999999</v>
      </c>
    </row>
    <row r="3143" spans="1:10" hidden="1">
      <c r="A3143" t="s">
        <v>570</v>
      </c>
      <c r="B3143">
        <v>364</v>
      </c>
      <c r="C3143" t="s">
        <v>886</v>
      </c>
      <c r="D3143">
        <v>381</v>
      </c>
      <c r="E3143" t="s">
        <v>271</v>
      </c>
      <c r="F3143" t="s">
        <v>2311</v>
      </c>
      <c r="G3143" t="s">
        <v>2316</v>
      </c>
      <c r="H3143" t="s">
        <v>1334</v>
      </c>
      <c r="I3143" t="s">
        <v>1292</v>
      </c>
      <c r="J3143">
        <v>0.1244</v>
      </c>
    </row>
    <row r="3144" spans="1:10" hidden="1">
      <c r="A3144" t="s">
        <v>570</v>
      </c>
      <c r="B3144">
        <v>364</v>
      </c>
      <c r="C3144" t="s">
        <v>886</v>
      </c>
      <c r="D3144">
        <v>381</v>
      </c>
      <c r="E3144" t="s">
        <v>271</v>
      </c>
      <c r="F3144" t="s">
        <v>2311</v>
      </c>
      <c r="G3144" t="s">
        <v>2318</v>
      </c>
      <c r="H3144" t="s">
        <v>1439</v>
      </c>
      <c r="I3144" t="s">
        <v>1292</v>
      </c>
      <c r="J3144">
        <v>0.16059999999999999</v>
      </c>
    </row>
    <row r="3145" spans="1:10" hidden="1">
      <c r="A3145" t="s">
        <v>570</v>
      </c>
      <c r="B3145">
        <v>364</v>
      </c>
      <c r="C3145" t="s">
        <v>886</v>
      </c>
      <c r="D3145">
        <v>381</v>
      </c>
      <c r="E3145" t="s">
        <v>271</v>
      </c>
      <c r="F3145" t="s">
        <v>2311</v>
      </c>
      <c r="G3145" t="s">
        <v>2319</v>
      </c>
      <c r="H3145" t="s">
        <v>1246</v>
      </c>
      <c r="I3145" t="s">
        <v>1292</v>
      </c>
      <c r="J3145">
        <v>7.2499999999999995E-2</v>
      </c>
    </row>
    <row r="3146" spans="1:10" hidden="1">
      <c r="A3146" t="s">
        <v>570</v>
      </c>
      <c r="B3146">
        <v>364</v>
      </c>
      <c r="C3146" t="s">
        <v>886</v>
      </c>
      <c r="D3146">
        <v>381</v>
      </c>
      <c r="E3146" t="s">
        <v>271</v>
      </c>
      <c r="F3146" t="s">
        <v>2320</v>
      </c>
      <c r="G3146" t="s">
        <v>2321</v>
      </c>
      <c r="H3146" t="s">
        <v>1601</v>
      </c>
      <c r="I3146" t="s">
        <v>1292</v>
      </c>
      <c r="J3146">
        <v>0.6321</v>
      </c>
    </row>
    <row r="3147" spans="1:10" hidden="1">
      <c r="A3147" t="s">
        <v>570</v>
      </c>
      <c r="B3147">
        <v>364</v>
      </c>
      <c r="C3147" t="s">
        <v>886</v>
      </c>
      <c r="D3147">
        <v>381</v>
      </c>
      <c r="E3147" t="s">
        <v>271</v>
      </c>
      <c r="F3147" t="s">
        <v>2320</v>
      </c>
      <c r="G3147" t="s">
        <v>2338</v>
      </c>
      <c r="H3147" t="s">
        <v>1395</v>
      </c>
      <c r="I3147" t="s">
        <v>1292</v>
      </c>
      <c r="J3147">
        <v>0.1321</v>
      </c>
    </row>
    <row r="3148" spans="1:10" hidden="1">
      <c r="A3148" t="s">
        <v>570</v>
      </c>
      <c r="B3148">
        <v>364</v>
      </c>
      <c r="C3148" t="s">
        <v>886</v>
      </c>
      <c r="D3148">
        <v>381</v>
      </c>
      <c r="E3148" t="s">
        <v>271</v>
      </c>
      <c r="F3148" t="s">
        <v>2320</v>
      </c>
      <c r="G3148" t="s">
        <v>2339</v>
      </c>
      <c r="H3148" t="s">
        <v>1332</v>
      </c>
      <c r="I3148" t="s">
        <v>1292</v>
      </c>
      <c r="J3148">
        <v>0.4456</v>
      </c>
    </row>
    <row r="3149" spans="1:10" hidden="1">
      <c r="A3149" t="s">
        <v>570</v>
      </c>
      <c r="B3149">
        <v>364</v>
      </c>
      <c r="C3149" t="s">
        <v>886</v>
      </c>
      <c r="D3149">
        <v>381</v>
      </c>
      <c r="E3149" t="s">
        <v>271</v>
      </c>
      <c r="F3149" t="s">
        <v>2320</v>
      </c>
      <c r="G3149" t="s">
        <v>2340</v>
      </c>
      <c r="H3149" t="s">
        <v>1248</v>
      </c>
      <c r="I3149" t="s">
        <v>1292</v>
      </c>
      <c r="J3149">
        <v>1.55E-2</v>
      </c>
    </row>
    <row r="3150" spans="1:10" hidden="1">
      <c r="A3150" t="s">
        <v>570</v>
      </c>
      <c r="B3150">
        <v>364</v>
      </c>
      <c r="C3150" t="s">
        <v>886</v>
      </c>
      <c r="D3150">
        <v>381</v>
      </c>
      <c r="E3150" t="s">
        <v>271</v>
      </c>
      <c r="F3150" t="s">
        <v>2320</v>
      </c>
      <c r="G3150" t="s">
        <v>2298</v>
      </c>
      <c r="H3150" t="s">
        <v>1436</v>
      </c>
      <c r="I3150" t="s">
        <v>1292</v>
      </c>
      <c r="J3150">
        <v>0.22539999999999999</v>
      </c>
    </row>
    <row r="3151" spans="1:10" hidden="1">
      <c r="A3151" t="s">
        <v>570</v>
      </c>
      <c r="B3151">
        <v>364</v>
      </c>
      <c r="C3151" t="s">
        <v>886</v>
      </c>
      <c r="D3151">
        <v>381</v>
      </c>
      <c r="E3151" t="s">
        <v>271</v>
      </c>
      <c r="F3151" t="s">
        <v>2322</v>
      </c>
      <c r="G3151" t="s">
        <v>2325</v>
      </c>
      <c r="H3151" t="s">
        <v>1261</v>
      </c>
      <c r="I3151" t="s">
        <v>1292</v>
      </c>
      <c r="J3151">
        <v>5.7000000000000002E-2</v>
      </c>
    </row>
    <row r="3152" spans="1:10" hidden="1">
      <c r="A3152" t="s">
        <v>570</v>
      </c>
      <c r="B3152">
        <v>364</v>
      </c>
      <c r="C3152" t="s">
        <v>886</v>
      </c>
      <c r="D3152">
        <v>381</v>
      </c>
      <c r="E3152" t="s">
        <v>271</v>
      </c>
      <c r="F3152" t="s">
        <v>2322</v>
      </c>
      <c r="G3152" t="s">
        <v>2326</v>
      </c>
      <c r="H3152" t="s">
        <v>1291</v>
      </c>
      <c r="I3152" t="s">
        <v>1292</v>
      </c>
      <c r="J3152">
        <v>0.40160000000000001</v>
      </c>
    </row>
    <row r="3153" spans="1:10" hidden="1">
      <c r="A3153" t="s">
        <v>570</v>
      </c>
      <c r="B3153">
        <v>364</v>
      </c>
      <c r="C3153" t="s">
        <v>886</v>
      </c>
      <c r="D3153">
        <v>381</v>
      </c>
      <c r="E3153" t="s">
        <v>271</v>
      </c>
      <c r="F3153" t="s">
        <v>2322</v>
      </c>
      <c r="G3153" t="s">
        <v>2327</v>
      </c>
      <c r="H3153" t="s">
        <v>1411</v>
      </c>
      <c r="I3153" t="s">
        <v>1292</v>
      </c>
      <c r="J3153">
        <v>8.5500000000000007E-2</v>
      </c>
    </row>
    <row r="3154" spans="1:10" hidden="1">
      <c r="A3154" t="s">
        <v>570</v>
      </c>
      <c r="B3154">
        <v>364</v>
      </c>
      <c r="C3154" t="s">
        <v>886</v>
      </c>
      <c r="D3154">
        <v>381</v>
      </c>
      <c r="E3154" t="s">
        <v>271</v>
      </c>
      <c r="F3154" t="s">
        <v>2322</v>
      </c>
      <c r="G3154" t="s">
        <v>2328</v>
      </c>
      <c r="H3154" t="s">
        <v>1541</v>
      </c>
      <c r="I3154" t="s">
        <v>1292</v>
      </c>
      <c r="J3154">
        <v>6.9900000000000004E-2</v>
      </c>
    </row>
    <row r="3155" spans="1:10" hidden="1">
      <c r="A3155" t="s">
        <v>570</v>
      </c>
      <c r="B3155">
        <v>364</v>
      </c>
      <c r="C3155" t="s">
        <v>886</v>
      </c>
      <c r="D3155">
        <v>381</v>
      </c>
      <c r="E3155" t="s">
        <v>271</v>
      </c>
      <c r="F3155" t="s">
        <v>2322</v>
      </c>
      <c r="G3155" t="s">
        <v>2330</v>
      </c>
      <c r="H3155" t="s">
        <v>2378</v>
      </c>
      <c r="I3155" t="s">
        <v>1292</v>
      </c>
      <c r="J3155">
        <v>0.38600000000000001</v>
      </c>
    </row>
    <row r="3156" spans="1:10" hidden="1">
      <c r="A3156" t="s">
        <v>570</v>
      </c>
      <c r="B3156">
        <v>364</v>
      </c>
      <c r="C3156" t="s">
        <v>886</v>
      </c>
      <c r="D3156">
        <v>381</v>
      </c>
      <c r="E3156" t="s">
        <v>271</v>
      </c>
      <c r="F3156" t="s">
        <v>2332</v>
      </c>
      <c r="G3156" t="s">
        <v>2333</v>
      </c>
      <c r="H3156" t="s">
        <v>2389</v>
      </c>
      <c r="I3156" t="s">
        <v>1292</v>
      </c>
      <c r="J3156">
        <v>0.5181</v>
      </c>
    </row>
    <row r="3157" spans="1:10" hidden="1">
      <c r="A3157" t="s">
        <v>570</v>
      </c>
      <c r="B3157">
        <v>364</v>
      </c>
      <c r="C3157" t="s">
        <v>886</v>
      </c>
      <c r="D3157">
        <v>381</v>
      </c>
      <c r="E3157" t="s">
        <v>271</v>
      </c>
      <c r="F3157" t="s">
        <v>2332</v>
      </c>
      <c r="G3157" t="s">
        <v>2334</v>
      </c>
      <c r="H3157" t="s">
        <v>1553</v>
      </c>
      <c r="I3157" t="s">
        <v>1292</v>
      </c>
      <c r="J3157">
        <v>0.4819</v>
      </c>
    </row>
    <row r="3158" spans="1:10" hidden="1">
      <c r="A3158" t="s">
        <v>570</v>
      </c>
      <c r="B3158">
        <v>364</v>
      </c>
      <c r="C3158" t="s">
        <v>886</v>
      </c>
      <c r="D3158">
        <v>373</v>
      </c>
      <c r="E3158" t="s">
        <v>295</v>
      </c>
      <c r="F3158" t="s">
        <v>1243</v>
      </c>
      <c r="G3158" t="s">
        <v>1243</v>
      </c>
      <c r="H3158" t="s">
        <v>2477</v>
      </c>
      <c r="I3158" t="s">
        <v>2477</v>
      </c>
      <c r="J3158">
        <v>1</v>
      </c>
    </row>
    <row r="3159" spans="1:10" hidden="1">
      <c r="A3159" t="s">
        <v>570</v>
      </c>
      <c r="B3159">
        <v>364</v>
      </c>
      <c r="C3159" t="s">
        <v>886</v>
      </c>
      <c r="D3159">
        <v>373</v>
      </c>
      <c r="E3159" t="s">
        <v>295</v>
      </c>
      <c r="F3159" t="s">
        <v>2311</v>
      </c>
      <c r="G3159" t="s">
        <v>2312</v>
      </c>
      <c r="H3159" t="s">
        <v>1560</v>
      </c>
      <c r="I3159" t="s">
        <v>2477</v>
      </c>
      <c r="J3159">
        <v>0.16009999999999999</v>
      </c>
    </row>
    <row r="3160" spans="1:10" hidden="1">
      <c r="A3160" t="s">
        <v>570</v>
      </c>
      <c r="B3160">
        <v>364</v>
      </c>
      <c r="C3160" t="s">
        <v>886</v>
      </c>
      <c r="D3160">
        <v>373</v>
      </c>
      <c r="E3160" t="s">
        <v>295</v>
      </c>
      <c r="F3160" t="s">
        <v>2311</v>
      </c>
      <c r="G3160" t="s">
        <v>2313</v>
      </c>
      <c r="H3160" t="s">
        <v>1560</v>
      </c>
      <c r="I3160" t="s">
        <v>2477</v>
      </c>
      <c r="J3160">
        <v>0.16009999999999999</v>
      </c>
    </row>
    <row r="3161" spans="1:10" hidden="1">
      <c r="A3161" t="s">
        <v>570</v>
      </c>
      <c r="B3161">
        <v>364</v>
      </c>
      <c r="C3161" t="s">
        <v>886</v>
      </c>
      <c r="D3161">
        <v>373</v>
      </c>
      <c r="E3161" t="s">
        <v>295</v>
      </c>
      <c r="F3161" t="s">
        <v>2311</v>
      </c>
      <c r="G3161" t="s">
        <v>2314</v>
      </c>
      <c r="H3161" t="s">
        <v>1420</v>
      </c>
      <c r="I3161" t="s">
        <v>2477</v>
      </c>
      <c r="J3161">
        <v>0.15379999999999999</v>
      </c>
    </row>
    <row r="3162" spans="1:10" hidden="1">
      <c r="A3162" t="s">
        <v>570</v>
      </c>
      <c r="B3162">
        <v>364</v>
      </c>
      <c r="C3162" t="s">
        <v>886</v>
      </c>
      <c r="D3162">
        <v>373</v>
      </c>
      <c r="E3162" t="s">
        <v>295</v>
      </c>
      <c r="F3162" t="s">
        <v>2311</v>
      </c>
      <c r="G3162" t="s">
        <v>2315</v>
      </c>
      <c r="H3162" t="s">
        <v>1267</v>
      </c>
      <c r="I3162" t="s">
        <v>2477</v>
      </c>
      <c r="J3162">
        <v>0.158</v>
      </c>
    </row>
    <row r="3163" spans="1:10" hidden="1">
      <c r="A3163" t="s">
        <v>570</v>
      </c>
      <c r="B3163">
        <v>364</v>
      </c>
      <c r="C3163" t="s">
        <v>886</v>
      </c>
      <c r="D3163">
        <v>373</v>
      </c>
      <c r="E3163" t="s">
        <v>295</v>
      </c>
      <c r="F3163" t="s">
        <v>2311</v>
      </c>
      <c r="G3163" t="s">
        <v>2316</v>
      </c>
      <c r="H3163" t="s">
        <v>1414</v>
      </c>
      <c r="I3163" t="s">
        <v>2477</v>
      </c>
      <c r="J3163">
        <v>0.15590000000000001</v>
      </c>
    </row>
    <row r="3164" spans="1:10" hidden="1">
      <c r="A3164" t="s">
        <v>570</v>
      </c>
      <c r="B3164">
        <v>364</v>
      </c>
      <c r="C3164" t="s">
        <v>886</v>
      </c>
      <c r="D3164">
        <v>373</v>
      </c>
      <c r="E3164" t="s">
        <v>295</v>
      </c>
      <c r="F3164" t="s">
        <v>2311</v>
      </c>
      <c r="G3164" t="s">
        <v>2318</v>
      </c>
      <c r="H3164" t="s">
        <v>1444</v>
      </c>
      <c r="I3164" t="s">
        <v>2477</v>
      </c>
      <c r="J3164">
        <v>0.14549999999999999</v>
      </c>
    </row>
    <row r="3165" spans="1:10" hidden="1">
      <c r="A3165" t="s">
        <v>570</v>
      </c>
      <c r="B3165">
        <v>364</v>
      </c>
      <c r="C3165" t="s">
        <v>886</v>
      </c>
      <c r="D3165">
        <v>373</v>
      </c>
      <c r="E3165" t="s">
        <v>295</v>
      </c>
      <c r="F3165" t="s">
        <v>2311</v>
      </c>
      <c r="G3165" t="s">
        <v>2319</v>
      </c>
      <c r="H3165" t="s">
        <v>1410</v>
      </c>
      <c r="I3165" t="s">
        <v>2477</v>
      </c>
      <c r="J3165">
        <v>6.6500000000000004E-2</v>
      </c>
    </row>
    <row r="3166" spans="1:10" hidden="1">
      <c r="A3166" t="s">
        <v>570</v>
      </c>
      <c r="B3166">
        <v>364</v>
      </c>
      <c r="C3166" t="s">
        <v>886</v>
      </c>
      <c r="D3166">
        <v>373</v>
      </c>
      <c r="E3166" t="s">
        <v>295</v>
      </c>
      <c r="F3166" t="s">
        <v>2320</v>
      </c>
      <c r="G3166" t="s">
        <v>2321</v>
      </c>
      <c r="H3166" t="s">
        <v>1305</v>
      </c>
      <c r="I3166" t="s">
        <v>2477</v>
      </c>
      <c r="J3166">
        <v>0.35339999999999999</v>
      </c>
    </row>
    <row r="3167" spans="1:10" hidden="1">
      <c r="A3167" t="s">
        <v>570</v>
      </c>
      <c r="B3167">
        <v>364</v>
      </c>
      <c r="C3167" t="s">
        <v>886</v>
      </c>
      <c r="D3167">
        <v>373</v>
      </c>
      <c r="E3167" t="s">
        <v>295</v>
      </c>
      <c r="F3167" t="s">
        <v>2320</v>
      </c>
      <c r="G3167" t="s">
        <v>2338</v>
      </c>
      <c r="H3167" t="s">
        <v>1256</v>
      </c>
      <c r="I3167" t="s">
        <v>2477</v>
      </c>
      <c r="J3167">
        <v>2.9100000000000001E-2</v>
      </c>
    </row>
    <row r="3168" spans="1:10" hidden="1">
      <c r="A3168" t="s">
        <v>570</v>
      </c>
      <c r="B3168">
        <v>364</v>
      </c>
      <c r="C3168" t="s">
        <v>886</v>
      </c>
      <c r="D3168">
        <v>373</v>
      </c>
      <c r="E3168" t="s">
        <v>295</v>
      </c>
      <c r="F3168" t="s">
        <v>2320</v>
      </c>
      <c r="G3168" t="s">
        <v>2339</v>
      </c>
      <c r="H3168" t="s">
        <v>1258</v>
      </c>
      <c r="I3168" t="s">
        <v>2477</v>
      </c>
      <c r="J3168">
        <v>0.2225</v>
      </c>
    </row>
    <row r="3169" spans="1:10" hidden="1">
      <c r="A3169" t="s">
        <v>570</v>
      </c>
      <c r="B3169">
        <v>364</v>
      </c>
      <c r="C3169" t="s">
        <v>886</v>
      </c>
      <c r="D3169">
        <v>373</v>
      </c>
      <c r="E3169" t="s">
        <v>295</v>
      </c>
      <c r="F3169" t="s">
        <v>2320</v>
      </c>
      <c r="G3169" t="s">
        <v>2298</v>
      </c>
      <c r="H3169" t="s">
        <v>1510</v>
      </c>
      <c r="I3169" t="s">
        <v>2477</v>
      </c>
      <c r="J3169">
        <v>0.12470000000000001</v>
      </c>
    </row>
    <row r="3170" spans="1:10" hidden="1">
      <c r="A3170" t="s">
        <v>570</v>
      </c>
      <c r="B3170">
        <v>364</v>
      </c>
      <c r="C3170" t="s">
        <v>886</v>
      </c>
      <c r="D3170">
        <v>373</v>
      </c>
      <c r="E3170" t="s">
        <v>295</v>
      </c>
      <c r="F3170" t="s">
        <v>2322</v>
      </c>
      <c r="G3170" t="s">
        <v>2323</v>
      </c>
      <c r="H3170" t="s">
        <v>1248</v>
      </c>
      <c r="I3170" t="s">
        <v>2477</v>
      </c>
      <c r="J3170">
        <v>1.2500000000000001E-2</v>
      </c>
    </row>
    <row r="3171" spans="1:10" hidden="1">
      <c r="A3171" t="s">
        <v>570</v>
      </c>
      <c r="B3171">
        <v>364</v>
      </c>
      <c r="C3171" t="s">
        <v>886</v>
      </c>
      <c r="D3171">
        <v>373</v>
      </c>
      <c r="E3171" t="s">
        <v>295</v>
      </c>
      <c r="F3171" t="s">
        <v>2322</v>
      </c>
      <c r="G3171" t="s">
        <v>2325</v>
      </c>
      <c r="H3171" t="s">
        <v>1460</v>
      </c>
      <c r="I3171" t="s">
        <v>2477</v>
      </c>
      <c r="J3171">
        <v>4.1599999999999998E-2</v>
      </c>
    </row>
    <row r="3172" spans="1:10" hidden="1">
      <c r="A3172" t="s">
        <v>570</v>
      </c>
      <c r="B3172">
        <v>364</v>
      </c>
      <c r="C3172" t="s">
        <v>886</v>
      </c>
      <c r="D3172">
        <v>373</v>
      </c>
      <c r="E3172" t="s">
        <v>295</v>
      </c>
      <c r="F3172" t="s">
        <v>2322</v>
      </c>
      <c r="G3172" t="s">
        <v>2326</v>
      </c>
      <c r="H3172" t="s">
        <v>1363</v>
      </c>
      <c r="I3172" t="s">
        <v>2477</v>
      </c>
      <c r="J3172">
        <v>0.25569999999999998</v>
      </c>
    </row>
    <row r="3173" spans="1:10" hidden="1">
      <c r="A3173" t="s">
        <v>570</v>
      </c>
      <c r="B3173">
        <v>364</v>
      </c>
      <c r="C3173" t="s">
        <v>886</v>
      </c>
      <c r="D3173">
        <v>373</v>
      </c>
      <c r="E3173" t="s">
        <v>295</v>
      </c>
      <c r="F3173" t="s">
        <v>2322</v>
      </c>
      <c r="G3173" t="s">
        <v>2327</v>
      </c>
      <c r="H3173" t="s">
        <v>1323</v>
      </c>
      <c r="I3173" t="s">
        <v>2477</v>
      </c>
      <c r="J3173">
        <v>3.7400000000000003E-2</v>
      </c>
    </row>
    <row r="3174" spans="1:10" hidden="1">
      <c r="A3174" t="s">
        <v>570</v>
      </c>
      <c r="B3174">
        <v>364</v>
      </c>
      <c r="C3174" t="s">
        <v>886</v>
      </c>
      <c r="D3174">
        <v>373</v>
      </c>
      <c r="E3174" t="s">
        <v>295</v>
      </c>
      <c r="F3174" t="s">
        <v>2322</v>
      </c>
      <c r="G3174" t="s">
        <v>2352</v>
      </c>
      <c r="H3174" t="s">
        <v>2324</v>
      </c>
      <c r="I3174" t="s">
        <v>2477</v>
      </c>
      <c r="J3174">
        <v>2.0999999999999999E-3</v>
      </c>
    </row>
    <row r="3175" spans="1:10" hidden="1">
      <c r="A3175" t="s">
        <v>570</v>
      </c>
      <c r="B3175">
        <v>364</v>
      </c>
      <c r="C3175" t="s">
        <v>886</v>
      </c>
      <c r="D3175">
        <v>373</v>
      </c>
      <c r="E3175" t="s">
        <v>295</v>
      </c>
      <c r="F3175" t="s">
        <v>2322</v>
      </c>
      <c r="G3175" t="s">
        <v>2328</v>
      </c>
      <c r="H3175" t="s">
        <v>1521</v>
      </c>
      <c r="I3175" t="s">
        <v>2477</v>
      </c>
      <c r="J3175">
        <v>7.0699999999999999E-2</v>
      </c>
    </row>
    <row r="3176" spans="1:10" hidden="1">
      <c r="A3176" t="s">
        <v>570</v>
      </c>
      <c r="B3176">
        <v>364</v>
      </c>
      <c r="C3176" t="s">
        <v>886</v>
      </c>
      <c r="D3176">
        <v>373</v>
      </c>
      <c r="E3176" t="s">
        <v>295</v>
      </c>
      <c r="F3176" t="s">
        <v>2322</v>
      </c>
      <c r="G3176" t="s">
        <v>2330</v>
      </c>
      <c r="H3176" t="s">
        <v>1539</v>
      </c>
      <c r="I3176" t="s">
        <v>2477</v>
      </c>
      <c r="J3176">
        <v>0.57999999999999996</v>
      </c>
    </row>
    <row r="3177" spans="1:10" hidden="1">
      <c r="A3177" t="s">
        <v>570</v>
      </c>
      <c r="B3177">
        <v>364</v>
      </c>
      <c r="C3177" t="s">
        <v>886</v>
      </c>
      <c r="D3177">
        <v>373</v>
      </c>
      <c r="E3177" t="s">
        <v>295</v>
      </c>
      <c r="F3177" t="s">
        <v>2332</v>
      </c>
      <c r="G3177" t="s">
        <v>2333</v>
      </c>
      <c r="H3177" t="s">
        <v>1282</v>
      </c>
      <c r="I3177" t="s">
        <v>2477</v>
      </c>
      <c r="J3177">
        <v>0.50519999999999998</v>
      </c>
    </row>
    <row r="3178" spans="1:10" hidden="1">
      <c r="A3178" t="s">
        <v>570</v>
      </c>
      <c r="B3178">
        <v>364</v>
      </c>
      <c r="C3178" t="s">
        <v>886</v>
      </c>
      <c r="D3178">
        <v>373</v>
      </c>
      <c r="E3178" t="s">
        <v>295</v>
      </c>
      <c r="F3178" t="s">
        <v>2332</v>
      </c>
      <c r="G3178" t="s">
        <v>2334</v>
      </c>
      <c r="H3178" t="s">
        <v>1579</v>
      </c>
      <c r="I3178" t="s">
        <v>2477</v>
      </c>
      <c r="J3178">
        <v>0.49480000000000002</v>
      </c>
    </row>
    <row r="3179" spans="1:10" hidden="1">
      <c r="A3179" t="s">
        <v>570</v>
      </c>
      <c r="B3179">
        <v>364</v>
      </c>
      <c r="C3179" t="s">
        <v>886</v>
      </c>
      <c r="D3179">
        <v>380</v>
      </c>
      <c r="E3179" t="s">
        <v>104</v>
      </c>
      <c r="F3179" t="s">
        <v>1243</v>
      </c>
      <c r="G3179" t="s">
        <v>1243</v>
      </c>
      <c r="H3179" t="s">
        <v>1632</v>
      </c>
      <c r="I3179" t="s">
        <v>1632</v>
      </c>
      <c r="J3179">
        <v>1</v>
      </c>
    </row>
    <row r="3180" spans="1:10" hidden="1">
      <c r="A3180" t="s">
        <v>570</v>
      </c>
      <c r="B3180">
        <v>364</v>
      </c>
      <c r="C3180" t="s">
        <v>886</v>
      </c>
      <c r="D3180">
        <v>380</v>
      </c>
      <c r="E3180" t="s">
        <v>104</v>
      </c>
      <c r="F3180" t="s">
        <v>2311</v>
      </c>
      <c r="G3180" t="s">
        <v>2312</v>
      </c>
      <c r="H3180" t="s">
        <v>1265</v>
      </c>
      <c r="I3180" t="s">
        <v>1632</v>
      </c>
      <c r="J3180">
        <v>0.18079999999999999</v>
      </c>
    </row>
    <row r="3181" spans="1:10" hidden="1">
      <c r="A3181" t="s">
        <v>570</v>
      </c>
      <c r="B3181">
        <v>364</v>
      </c>
      <c r="C3181" t="s">
        <v>886</v>
      </c>
      <c r="D3181">
        <v>380</v>
      </c>
      <c r="E3181" t="s">
        <v>104</v>
      </c>
      <c r="F3181" t="s">
        <v>2311</v>
      </c>
      <c r="G3181" t="s">
        <v>2313</v>
      </c>
      <c r="H3181" t="s">
        <v>1447</v>
      </c>
      <c r="I3181" t="s">
        <v>1632</v>
      </c>
      <c r="J3181">
        <v>0.14599999999999999</v>
      </c>
    </row>
    <row r="3182" spans="1:10" hidden="1">
      <c r="A3182" t="s">
        <v>570</v>
      </c>
      <c r="B3182">
        <v>364</v>
      </c>
      <c r="C3182" t="s">
        <v>886</v>
      </c>
      <c r="D3182">
        <v>380</v>
      </c>
      <c r="E3182" t="s">
        <v>104</v>
      </c>
      <c r="F3182" t="s">
        <v>2311</v>
      </c>
      <c r="G3182" t="s">
        <v>2314</v>
      </c>
      <c r="H3182" t="s">
        <v>1288</v>
      </c>
      <c r="I3182" t="s">
        <v>1632</v>
      </c>
      <c r="J3182">
        <v>0.1416</v>
      </c>
    </row>
    <row r="3183" spans="1:10" hidden="1">
      <c r="A3183" t="s">
        <v>570</v>
      </c>
      <c r="B3183">
        <v>364</v>
      </c>
      <c r="C3183" t="s">
        <v>886</v>
      </c>
      <c r="D3183">
        <v>380</v>
      </c>
      <c r="E3183" t="s">
        <v>104</v>
      </c>
      <c r="F3183" t="s">
        <v>2311</v>
      </c>
      <c r="G3183" t="s">
        <v>2315</v>
      </c>
      <c r="H3183" t="s">
        <v>1439</v>
      </c>
      <c r="I3183" t="s">
        <v>1632</v>
      </c>
      <c r="J3183">
        <v>0.1351</v>
      </c>
    </row>
    <row r="3184" spans="1:10" hidden="1">
      <c r="A3184" t="s">
        <v>570</v>
      </c>
      <c r="B3184">
        <v>364</v>
      </c>
      <c r="C3184" t="s">
        <v>886</v>
      </c>
      <c r="D3184">
        <v>380</v>
      </c>
      <c r="E3184" t="s">
        <v>104</v>
      </c>
      <c r="F3184" t="s">
        <v>2311</v>
      </c>
      <c r="G3184" t="s">
        <v>2316</v>
      </c>
      <c r="H3184" t="s">
        <v>1395</v>
      </c>
      <c r="I3184" t="s">
        <v>1632</v>
      </c>
      <c r="J3184">
        <v>0.1111</v>
      </c>
    </row>
    <row r="3185" spans="1:10" hidden="1">
      <c r="A3185" t="s">
        <v>570</v>
      </c>
      <c r="B3185">
        <v>364</v>
      </c>
      <c r="C3185" t="s">
        <v>886</v>
      </c>
      <c r="D3185">
        <v>380</v>
      </c>
      <c r="E3185" t="s">
        <v>104</v>
      </c>
      <c r="F3185" t="s">
        <v>2311</v>
      </c>
      <c r="G3185" t="s">
        <v>2318</v>
      </c>
      <c r="H3185" t="s">
        <v>1355</v>
      </c>
      <c r="I3185" t="s">
        <v>1632</v>
      </c>
      <c r="J3185">
        <v>0.15029999999999999</v>
      </c>
    </row>
    <row r="3186" spans="1:10" hidden="1">
      <c r="A3186" t="s">
        <v>570</v>
      </c>
      <c r="B3186">
        <v>364</v>
      </c>
      <c r="C3186" t="s">
        <v>886</v>
      </c>
      <c r="D3186">
        <v>380</v>
      </c>
      <c r="E3186" t="s">
        <v>104</v>
      </c>
      <c r="F3186" t="s">
        <v>2311</v>
      </c>
      <c r="G3186" t="s">
        <v>2319</v>
      </c>
      <c r="H3186" t="s">
        <v>1439</v>
      </c>
      <c r="I3186" t="s">
        <v>1632</v>
      </c>
      <c r="J3186">
        <v>0.1351</v>
      </c>
    </row>
    <row r="3187" spans="1:10" hidden="1">
      <c r="A3187" t="s">
        <v>570</v>
      </c>
      <c r="B3187">
        <v>364</v>
      </c>
      <c r="C3187" t="s">
        <v>886</v>
      </c>
      <c r="D3187">
        <v>380</v>
      </c>
      <c r="E3187" t="s">
        <v>104</v>
      </c>
      <c r="F3187" t="s">
        <v>2320</v>
      </c>
      <c r="G3187" t="s">
        <v>2321</v>
      </c>
      <c r="H3187" t="s">
        <v>2442</v>
      </c>
      <c r="I3187" t="s">
        <v>1632</v>
      </c>
      <c r="J3187">
        <v>0.69499999999999995</v>
      </c>
    </row>
    <row r="3188" spans="1:10" hidden="1">
      <c r="A3188" t="s">
        <v>570</v>
      </c>
      <c r="B3188">
        <v>364</v>
      </c>
      <c r="C3188" t="s">
        <v>886</v>
      </c>
      <c r="D3188">
        <v>380</v>
      </c>
      <c r="E3188" t="s">
        <v>104</v>
      </c>
      <c r="F3188" t="s">
        <v>2320</v>
      </c>
      <c r="G3188" t="s">
        <v>2338</v>
      </c>
      <c r="H3188" t="s">
        <v>1367</v>
      </c>
      <c r="I3188" t="s">
        <v>1632</v>
      </c>
      <c r="J3188">
        <v>0.21129999999999999</v>
      </c>
    </row>
    <row r="3189" spans="1:10" hidden="1">
      <c r="A3189" t="s">
        <v>570</v>
      </c>
      <c r="B3189">
        <v>364</v>
      </c>
      <c r="C3189" t="s">
        <v>886</v>
      </c>
      <c r="D3189">
        <v>380</v>
      </c>
      <c r="E3189" t="s">
        <v>104</v>
      </c>
      <c r="F3189" t="s">
        <v>2320</v>
      </c>
      <c r="G3189" t="s">
        <v>2339</v>
      </c>
      <c r="H3189" t="s">
        <v>1500</v>
      </c>
      <c r="I3189" t="s">
        <v>1632</v>
      </c>
      <c r="J3189">
        <v>0.57730000000000004</v>
      </c>
    </row>
    <row r="3190" spans="1:10" hidden="1">
      <c r="A3190" t="s">
        <v>570</v>
      </c>
      <c r="B3190">
        <v>364</v>
      </c>
      <c r="C3190" t="s">
        <v>886</v>
      </c>
      <c r="D3190">
        <v>380</v>
      </c>
      <c r="E3190" t="s">
        <v>104</v>
      </c>
      <c r="F3190" t="s">
        <v>2320</v>
      </c>
      <c r="G3190" t="s">
        <v>2298</v>
      </c>
      <c r="H3190" t="s">
        <v>1348</v>
      </c>
      <c r="I3190" t="s">
        <v>1632</v>
      </c>
      <c r="J3190">
        <v>0.12640000000000001</v>
      </c>
    </row>
    <row r="3191" spans="1:10" hidden="1">
      <c r="A3191" t="s">
        <v>570</v>
      </c>
      <c r="B3191">
        <v>364</v>
      </c>
      <c r="C3191" t="s">
        <v>886</v>
      </c>
      <c r="D3191">
        <v>380</v>
      </c>
      <c r="E3191" t="s">
        <v>104</v>
      </c>
      <c r="F3191" t="s">
        <v>2322</v>
      </c>
      <c r="G3191" t="s">
        <v>2325</v>
      </c>
      <c r="H3191" t="s">
        <v>1312</v>
      </c>
      <c r="I3191" t="s">
        <v>1632</v>
      </c>
      <c r="J3191">
        <v>1.09E-2</v>
      </c>
    </row>
    <row r="3192" spans="1:10" hidden="1">
      <c r="A3192" t="s">
        <v>570</v>
      </c>
      <c r="B3192">
        <v>364</v>
      </c>
      <c r="C3192" t="s">
        <v>886</v>
      </c>
      <c r="D3192">
        <v>380</v>
      </c>
      <c r="E3192" t="s">
        <v>104</v>
      </c>
      <c r="F3192" t="s">
        <v>2322</v>
      </c>
      <c r="G3192" t="s">
        <v>2326</v>
      </c>
      <c r="H3192" t="s">
        <v>2410</v>
      </c>
      <c r="I3192" t="s">
        <v>1632</v>
      </c>
      <c r="J3192">
        <v>0.40960000000000002</v>
      </c>
    </row>
    <row r="3193" spans="1:10" hidden="1">
      <c r="A3193" t="s">
        <v>570</v>
      </c>
      <c r="B3193">
        <v>364</v>
      </c>
      <c r="C3193" t="s">
        <v>886</v>
      </c>
      <c r="D3193">
        <v>380</v>
      </c>
      <c r="E3193" t="s">
        <v>104</v>
      </c>
      <c r="F3193" t="s">
        <v>2322</v>
      </c>
      <c r="G3193" t="s">
        <v>2327</v>
      </c>
      <c r="H3193" t="s">
        <v>1287</v>
      </c>
      <c r="I3193" t="s">
        <v>1632</v>
      </c>
      <c r="J3193">
        <v>0.22220000000000001</v>
      </c>
    </row>
    <row r="3194" spans="1:10" hidden="1">
      <c r="A3194" t="s">
        <v>570</v>
      </c>
      <c r="B3194">
        <v>364</v>
      </c>
      <c r="C3194" t="s">
        <v>886</v>
      </c>
      <c r="D3194">
        <v>380</v>
      </c>
      <c r="E3194" t="s">
        <v>104</v>
      </c>
      <c r="F3194" t="s">
        <v>2322</v>
      </c>
      <c r="G3194" t="s">
        <v>2328</v>
      </c>
      <c r="H3194" t="s">
        <v>1261</v>
      </c>
      <c r="I3194" t="s">
        <v>1632</v>
      </c>
      <c r="J3194">
        <v>4.7899999999999998E-2</v>
      </c>
    </row>
    <row r="3195" spans="1:10" hidden="1">
      <c r="A3195" t="s">
        <v>570</v>
      </c>
      <c r="B3195">
        <v>364</v>
      </c>
      <c r="C3195" t="s">
        <v>886</v>
      </c>
      <c r="D3195">
        <v>380</v>
      </c>
      <c r="E3195" t="s">
        <v>104</v>
      </c>
      <c r="F3195" t="s">
        <v>2322</v>
      </c>
      <c r="G3195" t="s">
        <v>2330</v>
      </c>
      <c r="H3195" t="s">
        <v>1354</v>
      </c>
      <c r="I3195" t="s">
        <v>1632</v>
      </c>
      <c r="J3195">
        <v>0.30940000000000001</v>
      </c>
    </row>
    <row r="3196" spans="1:10" hidden="1">
      <c r="A3196" t="s">
        <v>570</v>
      </c>
      <c r="B3196">
        <v>364</v>
      </c>
      <c r="C3196" t="s">
        <v>886</v>
      </c>
      <c r="D3196">
        <v>380</v>
      </c>
      <c r="E3196" t="s">
        <v>104</v>
      </c>
      <c r="F3196" t="s">
        <v>2332</v>
      </c>
      <c r="G3196" t="s">
        <v>2333</v>
      </c>
      <c r="H3196" t="s">
        <v>1247</v>
      </c>
      <c r="I3196" t="s">
        <v>1632</v>
      </c>
      <c r="J3196">
        <v>0.50109999999999999</v>
      </c>
    </row>
    <row r="3197" spans="1:10" hidden="1">
      <c r="A3197" t="s">
        <v>570</v>
      </c>
      <c r="B3197">
        <v>364</v>
      </c>
      <c r="C3197" t="s">
        <v>886</v>
      </c>
      <c r="D3197">
        <v>380</v>
      </c>
      <c r="E3197" t="s">
        <v>104</v>
      </c>
      <c r="F3197" t="s">
        <v>2332</v>
      </c>
      <c r="G3197" t="s">
        <v>2334</v>
      </c>
      <c r="H3197" t="s">
        <v>1587</v>
      </c>
      <c r="I3197" t="s">
        <v>1632</v>
      </c>
      <c r="J3197">
        <v>0.49890000000000001</v>
      </c>
    </row>
    <row r="3198" spans="1:10" hidden="1">
      <c r="A3198" t="s">
        <v>570</v>
      </c>
      <c r="B3198">
        <v>364</v>
      </c>
      <c r="C3198" t="s">
        <v>886</v>
      </c>
      <c r="D3198">
        <v>375</v>
      </c>
      <c r="E3198" t="s">
        <v>129</v>
      </c>
      <c r="F3198" t="s">
        <v>1243</v>
      </c>
      <c r="G3198" t="s">
        <v>1243</v>
      </c>
      <c r="H3198" t="s">
        <v>1266</v>
      </c>
      <c r="I3198" t="s">
        <v>1266</v>
      </c>
      <c r="J3198">
        <v>1</v>
      </c>
    </row>
    <row r="3199" spans="1:10" hidden="1">
      <c r="A3199" t="s">
        <v>570</v>
      </c>
      <c r="B3199">
        <v>364</v>
      </c>
      <c r="C3199" t="s">
        <v>886</v>
      </c>
      <c r="D3199">
        <v>375</v>
      </c>
      <c r="E3199" t="s">
        <v>129</v>
      </c>
      <c r="F3199" t="s">
        <v>2311</v>
      </c>
      <c r="G3199" t="s">
        <v>2317</v>
      </c>
      <c r="H3199" t="s">
        <v>1418</v>
      </c>
      <c r="I3199" t="s">
        <v>1266</v>
      </c>
      <c r="J3199">
        <v>0.30180000000000001</v>
      </c>
    </row>
    <row r="3200" spans="1:10" hidden="1">
      <c r="A3200" t="s">
        <v>570</v>
      </c>
      <c r="B3200">
        <v>364</v>
      </c>
      <c r="C3200" t="s">
        <v>886</v>
      </c>
      <c r="D3200">
        <v>375</v>
      </c>
      <c r="E3200" t="s">
        <v>129</v>
      </c>
      <c r="F3200" t="s">
        <v>2311</v>
      </c>
      <c r="G3200" t="s">
        <v>2336</v>
      </c>
      <c r="H3200" t="s">
        <v>2364</v>
      </c>
      <c r="I3200" t="s">
        <v>1266</v>
      </c>
      <c r="J3200">
        <v>0.3594</v>
      </c>
    </row>
    <row r="3201" spans="1:10" hidden="1">
      <c r="A3201" t="s">
        <v>570</v>
      </c>
      <c r="B3201">
        <v>364</v>
      </c>
      <c r="C3201" t="s">
        <v>886</v>
      </c>
      <c r="D3201">
        <v>375</v>
      </c>
      <c r="E3201" t="s">
        <v>129</v>
      </c>
      <c r="F3201" t="s">
        <v>2311</v>
      </c>
      <c r="G3201" t="s">
        <v>2337</v>
      </c>
      <c r="H3201" t="s">
        <v>1259</v>
      </c>
      <c r="I3201" t="s">
        <v>1266</v>
      </c>
      <c r="J3201">
        <v>0.3387</v>
      </c>
    </row>
    <row r="3202" spans="1:10" hidden="1">
      <c r="A3202" t="s">
        <v>570</v>
      </c>
      <c r="B3202">
        <v>364</v>
      </c>
      <c r="C3202" t="s">
        <v>886</v>
      </c>
      <c r="D3202">
        <v>375</v>
      </c>
      <c r="E3202" t="s">
        <v>129</v>
      </c>
      <c r="F3202" t="s">
        <v>2320</v>
      </c>
      <c r="G3202" t="s">
        <v>2321</v>
      </c>
      <c r="H3202" t="s">
        <v>2478</v>
      </c>
      <c r="I3202" t="s">
        <v>1266</v>
      </c>
      <c r="J3202">
        <v>0.59909999999999997</v>
      </c>
    </row>
    <row r="3203" spans="1:10" hidden="1">
      <c r="A3203" t="s">
        <v>570</v>
      </c>
      <c r="B3203">
        <v>364</v>
      </c>
      <c r="C3203" t="s">
        <v>886</v>
      </c>
      <c r="D3203">
        <v>375</v>
      </c>
      <c r="E3203" t="s">
        <v>129</v>
      </c>
      <c r="F3203" t="s">
        <v>2320</v>
      </c>
      <c r="G3203" t="s">
        <v>2338</v>
      </c>
      <c r="H3203" t="s">
        <v>1386</v>
      </c>
      <c r="I3203" t="s">
        <v>1266</v>
      </c>
      <c r="J3203">
        <v>0.1129</v>
      </c>
    </row>
    <row r="3204" spans="1:10" hidden="1">
      <c r="A3204" t="s">
        <v>570</v>
      </c>
      <c r="B3204">
        <v>364</v>
      </c>
      <c r="C3204" t="s">
        <v>886</v>
      </c>
      <c r="D3204">
        <v>375</v>
      </c>
      <c r="E3204" t="s">
        <v>129</v>
      </c>
      <c r="F3204" t="s">
        <v>2320</v>
      </c>
      <c r="G3204" t="s">
        <v>2339</v>
      </c>
      <c r="H3204" t="s">
        <v>2389</v>
      </c>
      <c r="I3204" t="s">
        <v>1266</v>
      </c>
      <c r="J3204">
        <v>0.46079999999999999</v>
      </c>
    </row>
    <row r="3205" spans="1:10" hidden="1">
      <c r="A3205" t="s">
        <v>570</v>
      </c>
      <c r="B3205">
        <v>364</v>
      </c>
      <c r="C3205" t="s">
        <v>886</v>
      </c>
      <c r="D3205">
        <v>375</v>
      </c>
      <c r="E3205" t="s">
        <v>129</v>
      </c>
      <c r="F3205" t="s">
        <v>2320</v>
      </c>
      <c r="G3205" t="s">
        <v>2298</v>
      </c>
      <c r="H3205" t="s">
        <v>1414</v>
      </c>
      <c r="I3205" t="s">
        <v>1266</v>
      </c>
      <c r="J3205">
        <v>0.17280000000000001</v>
      </c>
    </row>
    <row r="3206" spans="1:10" hidden="1">
      <c r="A3206" t="s">
        <v>570</v>
      </c>
      <c r="B3206">
        <v>364</v>
      </c>
      <c r="C3206" t="s">
        <v>886</v>
      </c>
      <c r="D3206">
        <v>375</v>
      </c>
      <c r="E3206" t="s">
        <v>129</v>
      </c>
      <c r="F3206" t="s">
        <v>2322</v>
      </c>
      <c r="G3206" t="s">
        <v>2325</v>
      </c>
      <c r="H3206" t="s">
        <v>1591</v>
      </c>
      <c r="I3206" t="s">
        <v>1266</v>
      </c>
      <c r="J3206">
        <v>3.6900000000000002E-2</v>
      </c>
    </row>
    <row r="3207" spans="1:10" hidden="1">
      <c r="A3207" t="s">
        <v>570</v>
      </c>
      <c r="B3207">
        <v>364</v>
      </c>
      <c r="C3207" t="s">
        <v>886</v>
      </c>
      <c r="D3207">
        <v>375</v>
      </c>
      <c r="E3207" t="s">
        <v>129</v>
      </c>
      <c r="F3207" t="s">
        <v>2322</v>
      </c>
      <c r="G3207" t="s">
        <v>2326</v>
      </c>
      <c r="H3207" t="s">
        <v>2365</v>
      </c>
      <c r="I3207" t="s">
        <v>1266</v>
      </c>
      <c r="J3207">
        <v>0.35249999999999998</v>
      </c>
    </row>
    <row r="3208" spans="1:10" hidden="1">
      <c r="A3208" t="s">
        <v>570</v>
      </c>
      <c r="B3208">
        <v>364</v>
      </c>
      <c r="C3208" t="s">
        <v>886</v>
      </c>
      <c r="D3208">
        <v>375</v>
      </c>
      <c r="E3208" t="s">
        <v>129</v>
      </c>
      <c r="F3208" t="s">
        <v>2322</v>
      </c>
      <c r="G3208" t="s">
        <v>2327</v>
      </c>
      <c r="H3208" t="s">
        <v>1444</v>
      </c>
      <c r="I3208" t="s">
        <v>1266</v>
      </c>
      <c r="J3208">
        <v>0.1613</v>
      </c>
    </row>
    <row r="3209" spans="1:10" hidden="1">
      <c r="A3209" t="s">
        <v>570</v>
      </c>
      <c r="B3209">
        <v>364</v>
      </c>
      <c r="C3209" t="s">
        <v>886</v>
      </c>
      <c r="D3209">
        <v>375</v>
      </c>
      <c r="E3209" t="s">
        <v>129</v>
      </c>
      <c r="F3209" t="s">
        <v>2322</v>
      </c>
      <c r="G3209" t="s">
        <v>2328</v>
      </c>
      <c r="H3209" t="s">
        <v>1417</v>
      </c>
      <c r="I3209" t="s">
        <v>1266</v>
      </c>
      <c r="J3209">
        <v>4.8399999999999999E-2</v>
      </c>
    </row>
    <row r="3210" spans="1:10" hidden="1">
      <c r="A3210" t="s">
        <v>570</v>
      </c>
      <c r="B3210">
        <v>364</v>
      </c>
      <c r="C3210" t="s">
        <v>886</v>
      </c>
      <c r="D3210">
        <v>375</v>
      </c>
      <c r="E3210" t="s">
        <v>129</v>
      </c>
      <c r="F3210" t="s">
        <v>2322</v>
      </c>
      <c r="G3210" t="s">
        <v>2330</v>
      </c>
      <c r="H3210" t="s">
        <v>1608</v>
      </c>
      <c r="I3210" t="s">
        <v>1266</v>
      </c>
      <c r="J3210">
        <v>0.40089999999999998</v>
      </c>
    </row>
    <row r="3211" spans="1:10" hidden="1">
      <c r="A3211" t="s">
        <v>570</v>
      </c>
      <c r="B3211">
        <v>364</v>
      </c>
      <c r="C3211" t="s">
        <v>886</v>
      </c>
      <c r="D3211">
        <v>375</v>
      </c>
      <c r="E3211" t="s">
        <v>129</v>
      </c>
      <c r="F3211" t="s">
        <v>2332</v>
      </c>
      <c r="G3211" t="s">
        <v>2333</v>
      </c>
      <c r="H3211" t="s">
        <v>1581</v>
      </c>
      <c r="I3211" t="s">
        <v>1266</v>
      </c>
      <c r="J3211">
        <v>0.48159999999999997</v>
      </c>
    </row>
    <row r="3212" spans="1:10" hidden="1">
      <c r="A3212" t="s">
        <v>570</v>
      </c>
      <c r="B3212">
        <v>364</v>
      </c>
      <c r="C3212" t="s">
        <v>886</v>
      </c>
      <c r="D3212">
        <v>375</v>
      </c>
      <c r="E3212" t="s">
        <v>129</v>
      </c>
      <c r="F3212" t="s">
        <v>2332</v>
      </c>
      <c r="G3212" t="s">
        <v>2334</v>
      </c>
      <c r="H3212" t="s">
        <v>1621</v>
      </c>
      <c r="I3212" t="s">
        <v>1266</v>
      </c>
      <c r="J3212">
        <v>0.51839999999999997</v>
      </c>
    </row>
    <row r="3213" spans="1:10" hidden="1">
      <c r="A3213" t="s">
        <v>570</v>
      </c>
      <c r="B3213">
        <v>364</v>
      </c>
      <c r="C3213" t="s">
        <v>886</v>
      </c>
      <c r="D3213">
        <v>376</v>
      </c>
      <c r="E3213" t="s">
        <v>107</v>
      </c>
      <c r="F3213" t="s">
        <v>1243</v>
      </c>
      <c r="G3213" t="s">
        <v>1243</v>
      </c>
      <c r="H3213" t="s">
        <v>1470</v>
      </c>
      <c r="I3213" t="s">
        <v>1470</v>
      </c>
      <c r="J3213">
        <v>1</v>
      </c>
    </row>
    <row r="3214" spans="1:10" hidden="1">
      <c r="A3214" t="s">
        <v>570</v>
      </c>
      <c r="B3214">
        <v>364</v>
      </c>
      <c r="C3214" t="s">
        <v>886</v>
      </c>
      <c r="D3214">
        <v>376</v>
      </c>
      <c r="E3214" t="s">
        <v>107</v>
      </c>
      <c r="F3214" t="s">
        <v>2311</v>
      </c>
      <c r="G3214" t="s">
        <v>2317</v>
      </c>
      <c r="H3214" t="s">
        <v>1635</v>
      </c>
      <c r="I3214" t="s">
        <v>1470</v>
      </c>
      <c r="J3214">
        <v>0.30499999999999999</v>
      </c>
    </row>
    <row r="3215" spans="1:10" hidden="1">
      <c r="A3215" t="s">
        <v>570</v>
      </c>
      <c r="B3215">
        <v>364</v>
      </c>
      <c r="C3215" t="s">
        <v>886</v>
      </c>
      <c r="D3215">
        <v>376</v>
      </c>
      <c r="E3215" t="s">
        <v>107</v>
      </c>
      <c r="F3215" t="s">
        <v>2311</v>
      </c>
      <c r="G3215" t="s">
        <v>2336</v>
      </c>
      <c r="H3215" t="s">
        <v>1640</v>
      </c>
      <c r="I3215" t="s">
        <v>1470</v>
      </c>
      <c r="J3215">
        <v>0.31209999999999999</v>
      </c>
    </row>
    <row r="3216" spans="1:10" hidden="1">
      <c r="A3216" t="s">
        <v>570</v>
      </c>
      <c r="B3216">
        <v>364</v>
      </c>
      <c r="C3216" t="s">
        <v>886</v>
      </c>
      <c r="D3216">
        <v>376</v>
      </c>
      <c r="E3216" t="s">
        <v>107</v>
      </c>
      <c r="F3216" t="s">
        <v>2311</v>
      </c>
      <c r="G3216" t="s">
        <v>2337</v>
      </c>
      <c r="H3216" t="s">
        <v>1388</v>
      </c>
      <c r="I3216" t="s">
        <v>1470</v>
      </c>
      <c r="J3216">
        <v>0.38300000000000001</v>
      </c>
    </row>
    <row r="3217" spans="1:10" hidden="1">
      <c r="A3217" t="s">
        <v>570</v>
      </c>
      <c r="B3217">
        <v>364</v>
      </c>
      <c r="C3217" t="s">
        <v>886</v>
      </c>
      <c r="D3217">
        <v>376</v>
      </c>
      <c r="E3217" t="s">
        <v>107</v>
      </c>
      <c r="F3217" t="s">
        <v>2320</v>
      </c>
      <c r="G3217" t="s">
        <v>2321</v>
      </c>
      <c r="H3217" t="s">
        <v>1605</v>
      </c>
      <c r="I3217" t="s">
        <v>1470</v>
      </c>
      <c r="J3217">
        <v>0.47039999999999998</v>
      </c>
    </row>
    <row r="3218" spans="1:10" hidden="1">
      <c r="A3218" t="s">
        <v>570</v>
      </c>
      <c r="B3218">
        <v>364</v>
      </c>
      <c r="C3218" t="s">
        <v>886</v>
      </c>
      <c r="D3218">
        <v>376</v>
      </c>
      <c r="E3218" t="s">
        <v>107</v>
      </c>
      <c r="F3218" t="s">
        <v>2320</v>
      </c>
      <c r="G3218" t="s">
        <v>2338</v>
      </c>
      <c r="H3218" t="s">
        <v>1281</v>
      </c>
      <c r="I3218" t="s">
        <v>1470</v>
      </c>
      <c r="J3218">
        <v>9.69E-2</v>
      </c>
    </row>
    <row r="3219" spans="1:10" hidden="1">
      <c r="A3219" t="s">
        <v>570</v>
      </c>
      <c r="B3219">
        <v>364</v>
      </c>
      <c r="C3219" t="s">
        <v>886</v>
      </c>
      <c r="D3219">
        <v>376</v>
      </c>
      <c r="E3219" t="s">
        <v>107</v>
      </c>
      <c r="F3219" t="s">
        <v>2320</v>
      </c>
      <c r="G3219" t="s">
        <v>2339</v>
      </c>
      <c r="H3219" t="s">
        <v>1640</v>
      </c>
      <c r="I3219" t="s">
        <v>1470</v>
      </c>
      <c r="J3219">
        <v>0.31209999999999999</v>
      </c>
    </row>
    <row r="3220" spans="1:10" hidden="1">
      <c r="A3220" t="s">
        <v>570</v>
      </c>
      <c r="B3220">
        <v>364</v>
      </c>
      <c r="C3220" t="s">
        <v>886</v>
      </c>
      <c r="D3220">
        <v>376</v>
      </c>
      <c r="E3220" t="s">
        <v>107</v>
      </c>
      <c r="F3220" t="s">
        <v>2320</v>
      </c>
      <c r="G3220" t="s">
        <v>2298</v>
      </c>
      <c r="H3220" t="s">
        <v>1444</v>
      </c>
      <c r="I3220" t="s">
        <v>1470</v>
      </c>
      <c r="J3220">
        <v>0.16550000000000001</v>
      </c>
    </row>
    <row r="3221" spans="1:10" hidden="1">
      <c r="A3221" t="s">
        <v>570</v>
      </c>
      <c r="B3221">
        <v>364</v>
      </c>
      <c r="C3221" t="s">
        <v>886</v>
      </c>
      <c r="D3221">
        <v>376</v>
      </c>
      <c r="E3221" t="s">
        <v>107</v>
      </c>
      <c r="F3221" t="s">
        <v>2322</v>
      </c>
      <c r="G3221" t="s">
        <v>2323</v>
      </c>
      <c r="H3221" t="s">
        <v>2344</v>
      </c>
      <c r="I3221" t="s">
        <v>1470</v>
      </c>
      <c r="J3221">
        <v>4.7000000000000002E-3</v>
      </c>
    </row>
    <row r="3222" spans="1:10" hidden="1">
      <c r="A3222" t="s">
        <v>570</v>
      </c>
      <c r="B3222">
        <v>364</v>
      </c>
      <c r="C3222" t="s">
        <v>886</v>
      </c>
      <c r="D3222">
        <v>376</v>
      </c>
      <c r="E3222" t="s">
        <v>107</v>
      </c>
      <c r="F3222" t="s">
        <v>2322</v>
      </c>
      <c r="G3222" t="s">
        <v>2325</v>
      </c>
      <c r="H3222" t="s">
        <v>1417</v>
      </c>
      <c r="I3222" t="s">
        <v>1470</v>
      </c>
      <c r="J3222">
        <v>4.9599999999999998E-2</v>
      </c>
    </row>
    <row r="3223" spans="1:10" hidden="1">
      <c r="A3223" t="s">
        <v>570</v>
      </c>
      <c r="B3223">
        <v>364</v>
      </c>
      <c r="C3223" t="s">
        <v>886</v>
      </c>
      <c r="D3223">
        <v>376</v>
      </c>
      <c r="E3223" t="s">
        <v>107</v>
      </c>
      <c r="F3223" t="s">
        <v>2322</v>
      </c>
      <c r="G3223" t="s">
        <v>2326</v>
      </c>
      <c r="H3223" t="s">
        <v>1409</v>
      </c>
      <c r="I3223" t="s">
        <v>1470</v>
      </c>
      <c r="J3223">
        <v>0.2482</v>
      </c>
    </row>
    <row r="3224" spans="1:10" hidden="1">
      <c r="A3224" t="s">
        <v>570</v>
      </c>
      <c r="B3224">
        <v>364</v>
      </c>
      <c r="C3224" t="s">
        <v>886</v>
      </c>
      <c r="D3224">
        <v>376</v>
      </c>
      <c r="E3224" t="s">
        <v>107</v>
      </c>
      <c r="F3224" t="s">
        <v>2322</v>
      </c>
      <c r="G3224" t="s">
        <v>2327</v>
      </c>
      <c r="H3224" t="s">
        <v>1411</v>
      </c>
      <c r="I3224" t="s">
        <v>1470</v>
      </c>
      <c r="J3224">
        <v>7.8E-2</v>
      </c>
    </row>
    <row r="3225" spans="1:10" hidden="1">
      <c r="A3225" t="s">
        <v>570</v>
      </c>
      <c r="B3225">
        <v>364</v>
      </c>
      <c r="C3225" t="s">
        <v>886</v>
      </c>
      <c r="D3225">
        <v>376</v>
      </c>
      <c r="E3225" t="s">
        <v>107</v>
      </c>
      <c r="F3225" t="s">
        <v>2322</v>
      </c>
      <c r="G3225" t="s">
        <v>2328</v>
      </c>
      <c r="H3225" t="s">
        <v>1253</v>
      </c>
      <c r="I3225" t="s">
        <v>1470</v>
      </c>
      <c r="J3225">
        <v>6.8599999999999994E-2</v>
      </c>
    </row>
    <row r="3226" spans="1:10" hidden="1">
      <c r="A3226" t="s">
        <v>570</v>
      </c>
      <c r="B3226">
        <v>364</v>
      </c>
      <c r="C3226" t="s">
        <v>886</v>
      </c>
      <c r="D3226">
        <v>376</v>
      </c>
      <c r="E3226" t="s">
        <v>107</v>
      </c>
      <c r="F3226" t="s">
        <v>2322</v>
      </c>
      <c r="G3226" t="s">
        <v>2330</v>
      </c>
      <c r="H3226" t="s">
        <v>1533</v>
      </c>
      <c r="I3226" t="s">
        <v>1470</v>
      </c>
      <c r="J3226">
        <v>0.55079999999999996</v>
      </c>
    </row>
    <row r="3227" spans="1:10" hidden="1">
      <c r="A3227" t="s">
        <v>570</v>
      </c>
      <c r="B3227">
        <v>364</v>
      </c>
      <c r="C3227" t="s">
        <v>886</v>
      </c>
      <c r="D3227">
        <v>376</v>
      </c>
      <c r="E3227" t="s">
        <v>107</v>
      </c>
      <c r="F3227" t="s">
        <v>2332</v>
      </c>
      <c r="G3227" t="s">
        <v>2333</v>
      </c>
      <c r="H3227" t="s">
        <v>1581</v>
      </c>
      <c r="I3227" t="s">
        <v>1470</v>
      </c>
      <c r="J3227">
        <v>0.49409999999999998</v>
      </c>
    </row>
    <row r="3228" spans="1:10" hidden="1">
      <c r="A3228" t="s">
        <v>570</v>
      </c>
      <c r="B3228">
        <v>364</v>
      </c>
      <c r="C3228" t="s">
        <v>886</v>
      </c>
      <c r="D3228">
        <v>376</v>
      </c>
      <c r="E3228" t="s">
        <v>107</v>
      </c>
      <c r="F3228" t="s">
        <v>2332</v>
      </c>
      <c r="G3228" t="s">
        <v>2334</v>
      </c>
      <c r="H3228" t="s">
        <v>2479</v>
      </c>
      <c r="I3228" t="s">
        <v>1470</v>
      </c>
      <c r="J3228">
        <v>0.50590000000000002</v>
      </c>
    </row>
    <row r="3229" spans="1:10" hidden="1">
      <c r="A3229" t="s">
        <v>570</v>
      </c>
      <c r="B3229">
        <v>364</v>
      </c>
      <c r="C3229" t="s">
        <v>886</v>
      </c>
      <c r="D3229">
        <v>370</v>
      </c>
      <c r="E3229" t="s">
        <v>476</v>
      </c>
      <c r="F3229" t="s">
        <v>1243</v>
      </c>
      <c r="G3229" t="s">
        <v>1243</v>
      </c>
      <c r="H3229" t="s">
        <v>1275</v>
      </c>
      <c r="I3229" t="s">
        <v>1275</v>
      </c>
      <c r="J3229">
        <v>1</v>
      </c>
    </row>
    <row r="3230" spans="1:10" hidden="1">
      <c r="A3230" t="s">
        <v>570</v>
      </c>
      <c r="B3230">
        <v>364</v>
      </c>
      <c r="C3230" t="s">
        <v>886</v>
      </c>
      <c r="D3230">
        <v>370</v>
      </c>
      <c r="E3230" t="s">
        <v>476</v>
      </c>
      <c r="F3230" t="s">
        <v>2311</v>
      </c>
      <c r="G3230" t="s">
        <v>2312</v>
      </c>
      <c r="H3230" t="s">
        <v>1411</v>
      </c>
      <c r="I3230" t="s">
        <v>1275</v>
      </c>
      <c r="J3230">
        <v>0.1241</v>
      </c>
    </row>
    <row r="3231" spans="1:10" hidden="1">
      <c r="A3231" t="s">
        <v>570</v>
      </c>
      <c r="B3231">
        <v>364</v>
      </c>
      <c r="C3231" t="s">
        <v>886</v>
      </c>
      <c r="D3231">
        <v>370</v>
      </c>
      <c r="E3231" t="s">
        <v>476</v>
      </c>
      <c r="F3231" t="s">
        <v>2311</v>
      </c>
      <c r="G3231" t="s">
        <v>2313</v>
      </c>
      <c r="H3231" t="s">
        <v>1331</v>
      </c>
      <c r="I3231" t="s">
        <v>1275</v>
      </c>
      <c r="J3231">
        <v>0.16919999999999999</v>
      </c>
    </row>
    <row r="3232" spans="1:10" hidden="1">
      <c r="A3232" t="s">
        <v>570</v>
      </c>
      <c r="B3232">
        <v>364</v>
      </c>
      <c r="C3232" t="s">
        <v>886</v>
      </c>
      <c r="D3232">
        <v>370</v>
      </c>
      <c r="E3232" t="s">
        <v>476</v>
      </c>
      <c r="F3232" t="s">
        <v>2311</v>
      </c>
      <c r="G3232" t="s">
        <v>2314</v>
      </c>
      <c r="H3232" t="s">
        <v>1351</v>
      </c>
      <c r="I3232" t="s">
        <v>1275</v>
      </c>
      <c r="J3232">
        <v>0.1767</v>
      </c>
    </row>
    <row r="3233" spans="1:10" hidden="1">
      <c r="A3233" t="s">
        <v>570</v>
      </c>
      <c r="B3233">
        <v>364</v>
      </c>
      <c r="C3233" t="s">
        <v>886</v>
      </c>
      <c r="D3233">
        <v>370</v>
      </c>
      <c r="E3233" t="s">
        <v>476</v>
      </c>
      <c r="F3233" t="s">
        <v>2311</v>
      </c>
      <c r="G3233" t="s">
        <v>2315</v>
      </c>
      <c r="H3233" t="s">
        <v>1251</v>
      </c>
      <c r="I3233" t="s">
        <v>1275</v>
      </c>
      <c r="J3233">
        <v>0.1353</v>
      </c>
    </row>
    <row r="3234" spans="1:10" hidden="1">
      <c r="A3234" t="s">
        <v>570</v>
      </c>
      <c r="B3234">
        <v>364</v>
      </c>
      <c r="C3234" t="s">
        <v>886</v>
      </c>
      <c r="D3234">
        <v>370</v>
      </c>
      <c r="E3234" t="s">
        <v>476</v>
      </c>
      <c r="F3234" t="s">
        <v>2311</v>
      </c>
      <c r="G3234" t="s">
        <v>2316</v>
      </c>
      <c r="H3234" t="s">
        <v>1351</v>
      </c>
      <c r="I3234" t="s">
        <v>1275</v>
      </c>
      <c r="J3234">
        <v>0.1767</v>
      </c>
    </row>
    <row r="3235" spans="1:10" hidden="1">
      <c r="A3235" t="s">
        <v>570</v>
      </c>
      <c r="B3235">
        <v>364</v>
      </c>
      <c r="C3235" t="s">
        <v>886</v>
      </c>
      <c r="D3235">
        <v>370</v>
      </c>
      <c r="E3235" t="s">
        <v>476</v>
      </c>
      <c r="F3235" t="s">
        <v>2311</v>
      </c>
      <c r="G3235" t="s">
        <v>2318</v>
      </c>
      <c r="H3235" t="s">
        <v>1377</v>
      </c>
      <c r="I3235" t="s">
        <v>1275</v>
      </c>
      <c r="J3235">
        <v>0.16170000000000001</v>
      </c>
    </row>
    <row r="3236" spans="1:10" hidden="1">
      <c r="A3236" t="s">
        <v>570</v>
      </c>
      <c r="B3236">
        <v>364</v>
      </c>
      <c r="C3236" t="s">
        <v>886</v>
      </c>
      <c r="D3236">
        <v>370</v>
      </c>
      <c r="E3236" t="s">
        <v>476</v>
      </c>
      <c r="F3236" t="s">
        <v>2311</v>
      </c>
      <c r="G3236" t="s">
        <v>2319</v>
      </c>
      <c r="H3236" t="s">
        <v>1298</v>
      </c>
      <c r="I3236" t="s">
        <v>1275</v>
      </c>
      <c r="J3236">
        <v>5.6399999999999999E-2</v>
      </c>
    </row>
    <row r="3237" spans="1:10" hidden="1">
      <c r="A3237" t="s">
        <v>570</v>
      </c>
      <c r="B3237">
        <v>364</v>
      </c>
      <c r="C3237" t="s">
        <v>886</v>
      </c>
      <c r="D3237">
        <v>370</v>
      </c>
      <c r="E3237" t="s">
        <v>476</v>
      </c>
      <c r="F3237" t="s">
        <v>2320</v>
      </c>
      <c r="G3237" t="s">
        <v>2321</v>
      </c>
      <c r="H3237" t="s">
        <v>1334</v>
      </c>
      <c r="I3237" t="s">
        <v>1275</v>
      </c>
      <c r="J3237">
        <v>0.18049999999999999</v>
      </c>
    </row>
    <row r="3238" spans="1:10" hidden="1">
      <c r="A3238" t="s">
        <v>570</v>
      </c>
      <c r="B3238">
        <v>364</v>
      </c>
      <c r="C3238" t="s">
        <v>886</v>
      </c>
      <c r="D3238">
        <v>370</v>
      </c>
      <c r="E3238" t="s">
        <v>476</v>
      </c>
      <c r="F3238" t="s">
        <v>2320</v>
      </c>
      <c r="G3238" t="s">
        <v>2339</v>
      </c>
      <c r="H3238" t="s">
        <v>1323</v>
      </c>
      <c r="I3238" t="s">
        <v>1275</v>
      </c>
      <c r="J3238">
        <v>6.7699999999999996E-2</v>
      </c>
    </row>
    <row r="3239" spans="1:10" hidden="1">
      <c r="A3239" t="s">
        <v>570</v>
      </c>
      <c r="B3239">
        <v>364</v>
      </c>
      <c r="C3239" t="s">
        <v>886</v>
      </c>
      <c r="D3239">
        <v>370</v>
      </c>
      <c r="E3239" t="s">
        <v>476</v>
      </c>
      <c r="F3239" t="s">
        <v>2320</v>
      </c>
      <c r="G3239" t="s">
        <v>2298</v>
      </c>
      <c r="H3239" t="s">
        <v>1281</v>
      </c>
      <c r="I3239" t="s">
        <v>1275</v>
      </c>
      <c r="J3239">
        <v>0.15409999999999999</v>
      </c>
    </row>
    <row r="3240" spans="1:10" hidden="1">
      <c r="A3240" t="s">
        <v>570</v>
      </c>
      <c r="B3240">
        <v>364</v>
      </c>
      <c r="C3240" t="s">
        <v>886</v>
      </c>
      <c r="D3240">
        <v>370</v>
      </c>
      <c r="E3240" t="s">
        <v>476</v>
      </c>
      <c r="F3240" t="s">
        <v>2322</v>
      </c>
      <c r="G3240" t="s">
        <v>2325</v>
      </c>
      <c r="H3240" t="s">
        <v>2329</v>
      </c>
      <c r="I3240" t="s">
        <v>1275</v>
      </c>
      <c r="J3240">
        <v>1.1299999999999999E-2</v>
      </c>
    </row>
    <row r="3241" spans="1:10" hidden="1">
      <c r="A3241" t="s">
        <v>570</v>
      </c>
      <c r="B3241">
        <v>364</v>
      </c>
      <c r="C3241" t="s">
        <v>886</v>
      </c>
      <c r="D3241">
        <v>370</v>
      </c>
      <c r="E3241" t="s">
        <v>476</v>
      </c>
      <c r="F3241" t="s">
        <v>2322</v>
      </c>
      <c r="G3241" t="s">
        <v>2326</v>
      </c>
      <c r="H3241" t="s">
        <v>1323</v>
      </c>
      <c r="I3241" t="s">
        <v>1275</v>
      </c>
      <c r="J3241">
        <v>6.7699999999999996E-2</v>
      </c>
    </row>
    <row r="3242" spans="1:10" hidden="1">
      <c r="A3242" t="s">
        <v>570</v>
      </c>
      <c r="B3242">
        <v>364</v>
      </c>
      <c r="C3242" t="s">
        <v>886</v>
      </c>
      <c r="D3242">
        <v>370</v>
      </c>
      <c r="E3242" t="s">
        <v>476</v>
      </c>
      <c r="F3242" t="s">
        <v>2322</v>
      </c>
      <c r="G3242" t="s">
        <v>2327</v>
      </c>
      <c r="H3242" t="s">
        <v>1335</v>
      </c>
      <c r="I3242" t="s">
        <v>1275</v>
      </c>
      <c r="J3242">
        <v>3.0099999999999998E-2</v>
      </c>
    </row>
    <row r="3243" spans="1:10" hidden="1">
      <c r="A3243" t="s">
        <v>570</v>
      </c>
      <c r="B3243">
        <v>364</v>
      </c>
      <c r="C3243" t="s">
        <v>886</v>
      </c>
      <c r="D3243">
        <v>370</v>
      </c>
      <c r="E3243" t="s">
        <v>476</v>
      </c>
      <c r="F3243" t="s">
        <v>2322</v>
      </c>
      <c r="G3243" t="s">
        <v>2328</v>
      </c>
      <c r="H3243" t="s">
        <v>1323</v>
      </c>
      <c r="I3243" t="s">
        <v>1275</v>
      </c>
      <c r="J3243">
        <v>6.7699999999999996E-2</v>
      </c>
    </row>
    <row r="3244" spans="1:10" hidden="1">
      <c r="A3244" t="s">
        <v>570</v>
      </c>
      <c r="B3244">
        <v>364</v>
      </c>
      <c r="C3244" t="s">
        <v>886</v>
      </c>
      <c r="D3244">
        <v>370</v>
      </c>
      <c r="E3244" t="s">
        <v>476</v>
      </c>
      <c r="F3244" t="s">
        <v>2322</v>
      </c>
      <c r="G3244" t="s">
        <v>2330</v>
      </c>
      <c r="H3244" t="s">
        <v>1550</v>
      </c>
      <c r="I3244" t="s">
        <v>1275</v>
      </c>
      <c r="J3244">
        <v>0.82330000000000003</v>
      </c>
    </row>
    <row r="3245" spans="1:10" hidden="1">
      <c r="A3245" t="s">
        <v>570</v>
      </c>
      <c r="B3245">
        <v>364</v>
      </c>
      <c r="C3245" t="s">
        <v>886</v>
      </c>
      <c r="D3245">
        <v>370</v>
      </c>
      <c r="E3245" t="s">
        <v>476</v>
      </c>
      <c r="F3245" t="s">
        <v>2332</v>
      </c>
      <c r="G3245" t="s">
        <v>2333</v>
      </c>
      <c r="H3245" t="s">
        <v>1398</v>
      </c>
      <c r="I3245" t="s">
        <v>1275</v>
      </c>
      <c r="J3245">
        <v>0.47739999999999999</v>
      </c>
    </row>
    <row r="3246" spans="1:10" hidden="1">
      <c r="A3246" t="s">
        <v>570</v>
      </c>
      <c r="B3246">
        <v>364</v>
      </c>
      <c r="C3246" t="s">
        <v>886</v>
      </c>
      <c r="D3246">
        <v>370</v>
      </c>
      <c r="E3246" t="s">
        <v>476</v>
      </c>
      <c r="F3246" t="s">
        <v>2332</v>
      </c>
      <c r="G3246" t="s">
        <v>2334</v>
      </c>
      <c r="H3246" t="s">
        <v>1359</v>
      </c>
      <c r="I3246" t="s">
        <v>1275</v>
      </c>
      <c r="J3246">
        <v>0.52259999999999995</v>
      </c>
    </row>
    <row r="3247" spans="1:10" hidden="1">
      <c r="A3247" t="s">
        <v>570</v>
      </c>
      <c r="B3247">
        <v>364</v>
      </c>
      <c r="C3247" t="s">
        <v>886</v>
      </c>
      <c r="D3247">
        <v>377</v>
      </c>
      <c r="E3247" t="s">
        <v>346</v>
      </c>
      <c r="F3247" t="s">
        <v>1243</v>
      </c>
      <c r="G3247" t="s">
        <v>1243</v>
      </c>
      <c r="H3247" t="s">
        <v>2437</v>
      </c>
      <c r="I3247" t="s">
        <v>2437</v>
      </c>
      <c r="J3247">
        <v>1</v>
      </c>
    </row>
    <row r="3248" spans="1:10" hidden="1">
      <c r="A3248" t="s">
        <v>570</v>
      </c>
      <c r="B3248">
        <v>364</v>
      </c>
      <c r="C3248" t="s">
        <v>886</v>
      </c>
      <c r="D3248">
        <v>377</v>
      </c>
      <c r="E3248" t="s">
        <v>346</v>
      </c>
      <c r="F3248" t="s">
        <v>2311</v>
      </c>
      <c r="G3248" t="s">
        <v>2317</v>
      </c>
      <c r="H3248" t="s">
        <v>1380</v>
      </c>
      <c r="I3248" t="s">
        <v>2437</v>
      </c>
      <c r="J3248">
        <v>0.32729999999999998</v>
      </c>
    </row>
    <row r="3249" spans="1:10" hidden="1">
      <c r="A3249" t="s">
        <v>570</v>
      </c>
      <c r="B3249">
        <v>364</v>
      </c>
      <c r="C3249" t="s">
        <v>886</v>
      </c>
      <c r="D3249">
        <v>377</v>
      </c>
      <c r="E3249" t="s">
        <v>346</v>
      </c>
      <c r="F3249" t="s">
        <v>2311</v>
      </c>
      <c r="G3249" t="s">
        <v>2336</v>
      </c>
      <c r="H3249" t="s">
        <v>2378</v>
      </c>
      <c r="I3249" t="s">
        <v>2437</v>
      </c>
      <c r="J3249">
        <v>0.29920000000000002</v>
      </c>
    </row>
    <row r="3250" spans="1:10" hidden="1">
      <c r="A3250" t="s">
        <v>570</v>
      </c>
      <c r="B3250">
        <v>364</v>
      </c>
      <c r="C3250" t="s">
        <v>886</v>
      </c>
      <c r="D3250">
        <v>377</v>
      </c>
      <c r="E3250" t="s">
        <v>346</v>
      </c>
      <c r="F3250" t="s">
        <v>2311</v>
      </c>
      <c r="G3250" t="s">
        <v>2337</v>
      </c>
      <c r="H3250" t="s">
        <v>1553</v>
      </c>
      <c r="I3250" t="s">
        <v>2437</v>
      </c>
      <c r="J3250">
        <v>0.3735</v>
      </c>
    </row>
    <row r="3251" spans="1:10" hidden="1">
      <c r="A3251" t="s">
        <v>570</v>
      </c>
      <c r="B3251">
        <v>364</v>
      </c>
      <c r="C3251" t="s">
        <v>886</v>
      </c>
      <c r="D3251">
        <v>377</v>
      </c>
      <c r="E3251" t="s">
        <v>346</v>
      </c>
      <c r="F3251" t="s">
        <v>2320</v>
      </c>
      <c r="G3251" t="s">
        <v>2321</v>
      </c>
      <c r="H3251" t="s">
        <v>1522</v>
      </c>
      <c r="I3251" t="s">
        <v>2437</v>
      </c>
      <c r="J3251">
        <v>0.4839</v>
      </c>
    </row>
    <row r="3252" spans="1:10" hidden="1">
      <c r="A3252" t="s">
        <v>570</v>
      </c>
      <c r="B3252">
        <v>364</v>
      </c>
      <c r="C3252" t="s">
        <v>886</v>
      </c>
      <c r="D3252">
        <v>377</v>
      </c>
      <c r="E3252" t="s">
        <v>346</v>
      </c>
      <c r="F3252" t="s">
        <v>2320</v>
      </c>
      <c r="G3252" t="s">
        <v>2338</v>
      </c>
      <c r="H3252" t="s">
        <v>1251</v>
      </c>
      <c r="I3252" t="s">
        <v>2437</v>
      </c>
      <c r="J3252">
        <v>7.2300000000000003E-2</v>
      </c>
    </row>
    <row r="3253" spans="1:10" hidden="1">
      <c r="A3253" t="s">
        <v>570</v>
      </c>
      <c r="B3253">
        <v>364</v>
      </c>
      <c r="C3253" t="s">
        <v>886</v>
      </c>
      <c r="D3253">
        <v>377</v>
      </c>
      <c r="E3253" t="s">
        <v>346</v>
      </c>
      <c r="F3253" t="s">
        <v>2320</v>
      </c>
      <c r="G3253" t="s">
        <v>2339</v>
      </c>
      <c r="H3253" t="s">
        <v>1291</v>
      </c>
      <c r="I3253" t="s">
        <v>2437</v>
      </c>
      <c r="J3253">
        <v>0.31119999999999998</v>
      </c>
    </row>
    <row r="3254" spans="1:10" hidden="1">
      <c r="A3254" t="s">
        <v>570</v>
      </c>
      <c r="B3254">
        <v>364</v>
      </c>
      <c r="C3254" t="s">
        <v>886</v>
      </c>
      <c r="D3254">
        <v>377</v>
      </c>
      <c r="E3254" t="s">
        <v>346</v>
      </c>
      <c r="F3254" t="s">
        <v>2320</v>
      </c>
      <c r="G3254" t="s">
        <v>2298</v>
      </c>
      <c r="H3254" t="s">
        <v>1340</v>
      </c>
      <c r="I3254" t="s">
        <v>2437</v>
      </c>
      <c r="J3254">
        <v>0.1787</v>
      </c>
    </row>
    <row r="3255" spans="1:10" hidden="1">
      <c r="A3255" t="s">
        <v>570</v>
      </c>
      <c r="B3255">
        <v>364</v>
      </c>
      <c r="C3255" t="s">
        <v>886</v>
      </c>
      <c r="D3255">
        <v>377</v>
      </c>
      <c r="E3255" t="s">
        <v>346</v>
      </c>
      <c r="F3255" t="s">
        <v>2322</v>
      </c>
      <c r="G3255" t="s">
        <v>2323</v>
      </c>
      <c r="H3255" t="s">
        <v>2344</v>
      </c>
      <c r="I3255" t="s">
        <v>2437</v>
      </c>
      <c r="J3255">
        <v>4.0000000000000001E-3</v>
      </c>
    </row>
    <row r="3256" spans="1:10" hidden="1">
      <c r="A3256" t="s">
        <v>570</v>
      </c>
      <c r="B3256">
        <v>364</v>
      </c>
      <c r="C3256" t="s">
        <v>886</v>
      </c>
      <c r="D3256">
        <v>377</v>
      </c>
      <c r="E3256" t="s">
        <v>346</v>
      </c>
      <c r="F3256" t="s">
        <v>2322</v>
      </c>
      <c r="G3256" t="s">
        <v>2325</v>
      </c>
      <c r="H3256" t="s">
        <v>1290</v>
      </c>
      <c r="I3256" t="s">
        <v>2437</v>
      </c>
      <c r="J3256">
        <v>4.82E-2</v>
      </c>
    </row>
    <row r="3257" spans="1:10" hidden="1">
      <c r="A3257" t="s">
        <v>570</v>
      </c>
      <c r="B3257">
        <v>364</v>
      </c>
      <c r="C3257" t="s">
        <v>886</v>
      </c>
      <c r="D3257">
        <v>377</v>
      </c>
      <c r="E3257" t="s">
        <v>346</v>
      </c>
      <c r="F3257" t="s">
        <v>2322</v>
      </c>
      <c r="G3257" t="s">
        <v>2326</v>
      </c>
      <c r="H3257" t="s">
        <v>2378</v>
      </c>
      <c r="I3257" t="s">
        <v>2437</v>
      </c>
      <c r="J3257">
        <v>0.29920000000000002</v>
      </c>
    </row>
    <row r="3258" spans="1:10" hidden="1">
      <c r="A3258" t="s">
        <v>570</v>
      </c>
      <c r="B3258">
        <v>364</v>
      </c>
      <c r="C3258" t="s">
        <v>886</v>
      </c>
      <c r="D3258">
        <v>377</v>
      </c>
      <c r="E3258" t="s">
        <v>346</v>
      </c>
      <c r="F3258" t="s">
        <v>2322</v>
      </c>
      <c r="G3258" t="s">
        <v>2327</v>
      </c>
      <c r="H3258" t="s">
        <v>1360</v>
      </c>
      <c r="I3258" t="s">
        <v>2437</v>
      </c>
      <c r="J3258">
        <v>8.43E-2</v>
      </c>
    </row>
    <row r="3259" spans="1:10" hidden="1">
      <c r="A3259" t="s">
        <v>570</v>
      </c>
      <c r="B3259">
        <v>364</v>
      </c>
      <c r="C3259" t="s">
        <v>886</v>
      </c>
      <c r="D3259">
        <v>377</v>
      </c>
      <c r="E3259" t="s">
        <v>346</v>
      </c>
      <c r="F3259" t="s">
        <v>2322</v>
      </c>
      <c r="G3259" t="s">
        <v>2328</v>
      </c>
      <c r="H3259" t="s">
        <v>1251</v>
      </c>
      <c r="I3259" t="s">
        <v>2437</v>
      </c>
      <c r="J3259">
        <v>7.2300000000000003E-2</v>
      </c>
    </row>
    <row r="3260" spans="1:10" hidden="1">
      <c r="A3260" t="s">
        <v>570</v>
      </c>
      <c r="B3260">
        <v>364</v>
      </c>
      <c r="C3260" t="s">
        <v>886</v>
      </c>
      <c r="D3260">
        <v>377</v>
      </c>
      <c r="E3260" t="s">
        <v>346</v>
      </c>
      <c r="F3260" t="s">
        <v>2322</v>
      </c>
      <c r="G3260" t="s">
        <v>2330</v>
      </c>
      <c r="H3260" t="s">
        <v>1297</v>
      </c>
      <c r="I3260" t="s">
        <v>2437</v>
      </c>
      <c r="J3260">
        <v>0.49199999999999999</v>
      </c>
    </row>
    <row r="3261" spans="1:10" hidden="1">
      <c r="A3261" t="s">
        <v>570</v>
      </c>
      <c r="B3261">
        <v>364</v>
      </c>
      <c r="C3261" t="s">
        <v>886</v>
      </c>
      <c r="D3261">
        <v>377</v>
      </c>
      <c r="E3261" t="s">
        <v>346</v>
      </c>
      <c r="F3261" t="s">
        <v>2332</v>
      </c>
      <c r="G3261" t="s">
        <v>2333</v>
      </c>
      <c r="H3261" t="s">
        <v>1533</v>
      </c>
      <c r="I3261" t="s">
        <v>2437</v>
      </c>
      <c r="J3261">
        <v>0.46789999999999998</v>
      </c>
    </row>
    <row r="3262" spans="1:10" hidden="1">
      <c r="A3262" t="s">
        <v>570</v>
      </c>
      <c r="B3262">
        <v>364</v>
      </c>
      <c r="C3262" t="s">
        <v>886</v>
      </c>
      <c r="D3262">
        <v>377</v>
      </c>
      <c r="E3262" t="s">
        <v>346</v>
      </c>
      <c r="F3262" t="s">
        <v>2332</v>
      </c>
      <c r="G3262" t="s">
        <v>2334</v>
      </c>
      <c r="H3262" t="s">
        <v>1500</v>
      </c>
      <c r="I3262" t="s">
        <v>2437</v>
      </c>
      <c r="J3262">
        <v>0.53210000000000002</v>
      </c>
    </row>
    <row r="3263" spans="1:10" hidden="1">
      <c r="A3263" t="s">
        <v>570</v>
      </c>
      <c r="B3263">
        <v>364</v>
      </c>
      <c r="C3263" t="s">
        <v>886</v>
      </c>
      <c r="D3263">
        <v>386</v>
      </c>
      <c r="E3263" t="s">
        <v>400</v>
      </c>
      <c r="F3263" t="s">
        <v>1243</v>
      </c>
      <c r="G3263" t="s">
        <v>1243</v>
      </c>
      <c r="H3263" t="s">
        <v>1474</v>
      </c>
      <c r="I3263" t="s">
        <v>1474</v>
      </c>
      <c r="J3263">
        <v>1</v>
      </c>
    </row>
    <row r="3264" spans="1:10" hidden="1">
      <c r="A3264" t="s">
        <v>570</v>
      </c>
      <c r="B3264">
        <v>364</v>
      </c>
      <c r="C3264" t="s">
        <v>886</v>
      </c>
      <c r="D3264">
        <v>386</v>
      </c>
      <c r="E3264" t="s">
        <v>400</v>
      </c>
      <c r="F3264" t="s">
        <v>2311</v>
      </c>
      <c r="G3264" t="s">
        <v>2312</v>
      </c>
      <c r="H3264" t="s">
        <v>1321</v>
      </c>
      <c r="I3264" t="s">
        <v>1474</v>
      </c>
      <c r="J3264">
        <v>0.1638</v>
      </c>
    </row>
    <row r="3265" spans="1:10" hidden="1">
      <c r="A3265" t="s">
        <v>570</v>
      </c>
      <c r="B3265">
        <v>364</v>
      </c>
      <c r="C3265" t="s">
        <v>886</v>
      </c>
      <c r="D3265">
        <v>386</v>
      </c>
      <c r="E3265" t="s">
        <v>400</v>
      </c>
      <c r="F3265" t="s">
        <v>2311</v>
      </c>
      <c r="G3265" t="s">
        <v>2313</v>
      </c>
      <c r="H3265" t="s">
        <v>1355</v>
      </c>
      <c r="I3265" t="s">
        <v>1474</v>
      </c>
      <c r="J3265">
        <v>0.1983</v>
      </c>
    </row>
    <row r="3266" spans="1:10" hidden="1">
      <c r="A3266" t="s">
        <v>570</v>
      </c>
      <c r="B3266">
        <v>364</v>
      </c>
      <c r="C3266" t="s">
        <v>886</v>
      </c>
      <c r="D3266">
        <v>386</v>
      </c>
      <c r="E3266" t="s">
        <v>400</v>
      </c>
      <c r="F3266" t="s">
        <v>2311</v>
      </c>
      <c r="G3266" t="s">
        <v>2314</v>
      </c>
      <c r="H3266" t="s">
        <v>1458</v>
      </c>
      <c r="I3266" t="s">
        <v>1474</v>
      </c>
      <c r="J3266">
        <v>0.16089999999999999</v>
      </c>
    </row>
    <row r="3267" spans="1:10" hidden="1">
      <c r="A3267" t="s">
        <v>570</v>
      </c>
      <c r="B3267">
        <v>364</v>
      </c>
      <c r="C3267" t="s">
        <v>886</v>
      </c>
      <c r="D3267">
        <v>386</v>
      </c>
      <c r="E3267" t="s">
        <v>400</v>
      </c>
      <c r="F3267" t="s">
        <v>2311</v>
      </c>
      <c r="G3267" t="s">
        <v>2315</v>
      </c>
      <c r="H3267" t="s">
        <v>1379</v>
      </c>
      <c r="I3267" t="s">
        <v>1474</v>
      </c>
      <c r="J3267">
        <v>0.17530000000000001</v>
      </c>
    </row>
    <row r="3268" spans="1:10" hidden="1">
      <c r="A3268" t="s">
        <v>570</v>
      </c>
      <c r="B3268">
        <v>364</v>
      </c>
      <c r="C3268" t="s">
        <v>886</v>
      </c>
      <c r="D3268">
        <v>386</v>
      </c>
      <c r="E3268" t="s">
        <v>400</v>
      </c>
      <c r="F3268" t="s">
        <v>2311</v>
      </c>
      <c r="G3268" t="s">
        <v>2316</v>
      </c>
      <c r="H3268" t="s">
        <v>1458</v>
      </c>
      <c r="I3268" t="s">
        <v>1474</v>
      </c>
      <c r="J3268">
        <v>0.16089999999999999</v>
      </c>
    </row>
    <row r="3269" spans="1:10" hidden="1">
      <c r="A3269" t="s">
        <v>570</v>
      </c>
      <c r="B3269">
        <v>364</v>
      </c>
      <c r="C3269" t="s">
        <v>886</v>
      </c>
      <c r="D3269">
        <v>386</v>
      </c>
      <c r="E3269" t="s">
        <v>400</v>
      </c>
      <c r="F3269" t="s">
        <v>2311</v>
      </c>
      <c r="G3269" t="s">
        <v>2318</v>
      </c>
      <c r="H3269" t="s">
        <v>1386</v>
      </c>
      <c r="I3269" t="s">
        <v>1474</v>
      </c>
      <c r="J3269">
        <v>0.14080000000000001</v>
      </c>
    </row>
    <row r="3270" spans="1:10" hidden="1">
      <c r="A3270" t="s">
        <v>570</v>
      </c>
      <c r="B3270">
        <v>364</v>
      </c>
      <c r="C3270" t="s">
        <v>886</v>
      </c>
      <c r="D3270">
        <v>386</v>
      </c>
      <c r="E3270" t="s">
        <v>400</v>
      </c>
      <c r="F3270" t="s">
        <v>2320</v>
      </c>
      <c r="G3270" t="s">
        <v>2321</v>
      </c>
      <c r="H3270" t="s">
        <v>1407</v>
      </c>
      <c r="I3270" t="s">
        <v>1474</v>
      </c>
      <c r="J3270">
        <v>0.37359999999999999</v>
      </c>
    </row>
    <row r="3271" spans="1:10" hidden="1">
      <c r="A3271" t="s">
        <v>570</v>
      </c>
      <c r="B3271">
        <v>364</v>
      </c>
      <c r="C3271" t="s">
        <v>886</v>
      </c>
      <c r="D3271">
        <v>386</v>
      </c>
      <c r="E3271" t="s">
        <v>400</v>
      </c>
      <c r="F3271" t="s">
        <v>2320</v>
      </c>
      <c r="G3271" t="s">
        <v>2338</v>
      </c>
      <c r="H3271" t="s">
        <v>1351</v>
      </c>
      <c r="I3271" t="s">
        <v>1474</v>
      </c>
      <c r="J3271">
        <v>0.1351</v>
      </c>
    </row>
    <row r="3272" spans="1:10" hidden="1">
      <c r="A3272" t="s">
        <v>570</v>
      </c>
      <c r="B3272">
        <v>364</v>
      </c>
      <c r="C3272" t="s">
        <v>886</v>
      </c>
      <c r="D3272">
        <v>386</v>
      </c>
      <c r="E3272" t="s">
        <v>400</v>
      </c>
      <c r="F3272" t="s">
        <v>2320</v>
      </c>
      <c r="G3272" t="s">
        <v>2339</v>
      </c>
      <c r="H3272" t="s">
        <v>1287</v>
      </c>
      <c r="I3272" t="s">
        <v>1474</v>
      </c>
      <c r="J3272">
        <v>0.29310000000000003</v>
      </c>
    </row>
    <row r="3273" spans="1:10" hidden="1">
      <c r="A3273" t="s">
        <v>570</v>
      </c>
      <c r="B3273">
        <v>364</v>
      </c>
      <c r="C3273" t="s">
        <v>886</v>
      </c>
      <c r="D3273">
        <v>386</v>
      </c>
      <c r="E3273" t="s">
        <v>400</v>
      </c>
      <c r="F3273" t="s">
        <v>2320</v>
      </c>
      <c r="G3273" t="s">
        <v>2298</v>
      </c>
      <c r="H3273" t="s">
        <v>1439</v>
      </c>
      <c r="I3273" t="s">
        <v>1474</v>
      </c>
      <c r="J3273">
        <v>0.1782</v>
      </c>
    </row>
    <row r="3274" spans="1:10" hidden="1">
      <c r="A3274" t="s">
        <v>570</v>
      </c>
      <c r="B3274">
        <v>364</v>
      </c>
      <c r="C3274" t="s">
        <v>886</v>
      </c>
      <c r="D3274">
        <v>386</v>
      </c>
      <c r="E3274" t="s">
        <v>400</v>
      </c>
      <c r="F3274" t="s">
        <v>2322</v>
      </c>
      <c r="G3274" t="s">
        <v>2325</v>
      </c>
      <c r="H3274" t="s">
        <v>1357</v>
      </c>
      <c r="I3274" t="s">
        <v>1474</v>
      </c>
      <c r="J3274">
        <v>3.4500000000000003E-2</v>
      </c>
    </row>
    <row r="3275" spans="1:10" hidden="1">
      <c r="A3275" t="s">
        <v>570</v>
      </c>
      <c r="B3275">
        <v>364</v>
      </c>
      <c r="C3275" t="s">
        <v>886</v>
      </c>
      <c r="D3275">
        <v>386</v>
      </c>
      <c r="E3275" t="s">
        <v>400</v>
      </c>
      <c r="F3275" t="s">
        <v>2322</v>
      </c>
      <c r="G3275" t="s">
        <v>2326</v>
      </c>
      <c r="H3275" t="s">
        <v>1491</v>
      </c>
      <c r="I3275" t="s">
        <v>1474</v>
      </c>
      <c r="J3275">
        <v>0.22700000000000001</v>
      </c>
    </row>
    <row r="3276" spans="1:10" hidden="1">
      <c r="A3276" t="s">
        <v>570</v>
      </c>
      <c r="B3276">
        <v>364</v>
      </c>
      <c r="C3276" t="s">
        <v>886</v>
      </c>
      <c r="D3276">
        <v>386</v>
      </c>
      <c r="E3276" t="s">
        <v>400</v>
      </c>
      <c r="F3276" t="s">
        <v>2322</v>
      </c>
      <c r="G3276" t="s">
        <v>2327</v>
      </c>
      <c r="H3276" t="s">
        <v>1244</v>
      </c>
      <c r="I3276" t="s">
        <v>1474</v>
      </c>
      <c r="J3276">
        <v>0.10059999999999999</v>
      </c>
    </row>
    <row r="3277" spans="1:10" hidden="1">
      <c r="A3277" t="s">
        <v>570</v>
      </c>
      <c r="B3277">
        <v>364</v>
      </c>
      <c r="C3277" t="s">
        <v>886</v>
      </c>
      <c r="D3277">
        <v>386</v>
      </c>
      <c r="E3277" t="s">
        <v>400</v>
      </c>
      <c r="F3277" t="s">
        <v>2322</v>
      </c>
      <c r="G3277" t="s">
        <v>2328</v>
      </c>
      <c r="H3277" t="s">
        <v>1333</v>
      </c>
      <c r="I3277" t="s">
        <v>1474</v>
      </c>
      <c r="J3277">
        <v>4.8899999999999999E-2</v>
      </c>
    </row>
    <row r="3278" spans="1:10" hidden="1">
      <c r="A3278" t="s">
        <v>570</v>
      </c>
      <c r="B3278">
        <v>364</v>
      </c>
      <c r="C3278" t="s">
        <v>886</v>
      </c>
      <c r="D3278">
        <v>386</v>
      </c>
      <c r="E3278" t="s">
        <v>400</v>
      </c>
      <c r="F3278" t="s">
        <v>2322</v>
      </c>
      <c r="G3278" t="s">
        <v>2330</v>
      </c>
      <c r="H3278" t="s">
        <v>1518</v>
      </c>
      <c r="I3278" t="s">
        <v>1474</v>
      </c>
      <c r="J3278">
        <v>0.58909999999999996</v>
      </c>
    </row>
    <row r="3279" spans="1:10" hidden="1">
      <c r="A3279" t="s">
        <v>570</v>
      </c>
      <c r="B3279">
        <v>364</v>
      </c>
      <c r="C3279" t="s">
        <v>886</v>
      </c>
      <c r="D3279">
        <v>386</v>
      </c>
      <c r="E3279" t="s">
        <v>400</v>
      </c>
      <c r="F3279" t="s">
        <v>2332</v>
      </c>
      <c r="G3279" t="s">
        <v>2333</v>
      </c>
      <c r="H3279" t="s">
        <v>1259</v>
      </c>
      <c r="I3279" t="s">
        <v>1474</v>
      </c>
      <c r="J3279">
        <v>0.4224</v>
      </c>
    </row>
    <row r="3280" spans="1:10" hidden="1">
      <c r="A3280" t="s">
        <v>570</v>
      </c>
      <c r="B3280">
        <v>364</v>
      </c>
      <c r="C3280" t="s">
        <v>886</v>
      </c>
      <c r="D3280">
        <v>386</v>
      </c>
      <c r="E3280" t="s">
        <v>400</v>
      </c>
      <c r="F3280" t="s">
        <v>2332</v>
      </c>
      <c r="G3280" t="s">
        <v>2334</v>
      </c>
      <c r="H3280" t="s">
        <v>2388</v>
      </c>
      <c r="I3280" t="s">
        <v>1474</v>
      </c>
      <c r="J3280">
        <v>0.5776</v>
      </c>
    </row>
    <row r="3281" spans="1:10" hidden="1">
      <c r="A3281" t="s">
        <v>570</v>
      </c>
      <c r="B3281">
        <v>364</v>
      </c>
      <c r="C3281" t="s">
        <v>886</v>
      </c>
      <c r="D3281">
        <v>371</v>
      </c>
      <c r="E3281" t="s">
        <v>507</v>
      </c>
      <c r="F3281" t="s">
        <v>1243</v>
      </c>
      <c r="G3281" t="s">
        <v>1243</v>
      </c>
      <c r="H3281" t="s">
        <v>1331</v>
      </c>
      <c r="I3281" t="s">
        <v>1331</v>
      </c>
      <c r="J3281">
        <v>1</v>
      </c>
    </row>
    <row r="3282" spans="1:10" hidden="1">
      <c r="A3282" t="s">
        <v>570</v>
      </c>
      <c r="B3282">
        <v>364</v>
      </c>
      <c r="C3282" t="s">
        <v>886</v>
      </c>
      <c r="D3282">
        <v>371</v>
      </c>
      <c r="E3282" t="s">
        <v>507</v>
      </c>
      <c r="F3282" t="s">
        <v>2311</v>
      </c>
      <c r="G3282" t="s">
        <v>2312</v>
      </c>
      <c r="H3282" t="s">
        <v>1248</v>
      </c>
      <c r="I3282" t="s">
        <v>1331</v>
      </c>
      <c r="J3282">
        <v>0.1333</v>
      </c>
    </row>
    <row r="3283" spans="1:10" hidden="1">
      <c r="A3283" t="s">
        <v>570</v>
      </c>
      <c r="B3283">
        <v>364</v>
      </c>
      <c r="C3283" t="s">
        <v>886</v>
      </c>
      <c r="D3283">
        <v>371</v>
      </c>
      <c r="E3283" t="s">
        <v>507</v>
      </c>
      <c r="F3283" t="s">
        <v>2311</v>
      </c>
      <c r="G3283" t="s">
        <v>2313</v>
      </c>
      <c r="H3283" t="s">
        <v>1248</v>
      </c>
      <c r="I3283" t="s">
        <v>1331</v>
      </c>
      <c r="J3283">
        <v>0.1333</v>
      </c>
    </row>
    <row r="3284" spans="1:10" hidden="1">
      <c r="A3284" t="s">
        <v>570</v>
      </c>
      <c r="B3284">
        <v>364</v>
      </c>
      <c r="C3284" t="s">
        <v>886</v>
      </c>
      <c r="D3284">
        <v>371</v>
      </c>
      <c r="E3284" t="s">
        <v>507</v>
      </c>
      <c r="F3284" t="s">
        <v>2311</v>
      </c>
      <c r="G3284" t="s">
        <v>2314</v>
      </c>
      <c r="H3284" t="s">
        <v>2335</v>
      </c>
      <c r="I3284" t="s">
        <v>1331</v>
      </c>
      <c r="J3284">
        <v>8.8900000000000007E-2</v>
      </c>
    </row>
    <row r="3285" spans="1:10" hidden="1">
      <c r="A3285" t="s">
        <v>570</v>
      </c>
      <c r="B3285">
        <v>364</v>
      </c>
      <c r="C3285" t="s">
        <v>886</v>
      </c>
      <c r="D3285">
        <v>371</v>
      </c>
      <c r="E3285" t="s">
        <v>507</v>
      </c>
      <c r="F3285" t="s">
        <v>2311</v>
      </c>
      <c r="G3285" t="s">
        <v>2315</v>
      </c>
      <c r="H3285" t="s">
        <v>1312</v>
      </c>
      <c r="I3285" t="s">
        <v>1331</v>
      </c>
      <c r="J3285">
        <v>0.1111</v>
      </c>
    </row>
    <row r="3286" spans="1:10" hidden="1">
      <c r="A3286" t="s">
        <v>570</v>
      </c>
      <c r="B3286">
        <v>364</v>
      </c>
      <c r="C3286" t="s">
        <v>886</v>
      </c>
      <c r="D3286">
        <v>371</v>
      </c>
      <c r="E3286" t="s">
        <v>507</v>
      </c>
      <c r="F3286" t="s">
        <v>2311</v>
      </c>
      <c r="G3286" t="s">
        <v>2316</v>
      </c>
      <c r="H3286" t="s">
        <v>1335</v>
      </c>
      <c r="I3286" t="s">
        <v>1331</v>
      </c>
      <c r="J3286">
        <v>0.17780000000000001</v>
      </c>
    </row>
    <row r="3287" spans="1:10" hidden="1">
      <c r="A3287" t="s">
        <v>570</v>
      </c>
      <c r="B3287">
        <v>364</v>
      </c>
      <c r="C3287" t="s">
        <v>886</v>
      </c>
      <c r="D3287">
        <v>371</v>
      </c>
      <c r="E3287" t="s">
        <v>507</v>
      </c>
      <c r="F3287" t="s">
        <v>2311</v>
      </c>
      <c r="G3287" t="s">
        <v>2318</v>
      </c>
      <c r="H3287" t="s">
        <v>1352</v>
      </c>
      <c r="I3287" t="s">
        <v>1331</v>
      </c>
      <c r="J3287">
        <v>0.15559999999999999</v>
      </c>
    </row>
    <row r="3288" spans="1:10" hidden="1">
      <c r="A3288" t="s">
        <v>570</v>
      </c>
      <c r="B3288">
        <v>364</v>
      </c>
      <c r="C3288" t="s">
        <v>886</v>
      </c>
      <c r="D3288">
        <v>371</v>
      </c>
      <c r="E3288" t="s">
        <v>507</v>
      </c>
      <c r="F3288" t="s">
        <v>2311</v>
      </c>
      <c r="G3288" t="s">
        <v>2319</v>
      </c>
      <c r="H3288" t="s">
        <v>1252</v>
      </c>
      <c r="I3288" t="s">
        <v>1331</v>
      </c>
      <c r="J3288">
        <v>0.2</v>
      </c>
    </row>
    <row r="3289" spans="1:10" hidden="1">
      <c r="A3289" t="s">
        <v>570</v>
      </c>
      <c r="B3289">
        <v>364</v>
      </c>
      <c r="C3289" t="s">
        <v>886</v>
      </c>
      <c r="D3289">
        <v>371</v>
      </c>
      <c r="E3289" t="s">
        <v>507</v>
      </c>
      <c r="F3289" t="s">
        <v>2322</v>
      </c>
      <c r="G3289" t="s">
        <v>2326</v>
      </c>
      <c r="H3289" t="s">
        <v>2344</v>
      </c>
      <c r="I3289" t="s">
        <v>1331</v>
      </c>
      <c r="J3289">
        <v>4.4400000000000002E-2</v>
      </c>
    </row>
    <row r="3290" spans="1:10" hidden="1">
      <c r="A3290" t="s">
        <v>570</v>
      </c>
      <c r="B3290">
        <v>364</v>
      </c>
      <c r="C3290" t="s">
        <v>886</v>
      </c>
      <c r="D3290">
        <v>371</v>
      </c>
      <c r="E3290" t="s">
        <v>507</v>
      </c>
      <c r="F3290" t="s">
        <v>2322</v>
      </c>
      <c r="G3290" t="s">
        <v>2327</v>
      </c>
      <c r="H3290" t="s">
        <v>2335</v>
      </c>
      <c r="I3290" t="s">
        <v>1331</v>
      </c>
      <c r="J3290">
        <v>8.8900000000000007E-2</v>
      </c>
    </row>
    <row r="3291" spans="1:10" hidden="1">
      <c r="A3291" t="s">
        <v>570</v>
      </c>
      <c r="B3291">
        <v>364</v>
      </c>
      <c r="C3291" t="s">
        <v>886</v>
      </c>
      <c r="D3291">
        <v>371</v>
      </c>
      <c r="E3291" t="s">
        <v>507</v>
      </c>
      <c r="F3291" t="s">
        <v>2322</v>
      </c>
      <c r="G3291" t="s">
        <v>2328</v>
      </c>
      <c r="H3291" t="s">
        <v>2324</v>
      </c>
      <c r="I3291" t="s">
        <v>1331</v>
      </c>
      <c r="J3291">
        <v>2.2200000000000001E-2</v>
      </c>
    </row>
    <row r="3292" spans="1:10" hidden="1">
      <c r="A3292" t="s">
        <v>570</v>
      </c>
      <c r="B3292">
        <v>364</v>
      </c>
      <c r="C3292" t="s">
        <v>886</v>
      </c>
      <c r="D3292">
        <v>371</v>
      </c>
      <c r="E3292" t="s">
        <v>507</v>
      </c>
      <c r="F3292" t="s">
        <v>2322</v>
      </c>
      <c r="G3292" t="s">
        <v>2330</v>
      </c>
      <c r="H3292" t="s">
        <v>1336</v>
      </c>
      <c r="I3292" t="s">
        <v>1331</v>
      </c>
      <c r="J3292">
        <v>0.84440000000000004</v>
      </c>
    </row>
    <row r="3293" spans="1:10" hidden="1">
      <c r="A3293" t="s">
        <v>570</v>
      </c>
      <c r="B3293">
        <v>364</v>
      </c>
      <c r="C3293" t="s">
        <v>886</v>
      </c>
      <c r="D3293">
        <v>371</v>
      </c>
      <c r="E3293" t="s">
        <v>507</v>
      </c>
      <c r="F3293" t="s">
        <v>2332</v>
      </c>
      <c r="G3293" t="s">
        <v>2333</v>
      </c>
      <c r="H3293" t="s">
        <v>1460</v>
      </c>
      <c r="I3293" t="s">
        <v>1331</v>
      </c>
      <c r="J3293">
        <v>0.44440000000000002</v>
      </c>
    </row>
    <row r="3294" spans="1:10" hidden="1">
      <c r="A3294" t="s">
        <v>570</v>
      </c>
      <c r="B3294">
        <v>364</v>
      </c>
      <c r="C3294" t="s">
        <v>886</v>
      </c>
      <c r="D3294">
        <v>371</v>
      </c>
      <c r="E3294" t="s">
        <v>507</v>
      </c>
      <c r="F3294" t="s">
        <v>2332</v>
      </c>
      <c r="G3294" t="s">
        <v>2334</v>
      </c>
      <c r="H3294" t="s">
        <v>1249</v>
      </c>
      <c r="I3294" t="s">
        <v>1331</v>
      </c>
      <c r="J3294">
        <v>0.55559999999999998</v>
      </c>
    </row>
    <row r="3295" spans="1:10" hidden="1">
      <c r="A3295" t="s">
        <v>570</v>
      </c>
      <c r="B3295">
        <v>364</v>
      </c>
      <c r="C3295" t="s">
        <v>886</v>
      </c>
      <c r="D3295">
        <v>378</v>
      </c>
      <c r="E3295" t="s">
        <v>101</v>
      </c>
      <c r="F3295" t="s">
        <v>1243</v>
      </c>
      <c r="G3295" t="s">
        <v>1243</v>
      </c>
      <c r="H3295" t="s">
        <v>2480</v>
      </c>
      <c r="I3295" t="s">
        <v>2480</v>
      </c>
      <c r="J3295">
        <v>1</v>
      </c>
    </row>
    <row r="3296" spans="1:10" hidden="1">
      <c r="A3296" t="s">
        <v>570</v>
      </c>
      <c r="B3296">
        <v>364</v>
      </c>
      <c r="C3296" t="s">
        <v>886</v>
      </c>
      <c r="D3296">
        <v>378</v>
      </c>
      <c r="E3296" t="s">
        <v>101</v>
      </c>
      <c r="F3296" t="s">
        <v>2311</v>
      </c>
      <c r="G3296" t="s">
        <v>2343</v>
      </c>
      <c r="H3296" t="s">
        <v>1480</v>
      </c>
      <c r="I3296" t="s">
        <v>2480</v>
      </c>
      <c r="J3296">
        <v>0.2145</v>
      </c>
    </row>
    <row r="3297" spans="1:10" hidden="1">
      <c r="A3297" t="s">
        <v>570</v>
      </c>
      <c r="B3297">
        <v>364</v>
      </c>
      <c r="C3297" t="s">
        <v>886</v>
      </c>
      <c r="D3297">
        <v>378</v>
      </c>
      <c r="E3297" t="s">
        <v>101</v>
      </c>
      <c r="F3297" t="s">
        <v>2311</v>
      </c>
      <c r="G3297" t="s">
        <v>1250</v>
      </c>
      <c r="H3297" t="s">
        <v>2346</v>
      </c>
      <c r="I3297" t="s">
        <v>2480</v>
      </c>
      <c r="J3297">
        <v>0.25240000000000001</v>
      </c>
    </row>
    <row r="3298" spans="1:10" hidden="1">
      <c r="A3298" t="s">
        <v>570</v>
      </c>
      <c r="B3298">
        <v>364</v>
      </c>
      <c r="C3298" t="s">
        <v>886</v>
      </c>
      <c r="D3298">
        <v>378</v>
      </c>
      <c r="E3298" t="s">
        <v>101</v>
      </c>
      <c r="F3298" t="s">
        <v>2311</v>
      </c>
      <c r="G3298" t="s">
        <v>1401</v>
      </c>
      <c r="H3298" t="s">
        <v>1568</v>
      </c>
      <c r="I3298" t="s">
        <v>2480</v>
      </c>
      <c r="J3298">
        <v>0.28179999999999999</v>
      </c>
    </row>
    <row r="3299" spans="1:10" hidden="1">
      <c r="A3299" t="s">
        <v>570</v>
      </c>
      <c r="B3299">
        <v>364</v>
      </c>
      <c r="C3299" t="s">
        <v>886</v>
      </c>
      <c r="D3299">
        <v>378</v>
      </c>
      <c r="E3299" t="s">
        <v>101</v>
      </c>
      <c r="F3299" t="s">
        <v>2311</v>
      </c>
      <c r="G3299" t="s">
        <v>1357</v>
      </c>
      <c r="H3299" t="s">
        <v>1385</v>
      </c>
      <c r="I3299" t="s">
        <v>2480</v>
      </c>
      <c r="J3299">
        <v>0.25130000000000002</v>
      </c>
    </row>
    <row r="3300" spans="1:10" hidden="1">
      <c r="A3300" t="s">
        <v>570</v>
      </c>
      <c r="B3300">
        <v>364</v>
      </c>
      <c r="C3300" t="s">
        <v>886</v>
      </c>
      <c r="D3300">
        <v>378</v>
      </c>
      <c r="E3300" t="s">
        <v>101</v>
      </c>
      <c r="F3300" t="s">
        <v>2320</v>
      </c>
      <c r="G3300" t="s">
        <v>2321</v>
      </c>
      <c r="H3300" t="s">
        <v>1665</v>
      </c>
      <c r="I3300" t="s">
        <v>2480</v>
      </c>
      <c r="J3300">
        <v>0.4637</v>
      </c>
    </row>
    <row r="3301" spans="1:10" hidden="1">
      <c r="A3301" t="s">
        <v>570</v>
      </c>
      <c r="B3301">
        <v>364</v>
      </c>
      <c r="C3301" t="s">
        <v>886</v>
      </c>
      <c r="D3301">
        <v>378</v>
      </c>
      <c r="E3301" t="s">
        <v>101</v>
      </c>
      <c r="F3301" t="s">
        <v>2320</v>
      </c>
      <c r="G3301" t="s">
        <v>2338</v>
      </c>
      <c r="H3301" t="s">
        <v>1317</v>
      </c>
      <c r="I3301" t="s">
        <v>2480</v>
      </c>
      <c r="J3301">
        <v>0.13039999999999999</v>
      </c>
    </row>
    <row r="3302" spans="1:10" hidden="1">
      <c r="A3302" t="s">
        <v>570</v>
      </c>
      <c r="B3302">
        <v>364</v>
      </c>
      <c r="C3302" t="s">
        <v>886</v>
      </c>
      <c r="D3302">
        <v>378</v>
      </c>
      <c r="E3302" t="s">
        <v>101</v>
      </c>
      <c r="F3302" t="s">
        <v>2320</v>
      </c>
      <c r="G3302" t="s">
        <v>2339</v>
      </c>
      <c r="H3302" t="s">
        <v>1394</v>
      </c>
      <c r="I3302" t="s">
        <v>2480</v>
      </c>
      <c r="J3302">
        <v>0.35859999999999997</v>
      </c>
    </row>
    <row r="3303" spans="1:10" hidden="1">
      <c r="A3303" t="s">
        <v>570</v>
      </c>
      <c r="B3303">
        <v>364</v>
      </c>
      <c r="C3303" t="s">
        <v>886</v>
      </c>
      <c r="D3303">
        <v>378</v>
      </c>
      <c r="E3303" t="s">
        <v>101</v>
      </c>
      <c r="F3303" t="s">
        <v>2320</v>
      </c>
      <c r="G3303" t="s">
        <v>2298</v>
      </c>
      <c r="H3303" t="s">
        <v>1453</v>
      </c>
      <c r="I3303" t="s">
        <v>2480</v>
      </c>
      <c r="J3303">
        <v>0.123</v>
      </c>
    </row>
    <row r="3304" spans="1:10" hidden="1">
      <c r="A3304" t="s">
        <v>570</v>
      </c>
      <c r="B3304">
        <v>364</v>
      </c>
      <c r="C3304" t="s">
        <v>886</v>
      </c>
      <c r="D3304">
        <v>378</v>
      </c>
      <c r="E3304" t="s">
        <v>101</v>
      </c>
      <c r="F3304" t="s">
        <v>2322</v>
      </c>
      <c r="G3304" t="s">
        <v>2323</v>
      </c>
      <c r="H3304" t="s">
        <v>2344</v>
      </c>
      <c r="I3304" t="s">
        <v>2480</v>
      </c>
      <c r="J3304">
        <v>2.0999999999999999E-3</v>
      </c>
    </row>
    <row r="3305" spans="1:10" hidden="1">
      <c r="A3305" t="s">
        <v>570</v>
      </c>
      <c r="B3305">
        <v>364</v>
      </c>
      <c r="C3305" t="s">
        <v>886</v>
      </c>
      <c r="D3305">
        <v>378</v>
      </c>
      <c r="E3305" t="s">
        <v>101</v>
      </c>
      <c r="F3305" t="s">
        <v>2322</v>
      </c>
      <c r="G3305" t="s">
        <v>2325</v>
      </c>
      <c r="H3305" t="s">
        <v>1244</v>
      </c>
      <c r="I3305" t="s">
        <v>2480</v>
      </c>
      <c r="J3305">
        <v>3.6799999999999999E-2</v>
      </c>
    </row>
    <row r="3306" spans="1:10" hidden="1">
      <c r="A3306" t="s">
        <v>570</v>
      </c>
      <c r="B3306">
        <v>364</v>
      </c>
      <c r="C3306" t="s">
        <v>886</v>
      </c>
      <c r="D3306">
        <v>378</v>
      </c>
      <c r="E3306" t="s">
        <v>101</v>
      </c>
      <c r="F3306" t="s">
        <v>2322</v>
      </c>
      <c r="G3306" t="s">
        <v>2326</v>
      </c>
      <c r="H3306" t="s">
        <v>1567</v>
      </c>
      <c r="I3306" t="s">
        <v>2480</v>
      </c>
      <c r="J3306">
        <v>0.30070000000000002</v>
      </c>
    </row>
    <row r="3307" spans="1:10" hidden="1">
      <c r="A3307" t="s">
        <v>570</v>
      </c>
      <c r="B3307">
        <v>364</v>
      </c>
      <c r="C3307" t="s">
        <v>886</v>
      </c>
      <c r="D3307">
        <v>378</v>
      </c>
      <c r="E3307" t="s">
        <v>101</v>
      </c>
      <c r="F3307" t="s">
        <v>2322</v>
      </c>
      <c r="G3307" t="s">
        <v>2327</v>
      </c>
      <c r="H3307" t="s">
        <v>1407</v>
      </c>
      <c r="I3307" t="s">
        <v>2480</v>
      </c>
      <c r="J3307">
        <v>0.13669999999999999</v>
      </c>
    </row>
    <row r="3308" spans="1:10" hidden="1">
      <c r="A3308" t="s">
        <v>570</v>
      </c>
      <c r="B3308">
        <v>364</v>
      </c>
      <c r="C3308" t="s">
        <v>886</v>
      </c>
      <c r="D3308">
        <v>378</v>
      </c>
      <c r="E3308" t="s">
        <v>101</v>
      </c>
      <c r="F3308" t="s">
        <v>2322</v>
      </c>
      <c r="G3308" t="s">
        <v>2328</v>
      </c>
      <c r="H3308" t="s">
        <v>1419</v>
      </c>
      <c r="I3308" t="s">
        <v>2480</v>
      </c>
      <c r="J3308">
        <v>5.7799999999999997E-2</v>
      </c>
    </row>
    <row r="3309" spans="1:10" hidden="1">
      <c r="A3309" t="s">
        <v>570</v>
      </c>
      <c r="B3309">
        <v>364</v>
      </c>
      <c r="C3309" t="s">
        <v>886</v>
      </c>
      <c r="D3309">
        <v>378</v>
      </c>
      <c r="E3309" t="s">
        <v>101</v>
      </c>
      <c r="F3309" t="s">
        <v>2322</v>
      </c>
      <c r="G3309" t="s">
        <v>2330</v>
      </c>
      <c r="H3309" t="s">
        <v>2399</v>
      </c>
      <c r="I3309" t="s">
        <v>2480</v>
      </c>
      <c r="J3309">
        <v>0.46579999999999999</v>
      </c>
    </row>
    <row r="3310" spans="1:10" hidden="1">
      <c r="A3310" t="s">
        <v>570</v>
      </c>
      <c r="B3310">
        <v>364</v>
      </c>
      <c r="C3310" t="s">
        <v>886</v>
      </c>
      <c r="D3310">
        <v>378</v>
      </c>
      <c r="E3310" t="s">
        <v>101</v>
      </c>
      <c r="F3310" t="s">
        <v>2332</v>
      </c>
      <c r="G3310" t="s">
        <v>2333</v>
      </c>
      <c r="H3310" t="s">
        <v>2421</v>
      </c>
      <c r="I3310" t="s">
        <v>2480</v>
      </c>
      <c r="J3310">
        <v>0.44900000000000001</v>
      </c>
    </row>
    <row r="3311" spans="1:10" hidden="1">
      <c r="A3311" t="s">
        <v>570</v>
      </c>
      <c r="B3311">
        <v>364</v>
      </c>
      <c r="C3311" t="s">
        <v>886</v>
      </c>
      <c r="D3311">
        <v>378</v>
      </c>
      <c r="E3311" t="s">
        <v>101</v>
      </c>
      <c r="F3311" t="s">
        <v>2332</v>
      </c>
      <c r="G3311" t="s">
        <v>2334</v>
      </c>
      <c r="H3311" t="s">
        <v>1443</v>
      </c>
      <c r="I3311" t="s">
        <v>2480</v>
      </c>
      <c r="J3311">
        <v>0.54890000000000005</v>
      </c>
    </row>
    <row r="3312" spans="1:10" hidden="1">
      <c r="A3312" t="s">
        <v>570</v>
      </c>
      <c r="B3312">
        <v>364</v>
      </c>
      <c r="C3312" t="s">
        <v>886</v>
      </c>
      <c r="D3312">
        <v>378</v>
      </c>
      <c r="E3312" t="s">
        <v>101</v>
      </c>
      <c r="F3312" t="s">
        <v>2332</v>
      </c>
      <c r="G3312" t="s">
        <v>2366</v>
      </c>
      <c r="H3312" t="s">
        <v>2344</v>
      </c>
      <c r="I3312" t="s">
        <v>2480</v>
      </c>
      <c r="J3312">
        <v>2.0999999999999999E-3</v>
      </c>
    </row>
    <row r="3313" spans="1:10" hidden="1">
      <c r="A3313" t="s">
        <v>570</v>
      </c>
      <c r="B3313">
        <v>364</v>
      </c>
      <c r="C3313" t="s">
        <v>886</v>
      </c>
      <c r="D3313">
        <v>372</v>
      </c>
      <c r="E3313" t="s">
        <v>516</v>
      </c>
      <c r="F3313" t="s">
        <v>1243</v>
      </c>
      <c r="G3313" t="s">
        <v>1243</v>
      </c>
      <c r="H3313" t="s">
        <v>1598</v>
      </c>
      <c r="I3313" t="s">
        <v>1598</v>
      </c>
      <c r="J3313">
        <v>1</v>
      </c>
    </row>
    <row r="3314" spans="1:10" hidden="1">
      <c r="A3314" t="s">
        <v>570</v>
      </c>
      <c r="B3314">
        <v>364</v>
      </c>
      <c r="C3314" t="s">
        <v>886</v>
      </c>
      <c r="D3314">
        <v>372</v>
      </c>
      <c r="E3314" t="s">
        <v>516</v>
      </c>
      <c r="F3314" t="s">
        <v>2311</v>
      </c>
      <c r="G3314" t="s">
        <v>2312</v>
      </c>
      <c r="H3314" t="s">
        <v>1281</v>
      </c>
      <c r="I3314" t="s">
        <v>1598</v>
      </c>
      <c r="J3314">
        <v>0.15359999999999999</v>
      </c>
    </row>
    <row r="3315" spans="1:10" hidden="1">
      <c r="A3315" t="s">
        <v>570</v>
      </c>
      <c r="B3315">
        <v>364</v>
      </c>
      <c r="C3315" t="s">
        <v>886</v>
      </c>
      <c r="D3315">
        <v>372</v>
      </c>
      <c r="E3315" t="s">
        <v>516</v>
      </c>
      <c r="F3315" t="s">
        <v>2311</v>
      </c>
      <c r="G3315" t="s">
        <v>2313</v>
      </c>
      <c r="H3315" t="s">
        <v>1377</v>
      </c>
      <c r="I3315" t="s">
        <v>1598</v>
      </c>
      <c r="J3315">
        <v>0.161</v>
      </c>
    </row>
    <row r="3316" spans="1:10" hidden="1">
      <c r="A3316" t="s">
        <v>570</v>
      </c>
      <c r="B3316">
        <v>364</v>
      </c>
      <c r="C3316" t="s">
        <v>886</v>
      </c>
      <c r="D3316">
        <v>372</v>
      </c>
      <c r="E3316" t="s">
        <v>516</v>
      </c>
      <c r="F3316" t="s">
        <v>2311</v>
      </c>
      <c r="G3316" t="s">
        <v>2314</v>
      </c>
      <c r="H3316" t="s">
        <v>1246</v>
      </c>
      <c r="I3316" t="s">
        <v>1598</v>
      </c>
      <c r="J3316">
        <v>0.10489999999999999</v>
      </c>
    </row>
    <row r="3317" spans="1:10" hidden="1">
      <c r="A3317" t="s">
        <v>570</v>
      </c>
      <c r="B3317">
        <v>364</v>
      </c>
      <c r="C3317" t="s">
        <v>886</v>
      </c>
      <c r="D3317">
        <v>372</v>
      </c>
      <c r="E3317" t="s">
        <v>516</v>
      </c>
      <c r="F3317" t="s">
        <v>2311</v>
      </c>
      <c r="G3317" t="s">
        <v>2315</v>
      </c>
      <c r="H3317" t="s">
        <v>1392</v>
      </c>
      <c r="I3317" t="s">
        <v>1598</v>
      </c>
      <c r="J3317">
        <v>0.14979999999999999</v>
      </c>
    </row>
    <row r="3318" spans="1:10" hidden="1">
      <c r="A3318" t="s">
        <v>570</v>
      </c>
      <c r="B3318">
        <v>364</v>
      </c>
      <c r="C3318" t="s">
        <v>886</v>
      </c>
      <c r="D3318">
        <v>372</v>
      </c>
      <c r="E3318" t="s">
        <v>516</v>
      </c>
      <c r="F3318" t="s">
        <v>2311</v>
      </c>
      <c r="G3318" t="s">
        <v>2316</v>
      </c>
      <c r="H3318" t="s">
        <v>1251</v>
      </c>
      <c r="I3318" t="s">
        <v>1598</v>
      </c>
      <c r="J3318">
        <v>0.1348</v>
      </c>
    </row>
    <row r="3319" spans="1:10" hidden="1">
      <c r="A3319" t="s">
        <v>570</v>
      </c>
      <c r="B3319">
        <v>364</v>
      </c>
      <c r="C3319" t="s">
        <v>886</v>
      </c>
      <c r="D3319">
        <v>372</v>
      </c>
      <c r="E3319" t="s">
        <v>516</v>
      </c>
      <c r="F3319" t="s">
        <v>2311</v>
      </c>
      <c r="G3319" t="s">
        <v>2318</v>
      </c>
      <c r="H3319" t="s">
        <v>1521</v>
      </c>
      <c r="I3319" t="s">
        <v>1598</v>
      </c>
      <c r="J3319">
        <v>0.1273</v>
      </c>
    </row>
    <row r="3320" spans="1:10" hidden="1">
      <c r="A3320" t="s">
        <v>570</v>
      </c>
      <c r="B3320">
        <v>364</v>
      </c>
      <c r="C3320" t="s">
        <v>886</v>
      </c>
      <c r="D3320">
        <v>372</v>
      </c>
      <c r="E3320" t="s">
        <v>516</v>
      </c>
      <c r="F3320" t="s">
        <v>2311</v>
      </c>
      <c r="G3320" t="s">
        <v>2319</v>
      </c>
      <c r="H3320" t="s">
        <v>1331</v>
      </c>
      <c r="I3320" t="s">
        <v>1598</v>
      </c>
      <c r="J3320">
        <v>0.16850000000000001</v>
      </c>
    </row>
    <row r="3321" spans="1:10" hidden="1">
      <c r="A3321" t="s">
        <v>570</v>
      </c>
      <c r="B3321">
        <v>364</v>
      </c>
      <c r="C3321" t="s">
        <v>886</v>
      </c>
      <c r="D3321">
        <v>372</v>
      </c>
      <c r="E3321" t="s">
        <v>516</v>
      </c>
      <c r="F3321" t="s">
        <v>2320</v>
      </c>
      <c r="G3321" t="s">
        <v>2321</v>
      </c>
      <c r="H3321" t="s">
        <v>2378</v>
      </c>
      <c r="I3321" t="s">
        <v>1598</v>
      </c>
      <c r="J3321">
        <v>0.55810000000000004</v>
      </c>
    </row>
    <row r="3322" spans="1:10" hidden="1">
      <c r="A3322" t="s">
        <v>570</v>
      </c>
      <c r="B3322">
        <v>364</v>
      </c>
      <c r="C3322" t="s">
        <v>886</v>
      </c>
      <c r="D3322">
        <v>372</v>
      </c>
      <c r="E3322" t="s">
        <v>516</v>
      </c>
      <c r="F3322" t="s">
        <v>2320</v>
      </c>
      <c r="G3322" t="s">
        <v>2338</v>
      </c>
      <c r="H3322" t="s">
        <v>1273</v>
      </c>
      <c r="I3322" t="s">
        <v>1598</v>
      </c>
      <c r="J3322">
        <v>0.1386</v>
      </c>
    </row>
    <row r="3323" spans="1:10" hidden="1">
      <c r="A3323" t="s">
        <v>570</v>
      </c>
      <c r="B3323">
        <v>364</v>
      </c>
      <c r="C3323" t="s">
        <v>886</v>
      </c>
      <c r="D3323">
        <v>372</v>
      </c>
      <c r="E3323" t="s">
        <v>516</v>
      </c>
      <c r="F3323" t="s">
        <v>2320</v>
      </c>
      <c r="G3323" t="s">
        <v>2339</v>
      </c>
      <c r="H3323" t="s">
        <v>1641</v>
      </c>
      <c r="I3323" t="s">
        <v>1598</v>
      </c>
      <c r="J3323">
        <v>0.42320000000000002</v>
      </c>
    </row>
    <row r="3324" spans="1:10" hidden="1">
      <c r="A3324" t="s">
        <v>570</v>
      </c>
      <c r="B3324">
        <v>364</v>
      </c>
      <c r="C3324" t="s">
        <v>886</v>
      </c>
      <c r="D3324">
        <v>372</v>
      </c>
      <c r="E3324" t="s">
        <v>516</v>
      </c>
      <c r="F3324" t="s">
        <v>2320</v>
      </c>
      <c r="G3324" t="s">
        <v>2340</v>
      </c>
      <c r="H3324" t="s">
        <v>1248</v>
      </c>
      <c r="I3324" t="s">
        <v>1598</v>
      </c>
      <c r="J3324">
        <v>2.2499999999999999E-2</v>
      </c>
    </row>
    <row r="3325" spans="1:10" hidden="1">
      <c r="A3325" t="s">
        <v>570</v>
      </c>
      <c r="B3325">
        <v>364</v>
      </c>
      <c r="C3325" t="s">
        <v>886</v>
      </c>
      <c r="D3325">
        <v>372</v>
      </c>
      <c r="E3325" t="s">
        <v>516</v>
      </c>
      <c r="F3325" t="s">
        <v>2320</v>
      </c>
      <c r="G3325" t="s">
        <v>2298</v>
      </c>
      <c r="H3325" t="s">
        <v>1521</v>
      </c>
      <c r="I3325" t="s">
        <v>1598</v>
      </c>
      <c r="J3325">
        <v>0.1273</v>
      </c>
    </row>
    <row r="3326" spans="1:10" hidden="1">
      <c r="A3326" t="s">
        <v>570</v>
      </c>
      <c r="B3326">
        <v>364</v>
      </c>
      <c r="C3326" t="s">
        <v>886</v>
      </c>
      <c r="D3326">
        <v>372</v>
      </c>
      <c r="E3326" t="s">
        <v>516</v>
      </c>
      <c r="F3326" t="s">
        <v>2322</v>
      </c>
      <c r="G3326" t="s">
        <v>2323</v>
      </c>
      <c r="H3326" t="s">
        <v>2324</v>
      </c>
      <c r="I3326" t="s">
        <v>1598</v>
      </c>
      <c r="J3326">
        <v>3.7000000000000002E-3</v>
      </c>
    </row>
    <row r="3327" spans="1:10" hidden="1">
      <c r="A3327" t="s">
        <v>570</v>
      </c>
      <c r="B3327">
        <v>364</v>
      </c>
      <c r="C3327" t="s">
        <v>886</v>
      </c>
      <c r="D3327">
        <v>372</v>
      </c>
      <c r="E3327" t="s">
        <v>516</v>
      </c>
      <c r="F3327" t="s">
        <v>2322</v>
      </c>
      <c r="G3327" t="s">
        <v>2325</v>
      </c>
      <c r="H3327" t="s">
        <v>1591</v>
      </c>
      <c r="I3327" t="s">
        <v>1598</v>
      </c>
      <c r="J3327">
        <v>5.9900000000000002E-2</v>
      </c>
    </row>
    <row r="3328" spans="1:10" hidden="1">
      <c r="A3328" t="s">
        <v>570</v>
      </c>
      <c r="B3328">
        <v>364</v>
      </c>
      <c r="C3328" t="s">
        <v>886</v>
      </c>
      <c r="D3328">
        <v>372</v>
      </c>
      <c r="E3328" t="s">
        <v>516</v>
      </c>
      <c r="F3328" t="s">
        <v>2322</v>
      </c>
      <c r="G3328" t="s">
        <v>2326</v>
      </c>
      <c r="H3328" t="s">
        <v>1562</v>
      </c>
      <c r="I3328" t="s">
        <v>1598</v>
      </c>
      <c r="J3328">
        <v>0.39700000000000002</v>
      </c>
    </row>
    <row r="3329" spans="1:10" hidden="1">
      <c r="A3329" t="s">
        <v>570</v>
      </c>
      <c r="B3329">
        <v>364</v>
      </c>
      <c r="C3329" t="s">
        <v>886</v>
      </c>
      <c r="D3329">
        <v>372</v>
      </c>
      <c r="E3329" t="s">
        <v>516</v>
      </c>
      <c r="F3329" t="s">
        <v>2322</v>
      </c>
      <c r="G3329" t="s">
        <v>2327</v>
      </c>
      <c r="H3329" t="s">
        <v>1410</v>
      </c>
      <c r="I3329" t="s">
        <v>1598</v>
      </c>
      <c r="J3329">
        <v>0.11990000000000001</v>
      </c>
    </row>
    <row r="3330" spans="1:10" hidden="1">
      <c r="A3330" t="s">
        <v>570</v>
      </c>
      <c r="B3330">
        <v>364</v>
      </c>
      <c r="C3330" t="s">
        <v>886</v>
      </c>
      <c r="D3330">
        <v>372</v>
      </c>
      <c r="E3330" t="s">
        <v>516</v>
      </c>
      <c r="F3330" t="s">
        <v>2322</v>
      </c>
      <c r="G3330" t="s">
        <v>2328</v>
      </c>
      <c r="H3330" t="s">
        <v>1333</v>
      </c>
      <c r="I3330" t="s">
        <v>1598</v>
      </c>
      <c r="J3330">
        <v>6.3700000000000007E-2</v>
      </c>
    </row>
    <row r="3331" spans="1:10" hidden="1">
      <c r="A3331" t="s">
        <v>570</v>
      </c>
      <c r="B3331">
        <v>364</v>
      </c>
      <c r="C3331" t="s">
        <v>886</v>
      </c>
      <c r="D3331">
        <v>372</v>
      </c>
      <c r="E3331" t="s">
        <v>516</v>
      </c>
      <c r="F3331" t="s">
        <v>2322</v>
      </c>
      <c r="G3331" t="s">
        <v>2330</v>
      </c>
      <c r="H3331" t="s">
        <v>1375</v>
      </c>
      <c r="I3331" t="s">
        <v>1598</v>
      </c>
      <c r="J3331">
        <v>0.35580000000000001</v>
      </c>
    </row>
    <row r="3332" spans="1:10" hidden="1">
      <c r="A3332" t="s">
        <v>570</v>
      </c>
      <c r="B3332">
        <v>364</v>
      </c>
      <c r="C3332" t="s">
        <v>886</v>
      </c>
      <c r="D3332">
        <v>372</v>
      </c>
      <c r="E3332" t="s">
        <v>516</v>
      </c>
      <c r="F3332" t="s">
        <v>2332</v>
      </c>
      <c r="G3332" t="s">
        <v>2333</v>
      </c>
      <c r="H3332" t="s">
        <v>1641</v>
      </c>
      <c r="I3332" t="s">
        <v>1598</v>
      </c>
      <c r="J3332">
        <v>0.42320000000000002</v>
      </c>
    </row>
    <row r="3333" spans="1:10" hidden="1">
      <c r="A3333" t="s">
        <v>570</v>
      </c>
      <c r="B3333">
        <v>364</v>
      </c>
      <c r="C3333" t="s">
        <v>886</v>
      </c>
      <c r="D3333">
        <v>372</v>
      </c>
      <c r="E3333" t="s">
        <v>516</v>
      </c>
      <c r="F3333" t="s">
        <v>2332</v>
      </c>
      <c r="G3333" t="s">
        <v>2334</v>
      </c>
      <c r="H3333" t="s">
        <v>2382</v>
      </c>
      <c r="I3333" t="s">
        <v>1598</v>
      </c>
      <c r="J3333">
        <v>0.57679999999999998</v>
      </c>
    </row>
    <row r="3334" spans="1:10" hidden="1">
      <c r="A3334" t="s">
        <v>570</v>
      </c>
      <c r="B3334">
        <v>389</v>
      </c>
      <c r="C3334" t="s">
        <v>889</v>
      </c>
      <c r="D3334">
        <v>390</v>
      </c>
      <c r="E3334" t="s">
        <v>234</v>
      </c>
      <c r="F3334" t="s">
        <v>1243</v>
      </c>
      <c r="G3334" t="s">
        <v>1243</v>
      </c>
      <c r="H3334" t="s">
        <v>1582</v>
      </c>
      <c r="I3334" t="s">
        <v>1582</v>
      </c>
      <c r="J3334">
        <v>1</v>
      </c>
    </row>
    <row r="3335" spans="1:10" hidden="1">
      <c r="A3335" t="s">
        <v>570</v>
      </c>
      <c r="B3335">
        <v>389</v>
      </c>
      <c r="C3335" t="s">
        <v>889</v>
      </c>
      <c r="D3335">
        <v>390</v>
      </c>
      <c r="E3335" t="s">
        <v>234</v>
      </c>
      <c r="F3335" t="s">
        <v>2311</v>
      </c>
      <c r="G3335" t="s">
        <v>2312</v>
      </c>
      <c r="H3335" t="s">
        <v>1323</v>
      </c>
      <c r="I3335" t="s">
        <v>1582</v>
      </c>
      <c r="J3335">
        <v>0.16669999999999999</v>
      </c>
    </row>
    <row r="3336" spans="1:10" hidden="1">
      <c r="A3336" t="s">
        <v>570</v>
      </c>
      <c r="B3336">
        <v>389</v>
      </c>
      <c r="C3336" t="s">
        <v>889</v>
      </c>
      <c r="D3336">
        <v>390</v>
      </c>
      <c r="E3336" t="s">
        <v>234</v>
      </c>
      <c r="F3336" t="s">
        <v>2311</v>
      </c>
      <c r="G3336" t="s">
        <v>2313</v>
      </c>
      <c r="H3336" t="s">
        <v>1401</v>
      </c>
      <c r="I3336" t="s">
        <v>1582</v>
      </c>
      <c r="J3336">
        <v>0.1019</v>
      </c>
    </row>
    <row r="3337" spans="1:10" hidden="1">
      <c r="A3337" t="s">
        <v>570</v>
      </c>
      <c r="B3337">
        <v>389</v>
      </c>
      <c r="C3337" t="s">
        <v>889</v>
      </c>
      <c r="D3337">
        <v>390</v>
      </c>
      <c r="E3337" t="s">
        <v>234</v>
      </c>
      <c r="F3337" t="s">
        <v>2311</v>
      </c>
      <c r="G3337" t="s">
        <v>2314</v>
      </c>
      <c r="H3337" t="s">
        <v>1250</v>
      </c>
      <c r="I3337" t="s">
        <v>1582</v>
      </c>
      <c r="J3337">
        <v>9.2600000000000002E-2</v>
      </c>
    </row>
    <row r="3338" spans="1:10" hidden="1">
      <c r="A3338" t="s">
        <v>570</v>
      </c>
      <c r="B3338">
        <v>389</v>
      </c>
      <c r="C3338" t="s">
        <v>889</v>
      </c>
      <c r="D3338">
        <v>390</v>
      </c>
      <c r="E3338" t="s">
        <v>234</v>
      </c>
      <c r="F3338" t="s">
        <v>2311</v>
      </c>
      <c r="G3338" t="s">
        <v>2315</v>
      </c>
      <c r="H3338" t="s">
        <v>1250</v>
      </c>
      <c r="I3338" t="s">
        <v>1582</v>
      </c>
      <c r="J3338">
        <v>9.2600000000000002E-2</v>
      </c>
    </row>
    <row r="3339" spans="1:10" hidden="1">
      <c r="A3339" t="s">
        <v>570</v>
      </c>
      <c r="B3339">
        <v>389</v>
      </c>
      <c r="C3339" t="s">
        <v>889</v>
      </c>
      <c r="D3339">
        <v>390</v>
      </c>
      <c r="E3339" t="s">
        <v>234</v>
      </c>
      <c r="F3339" t="s">
        <v>2311</v>
      </c>
      <c r="G3339" t="s">
        <v>2316</v>
      </c>
      <c r="H3339" t="s">
        <v>1352</v>
      </c>
      <c r="I3339" t="s">
        <v>1582</v>
      </c>
      <c r="J3339">
        <v>6.4799999999999996E-2</v>
      </c>
    </row>
    <row r="3340" spans="1:10" hidden="1">
      <c r="A3340" t="s">
        <v>570</v>
      </c>
      <c r="B3340">
        <v>389</v>
      </c>
      <c r="C3340" t="s">
        <v>889</v>
      </c>
      <c r="D3340">
        <v>390</v>
      </c>
      <c r="E3340" t="s">
        <v>234</v>
      </c>
      <c r="F3340" t="s">
        <v>2311</v>
      </c>
      <c r="G3340" t="s">
        <v>2317</v>
      </c>
      <c r="H3340" t="s">
        <v>1252</v>
      </c>
      <c r="I3340" t="s">
        <v>1582</v>
      </c>
      <c r="J3340">
        <v>8.3299999999999999E-2</v>
      </c>
    </row>
    <row r="3341" spans="1:10" hidden="1">
      <c r="A3341" t="s">
        <v>570</v>
      </c>
      <c r="B3341">
        <v>389</v>
      </c>
      <c r="C3341" t="s">
        <v>889</v>
      </c>
      <c r="D3341">
        <v>390</v>
      </c>
      <c r="E3341" t="s">
        <v>234</v>
      </c>
      <c r="F3341" t="s">
        <v>2311</v>
      </c>
      <c r="G3341" t="s">
        <v>2336</v>
      </c>
      <c r="H3341" t="s">
        <v>1333</v>
      </c>
      <c r="I3341" t="s">
        <v>1582</v>
      </c>
      <c r="J3341">
        <v>0.15740000000000001</v>
      </c>
    </row>
    <row r="3342" spans="1:10" hidden="1">
      <c r="A3342" t="s">
        <v>570</v>
      </c>
      <c r="B3342">
        <v>389</v>
      </c>
      <c r="C3342" t="s">
        <v>889</v>
      </c>
      <c r="D3342">
        <v>390</v>
      </c>
      <c r="E3342" t="s">
        <v>234</v>
      </c>
      <c r="F3342" t="s">
        <v>2311</v>
      </c>
      <c r="G3342" t="s">
        <v>2337</v>
      </c>
      <c r="H3342" t="s">
        <v>1401</v>
      </c>
      <c r="I3342" t="s">
        <v>1582</v>
      </c>
      <c r="J3342">
        <v>0.1019</v>
      </c>
    </row>
    <row r="3343" spans="1:10" hidden="1">
      <c r="A3343" t="s">
        <v>570</v>
      </c>
      <c r="B3343">
        <v>389</v>
      </c>
      <c r="C3343" t="s">
        <v>889</v>
      </c>
      <c r="D3343">
        <v>390</v>
      </c>
      <c r="E3343" t="s">
        <v>234</v>
      </c>
      <c r="F3343" t="s">
        <v>2311</v>
      </c>
      <c r="G3343" t="s">
        <v>2318</v>
      </c>
      <c r="H3343" t="s">
        <v>1401</v>
      </c>
      <c r="I3343" t="s">
        <v>1582</v>
      </c>
      <c r="J3343">
        <v>0.1019</v>
      </c>
    </row>
    <row r="3344" spans="1:10" hidden="1">
      <c r="A3344" t="s">
        <v>570</v>
      </c>
      <c r="B3344">
        <v>389</v>
      </c>
      <c r="C3344" t="s">
        <v>889</v>
      </c>
      <c r="D3344">
        <v>390</v>
      </c>
      <c r="E3344" t="s">
        <v>234</v>
      </c>
      <c r="F3344" t="s">
        <v>2311</v>
      </c>
      <c r="G3344" t="s">
        <v>2319</v>
      </c>
      <c r="H3344" t="s">
        <v>2335</v>
      </c>
      <c r="I3344" t="s">
        <v>1582</v>
      </c>
      <c r="J3344">
        <v>3.6999999999999998E-2</v>
      </c>
    </row>
    <row r="3345" spans="1:10" hidden="1">
      <c r="A3345" t="s">
        <v>570</v>
      </c>
      <c r="B3345">
        <v>389</v>
      </c>
      <c r="C3345" t="s">
        <v>889</v>
      </c>
      <c r="D3345">
        <v>390</v>
      </c>
      <c r="E3345" t="s">
        <v>234</v>
      </c>
      <c r="F3345" t="s">
        <v>2320</v>
      </c>
      <c r="G3345" t="s">
        <v>2321</v>
      </c>
      <c r="H3345" t="s">
        <v>1306</v>
      </c>
      <c r="I3345" t="s">
        <v>1582</v>
      </c>
      <c r="J3345">
        <v>0.58330000000000004</v>
      </c>
    </row>
    <row r="3346" spans="1:10" hidden="1">
      <c r="A3346" t="s">
        <v>570</v>
      </c>
      <c r="B3346">
        <v>389</v>
      </c>
      <c r="C3346" t="s">
        <v>889</v>
      </c>
      <c r="D3346">
        <v>390</v>
      </c>
      <c r="E3346" t="s">
        <v>234</v>
      </c>
      <c r="F3346" t="s">
        <v>2320</v>
      </c>
      <c r="G3346" t="s">
        <v>2345</v>
      </c>
      <c r="H3346" t="s">
        <v>1312</v>
      </c>
      <c r="I3346" t="s">
        <v>1582</v>
      </c>
      <c r="J3346">
        <v>4.6300000000000001E-2</v>
      </c>
    </row>
    <row r="3347" spans="1:10" hidden="1">
      <c r="A3347" t="s">
        <v>570</v>
      </c>
      <c r="B3347">
        <v>389</v>
      </c>
      <c r="C3347" t="s">
        <v>889</v>
      </c>
      <c r="D3347">
        <v>390</v>
      </c>
      <c r="E3347" t="s">
        <v>234</v>
      </c>
      <c r="F3347" t="s">
        <v>2320</v>
      </c>
      <c r="G3347" t="s">
        <v>2298</v>
      </c>
      <c r="H3347" t="s">
        <v>1417</v>
      </c>
      <c r="I3347" t="s">
        <v>1582</v>
      </c>
      <c r="J3347">
        <v>0.19439999999999999</v>
      </c>
    </row>
    <row r="3348" spans="1:10" hidden="1">
      <c r="A3348" t="s">
        <v>570</v>
      </c>
      <c r="B3348">
        <v>389</v>
      </c>
      <c r="C3348" t="s">
        <v>889</v>
      </c>
      <c r="D3348">
        <v>390</v>
      </c>
      <c r="E3348" t="s">
        <v>234</v>
      </c>
      <c r="F3348" t="s">
        <v>2322</v>
      </c>
      <c r="G3348" t="s">
        <v>2323</v>
      </c>
      <c r="H3348" t="s">
        <v>1252</v>
      </c>
      <c r="I3348" t="s">
        <v>1582</v>
      </c>
      <c r="J3348">
        <v>8.3299999999999999E-2</v>
      </c>
    </row>
    <row r="3349" spans="1:10" hidden="1">
      <c r="A3349" t="s">
        <v>570</v>
      </c>
      <c r="B3349">
        <v>389</v>
      </c>
      <c r="C3349" t="s">
        <v>889</v>
      </c>
      <c r="D3349">
        <v>390</v>
      </c>
      <c r="E3349" t="s">
        <v>234</v>
      </c>
      <c r="F3349" t="s">
        <v>2322</v>
      </c>
      <c r="G3349" t="s">
        <v>2327</v>
      </c>
      <c r="H3349" t="s">
        <v>2344</v>
      </c>
      <c r="I3349" t="s">
        <v>1582</v>
      </c>
      <c r="J3349">
        <v>1.8499999999999999E-2</v>
      </c>
    </row>
    <row r="3350" spans="1:10" hidden="1">
      <c r="A3350" t="s">
        <v>570</v>
      </c>
      <c r="B3350">
        <v>389</v>
      </c>
      <c r="C3350" t="s">
        <v>889</v>
      </c>
      <c r="D3350">
        <v>390</v>
      </c>
      <c r="E3350" t="s">
        <v>234</v>
      </c>
      <c r="F3350" t="s">
        <v>2322</v>
      </c>
      <c r="G3350" t="s">
        <v>2328</v>
      </c>
      <c r="H3350" t="s">
        <v>1591</v>
      </c>
      <c r="I3350" t="s">
        <v>1582</v>
      </c>
      <c r="J3350">
        <v>0.14810000000000001</v>
      </c>
    </row>
    <row r="3351" spans="1:10" hidden="1">
      <c r="A3351" t="s">
        <v>570</v>
      </c>
      <c r="B3351">
        <v>389</v>
      </c>
      <c r="C3351" t="s">
        <v>889</v>
      </c>
      <c r="D3351">
        <v>390</v>
      </c>
      <c r="E3351" t="s">
        <v>234</v>
      </c>
      <c r="F3351" t="s">
        <v>2322</v>
      </c>
      <c r="G3351" t="s">
        <v>2330</v>
      </c>
      <c r="H3351" t="s">
        <v>1382</v>
      </c>
      <c r="I3351" t="s">
        <v>1582</v>
      </c>
      <c r="J3351">
        <v>0.75</v>
      </c>
    </row>
    <row r="3352" spans="1:10" hidden="1">
      <c r="A3352" t="s">
        <v>570</v>
      </c>
      <c r="B3352">
        <v>389</v>
      </c>
      <c r="C3352" t="s">
        <v>889</v>
      </c>
      <c r="D3352">
        <v>390</v>
      </c>
      <c r="E3352" t="s">
        <v>234</v>
      </c>
      <c r="F3352" t="s">
        <v>2332</v>
      </c>
      <c r="G3352" t="s">
        <v>2333</v>
      </c>
      <c r="H3352" t="s">
        <v>1283</v>
      </c>
      <c r="I3352" t="s">
        <v>1582</v>
      </c>
      <c r="J3352">
        <v>0.59260000000000002</v>
      </c>
    </row>
    <row r="3353" spans="1:10" hidden="1">
      <c r="A3353" t="s">
        <v>570</v>
      </c>
      <c r="B3353">
        <v>389</v>
      </c>
      <c r="C3353" t="s">
        <v>889</v>
      </c>
      <c r="D3353">
        <v>390</v>
      </c>
      <c r="E3353" t="s">
        <v>234</v>
      </c>
      <c r="F3353" t="s">
        <v>2332</v>
      </c>
      <c r="G3353" t="s">
        <v>2334</v>
      </c>
      <c r="H3353" t="s">
        <v>1515</v>
      </c>
      <c r="I3353" t="s">
        <v>1582</v>
      </c>
      <c r="J3353">
        <v>0.40739999999999998</v>
      </c>
    </row>
    <row r="3354" spans="1:10" hidden="1">
      <c r="A3354" t="s">
        <v>570</v>
      </c>
      <c r="B3354">
        <v>1438</v>
      </c>
      <c r="C3354" t="s">
        <v>893</v>
      </c>
      <c r="D3354">
        <v>59</v>
      </c>
      <c r="E3354" t="s">
        <v>5</v>
      </c>
      <c r="F3354" t="s">
        <v>1243</v>
      </c>
      <c r="G3354" t="s">
        <v>1243</v>
      </c>
      <c r="H3354" t="s">
        <v>2482</v>
      </c>
      <c r="I3354" t="s">
        <v>2482</v>
      </c>
      <c r="J3354">
        <v>1</v>
      </c>
    </row>
    <row r="3355" spans="1:10" hidden="1">
      <c r="A3355" t="s">
        <v>570</v>
      </c>
      <c r="B3355">
        <v>1438</v>
      </c>
      <c r="C3355" t="s">
        <v>893</v>
      </c>
      <c r="D3355">
        <v>59</v>
      </c>
      <c r="E3355" t="s">
        <v>5</v>
      </c>
      <c r="F3355" t="s">
        <v>2311</v>
      </c>
      <c r="G3355" t="s">
        <v>2317</v>
      </c>
      <c r="H3355" t="s">
        <v>1429</v>
      </c>
      <c r="I3355" t="s">
        <v>2482</v>
      </c>
      <c r="J3355">
        <v>0.33029999999999998</v>
      </c>
    </row>
    <row r="3356" spans="1:10" hidden="1">
      <c r="A3356" t="s">
        <v>570</v>
      </c>
      <c r="B3356">
        <v>1438</v>
      </c>
      <c r="C3356" t="s">
        <v>893</v>
      </c>
      <c r="D3356">
        <v>59</v>
      </c>
      <c r="E3356" t="s">
        <v>5</v>
      </c>
      <c r="F3356" t="s">
        <v>2311</v>
      </c>
      <c r="G3356" t="s">
        <v>2336</v>
      </c>
      <c r="H3356" t="s">
        <v>1641</v>
      </c>
      <c r="I3356" t="s">
        <v>2482</v>
      </c>
      <c r="J3356">
        <v>0.33929999999999999</v>
      </c>
    </row>
    <row r="3357" spans="1:10" hidden="1">
      <c r="A3357" t="s">
        <v>570</v>
      </c>
      <c r="B3357">
        <v>1438</v>
      </c>
      <c r="C3357" t="s">
        <v>893</v>
      </c>
      <c r="D3357">
        <v>59</v>
      </c>
      <c r="E3357" t="s">
        <v>5</v>
      </c>
      <c r="F3357" t="s">
        <v>2311</v>
      </c>
      <c r="G3357" t="s">
        <v>2337</v>
      </c>
      <c r="H3357" t="s">
        <v>1429</v>
      </c>
      <c r="I3357" t="s">
        <v>2482</v>
      </c>
      <c r="J3357">
        <v>0.33029999999999998</v>
      </c>
    </row>
    <row r="3358" spans="1:10" hidden="1">
      <c r="A3358" t="s">
        <v>570</v>
      </c>
      <c r="B3358">
        <v>1438</v>
      </c>
      <c r="C3358" t="s">
        <v>893</v>
      </c>
      <c r="D3358">
        <v>59</v>
      </c>
      <c r="E3358" t="s">
        <v>5</v>
      </c>
      <c r="F3358" t="s">
        <v>2320</v>
      </c>
      <c r="G3358" t="s">
        <v>2321</v>
      </c>
      <c r="H3358" t="s">
        <v>2380</v>
      </c>
      <c r="I3358" t="s">
        <v>2482</v>
      </c>
      <c r="J3358">
        <v>0.3634</v>
      </c>
    </row>
    <row r="3359" spans="1:10" hidden="1">
      <c r="A3359" t="s">
        <v>570</v>
      </c>
      <c r="B3359">
        <v>1438</v>
      </c>
      <c r="C3359" t="s">
        <v>893</v>
      </c>
      <c r="D3359">
        <v>59</v>
      </c>
      <c r="E3359" t="s">
        <v>5</v>
      </c>
      <c r="F3359" t="s">
        <v>2320</v>
      </c>
      <c r="G3359" t="s">
        <v>2338</v>
      </c>
      <c r="H3359" t="s">
        <v>1312</v>
      </c>
      <c r="I3359" t="s">
        <v>2482</v>
      </c>
      <c r="J3359">
        <v>1.4999999999999999E-2</v>
      </c>
    </row>
    <row r="3360" spans="1:10" hidden="1">
      <c r="A3360" t="s">
        <v>570</v>
      </c>
      <c r="B3360">
        <v>1438</v>
      </c>
      <c r="C3360" t="s">
        <v>893</v>
      </c>
      <c r="D3360">
        <v>59</v>
      </c>
      <c r="E3360" t="s">
        <v>5</v>
      </c>
      <c r="F3360" t="s">
        <v>2320</v>
      </c>
      <c r="G3360" t="s">
        <v>2339</v>
      </c>
      <c r="H3360" t="s">
        <v>1252</v>
      </c>
      <c r="I3360" t="s">
        <v>2482</v>
      </c>
      <c r="J3360">
        <v>2.7E-2</v>
      </c>
    </row>
    <row r="3361" spans="1:10" hidden="1">
      <c r="A3361" t="s">
        <v>570</v>
      </c>
      <c r="B3361">
        <v>1438</v>
      </c>
      <c r="C3361" t="s">
        <v>893</v>
      </c>
      <c r="D3361">
        <v>59</v>
      </c>
      <c r="E3361" t="s">
        <v>5</v>
      </c>
      <c r="F3361" t="s">
        <v>2320</v>
      </c>
      <c r="G3361" t="s">
        <v>2298</v>
      </c>
      <c r="H3361" t="s">
        <v>1365</v>
      </c>
      <c r="I3361" t="s">
        <v>2482</v>
      </c>
      <c r="J3361">
        <v>0.25230000000000002</v>
      </c>
    </row>
    <row r="3362" spans="1:10" hidden="1">
      <c r="A3362" t="s">
        <v>570</v>
      </c>
      <c r="B3362">
        <v>1438</v>
      </c>
      <c r="C3362" t="s">
        <v>893</v>
      </c>
      <c r="D3362">
        <v>59</v>
      </c>
      <c r="E3362" t="s">
        <v>5</v>
      </c>
      <c r="F3362" t="s">
        <v>2322</v>
      </c>
      <c r="G3362" t="s">
        <v>2323</v>
      </c>
      <c r="H3362" t="s">
        <v>2344</v>
      </c>
      <c r="I3362" t="s">
        <v>2482</v>
      </c>
      <c r="J3362">
        <v>6.0000000000000001E-3</v>
      </c>
    </row>
    <row r="3363" spans="1:10" hidden="1">
      <c r="A3363" t="s">
        <v>570</v>
      </c>
      <c r="B3363">
        <v>1438</v>
      </c>
      <c r="C3363" t="s">
        <v>893</v>
      </c>
      <c r="D3363">
        <v>59</v>
      </c>
      <c r="E3363" t="s">
        <v>5</v>
      </c>
      <c r="F3363" t="s">
        <v>2322</v>
      </c>
      <c r="G3363" t="s">
        <v>2325</v>
      </c>
      <c r="H3363" t="s">
        <v>2324</v>
      </c>
      <c r="I3363" t="s">
        <v>2482</v>
      </c>
      <c r="J3363">
        <v>3.0000000000000001E-3</v>
      </c>
    </row>
    <row r="3364" spans="1:10" hidden="1">
      <c r="A3364" t="s">
        <v>570</v>
      </c>
      <c r="B3364">
        <v>1438</v>
      </c>
      <c r="C3364" t="s">
        <v>893</v>
      </c>
      <c r="D3364">
        <v>59</v>
      </c>
      <c r="E3364" t="s">
        <v>5</v>
      </c>
      <c r="F3364" t="s">
        <v>2322</v>
      </c>
      <c r="G3364" t="s">
        <v>2326</v>
      </c>
      <c r="H3364" t="s">
        <v>1335</v>
      </c>
      <c r="I3364" t="s">
        <v>2482</v>
      </c>
      <c r="J3364">
        <v>2.4E-2</v>
      </c>
    </row>
    <row r="3365" spans="1:10" hidden="1">
      <c r="A3365" t="s">
        <v>570</v>
      </c>
      <c r="B3365">
        <v>1438</v>
      </c>
      <c r="C3365" t="s">
        <v>893</v>
      </c>
      <c r="D3365">
        <v>59</v>
      </c>
      <c r="E3365" t="s">
        <v>5</v>
      </c>
      <c r="F3365" t="s">
        <v>2322</v>
      </c>
      <c r="G3365" t="s">
        <v>2327</v>
      </c>
      <c r="H3365" t="s">
        <v>1252</v>
      </c>
      <c r="I3365" t="s">
        <v>2482</v>
      </c>
      <c r="J3365">
        <v>2.7E-2</v>
      </c>
    </row>
    <row r="3366" spans="1:10" hidden="1">
      <c r="A3366" t="s">
        <v>570</v>
      </c>
      <c r="B3366">
        <v>1438</v>
      </c>
      <c r="C3366" t="s">
        <v>893</v>
      </c>
      <c r="D3366">
        <v>59</v>
      </c>
      <c r="E3366" t="s">
        <v>5</v>
      </c>
      <c r="F3366" t="s">
        <v>2322</v>
      </c>
      <c r="G3366" t="s">
        <v>2328</v>
      </c>
      <c r="H3366" t="s">
        <v>1256</v>
      </c>
      <c r="I3366" t="s">
        <v>2482</v>
      </c>
      <c r="J3366">
        <v>4.2000000000000003E-2</v>
      </c>
    </row>
    <row r="3367" spans="1:10" hidden="1">
      <c r="A3367" t="s">
        <v>570</v>
      </c>
      <c r="B3367">
        <v>1438</v>
      </c>
      <c r="C3367" t="s">
        <v>893</v>
      </c>
      <c r="D3367">
        <v>59</v>
      </c>
      <c r="E3367" t="s">
        <v>5</v>
      </c>
      <c r="F3367" t="s">
        <v>2322</v>
      </c>
      <c r="G3367" t="s">
        <v>2330</v>
      </c>
      <c r="H3367" t="s">
        <v>1284</v>
      </c>
      <c r="I3367" t="s">
        <v>2482</v>
      </c>
      <c r="J3367">
        <v>0.89790000000000003</v>
      </c>
    </row>
    <row r="3368" spans="1:10" hidden="1">
      <c r="A3368" t="s">
        <v>570</v>
      </c>
      <c r="B3368">
        <v>1438</v>
      </c>
      <c r="C3368" t="s">
        <v>893</v>
      </c>
      <c r="D3368">
        <v>59</v>
      </c>
      <c r="E3368" t="s">
        <v>5</v>
      </c>
      <c r="F3368" t="s">
        <v>2332</v>
      </c>
      <c r="G3368" t="s">
        <v>2333</v>
      </c>
      <c r="H3368" t="s">
        <v>1400</v>
      </c>
      <c r="I3368" t="s">
        <v>2482</v>
      </c>
      <c r="J3368">
        <v>0.50449999999999995</v>
      </c>
    </row>
    <row r="3369" spans="1:10" hidden="1">
      <c r="A3369" t="s">
        <v>570</v>
      </c>
      <c r="B3369">
        <v>1438</v>
      </c>
      <c r="C3369" t="s">
        <v>893</v>
      </c>
      <c r="D3369">
        <v>59</v>
      </c>
      <c r="E3369" t="s">
        <v>5</v>
      </c>
      <c r="F3369" t="s">
        <v>2332</v>
      </c>
      <c r="G3369" t="s">
        <v>2334</v>
      </c>
      <c r="H3369" t="s">
        <v>1432</v>
      </c>
      <c r="I3369" t="s">
        <v>2482</v>
      </c>
      <c r="J3369">
        <v>0.49249999999999999</v>
      </c>
    </row>
    <row r="3370" spans="1:10" hidden="1">
      <c r="A3370" t="s">
        <v>570</v>
      </c>
      <c r="B3370">
        <v>1438</v>
      </c>
      <c r="C3370" t="s">
        <v>893</v>
      </c>
      <c r="D3370">
        <v>59</v>
      </c>
      <c r="E3370" t="s">
        <v>5</v>
      </c>
      <c r="F3370" t="s">
        <v>2332</v>
      </c>
      <c r="G3370" t="s">
        <v>2366</v>
      </c>
      <c r="H3370" t="s">
        <v>2324</v>
      </c>
      <c r="I3370" t="s">
        <v>2482</v>
      </c>
      <c r="J3370">
        <v>3.0000000000000001E-3</v>
      </c>
    </row>
    <row r="3371" spans="1:10" hidden="1">
      <c r="A3371" t="s">
        <v>570</v>
      </c>
      <c r="B3371">
        <v>1438</v>
      </c>
      <c r="C3371" t="s">
        <v>893</v>
      </c>
      <c r="D3371">
        <v>58</v>
      </c>
      <c r="E3371" t="s">
        <v>313</v>
      </c>
      <c r="F3371" t="s">
        <v>1243</v>
      </c>
      <c r="G3371" t="s">
        <v>1243</v>
      </c>
      <c r="H3371" t="s">
        <v>1282</v>
      </c>
      <c r="I3371" t="s">
        <v>1282</v>
      </c>
      <c r="J3371">
        <v>1</v>
      </c>
    </row>
    <row r="3372" spans="1:10" hidden="1">
      <c r="A3372" t="s">
        <v>570</v>
      </c>
      <c r="B3372">
        <v>1438</v>
      </c>
      <c r="C3372" t="s">
        <v>893</v>
      </c>
      <c r="D3372">
        <v>58</v>
      </c>
      <c r="E3372" t="s">
        <v>313</v>
      </c>
      <c r="F3372" t="s">
        <v>2311</v>
      </c>
      <c r="G3372" t="s">
        <v>2312</v>
      </c>
      <c r="H3372" t="s">
        <v>1285</v>
      </c>
      <c r="I3372" t="s">
        <v>1282</v>
      </c>
      <c r="J3372">
        <v>0.27979999999999999</v>
      </c>
    </row>
    <row r="3373" spans="1:10" hidden="1">
      <c r="A3373" t="s">
        <v>570</v>
      </c>
      <c r="B3373">
        <v>1438</v>
      </c>
      <c r="C3373" t="s">
        <v>893</v>
      </c>
      <c r="D3373">
        <v>58</v>
      </c>
      <c r="E3373" t="s">
        <v>313</v>
      </c>
      <c r="F3373" t="s">
        <v>2311</v>
      </c>
      <c r="G3373" t="s">
        <v>2313</v>
      </c>
      <c r="H3373" t="s">
        <v>1491</v>
      </c>
      <c r="I3373" t="s">
        <v>1282</v>
      </c>
      <c r="J3373">
        <v>0.3251</v>
      </c>
    </row>
    <row r="3374" spans="1:10" hidden="1">
      <c r="A3374" t="s">
        <v>570</v>
      </c>
      <c r="B3374">
        <v>1438</v>
      </c>
      <c r="C3374" t="s">
        <v>893</v>
      </c>
      <c r="D3374">
        <v>58</v>
      </c>
      <c r="E3374" t="s">
        <v>313</v>
      </c>
      <c r="F3374" t="s">
        <v>2311</v>
      </c>
      <c r="G3374" t="s">
        <v>2318</v>
      </c>
      <c r="H3374" t="s">
        <v>1321</v>
      </c>
      <c r="I3374" t="s">
        <v>1282</v>
      </c>
      <c r="J3374">
        <v>0.2346</v>
      </c>
    </row>
    <row r="3375" spans="1:10" hidden="1">
      <c r="A3375" t="s">
        <v>570</v>
      </c>
      <c r="B3375">
        <v>1438</v>
      </c>
      <c r="C3375" t="s">
        <v>893</v>
      </c>
      <c r="D3375">
        <v>58</v>
      </c>
      <c r="E3375" t="s">
        <v>313</v>
      </c>
      <c r="F3375" t="s">
        <v>2311</v>
      </c>
      <c r="G3375" t="s">
        <v>2319</v>
      </c>
      <c r="H3375" t="s">
        <v>1324</v>
      </c>
      <c r="I3375" t="s">
        <v>1282</v>
      </c>
      <c r="J3375">
        <v>0.1605</v>
      </c>
    </row>
    <row r="3376" spans="1:10" hidden="1">
      <c r="A3376" t="s">
        <v>570</v>
      </c>
      <c r="B3376">
        <v>1438</v>
      </c>
      <c r="C3376" t="s">
        <v>893</v>
      </c>
      <c r="D3376">
        <v>58</v>
      </c>
      <c r="E3376" t="s">
        <v>313</v>
      </c>
      <c r="F3376" t="s">
        <v>2320</v>
      </c>
      <c r="G3376" t="s">
        <v>2321</v>
      </c>
      <c r="H3376" t="s">
        <v>1287</v>
      </c>
      <c r="I3376" t="s">
        <v>1282</v>
      </c>
      <c r="J3376">
        <v>0.41980000000000001</v>
      </c>
    </row>
    <row r="3377" spans="1:10" hidden="1">
      <c r="A3377" t="s">
        <v>570</v>
      </c>
      <c r="B3377">
        <v>1438</v>
      </c>
      <c r="C3377" t="s">
        <v>893</v>
      </c>
      <c r="D3377">
        <v>58</v>
      </c>
      <c r="E3377" t="s">
        <v>313</v>
      </c>
      <c r="F3377" t="s">
        <v>2320</v>
      </c>
      <c r="G3377" t="s">
        <v>2338</v>
      </c>
      <c r="H3377" t="s">
        <v>1352</v>
      </c>
      <c r="I3377" t="s">
        <v>1282</v>
      </c>
      <c r="J3377">
        <v>2.8799999999999999E-2</v>
      </c>
    </row>
    <row r="3378" spans="1:10" hidden="1">
      <c r="A3378" t="s">
        <v>570</v>
      </c>
      <c r="B3378">
        <v>1438</v>
      </c>
      <c r="C3378" t="s">
        <v>893</v>
      </c>
      <c r="D3378">
        <v>58</v>
      </c>
      <c r="E3378" t="s">
        <v>313</v>
      </c>
      <c r="F3378" t="s">
        <v>2320</v>
      </c>
      <c r="G3378" t="s">
        <v>2339</v>
      </c>
      <c r="H3378" t="s">
        <v>1352</v>
      </c>
      <c r="I3378" t="s">
        <v>1282</v>
      </c>
      <c r="J3378">
        <v>2.8799999999999999E-2</v>
      </c>
    </row>
    <row r="3379" spans="1:10" hidden="1">
      <c r="A3379" t="s">
        <v>570</v>
      </c>
      <c r="B3379">
        <v>1438</v>
      </c>
      <c r="C3379" t="s">
        <v>893</v>
      </c>
      <c r="D3379">
        <v>58</v>
      </c>
      <c r="E3379" t="s">
        <v>313</v>
      </c>
      <c r="F3379" t="s">
        <v>2320</v>
      </c>
      <c r="G3379" t="s">
        <v>2340</v>
      </c>
      <c r="H3379" t="s">
        <v>1335</v>
      </c>
      <c r="I3379" t="s">
        <v>1282</v>
      </c>
      <c r="J3379">
        <v>3.2899999999999999E-2</v>
      </c>
    </row>
    <row r="3380" spans="1:10" hidden="1">
      <c r="A3380" t="s">
        <v>570</v>
      </c>
      <c r="B3380">
        <v>1438</v>
      </c>
      <c r="C3380" t="s">
        <v>893</v>
      </c>
      <c r="D3380">
        <v>58</v>
      </c>
      <c r="E3380" t="s">
        <v>313</v>
      </c>
      <c r="F3380" t="s">
        <v>2320</v>
      </c>
      <c r="G3380" t="s">
        <v>2341</v>
      </c>
      <c r="H3380" t="s">
        <v>1312</v>
      </c>
      <c r="I3380" t="s">
        <v>1282</v>
      </c>
      <c r="J3380">
        <v>2.06E-2</v>
      </c>
    </row>
    <row r="3381" spans="1:10" hidden="1">
      <c r="A3381" t="s">
        <v>570</v>
      </c>
      <c r="B3381">
        <v>1438</v>
      </c>
      <c r="C3381" t="s">
        <v>893</v>
      </c>
      <c r="D3381">
        <v>58</v>
      </c>
      <c r="E3381" t="s">
        <v>313</v>
      </c>
      <c r="F3381" t="s">
        <v>2320</v>
      </c>
      <c r="G3381" t="s">
        <v>2298</v>
      </c>
      <c r="H3381" t="s">
        <v>1395</v>
      </c>
      <c r="I3381" t="s">
        <v>1282</v>
      </c>
      <c r="J3381">
        <v>0.2099</v>
      </c>
    </row>
    <row r="3382" spans="1:10" hidden="1">
      <c r="A3382" t="s">
        <v>570</v>
      </c>
      <c r="B3382">
        <v>1438</v>
      </c>
      <c r="C3382" t="s">
        <v>893</v>
      </c>
      <c r="D3382">
        <v>58</v>
      </c>
      <c r="E3382" t="s">
        <v>313</v>
      </c>
      <c r="F3382" t="s">
        <v>2322</v>
      </c>
      <c r="G3382" t="s">
        <v>2323</v>
      </c>
      <c r="H3382" t="s">
        <v>2324</v>
      </c>
      <c r="I3382" t="s">
        <v>1282</v>
      </c>
      <c r="J3382">
        <v>4.1000000000000003E-3</v>
      </c>
    </row>
    <row r="3383" spans="1:10" hidden="1">
      <c r="A3383" t="s">
        <v>570</v>
      </c>
      <c r="B3383">
        <v>1438</v>
      </c>
      <c r="C3383" t="s">
        <v>893</v>
      </c>
      <c r="D3383">
        <v>58</v>
      </c>
      <c r="E3383" t="s">
        <v>313</v>
      </c>
      <c r="F3383" t="s">
        <v>2322</v>
      </c>
      <c r="G3383" t="s">
        <v>2325</v>
      </c>
      <c r="H3383" t="s">
        <v>2344</v>
      </c>
      <c r="I3383" t="s">
        <v>1282</v>
      </c>
      <c r="J3383">
        <v>8.2000000000000007E-3</v>
      </c>
    </row>
    <row r="3384" spans="1:10" hidden="1">
      <c r="A3384" t="s">
        <v>570</v>
      </c>
      <c r="B3384">
        <v>1438</v>
      </c>
      <c r="C3384" t="s">
        <v>893</v>
      </c>
      <c r="D3384">
        <v>58</v>
      </c>
      <c r="E3384" t="s">
        <v>313</v>
      </c>
      <c r="F3384" t="s">
        <v>2322</v>
      </c>
      <c r="G3384" t="s">
        <v>2326</v>
      </c>
      <c r="H3384" t="s">
        <v>1252</v>
      </c>
      <c r="I3384" t="s">
        <v>1282</v>
      </c>
      <c r="J3384">
        <v>3.6999999999999998E-2</v>
      </c>
    </row>
    <row r="3385" spans="1:10" hidden="1">
      <c r="A3385" t="s">
        <v>570</v>
      </c>
      <c r="B3385">
        <v>1438</v>
      </c>
      <c r="C3385" t="s">
        <v>893</v>
      </c>
      <c r="D3385">
        <v>58</v>
      </c>
      <c r="E3385" t="s">
        <v>313</v>
      </c>
      <c r="F3385" t="s">
        <v>2322</v>
      </c>
      <c r="G3385" t="s">
        <v>2327</v>
      </c>
      <c r="H3385" t="s">
        <v>1250</v>
      </c>
      <c r="I3385" t="s">
        <v>1282</v>
      </c>
      <c r="J3385">
        <v>4.1200000000000001E-2</v>
      </c>
    </row>
    <row r="3386" spans="1:10" hidden="1">
      <c r="A3386" t="s">
        <v>570</v>
      </c>
      <c r="B3386">
        <v>1438</v>
      </c>
      <c r="C3386" t="s">
        <v>893</v>
      </c>
      <c r="D3386">
        <v>58</v>
      </c>
      <c r="E3386" t="s">
        <v>313</v>
      </c>
      <c r="F3386" t="s">
        <v>2322</v>
      </c>
      <c r="G3386" t="s">
        <v>2328</v>
      </c>
      <c r="H3386" t="s">
        <v>1298</v>
      </c>
      <c r="I3386" t="s">
        <v>1282</v>
      </c>
      <c r="J3386">
        <v>6.1699999999999998E-2</v>
      </c>
    </row>
    <row r="3387" spans="1:10" hidden="1">
      <c r="A3387" t="s">
        <v>570</v>
      </c>
      <c r="B3387">
        <v>1438</v>
      </c>
      <c r="C3387" t="s">
        <v>893</v>
      </c>
      <c r="D3387">
        <v>58</v>
      </c>
      <c r="E3387" t="s">
        <v>313</v>
      </c>
      <c r="F3387" t="s">
        <v>2322</v>
      </c>
      <c r="G3387" t="s">
        <v>2330</v>
      </c>
      <c r="H3387" t="s">
        <v>1427</v>
      </c>
      <c r="I3387" t="s">
        <v>1282</v>
      </c>
      <c r="J3387">
        <v>0.84770000000000001</v>
      </c>
    </row>
    <row r="3388" spans="1:10" hidden="1">
      <c r="A3388" t="s">
        <v>570</v>
      </c>
      <c r="B3388">
        <v>1438</v>
      </c>
      <c r="C3388" t="s">
        <v>893</v>
      </c>
      <c r="D3388">
        <v>58</v>
      </c>
      <c r="E3388" t="s">
        <v>313</v>
      </c>
      <c r="F3388" t="s">
        <v>2332</v>
      </c>
      <c r="G3388" t="s">
        <v>2333</v>
      </c>
      <c r="H3388" t="s">
        <v>1583</v>
      </c>
      <c r="I3388" t="s">
        <v>1282</v>
      </c>
      <c r="J3388">
        <v>0.47739999999999999</v>
      </c>
    </row>
    <row r="3389" spans="1:10" hidden="1">
      <c r="A3389" t="s">
        <v>570</v>
      </c>
      <c r="B3389">
        <v>1438</v>
      </c>
      <c r="C3389" t="s">
        <v>893</v>
      </c>
      <c r="D3389">
        <v>58</v>
      </c>
      <c r="E3389" t="s">
        <v>313</v>
      </c>
      <c r="F3389" t="s">
        <v>2332</v>
      </c>
      <c r="G3389" t="s">
        <v>2334</v>
      </c>
      <c r="H3389" t="s">
        <v>1398</v>
      </c>
      <c r="I3389" t="s">
        <v>1282</v>
      </c>
      <c r="J3389">
        <v>0.52259999999999995</v>
      </c>
    </row>
    <row r="3390" spans="1:10" hidden="1">
      <c r="A3390" t="s">
        <v>570</v>
      </c>
      <c r="B3390">
        <v>1438</v>
      </c>
      <c r="C3390" t="s">
        <v>893</v>
      </c>
      <c r="D3390">
        <v>57</v>
      </c>
      <c r="E3390" t="s">
        <v>232</v>
      </c>
      <c r="F3390" t="s">
        <v>1243</v>
      </c>
      <c r="G3390" t="s">
        <v>1243</v>
      </c>
      <c r="H3390" t="s">
        <v>1337</v>
      </c>
      <c r="I3390" t="s">
        <v>1337</v>
      </c>
      <c r="J3390">
        <v>1</v>
      </c>
    </row>
    <row r="3391" spans="1:10" hidden="1">
      <c r="A3391" t="s">
        <v>570</v>
      </c>
      <c r="B3391">
        <v>1438</v>
      </c>
      <c r="C3391" t="s">
        <v>893</v>
      </c>
      <c r="D3391">
        <v>57</v>
      </c>
      <c r="E3391" t="s">
        <v>232</v>
      </c>
      <c r="F3391" t="s">
        <v>2311</v>
      </c>
      <c r="G3391" t="s">
        <v>2314</v>
      </c>
      <c r="H3391" t="s">
        <v>1414</v>
      </c>
      <c r="I3391" t="s">
        <v>1337</v>
      </c>
      <c r="J3391">
        <v>0.39679999999999999</v>
      </c>
    </row>
    <row r="3392" spans="1:10" hidden="1">
      <c r="A3392" t="s">
        <v>570</v>
      </c>
      <c r="B3392">
        <v>1438</v>
      </c>
      <c r="C3392" t="s">
        <v>893</v>
      </c>
      <c r="D3392">
        <v>57</v>
      </c>
      <c r="E3392" t="s">
        <v>232</v>
      </c>
      <c r="F3392" t="s">
        <v>2311</v>
      </c>
      <c r="G3392" t="s">
        <v>2315</v>
      </c>
      <c r="H3392" t="s">
        <v>1308</v>
      </c>
      <c r="I3392" t="s">
        <v>1337</v>
      </c>
      <c r="J3392">
        <v>0.28570000000000001</v>
      </c>
    </row>
    <row r="3393" spans="1:10" hidden="1">
      <c r="A3393" t="s">
        <v>570</v>
      </c>
      <c r="B3393">
        <v>1438</v>
      </c>
      <c r="C3393" t="s">
        <v>893</v>
      </c>
      <c r="D3393">
        <v>57</v>
      </c>
      <c r="E3393" t="s">
        <v>232</v>
      </c>
      <c r="F3393" t="s">
        <v>2311</v>
      </c>
      <c r="G3393" t="s">
        <v>2316</v>
      </c>
      <c r="H3393" t="s">
        <v>1510</v>
      </c>
      <c r="I3393" t="s">
        <v>1337</v>
      </c>
      <c r="J3393">
        <v>0.3175</v>
      </c>
    </row>
    <row r="3394" spans="1:10" hidden="1">
      <c r="A3394" t="s">
        <v>570</v>
      </c>
      <c r="B3394">
        <v>1438</v>
      </c>
      <c r="C3394" t="s">
        <v>893</v>
      </c>
      <c r="D3394">
        <v>57</v>
      </c>
      <c r="E3394" t="s">
        <v>232</v>
      </c>
      <c r="F3394" t="s">
        <v>2320</v>
      </c>
      <c r="G3394" t="s">
        <v>2321</v>
      </c>
      <c r="H3394" t="s">
        <v>1436</v>
      </c>
      <c r="I3394" t="s">
        <v>1337</v>
      </c>
      <c r="J3394">
        <v>0.46029999999999999</v>
      </c>
    </row>
    <row r="3395" spans="1:10" hidden="1">
      <c r="A3395" t="s">
        <v>570</v>
      </c>
      <c r="B3395">
        <v>1438</v>
      </c>
      <c r="C3395" t="s">
        <v>893</v>
      </c>
      <c r="D3395">
        <v>57</v>
      </c>
      <c r="E3395" t="s">
        <v>232</v>
      </c>
      <c r="F3395" t="s">
        <v>2320</v>
      </c>
      <c r="G3395" t="s">
        <v>2339</v>
      </c>
      <c r="H3395" t="s">
        <v>1250</v>
      </c>
      <c r="I3395" t="s">
        <v>1337</v>
      </c>
      <c r="J3395">
        <v>5.2900000000000003E-2</v>
      </c>
    </row>
    <row r="3396" spans="1:10" hidden="1">
      <c r="A3396" t="s">
        <v>570</v>
      </c>
      <c r="B3396">
        <v>1438</v>
      </c>
      <c r="C3396" t="s">
        <v>893</v>
      </c>
      <c r="D3396">
        <v>57</v>
      </c>
      <c r="E3396" t="s">
        <v>232</v>
      </c>
      <c r="F3396" t="s">
        <v>2320</v>
      </c>
      <c r="G3396" t="s">
        <v>2298</v>
      </c>
      <c r="H3396" t="s">
        <v>1360</v>
      </c>
      <c r="I3396" t="s">
        <v>1337</v>
      </c>
      <c r="J3396">
        <v>0.22220000000000001</v>
      </c>
    </row>
    <row r="3397" spans="1:10" hidden="1">
      <c r="A3397" t="s">
        <v>570</v>
      </c>
      <c r="B3397">
        <v>1438</v>
      </c>
      <c r="C3397" t="s">
        <v>893</v>
      </c>
      <c r="D3397">
        <v>57</v>
      </c>
      <c r="E3397" t="s">
        <v>232</v>
      </c>
      <c r="F3397" t="s">
        <v>2322</v>
      </c>
      <c r="G3397" t="s">
        <v>2325</v>
      </c>
      <c r="H3397" t="s">
        <v>2324</v>
      </c>
      <c r="I3397" t="s">
        <v>1337</v>
      </c>
      <c r="J3397">
        <v>5.3E-3</v>
      </c>
    </row>
    <row r="3398" spans="1:10" hidden="1">
      <c r="A3398" t="s">
        <v>570</v>
      </c>
      <c r="B3398">
        <v>1438</v>
      </c>
      <c r="C3398" t="s">
        <v>893</v>
      </c>
      <c r="D3398">
        <v>57</v>
      </c>
      <c r="E3398" t="s">
        <v>232</v>
      </c>
      <c r="F3398" t="s">
        <v>2322</v>
      </c>
      <c r="G3398" t="s">
        <v>2326</v>
      </c>
      <c r="H3398" t="s">
        <v>1250</v>
      </c>
      <c r="I3398" t="s">
        <v>1337</v>
      </c>
      <c r="J3398">
        <v>5.2900000000000003E-2</v>
      </c>
    </row>
    <row r="3399" spans="1:10" hidden="1">
      <c r="A3399" t="s">
        <v>570</v>
      </c>
      <c r="B3399">
        <v>1438</v>
      </c>
      <c r="C3399" t="s">
        <v>893</v>
      </c>
      <c r="D3399">
        <v>57</v>
      </c>
      <c r="E3399" t="s">
        <v>232</v>
      </c>
      <c r="F3399" t="s">
        <v>2322</v>
      </c>
      <c r="G3399" t="s">
        <v>2327</v>
      </c>
      <c r="H3399" t="s">
        <v>1250</v>
      </c>
      <c r="I3399" t="s">
        <v>1337</v>
      </c>
      <c r="J3399">
        <v>5.2900000000000003E-2</v>
      </c>
    </row>
    <row r="3400" spans="1:10" hidden="1">
      <c r="A3400" t="s">
        <v>570</v>
      </c>
      <c r="B3400">
        <v>1438</v>
      </c>
      <c r="C3400" t="s">
        <v>893</v>
      </c>
      <c r="D3400">
        <v>57</v>
      </c>
      <c r="E3400" t="s">
        <v>232</v>
      </c>
      <c r="F3400" t="s">
        <v>2322</v>
      </c>
      <c r="G3400" t="s">
        <v>2328</v>
      </c>
      <c r="H3400" t="s">
        <v>1298</v>
      </c>
      <c r="I3400" t="s">
        <v>1337</v>
      </c>
      <c r="J3400">
        <v>7.9399999999999998E-2</v>
      </c>
    </row>
    <row r="3401" spans="1:10" hidden="1">
      <c r="A3401" t="s">
        <v>570</v>
      </c>
      <c r="B3401">
        <v>1438</v>
      </c>
      <c r="C3401" t="s">
        <v>893</v>
      </c>
      <c r="D3401">
        <v>57</v>
      </c>
      <c r="E3401" t="s">
        <v>232</v>
      </c>
      <c r="F3401" t="s">
        <v>2322</v>
      </c>
      <c r="G3401" t="s">
        <v>2330</v>
      </c>
      <c r="H3401" t="s">
        <v>2365</v>
      </c>
      <c r="I3401" t="s">
        <v>1337</v>
      </c>
      <c r="J3401">
        <v>0.8095</v>
      </c>
    </row>
    <row r="3402" spans="1:10" hidden="1">
      <c r="A3402" t="s">
        <v>570</v>
      </c>
      <c r="B3402">
        <v>1438</v>
      </c>
      <c r="C3402" t="s">
        <v>893</v>
      </c>
      <c r="D3402">
        <v>57</v>
      </c>
      <c r="E3402" t="s">
        <v>232</v>
      </c>
      <c r="F3402" t="s">
        <v>2332</v>
      </c>
      <c r="G3402" t="s">
        <v>2333</v>
      </c>
      <c r="H3402" t="s">
        <v>1497</v>
      </c>
      <c r="I3402" t="s">
        <v>1337</v>
      </c>
      <c r="J3402">
        <v>0.50790000000000002</v>
      </c>
    </row>
    <row r="3403" spans="1:10" hidden="1">
      <c r="A3403" t="s">
        <v>570</v>
      </c>
      <c r="B3403">
        <v>1438</v>
      </c>
      <c r="C3403" t="s">
        <v>893</v>
      </c>
      <c r="D3403">
        <v>57</v>
      </c>
      <c r="E3403" t="s">
        <v>232</v>
      </c>
      <c r="F3403" t="s">
        <v>2332</v>
      </c>
      <c r="G3403" t="s">
        <v>2334</v>
      </c>
      <c r="H3403" t="s">
        <v>1325</v>
      </c>
      <c r="I3403" t="s">
        <v>1337</v>
      </c>
      <c r="J3403">
        <v>0.49209999999999998</v>
      </c>
    </row>
    <row r="3404" spans="1:10" hidden="1">
      <c r="A3404" t="s">
        <v>570</v>
      </c>
      <c r="B3404">
        <v>1438</v>
      </c>
      <c r="C3404" t="s">
        <v>893</v>
      </c>
      <c r="D3404">
        <v>60</v>
      </c>
      <c r="E3404" t="s">
        <v>121</v>
      </c>
      <c r="F3404" t="s">
        <v>1243</v>
      </c>
      <c r="G3404" t="s">
        <v>1243</v>
      </c>
      <c r="H3404" t="s">
        <v>1482</v>
      </c>
      <c r="I3404" t="s">
        <v>1482</v>
      </c>
      <c r="J3404">
        <v>1</v>
      </c>
    </row>
    <row r="3405" spans="1:10" hidden="1">
      <c r="A3405" t="s">
        <v>570</v>
      </c>
      <c r="B3405">
        <v>1438</v>
      </c>
      <c r="C3405" t="s">
        <v>893</v>
      </c>
      <c r="D3405">
        <v>60</v>
      </c>
      <c r="E3405" t="s">
        <v>121</v>
      </c>
      <c r="F3405" t="s">
        <v>2311</v>
      </c>
      <c r="G3405" t="s">
        <v>2343</v>
      </c>
      <c r="H3405" t="s">
        <v>2365</v>
      </c>
      <c r="I3405" t="s">
        <v>1482</v>
      </c>
      <c r="J3405">
        <v>0.24759999999999999</v>
      </c>
    </row>
    <row r="3406" spans="1:10" hidden="1">
      <c r="A3406" t="s">
        <v>570</v>
      </c>
      <c r="B3406">
        <v>1438</v>
      </c>
      <c r="C3406" t="s">
        <v>893</v>
      </c>
      <c r="D3406">
        <v>60</v>
      </c>
      <c r="E3406" t="s">
        <v>121</v>
      </c>
      <c r="F3406" t="s">
        <v>2311</v>
      </c>
      <c r="G3406" t="s">
        <v>1250</v>
      </c>
      <c r="H3406" t="s">
        <v>1508</v>
      </c>
      <c r="I3406" t="s">
        <v>1482</v>
      </c>
      <c r="J3406">
        <v>0.22650000000000001</v>
      </c>
    </row>
    <row r="3407" spans="1:10" hidden="1">
      <c r="A3407" t="s">
        <v>570</v>
      </c>
      <c r="B3407">
        <v>1438</v>
      </c>
      <c r="C3407" t="s">
        <v>893</v>
      </c>
      <c r="D3407">
        <v>60</v>
      </c>
      <c r="E3407" t="s">
        <v>121</v>
      </c>
      <c r="F3407" t="s">
        <v>2311</v>
      </c>
      <c r="G3407" t="s">
        <v>1401</v>
      </c>
      <c r="H3407" t="s">
        <v>1603</v>
      </c>
      <c r="I3407" t="s">
        <v>1482</v>
      </c>
      <c r="J3407">
        <v>0.254</v>
      </c>
    </row>
    <row r="3408" spans="1:10" hidden="1">
      <c r="A3408" t="s">
        <v>570</v>
      </c>
      <c r="B3408">
        <v>1438</v>
      </c>
      <c r="C3408" t="s">
        <v>893</v>
      </c>
      <c r="D3408">
        <v>60</v>
      </c>
      <c r="E3408" t="s">
        <v>121</v>
      </c>
      <c r="F3408" t="s">
        <v>2311</v>
      </c>
      <c r="G3408" t="s">
        <v>1357</v>
      </c>
      <c r="H3408" t="s">
        <v>1400</v>
      </c>
      <c r="I3408" t="s">
        <v>1482</v>
      </c>
      <c r="J3408">
        <v>0.27179999999999999</v>
      </c>
    </row>
    <row r="3409" spans="1:10" hidden="1">
      <c r="A3409" t="s">
        <v>570</v>
      </c>
      <c r="B3409">
        <v>1438</v>
      </c>
      <c r="C3409" t="s">
        <v>893</v>
      </c>
      <c r="D3409">
        <v>60</v>
      </c>
      <c r="E3409" t="s">
        <v>121</v>
      </c>
      <c r="F3409" t="s">
        <v>2320</v>
      </c>
      <c r="G3409" t="s">
        <v>2321</v>
      </c>
      <c r="H3409" t="s">
        <v>1573</v>
      </c>
      <c r="I3409" t="s">
        <v>1482</v>
      </c>
      <c r="J3409">
        <v>0.32850000000000001</v>
      </c>
    </row>
    <row r="3410" spans="1:10" hidden="1">
      <c r="A3410" t="s">
        <v>570</v>
      </c>
      <c r="B3410">
        <v>1438</v>
      </c>
      <c r="C3410" t="s">
        <v>893</v>
      </c>
      <c r="D3410">
        <v>60</v>
      </c>
      <c r="E3410" t="s">
        <v>121</v>
      </c>
      <c r="F3410" t="s">
        <v>2320</v>
      </c>
      <c r="G3410" t="s">
        <v>2338</v>
      </c>
      <c r="H3410" t="s">
        <v>1273</v>
      </c>
      <c r="I3410" t="s">
        <v>1482</v>
      </c>
      <c r="J3410">
        <v>5.9900000000000002E-2</v>
      </c>
    </row>
    <row r="3411" spans="1:10" hidden="1">
      <c r="A3411" t="s">
        <v>570</v>
      </c>
      <c r="B3411">
        <v>1438</v>
      </c>
      <c r="C3411" t="s">
        <v>893</v>
      </c>
      <c r="D3411">
        <v>60</v>
      </c>
      <c r="E3411" t="s">
        <v>121</v>
      </c>
      <c r="F3411" t="s">
        <v>2320</v>
      </c>
      <c r="G3411" t="s">
        <v>2339</v>
      </c>
      <c r="H3411" t="s">
        <v>1335</v>
      </c>
      <c r="I3411" t="s">
        <v>1482</v>
      </c>
      <c r="J3411">
        <v>1.29E-2</v>
      </c>
    </row>
    <row r="3412" spans="1:10" hidden="1">
      <c r="A3412" t="s">
        <v>570</v>
      </c>
      <c r="B3412">
        <v>1438</v>
      </c>
      <c r="C3412" t="s">
        <v>893</v>
      </c>
      <c r="D3412">
        <v>60</v>
      </c>
      <c r="E3412" t="s">
        <v>121</v>
      </c>
      <c r="F3412" t="s">
        <v>2320</v>
      </c>
      <c r="G3412" t="s">
        <v>2298</v>
      </c>
      <c r="H3412" t="s">
        <v>1571</v>
      </c>
      <c r="I3412" t="s">
        <v>1482</v>
      </c>
      <c r="J3412">
        <v>0.23300000000000001</v>
      </c>
    </row>
    <row r="3413" spans="1:10" hidden="1">
      <c r="A3413" t="s">
        <v>570</v>
      </c>
      <c r="B3413">
        <v>1438</v>
      </c>
      <c r="C3413" t="s">
        <v>893</v>
      </c>
      <c r="D3413">
        <v>60</v>
      </c>
      <c r="E3413" t="s">
        <v>121</v>
      </c>
      <c r="F3413" t="s">
        <v>2322</v>
      </c>
      <c r="G3413" t="s">
        <v>2323</v>
      </c>
      <c r="H3413" t="s">
        <v>2335</v>
      </c>
      <c r="I3413" t="s">
        <v>1482</v>
      </c>
      <c r="J3413">
        <v>6.4999999999999997E-3</v>
      </c>
    </row>
    <row r="3414" spans="1:10" hidden="1">
      <c r="A3414" t="s">
        <v>570</v>
      </c>
      <c r="B3414">
        <v>1438</v>
      </c>
      <c r="C3414" t="s">
        <v>893</v>
      </c>
      <c r="D3414">
        <v>60</v>
      </c>
      <c r="E3414" t="s">
        <v>121</v>
      </c>
      <c r="F3414" t="s">
        <v>2322</v>
      </c>
      <c r="G3414" t="s">
        <v>2325</v>
      </c>
      <c r="H3414" t="s">
        <v>2344</v>
      </c>
      <c r="I3414" t="s">
        <v>1482</v>
      </c>
      <c r="J3414">
        <v>3.2000000000000002E-3</v>
      </c>
    </row>
    <row r="3415" spans="1:10" hidden="1">
      <c r="A3415" t="s">
        <v>570</v>
      </c>
      <c r="B3415">
        <v>1438</v>
      </c>
      <c r="C3415" t="s">
        <v>893</v>
      </c>
      <c r="D3415">
        <v>60</v>
      </c>
      <c r="E3415" t="s">
        <v>121</v>
      </c>
      <c r="F3415" t="s">
        <v>2322</v>
      </c>
      <c r="G3415" t="s">
        <v>2326</v>
      </c>
      <c r="H3415" t="s">
        <v>1257</v>
      </c>
      <c r="I3415" t="s">
        <v>1482</v>
      </c>
      <c r="J3415">
        <v>2.1000000000000001E-2</v>
      </c>
    </row>
    <row r="3416" spans="1:10" hidden="1">
      <c r="A3416" t="s">
        <v>570</v>
      </c>
      <c r="B3416">
        <v>1438</v>
      </c>
      <c r="C3416" t="s">
        <v>893</v>
      </c>
      <c r="D3416">
        <v>60</v>
      </c>
      <c r="E3416" t="s">
        <v>121</v>
      </c>
      <c r="F3416" t="s">
        <v>2322</v>
      </c>
      <c r="G3416" t="s">
        <v>2327</v>
      </c>
      <c r="H3416" t="s">
        <v>1257</v>
      </c>
      <c r="I3416" t="s">
        <v>1482</v>
      </c>
      <c r="J3416">
        <v>2.1000000000000001E-2</v>
      </c>
    </row>
    <row r="3417" spans="1:10" hidden="1">
      <c r="A3417" t="s">
        <v>570</v>
      </c>
      <c r="B3417">
        <v>1438</v>
      </c>
      <c r="C3417" t="s">
        <v>893</v>
      </c>
      <c r="D3417">
        <v>60</v>
      </c>
      <c r="E3417" t="s">
        <v>121</v>
      </c>
      <c r="F3417" t="s">
        <v>2322</v>
      </c>
      <c r="G3417" t="s">
        <v>2328</v>
      </c>
      <c r="H3417" t="s">
        <v>1290</v>
      </c>
      <c r="I3417" t="s">
        <v>1482</v>
      </c>
      <c r="J3417">
        <v>3.8800000000000001E-2</v>
      </c>
    </row>
    <row r="3418" spans="1:10" hidden="1">
      <c r="A3418" t="s">
        <v>570</v>
      </c>
      <c r="B3418">
        <v>1438</v>
      </c>
      <c r="C3418" t="s">
        <v>893</v>
      </c>
      <c r="D3418">
        <v>60</v>
      </c>
      <c r="E3418" t="s">
        <v>121</v>
      </c>
      <c r="F3418" t="s">
        <v>2322</v>
      </c>
      <c r="G3418" t="s">
        <v>2330</v>
      </c>
      <c r="H3418" t="s">
        <v>2483</v>
      </c>
      <c r="I3418" t="s">
        <v>1482</v>
      </c>
      <c r="J3418">
        <v>0.90939999999999999</v>
      </c>
    </row>
    <row r="3419" spans="1:10" hidden="1">
      <c r="A3419" t="s">
        <v>570</v>
      </c>
      <c r="B3419">
        <v>1438</v>
      </c>
      <c r="C3419" t="s">
        <v>893</v>
      </c>
      <c r="D3419">
        <v>60</v>
      </c>
      <c r="E3419" t="s">
        <v>121</v>
      </c>
      <c r="F3419" t="s">
        <v>2332</v>
      </c>
      <c r="G3419" t="s">
        <v>2333</v>
      </c>
      <c r="H3419" t="s">
        <v>2431</v>
      </c>
      <c r="I3419" t="s">
        <v>1482</v>
      </c>
      <c r="J3419">
        <v>0.49840000000000001</v>
      </c>
    </row>
    <row r="3420" spans="1:10" hidden="1">
      <c r="A3420" t="s">
        <v>570</v>
      </c>
      <c r="B3420">
        <v>1438</v>
      </c>
      <c r="C3420" t="s">
        <v>893</v>
      </c>
      <c r="D3420">
        <v>60</v>
      </c>
      <c r="E3420" t="s">
        <v>121</v>
      </c>
      <c r="F3420" t="s">
        <v>2332</v>
      </c>
      <c r="G3420" t="s">
        <v>2334</v>
      </c>
      <c r="H3420" t="s">
        <v>2484</v>
      </c>
      <c r="I3420" t="s">
        <v>1482</v>
      </c>
      <c r="J3420">
        <v>0.5</v>
      </c>
    </row>
    <row r="3421" spans="1:10" hidden="1">
      <c r="A3421" t="s">
        <v>570</v>
      </c>
      <c r="B3421">
        <v>1438</v>
      </c>
      <c r="C3421" t="s">
        <v>893</v>
      </c>
      <c r="D3421">
        <v>60</v>
      </c>
      <c r="E3421" t="s">
        <v>121</v>
      </c>
      <c r="F3421" t="s">
        <v>2332</v>
      </c>
      <c r="G3421" t="s">
        <v>2366</v>
      </c>
      <c r="H3421" t="s">
        <v>2324</v>
      </c>
      <c r="I3421" t="s">
        <v>1482</v>
      </c>
      <c r="J3421">
        <v>1.6000000000000001E-3</v>
      </c>
    </row>
    <row r="3422" spans="1:10" hidden="1">
      <c r="A3422" t="s">
        <v>570</v>
      </c>
      <c r="B3422">
        <v>1438</v>
      </c>
      <c r="C3422" t="s">
        <v>893</v>
      </c>
      <c r="D3422">
        <v>358</v>
      </c>
      <c r="E3422" t="s">
        <v>421</v>
      </c>
      <c r="F3422" t="s">
        <v>1243</v>
      </c>
      <c r="G3422" t="s">
        <v>1243</v>
      </c>
      <c r="H3422" t="s">
        <v>1364</v>
      </c>
      <c r="I3422" t="s">
        <v>1364</v>
      </c>
      <c r="J3422">
        <v>1</v>
      </c>
    </row>
    <row r="3423" spans="1:10" hidden="1">
      <c r="A3423" t="s">
        <v>570</v>
      </c>
      <c r="B3423">
        <v>1438</v>
      </c>
      <c r="C3423" t="s">
        <v>893</v>
      </c>
      <c r="D3423">
        <v>358</v>
      </c>
      <c r="E3423" t="s">
        <v>421</v>
      </c>
      <c r="F3423" t="s">
        <v>2311</v>
      </c>
      <c r="G3423" t="s">
        <v>2312</v>
      </c>
      <c r="H3423" t="s">
        <v>1591</v>
      </c>
      <c r="I3423" t="s">
        <v>1364</v>
      </c>
      <c r="J3423">
        <v>0.15840000000000001</v>
      </c>
    </row>
    <row r="3424" spans="1:10" hidden="1">
      <c r="A3424" t="s">
        <v>570</v>
      </c>
      <c r="B3424">
        <v>1438</v>
      </c>
      <c r="C3424" t="s">
        <v>893</v>
      </c>
      <c r="D3424">
        <v>358</v>
      </c>
      <c r="E3424" t="s">
        <v>421</v>
      </c>
      <c r="F3424" t="s">
        <v>2311</v>
      </c>
      <c r="G3424" t="s">
        <v>2313</v>
      </c>
      <c r="H3424" t="s">
        <v>1298</v>
      </c>
      <c r="I3424" t="s">
        <v>1364</v>
      </c>
      <c r="J3424">
        <v>0.14849999999999999</v>
      </c>
    </row>
    <row r="3425" spans="1:10" hidden="1">
      <c r="A3425" t="s">
        <v>570</v>
      </c>
      <c r="B3425">
        <v>1438</v>
      </c>
      <c r="C3425" t="s">
        <v>893</v>
      </c>
      <c r="D3425">
        <v>358</v>
      </c>
      <c r="E3425" t="s">
        <v>421</v>
      </c>
      <c r="F3425" t="s">
        <v>2311</v>
      </c>
      <c r="G3425" t="s">
        <v>2314</v>
      </c>
      <c r="H3425" t="s">
        <v>1401</v>
      </c>
      <c r="I3425" t="s">
        <v>1364</v>
      </c>
      <c r="J3425">
        <v>0.1089</v>
      </c>
    </row>
    <row r="3426" spans="1:10" hidden="1">
      <c r="A3426" t="s">
        <v>570</v>
      </c>
      <c r="B3426">
        <v>1438</v>
      </c>
      <c r="C3426" t="s">
        <v>893</v>
      </c>
      <c r="D3426">
        <v>358</v>
      </c>
      <c r="E3426" t="s">
        <v>421</v>
      </c>
      <c r="F3426" t="s">
        <v>2311</v>
      </c>
      <c r="G3426" t="s">
        <v>2315</v>
      </c>
      <c r="H3426" t="s">
        <v>1591</v>
      </c>
      <c r="I3426" t="s">
        <v>1364</v>
      </c>
      <c r="J3426">
        <v>0.15840000000000001</v>
      </c>
    </row>
    <row r="3427" spans="1:10" hidden="1">
      <c r="A3427" t="s">
        <v>570</v>
      </c>
      <c r="B3427">
        <v>1438</v>
      </c>
      <c r="C3427" t="s">
        <v>893</v>
      </c>
      <c r="D3427">
        <v>358</v>
      </c>
      <c r="E3427" t="s">
        <v>421</v>
      </c>
      <c r="F3427" t="s">
        <v>2311</v>
      </c>
      <c r="G3427" t="s">
        <v>2316</v>
      </c>
      <c r="H3427" t="s">
        <v>1333</v>
      </c>
      <c r="I3427" t="s">
        <v>1364</v>
      </c>
      <c r="J3427">
        <v>0.16830000000000001</v>
      </c>
    </row>
    <row r="3428" spans="1:10" hidden="1">
      <c r="A3428" t="s">
        <v>570</v>
      </c>
      <c r="B3428">
        <v>1438</v>
      </c>
      <c r="C3428" t="s">
        <v>893</v>
      </c>
      <c r="D3428">
        <v>358</v>
      </c>
      <c r="E3428" t="s">
        <v>421</v>
      </c>
      <c r="F3428" t="s">
        <v>2311</v>
      </c>
      <c r="G3428" t="s">
        <v>2318</v>
      </c>
      <c r="H3428" t="s">
        <v>1323</v>
      </c>
      <c r="I3428" t="s">
        <v>1364</v>
      </c>
      <c r="J3428">
        <v>0.1782</v>
      </c>
    </row>
    <row r="3429" spans="1:10" hidden="1">
      <c r="A3429" t="s">
        <v>570</v>
      </c>
      <c r="B3429">
        <v>1438</v>
      </c>
      <c r="C3429" t="s">
        <v>893</v>
      </c>
      <c r="D3429">
        <v>358</v>
      </c>
      <c r="E3429" t="s">
        <v>421</v>
      </c>
      <c r="F3429" t="s">
        <v>2311</v>
      </c>
      <c r="G3429" t="s">
        <v>2319</v>
      </c>
      <c r="H3429" t="s">
        <v>1335</v>
      </c>
      <c r="I3429" t="s">
        <v>1364</v>
      </c>
      <c r="J3429">
        <v>7.9200000000000007E-2</v>
      </c>
    </row>
    <row r="3430" spans="1:10" hidden="1">
      <c r="A3430" t="s">
        <v>570</v>
      </c>
      <c r="B3430">
        <v>1438</v>
      </c>
      <c r="C3430" t="s">
        <v>893</v>
      </c>
      <c r="D3430">
        <v>358</v>
      </c>
      <c r="E3430" t="s">
        <v>421</v>
      </c>
      <c r="F3430" t="s">
        <v>2320</v>
      </c>
      <c r="G3430" t="s">
        <v>2321</v>
      </c>
      <c r="H3430" t="s">
        <v>1392</v>
      </c>
      <c r="I3430" t="s">
        <v>1364</v>
      </c>
      <c r="J3430">
        <v>0.39600000000000002</v>
      </c>
    </row>
    <row r="3431" spans="1:10" hidden="1">
      <c r="A3431" t="s">
        <v>570</v>
      </c>
      <c r="B3431">
        <v>1438</v>
      </c>
      <c r="C3431" t="s">
        <v>893</v>
      </c>
      <c r="D3431">
        <v>358</v>
      </c>
      <c r="E3431" t="s">
        <v>421</v>
      </c>
      <c r="F3431" t="s">
        <v>2320</v>
      </c>
      <c r="G3431" t="s">
        <v>2298</v>
      </c>
      <c r="H3431" t="s">
        <v>1401</v>
      </c>
      <c r="I3431" t="s">
        <v>1364</v>
      </c>
      <c r="J3431">
        <v>0.1089</v>
      </c>
    </row>
    <row r="3432" spans="1:10" hidden="1">
      <c r="A3432" t="s">
        <v>570</v>
      </c>
      <c r="B3432">
        <v>1438</v>
      </c>
      <c r="C3432" t="s">
        <v>893</v>
      </c>
      <c r="D3432">
        <v>358</v>
      </c>
      <c r="E3432" t="s">
        <v>421</v>
      </c>
      <c r="F3432" t="s">
        <v>2322</v>
      </c>
      <c r="G3432" t="s">
        <v>2327</v>
      </c>
      <c r="H3432" t="s">
        <v>2324</v>
      </c>
      <c r="I3432" t="s">
        <v>1364</v>
      </c>
      <c r="J3432">
        <v>9.9000000000000008E-3</v>
      </c>
    </row>
    <row r="3433" spans="1:10" hidden="1">
      <c r="A3433" t="s">
        <v>570</v>
      </c>
      <c r="B3433">
        <v>1438</v>
      </c>
      <c r="C3433" t="s">
        <v>893</v>
      </c>
      <c r="D3433">
        <v>358</v>
      </c>
      <c r="E3433" t="s">
        <v>421</v>
      </c>
      <c r="F3433" t="s">
        <v>2322</v>
      </c>
      <c r="G3433" t="s">
        <v>2328</v>
      </c>
      <c r="H3433" t="s">
        <v>2329</v>
      </c>
      <c r="I3433" t="s">
        <v>1364</v>
      </c>
      <c r="J3433">
        <v>2.9700000000000001E-2</v>
      </c>
    </row>
    <row r="3434" spans="1:10" hidden="1">
      <c r="A3434" t="s">
        <v>570</v>
      </c>
      <c r="B3434">
        <v>1438</v>
      </c>
      <c r="C3434" t="s">
        <v>893</v>
      </c>
      <c r="D3434">
        <v>358</v>
      </c>
      <c r="E3434" t="s">
        <v>421</v>
      </c>
      <c r="F3434" t="s">
        <v>2322</v>
      </c>
      <c r="G3434" t="s">
        <v>2330</v>
      </c>
      <c r="H3434" t="s">
        <v>1367</v>
      </c>
      <c r="I3434" t="s">
        <v>1364</v>
      </c>
      <c r="J3434">
        <v>0.96040000000000003</v>
      </c>
    </row>
    <row r="3435" spans="1:10" hidden="1">
      <c r="A3435" t="s">
        <v>570</v>
      </c>
      <c r="B3435">
        <v>1438</v>
      </c>
      <c r="C3435" t="s">
        <v>893</v>
      </c>
      <c r="D3435">
        <v>358</v>
      </c>
      <c r="E3435" t="s">
        <v>421</v>
      </c>
      <c r="F3435" t="s">
        <v>2332</v>
      </c>
      <c r="G3435" t="s">
        <v>2333</v>
      </c>
      <c r="H3435" t="s">
        <v>1402</v>
      </c>
      <c r="I3435" t="s">
        <v>1364</v>
      </c>
      <c r="J3435">
        <v>0.495</v>
      </c>
    </row>
    <row r="3436" spans="1:10" hidden="1">
      <c r="A3436" t="s">
        <v>570</v>
      </c>
      <c r="B3436">
        <v>1438</v>
      </c>
      <c r="C3436" t="s">
        <v>893</v>
      </c>
      <c r="D3436">
        <v>358</v>
      </c>
      <c r="E3436" t="s">
        <v>421</v>
      </c>
      <c r="F3436" t="s">
        <v>2332</v>
      </c>
      <c r="G3436" t="s">
        <v>2334</v>
      </c>
      <c r="H3436" t="s">
        <v>1395</v>
      </c>
      <c r="I3436" t="s">
        <v>1364</v>
      </c>
      <c r="J3436">
        <v>0.505</v>
      </c>
    </row>
    <row r="3437" spans="1:10" hidden="1">
      <c r="A3437" t="s">
        <v>570</v>
      </c>
      <c r="B3437">
        <v>1438</v>
      </c>
      <c r="C3437" t="s">
        <v>893</v>
      </c>
      <c r="D3437">
        <v>536</v>
      </c>
      <c r="E3437" t="s">
        <v>477</v>
      </c>
      <c r="F3437" t="s">
        <v>1243</v>
      </c>
      <c r="G3437" t="s">
        <v>1243</v>
      </c>
      <c r="H3437" t="s">
        <v>1280</v>
      </c>
      <c r="I3437" t="s">
        <v>1280</v>
      </c>
      <c r="J3437">
        <v>1</v>
      </c>
    </row>
    <row r="3438" spans="1:10" hidden="1">
      <c r="A3438" t="s">
        <v>570</v>
      </c>
      <c r="B3438">
        <v>1438</v>
      </c>
      <c r="C3438" t="s">
        <v>893</v>
      </c>
      <c r="D3438">
        <v>536</v>
      </c>
      <c r="E3438" t="s">
        <v>477</v>
      </c>
      <c r="F3438" t="s">
        <v>2311</v>
      </c>
      <c r="G3438" t="s">
        <v>2312</v>
      </c>
      <c r="H3438" t="s">
        <v>1304</v>
      </c>
      <c r="I3438" t="s">
        <v>1280</v>
      </c>
      <c r="J3438">
        <v>9.8400000000000001E-2</v>
      </c>
    </row>
    <row r="3439" spans="1:10" hidden="1">
      <c r="A3439" t="s">
        <v>570</v>
      </c>
      <c r="B3439">
        <v>1438</v>
      </c>
      <c r="C3439" t="s">
        <v>893</v>
      </c>
      <c r="D3439">
        <v>536</v>
      </c>
      <c r="E3439" t="s">
        <v>477</v>
      </c>
      <c r="F3439" t="s">
        <v>2311</v>
      </c>
      <c r="G3439" t="s">
        <v>2313</v>
      </c>
      <c r="H3439" t="s">
        <v>1410</v>
      </c>
      <c r="I3439" t="s">
        <v>1280</v>
      </c>
      <c r="J3439">
        <v>0.10489999999999999</v>
      </c>
    </row>
    <row r="3440" spans="1:10" hidden="1">
      <c r="A3440" t="s">
        <v>570</v>
      </c>
      <c r="B3440">
        <v>1438</v>
      </c>
      <c r="C3440" t="s">
        <v>893</v>
      </c>
      <c r="D3440">
        <v>536</v>
      </c>
      <c r="E3440" t="s">
        <v>477</v>
      </c>
      <c r="F3440" t="s">
        <v>2311</v>
      </c>
      <c r="G3440" t="s">
        <v>2314</v>
      </c>
      <c r="H3440" t="s">
        <v>1521</v>
      </c>
      <c r="I3440" t="s">
        <v>1280</v>
      </c>
      <c r="J3440">
        <v>0.1115</v>
      </c>
    </row>
    <row r="3441" spans="1:10" hidden="1">
      <c r="A3441" t="s">
        <v>570</v>
      </c>
      <c r="B3441">
        <v>1438</v>
      </c>
      <c r="C3441" t="s">
        <v>893</v>
      </c>
      <c r="D3441">
        <v>536</v>
      </c>
      <c r="E3441" t="s">
        <v>477</v>
      </c>
      <c r="F3441" t="s">
        <v>2311</v>
      </c>
      <c r="G3441" t="s">
        <v>2315</v>
      </c>
      <c r="H3441" t="s">
        <v>1521</v>
      </c>
      <c r="I3441" t="s">
        <v>1280</v>
      </c>
      <c r="J3441">
        <v>0.1115</v>
      </c>
    </row>
    <row r="3442" spans="1:10" hidden="1">
      <c r="A3442" t="s">
        <v>570</v>
      </c>
      <c r="B3442">
        <v>1438</v>
      </c>
      <c r="C3442" t="s">
        <v>893</v>
      </c>
      <c r="D3442">
        <v>536</v>
      </c>
      <c r="E3442" t="s">
        <v>477</v>
      </c>
      <c r="F3442" t="s">
        <v>2311</v>
      </c>
      <c r="G3442" t="s">
        <v>2316</v>
      </c>
      <c r="H3442" t="s">
        <v>1410</v>
      </c>
      <c r="I3442" t="s">
        <v>1280</v>
      </c>
      <c r="J3442">
        <v>0.10489999999999999</v>
      </c>
    </row>
    <row r="3443" spans="1:10" hidden="1">
      <c r="A3443" t="s">
        <v>570</v>
      </c>
      <c r="B3443">
        <v>1438</v>
      </c>
      <c r="C3443" t="s">
        <v>893</v>
      </c>
      <c r="D3443">
        <v>536</v>
      </c>
      <c r="E3443" t="s">
        <v>477</v>
      </c>
      <c r="F3443" t="s">
        <v>2311</v>
      </c>
      <c r="G3443" t="s">
        <v>2317</v>
      </c>
      <c r="H3443" t="s">
        <v>1411</v>
      </c>
      <c r="I3443" t="s">
        <v>1280</v>
      </c>
      <c r="J3443">
        <v>0.1082</v>
      </c>
    </row>
    <row r="3444" spans="1:10" hidden="1">
      <c r="A3444" t="s">
        <v>570</v>
      </c>
      <c r="B3444">
        <v>1438</v>
      </c>
      <c r="C3444" t="s">
        <v>893</v>
      </c>
      <c r="D3444">
        <v>536</v>
      </c>
      <c r="E3444" t="s">
        <v>477</v>
      </c>
      <c r="F3444" t="s">
        <v>2311</v>
      </c>
      <c r="G3444" t="s">
        <v>2336</v>
      </c>
      <c r="H3444" t="s">
        <v>1392</v>
      </c>
      <c r="I3444" t="s">
        <v>1280</v>
      </c>
      <c r="J3444">
        <v>0.13109999999999999</v>
      </c>
    </row>
    <row r="3445" spans="1:10" hidden="1">
      <c r="A3445" t="s">
        <v>570</v>
      </c>
      <c r="B3445">
        <v>1438</v>
      </c>
      <c r="C3445" t="s">
        <v>893</v>
      </c>
      <c r="D3445">
        <v>536</v>
      </c>
      <c r="E3445" t="s">
        <v>477</v>
      </c>
      <c r="F3445" t="s">
        <v>2311</v>
      </c>
      <c r="G3445" t="s">
        <v>2337</v>
      </c>
      <c r="H3445" t="s">
        <v>1249</v>
      </c>
      <c r="I3445" t="s">
        <v>1280</v>
      </c>
      <c r="J3445">
        <v>8.2000000000000003E-2</v>
      </c>
    </row>
    <row r="3446" spans="1:10" hidden="1">
      <c r="A3446" t="s">
        <v>570</v>
      </c>
      <c r="B3446">
        <v>1438</v>
      </c>
      <c r="C3446" t="s">
        <v>893</v>
      </c>
      <c r="D3446">
        <v>536</v>
      </c>
      <c r="E3446" t="s">
        <v>477</v>
      </c>
      <c r="F3446" t="s">
        <v>2311</v>
      </c>
      <c r="G3446" t="s">
        <v>2318</v>
      </c>
      <c r="H3446" t="s">
        <v>1411</v>
      </c>
      <c r="I3446" t="s">
        <v>1280</v>
      </c>
      <c r="J3446">
        <v>0.1082</v>
      </c>
    </row>
    <row r="3447" spans="1:10" hidden="1">
      <c r="A3447" t="s">
        <v>570</v>
      </c>
      <c r="B3447">
        <v>1438</v>
      </c>
      <c r="C3447" t="s">
        <v>893</v>
      </c>
      <c r="D3447">
        <v>536</v>
      </c>
      <c r="E3447" t="s">
        <v>477</v>
      </c>
      <c r="F3447" t="s">
        <v>2311</v>
      </c>
      <c r="G3447" t="s">
        <v>2319</v>
      </c>
      <c r="H3447" t="s">
        <v>1357</v>
      </c>
      <c r="I3447" t="s">
        <v>1280</v>
      </c>
      <c r="J3447">
        <v>3.9300000000000002E-2</v>
      </c>
    </row>
    <row r="3448" spans="1:10" hidden="1">
      <c r="A3448" t="s">
        <v>570</v>
      </c>
      <c r="B3448">
        <v>1438</v>
      </c>
      <c r="C3448" t="s">
        <v>893</v>
      </c>
      <c r="D3448">
        <v>536</v>
      </c>
      <c r="E3448" t="s">
        <v>477</v>
      </c>
      <c r="F3448" t="s">
        <v>2320</v>
      </c>
      <c r="G3448" t="s">
        <v>2321</v>
      </c>
      <c r="H3448" t="s">
        <v>1267</v>
      </c>
      <c r="I3448" t="s">
        <v>1280</v>
      </c>
      <c r="J3448">
        <v>0.2492</v>
      </c>
    </row>
    <row r="3449" spans="1:10" hidden="1">
      <c r="A3449" t="s">
        <v>570</v>
      </c>
      <c r="B3449">
        <v>1438</v>
      </c>
      <c r="C3449" t="s">
        <v>893</v>
      </c>
      <c r="D3449">
        <v>536</v>
      </c>
      <c r="E3449" t="s">
        <v>477</v>
      </c>
      <c r="F3449" t="s">
        <v>2320</v>
      </c>
      <c r="G3449" t="s">
        <v>2338</v>
      </c>
      <c r="H3449" t="s">
        <v>1252</v>
      </c>
      <c r="I3449" t="s">
        <v>1280</v>
      </c>
      <c r="J3449">
        <v>2.9499999999999998E-2</v>
      </c>
    </row>
    <row r="3450" spans="1:10" hidden="1">
      <c r="A3450" t="s">
        <v>570</v>
      </c>
      <c r="B3450">
        <v>1438</v>
      </c>
      <c r="C3450" t="s">
        <v>893</v>
      </c>
      <c r="D3450">
        <v>536</v>
      </c>
      <c r="E3450" t="s">
        <v>477</v>
      </c>
      <c r="F3450" t="s">
        <v>2320</v>
      </c>
      <c r="G3450" t="s">
        <v>2340</v>
      </c>
      <c r="H3450" t="s">
        <v>1312</v>
      </c>
      <c r="I3450" t="s">
        <v>1280</v>
      </c>
      <c r="J3450">
        <v>1.6400000000000001E-2</v>
      </c>
    </row>
    <row r="3451" spans="1:10" hidden="1">
      <c r="A3451" t="s">
        <v>570</v>
      </c>
      <c r="B3451">
        <v>1438</v>
      </c>
      <c r="C3451" t="s">
        <v>893</v>
      </c>
      <c r="D3451">
        <v>536</v>
      </c>
      <c r="E3451" t="s">
        <v>477</v>
      </c>
      <c r="F3451" t="s">
        <v>2320</v>
      </c>
      <c r="G3451" t="s">
        <v>2298</v>
      </c>
      <c r="H3451" t="s">
        <v>1414</v>
      </c>
      <c r="I3451" t="s">
        <v>1280</v>
      </c>
      <c r="J3451">
        <v>0.24590000000000001</v>
      </c>
    </row>
    <row r="3452" spans="1:10" hidden="1">
      <c r="A3452" t="s">
        <v>570</v>
      </c>
      <c r="B3452">
        <v>1438</v>
      </c>
      <c r="C3452" t="s">
        <v>893</v>
      </c>
      <c r="D3452">
        <v>536</v>
      </c>
      <c r="E3452" t="s">
        <v>477</v>
      </c>
      <c r="F3452" t="s">
        <v>2322</v>
      </c>
      <c r="G3452" t="s">
        <v>2323</v>
      </c>
      <c r="H3452" t="s">
        <v>2329</v>
      </c>
      <c r="I3452" t="s">
        <v>1280</v>
      </c>
      <c r="J3452">
        <v>9.7999999999999997E-3</v>
      </c>
    </row>
    <row r="3453" spans="1:10" hidden="1">
      <c r="A3453" t="s">
        <v>570</v>
      </c>
      <c r="B3453">
        <v>1438</v>
      </c>
      <c r="C3453" t="s">
        <v>893</v>
      </c>
      <c r="D3453">
        <v>536</v>
      </c>
      <c r="E3453" t="s">
        <v>477</v>
      </c>
      <c r="F3453" t="s">
        <v>2322</v>
      </c>
      <c r="G3453" t="s">
        <v>2326</v>
      </c>
      <c r="H3453" t="s">
        <v>2329</v>
      </c>
      <c r="I3453" t="s">
        <v>1280</v>
      </c>
      <c r="J3453">
        <v>9.7999999999999997E-3</v>
      </c>
    </row>
    <row r="3454" spans="1:10" hidden="1">
      <c r="A3454" t="s">
        <v>570</v>
      </c>
      <c r="B3454">
        <v>1438</v>
      </c>
      <c r="C3454" t="s">
        <v>893</v>
      </c>
      <c r="D3454">
        <v>536</v>
      </c>
      <c r="E3454" t="s">
        <v>477</v>
      </c>
      <c r="F3454" t="s">
        <v>2322</v>
      </c>
      <c r="G3454" t="s">
        <v>2327</v>
      </c>
      <c r="H3454" t="s">
        <v>2324</v>
      </c>
      <c r="I3454" t="s">
        <v>1280</v>
      </c>
      <c r="J3454">
        <v>3.3E-3</v>
      </c>
    </row>
    <row r="3455" spans="1:10" hidden="1">
      <c r="A3455" t="s">
        <v>570</v>
      </c>
      <c r="B3455">
        <v>1438</v>
      </c>
      <c r="C3455" t="s">
        <v>893</v>
      </c>
      <c r="D3455">
        <v>536</v>
      </c>
      <c r="E3455" t="s">
        <v>477</v>
      </c>
      <c r="F3455" t="s">
        <v>2322</v>
      </c>
      <c r="G3455" t="s">
        <v>2328</v>
      </c>
      <c r="H3455" t="s">
        <v>1250</v>
      </c>
      <c r="I3455" t="s">
        <v>1280</v>
      </c>
      <c r="J3455">
        <v>3.2800000000000003E-2</v>
      </c>
    </row>
    <row r="3456" spans="1:10" hidden="1">
      <c r="A3456" t="s">
        <v>570</v>
      </c>
      <c r="B3456">
        <v>1438</v>
      </c>
      <c r="C3456" t="s">
        <v>893</v>
      </c>
      <c r="D3456">
        <v>536</v>
      </c>
      <c r="E3456" t="s">
        <v>477</v>
      </c>
      <c r="F3456" t="s">
        <v>2322</v>
      </c>
      <c r="G3456" t="s">
        <v>2330</v>
      </c>
      <c r="H3456" t="s">
        <v>1643</v>
      </c>
      <c r="I3456" t="s">
        <v>1280</v>
      </c>
      <c r="J3456">
        <v>0.94430000000000003</v>
      </c>
    </row>
    <row r="3457" spans="1:10" hidden="1">
      <c r="A3457" t="s">
        <v>570</v>
      </c>
      <c r="B3457">
        <v>1438</v>
      </c>
      <c r="C3457" t="s">
        <v>893</v>
      </c>
      <c r="D3457">
        <v>536</v>
      </c>
      <c r="E3457" t="s">
        <v>477</v>
      </c>
      <c r="F3457" t="s">
        <v>2332</v>
      </c>
      <c r="G3457" t="s">
        <v>2333</v>
      </c>
      <c r="H3457" t="s">
        <v>1259</v>
      </c>
      <c r="I3457" t="s">
        <v>1280</v>
      </c>
      <c r="J3457">
        <v>0.48199999999999998</v>
      </c>
    </row>
    <row r="3458" spans="1:10" hidden="1">
      <c r="A3458" t="s">
        <v>570</v>
      </c>
      <c r="B3458">
        <v>1438</v>
      </c>
      <c r="C3458" t="s">
        <v>893</v>
      </c>
      <c r="D3458">
        <v>536</v>
      </c>
      <c r="E3458" t="s">
        <v>477</v>
      </c>
      <c r="F3458" t="s">
        <v>2332</v>
      </c>
      <c r="G3458" t="s">
        <v>2334</v>
      </c>
      <c r="H3458" t="s">
        <v>1529</v>
      </c>
      <c r="I3458" t="s">
        <v>1280</v>
      </c>
      <c r="J3458">
        <v>0.51800000000000002</v>
      </c>
    </row>
    <row r="3459" spans="1:10" hidden="1">
      <c r="A3459" t="s">
        <v>570</v>
      </c>
      <c r="B3459">
        <v>1445</v>
      </c>
      <c r="C3459" t="s">
        <v>897</v>
      </c>
      <c r="D3459">
        <v>153</v>
      </c>
      <c r="E3459" t="s">
        <v>241</v>
      </c>
      <c r="F3459" t="s">
        <v>1243</v>
      </c>
      <c r="G3459" t="s">
        <v>1243</v>
      </c>
      <c r="H3459" t="s">
        <v>1315</v>
      </c>
      <c r="I3459" t="s">
        <v>1315</v>
      </c>
      <c r="J3459">
        <v>1</v>
      </c>
    </row>
    <row r="3460" spans="1:10" hidden="1">
      <c r="A3460" t="s">
        <v>570</v>
      </c>
      <c r="B3460">
        <v>1445</v>
      </c>
      <c r="C3460" t="s">
        <v>897</v>
      </c>
      <c r="D3460">
        <v>153</v>
      </c>
      <c r="E3460" t="s">
        <v>241</v>
      </c>
      <c r="F3460" t="s">
        <v>2311</v>
      </c>
      <c r="G3460" t="s">
        <v>2312</v>
      </c>
      <c r="H3460" t="s">
        <v>1401</v>
      </c>
      <c r="I3460" t="s">
        <v>1315</v>
      </c>
      <c r="J3460">
        <v>0.15279999999999999</v>
      </c>
    </row>
    <row r="3461" spans="1:10" hidden="1">
      <c r="A3461" t="s">
        <v>570</v>
      </c>
      <c r="B3461">
        <v>1445</v>
      </c>
      <c r="C3461" t="s">
        <v>897</v>
      </c>
      <c r="D3461">
        <v>153</v>
      </c>
      <c r="E3461" t="s">
        <v>241</v>
      </c>
      <c r="F3461" t="s">
        <v>2311</v>
      </c>
      <c r="G3461" t="s">
        <v>2313</v>
      </c>
      <c r="H3461" t="s">
        <v>1335</v>
      </c>
      <c r="I3461" t="s">
        <v>1315</v>
      </c>
      <c r="J3461">
        <v>0.1111</v>
      </c>
    </row>
    <row r="3462" spans="1:10" hidden="1">
      <c r="A3462" t="s">
        <v>570</v>
      </c>
      <c r="B3462">
        <v>1445</v>
      </c>
      <c r="C3462" t="s">
        <v>897</v>
      </c>
      <c r="D3462">
        <v>153</v>
      </c>
      <c r="E3462" t="s">
        <v>241</v>
      </c>
      <c r="F3462" t="s">
        <v>2311</v>
      </c>
      <c r="G3462" t="s">
        <v>2314</v>
      </c>
      <c r="H3462" t="s">
        <v>1401</v>
      </c>
      <c r="I3462" t="s">
        <v>1315</v>
      </c>
      <c r="J3462">
        <v>0.15279999999999999</v>
      </c>
    </row>
    <row r="3463" spans="1:10" hidden="1">
      <c r="A3463" t="s">
        <v>570</v>
      </c>
      <c r="B3463">
        <v>1445</v>
      </c>
      <c r="C3463" t="s">
        <v>897</v>
      </c>
      <c r="D3463">
        <v>153</v>
      </c>
      <c r="E3463" t="s">
        <v>241</v>
      </c>
      <c r="F3463" t="s">
        <v>2311</v>
      </c>
      <c r="G3463" t="s">
        <v>2315</v>
      </c>
      <c r="H3463" t="s">
        <v>1335</v>
      </c>
      <c r="I3463" t="s">
        <v>1315</v>
      </c>
      <c r="J3463">
        <v>0.1111</v>
      </c>
    </row>
    <row r="3464" spans="1:10" hidden="1">
      <c r="A3464" t="s">
        <v>570</v>
      </c>
      <c r="B3464">
        <v>1445</v>
      </c>
      <c r="C3464" t="s">
        <v>897</v>
      </c>
      <c r="D3464">
        <v>153</v>
      </c>
      <c r="E3464" t="s">
        <v>241</v>
      </c>
      <c r="F3464" t="s">
        <v>2311</v>
      </c>
      <c r="G3464" t="s">
        <v>2316</v>
      </c>
      <c r="H3464" t="s">
        <v>1252</v>
      </c>
      <c r="I3464" t="s">
        <v>1315</v>
      </c>
      <c r="J3464">
        <v>0.125</v>
      </c>
    </row>
    <row r="3465" spans="1:10" hidden="1">
      <c r="A3465" t="s">
        <v>570</v>
      </c>
      <c r="B3465">
        <v>1445</v>
      </c>
      <c r="C3465" t="s">
        <v>897</v>
      </c>
      <c r="D3465">
        <v>153</v>
      </c>
      <c r="E3465" t="s">
        <v>241</v>
      </c>
      <c r="F3465" t="s">
        <v>2311</v>
      </c>
      <c r="G3465" t="s">
        <v>2318</v>
      </c>
      <c r="H3465" t="s">
        <v>1256</v>
      </c>
      <c r="I3465" t="s">
        <v>1315</v>
      </c>
      <c r="J3465">
        <v>0.19439999999999999</v>
      </c>
    </row>
    <row r="3466" spans="1:10" hidden="1">
      <c r="A3466" t="s">
        <v>570</v>
      </c>
      <c r="B3466">
        <v>1445</v>
      </c>
      <c r="C3466" t="s">
        <v>897</v>
      </c>
      <c r="D3466">
        <v>153</v>
      </c>
      <c r="E3466" t="s">
        <v>241</v>
      </c>
      <c r="F3466" t="s">
        <v>2311</v>
      </c>
      <c r="G3466" t="s">
        <v>2319</v>
      </c>
      <c r="H3466" t="s">
        <v>1401</v>
      </c>
      <c r="I3466" t="s">
        <v>1315</v>
      </c>
      <c r="J3466">
        <v>0.15279999999999999</v>
      </c>
    </row>
    <row r="3467" spans="1:10" hidden="1">
      <c r="A3467" t="s">
        <v>570</v>
      </c>
      <c r="B3467">
        <v>1445</v>
      </c>
      <c r="C3467" t="s">
        <v>897</v>
      </c>
      <c r="D3467">
        <v>153</v>
      </c>
      <c r="E3467" t="s">
        <v>241</v>
      </c>
      <c r="F3467" t="s">
        <v>2320</v>
      </c>
      <c r="G3467" t="s">
        <v>2321</v>
      </c>
      <c r="H3467" t="s">
        <v>1411</v>
      </c>
      <c r="I3467" t="s">
        <v>1315</v>
      </c>
      <c r="J3467">
        <v>0.45829999999999999</v>
      </c>
    </row>
    <row r="3468" spans="1:10" hidden="1">
      <c r="A3468" t="s">
        <v>570</v>
      </c>
      <c r="B3468">
        <v>1445</v>
      </c>
      <c r="C3468" t="s">
        <v>897</v>
      </c>
      <c r="D3468">
        <v>153</v>
      </c>
      <c r="E3468" t="s">
        <v>241</v>
      </c>
      <c r="F3468" t="s">
        <v>2320</v>
      </c>
      <c r="G3468" t="s">
        <v>2298</v>
      </c>
      <c r="H3468" t="s">
        <v>1401</v>
      </c>
      <c r="I3468" t="s">
        <v>1315</v>
      </c>
      <c r="J3468">
        <v>0.15279999999999999</v>
      </c>
    </row>
    <row r="3469" spans="1:10" hidden="1">
      <c r="A3469" t="s">
        <v>570</v>
      </c>
      <c r="B3469">
        <v>1445</v>
      </c>
      <c r="C3469" t="s">
        <v>897</v>
      </c>
      <c r="D3469">
        <v>153</v>
      </c>
      <c r="E3469" t="s">
        <v>241</v>
      </c>
      <c r="F3469" t="s">
        <v>2322</v>
      </c>
      <c r="G3469" t="s">
        <v>2330</v>
      </c>
      <c r="H3469" t="s">
        <v>1315</v>
      </c>
      <c r="I3469" t="s">
        <v>1315</v>
      </c>
      <c r="J3469">
        <v>1</v>
      </c>
    </row>
    <row r="3470" spans="1:10" hidden="1">
      <c r="A3470" t="s">
        <v>570</v>
      </c>
      <c r="B3470">
        <v>1445</v>
      </c>
      <c r="C3470" t="s">
        <v>897</v>
      </c>
      <c r="D3470">
        <v>153</v>
      </c>
      <c r="E3470" t="s">
        <v>241</v>
      </c>
      <c r="F3470" t="s">
        <v>2332</v>
      </c>
      <c r="G3470" t="s">
        <v>2333</v>
      </c>
      <c r="H3470" t="s">
        <v>1253</v>
      </c>
      <c r="I3470" t="s">
        <v>1315</v>
      </c>
      <c r="J3470">
        <v>0.40279999999999999</v>
      </c>
    </row>
    <row r="3471" spans="1:10" hidden="1">
      <c r="A3471" t="s">
        <v>570</v>
      </c>
      <c r="B3471">
        <v>1445</v>
      </c>
      <c r="C3471" t="s">
        <v>897</v>
      </c>
      <c r="D3471">
        <v>153</v>
      </c>
      <c r="E3471" t="s">
        <v>241</v>
      </c>
      <c r="F3471" t="s">
        <v>2332</v>
      </c>
      <c r="G3471" t="s">
        <v>2334</v>
      </c>
      <c r="H3471" t="s">
        <v>1377</v>
      </c>
      <c r="I3471" t="s">
        <v>1315</v>
      </c>
      <c r="J3471">
        <v>0.59719999999999995</v>
      </c>
    </row>
    <row r="3472" spans="1:10" hidden="1">
      <c r="A3472" t="s">
        <v>570</v>
      </c>
      <c r="B3472">
        <v>1445</v>
      </c>
      <c r="C3472" t="s">
        <v>897</v>
      </c>
      <c r="D3472">
        <v>2116</v>
      </c>
      <c r="E3472" t="s">
        <v>239</v>
      </c>
      <c r="F3472" t="s">
        <v>1243</v>
      </c>
      <c r="G3472" t="s">
        <v>1243</v>
      </c>
      <c r="H3472" t="s">
        <v>1612</v>
      </c>
      <c r="I3472" t="s">
        <v>1612</v>
      </c>
      <c r="J3472">
        <v>1</v>
      </c>
    </row>
    <row r="3473" spans="1:10" hidden="1">
      <c r="A3473" t="s">
        <v>570</v>
      </c>
      <c r="B3473">
        <v>1445</v>
      </c>
      <c r="C3473" t="s">
        <v>897</v>
      </c>
      <c r="D3473">
        <v>2116</v>
      </c>
      <c r="E3473" t="s">
        <v>239</v>
      </c>
      <c r="F3473" t="s">
        <v>2311</v>
      </c>
      <c r="G3473" t="s">
        <v>2312</v>
      </c>
      <c r="H3473" t="s">
        <v>1386</v>
      </c>
      <c r="I3473" t="s">
        <v>1612</v>
      </c>
      <c r="J3473">
        <v>0.16550000000000001</v>
      </c>
    </row>
    <row r="3474" spans="1:10" hidden="1">
      <c r="A3474" t="s">
        <v>570</v>
      </c>
      <c r="B3474">
        <v>1445</v>
      </c>
      <c r="C3474" t="s">
        <v>897</v>
      </c>
      <c r="D3474">
        <v>2116</v>
      </c>
      <c r="E3474" t="s">
        <v>239</v>
      </c>
      <c r="F3474" t="s">
        <v>2311</v>
      </c>
      <c r="G3474" t="s">
        <v>2313</v>
      </c>
      <c r="H3474" t="s">
        <v>1324</v>
      </c>
      <c r="I3474" t="s">
        <v>1612</v>
      </c>
      <c r="J3474">
        <v>0.1318</v>
      </c>
    </row>
    <row r="3475" spans="1:10" hidden="1">
      <c r="A3475" t="s">
        <v>570</v>
      </c>
      <c r="B3475">
        <v>1445</v>
      </c>
      <c r="C3475" t="s">
        <v>897</v>
      </c>
      <c r="D3475">
        <v>2116</v>
      </c>
      <c r="E3475" t="s">
        <v>239</v>
      </c>
      <c r="F3475" t="s">
        <v>2311</v>
      </c>
      <c r="G3475" t="s">
        <v>2314</v>
      </c>
      <c r="H3475" t="s">
        <v>1515</v>
      </c>
      <c r="I3475" t="s">
        <v>1612</v>
      </c>
      <c r="J3475">
        <v>0.14860000000000001</v>
      </c>
    </row>
    <row r="3476" spans="1:10" hidden="1">
      <c r="A3476" t="s">
        <v>570</v>
      </c>
      <c r="B3476">
        <v>1445</v>
      </c>
      <c r="C3476" t="s">
        <v>897</v>
      </c>
      <c r="D3476">
        <v>2116</v>
      </c>
      <c r="E3476" t="s">
        <v>239</v>
      </c>
      <c r="F3476" t="s">
        <v>2311</v>
      </c>
      <c r="G3476" t="s">
        <v>2315</v>
      </c>
      <c r="H3476" t="s">
        <v>1351</v>
      </c>
      <c r="I3476" t="s">
        <v>1612</v>
      </c>
      <c r="J3476">
        <v>0.1588</v>
      </c>
    </row>
    <row r="3477" spans="1:10" hidden="1">
      <c r="A3477" t="s">
        <v>570</v>
      </c>
      <c r="B3477">
        <v>1445</v>
      </c>
      <c r="C3477" t="s">
        <v>897</v>
      </c>
      <c r="D3477">
        <v>2116</v>
      </c>
      <c r="E3477" t="s">
        <v>239</v>
      </c>
      <c r="F3477" t="s">
        <v>2311</v>
      </c>
      <c r="G3477" t="s">
        <v>2316</v>
      </c>
      <c r="H3477" t="s">
        <v>1395</v>
      </c>
      <c r="I3477" t="s">
        <v>1612</v>
      </c>
      <c r="J3477">
        <v>0.17230000000000001</v>
      </c>
    </row>
    <row r="3478" spans="1:10" hidden="1">
      <c r="A3478" t="s">
        <v>570</v>
      </c>
      <c r="B3478">
        <v>1445</v>
      </c>
      <c r="C3478" t="s">
        <v>897</v>
      </c>
      <c r="D3478">
        <v>2116</v>
      </c>
      <c r="E3478" t="s">
        <v>239</v>
      </c>
      <c r="F3478" t="s">
        <v>2311</v>
      </c>
      <c r="G3478" t="s">
        <v>2318</v>
      </c>
      <c r="H3478" t="s">
        <v>1281</v>
      </c>
      <c r="I3478" t="s">
        <v>1612</v>
      </c>
      <c r="J3478">
        <v>0.13850000000000001</v>
      </c>
    </row>
    <row r="3479" spans="1:10" hidden="1">
      <c r="A3479" t="s">
        <v>570</v>
      </c>
      <c r="B3479">
        <v>1445</v>
      </c>
      <c r="C3479" t="s">
        <v>897</v>
      </c>
      <c r="D3479">
        <v>2116</v>
      </c>
      <c r="E3479" t="s">
        <v>239</v>
      </c>
      <c r="F3479" t="s">
        <v>2311</v>
      </c>
      <c r="G3479" t="s">
        <v>2319</v>
      </c>
      <c r="H3479" t="s">
        <v>1249</v>
      </c>
      <c r="I3479" t="s">
        <v>1612</v>
      </c>
      <c r="J3479">
        <v>8.4500000000000006E-2</v>
      </c>
    </row>
    <row r="3480" spans="1:10" hidden="1">
      <c r="A3480" t="s">
        <v>570</v>
      </c>
      <c r="B3480">
        <v>1445</v>
      </c>
      <c r="C3480" t="s">
        <v>897</v>
      </c>
      <c r="D3480">
        <v>2116</v>
      </c>
      <c r="E3480" t="s">
        <v>239</v>
      </c>
      <c r="F3480" t="s">
        <v>2320</v>
      </c>
      <c r="G3480" t="s">
        <v>2321</v>
      </c>
      <c r="H3480" t="s">
        <v>1340</v>
      </c>
      <c r="I3480" t="s">
        <v>1612</v>
      </c>
      <c r="J3480">
        <v>0.30070000000000002</v>
      </c>
    </row>
    <row r="3481" spans="1:10" hidden="1">
      <c r="A3481" t="s">
        <v>570</v>
      </c>
      <c r="B3481">
        <v>1445</v>
      </c>
      <c r="C3481" t="s">
        <v>897</v>
      </c>
      <c r="D3481">
        <v>2116</v>
      </c>
      <c r="E3481" t="s">
        <v>239</v>
      </c>
      <c r="F3481" t="s">
        <v>2320</v>
      </c>
      <c r="G3481" t="s">
        <v>2339</v>
      </c>
      <c r="H3481" t="s">
        <v>1248</v>
      </c>
      <c r="I3481" t="s">
        <v>1612</v>
      </c>
      <c r="J3481">
        <v>2.0299999999999999E-2</v>
      </c>
    </row>
    <row r="3482" spans="1:10" hidden="1">
      <c r="A3482" t="s">
        <v>570</v>
      </c>
      <c r="B3482">
        <v>1445</v>
      </c>
      <c r="C3482" t="s">
        <v>897</v>
      </c>
      <c r="D3482">
        <v>2116</v>
      </c>
      <c r="E3482" t="s">
        <v>239</v>
      </c>
      <c r="F3482" t="s">
        <v>2320</v>
      </c>
      <c r="G3482" t="s">
        <v>2298</v>
      </c>
      <c r="H3482" t="s">
        <v>1285</v>
      </c>
      <c r="I3482" t="s">
        <v>1612</v>
      </c>
      <c r="J3482">
        <v>0.22969999999999999</v>
      </c>
    </row>
    <row r="3483" spans="1:10" hidden="1">
      <c r="A3483" t="s">
        <v>570</v>
      </c>
      <c r="B3483">
        <v>1445</v>
      </c>
      <c r="C3483" t="s">
        <v>897</v>
      </c>
      <c r="D3483">
        <v>2116</v>
      </c>
      <c r="E3483" t="s">
        <v>239</v>
      </c>
      <c r="F3483" t="s">
        <v>2322</v>
      </c>
      <c r="G3483" t="s">
        <v>2323</v>
      </c>
      <c r="H3483" t="s">
        <v>2324</v>
      </c>
      <c r="I3483" t="s">
        <v>1612</v>
      </c>
      <c r="J3483">
        <v>3.3999999999999998E-3</v>
      </c>
    </row>
    <row r="3484" spans="1:10" hidden="1">
      <c r="A3484" t="s">
        <v>570</v>
      </c>
      <c r="B3484">
        <v>1445</v>
      </c>
      <c r="C3484" t="s">
        <v>897</v>
      </c>
      <c r="D3484">
        <v>2116</v>
      </c>
      <c r="E3484" t="s">
        <v>239</v>
      </c>
      <c r="F3484" t="s">
        <v>2322</v>
      </c>
      <c r="G3484" t="s">
        <v>2325</v>
      </c>
      <c r="H3484" t="s">
        <v>2329</v>
      </c>
      <c r="I3484" t="s">
        <v>1612</v>
      </c>
      <c r="J3484">
        <v>1.01E-2</v>
      </c>
    </row>
    <row r="3485" spans="1:10" hidden="1">
      <c r="A3485" t="s">
        <v>570</v>
      </c>
      <c r="B3485">
        <v>1445</v>
      </c>
      <c r="C3485" t="s">
        <v>897</v>
      </c>
      <c r="D3485">
        <v>2116</v>
      </c>
      <c r="E3485" t="s">
        <v>239</v>
      </c>
      <c r="F3485" t="s">
        <v>2322</v>
      </c>
      <c r="G3485" t="s">
        <v>2326</v>
      </c>
      <c r="H3485" t="s">
        <v>1252</v>
      </c>
      <c r="I3485" t="s">
        <v>1612</v>
      </c>
      <c r="J3485">
        <v>3.04E-2</v>
      </c>
    </row>
    <row r="3486" spans="1:10" hidden="1">
      <c r="A3486" t="s">
        <v>570</v>
      </c>
      <c r="B3486">
        <v>1445</v>
      </c>
      <c r="C3486" t="s">
        <v>897</v>
      </c>
      <c r="D3486">
        <v>2116</v>
      </c>
      <c r="E3486" t="s">
        <v>239</v>
      </c>
      <c r="F3486" t="s">
        <v>2322</v>
      </c>
      <c r="G3486" t="s">
        <v>2327</v>
      </c>
      <c r="H3486" t="s">
        <v>1250</v>
      </c>
      <c r="I3486" t="s">
        <v>1612</v>
      </c>
      <c r="J3486">
        <v>3.3799999999999997E-2</v>
      </c>
    </row>
    <row r="3487" spans="1:10" hidden="1">
      <c r="A3487" t="s">
        <v>570</v>
      </c>
      <c r="B3487">
        <v>1445</v>
      </c>
      <c r="C3487" t="s">
        <v>897</v>
      </c>
      <c r="D3487">
        <v>2116</v>
      </c>
      <c r="E3487" t="s">
        <v>239</v>
      </c>
      <c r="F3487" t="s">
        <v>2322</v>
      </c>
      <c r="G3487" t="s">
        <v>2352</v>
      </c>
      <c r="H3487" t="s">
        <v>2344</v>
      </c>
      <c r="I3487" t="s">
        <v>1612</v>
      </c>
      <c r="J3487">
        <v>6.7999999999999996E-3</v>
      </c>
    </row>
    <row r="3488" spans="1:10" hidden="1">
      <c r="A3488" t="s">
        <v>570</v>
      </c>
      <c r="B3488">
        <v>1445</v>
      </c>
      <c r="C3488" t="s">
        <v>897</v>
      </c>
      <c r="D3488">
        <v>2116</v>
      </c>
      <c r="E3488" t="s">
        <v>239</v>
      </c>
      <c r="F3488" t="s">
        <v>2322</v>
      </c>
      <c r="G3488" t="s">
        <v>2328</v>
      </c>
      <c r="H3488" t="s">
        <v>1256</v>
      </c>
      <c r="I3488" t="s">
        <v>1612</v>
      </c>
      <c r="J3488">
        <v>4.7300000000000002E-2</v>
      </c>
    </row>
    <row r="3489" spans="1:10" hidden="1">
      <c r="A3489" t="s">
        <v>570</v>
      </c>
      <c r="B3489">
        <v>1445</v>
      </c>
      <c r="C3489" t="s">
        <v>897</v>
      </c>
      <c r="D3489">
        <v>2116</v>
      </c>
      <c r="E3489" t="s">
        <v>239</v>
      </c>
      <c r="F3489" t="s">
        <v>2322</v>
      </c>
      <c r="G3489" t="s">
        <v>2330</v>
      </c>
      <c r="H3489" t="s">
        <v>2371</v>
      </c>
      <c r="I3489" t="s">
        <v>1612</v>
      </c>
      <c r="J3489">
        <v>0.86819999999999997</v>
      </c>
    </row>
    <row r="3490" spans="1:10" hidden="1">
      <c r="A3490" t="s">
        <v>570</v>
      </c>
      <c r="B3490">
        <v>1445</v>
      </c>
      <c r="C3490" t="s">
        <v>897</v>
      </c>
      <c r="D3490">
        <v>2116</v>
      </c>
      <c r="E3490" t="s">
        <v>239</v>
      </c>
      <c r="F3490" t="s">
        <v>2332</v>
      </c>
      <c r="G3490" t="s">
        <v>2333</v>
      </c>
      <c r="H3490" t="s">
        <v>1383</v>
      </c>
      <c r="I3490" t="s">
        <v>1612</v>
      </c>
      <c r="J3490">
        <v>0.4899</v>
      </c>
    </row>
    <row r="3491" spans="1:10" hidden="1">
      <c r="A3491" t="s">
        <v>570</v>
      </c>
      <c r="B3491">
        <v>1445</v>
      </c>
      <c r="C3491" t="s">
        <v>897</v>
      </c>
      <c r="D3491">
        <v>2116</v>
      </c>
      <c r="E3491" t="s">
        <v>239</v>
      </c>
      <c r="F3491" t="s">
        <v>2332</v>
      </c>
      <c r="G3491" t="s">
        <v>2334</v>
      </c>
      <c r="H3491" t="s">
        <v>2400</v>
      </c>
      <c r="I3491" t="s">
        <v>1612</v>
      </c>
      <c r="J3491">
        <v>0.5101</v>
      </c>
    </row>
    <row r="3492" spans="1:10" hidden="1">
      <c r="A3492" t="s">
        <v>570</v>
      </c>
      <c r="B3492">
        <v>1445</v>
      </c>
      <c r="C3492" t="s">
        <v>897</v>
      </c>
      <c r="D3492">
        <v>1968</v>
      </c>
      <c r="E3492" t="s">
        <v>52</v>
      </c>
      <c r="F3492" t="s">
        <v>1243</v>
      </c>
      <c r="G3492" t="s">
        <v>1243</v>
      </c>
      <c r="H3492" t="s">
        <v>1486</v>
      </c>
      <c r="I3492" t="s">
        <v>1486</v>
      </c>
      <c r="J3492">
        <v>1</v>
      </c>
    </row>
    <row r="3493" spans="1:10" hidden="1">
      <c r="A3493" t="s">
        <v>570</v>
      </c>
      <c r="B3493">
        <v>1445</v>
      </c>
      <c r="C3493" t="s">
        <v>897</v>
      </c>
      <c r="D3493">
        <v>1968</v>
      </c>
      <c r="E3493" t="s">
        <v>52</v>
      </c>
      <c r="F3493" t="s">
        <v>2311</v>
      </c>
      <c r="G3493" t="s">
        <v>2317</v>
      </c>
      <c r="H3493" t="s">
        <v>1355</v>
      </c>
      <c r="I3493" t="s">
        <v>1486</v>
      </c>
      <c r="J3493">
        <v>0.14710000000000001</v>
      </c>
    </row>
    <row r="3494" spans="1:10" hidden="1">
      <c r="A3494" t="s">
        <v>570</v>
      </c>
      <c r="B3494">
        <v>1445</v>
      </c>
      <c r="C3494" t="s">
        <v>897</v>
      </c>
      <c r="D3494">
        <v>1968</v>
      </c>
      <c r="E3494" t="s">
        <v>52</v>
      </c>
      <c r="F3494" t="s">
        <v>2311</v>
      </c>
      <c r="G3494" t="s">
        <v>2336</v>
      </c>
      <c r="H3494" t="s">
        <v>1382</v>
      </c>
      <c r="I3494" t="s">
        <v>1486</v>
      </c>
      <c r="J3494">
        <v>0.17269999999999999</v>
      </c>
    </row>
    <row r="3495" spans="1:10" hidden="1">
      <c r="A3495" t="s">
        <v>570</v>
      </c>
      <c r="B3495">
        <v>1445</v>
      </c>
      <c r="C3495" t="s">
        <v>897</v>
      </c>
      <c r="D3495">
        <v>1968</v>
      </c>
      <c r="E3495" t="s">
        <v>52</v>
      </c>
      <c r="F3495" t="s">
        <v>2311</v>
      </c>
      <c r="G3495" t="s">
        <v>2337</v>
      </c>
      <c r="H3495" t="s">
        <v>1310</v>
      </c>
      <c r="I3495" t="s">
        <v>1486</v>
      </c>
      <c r="J3495">
        <v>0.15140000000000001</v>
      </c>
    </row>
    <row r="3496" spans="1:10" hidden="1">
      <c r="A3496" t="s">
        <v>570</v>
      </c>
      <c r="B3496">
        <v>1445</v>
      </c>
      <c r="C3496" t="s">
        <v>897</v>
      </c>
      <c r="D3496">
        <v>1968</v>
      </c>
      <c r="E3496" t="s">
        <v>52</v>
      </c>
      <c r="F3496" t="s">
        <v>2311</v>
      </c>
      <c r="G3496" t="s">
        <v>2343</v>
      </c>
      <c r="H3496" t="s">
        <v>1315</v>
      </c>
      <c r="I3496" t="s">
        <v>1486</v>
      </c>
      <c r="J3496">
        <v>0.1535</v>
      </c>
    </row>
    <row r="3497" spans="1:10" hidden="1">
      <c r="A3497" t="s">
        <v>570</v>
      </c>
      <c r="B3497">
        <v>1445</v>
      </c>
      <c r="C3497" t="s">
        <v>897</v>
      </c>
      <c r="D3497">
        <v>1968</v>
      </c>
      <c r="E3497" t="s">
        <v>52</v>
      </c>
      <c r="F3497" t="s">
        <v>2311</v>
      </c>
      <c r="G3497" t="s">
        <v>1250</v>
      </c>
      <c r="H3497" t="s">
        <v>1283</v>
      </c>
      <c r="I3497" t="s">
        <v>1486</v>
      </c>
      <c r="J3497">
        <v>0.13650000000000001</v>
      </c>
    </row>
    <row r="3498" spans="1:10" hidden="1">
      <c r="A3498" t="s">
        <v>570</v>
      </c>
      <c r="B3498">
        <v>1445</v>
      </c>
      <c r="C3498" t="s">
        <v>897</v>
      </c>
      <c r="D3498">
        <v>1968</v>
      </c>
      <c r="E3498" t="s">
        <v>52</v>
      </c>
      <c r="F3498" t="s">
        <v>2311</v>
      </c>
      <c r="G3498" t="s">
        <v>1401</v>
      </c>
      <c r="H3498" t="s">
        <v>1279</v>
      </c>
      <c r="I3498" t="s">
        <v>1486</v>
      </c>
      <c r="J3498">
        <v>0.14069999999999999</v>
      </c>
    </row>
    <row r="3499" spans="1:10" hidden="1">
      <c r="A3499" t="s">
        <v>570</v>
      </c>
      <c r="B3499">
        <v>1445</v>
      </c>
      <c r="C3499" t="s">
        <v>897</v>
      </c>
      <c r="D3499">
        <v>1968</v>
      </c>
      <c r="E3499" t="s">
        <v>52</v>
      </c>
      <c r="F3499" t="s">
        <v>2311</v>
      </c>
      <c r="G3499" t="s">
        <v>1357</v>
      </c>
      <c r="H3499" t="s">
        <v>1620</v>
      </c>
      <c r="I3499" t="s">
        <v>1486</v>
      </c>
      <c r="J3499">
        <v>9.8100000000000007E-2</v>
      </c>
    </row>
    <row r="3500" spans="1:10" hidden="1">
      <c r="A3500" t="s">
        <v>570</v>
      </c>
      <c r="B3500">
        <v>1445</v>
      </c>
      <c r="C3500" t="s">
        <v>897</v>
      </c>
      <c r="D3500">
        <v>1968</v>
      </c>
      <c r="E3500" t="s">
        <v>52</v>
      </c>
      <c r="F3500" t="s">
        <v>2320</v>
      </c>
      <c r="G3500" t="s">
        <v>2321</v>
      </c>
      <c r="H3500" t="s">
        <v>2364</v>
      </c>
      <c r="I3500" t="s">
        <v>1486</v>
      </c>
      <c r="J3500">
        <v>0.33260000000000001</v>
      </c>
    </row>
    <row r="3501" spans="1:10" hidden="1">
      <c r="A3501" t="s">
        <v>570</v>
      </c>
      <c r="B3501">
        <v>1445</v>
      </c>
      <c r="C3501" t="s">
        <v>897</v>
      </c>
      <c r="D3501">
        <v>1968</v>
      </c>
      <c r="E3501" t="s">
        <v>52</v>
      </c>
      <c r="F3501" t="s">
        <v>2320</v>
      </c>
      <c r="G3501" t="s">
        <v>2338</v>
      </c>
      <c r="H3501" t="s">
        <v>1312</v>
      </c>
      <c r="I3501" t="s">
        <v>1486</v>
      </c>
      <c r="J3501">
        <v>1.0699999999999999E-2</v>
      </c>
    </row>
    <row r="3502" spans="1:10" hidden="1">
      <c r="A3502" t="s">
        <v>570</v>
      </c>
      <c r="B3502">
        <v>1445</v>
      </c>
      <c r="C3502" t="s">
        <v>897</v>
      </c>
      <c r="D3502">
        <v>1968</v>
      </c>
      <c r="E3502" t="s">
        <v>52</v>
      </c>
      <c r="F3502" t="s">
        <v>2320</v>
      </c>
      <c r="G3502" t="s">
        <v>2339</v>
      </c>
      <c r="H3502" t="s">
        <v>1335</v>
      </c>
      <c r="I3502" t="s">
        <v>1486</v>
      </c>
      <c r="J3502">
        <v>1.7100000000000001E-2</v>
      </c>
    </row>
    <row r="3503" spans="1:10" hidden="1">
      <c r="A3503" t="s">
        <v>570</v>
      </c>
      <c r="B3503">
        <v>1445</v>
      </c>
      <c r="C3503" t="s">
        <v>897</v>
      </c>
      <c r="D3503">
        <v>1968</v>
      </c>
      <c r="E3503" t="s">
        <v>52</v>
      </c>
      <c r="F3503" t="s">
        <v>2320</v>
      </c>
      <c r="G3503" t="s">
        <v>2298</v>
      </c>
      <c r="H3503" t="s">
        <v>1319</v>
      </c>
      <c r="I3503" t="s">
        <v>1486</v>
      </c>
      <c r="J3503">
        <v>0.2132</v>
      </c>
    </row>
    <row r="3504" spans="1:10" hidden="1">
      <c r="A3504" t="s">
        <v>570</v>
      </c>
      <c r="B3504">
        <v>1445</v>
      </c>
      <c r="C3504" t="s">
        <v>897</v>
      </c>
      <c r="D3504">
        <v>1968</v>
      </c>
      <c r="E3504" t="s">
        <v>52</v>
      </c>
      <c r="F3504" t="s">
        <v>2322</v>
      </c>
      <c r="G3504" t="s">
        <v>2323</v>
      </c>
      <c r="H3504" t="s">
        <v>2324</v>
      </c>
      <c r="I3504" t="s">
        <v>1486</v>
      </c>
      <c r="J3504">
        <v>2.0999999999999999E-3</v>
      </c>
    </row>
    <row r="3505" spans="1:10" hidden="1">
      <c r="A3505" t="s">
        <v>570</v>
      </c>
      <c r="B3505">
        <v>1445</v>
      </c>
      <c r="C3505" t="s">
        <v>897</v>
      </c>
      <c r="D3505">
        <v>1968</v>
      </c>
      <c r="E3505" t="s">
        <v>52</v>
      </c>
      <c r="F3505" t="s">
        <v>2322</v>
      </c>
      <c r="G3505" t="s">
        <v>2325</v>
      </c>
      <c r="H3505" t="s">
        <v>1357</v>
      </c>
      <c r="I3505" t="s">
        <v>1486</v>
      </c>
      <c r="J3505">
        <v>2.5600000000000001E-2</v>
      </c>
    </row>
    <row r="3506" spans="1:10" hidden="1">
      <c r="A3506" t="s">
        <v>570</v>
      </c>
      <c r="B3506">
        <v>1445</v>
      </c>
      <c r="C3506" t="s">
        <v>897</v>
      </c>
      <c r="D3506">
        <v>1968</v>
      </c>
      <c r="E3506" t="s">
        <v>52</v>
      </c>
      <c r="F3506" t="s">
        <v>2322</v>
      </c>
      <c r="G3506" t="s">
        <v>2326</v>
      </c>
      <c r="H3506" t="s">
        <v>1352</v>
      </c>
      <c r="I3506" t="s">
        <v>1486</v>
      </c>
      <c r="J3506">
        <v>1.49E-2</v>
      </c>
    </row>
    <row r="3507" spans="1:10" hidden="1">
      <c r="A3507" t="s">
        <v>570</v>
      </c>
      <c r="B3507">
        <v>1445</v>
      </c>
      <c r="C3507" t="s">
        <v>897</v>
      </c>
      <c r="D3507">
        <v>1968</v>
      </c>
      <c r="E3507" t="s">
        <v>52</v>
      </c>
      <c r="F3507" t="s">
        <v>2322</v>
      </c>
      <c r="G3507" t="s">
        <v>2327</v>
      </c>
      <c r="H3507" t="s">
        <v>1250</v>
      </c>
      <c r="I3507" t="s">
        <v>1486</v>
      </c>
      <c r="J3507">
        <v>2.1299999999999999E-2</v>
      </c>
    </row>
    <row r="3508" spans="1:10" hidden="1">
      <c r="A3508" t="s">
        <v>570</v>
      </c>
      <c r="B3508">
        <v>1445</v>
      </c>
      <c r="C3508" t="s">
        <v>897</v>
      </c>
      <c r="D3508">
        <v>1968</v>
      </c>
      <c r="E3508" t="s">
        <v>52</v>
      </c>
      <c r="F3508" t="s">
        <v>2322</v>
      </c>
      <c r="G3508" t="s">
        <v>2352</v>
      </c>
      <c r="H3508" t="s">
        <v>2324</v>
      </c>
      <c r="I3508" t="s">
        <v>1486</v>
      </c>
      <c r="J3508">
        <v>2.0999999999999999E-3</v>
      </c>
    </row>
    <row r="3509" spans="1:10" hidden="1">
      <c r="A3509" t="s">
        <v>570</v>
      </c>
      <c r="B3509">
        <v>1445</v>
      </c>
      <c r="C3509" t="s">
        <v>897</v>
      </c>
      <c r="D3509">
        <v>1968</v>
      </c>
      <c r="E3509" t="s">
        <v>52</v>
      </c>
      <c r="F3509" t="s">
        <v>2322</v>
      </c>
      <c r="G3509" t="s">
        <v>2328</v>
      </c>
      <c r="H3509" t="s">
        <v>1252</v>
      </c>
      <c r="I3509" t="s">
        <v>1486</v>
      </c>
      <c r="J3509">
        <v>1.9199999999999998E-2</v>
      </c>
    </row>
    <row r="3510" spans="1:10" hidden="1">
      <c r="A3510" t="s">
        <v>570</v>
      </c>
      <c r="B3510">
        <v>1445</v>
      </c>
      <c r="C3510" t="s">
        <v>897</v>
      </c>
      <c r="D3510">
        <v>1968</v>
      </c>
      <c r="E3510" t="s">
        <v>52</v>
      </c>
      <c r="F3510" t="s">
        <v>2322</v>
      </c>
      <c r="G3510" t="s">
        <v>2330</v>
      </c>
      <c r="H3510" t="s">
        <v>2386</v>
      </c>
      <c r="I3510" t="s">
        <v>1486</v>
      </c>
      <c r="J3510">
        <v>0.91469999999999996</v>
      </c>
    </row>
    <row r="3511" spans="1:10" hidden="1">
      <c r="A3511" t="s">
        <v>570</v>
      </c>
      <c r="B3511">
        <v>1445</v>
      </c>
      <c r="C3511" t="s">
        <v>897</v>
      </c>
      <c r="D3511">
        <v>1968</v>
      </c>
      <c r="E3511" t="s">
        <v>52</v>
      </c>
      <c r="F3511" t="s">
        <v>2332</v>
      </c>
      <c r="G3511" t="s">
        <v>2333</v>
      </c>
      <c r="H3511" t="s">
        <v>2479</v>
      </c>
      <c r="I3511" t="s">
        <v>1486</v>
      </c>
      <c r="J3511">
        <v>0.45629999999999998</v>
      </c>
    </row>
    <row r="3512" spans="1:10" hidden="1">
      <c r="A3512" t="s">
        <v>570</v>
      </c>
      <c r="B3512">
        <v>1445</v>
      </c>
      <c r="C3512" t="s">
        <v>897</v>
      </c>
      <c r="D3512">
        <v>1968</v>
      </c>
      <c r="E3512" t="s">
        <v>52</v>
      </c>
      <c r="F3512" t="s">
        <v>2332</v>
      </c>
      <c r="G3512" t="s">
        <v>2334</v>
      </c>
      <c r="H3512" t="s">
        <v>1303</v>
      </c>
      <c r="I3512" t="s">
        <v>1486</v>
      </c>
      <c r="J3512">
        <v>0.54369999999999996</v>
      </c>
    </row>
    <row r="3513" spans="1:10" hidden="1">
      <c r="A3513" t="s">
        <v>570</v>
      </c>
      <c r="B3513">
        <v>1445</v>
      </c>
      <c r="C3513" t="s">
        <v>897</v>
      </c>
      <c r="D3513">
        <v>308</v>
      </c>
      <c r="E3513" t="s">
        <v>153</v>
      </c>
      <c r="F3513" t="s">
        <v>1243</v>
      </c>
      <c r="G3513" t="s">
        <v>1243</v>
      </c>
      <c r="H3513" t="s">
        <v>1553</v>
      </c>
      <c r="I3513" t="s">
        <v>1553</v>
      </c>
      <c r="J3513">
        <v>1</v>
      </c>
    </row>
    <row r="3514" spans="1:10" hidden="1">
      <c r="A3514" t="s">
        <v>570</v>
      </c>
      <c r="B3514">
        <v>1445</v>
      </c>
      <c r="C3514" t="s">
        <v>897</v>
      </c>
      <c r="D3514">
        <v>308</v>
      </c>
      <c r="E3514" t="s">
        <v>153</v>
      </c>
      <c r="F3514" t="s">
        <v>2311</v>
      </c>
      <c r="G3514" t="s">
        <v>2343</v>
      </c>
      <c r="H3514" t="s">
        <v>1360</v>
      </c>
      <c r="I3514" t="s">
        <v>1553</v>
      </c>
      <c r="J3514">
        <v>0.2258</v>
      </c>
    </row>
    <row r="3515" spans="1:10" hidden="1">
      <c r="A3515" t="s">
        <v>570</v>
      </c>
      <c r="B3515">
        <v>1445</v>
      </c>
      <c r="C3515" t="s">
        <v>897</v>
      </c>
      <c r="D3515">
        <v>308</v>
      </c>
      <c r="E3515" t="s">
        <v>153</v>
      </c>
      <c r="F3515" t="s">
        <v>2311</v>
      </c>
      <c r="G3515" t="s">
        <v>1250</v>
      </c>
      <c r="H3515" t="s">
        <v>1402</v>
      </c>
      <c r="I3515" t="s">
        <v>1553</v>
      </c>
      <c r="J3515">
        <v>0.26879999999999998</v>
      </c>
    </row>
    <row r="3516" spans="1:10" hidden="1">
      <c r="A3516" t="s">
        <v>570</v>
      </c>
      <c r="B3516">
        <v>1445</v>
      </c>
      <c r="C3516" t="s">
        <v>897</v>
      </c>
      <c r="D3516">
        <v>308</v>
      </c>
      <c r="E3516" t="s">
        <v>153</v>
      </c>
      <c r="F3516" t="s">
        <v>2311</v>
      </c>
      <c r="G3516" t="s">
        <v>1401</v>
      </c>
      <c r="H3516" t="s">
        <v>1395</v>
      </c>
      <c r="I3516" t="s">
        <v>1553</v>
      </c>
      <c r="J3516">
        <v>0.2742</v>
      </c>
    </row>
    <row r="3517" spans="1:10" hidden="1">
      <c r="A3517" t="s">
        <v>570</v>
      </c>
      <c r="B3517">
        <v>1445</v>
      </c>
      <c r="C3517" t="s">
        <v>897</v>
      </c>
      <c r="D3517">
        <v>308</v>
      </c>
      <c r="E3517" t="s">
        <v>153</v>
      </c>
      <c r="F3517" t="s">
        <v>2311</v>
      </c>
      <c r="G3517" t="s">
        <v>1357</v>
      </c>
      <c r="H3517" t="s">
        <v>1377</v>
      </c>
      <c r="I3517" t="s">
        <v>1553</v>
      </c>
      <c r="J3517">
        <v>0.23119999999999999</v>
      </c>
    </row>
    <row r="3518" spans="1:10" hidden="1">
      <c r="A3518" t="s">
        <v>570</v>
      </c>
      <c r="B3518">
        <v>1445</v>
      </c>
      <c r="C3518" t="s">
        <v>897</v>
      </c>
      <c r="D3518">
        <v>308</v>
      </c>
      <c r="E3518" t="s">
        <v>153</v>
      </c>
      <c r="F3518" t="s">
        <v>2320</v>
      </c>
      <c r="G3518" t="s">
        <v>2321</v>
      </c>
      <c r="H3518" t="s">
        <v>1458</v>
      </c>
      <c r="I3518" t="s">
        <v>1553</v>
      </c>
      <c r="J3518">
        <v>0.30109999999999998</v>
      </c>
    </row>
    <row r="3519" spans="1:10" hidden="1">
      <c r="A3519" t="s">
        <v>570</v>
      </c>
      <c r="B3519">
        <v>1445</v>
      </c>
      <c r="C3519" t="s">
        <v>897</v>
      </c>
      <c r="D3519">
        <v>308</v>
      </c>
      <c r="E3519" t="s">
        <v>153</v>
      </c>
      <c r="F3519" t="s">
        <v>2320</v>
      </c>
      <c r="G3519" t="s">
        <v>2338</v>
      </c>
      <c r="H3519" t="s">
        <v>1312</v>
      </c>
      <c r="I3519" t="s">
        <v>1553</v>
      </c>
      <c r="J3519">
        <v>2.69E-2</v>
      </c>
    </row>
    <row r="3520" spans="1:10" hidden="1">
      <c r="A3520" t="s">
        <v>570</v>
      </c>
      <c r="B3520">
        <v>1445</v>
      </c>
      <c r="C3520" t="s">
        <v>897</v>
      </c>
      <c r="D3520">
        <v>308</v>
      </c>
      <c r="E3520" t="s">
        <v>153</v>
      </c>
      <c r="F3520" t="s">
        <v>2320</v>
      </c>
      <c r="G3520" t="s">
        <v>2298</v>
      </c>
      <c r="H3520" t="s">
        <v>1410</v>
      </c>
      <c r="I3520" t="s">
        <v>1553</v>
      </c>
      <c r="J3520">
        <v>0.17199999999999999</v>
      </c>
    </row>
    <row r="3521" spans="1:10" hidden="1">
      <c r="A3521" t="s">
        <v>570</v>
      </c>
      <c r="B3521">
        <v>1445</v>
      </c>
      <c r="C3521" t="s">
        <v>897</v>
      </c>
      <c r="D3521">
        <v>308</v>
      </c>
      <c r="E3521" t="s">
        <v>153</v>
      </c>
      <c r="F3521" t="s">
        <v>2322</v>
      </c>
      <c r="G3521" t="s">
        <v>2323</v>
      </c>
      <c r="H3521" t="s">
        <v>2344</v>
      </c>
      <c r="I3521" t="s">
        <v>1553</v>
      </c>
      <c r="J3521">
        <v>1.0800000000000001E-2</v>
      </c>
    </row>
    <row r="3522" spans="1:10" hidden="1">
      <c r="A3522" t="s">
        <v>570</v>
      </c>
      <c r="B3522">
        <v>1445</v>
      </c>
      <c r="C3522" t="s">
        <v>897</v>
      </c>
      <c r="D3522">
        <v>308</v>
      </c>
      <c r="E3522" t="s">
        <v>153</v>
      </c>
      <c r="F3522" t="s">
        <v>2322</v>
      </c>
      <c r="G3522" t="s">
        <v>2325</v>
      </c>
      <c r="H3522" t="s">
        <v>2324</v>
      </c>
      <c r="I3522" t="s">
        <v>1553</v>
      </c>
      <c r="J3522">
        <v>5.4000000000000003E-3</v>
      </c>
    </row>
    <row r="3523" spans="1:10" hidden="1">
      <c r="A3523" t="s">
        <v>570</v>
      </c>
      <c r="B3523">
        <v>1445</v>
      </c>
      <c r="C3523" t="s">
        <v>897</v>
      </c>
      <c r="D3523">
        <v>308</v>
      </c>
      <c r="E3523" t="s">
        <v>153</v>
      </c>
      <c r="F3523" t="s">
        <v>2322</v>
      </c>
      <c r="G3523" t="s">
        <v>2326</v>
      </c>
      <c r="H3523" t="s">
        <v>2324</v>
      </c>
      <c r="I3523" t="s">
        <v>1553</v>
      </c>
      <c r="J3523">
        <v>5.4000000000000003E-3</v>
      </c>
    </row>
    <row r="3524" spans="1:10" hidden="1">
      <c r="A3524" t="s">
        <v>570</v>
      </c>
      <c r="B3524">
        <v>1445</v>
      </c>
      <c r="C3524" t="s">
        <v>897</v>
      </c>
      <c r="D3524">
        <v>308</v>
      </c>
      <c r="E3524" t="s">
        <v>153</v>
      </c>
      <c r="F3524" t="s">
        <v>2322</v>
      </c>
      <c r="G3524" t="s">
        <v>2327</v>
      </c>
      <c r="H3524" t="s">
        <v>1250</v>
      </c>
      <c r="I3524" t="s">
        <v>1553</v>
      </c>
      <c r="J3524">
        <v>5.3800000000000001E-2</v>
      </c>
    </row>
    <row r="3525" spans="1:10" hidden="1">
      <c r="A3525" t="s">
        <v>570</v>
      </c>
      <c r="B3525">
        <v>1445</v>
      </c>
      <c r="C3525" t="s">
        <v>897</v>
      </c>
      <c r="D3525">
        <v>308</v>
      </c>
      <c r="E3525" t="s">
        <v>153</v>
      </c>
      <c r="F3525" t="s">
        <v>2322</v>
      </c>
      <c r="G3525" t="s">
        <v>2328</v>
      </c>
      <c r="H3525" t="s">
        <v>2324</v>
      </c>
      <c r="I3525" t="s">
        <v>1553</v>
      </c>
      <c r="J3525">
        <v>5.4000000000000003E-3</v>
      </c>
    </row>
    <row r="3526" spans="1:10" hidden="1">
      <c r="A3526" t="s">
        <v>570</v>
      </c>
      <c r="B3526">
        <v>1445</v>
      </c>
      <c r="C3526" t="s">
        <v>897</v>
      </c>
      <c r="D3526">
        <v>308</v>
      </c>
      <c r="E3526" t="s">
        <v>153</v>
      </c>
      <c r="F3526" t="s">
        <v>2322</v>
      </c>
      <c r="G3526" t="s">
        <v>2330</v>
      </c>
      <c r="H3526" t="s">
        <v>1495</v>
      </c>
      <c r="I3526" t="s">
        <v>1553</v>
      </c>
      <c r="J3526">
        <v>0.9194</v>
      </c>
    </row>
    <row r="3527" spans="1:10" hidden="1">
      <c r="A3527" t="s">
        <v>570</v>
      </c>
      <c r="B3527">
        <v>1445</v>
      </c>
      <c r="C3527" t="s">
        <v>897</v>
      </c>
      <c r="D3527">
        <v>308</v>
      </c>
      <c r="E3527" t="s">
        <v>153</v>
      </c>
      <c r="F3527" t="s">
        <v>2332</v>
      </c>
      <c r="G3527" t="s">
        <v>2333</v>
      </c>
      <c r="H3527" t="s">
        <v>1265</v>
      </c>
      <c r="I3527" t="s">
        <v>1553</v>
      </c>
      <c r="J3527">
        <v>0.44619999999999999</v>
      </c>
    </row>
    <row r="3528" spans="1:10" hidden="1">
      <c r="A3528" t="s">
        <v>570</v>
      </c>
      <c r="B3528">
        <v>1445</v>
      </c>
      <c r="C3528" t="s">
        <v>897</v>
      </c>
      <c r="D3528">
        <v>308</v>
      </c>
      <c r="E3528" t="s">
        <v>153</v>
      </c>
      <c r="F3528" t="s">
        <v>2332</v>
      </c>
      <c r="G3528" t="s">
        <v>2334</v>
      </c>
      <c r="H3528" t="s">
        <v>1366</v>
      </c>
      <c r="I3528" t="s">
        <v>1553</v>
      </c>
      <c r="J3528">
        <v>0.55379999999999996</v>
      </c>
    </row>
    <row r="3529" spans="1:10" hidden="1">
      <c r="A3529" t="s">
        <v>570</v>
      </c>
      <c r="B3529">
        <v>1445</v>
      </c>
      <c r="C3529" t="s">
        <v>897</v>
      </c>
      <c r="D3529">
        <v>2075</v>
      </c>
      <c r="E3529" t="s">
        <v>494</v>
      </c>
      <c r="F3529" t="s">
        <v>1243</v>
      </c>
      <c r="G3529" t="s">
        <v>1243</v>
      </c>
      <c r="H3529" t="s">
        <v>1397</v>
      </c>
      <c r="I3529" t="s">
        <v>1397</v>
      </c>
      <c r="J3529">
        <v>1</v>
      </c>
    </row>
    <row r="3530" spans="1:10" hidden="1">
      <c r="A3530" t="s">
        <v>570</v>
      </c>
      <c r="B3530">
        <v>1445</v>
      </c>
      <c r="C3530" t="s">
        <v>897</v>
      </c>
      <c r="D3530">
        <v>2075</v>
      </c>
      <c r="E3530" t="s">
        <v>494</v>
      </c>
      <c r="F3530" t="s">
        <v>2311</v>
      </c>
      <c r="G3530" t="s">
        <v>2312</v>
      </c>
      <c r="H3530" t="s">
        <v>1244</v>
      </c>
      <c r="I3530" t="s">
        <v>1397</v>
      </c>
      <c r="J3530">
        <v>9.1899999999999996E-2</v>
      </c>
    </row>
    <row r="3531" spans="1:10" hidden="1">
      <c r="A3531" t="s">
        <v>570</v>
      </c>
      <c r="B3531">
        <v>1445</v>
      </c>
      <c r="C3531" t="s">
        <v>897</v>
      </c>
      <c r="D3531">
        <v>2075</v>
      </c>
      <c r="E3531" t="s">
        <v>494</v>
      </c>
      <c r="F3531" t="s">
        <v>2311</v>
      </c>
      <c r="G3531" t="s">
        <v>2313</v>
      </c>
      <c r="H3531" t="s">
        <v>1377</v>
      </c>
      <c r="I3531" t="s">
        <v>1397</v>
      </c>
      <c r="J3531">
        <v>0.1129</v>
      </c>
    </row>
    <row r="3532" spans="1:10" hidden="1">
      <c r="A3532" t="s">
        <v>570</v>
      </c>
      <c r="B3532">
        <v>1445</v>
      </c>
      <c r="C3532" t="s">
        <v>897</v>
      </c>
      <c r="D3532">
        <v>2075</v>
      </c>
      <c r="E3532" t="s">
        <v>494</v>
      </c>
      <c r="F3532" t="s">
        <v>2311</v>
      </c>
      <c r="G3532" t="s">
        <v>2314</v>
      </c>
      <c r="H3532" t="s">
        <v>1324</v>
      </c>
      <c r="I3532" t="s">
        <v>1397</v>
      </c>
      <c r="J3532">
        <v>0.1024</v>
      </c>
    </row>
    <row r="3533" spans="1:10" hidden="1">
      <c r="A3533" t="s">
        <v>570</v>
      </c>
      <c r="B3533">
        <v>1445</v>
      </c>
      <c r="C3533" t="s">
        <v>897</v>
      </c>
      <c r="D3533">
        <v>2075</v>
      </c>
      <c r="E3533" t="s">
        <v>494</v>
      </c>
      <c r="F3533" t="s">
        <v>2311</v>
      </c>
      <c r="G3533" t="s">
        <v>2315</v>
      </c>
      <c r="H3533" t="s">
        <v>1360</v>
      </c>
      <c r="I3533" t="s">
        <v>1397</v>
      </c>
      <c r="J3533">
        <v>0.11020000000000001</v>
      </c>
    </row>
    <row r="3534" spans="1:10" hidden="1">
      <c r="A3534" t="s">
        <v>570</v>
      </c>
      <c r="B3534">
        <v>1445</v>
      </c>
      <c r="C3534" t="s">
        <v>897</v>
      </c>
      <c r="D3534">
        <v>2075</v>
      </c>
      <c r="E3534" t="s">
        <v>494</v>
      </c>
      <c r="F3534" t="s">
        <v>2311</v>
      </c>
      <c r="G3534" t="s">
        <v>2316</v>
      </c>
      <c r="H3534" t="s">
        <v>1281</v>
      </c>
      <c r="I3534" t="s">
        <v>1397</v>
      </c>
      <c r="J3534">
        <v>0.1076</v>
      </c>
    </row>
    <row r="3535" spans="1:10" hidden="1">
      <c r="A3535" t="s">
        <v>570</v>
      </c>
      <c r="B3535">
        <v>1445</v>
      </c>
      <c r="C3535" t="s">
        <v>897</v>
      </c>
      <c r="D3535">
        <v>2075</v>
      </c>
      <c r="E3535" t="s">
        <v>494</v>
      </c>
      <c r="F3535" t="s">
        <v>2311</v>
      </c>
      <c r="G3535" t="s">
        <v>2317</v>
      </c>
      <c r="H3535" t="s">
        <v>1273</v>
      </c>
      <c r="I3535" t="s">
        <v>1397</v>
      </c>
      <c r="J3535">
        <v>9.7100000000000006E-2</v>
      </c>
    </row>
    <row r="3536" spans="1:10" hidden="1">
      <c r="A3536" t="s">
        <v>570</v>
      </c>
      <c r="B3536">
        <v>1445</v>
      </c>
      <c r="C3536" t="s">
        <v>897</v>
      </c>
      <c r="D3536">
        <v>2075</v>
      </c>
      <c r="E3536" t="s">
        <v>494</v>
      </c>
      <c r="F3536" t="s">
        <v>2311</v>
      </c>
      <c r="G3536" t="s">
        <v>2336</v>
      </c>
      <c r="H3536" t="s">
        <v>1336</v>
      </c>
      <c r="I3536" t="s">
        <v>1397</v>
      </c>
      <c r="J3536">
        <v>9.9699999999999997E-2</v>
      </c>
    </row>
    <row r="3537" spans="1:10" hidden="1">
      <c r="A3537" t="s">
        <v>570</v>
      </c>
      <c r="B3537">
        <v>1445</v>
      </c>
      <c r="C3537" t="s">
        <v>897</v>
      </c>
      <c r="D3537">
        <v>2075</v>
      </c>
      <c r="E3537" t="s">
        <v>494</v>
      </c>
      <c r="F3537" t="s">
        <v>2311</v>
      </c>
      <c r="G3537" t="s">
        <v>2337</v>
      </c>
      <c r="H3537" t="s">
        <v>1351</v>
      </c>
      <c r="I3537" t="s">
        <v>1397</v>
      </c>
      <c r="J3537">
        <v>0.1234</v>
      </c>
    </row>
    <row r="3538" spans="1:10" hidden="1">
      <c r="A3538" t="s">
        <v>570</v>
      </c>
      <c r="B3538">
        <v>1445</v>
      </c>
      <c r="C3538" t="s">
        <v>897</v>
      </c>
      <c r="D3538">
        <v>2075</v>
      </c>
      <c r="E3538" t="s">
        <v>494</v>
      </c>
      <c r="F3538" t="s">
        <v>2311</v>
      </c>
      <c r="G3538" t="s">
        <v>2318</v>
      </c>
      <c r="H3538" t="s">
        <v>1281</v>
      </c>
      <c r="I3538" t="s">
        <v>1397</v>
      </c>
      <c r="J3538">
        <v>0.1076</v>
      </c>
    </row>
    <row r="3539" spans="1:10" hidden="1">
      <c r="A3539" t="s">
        <v>570</v>
      </c>
      <c r="B3539">
        <v>1445</v>
      </c>
      <c r="C3539" t="s">
        <v>897</v>
      </c>
      <c r="D3539">
        <v>2075</v>
      </c>
      <c r="E3539" t="s">
        <v>494</v>
      </c>
      <c r="F3539" t="s">
        <v>2311</v>
      </c>
      <c r="G3539" t="s">
        <v>2319</v>
      </c>
      <c r="H3539" t="s">
        <v>1323</v>
      </c>
      <c r="I3539" t="s">
        <v>1397</v>
      </c>
      <c r="J3539">
        <v>4.7199999999999999E-2</v>
      </c>
    </row>
    <row r="3540" spans="1:10" hidden="1">
      <c r="A3540" t="s">
        <v>570</v>
      </c>
      <c r="B3540">
        <v>1445</v>
      </c>
      <c r="C3540" t="s">
        <v>897</v>
      </c>
      <c r="D3540">
        <v>2075</v>
      </c>
      <c r="E3540" t="s">
        <v>494</v>
      </c>
      <c r="F3540" t="s">
        <v>2320</v>
      </c>
      <c r="G3540" t="s">
        <v>2321</v>
      </c>
      <c r="H3540" t="s">
        <v>1407</v>
      </c>
      <c r="I3540" t="s">
        <v>1397</v>
      </c>
      <c r="J3540">
        <v>0.3412</v>
      </c>
    </row>
    <row r="3541" spans="1:10" hidden="1">
      <c r="A3541" t="s">
        <v>570</v>
      </c>
      <c r="B3541">
        <v>1445</v>
      </c>
      <c r="C3541" t="s">
        <v>897</v>
      </c>
      <c r="D3541">
        <v>2075</v>
      </c>
      <c r="E3541" t="s">
        <v>494</v>
      </c>
      <c r="F3541" t="s">
        <v>2320</v>
      </c>
      <c r="G3541" t="s">
        <v>2338</v>
      </c>
      <c r="H3541" t="s">
        <v>1312</v>
      </c>
      <c r="I3541" t="s">
        <v>1397</v>
      </c>
      <c r="J3541">
        <v>1.3100000000000001E-2</v>
      </c>
    </row>
    <row r="3542" spans="1:10" hidden="1">
      <c r="A3542" t="s">
        <v>570</v>
      </c>
      <c r="B3542">
        <v>1445</v>
      </c>
      <c r="C3542" t="s">
        <v>897</v>
      </c>
      <c r="D3542">
        <v>2075</v>
      </c>
      <c r="E3542" t="s">
        <v>494</v>
      </c>
      <c r="F3542" t="s">
        <v>2320</v>
      </c>
      <c r="G3542" t="s">
        <v>2339</v>
      </c>
      <c r="H3542" t="s">
        <v>1335</v>
      </c>
      <c r="I3542" t="s">
        <v>1397</v>
      </c>
      <c r="J3542">
        <v>2.1000000000000001E-2</v>
      </c>
    </row>
    <row r="3543" spans="1:10" hidden="1">
      <c r="A3543" t="s">
        <v>570</v>
      </c>
      <c r="B3543">
        <v>1445</v>
      </c>
      <c r="C3543" t="s">
        <v>897</v>
      </c>
      <c r="D3543">
        <v>2075</v>
      </c>
      <c r="E3543" t="s">
        <v>494</v>
      </c>
      <c r="F3543" t="s">
        <v>2320</v>
      </c>
      <c r="G3543" t="s">
        <v>2298</v>
      </c>
      <c r="H3543" t="s">
        <v>1408</v>
      </c>
      <c r="I3543" t="s">
        <v>1397</v>
      </c>
      <c r="J3543">
        <v>0.20469999999999999</v>
      </c>
    </row>
    <row r="3544" spans="1:10" hidden="1">
      <c r="A3544" t="s">
        <v>570</v>
      </c>
      <c r="B3544">
        <v>1445</v>
      </c>
      <c r="C3544" t="s">
        <v>897</v>
      </c>
      <c r="D3544">
        <v>2075</v>
      </c>
      <c r="E3544" t="s">
        <v>494</v>
      </c>
      <c r="F3544" t="s">
        <v>2322</v>
      </c>
      <c r="G3544" t="s">
        <v>2323</v>
      </c>
      <c r="H3544" t="s">
        <v>2344</v>
      </c>
      <c r="I3544" t="s">
        <v>1397</v>
      </c>
      <c r="J3544">
        <v>5.1999999999999998E-3</v>
      </c>
    </row>
    <row r="3545" spans="1:10" hidden="1">
      <c r="A3545" t="s">
        <v>570</v>
      </c>
      <c r="B3545">
        <v>1445</v>
      </c>
      <c r="C3545" t="s">
        <v>897</v>
      </c>
      <c r="D3545">
        <v>2075</v>
      </c>
      <c r="E3545" t="s">
        <v>494</v>
      </c>
      <c r="F3545" t="s">
        <v>2322</v>
      </c>
      <c r="G3545" t="s">
        <v>2325</v>
      </c>
      <c r="H3545" t="s">
        <v>2324</v>
      </c>
      <c r="I3545" t="s">
        <v>1397</v>
      </c>
      <c r="J3545">
        <v>2.5999999999999999E-3</v>
      </c>
    </row>
    <row r="3546" spans="1:10" hidden="1">
      <c r="A3546" t="s">
        <v>570</v>
      </c>
      <c r="B3546">
        <v>1445</v>
      </c>
      <c r="C3546" t="s">
        <v>897</v>
      </c>
      <c r="D3546">
        <v>2075</v>
      </c>
      <c r="E3546" t="s">
        <v>494</v>
      </c>
      <c r="F3546" t="s">
        <v>2322</v>
      </c>
      <c r="G3546" t="s">
        <v>2326</v>
      </c>
      <c r="H3546" t="s">
        <v>1312</v>
      </c>
      <c r="I3546" t="s">
        <v>1397</v>
      </c>
      <c r="J3546">
        <v>1.3100000000000001E-2</v>
      </c>
    </row>
    <row r="3547" spans="1:10" hidden="1">
      <c r="A3547" t="s">
        <v>570</v>
      </c>
      <c r="B3547">
        <v>1445</v>
      </c>
      <c r="C3547" t="s">
        <v>897</v>
      </c>
      <c r="D3547">
        <v>2075</v>
      </c>
      <c r="E3547" t="s">
        <v>494</v>
      </c>
      <c r="F3547" t="s">
        <v>2322</v>
      </c>
      <c r="G3547" t="s">
        <v>2327</v>
      </c>
      <c r="H3547" t="s">
        <v>1591</v>
      </c>
      <c r="I3547" t="s">
        <v>1397</v>
      </c>
      <c r="J3547">
        <v>4.2000000000000003E-2</v>
      </c>
    </row>
    <row r="3548" spans="1:10" hidden="1">
      <c r="A3548" t="s">
        <v>570</v>
      </c>
      <c r="B3548">
        <v>1445</v>
      </c>
      <c r="C3548" t="s">
        <v>897</v>
      </c>
      <c r="D3548">
        <v>2075</v>
      </c>
      <c r="E3548" t="s">
        <v>494</v>
      </c>
      <c r="F3548" t="s">
        <v>2322</v>
      </c>
      <c r="G3548" t="s">
        <v>2328</v>
      </c>
      <c r="H3548" t="s">
        <v>1257</v>
      </c>
      <c r="I3548" t="s">
        <v>1397</v>
      </c>
      <c r="J3548">
        <v>3.4099999999999998E-2</v>
      </c>
    </row>
    <row r="3549" spans="1:10" hidden="1">
      <c r="A3549" t="s">
        <v>570</v>
      </c>
      <c r="B3549">
        <v>1445</v>
      </c>
      <c r="C3549" t="s">
        <v>897</v>
      </c>
      <c r="D3549">
        <v>2075</v>
      </c>
      <c r="E3549" t="s">
        <v>494</v>
      </c>
      <c r="F3549" t="s">
        <v>2322</v>
      </c>
      <c r="G3549" t="s">
        <v>2330</v>
      </c>
      <c r="H3549" t="s">
        <v>1633</v>
      </c>
      <c r="I3549" t="s">
        <v>1397</v>
      </c>
      <c r="J3549">
        <v>0.90290000000000004</v>
      </c>
    </row>
    <row r="3550" spans="1:10" hidden="1">
      <c r="A3550" t="s">
        <v>570</v>
      </c>
      <c r="B3550">
        <v>1445</v>
      </c>
      <c r="C3550" t="s">
        <v>897</v>
      </c>
      <c r="D3550">
        <v>2075</v>
      </c>
      <c r="E3550" t="s">
        <v>494</v>
      </c>
      <c r="F3550" t="s">
        <v>2332</v>
      </c>
      <c r="G3550" t="s">
        <v>2333</v>
      </c>
      <c r="H3550" t="s">
        <v>1503</v>
      </c>
      <c r="I3550" t="s">
        <v>1397</v>
      </c>
      <c r="J3550">
        <v>0.50129999999999997</v>
      </c>
    </row>
    <row r="3551" spans="1:10" hidden="1">
      <c r="A3551" t="s">
        <v>570</v>
      </c>
      <c r="B3551">
        <v>1445</v>
      </c>
      <c r="C3551" t="s">
        <v>897</v>
      </c>
      <c r="D3551">
        <v>2075</v>
      </c>
      <c r="E3551" t="s">
        <v>494</v>
      </c>
      <c r="F3551" t="s">
        <v>2332</v>
      </c>
      <c r="G3551" t="s">
        <v>2334</v>
      </c>
      <c r="H3551" t="s">
        <v>1322</v>
      </c>
      <c r="I3551" t="s">
        <v>1397</v>
      </c>
      <c r="J3551">
        <v>0.49869999999999998</v>
      </c>
    </row>
    <row r="3552" spans="1:10" hidden="1">
      <c r="A3552" t="s">
        <v>570</v>
      </c>
      <c r="B3552">
        <v>561</v>
      </c>
      <c r="C3552" t="s">
        <v>902</v>
      </c>
      <c r="D3552">
        <v>564</v>
      </c>
      <c r="E3552" t="s">
        <v>495</v>
      </c>
      <c r="F3552" t="s">
        <v>1243</v>
      </c>
      <c r="G3552" t="s">
        <v>1243</v>
      </c>
      <c r="H3552" t="s">
        <v>1269</v>
      </c>
      <c r="I3552" t="s">
        <v>1269</v>
      </c>
      <c r="J3552">
        <v>1</v>
      </c>
    </row>
    <row r="3553" spans="1:10" hidden="1">
      <c r="A3553" t="s">
        <v>570</v>
      </c>
      <c r="B3553">
        <v>561</v>
      </c>
      <c r="C3553" t="s">
        <v>902</v>
      </c>
      <c r="D3553">
        <v>564</v>
      </c>
      <c r="E3553" t="s">
        <v>495</v>
      </c>
      <c r="F3553" t="s">
        <v>2311</v>
      </c>
      <c r="G3553" t="s">
        <v>2312</v>
      </c>
      <c r="H3553" t="s">
        <v>1252</v>
      </c>
      <c r="I3553" t="s">
        <v>1269</v>
      </c>
      <c r="J3553">
        <v>0.16980000000000001</v>
      </c>
    </row>
    <row r="3554" spans="1:10" hidden="1">
      <c r="A3554" t="s">
        <v>570</v>
      </c>
      <c r="B3554">
        <v>561</v>
      </c>
      <c r="C3554" t="s">
        <v>902</v>
      </c>
      <c r="D3554">
        <v>564</v>
      </c>
      <c r="E3554" t="s">
        <v>495</v>
      </c>
      <c r="F3554" t="s">
        <v>2311</v>
      </c>
      <c r="G3554" t="s">
        <v>2313</v>
      </c>
      <c r="H3554" t="s">
        <v>1401</v>
      </c>
      <c r="I3554" t="s">
        <v>1269</v>
      </c>
      <c r="J3554">
        <v>0.20749999999999999</v>
      </c>
    </row>
    <row r="3555" spans="1:10" hidden="1">
      <c r="A3555" t="s">
        <v>570</v>
      </c>
      <c r="B3555">
        <v>561</v>
      </c>
      <c r="C3555" t="s">
        <v>902</v>
      </c>
      <c r="D3555">
        <v>564</v>
      </c>
      <c r="E3555" t="s">
        <v>495</v>
      </c>
      <c r="F3555" t="s">
        <v>2311</v>
      </c>
      <c r="G3555" t="s">
        <v>2314</v>
      </c>
      <c r="H3555" t="s">
        <v>1252</v>
      </c>
      <c r="I3555" t="s">
        <v>1269</v>
      </c>
      <c r="J3555">
        <v>0.16980000000000001</v>
      </c>
    </row>
    <row r="3556" spans="1:10" hidden="1">
      <c r="A3556" t="s">
        <v>570</v>
      </c>
      <c r="B3556">
        <v>561</v>
      </c>
      <c r="C3556" t="s">
        <v>902</v>
      </c>
      <c r="D3556">
        <v>564</v>
      </c>
      <c r="E3556" t="s">
        <v>495</v>
      </c>
      <c r="F3556" t="s">
        <v>2311</v>
      </c>
      <c r="G3556" t="s">
        <v>2315</v>
      </c>
      <c r="H3556" t="s">
        <v>1252</v>
      </c>
      <c r="I3556" t="s">
        <v>1269</v>
      </c>
      <c r="J3556">
        <v>0.16980000000000001</v>
      </c>
    </row>
    <row r="3557" spans="1:10" hidden="1">
      <c r="A3557" t="s">
        <v>570</v>
      </c>
      <c r="B3557">
        <v>561</v>
      </c>
      <c r="C3557" t="s">
        <v>902</v>
      </c>
      <c r="D3557">
        <v>564</v>
      </c>
      <c r="E3557" t="s">
        <v>495</v>
      </c>
      <c r="F3557" t="s">
        <v>2311</v>
      </c>
      <c r="G3557" t="s">
        <v>2316</v>
      </c>
      <c r="H3557" t="s">
        <v>1352</v>
      </c>
      <c r="I3557" t="s">
        <v>1269</v>
      </c>
      <c r="J3557">
        <v>0.1321</v>
      </c>
    </row>
    <row r="3558" spans="1:10" hidden="1">
      <c r="A3558" t="s">
        <v>570</v>
      </c>
      <c r="B3558">
        <v>561</v>
      </c>
      <c r="C3558" t="s">
        <v>902</v>
      </c>
      <c r="D3558">
        <v>564</v>
      </c>
      <c r="E3558" t="s">
        <v>495</v>
      </c>
      <c r="F3558" t="s">
        <v>2311</v>
      </c>
      <c r="G3558" t="s">
        <v>2318</v>
      </c>
      <c r="H3558" t="s">
        <v>1335</v>
      </c>
      <c r="I3558" t="s">
        <v>1269</v>
      </c>
      <c r="J3558">
        <v>0.15090000000000001</v>
      </c>
    </row>
    <row r="3559" spans="1:10" hidden="1">
      <c r="A3559" t="s">
        <v>570</v>
      </c>
      <c r="B3559">
        <v>561</v>
      </c>
      <c r="C3559" t="s">
        <v>902</v>
      </c>
      <c r="D3559">
        <v>564</v>
      </c>
      <c r="E3559" t="s">
        <v>495</v>
      </c>
      <c r="F3559" t="s">
        <v>2320</v>
      </c>
      <c r="G3559" t="s">
        <v>2321</v>
      </c>
      <c r="H3559" t="s">
        <v>1411</v>
      </c>
      <c r="I3559" t="s">
        <v>1269</v>
      </c>
      <c r="J3559">
        <v>0.62260000000000004</v>
      </c>
    </row>
    <row r="3560" spans="1:10" hidden="1">
      <c r="A3560" t="s">
        <v>570</v>
      </c>
      <c r="B3560">
        <v>561</v>
      </c>
      <c r="C3560" t="s">
        <v>902</v>
      </c>
      <c r="D3560">
        <v>564</v>
      </c>
      <c r="E3560" t="s">
        <v>495</v>
      </c>
      <c r="F3560" t="s">
        <v>2320</v>
      </c>
      <c r="G3560" t="s">
        <v>2298</v>
      </c>
      <c r="H3560" t="s">
        <v>1256</v>
      </c>
      <c r="I3560" t="s">
        <v>1269</v>
      </c>
      <c r="J3560">
        <v>0.26419999999999999</v>
      </c>
    </row>
    <row r="3561" spans="1:10" hidden="1">
      <c r="A3561" t="s">
        <v>570</v>
      </c>
      <c r="B3561">
        <v>561</v>
      </c>
      <c r="C3561" t="s">
        <v>902</v>
      </c>
      <c r="D3561">
        <v>564</v>
      </c>
      <c r="E3561" t="s">
        <v>495</v>
      </c>
      <c r="F3561" t="s">
        <v>2322</v>
      </c>
      <c r="G3561" t="s">
        <v>2327</v>
      </c>
      <c r="H3561" t="s">
        <v>2344</v>
      </c>
      <c r="I3561" t="s">
        <v>1269</v>
      </c>
      <c r="J3561">
        <v>3.7699999999999997E-2</v>
      </c>
    </row>
    <row r="3562" spans="1:10" hidden="1">
      <c r="A3562" t="s">
        <v>570</v>
      </c>
      <c r="B3562">
        <v>561</v>
      </c>
      <c r="C3562" t="s">
        <v>902</v>
      </c>
      <c r="D3562">
        <v>564</v>
      </c>
      <c r="E3562" t="s">
        <v>495</v>
      </c>
      <c r="F3562" t="s">
        <v>2322</v>
      </c>
      <c r="G3562" t="s">
        <v>2328</v>
      </c>
      <c r="H3562" t="s">
        <v>2329</v>
      </c>
      <c r="I3562" t="s">
        <v>1269</v>
      </c>
      <c r="J3562">
        <v>5.6599999999999998E-2</v>
      </c>
    </row>
    <row r="3563" spans="1:10" hidden="1">
      <c r="A3563" t="s">
        <v>570</v>
      </c>
      <c r="B3563">
        <v>561</v>
      </c>
      <c r="C3563" t="s">
        <v>902</v>
      </c>
      <c r="D3563">
        <v>564</v>
      </c>
      <c r="E3563" t="s">
        <v>495</v>
      </c>
      <c r="F3563" t="s">
        <v>2322</v>
      </c>
      <c r="G3563" t="s">
        <v>2330</v>
      </c>
      <c r="H3563" t="s">
        <v>1334</v>
      </c>
      <c r="I3563" t="s">
        <v>1269</v>
      </c>
      <c r="J3563">
        <v>0.90569999999999995</v>
      </c>
    </row>
    <row r="3564" spans="1:10" hidden="1">
      <c r="A3564" t="s">
        <v>570</v>
      </c>
      <c r="B3564">
        <v>561</v>
      </c>
      <c r="C3564" t="s">
        <v>902</v>
      </c>
      <c r="D3564">
        <v>564</v>
      </c>
      <c r="E3564" t="s">
        <v>495</v>
      </c>
      <c r="F3564" t="s">
        <v>2332</v>
      </c>
      <c r="G3564" t="s">
        <v>2333</v>
      </c>
      <c r="H3564" t="s">
        <v>1271</v>
      </c>
      <c r="I3564" t="s">
        <v>1269</v>
      </c>
      <c r="J3564">
        <v>0.49059999999999998</v>
      </c>
    </row>
    <row r="3565" spans="1:10" hidden="1">
      <c r="A3565" t="s">
        <v>570</v>
      </c>
      <c r="B3565">
        <v>561</v>
      </c>
      <c r="C3565" t="s">
        <v>902</v>
      </c>
      <c r="D3565">
        <v>564</v>
      </c>
      <c r="E3565" t="s">
        <v>495</v>
      </c>
      <c r="F3565" t="s">
        <v>2332</v>
      </c>
      <c r="G3565" t="s">
        <v>2334</v>
      </c>
      <c r="H3565" t="s">
        <v>1541</v>
      </c>
      <c r="I3565" t="s">
        <v>1269</v>
      </c>
      <c r="J3565">
        <v>0.50939999999999996</v>
      </c>
    </row>
    <row r="3566" spans="1:10" hidden="1">
      <c r="A3566" t="s">
        <v>570</v>
      </c>
      <c r="B3566">
        <v>561</v>
      </c>
      <c r="C3566" t="s">
        <v>902</v>
      </c>
      <c r="D3566">
        <v>562</v>
      </c>
      <c r="E3566" t="s">
        <v>157</v>
      </c>
      <c r="F3566" t="s">
        <v>1243</v>
      </c>
      <c r="G3566" t="s">
        <v>1243</v>
      </c>
      <c r="H3566" t="s">
        <v>1478</v>
      </c>
      <c r="I3566" t="s">
        <v>1478</v>
      </c>
      <c r="J3566">
        <v>1</v>
      </c>
    </row>
    <row r="3567" spans="1:10" hidden="1">
      <c r="A3567" t="s">
        <v>570</v>
      </c>
      <c r="B3567">
        <v>561</v>
      </c>
      <c r="C3567" t="s">
        <v>902</v>
      </c>
      <c r="D3567">
        <v>562</v>
      </c>
      <c r="E3567" t="s">
        <v>157</v>
      </c>
      <c r="F3567" t="s">
        <v>2311</v>
      </c>
      <c r="G3567" t="s">
        <v>2312</v>
      </c>
      <c r="H3567" t="s">
        <v>1250</v>
      </c>
      <c r="I3567" t="s">
        <v>1478</v>
      </c>
      <c r="J3567">
        <v>9.6199999999999994E-2</v>
      </c>
    </row>
    <row r="3568" spans="1:10" hidden="1">
      <c r="A3568" t="s">
        <v>570</v>
      </c>
      <c r="B3568">
        <v>561</v>
      </c>
      <c r="C3568" t="s">
        <v>902</v>
      </c>
      <c r="D3568">
        <v>562</v>
      </c>
      <c r="E3568" t="s">
        <v>157</v>
      </c>
      <c r="F3568" t="s">
        <v>2311</v>
      </c>
      <c r="G3568" t="s">
        <v>2313</v>
      </c>
      <c r="H3568" t="s">
        <v>1261</v>
      </c>
      <c r="I3568" t="s">
        <v>1478</v>
      </c>
      <c r="J3568">
        <v>0.21149999999999999</v>
      </c>
    </row>
    <row r="3569" spans="1:10" hidden="1">
      <c r="A3569" t="s">
        <v>570</v>
      </c>
      <c r="B3569">
        <v>561</v>
      </c>
      <c r="C3569" t="s">
        <v>902</v>
      </c>
      <c r="D3569">
        <v>562</v>
      </c>
      <c r="E3569" t="s">
        <v>157</v>
      </c>
      <c r="F3569" t="s">
        <v>2311</v>
      </c>
      <c r="G3569" t="s">
        <v>2314</v>
      </c>
      <c r="H3569" t="s">
        <v>1401</v>
      </c>
      <c r="I3569" t="s">
        <v>1478</v>
      </c>
      <c r="J3569">
        <v>0.10580000000000001</v>
      </c>
    </row>
    <row r="3570" spans="1:10" hidden="1">
      <c r="A3570" t="s">
        <v>570</v>
      </c>
      <c r="B3570">
        <v>561</v>
      </c>
      <c r="C3570" t="s">
        <v>902</v>
      </c>
      <c r="D3570">
        <v>562</v>
      </c>
      <c r="E3570" t="s">
        <v>157</v>
      </c>
      <c r="F3570" t="s">
        <v>2311</v>
      </c>
      <c r="G3570" t="s">
        <v>2315</v>
      </c>
      <c r="H3570" t="s">
        <v>1520</v>
      </c>
      <c r="I3570" t="s">
        <v>1478</v>
      </c>
      <c r="J3570">
        <v>0.1827</v>
      </c>
    </row>
    <row r="3571" spans="1:10" hidden="1">
      <c r="A3571" t="s">
        <v>570</v>
      </c>
      <c r="B3571">
        <v>561</v>
      </c>
      <c r="C3571" t="s">
        <v>902</v>
      </c>
      <c r="D3571">
        <v>562</v>
      </c>
      <c r="E3571" t="s">
        <v>157</v>
      </c>
      <c r="F3571" t="s">
        <v>2311</v>
      </c>
      <c r="G3571" t="s">
        <v>2316</v>
      </c>
      <c r="H3571" t="s">
        <v>1401</v>
      </c>
      <c r="I3571" t="s">
        <v>1478</v>
      </c>
      <c r="J3571">
        <v>0.10580000000000001</v>
      </c>
    </row>
    <row r="3572" spans="1:10" hidden="1">
      <c r="A3572" t="s">
        <v>570</v>
      </c>
      <c r="B3572">
        <v>561</v>
      </c>
      <c r="C3572" t="s">
        <v>902</v>
      </c>
      <c r="D3572">
        <v>562</v>
      </c>
      <c r="E3572" t="s">
        <v>157</v>
      </c>
      <c r="F3572" t="s">
        <v>2311</v>
      </c>
      <c r="G3572" t="s">
        <v>2318</v>
      </c>
      <c r="H3572" t="s">
        <v>1298</v>
      </c>
      <c r="I3572" t="s">
        <v>1478</v>
      </c>
      <c r="J3572">
        <v>0.14419999999999999</v>
      </c>
    </row>
    <row r="3573" spans="1:10" hidden="1">
      <c r="A3573" t="s">
        <v>570</v>
      </c>
      <c r="B3573">
        <v>561</v>
      </c>
      <c r="C3573" t="s">
        <v>902</v>
      </c>
      <c r="D3573">
        <v>562</v>
      </c>
      <c r="E3573" t="s">
        <v>157</v>
      </c>
      <c r="F3573" t="s">
        <v>2311</v>
      </c>
      <c r="G3573" t="s">
        <v>2319</v>
      </c>
      <c r="H3573" t="s">
        <v>1591</v>
      </c>
      <c r="I3573" t="s">
        <v>1478</v>
      </c>
      <c r="J3573">
        <v>0.15379999999999999</v>
      </c>
    </row>
    <row r="3574" spans="1:10" hidden="1">
      <c r="A3574" t="s">
        <v>570</v>
      </c>
      <c r="B3574">
        <v>561</v>
      </c>
      <c r="C3574" t="s">
        <v>902</v>
      </c>
      <c r="D3574">
        <v>562</v>
      </c>
      <c r="E3574" t="s">
        <v>157</v>
      </c>
      <c r="F3574" t="s">
        <v>2320</v>
      </c>
      <c r="G3574" t="s">
        <v>2321</v>
      </c>
      <c r="H3574" t="s">
        <v>1279</v>
      </c>
      <c r="I3574" t="s">
        <v>1478</v>
      </c>
      <c r="J3574">
        <v>0.63460000000000005</v>
      </c>
    </row>
    <row r="3575" spans="1:10" hidden="1">
      <c r="A3575" t="s">
        <v>570</v>
      </c>
      <c r="B3575">
        <v>561</v>
      </c>
      <c r="C3575" t="s">
        <v>902</v>
      </c>
      <c r="D3575">
        <v>562</v>
      </c>
      <c r="E3575" t="s">
        <v>157</v>
      </c>
      <c r="F3575" t="s">
        <v>2320</v>
      </c>
      <c r="G3575" t="s">
        <v>2298</v>
      </c>
      <c r="H3575" t="s">
        <v>1520</v>
      </c>
      <c r="I3575" t="s">
        <v>1478</v>
      </c>
      <c r="J3575">
        <v>0.1827</v>
      </c>
    </row>
    <row r="3576" spans="1:10" hidden="1">
      <c r="A3576" t="s">
        <v>570</v>
      </c>
      <c r="B3576">
        <v>561</v>
      </c>
      <c r="C3576" t="s">
        <v>902</v>
      </c>
      <c r="D3576">
        <v>562</v>
      </c>
      <c r="E3576" t="s">
        <v>157</v>
      </c>
      <c r="F3576" t="s">
        <v>2322</v>
      </c>
      <c r="G3576" t="s">
        <v>2326</v>
      </c>
      <c r="H3576" t="s">
        <v>2335</v>
      </c>
      <c r="I3576" t="s">
        <v>1478</v>
      </c>
      <c r="J3576">
        <v>3.85E-2</v>
      </c>
    </row>
    <row r="3577" spans="1:10" hidden="1">
      <c r="A3577" t="s">
        <v>570</v>
      </c>
      <c r="B3577">
        <v>561</v>
      </c>
      <c r="C3577" t="s">
        <v>902</v>
      </c>
      <c r="D3577">
        <v>562</v>
      </c>
      <c r="E3577" t="s">
        <v>157</v>
      </c>
      <c r="F3577" t="s">
        <v>2322</v>
      </c>
      <c r="G3577" t="s">
        <v>2327</v>
      </c>
      <c r="H3577" t="s">
        <v>2324</v>
      </c>
      <c r="I3577" t="s">
        <v>1478</v>
      </c>
      <c r="J3577">
        <v>9.5999999999999992E-3</v>
      </c>
    </row>
    <row r="3578" spans="1:10" hidden="1">
      <c r="A3578" t="s">
        <v>570</v>
      </c>
      <c r="B3578">
        <v>561</v>
      </c>
      <c r="C3578" t="s">
        <v>902</v>
      </c>
      <c r="D3578">
        <v>562</v>
      </c>
      <c r="E3578" t="s">
        <v>157</v>
      </c>
      <c r="F3578" t="s">
        <v>2322</v>
      </c>
      <c r="G3578" t="s">
        <v>2328</v>
      </c>
      <c r="H3578" t="s">
        <v>1312</v>
      </c>
      <c r="I3578" t="s">
        <v>1478</v>
      </c>
      <c r="J3578">
        <v>4.8099999999999997E-2</v>
      </c>
    </row>
    <row r="3579" spans="1:10" hidden="1">
      <c r="A3579" t="s">
        <v>570</v>
      </c>
      <c r="B3579">
        <v>561</v>
      </c>
      <c r="C3579" t="s">
        <v>902</v>
      </c>
      <c r="D3579">
        <v>562</v>
      </c>
      <c r="E3579" t="s">
        <v>157</v>
      </c>
      <c r="F3579" t="s">
        <v>2322</v>
      </c>
      <c r="G3579" t="s">
        <v>2330</v>
      </c>
      <c r="H3579" t="s">
        <v>1342</v>
      </c>
      <c r="I3579" t="s">
        <v>1478</v>
      </c>
      <c r="J3579">
        <v>0.90380000000000005</v>
      </c>
    </row>
    <row r="3580" spans="1:10" hidden="1">
      <c r="A3580" t="s">
        <v>570</v>
      </c>
      <c r="B3580">
        <v>561</v>
      </c>
      <c r="C3580" t="s">
        <v>902</v>
      </c>
      <c r="D3580">
        <v>562</v>
      </c>
      <c r="E3580" t="s">
        <v>157</v>
      </c>
      <c r="F3580" t="s">
        <v>2332</v>
      </c>
      <c r="G3580" t="s">
        <v>2333</v>
      </c>
      <c r="H3580" t="s">
        <v>1351</v>
      </c>
      <c r="I3580" t="s">
        <v>1478</v>
      </c>
      <c r="J3580">
        <v>0.45190000000000002</v>
      </c>
    </row>
    <row r="3581" spans="1:10" hidden="1">
      <c r="A3581" t="s">
        <v>570</v>
      </c>
      <c r="B3581">
        <v>561</v>
      </c>
      <c r="C3581" t="s">
        <v>902</v>
      </c>
      <c r="D3581">
        <v>562</v>
      </c>
      <c r="E3581" t="s">
        <v>157</v>
      </c>
      <c r="F3581" t="s">
        <v>2332</v>
      </c>
      <c r="G3581" t="s">
        <v>2334</v>
      </c>
      <c r="H3581" t="s">
        <v>1321</v>
      </c>
      <c r="I3581" t="s">
        <v>1478</v>
      </c>
      <c r="J3581">
        <v>0.54810000000000003</v>
      </c>
    </row>
    <row r="3582" spans="1:10" hidden="1">
      <c r="A3582" t="s">
        <v>570</v>
      </c>
      <c r="B3582">
        <v>561</v>
      </c>
      <c r="C3582" t="s">
        <v>902</v>
      </c>
      <c r="D3582">
        <v>568</v>
      </c>
      <c r="E3582" t="s">
        <v>160</v>
      </c>
      <c r="F3582" t="s">
        <v>1243</v>
      </c>
      <c r="G3582" t="s">
        <v>1243</v>
      </c>
      <c r="H3582" t="s">
        <v>1488</v>
      </c>
      <c r="I3582" t="s">
        <v>1488</v>
      </c>
      <c r="J3582">
        <v>1</v>
      </c>
    </row>
    <row r="3583" spans="1:10" hidden="1">
      <c r="A3583" t="s">
        <v>570</v>
      </c>
      <c r="B3583">
        <v>561</v>
      </c>
      <c r="C3583" t="s">
        <v>902</v>
      </c>
      <c r="D3583">
        <v>568</v>
      </c>
      <c r="E3583" t="s">
        <v>160</v>
      </c>
      <c r="F3583" t="s">
        <v>2311</v>
      </c>
      <c r="G3583" t="s">
        <v>2312</v>
      </c>
      <c r="H3583" t="s">
        <v>1281</v>
      </c>
      <c r="I3583" t="s">
        <v>1488</v>
      </c>
      <c r="J3583">
        <v>0.19070000000000001</v>
      </c>
    </row>
    <row r="3584" spans="1:10" hidden="1">
      <c r="A3584" t="s">
        <v>570</v>
      </c>
      <c r="B3584">
        <v>561</v>
      </c>
      <c r="C3584" t="s">
        <v>902</v>
      </c>
      <c r="D3584">
        <v>568</v>
      </c>
      <c r="E3584" t="s">
        <v>160</v>
      </c>
      <c r="F3584" t="s">
        <v>2311</v>
      </c>
      <c r="G3584" t="s">
        <v>2313</v>
      </c>
      <c r="H3584" t="s">
        <v>1251</v>
      </c>
      <c r="I3584" t="s">
        <v>1488</v>
      </c>
      <c r="J3584">
        <v>0.16739999999999999</v>
      </c>
    </row>
    <row r="3585" spans="1:10" hidden="1">
      <c r="A3585" t="s">
        <v>570</v>
      </c>
      <c r="B3585">
        <v>561</v>
      </c>
      <c r="C3585" t="s">
        <v>902</v>
      </c>
      <c r="D3585">
        <v>568</v>
      </c>
      <c r="E3585" t="s">
        <v>160</v>
      </c>
      <c r="F3585" t="s">
        <v>2311</v>
      </c>
      <c r="G3585" t="s">
        <v>2314</v>
      </c>
      <c r="H3585" t="s">
        <v>1273</v>
      </c>
      <c r="I3585" t="s">
        <v>1488</v>
      </c>
      <c r="J3585">
        <v>0.1721</v>
      </c>
    </row>
    <row r="3586" spans="1:10" hidden="1">
      <c r="A3586" t="s">
        <v>570</v>
      </c>
      <c r="B3586">
        <v>561</v>
      </c>
      <c r="C3586" t="s">
        <v>902</v>
      </c>
      <c r="D3586">
        <v>568</v>
      </c>
      <c r="E3586" t="s">
        <v>160</v>
      </c>
      <c r="F3586" t="s">
        <v>2311</v>
      </c>
      <c r="G3586" t="s">
        <v>2315</v>
      </c>
      <c r="H3586" t="s">
        <v>1411</v>
      </c>
      <c r="I3586" t="s">
        <v>1488</v>
      </c>
      <c r="J3586">
        <v>0.1535</v>
      </c>
    </row>
    <row r="3587" spans="1:10" hidden="1">
      <c r="A3587" t="s">
        <v>570</v>
      </c>
      <c r="B3587">
        <v>561</v>
      </c>
      <c r="C3587" t="s">
        <v>902</v>
      </c>
      <c r="D3587">
        <v>568</v>
      </c>
      <c r="E3587" t="s">
        <v>160</v>
      </c>
      <c r="F3587" t="s">
        <v>2311</v>
      </c>
      <c r="G3587" t="s">
        <v>2316</v>
      </c>
      <c r="H3587" t="s">
        <v>1273</v>
      </c>
      <c r="I3587" t="s">
        <v>1488</v>
      </c>
      <c r="J3587">
        <v>0.1721</v>
      </c>
    </row>
    <row r="3588" spans="1:10" hidden="1">
      <c r="A3588" t="s">
        <v>570</v>
      </c>
      <c r="B3588">
        <v>561</v>
      </c>
      <c r="C3588" t="s">
        <v>902</v>
      </c>
      <c r="D3588">
        <v>568</v>
      </c>
      <c r="E3588" t="s">
        <v>160</v>
      </c>
      <c r="F3588" t="s">
        <v>2311</v>
      </c>
      <c r="G3588" t="s">
        <v>2318</v>
      </c>
      <c r="H3588" t="s">
        <v>1399</v>
      </c>
      <c r="I3588" t="s">
        <v>1488</v>
      </c>
      <c r="J3588">
        <v>0.14419999999999999</v>
      </c>
    </row>
    <row r="3589" spans="1:10" hidden="1">
      <c r="A3589" t="s">
        <v>570</v>
      </c>
      <c r="B3589">
        <v>561</v>
      </c>
      <c r="C3589" t="s">
        <v>902</v>
      </c>
      <c r="D3589">
        <v>568</v>
      </c>
      <c r="E3589" t="s">
        <v>160</v>
      </c>
      <c r="F3589" t="s">
        <v>2320</v>
      </c>
      <c r="G3589" t="s">
        <v>2321</v>
      </c>
      <c r="H3589" t="s">
        <v>1407</v>
      </c>
      <c r="I3589" t="s">
        <v>1488</v>
      </c>
      <c r="J3589">
        <v>0.60470000000000002</v>
      </c>
    </row>
    <row r="3590" spans="1:10" hidden="1">
      <c r="A3590" t="s">
        <v>570</v>
      </c>
      <c r="B3590">
        <v>561</v>
      </c>
      <c r="C3590" t="s">
        <v>902</v>
      </c>
      <c r="D3590">
        <v>568</v>
      </c>
      <c r="E3590" t="s">
        <v>160</v>
      </c>
      <c r="F3590" t="s">
        <v>2320</v>
      </c>
      <c r="G3590" t="s">
        <v>2339</v>
      </c>
      <c r="H3590" t="s">
        <v>1401</v>
      </c>
      <c r="I3590" t="s">
        <v>1488</v>
      </c>
      <c r="J3590">
        <v>5.1200000000000002E-2</v>
      </c>
    </row>
    <row r="3591" spans="1:10" hidden="1">
      <c r="A3591" t="s">
        <v>570</v>
      </c>
      <c r="B3591">
        <v>561</v>
      </c>
      <c r="C3591" t="s">
        <v>902</v>
      </c>
      <c r="D3591">
        <v>568</v>
      </c>
      <c r="E3591" t="s">
        <v>160</v>
      </c>
      <c r="F3591" t="s">
        <v>2320</v>
      </c>
      <c r="G3591" t="s">
        <v>2298</v>
      </c>
      <c r="H3591" t="s">
        <v>1334</v>
      </c>
      <c r="I3591" t="s">
        <v>1488</v>
      </c>
      <c r="J3591">
        <v>0.2233</v>
      </c>
    </row>
    <row r="3592" spans="1:10" hidden="1">
      <c r="A3592" t="s">
        <v>570</v>
      </c>
      <c r="B3592">
        <v>561</v>
      </c>
      <c r="C3592" t="s">
        <v>902</v>
      </c>
      <c r="D3592">
        <v>568</v>
      </c>
      <c r="E3592" t="s">
        <v>160</v>
      </c>
      <c r="F3592" t="s">
        <v>2322</v>
      </c>
      <c r="G3592" t="s">
        <v>2325</v>
      </c>
      <c r="H3592" t="s">
        <v>2344</v>
      </c>
      <c r="I3592" t="s">
        <v>1488</v>
      </c>
      <c r="J3592">
        <v>9.2999999999999992E-3</v>
      </c>
    </row>
    <row r="3593" spans="1:10" hidden="1">
      <c r="A3593" t="s">
        <v>570</v>
      </c>
      <c r="B3593">
        <v>561</v>
      </c>
      <c r="C3593" t="s">
        <v>902</v>
      </c>
      <c r="D3593">
        <v>568</v>
      </c>
      <c r="E3593" t="s">
        <v>160</v>
      </c>
      <c r="F3593" t="s">
        <v>2322</v>
      </c>
      <c r="G3593" t="s">
        <v>2326</v>
      </c>
      <c r="H3593" t="s">
        <v>2324</v>
      </c>
      <c r="I3593" t="s">
        <v>1488</v>
      </c>
      <c r="J3593">
        <v>4.7000000000000002E-3</v>
      </c>
    </row>
    <row r="3594" spans="1:10" hidden="1">
      <c r="A3594" t="s">
        <v>570</v>
      </c>
      <c r="B3594">
        <v>561</v>
      </c>
      <c r="C3594" t="s">
        <v>902</v>
      </c>
      <c r="D3594">
        <v>568</v>
      </c>
      <c r="E3594" t="s">
        <v>160</v>
      </c>
      <c r="F3594" t="s">
        <v>2322</v>
      </c>
      <c r="G3594" t="s">
        <v>2327</v>
      </c>
      <c r="H3594" t="s">
        <v>1250</v>
      </c>
      <c r="I3594" t="s">
        <v>1488</v>
      </c>
      <c r="J3594">
        <v>4.65E-2</v>
      </c>
    </row>
    <row r="3595" spans="1:10" hidden="1">
      <c r="A3595" t="s">
        <v>570</v>
      </c>
      <c r="B3595">
        <v>561</v>
      </c>
      <c r="C3595" t="s">
        <v>902</v>
      </c>
      <c r="D3595">
        <v>568</v>
      </c>
      <c r="E3595" t="s">
        <v>160</v>
      </c>
      <c r="F3595" t="s">
        <v>2322</v>
      </c>
      <c r="G3595" t="s">
        <v>2328</v>
      </c>
      <c r="H3595" t="s">
        <v>1312</v>
      </c>
      <c r="I3595" t="s">
        <v>1488</v>
      </c>
      <c r="J3595">
        <v>2.3300000000000001E-2</v>
      </c>
    </row>
    <row r="3596" spans="1:10" hidden="1">
      <c r="A3596" t="s">
        <v>570</v>
      </c>
      <c r="B3596">
        <v>561</v>
      </c>
      <c r="C3596" t="s">
        <v>902</v>
      </c>
      <c r="D3596">
        <v>568</v>
      </c>
      <c r="E3596" t="s">
        <v>160</v>
      </c>
      <c r="F3596" t="s">
        <v>2322</v>
      </c>
      <c r="G3596" t="s">
        <v>2330</v>
      </c>
      <c r="H3596" t="s">
        <v>1274</v>
      </c>
      <c r="I3596" t="s">
        <v>1488</v>
      </c>
      <c r="J3596">
        <v>0.9163</v>
      </c>
    </row>
    <row r="3597" spans="1:10" hidden="1">
      <c r="A3597" t="s">
        <v>570</v>
      </c>
      <c r="B3597">
        <v>561</v>
      </c>
      <c r="C3597" t="s">
        <v>902</v>
      </c>
      <c r="D3597">
        <v>568</v>
      </c>
      <c r="E3597" t="s">
        <v>160</v>
      </c>
      <c r="F3597" t="s">
        <v>2332</v>
      </c>
      <c r="G3597" t="s">
        <v>2333</v>
      </c>
      <c r="H3597" t="s">
        <v>1353</v>
      </c>
      <c r="I3597" t="s">
        <v>1488</v>
      </c>
      <c r="J3597">
        <v>0.41860000000000003</v>
      </c>
    </row>
    <row r="3598" spans="1:10" hidden="1">
      <c r="A3598" t="s">
        <v>570</v>
      </c>
      <c r="B3598">
        <v>561</v>
      </c>
      <c r="C3598" t="s">
        <v>902</v>
      </c>
      <c r="D3598">
        <v>568</v>
      </c>
      <c r="E3598" t="s">
        <v>160</v>
      </c>
      <c r="F3598" t="s">
        <v>2332</v>
      </c>
      <c r="G3598" t="s">
        <v>2334</v>
      </c>
      <c r="H3598" t="s">
        <v>1301</v>
      </c>
      <c r="I3598" t="s">
        <v>1488</v>
      </c>
      <c r="J3598">
        <v>0.58140000000000003</v>
      </c>
    </row>
    <row r="3599" spans="1:10" hidden="1">
      <c r="A3599" t="s">
        <v>570</v>
      </c>
      <c r="B3599">
        <v>561</v>
      </c>
      <c r="C3599" t="s">
        <v>902</v>
      </c>
      <c r="D3599">
        <v>567</v>
      </c>
      <c r="E3599" t="s">
        <v>87</v>
      </c>
      <c r="F3599" t="s">
        <v>1243</v>
      </c>
      <c r="G3599" t="s">
        <v>1243</v>
      </c>
      <c r="H3599" t="s">
        <v>1489</v>
      </c>
      <c r="I3599" t="s">
        <v>1489</v>
      </c>
      <c r="J3599">
        <v>1</v>
      </c>
    </row>
    <row r="3600" spans="1:10" hidden="1">
      <c r="A3600" t="s">
        <v>570</v>
      </c>
      <c r="B3600">
        <v>561</v>
      </c>
      <c r="C3600" t="s">
        <v>902</v>
      </c>
      <c r="D3600">
        <v>567</v>
      </c>
      <c r="E3600" t="s">
        <v>87</v>
      </c>
      <c r="F3600" t="s">
        <v>2311</v>
      </c>
      <c r="G3600" t="s">
        <v>2343</v>
      </c>
      <c r="H3600" t="s">
        <v>1279</v>
      </c>
      <c r="I3600" t="s">
        <v>1489</v>
      </c>
      <c r="J3600">
        <v>0.2374</v>
      </c>
    </row>
    <row r="3601" spans="1:10" hidden="1">
      <c r="A3601" t="s">
        <v>570</v>
      </c>
      <c r="B3601">
        <v>561</v>
      </c>
      <c r="C3601" t="s">
        <v>902</v>
      </c>
      <c r="D3601">
        <v>567</v>
      </c>
      <c r="E3601" t="s">
        <v>87</v>
      </c>
      <c r="F3601" t="s">
        <v>2311</v>
      </c>
      <c r="G3601" t="s">
        <v>1250</v>
      </c>
      <c r="H3601" t="s">
        <v>1382</v>
      </c>
      <c r="I3601" t="s">
        <v>1489</v>
      </c>
      <c r="J3601">
        <v>0.29139999999999999</v>
      </c>
    </row>
    <row r="3602" spans="1:10" hidden="1">
      <c r="A3602" t="s">
        <v>570</v>
      </c>
      <c r="B3602">
        <v>561</v>
      </c>
      <c r="C3602" t="s">
        <v>902</v>
      </c>
      <c r="D3602">
        <v>567</v>
      </c>
      <c r="E3602" t="s">
        <v>87</v>
      </c>
      <c r="F3602" t="s">
        <v>2311</v>
      </c>
      <c r="G3602" t="s">
        <v>1401</v>
      </c>
      <c r="H3602" t="s">
        <v>1269</v>
      </c>
      <c r="I3602" t="s">
        <v>1489</v>
      </c>
      <c r="J3602">
        <v>0.19059999999999999</v>
      </c>
    </row>
    <row r="3603" spans="1:10" hidden="1">
      <c r="A3603" t="s">
        <v>570</v>
      </c>
      <c r="B3603">
        <v>561</v>
      </c>
      <c r="C3603" t="s">
        <v>902</v>
      </c>
      <c r="D3603">
        <v>567</v>
      </c>
      <c r="E3603" t="s">
        <v>87</v>
      </c>
      <c r="F3603" t="s">
        <v>2311</v>
      </c>
      <c r="G3603" t="s">
        <v>1357</v>
      </c>
      <c r="H3603" t="s">
        <v>1408</v>
      </c>
      <c r="I3603" t="s">
        <v>1489</v>
      </c>
      <c r="J3603">
        <v>0.28060000000000002</v>
      </c>
    </row>
    <row r="3604" spans="1:10" hidden="1">
      <c r="A3604" t="s">
        <v>570</v>
      </c>
      <c r="B3604">
        <v>561</v>
      </c>
      <c r="C3604" t="s">
        <v>902</v>
      </c>
      <c r="D3604">
        <v>567</v>
      </c>
      <c r="E3604" t="s">
        <v>87</v>
      </c>
      <c r="F3604" t="s">
        <v>2320</v>
      </c>
      <c r="G3604" t="s">
        <v>2321</v>
      </c>
      <c r="H3604" t="s">
        <v>1259</v>
      </c>
      <c r="I3604" t="s">
        <v>1489</v>
      </c>
      <c r="J3604">
        <v>0.52880000000000005</v>
      </c>
    </row>
    <row r="3605" spans="1:10" hidden="1">
      <c r="A3605" t="s">
        <v>570</v>
      </c>
      <c r="B3605">
        <v>561</v>
      </c>
      <c r="C3605" t="s">
        <v>902</v>
      </c>
      <c r="D3605">
        <v>567</v>
      </c>
      <c r="E3605" t="s">
        <v>87</v>
      </c>
      <c r="F3605" t="s">
        <v>2320</v>
      </c>
      <c r="G3605" t="s">
        <v>2338</v>
      </c>
      <c r="H3605" t="s">
        <v>1249</v>
      </c>
      <c r="I3605" t="s">
        <v>1489</v>
      </c>
      <c r="J3605">
        <v>8.9899999999999994E-2</v>
      </c>
    </row>
    <row r="3606" spans="1:10" hidden="1">
      <c r="A3606" t="s">
        <v>570</v>
      </c>
      <c r="B3606">
        <v>561</v>
      </c>
      <c r="C3606" t="s">
        <v>902</v>
      </c>
      <c r="D3606">
        <v>567</v>
      </c>
      <c r="E3606" t="s">
        <v>87</v>
      </c>
      <c r="F3606" t="s">
        <v>2320</v>
      </c>
      <c r="G3606" t="s">
        <v>2298</v>
      </c>
      <c r="H3606" t="s">
        <v>1331</v>
      </c>
      <c r="I3606" t="s">
        <v>1489</v>
      </c>
      <c r="J3606">
        <v>0.16189999999999999</v>
      </c>
    </row>
    <row r="3607" spans="1:10" hidden="1">
      <c r="A3607" t="s">
        <v>570</v>
      </c>
      <c r="B3607">
        <v>561</v>
      </c>
      <c r="C3607" t="s">
        <v>902</v>
      </c>
      <c r="D3607">
        <v>567</v>
      </c>
      <c r="E3607" t="s">
        <v>87</v>
      </c>
      <c r="F3607" t="s">
        <v>2322</v>
      </c>
      <c r="G3607" t="s">
        <v>2325</v>
      </c>
      <c r="H3607" t="s">
        <v>2324</v>
      </c>
      <c r="I3607" t="s">
        <v>1489</v>
      </c>
      <c r="J3607">
        <v>3.5999999999999999E-3</v>
      </c>
    </row>
    <row r="3608" spans="1:10" hidden="1">
      <c r="A3608" t="s">
        <v>570</v>
      </c>
      <c r="B3608">
        <v>561</v>
      </c>
      <c r="C3608" t="s">
        <v>902</v>
      </c>
      <c r="D3608">
        <v>567</v>
      </c>
      <c r="E3608" t="s">
        <v>87</v>
      </c>
      <c r="F3608" t="s">
        <v>2322</v>
      </c>
      <c r="G3608" t="s">
        <v>2326</v>
      </c>
      <c r="H3608" t="s">
        <v>2324</v>
      </c>
      <c r="I3608" t="s">
        <v>1489</v>
      </c>
      <c r="J3608">
        <v>3.5999999999999999E-3</v>
      </c>
    </row>
    <row r="3609" spans="1:10" hidden="1">
      <c r="A3609" t="s">
        <v>570</v>
      </c>
      <c r="B3609">
        <v>561</v>
      </c>
      <c r="C3609" t="s">
        <v>902</v>
      </c>
      <c r="D3609">
        <v>567</v>
      </c>
      <c r="E3609" t="s">
        <v>87</v>
      </c>
      <c r="F3609" t="s">
        <v>2322</v>
      </c>
      <c r="G3609" t="s">
        <v>2327</v>
      </c>
      <c r="H3609" t="s">
        <v>1248</v>
      </c>
      <c r="I3609" t="s">
        <v>1489</v>
      </c>
      <c r="J3609">
        <v>2.1600000000000001E-2</v>
      </c>
    </row>
    <row r="3610" spans="1:10" hidden="1">
      <c r="A3610" t="s">
        <v>570</v>
      </c>
      <c r="B3610">
        <v>561</v>
      </c>
      <c r="C3610" t="s">
        <v>902</v>
      </c>
      <c r="D3610">
        <v>567</v>
      </c>
      <c r="E3610" t="s">
        <v>87</v>
      </c>
      <c r="F3610" t="s">
        <v>2322</v>
      </c>
      <c r="G3610" t="s">
        <v>2328</v>
      </c>
      <c r="H3610" t="s">
        <v>2329</v>
      </c>
      <c r="I3610" t="s">
        <v>1489</v>
      </c>
      <c r="J3610">
        <v>1.0800000000000001E-2</v>
      </c>
    </row>
    <row r="3611" spans="1:10" hidden="1">
      <c r="A3611" t="s">
        <v>570</v>
      </c>
      <c r="B3611">
        <v>561</v>
      </c>
      <c r="C3611" t="s">
        <v>902</v>
      </c>
      <c r="D3611">
        <v>567</v>
      </c>
      <c r="E3611" t="s">
        <v>87</v>
      </c>
      <c r="F3611" t="s">
        <v>2322</v>
      </c>
      <c r="G3611" t="s">
        <v>2330</v>
      </c>
      <c r="H3611" t="s">
        <v>1598</v>
      </c>
      <c r="I3611" t="s">
        <v>1489</v>
      </c>
      <c r="J3611">
        <v>0.96040000000000003</v>
      </c>
    </row>
    <row r="3612" spans="1:10" hidden="1">
      <c r="A3612" t="s">
        <v>570</v>
      </c>
      <c r="B3612">
        <v>561</v>
      </c>
      <c r="C3612" t="s">
        <v>902</v>
      </c>
      <c r="D3612">
        <v>567</v>
      </c>
      <c r="E3612" t="s">
        <v>87</v>
      </c>
      <c r="F3612" t="s">
        <v>2332</v>
      </c>
      <c r="G3612" t="s">
        <v>2333</v>
      </c>
      <c r="H3612" t="s">
        <v>1593</v>
      </c>
      <c r="I3612" t="s">
        <v>1489</v>
      </c>
      <c r="J3612">
        <v>0.5252</v>
      </c>
    </row>
    <row r="3613" spans="1:10" hidden="1">
      <c r="A3613" t="s">
        <v>570</v>
      </c>
      <c r="B3613">
        <v>561</v>
      </c>
      <c r="C3613" t="s">
        <v>902</v>
      </c>
      <c r="D3613">
        <v>567</v>
      </c>
      <c r="E3613" t="s">
        <v>87</v>
      </c>
      <c r="F3613" t="s">
        <v>2332</v>
      </c>
      <c r="G3613" t="s">
        <v>2334</v>
      </c>
      <c r="H3613" t="s">
        <v>1640</v>
      </c>
      <c r="I3613" t="s">
        <v>1489</v>
      </c>
      <c r="J3613">
        <v>0.4748</v>
      </c>
    </row>
    <row r="3614" spans="1:10" hidden="1">
      <c r="A3614" t="s">
        <v>570</v>
      </c>
      <c r="B3614">
        <v>561</v>
      </c>
      <c r="C3614" t="s">
        <v>902</v>
      </c>
      <c r="D3614">
        <v>569</v>
      </c>
      <c r="E3614" t="s">
        <v>192</v>
      </c>
      <c r="F3614" t="s">
        <v>1243</v>
      </c>
      <c r="G3614" t="s">
        <v>1243</v>
      </c>
      <c r="H3614" t="s">
        <v>1247</v>
      </c>
      <c r="I3614" t="s">
        <v>1247</v>
      </c>
      <c r="J3614">
        <v>1</v>
      </c>
    </row>
    <row r="3615" spans="1:10" hidden="1">
      <c r="A3615" t="s">
        <v>570</v>
      </c>
      <c r="B3615">
        <v>561</v>
      </c>
      <c r="C3615" t="s">
        <v>902</v>
      </c>
      <c r="D3615">
        <v>569</v>
      </c>
      <c r="E3615" t="s">
        <v>192</v>
      </c>
      <c r="F3615" t="s">
        <v>2311</v>
      </c>
      <c r="G3615" t="s">
        <v>2317</v>
      </c>
      <c r="H3615" t="s">
        <v>1267</v>
      </c>
      <c r="I3615" t="s">
        <v>1247</v>
      </c>
      <c r="J3615">
        <v>0.33040000000000003</v>
      </c>
    </row>
    <row r="3616" spans="1:10" hidden="1">
      <c r="A3616" t="s">
        <v>570</v>
      </c>
      <c r="B3616">
        <v>561</v>
      </c>
      <c r="C3616" t="s">
        <v>902</v>
      </c>
      <c r="D3616">
        <v>569</v>
      </c>
      <c r="E3616" t="s">
        <v>192</v>
      </c>
      <c r="F3616" t="s">
        <v>2311</v>
      </c>
      <c r="G3616" t="s">
        <v>2336</v>
      </c>
      <c r="H3616" t="s">
        <v>1315</v>
      </c>
      <c r="I3616" t="s">
        <v>1247</v>
      </c>
      <c r="J3616">
        <v>0.313</v>
      </c>
    </row>
    <row r="3617" spans="1:10" hidden="1">
      <c r="A3617" t="s">
        <v>570</v>
      </c>
      <c r="B3617">
        <v>561</v>
      </c>
      <c r="C3617" t="s">
        <v>902</v>
      </c>
      <c r="D3617">
        <v>569</v>
      </c>
      <c r="E3617" t="s">
        <v>192</v>
      </c>
      <c r="F3617" t="s">
        <v>2311</v>
      </c>
      <c r="G3617" t="s">
        <v>2337</v>
      </c>
      <c r="H3617" t="s">
        <v>1602</v>
      </c>
      <c r="I3617" t="s">
        <v>1247</v>
      </c>
      <c r="J3617">
        <v>0.35649999999999998</v>
      </c>
    </row>
    <row r="3618" spans="1:10" hidden="1">
      <c r="A3618" t="s">
        <v>570</v>
      </c>
      <c r="B3618">
        <v>561</v>
      </c>
      <c r="C3618" t="s">
        <v>902</v>
      </c>
      <c r="D3618">
        <v>569</v>
      </c>
      <c r="E3618" t="s">
        <v>192</v>
      </c>
      <c r="F3618" t="s">
        <v>2320</v>
      </c>
      <c r="G3618" t="s">
        <v>2321</v>
      </c>
      <c r="H3618" t="s">
        <v>1407</v>
      </c>
      <c r="I3618" t="s">
        <v>1247</v>
      </c>
      <c r="J3618">
        <v>0.56520000000000004</v>
      </c>
    </row>
    <row r="3619" spans="1:10" hidden="1">
      <c r="A3619" t="s">
        <v>570</v>
      </c>
      <c r="B3619">
        <v>561</v>
      </c>
      <c r="C3619" t="s">
        <v>902</v>
      </c>
      <c r="D3619">
        <v>569</v>
      </c>
      <c r="E3619" t="s">
        <v>192</v>
      </c>
      <c r="F3619" t="s">
        <v>2320</v>
      </c>
      <c r="G3619" t="s">
        <v>2338</v>
      </c>
      <c r="H3619" t="s">
        <v>1250</v>
      </c>
      <c r="I3619" t="s">
        <v>1247</v>
      </c>
      <c r="J3619">
        <v>4.3499999999999997E-2</v>
      </c>
    </row>
    <row r="3620" spans="1:10" hidden="1">
      <c r="A3620" t="s">
        <v>570</v>
      </c>
      <c r="B3620">
        <v>561</v>
      </c>
      <c r="C3620" t="s">
        <v>902</v>
      </c>
      <c r="D3620">
        <v>569</v>
      </c>
      <c r="E3620" t="s">
        <v>192</v>
      </c>
      <c r="F3620" t="s">
        <v>2320</v>
      </c>
      <c r="G3620" t="s">
        <v>2298</v>
      </c>
      <c r="H3620" t="s">
        <v>1419</v>
      </c>
      <c r="I3620" t="s">
        <v>1247</v>
      </c>
      <c r="J3620">
        <v>0.23910000000000001</v>
      </c>
    </row>
    <row r="3621" spans="1:10" hidden="1">
      <c r="A3621" t="s">
        <v>570</v>
      </c>
      <c r="B3621">
        <v>561</v>
      </c>
      <c r="C3621" t="s">
        <v>902</v>
      </c>
      <c r="D3621">
        <v>569</v>
      </c>
      <c r="E3621" t="s">
        <v>192</v>
      </c>
      <c r="F3621" t="s">
        <v>2322</v>
      </c>
      <c r="G3621" t="s">
        <v>2323</v>
      </c>
      <c r="H3621" t="s">
        <v>2324</v>
      </c>
      <c r="I3621" t="s">
        <v>1247</v>
      </c>
      <c r="J3621">
        <v>4.3E-3</v>
      </c>
    </row>
    <row r="3622" spans="1:10" hidden="1">
      <c r="A3622" t="s">
        <v>570</v>
      </c>
      <c r="B3622">
        <v>561</v>
      </c>
      <c r="C3622" t="s">
        <v>902</v>
      </c>
      <c r="D3622">
        <v>569</v>
      </c>
      <c r="E3622" t="s">
        <v>192</v>
      </c>
      <c r="F3622" t="s">
        <v>2322</v>
      </c>
      <c r="G3622" t="s">
        <v>2327</v>
      </c>
      <c r="H3622" t="s">
        <v>2329</v>
      </c>
      <c r="I3622" t="s">
        <v>1247</v>
      </c>
      <c r="J3622">
        <v>1.2999999999999999E-2</v>
      </c>
    </row>
    <row r="3623" spans="1:10" hidden="1">
      <c r="A3623" t="s">
        <v>570</v>
      </c>
      <c r="B3623">
        <v>561</v>
      </c>
      <c r="C3623" t="s">
        <v>902</v>
      </c>
      <c r="D3623">
        <v>569</v>
      </c>
      <c r="E3623" t="s">
        <v>192</v>
      </c>
      <c r="F3623" t="s">
        <v>2322</v>
      </c>
      <c r="G3623" t="s">
        <v>2328</v>
      </c>
      <c r="H3623" t="s">
        <v>1357</v>
      </c>
      <c r="I3623" t="s">
        <v>1247</v>
      </c>
      <c r="J3623">
        <v>5.2200000000000003E-2</v>
      </c>
    </row>
    <row r="3624" spans="1:10" hidden="1">
      <c r="A3624" t="s">
        <v>570</v>
      </c>
      <c r="B3624">
        <v>561</v>
      </c>
      <c r="C3624" t="s">
        <v>902</v>
      </c>
      <c r="D3624">
        <v>569</v>
      </c>
      <c r="E3624" t="s">
        <v>192</v>
      </c>
      <c r="F3624" t="s">
        <v>2322</v>
      </c>
      <c r="G3624" t="s">
        <v>2330</v>
      </c>
      <c r="H3624" t="s">
        <v>2479</v>
      </c>
      <c r="I3624" t="s">
        <v>1247</v>
      </c>
      <c r="J3624">
        <v>0.9304</v>
      </c>
    </row>
    <row r="3625" spans="1:10" hidden="1">
      <c r="A3625" t="s">
        <v>570</v>
      </c>
      <c r="B3625">
        <v>561</v>
      </c>
      <c r="C3625" t="s">
        <v>902</v>
      </c>
      <c r="D3625">
        <v>569</v>
      </c>
      <c r="E3625" t="s">
        <v>192</v>
      </c>
      <c r="F3625" t="s">
        <v>2332</v>
      </c>
      <c r="G3625" t="s">
        <v>2333</v>
      </c>
      <c r="H3625" t="s">
        <v>1562</v>
      </c>
      <c r="I3625" t="s">
        <v>1247</v>
      </c>
      <c r="J3625">
        <v>0.46089999999999998</v>
      </c>
    </row>
    <row r="3626" spans="1:10" hidden="1">
      <c r="A3626" t="s">
        <v>570</v>
      </c>
      <c r="B3626">
        <v>561</v>
      </c>
      <c r="C3626" t="s">
        <v>902</v>
      </c>
      <c r="D3626">
        <v>569</v>
      </c>
      <c r="E3626" t="s">
        <v>192</v>
      </c>
      <c r="F3626" t="s">
        <v>2332</v>
      </c>
      <c r="G3626" t="s">
        <v>2334</v>
      </c>
      <c r="H3626" t="s">
        <v>1317</v>
      </c>
      <c r="I3626" t="s">
        <v>1247</v>
      </c>
      <c r="J3626">
        <v>0.53910000000000002</v>
      </c>
    </row>
    <row r="3627" spans="1:10" hidden="1">
      <c r="A3627" t="s">
        <v>570</v>
      </c>
      <c r="B3627">
        <v>561</v>
      </c>
      <c r="C3627" t="s">
        <v>902</v>
      </c>
      <c r="D3627">
        <v>565</v>
      </c>
      <c r="E3627" t="s">
        <v>459</v>
      </c>
      <c r="F3627" t="s">
        <v>1243</v>
      </c>
      <c r="G3627" t="s">
        <v>1243</v>
      </c>
      <c r="H3627" t="s">
        <v>1395</v>
      </c>
      <c r="I3627" t="s">
        <v>1395</v>
      </c>
      <c r="J3627">
        <v>1</v>
      </c>
    </row>
    <row r="3628" spans="1:10" hidden="1">
      <c r="A3628" t="s">
        <v>570</v>
      </c>
      <c r="B3628">
        <v>561</v>
      </c>
      <c r="C3628" t="s">
        <v>902</v>
      </c>
      <c r="D3628">
        <v>565</v>
      </c>
      <c r="E3628" t="s">
        <v>459</v>
      </c>
      <c r="F3628" t="s">
        <v>2311</v>
      </c>
      <c r="G3628" t="s">
        <v>2312</v>
      </c>
      <c r="H3628" t="s">
        <v>1250</v>
      </c>
      <c r="I3628" t="s">
        <v>1395</v>
      </c>
      <c r="J3628">
        <v>0.1961</v>
      </c>
    </row>
    <row r="3629" spans="1:10" hidden="1">
      <c r="A3629" t="s">
        <v>570</v>
      </c>
      <c r="B3629">
        <v>561</v>
      </c>
      <c r="C3629" t="s">
        <v>902</v>
      </c>
      <c r="D3629">
        <v>565</v>
      </c>
      <c r="E3629" t="s">
        <v>459</v>
      </c>
      <c r="F3629" t="s">
        <v>2311</v>
      </c>
      <c r="G3629" t="s">
        <v>2313</v>
      </c>
      <c r="H3629" t="s">
        <v>1252</v>
      </c>
      <c r="I3629" t="s">
        <v>1395</v>
      </c>
      <c r="J3629">
        <v>0.17649999999999999</v>
      </c>
    </row>
    <row r="3630" spans="1:10" hidden="1">
      <c r="A3630" t="s">
        <v>570</v>
      </c>
      <c r="B3630">
        <v>561</v>
      </c>
      <c r="C3630" t="s">
        <v>902</v>
      </c>
      <c r="D3630">
        <v>565</v>
      </c>
      <c r="E3630" t="s">
        <v>459</v>
      </c>
      <c r="F3630" t="s">
        <v>2311</v>
      </c>
      <c r="G3630" t="s">
        <v>2314</v>
      </c>
      <c r="H3630" t="s">
        <v>1352</v>
      </c>
      <c r="I3630" t="s">
        <v>1395</v>
      </c>
      <c r="J3630">
        <v>0.13730000000000001</v>
      </c>
    </row>
    <row r="3631" spans="1:10" hidden="1">
      <c r="A3631" t="s">
        <v>570</v>
      </c>
      <c r="B3631">
        <v>561</v>
      </c>
      <c r="C3631" t="s">
        <v>902</v>
      </c>
      <c r="D3631">
        <v>565</v>
      </c>
      <c r="E3631" t="s">
        <v>459</v>
      </c>
      <c r="F3631" t="s">
        <v>2311</v>
      </c>
      <c r="G3631" t="s">
        <v>2315</v>
      </c>
      <c r="H3631" t="s">
        <v>1352</v>
      </c>
      <c r="I3631" t="s">
        <v>1395</v>
      </c>
      <c r="J3631">
        <v>0.13730000000000001</v>
      </c>
    </row>
    <row r="3632" spans="1:10" hidden="1">
      <c r="A3632" t="s">
        <v>570</v>
      </c>
      <c r="B3632">
        <v>561</v>
      </c>
      <c r="C3632" t="s">
        <v>902</v>
      </c>
      <c r="D3632">
        <v>565</v>
      </c>
      <c r="E3632" t="s">
        <v>459</v>
      </c>
      <c r="F3632" t="s">
        <v>2311</v>
      </c>
      <c r="G3632" t="s">
        <v>2316</v>
      </c>
      <c r="H3632" t="s">
        <v>1401</v>
      </c>
      <c r="I3632" t="s">
        <v>1395</v>
      </c>
      <c r="J3632">
        <v>0.2157</v>
      </c>
    </row>
    <row r="3633" spans="1:10" hidden="1">
      <c r="A3633" t="s">
        <v>570</v>
      </c>
      <c r="B3633">
        <v>561</v>
      </c>
      <c r="C3633" t="s">
        <v>902</v>
      </c>
      <c r="D3633">
        <v>565</v>
      </c>
      <c r="E3633" t="s">
        <v>459</v>
      </c>
      <c r="F3633" t="s">
        <v>2311</v>
      </c>
      <c r="G3633" t="s">
        <v>2318</v>
      </c>
      <c r="H3633" t="s">
        <v>1352</v>
      </c>
      <c r="I3633" t="s">
        <v>1395</v>
      </c>
      <c r="J3633">
        <v>0.13730000000000001</v>
      </c>
    </row>
    <row r="3634" spans="1:10" hidden="1">
      <c r="A3634" t="s">
        <v>570</v>
      </c>
      <c r="B3634">
        <v>561</v>
      </c>
      <c r="C3634" t="s">
        <v>902</v>
      </c>
      <c r="D3634">
        <v>565</v>
      </c>
      <c r="E3634" t="s">
        <v>459</v>
      </c>
      <c r="F3634" t="s">
        <v>2320</v>
      </c>
      <c r="G3634" t="s">
        <v>2321</v>
      </c>
      <c r="H3634" t="s">
        <v>1399</v>
      </c>
      <c r="I3634" t="s">
        <v>1395</v>
      </c>
      <c r="J3634">
        <v>0.60780000000000001</v>
      </c>
    </row>
    <row r="3635" spans="1:10" hidden="1">
      <c r="A3635" t="s">
        <v>570</v>
      </c>
      <c r="B3635">
        <v>561</v>
      </c>
      <c r="C3635" t="s">
        <v>902</v>
      </c>
      <c r="D3635">
        <v>565</v>
      </c>
      <c r="E3635" t="s">
        <v>459</v>
      </c>
      <c r="F3635" t="s">
        <v>2320</v>
      </c>
      <c r="G3635" t="s">
        <v>2298</v>
      </c>
      <c r="H3635" t="s">
        <v>1401</v>
      </c>
      <c r="I3635" t="s">
        <v>1395</v>
      </c>
      <c r="J3635">
        <v>0.2157</v>
      </c>
    </row>
    <row r="3636" spans="1:10" hidden="1">
      <c r="A3636" t="s">
        <v>570</v>
      </c>
      <c r="B3636">
        <v>561</v>
      </c>
      <c r="C3636" t="s">
        <v>902</v>
      </c>
      <c r="D3636">
        <v>565</v>
      </c>
      <c r="E3636" t="s">
        <v>459</v>
      </c>
      <c r="F3636" t="s">
        <v>2322</v>
      </c>
      <c r="G3636" t="s">
        <v>2326</v>
      </c>
      <c r="H3636" t="s">
        <v>2344</v>
      </c>
      <c r="I3636" t="s">
        <v>1395</v>
      </c>
      <c r="J3636">
        <v>3.9199999999999999E-2</v>
      </c>
    </row>
    <row r="3637" spans="1:10" hidden="1">
      <c r="A3637" t="s">
        <v>570</v>
      </c>
      <c r="B3637">
        <v>561</v>
      </c>
      <c r="C3637" t="s">
        <v>902</v>
      </c>
      <c r="D3637">
        <v>565</v>
      </c>
      <c r="E3637" t="s">
        <v>459</v>
      </c>
      <c r="F3637" t="s">
        <v>2322</v>
      </c>
      <c r="G3637" t="s">
        <v>2328</v>
      </c>
      <c r="H3637" t="s">
        <v>2344</v>
      </c>
      <c r="I3637" t="s">
        <v>1395</v>
      </c>
      <c r="J3637">
        <v>3.9199999999999999E-2</v>
      </c>
    </row>
    <row r="3638" spans="1:10" hidden="1">
      <c r="A3638" t="s">
        <v>570</v>
      </c>
      <c r="B3638">
        <v>561</v>
      </c>
      <c r="C3638" t="s">
        <v>902</v>
      </c>
      <c r="D3638">
        <v>565</v>
      </c>
      <c r="E3638" t="s">
        <v>459</v>
      </c>
      <c r="F3638" t="s">
        <v>2322</v>
      </c>
      <c r="G3638" t="s">
        <v>2330</v>
      </c>
      <c r="H3638" t="s">
        <v>1351</v>
      </c>
      <c r="I3638" t="s">
        <v>1395</v>
      </c>
      <c r="J3638">
        <v>0.92159999999999997</v>
      </c>
    </row>
    <row r="3639" spans="1:10" hidden="1">
      <c r="A3639" t="s">
        <v>570</v>
      </c>
      <c r="B3639">
        <v>561</v>
      </c>
      <c r="C3639" t="s">
        <v>902</v>
      </c>
      <c r="D3639">
        <v>565</v>
      </c>
      <c r="E3639" t="s">
        <v>459</v>
      </c>
      <c r="F3639" t="s">
        <v>2332</v>
      </c>
      <c r="G3639" t="s">
        <v>2333</v>
      </c>
      <c r="H3639" t="s">
        <v>1271</v>
      </c>
      <c r="I3639" t="s">
        <v>1395</v>
      </c>
      <c r="J3639">
        <v>0.50980000000000003</v>
      </c>
    </row>
    <row r="3640" spans="1:10" hidden="1">
      <c r="A3640" t="s">
        <v>570</v>
      </c>
      <c r="B3640">
        <v>561</v>
      </c>
      <c r="C3640" t="s">
        <v>902</v>
      </c>
      <c r="D3640">
        <v>565</v>
      </c>
      <c r="E3640" t="s">
        <v>459</v>
      </c>
      <c r="F3640" t="s">
        <v>2332</v>
      </c>
      <c r="G3640" t="s">
        <v>2334</v>
      </c>
      <c r="H3640" t="s">
        <v>1249</v>
      </c>
      <c r="I3640" t="s">
        <v>1395</v>
      </c>
      <c r="J3640">
        <v>0.49020000000000002</v>
      </c>
    </row>
    <row r="3641" spans="1:10" hidden="1">
      <c r="A3641" t="s">
        <v>570</v>
      </c>
      <c r="B3641">
        <v>561</v>
      </c>
      <c r="C3641" t="s">
        <v>902</v>
      </c>
      <c r="D3641">
        <v>566</v>
      </c>
      <c r="E3641" t="s">
        <v>540</v>
      </c>
      <c r="F3641" t="s">
        <v>1243</v>
      </c>
      <c r="G3641" t="s">
        <v>1243</v>
      </c>
      <c r="H3641" t="s">
        <v>1253</v>
      </c>
      <c r="I3641" t="s">
        <v>1253</v>
      </c>
      <c r="J3641">
        <v>1</v>
      </c>
    </row>
    <row r="3642" spans="1:10" hidden="1">
      <c r="A3642" t="s">
        <v>570</v>
      </c>
      <c r="B3642">
        <v>561</v>
      </c>
      <c r="C3642" t="s">
        <v>902</v>
      </c>
      <c r="D3642">
        <v>566</v>
      </c>
      <c r="E3642" t="s">
        <v>540</v>
      </c>
      <c r="F3642" t="s">
        <v>2311</v>
      </c>
      <c r="G3642" t="s">
        <v>2319</v>
      </c>
      <c r="H3642" t="s">
        <v>1253</v>
      </c>
      <c r="I3642" t="s">
        <v>1253</v>
      </c>
      <c r="J3642">
        <v>1</v>
      </c>
    </row>
    <row r="3643" spans="1:10" hidden="1">
      <c r="A3643" t="s">
        <v>570</v>
      </c>
      <c r="B3643">
        <v>561</v>
      </c>
      <c r="C3643" t="s">
        <v>902</v>
      </c>
      <c r="D3643">
        <v>566</v>
      </c>
      <c r="E3643" t="s">
        <v>540</v>
      </c>
      <c r="F3643" t="s">
        <v>2320</v>
      </c>
      <c r="G3643" t="s">
        <v>2321</v>
      </c>
      <c r="H3643" t="s">
        <v>1460</v>
      </c>
      <c r="I3643" t="s">
        <v>1253</v>
      </c>
      <c r="J3643">
        <v>0.68969999999999998</v>
      </c>
    </row>
    <row r="3644" spans="1:10" hidden="1">
      <c r="A3644" t="s">
        <v>570</v>
      </c>
      <c r="B3644">
        <v>561</v>
      </c>
      <c r="C3644" t="s">
        <v>902</v>
      </c>
      <c r="D3644">
        <v>566</v>
      </c>
      <c r="E3644" t="s">
        <v>540</v>
      </c>
      <c r="F3644" t="s">
        <v>2322</v>
      </c>
      <c r="G3644" t="s">
        <v>2328</v>
      </c>
      <c r="H3644" t="s">
        <v>2344</v>
      </c>
      <c r="I3644" t="s">
        <v>1253</v>
      </c>
      <c r="J3644">
        <v>6.9000000000000006E-2</v>
      </c>
    </row>
    <row r="3645" spans="1:10" hidden="1">
      <c r="A3645" t="s">
        <v>570</v>
      </c>
      <c r="B3645">
        <v>561</v>
      </c>
      <c r="C3645" t="s">
        <v>902</v>
      </c>
      <c r="D3645">
        <v>566</v>
      </c>
      <c r="E3645" t="s">
        <v>540</v>
      </c>
      <c r="F3645" t="s">
        <v>2322</v>
      </c>
      <c r="G3645" t="s">
        <v>2330</v>
      </c>
      <c r="H3645" t="s">
        <v>1541</v>
      </c>
      <c r="I3645" t="s">
        <v>1253</v>
      </c>
      <c r="J3645">
        <v>0.93100000000000005</v>
      </c>
    </row>
    <row r="3646" spans="1:10" hidden="1">
      <c r="A3646" t="s">
        <v>570</v>
      </c>
      <c r="B3646">
        <v>561</v>
      </c>
      <c r="C3646" t="s">
        <v>902</v>
      </c>
      <c r="D3646">
        <v>566</v>
      </c>
      <c r="E3646" t="s">
        <v>540</v>
      </c>
      <c r="F3646" t="s">
        <v>2332</v>
      </c>
      <c r="G3646" t="s">
        <v>2333</v>
      </c>
      <c r="H3646" t="s">
        <v>1460</v>
      </c>
      <c r="I3646" t="s">
        <v>1253</v>
      </c>
      <c r="J3646">
        <v>0.68969999999999998</v>
      </c>
    </row>
    <row r="3647" spans="1:10" hidden="1">
      <c r="A3647" t="s">
        <v>570</v>
      </c>
      <c r="B3647">
        <v>561</v>
      </c>
      <c r="C3647" t="s">
        <v>902</v>
      </c>
      <c r="D3647">
        <v>566</v>
      </c>
      <c r="E3647" t="s">
        <v>540</v>
      </c>
      <c r="F3647" t="s">
        <v>2332</v>
      </c>
      <c r="G3647" t="s">
        <v>2334</v>
      </c>
      <c r="H3647" t="s">
        <v>1252</v>
      </c>
      <c r="I3647" t="s">
        <v>1253</v>
      </c>
      <c r="J3647">
        <v>0.31030000000000002</v>
      </c>
    </row>
    <row r="3648" spans="1:10" hidden="1">
      <c r="A3648" t="s">
        <v>570</v>
      </c>
      <c r="B3648">
        <v>561</v>
      </c>
      <c r="C3648" t="s">
        <v>902</v>
      </c>
      <c r="D3648">
        <v>563</v>
      </c>
      <c r="E3648" t="s">
        <v>222</v>
      </c>
      <c r="F3648" t="s">
        <v>1243</v>
      </c>
      <c r="G3648" t="s">
        <v>1243</v>
      </c>
      <c r="H3648" t="s">
        <v>1402</v>
      </c>
      <c r="I3648" t="s">
        <v>1402</v>
      </c>
      <c r="J3648">
        <v>1</v>
      </c>
    </row>
    <row r="3649" spans="1:10" hidden="1">
      <c r="A3649" t="s">
        <v>570</v>
      </c>
      <c r="B3649">
        <v>561</v>
      </c>
      <c r="C3649" t="s">
        <v>902</v>
      </c>
      <c r="D3649">
        <v>563</v>
      </c>
      <c r="E3649" t="s">
        <v>222</v>
      </c>
      <c r="F3649" t="s">
        <v>2311</v>
      </c>
      <c r="G3649" t="s">
        <v>2312</v>
      </c>
      <c r="H3649" t="s">
        <v>1252</v>
      </c>
      <c r="I3649" t="s">
        <v>1402</v>
      </c>
      <c r="J3649">
        <v>0.18</v>
      </c>
    </row>
    <row r="3650" spans="1:10" hidden="1">
      <c r="A3650" t="s">
        <v>570</v>
      </c>
      <c r="B3650">
        <v>561</v>
      </c>
      <c r="C3650" t="s">
        <v>902</v>
      </c>
      <c r="D3650">
        <v>563</v>
      </c>
      <c r="E3650" t="s">
        <v>222</v>
      </c>
      <c r="F3650" t="s">
        <v>2311</v>
      </c>
      <c r="G3650" t="s">
        <v>2313</v>
      </c>
      <c r="H3650" t="s">
        <v>1252</v>
      </c>
      <c r="I3650" t="s">
        <v>1402</v>
      </c>
      <c r="J3650">
        <v>0.18</v>
      </c>
    </row>
    <row r="3651" spans="1:10" hidden="1">
      <c r="A3651" t="s">
        <v>570</v>
      </c>
      <c r="B3651">
        <v>561</v>
      </c>
      <c r="C3651" t="s">
        <v>902</v>
      </c>
      <c r="D3651">
        <v>563</v>
      </c>
      <c r="E3651" t="s">
        <v>222</v>
      </c>
      <c r="F3651" t="s">
        <v>2311</v>
      </c>
      <c r="G3651" t="s">
        <v>2314</v>
      </c>
      <c r="H3651" t="s">
        <v>1248</v>
      </c>
      <c r="I3651" t="s">
        <v>1402</v>
      </c>
      <c r="J3651">
        <v>0.12</v>
      </c>
    </row>
    <row r="3652" spans="1:10" hidden="1">
      <c r="A3652" t="s">
        <v>570</v>
      </c>
      <c r="B3652">
        <v>561</v>
      </c>
      <c r="C3652" t="s">
        <v>902</v>
      </c>
      <c r="D3652">
        <v>563</v>
      </c>
      <c r="E3652" t="s">
        <v>222</v>
      </c>
      <c r="F3652" t="s">
        <v>2311</v>
      </c>
      <c r="G3652" t="s">
        <v>2315</v>
      </c>
      <c r="H3652" t="s">
        <v>1312</v>
      </c>
      <c r="I3652" t="s">
        <v>1402</v>
      </c>
      <c r="J3652">
        <v>0.1</v>
      </c>
    </row>
    <row r="3653" spans="1:10" hidden="1">
      <c r="A3653" t="s">
        <v>570</v>
      </c>
      <c r="B3653">
        <v>561</v>
      </c>
      <c r="C3653" t="s">
        <v>902</v>
      </c>
      <c r="D3653">
        <v>563</v>
      </c>
      <c r="E3653" t="s">
        <v>222</v>
      </c>
      <c r="F3653" t="s">
        <v>2311</v>
      </c>
      <c r="G3653" t="s">
        <v>2316</v>
      </c>
      <c r="H3653" t="s">
        <v>1250</v>
      </c>
      <c r="I3653" t="s">
        <v>1402</v>
      </c>
      <c r="J3653">
        <v>0.2</v>
      </c>
    </row>
    <row r="3654" spans="1:10" hidden="1">
      <c r="A3654" t="s">
        <v>570</v>
      </c>
      <c r="B3654">
        <v>561</v>
      </c>
      <c r="C3654" t="s">
        <v>902</v>
      </c>
      <c r="D3654">
        <v>563</v>
      </c>
      <c r="E3654" t="s">
        <v>222</v>
      </c>
      <c r="F3654" t="s">
        <v>2311</v>
      </c>
      <c r="G3654" t="s">
        <v>2318</v>
      </c>
      <c r="H3654" t="s">
        <v>2335</v>
      </c>
      <c r="I3654" t="s">
        <v>1402</v>
      </c>
      <c r="J3654">
        <v>0.08</v>
      </c>
    </row>
    <row r="3655" spans="1:10" hidden="1">
      <c r="A3655" t="s">
        <v>570</v>
      </c>
      <c r="B3655">
        <v>561</v>
      </c>
      <c r="C3655" t="s">
        <v>902</v>
      </c>
      <c r="D3655">
        <v>563</v>
      </c>
      <c r="E3655" t="s">
        <v>222</v>
      </c>
      <c r="F3655" t="s">
        <v>2311</v>
      </c>
      <c r="G3655" t="s">
        <v>2319</v>
      </c>
      <c r="H3655" t="s">
        <v>1352</v>
      </c>
      <c r="I3655" t="s">
        <v>1402</v>
      </c>
      <c r="J3655">
        <v>0.14000000000000001</v>
      </c>
    </row>
    <row r="3656" spans="1:10" hidden="1">
      <c r="A3656" t="s">
        <v>570</v>
      </c>
      <c r="B3656">
        <v>561</v>
      </c>
      <c r="C3656" t="s">
        <v>902</v>
      </c>
      <c r="D3656">
        <v>563</v>
      </c>
      <c r="E3656" t="s">
        <v>222</v>
      </c>
      <c r="F3656" t="s">
        <v>2320</v>
      </c>
      <c r="G3656" t="s">
        <v>2321</v>
      </c>
      <c r="H3656" t="s">
        <v>1304</v>
      </c>
      <c r="I3656" t="s">
        <v>1402</v>
      </c>
      <c r="J3656">
        <v>0.6</v>
      </c>
    </row>
    <row r="3657" spans="1:10" hidden="1">
      <c r="A3657" t="s">
        <v>570</v>
      </c>
      <c r="B3657">
        <v>561</v>
      </c>
      <c r="C3657" t="s">
        <v>902</v>
      </c>
      <c r="D3657">
        <v>563</v>
      </c>
      <c r="E3657" t="s">
        <v>222</v>
      </c>
      <c r="F3657" t="s">
        <v>2320</v>
      </c>
      <c r="G3657" t="s">
        <v>2298</v>
      </c>
      <c r="H3657" t="s">
        <v>1352</v>
      </c>
      <c r="I3657" t="s">
        <v>1402</v>
      </c>
      <c r="J3657">
        <v>0.14000000000000001</v>
      </c>
    </row>
    <row r="3658" spans="1:10" hidden="1">
      <c r="A3658" t="s">
        <v>570</v>
      </c>
      <c r="B3658">
        <v>561</v>
      </c>
      <c r="C3658" t="s">
        <v>902</v>
      </c>
      <c r="D3658">
        <v>563</v>
      </c>
      <c r="E3658" t="s">
        <v>222</v>
      </c>
      <c r="F3658" t="s">
        <v>2322</v>
      </c>
      <c r="G3658" t="s">
        <v>2327</v>
      </c>
      <c r="H3658" t="s">
        <v>2344</v>
      </c>
      <c r="I3658" t="s">
        <v>1402</v>
      </c>
      <c r="J3658">
        <v>0.04</v>
      </c>
    </row>
    <row r="3659" spans="1:10" hidden="1">
      <c r="A3659" t="s">
        <v>570</v>
      </c>
      <c r="B3659">
        <v>561</v>
      </c>
      <c r="C3659" t="s">
        <v>902</v>
      </c>
      <c r="D3659">
        <v>563</v>
      </c>
      <c r="E3659" t="s">
        <v>222</v>
      </c>
      <c r="F3659" t="s">
        <v>2322</v>
      </c>
      <c r="G3659" t="s">
        <v>2328</v>
      </c>
      <c r="H3659" t="s">
        <v>2344</v>
      </c>
      <c r="I3659" t="s">
        <v>1402</v>
      </c>
      <c r="J3659">
        <v>0.04</v>
      </c>
    </row>
    <row r="3660" spans="1:10" hidden="1">
      <c r="A3660" t="s">
        <v>570</v>
      </c>
      <c r="B3660">
        <v>561</v>
      </c>
      <c r="C3660" t="s">
        <v>902</v>
      </c>
      <c r="D3660">
        <v>563</v>
      </c>
      <c r="E3660" t="s">
        <v>222</v>
      </c>
      <c r="F3660" t="s">
        <v>2322</v>
      </c>
      <c r="G3660" t="s">
        <v>2330</v>
      </c>
      <c r="H3660" t="s">
        <v>1620</v>
      </c>
      <c r="I3660" t="s">
        <v>1402</v>
      </c>
      <c r="J3660">
        <v>0.92</v>
      </c>
    </row>
    <row r="3661" spans="1:10" hidden="1">
      <c r="A3661" t="s">
        <v>570</v>
      </c>
      <c r="B3661">
        <v>561</v>
      </c>
      <c r="C3661" t="s">
        <v>902</v>
      </c>
      <c r="D3661">
        <v>563</v>
      </c>
      <c r="E3661" t="s">
        <v>222</v>
      </c>
      <c r="F3661" t="s">
        <v>2332</v>
      </c>
      <c r="G3661" t="s">
        <v>2333</v>
      </c>
      <c r="H3661" t="s">
        <v>1549</v>
      </c>
      <c r="I3661" t="s">
        <v>1402</v>
      </c>
      <c r="J3661">
        <v>0.46</v>
      </c>
    </row>
    <row r="3662" spans="1:10" hidden="1">
      <c r="A3662" t="s">
        <v>570</v>
      </c>
      <c r="B3662">
        <v>561</v>
      </c>
      <c r="C3662" t="s">
        <v>902</v>
      </c>
      <c r="D3662">
        <v>563</v>
      </c>
      <c r="E3662" t="s">
        <v>222</v>
      </c>
      <c r="F3662" t="s">
        <v>2332</v>
      </c>
      <c r="G3662" t="s">
        <v>2334</v>
      </c>
      <c r="H3662" t="s">
        <v>1541</v>
      </c>
      <c r="I3662" t="s">
        <v>1402</v>
      </c>
      <c r="J3662">
        <v>0.54</v>
      </c>
    </row>
    <row r="3663" spans="1:10" hidden="1">
      <c r="A3663" t="s">
        <v>570</v>
      </c>
      <c r="B3663">
        <v>1446</v>
      </c>
      <c r="C3663" t="s">
        <v>909</v>
      </c>
      <c r="D3663">
        <v>1448</v>
      </c>
      <c r="E3663" t="s">
        <v>257</v>
      </c>
      <c r="F3663" t="s">
        <v>1243</v>
      </c>
      <c r="G3663" t="s">
        <v>1243</v>
      </c>
      <c r="H3663" t="s">
        <v>1327</v>
      </c>
      <c r="I3663" t="s">
        <v>1327</v>
      </c>
      <c r="J3663">
        <v>1</v>
      </c>
    </row>
    <row r="3664" spans="1:10" hidden="1">
      <c r="A3664" t="s">
        <v>570</v>
      </c>
      <c r="B3664">
        <v>1446</v>
      </c>
      <c r="C3664" t="s">
        <v>909</v>
      </c>
      <c r="D3664">
        <v>1448</v>
      </c>
      <c r="E3664" t="s">
        <v>257</v>
      </c>
      <c r="F3664" t="s">
        <v>2311</v>
      </c>
      <c r="G3664" t="s">
        <v>2314</v>
      </c>
      <c r="H3664" t="s">
        <v>1408</v>
      </c>
      <c r="I3664" t="s">
        <v>1327</v>
      </c>
      <c r="J3664">
        <v>0.49059999999999998</v>
      </c>
    </row>
    <row r="3665" spans="1:10" hidden="1">
      <c r="A3665" t="s">
        <v>570</v>
      </c>
      <c r="B3665">
        <v>1446</v>
      </c>
      <c r="C3665" t="s">
        <v>909</v>
      </c>
      <c r="D3665">
        <v>1448</v>
      </c>
      <c r="E3665" t="s">
        <v>257</v>
      </c>
      <c r="F3665" t="s">
        <v>2311</v>
      </c>
      <c r="G3665" t="s">
        <v>2315</v>
      </c>
      <c r="H3665" t="s">
        <v>1382</v>
      </c>
      <c r="I3665" t="s">
        <v>1327</v>
      </c>
      <c r="J3665">
        <v>0.50939999999999996</v>
      </c>
    </row>
    <row r="3666" spans="1:10" hidden="1">
      <c r="A3666" t="s">
        <v>570</v>
      </c>
      <c r="B3666">
        <v>1446</v>
      </c>
      <c r="C3666" t="s">
        <v>909</v>
      </c>
      <c r="D3666">
        <v>1448</v>
      </c>
      <c r="E3666" t="s">
        <v>257</v>
      </c>
      <c r="F3666" t="s">
        <v>2320</v>
      </c>
      <c r="G3666" t="s">
        <v>2321</v>
      </c>
      <c r="H3666" t="s">
        <v>1379</v>
      </c>
      <c r="I3666" t="s">
        <v>1327</v>
      </c>
      <c r="J3666">
        <v>0.3836</v>
      </c>
    </row>
    <row r="3667" spans="1:10" hidden="1">
      <c r="A3667" t="s">
        <v>570</v>
      </c>
      <c r="B3667">
        <v>1446</v>
      </c>
      <c r="C3667" t="s">
        <v>909</v>
      </c>
      <c r="D3667">
        <v>1448</v>
      </c>
      <c r="E3667" t="s">
        <v>257</v>
      </c>
      <c r="F3667" t="s">
        <v>2320</v>
      </c>
      <c r="G3667" t="s">
        <v>2298</v>
      </c>
      <c r="H3667" t="s">
        <v>1360</v>
      </c>
      <c r="I3667" t="s">
        <v>1327</v>
      </c>
      <c r="J3667">
        <v>0.26419999999999999</v>
      </c>
    </row>
    <row r="3668" spans="1:10" hidden="1">
      <c r="A3668" t="s">
        <v>570</v>
      </c>
      <c r="B3668">
        <v>1446</v>
      </c>
      <c r="C3668" t="s">
        <v>909</v>
      </c>
      <c r="D3668">
        <v>1448</v>
      </c>
      <c r="E3668" t="s">
        <v>257</v>
      </c>
      <c r="F3668" t="s">
        <v>2322</v>
      </c>
      <c r="G3668" t="s">
        <v>2327</v>
      </c>
      <c r="H3668" t="s">
        <v>2335</v>
      </c>
      <c r="I3668" t="s">
        <v>1327</v>
      </c>
      <c r="J3668">
        <v>2.52E-2</v>
      </c>
    </row>
    <row r="3669" spans="1:10" hidden="1">
      <c r="A3669" t="s">
        <v>570</v>
      </c>
      <c r="B3669">
        <v>1446</v>
      </c>
      <c r="C3669" t="s">
        <v>909</v>
      </c>
      <c r="D3669">
        <v>1448</v>
      </c>
      <c r="E3669" t="s">
        <v>257</v>
      </c>
      <c r="F3669" t="s">
        <v>2322</v>
      </c>
      <c r="G3669" t="s">
        <v>2328</v>
      </c>
      <c r="H3669" t="s">
        <v>2329</v>
      </c>
      <c r="I3669" t="s">
        <v>1327</v>
      </c>
      <c r="J3669">
        <v>1.89E-2</v>
      </c>
    </row>
    <row r="3670" spans="1:10" hidden="1">
      <c r="A3670" t="s">
        <v>570</v>
      </c>
      <c r="B3670">
        <v>1446</v>
      </c>
      <c r="C3670" t="s">
        <v>909</v>
      </c>
      <c r="D3670">
        <v>1448</v>
      </c>
      <c r="E3670" t="s">
        <v>257</v>
      </c>
      <c r="F3670" t="s">
        <v>2322</v>
      </c>
      <c r="G3670" t="s">
        <v>2330</v>
      </c>
      <c r="H3670" t="s">
        <v>1262</v>
      </c>
      <c r="I3670" t="s">
        <v>1327</v>
      </c>
      <c r="J3670">
        <v>0.95599999999999996</v>
      </c>
    </row>
    <row r="3671" spans="1:10" hidden="1">
      <c r="A3671" t="s">
        <v>570</v>
      </c>
      <c r="B3671">
        <v>1446</v>
      </c>
      <c r="C3671" t="s">
        <v>909</v>
      </c>
      <c r="D3671">
        <v>1448</v>
      </c>
      <c r="E3671" t="s">
        <v>257</v>
      </c>
      <c r="F3671" t="s">
        <v>2332</v>
      </c>
      <c r="G3671" t="s">
        <v>2333</v>
      </c>
      <c r="H3671" t="s">
        <v>1560</v>
      </c>
      <c r="I3671" t="s">
        <v>1327</v>
      </c>
      <c r="J3671">
        <v>0.48430000000000001</v>
      </c>
    </row>
    <row r="3672" spans="1:10" hidden="1">
      <c r="A3672" t="s">
        <v>570</v>
      </c>
      <c r="B3672">
        <v>1446</v>
      </c>
      <c r="C3672" t="s">
        <v>909</v>
      </c>
      <c r="D3672">
        <v>1448</v>
      </c>
      <c r="E3672" t="s">
        <v>257</v>
      </c>
      <c r="F3672" t="s">
        <v>2332</v>
      </c>
      <c r="G3672" t="s">
        <v>2334</v>
      </c>
      <c r="H3672" t="s">
        <v>1602</v>
      </c>
      <c r="I3672" t="s">
        <v>1327</v>
      </c>
      <c r="J3672">
        <v>0.51570000000000005</v>
      </c>
    </row>
    <row r="3673" spans="1:10" hidden="1">
      <c r="A3673" t="s">
        <v>570</v>
      </c>
      <c r="B3673">
        <v>1446</v>
      </c>
      <c r="C3673" t="s">
        <v>909</v>
      </c>
      <c r="D3673">
        <v>2112</v>
      </c>
      <c r="E3673" t="s">
        <v>254</v>
      </c>
      <c r="F3673" t="s">
        <v>1243</v>
      </c>
      <c r="G3673" t="s">
        <v>1243</v>
      </c>
      <c r="H3673" t="s">
        <v>1508</v>
      </c>
      <c r="I3673" t="s">
        <v>1508</v>
      </c>
      <c r="J3673">
        <v>1</v>
      </c>
    </row>
    <row r="3674" spans="1:10" hidden="1">
      <c r="A3674" t="s">
        <v>570</v>
      </c>
      <c r="B3674">
        <v>1446</v>
      </c>
      <c r="C3674" t="s">
        <v>909</v>
      </c>
      <c r="D3674">
        <v>2112</v>
      </c>
      <c r="E3674" t="s">
        <v>254</v>
      </c>
      <c r="F3674" t="s">
        <v>2311</v>
      </c>
      <c r="G3674" t="s">
        <v>2318</v>
      </c>
      <c r="H3674" t="s">
        <v>1491</v>
      </c>
      <c r="I3674" t="s">
        <v>1508</v>
      </c>
      <c r="J3674">
        <v>0.56430000000000002</v>
      </c>
    </row>
    <row r="3675" spans="1:10" hidden="1">
      <c r="A3675" t="s">
        <v>570</v>
      </c>
      <c r="B3675">
        <v>1446</v>
      </c>
      <c r="C3675" t="s">
        <v>909</v>
      </c>
      <c r="D3675">
        <v>2112</v>
      </c>
      <c r="E3675" t="s">
        <v>254</v>
      </c>
      <c r="F3675" t="s">
        <v>2311</v>
      </c>
      <c r="G3675" t="s">
        <v>2319</v>
      </c>
      <c r="H3675" t="s">
        <v>1379</v>
      </c>
      <c r="I3675" t="s">
        <v>1508</v>
      </c>
      <c r="J3675">
        <v>0.43569999999999998</v>
      </c>
    </row>
    <row r="3676" spans="1:10" hidden="1">
      <c r="A3676" t="s">
        <v>570</v>
      </c>
      <c r="B3676">
        <v>1446</v>
      </c>
      <c r="C3676" t="s">
        <v>909</v>
      </c>
      <c r="D3676">
        <v>2112</v>
      </c>
      <c r="E3676" t="s">
        <v>254</v>
      </c>
      <c r="F3676" t="s">
        <v>2320</v>
      </c>
      <c r="G3676" t="s">
        <v>2321</v>
      </c>
      <c r="H3676" t="s">
        <v>1346</v>
      </c>
      <c r="I3676" t="s">
        <v>1508</v>
      </c>
      <c r="J3676">
        <v>0.37140000000000001</v>
      </c>
    </row>
    <row r="3677" spans="1:10" hidden="1">
      <c r="A3677" t="s">
        <v>570</v>
      </c>
      <c r="B3677">
        <v>1446</v>
      </c>
      <c r="C3677" t="s">
        <v>909</v>
      </c>
      <c r="D3677">
        <v>2112</v>
      </c>
      <c r="E3677" t="s">
        <v>254</v>
      </c>
      <c r="F3677" t="s">
        <v>2320</v>
      </c>
      <c r="G3677" t="s">
        <v>2298</v>
      </c>
      <c r="H3677" t="s">
        <v>1323</v>
      </c>
      <c r="I3677" t="s">
        <v>1508</v>
      </c>
      <c r="J3677">
        <v>0.12859999999999999</v>
      </c>
    </row>
    <row r="3678" spans="1:10" hidden="1">
      <c r="A3678" t="s">
        <v>570</v>
      </c>
      <c r="B3678">
        <v>1446</v>
      </c>
      <c r="C3678" t="s">
        <v>909</v>
      </c>
      <c r="D3678">
        <v>2112</v>
      </c>
      <c r="E3678" t="s">
        <v>254</v>
      </c>
      <c r="F3678" t="s">
        <v>2322</v>
      </c>
      <c r="G3678" t="s">
        <v>2323</v>
      </c>
      <c r="H3678" t="s">
        <v>2324</v>
      </c>
      <c r="I3678" t="s">
        <v>1508</v>
      </c>
      <c r="J3678">
        <v>7.1000000000000004E-3</v>
      </c>
    </row>
    <row r="3679" spans="1:10" hidden="1">
      <c r="A3679" t="s">
        <v>570</v>
      </c>
      <c r="B3679">
        <v>1446</v>
      </c>
      <c r="C3679" t="s">
        <v>909</v>
      </c>
      <c r="D3679">
        <v>2112</v>
      </c>
      <c r="E3679" t="s">
        <v>254</v>
      </c>
      <c r="F3679" t="s">
        <v>2322</v>
      </c>
      <c r="G3679" t="s">
        <v>2326</v>
      </c>
      <c r="H3679" t="s">
        <v>2324</v>
      </c>
      <c r="I3679" t="s">
        <v>1508</v>
      </c>
      <c r="J3679">
        <v>7.1000000000000004E-3</v>
      </c>
    </row>
    <row r="3680" spans="1:10" hidden="1">
      <c r="A3680" t="s">
        <v>570</v>
      </c>
      <c r="B3680">
        <v>1446</v>
      </c>
      <c r="C3680" t="s">
        <v>909</v>
      </c>
      <c r="D3680">
        <v>2112</v>
      </c>
      <c r="E3680" t="s">
        <v>254</v>
      </c>
      <c r="F3680" t="s">
        <v>2322</v>
      </c>
      <c r="G3680" t="s">
        <v>2327</v>
      </c>
      <c r="H3680" t="s">
        <v>2344</v>
      </c>
      <c r="I3680" t="s">
        <v>1508</v>
      </c>
      <c r="J3680">
        <v>1.43E-2</v>
      </c>
    </row>
    <row r="3681" spans="1:10" hidden="1">
      <c r="A3681" t="s">
        <v>570</v>
      </c>
      <c r="B3681">
        <v>1446</v>
      </c>
      <c r="C3681" t="s">
        <v>909</v>
      </c>
      <c r="D3681">
        <v>2112</v>
      </c>
      <c r="E3681" t="s">
        <v>254</v>
      </c>
      <c r="F3681" t="s">
        <v>2322</v>
      </c>
      <c r="G3681" t="s">
        <v>2328</v>
      </c>
      <c r="H3681" t="s">
        <v>2335</v>
      </c>
      <c r="I3681" t="s">
        <v>1508</v>
      </c>
      <c r="J3681">
        <v>2.86E-2</v>
      </c>
    </row>
    <row r="3682" spans="1:10" hidden="1">
      <c r="A3682" t="s">
        <v>570</v>
      </c>
      <c r="B3682">
        <v>1446</v>
      </c>
      <c r="C3682" t="s">
        <v>909</v>
      </c>
      <c r="D3682">
        <v>2112</v>
      </c>
      <c r="E3682" t="s">
        <v>254</v>
      </c>
      <c r="F3682" t="s">
        <v>2322</v>
      </c>
      <c r="G3682" t="s">
        <v>2330</v>
      </c>
      <c r="H3682" t="s">
        <v>1640</v>
      </c>
      <c r="I3682" t="s">
        <v>1508</v>
      </c>
      <c r="J3682">
        <v>0.94289999999999996</v>
      </c>
    </row>
    <row r="3683" spans="1:10" hidden="1">
      <c r="A3683" t="s">
        <v>570</v>
      </c>
      <c r="B3683">
        <v>1446</v>
      </c>
      <c r="C3683" t="s">
        <v>909</v>
      </c>
      <c r="D3683">
        <v>2112</v>
      </c>
      <c r="E3683" t="s">
        <v>254</v>
      </c>
      <c r="F3683" t="s">
        <v>2332</v>
      </c>
      <c r="G3683" t="s">
        <v>2333</v>
      </c>
      <c r="H3683" t="s">
        <v>1279</v>
      </c>
      <c r="I3683" t="s">
        <v>1508</v>
      </c>
      <c r="J3683">
        <v>0.47139999999999999</v>
      </c>
    </row>
    <row r="3684" spans="1:10" hidden="1">
      <c r="A3684" t="s">
        <v>570</v>
      </c>
      <c r="B3684">
        <v>1446</v>
      </c>
      <c r="C3684" t="s">
        <v>909</v>
      </c>
      <c r="D3684">
        <v>2112</v>
      </c>
      <c r="E3684" t="s">
        <v>254</v>
      </c>
      <c r="F3684" t="s">
        <v>2332</v>
      </c>
      <c r="G3684" t="s">
        <v>2334</v>
      </c>
      <c r="H3684" t="s">
        <v>1420</v>
      </c>
      <c r="I3684" t="s">
        <v>1508</v>
      </c>
      <c r="J3684">
        <v>0.52859999999999996</v>
      </c>
    </row>
    <row r="3685" spans="1:10" hidden="1">
      <c r="A3685" t="s">
        <v>570</v>
      </c>
      <c r="B3685">
        <v>1446</v>
      </c>
      <c r="C3685" t="s">
        <v>909</v>
      </c>
      <c r="D3685">
        <v>1057</v>
      </c>
      <c r="E3685" t="s">
        <v>165</v>
      </c>
      <c r="F3685" t="s">
        <v>1243</v>
      </c>
      <c r="G3685" t="s">
        <v>1243</v>
      </c>
      <c r="H3685" t="s">
        <v>1492</v>
      </c>
      <c r="I3685" t="s">
        <v>1492</v>
      </c>
      <c r="J3685">
        <v>1</v>
      </c>
    </row>
    <row r="3686" spans="1:10" hidden="1">
      <c r="A3686" t="s">
        <v>570</v>
      </c>
      <c r="B3686">
        <v>1446</v>
      </c>
      <c r="C3686" t="s">
        <v>909</v>
      </c>
      <c r="D3686">
        <v>1057</v>
      </c>
      <c r="E3686" t="s">
        <v>165</v>
      </c>
      <c r="F3686" t="s">
        <v>2311</v>
      </c>
      <c r="G3686" t="s">
        <v>2343</v>
      </c>
      <c r="H3686" t="s">
        <v>1375</v>
      </c>
      <c r="I3686" t="s">
        <v>1492</v>
      </c>
      <c r="J3686">
        <v>0.2487</v>
      </c>
    </row>
    <row r="3687" spans="1:10" hidden="1">
      <c r="A3687" t="s">
        <v>570</v>
      </c>
      <c r="B3687">
        <v>1446</v>
      </c>
      <c r="C3687" t="s">
        <v>909</v>
      </c>
      <c r="D3687">
        <v>1057</v>
      </c>
      <c r="E3687" t="s">
        <v>165</v>
      </c>
      <c r="F3687" t="s">
        <v>2311</v>
      </c>
      <c r="G3687" t="s">
        <v>1250</v>
      </c>
      <c r="H3687" t="s">
        <v>1364</v>
      </c>
      <c r="I3687" t="s">
        <v>1492</v>
      </c>
      <c r="J3687">
        <v>0.26440000000000002</v>
      </c>
    </row>
    <row r="3688" spans="1:10" hidden="1">
      <c r="A3688" t="s">
        <v>570</v>
      </c>
      <c r="B3688">
        <v>1446</v>
      </c>
      <c r="C3688" t="s">
        <v>909</v>
      </c>
      <c r="D3688">
        <v>1057</v>
      </c>
      <c r="E3688" t="s">
        <v>165</v>
      </c>
      <c r="F3688" t="s">
        <v>2311</v>
      </c>
      <c r="G3688" t="s">
        <v>1401</v>
      </c>
      <c r="H3688" t="s">
        <v>1353</v>
      </c>
      <c r="I3688" t="s">
        <v>1492</v>
      </c>
      <c r="J3688">
        <v>0.2356</v>
      </c>
    </row>
    <row r="3689" spans="1:10" hidden="1">
      <c r="A3689" t="s">
        <v>570</v>
      </c>
      <c r="B3689">
        <v>1446</v>
      </c>
      <c r="C3689" t="s">
        <v>909</v>
      </c>
      <c r="D3689">
        <v>1057</v>
      </c>
      <c r="E3689" t="s">
        <v>165</v>
      </c>
      <c r="F3689" t="s">
        <v>2311</v>
      </c>
      <c r="G3689" t="s">
        <v>1357</v>
      </c>
      <c r="H3689" t="s">
        <v>1497</v>
      </c>
      <c r="I3689" t="s">
        <v>1492</v>
      </c>
      <c r="J3689">
        <v>0.25130000000000002</v>
      </c>
    </row>
    <row r="3690" spans="1:10" hidden="1">
      <c r="A3690" t="s">
        <v>570</v>
      </c>
      <c r="B3690">
        <v>1446</v>
      </c>
      <c r="C3690" t="s">
        <v>909</v>
      </c>
      <c r="D3690">
        <v>1057</v>
      </c>
      <c r="E3690" t="s">
        <v>165</v>
      </c>
      <c r="F3690" t="s">
        <v>2320</v>
      </c>
      <c r="G3690" t="s">
        <v>2321</v>
      </c>
      <c r="H3690" t="s">
        <v>1562</v>
      </c>
      <c r="I3690" t="s">
        <v>1492</v>
      </c>
      <c r="J3690">
        <v>0.27750000000000002</v>
      </c>
    </row>
    <row r="3691" spans="1:10" hidden="1">
      <c r="A3691" t="s">
        <v>570</v>
      </c>
      <c r="B3691">
        <v>1446</v>
      </c>
      <c r="C3691" t="s">
        <v>909</v>
      </c>
      <c r="D3691">
        <v>1057</v>
      </c>
      <c r="E3691" t="s">
        <v>165</v>
      </c>
      <c r="F3691" t="s">
        <v>2320</v>
      </c>
      <c r="G3691" t="s">
        <v>2338</v>
      </c>
      <c r="H3691" t="s">
        <v>1252</v>
      </c>
      <c r="I3691" t="s">
        <v>1492</v>
      </c>
      <c r="J3691">
        <v>2.3599999999999999E-2</v>
      </c>
    </row>
    <row r="3692" spans="1:10" hidden="1">
      <c r="A3692" t="s">
        <v>570</v>
      </c>
      <c r="B3692">
        <v>1446</v>
      </c>
      <c r="C3692" t="s">
        <v>909</v>
      </c>
      <c r="D3692">
        <v>1057</v>
      </c>
      <c r="E3692" t="s">
        <v>165</v>
      </c>
      <c r="F3692" t="s">
        <v>2320</v>
      </c>
      <c r="G3692" t="s">
        <v>2298</v>
      </c>
      <c r="H3692" t="s">
        <v>1510</v>
      </c>
      <c r="I3692" t="s">
        <v>1492</v>
      </c>
      <c r="J3692">
        <v>0.15709999999999999</v>
      </c>
    </row>
    <row r="3693" spans="1:10" hidden="1">
      <c r="A3693" t="s">
        <v>570</v>
      </c>
      <c r="B3693">
        <v>1446</v>
      </c>
      <c r="C3693" t="s">
        <v>909</v>
      </c>
      <c r="D3693">
        <v>1057</v>
      </c>
      <c r="E3693" t="s">
        <v>165</v>
      </c>
      <c r="F3693" t="s">
        <v>2322</v>
      </c>
      <c r="G3693" t="s">
        <v>2323</v>
      </c>
      <c r="H3693" t="s">
        <v>2344</v>
      </c>
      <c r="I3693" t="s">
        <v>1492</v>
      </c>
      <c r="J3693">
        <v>5.1999999999999998E-3</v>
      </c>
    </row>
    <row r="3694" spans="1:10" hidden="1">
      <c r="A3694" t="s">
        <v>570</v>
      </c>
      <c r="B3694">
        <v>1446</v>
      </c>
      <c r="C3694" t="s">
        <v>909</v>
      </c>
      <c r="D3694">
        <v>1057</v>
      </c>
      <c r="E3694" t="s">
        <v>165</v>
      </c>
      <c r="F3694" t="s">
        <v>2322</v>
      </c>
      <c r="G3694" t="s">
        <v>2325</v>
      </c>
      <c r="H3694" t="s">
        <v>2329</v>
      </c>
      <c r="I3694" t="s">
        <v>1492</v>
      </c>
      <c r="J3694">
        <v>7.9000000000000008E-3</v>
      </c>
    </row>
    <row r="3695" spans="1:10" hidden="1">
      <c r="A3695" t="s">
        <v>570</v>
      </c>
      <c r="B3695">
        <v>1446</v>
      </c>
      <c r="C3695" t="s">
        <v>909</v>
      </c>
      <c r="D3695">
        <v>1057</v>
      </c>
      <c r="E3695" t="s">
        <v>165</v>
      </c>
      <c r="F3695" t="s">
        <v>2322</v>
      </c>
      <c r="G3695" t="s">
        <v>2326</v>
      </c>
      <c r="H3695" t="s">
        <v>2329</v>
      </c>
      <c r="I3695" t="s">
        <v>1492</v>
      </c>
      <c r="J3695">
        <v>7.9000000000000008E-3</v>
      </c>
    </row>
    <row r="3696" spans="1:10" hidden="1">
      <c r="A3696" t="s">
        <v>570</v>
      </c>
      <c r="B3696">
        <v>1446</v>
      </c>
      <c r="C3696" t="s">
        <v>909</v>
      </c>
      <c r="D3696">
        <v>1057</v>
      </c>
      <c r="E3696" t="s">
        <v>165</v>
      </c>
      <c r="F3696" t="s">
        <v>2322</v>
      </c>
      <c r="G3696" t="s">
        <v>2327</v>
      </c>
      <c r="H3696" t="s">
        <v>1357</v>
      </c>
      <c r="I3696" t="s">
        <v>1492</v>
      </c>
      <c r="J3696">
        <v>3.1399999999999997E-2</v>
      </c>
    </row>
    <row r="3697" spans="1:10" hidden="1">
      <c r="A3697" t="s">
        <v>570</v>
      </c>
      <c r="B3697">
        <v>1446</v>
      </c>
      <c r="C3697" t="s">
        <v>909</v>
      </c>
      <c r="D3697">
        <v>1057</v>
      </c>
      <c r="E3697" t="s">
        <v>165</v>
      </c>
      <c r="F3697" t="s">
        <v>2322</v>
      </c>
      <c r="G3697" t="s">
        <v>2328</v>
      </c>
      <c r="H3697" t="s">
        <v>1248</v>
      </c>
      <c r="I3697" t="s">
        <v>1492</v>
      </c>
      <c r="J3697">
        <v>1.5699999999999999E-2</v>
      </c>
    </row>
    <row r="3698" spans="1:10" hidden="1">
      <c r="A3698" t="s">
        <v>570</v>
      </c>
      <c r="B3698">
        <v>1446</v>
      </c>
      <c r="C3698" t="s">
        <v>909</v>
      </c>
      <c r="D3698">
        <v>1057</v>
      </c>
      <c r="E3698" t="s">
        <v>165</v>
      </c>
      <c r="F3698" t="s">
        <v>2322</v>
      </c>
      <c r="G3698" t="s">
        <v>2330</v>
      </c>
      <c r="H3698" t="s">
        <v>2444</v>
      </c>
      <c r="I3698" t="s">
        <v>1492</v>
      </c>
      <c r="J3698">
        <v>0.93189999999999995</v>
      </c>
    </row>
    <row r="3699" spans="1:10" hidden="1">
      <c r="A3699" t="s">
        <v>570</v>
      </c>
      <c r="B3699">
        <v>1446</v>
      </c>
      <c r="C3699" t="s">
        <v>909</v>
      </c>
      <c r="D3699">
        <v>1057</v>
      </c>
      <c r="E3699" t="s">
        <v>165</v>
      </c>
      <c r="F3699" t="s">
        <v>2332</v>
      </c>
      <c r="G3699" t="s">
        <v>2333</v>
      </c>
      <c r="H3699" t="s">
        <v>2441</v>
      </c>
      <c r="I3699" t="s">
        <v>1492</v>
      </c>
      <c r="J3699">
        <v>0.45810000000000001</v>
      </c>
    </row>
    <row r="3700" spans="1:10" hidden="1">
      <c r="A3700" t="s">
        <v>570</v>
      </c>
      <c r="B3700">
        <v>1446</v>
      </c>
      <c r="C3700" t="s">
        <v>909</v>
      </c>
      <c r="D3700">
        <v>1057</v>
      </c>
      <c r="E3700" t="s">
        <v>165</v>
      </c>
      <c r="F3700" t="s">
        <v>2332</v>
      </c>
      <c r="G3700" t="s">
        <v>2334</v>
      </c>
      <c r="H3700" t="s">
        <v>2363</v>
      </c>
      <c r="I3700" t="s">
        <v>1492</v>
      </c>
      <c r="J3700">
        <v>0.54190000000000005</v>
      </c>
    </row>
    <row r="3701" spans="1:10" hidden="1">
      <c r="A3701" t="s">
        <v>570</v>
      </c>
      <c r="B3701">
        <v>1446</v>
      </c>
      <c r="C3701" t="s">
        <v>909</v>
      </c>
      <c r="D3701">
        <v>1447</v>
      </c>
      <c r="E3701" t="s">
        <v>256</v>
      </c>
      <c r="F3701" t="s">
        <v>1243</v>
      </c>
      <c r="G3701" t="s">
        <v>1243</v>
      </c>
      <c r="H3701" t="s">
        <v>1494</v>
      </c>
      <c r="I3701" t="s">
        <v>1494</v>
      </c>
      <c r="J3701">
        <v>1</v>
      </c>
    </row>
    <row r="3702" spans="1:10" hidden="1">
      <c r="A3702" t="s">
        <v>570</v>
      </c>
      <c r="B3702">
        <v>1446</v>
      </c>
      <c r="C3702" t="s">
        <v>909</v>
      </c>
      <c r="D3702">
        <v>1447</v>
      </c>
      <c r="E3702" t="s">
        <v>256</v>
      </c>
      <c r="F3702" t="s">
        <v>2311</v>
      </c>
      <c r="G3702" t="s">
        <v>2316</v>
      </c>
      <c r="H3702" t="s">
        <v>1319</v>
      </c>
      <c r="I3702" t="s">
        <v>1494</v>
      </c>
      <c r="J3702">
        <v>0.24879999999999999</v>
      </c>
    </row>
    <row r="3703" spans="1:10" hidden="1">
      <c r="A3703" t="s">
        <v>570</v>
      </c>
      <c r="B3703">
        <v>1446</v>
      </c>
      <c r="C3703" t="s">
        <v>909</v>
      </c>
      <c r="D3703">
        <v>1447</v>
      </c>
      <c r="E3703" t="s">
        <v>256</v>
      </c>
      <c r="F3703" t="s">
        <v>2311</v>
      </c>
      <c r="G3703" t="s">
        <v>2317</v>
      </c>
      <c r="H3703" t="s">
        <v>1611</v>
      </c>
      <c r="I3703" t="s">
        <v>1494</v>
      </c>
      <c r="J3703">
        <v>0.22639999999999999</v>
      </c>
    </row>
    <row r="3704" spans="1:10" hidden="1">
      <c r="A3704" t="s">
        <v>570</v>
      </c>
      <c r="B3704">
        <v>1446</v>
      </c>
      <c r="C3704" t="s">
        <v>909</v>
      </c>
      <c r="D3704">
        <v>1447</v>
      </c>
      <c r="E3704" t="s">
        <v>256</v>
      </c>
      <c r="F3704" t="s">
        <v>2311</v>
      </c>
      <c r="G3704" t="s">
        <v>2336</v>
      </c>
      <c r="H3704" t="s">
        <v>1478</v>
      </c>
      <c r="I3704" t="s">
        <v>1494</v>
      </c>
      <c r="J3704">
        <v>0.25869999999999999</v>
      </c>
    </row>
    <row r="3705" spans="1:10" hidden="1">
      <c r="A3705" t="s">
        <v>570</v>
      </c>
      <c r="B3705">
        <v>1446</v>
      </c>
      <c r="C3705" t="s">
        <v>909</v>
      </c>
      <c r="D3705">
        <v>1447</v>
      </c>
      <c r="E3705" t="s">
        <v>256</v>
      </c>
      <c r="F3705" t="s">
        <v>2311</v>
      </c>
      <c r="G3705" t="s">
        <v>2337</v>
      </c>
      <c r="H3705" t="s">
        <v>1258</v>
      </c>
      <c r="I3705" t="s">
        <v>1494</v>
      </c>
      <c r="J3705">
        <v>0.26619999999999999</v>
      </c>
    </row>
    <row r="3706" spans="1:10" hidden="1">
      <c r="A3706" t="s">
        <v>570</v>
      </c>
      <c r="B3706">
        <v>1446</v>
      </c>
      <c r="C3706" t="s">
        <v>909</v>
      </c>
      <c r="D3706">
        <v>1447</v>
      </c>
      <c r="E3706" t="s">
        <v>256</v>
      </c>
      <c r="F3706" t="s">
        <v>2320</v>
      </c>
      <c r="G3706" t="s">
        <v>2321</v>
      </c>
      <c r="H3706" t="s">
        <v>2364</v>
      </c>
      <c r="I3706" t="s">
        <v>1494</v>
      </c>
      <c r="J3706">
        <v>0.3881</v>
      </c>
    </row>
    <row r="3707" spans="1:10" hidden="1">
      <c r="A3707" t="s">
        <v>570</v>
      </c>
      <c r="B3707">
        <v>1446</v>
      </c>
      <c r="C3707" t="s">
        <v>909</v>
      </c>
      <c r="D3707">
        <v>1447</v>
      </c>
      <c r="E3707" t="s">
        <v>256</v>
      </c>
      <c r="F3707" t="s">
        <v>2320</v>
      </c>
      <c r="G3707" t="s">
        <v>2298</v>
      </c>
      <c r="H3707" t="s">
        <v>1382</v>
      </c>
      <c r="I3707" t="s">
        <v>1494</v>
      </c>
      <c r="J3707">
        <v>0.20150000000000001</v>
      </c>
    </row>
    <row r="3708" spans="1:10" hidden="1">
      <c r="A3708" t="s">
        <v>570</v>
      </c>
      <c r="B3708">
        <v>1446</v>
      </c>
      <c r="C3708" t="s">
        <v>909</v>
      </c>
      <c r="D3708">
        <v>1447</v>
      </c>
      <c r="E3708" t="s">
        <v>256</v>
      </c>
      <c r="F3708" t="s">
        <v>2322</v>
      </c>
      <c r="G3708" t="s">
        <v>2323</v>
      </c>
      <c r="H3708" t="s">
        <v>2324</v>
      </c>
      <c r="I3708" t="s">
        <v>1494</v>
      </c>
      <c r="J3708">
        <v>2.5000000000000001E-3</v>
      </c>
    </row>
    <row r="3709" spans="1:10" hidden="1">
      <c r="A3709" t="s">
        <v>570</v>
      </c>
      <c r="B3709">
        <v>1446</v>
      </c>
      <c r="C3709" t="s">
        <v>909</v>
      </c>
      <c r="D3709">
        <v>1447</v>
      </c>
      <c r="E3709" t="s">
        <v>256</v>
      </c>
      <c r="F3709" t="s">
        <v>2322</v>
      </c>
      <c r="G3709" t="s">
        <v>2326</v>
      </c>
      <c r="H3709" t="s">
        <v>2324</v>
      </c>
      <c r="I3709" t="s">
        <v>1494</v>
      </c>
      <c r="J3709">
        <v>2.5000000000000001E-3</v>
      </c>
    </row>
    <row r="3710" spans="1:10" hidden="1">
      <c r="A3710" t="s">
        <v>570</v>
      </c>
      <c r="B3710">
        <v>1446</v>
      </c>
      <c r="C3710" t="s">
        <v>909</v>
      </c>
      <c r="D3710">
        <v>1447</v>
      </c>
      <c r="E3710" t="s">
        <v>256</v>
      </c>
      <c r="F3710" t="s">
        <v>2322</v>
      </c>
      <c r="G3710" t="s">
        <v>2327</v>
      </c>
      <c r="H3710" t="s">
        <v>1357</v>
      </c>
      <c r="I3710" t="s">
        <v>1494</v>
      </c>
      <c r="J3710">
        <v>2.9899999999999999E-2</v>
      </c>
    </row>
    <row r="3711" spans="1:10" hidden="1">
      <c r="A3711" t="s">
        <v>570</v>
      </c>
      <c r="B3711">
        <v>1446</v>
      </c>
      <c r="C3711" t="s">
        <v>909</v>
      </c>
      <c r="D3711">
        <v>1447</v>
      </c>
      <c r="E3711" t="s">
        <v>256</v>
      </c>
      <c r="F3711" t="s">
        <v>2322</v>
      </c>
      <c r="G3711" t="s">
        <v>2328</v>
      </c>
      <c r="H3711" t="s">
        <v>1257</v>
      </c>
      <c r="I3711" t="s">
        <v>1494</v>
      </c>
      <c r="J3711">
        <v>3.2300000000000002E-2</v>
      </c>
    </row>
    <row r="3712" spans="1:10" hidden="1">
      <c r="A3712" t="s">
        <v>570</v>
      </c>
      <c r="B3712">
        <v>1446</v>
      </c>
      <c r="C3712" t="s">
        <v>909</v>
      </c>
      <c r="D3712">
        <v>1447</v>
      </c>
      <c r="E3712" t="s">
        <v>256</v>
      </c>
      <c r="F3712" t="s">
        <v>2322</v>
      </c>
      <c r="G3712" t="s">
        <v>2330</v>
      </c>
      <c r="H3712" t="s">
        <v>1416</v>
      </c>
      <c r="I3712" t="s">
        <v>1494</v>
      </c>
      <c r="J3712">
        <v>0.93279999999999996</v>
      </c>
    </row>
    <row r="3713" spans="1:10" hidden="1">
      <c r="A3713" t="s">
        <v>570</v>
      </c>
      <c r="B3713">
        <v>1446</v>
      </c>
      <c r="C3713" t="s">
        <v>909</v>
      </c>
      <c r="D3713">
        <v>1447</v>
      </c>
      <c r="E3713" t="s">
        <v>256</v>
      </c>
      <c r="F3713" t="s">
        <v>2332</v>
      </c>
      <c r="G3713" t="s">
        <v>2333</v>
      </c>
      <c r="H3713" t="s">
        <v>1525</v>
      </c>
      <c r="I3713" t="s">
        <v>1494</v>
      </c>
      <c r="J3713">
        <v>0.52739999999999998</v>
      </c>
    </row>
    <row r="3714" spans="1:10" hidden="1">
      <c r="A3714" t="s">
        <v>570</v>
      </c>
      <c r="B3714">
        <v>1446</v>
      </c>
      <c r="C3714" t="s">
        <v>909</v>
      </c>
      <c r="D3714">
        <v>1447</v>
      </c>
      <c r="E3714" t="s">
        <v>256</v>
      </c>
      <c r="F3714" t="s">
        <v>2332</v>
      </c>
      <c r="G3714" t="s">
        <v>2334</v>
      </c>
      <c r="H3714" t="s">
        <v>1322</v>
      </c>
      <c r="I3714" t="s">
        <v>1494</v>
      </c>
      <c r="J3714">
        <v>0.47260000000000002</v>
      </c>
    </row>
    <row r="3715" spans="1:10" hidden="1">
      <c r="A3715" t="s">
        <v>570</v>
      </c>
      <c r="B3715">
        <v>1446</v>
      </c>
      <c r="C3715" t="s">
        <v>909</v>
      </c>
      <c r="D3715">
        <v>2111</v>
      </c>
      <c r="E3715" t="s">
        <v>258</v>
      </c>
      <c r="F3715" t="s">
        <v>1243</v>
      </c>
      <c r="G3715" t="s">
        <v>1243</v>
      </c>
      <c r="H3715" t="s">
        <v>1495</v>
      </c>
      <c r="I3715" t="s">
        <v>1495</v>
      </c>
      <c r="J3715">
        <v>1</v>
      </c>
    </row>
    <row r="3716" spans="1:10" hidden="1">
      <c r="A3716" t="s">
        <v>570</v>
      </c>
      <c r="B3716">
        <v>1446</v>
      </c>
      <c r="C3716" t="s">
        <v>909</v>
      </c>
      <c r="D3716">
        <v>2111</v>
      </c>
      <c r="E3716" t="s">
        <v>258</v>
      </c>
      <c r="F3716" t="s">
        <v>2311</v>
      </c>
      <c r="G3716" t="s">
        <v>2312</v>
      </c>
      <c r="H3716" t="s">
        <v>1408</v>
      </c>
      <c r="I3716" t="s">
        <v>1495</v>
      </c>
      <c r="J3716">
        <v>0.45610000000000001</v>
      </c>
    </row>
    <row r="3717" spans="1:10" hidden="1">
      <c r="A3717" t="s">
        <v>570</v>
      </c>
      <c r="B3717">
        <v>1446</v>
      </c>
      <c r="C3717" t="s">
        <v>909</v>
      </c>
      <c r="D3717">
        <v>2111</v>
      </c>
      <c r="E3717" t="s">
        <v>258</v>
      </c>
      <c r="F3717" t="s">
        <v>2311</v>
      </c>
      <c r="G3717" t="s">
        <v>2313</v>
      </c>
      <c r="H3717" t="s">
        <v>1325</v>
      </c>
      <c r="I3717" t="s">
        <v>1495</v>
      </c>
      <c r="J3717">
        <v>0.54390000000000005</v>
      </c>
    </row>
    <row r="3718" spans="1:10" hidden="1">
      <c r="A3718" t="s">
        <v>570</v>
      </c>
      <c r="B3718">
        <v>1446</v>
      </c>
      <c r="C3718" t="s">
        <v>909</v>
      </c>
      <c r="D3718">
        <v>2111</v>
      </c>
      <c r="E3718" t="s">
        <v>258</v>
      </c>
      <c r="F3718" t="s">
        <v>2320</v>
      </c>
      <c r="G3718" t="s">
        <v>2321</v>
      </c>
      <c r="H3718" t="s">
        <v>1602</v>
      </c>
      <c r="I3718" t="s">
        <v>1495</v>
      </c>
      <c r="J3718">
        <v>0.47949999999999998</v>
      </c>
    </row>
    <row r="3719" spans="1:10" hidden="1">
      <c r="A3719" t="s">
        <v>570</v>
      </c>
      <c r="B3719">
        <v>1446</v>
      </c>
      <c r="C3719" t="s">
        <v>909</v>
      </c>
      <c r="D3719">
        <v>2111</v>
      </c>
      <c r="E3719" t="s">
        <v>258</v>
      </c>
      <c r="F3719" t="s">
        <v>2320</v>
      </c>
      <c r="G3719" t="s">
        <v>2298</v>
      </c>
      <c r="H3719" t="s">
        <v>1244</v>
      </c>
      <c r="I3719" t="s">
        <v>1495</v>
      </c>
      <c r="J3719">
        <v>0.20469999999999999</v>
      </c>
    </row>
    <row r="3720" spans="1:10" hidden="1">
      <c r="A3720" t="s">
        <v>570</v>
      </c>
      <c r="B3720">
        <v>1446</v>
      </c>
      <c r="C3720" t="s">
        <v>909</v>
      </c>
      <c r="D3720">
        <v>2111</v>
      </c>
      <c r="E3720" t="s">
        <v>258</v>
      </c>
      <c r="F3720" t="s">
        <v>2322</v>
      </c>
      <c r="G3720" t="s">
        <v>2325</v>
      </c>
      <c r="H3720" t="s">
        <v>2344</v>
      </c>
      <c r="I3720" t="s">
        <v>1495</v>
      </c>
      <c r="J3720">
        <v>1.17E-2</v>
      </c>
    </row>
    <row r="3721" spans="1:10" hidden="1">
      <c r="A3721" t="s">
        <v>570</v>
      </c>
      <c r="B3721">
        <v>1446</v>
      </c>
      <c r="C3721" t="s">
        <v>909</v>
      </c>
      <c r="D3721">
        <v>2111</v>
      </c>
      <c r="E3721" t="s">
        <v>258</v>
      </c>
      <c r="F3721" t="s">
        <v>2322</v>
      </c>
      <c r="G3721" t="s">
        <v>2326</v>
      </c>
      <c r="H3721" t="s">
        <v>2344</v>
      </c>
      <c r="I3721" t="s">
        <v>1495</v>
      </c>
      <c r="J3721">
        <v>1.17E-2</v>
      </c>
    </row>
    <row r="3722" spans="1:10" hidden="1">
      <c r="A3722" t="s">
        <v>570</v>
      </c>
      <c r="B3722">
        <v>1446</v>
      </c>
      <c r="C3722" t="s">
        <v>909</v>
      </c>
      <c r="D3722">
        <v>2111</v>
      </c>
      <c r="E3722" t="s">
        <v>258</v>
      </c>
      <c r="F3722" t="s">
        <v>2322</v>
      </c>
      <c r="G3722" t="s">
        <v>2327</v>
      </c>
      <c r="H3722" t="s">
        <v>2324</v>
      </c>
      <c r="I3722" t="s">
        <v>1495</v>
      </c>
      <c r="J3722">
        <v>5.7999999999999996E-3</v>
      </c>
    </row>
    <row r="3723" spans="1:10" hidden="1">
      <c r="A3723" t="s">
        <v>570</v>
      </c>
      <c r="B3723">
        <v>1446</v>
      </c>
      <c r="C3723" t="s">
        <v>909</v>
      </c>
      <c r="D3723">
        <v>2111</v>
      </c>
      <c r="E3723" t="s">
        <v>258</v>
      </c>
      <c r="F3723" t="s">
        <v>2322</v>
      </c>
      <c r="G3723" t="s">
        <v>2328</v>
      </c>
      <c r="H3723" t="s">
        <v>2324</v>
      </c>
      <c r="I3723" t="s">
        <v>1495</v>
      </c>
      <c r="J3723">
        <v>5.7999999999999996E-3</v>
      </c>
    </row>
    <row r="3724" spans="1:10" hidden="1">
      <c r="A3724" t="s">
        <v>570</v>
      </c>
      <c r="B3724">
        <v>1446</v>
      </c>
      <c r="C3724" t="s">
        <v>909</v>
      </c>
      <c r="D3724">
        <v>2111</v>
      </c>
      <c r="E3724" t="s">
        <v>258</v>
      </c>
      <c r="F3724" t="s">
        <v>2322</v>
      </c>
      <c r="G3724" t="s">
        <v>2330</v>
      </c>
      <c r="H3724" t="s">
        <v>2383</v>
      </c>
      <c r="I3724" t="s">
        <v>1495</v>
      </c>
      <c r="J3724">
        <v>0.96489999999999998</v>
      </c>
    </row>
    <row r="3725" spans="1:10" hidden="1">
      <c r="A3725" t="s">
        <v>570</v>
      </c>
      <c r="B3725">
        <v>1446</v>
      </c>
      <c r="C3725" t="s">
        <v>909</v>
      </c>
      <c r="D3725">
        <v>2111</v>
      </c>
      <c r="E3725" t="s">
        <v>258</v>
      </c>
      <c r="F3725" t="s">
        <v>2332</v>
      </c>
      <c r="G3725" t="s">
        <v>2333</v>
      </c>
      <c r="H3725" t="s">
        <v>1490</v>
      </c>
      <c r="I3725" t="s">
        <v>1495</v>
      </c>
      <c r="J3725">
        <v>0.49709999999999999</v>
      </c>
    </row>
    <row r="3726" spans="1:10" hidden="1">
      <c r="A3726" t="s">
        <v>570</v>
      </c>
      <c r="B3726">
        <v>1446</v>
      </c>
      <c r="C3726" t="s">
        <v>909</v>
      </c>
      <c r="D3726">
        <v>2111</v>
      </c>
      <c r="E3726" t="s">
        <v>258</v>
      </c>
      <c r="F3726" t="s">
        <v>2332</v>
      </c>
      <c r="G3726" t="s">
        <v>2334</v>
      </c>
      <c r="H3726" t="s">
        <v>1585</v>
      </c>
      <c r="I3726" t="s">
        <v>1495</v>
      </c>
      <c r="J3726">
        <v>0.50290000000000001</v>
      </c>
    </row>
    <row r="3727" spans="1:10" hidden="1">
      <c r="A3727" t="s">
        <v>570</v>
      </c>
      <c r="B3727">
        <v>1449</v>
      </c>
      <c r="C3727" t="s">
        <v>913</v>
      </c>
      <c r="D3727">
        <v>156</v>
      </c>
      <c r="E3727" t="s">
        <v>324</v>
      </c>
      <c r="F3727" t="s">
        <v>1243</v>
      </c>
      <c r="G3727" t="s">
        <v>1243</v>
      </c>
      <c r="H3727" t="s">
        <v>2374</v>
      </c>
      <c r="I3727" t="s">
        <v>2374</v>
      </c>
      <c r="J3727">
        <v>1</v>
      </c>
    </row>
    <row r="3728" spans="1:10" hidden="1">
      <c r="A3728" t="s">
        <v>570</v>
      </c>
      <c r="B3728">
        <v>1449</v>
      </c>
      <c r="C3728" t="s">
        <v>913</v>
      </c>
      <c r="D3728">
        <v>156</v>
      </c>
      <c r="E3728" t="s">
        <v>324</v>
      </c>
      <c r="F3728" t="s">
        <v>2311</v>
      </c>
      <c r="G3728" t="s">
        <v>2312</v>
      </c>
      <c r="H3728" t="s">
        <v>1331</v>
      </c>
      <c r="I3728" t="s">
        <v>2374</v>
      </c>
      <c r="J3728">
        <v>9.4100000000000003E-2</v>
      </c>
    </row>
    <row r="3729" spans="1:10" hidden="1">
      <c r="A3729" t="s">
        <v>570</v>
      </c>
      <c r="B3729">
        <v>1449</v>
      </c>
      <c r="C3729" t="s">
        <v>913</v>
      </c>
      <c r="D3729">
        <v>156</v>
      </c>
      <c r="E3729" t="s">
        <v>324</v>
      </c>
      <c r="F3729" t="s">
        <v>2311</v>
      </c>
      <c r="G3729" t="s">
        <v>2313</v>
      </c>
      <c r="H3729" t="s">
        <v>1308</v>
      </c>
      <c r="I3729" t="s">
        <v>2374</v>
      </c>
      <c r="J3729">
        <v>0.113</v>
      </c>
    </row>
    <row r="3730" spans="1:10" hidden="1">
      <c r="A3730" t="s">
        <v>570</v>
      </c>
      <c r="B3730">
        <v>1449</v>
      </c>
      <c r="C3730" t="s">
        <v>913</v>
      </c>
      <c r="D3730">
        <v>156</v>
      </c>
      <c r="E3730" t="s">
        <v>324</v>
      </c>
      <c r="F3730" t="s">
        <v>2311</v>
      </c>
      <c r="G3730" t="s">
        <v>2314</v>
      </c>
      <c r="H3730" t="s">
        <v>1377</v>
      </c>
      <c r="I3730" t="s">
        <v>2374</v>
      </c>
      <c r="J3730">
        <v>0.09</v>
      </c>
    </row>
    <row r="3731" spans="1:10" hidden="1">
      <c r="A3731" t="s">
        <v>570</v>
      </c>
      <c r="B3731">
        <v>1449</v>
      </c>
      <c r="C3731" t="s">
        <v>913</v>
      </c>
      <c r="D3731">
        <v>156</v>
      </c>
      <c r="E3731" t="s">
        <v>324</v>
      </c>
      <c r="F3731" t="s">
        <v>2311</v>
      </c>
      <c r="G3731" t="s">
        <v>2315</v>
      </c>
      <c r="H3731" t="s">
        <v>1346</v>
      </c>
      <c r="I3731" t="s">
        <v>2374</v>
      </c>
      <c r="J3731">
        <v>0.10879999999999999</v>
      </c>
    </row>
    <row r="3732" spans="1:10" hidden="1">
      <c r="A3732" t="s">
        <v>570</v>
      </c>
      <c r="B3732">
        <v>1449</v>
      </c>
      <c r="C3732" t="s">
        <v>913</v>
      </c>
      <c r="D3732">
        <v>156</v>
      </c>
      <c r="E3732" t="s">
        <v>324</v>
      </c>
      <c r="F3732" t="s">
        <v>2311</v>
      </c>
      <c r="G3732" t="s">
        <v>2316</v>
      </c>
      <c r="H3732" t="s">
        <v>1321</v>
      </c>
      <c r="I3732" t="s">
        <v>2374</v>
      </c>
      <c r="J3732">
        <v>0.1192</v>
      </c>
    </row>
    <row r="3733" spans="1:10" hidden="1">
      <c r="A3733" t="s">
        <v>570</v>
      </c>
      <c r="B3733">
        <v>1449</v>
      </c>
      <c r="C3733" t="s">
        <v>913</v>
      </c>
      <c r="D3733">
        <v>156</v>
      </c>
      <c r="E3733" t="s">
        <v>324</v>
      </c>
      <c r="F3733" t="s">
        <v>2311</v>
      </c>
      <c r="G3733" t="s">
        <v>2317</v>
      </c>
      <c r="H3733" t="s">
        <v>1386</v>
      </c>
      <c r="I3733" t="s">
        <v>2374</v>
      </c>
      <c r="J3733">
        <v>0.10249999999999999</v>
      </c>
    </row>
    <row r="3734" spans="1:10" hidden="1">
      <c r="A3734" t="s">
        <v>570</v>
      </c>
      <c r="B3734">
        <v>1449</v>
      </c>
      <c r="C3734" t="s">
        <v>913</v>
      </c>
      <c r="D3734">
        <v>156</v>
      </c>
      <c r="E3734" t="s">
        <v>324</v>
      </c>
      <c r="F3734" t="s">
        <v>2311</v>
      </c>
      <c r="G3734" t="s">
        <v>2336</v>
      </c>
      <c r="H3734" t="s">
        <v>1336</v>
      </c>
      <c r="I3734" t="s">
        <v>2374</v>
      </c>
      <c r="J3734">
        <v>7.9500000000000001E-2</v>
      </c>
    </row>
    <row r="3735" spans="1:10" hidden="1">
      <c r="A3735" t="s">
        <v>570</v>
      </c>
      <c r="B3735">
        <v>1449</v>
      </c>
      <c r="C3735" t="s">
        <v>913</v>
      </c>
      <c r="D3735">
        <v>156</v>
      </c>
      <c r="E3735" t="s">
        <v>324</v>
      </c>
      <c r="F3735" t="s">
        <v>2311</v>
      </c>
      <c r="G3735" t="s">
        <v>2337</v>
      </c>
      <c r="H3735" t="s">
        <v>1351</v>
      </c>
      <c r="I3735" t="s">
        <v>2374</v>
      </c>
      <c r="J3735">
        <v>9.8299999999999998E-2</v>
      </c>
    </row>
    <row r="3736" spans="1:10" hidden="1">
      <c r="A3736" t="s">
        <v>570</v>
      </c>
      <c r="B3736">
        <v>1449</v>
      </c>
      <c r="C3736" t="s">
        <v>913</v>
      </c>
      <c r="D3736">
        <v>156</v>
      </c>
      <c r="E3736" t="s">
        <v>324</v>
      </c>
      <c r="F3736" t="s">
        <v>2311</v>
      </c>
      <c r="G3736" t="s">
        <v>2318</v>
      </c>
      <c r="H3736" t="s">
        <v>1346</v>
      </c>
      <c r="I3736" t="s">
        <v>2374</v>
      </c>
      <c r="J3736">
        <v>0.10879999999999999</v>
      </c>
    </row>
    <row r="3737" spans="1:10" hidden="1">
      <c r="A3737" t="s">
        <v>570</v>
      </c>
      <c r="B3737">
        <v>1449</v>
      </c>
      <c r="C3737" t="s">
        <v>913</v>
      </c>
      <c r="D3737">
        <v>156</v>
      </c>
      <c r="E3737" t="s">
        <v>324</v>
      </c>
      <c r="F3737" t="s">
        <v>2311</v>
      </c>
      <c r="G3737" t="s">
        <v>2319</v>
      </c>
      <c r="H3737" t="s">
        <v>1281</v>
      </c>
      <c r="I3737" t="s">
        <v>2374</v>
      </c>
      <c r="J3737">
        <v>8.5800000000000001E-2</v>
      </c>
    </row>
    <row r="3738" spans="1:10" hidden="1">
      <c r="A3738" t="s">
        <v>570</v>
      </c>
      <c r="B3738">
        <v>1449</v>
      </c>
      <c r="C3738" t="s">
        <v>913</v>
      </c>
      <c r="D3738">
        <v>156</v>
      </c>
      <c r="E3738" t="s">
        <v>324</v>
      </c>
      <c r="F3738" t="s">
        <v>2320</v>
      </c>
      <c r="G3738" t="s">
        <v>2321</v>
      </c>
      <c r="H3738" t="s">
        <v>1310</v>
      </c>
      <c r="I3738" t="s">
        <v>2374</v>
      </c>
      <c r="J3738">
        <v>0.14849999999999999</v>
      </c>
    </row>
    <row r="3739" spans="1:10" hidden="1">
      <c r="A3739" t="s">
        <v>570</v>
      </c>
      <c r="B3739">
        <v>1449</v>
      </c>
      <c r="C3739" t="s">
        <v>913</v>
      </c>
      <c r="D3739">
        <v>156</v>
      </c>
      <c r="E3739" t="s">
        <v>324</v>
      </c>
      <c r="F3739" t="s">
        <v>2320</v>
      </c>
      <c r="G3739" t="s">
        <v>2338</v>
      </c>
      <c r="H3739" t="s">
        <v>1312</v>
      </c>
      <c r="I3739" t="s">
        <v>2374</v>
      </c>
      <c r="J3739">
        <v>1.0500000000000001E-2</v>
      </c>
    </row>
    <row r="3740" spans="1:10" hidden="1">
      <c r="A3740" t="s">
        <v>570</v>
      </c>
      <c r="B3740">
        <v>1449</v>
      </c>
      <c r="C3740" t="s">
        <v>913</v>
      </c>
      <c r="D3740">
        <v>156</v>
      </c>
      <c r="E3740" t="s">
        <v>324</v>
      </c>
      <c r="F3740" t="s">
        <v>2320</v>
      </c>
      <c r="G3740" t="s">
        <v>2340</v>
      </c>
      <c r="H3740" t="s">
        <v>1401</v>
      </c>
      <c r="I3740" t="s">
        <v>2374</v>
      </c>
      <c r="J3740">
        <v>2.3E-2</v>
      </c>
    </row>
    <row r="3741" spans="1:10" hidden="1">
      <c r="A3741" t="s">
        <v>570</v>
      </c>
      <c r="B3741">
        <v>1449</v>
      </c>
      <c r="C3741" t="s">
        <v>913</v>
      </c>
      <c r="D3741">
        <v>156</v>
      </c>
      <c r="E3741" t="s">
        <v>324</v>
      </c>
      <c r="F3741" t="s">
        <v>2320</v>
      </c>
      <c r="G3741" t="s">
        <v>2298</v>
      </c>
      <c r="H3741" t="s">
        <v>1353</v>
      </c>
      <c r="I3741" t="s">
        <v>2374</v>
      </c>
      <c r="J3741">
        <v>0.1883</v>
      </c>
    </row>
    <row r="3742" spans="1:10" hidden="1">
      <c r="A3742" t="s">
        <v>570</v>
      </c>
      <c r="B3742">
        <v>1449</v>
      </c>
      <c r="C3742" t="s">
        <v>913</v>
      </c>
      <c r="D3742">
        <v>156</v>
      </c>
      <c r="E3742" t="s">
        <v>324</v>
      </c>
      <c r="F3742" t="s">
        <v>2322</v>
      </c>
      <c r="G3742" t="s">
        <v>2323</v>
      </c>
      <c r="H3742" t="s">
        <v>2344</v>
      </c>
      <c r="I3742" t="s">
        <v>2374</v>
      </c>
      <c r="J3742">
        <v>4.1999999999999997E-3</v>
      </c>
    </row>
    <row r="3743" spans="1:10" hidden="1">
      <c r="A3743" t="s">
        <v>570</v>
      </c>
      <c r="B3743">
        <v>1449</v>
      </c>
      <c r="C3743" t="s">
        <v>913</v>
      </c>
      <c r="D3743">
        <v>156</v>
      </c>
      <c r="E3743" t="s">
        <v>324</v>
      </c>
      <c r="F3743" t="s">
        <v>2322</v>
      </c>
      <c r="G3743" t="s">
        <v>2325</v>
      </c>
      <c r="H3743" t="s">
        <v>2344</v>
      </c>
      <c r="I3743" t="s">
        <v>2374</v>
      </c>
      <c r="J3743">
        <v>4.1999999999999997E-3</v>
      </c>
    </row>
    <row r="3744" spans="1:10" hidden="1">
      <c r="A3744" t="s">
        <v>570</v>
      </c>
      <c r="B3744">
        <v>1449</v>
      </c>
      <c r="C3744" t="s">
        <v>913</v>
      </c>
      <c r="D3744">
        <v>156</v>
      </c>
      <c r="E3744" t="s">
        <v>324</v>
      </c>
      <c r="F3744" t="s">
        <v>2322</v>
      </c>
      <c r="G3744" t="s">
        <v>2326</v>
      </c>
      <c r="H3744" t="s">
        <v>1312</v>
      </c>
      <c r="I3744" t="s">
        <v>2374</v>
      </c>
      <c r="J3744">
        <v>1.0500000000000001E-2</v>
      </c>
    </row>
    <row r="3745" spans="1:10" hidden="1">
      <c r="A3745" t="s">
        <v>570</v>
      </c>
      <c r="B3745">
        <v>1449</v>
      </c>
      <c r="C3745" t="s">
        <v>913</v>
      </c>
      <c r="D3745">
        <v>156</v>
      </c>
      <c r="E3745" t="s">
        <v>324</v>
      </c>
      <c r="F3745" t="s">
        <v>2322</v>
      </c>
      <c r="G3745" t="s">
        <v>2327</v>
      </c>
      <c r="H3745" t="s">
        <v>1257</v>
      </c>
      <c r="I3745" t="s">
        <v>2374</v>
      </c>
      <c r="J3745">
        <v>2.7199999999999998E-2</v>
      </c>
    </row>
    <row r="3746" spans="1:10" hidden="1">
      <c r="A3746" t="s">
        <v>570</v>
      </c>
      <c r="B3746">
        <v>1449</v>
      </c>
      <c r="C3746" t="s">
        <v>913</v>
      </c>
      <c r="D3746">
        <v>156</v>
      </c>
      <c r="E3746" t="s">
        <v>324</v>
      </c>
      <c r="F3746" t="s">
        <v>2322</v>
      </c>
      <c r="G3746" t="s">
        <v>2328</v>
      </c>
      <c r="H3746" t="s">
        <v>1401</v>
      </c>
      <c r="I3746" t="s">
        <v>2374</v>
      </c>
      <c r="J3746">
        <v>2.3E-2</v>
      </c>
    </row>
    <row r="3747" spans="1:10" hidden="1">
      <c r="A3747" t="s">
        <v>570</v>
      </c>
      <c r="B3747">
        <v>1449</v>
      </c>
      <c r="C3747" t="s">
        <v>913</v>
      </c>
      <c r="D3747">
        <v>156</v>
      </c>
      <c r="E3747" t="s">
        <v>324</v>
      </c>
      <c r="F3747" t="s">
        <v>2322</v>
      </c>
      <c r="G3747" t="s">
        <v>2330</v>
      </c>
      <c r="H3747" t="s">
        <v>2486</v>
      </c>
      <c r="I3747" t="s">
        <v>2374</v>
      </c>
      <c r="J3747">
        <v>0.93100000000000005</v>
      </c>
    </row>
    <row r="3748" spans="1:10" hidden="1">
      <c r="A3748" t="s">
        <v>570</v>
      </c>
      <c r="B3748">
        <v>1449</v>
      </c>
      <c r="C3748" t="s">
        <v>913</v>
      </c>
      <c r="D3748">
        <v>156</v>
      </c>
      <c r="E3748" t="s">
        <v>324</v>
      </c>
      <c r="F3748" t="s">
        <v>2332</v>
      </c>
      <c r="G3748" t="s">
        <v>2333</v>
      </c>
      <c r="H3748" t="s">
        <v>1297</v>
      </c>
      <c r="I3748" t="s">
        <v>2374</v>
      </c>
      <c r="J3748">
        <v>0.51259999999999994</v>
      </c>
    </row>
    <row r="3749" spans="1:10" hidden="1">
      <c r="A3749" t="s">
        <v>570</v>
      </c>
      <c r="B3749">
        <v>1449</v>
      </c>
      <c r="C3749" t="s">
        <v>913</v>
      </c>
      <c r="D3749">
        <v>156</v>
      </c>
      <c r="E3749" t="s">
        <v>324</v>
      </c>
      <c r="F3749" t="s">
        <v>2332</v>
      </c>
      <c r="G3749" t="s">
        <v>2334</v>
      </c>
      <c r="H3749" t="s">
        <v>1533</v>
      </c>
      <c r="I3749" t="s">
        <v>2374</v>
      </c>
      <c r="J3749">
        <v>0.4874</v>
      </c>
    </row>
    <row r="3750" spans="1:10" hidden="1">
      <c r="A3750" t="s">
        <v>570</v>
      </c>
      <c r="B3750">
        <v>1449</v>
      </c>
      <c r="C3750" t="s">
        <v>913</v>
      </c>
      <c r="D3750">
        <v>185</v>
      </c>
      <c r="E3750" t="s">
        <v>388</v>
      </c>
      <c r="F3750" t="s">
        <v>1243</v>
      </c>
      <c r="G3750" t="s">
        <v>1243</v>
      </c>
      <c r="H3750" t="s">
        <v>1498</v>
      </c>
      <c r="I3750" t="s">
        <v>1498</v>
      </c>
      <c r="J3750">
        <v>1</v>
      </c>
    </row>
    <row r="3751" spans="1:10" hidden="1">
      <c r="A3751" t="s">
        <v>570</v>
      </c>
      <c r="B3751">
        <v>1449</v>
      </c>
      <c r="C3751" t="s">
        <v>913</v>
      </c>
      <c r="D3751">
        <v>185</v>
      </c>
      <c r="E3751" t="s">
        <v>388</v>
      </c>
      <c r="F3751" t="s">
        <v>2311</v>
      </c>
      <c r="G3751" t="s">
        <v>2343</v>
      </c>
      <c r="H3751" t="s">
        <v>2365</v>
      </c>
      <c r="I3751" t="s">
        <v>1498</v>
      </c>
      <c r="J3751">
        <v>0.24399999999999999</v>
      </c>
    </row>
    <row r="3752" spans="1:10" hidden="1">
      <c r="A3752" t="s">
        <v>570</v>
      </c>
      <c r="B3752">
        <v>1449</v>
      </c>
      <c r="C3752" t="s">
        <v>913</v>
      </c>
      <c r="D3752">
        <v>185</v>
      </c>
      <c r="E3752" t="s">
        <v>388</v>
      </c>
      <c r="F3752" t="s">
        <v>2311</v>
      </c>
      <c r="G3752" t="s">
        <v>1250</v>
      </c>
      <c r="H3752" t="s">
        <v>1432</v>
      </c>
      <c r="I3752" t="s">
        <v>1498</v>
      </c>
      <c r="J3752">
        <v>0.2616</v>
      </c>
    </row>
    <row r="3753" spans="1:10" hidden="1">
      <c r="A3753" t="s">
        <v>570</v>
      </c>
      <c r="B3753">
        <v>1449</v>
      </c>
      <c r="C3753" t="s">
        <v>913</v>
      </c>
      <c r="D3753">
        <v>185</v>
      </c>
      <c r="E3753" t="s">
        <v>388</v>
      </c>
      <c r="F3753" t="s">
        <v>2311</v>
      </c>
      <c r="G3753" t="s">
        <v>1401</v>
      </c>
      <c r="H3753" t="s">
        <v>1354</v>
      </c>
      <c r="I3753" t="s">
        <v>1498</v>
      </c>
      <c r="J3753">
        <v>0.22650000000000001</v>
      </c>
    </row>
    <row r="3754" spans="1:10" hidden="1">
      <c r="A3754" t="s">
        <v>570</v>
      </c>
      <c r="B3754">
        <v>1449</v>
      </c>
      <c r="C3754" t="s">
        <v>913</v>
      </c>
      <c r="D3754">
        <v>185</v>
      </c>
      <c r="E3754" t="s">
        <v>388</v>
      </c>
      <c r="F3754" t="s">
        <v>2311</v>
      </c>
      <c r="G3754" t="s">
        <v>1357</v>
      </c>
      <c r="H3754" t="s">
        <v>1400</v>
      </c>
      <c r="I3754" t="s">
        <v>1498</v>
      </c>
      <c r="J3754">
        <v>0.26790000000000003</v>
      </c>
    </row>
    <row r="3755" spans="1:10" hidden="1">
      <c r="A3755" t="s">
        <v>570</v>
      </c>
      <c r="B3755">
        <v>1449</v>
      </c>
      <c r="C3755" t="s">
        <v>913</v>
      </c>
      <c r="D3755">
        <v>185</v>
      </c>
      <c r="E3755" t="s">
        <v>388</v>
      </c>
      <c r="F3755" t="s">
        <v>2320</v>
      </c>
      <c r="G3755" t="s">
        <v>2321</v>
      </c>
      <c r="H3755" t="s">
        <v>1602</v>
      </c>
      <c r="I3755" t="s">
        <v>1498</v>
      </c>
      <c r="J3755">
        <v>0.1308</v>
      </c>
    </row>
    <row r="3756" spans="1:10" hidden="1">
      <c r="A3756" t="s">
        <v>570</v>
      </c>
      <c r="B3756">
        <v>1449</v>
      </c>
      <c r="C3756" t="s">
        <v>913</v>
      </c>
      <c r="D3756">
        <v>185</v>
      </c>
      <c r="E3756" t="s">
        <v>388</v>
      </c>
      <c r="F3756" t="s">
        <v>2320</v>
      </c>
      <c r="G3756" t="s">
        <v>2338</v>
      </c>
      <c r="H3756" t="s">
        <v>1333</v>
      </c>
      <c r="I3756" t="s">
        <v>1498</v>
      </c>
      <c r="J3756">
        <v>2.7099999999999999E-2</v>
      </c>
    </row>
    <row r="3757" spans="1:10" hidden="1">
      <c r="A3757" t="s">
        <v>570</v>
      </c>
      <c r="B3757">
        <v>1449</v>
      </c>
      <c r="C3757" t="s">
        <v>913</v>
      </c>
      <c r="D3757">
        <v>185</v>
      </c>
      <c r="E3757" t="s">
        <v>388</v>
      </c>
      <c r="F3757" t="s">
        <v>2320</v>
      </c>
      <c r="G3757" t="s">
        <v>2339</v>
      </c>
      <c r="H3757" t="s">
        <v>1304</v>
      </c>
      <c r="I3757" t="s">
        <v>1498</v>
      </c>
      <c r="J3757">
        <v>4.7800000000000002E-2</v>
      </c>
    </row>
    <row r="3758" spans="1:10" hidden="1">
      <c r="A3758" t="s">
        <v>570</v>
      </c>
      <c r="B3758">
        <v>1449</v>
      </c>
      <c r="C3758" t="s">
        <v>913</v>
      </c>
      <c r="D3758">
        <v>185</v>
      </c>
      <c r="E3758" t="s">
        <v>388</v>
      </c>
      <c r="F3758" t="s">
        <v>2320</v>
      </c>
      <c r="G3758" t="s">
        <v>2340</v>
      </c>
      <c r="H3758" t="s">
        <v>1248</v>
      </c>
      <c r="I3758" t="s">
        <v>1498</v>
      </c>
      <c r="J3758">
        <v>9.5999999999999992E-3</v>
      </c>
    </row>
    <row r="3759" spans="1:10" hidden="1">
      <c r="A3759" t="s">
        <v>570</v>
      </c>
      <c r="B3759">
        <v>1449</v>
      </c>
      <c r="C3759" t="s">
        <v>913</v>
      </c>
      <c r="D3759">
        <v>185</v>
      </c>
      <c r="E3759" t="s">
        <v>388</v>
      </c>
      <c r="F3759" t="s">
        <v>2320</v>
      </c>
      <c r="G3759" t="s">
        <v>2298</v>
      </c>
      <c r="H3759" t="s">
        <v>1334</v>
      </c>
      <c r="I3759" t="s">
        <v>1498</v>
      </c>
      <c r="J3759">
        <v>7.6600000000000001E-2</v>
      </c>
    </row>
    <row r="3760" spans="1:10" hidden="1">
      <c r="A3760" t="s">
        <v>570</v>
      </c>
      <c r="B3760">
        <v>1449</v>
      </c>
      <c r="C3760" t="s">
        <v>913</v>
      </c>
      <c r="D3760">
        <v>185</v>
      </c>
      <c r="E3760" t="s">
        <v>388</v>
      </c>
      <c r="F3760" t="s">
        <v>2322</v>
      </c>
      <c r="G3760" t="s">
        <v>2323</v>
      </c>
      <c r="H3760" t="s">
        <v>2335</v>
      </c>
      <c r="I3760" t="s">
        <v>1498</v>
      </c>
      <c r="J3760">
        <v>6.4000000000000003E-3</v>
      </c>
    </row>
    <row r="3761" spans="1:10" hidden="1">
      <c r="A3761" t="s">
        <v>570</v>
      </c>
      <c r="B3761">
        <v>1449</v>
      </c>
      <c r="C3761" t="s">
        <v>913</v>
      </c>
      <c r="D3761">
        <v>185</v>
      </c>
      <c r="E3761" t="s">
        <v>388</v>
      </c>
      <c r="F3761" t="s">
        <v>2322</v>
      </c>
      <c r="G3761" t="s">
        <v>2325</v>
      </c>
      <c r="H3761" t="s">
        <v>1460</v>
      </c>
      <c r="I3761" t="s">
        <v>1498</v>
      </c>
      <c r="J3761">
        <v>3.1899999999999998E-2</v>
      </c>
    </row>
    <row r="3762" spans="1:10" hidden="1">
      <c r="A3762" t="s">
        <v>570</v>
      </c>
      <c r="B3762">
        <v>1449</v>
      </c>
      <c r="C3762" t="s">
        <v>913</v>
      </c>
      <c r="D3762">
        <v>185</v>
      </c>
      <c r="E3762" t="s">
        <v>388</v>
      </c>
      <c r="F3762" t="s">
        <v>2322</v>
      </c>
      <c r="G3762" t="s">
        <v>2326</v>
      </c>
      <c r="H3762" t="s">
        <v>1304</v>
      </c>
      <c r="I3762" t="s">
        <v>1498</v>
      </c>
      <c r="J3762">
        <v>4.7800000000000002E-2</v>
      </c>
    </row>
    <row r="3763" spans="1:10" hidden="1">
      <c r="A3763" t="s">
        <v>570</v>
      </c>
      <c r="B3763">
        <v>1449</v>
      </c>
      <c r="C3763" t="s">
        <v>913</v>
      </c>
      <c r="D3763">
        <v>185</v>
      </c>
      <c r="E3763" t="s">
        <v>388</v>
      </c>
      <c r="F3763" t="s">
        <v>2322</v>
      </c>
      <c r="G3763" t="s">
        <v>2327</v>
      </c>
      <c r="H3763" t="s">
        <v>1357</v>
      </c>
      <c r="I3763" t="s">
        <v>1498</v>
      </c>
      <c r="J3763">
        <v>1.9099999999999999E-2</v>
      </c>
    </row>
    <row r="3764" spans="1:10" hidden="1">
      <c r="A3764" t="s">
        <v>570</v>
      </c>
      <c r="B3764">
        <v>1449</v>
      </c>
      <c r="C3764" t="s">
        <v>913</v>
      </c>
      <c r="D3764">
        <v>185</v>
      </c>
      <c r="E3764" t="s">
        <v>388</v>
      </c>
      <c r="F3764" t="s">
        <v>2322</v>
      </c>
      <c r="G3764" t="s">
        <v>2328</v>
      </c>
      <c r="H3764" t="s">
        <v>1323</v>
      </c>
      <c r="I3764" t="s">
        <v>1498</v>
      </c>
      <c r="J3764">
        <v>2.87E-2</v>
      </c>
    </row>
    <row r="3765" spans="1:10" hidden="1">
      <c r="A3765" t="s">
        <v>570</v>
      </c>
      <c r="B3765">
        <v>1449</v>
      </c>
      <c r="C3765" t="s">
        <v>913</v>
      </c>
      <c r="D3765">
        <v>185</v>
      </c>
      <c r="E3765" t="s">
        <v>388</v>
      </c>
      <c r="F3765" t="s">
        <v>2322</v>
      </c>
      <c r="G3765" t="s">
        <v>2330</v>
      </c>
      <c r="H3765" t="s">
        <v>2472</v>
      </c>
      <c r="I3765" t="s">
        <v>1498</v>
      </c>
      <c r="J3765">
        <v>0.86599999999999999</v>
      </c>
    </row>
    <row r="3766" spans="1:10" hidden="1">
      <c r="A3766" t="s">
        <v>570</v>
      </c>
      <c r="B3766">
        <v>1449</v>
      </c>
      <c r="C3766" t="s">
        <v>913</v>
      </c>
      <c r="D3766">
        <v>185</v>
      </c>
      <c r="E3766" t="s">
        <v>388</v>
      </c>
      <c r="F3766" t="s">
        <v>2332</v>
      </c>
      <c r="G3766" t="s">
        <v>2333</v>
      </c>
      <c r="H3766" t="s">
        <v>1615</v>
      </c>
      <c r="I3766" t="s">
        <v>1498</v>
      </c>
      <c r="J3766">
        <v>0.50239999999999996</v>
      </c>
    </row>
    <row r="3767" spans="1:10" hidden="1">
      <c r="A3767" t="s">
        <v>570</v>
      </c>
      <c r="B3767">
        <v>1449</v>
      </c>
      <c r="C3767" t="s">
        <v>913</v>
      </c>
      <c r="D3767">
        <v>185</v>
      </c>
      <c r="E3767" t="s">
        <v>388</v>
      </c>
      <c r="F3767" t="s">
        <v>2332</v>
      </c>
      <c r="G3767" t="s">
        <v>2334</v>
      </c>
      <c r="H3767" t="s">
        <v>1609</v>
      </c>
      <c r="I3767" t="s">
        <v>1498</v>
      </c>
      <c r="J3767">
        <v>0.49440000000000001</v>
      </c>
    </row>
    <row r="3768" spans="1:10" hidden="1">
      <c r="A3768" t="s">
        <v>570</v>
      </c>
      <c r="B3768">
        <v>1449</v>
      </c>
      <c r="C3768" t="s">
        <v>913</v>
      </c>
      <c r="D3768">
        <v>185</v>
      </c>
      <c r="E3768" t="s">
        <v>388</v>
      </c>
      <c r="F3768" t="s">
        <v>2332</v>
      </c>
      <c r="G3768" t="s">
        <v>2366</v>
      </c>
      <c r="H3768" t="s">
        <v>2344</v>
      </c>
      <c r="I3768" t="s">
        <v>1498</v>
      </c>
      <c r="J3768">
        <v>3.2000000000000002E-3</v>
      </c>
    </row>
    <row r="3769" spans="1:10" hidden="1">
      <c r="A3769" t="s">
        <v>570</v>
      </c>
      <c r="B3769">
        <v>1449</v>
      </c>
      <c r="C3769" t="s">
        <v>913</v>
      </c>
      <c r="D3769">
        <v>186</v>
      </c>
      <c r="E3769" t="s">
        <v>389</v>
      </c>
      <c r="F3769" t="s">
        <v>1243</v>
      </c>
      <c r="G3769" t="s">
        <v>1243</v>
      </c>
      <c r="H3769" t="s">
        <v>1499</v>
      </c>
      <c r="I3769" t="s">
        <v>1499</v>
      </c>
      <c r="J3769">
        <v>1</v>
      </c>
    </row>
    <row r="3770" spans="1:10" hidden="1">
      <c r="A3770" t="s">
        <v>570</v>
      </c>
      <c r="B3770">
        <v>1449</v>
      </c>
      <c r="C3770" t="s">
        <v>913</v>
      </c>
      <c r="D3770">
        <v>186</v>
      </c>
      <c r="E3770" t="s">
        <v>389</v>
      </c>
      <c r="F3770" t="s">
        <v>2311</v>
      </c>
      <c r="G3770" t="s">
        <v>2317</v>
      </c>
      <c r="H3770" t="s">
        <v>1361</v>
      </c>
      <c r="I3770" t="s">
        <v>1499</v>
      </c>
      <c r="J3770">
        <v>0.32350000000000001</v>
      </c>
    </row>
    <row r="3771" spans="1:10" hidden="1">
      <c r="A3771" t="s">
        <v>570</v>
      </c>
      <c r="B3771">
        <v>1449</v>
      </c>
      <c r="C3771" t="s">
        <v>913</v>
      </c>
      <c r="D3771">
        <v>186</v>
      </c>
      <c r="E3771" t="s">
        <v>389</v>
      </c>
      <c r="F3771" t="s">
        <v>2311</v>
      </c>
      <c r="G3771" t="s">
        <v>2336</v>
      </c>
      <c r="H3771" t="s">
        <v>1441</v>
      </c>
      <c r="I3771" t="s">
        <v>1499</v>
      </c>
      <c r="J3771">
        <v>0.36030000000000001</v>
      </c>
    </row>
    <row r="3772" spans="1:10" hidden="1">
      <c r="A3772" t="s">
        <v>570</v>
      </c>
      <c r="B3772">
        <v>1449</v>
      </c>
      <c r="C3772" t="s">
        <v>913</v>
      </c>
      <c r="D3772">
        <v>186</v>
      </c>
      <c r="E3772" t="s">
        <v>389</v>
      </c>
      <c r="F3772" t="s">
        <v>2311</v>
      </c>
      <c r="G3772" t="s">
        <v>2337</v>
      </c>
      <c r="H3772" t="s">
        <v>1585</v>
      </c>
      <c r="I3772" t="s">
        <v>1499</v>
      </c>
      <c r="J3772">
        <v>0.31619999999999998</v>
      </c>
    </row>
    <row r="3773" spans="1:10" hidden="1">
      <c r="A3773" t="s">
        <v>570</v>
      </c>
      <c r="B3773">
        <v>1449</v>
      </c>
      <c r="C3773" t="s">
        <v>913</v>
      </c>
      <c r="D3773">
        <v>186</v>
      </c>
      <c r="E3773" t="s">
        <v>389</v>
      </c>
      <c r="F3773" t="s">
        <v>2320</v>
      </c>
      <c r="G3773" t="s">
        <v>2321</v>
      </c>
      <c r="H3773" t="s">
        <v>1395</v>
      </c>
      <c r="I3773" t="s">
        <v>1499</v>
      </c>
      <c r="J3773">
        <v>0.1875</v>
      </c>
    </row>
    <row r="3774" spans="1:10" hidden="1">
      <c r="A3774" t="s">
        <v>570</v>
      </c>
      <c r="B3774">
        <v>1449</v>
      </c>
      <c r="C3774" t="s">
        <v>913</v>
      </c>
      <c r="D3774">
        <v>186</v>
      </c>
      <c r="E3774" t="s">
        <v>389</v>
      </c>
      <c r="F3774" t="s">
        <v>2320</v>
      </c>
      <c r="G3774" t="s">
        <v>2339</v>
      </c>
      <c r="H3774" t="s">
        <v>1252</v>
      </c>
      <c r="I3774" t="s">
        <v>1499</v>
      </c>
      <c r="J3774">
        <v>3.3099999999999997E-2</v>
      </c>
    </row>
    <row r="3775" spans="1:10" hidden="1">
      <c r="A3775" t="s">
        <v>570</v>
      </c>
      <c r="B3775">
        <v>1449</v>
      </c>
      <c r="C3775" t="s">
        <v>913</v>
      </c>
      <c r="D3775">
        <v>186</v>
      </c>
      <c r="E3775" t="s">
        <v>389</v>
      </c>
      <c r="F3775" t="s">
        <v>2320</v>
      </c>
      <c r="G3775" t="s">
        <v>2340</v>
      </c>
      <c r="H3775" t="s">
        <v>1312</v>
      </c>
      <c r="I3775" t="s">
        <v>1499</v>
      </c>
      <c r="J3775">
        <v>1.84E-2</v>
      </c>
    </row>
    <row r="3776" spans="1:10" hidden="1">
      <c r="A3776" t="s">
        <v>570</v>
      </c>
      <c r="B3776">
        <v>1449</v>
      </c>
      <c r="C3776" t="s">
        <v>913</v>
      </c>
      <c r="D3776">
        <v>186</v>
      </c>
      <c r="E3776" t="s">
        <v>389</v>
      </c>
      <c r="F3776" t="s">
        <v>2320</v>
      </c>
      <c r="G3776" t="s">
        <v>2298</v>
      </c>
      <c r="H3776" t="s">
        <v>1336</v>
      </c>
      <c r="I3776" t="s">
        <v>1499</v>
      </c>
      <c r="J3776">
        <v>0.13969999999999999</v>
      </c>
    </row>
    <row r="3777" spans="1:10" hidden="1">
      <c r="A3777" t="s">
        <v>570</v>
      </c>
      <c r="B3777">
        <v>1449</v>
      </c>
      <c r="C3777" t="s">
        <v>913</v>
      </c>
      <c r="D3777">
        <v>186</v>
      </c>
      <c r="E3777" t="s">
        <v>389</v>
      </c>
      <c r="F3777" t="s">
        <v>2322</v>
      </c>
      <c r="G3777" t="s">
        <v>2323</v>
      </c>
      <c r="H3777" t="s">
        <v>2324</v>
      </c>
      <c r="I3777" t="s">
        <v>1499</v>
      </c>
      <c r="J3777">
        <v>3.7000000000000002E-3</v>
      </c>
    </row>
    <row r="3778" spans="1:10" hidden="1">
      <c r="A3778" t="s">
        <v>570</v>
      </c>
      <c r="B3778">
        <v>1449</v>
      </c>
      <c r="C3778" t="s">
        <v>913</v>
      </c>
      <c r="D3778">
        <v>186</v>
      </c>
      <c r="E3778" t="s">
        <v>389</v>
      </c>
      <c r="F3778" t="s">
        <v>2322</v>
      </c>
      <c r="G3778" t="s">
        <v>2325</v>
      </c>
      <c r="H3778" t="s">
        <v>2329</v>
      </c>
      <c r="I3778" t="s">
        <v>1499</v>
      </c>
      <c r="J3778">
        <v>1.0999999999999999E-2</v>
      </c>
    </row>
    <row r="3779" spans="1:10" hidden="1">
      <c r="A3779" t="s">
        <v>570</v>
      </c>
      <c r="B3779">
        <v>1449</v>
      </c>
      <c r="C3779" t="s">
        <v>913</v>
      </c>
      <c r="D3779">
        <v>186</v>
      </c>
      <c r="E3779" t="s">
        <v>389</v>
      </c>
      <c r="F3779" t="s">
        <v>2322</v>
      </c>
      <c r="G3779" t="s">
        <v>2326</v>
      </c>
      <c r="H3779" t="s">
        <v>1250</v>
      </c>
      <c r="I3779" t="s">
        <v>1499</v>
      </c>
      <c r="J3779">
        <v>3.6799999999999999E-2</v>
      </c>
    </row>
    <row r="3780" spans="1:10" hidden="1">
      <c r="A3780" t="s">
        <v>570</v>
      </c>
      <c r="B3780">
        <v>1449</v>
      </c>
      <c r="C3780" t="s">
        <v>913</v>
      </c>
      <c r="D3780">
        <v>186</v>
      </c>
      <c r="E3780" t="s">
        <v>389</v>
      </c>
      <c r="F3780" t="s">
        <v>2322</v>
      </c>
      <c r="G3780" t="s">
        <v>2327</v>
      </c>
      <c r="H3780" t="s">
        <v>1252</v>
      </c>
      <c r="I3780" t="s">
        <v>1499</v>
      </c>
      <c r="J3780">
        <v>3.3099999999999997E-2</v>
      </c>
    </row>
    <row r="3781" spans="1:10" hidden="1">
      <c r="A3781" t="s">
        <v>570</v>
      </c>
      <c r="B3781">
        <v>1449</v>
      </c>
      <c r="C3781" t="s">
        <v>913</v>
      </c>
      <c r="D3781">
        <v>186</v>
      </c>
      <c r="E3781" t="s">
        <v>389</v>
      </c>
      <c r="F3781" t="s">
        <v>2322</v>
      </c>
      <c r="G3781" t="s">
        <v>2328</v>
      </c>
      <c r="H3781" t="s">
        <v>1335</v>
      </c>
      <c r="I3781" t="s">
        <v>1499</v>
      </c>
      <c r="J3781">
        <v>2.9399999999999999E-2</v>
      </c>
    </row>
    <row r="3782" spans="1:10" hidden="1">
      <c r="A3782" t="s">
        <v>570</v>
      </c>
      <c r="B3782">
        <v>1449</v>
      </c>
      <c r="C3782" t="s">
        <v>913</v>
      </c>
      <c r="D3782">
        <v>186</v>
      </c>
      <c r="E3782" t="s">
        <v>389</v>
      </c>
      <c r="F3782" t="s">
        <v>2322</v>
      </c>
      <c r="G3782" t="s">
        <v>2330</v>
      </c>
      <c r="H3782" t="s">
        <v>1522</v>
      </c>
      <c r="I3782" t="s">
        <v>1499</v>
      </c>
      <c r="J3782">
        <v>0.88600000000000001</v>
      </c>
    </row>
    <row r="3783" spans="1:10" hidden="1">
      <c r="A3783" t="s">
        <v>570</v>
      </c>
      <c r="B3783">
        <v>1449</v>
      </c>
      <c r="C3783" t="s">
        <v>913</v>
      </c>
      <c r="D3783">
        <v>186</v>
      </c>
      <c r="E3783" t="s">
        <v>389</v>
      </c>
      <c r="F3783" t="s">
        <v>2332</v>
      </c>
      <c r="G3783" t="s">
        <v>2333</v>
      </c>
      <c r="H3783" t="s">
        <v>1277</v>
      </c>
      <c r="I3783" t="s">
        <v>1499</v>
      </c>
      <c r="J3783">
        <v>0.4632</v>
      </c>
    </row>
    <row r="3784" spans="1:10" hidden="1">
      <c r="A3784" t="s">
        <v>570</v>
      </c>
      <c r="B3784">
        <v>1449</v>
      </c>
      <c r="C3784" t="s">
        <v>913</v>
      </c>
      <c r="D3784">
        <v>186</v>
      </c>
      <c r="E3784" t="s">
        <v>389</v>
      </c>
      <c r="F3784" t="s">
        <v>2332</v>
      </c>
      <c r="G3784" t="s">
        <v>2334</v>
      </c>
      <c r="H3784" t="s">
        <v>1383</v>
      </c>
      <c r="I3784" t="s">
        <v>1499</v>
      </c>
      <c r="J3784">
        <v>0.53310000000000002</v>
      </c>
    </row>
    <row r="3785" spans="1:10" hidden="1">
      <c r="A3785" t="s">
        <v>570</v>
      </c>
      <c r="B3785">
        <v>1449</v>
      </c>
      <c r="C3785" t="s">
        <v>913</v>
      </c>
      <c r="D3785">
        <v>186</v>
      </c>
      <c r="E3785" t="s">
        <v>389</v>
      </c>
      <c r="F3785" t="s">
        <v>2332</v>
      </c>
      <c r="G3785" t="s">
        <v>2366</v>
      </c>
      <c r="H3785" t="s">
        <v>2324</v>
      </c>
      <c r="I3785" t="s">
        <v>1499</v>
      </c>
      <c r="J3785">
        <v>3.7000000000000002E-3</v>
      </c>
    </row>
    <row r="3786" spans="1:10" hidden="1">
      <c r="A3786" t="s">
        <v>570</v>
      </c>
      <c r="B3786">
        <v>1449</v>
      </c>
      <c r="C3786" t="s">
        <v>913</v>
      </c>
      <c r="D3786">
        <v>187</v>
      </c>
      <c r="E3786" t="s">
        <v>485</v>
      </c>
      <c r="F3786" t="s">
        <v>1243</v>
      </c>
      <c r="G3786" t="s">
        <v>1243</v>
      </c>
      <c r="H3786" t="s">
        <v>1500</v>
      </c>
      <c r="I3786" t="s">
        <v>1500</v>
      </c>
      <c r="J3786">
        <v>1</v>
      </c>
    </row>
    <row r="3787" spans="1:10" hidden="1">
      <c r="A3787" t="s">
        <v>570</v>
      </c>
      <c r="B3787">
        <v>1449</v>
      </c>
      <c r="C3787" t="s">
        <v>913</v>
      </c>
      <c r="D3787">
        <v>187</v>
      </c>
      <c r="E3787" t="s">
        <v>485</v>
      </c>
      <c r="F3787" t="s">
        <v>2311</v>
      </c>
      <c r="G3787" t="s">
        <v>2314</v>
      </c>
      <c r="H3787" t="s">
        <v>1325</v>
      </c>
      <c r="I3787" t="s">
        <v>1500</v>
      </c>
      <c r="J3787">
        <v>0.35089999999999999</v>
      </c>
    </row>
    <row r="3788" spans="1:10" hidden="1">
      <c r="A3788" t="s">
        <v>570</v>
      </c>
      <c r="B3788">
        <v>1449</v>
      </c>
      <c r="C3788" t="s">
        <v>913</v>
      </c>
      <c r="D3788">
        <v>187</v>
      </c>
      <c r="E3788" t="s">
        <v>485</v>
      </c>
      <c r="F3788" t="s">
        <v>2311</v>
      </c>
      <c r="G3788" t="s">
        <v>2315</v>
      </c>
      <c r="H3788" t="s">
        <v>1602</v>
      </c>
      <c r="I3788" t="s">
        <v>1500</v>
      </c>
      <c r="J3788">
        <v>0.30940000000000001</v>
      </c>
    </row>
    <row r="3789" spans="1:10" hidden="1">
      <c r="A3789" t="s">
        <v>570</v>
      </c>
      <c r="B3789">
        <v>1449</v>
      </c>
      <c r="C3789" t="s">
        <v>913</v>
      </c>
      <c r="D3789">
        <v>187</v>
      </c>
      <c r="E3789" t="s">
        <v>485</v>
      </c>
      <c r="F3789" t="s">
        <v>2311</v>
      </c>
      <c r="G3789" t="s">
        <v>2316</v>
      </c>
      <c r="H3789" t="s">
        <v>1353</v>
      </c>
      <c r="I3789" t="s">
        <v>1500</v>
      </c>
      <c r="J3789">
        <v>0.33960000000000001</v>
      </c>
    </row>
    <row r="3790" spans="1:10" hidden="1">
      <c r="A3790" t="s">
        <v>570</v>
      </c>
      <c r="B3790">
        <v>1449</v>
      </c>
      <c r="C3790" t="s">
        <v>913</v>
      </c>
      <c r="D3790">
        <v>187</v>
      </c>
      <c r="E3790" t="s">
        <v>485</v>
      </c>
      <c r="F3790" t="s">
        <v>2320</v>
      </c>
      <c r="G3790" t="s">
        <v>2321</v>
      </c>
      <c r="H3790" t="s">
        <v>1620</v>
      </c>
      <c r="I3790" t="s">
        <v>1500</v>
      </c>
      <c r="J3790">
        <v>0.1736</v>
      </c>
    </row>
    <row r="3791" spans="1:10" hidden="1">
      <c r="A3791" t="s">
        <v>570</v>
      </c>
      <c r="B3791">
        <v>1449</v>
      </c>
      <c r="C3791" t="s">
        <v>913</v>
      </c>
      <c r="D3791">
        <v>187</v>
      </c>
      <c r="E3791" t="s">
        <v>485</v>
      </c>
      <c r="F3791" t="s">
        <v>2320</v>
      </c>
      <c r="G3791" t="s">
        <v>2338</v>
      </c>
      <c r="H3791" t="s">
        <v>1312</v>
      </c>
      <c r="I3791" t="s">
        <v>1500</v>
      </c>
      <c r="J3791">
        <v>1.89E-2</v>
      </c>
    </row>
    <row r="3792" spans="1:10" hidden="1">
      <c r="A3792" t="s">
        <v>570</v>
      </c>
      <c r="B3792">
        <v>1449</v>
      </c>
      <c r="C3792" t="s">
        <v>913</v>
      </c>
      <c r="D3792">
        <v>187</v>
      </c>
      <c r="E3792" t="s">
        <v>485</v>
      </c>
      <c r="F3792" t="s">
        <v>2320</v>
      </c>
      <c r="G3792" t="s">
        <v>2339</v>
      </c>
      <c r="H3792" t="s">
        <v>1298</v>
      </c>
      <c r="I3792" t="s">
        <v>1500</v>
      </c>
      <c r="J3792">
        <v>5.6599999999999998E-2</v>
      </c>
    </row>
    <row r="3793" spans="1:10" hidden="1">
      <c r="A3793" t="s">
        <v>570</v>
      </c>
      <c r="B3793">
        <v>1449</v>
      </c>
      <c r="C3793" t="s">
        <v>913</v>
      </c>
      <c r="D3793">
        <v>187</v>
      </c>
      <c r="E3793" t="s">
        <v>485</v>
      </c>
      <c r="F3793" t="s">
        <v>2320</v>
      </c>
      <c r="G3793" t="s">
        <v>2340</v>
      </c>
      <c r="H3793" t="s">
        <v>1248</v>
      </c>
      <c r="I3793" t="s">
        <v>1500</v>
      </c>
      <c r="J3793">
        <v>2.2599999999999999E-2</v>
      </c>
    </row>
    <row r="3794" spans="1:10" hidden="1">
      <c r="A3794" t="s">
        <v>570</v>
      </c>
      <c r="B3794">
        <v>1449</v>
      </c>
      <c r="C3794" t="s">
        <v>913</v>
      </c>
      <c r="D3794">
        <v>187</v>
      </c>
      <c r="E3794" t="s">
        <v>485</v>
      </c>
      <c r="F3794" t="s">
        <v>2320</v>
      </c>
      <c r="G3794" t="s">
        <v>2298</v>
      </c>
      <c r="H3794" t="s">
        <v>1308</v>
      </c>
      <c r="I3794" t="s">
        <v>1500</v>
      </c>
      <c r="J3794">
        <v>0.20380000000000001</v>
      </c>
    </row>
    <row r="3795" spans="1:10" hidden="1">
      <c r="A3795" t="s">
        <v>570</v>
      </c>
      <c r="B3795">
        <v>1449</v>
      </c>
      <c r="C3795" t="s">
        <v>913</v>
      </c>
      <c r="D3795">
        <v>187</v>
      </c>
      <c r="E3795" t="s">
        <v>485</v>
      </c>
      <c r="F3795" t="s">
        <v>2322</v>
      </c>
      <c r="G3795" t="s">
        <v>2323</v>
      </c>
      <c r="H3795" t="s">
        <v>2324</v>
      </c>
      <c r="I3795" t="s">
        <v>1500</v>
      </c>
      <c r="J3795">
        <v>3.8E-3</v>
      </c>
    </row>
    <row r="3796" spans="1:10" hidden="1">
      <c r="A3796" t="s">
        <v>570</v>
      </c>
      <c r="B3796">
        <v>1449</v>
      </c>
      <c r="C3796" t="s">
        <v>913</v>
      </c>
      <c r="D3796">
        <v>187</v>
      </c>
      <c r="E3796" t="s">
        <v>485</v>
      </c>
      <c r="F3796" t="s">
        <v>2322</v>
      </c>
      <c r="G3796" t="s">
        <v>2325</v>
      </c>
      <c r="H3796" t="s">
        <v>1352</v>
      </c>
      <c r="I3796" t="s">
        <v>1500</v>
      </c>
      <c r="J3796">
        <v>2.64E-2</v>
      </c>
    </row>
    <row r="3797" spans="1:10" hidden="1">
      <c r="A3797" t="s">
        <v>570</v>
      </c>
      <c r="B3797">
        <v>1449</v>
      </c>
      <c r="C3797" t="s">
        <v>913</v>
      </c>
      <c r="D3797">
        <v>187</v>
      </c>
      <c r="E3797" t="s">
        <v>485</v>
      </c>
      <c r="F3797" t="s">
        <v>2322</v>
      </c>
      <c r="G3797" t="s">
        <v>2326</v>
      </c>
      <c r="H3797" t="s">
        <v>1256</v>
      </c>
      <c r="I3797" t="s">
        <v>1500</v>
      </c>
      <c r="J3797">
        <v>5.28E-2</v>
      </c>
    </row>
    <row r="3798" spans="1:10" hidden="1">
      <c r="A3798" t="s">
        <v>570</v>
      </c>
      <c r="B3798">
        <v>1449</v>
      </c>
      <c r="C3798" t="s">
        <v>913</v>
      </c>
      <c r="D3798">
        <v>187</v>
      </c>
      <c r="E3798" t="s">
        <v>485</v>
      </c>
      <c r="F3798" t="s">
        <v>2322</v>
      </c>
      <c r="G3798" t="s">
        <v>2327</v>
      </c>
      <c r="H3798" t="s">
        <v>1252</v>
      </c>
      <c r="I3798" t="s">
        <v>1500</v>
      </c>
      <c r="J3798">
        <v>3.4000000000000002E-2</v>
      </c>
    </row>
    <row r="3799" spans="1:10" hidden="1">
      <c r="A3799" t="s">
        <v>570</v>
      </c>
      <c r="B3799">
        <v>1449</v>
      </c>
      <c r="C3799" t="s">
        <v>913</v>
      </c>
      <c r="D3799">
        <v>187</v>
      </c>
      <c r="E3799" t="s">
        <v>485</v>
      </c>
      <c r="F3799" t="s">
        <v>2322</v>
      </c>
      <c r="G3799" t="s">
        <v>2328</v>
      </c>
      <c r="H3799" t="s">
        <v>1352</v>
      </c>
      <c r="I3799" t="s">
        <v>1500</v>
      </c>
      <c r="J3799">
        <v>2.64E-2</v>
      </c>
    </row>
    <row r="3800" spans="1:10" hidden="1">
      <c r="A3800" t="s">
        <v>570</v>
      </c>
      <c r="B3800">
        <v>1449</v>
      </c>
      <c r="C3800" t="s">
        <v>913</v>
      </c>
      <c r="D3800">
        <v>187</v>
      </c>
      <c r="E3800" t="s">
        <v>485</v>
      </c>
      <c r="F3800" t="s">
        <v>2322</v>
      </c>
      <c r="G3800" t="s">
        <v>2330</v>
      </c>
      <c r="H3800" t="s">
        <v>1532</v>
      </c>
      <c r="I3800" t="s">
        <v>1500</v>
      </c>
      <c r="J3800">
        <v>0.85660000000000003</v>
      </c>
    </row>
    <row r="3801" spans="1:10" hidden="1">
      <c r="A3801" t="s">
        <v>570</v>
      </c>
      <c r="B3801">
        <v>1449</v>
      </c>
      <c r="C3801" t="s">
        <v>913</v>
      </c>
      <c r="D3801">
        <v>187</v>
      </c>
      <c r="E3801" t="s">
        <v>485</v>
      </c>
      <c r="F3801" t="s">
        <v>2332</v>
      </c>
      <c r="G3801" t="s">
        <v>2333</v>
      </c>
      <c r="H3801" t="s">
        <v>1580</v>
      </c>
      <c r="I3801" t="s">
        <v>1500</v>
      </c>
      <c r="J3801">
        <v>0.50939999999999996</v>
      </c>
    </row>
    <row r="3802" spans="1:10" hidden="1">
      <c r="A3802" t="s">
        <v>570</v>
      </c>
      <c r="B3802">
        <v>1449</v>
      </c>
      <c r="C3802" t="s">
        <v>913</v>
      </c>
      <c r="D3802">
        <v>187</v>
      </c>
      <c r="E3802" t="s">
        <v>485</v>
      </c>
      <c r="F3802" t="s">
        <v>2332</v>
      </c>
      <c r="G3802" t="s">
        <v>2334</v>
      </c>
      <c r="H3802" t="s">
        <v>1407</v>
      </c>
      <c r="I3802" t="s">
        <v>1500</v>
      </c>
      <c r="J3802">
        <v>0.49059999999999998</v>
      </c>
    </row>
    <row r="3803" spans="1:10" hidden="1">
      <c r="A3803" t="s">
        <v>570</v>
      </c>
      <c r="B3803">
        <v>1449</v>
      </c>
      <c r="C3803" t="s">
        <v>913</v>
      </c>
      <c r="D3803">
        <v>184</v>
      </c>
      <c r="E3803" t="s">
        <v>496</v>
      </c>
      <c r="F3803" t="s">
        <v>1243</v>
      </c>
      <c r="G3803" t="s">
        <v>1243</v>
      </c>
      <c r="H3803" t="s">
        <v>1527</v>
      </c>
      <c r="I3803" t="s">
        <v>1527</v>
      </c>
      <c r="J3803">
        <v>1</v>
      </c>
    </row>
    <row r="3804" spans="1:10" hidden="1">
      <c r="A3804" t="s">
        <v>570</v>
      </c>
      <c r="B3804">
        <v>1449</v>
      </c>
      <c r="C3804" t="s">
        <v>913</v>
      </c>
      <c r="D3804">
        <v>184</v>
      </c>
      <c r="E3804" t="s">
        <v>496</v>
      </c>
      <c r="F3804" t="s">
        <v>2311</v>
      </c>
      <c r="G3804" t="s">
        <v>2312</v>
      </c>
      <c r="H3804" t="s">
        <v>1585</v>
      </c>
      <c r="I3804" t="s">
        <v>1527</v>
      </c>
      <c r="J3804">
        <v>0.28860000000000002</v>
      </c>
    </row>
    <row r="3805" spans="1:10" hidden="1">
      <c r="A3805" t="s">
        <v>570</v>
      </c>
      <c r="B3805">
        <v>1449</v>
      </c>
      <c r="C3805" t="s">
        <v>913</v>
      </c>
      <c r="D3805">
        <v>184</v>
      </c>
      <c r="E3805" t="s">
        <v>496</v>
      </c>
      <c r="F3805" t="s">
        <v>2311</v>
      </c>
      <c r="G3805" t="s">
        <v>2313</v>
      </c>
      <c r="H3805" t="s">
        <v>1382</v>
      </c>
      <c r="I3805" t="s">
        <v>1527</v>
      </c>
      <c r="J3805">
        <v>0.27179999999999999</v>
      </c>
    </row>
    <row r="3806" spans="1:10" hidden="1">
      <c r="A3806" t="s">
        <v>570</v>
      </c>
      <c r="B3806">
        <v>1449</v>
      </c>
      <c r="C3806" t="s">
        <v>913</v>
      </c>
      <c r="D3806">
        <v>184</v>
      </c>
      <c r="E3806" t="s">
        <v>496</v>
      </c>
      <c r="F3806" t="s">
        <v>2311</v>
      </c>
      <c r="G3806" t="s">
        <v>2318</v>
      </c>
      <c r="H3806" t="s">
        <v>1265</v>
      </c>
      <c r="I3806" t="s">
        <v>1527</v>
      </c>
      <c r="J3806">
        <v>0.27850000000000003</v>
      </c>
    </row>
    <row r="3807" spans="1:10" hidden="1">
      <c r="A3807" t="s">
        <v>570</v>
      </c>
      <c r="B3807">
        <v>1449</v>
      </c>
      <c r="C3807" t="s">
        <v>913</v>
      </c>
      <c r="D3807">
        <v>184</v>
      </c>
      <c r="E3807" t="s">
        <v>496</v>
      </c>
      <c r="F3807" t="s">
        <v>2311</v>
      </c>
      <c r="G3807" t="s">
        <v>2319</v>
      </c>
      <c r="H3807" t="s">
        <v>1334</v>
      </c>
      <c r="I3807" t="s">
        <v>1527</v>
      </c>
      <c r="J3807">
        <v>0.16109999999999999</v>
      </c>
    </row>
    <row r="3808" spans="1:10" hidden="1">
      <c r="A3808" t="s">
        <v>570</v>
      </c>
      <c r="B3808">
        <v>1449</v>
      </c>
      <c r="C3808" t="s">
        <v>913</v>
      </c>
      <c r="D3808">
        <v>184</v>
      </c>
      <c r="E3808" t="s">
        <v>496</v>
      </c>
      <c r="F3808" t="s">
        <v>2320</v>
      </c>
      <c r="G3808" t="s">
        <v>2321</v>
      </c>
      <c r="H3808" t="s">
        <v>1419</v>
      </c>
      <c r="I3808" t="s">
        <v>1527</v>
      </c>
      <c r="J3808">
        <v>0.18459999999999999</v>
      </c>
    </row>
    <row r="3809" spans="1:10" hidden="1">
      <c r="A3809" t="s">
        <v>570</v>
      </c>
      <c r="B3809">
        <v>1449</v>
      </c>
      <c r="C3809" t="s">
        <v>913</v>
      </c>
      <c r="D3809">
        <v>184</v>
      </c>
      <c r="E3809" t="s">
        <v>496</v>
      </c>
      <c r="F3809" t="s">
        <v>2320</v>
      </c>
      <c r="G3809" t="s">
        <v>2339</v>
      </c>
      <c r="H3809" t="s">
        <v>1333</v>
      </c>
      <c r="I3809" t="s">
        <v>1527</v>
      </c>
      <c r="J3809">
        <v>5.7000000000000002E-2</v>
      </c>
    </row>
    <row r="3810" spans="1:10" hidden="1">
      <c r="A3810" t="s">
        <v>570</v>
      </c>
      <c r="B3810">
        <v>1449</v>
      </c>
      <c r="C3810" t="s">
        <v>913</v>
      </c>
      <c r="D3810">
        <v>184</v>
      </c>
      <c r="E3810" t="s">
        <v>496</v>
      </c>
      <c r="F3810" t="s">
        <v>2320</v>
      </c>
      <c r="G3810" t="s">
        <v>2298</v>
      </c>
      <c r="H3810" t="s">
        <v>1419</v>
      </c>
      <c r="I3810" t="s">
        <v>1527</v>
      </c>
      <c r="J3810">
        <v>0.18459999999999999</v>
      </c>
    </row>
    <row r="3811" spans="1:10" hidden="1">
      <c r="A3811" t="s">
        <v>570</v>
      </c>
      <c r="B3811">
        <v>1449</v>
      </c>
      <c r="C3811" t="s">
        <v>913</v>
      </c>
      <c r="D3811">
        <v>184</v>
      </c>
      <c r="E3811" t="s">
        <v>496</v>
      </c>
      <c r="F3811" t="s">
        <v>2322</v>
      </c>
      <c r="G3811" t="s">
        <v>2323</v>
      </c>
      <c r="H3811" t="s">
        <v>2324</v>
      </c>
      <c r="I3811" t="s">
        <v>1527</v>
      </c>
      <c r="J3811">
        <v>3.3999999999999998E-3</v>
      </c>
    </row>
    <row r="3812" spans="1:10" hidden="1">
      <c r="A3812" t="s">
        <v>570</v>
      </c>
      <c r="B3812">
        <v>1449</v>
      </c>
      <c r="C3812" t="s">
        <v>913</v>
      </c>
      <c r="D3812">
        <v>184</v>
      </c>
      <c r="E3812" t="s">
        <v>496</v>
      </c>
      <c r="F3812" t="s">
        <v>2322</v>
      </c>
      <c r="G3812" t="s">
        <v>2325</v>
      </c>
      <c r="H3812" t="s">
        <v>1401</v>
      </c>
      <c r="I3812" t="s">
        <v>1527</v>
      </c>
      <c r="J3812">
        <v>3.6900000000000002E-2</v>
      </c>
    </row>
    <row r="3813" spans="1:10" hidden="1">
      <c r="A3813" t="s">
        <v>570</v>
      </c>
      <c r="B3813">
        <v>1449</v>
      </c>
      <c r="C3813" t="s">
        <v>913</v>
      </c>
      <c r="D3813">
        <v>184</v>
      </c>
      <c r="E3813" t="s">
        <v>496</v>
      </c>
      <c r="F3813" t="s">
        <v>2322</v>
      </c>
      <c r="G3813" t="s">
        <v>2326</v>
      </c>
      <c r="H3813" t="s">
        <v>1248</v>
      </c>
      <c r="I3813" t="s">
        <v>1527</v>
      </c>
      <c r="J3813">
        <v>2.01E-2</v>
      </c>
    </row>
    <row r="3814" spans="1:10" hidden="1">
      <c r="A3814" t="s">
        <v>570</v>
      </c>
      <c r="B3814">
        <v>1449</v>
      </c>
      <c r="C3814" t="s">
        <v>913</v>
      </c>
      <c r="D3814">
        <v>184</v>
      </c>
      <c r="E3814" t="s">
        <v>496</v>
      </c>
      <c r="F3814" t="s">
        <v>2322</v>
      </c>
      <c r="G3814" t="s">
        <v>2327</v>
      </c>
      <c r="H3814" t="s">
        <v>1290</v>
      </c>
      <c r="I3814" t="s">
        <v>1527</v>
      </c>
      <c r="J3814">
        <v>8.0500000000000002E-2</v>
      </c>
    </row>
    <row r="3815" spans="1:10" hidden="1">
      <c r="A3815" t="s">
        <v>570</v>
      </c>
      <c r="B3815">
        <v>1449</v>
      </c>
      <c r="C3815" t="s">
        <v>913</v>
      </c>
      <c r="D3815">
        <v>184</v>
      </c>
      <c r="E3815" t="s">
        <v>496</v>
      </c>
      <c r="F3815" t="s">
        <v>2322</v>
      </c>
      <c r="G3815" t="s">
        <v>2328</v>
      </c>
      <c r="H3815" t="s">
        <v>2329</v>
      </c>
      <c r="I3815" t="s">
        <v>1527</v>
      </c>
      <c r="J3815">
        <v>1.01E-2</v>
      </c>
    </row>
    <row r="3816" spans="1:10" hidden="1">
      <c r="A3816" t="s">
        <v>570</v>
      </c>
      <c r="B3816">
        <v>1449</v>
      </c>
      <c r="C3816" t="s">
        <v>913</v>
      </c>
      <c r="D3816">
        <v>184</v>
      </c>
      <c r="E3816" t="s">
        <v>496</v>
      </c>
      <c r="F3816" t="s">
        <v>2322</v>
      </c>
      <c r="G3816" t="s">
        <v>2330</v>
      </c>
      <c r="H3816" t="s">
        <v>1413</v>
      </c>
      <c r="I3816" t="s">
        <v>1527</v>
      </c>
      <c r="J3816">
        <v>0.84899999999999998</v>
      </c>
    </row>
    <row r="3817" spans="1:10" hidden="1">
      <c r="A3817" t="s">
        <v>570</v>
      </c>
      <c r="B3817">
        <v>1449</v>
      </c>
      <c r="C3817" t="s">
        <v>913</v>
      </c>
      <c r="D3817">
        <v>184</v>
      </c>
      <c r="E3817" t="s">
        <v>496</v>
      </c>
      <c r="F3817" t="s">
        <v>2332</v>
      </c>
      <c r="G3817" t="s">
        <v>2333</v>
      </c>
      <c r="H3817" t="s">
        <v>1254</v>
      </c>
      <c r="I3817" t="s">
        <v>1527</v>
      </c>
      <c r="J3817">
        <v>0.42949999999999999</v>
      </c>
    </row>
    <row r="3818" spans="1:10" hidden="1">
      <c r="A3818" t="s">
        <v>570</v>
      </c>
      <c r="B3818">
        <v>1449</v>
      </c>
      <c r="C3818" t="s">
        <v>913</v>
      </c>
      <c r="D3818">
        <v>184</v>
      </c>
      <c r="E3818" t="s">
        <v>496</v>
      </c>
      <c r="F3818" t="s">
        <v>2332</v>
      </c>
      <c r="G3818" t="s">
        <v>2334</v>
      </c>
      <c r="H3818" t="s">
        <v>1305</v>
      </c>
      <c r="I3818" t="s">
        <v>1527</v>
      </c>
      <c r="J3818">
        <v>0.57050000000000001</v>
      </c>
    </row>
    <row r="3819" spans="1:10" hidden="1">
      <c r="A3819" t="s">
        <v>570</v>
      </c>
      <c r="B3819">
        <v>1449</v>
      </c>
      <c r="C3819" t="s">
        <v>913</v>
      </c>
      <c r="D3819">
        <v>931</v>
      </c>
      <c r="E3819" t="s">
        <v>514</v>
      </c>
      <c r="F3819" t="s">
        <v>1243</v>
      </c>
      <c r="G3819" t="s">
        <v>1243</v>
      </c>
      <c r="H3819" t="s">
        <v>1353</v>
      </c>
      <c r="I3819" t="s">
        <v>1353</v>
      </c>
      <c r="J3819">
        <v>1</v>
      </c>
    </row>
    <row r="3820" spans="1:10" hidden="1">
      <c r="A3820" t="s">
        <v>570</v>
      </c>
      <c r="B3820">
        <v>1449</v>
      </c>
      <c r="C3820" t="s">
        <v>913</v>
      </c>
      <c r="D3820">
        <v>931</v>
      </c>
      <c r="E3820" t="s">
        <v>514</v>
      </c>
      <c r="F3820" t="s">
        <v>2311</v>
      </c>
      <c r="G3820" t="s">
        <v>2312</v>
      </c>
      <c r="H3820" t="s">
        <v>1357</v>
      </c>
      <c r="I3820" t="s">
        <v>1353</v>
      </c>
      <c r="J3820">
        <v>0.1333</v>
      </c>
    </row>
    <row r="3821" spans="1:10" hidden="1">
      <c r="A3821" t="s">
        <v>570</v>
      </c>
      <c r="B3821">
        <v>1449</v>
      </c>
      <c r="C3821" t="s">
        <v>913</v>
      </c>
      <c r="D3821">
        <v>931</v>
      </c>
      <c r="E3821" t="s">
        <v>514</v>
      </c>
      <c r="F3821" t="s">
        <v>2311</v>
      </c>
      <c r="G3821" t="s">
        <v>2313</v>
      </c>
      <c r="H3821" t="s">
        <v>1333</v>
      </c>
      <c r="I3821" t="s">
        <v>1353</v>
      </c>
      <c r="J3821">
        <v>0.18890000000000001</v>
      </c>
    </row>
    <row r="3822" spans="1:10" hidden="1">
      <c r="A3822" t="s">
        <v>570</v>
      </c>
      <c r="B3822">
        <v>1449</v>
      </c>
      <c r="C3822" t="s">
        <v>913</v>
      </c>
      <c r="D3822">
        <v>931</v>
      </c>
      <c r="E3822" t="s">
        <v>514</v>
      </c>
      <c r="F3822" t="s">
        <v>2311</v>
      </c>
      <c r="G3822" t="s">
        <v>2314</v>
      </c>
      <c r="H3822" t="s">
        <v>1256</v>
      </c>
      <c r="I3822" t="s">
        <v>1353</v>
      </c>
      <c r="J3822">
        <v>0.15559999999999999</v>
      </c>
    </row>
    <row r="3823" spans="1:10" hidden="1">
      <c r="A3823" t="s">
        <v>570</v>
      </c>
      <c r="B3823">
        <v>1449</v>
      </c>
      <c r="C3823" t="s">
        <v>913</v>
      </c>
      <c r="D3823">
        <v>931</v>
      </c>
      <c r="E3823" t="s">
        <v>514</v>
      </c>
      <c r="F3823" t="s">
        <v>2311</v>
      </c>
      <c r="G3823" t="s">
        <v>2315</v>
      </c>
      <c r="H3823" t="s">
        <v>1257</v>
      </c>
      <c r="I3823" t="s">
        <v>1353</v>
      </c>
      <c r="J3823">
        <v>0.1444</v>
      </c>
    </row>
    <row r="3824" spans="1:10" hidden="1">
      <c r="A3824" t="s">
        <v>570</v>
      </c>
      <c r="B3824">
        <v>1449</v>
      </c>
      <c r="C3824" t="s">
        <v>913</v>
      </c>
      <c r="D3824">
        <v>931</v>
      </c>
      <c r="E3824" t="s">
        <v>514</v>
      </c>
      <c r="F3824" t="s">
        <v>2311</v>
      </c>
      <c r="G3824" t="s">
        <v>2316</v>
      </c>
      <c r="H3824" t="s">
        <v>1257</v>
      </c>
      <c r="I3824" t="s">
        <v>1353</v>
      </c>
      <c r="J3824">
        <v>0.1444</v>
      </c>
    </row>
    <row r="3825" spans="1:10" hidden="1">
      <c r="A3825" t="s">
        <v>570</v>
      </c>
      <c r="B3825">
        <v>1449</v>
      </c>
      <c r="C3825" t="s">
        <v>913</v>
      </c>
      <c r="D3825">
        <v>931</v>
      </c>
      <c r="E3825" t="s">
        <v>514</v>
      </c>
      <c r="F3825" t="s">
        <v>2311</v>
      </c>
      <c r="G3825" t="s">
        <v>2318</v>
      </c>
      <c r="H3825" t="s">
        <v>1357</v>
      </c>
      <c r="I3825" t="s">
        <v>1353</v>
      </c>
      <c r="J3825">
        <v>0.1333</v>
      </c>
    </row>
    <row r="3826" spans="1:10" hidden="1">
      <c r="A3826" t="s">
        <v>570</v>
      </c>
      <c r="B3826">
        <v>1449</v>
      </c>
      <c r="C3826" t="s">
        <v>913</v>
      </c>
      <c r="D3826">
        <v>931</v>
      </c>
      <c r="E3826" t="s">
        <v>514</v>
      </c>
      <c r="F3826" t="s">
        <v>2311</v>
      </c>
      <c r="G3826" t="s">
        <v>2319</v>
      </c>
      <c r="H3826" t="s">
        <v>1252</v>
      </c>
      <c r="I3826" t="s">
        <v>1353</v>
      </c>
      <c r="J3826">
        <v>0.1</v>
      </c>
    </row>
    <row r="3827" spans="1:10" hidden="1">
      <c r="A3827" t="s">
        <v>570</v>
      </c>
      <c r="B3827">
        <v>1449</v>
      </c>
      <c r="C3827" t="s">
        <v>913</v>
      </c>
      <c r="D3827">
        <v>931</v>
      </c>
      <c r="E3827" t="s">
        <v>514</v>
      </c>
      <c r="F3827" t="s">
        <v>2320</v>
      </c>
      <c r="G3827" t="s">
        <v>2321</v>
      </c>
      <c r="H3827" t="s">
        <v>1401</v>
      </c>
      <c r="I3827" t="s">
        <v>1353</v>
      </c>
      <c r="J3827">
        <v>0.1222</v>
      </c>
    </row>
    <row r="3828" spans="1:10" hidden="1">
      <c r="A3828" t="s">
        <v>570</v>
      </c>
      <c r="B3828">
        <v>1449</v>
      </c>
      <c r="C3828" t="s">
        <v>913</v>
      </c>
      <c r="D3828">
        <v>931</v>
      </c>
      <c r="E3828" t="s">
        <v>514</v>
      </c>
      <c r="F3828" t="s">
        <v>2320</v>
      </c>
      <c r="G3828" t="s">
        <v>2298</v>
      </c>
      <c r="H3828" t="s">
        <v>1256</v>
      </c>
      <c r="I3828" t="s">
        <v>1353</v>
      </c>
      <c r="J3828">
        <v>0.15559999999999999</v>
      </c>
    </row>
    <row r="3829" spans="1:10" hidden="1">
      <c r="A3829" t="s">
        <v>570</v>
      </c>
      <c r="B3829">
        <v>1449</v>
      </c>
      <c r="C3829" t="s">
        <v>913</v>
      </c>
      <c r="D3829">
        <v>931</v>
      </c>
      <c r="E3829" t="s">
        <v>514</v>
      </c>
      <c r="F3829" t="s">
        <v>2322</v>
      </c>
      <c r="G3829" t="s">
        <v>2326</v>
      </c>
      <c r="H3829" t="s">
        <v>2344</v>
      </c>
      <c r="I3829" t="s">
        <v>1353</v>
      </c>
      <c r="J3829">
        <v>2.2200000000000001E-2</v>
      </c>
    </row>
    <row r="3830" spans="1:10" hidden="1">
      <c r="A3830" t="s">
        <v>570</v>
      </c>
      <c r="B3830">
        <v>1449</v>
      </c>
      <c r="C3830" t="s">
        <v>913</v>
      </c>
      <c r="D3830">
        <v>931</v>
      </c>
      <c r="E3830" t="s">
        <v>514</v>
      </c>
      <c r="F3830" t="s">
        <v>2322</v>
      </c>
      <c r="G3830" t="s">
        <v>2327</v>
      </c>
      <c r="H3830" t="s">
        <v>1248</v>
      </c>
      <c r="I3830" t="s">
        <v>1353</v>
      </c>
      <c r="J3830">
        <v>6.6699999999999995E-2</v>
      </c>
    </row>
    <row r="3831" spans="1:10" hidden="1">
      <c r="A3831" t="s">
        <v>570</v>
      </c>
      <c r="B3831">
        <v>1449</v>
      </c>
      <c r="C3831" t="s">
        <v>913</v>
      </c>
      <c r="D3831">
        <v>931</v>
      </c>
      <c r="E3831" t="s">
        <v>514</v>
      </c>
      <c r="F3831" t="s">
        <v>2322</v>
      </c>
      <c r="G3831" t="s">
        <v>2328</v>
      </c>
      <c r="H3831" t="s">
        <v>2329</v>
      </c>
      <c r="I3831" t="s">
        <v>1353</v>
      </c>
      <c r="J3831">
        <v>3.3300000000000003E-2</v>
      </c>
    </row>
    <row r="3832" spans="1:10" hidden="1">
      <c r="A3832" t="s">
        <v>570</v>
      </c>
      <c r="B3832">
        <v>1449</v>
      </c>
      <c r="C3832" t="s">
        <v>913</v>
      </c>
      <c r="D3832">
        <v>931</v>
      </c>
      <c r="E3832" t="s">
        <v>514</v>
      </c>
      <c r="F3832" t="s">
        <v>2322</v>
      </c>
      <c r="G3832" t="s">
        <v>2330</v>
      </c>
      <c r="H3832" t="s">
        <v>1491</v>
      </c>
      <c r="I3832" t="s">
        <v>1353</v>
      </c>
      <c r="J3832">
        <v>0.87780000000000002</v>
      </c>
    </row>
    <row r="3833" spans="1:10" hidden="1">
      <c r="A3833" t="s">
        <v>570</v>
      </c>
      <c r="B3833">
        <v>1449</v>
      </c>
      <c r="C3833" t="s">
        <v>913</v>
      </c>
      <c r="D3833">
        <v>931</v>
      </c>
      <c r="E3833" t="s">
        <v>514</v>
      </c>
      <c r="F3833" t="s">
        <v>2332</v>
      </c>
      <c r="G3833" t="s">
        <v>2333</v>
      </c>
      <c r="H3833" t="s">
        <v>1377</v>
      </c>
      <c r="I3833" t="s">
        <v>1353</v>
      </c>
      <c r="J3833">
        <v>0.4778</v>
      </c>
    </row>
    <row r="3834" spans="1:10" hidden="1">
      <c r="A3834" t="s">
        <v>570</v>
      </c>
      <c r="B3834">
        <v>1449</v>
      </c>
      <c r="C3834" t="s">
        <v>913</v>
      </c>
      <c r="D3834">
        <v>931</v>
      </c>
      <c r="E3834" t="s">
        <v>514</v>
      </c>
      <c r="F3834" t="s">
        <v>2332</v>
      </c>
      <c r="G3834" t="s">
        <v>2334</v>
      </c>
      <c r="H3834" t="s">
        <v>1620</v>
      </c>
      <c r="I3834" t="s">
        <v>1353</v>
      </c>
      <c r="J3834">
        <v>0.5111</v>
      </c>
    </row>
    <row r="3835" spans="1:10" hidden="1">
      <c r="A3835" t="s">
        <v>570</v>
      </c>
      <c r="B3835">
        <v>1449</v>
      </c>
      <c r="C3835" t="s">
        <v>913</v>
      </c>
      <c r="D3835">
        <v>931</v>
      </c>
      <c r="E3835" t="s">
        <v>514</v>
      </c>
      <c r="F3835" t="s">
        <v>2332</v>
      </c>
      <c r="G3835" t="s">
        <v>2366</v>
      </c>
      <c r="H3835" t="s">
        <v>2324</v>
      </c>
      <c r="I3835" t="s">
        <v>1353</v>
      </c>
      <c r="J3835">
        <v>1.11E-2</v>
      </c>
    </row>
    <row r="3836" spans="1:10" hidden="1">
      <c r="A3836" t="s">
        <v>570</v>
      </c>
      <c r="B3836">
        <v>587</v>
      </c>
      <c r="C3836" t="s">
        <v>917</v>
      </c>
      <c r="D3836">
        <v>597</v>
      </c>
      <c r="E3836" t="s">
        <v>95</v>
      </c>
      <c r="F3836" t="s">
        <v>1243</v>
      </c>
      <c r="G3836" t="s">
        <v>1243</v>
      </c>
      <c r="H3836" t="s">
        <v>1502</v>
      </c>
      <c r="I3836" t="s">
        <v>1502</v>
      </c>
      <c r="J3836">
        <v>1</v>
      </c>
    </row>
    <row r="3837" spans="1:10" hidden="1">
      <c r="A3837" t="s">
        <v>570</v>
      </c>
      <c r="B3837">
        <v>587</v>
      </c>
      <c r="C3837" t="s">
        <v>917</v>
      </c>
      <c r="D3837">
        <v>597</v>
      </c>
      <c r="E3837" t="s">
        <v>95</v>
      </c>
      <c r="F3837" t="s">
        <v>2311</v>
      </c>
      <c r="G3837" t="s">
        <v>2343</v>
      </c>
      <c r="H3837" t="s">
        <v>2371</v>
      </c>
      <c r="I3837" t="s">
        <v>1502</v>
      </c>
      <c r="J3837">
        <v>0.25419999999999998</v>
      </c>
    </row>
    <row r="3838" spans="1:10" hidden="1">
      <c r="A3838" t="s">
        <v>570</v>
      </c>
      <c r="B3838">
        <v>587</v>
      </c>
      <c r="C3838" t="s">
        <v>917</v>
      </c>
      <c r="D3838">
        <v>597</v>
      </c>
      <c r="E3838" t="s">
        <v>95</v>
      </c>
      <c r="F3838" t="s">
        <v>2311</v>
      </c>
      <c r="G3838" t="s">
        <v>1250</v>
      </c>
      <c r="H3838" t="s">
        <v>1484</v>
      </c>
      <c r="I3838" t="s">
        <v>1502</v>
      </c>
      <c r="J3838">
        <v>0.2681</v>
      </c>
    </row>
    <row r="3839" spans="1:10" hidden="1">
      <c r="A3839" t="s">
        <v>570</v>
      </c>
      <c r="B3839">
        <v>587</v>
      </c>
      <c r="C3839" t="s">
        <v>917</v>
      </c>
      <c r="D3839">
        <v>597</v>
      </c>
      <c r="E3839" t="s">
        <v>95</v>
      </c>
      <c r="F3839" t="s">
        <v>2311</v>
      </c>
      <c r="G3839" t="s">
        <v>1401</v>
      </c>
      <c r="H3839" t="s">
        <v>2346</v>
      </c>
      <c r="I3839" t="s">
        <v>1502</v>
      </c>
      <c r="J3839">
        <v>0.2374</v>
      </c>
    </row>
    <row r="3840" spans="1:10" hidden="1">
      <c r="A3840" t="s">
        <v>570</v>
      </c>
      <c r="B3840">
        <v>587</v>
      </c>
      <c r="C3840" t="s">
        <v>917</v>
      </c>
      <c r="D3840">
        <v>597</v>
      </c>
      <c r="E3840" t="s">
        <v>95</v>
      </c>
      <c r="F3840" t="s">
        <v>2311</v>
      </c>
      <c r="G3840" t="s">
        <v>1357</v>
      </c>
      <c r="H3840" t="s">
        <v>1282</v>
      </c>
      <c r="I3840" t="s">
        <v>1502</v>
      </c>
      <c r="J3840">
        <v>0.2404</v>
      </c>
    </row>
    <row r="3841" spans="1:10" hidden="1">
      <c r="A3841" t="s">
        <v>570</v>
      </c>
      <c r="B3841">
        <v>587</v>
      </c>
      <c r="C3841" t="s">
        <v>917</v>
      </c>
      <c r="D3841">
        <v>597</v>
      </c>
      <c r="E3841" t="s">
        <v>95</v>
      </c>
      <c r="F3841" t="s">
        <v>2320</v>
      </c>
      <c r="G3841" t="s">
        <v>2321</v>
      </c>
      <c r="H3841" t="s">
        <v>1282</v>
      </c>
      <c r="I3841" t="s">
        <v>1502</v>
      </c>
      <c r="J3841">
        <v>0.2404</v>
      </c>
    </row>
    <row r="3842" spans="1:10" hidden="1">
      <c r="A3842" t="s">
        <v>570</v>
      </c>
      <c r="B3842">
        <v>587</v>
      </c>
      <c r="C3842" t="s">
        <v>917</v>
      </c>
      <c r="D3842">
        <v>597</v>
      </c>
      <c r="E3842" t="s">
        <v>95</v>
      </c>
      <c r="F3842" t="s">
        <v>2320</v>
      </c>
      <c r="G3842" t="s">
        <v>2338</v>
      </c>
      <c r="H3842" t="s">
        <v>1541</v>
      </c>
      <c r="I3842" t="s">
        <v>1502</v>
      </c>
      <c r="J3842">
        <v>2.6700000000000002E-2</v>
      </c>
    </row>
    <row r="3843" spans="1:10" hidden="1">
      <c r="A3843" t="s">
        <v>570</v>
      </c>
      <c r="B3843">
        <v>587</v>
      </c>
      <c r="C3843" t="s">
        <v>917</v>
      </c>
      <c r="D3843">
        <v>597</v>
      </c>
      <c r="E3843" t="s">
        <v>95</v>
      </c>
      <c r="F3843" t="s">
        <v>2320</v>
      </c>
      <c r="G3843" t="s">
        <v>2339</v>
      </c>
      <c r="H3843" t="s">
        <v>1357</v>
      </c>
      <c r="I3843" t="s">
        <v>1502</v>
      </c>
      <c r="J3843">
        <v>1.1900000000000001E-2</v>
      </c>
    </row>
    <row r="3844" spans="1:10" hidden="1">
      <c r="A3844" t="s">
        <v>570</v>
      </c>
      <c r="B3844">
        <v>587</v>
      </c>
      <c r="C3844" t="s">
        <v>917</v>
      </c>
      <c r="D3844">
        <v>597</v>
      </c>
      <c r="E3844" t="s">
        <v>95</v>
      </c>
      <c r="F3844" t="s">
        <v>2320</v>
      </c>
      <c r="G3844" t="s">
        <v>2298</v>
      </c>
      <c r="H3844" t="s">
        <v>1668</v>
      </c>
      <c r="I3844" t="s">
        <v>1502</v>
      </c>
      <c r="J3844">
        <v>0.16520000000000001</v>
      </c>
    </row>
    <row r="3845" spans="1:10" hidden="1">
      <c r="A3845" t="s">
        <v>570</v>
      </c>
      <c r="B3845">
        <v>587</v>
      </c>
      <c r="C3845" t="s">
        <v>917</v>
      </c>
      <c r="D3845">
        <v>597</v>
      </c>
      <c r="E3845" t="s">
        <v>95</v>
      </c>
      <c r="F3845" t="s">
        <v>2322</v>
      </c>
      <c r="G3845" t="s">
        <v>2323</v>
      </c>
      <c r="H3845" t="s">
        <v>1312</v>
      </c>
      <c r="I3845" t="s">
        <v>1502</v>
      </c>
      <c r="J3845">
        <v>4.8999999999999998E-3</v>
      </c>
    </row>
    <row r="3846" spans="1:10" hidden="1">
      <c r="A3846" t="s">
        <v>570</v>
      </c>
      <c r="B3846">
        <v>587</v>
      </c>
      <c r="C3846" t="s">
        <v>917</v>
      </c>
      <c r="D3846">
        <v>597</v>
      </c>
      <c r="E3846" t="s">
        <v>95</v>
      </c>
      <c r="F3846" t="s">
        <v>2322</v>
      </c>
      <c r="G3846" t="s">
        <v>2325</v>
      </c>
      <c r="H3846" t="s">
        <v>1357</v>
      </c>
      <c r="I3846" t="s">
        <v>1502</v>
      </c>
      <c r="J3846">
        <v>1.1900000000000001E-2</v>
      </c>
    </row>
    <row r="3847" spans="1:10" hidden="1">
      <c r="A3847" t="s">
        <v>570</v>
      </c>
      <c r="B3847">
        <v>587</v>
      </c>
      <c r="C3847" t="s">
        <v>917</v>
      </c>
      <c r="D3847">
        <v>597</v>
      </c>
      <c r="E3847" t="s">
        <v>95</v>
      </c>
      <c r="F3847" t="s">
        <v>2322</v>
      </c>
      <c r="G3847" t="s">
        <v>2326</v>
      </c>
      <c r="H3847" t="s">
        <v>1357</v>
      </c>
      <c r="I3847" t="s">
        <v>1502</v>
      </c>
      <c r="J3847">
        <v>1.1900000000000001E-2</v>
      </c>
    </row>
    <row r="3848" spans="1:10" hidden="1">
      <c r="A3848" t="s">
        <v>570</v>
      </c>
      <c r="B3848">
        <v>587</v>
      </c>
      <c r="C3848" t="s">
        <v>917</v>
      </c>
      <c r="D3848">
        <v>597</v>
      </c>
      <c r="E3848" t="s">
        <v>95</v>
      </c>
      <c r="F3848" t="s">
        <v>2322</v>
      </c>
      <c r="G3848" t="s">
        <v>2327</v>
      </c>
      <c r="H3848" t="s">
        <v>1549</v>
      </c>
      <c r="I3848" t="s">
        <v>1502</v>
      </c>
      <c r="J3848">
        <v>2.2700000000000001E-2</v>
      </c>
    </row>
    <row r="3849" spans="1:10" hidden="1">
      <c r="A3849" t="s">
        <v>570</v>
      </c>
      <c r="B3849">
        <v>587</v>
      </c>
      <c r="C3849" t="s">
        <v>917</v>
      </c>
      <c r="D3849">
        <v>597</v>
      </c>
      <c r="E3849" t="s">
        <v>95</v>
      </c>
      <c r="F3849" t="s">
        <v>2322</v>
      </c>
      <c r="G3849" t="s">
        <v>2352</v>
      </c>
      <c r="H3849" t="s">
        <v>2344</v>
      </c>
      <c r="I3849" t="s">
        <v>1502</v>
      </c>
      <c r="J3849">
        <v>2E-3</v>
      </c>
    </row>
    <row r="3850" spans="1:10" hidden="1">
      <c r="A3850" t="s">
        <v>570</v>
      </c>
      <c r="B3850">
        <v>587</v>
      </c>
      <c r="C3850" t="s">
        <v>917</v>
      </c>
      <c r="D3850">
        <v>597</v>
      </c>
      <c r="E3850" t="s">
        <v>95</v>
      </c>
      <c r="F3850" t="s">
        <v>2322</v>
      </c>
      <c r="G3850" t="s">
        <v>2328</v>
      </c>
      <c r="H3850" t="s">
        <v>1377</v>
      </c>
      <c r="I3850" t="s">
        <v>1502</v>
      </c>
      <c r="J3850">
        <v>4.2500000000000003E-2</v>
      </c>
    </row>
    <row r="3851" spans="1:10" hidden="1">
      <c r="A3851" t="s">
        <v>570</v>
      </c>
      <c r="B3851">
        <v>587</v>
      </c>
      <c r="C3851" t="s">
        <v>917</v>
      </c>
      <c r="D3851">
        <v>597</v>
      </c>
      <c r="E3851" t="s">
        <v>95</v>
      </c>
      <c r="F3851" t="s">
        <v>2322</v>
      </c>
      <c r="G3851" t="s">
        <v>2330</v>
      </c>
      <c r="H3851" t="s">
        <v>2487</v>
      </c>
      <c r="I3851" t="s">
        <v>1502</v>
      </c>
      <c r="J3851">
        <v>0.90410000000000001</v>
      </c>
    </row>
    <row r="3852" spans="1:10" hidden="1">
      <c r="A3852" t="s">
        <v>570</v>
      </c>
      <c r="B3852">
        <v>587</v>
      </c>
      <c r="C3852" t="s">
        <v>917</v>
      </c>
      <c r="D3852">
        <v>597</v>
      </c>
      <c r="E3852" t="s">
        <v>95</v>
      </c>
      <c r="F3852" t="s">
        <v>2332</v>
      </c>
      <c r="G3852" t="s">
        <v>2333</v>
      </c>
      <c r="H3852" t="s">
        <v>2360</v>
      </c>
      <c r="I3852" t="s">
        <v>1502</v>
      </c>
      <c r="J3852">
        <v>0.48070000000000002</v>
      </c>
    </row>
    <row r="3853" spans="1:10" hidden="1">
      <c r="A3853" t="s">
        <v>570</v>
      </c>
      <c r="B3853">
        <v>587</v>
      </c>
      <c r="C3853" t="s">
        <v>917</v>
      </c>
      <c r="D3853">
        <v>597</v>
      </c>
      <c r="E3853" t="s">
        <v>95</v>
      </c>
      <c r="F3853" t="s">
        <v>2332</v>
      </c>
      <c r="G3853" t="s">
        <v>2334</v>
      </c>
      <c r="H3853" t="s">
        <v>1506</v>
      </c>
      <c r="I3853" t="s">
        <v>1502</v>
      </c>
      <c r="J3853">
        <v>0.51929999999999998</v>
      </c>
    </row>
    <row r="3854" spans="1:10" hidden="1">
      <c r="A3854" t="s">
        <v>570</v>
      </c>
      <c r="B3854">
        <v>587</v>
      </c>
      <c r="C3854" t="s">
        <v>917</v>
      </c>
      <c r="D3854">
        <v>592</v>
      </c>
      <c r="E3854" t="s">
        <v>12</v>
      </c>
      <c r="F3854" t="s">
        <v>1243</v>
      </c>
      <c r="G3854" t="s">
        <v>1243</v>
      </c>
      <c r="H3854" t="s">
        <v>1504</v>
      </c>
      <c r="I3854" t="s">
        <v>1504</v>
      </c>
      <c r="J3854">
        <v>1</v>
      </c>
    </row>
    <row r="3855" spans="1:10" hidden="1">
      <c r="A3855" t="s">
        <v>570</v>
      </c>
      <c r="B3855">
        <v>587</v>
      </c>
      <c r="C3855" t="s">
        <v>917</v>
      </c>
      <c r="D3855">
        <v>592</v>
      </c>
      <c r="E3855" t="s">
        <v>12</v>
      </c>
      <c r="F3855" t="s">
        <v>2311</v>
      </c>
      <c r="G3855" t="s">
        <v>2317</v>
      </c>
      <c r="H3855" t="s">
        <v>2348</v>
      </c>
      <c r="I3855" t="s">
        <v>1504</v>
      </c>
      <c r="J3855">
        <v>0.34329999999999999</v>
      </c>
    </row>
    <row r="3856" spans="1:10" hidden="1">
      <c r="A3856" t="s">
        <v>570</v>
      </c>
      <c r="B3856">
        <v>587</v>
      </c>
      <c r="C3856" t="s">
        <v>917</v>
      </c>
      <c r="D3856">
        <v>592</v>
      </c>
      <c r="E3856" t="s">
        <v>12</v>
      </c>
      <c r="F3856" t="s">
        <v>2311</v>
      </c>
      <c r="G3856" t="s">
        <v>2336</v>
      </c>
      <c r="H3856" t="s">
        <v>1621</v>
      </c>
      <c r="I3856" t="s">
        <v>1504</v>
      </c>
      <c r="J3856">
        <v>0.31909999999999999</v>
      </c>
    </row>
    <row r="3857" spans="1:10" hidden="1">
      <c r="A3857" t="s">
        <v>570</v>
      </c>
      <c r="B3857">
        <v>587</v>
      </c>
      <c r="C3857" t="s">
        <v>917</v>
      </c>
      <c r="D3857">
        <v>592</v>
      </c>
      <c r="E3857" t="s">
        <v>12</v>
      </c>
      <c r="F3857" t="s">
        <v>2311</v>
      </c>
      <c r="G3857" t="s">
        <v>2337</v>
      </c>
      <c r="H3857" t="s">
        <v>1579</v>
      </c>
      <c r="I3857" t="s">
        <v>1504</v>
      </c>
      <c r="J3857">
        <v>0.33760000000000001</v>
      </c>
    </row>
    <row r="3858" spans="1:10" hidden="1">
      <c r="A3858" t="s">
        <v>570</v>
      </c>
      <c r="B3858">
        <v>587</v>
      </c>
      <c r="C3858" t="s">
        <v>917</v>
      </c>
      <c r="D3858">
        <v>592</v>
      </c>
      <c r="E3858" t="s">
        <v>12</v>
      </c>
      <c r="F3858" t="s">
        <v>2320</v>
      </c>
      <c r="G3858" t="s">
        <v>2321</v>
      </c>
      <c r="H3858" t="s">
        <v>1448</v>
      </c>
      <c r="I3858" t="s">
        <v>1504</v>
      </c>
      <c r="J3858">
        <v>0.2525</v>
      </c>
    </row>
    <row r="3859" spans="1:10" hidden="1">
      <c r="A3859" t="s">
        <v>570</v>
      </c>
      <c r="B3859">
        <v>587</v>
      </c>
      <c r="C3859" t="s">
        <v>917</v>
      </c>
      <c r="D3859">
        <v>592</v>
      </c>
      <c r="E3859" t="s">
        <v>12</v>
      </c>
      <c r="F3859" t="s">
        <v>2320</v>
      </c>
      <c r="G3859" t="s">
        <v>2338</v>
      </c>
      <c r="H3859" t="s">
        <v>1591</v>
      </c>
      <c r="I3859" t="s">
        <v>1504</v>
      </c>
      <c r="J3859">
        <v>2.2700000000000001E-2</v>
      </c>
    </row>
    <row r="3860" spans="1:10" hidden="1">
      <c r="A3860" t="s">
        <v>570</v>
      </c>
      <c r="B3860">
        <v>587</v>
      </c>
      <c r="C3860" t="s">
        <v>917</v>
      </c>
      <c r="D3860">
        <v>592</v>
      </c>
      <c r="E3860" t="s">
        <v>12</v>
      </c>
      <c r="F3860" t="s">
        <v>2320</v>
      </c>
      <c r="G3860" t="s">
        <v>2339</v>
      </c>
      <c r="H3860" t="s">
        <v>1401</v>
      </c>
      <c r="I3860" t="s">
        <v>1504</v>
      </c>
      <c r="J3860">
        <v>1.5599999999999999E-2</v>
      </c>
    </row>
    <row r="3861" spans="1:10" hidden="1">
      <c r="A3861" t="s">
        <v>570</v>
      </c>
      <c r="B3861">
        <v>587</v>
      </c>
      <c r="C3861" t="s">
        <v>917</v>
      </c>
      <c r="D3861">
        <v>592</v>
      </c>
      <c r="E3861" t="s">
        <v>12</v>
      </c>
      <c r="F3861" t="s">
        <v>2320</v>
      </c>
      <c r="G3861" t="s">
        <v>2298</v>
      </c>
      <c r="H3861" t="s">
        <v>1635</v>
      </c>
      <c r="I3861" t="s">
        <v>1504</v>
      </c>
      <c r="J3861">
        <v>0.183</v>
      </c>
    </row>
    <row r="3862" spans="1:10" hidden="1">
      <c r="A3862" t="s">
        <v>570</v>
      </c>
      <c r="B3862">
        <v>587</v>
      </c>
      <c r="C3862" t="s">
        <v>917</v>
      </c>
      <c r="D3862">
        <v>592</v>
      </c>
      <c r="E3862" t="s">
        <v>12</v>
      </c>
      <c r="F3862" t="s">
        <v>2322</v>
      </c>
      <c r="G3862" t="s">
        <v>2323</v>
      </c>
      <c r="H3862" t="s">
        <v>2335</v>
      </c>
      <c r="I3862" t="s">
        <v>1504</v>
      </c>
      <c r="J3862">
        <v>5.7000000000000002E-3</v>
      </c>
    </row>
    <row r="3863" spans="1:10" hidden="1">
      <c r="A3863" t="s">
        <v>570</v>
      </c>
      <c r="B3863">
        <v>587</v>
      </c>
      <c r="C3863" t="s">
        <v>917</v>
      </c>
      <c r="D3863">
        <v>592</v>
      </c>
      <c r="E3863" t="s">
        <v>12</v>
      </c>
      <c r="F3863" t="s">
        <v>2322</v>
      </c>
      <c r="G3863" t="s">
        <v>2325</v>
      </c>
      <c r="H3863" t="s">
        <v>2329</v>
      </c>
      <c r="I3863" t="s">
        <v>1504</v>
      </c>
      <c r="J3863">
        <v>4.3E-3</v>
      </c>
    </row>
    <row r="3864" spans="1:10" hidden="1">
      <c r="A3864" t="s">
        <v>570</v>
      </c>
      <c r="B3864">
        <v>587</v>
      </c>
      <c r="C3864" t="s">
        <v>917</v>
      </c>
      <c r="D3864">
        <v>592</v>
      </c>
      <c r="E3864" t="s">
        <v>12</v>
      </c>
      <c r="F3864" t="s">
        <v>2322</v>
      </c>
      <c r="G3864" t="s">
        <v>2326</v>
      </c>
      <c r="H3864" t="s">
        <v>1252</v>
      </c>
      <c r="I3864" t="s">
        <v>1504</v>
      </c>
      <c r="J3864">
        <v>1.2800000000000001E-2</v>
      </c>
    </row>
    <row r="3865" spans="1:10" hidden="1">
      <c r="A3865" t="s">
        <v>570</v>
      </c>
      <c r="B3865">
        <v>587</v>
      </c>
      <c r="C3865" t="s">
        <v>917</v>
      </c>
      <c r="D3865">
        <v>592</v>
      </c>
      <c r="E3865" t="s">
        <v>12</v>
      </c>
      <c r="F3865" t="s">
        <v>2322</v>
      </c>
      <c r="G3865" t="s">
        <v>2327</v>
      </c>
      <c r="H3865" t="s">
        <v>1261</v>
      </c>
      <c r="I3865" t="s">
        <v>1504</v>
      </c>
      <c r="J3865">
        <v>3.1199999999999999E-2</v>
      </c>
    </row>
    <row r="3866" spans="1:10" hidden="1">
      <c r="A3866" t="s">
        <v>570</v>
      </c>
      <c r="B3866">
        <v>587</v>
      </c>
      <c r="C3866" t="s">
        <v>917</v>
      </c>
      <c r="D3866">
        <v>592</v>
      </c>
      <c r="E3866" t="s">
        <v>12</v>
      </c>
      <c r="F3866" t="s">
        <v>2322</v>
      </c>
      <c r="G3866" t="s">
        <v>2328</v>
      </c>
      <c r="H3866" t="s">
        <v>1460</v>
      </c>
      <c r="I3866" t="s">
        <v>1504</v>
      </c>
      <c r="J3866">
        <v>2.8400000000000002E-2</v>
      </c>
    </row>
    <row r="3867" spans="1:10" hidden="1">
      <c r="A3867" t="s">
        <v>570</v>
      </c>
      <c r="B3867">
        <v>587</v>
      </c>
      <c r="C3867" t="s">
        <v>917</v>
      </c>
      <c r="D3867">
        <v>592</v>
      </c>
      <c r="E3867" t="s">
        <v>12</v>
      </c>
      <c r="F3867" t="s">
        <v>2322</v>
      </c>
      <c r="G3867" t="s">
        <v>2330</v>
      </c>
      <c r="H3867" t="s">
        <v>2488</v>
      </c>
      <c r="I3867" t="s">
        <v>1504</v>
      </c>
      <c r="J3867">
        <v>0.91769999999999996</v>
      </c>
    </row>
    <row r="3868" spans="1:10" hidden="1">
      <c r="A3868" t="s">
        <v>570</v>
      </c>
      <c r="B3868">
        <v>587</v>
      </c>
      <c r="C3868" t="s">
        <v>917</v>
      </c>
      <c r="D3868">
        <v>592</v>
      </c>
      <c r="E3868" t="s">
        <v>12</v>
      </c>
      <c r="F3868" t="s">
        <v>2332</v>
      </c>
      <c r="G3868" t="s">
        <v>2333</v>
      </c>
      <c r="H3868" t="s">
        <v>2402</v>
      </c>
      <c r="I3868" t="s">
        <v>1504</v>
      </c>
      <c r="J3868">
        <v>0.495</v>
      </c>
    </row>
    <row r="3869" spans="1:10" hidden="1">
      <c r="A3869" t="s">
        <v>570</v>
      </c>
      <c r="B3869">
        <v>587</v>
      </c>
      <c r="C3869" t="s">
        <v>917</v>
      </c>
      <c r="D3869">
        <v>592</v>
      </c>
      <c r="E3869" t="s">
        <v>12</v>
      </c>
      <c r="F3869" t="s">
        <v>2332</v>
      </c>
      <c r="G3869" t="s">
        <v>2334</v>
      </c>
      <c r="H3869" t="s">
        <v>2444</v>
      </c>
      <c r="I3869" t="s">
        <v>1504</v>
      </c>
      <c r="J3869">
        <v>0.505</v>
      </c>
    </row>
    <row r="3870" spans="1:10" hidden="1">
      <c r="A3870" t="s">
        <v>570</v>
      </c>
      <c r="B3870">
        <v>587</v>
      </c>
      <c r="C3870" t="s">
        <v>917</v>
      </c>
      <c r="D3870">
        <v>600</v>
      </c>
      <c r="E3870" t="s">
        <v>161</v>
      </c>
      <c r="F3870" t="s">
        <v>1243</v>
      </c>
      <c r="G3870" t="s">
        <v>1243</v>
      </c>
      <c r="H3870" t="s">
        <v>1339</v>
      </c>
      <c r="I3870" t="s">
        <v>1339</v>
      </c>
      <c r="J3870">
        <v>1</v>
      </c>
    </row>
    <row r="3871" spans="1:10" hidden="1">
      <c r="A3871" t="s">
        <v>570</v>
      </c>
      <c r="B3871">
        <v>587</v>
      </c>
      <c r="C3871" t="s">
        <v>917</v>
      </c>
      <c r="D3871">
        <v>600</v>
      </c>
      <c r="E3871" t="s">
        <v>161</v>
      </c>
      <c r="F3871" t="s">
        <v>2311</v>
      </c>
      <c r="G3871" t="s">
        <v>2312</v>
      </c>
      <c r="H3871" t="s">
        <v>1361</v>
      </c>
      <c r="I3871" t="s">
        <v>1339</v>
      </c>
      <c r="J3871">
        <v>0.15859999999999999</v>
      </c>
    </row>
    <row r="3872" spans="1:10" hidden="1">
      <c r="A3872" t="s">
        <v>570</v>
      </c>
      <c r="B3872">
        <v>587</v>
      </c>
      <c r="C3872" t="s">
        <v>917</v>
      </c>
      <c r="D3872">
        <v>600</v>
      </c>
      <c r="E3872" t="s">
        <v>161</v>
      </c>
      <c r="F3872" t="s">
        <v>2311</v>
      </c>
      <c r="G3872" t="s">
        <v>2313</v>
      </c>
      <c r="H3872" t="s">
        <v>1375</v>
      </c>
      <c r="I3872" t="s">
        <v>1339</v>
      </c>
      <c r="J3872">
        <v>0.17119999999999999</v>
      </c>
    </row>
    <row r="3873" spans="1:10" hidden="1">
      <c r="A3873" t="s">
        <v>570</v>
      </c>
      <c r="B3873">
        <v>587</v>
      </c>
      <c r="C3873" t="s">
        <v>917</v>
      </c>
      <c r="D3873">
        <v>600</v>
      </c>
      <c r="E3873" t="s">
        <v>161</v>
      </c>
      <c r="F3873" t="s">
        <v>2311</v>
      </c>
      <c r="G3873" t="s">
        <v>2314</v>
      </c>
      <c r="H3873" t="s">
        <v>1340</v>
      </c>
      <c r="I3873" t="s">
        <v>1339</v>
      </c>
      <c r="J3873">
        <v>0.16039999999999999</v>
      </c>
    </row>
    <row r="3874" spans="1:10" hidden="1">
      <c r="A3874" t="s">
        <v>570</v>
      </c>
      <c r="B3874">
        <v>587</v>
      </c>
      <c r="C3874" t="s">
        <v>917</v>
      </c>
      <c r="D3874">
        <v>600</v>
      </c>
      <c r="E3874" t="s">
        <v>161</v>
      </c>
      <c r="F3874" t="s">
        <v>2311</v>
      </c>
      <c r="G3874" t="s">
        <v>2315</v>
      </c>
      <c r="H3874" t="s">
        <v>1365</v>
      </c>
      <c r="I3874" t="s">
        <v>1339</v>
      </c>
      <c r="J3874">
        <v>0.15140000000000001</v>
      </c>
    </row>
    <row r="3875" spans="1:10" hidden="1">
      <c r="A3875" t="s">
        <v>570</v>
      </c>
      <c r="B3875">
        <v>587</v>
      </c>
      <c r="C3875" t="s">
        <v>917</v>
      </c>
      <c r="D3875">
        <v>600</v>
      </c>
      <c r="E3875" t="s">
        <v>161</v>
      </c>
      <c r="F3875" t="s">
        <v>2311</v>
      </c>
      <c r="G3875" t="s">
        <v>2316</v>
      </c>
      <c r="H3875" t="s">
        <v>1602</v>
      </c>
      <c r="I3875" t="s">
        <v>1339</v>
      </c>
      <c r="J3875">
        <v>0.1477</v>
      </c>
    </row>
    <row r="3876" spans="1:10" hidden="1">
      <c r="A3876" t="s">
        <v>570</v>
      </c>
      <c r="B3876">
        <v>587</v>
      </c>
      <c r="C3876" t="s">
        <v>917</v>
      </c>
      <c r="D3876">
        <v>600</v>
      </c>
      <c r="E3876" t="s">
        <v>161</v>
      </c>
      <c r="F3876" t="s">
        <v>2311</v>
      </c>
      <c r="G3876" t="s">
        <v>2318</v>
      </c>
      <c r="H3876" t="s">
        <v>1436</v>
      </c>
      <c r="I3876" t="s">
        <v>1339</v>
      </c>
      <c r="J3876">
        <v>0.15679999999999999</v>
      </c>
    </row>
    <row r="3877" spans="1:10" hidden="1">
      <c r="A3877" t="s">
        <v>570</v>
      </c>
      <c r="B3877">
        <v>587</v>
      </c>
      <c r="C3877" t="s">
        <v>917</v>
      </c>
      <c r="D3877">
        <v>600</v>
      </c>
      <c r="E3877" t="s">
        <v>161</v>
      </c>
      <c r="F3877" t="s">
        <v>2311</v>
      </c>
      <c r="G3877" t="s">
        <v>2319</v>
      </c>
      <c r="H3877" t="s">
        <v>1304</v>
      </c>
      <c r="I3877" t="s">
        <v>1339</v>
      </c>
      <c r="J3877">
        <v>5.4100000000000002E-2</v>
      </c>
    </row>
    <row r="3878" spans="1:10" hidden="1">
      <c r="A3878" t="s">
        <v>570</v>
      </c>
      <c r="B3878">
        <v>587</v>
      </c>
      <c r="C3878" t="s">
        <v>917</v>
      </c>
      <c r="D3878">
        <v>600</v>
      </c>
      <c r="E3878" t="s">
        <v>161</v>
      </c>
      <c r="F3878" t="s">
        <v>2320</v>
      </c>
      <c r="G3878" t="s">
        <v>2321</v>
      </c>
      <c r="H3878" t="s">
        <v>1621</v>
      </c>
      <c r="I3878" t="s">
        <v>1339</v>
      </c>
      <c r="J3878">
        <v>0.40539999999999998</v>
      </c>
    </row>
    <row r="3879" spans="1:10" hidden="1">
      <c r="A3879" t="s">
        <v>570</v>
      </c>
      <c r="B3879">
        <v>587</v>
      </c>
      <c r="C3879" t="s">
        <v>917</v>
      </c>
      <c r="D3879">
        <v>600</v>
      </c>
      <c r="E3879" t="s">
        <v>161</v>
      </c>
      <c r="F3879" t="s">
        <v>2320</v>
      </c>
      <c r="G3879" t="s">
        <v>2338</v>
      </c>
      <c r="H3879" t="s">
        <v>1460</v>
      </c>
      <c r="I3879" t="s">
        <v>1339</v>
      </c>
      <c r="J3879">
        <v>3.5999999999999997E-2</v>
      </c>
    </row>
    <row r="3880" spans="1:10" hidden="1">
      <c r="A3880" t="s">
        <v>570</v>
      </c>
      <c r="B3880">
        <v>587</v>
      </c>
      <c r="C3880" t="s">
        <v>917</v>
      </c>
      <c r="D3880">
        <v>600</v>
      </c>
      <c r="E3880" t="s">
        <v>161</v>
      </c>
      <c r="F3880" t="s">
        <v>2320</v>
      </c>
      <c r="G3880" t="s">
        <v>2339</v>
      </c>
      <c r="H3880" t="s">
        <v>1357</v>
      </c>
      <c r="I3880" t="s">
        <v>1339</v>
      </c>
      <c r="J3880">
        <v>2.1600000000000001E-2</v>
      </c>
    </row>
    <row r="3881" spans="1:10" hidden="1">
      <c r="A3881" t="s">
        <v>570</v>
      </c>
      <c r="B3881">
        <v>587</v>
      </c>
      <c r="C3881" t="s">
        <v>917</v>
      </c>
      <c r="D3881">
        <v>600</v>
      </c>
      <c r="E3881" t="s">
        <v>161</v>
      </c>
      <c r="F3881" t="s">
        <v>2320</v>
      </c>
      <c r="G3881" t="s">
        <v>2298</v>
      </c>
      <c r="H3881" t="s">
        <v>2383</v>
      </c>
      <c r="I3881" t="s">
        <v>1339</v>
      </c>
      <c r="J3881">
        <v>0.29730000000000001</v>
      </c>
    </row>
    <row r="3882" spans="1:10" hidden="1">
      <c r="A3882" t="s">
        <v>570</v>
      </c>
      <c r="B3882">
        <v>587</v>
      </c>
      <c r="C3882" t="s">
        <v>917</v>
      </c>
      <c r="D3882">
        <v>600</v>
      </c>
      <c r="E3882" t="s">
        <v>161</v>
      </c>
      <c r="F3882" t="s">
        <v>2322</v>
      </c>
      <c r="G3882" t="s">
        <v>2323</v>
      </c>
      <c r="H3882" t="s">
        <v>2344</v>
      </c>
      <c r="I3882" t="s">
        <v>1339</v>
      </c>
      <c r="J3882">
        <v>3.5999999999999999E-3</v>
      </c>
    </row>
    <row r="3883" spans="1:10" hidden="1">
      <c r="A3883" t="s">
        <v>570</v>
      </c>
      <c r="B3883">
        <v>587</v>
      </c>
      <c r="C3883" t="s">
        <v>917</v>
      </c>
      <c r="D3883">
        <v>600</v>
      </c>
      <c r="E3883" t="s">
        <v>161</v>
      </c>
      <c r="F3883" t="s">
        <v>2322</v>
      </c>
      <c r="G3883" t="s">
        <v>2325</v>
      </c>
      <c r="H3883" t="s">
        <v>2329</v>
      </c>
      <c r="I3883" t="s">
        <v>1339</v>
      </c>
      <c r="J3883">
        <v>5.4000000000000003E-3</v>
      </c>
    </row>
    <row r="3884" spans="1:10" hidden="1">
      <c r="A3884" t="s">
        <v>570</v>
      </c>
      <c r="B3884">
        <v>587</v>
      </c>
      <c r="C3884" t="s">
        <v>917</v>
      </c>
      <c r="D3884">
        <v>600</v>
      </c>
      <c r="E3884" t="s">
        <v>161</v>
      </c>
      <c r="F3884" t="s">
        <v>2322</v>
      </c>
      <c r="G3884" t="s">
        <v>2326</v>
      </c>
      <c r="H3884" t="s">
        <v>1252</v>
      </c>
      <c r="I3884" t="s">
        <v>1339</v>
      </c>
      <c r="J3884">
        <v>1.6199999999999999E-2</v>
      </c>
    </row>
    <row r="3885" spans="1:10" hidden="1">
      <c r="A3885" t="s">
        <v>570</v>
      </c>
      <c r="B3885">
        <v>587</v>
      </c>
      <c r="C3885" t="s">
        <v>917</v>
      </c>
      <c r="D3885">
        <v>600</v>
      </c>
      <c r="E3885" t="s">
        <v>161</v>
      </c>
      <c r="F3885" t="s">
        <v>2322</v>
      </c>
      <c r="G3885" t="s">
        <v>2327</v>
      </c>
      <c r="H3885" t="s">
        <v>1520</v>
      </c>
      <c r="I3885" t="s">
        <v>1339</v>
      </c>
      <c r="J3885">
        <v>3.4200000000000001E-2</v>
      </c>
    </row>
    <row r="3886" spans="1:10" hidden="1">
      <c r="A3886" t="s">
        <v>570</v>
      </c>
      <c r="B3886">
        <v>587</v>
      </c>
      <c r="C3886" t="s">
        <v>917</v>
      </c>
      <c r="D3886">
        <v>600</v>
      </c>
      <c r="E3886" t="s">
        <v>161</v>
      </c>
      <c r="F3886" t="s">
        <v>2322</v>
      </c>
      <c r="G3886" t="s">
        <v>2328</v>
      </c>
      <c r="H3886" t="s">
        <v>1290</v>
      </c>
      <c r="I3886" t="s">
        <v>1339</v>
      </c>
      <c r="J3886">
        <v>4.3200000000000002E-2</v>
      </c>
    </row>
    <row r="3887" spans="1:10" hidden="1">
      <c r="A3887" t="s">
        <v>570</v>
      </c>
      <c r="B3887">
        <v>587</v>
      </c>
      <c r="C3887" t="s">
        <v>917</v>
      </c>
      <c r="D3887">
        <v>600</v>
      </c>
      <c r="E3887" t="s">
        <v>161</v>
      </c>
      <c r="F3887" t="s">
        <v>2322</v>
      </c>
      <c r="G3887" t="s">
        <v>2330</v>
      </c>
      <c r="H3887" t="s">
        <v>2437</v>
      </c>
      <c r="I3887" t="s">
        <v>1339</v>
      </c>
      <c r="J3887">
        <v>0.89729999999999999</v>
      </c>
    </row>
    <row r="3888" spans="1:10" hidden="1">
      <c r="A3888" t="s">
        <v>570</v>
      </c>
      <c r="B3888">
        <v>587</v>
      </c>
      <c r="C3888" t="s">
        <v>917</v>
      </c>
      <c r="D3888">
        <v>600</v>
      </c>
      <c r="E3888" t="s">
        <v>161</v>
      </c>
      <c r="F3888" t="s">
        <v>2332</v>
      </c>
      <c r="G3888" t="s">
        <v>2333</v>
      </c>
      <c r="H3888" t="s">
        <v>2347</v>
      </c>
      <c r="I3888" t="s">
        <v>1339</v>
      </c>
      <c r="J3888">
        <v>0.4577</v>
      </c>
    </row>
    <row r="3889" spans="1:10" hidden="1">
      <c r="A3889" t="s">
        <v>570</v>
      </c>
      <c r="B3889">
        <v>587</v>
      </c>
      <c r="C3889" t="s">
        <v>917</v>
      </c>
      <c r="D3889">
        <v>600</v>
      </c>
      <c r="E3889" t="s">
        <v>161</v>
      </c>
      <c r="F3889" t="s">
        <v>2332</v>
      </c>
      <c r="G3889" t="s">
        <v>2334</v>
      </c>
      <c r="H3889" t="s">
        <v>1576</v>
      </c>
      <c r="I3889" t="s">
        <v>1339</v>
      </c>
      <c r="J3889">
        <v>0.5423</v>
      </c>
    </row>
    <row r="3890" spans="1:10" hidden="1">
      <c r="A3890" t="s">
        <v>570</v>
      </c>
      <c r="B3890">
        <v>587</v>
      </c>
      <c r="C3890" t="s">
        <v>917</v>
      </c>
      <c r="D3890">
        <v>599</v>
      </c>
      <c r="E3890" t="s">
        <v>86</v>
      </c>
      <c r="F3890" t="s">
        <v>1243</v>
      </c>
      <c r="G3890" t="s">
        <v>1243</v>
      </c>
      <c r="H3890" t="s">
        <v>1326</v>
      </c>
      <c r="I3890" t="s">
        <v>1326</v>
      </c>
      <c r="J3890">
        <v>1</v>
      </c>
    </row>
    <row r="3891" spans="1:10" hidden="1">
      <c r="A3891" t="s">
        <v>570</v>
      </c>
      <c r="B3891">
        <v>587</v>
      </c>
      <c r="C3891" t="s">
        <v>917</v>
      </c>
      <c r="D3891">
        <v>599</v>
      </c>
      <c r="E3891" t="s">
        <v>86</v>
      </c>
      <c r="F3891" t="s">
        <v>2311</v>
      </c>
      <c r="G3891" t="s">
        <v>2312</v>
      </c>
      <c r="H3891" t="s">
        <v>1315</v>
      </c>
      <c r="I3891" t="s">
        <v>1326</v>
      </c>
      <c r="J3891">
        <v>0.2384</v>
      </c>
    </row>
    <row r="3892" spans="1:10" hidden="1">
      <c r="A3892" t="s">
        <v>570</v>
      </c>
      <c r="B3892">
        <v>587</v>
      </c>
      <c r="C3892" t="s">
        <v>917</v>
      </c>
      <c r="D3892">
        <v>599</v>
      </c>
      <c r="E3892" t="s">
        <v>86</v>
      </c>
      <c r="F3892" t="s">
        <v>2311</v>
      </c>
      <c r="G3892" t="s">
        <v>2313</v>
      </c>
      <c r="H3892" t="s">
        <v>1510</v>
      </c>
      <c r="I3892" t="s">
        <v>1326</v>
      </c>
      <c r="J3892">
        <v>0.19869999999999999</v>
      </c>
    </row>
    <row r="3893" spans="1:10" hidden="1">
      <c r="A3893" t="s">
        <v>570</v>
      </c>
      <c r="B3893">
        <v>587</v>
      </c>
      <c r="C3893" t="s">
        <v>917</v>
      </c>
      <c r="D3893">
        <v>599</v>
      </c>
      <c r="E3893" t="s">
        <v>86</v>
      </c>
      <c r="F3893" t="s">
        <v>2311</v>
      </c>
      <c r="G3893" t="s">
        <v>2314</v>
      </c>
      <c r="H3893" t="s">
        <v>1285</v>
      </c>
      <c r="I3893" t="s">
        <v>1326</v>
      </c>
      <c r="J3893">
        <v>0.22520000000000001</v>
      </c>
    </row>
    <row r="3894" spans="1:10" hidden="1">
      <c r="A3894" t="s">
        <v>570</v>
      </c>
      <c r="B3894">
        <v>587</v>
      </c>
      <c r="C3894" t="s">
        <v>917</v>
      </c>
      <c r="D3894">
        <v>599</v>
      </c>
      <c r="E3894" t="s">
        <v>86</v>
      </c>
      <c r="F3894" t="s">
        <v>2311</v>
      </c>
      <c r="G3894" t="s">
        <v>2318</v>
      </c>
      <c r="H3894" t="s">
        <v>1444</v>
      </c>
      <c r="I3894" t="s">
        <v>1326</v>
      </c>
      <c r="J3894">
        <v>0.23180000000000001</v>
      </c>
    </row>
    <row r="3895" spans="1:10" hidden="1">
      <c r="A3895" t="s">
        <v>570</v>
      </c>
      <c r="B3895">
        <v>587</v>
      </c>
      <c r="C3895" t="s">
        <v>917</v>
      </c>
      <c r="D3895">
        <v>599</v>
      </c>
      <c r="E3895" t="s">
        <v>86</v>
      </c>
      <c r="F3895" t="s">
        <v>2311</v>
      </c>
      <c r="G3895" t="s">
        <v>2319</v>
      </c>
      <c r="H3895" t="s">
        <v>1410</v>
      </c>
      <c r="I3895" t="s">
        <v>1326</v>
      </c>
      <c r="J3895">
        <v>0.106</v>
      </c>
    </row>
    <row r="3896" spans="1:10" hidden="1">
      <c r="A3896" t="s">
        <v>570</v>
      </c>
      <c r="B3896">
        <v>587</v>
      </c>
      <c r="C3896" t="s">
        <v>917</v>
      </c>
      <c r="D3896">
        <v>599</v>
      </c>
      <c r="E3896" t="s">
        <v>86</v>
      </c>
      <c r="F3896" t="s">
        <v>2320</v>
      </c>
      <c r="G3896" t="s">
        <v>2321</v>
      </c>
      <c r="H3896" t="s">
        <v>1325</v>
      </c>
      <c r="I3896" t="s">
        <v>1326</v>
      </c>
      <c r="J3896">
        <v>0.30790000000000001</v>
      </c>
    </row>
    <row r="3897" spans="1:10" hidden="1">
      <c r="A3897" t="s">
        <v>570</v>
      </c>
      <c r="B3897">
        <v>587</v>
      </c>
      <c r="C3897" t="s">
        <v>917</v>
      </c>
      <c r="D3897">
        <v>599</v>
      </c>
      <c r="E3897" t="s">
        <v>86</v>
      </c>
      <c r="F3897" t="s">
        <v>2320</v>
      </c>
      <c r="G3897" t="s">
        <v>2338</v>
      </c>
      <c r="H3897" t="s">
        <v>1248</v>
      </c>
      <c r="I3897" t="s">
        <v>1326</v>
      </c>
      <c r="J3897">
        <v>1.9900000000000001E-2</v>
      </c>
    </row>
    <row r="3898" spans="1:10" hidden="1">
      <c r="A3898" t="s">
        <v>570</v>
      </c>
      <c r="B3898">
        <v>587</v>
      </c>
      <c r="C3898" t="s">
        <v>917</v>
      </c>
      <c r="D3898">
        <v>599</v>
      </c>
      <c r="E3898" t="s">
        <v>86</v>
      </c>
      <c r="F3898" t="s">
        <v>2320</v>
      </c>
      <c r="G3898" t="s">
        <v>2298</v>
      </c>
      <c r="H3898" t="s">
        <v>1402</v>
      </c>
      <c r="I3898" t="s">
        <v>1326</v>
      </c>
      <c r="J3898">
        <v>0.1656</v>
      </c>
    </row>
    <row r="3899" spans="1:10" hidden="1">
      <c r="A3899" t="s">
        <v>570</v>
      </c>
      <c r="B3899">
        <v>587</v>
      </c>
      <c r="C3899" t="s">
        <v>917</v>
      </c>
      <c r="D3899">
        <v>599</v>
      </c>
      <c r="E3899" t="s">
        <v>86</v>
      </c>
      <c r="F3899" t="s">
        <v>2322</v>
      </c>
      <c r="G3899" t="s">
        <v>2325</v>
      </c>
      <c r="H3899" t="s">
        <v>2344</v>
      </c>
      <c r="I3899" t="s">
        <v>1326</v>
      </c>
      <c r="J3899">
        <v>6.6E-3</v>
      </c>
    </row>
    <row r="3900" spans="1:10" hidden="1">
      <c r="A3900" t="s">
        <v>570</v>
      </c>
      <c r="B3900">
        <v>587</v>
      </c>
      <c r="C3900" t="s">
        <v>917</v>
      </c>
      <c r="D3900">
        <v>599</v>
      </c>
      <c r="E3900" t="s">
        <v>86</v>
      </c>
      <c r="F3900" t="s">
        <v>2322</v>
      </c>
      <c r="G3900" t="s">
        <v>2326</v>
      </c>
      <c r="H3900" t="s">
        <v>1312</v>
      </c>
      <c r="I3900" t="s">
        <v>1326</v>
      </c>
      <c r="J3900">
        <v>1.66E-2</v>
      </c>
    </row>
    <row r="3901" spans="1:10" hidden="1">
      <c r="A3901" t="s">
        <v>570</v>
      </c>
      <c r="B3901">
        <v>587</v>
      </c>
      <c r="C3901" t="s">
        <v>917</v>
      </c>
      <c r="D3901">
        <v>599</v>
      </c>
      <c r="E3901" t="s">
        <v>86</v>
      </c>
      <c r="F3901" t="s">
        <v>2322</v>
      </c>
      <c r="G3901" t="s">
        <v>2327</v>
      </c>
      <c r="H3901" t="s">
        <v>1252</v>
      </c>
      <c r="I3901" t="s">
        <v>1326</v>
      </c>
      <c r="J3901">
        <v>2.98E-2</v>
      </c>
    </row>
    <row r="3902" spans="1:10" hidden="1">
      <c r="A3902" t="s">
        <v>570</v>
      </c>
      <c r="B3902">
        <v>587</v>
      </c>
      <c r="C3902" t="s">
        <v>917</v>
      </c>
      <c r="D3902">
        <v>599</v>
      </c>
      <c r="E3902" t="s">
        <v>86</v>
      </c>
      <c r="F3902" t="s">
        <v>2322</v>
      </c>
      <c r="G3902" t="s">
        <v>2328</v>
      </c>
      <c r="H3902" t="s">
        <v>1248</v>
      </c>
      <c r="I3902" t="s">
        <v>1326</v>
      </c>
      <c r="J3902">
        <v>1.9900000000000001E-2</v>
      </c>
    </row>
    <row r="3903" spans="1:10" hidden="1">
      <c r="A3903" t="s">
        <v>570</v>
      </c>
      <c r="B3903">
        <v>587</v>
      </c>
      <c r="C3903" t="s">
        <v>917</v>
      </c>
      <c r="D3903">
        <v>599</v>
      </c>
      <c r="E3903" t="s">
        <v>86</v>
      </c>
      <c r="F3903" t="s">
        <v>2322</v>
      </c>
      <c r="G3903" t="s">
        <v>2330</v>
      </c>
      <c r="H3903" t="s">
        <v>1523</v>
      </c>
      <c r="I3903" t="s">
        <v>1326</v>
      </c>
      <c r="J3903">
        <v>0.92720000000000002</v>
      </c>
    </row>
    <row r="3904" spans="1:10" hidden="1">
      <c r="A3904" t="s">
        <v>570</v>
      </c>
      <c r="B3904">
        <v>587</v>
      </c>
      <c r="C3904" t="s">
        <v>917</v>
      </c>
      <c r="D3904">
        <v>599</v>
      </c>
      <c r="E3904" t="s">
        <v>86</v>
      </c>
      <c r="F3904" t="s">
        <v>2332</v>
      </c>
      <c r="G3904" t="s">
        <v>2333</v>
      </c>
      <c r="H3904" t="s">
        <v>2370</v>
      </c>
      <c r="I3904" t="s">
        <v>1326</v>
      </c>
      <c r="J3904">
        <v>0.39400000000000002</v>
      </c>
    </row>
    <row r="3905" spans="1:10" hidden="1">
      <c r="A3905" t="s">
        <v>570</v>
      </c>
      <c r="B3905">
        <v>587</v>
      </c>
      <c r="C3905" t="s">
        <v>917</v>
      </c>
      <c r="D3905">
        <v>599</v>
      </c>
      <c r="E3905" t="s">
        <v>86</v>
      </c>
      <c r="F3905" t="s">
        <v>2332</v>
      </c>
      <c r="G3905" t="s">
        <v>2334</v>
      </c>
      <c r="H3905" t="s">
        <v>1673</v>
      </c>
      <c r="I3905" t="s">
        <v>1326</v>
      </c>
      <c r="J3905">
        <v>0.60599999999999998</v>
      </c>
    </row>
    <row r="3906" spans="1:10" hidden="1">
      <c r="A3906" t="s">
        <v>570</v>
      </c>
      <c r="B3906">
        <v>587</v>
      </c>
      <c r="C3906" t="s">
        <v>917</v>
      </c>
      <c r="D3906">
        <v>596</v>
      </c>
      <c r="E3906" t="s">
        <v>402</v>
      </c>
      <c r="F3906" t="s">
        <v>1243</v>
      </c>
      <c r="G3906" t="s">
        <v>1243</v>
      </c>
      <c r="H3906" t="s">
        <v>1508</v>
      </c>
      <c r="I3906" t="s">
        <v>1508</v>
      </c>
      <c r="J3906">
        <v>1</v>
      </c>
    </row>
    <row r="3907" spans="1:10" hidden="1">
      <c r="A3907" t="s">
        <v>570</v>
      </c>
      <c r="B3907">
        <v>587</v>
      </c>
      <c r="C3907" t="s">
        <v>917</v>
      </c>
      <c r="D3907">
        <v>596</v>
      </c>
      <c r="E3907" t="s">
        <v>402</v>
      </c>
      <c r="F3907" t="s">
        <v>2311</v>
      </c>
      <c r="G3907" t="s">
        <v>2315</v>
      </c>
      <c r="H3907" t="s">
        <v>1439</v>
      </c>
      <c r="I3907" t="s">
        <v>1508</v>
      </c>
      <c r="J3907">
        <v>0.44290000000000002</v>
      </c>
    </row>
    <row r="3908" spans="1:10" hidden="1">
      <c r="A3908" t="s">
        <v>570</v>
      </c>
      <c r="B3908">
        <v>587</v>
      </c>
      <c r="C3908" t="s">
        <v>917</v>
      </c>
      <c r="D3908">
        <v>596</v>
      </c>
      <c r="E3908" t="s">
        <v>402</v>
      </c>
      <c r="F3908" t="s">
        <v>2311</v>
      </c>
      <c r="G3908" t="s">
        <v>2316</v>
      </c>
      <c r="H3908" t="s">
        <v>1408</v>
      </c>
      <c r="I3908" t="s">
        <v>1508</v>
      </c>
      <c r="J3908">
        <v>0.55710000000000004</v>
      </c>
    </row>
    <row r="3909" spans="1:10" hidden="1">
      <c r="A3909" t="s">
        <v>570</v>
      </c>
      <c r="B3909">
        <v>587</v>
      </c>
      <c r="C3909" t="s">
        <v>917</v>
      </c>
      <c r="D3909">
        <v>596</v>
      </c>
      <c r="E3909" t="s">
        <v>402</v>
      </c>
      <c r="F3909" t="s">
        <v>2320</v>
      </c>
      <c r="G3909" t="s">
        <v>2321</v>
      </c>
      <c r="H3909" t="s">
        <v>1324</v>
      </c>
      <c r="I3909" t="s">
        <v>1508</v>
      </c>
      <c r="J3909">
        <v>0.27860000000000001</v>
      </c>
    </row>
    <row r="3910" spans="1:10" hidden="1">
      <c r="A3910" t="s">
        <v>570</v>
      </c>
      <c r="B3910">
        <v>587</v>
      </c>
      <c r="C3910" t="s">
        <v>917</v>
      </c>
      <c r="D3910">
        <v>596</v>
      </c>
      <c r="E3910" t="s">
        <v>402</v>
      </c>
      <c r="F3910" t="s">
        <v>2320</v>
      </c>
      <c r="G3910" t="s">
        <v>2298</v>
      </c>
      <c r="H3910" t="s">
        <v>1333</v>
      </c>
      <c r="I3910" t="s">
        <v>1508</v>
      </c>
      <c r="J3910">
        <v>0.12139999999999999</v>
      </c>
    </row>
    <row r="3911" spans="1:10" hidden="1">
      <c r="A3911" t="s">
        <v>570</v>
      </c>
      <c r="B3911">
        <v>587</v>
      </c>
      <c r="C3911" t="s">
        <v>917</v>
      </c>
      <c r="D3911">
        <v>596</v>
      </c>
      <c r="E3911" t="s">
        <v>402</v>
      </c>
      <c r="F3911" t="s">
        <v>2322</v>
      </c>
      <c r="G3911" t="s">
        <v>2323</v>
      </c>
      <c r="H3911" t="s">
        <v>2324</v>
      </c>
      <c r="I3911" t="s">
        <v>1508</v>
      </c>
      <c r="J3911">
        <v>7.1000000000000004E-3</v>
      </c>
    </row>
    <row r="3912" spans="1:10" hidden="1">
      <c r="A3912" t="s">
        <v>570</v>
      </c>
      <c r="B3912">
        <v>587</v>
      </c>
      <c r="C3912" t="s">
        <v>917</v>
      </c>
      <c r="D3912">
        <v>596</v>
      </c>
      <c r="E3912" t="s">
        <v>402</v>
      </c>
      <c r="F3912" t="s">
        <v>2322</v>
      </c>
      <c r="G3912" t="s">
        <v>2325</v>
      </c>
      <c r="H3912" t="s">
        <v>2329</v>
      </c>
      <c r="I3912" t="s">
        <v>1508</v>
      </c>
      <c r="J3912">
        <v>2.1399999999999999E-2</v>
      </c>
    </row>
    <row r="3913" spans="1:10" hidden="1">
      <c r="A3913" t="s">
        <v>570</v>
      </c>
      <c r="B3913">
        <v>587</v>
      </c>
      <c r="C3913" t="s">
        <v>917</v>
      </c>
      <c r="D3913">
        <v>596</v>
      </c>
      <c r="E3913" t="s">
        <v>402</v>
      </c>
      <c r="F3913" t="s">
        <v>2322</v>
      </c>
      <c r="G3913" t="s">
        <v>2326</v>
      </c>
      <c r="H3913" t="s">
        <v>2329</v>
      </c>
      <c r="I3913" t="s">
        <v>1508</v>
      </c>
      <c r="J3913">
        <v>2.1399999999999999E-2</v>
      </c>
    </row>
    <row r="3914" spans="1:10" hidden="1">
      <c r="A3914" t="s">
        <v>570</v>
      </c>
      <c r="B3914">
        <v>587</v>
      </c>
      <c r="C3914" t="s">
        <v>917</v>
      </c>
      <c r="D3914">
        <v>596</v>
      </c>
      <c r="E3914" t="s">
        <v>402</v>
      </c>
      <c r="F3914" t="s">
        <v>2322</v>
      </c>
      <c r="G3914" t="s">
        <v>2327</v>
      </c>
      <c r="H3914" t="s">
        <v>2329</v>
      </c>
      <c r="I3914" t="s">
        <v>1508</v>
      </c>
      <c r="J3914">
        <v>2.1399999999999999E-2</v>
      </c>
    </row>
    <row r="3915" spans="1:10" hidden="1">
      <c r="A3915" t="s">
        <v>570</v>
      </c>
      <c r="B3915">
        <v>587</v>
      </c>
      <c r="C3915" t="s">
        <v>917</v>
      </c>
      <c r="D3915">
        <v>596</v>
      </c>
      <c r="E3915" t="s">
        <v>402</v>
      </c>
      <c r="F3915" t="s">
        <v>2322</v>
      </c>
      <c r="G3915" t="s">
        <v>2328</v>
      </c>
      <c r="H3915" t="s">
        <v>1248</v>
      </c>
      <c r="I3915" t="s">
        <v>1508</v>
      </c>
      <c r="J3915">
        <v>4.2900000000000001E-2</v>
      </c>
    </row>
    <row r="3916" spans="1:10" hidden="1">
      <c r="A3916" t="s">
        <v>570</v>
      </c>
      <c r="B3916">
        <v>587</v>
      </c>
      <c r="C3916" t="s">
        <v>917</v>
      </c>
      <c r="D3916">
        <v>596</v>
      </c>
      <c r="E3916" t="s">
        <v>402</v>
      </c>
      <c r="F3916" t="s">
        <v>2322</v>
      </c>
      <c r="G3916" t="s">
        <v>2330</v>
      </c>
      <c r="H3916" t="s">
        <v>1317</v>
      </c>
      <c r="I3916" t="s">
        <v>1508</v>
      </c>
      <c r="J3916">
        <v>0.88570000000000004</v>
      </c>
    </row>
    <row r="3917" spans="1:10" hidden="1">
      <c r="A3917" t="s">
        <v>570</v>
      </c>
      <c r="B3917">
        <v>587</v>
      </c>
      <c r="C3917" t="s">
        <v>917</v>
      </c>
      <c r="D3917">
        <v>596</v>
      </c>
      <c r="E3917" t="s">
        <v>402</v>
      </c>
      <c r="F3917" t="s">
        <v>2332</v>
      </c>
      <c r="G3917" t="s">
        <v>2333</v>
      </c>
      <c r="H3917" t="s">
        <v>1306</v>
      </c>
      <c r="I3917" t="s">
        <v>1508</v>
      </c>
      <c r="J3917">
        <v>0.45</v>
      </c>
    </row>
    <row r="3918" spans="1:10" hidden="1">
      <c r="A3918" t="s">
        <v>570</v>
      </c>
      <c r="B3918">
        <v>587</v>
      </c>
      <c r="C3918" t="s">
        <v>917</v>
      </c>
      <c r="D3918">
        <v>596</v>
      </c>
      <c r="E3918" t="s">
        <v>402</v>
      </c>
      <c r="F3918" t="s">
        <v>2332</v>
      </c>
      <c r="G3918" t="s">
        <v>2334</v>
      </c>
      <c r="H3918" t="s">
        <v>1560</v>
      </c>
      <c r="I3918" t="s">
        <v>1508</v>
      </c>
      <c r="J3918">
        <v>0.55000000000000004</v>
      </c>
    </row>
    <row r="3919" spans="1:10" hidden="1">
      <c r="A3919" t="s">
        <v>570</v>
      </c>
      <c r="B3919">
        <v>587</v>
      </c>
      <c r="C3919" t="s">
        <v>917</v>
      </c>
      <c r="D3919">
        <v>595</v>
      </c>
      <c r="E3919" t="s">
        <v>283</v>
      </c>
      <c r="F3919" t="s">
        <v>1243</v>
      </c>
      <c r="G3919" t="s">
        <v>1243</v>
      </c>
      <c r="H3919" t="s">
        <v>1427</v>
      </c>
      <c r="I3919" t="s">
        <v>1427</v>
      </c>
      <c r="J3919">
        <v>1</v>
      </c>
    </row>
    <row r="3920" spans="1:10" hidden="1">
      <c r="A3920" t="s">
        <v>570</v>
      </c>
      <c r="B3920">
        <v>587</v>
      </c>
      <c r="C3920" t="s">
        <v>917</v>
      </c>
      <c r="D3920">
        <v>595</v>
      </c>
      <c r="E3920" t="s">
        <v>283</v>
      </c>
      <c r="F3920" t="s">
        <v>2311</v>
      </c>
      <c r="G3920" t="s">
        <v>2312</v>
      </c>
      <c r="H3920" t="s">
        <v>1271</v>
      </c>
      <c r="I3920" t="s">
        <v>1427</v>
      </c>
      <c r="J3920">
        <v>0.12620000000000001</v>
      </c>
    </row>
    <row r="3921" spans="1:10" hidden="1">
      <c r="A3921" t="s">
        <v>570</v>
      </c>
      <c r="B3921">
        <v>587</v>
      </c>
      <c r="C3921" t="s">
        <v>917</v>
      </c>
      <c r="D3921">
        <v>595</v>
      </c>
      <c r="E3921" t="s">
        <v>283</v>
      </c>
      <c r="F3921" t="s">
        <v>2311</v>
      </c>
      <c r="G3921" t="s">
        <v>2313</v>
      </c>
      <c r="H3921" t="s">
        <v>1244</v>
      </c>
      <c r="I3921" t="s">
        <v>1427</v>
      </c>
      <c r="J3921">
        <v>0.1699</v>
      </c>
    </row>
    <row r="3922" spans="1:10" hidden="1">
      <c r="A3922" t="s">
        <v>570</v>
      </c>
      <c r="B3922">
        <v>587</v>
      </c>
      <c r="C3922" t="s">
        <v>917</v>
      </c>
      <c r="D3922">
        <v>595</v>
      </c>
      <c r="E3922" t="s">
        <v>283</v>
      </c>
      <c r="F3922" t="s">
        <v>2311</v>
      </c>
      <c r="G3922" t="s">
        <v>2314</v>
      </c>
      <c r="H3922" t="s">
        <v>1251</v>
      </c>
      <c r="I3922" t="s">
        <v>1427</v>
      </c>
      <c r="J3922">
        <v>0.17480000000000001</v>
      </c>
    </row>
    <row r="3923" spans="1:10" hidden="1">
      <c r="A3923" t="s">
        <v>570</v>
      </c>
      <c r="B3923">
        <v>587</v>
      </c>
      <c r="C3923" t="s">
        <v>917</v>
      </c>
      <c r="D3923">
        <v>595</v>
      </c>
      <c r="E3923" t="s">
        <v>283</v>
      </c>
      <c r="F3923" t="s">
        <v>2311</v>
      </c>
      <c r="G3923" t="s">
        <v>2315</v>
      </c>
      <c r="H3923" t="s">
        <v>1246</v>
      </c>
      <c r="I3923" t="s">
        <v>1427</v>
      </c>
      <c r="J3923">
        <v>0.13589999999999999</v>
      </c>
    </row>
    <row r="3924" spans="1:10" hidden="1">
      <c r="A3924" t="s">
        <v>570</v>
      </c>
      <c r="B3924">
        <v>587</v>
      </c>
      <c r="C3924" t="s">
        <v>917</v>
      </c>
      <c r="D3924">
        <v>595</v>
      </c>
      <c r="E3924" t="s">
        <v>283</v>
      </c>
      <c r="F3924" t="s">
        <v>2311</v>
      </c>
      <c r="G3924" t="s">
        <v>2316</v>
      </c>
      <c r="H3924" t="s">
        <v>1251</v>
      </c>
      <c r="I3924" t="s">
        <v>1427</v>
      </c>
      <c r="J3924">
        <v>0.17480000000000001</v>
      </c>
    </row>
    <row r="3925" spans="1:10" hidden="1">
      <c r="A3925" t="s">
        <v>570</v>
      </c>
      <c r="B3925">
        <v>587</v>
      </c>
      <c r="C3925" t="s">
        <v>917</v>
      </c>
      <c r="D3925">
        <v>595</v>
      </c>
      <c r="E3925" t="s">
        <v>283</v>
      </c>
      <c r="F3925" t="s">
        <v>2311</v>
      </c>
      <c r="G3925" t="s">
        <v>2318</v>
      </c>
      <c r="H3925" t="s">
        <v>1304</v>
      </c>
      <c r="I3925" t="s">
        <v>1427</v>
      </c>
      <c r="J3925">
        <v>0.14560000000000001</v>
      </c>
    </row>
    <row r="3926" spans="1:10" hidden="1">
      <c r="A3926" t="s">
        <v>570</v>
      </c>
      <c r="B3926">
        <v>587</v>
      </c>
      <c r="C3926" t="s">
        <v>917</v>
      </c>
      <c r="D3926">
        <v>595</v>
      </c>
      <c r="E3926" t="s">
        <v>283</v>
      </c>
      <c r="F3926" t="s">
        <v>2311</v>
      </c>
      <c r="G3926" t="s">
        <v>2319</v>
      </c>
      <c r="H3926" t="s">
        <v>1298</v>
      </c>
      <c r="I3926" t="s">
        <v>1427</v>
      </c>
      <c r="J3926">
        <v>7.2800000000000004E-2</v>
      </c>
    </row>
    <row r="3927" spans="1:10" hidden="1">
      <c r="A3927" t="s">
        <v>570</v>
      </c>
      <c r="B3927">
        <v>587</v>
      </c>
      <c r="C3927" t="s">
        <v>917</v>
      </c>
      <c r="D3927">
        <v>595</v>
      </c>
      <c r="E3927" t="s">
        <v>283</v>
      </c>
      <c r="F3927" t="s">
        <v>2320</v>
      </c>
      <c r="G3927" t="s">
        <v>2321</v>
      </c>
      <c r="H3927" t="s">
        <v>1310</v>
      </c>
      <c r="I3927" t="s">
        <v>1427</v>
      </c>
      <c r="J3927">
        <v>0.34470000000000001</v>
      </c>
    </row>
    <row r="3928" spans="1:10" hidden="1">
      <c r="A3928" t="s">
        <v>570</v>
      </c>
      <c r="B3928">
        <v>587</v>
      </c>
      <c r="C3928" t="s">
        <v>917</v>
      </c>
      <c r="D3928">
        <v>595</v>
      </c>
      <c r="E3928" t="s">
        <v>283</v>
      </c>
      <c r="F3928" t="s">
        <v>2320</v>
      </c>
      <c r="G3928" t="s">
        <v>2298</v>
      </c>
      <c r="H3928" t="s">
        <v>1392</v>
      </c>
      <c r="I3928" t="s">
        <v>1427</v>
      </c>
      <c r="J3928">
        <v>0.19420000000000001</v>
      </c>
    </row>
    <row r="3929" spans="1:10" hidden="1">
      <c r="A3929" t="s">
        <v>570</v>
      </c>
      <c r="B3929">
        <v>587</v>
      </c>
      <c r="C3929" t="s">
        <v>917</v>
      </c>
      <c r="D3929">
        <v>595</v>
      </c>
      <c r="E3929" t="s">
        <v>283</v>
      </c>
      <c r="F3929" t="s">
        <v>2322</v>
      </c>
      <c r="G3929" t="s">
        <v>2323</v>
      </c>
      <c r="H3929" t="s">
        <v>2324</v>
      </c>
      <c r="I3929" t="s">
        <v>1427</v>
      </c>
      <c r="J3929">
        <v>4.8999999999999998E-3</v>
      </c>
    </row>
    <row r="3930" spans="1:10" hidden="1">
      <c r="A3930" t="s">
        <v>570</v>
      </c>
      <c r="B3930">
        <v>587</v>
      </c>
      <c r="C3930" t="s">
        <v>917</v>
      </c>
      <c r="D3930">
        <v>595</v>
      </c>
      <c r="E3930" t="s">
        <v>283</v>
      </c>
      <c r="F3930" t="s">
        <v>2322</v>
      </c>
      <c r="G3930" t="s">
        <v>2326</v>
      </c>
      <c r="H3930" t="s">
        <v>2324</v>
      </c>
      <c r="I3930" t="s">
        <v>1427</v>
      </c>
      <c r="J3930">
        <v>4.8999999999999998E-3</v>
      </c>
    </row>
    <row r="3931" spans="1:10" hidden="1">
      <c r="A3931" t="s">
        <v>570</v>
      </c>
      <c r="B3931">
        <v>587</v>
      </c>
      <c r="C3931" t="s">
        <v>917</v>
      </c>
      <c r="D3931">
        <v>595</v>
      </c>
      <c r="E3931" t="s">
        <v>283</v>
      </c>
      <c r="F3931" t="s">
        <v>2322</v>
      </c>
      <c r="G3931" t="s">
        <v>2327</v>
      </c>
      <c r="H3931" t="s">
        <v>1312</v>
      </c>
      <c r="I3931" t="s">
        <v>1427</v>
      </c>
      <c r="J3931">
        <v>2.4299999999999999E-2</v>
      </c>
    </row>
    <row r="3932" spans="1:10" hidden="1">
      <c r="A3932" t="s">
        <v>570</v>
      </c>
      <c r="B3932">
        <v>587</v>
      </c>
      <c r="C3932" t="s">
        <v>917</v>
      </c>
      <c r="D3932">
        <v>595</v>
      </c>
      <c r="E3932" t="s">
        <v>283</v>
      </c>
      <c r="F3932" t="s">
        <v>2322</v>
      </c>
      <c r="G3932" t="s">
        <v>2328</v>
      </c>
      <c r="H3932" t="s">
        <v>2344</v>
      </c>
      <c r="I3932" t="s">
        <v>1427</v>
      </c>
      <c r="J3932">
        <v>9.7000000000000003E-3</v>
      </c>
    </row>
    <row r="3933" spans="1:10" hidden="1">
      <c r="A3933" t="s">
        <v>570</v>
      </c>
      <c r="B3933">
        <v>587</v>
      </c>
      <c r="C3933" t="s">
        <v>917</v>
      </c>
      <c r="D3933">
        <v>595</v>
      </c>
      <c r="E3933" t="s">
        <v>283</v>
      </c>
      <c r="F3933" t="s">
        <v>2322</v>
      </c>
      <c r="G3933" t="s">
        <v>2330</v>
      </c>
      <c r="H3933" t="s">
        <v>1274</v>
      </c>
      <c r="I3933" t="s">
        <v>1427</v>
      </c>
      <c r="J3933">
        <v>0.95630000000000004</v>
      </c>
    </row>
    <row r="3934" spans="1:10" hidden="1">
      <c r="A3934" t="s">
        <v>570</v>
      </c>
      <c r="B3934">
        <v>587</v>
      </c>
      <c r="C3934" t="s">
        <v>917</v>
      </c>
      <c r="D3934">
        <v>595</v>
      </c>
      <c r="E3934" t="s">
        <v>283</v>
      </c>
      <c r="F3934" t="s">
        <v>2332</v>
      </c>
      <c r="G3934" t="s">
        <v>2333</v>
      </c>
      <c r="H3934" t="s">
        <v>1373</v>
      </c>
      <c r="I3934" t="s">
        <v>1427</v>
      </c>
      <c r="J3934">
        <v>0.48060000000000003</v>
      </c>
    </row>
    <row r="3935" spans="1:10" hidden="1">
      <c r="A3935" t="s">
        <v>570</v>
      </c>
      <c r="B3935">
        <v>587</v>
      </c>
      <c r="C3935" t="s">
        <v>917</v>
      </c>
      <c r="D3935">
        <v>595</v>
      </c>
      <c r="E3935" t="s">
        <v>283</v>
      </c>
      <c r="F3935" t="s">
        <v>2332</v>
      </c>
      <c r="G3935" t="s">
        <v>2334</v>
      </c>
      <c r="H3935" t="s">
        <v>1258</v>
      </c>
      <c r="I3935" t="s">
        <v>1427</v>
      </c>
      <c r="J3935">
        <v>0.51939999999999997</v>
      </c>
    </row>
    <row r="3936" spans="1:10" hidden="1">
      <c r="A3936" t="s">
        <v>570</v>
      </c>
      <c r="B3936">
        <v>587</v>
      </c>
      <c r="C3936" t="s">
        <v>917</v>
      </c>
      <c r="D3936">
        <v>593</v>
      </c>
      <c r="E3936" t="s">
        <v>303</v>
      </c>
      <c r="F3936" t="s">
        <v>1243</v>
      </c>
      <c r="G3936" t="s">
        <v>1243</v>
      </c>
      <c r="H3936" t="s">
        <v>1523</v>
      </c>
      <c r="I3936" t="s">
        <v>1523</v>
      </c>
      <c r="J3936">
        <v>1</v>
      </c>
    </row>
    <row r="3937" spans="1:10" hidden="1">
      <c r="A3937" t="s">
        <v>570</v>
      </c>
      <c r="B3937">
        <v>587</v>
      </c>
      <c r="C3937" t="s">
        <v>917</v>
      </c>
      <c r="D3937">
        <v>593</v>
      </c>
      <c r="E3937" t="s">
        <v>303</v>
      </c>
      <c r="F3937" t="s">
        <v>2311</v>
      </c>
      <c r="G3937" t="s">
        <v>2312</v>
      </c>
      <c r="H3937" t="s">
        <v>1360</v>
      </c>
      <c r="I3937" t="s">
        <v>1523</v>
      </c>
      <c r="J3937">
        <v>0.15</v>
      </c>
    </row>
    <row r="3938" spans="1:10" hidden="1">
      <c r="A3938" t="s">
        <v>570</v>
      </c>
      <c r="B3938">
        <v>587</v>
      </c>
      <c r="C3938" t="s">
        <v>917</v>
      </c>
      <c r="D3938">
        <v>593</v>
      </c>
      <c r="E3938" t="s">
        <v>303</v>
      </c>
      <c r="F3938" t="s">
        <v>2311</v>
      </c>
      <c r="G3938" t="s">
        <v>2313</v>
      </c>
      <c r="H3938" t="s">
        <v>1336</v>
      </c>
      <c r="I3938" t="s">
        <v>1523</v>
      </c>
      <c r="J3938">
        <v>0.13569999999999999</v>
      </c>
    </row>
    <row r="3939" spans="1:10" hidden="1">
      <c r="A3939" t="s">
        <v>570</v>
      </c>
      <c r="B3939">
        <v>587</v>
      </c>
      <c r="C3939" t="s">
        <v>917</v>
      </c>
      <c r="D3939">
        <v>593</v>
      </c>
      <c r="E3939" t="s">
        <v>303</v>
      </c>
      <c r="F3939" t="s">
        <v>2311</v>
      </c>
      <c r="G3939" t="s">
        <v>2314</v>
      </c>
      <c r="H3939" t="s">
        <v>1515</v>
      </c>
      <c r="I3939" t="s">
        <v>1523</v>
      </c>
      <c r="J3939">
        <v>0.15709999999999999</v>
      </c>
    </row>
    <row r="3940" spans="1:10" hidden="1">
      <c r="A3940" t="s">
        <v>570</v>
      </c>
      <c r="B3940">
        <v>587</v>
      </c>
      <c r="C3940" t="s">
        <v>917</v>
      </c>
      <c r="D3940">
        <v>593</v>
      </c>
      <c r="E3940" t="s">
        <v>303</v>
      </c>
      <c r="F3940" t="s">
        <v>2311</v>
      </c>
      <c r="G3940" t="s">
        <v>2315</v>
      </c>
      <c r="H3940" t="s">
        <v>1334</v>
      </c>
      <c r="I3940" t="s">
        <v>1523</v>
      </c>
      <c r="J3940">
        <v>0.1714</v>
      </c>
    </row>
    <row r="3941" spans="1:10" hidden="1">
      <c r="A3941" t="s">
        <v>570</v>
      </c>
      <c r="B3941">
        <v>587</v>
      </c>
      <c r="C3941" t="s">
        <v>917</v>
      </c>
      <c r="D3941">
        <v>593</v>
      </c>
      <c r="E3941" t="s">
        <v>303</v>
      </c>
      <c r="F3941" t="s">
        <v>2311</v>
      </c>
      <c r="G3941" t="s">
        <v>2316</v>
      </c>
      <c r="H3941" t="s">
        <v>1402</v>
      </c>
      <c r="I3941" t="s">
        <v>1523</v>
      </c>
      <c r="J3941">
        <v>0.17860000000000001</v>
      </c>
    </row>
    <row r="3942" spans="1:10" hidden="1">
      <c r="A3942" t="s">
        <v>570</v>
      </c>
      <c r="B3942">
        <v>587</v>
      </c>
      <c r="C3942" t="s">
        <v>917</v>
      </c>
      <c r="D3942">
        <v>593</v>
      </c>
      <c r="E3942" t="s">
        <v>303</v>
      </c>
      <c r="F3942" t="s">
        <v>2311</v>
      </c>
      <c r="G3942" t="s">
        <v>2318</v>
      </c>
      <c r="H3942" t="s">
        <v>1360</v>
      </c>
      <c r="I3942" t="s">
        <v>1523</v>
      </c>
      <c r="J3942">
        <v>0.15</v>
      </c>
    </row>
    <row r="3943" spans="1:10" hidden="1">
      <c r="A3943" t="s">
        <v>570</v>
      </c>
      <c r="B3943">
        <v>587</v>
      </c>
      <c r="C3943" t="s">
        <v>917</v>
      </c>
      <c r="D3943">
        <v>593</v>
      </c>
      <c r="E3943" t="s">
        <v>303</v>
      </c>
      <c r="F3943" t="s">
        <v>2311</v>
      </c>
      <c r="G3943" t="s">
        <v>2319</v>
      </c>
      <c r="H3943" t="s">
        <v>1591</v>
      </c>
      <c r="I3943" t="s">
        <v>1523</v>
      </c>
      <c r="J3943">
        <v>5.7099999999999998E-2</v>
      </c>
    </row>
    <row r="3944" spans="1:10" hidden="1">
      <c r="A3944" t="s">
        <v>570</v>
      </c>
      <c r="B3944">
        <v>587</v>
      </c>
      <c r="C3944" t="s">
        <v>917</v>
      </c>
      <c r="D3944">
        <v>593</v>
      </c>
      <c r="E3944" t="s">
        <v>303</v>
      </c>
      <c r="F3944" t="s">
        <v>2320</v>
      </c>
      <c r="G3944" t="s">
        <v>2321</v>
      </c>
      <c r="H3944" t="s">
        <v>1296</v>
      </c>
      <c r="I3944" t="s">
        <v>1523</v>
      </c>
      <c r="J3944">
        <v>0.2107</v>
      </c>
    </row>
    <row r="3945" spans="1:10" hidden="1">
      <c r="A3945" t="s">
        <v>570</v>
      </c>
      <c r="B3945">
        <v>587</v>
      </c>
      <c r="C3945" t="s">
        <v>917</v>
      </c>
      <c r="D3945">
        <v>593</v>
      </c>
      <c r="E3945" t="s">
        <v>303</v>
      </c>
      <c r="F3945" t="s">
        <v>2320</v>
      </c>
      <c r="G3945" t="s">
        <v>2298</v>
      </c>
      <c r="H3945" t="s">
        <v>1360</v>
      </c>
      <c r="I3945" t="s">
        <v>1523</v>
      </c>
      <c r="J3945">
        <v>0.15</v>
      </c>
    </row>
    <row r="3946" spans="1:10" hidden="1">
      <c r="A3946" t="s">
        <v>570</v>
      </c>
      <c r="B3946">
        <v>587</v>
      </c>
      <c r="C3946" t="s">
        <v>917</v>
      </c>
      <c r="D3946">
        <v>593</v>
      </c>
      <c r="E3946" t="s">
        <v>303</v>
      </c>
      <c r="F3946" t="s">
        <v>2322</v>
      </c>
      <c r="G3946" t="s">
        <v>2323</v>
      </c>
      <c r="H3946" t="s">
        <v>2324</v>
      </c>
      <c r="I3946" t="s">
        <v>1523</v>
      </c>
      <c r="J3946">
        <v>3.5999999999999999E-3</v>
      </c>
    </row>
    <row r="3947" spans="1:10" hidden="1">
      <c r="A3947" t="s">
        <v>570</v>
      </c>
      <c r="B3947">
        <v>587</v>
      </c>
      <c r="C3947" t="s">
        <v>917</v>
      </c>
      <c r="D3947">
        <v>593</v>
      </c>
      <c r="E3947" t="s">
        <v>303</v>
      </c>
      <c r="F3947" t="s">
        <v>2322</v>
      </c>
      <c r="G3947" t="s">
        <v>2326</v>
      </c>
      <c r="H3947" t="s">
        <v>2344</v>
      </c>
      <c r="I3947" t="s">
        <v>1523</v>
      </c>
      <c r="J3947">
        <v>7.1000000000000004E-3</v>
      </c>
    </row>
    <row r="3948" spans="1:10" hidden="1">
      <c r="A3948" t="s">
        <v>570</v>
      </c>
      <c r="B3948">
        <v>587</v>
      </c>
      <c r="C3948" t="s">
        <v>917</v>
      </c>
      <c r="D3948">
        <v>593</v>
      </c>
      <c r="E3948" t="s">
        <v>303</v>
      </c>
      <c r="F3948" t="s">
        <v>2322</v>
      </c>
      <c r="G3948" t="s">
        <v>2327</v>
      </c>
      <c r="H3948" t="s">
        <v>1352</v>
      </c>
      <c r="I3948" t="s">
        <v>1523</v>
      </c>
      <c r="J3948">
        <v>2.5000000000000001E-2</v>
      </c>
    </row>
    <row r="3949" spans="1:10" hidden="1">
      <c r="A3949" t="s">
        <v>570</v>
      </c>
      <c r="B3949">
        <v>587</v>
      </c>
      <c r="C3949" t="s">
        <v>917</v>
      </c>
      <c r="D3949">
        <v>593</v>
      </c>
      <c r="E3949" t="s">
        <v>303</v>
      </c>
      <c r="F3949" t="s">
        <v>2322</v>
      </c>
      <c r="G3949" t="s">
        <v>2328</v>
      </c>
      <c r="H3949" t="s">
        <v>1401</v>
      </c>
      <c r="I3949" t="s">
        <v>1523</v>
      </c>
      <c r="J3949">
        <v>3.9300000000000002E-2</v>
      </c>
    </row>
    <row r="3950" spans="1:10" hidden="1">
      <c r="A3950" t="s">
        <v>570</v>
      </c>
      <c r="B3950">
        <v>587</v>
      </c>
      <c r="C3950" t="s">
        <v>917</v>
      </c>
      <c r="D3950">
        <v>593</v>
      </c>
      <c r="E3950" t="s">
        <v>303</v>
      </c>
      <c r="F3950" t="s">
        <v>2322</v>
      </c>
      <c r="G3950" t="s">
        <v>2330</v>
      </c>
      <c r="H3950" t="s">
        <v>1528</v>
      </c>
      <c r="I3950" t="s">
        <v>1523</v>
      </c>
      <c r="J3950">
        <v>0.92500000000000004</v>
      </c>
    </row>
    <row r="3951" spans="1:10" hidden="1">
      <c r="A3951" t="s">
        <v>570</v>
      </c>
      <c r="B3951">
        <v>587</v>
      </c>
      <c r="C3951" t="s">
        <v>917</v>
      </c>
      <c r="D3951">
        <v>593</v>
      </c>
      <c r="E3951" t="s">
        <v>303</v>
      </c>
      <c r="F3951" t="s">
        <v>2332</v>
      </c>
      <c r="G3951" t="s">
        <v>2333</v>
      </c>
      <c r="H3951" t="s">
        <v>1354</v>
      </c>
      <c r="I3951" t="s">
        <v>1523</v>
      </c>
      <c r="J3951">
        <v>0.5071</v>
      </c>
    </row>
    <row r="3952" spans="1:10" hidden="1">
      <c r="A3952" t="s">
        <v>570</v>
      </c>
      <c r="B3952">
        <v>587</v>
      </c>
      <c r="C3952" t="s">
        <v>917</v>
      </c>
      <c r="D3952">
        <v>593</v>
      </c>
      <c r="E3952" t="s">
        <v>303</v>
      </c>
      <c r="F3952" t="s">
        <v>2332</v>
      </c>
      <c r="G3952" t="s">
        <v>2334</v>
      </c>
      <c r="H3952" t="s">
        <v>1485</v>
      </c>
      <c r="I3952" t="s">
        <v>1523</v>
      </c>
      <c r="J3952">
        <v>0.4929</v>
      </c>
    </row>
    <row r="3953" spans="1:10" hidden="1">
      <c r="A3953" t="s">
        <v>570</v>
      </c>
      <c r="B3953">
        <v>587</v>
      </c>
      <c r="C3953" t="s">
        <v>917</v>
      </c>
      <c r="D3953">
        <v>598</v>
      </c>
      <c r="E3953" t="s">
        <v>533</v>
      </c>
      <c r="F3953" t="s">
        <v>1243</v>
      </c>
      <c r="G3953" t="s">
        <v>1243</v>
      </c>
      <c r="H3953" t="s">
        <v>1382</v>
      </c>
      <c r="I3953" t="s">
        <v>1382</v>
      </c>
      <c r="J3953">
        <v>1</v>
      </c>
    </row>
    <row r="3954" spans="1:10" hidden="1">
      <c r="A3954" t="s">
        <v>570</v>
      </c>
      <c r="B3954">
        <v>587</v>
      </c>
      <c r="C3954" t="s">
        <v>917</v>
      </c>
      <c r="D3954">
        <v>598</v>
      </c>
      <c r="E3954" t="s">
        <v>533</v>
      </c>
      <c r="F3954" t="s">
        <v>2311</v>
      </c>
      <c r="G3954" t="s">
        <v>2312</v>
      </c>
      <c r="H3954" t="s">
        <v>1298</v>
      </c>
      <c r="I3954" t="s">
        <v>1382</v>
      </c>
      <c r="J3954">
        <v>0.1852</v>
      </c>
    </row>
    <row r="3955" spans="1:10" hidden="1">
      <c r="A3955" t="s">
        <v>570</v>
      </c>
      <c r="B3955">
        <v>587</v>
      </c>
      <c r="C3955" t="s">
        <v>917</v>
      </c>
      <c r="D3955">
        <v>598</v>
      </c>
      <c r="E3955" t="s">
        <v>533</v>
      </c>
      <c r="F3955" t="s">
        <v>2311</v>
      </c>
      <c r="G3955" t="s">
        <v>2313</v>
      </c>
      <c r="H3955" t="s">
        <v>1460</v>
      </c>
      <c r="I3955" t="s">
        <v>1382</v>
      </c>
      <c r="J3955">
        <v>0.24690000000000001</v>
      </c>
    </row>
    <row r="3956" spans="1:10" hidden="1">
      <c r="A3956" t="s">
        <v>570</v>
      </c>
      <c r="B3956">
        <v>587</v>
      </c>
      <c r="C3956" t="s">
        <v>917</v>
      </c>
      <c r="D3956">
        <v>598</v>
      </c>
      <c r="E3956" t="s">
        <v>533</v>
      </c>
      <c r="F3956" t="s">
        <v>2311</v>
      </c>
      <c r="G3956" t="s">
        <v>2314</v>
      </c>
      <c r="H3956" t="s">
        <v>1323</v>
      </c>
      <c r="I3956" t="s">
        <v>1382</v>
      </c>
      <c r="J3956">
        <v>0.22220000000000001</v>
      </c>
    </row>
    <row r="3957" spans="1:10" hidden="1">
      <c r="A3957" t="s">
        <v>570</v>
      </c>
      <c r="B3957">
        <v>587</v>
      </c>
      <c r="C3957" t="s">
        <v>917</v>
      </c>
      <c r="D3957">
        <v>598</v>
      </c>
      <c r="E3957" t="s">
        <v>533</v>
      </c>
      <c r="F3957" t="s">
        <v>2311</v>
      </c>
      <c r="G3957" t="s">
        <v>2315</v>
      </c>
      <c r="H3957" t="s">
        <v>1357</v>
      </c>
      <c r="I3957" t="s">
        <v>1382</v>
      </c>
      <c r="J3957">
        <v>0.14810000000000001</v>
      </c>
    </row>
    <row r="3958" spans="1:10" hidden="1">
      <c r="A3958" t="s">
        <v>570</v>
      </c>
      <c r="B3958">
        <v>587</v>
      </c>
      <c r="C3958" t="s">
        <v>917</v>
      </c>
      <c r="D3958">
        <v>598</v>
      </c>
      <c r="E3958" t="s">
        <v>533</v>
      </c>
      <c r="F3958" t="s">
        <v>2311</v>
      </c>
      <c r="G3958" t="s">
        <v>2318</v>
      </c>
      <c r="H3958" t="s">
        <v>1591</v>
      </c>
      <c r="I3958" t="s">
        <v>1382</v>
      </c>
      <c r="J3958">
        <v>0.19750000000000001</v>
      </c>
    </row>
    <row r="3959" spans="1:10" hidden="1">
      <c r="A3959" t="s">
        <v>570</v>
      </c>
      <c r="B3959">
        <v>587</v>
      </c>
      <c r="C3959" t="s">
        <v>917</v>
      </c>
      <c r="D3959">
        <v>598</v>
      </c>
      <c r="E3959" t="s">
        <v>533</v>
      </c>
      <c r="F3959" t="s">
        <v>2320</v>
      </c>
      <c r="G3959" t="s">
        <v>2321</v>
      </c>
      <c r="H3959" t="s">
        <v>1249</v>
      </c>
      <c r="I3959" t="s">
        <v>1382</v>
      </c>
      <c r="J3959">
        <v>0.30859999999999999</v>
      </c>
    </row>
    <row r="3960" spans="1:10" hidden="1">
      <c r="A3960" t="s">
        <v>570</v>
      </c>
      <c r="B3960">
        <v>587</v>
      </c>
      <c r="C3960" t="s">
        <v>917</v>
      </c>
      <c r="D3960">
        <v>598</v>
      </c>
      <c r="E3960" t="s">
        <v>533</v>
      </c>
      <c r="F3960" t="s">
        <v>2320</v>
      </c>
      <c r="G3960" t="s">
        <v>2338</v>
      </c>
      <c r="H3960" t="s">
        <v>1312</v>
      </c>
      <c r="I3960" t="s">
        <v>1382</v>
      </c>
      <c r="J3960">
        <v>6.1699999999999998E-2</v>
      </c>
    </row>
    <row r="3961" spans="1:10" hidden="1">
      <c r="A3961" t="s">
        <v>570</v>
      </c>
      <c r="B3961">
        <v>587</v>
      </c>
      <c r="C3961" t="s">
        <v>917</v>
      </c>
      <c r="D3961">
        <v>598</v>
      </c>
      <c r="E3961" t="s">
        <v>533</v>
      </c>
      <c r="F3961" t="s">
        <v>2320</v>
      </c>
      <c r="G3961" t="s">
        <v>2298</v>
      </c>
      <c r="H3961" t="s">
        <v>1250</v>
      </c>
      <c r="I3961" t="s">
        <v>1382</v>
      </c>
      <c r="J3961">
        <v>0.1235</v>
      </c>
    </row>
    <row r="3962" spans="1:10" hidden="1">
      <c r="A3962" t="s">
        <v>570</v>
      </c>
      <c r="B3962">
        <v>587</v>
      </c>
      <c r="C3962" t="s">
        <v>917</v>
      </c>
      <c r="D3962">
        <v>598</v>
      </c>
      <c r="E3962" t="s">
        <v>533</v>
      </c>
      <c r="F3962" t="s">
        <v>2322</v>
      </c>
      <c r="G3962" t="s">
        <v>2325</v>
      </c>
      <c r="H3962" t="s">
        <v>2335</v>
      </c>
      <c r="I3962" t="s">
        <v>1382</v>
      </c>
      <c r="J3962">
        <v>4.9399999999999999E-2</v>
      </c>
    </row>
    <row r="3963" spans="1:10" hidden="1">
      <c r="A3963" t="s">
        <v>570</v>
      </c>
      <c r="B3963">
        <v>587</v>
      </c>
      <c r="C3963" t="s">
        <v>917</v>
      </c>
      <c r="D3963">
        <v>598</v>
      </c>
      <c r="E3963" t="s">
        <v>533</v>
      </c>
      <c r="F3963" t="s">
        <v>2322</v>
      </c>
      <c r="G3963" t="s">
        <v>2326</v>
      </c>
      <c r="H3963" t="s">
        <v>2324</v>
      </c>
      <c r="I3963" t="s">
        <v>1382</v>
      </c>
      <c r="J3963">
        <v>1.23E-2</v>
      </c>
    </row>
    <row r="3964" spans="1:10" hidden="1">
      <c r="A3964" t="s">
        <v>570</v>
      </c>
      <c r="B3964">
        <v>587</v>
      </c>
      <c r="C3964" t="s">
        <v>917</v>
      </c>
      <c r="D3964">
        <v>598</v>
      </c>
      <c r="E3964" t="s">
        <v>533</v>
      </c>
      <c r="F3964" t="s">
        <v>2322</v>
      </c>
      <c r="G3964" t="s">
        <v>2327</v>
      </c>
      <c r="H3964" t="s">
        <v>2324</v>
      </c>
      <c r="I3964" t="s">
        <v>1382</v>
      </c>
      <c r="J3964">
        <v>1.23E-2</v>
      </c>
    </row>
    <row r="3965" spans="1:10" hidden="1">
      <c r="A3965" t="s">
        <v>570</v>
      </c>
      <c r="B3965">
        <v>587</v>
      </c>
      <c r="C3965" t="s">
        <v>917</v>
      </c>
      <c r="D3965">
        <v>598</v>
      </c>
      <c r="E3965" t="s">
        <v>533</v>
      </c>
      <c r="F3965" t="s">
        <v>2322</v>
      </c>
      <c r="G3965" t="s">
        <v>2328</v>
      </c>
      <c r="H3965" t="s">
        <v>2324</v>
      </c>
      <c r="I3965" t="s">
        <v>1382</v>
      </c>
      <c r="J3965">
        <v>1.23E-2</v>
      </c>
    </row>
    <row r="3966" spans="1:10" hidden="1">
      <c r="A3966" t="s">
        <v>570</v>
      </c>
      <c r="B3966">
        <v>587</v>
      </c>
      <c r="C3966" t="s">
        <v>917</v>
      </c>
      <c r="D3966">
        <v>598</v>
      </c>
      <c r="E3966" t="s">
        <v>533</v>
      </c>
      <c r="F3966" t="s">
        <v>2322</v>
      </c>
      <c r="G3966" t="s">
        <v>2330</v>
      </c>
      <c r="H3966" t="s">
        <v>1420</v>
      </c>
      <c r="I3966" t="s">
        <v>1382</v>
      </c>
      <c r="J3966">
        <v>0.91359999999999997</v>
      </c>
    </row>
    <row r="3967" spans="1:10" hidden="1">
      <c r="A3967" t="s">
        <v>570</v>
      </c>
      <c r="B3967">
        <v>587</v>
      </c>
      <c r="C3967" t="s">
        <v>917</v>
      </c>
      <c r="D3967">
        <v>598</v>
      </c>
      <c r="E3967" t="s">
        <v>533</v>
      </c>
      <c r="F3967" t="s">
        <v>2332</v>
      </c>
      <c r="G3967" t="s">
        <v>2333</v>
      </c>
      <c r="H3967" t="s">
        <v>1324</v>
      </c>
      <c r="I3967" t="s">
        <v>1382</v>
      </c>
      <c r="J3967">
        <v>0.48149999999999998</v>
      </c>
    </row>
    <row r="3968" spans="1:10" hidden="1">
      <c r="A3968" t="s">
        <v>570</v>
      </c>
      <c r="B3968">
        <v>587</v>
      </c>
      <c r="C3968" t="s">
        <v>917</v>
      </c>
      <c r="D3968">
        <v>598</v>
      </c>
      <c r="E3968" t="s">
        <v>533</v>
      </c>
      <c r="F3968" t="s">
        <v>2332</v>
      </c>
      <c r="G3968" t="s">
        <v>2334</v>
      </c>
      <c r="H3968" t="s">
        <v>1360</v>
      </c>
      <c r="I3968" t="s">
        <v>1382</v>
      </c>
      <c r="J3968">
        <v>0.51849999999999996</v>
      </c>
    </row>
    <row r="3969" spans="1:10" hidden="1">
      <c r="A3969" t="s">
        <v>570</v>
      </c>
      <c r="B3969">
        <v>601</v>
      </c>
      <c r="C3969" t="s">
        <v>924</v>
      </c>
      <c r="D3969">
        <v>602</v>
      </c>
      <c r="E3969" t="s">
        <v>504</v>
      </c>
      <c r="F3969" t="s">
        <v>1243</v>
      </c>
      <c r="G3969" t="s">
        <v>1243</v>
      </c>
      <c r="H3969" t="s">
        <v>1510</v>
      </c>
      <c r="I3969" t="s">
        <v>1510</v>
      </c>
      <c r="J3969">
        <v>1</v>
      </c>
    </row>
    <row r="3970" spans="1:10" hidden="1">
      <c r="A3970" t="s">
        <v>570</v>
      </c>
      <c r="B3970">
        <v>601</v>
      </c>
      <c r="C3970" t="s">
        <v>924</v>
      </c>
      <c r="D3970">
        <v>602</v>
      </c>
      <c r="E3970" t="s">
        <v>504</v>
      </c>
      <c r="F3970" t="s">
        <v>2311</v>
      </c>
      <c r="G3970" t="s">
        <v>2312</v>
      </c>
      <c r="H3970" t="s">
        <v>2329</v>
      </c>
      <c r="I3970" t="s">
        <v>1510</v>
      </c>
      <c r="J3970">
        <v>0.05</v>
      </c>
    </row>
    <row r="3971" spans="1:10" hidden="1">
      <c r="A3971" t="s">
        <v>570</v>
      </c>
      <c r="B3971">
        <v>601</v>
      </c>
      <c r="C3971" t="s">
        <v>924</v>
      </c>
      <c r="D3971">
        <v>602</v>
      </c>
      <c r="E3971" t="s">
        <v>504</v>
      </c>
      <c r="F3971" t="s">
        <v>2311</v>
      </c>
      <c r="G3971" t="s">
        <v>2313</v>
      </c>
      <c r="H3971" t="s">
        <v>2335</v>
      </c>
      <c r="I3971" t="s">
        <v>1510</v>
      </c>
      <c r="J3971">
        <v>6.6699999999999995E-2</v>
      </c>
    </row>
    <row r="3972" spans="1:10" hidden="1">
      <c r="A3972" t="s">
        <v>570</v>
      </c>
      <c r="B3972">
        <v>601</v>
      </c>
      <c r="C3972" t="s">
        <v>924</v>
      </c>
      <c r="D3972">
        <v>602</v>
      </c>
      <c r="E3972" t="s">
        <v>504</v>
      </c>
      <c r="F3972" t="s">
        <v>2311</v>
      </c>
      <c r="G3972" t="s">
        <v>2314</v>
      </c>
      <c r="H3972" t="s">
        <v>2329</v>
      </c>
      <c r="I3972" t="s">
        <v>1510</v>
      </c>
      <c r="J3972">
        <v>0.05</v>
      </c>
    </row>
    <row r="3973" spans="1:10" hidden="1">
      <c r="A3973" t="s">
        <v>570</v>
      </c>
      <c r="B3973">
        <v>601</v>
      </c>
      <c r="C3973" t="s">
        <v>924</v>
      </c>
      <c r="D3973">
        <v>602</v>
      </c>
      <c r="E3973" t="s">
        <v>504</v>
      </c>
      <c r="F3973" t="s">
        <v>2311</v>
      </c>
      <c r="G3973" t="s">
        <v>2315</v>
      </c>
      <c r="H3973" t="s">
        <v>1312</v>
      </c>
      <c r="I3973" t="s">
        <v>1510</v>
      </c>
      <c r="J3973">
        <v>8.3299999999999999E-2</v>
      </c>
    </row>
    <row r="3974" spans="1:10" hidden="1">
      <c r="A3974" t="s">
        <v>570</v>
      </c>
      <c r="B3974">
        <v>601</v>
      </c>
      <c r="C3974" t="s">
        <v>924</v>
      </c>
      <c r="D3974">
        <v>602</v>
      </c>
      <c r="E3974" t="s">
        <v>504</v>
      </c>
      <c r="F3974" t="s">
        <v>2311</v>
      </c>
      <c r="G3974" t="s">
        <v>2316</v>
      </c>
      <c r="H3974" t="s">
        <v>1312</v>
      </c>
      <c r="I3974" t="s">
        <v>1510</v>
      </c>
      <c r="J3974">
        <v>8.3299999999999999E-2</v>
      </c>
    </row>
    <row r="3975" spans="1:10" hidden="1">
      <c r="A3975" t="s">
        <v>570</v>
      </c>
      <c r="B3975">
        <v>601</v>
      </c>
      <c r="C3975" t="s">
        <v>924</v>
      </c>
      <c r="D3975">
        <v>602</v>
      </c>
      <c r="E3975" t="s">
        <v>504</v>
      </c>
      <c r="F3975" t="s">
        <v>2311</v>
      </c>
      <c r="G3975" t="s">
        <v>2317</v>
      </c>
      <c r="H3975" t="s">
        <v>2335</v>
      </c>
      <c r="I3975" t="s">
        <v>1510</v>
      </c>
      <c r="J3975">
        <v>6.6699999999999995E-2</v>
      </c>
    </row>
    <row r="3976" spans="1:10" hidden="1">
      <c r="A3976" t="s">
        <v>570</v>
      </c>
      <c r="B3976">
        <v>601</v>
      </c>
      <c r="C3976" t="s">
        <v>924</v>
      </c>
      <c r="D3976">
        <v>602</v>
      </c>
      <c r="E3976" t="s">
        <v>504</v>
      </c>
      <c r="F3976" t="s">
        <v>2311</v>
      </c>
      <c r="G3976" t="s">
        <v>2336</v>
      </c>
      <c r="H3976" t="s">
        <v>2329</v>
      </c>
      <c r="I3976" t="s">
        <v>1510</v>
      </c>
      <c r="J3976">
        <v>0.05</v>
      </c>
    </row>
    <row r="3977" spans="1:10" hidden="1">
      <c r="A3977" t="s">
        <v>570</v>
      </c>
      <c r="B3977">
        <v>601</v>
      </c>
      <c r="C3977" t="s">
        <v>924</v>
      </c>
      <c r="D3977">
        <v>602</v>
      </c>
      <c r="E3977" t="s">
        <v>504</v>
      </c>
      <c r="F3977" t="s">
        <v>2311</v>
      </c>
      <c r="G3977" t="s">
        <v>2337</v>
      </c>
      <c r="H3977" t="s">
        <v>2324</v>
      </c>
      <c r="I3977" t="s">
        <v>1510</v>
      </c>
      <c r="J3977">
        <v>1.67E-2</v>
      </c>
    </row>
    <row r="3978" spans="1:10" hidden="1">
      <c r="A3978" t="s">
        <v>570</v>
      </c>
      <c r="B3978">
        <v>601</v>
      </c>
      <c r="C3978" t="s">
        <v>924</v>
      </c>
      <c r="D3978">
        <v>602</v>
      </c>
      <c r="E3978" t="s">
        <v>504</v>
      </c>
      <c r="F3978" t="s">
        <v>2311</v>
      </c>
      <c r="G3978" t="s">
        <v>2343</v>
      </c>
      <c r="H3978" t="s">
        <v>2335</v>
      </c>
      <c r="I3978" t="s">
        <v>1510</v>
      </c>
      <c r="J3978">
        <v>6.6699999999999995E-2</v>
      </c>
    </row>
    <row r="3979" spans="1:10" hidden="1">
      <c r="A3979" t="s">
        <v>570</v>
      </c>
      <c r="B3979">
        <v>601</v>
      </c>
      <c r="C3979" t="s">
        <v>924</v>
      </c>
      <c r="D3979">
        <v>602</v>
      </c>
      <c r="E3979" t="s">
        <v>504</v>
      </c>
      <c r="F3979" t="s">
        <v>2311</v>
      </c>
      <c r="G3979" t="s">
        <v>1250</v>
      </c>
      <c r="H3979" t="s">
        <v>1352</v>
      </c>
      <c r="I3979" t="s">
        <v>1510</v>
      </c>
      <c r="J3979">
        <v>0.1167</v>
      </c>
    </row>
    <row r="3980" spans="1:10" hidden="1">
      <c r="A3980" t="s">
        <v>570</v>
      </c>
      <c r="B3980">
        <v>601</v>
      </c>
      <c r="C3980" t="s">
        <v>924</v>
      </c>
      <c r="D3980">
        <v>602</v>
      </c>
      <c r="E3980" t="s">
        <v>504</v>
      </c>
      <c r="F3980" t="s">
        <v>2311</v>
      </c>
      <c r="G3980" t="s">
        <v>1401</v>
      </c>
      <c r="H3980" t="s">
        <v>1312</v>
      </c>
      <c r="I3980" t="s">
        <v>1510</v>
      </c>
      <c r="J3980">
        <v>8.3299999999999999E-2</v>
      </c>
    </row>
    <row r="3981" spans="1:10" hidden="1">
      <c r="A3981" t="s">
        <v>570</v>
      </c>
      <c r="B3981">
        <v>601</v>
      </c>
      <c r="C3981" t="s">
        <v>924</v>
      </c>
      <c r="D3981">
        <v>602</v>
      </c>
      <c r="E3981" t="s">
        <v>504</v>
      </c>
      <c r="F3981" t="s">
        <v>2311</v>
      </c>
      <c r="G3981" t="s">
        <v>1357</v>
      </c>
      <c r="H3981" t="s">
        <v>1252</v>
      </c>
      <c r="I3981" t="s">
        <v>1510</v>
      </c>
      <c r="J3981">
        <v>0.15</v>
      </c>
    </row>
    <row r="3982" spans="1:10" hidden="1">
      <c r="A3982" t="s">
        <v>570</v>
      </c>
      <c r="B3982">
        <v>601</v>
      </c>
      <c r="C3982" t="s">
        <v>924</v>
      </c>
      <c r="D3982">
        <v>602</v>
      </c>
      <c r="E3982" t="s">
        <v>504</v>
      </c>
      <c r="F3982" t="s">
        <v>2311</v>
      </c>
      <c r="G3982" t="s">
        <v>2318</v>
      </c>
      <c r="H3982" t="s">
        <v>1352</v>
      </c>
      <c r="I3982" t="s">
        <v>1510</v>
      </c>
      <c r="J3982">
        <v>0.1167</v>
      </c>
    </row>
    <row r="3983" spans="1:10" hidden="1">
      <c r="A3983" t="s">
        <v>570</v>
      </c>
      <c r="B3983">
        <v>601</v>
      </c>
      <c r="C3983" t="s">
        <v>924</v>
      </c>
      <c r="D3983">
        <v>602</v>
      </c>
      <c r="E3983" t="s">
        <v>504</v>
      </c>
      <c r="F3983" t="s">
        <v>2320</v>
      </c>
      <c r="G3983" t="s">
        <v>2298</v>
      </c>
      <c r="H3983" t="s">
        <v>1333</v>
      </c>
      <c r="I3983" t="s">
        <v>1510</v>
      </c>
      <c r="J3983">
        <v>0.2833</v>
      </c>
    </row>
    <row r="3984" spans="1:10" hidden="1">
      <c r="A3984" t="s">
        <v>570</v>
      </c>
      <c r="B3984">
        <v>601</v>
      </c>
      <c r="C3984" t="s">
        <v>924</v>
      </c>
      <c r="D3984">
        <v>602</v>
      </c>
      <c r="E3984" t="s">
        <v>504</v>
      </c>
      <c r="F3984" t="s">
        <v>2322</v>
      </c>
      <c r="G3984" t="s">
        <v>2326</v>
      </c>
      <c r="H3984" t="s">
        <v>2324</v>
      </c>
      <c r="I3984" t="s">
        <v>1510</v>
      </c>
      <c r="J3984">
        <v>1.67E-2</v>
      </c>
    </row>
    <row r="3985" spans="1:10" hidden="1">
      <c r="A3985" t="s">
        <v>570</v>
      </c>
      <c r="B3985">
        <v>601</v>
      </c>
      <c r="C3985" t="s">
        <v>924</v>
      </c>
      <c r="D3985">
        <v>602</v>
      </c>
      <c r="E3985" t="s">
        <v>504</v>
      </c>
      <c r="F3985" t="s">
        <v>2322</v>
      </c>
      <c r="G3985" t="s">
        <v>2327</v>
      </c>
      <c r="H3985" t="s">
        <v>2329</v>
      </c>
      <c r="I3985" t="s">
        <v>1510</v>
      </c>
      <c r="J3985">
        <v>0.05</v>
      </c>
    </row>
    <row r="3986" spans="1:10" hidden="1">
      <c r="A3986" t="s">
        <v>570</v>
      </c>
      <c r="B3986">
        <v>601</v>
      </c>
      <c r="C3986" t="s">
        <v>924</v>
      </c>
      <c r="D3986">
        <v>602</v>
      </c>
      <c r="E3986" t="s">
        <v>504</v>
      </c>
      <c r="F3986" t="s">
        <v>2322</v>
      </c>
      <c r="G3986" t="s">
        <v>2328</v>
      </c>
      <c r="H3986" t="s">
        <v>2329</v>
      </c>
      <c r="I3986" t="s">
        <v>1510</v>
      </c>
      <c r="J3986">
        <v>0.05</v>
      </c>
    </row>
    <row r="3987" spans="1:10" hidden="1">
      <c r="A3987" t="s">
        <v>570</v>
      </c>
      <c r="B3987">
        <v>601</v>
      </c>
      <c r="C3987" t="s">
        <v>924</v>
      </c>
      <c r="D3987">
        <v>602</v>
      </c>
      <c r="E3987" t="s">
        <v>504</v>
      </c>
      <c r="F3987" t="s">
        <v>2322</v>
      </c>
      <c r="G3987" t="s">
        <v>2330</v>
      </c>
      <c r="H3987" t="s">
        <v>1269</v>
      </c>
      <c r="I3987" t="s">
        <v>1510</v>
      </c>
      <c r="J3987">
        <v>0.88329999999999997</v>
      </c>
    </row>
    <row r="3988" spans="1:10" hidden="1">
      <c r="A3988" t="s">
        <v>570</v>
      </c>
      <c r="B3988">
        <v>601</v>
      </c>
      <c r="C3988" t="s">
        <v>924</v>
      </c>
      <c r="D3988">
        <v>602</v>
      </c>
      <c r="E3988" t="s">
        <v>504</v>
      </c>
      <c r="F3988" t="s">
        <v>2332</v>
      </c>
      <c r="G3988" t="s">
        <v>2333</v>
      </c>
      <c r="H3988" t="s">
        <v>1253</v>
      </c>
      <c r="I3988" t="s">
        <v>1510</v>
      </c>
      <c r="J3988">
        <v>0.48330000000000001</v>
      </c>
    </row>
    <row r="3989" spans="1:10" hidden="1">
      <c r="A3989" t="s">
        <v>570</v>
      </c>
      <c r="B3989">
        <v>601</v>
      </c>
      <c r="C3989" t="s">
        <v>924</v>
      </c>
      <c r="D3989">
        <v>602</v>
      </c>
      <c r="E3989" t="s">
        <v>504</v>
      </c>
      <c r="F3989" t="s">
        <v>2332</v>
      </c>
      <c r="G3989" t="s">
        <v>2334</v>
      </c>
      <c r="H3989" t="s">
        <v>1399</v>
      </c>
      <c r="I3989" t="s">
        <v>1510</v>
      </c>
      <c r="J3989">
        <v>0.51670000000000005</v>
      </c>
    </row>
    <row r="3990" spans="1:10" hidden="1">
      <c r="A3990" t="s">
        <v>570</v>
      </c>
      <c r="B3990">
        <v>603</v>
      </c>
      <c r="C3990" t="s">
        <v>926</v>
      </c>
      <c r="D3990">
        <v>605</v>
      </c>
      <c r="E3990" t="s">
        <v>263</v>
      </c>
      <c r="F3990" t="s">
        <v>1243</v>
      </c>
      <c r="G3990" t="s">
        <v>1243</v>
      </c>
      <c r="H3990" t="s">
        <v>1431</v>
      </c>
      <c r="I3990" t="s">
        <v>1431</v>
      </c>
      <c r="J3990">
        <v>1</v>
      </c>
    </row>
    <row r="3991" spans="1:10" hidden="1">
      <c r="A3991" t="s">
        <v>570</v>
      </c>
      <c r="B3991">
        <v>603</v>
      </c>
      <c r="C3991" t="s">
        <v>926</v>
      </c>
      <c r="D3991">
        <v>605</v>
      </c>
      <c r="E3991" t="s">
        <v>263</v>
      </c>
      <c r="F3991" t="s">
        <v>2311</v>
      </c>
      <c r="G3991" t="s">
        <v>2312</v>
      </c>
      <c r="H3991" t="s">
        <v>1401</v>
      </c>
      <c r="I3991" t="s">
        <v>1431</v>
      </c>
      <c r="J3991">
        <v>7.8E-2</v>
      </c>
    </row>
    <row r="3992" spans="1:10" hidden="1">
      <c r="A3992" t="s">
        <v>570</v>
      </c>
      <c r="B3992">
        <v>603</v>
      </c>
      <c r="C3992" t="s">
        <v>926</v>
      </c>
      <c r="D3992">
        <v>605</v>
      </c>
      <c r="E3992" t="s">
        <v>263</v>
      </c>
      <c r="F3992" t="s">
        <v>2311</v>
      </c>
      <c r="G3992" t="s">
        <v>2313</v>
      </c>
      <c r="H3992" t="s">
        <v>1335</v>
      </c>
      <c r="I3992" t="s">
        <v>1431</v>
      </c>
      <c r="J3992">
        <v>5.67E-2</v>
      </c>
    </row>
    <row r="3993" spans="1:10" hidden="1">
      <c r="A3993" t="s">
        <v>570</v>
      </c>
      <c r="B3993">
        <v>603</v>
      </c>
      <c r="C3993" t="s">
        <v>926</v>
      </c>
      <c r="D3993">
        <v>605</v>
      </c>
      <c r="E3993" t="s">
        <v>263</v>
      </c>
      <c r="F3993" t="s">
        <v>2311</v>
      </c>
      <c r="G3993" t="s">
        <v>2314</v>
      </c>
      <c r="H3993" t="s">
        <v>1460</v>
      </c>
      <c r="I3993" t="s">
        <v>1431</v>
      </c>
      <c r="J3993">
        <v>0.14180000000000001</v>
      </c>
    </row>
    <row r="3994" spans="1:10" hidden="1">
      <c r="A3994" t="s">
        <v>570</v>
      </c>
      <c r="B3994">
        <v>603</v>
      </c>
      <c r="C3994" t="s">
        <v>926</v>
      </c>
      <c r="D3994">
        <v>605</v>
      </c>
      <c r="E3994" t="s">
        <v>263</v>
      </c>
      <c r="F3994" t="s">
        <v>2311</v>
      </c>
      <c r="G3994" t="s">
        <v>2315</v>
      </c>
      <c r="H3994" t="s">
        <v>1257</v>
      </c>
      <c r="I3994" t="s">
        <v>1431</v>
      </c>
      <c r="J3994">
        <v>9.2200000000000004E-2</v>
      </c>
    </row>
    <row r="3995" spans="1:10" hidden="1">
      <c r="A3995" t="s">
        <v>570</v>
      </c>
      <c r="B3995">
        <v>603</v>
      </c>
      <c r="C3995" t="s">
        <v>926</v>
      </c>
      <c r="D3995">
        <v>605</v>
      </c>
      <c r="E3995" t="s">
        <v>263</v>
      </c>
      <c r="F3995" t="s">
        <v>2311</v>
      </c>
      <c r="G3995" t="s">
        <v>2316</v>
      </c>
      <c r="H3995" t="s">
        <v>1250</v>
      </c>
      <c r="I3995" t="s">
        <v>1431</v>
      </c>
      <c r="J3995">
        <v>7.0900000000000005E-2</v>
      </c>
    </row>
    <row r="3996" spans="1:10" hidden="1">
      <c r="A3996" t="s">
        <v>570</v>
      </c>
      <c r="B3996">
        <v>603</v>
      </c>
      <c r="C3996" t="s">
        <v>926</v>
      </c>
      <c r="D3996">
        <v>605</v>
      </c>
      <c r="E3996" t="s">
        <v>263</v>
      </c>
      <c r="F3996" t="s">
        <v>2311</v>
      </c>
      <c r="G3996" t="s">
        <v>2317</v>
      </c>
      <c r="H3996" t="s">
        <v>1257</v>
      </c>
      <c r="I3996" t="s">
        <v>1431</v>
      </c>
      <c r="J3996">
        <v>9.2200000000000004E-2</v>
      </c>
    </row>
    <row r="3997" spans="1:10" hidden="1">
      <c r="A3997" t="s">
        <v>570</v>
      </c>
      <c r="B3997">
        <v>603</v>
      </c>
      <c r="C3997" t="s">
        <v>926</v>
      </c>
      <c r="D3997">
        <v>605</v>
      </c>
      <c r="E3997" t="s">
        <v>263</v>
      </c>
      <c r="F3997" t="s">
        <v>2311</v>
      </c>
      <c r="G3997" t="s">
        <v>2336</v>
      </c>
      <c r="H3997" t="s">
        <v>1248</v>
      </c>
      <c r="I3997" t="s">
        <v>1431</v>
      </c>
      <c r="J3997">
        <v>4.2599999999999999E-2</v>
      </c>
    </row>
    <row r="3998" spans="1:10" hidden="1">
      <c r="A3998" t="s">
        <v>570</v>
      </c>
      <c r="B3998">
        <v>603</v>
      </c>
      <c r="C3998" t="s">
        <v>926</v>
      </c>
      <c r="D3998">
        <v>605</v>
      </c>
      <c r="E3998" t="s">
        <v>263</v>
      </c>
      <c r="F3998" t="s">
        <v>2311</v>
      </c>
      <c r="G3998" t="s">
        <v>2337</v>
      </c>
      <c r="H3998" t="s">
        <v>1335</v>
      </c>
      <c r="I3998" t="s">
        <v>1431</v>
      </c>
      <c r="J3998">
        <v>5.67E-2</v>
      </c>
    </row>
    <row r="3999" spans="1:10" hidden="1">
      <c r="A3999" t="s">
        <v>570</v>
      </c>
      <c r="B3999">
        <v>603</v>
      </c>
      <c r="C3999" t="s">
        <v>926</v>
      </c>
      <c r="D3999">
        <v>605</v>
      </c>
      <c r="E3999" t="s">
        <v>263</v>
      </c>
      <c r="F3999" t="s">
        <v>2311</v>
      </c>
      <c r="G3999" t="s">
        <v>2343</v>
      </c>
      <c r="H3999" t="s">
        <v>1401</v>
      </c>
      <c r="I3999" t="s">
        <v>1431</v>
      </c>
      <c r="J3999">
        <v>7.8E-2</v>
      </c>
    </row>
    <row r="4000" spans="1:10" hidden="1">
      <c r="A4000" t="s">
        <v>570</v>
      </c>
      <c r="B4000">
        <v>603</v>
      </c>
      <c r="C4000" t="s">
        <v>926</v>
      </c>
      <c r="D4000">
        <v>605</v>
      </c>
      <c r="E4000" t="s">
        <v>263</v>
      </c>
      <c r="F4000" t="s">
        <v>2311</v>
      </c>
      <c r="G4000" t="s">
        <v>1250</v>
      </c>
      <c r="H4000" t="s">
        <v>1352</v>
      </c>
      <c r="I4000" t="s">
        <v>1431</v>
      </c>
      <c r="J4000">
        <v>4.9599999999999998E-2</v>
      </c>
    </row>
    <row r="4001" spans="1:10" hidden="1">
      <c r="A4001" t="s">
        <v>570</v>
      </c>
      <c r="B4001">
        <v>603</v>
      </c>
      <c r="C4001" t="s">
        <v>926</v>
      </c>
      <c r="D4001">
        <v>605</v>
      </c>
      <c r="E4001" t="s">
        <v>263</v>
      </c>
      <c r="F4001" t="s">
        <v>2311</v>
      </c>
      <c r="G4001" t="s">
        <v>1401</v>
      </c>
      <c r="H4001" t="s">
        <v>1248</v>
      </c>
      <c r="I4001" t="s">
        <v>1431</v>
      </c>
      <c r="J4001">
        <v>4.2599999999999999E-2</v>
      </c>
    </row>
    <row r="4002" spans="1:10" hidden="1">
      <c r="A4002" t="s">
        <v>570</v>
      </c>
      <c r="B4002">
        <v>603</v>
      </c>
      <c r="C4002" t="s">
        <v>926</v>
      </c>
      <c r="D4002">
        <v>605</v>
      </c>
      <c r="E4002" t="s">
        <v>263</v>
      </c>
      <c r="F4002" t="s">
        <v>2311</v>
      </c>
      <c r="G4002" t="s">
        <v>1357</v>
      </c>
      <c r="H4002" t="s">
        <v>1401</v>
      </c>
      <c r="I4002" t="s">
        <v>1431</v>
      </c>
      <c r="J4002">
        <v>7.8E-2</v>
      </c>
    </row>
    <row r="4003" spans="1:10" hidden="1">
      <c r="A4003" t="s">
        <v>570</v>
      </c>
      <c r="B4003">
        <v>603</v>
      </c>
      <c r="C4003" t="s">
        <v>926</v>
      </c>
      <c r="D4003">
        <v>605</v>
      </c>
      <c r="E4003" t="s">
        <v>263</v>
      </c>
      <c r="F4003" t="s">
        <v>2311</v>
      </c>
      <c r="G4003" t="s">
        <v>2318</v>
      </c>
      <c r="H4003" t="s">
        <v>1252</v>
      </c>
      <c r="I4003" t="s">
        <v>1431</v>
      </c>
      <c r="J4003">
        <v>6.3799999999999996E-2</v>
      </c>
    </row>
    <row r="4004" spans="1:10" hidden="1">
      <c r="A4004" t="s">
        <v>570</v>
      </c>
      <c r="B4004">
        <v>603</v>
      </c>
      <c r="C4004" t="s">
        <v>926</v>
      </c>
      <c r="D4004">
        <v>605</v>
      </c>
      <c r="E4004" t="s">
        <v>263</v>
      </c>
      <c r="F4004" t="s">
        <v>2311</v>
      </c>
      <c r="G4004" t="s">
        <v>2319</v>
      </c>
      <c r="H4004" t="s">
        <v>1335</v>
      </c>
      <c r="I4004" t="s">
        <v>1431</v>
      </c>
      <c r="J4004">
        <v>5.67E-2</v>
      </c>
    </row>
    <row r="4005" spans="1:10" hidden="1">
      <c r="A4005" t="s">
        <v>570</v>
      </c>
      <c r="B4005">
        <v>603</v>
      </c>
      <c r="C4005" t="s">
        <v>926</v>
      </c>
      <c r="D4005">
        <v>605</v>
      </c>
      <c r="E4005" t="s">
        <v>263</v>
      </c>
      <c r="F4005" t="s">
        <v>2320</v>
      </c>
      <c r="G4005" t="s">
        <v>2321</v>
      </c>
      <c r="H4005" t="s">
        <v>1281</v>
      </c>
      <c r="I4005" t="s">
        <v>1431</v>
      </c>
      <c r="J4005">
        <v>0.2908</v>
      </c>
    </row>
    <row r="4006" spans="1:10" hidden="1">
      <c r="A4006" t="s">
        <v>570</v>
      </c>
      <c r="B4006">
        <v>603</v>
      </c>
      <c r="C4006" t="s">
        <v>926</v>
      </c>
      <c r="D4006">
        <v>605</v>
      </c>
      <c r="E4006" t="s">
        <v>263</v>
      </c>
      <c r="F4006" t="s">
        <v>2320</v>
      </c>
      <c r="G4006" t="s">
        <v>2298</v>
      </c>
      <c r="H4006" t="s">
        <v>1336</v>
      </c>
      <c r="I4006" t="s">
        <v>1431</v>
      </c>
      <c r="J4006">
        <v>0.26950000000000002</v>
      </c>
    </row>
    <row r="4007" spans="1:10" hidden="1">
      <c r="A4007" t="s">
        <v>570</v>
      </c>
      <c r="B4007">
        <v>603</v>
      </c>
      <c r="C4007" t="s">
        <v>926</v>
      </c>
      <c r="D4007">
        <v>605</v>
      </c>
      <c r="E4007" t="s">
        <v>263</v>
      </c>
      <c r="F4007" t="s">
        <v>2322</v>
      </c>
      <c r="G4007" t="s">
        <v>2330</v>
      </c>
      <c r="H4007" t="s">
        <v>1431</v>
      </c>
      <c r="I4007" t="s">
        <v>1431</v>
      </c>
      <c r="J4007">
        <v>1</v>
      </c>
    </row>
    <row r="4008" spans="1:10" hidden="1">
      <c r="A4008" t="s">
        <v>570</v>
      </c>
      <c r="B4008">
        <v>603</v>
      </c>
      <c r="C4008" t="s">
        <v>926</v>
      </c>
      <c r="D4008">
        <v>605</v>
      </c>
      <c r="E4008" t="s">
        <v>263</v>
      </c>
      <c r="F4008" t="s">
        <v>2332</v>
      </c>
      <c r="G4008" t="s">
        <v>2333</v>
      </c>
      <c r="H4008" t="s">
        <v>1296</v>
      </c>
      <c r="I4008" t="s">
        <v>1431</v>
      </c>
      <c r="J4008">
        <v>0.41839999999999999</v>
      </c>
    </row>
    <row r="4009" spans="1:10" hidden="1">
      <c r="A4009" t="s">
        <v>570</v>
      </c>
      <c r="B4009">
        <v>603</v>
      </c>
      <c r="C4009" t="s">
        <v>926</v>
      </c>
      <c r="D4009">
        <v>605</v>
      </c>
      <c r="E4009" t="s">
        <v>263</v>
      </c>
      <c r="F4009" t="s">
        <v>2332</v>
      </c>
      <c r="G4009" t="s">
        <v>2334</v>
      </c>
      <c r="H4009" t="s">
        <v>1602</v>
      </c>
      <c r="I4009" t="s">
        <v>1431</v>
      </c>
      <c r="J4009">
        <v>0.58160000000000001</v>
      </c>
    </row>
    <row r="4010" spans="1:10" hidden="1">
      <c r="A4010" t="s">
        <v>570</v>
      </c>
      <c r="B4010">
        <v>1508</v>
      </c>
      <c r="C4010" t="s">
        <v>928</v>
      </c>
      <c r="D4010">
        <v>615</v>
      </c>
      <c r="E4010" t="s">
        <v>15</v>
      </c>
      <c r="F4010" t="s">
        <v>1243</v>
      </c>
      <c r="G4010" t="s">
        <v>1243</v>
      </c>
      <c r="H4010" t="s">
        <v>1289</v>
      </c>
      <c r="I4010" t="s">
        <v>1289</v>
      </c>
      <c r="J4010">
        <v>1</v>
      </c>
    </row>
    <row r="4011" spans="1:10" hidden="1">
      <c r="A4011" t="s">
        <v>570</v>
      </c>
      <c r="B4011">
        <v>1508</v>
      </c>
      <c r="C4011" t="s">
        <v>928</v>
      </c>
      <c r="D4011">
        <v>615</v>
      </c>
      <c r="E4011" t="s">
        <v>15</v>
      </c>
      <c r="F4011" t="s">
        <v>2311</v>
      </c>
      <c r="G4011" t="s">
        <v>2313</v>
      </c>
      <c r="H4011" t="s">
        <v>1377</v>
      </c>
      <c r="I4011" t="s">
        <v>1289</v>
      </c>
      <c r="J4011">
        <v>0.24859999999999999</v>
      </c>
    </row>
    <row r="4012" spans="1:10" hidden="1">
      <c r="A4012" t="s">
        <v>570</v>
      </c>
      <c r="B4012">
        <v>1508</v>
      </c>
      <c r="C4012" t="s">
        <v>928</v>
      </c>
      <c r="D4012">
        <v>615</v>
      </c>
      <c r="E4012" t="s">
        <v>15</v>
      </c>
      <c r="F4012" t="s">
        <v>2311</v>
      </c>
      <c r="G4012" t="s">
        <v>2314</v>
      </c>
      <c r="H4012" t="s">
        <v>1377</v>
      </c>
      <c r="I4012" t="s">
        <v>1289</v>
      </c>
      <c r="J4012">
        <v>0.24859999999999999</v>
      </c>
    </row>
    <row r="4013" spans="1:10" hidden="1">
      <c r="A4013" t="s">
        <v>570</v>
      </c>
      <c r="B4013">
        <v>1508</v>
      </c>
      <c r="C4013" t="s">
        <v>928</v>
      </c>
      <c r="D4013">
        <v>615</v>
      </c>
      <c r="E4013" t="s">
        <v>15</v>
      </c>
      <c r="F4013" t="s">
        <v>2311</v>
      </c>
      <c r="G4013" t="s">
        <v>2315</v>
      </c>
      <c r="H4013" t="s">
        <v>1324</v>
      </c>
      <c r="I4013" t="s">
        <v>1289</v>
      </c>
      <c r="J4013">
        <v>0.22539999999999999</v>
      </c>
    </row>
    <row r="4014" spans="1:10" hidden="1">
      <c r="A4014" t="s">
        <v>570</v>
      </c>
      <c r="B4014">
        <v>1508</v>
      </c>
      <c r="C4014" t="s">
        <v>928</v>
      </c>
      <c r="D4014">
        <v>615</v>
      </c>
      <c r="E4014" t="s">
        <v>15</v>
      </c>
      <c r="F4014" t="s">
        <v>2311</v>
      </c>
      <c r="G4014" t="s">
        <v>2316</v>
      </c>
      <c r="H4014" t="s">
        <v>1334</v>
      </c>
      <c r="I4014" t="s">
        <v>1289</v>
      </c>
      <c r="J4014">
        <v>0.27750000000000002</v>
      </c>
    </row>
    <row r="4015" spans="1:10" hidden="1">
      <c r="A4015" t="s">
        <v>570</v>
      </c>
      <c r="B4015">
        <v>1508</v>
      </c>
      <c r="C4015" t="s">
        <v>928</v>
      </c>
      <c r="D4015">
        <v>615</v>
      </c>
      <c r="E4015" t="s">
        <v>15</v>
      </c>
      <c r="F4015" t="s">
        <v>2320</v>
      </c>
      <c r="G4015" t="s">
        <v>2321</v>
      </c>
      <c r="H4015" t="s">
        <v>1472</v>
      </c>
      <c r="I4015" t="s">
        <v>1289</v>
      </c>
      <c r="J4015">
        <v>0.53180000000000005</v>
      </c>
    </row>
    <row r="4016" spans="1:10" hidden="1">
      <c r="A4016" t="s">
        <v>570</v>
      </c>
      <c r="B4016">
        <v>1508</v>
      </c>
      <c r="C4016" t="s">
        <v>928</v>
      </c>
      <c r="D4016">
        <v>615</v>
      </c>
      <c r="E4016" t="s">
        <v>15</v>
      </c>
      <c r="F4016" t="s">
        <v>2320</v>
      </c>
      <c r="G4016" t="s">
        <v>2338</v>
      </c>
      <c r="H4016" t="s">
        <v>1352</v>
      </c>
      <c r="I4016" t="s">
        <v>1289</v>
      </c>
      <c r="J4016">
        <v>4.0500000000000001E-2</v>
      </c>
    </row>
    <row r="4017" spans="1:10" hidden="1">
      <c r="A4017" t="s">
        <v>570</v>
      </c>
      <c r="B4017">
        <v>1508</v>
      </c>
      <c r="C4017" t="s">
        <v>928</v>
      </c>
      <c r="D4017">
        <v>615</v>
      </c>
      <c r="E4017" t="s">
        <v>15</v>
      </c>
      <c r="F4017" t="s">
        <v>2320</v>
      </c>
      <c r="G4017" t="s">
        <v>2298</v>
      </c>
      <c r="H4017" t="s">
        <v>1410</v>
      </c>
      <c r="I4017" t="s">
        <v>1289</v>
      </c>
      <c r="J4017">
        <v>0.185</v>
      </c>
    </row>
    <row r="4018" spans="1:10" hidden="1">
      <c r="A4018" t="s">
        <v>570</v>
      </c>
      <c r="B4018">
        <v>1508</v>
      </c>
      <c r="C4018" t="s">
        <v>928</v>
      </c>
      <c r="D4018">
        <v>615</v>
      </c>
      <c r="E4018" t="s">
        <v>15</v>
      </c>
      <c r="F4018" t="s">
        <v>2322</v>
      </c>
      <c r="G4018" t="s">
        <v>2325</v>
      </c>
      <c r="H4018" t="s">
        <v>2324</v>
      </c>
      <c r="I4018" t="s">
        <v>1289</v>
      </c>
      <c r="J4018">
        <v>5.7999999999999996E-3</v>
      </c>
    </row>
    <row r="4019" spans="1:10" hidden="1">
      <c r="A4019" t="s">
        <v>570</v>
      </c>
      <c r="B4019">
        <v>1508</v>
      </c>
      <c r="C4019" t="s">
        <v>928</v>
      </c>
      <c r="D4019">
        <v>615</v>
      </c>
      <c r="E4019" t="s">
        <v>15</v>
      </c>
      <c r="F4019" t="s">
        <v>2322</v>
      </c>
      <c r="G4019" t="s">
        <v>2327</v>
      </c>
      <c r="H4019" t="s">
        <v>2335</v>
      </c>
      <c r="I4019" t="s">
        <v>1289</v>
      </c>
      <c r="J4019">
        <v>2.3099999999999999E-2</v>
      </c>
    </row>
    <row r="4020" spans="1:10" hidden="1">
      <c r="A4020" t="s">
        <v>570</v>
      </c>
      <c r="B4020">
        <v>1508</v>
      </c>
      <c r="C4020" t="s">
        <v>928</v>
      </c>
      <c r="D4020">
        <v>615</v>
      </c>
      <c r="E4020" t="s">
        <v>15</v>
      </c>
      <c r="F4020" t="s">
        <v>2322</v>
      </c>
      <c r="G4020" t="s">
        <v>2328</v>
      </c>
      <c r="H4020" t="s">
        <v>2324</v>
      </c>
      <c r="I4020" t="s">
        <v>1289</v>
      </c>
      <c r="J4020">
        <v>5.7999999999999996E-3</v>
      </c>
    </row>
    <row r="4021" spans="1:10" hidden="1">
      <c r="A4021" t="s">
        <v>570</v>
      </c>
      <c r="B4021">
        <v>1508</v>
      </c>
      <c r="C4021" t="s">
        <v>928</v>
      </c>
      <c r="D4021">
        <v>615</v>
      </c>
      <c r="E4021" t="s">
        <v>15</v>
      </c>
      <c r="F4021" t="s">
        <v>2322</v>
      </c>
      <c r="G4021" t="s">
        <v>2330</v>
      </c>
      <c r="H4021" t="s">
        <v>1668</v>
      </c>
      <c r="I4021" t="s">
        <v>1289</v>
      </c>
      <c r="J4021">
        <v>0.96530000000000005</v>
      </c>
    </row>
    <row r="4022" spans="1:10" hidden="1">
      <c r="A4022" t="s">
        <v>570</v>
      </c>
      <c r="B4022">
        <v>1508</v>
      </c>
      <c r="C4022" t="s">
        <v>928</v>
      </c>
      <c r="D4022">
        <v>615</v>
      </c>
      <c r="E4022" t="s">
        <v>15</v>
      </c>
      <c r="F4022" t="s">
        <v>2332</v>
      </c>
      <c r="G4022" t="s">
        <v>2333</v>
      </c>
      <c r="H4022" t="s">
        <v>1265</v>
      </c>
      <c r="I4022" t="s">
        <v>1289</v>
      </c>
      <c r="J4022">
        <v>0.4798</v>
      </c>
    </row>
    <row r="4023" spans="1:10" hidden="1">
      <c r="A4023" t="s">
        <v>570</v>
      </c>
      <c r="B4023">
        <v>1508</v>
      </c>
      <c r="C4023" t="s">
        <v>928</v>
      </c>
      <c r="D4023">
        <v>615</v>
      </c>
      <c r="E4023" t="s">
        <v>15</v>
      </c>
      <c r="F4023" t="s">
        <v>2332</v>
      </c>
      <c r="G4023" t="s">
        <v>2334</v>
      </c>
      <c r="H4023" t="s">
        <v>1353</v>
      </c>
      <c r="I4023" t="s">
        <v>1289</v>
      </c>
      <c r="J4023">
        <v>0.5202</v>
      </c>
    </row>
    <row r="4024" spans="1:10" hidden="1">
      <c r="A4024" t="s">
        <v>570</v>
      </c>
      <c r="B4024">
        <v>1508</v>
      </c>
      <c r="C4024" t="s">
        <v>928</v>
      </c>
      <c r="D4024">
        <v>612</v>
      </c>
      <c r="E4024" t="s">
        <v>181</v>
      </c>
      <c r="F4024" t="s">
        <v>1243</v>
      </c>
      <c r="G4024" t="s">
        <v>1243</v>
      </c>
      <c r="H4024" t="s">
        <v>1332</v>
      </c>
      <c r="I4024" t="s">
        <v>1332</v>
      </c>
      <c r="J4024">
        <v>1</v>
      </c>
    </row>
    <row r="4025" spans="1:10" hidden="1">
      <c r="A4025" t="s">
        <v>570</v>
      </c>
      <c r="B4025">
        <v>1508</v>
      </c>
      <c r="C4025" t="s">
        <v>928</v>
      </c>
      <c r="D4025">
        <v>612</v>
      </c>
      <c r="E4025" t="s">
        <v>181</v>
      </c>
      <c r="F4025" t="s">
        <v>2311</v>
      </c>
      <c r="G4025" t="s">
        <v>2312</v>
      </c>
      <c r="H4025" t="s">
        <v>1549</v>
      </c>
      <c r="I4025" t="s">
        <v>1332</v>
      </c>
      <c r="J4025">
        <v>0.13370000000000001</v>
      </c>
    </row>
    <row r="4026" spans="1:10" hidden="1">
      <c r="A4026" t="s">
        <v>570</v>
      </c>
      <c r="B4026">
        <v>1508</v>
      </c>
      <c r="C4026" t="s">
        <v>928</v>
      </c>
      <c r="D4026">
        <v>612</v>
      </c>
      <c r="E4026" t="s">
        <v>181</v>
      </c>
      <c r="F4026" t="s">
        <v>2311</v>
      </c>
      <c r="G4026" t="s">
        <v>2313</v>
      </c>
      <c r="H4026" t="s">
        <v>1290</v>
      </c>
      <c r="I4026" t="s">
        <v>1332</v>
      </c>
      <c r="J4026">
        <v>0.13950000000000001</v>
      </c>
    </row>
    <row r="4027" spans="1:10" hidden="1">
      <c r="A4027" t="s">
        <v>570</v>
      </c>
      <c r="B4027">
        <v>1508</v>
      </c>
      <c r="C4027" t="s">
        <v>928</v>
      </c>
      <c r="D4027">
        <v>612</v>
      </c>
      <c r="E4027" t="s">
        <v>181</v>
      </c>
      <c r="F4027" t="s">
        <v>2311</v>
      </c>
      <c r="G4027" t="s">
        <v>2314</v>
      </c>
      <c r="H4027" t="s">
        <v>1410</v>
      </c>
      <c r="I4027" t="s">
        <v>1332</v>
      </c>
      <c r="J4027">
        <v>0.186</v>
      </c>
    </row>
    <row r="4028" spans="1:10" hidden="1">
      <c r="A4028" t="s">
        <v>570</v>
      </c>
      <c r="B4028">
        <v>1508</v>
      </c>
      <c r="C4028" t="s">
        <v>928</v>
      </c>
      <c r="D4028">
        <v>612</v>
      </c>
      <c r="E4028" t="s">
        <v>181</v>
      </c>
      <c r="F4028" t="s">
        <v>2311</v>
      </c>
      <c r="G4028" t="s">
        <v>2315</v>
      </c>
      <c r="H4028" t="s">
        <v>1399</v>
      </c>
      <c r="I4028" t="s">
        <v>1332</v>
      </c>
      <c r="J4028">
        <v>0.1802</v>
      </c>
    </row>
    <row r="4029" spans="1:10" hidden="1">
      <c r="A4029" t="s">
        <v>570</v>
      </c>
      <c r="B4029">
        <v>1508</v>
      </c>
      <c r="C4029" t="s">
        <v>928</v>
      </c>
      <c r="D4029">
        <v>612</v>
      </c>
      <c r="E4029" t="s">
        <v>181</v>
      </c>
      <c r="F4029" t="s">
        <v>2311</v>
      </c>
      <c r="G4029" t="s">
        <v>2316</v>
      </c>
      <c r="H4029" t="s">
        <v>1246</v>
      </c>
      <c r="I4029" t="s">
        <v>1332</v>
      </c>
      <c r="J4029">
        <v>0.1628</v>
      </c>
    </row>
    <row r="4030" spans="1:10" hidden="1">
      <c r="A4030" t="s">
        <v>570</v>
      </c>
      <c r="B4030">
        <v>1508</v>
      </c>
      <c r="C4030" t="s">
        <v>928</v>
      </c>
      <c r="D4030">
        <v>612</v>
      </c>
      <c r="E4030" t="s">
        <v>181</v>
      </c>
      <c r="F4030" t="s">
        <v>2311</v>
      </c>
      <c r="G4030" t="s">
        <v>2318</v>
      </c>
      <c r="H4030" t="s">
        <v>1417</v>
      </c>
      <c r="I4030" t="s">
        <v>1332</v>
      </c>
      <c r="J4030">
        <v>0.1221</v>
      </c>
    </row>
    <row r="4031" spans="1:10" hidden="1">
      <c r="A4031" t="s">
        <v>570</v>
      </c>
      <c r="B4031">
        <v>1508</v>
      </c>
      <c r="C4031" t="s">
        <v>928</v>
      </c>
      <c r="D4031">
        <v>612</v>
      </c>
      <c r="E4031" t="s">
        <v>181</v>
      </c>
      <c r="F4031" t="s">
        <v>2311</v>
      </c>
      <c r="G4031" t="s">
        <v>2319</v>
      </c>
      <c r="H4031" t="s">
        <v>1257</v>
      </c>
      <c r="I4031" t="s">
        <v>1332</v>
      </c>
      <c r="J4031">
        <v>7.5600000000000001E-2</v>
      </c>
    </row>
    <row r="4032" spans="1:10" hidden="1">
      <c r="A4032" t="s">
        <v>570</v>
      </c>
      <c r="B4032">
        <v>1508</v>
      </c>
      <c r="C4032" t="s">
        <v>928</v>
      </c>
      <c r="D4032">
        <v>612</v>
      </c>
      <c r="E4032" t="s">
        <v>181</v>
      </c>
      <c r="F4032" t="s">
        <v>2320</v>
      </c>
      <c r="G4032" t="s">
        <v>2321</v>
      </c>
      <c r="H4032" t="s">
        <v>1364</v>
      </c>
      <c r="I4032" t="s">
        <v>1332</v>
      </c>
      <c r="J4032">
        <v>0.58720000000000006</v>
      </c>
    </row>
    <row r="4033" spans="1:10" hidden="1">
      <c r="A4033" t="s">
        <v>570</v>
      </c>
      <c r="B4033">
        <v>1508</v>
      </c>
      <c r="C4033" t="s">
        <v>928</v>
      </c>
      <c r="D4033">
        <v>612</v>
      </c>
      <c r="E4033" t="s">
        <v>181</v>
      </c>
      <c r="F4033" t="s">
        <v>2320</v>
      </c>
      <c r="G4033" t="s">
        <v>2338</v>
      </c>
      <c r="H4033" t="s">
        <v>1250</v>
      </c>
      <c r="I4033" t="s">
        <v>1332</v>
      </c>
      <c r="J4033">
        <v>5.8099999999999999E-2</v>
      </c>
    </row>
    <row r="4034" spans="1:10" hidden="1">
      <c r="A4034" t="s">
        <v>570</v>
      </c>
      <c r="B4034">
        <v>1508</v>
      </c>
      <c r="C4034" t="s">
        <v>928</v>
      </c>
      <c r="D4034">
        <v>612</v>
      </c>
      <c r="E4034" t="s">
        <v>181</v>
      </c>
      <c r="F4034" t="s">
        <v>2320</v>
      </c>
      <c r="G4034" t="s">
        <v>2340</v>
      </c>
      <c r="H4034" t="s">
        <v>1312</v>
      </c>
      <c r="I4034" t="s">
        <v>1332</v>
      </c>
      <c r="J4034">
        <v>2.9100000000000001E-2</v>
      </c>
    </row>
    <row r="4035" spans="1:10" hidden="1">
      <c r="A4035" t="s">
        <v>570</v>
      </c>
      <c r="B4035">
        <v>1508</v>
      </c>
      <c r="C4035" t="s">
        <v>928</v>
      </c>
      <c r="D4035">
        <v>612</v>
      </c>
      <c r="E4035" t="s">
        <v>181</v>
      </c>
      <c r="F4035" t="s">
        <v>2320</v>
      </c>
      <c r="G4035" t="s">
        <v>2298</v>
      </c>
      <c r="H4035" t="s">
        <v>1244</v>
      </c>
      <c r="I4035" t="s">
        <v>1332</v>
      </c>
      <c r="J4035">
        <v>0.20349999999999999</v>
      </c>
    </row>
    <row r="4036" spans="1:10" hidden="1">
      <c r="A4036" t="s">
        <v>570</v>
      </c>
      <c r="B4036">
        <v>1508</v>
      </c>
      <c r="C4036" t="s">
        <v>928</v>
      </c>
      <c r="D4036">
        <v>612</v>
      </c>
      <c r="E4036" t="s">
        <v>181</v>
      </c>
      <c r="F4036" t="s">
        <v>2322</v>
      </c>
      <c r="G4036" t="s">
        <v>2323</v>
      </c>
      <c r="H4036" t="s">
        <v>2324</v>
      </c>
      <c r="I4036" t="s">
        <v>1332</v>
      </c>
      <c r="J4036">
        <v>5.7999999999999996E-3</v>
      </c>
    </row>
    <row r="4037" spans="1:10" hidden="1">
      <c r="A4037" t="s">
        <v>570</v>
      </c>
      <c r="B4037">
        <v>1508</v>
      </c>
      <c r="C4037" t="s">
        <v>928</v>
      </c>
      <c r="D4037">
        <v>612</v>
      </c>
      <c r="E4037" t="s">
        <v>181</v>
      </c>
      <c r="F4037" t="s">
        <v>2322</v>
      </c>
      <c r="G4037" t="s">
        <v>2326</v>
      </c>
      <c r="H4037" t="s">
        <v>2344</v>
      </c>
      <c r="I4037" t="s">
        <v>1332</v>
      </c>
      <c r="J4037">
        <v>1.1599999999999999E-2</v>
      </c>
    </row>
    <row r="4038" spans="1:10" hidden="1">
      <c r="A4038" t="s">
        <v>570</v>
      </c>
      <c r="B4038">
        <v>1508</v>
      </c>
      <c r="C4038" t="s">
        <v>928</v>
      </c>
      <c r="D4038">
        <v>612</v>
      </c>
      <c r="E4038" t="s">
        <v>181</v>
      </c>
      <c r="F4038" t="s">
        <v>2322</v>
      </c>
      <c r="G4038" t="s">
        <v>2327</v>
      </c>
      <c r="H4038" t="s">
        <v>2344</v>
      </c>
      <c r="I4038" t="s">
        <v>1332</v>
      </c>
      <c r="J4038">
        <v>1.1599999999999999E-2</v>
      </c>
    </row>
    <row r="4039" spans="1:10" hidden="1">
      <c r="A4039" t="s">
        <v>570</v>
      </c>
      <c r="B4039">
        <v>1508</v>
      </c>
      <c r="C4039" t="s">
        <v>928</v>
      </c>
      <c r="D4039">
        <v>612</v>
      </c>
      <c r="E4039" t="s">
        <v>181</v>
      </c>
      <c r="F4039" t="s">
        <v>2322</v>
      </c>
      <c r="G4039" t="s">
        <v>2352</v>
      </c>
      <c r="H4039" t="s">
        <v>2324</v>
      </c>
      <c r="I4039" t="s">
        <v>1332</v>
      </c>
      <c r="J4039">
        <v>5.7999999999999996E-3</v>
      </c>
    </row>
    <row r="4040" spans="1:10" hidden="1">
      <c r="A4040" t="s">
        <v>570</v>
      </c>
      <c r="B4040">
        <v>1508</v>
      </c>
      <c r="C4040" t="s">
        <v>928</v>
      </c>
      <c r="D4040">
        <v>612</v>
      </c>
      <c r="E4040" t="s">
        <v>181</v>
      </c>
      <c r="F4040" t="s">
        <v>2322</v>
      </c>
      <c r="G4040" t="s">
        <v>2328</v>
      </c>
      <c r="H4040" t="s">
        <v>2335</v>
      </c>
      <c r="I4040" t="s">
        <v>1332</v>
      </c>
      <c r="J4040">
        <v>2.3300000000000001E-2</v>
      </c>
    </row>
    <row r="4041" spans="1:10" hidden="1">
      <c r="A4041" t="s">
        <v>570</v>
      </c>
      <c r="B4041">
        <v>1508</v>
      </c>
      <c r="C4041" t="s">
        <v>928</v>
      </c>
      <c r="D4041">
        <v>612</v>
      </c>
      <c r="E4041" t="s">
        <v>181</v>
      </c>
      <c r="F4041" t="s">
        <v>2322</v>
      </c>
      <c r="G4041" t="s">
        <v>2330</v>
      </c>
      <c r="H4041" t="s">
        <v>1388</v>
      </c>
      <c r="I4041" t="s">
        <v>1332</v>
      </c>
      <c r="J4041">
        <v>0.94189999999999996</v>
      </c>
    </row>
    <row r="4042" spans="1:10" hidden="1">
      <c r="A4042" t="s">
        <v>570</v>
      </c>
      <c r="B4042">
        <v>1508</v>
      </c>
      <c r="C4042" t="s">
        <v>928</v>
      </c>
      <c r="D4042">
        <v>612</v>
      </c>
      <c r="E4042" t="s">
        <v>181</v>
      </c>
      <c r="F4042" t="s">
        <v>2332</v>
      </c>
      <c r="G4042" t="s">
        <v>2333</v>
      </c>
      <c r="H4042" t="s">
        <v>1408</v>
      </c>
      <c r="I4042" t="s">
        <v>1332</v>
      </c>
      <c r="J4042">
        <v>0.45350000000000001</v>
      </c>
    </row>
    <row r="4043" spans="1:10" hidden="1">
      <c r="A4043" t="s">
        <v>570</v>
      </c>
      <c r="B4043">
        <v>1508</v>
      </c>
      <c r="C4043" t="s">
        <v>928</v>
      </c>
      <c r="D4043">
        <v>612</v>
      </c>
      <c r="E4043" t="s">
        <v>181</v>
      </c>
      <c r="F4043" t="s">
        <v>2332</v>
      </c>
      <c r="G4043" t="s">
        <v>2334</v>
      </c>
      <c r="H4043" t="s">
        <v>1342</v>
      </c>
      <c r="I4043" t="s">
        <v>1332</v>
      </c>
      <c r="J4043">
        <v>0.54649999999999999</v>
      </c>
    </row>
    <row r="4044" spans="1:10" hidden="1">
      <c r="A4044" t="s">
        <v>570</v>
      </c>
      <c r="B4044">
        <v>1508</v>
      </c>
      <c r="C4044" t="s">
        <v>928</v>
      </c>
      <c r="D4044">
        <v>610</v>
      </c>
      <c r="E4044" t="s">
        <v>203</v>
      </c>
      <c r="F4044" t="s">
        <v>1243</v>
      </c>
      <c r="G4044" t="s">
        <v>1243</v>
      </c>
      <c r="H4044" t="s">
        <v>1500</v>
      </c>
      <c r="I4044" t="s">
        <v>1500</v>
      </c>
      <c r="J4044">
        <v>1</v>
      </c>
    </row>
    <row r="4045" spans="1:10" hidden="1">
      <c r="A4045" t="s">
        <v>570</v>
      </c>
      <c r="B4045">
        <v>1508</v>
      </c>
      <c r="C4045" t="s">
        <v>928</v>
      </c>
      <c r="D4045">
        <v>610</v>
      </c>
      <c r="E4045" t="s">
        <v>203</v>
      </c>
      <c r="F4045" t="s">
        <v>2311</v>
      </c>
      <c r="G4045" t="s">
        <v>2314</v>
      </c>
      <c r="H4045" t="s">
        <v>1340</v>
      </c>
      <c r="I4045" t="s">
        <v>1500</v>
      </c>
      <c r="J4045">
        <v>0.33579999999999999</v>
      </c>
    </row>
    <row r="4046" spans="1:10" hidden="1">
      <c r="A4046" t="s">
        <v>570</v>
      </c>
      <c r="B4046">
        <v>1508</v>
      </c>
      <c r="C4046" t="s">
        <v>928</v>
      </c>
      <c r="D4046">
        <v>610</v>
      </c>
      <c r="E4046" t="s">
        <v>203</v>
      </c>
      <c r="F4046" t="s">
        <v>2311</v>
      </c>
      <c r="G4046" t="s">
        <v>2315</v>
      </c>
      <c r="H4046" t="s">
        <v>1342</v>
      </c>
      <c r="I4046" t="s">
        <v>1500</v>
      </c>
      <c r="J4046">
        <v>0.35470000000000002</v>
      </c>
    </row>
    <row r="4047" spans="1:10" hidden="1">
      <c r="A4047" t="s">
        <v>570</v>
      </c>
      <c r="B4047">
        <v>1508</v>
      </c>
      <c r="C4047" t="s">
        <v>928</v>
      </c>
      <c r="D4047">
        <v>610</v>
      </c>
      <c r="E4047" t="s">
        <v>203</v>
      </c>
      <c r="F4047" t="s">
        <v>2311</v>
      </c>
      <c r="G4047" t="s">
        <v>2316</v>
      </c>
      <c r="H4047" t="s">
        <v>1602</v>
      </c>
      <c r="I4047" t="s">
        <v>1500</v>
      </c>
      <c r="J4047">
        <v>0.30940000000000001</v>
      </c>
    </row>
    <row r="4048" spans="1:10" hidden="1">
      <c r="A4048" t="s">
        <v>570</v>
      </c>
      <c r="B4048">
        <v>1508</v>
      </c>
      <c r="C4048" t="s">
        <v>928</v>
      </c>
      <c r="D4048">
        <v>610</v>
      </c>
      <c r="E4048" t="s">
        <v>203</v>
      </c>
      <c r="F4048" t="s">
        <v>2320</v>
      </c>
      <c r="G4048" t="s">
        <v>2321</v>
      </c>
      <c r="H4048" t="s">
        <v>1529</v>
      </c>
      <c r="I4048" t="s">
        <v>1500</v>
      </c>
      <c r="J4048">
        <v>0.59619999999999995</v>
      </c>
    </row>
    <row r="4049" spans="1:10" hidden="1">
      <c r="A4049" t="s">
        <v>570</v>
      </c>
      <c r="B4049">
        <v>1508</v>
      </c>
      <c r="C4049" t="s">
        <v>928</v>
      </c>
      <c r="D4049">
        <v>610</v>
      </c>
      <c r="E4049" t="s">
        <v>203</v>
      </c>
      <c r="F4049" t="s">
        <v>2320</v>
      </c>
      <c r="G4049" t="s">
        <v>2340</v>
      </c>
      <c r="H4049" t="s">
        <v>1248</v>
      </c>
      <c r="I4049" t="s">
        <v>1500</v>
      </c>
      <c r="J4049">
        <v>2.2599999999999999E-2</v>
      </c>
    </row>
    <row r="4050" spans="1:10" hidden="1">
      <c r="A4050" t="s">
        <v>570</v>
      </c>
      <c r="B4050">
        <v>1508</v>
      </c>
      <c r="C4050" t="s">
        <v>928</v>
      </c>
      <c r="D4050">
        <v>610</v>
      </c>
      <c r="E4050" t="s">
        <v>203</v>
      </c>
      <c r="F4050" t="s">
        <v>2320</v>
      </c>
      <c r="G4050" t="s">
        <v>2298</v>
      </c>
      <c r="H4050" t="s">
        <v>1510</v>
      </c>
      <c r="I4050" t="s">
        <v>1500</v>
      </c>
      <c r="J4050">
        <v>0.22639999999999999</v>
      </c>
    </row>
    <row r="4051" spans="1:10" hidden="1">
      <c r="A4051" t="s">
        <v>570</v>
      </c>
      <c r="B4051">
        <v>1508</v>
      </c>
      <c r="C4051" t="s">
        <v>928</v>
      </c>
      <c r="D4051">
        <v>610</v>
      </c>
      <c r="E4051" t="s">
        <v>203</v>
      </c>
      <c r="F4051" t="s">
        <v>2322</v>
      </c>
      <c r="G4051" t="s">
        <v>2325</v>
      </c>
      <c r="H4051" t="s">
        <v>2344</v>
      </c>
      <c r="I4051" t="s">
        <v>1500</v>
      </c>
      <c r="J4051">
        <v>7.4999999999999997E-3</v>
      </c>
    </row>
    <row r="4052" spans="1:10" hidden="1">
      <c r="A4052" t="s">
        <v>570</v>
      </c>
      <c r="B4052">
        <v>1508</v>
      </c>
      <c r="C4052" t="s">
        <v>928</v>
      </c>
      <c r="D4052">
        <v>610</v>
      </c>
      <c r="E4052" t="s">
        <v>203</v>
      </c>
      <c r="F4052" t="s">
        <v>2322</v>
      </c>
      <c r="G4052" t="s">
        <v>2326</v>
      </c>
      <c r="H4052" t="s">
        <v>2344</v>
      </c>
      <c r="I4052" t="s">
        <v>1500</v>
      </c>
      <c r="J4052">
        <v>7.4999999999999997E-3</v>
      </c>
    </row>
    <row r="4053" spans="1:10" hidden="1">
      <c r="A4053" t="s">
        <v>570</v>
      </c>
      <c r="B4053">
        <v>1508</v>
      </c>
      <c r="C4053" t="s">
        <v>928</v>
      </c>
      <c r="D4053">
        <v>610</v>
      </c>
      <c r="E4053" t="s">
        <v>203</v>
      </c>
      <c r="F4053" t="s">
        <v>2322</v>
      </c>
      <c r="G4053" t="s">
        <v>2327</v>
      </c>
      <c r="H4053" t="s">
        <v>2335</v>
      </c>
      <c r="I4053" t="s">
        <v>1500</v>
      </c>
      <c r="J4053">
        <v>1.5100000000000001E-2</v>
      </c>
    </row>
    <row r="4054" spans="1:10" hidden="1">
      <c r="A4054" t="s">
        <v>570</v>
      </c>
      <c r="B4054">
        <v>1508</v>
      </c>
      <c r="C4054" t="s">
        <v>928</v>
      </c>
      <c r="D4054">
        <v>610</v>
      </c>
      <c r="E4054" t="s">
        <v>203</v>
      </c>
      <c r="F4054" t="s">
        <v>2322</v>
      </c>
      <c r="G4054" t="s">
        <v>2328</v>
      </c>
      <c r="H4054" t="s">
        <v>1312</v>
      </c>
      <c r="I4054" t="s">
        <v>1500</v>
      </c>
      <c r="J4054">
        <v>1.89E-2</v>
      </c>
    </row>
    <row r="4055" spans="1:10" hidden="1">
      <c r="A4055" t="s">
        <v>570</v>
      </c>
      <c r="B4055">
        <v>1508</v>
      </c>
      <c r="C4055" t="s">
        <v>928</v>
      </c>
      <c r="D4055">
        <v>610</v>
      </c>
      <c r="E4055" t="s">
        <v>203</v>
      </c>
      <c r="F4055" t="s">
        <v>2322</v>
      </c>
      <c r="G4055" t="s">
        <v>2330</v>
      </c>
      <c r="H4055" t="s">
        <v>2349</v>
      </c>
      <c r="I4055" t="s">
        <v>1500</v>
      </c>
      <c r="J4055">
        <v>0.95089999999999997</v>
      </c>
    </row>
    <row r="4056" spans="1:10" hidden="1">
      <c r="A4056" t="s">
        <v>570</v>
      </c>
      <c r="B4056">
        <v>1508</v>
      </c>
      <c r="C4056" t="s">
        <v>928</v>
      </c>
      <c r="D4056">
        <v>610</v>
      </c>
      <c r="E4056" t="s">
        <v>203</v>
      </c>
      <c r="F4056" t="s">
        <v>2332</v>
      </c>
      <c r="G4056" t="s">
        <v>2333</v>
      </c>
      <c r="H4056" t="s">
        <v>1493</v>
      </c>
      <c r="I4056" t="s">
        <v>1500</v>
      </c>
      <c r="J4056">
        <v>0.46039999999999998</v>
      </c>
    </row>
    <row r="4057" spans="1:10" hidden="1">
      <c r="A4057" t="s">
        <v>570</v>
      </c>
      <c r="B4057">
        <v>1508</v>
      </c>
      <c r="C4057" t="s">
        <v>928</v>
      </c>
      <c r="D4057">
        <v>610</v>
      </c>
      <c r="E4057" t="s">
        <v>203</v>
      </c>
      <c r="F4057" t="s">
        <v>2332</v>
      </c>
      <c r="G4057" t="s">
        <v>2334</v>
      </c>
      <c r="H4057" t="s">
        <v>1607</v>
      </c>
      <c r="I4057" t="s">
        <v>1500</v>
      </c>
      <c r="J4057">
        <v>0.53959999999999997</v>
      </c>
    </row>
    <row r="4058" spans="1:10" hidden="1">
      <c r="A4058" t="s">
        <v>570</v>
      </c>
      <c r="B4058">
        <v>1508</v>
      </c>
      <c r="C4058" t="s">
        <v>928</v>
      </c>
      <c r="D4058">
        <v>614</v>
      </c>
      <c r="E4058" t="s">
        <v>404</v>
      </c>
      <c r="F4058" t="s">
        <v>1243</v>
      </c>
      <c r="G4058" t="s">
        <v>1243</v>
      </c>
      <c r="H4058" t="s">
        <v>1364</v>
      </c>
      <c r="I4058" t="s">
        <v>1364</v>
      </c>
      <c r="J4058">
        <v>1</v>
      </c>
    </row>
    <row r="4059" spans="1:10" hidden="1">
      <c r="A4059" t="s">
        <v>570</v>
      </c>
      <c r="B4059">
        <v>1508</v>
      </c>
      <c r="C4059" t="s">
        <v>928</v>
      </c>
      <c r="D4059">
        <v>614</v>
      </c>
      <c r="E4059" t="s">
        <v>404</v>
      </c>
      <c r="F4059" t="s">
        <v>2311</v>
      </c>
      <c r="G4059" t="s">
        <v>2312</v>
      </c>
      <c r="H4059" t="s">
        <v>1281</v>
      </c>
      <c r="I4059" t="s">
        <v>1364</v>
      </c>
      <c r="J4059">
        <v>0.40589999999999998</v>
      </c>
    </row>
    <row r="4060" spans="1:10" hidden="1">
      <c r="A4060" t="s">
        <v>570</v>
      </c>
      <c r="B4060">
        <v>1508</v>
      </c>
      <c r="C4060" t="s">
        <v>928</v>
      </c>
      <c r="D4060">
        <v>614</v>
      </c>
      <c r="E4060" t="s">
        <v>404</v>
      </c>
      <c r="F4060" t="s">
        <v>2311</v>
      </c>
      <c r="G4060" t="s">
        <v>2318</v>
      </c>
      <c r="H4060" t="s">
        <v>1336</v>
      </c>
      <c r="I4060" t="s">
        <v>1364</v>
      </c>
      <c r="J4060">
        <v>0.37619999999999998</v>
      </c>
    </row>
    <row r="4061" spans="1:10" hidden="1">
      <c r="A4061" t="s">
        <v>570</v>
      </c>
      <c r="B4061">
        <v>1508</v>
      </c>
      <c r="C4061" t="s">
        <v>928</v>
      </c>
      <c r="D4061">
        <v>614</v>
      </c>
      <c r="E4061" t="s">
        <v>404</v>
      </c>
      <c r="F4061" t="s">
        <v>2311</v>
      </c>
      <c r="G4061" t="s">
        <v>2319</v>
      </c>
      <c r="H4061" t="s">
        <v>1261</v>
      </c>
      <c r="I4061" t="s">
        <v>1364</v>
      </c>
      <c r="J4061">
        <v>0.21779999999999999</v>
      </c>
    </row>
    <row r="4062" spans="1:10" hidden="1">
      <c r="A4062" t="s">
        <v>570</v>
      </c>
      <c r="B4062">
        <v>1508</v>
      </c>
      <c r="C4062" t="s">
        <v>928</v>
      </c>
      <c r="D4062">
        <v>614</v>
      </c>
      <c r="E4062" t="s">
        <v>404</v>
      </c>
      <c r="F4062" t="s">
        <v>2320</v>
      </c>
      <c r="G4062" t="s">
        <v>2321</v>
      </c>
      <c r="H4062" t="s">
        <v>1351</v>
      </c>
      <c r="I4062" t="s">
        <v>1364</v>
      </c>
      <c r="J4062">
        <v>0.46529999999999999</v>
      </c>
    </row>
    <row r="4063" spans="1:10" hidden="1">
      <c r="A4063" t="s">
        <v>570</v>
      </c>
      <c r="B4063">
        <v>1508</v>
      </c>
      <c r="C4063" t="s">
        <v>928</v>
      </c>
      <c r="D4063">
        <v>614</v>
      </c>
      <c r="E4063" t="s">
        <v>404</v>
      </c>
      <c r="F4063" t="s">
        <v>2320</v>
      </c>
      <c r="G4063" t="s">
        <v>2298</v>
      </c>
      <c r="H4063" t="s">
        <v>1252</v>
      </c>
      <c r="I4063" t="s">
        <v>1364</v>
      </c>
      <c r="J4063">
        <v>8.9099999999999999E-2</v>
      </c>
    </row>
    <row r="4064" spans="1:10" hidden="1">
      <c r="A4064" t="s">
        <v>570</v>
      </c>
      <c r="B4064">
        <v>1508</v>
      </c>
      <c r="C4064" t="s">
        <v>928</v>
      </c>
      <c r="D4064">
        <v>614</v>
      </c>
      <c r="E4064" t="s">
        <v>404</v>
      </c>
      <c r="F4064" t="s">
        <v>2322</v>
      </c>
      <c r="G4064" t="s">
        <v>2327</v>
      </c>
      <c r="H4064" t="s">
        <v>2335</v>
      </c>
      <c r="I4064" t="s">
        <v>1364</v>
      </c>
      <c r="J4064">
        <v>3.9600000000000003E-2</v>
      </c>
    </row>
    <row r="4065" spans="1:10" hidden="1">
      <c r="A4065" t="s">
        <v>570</v>
      </c>
      <c r="B4065">
        <v>1508</v>
      </c>
      <c r="C4065" t="s">
        <v>928</v>
      </c>
      <c r="D4065">
        <v>614</v>
      </c>
      <c r="E4065" t="s">
        <v>404</v>
      </c>
      <c r="F4065" t="s">
        <v>2322</v>
      </c>
      <c r="G4065" t="s">
        <v>2328</v>
      </c>
      <c r="H4065" t="s">
        <v>2344</v>
      </c>
      <c r="I4065" t="s">
        <v>1364</v>
      </c>
      <c r="J4065">
        <v>1.9800000000000002E-2</v>
      </c>
    </row>
    <row r="4066" spans="1:10" hidden="1">
      <c r="A4066" t="s">
        <v>570</v>
      </c>
      <c r="B4066">
        <v>1508</v>
      </c>
      <c r="C4066" t="s">
        <v>928</v>
      </c>
      <c r="D4066">
        <v>614</v>
      </c>
      <c r="E4066" t="s">
        <v>404</v>
      </c>
      <c r="F4066" t="s">
        <v>2322</v>
      </c>
      <c r="G4066" t="s">
        <v>2330</v>
      </c>
      <c r="H4066" t="s">
        <v>1375</v>
      </c>
      <c r="I4066" t="s">
        <v>1364</v>
      </c>
      <c r="J4066">
        <v>0.94059999999999999</v>
      </c>
    </row>
    <row r="4067" spans="1:10" hidden="1">
      <c r="A4067" t="s">
        <v>570</v>
      </c>
      <c r="B4067">
        <v>1508</v>
      </c>
      <c r="C4067" t="s">
        <v>928</v>
      </c>
      <c r="D4067">
        <v>614</v>
      </c>
      <c r="E4067" t="s">
        <v>404</v>
      </c>
      <c r="F4067" t="s">
        <v>2332</v>
      </c>
      <c r="G4067" t="s">
        <v>2333</v>
      </c>
      <c r="H4067" t="s">
        <v>1351</v>
      </c>
      <c r="I4067" t="s">
        <v>1364</v>
      </c>
      <c r="J4067">
        <v>0.46529999999999999</v>
      </c>
    </row>
    <row r="4068" spans="1:10" hidden="1">
      <c r="A4068" t="s">
        <v>570</v>
      </c>
      <c r="B4068">
        <v>1508</v>
      </c>
      <c r="C4068" t="s">
        <v>928</v>
      </c>
      <c r="D4068">
        <v>614</v>
      </c>
      <c r="E4068" t="s">
        <v>404</v>
      </c>
      <c r="F4068" t="s">
        <v>2332</v>
      </c>
      <c r="G4068" t="s">
        <v>2334</v>
      </c>
      <c r="H4068" t="s">
        <v>1308</v>
      </c>
      <c r="I4068" t="s">
        <v>1364</v>
      </c>
      <c r="J4068">
        <v>0.53469999999999995</v>
      </c>
    </row>
    <row r="4069" spans="1:10" hidden="1">
      <c r="A4069" t="s">
        <v>570</v>
      </c>
      <c r="B4069">
        <v>1508</v>
      </c>
      <c r="C4069" t="s">
        <v>928</v>
      </c>
      <c r="D4069">
        <v>609</v>
      </c>
      <c r="E4069" t="s">
        <v>133</v>
      </c>
      <c r="F4069" t="s">
        <v>1243</v>
      </c>
      <c r="G4069" t="s">
        <v>1243</v>
      </c>
      <c r="H4069" t="s">
        <v>1330</v>
      </c>
      <c r="I4069" t="s">
        <v>1330</v>
      </c>
      <c r="J4069">
        <v>1</v>
      </c>
    </row>
    <row r="4070" spans="1:10" hidden="1">
      <c r="A4070" t="s">
        <v>570</v>
      </c>
      <c r="B4070">
        <v>1508</v>
      </c>
      <c r="C4070" t="s">
        <v>928</v>
      </c>
      <c r="D4070">
        <v>609</v>
      </c>
      <c r="E4070" t="s">
        <v>133</v>
      </c>
      <c r="F4070" t="s">
        <v>2311</v>
      </c>
      <c r="G4070" t="s">
        <v>2343</v>
      </c>
      <c r="H4070" t="s">
        <v>1388</v>
      </c>
      <c r="I4070" t="s">
        <v>1330</v>
      </c>
      <c r="J4070">
        <v>0.2389</v>
      </c>
    </row>
    <row r="4071" spans="1:10" hidden="1">
      <c r="A4071" t="s">
        <v>570</v>
      </c>
      <c r="B4071">
        <v>1508</v>
      </c>
      <c r="C4071" t="s">
        <v>928</v>
      </c>
      <c r="D4071">
        <v>609</v>
      </c>
      <c r="E4071" t="s">
        <v>133</v>
      </c>
      <c r="F4071" t="s">
        <v>2311</v>
      </c>
      <c r="G4071" t="s">
        <v>1250</v>
      </c>
      <c r="H4071" t="s">
        <v>1481</v>
      </c>
      <c r="I4071" t="s">
        <v>1330</v>
      </c>
      <c r="J4071">
        <v>0.2596</v>
      </c>
    </row>
    <row r="4072" spans="1:10" hidden="1">
      <c r="A4072" t="s">
        <v>570</v>
      </c>
      <c r="B4072">
        <v>1508</v>
      </c>
      <c r="C4072" t="s">
        <v>928</v>
      </c>
      <c r="D4072">
        <v>609</v>
      </c>
      <c r="E4072" t="s">
        <v>133</v>
      </c>
      <c r="F4072" t="s">
        <v>2311</v>
      </c>
      <c r="G4072" t="s">
        <v>1401</v>
      </c>
      <c r="H4072" t="s">
        <v>1368</v>
      </c>
      <c r="I4072" t="s">
        <v>1330</v>
      </c>
      <c r="J4072">
        <v>0.26400000000000001</v>
      </c>
    </row>
    <row r="4073" spans="1:10" hidden="1">
      <c r="A4073" t="s">
        <v>570</v>
      </c>
      <c r="B4073">
        <v>1508</v>
      </c>
      <c r="C4073" t="s">
        <v>928</v>
      </c>
      <c r="D4073">
        <v>609</v>
      </c>
      <c r="E4073" t="s">
        <v>133</v>
      </c>
      <c r="F4073" t="s">
        <v>2311</v>
      </c>
      <c r="G4073" t="s">
        <v>1357</v>
      </c>
      <c r="H4073" t="s">
        <v>1442</v>
      </c>
      <c r="I4073" t="s">
        <v>1330</v>
      </c>
      <c r="J4073">
        <v>0.23749999999999999</v>
      </c>
    </row>
    <row r="4074" spans="1:10" hidden="1">
      <c r="A4074" t="s">
        <v>570</v>
      </c>
      <c r="B4074">
        <v>1508</v>
      </c>
      <c r="C4074" t="s">
        <v>928</v>
      </c>
      <c r="D4074">
        <v>609</v>
      </c>
      <c r="E4074" t="s">
        <v>133</v>
      </c>
      <c r="F4074" t="s">
        <v>2320</v>
      </c>
      <c r="G4074" t="s">
        <v>2321</v>
      </c>
      <c r="H4074" t="s">
        <v>1394</v>
      </c>
      <c r="I4074" t="s">
        <v>1330</v>
      </c>
      <c r="J4074">
        <v>0.50290000000000001</v>
      </c>
    </row>
    <row r="4075" spans="1:10" hidden="1">
      <c r="A4075" t="s">
        <v>570</v>
      </c>
      <c r="B4075">
        <v>1508</v>
      </c>
      <c r="C4075" t="s">
        <v>928</v>
      </c>
      <c r="D4075">
        <v>609</v>
      </c>
      <c r="E4075" t="s">
        <v>133</v>
      </c>
      <c r="F4075" t="s">
        <v>2320</v>
      </c>
      <c r="G4075" t="s">
        <v>2338</v>
      </c>
      <c r="H4075" t="s">
        <v>1250</v>
      </c>
      <c r="I4075" t="s">
        <v>1330</v>
      </c>
      <c r="J4075">
        <v>1.47E-2</v>
      </c>
    </row>
    <row r="4076" spans="1:10" hidden="1">
      <c r="A4076" t="s">
        <v>570</v>
      </c>
      <c r="B4076">
        <v>1508</v>
      </c>
      <c r="C4076" t="s">
        <v>928</v>
      </c>
      <c r="D4076">
        <v>609</v>
      </c>
      <c r="E4076" t="s">
        <v>133</v>
      </c>
      <c r="F4076" t="s">
        <v>2320</v>
      </c>
      <c r="G4076" t="s">
        <v>2339</v>
      </c>
      <c r="H4076" t="s">
        <v>1252</v>
      </c>
      <c r="I4076" t="s">
        <v>1330</v>
      </c>
      <c r="J4076">
        <v>1.3299999999999999E-2</v>
      </c>
    </row>
    <row r="4077" spans="1:10" hidden="1">
      <c r="A4077" t="s">
        <v>570</v>
      </c>
      <c r="B4077">
        <v>1508</v>
      </c>
      <c r="C4077" t="s">
        <v>928</v>
      </c>
      <c r="D4077">
        <v>609</v>
      </c>
      <c r="E4077" t="s">
        <v>133</v>
      </c>
      <c r="F4077" t="s">
        <v>2320</v>
      </c>
      <c r="G4077" t="s">
        <v>2340</v>
      </c>
      <c r="H4077" t="s">
        <v>1520</v>
      </c>
      <c r="I4077" t="s">
        <v>1330</v>
      </c>
      <c r="J4077">
        <v>2.8000000000000001E-2</v>
      </c>
    </row>
    <row r="4078" spans="1:10" hidden="1">
      <c r="A4078" t="s">
        <v>570</v>
      </c>
      <c r="B4078">
        <v>1508</v>
      </c>
      <c r="C4078" t="s">
        <v>928</v>
      </c>
      <c r="D4078">
        <v>609</v>
      </c>
      <c r="E4078" t="s">
        <v>133</v>
      </c>
      <c r="F4078" t="s">
        <v>2320</v>
      </c>
      <c r="G4078" t="s">
        <v>2298</v>
      </c>
      <c r="H4078" t="s">
        <v>1505</v>
      </c>
      <c r="I4078" t="s">
        <v>1330</v>
      </c>
      <c r="J4078">
        <v>0.1608</v>
      </c>
    </row>
    <row r="4079" spans="1:10" hidden="1">
      <c r="A4079" t="s">
        <v>570</v>
      </c>
      <c r="B4079">
        <v>1508</v>
      </c>
      <c r="C4079" t="s">
        <v>928</v>
      </c>
      <c r="D4079">
        <v>609</v>
      </c>
      <c r="E4079" t="s">
        <v>133</v>
      </c>
      <c r="F4079" t="s">
        <v>2322</v>
      </c>
      <c r="G4079" t="s">
        <v>2325</v>
      </c>
      <c r="H4079" t="s">
        <v>1248</v>
      </c>
      <c r="I4079" t="s">
        <v>1330</v>
      </c>
      <c r="J4079">
        <v>8.8000000000000005E-3</v>
      </c>
    </row>
    <row r="4080" spans="1:10" hidden="1">
      <c r="A4080" t="s">
        <v>570</v>
      </c>
      <c r="B4080">
        <v>1508</v>
      </c>
      <c r="C4080" t="s">
        <v>928</v>
      </c>
      <c r="D4080">
        <v>609</v>
      </c>
      <c r="E4080" t="s">
        <v>133</v>
      </c>
      <c r="F4080" t="s">
        <v>2322</v>
      </c>
      <c r="G4080" t="s">
        <v>2326</v>
      </c>
      <c r="H4080" t="s">
        <v>1252</v>
      </c>
      <c r="I4080" t="s">
        <v>1330</v>
      </c>
      <c r="J4080">
        <v>1.3299999999999999E-2</v>
      </c>
    </row>
    <row r="4081" spans="1:10" hidden="1">
      <c r="A4081" t="s">
        <v>570</v>
      </c>
      <c r="B4081">
        <v>1508</v>
      </c>
      <c r="C4081" t="s">
        <v>928</v>
      </c>
      <c r="D4081">
        <v>609</v>
      </c>
      <c r="E4081" t="s">
        <v>133</v>
      </c>
      <c r="F4081" t="s">
        <v>2322</v>
      </c>
      <c r="G4081" t="s">
        <v>2327</v>
      </c>
      <c r="H4081" t="s">
        <v>1261</v>
      </c>
      <c r="I4081" t="s">
        <v>1330</v>
      </c>
      <c r="J4081">
        <v>3.2399999999999998E-2</v>
      </c>
    </row>
    <row r="4082" spans="1:10" hidden="1">
      <c r="A4082" t="s">
        <v>570</v>
      </c>
      <c r="B4082">
        <v>1508</v>
      </c>
      <c r="C4082" t="s">
        <v>928</v>
      </c>
      <c r="D4082">
        <v>609</v>
      </c>
      <c r="E4082" t="s">
        <v>133</v>
      </c>
      <c r="F4082" t="s">
        <v>2322</v>
      </c>
      <c r="G4082" t="s">
        <v>2328</v>
      </c>
      <c r="H4082" t="s">
        <v>1250</v>
      </c>
      <c r="I4082" t="s">
        <v>1330</v>
      </c>
      <c r="J4082">
        <v>1.47E-2</v>
      </c>
    </row>
    <row r="4083" spans="1:10" hidden="1">
      <c r="A4083" t="s">
        <v>570</v>
      </c>
      <c r="B4083">
        <v>1508</v>
      </c>
      <c r="C4083" t="s">
        <v>928</v>
      </c>
      <c r="D4083">
        <v>609</v>
      </c>
      <c r="E4083" t="s">
        <v>133</v>
      </c>
      <c r="F4083" t="s">
        <v>2322</v>
      </c>
      <c r="G4083" t="s">
        <v>2330</v>
      </c>
      <c r="H4083" t="s">
        <v>2489</v>
      </c>
      <c r="I4083" t="s">
        <v>1330</v>
      </c>
      <c r="J4083">
        <v>0.93069999999999997</v>
      </c>
    </row>
    <row r="4084" spans="1:10" hidden="1">
      <c r="A4084" t="s">
        <v>570</v>
      </c>
      <c r="B4084">
        <v>1508</v>
      </c>
      <c r="C4084" t="s">
        <v>928</v>
      </c>
      <c r="D4084">
        <v>609</v>
      </c>
      <c r="E4084" t="s">
        <v>133</v>
      </c>
      <c r="F4084" t="s">
        <v>2332</v>
      </c>
      <c r="G4084" t="s">
        <v>2333</v>
      </c>
      <c r="H4084" t="s">
        <v>2442</v>
      </c>
      <c r="I4084" t="s">
        <v>1330</v>
      </c>
      <c r="J4084">
        <v>0.47049999999999997</v>
      </c>
    </row>
    <row r="4085" spans="1:10" hidden="1">
      <c r="A4085" t="s">
        <v>570</v>
      </c>
      <c r="B4085">
        <v>1508</v>
      </c>
      <c r="C4085" t="s">
        <v>928</v>
      </c>
      <c r="D4085">
        <v>609</v>
      </c>
      <c r="E4085" t="s">
        <v>133</v>
      </c>
      <c r="F4085" t="s">
        <v>2332</v>
      </c>
      <c r="G4085" t="s">
        <v>2334</v>
      </c>
      <c r="H4085" t="s">
        <v>2429</v>
      </c>
      <c r="I4085" t="s">
        <v>1330</v>
      </c>
      <c r="J4085">
        <v>0.52949999999999997</v>
      </c>
    </row>
    <row r="4086" spans="1:10" hidden="1">
      <c r="A4086" t="s">
        <v>570</v>
      </c>
      <c r="B4086">
        <v>1508</v>
      </c>
      <c r="C4086" t="s">
        <v>928</v>
      </c>
      <c r="D4086">
        <v>608</v>
      </c>
      <c r="E4086" t="s">
        <v>136</v>
      </c>
      <c r="F4086" t="s">
        <v>1243</v>
      </c>
      <c r="G4086" t="s">
        <v>1243</v>
      </c>
      <c r="H4086" t="s">
        <v>1513</v>
      </c>
      <c r="I4086" t="s">
        <v>1513</v>
      </c>
      <c r="J4086">
        <v>1</v>
      </c>
    </row>
    <row r="4087" spans="1:10" hidden="1">
      <c r="A4087" t="s">
        <v>570</v>
      </c>
      <c r="B4087">
        <v>1508</v>
      </c>
      <c r="C4087" t="s">
        <v>928</v>
      </c>
      <c r="D4087">
        <v>608</v>
      </c>
      <c r="E4087" t="s">
        <v>136</v>
      </c>
      <c r="F4087" t="s">
        <v>2311</v>
      </c>
      <c r="G4087" t="s">
        <v>2317</v>
      </c>
      <c r="H4087" t="s">
        <v>2441</v>
      </c>
      <c r="I4087" t="s">
        <v>1513</v>
      </c>
      <c r="J4087">
        <v>0.34789999999999999</v>
      </c>
    </row>
    <row r="4088" spans="1:10" hidden="1">
      <c r="A4088" t="s">
        <v>570</v>
      </c>
      <c r="B4088">
        <v>1508</v>
      </c>
      <c r="C4088" t="s">
        <v>928</v>
      </c>
      <c r="D4088">
        <v>608</v>
      </c>
      <c r="E4088" t="s">
        <v>136</v>
      </c>
      <c r="F4088" t="s">
        <v>2311</v>
      </c>
      <c r="G4088" t="s">
        <v>2336</v>
      </c>
      <c r="H4088" t="s">
        <v>1332</v>
      </c>
      <c r="I4088" t="s">
        <v>1513</v>
      </c>
      <c r="J4088">
        <v>0.34189999999999998</v>
      </c>
    </row>
    <row r="4089" spans="1:10" hidden="1">
      <c r="A4089" t="s">
        <v>570</v>
      </c>
      <c r="B4089">
        <v>1508</v>
      </c>
      <c r="C4089" t="s">
        <v>928</v>
      </c>
      <c r="D4089">
        <v>608</v>
      </c>
      <c r="E4089" t="s">
        <v>136</v>
      </c>
      <c r="F4089" t="s">
        <v>2311</v>
      </c>
      <c r="G4089" t="s">
        <v>2337</v>
      </c>
      <c r="H4089" t="s">
        <v>2364</v>
      </c>
      <c r="I4089" t="s">
        <v>1513</v>
      </c>
      <c r="J4089">
        <v>0.31009999999999999</v>
      </c>
    </row>
    <row r="4090" spans="1:10" hidden="1">
      <c r="A4090" t="s">
        <v>570</v>
      </c>
      <c r="B4090">
        <v>1508</v>
      </c>
      <c r="C4090" t="s">
        <v>928</v>
      </c>
      <c r="D4090">
        <v>608</v>
      </c>
      <c r="E4090" t="s">
        <v>136</v>
      </c>
      <c r="F4090" t="s">
        <v>2320</v>
      </c>
      <c r="G4090" t="s">
        <v>2321</v>
      </c>
      <c r="H4090" t="s">
        <v>1295</v>
      </c>
      <c r="I4090" t="s">
        <v>1513</v>
      </c>
      <c r="J4090">
        <v>0.52090000000000003</v>
      </c>
    </row>
    <row r="4091" spans="1:10" hidden="1">
      <c r="A4091" t="s">
        <v>570</v>
      </c>
      <c r="B4091">
        <v>1508</v>
      </c>
      <c r="C4091" t="s">
        <v>928</v>
      </c>
      <c r="D4091">
        <v>608</v>
      </c>
      <c r="E4091" t="s">
        <v>136</v>
      </c>
      <c r="F4091" t="s">
        <v>2320</v>
      </c>
      <c r="G4091" t="s">
        <v>2338</v>
      </c>
      <c r="H4091" t="s">
        <v>1252</v>
      </c>
      <c r="I4091" t="s">
        <v>1513</v>
      </c>
      <c r="J4091">
        <v>1.7899999999999999E-2</v>
      </c>
    </row>
    <row r="4092" spans="1:10" hidden="1">
      <c r="A4092" t="s">
        <v>570</v>
      </c>
      <c r="B4092">
        <v>1508</v>
      </c>
      <c r="C4092" t="s">
        <v>928</v>
      </c>
      <c r="D4092">
        <v>608</v>
      </c>
      <c r="E4092" t="s">
        <v>136</v>
      </c>
      <c r="F4092" t="s">
        <v>2320</v>
      </c>
      <c r="G4092" t="s">
        <v>2340</v>
      </c>
      <c r="H4092" t="s">
        <v>1252</v>
      </c>
      <c r="I4092" t="s">
        <v>1513</v>
      </c>
      <c r="J4092">
        <v>1.7899999999999999E-2</v>
      </c>
    </row>
    <row r="4093" spans="1:10" hidden="1">
      <c r="A4093" t="s">
        <v>570</v>
      </c>
      <c r="B4093">
        <v>1508</v>
      </c>
      <c r="C4093" t="s">
        <v>928</v>
      </c>
      <c r="D4093">
        <v>608</v>
      </c>
      <c r="E4093" t="s">
        <v>136</v>
      </c>
      <c r="F4093" t="s">
        <v>2320</v>
      </c>
      <c r="G4093" t="s">
        <v>2298</v>
      </c>
      <c r="H4093" t="s">
        <v>1265</v>
      </c>
      <c r="I4093" t="s">
        <v>1513</v>
      </c>
      <c r="J4093">
        <v>0.16500000000000001</v>
      </c>
    </row>
    <row r="4094" spans="1:10" hidden="1">
      <c r="A4094" t="s">
        <v>570</v>
      </c>
      <c r="B4094">
        <v>1508</v>
      </c>
      <c r="C4094" t="s">
        <v>928</v>
      </c>
      <c r="D4094">
        <v>608</v>
      </c>
      <c r="E4094" t="s">
        <v>136</v>
      </c>
      <c r="F4094" t="s">
        <v>2322</v>
      </c>
      <c r="G4094" t="s">
        <v>2323</v>
      </c>
      <c r="H4094" t="s">
        <v>2324</v>
      </c>
      <c r="I4094" t="s">
        <v>1513</v>
      </c>
      <c r="J4094">
        <v>2E-3</v>
      </c>
    </row>
    <row r="4095" spans="1:10" hidden="1">
      <c r="A4095" t="s">
        <v>570</v>
      </c>
      <c r="B4095">
        <v>1508</v>
      </c>
      <c r="C4095" t="s">
        <v>928</v>
      </c>
      <c r="D4095">
        <v>608</v>
      </c>
      <c r="E4095" t="s">
        <v>136</v>
      </c>
      <c r="F4095" t="s">
        <v>2322</v>
      </c>
      <c r="G4095" t="s">
        <v>2325</v>
      </c>
      <c r="H4095" t="s">
        <v>2344</v>
      </c>
      <c r="I4095" t="s">
        <v>1513</v>
      </c>
      <c r="J4095">
        <v>4.0000000000000001E-3</v>
      </c>
    </row>
    <row r="4096" spans="1:10" hidden="1">
      <c r="A4096" t="s">
        <v>570</v>
      </c>
      <c r="B4096">
        <v>1508</v>
      </c>
      <c r="C4096" t="s">
        <v>928</v>
      </c>
      <c r="D4096">
        <v>608</v>
      </c>
      <c r="E4096" t="s">
        <v>136</v>
      </c>
      <c r="F4096" t="s">
        <v>2322</v>
      </c>
      <c r="G4096" t="s">
        <v>2326</v>
      </c>
      <c r="H4096" t="s">
        <v>2344</v>
      </c>
      <c r="I4096" t="s">
        <v>1513</v>
      </c>
      <c r="J4096">
        <v>4.0000000000000001E-3</v>
      </c>
    </row>
    <row r="4097" spans="1:10" hidden="1">
      <c r="A4097" t="s">
        <v>570</v>
      </c>
      <c r="B4097">
        <v>1508</v>
      </c>
      <c r="C4097" t="s">
        <v>928</v>
      </c>
      <c r="D4097">
        <v>608</v>
      </c>
      <c r="E4097" t="s">
        <v>136</v>
      </c>
      <c r="F4097" t="s">
        <v>2322</v>
      </c>
      <c r="G4097" t="s">
        <v>2327</v>
      </c>
      <c r="H4097" t="s">
        <v>1250</v>
      </c>
      <c r="I4097" t="s">
        <v>1513</v>
      </c>
      <c r="J4097">
        <v>1.9900000000000001E-2</v>
      </c>
    </row>
    <row r="4098" spans="1:10" hidden="1">
      <c r="A4098" t="s">
        <v>570</v>
      </c>
      <c r="B4098">
        <v>1508</v>
      </c>
      <c r="C4098" t="s">
        <v>928</v>
      </c>
      <c r="D4098">
        <v>608</v>
      </c>
      <c r="E4098" t="s">
        <v>136</v>
      </c>
      <c r="F4098" t="s">
        <v>2322</v>
      </c>
      <c r="G4098" t="s">
        <v>2352</v>
      </c>
      <c r="H4098" t="s">
        <v>2324</v>
      </c>
      <c r="I4098" t="s">
        <v>1513</v>
      </c>
      <c r="J4098">
        <v>2E-3</v>
      </c>
    </row>
    <row r="4099" spans="1:10" hidden="1">
      <c r="A4099" t="s">
        <v>570</v>
      </c>
      <c r="B4099">
        <v>1508</v>
      </c>
      <c r="C4099" t="s">
        <v>928</v>
      </c>
      <c r="D4099">
        <v>608</v>
      </c>
      <c r="E4099" t="s">
        <v>136</v>
      </c>
      <c r="F4099" t="s">
        <v>2322</v>
      </c>
      <c r="G4099" t="s">
        <v>2328</v>
      </c>
      <c r="H4099" t="s">
        <v>1335</v>
      </c>
      <c r="I4099" t="s">
        <v>1513</v>
      </c>
      <c r="J4099">
        <v>1.5900000000000001E-2</v>
      </c>
    </row>
    <row r="4100" spans="1:10" hidden="1">
      <c r="A4100" t="s">
        <v>570</v>
      </c>
      <c r="B4100">
        <v>1508</v>
      </c>
      <c r="C4100" t="s">
        <v>928</v>
      </c>
      <c r="D4100">
        <v>608</v>
      </c>
      <c r="E4100" t="s">
        <v>136</v>
      </c>
      <c r="F4100" t="s">
        <v>2322</v>
      </c>
      <c r="G4100" t="s">
        <v>2330</v>
      </c>
      <c r="H4100" t="s">
        <v>1661</v>
      </c>
      <c r="I4100" t="s">
        <v>1513</v>
      </c>
      <c r="J4100">
        <v>0.95230000000000004</v>
      </c>
    </row>
    <row r="4101" spans="1:10" hidden="1">
      <c r="A4101" t="s">
        <v>570</v>
      </c>
      <c r="B4101">
        <v>1508</v>
      </c>
      <c r="C4101" t="s">
        <v>928</v>
      </c>
      <c r="D4101">
        <v>608</v>
      </c>
      <c r="E4101" t="s">
        <v>136</v>
      </c>
      <c r="F4101" t="s">
        <v>2332</v>
      </c>
      <c r="G4101" t="s">
        <v>2333</v>
      </c>
      <c r="H4101" t="s">
        <v>1477</v>
      </c>
      <c r="I4101" t="s">
        <v>1513</v>
      </c>
      <c r="J4101">
        <v>0.44140000000000001</v>
      </c>
    </row>
    <row r="4102" spans="1:10" hidden="1">
      <c r="A4102" t="s">
        <v>570</v>
      </c>
      <c r="B4102">
        <v>1508</v>
      </c>
      <c r="C4102" t="s">
        <v>928</v>
      </c>
      <c r="D4102">
        <v>608</v>
      </c>
      <c r="E4102" t="s">
        <v>136</v>
      </c>
      <c r="F4102" t="s">
        <v>2332</v>
      </c>
      <c r="G4102" t="s">
        <v>2334</v>
      </c>
      <c r="H4102" t="s">
        <v>1523</v>
      </c>
      <c r="I4102" t="s">
        <v>1513</v>
      </c>
      <c r="J4102">
        <v>0.55669999999999997</v>
      </c>
    </row>
    <row r="4103" spans="1:10" hidden="1">
      <c r="A4103" t="s">
        <v>570</v>
      </c>
      <c r="B4103">
        <v>1508</v>
      </c>
      <c r="C4103" t="s">
        <v>928</v>
      </c>
      <c r="D4103">
        <v>608</v>
      </c>
      <c r="E4103" t="s">
        <v>136</v>
      </c>
      <c r="F4103" t="s">
        <v>2332</v>
      </c>
      <c r="G4103" t="s">
        <v>2366</v>
      </c>
      <c r="H4103" t="s">
        <v>2324</v>
      </c>
      <c r="I4103" t="s">
        <v>1513</v>
      </c>
      <c r="J4103">
        <v>2E-3</v>
      </c>
    </row>
    <row r="4104" spans="1:10" hidden="1">
      <c r="A4104" t="s">
        <v>570</v>
      </c>
      <c r="B4104">
        <v>1508</v>
      </c>
      <c r="C4104" t="s">
        <v>928</v>
      </c>
      <c r="D4104">
        <v>607</v>
      </c>
      <c r="E4104" t="s">
        <v>547</v>
      </c>
      <c r="F4104" t="s">
        <v>1243</v>
      </c>
      <c r="G4104" t="s">
        <v>1243</v>
      </c>
      <c r="H4104" t="s">
        <v>2490</v>
      </c>
      <c r="I4104" t="s">
        <v>2490</v>
      </c>
      <c r="J4104">
        <v>1</v>
      </c>
    </row>
    <row r="4105" spans="1:10" hidden="1">
      <c r="A4105" t="s">
        <v>570</v>
      </c>
      <c r="B4105">
        <v>1508</v>
      </c>
      <c r="C4105" t="s">
        <v>928</v>
      </c>
      <c r="D4105">
        <v>607</v>
      </c>
      <c r="E4105" t="s">
        <v>547</v>
      </c>
      <c r="F4105" t="s">
        <v>2311</v>
      </c>
      <c r="G4105" t="s">
        <v>2312</v>
      </c>
      <c r="H4105" t="s">
        <v>1490</v>
      </c>
      <c r="I4105" t="s">
        <v>2490</v>
      </c>
      <c r="J4105">
        <v>0.26479999999999998</v>
      </c>
    </row>
    <row r="4106" spans="1:10" hidden="1">
      <c r="A4106" t="s">
        <v>570</v>
      </c>
      <c r="B4106">
        <v>1508</v>
      </c>
      <c r="C4106" t="s">
        <v>928</v>
      </c>
      <c r="D4106">
        <v>607</v>
      </c>
      <c r="E4106" t="s">
        <v>547</v>
      </c>
      <c r="F4106" t="s">
        <v>2311</v>
      </c>
      <c r="G4106" t="s">
        <v>2313</v>
      </c>
      <c r="H4106" t="s">
        <v>1367</v>
      </c>
      <c r="I4106" t="s">
        <v>2490</v>
      </c>
      <c r="J4106">
        <v>0.30220000000000002</v>
      </c>
    </row>
    <row r="4107" spans="1:10" hidden="1">
      <c r="A4107" t="s">
        <v>570</v>
      </c>
      <c r="B4107">
        <v>1508</v>
      </c>
      <c r="C4107" t="s">
        <v>928</v>
      </c>
      <c r="D4107">
        <v>607</v>
      </c>
      <c r="E4107" t="s">
        <v>547</v>
      </c>
      <c r="F4107" t="s">
        <v>2311</v>
      </c>
      <c r="G4107" t="s">
        <v>2318</v>
      </c>
      <c r="H4107" t="s">
        <v>1361</v>
      </c>
      <c r="I4107" t="s">
        <v>2490</v>
      </c>
      <c r="J4107">
        <v>0.27410000000000001</v>
      </c>
    </row>
    <row r="4108" spans="1:10" hidden="1">
      <c r="A4108" t="s">
        <v>570</v>
      </c>
      <c r="B4108">
        <v>1508</v>
      </c>
      <c r="C4108" t="s">
        <v>928</v>
      </c>
      <c r="D4108">
        <v>607</v>
      </c>
      <c r="E4108" t="s">
        <v>547</v>
      </c>
      <c r="F4108" t="s">
        <v>2311</v>
      </c>
      <c r="G4108" t="s">
        <v>2319</v>
      </c>
      <c r="H4108" t="s">
        <v>1395</v>
      </c>
      <c r="I4108" t="s">
        <v>2490</v>
      </c>
      <c r="J4108">
        <v>0.15890000000000001</v>
      </c>
    </row>
    <row r="4109" spans="1:10" hidden="1">
      <c r="A4109" t="s">
        <v>570</v>
      </c>
      <c r="B4109">
        <v>1508</v>
      </c>
      <c r="C4109" t="s">
        <v>928</v>
      </c>
      <c r="D4109">
        <v>607</v>
      </c>
      <c r="E4109" t="s">
        <v>547</v>
      </c>
      <c r="F4109" t="s">
        <v>2320</v>
      </c>
      <c r="G4109" t="s">
        <v>2321</v>
      </c>
      <c r="H4109" t="s">
        <v>1362</v>
      </c>
      <c r="I4109" t="s">
        <v>2490</v>
      </c>
      <c r="J4109">
        <v>0.58260000000000001</v>
      </c>
    </row>
    <row r="4110" spans="1:10" hidden="1">
      <c r="A4110" t="s">
        <v>570</v>
      </c>
      <c r="B4110">
        <v>1508</v>
      </c>
      <c r="C4110" t="s">
        <v>928</v>
      </c>
      <c r="D4110">
        <v>607</v>
      </c>
      <c r="E4110" t="s">
        <v>547</v>
      </c>
      <c r="F4110" t="s">
        <v>2320</v>
      </c>
      <c r="G4110" t="s">
        <v>2340</v>
      </c>
      <c r="H4110" t="s">
        <v>1401</v>
      </c>
      <c r="I4110" t="s">
        <v>2490</v>
      </c>
      <c r="J4110">
        <v>3.4299999999999997E-2</v>
      </c>
    </row>
    <row r="4111" spans="1:10" hidden="1">
      <c r="A4111" t="s">
        <v>570</v>
      </c>
      <c r="B4111">
        <v>1508</v>
      </c>
      <c r="C4111" t="s">
        <v>928</v>
      </c>
      <c r="D4111">
        <v>607</v>
      </c>
      <c r="E4111" t="s">
        <v>547</v>
      </c>
      <c r="F4111" t="s">
        <v>2320</v>
      </c>
      <c r="G4111" t="s">
        <v>2298</v>
      </c>
      <c r="H4111" t="s">
        <v>1620</v>
      </c>
      <c r="I4111" t="s">
        <v>2490</v>
      </c>
      <c r="J4111">
        <v>0.14330000000000001</v>
      </c>
    </row>
    <row r="4112" spans="1:10" hidden="1">
      <c r="A4112" t="s">
        <v>570</v>
      </c>
      <c r="B4112">
        <v>1508</v>
      </c>
      <c r="C4112" t="s">
        <v>928</v>
      </c>
      <c r="D4112">
        <v>607</v>
      </c>
      <c r="E4112" t="s">
        <v>547</v>
      </c>
      <c r="F4112" t="s">
        <v>2322</v>
      </c>
      <c r="G4112" t="s">
        <v>2326</v>
      </c>
      <c r="H4112" t="s">
        <v>1352</v>
      </c>
      <c r="I4112" t="s">
        <v>2490</v>
      </c>
      <c r="J4112">
        <v>2.18E-2</v>
      </c>
    </row>
    <row r="4113" spans="1:10" hidden="1">
      <c r="A4113" t="s">
        <v>570</v>
      </c>
      <c r="B4113">
        <v>1508</v>
      </c>
      <c r="C4113" t="s">
        <v>928</v>
      </c>
      <c r="D4113">
        <v>607</v>
      </c>
      <c r="E4113" t="s">
        <v>547</v>
      </c>
      <c r="F4113" t="s">
        <v>2322</v>
      </c>
      <c r="G4113" t="s">
        <v>2327</v>
      </c>
      <c r="H4113" t="s">
        <v>2335</v>
      </c>
      <c r="I4113" t="s">
        <v>2490</v>
      </c>
      <c r="J4113">
        <v>1.2500000000000001E-2</v>
      </c>
    </row>
    <row r="4114" spans="1:10" hidden="1">
      <c r="A4114" t="s">
        <v>570</v>
      </c>
      <c r="B4114">
        <v>1508</v>
      </c>
      <c r="C4114" t="s">
        <v>928</v>
      </c>
      <c r="D4114">
        <v>607</v>
      </c>
      <c r="E4114" t="s">
        <v>547</v>
      </c>
      <c r="F4114" t="s">
        <v>2322</v>
      </c>
      <c r="G4114" t="s">
        <v>2328</v>
      </c>
      <c r="H4114" t="s">
        <v>1357</v>
      </c>
      <c r="I4114" t="s">
        <v>2490</v>
      </c>
      <c r="J4114">
        <v>3.7400000000000003E-2</v>
      </c>
    </row>
    <row r="4115" spans="1:10" hidden="1">
      <c r="A4115" t="s">
        <v>570</v>
      </c>
      <c r="B4115">
        <v>1508</v>
      </c>
      <c r="C4115" t="s">
        <v>928</v>
      </c>
      <c r="D4115">
        <v>607</v>
      </c>
      <c r="E4115" t="s">
        <v>547</v>
      </c>
      <c r="F4115" t="s">
        <v>2322</v>
      </c>
      <c r="G4115" t="s">
        <v>2330</v>
      </c>
      <c r="H4115" t="s">
        <v>1527</v>
      </c>
      <c r="I4115" t="s">
        <v>2490</v>
      </c>
      <c r="J4115">
        <v>0.92830000000000001</v>
      </c>
    </row>
    <row r="4116" spans="1:10" hidden="1">
      <c r="A4116" t="s">
        <v>570</v>
      </c>
      <c r="B4116">
        <v>1508</v>
      </c>
      <c r="C4116" t="s">
        <v>928</v>
      </c>
      <c r="D4116">
        <v>607</v>
      </c>
      <c r="E4116" t="s">
        <v>547</v>
      </c>
      <c r="F4116" t="s">
        <v>2332</v>
      </c>
      <c r="G4116" t="s">
        <v>2333</v>
      </c>
      <c r="H4116" t="s">
        <v>2382</v>
      </c>
      <c r="I4116" t="s">
        <v>2490</v>
      </c>
      <c r="J4116">
        <v>0.4798</v>
      </c>
    </row>
    <row r="4117" spans="1:10" hidden="1">
      <c r="A4117" t="s">
        <v>570</v>
      </c>
      <c r="B4117">
        <v>1508</v>
      </c>
      <c r="C4117" t="s">
        <v>928</v>
      </c>
      <c r="D4117">
        <v>607</v>
      </c>
      <c r="E4117" t="s">
        <v>547</v>
      </c>
      <c r="F4117" t="s">
        <v>2332</v>
      </c>
      <c r="G4117" t="s">
        <v>2334</v>
      </c>
      <c r="H4117" t="s">
        <v>1668</v>
      </c>
      <c r="I4117" t="s">
        <v>2490</v>
      </c>
      <c r="J4117">
        <v>0.5202</v>
      </c>
    </row>
    <row r="4118" spans="1:10" hidden="1">
      <c r="A4118" t="s">
        <v>570</v>
      </c>
      <c r="B4118">
        <v>1450</v>
      </c>
      <c r="C4118" t="s">
        <v>934</v>
      </c>
      <c r="D4118">
        <v>763</v>
      </c>
      <c r="E4118" t="s">
        <v>182</v>
      </c>
      <c r="F4118" t="s">
        <v>1243</v>
      </c>
      <c r="G4118" t="s">
        <v>1243</v>
      </c>
      <c r="H4118" t="s">
        <v>1514</v>
      </c>
      <c r="I4118" t="s">
        <v>1514</v>
      </c>
      <c r="J4118">
        <v>1</v>
      </c>
    </row>
    <row r="4119" spans="1:10" hidden="1">
      <c r="A4119" t="s">
        <v>570</v>
      </c>
      <c r="B4119">
        <v>1450</v>
      </c>
      <c r="C4119" t="s">
        <v>934</v>
      </c>
      <c r="D4119">
        <v>763</v>
      </c>
      <c r="E4119" t="s">
        <v>182</v>
      </c>
      <c r="F4119" t="s">
        <v>2311</v>
      </c>
      <c r="G4119" t="s">
        <v>2336</v>
      </c>
      <c r="H4119" t="s">
        <v>1324</v>
      </c>
      <c r="I4119" t="s">
        <v>1514</v>
      </c>
      <c r="J4119">
        <v>0.1711</v>
      </c>
    </row>
    <row r="4120" spans="1:10" hidden="1">
      <c r="A4120" t="s">
        <v>570</v>
      </c>
      <c r="B4120">
        <v>1450</v>
      </c>
      <c r="C4120" t="s">
        <v>934</v>
      </c>
      <c r="D4120">
        <v>763</v>
      </c>
      <c r="E4120" t="s">
        <v>182</v>
      </c>
      <c r="F4120" t="s">
        <v>2311</v>
      </c>
      <c r="G4120" t="s">
        <v>2337</v>
      </c>
      <c r="H4120" t="s">
        <v>1331</v>
      </c>
      <c r="I4120" t="s">
        <v>1514</v>
      </c>
      <c r="J4120">
        <v>0.19739999999999999</v>
      </c>
    </row>
    <row r="4121" spans="1:10" hidden="1">
      <c r="A4121" t="s">
        <v>570</v>
      </c>
      <c r="B4121">
        <v>1450</v>
      </c>
      <c r="C4121" t="s">
        <v>934</v>
      </c>
      <c r="D4121">
        <v>763</v>
      </c>
      <c r="E4121" t="s">
        <v>182</v>
      </c>
      <c r="F4121" t="s">
        <v>2311</v>
      </c>
      <c r="G4121" t="s">
        <v>2343</v>
      </c>
      <c r="H4121" t="s">
        <v>1304</v>
      </c>
      <c r="I4121" t="s">
        <v>1514</v>
      </c>
      <c r="J4121">
        <v>0.13159999999999999</v>
      </c>
    </row>
    <row r="4122" spans="1:10" hidden="1">
      <c r="A4122" t="s">
        <v>570</v>
      </c>
      <c r="B4122">
        <v>1450</v>
      </c>
      <c r="C4122" t="s">
        <v>934</v>
      </c>
      <c r="D4122">
        <v>763</v>
      </c>
      <c r="E4122" t="s">
        <v>182</v>
      </c>
      <c r="F4122" t="s">
        <v>2311</v>
      </c>
      <c r="G4122" t="s">
        <v>1250</v>
      </c>
      <c r="H4122" t="s">
        <v>1324</v>
      </c>
      <c r="I4122" t="s">
        <v>1514</v>
      </c>
      <c r="J4122">
        <v>0.1711</v>
      </c>
    </row>
    <row r="4123" spans="1:10" hidden="1">
      <c r="A4123" t="s">
        <v>570</v>
      </c>
      <c r="B4123">
        <v>1450</v>
      </c>
      <c r="C4123" t="s">
        <v>934</v>
      </c>
      <c r="D4123">
        <v>763</v>
      </c>
      <c r="E4123" t="s">
        <v>182</v>
      </c>
      <c r="F4123" t="s">
        <v>2311</v>
      </c>
      <c r="G4123" t="s">
        <v>1401</v>
      </c>
      <c r="H4123" t="s">
        <v>1281</v>
      </c>
      <c r="I4123" t="s">
        <v>1514</v>
      </c>
      <c r="J4123">
        <v>0.17979999999999999</v>
      </c>
    </row>
    <row r="4124" spans="1:10" hidden="1">
      <c r="A4124" t="s">
        <v>570</v>
      </c>
      <c r="B4124">
        <v>1450</v>
      </c>
      <c r="C4124" t="s">
        <v>934</v>
      </c>
      <c r="D4124">
        <v>763</v>
      </c>
      <c r="E4124" t="s">
        <v>182</v>
      </c>
      <c r="F4124" t="s">
        <v>2311</v>
      </c>
      <c r="G4124" t="s">
        <v>1357</v>
      </c>
      <c r="H4124" t="s">
        <v>1521</v>
      </c>
      <c r="I4124" t="s">
        <v>1514</v>
      </c>
      <c r="J4124">
        <v>0.14910000000000001</v>
      </c>
    </row>
    <row r="4125" spans="1:10" hidden="1">
      <c r="A4125" t="s">
        <v>570</v>
      </c>
      <c r="B4125">
        <v>1450</v>
      </c>
      <c r="C4125" t="s">
        <v>934</v>
      </c>
      <c r="D4125">
        <v>763</v>
      </c>
      <c r="E4125" t="s">
        <v>182</v>
      </c>
      <c r="F4125" t="s">
        <v>2320</v>
      </c>
      <c r="G4125" t="s">
        <v>2321</v>
      </c>
      <c r="H4125" t="s">
        <v>1441</v>
      </c>
      <c r="I4125" t="s">
        <v>1514</v>
      </c>
      <c r="J4125">
        <v>0.42980000000000002</v>
      </c>
    </row>
    <row r="4126" spans="1:10" hidden="1">
      <c r="A4126" t="s">
        <v>570</v>
      </c>
      <c r="B4126">
        <v>1450</v>
      </c>
      <c r="C4126" t="s">
        <v>934</v>
      </c>
      <c r="D4126">
        <v>763</v>
      </c>
      <c r="E4126" t="s">
        <v>182</v>
      </c>
      <c r="F4126" t="s">
        <v>2320</v>
      </c>
      <c r="G4126" t="s">
        <v>2340</v>
      </c>
      <c r="H4126" t="s">
        <v>1248</v>
      </c>
      <c r="I4126" t="s">
        <v>1514</v>
      </c>
      <c r="J4126">
        <v>2.63E-2</v>
      </c>
    </row>
    <row r="4127" spans="1:10" hidden="1">
      <c r="A4127" t="s">
        <v>570</v>
      </c>
      <c r="B4127">
        <v>1450</v>
      </c>
      <c r="C4127" t="s">
        <v>934</v>
      </c>
      <c r="D4127">
        <v>763</v>
      </c>
      <c r="E4127" t="s">
        <v>182</v>
      </c>
      <c r="F4127" t="s">
        <v>2320</v>
      </c>
      <c r="G4127" t="s">
        <v>2298</v>
      </c>
      <c r="H4127" t="s">
        <v>1439</v>
      </c>
      <c r="I4127" t="s">
        <v>1514</v>
      </c>
      <c r="J4127">
        <v>0.27189999999999998</v>
      </c>
    </row>
    <row r="4128" spans="1:10" hidden="1">
      <c r="A4128" t="s">
        <v>570</v>
      </c>
      <c r="B4128">
        <v>1450</v>
      </c>
      <c r="C4128" t="s">
        <v>934</v>
      </c>
      <c r="D4128">
        <v>763</v>
      </c>
      <c r="E4128" t="s">
        <v>182</v>
      </c>
      <c r="F4128" t="s">
        <v>2322</v>
      </c>
      <c r="G4128" t="s">
        <v>2326</v>
      </c>
      <c r="H4128" t="s">
        <v>2324</v>
      </c>
      <c r="I4128" t="s">
        <v>1514</v>
      </c>
      <c r="J4128">
        <v>4.4000000000000003E-3</v>
      </c>
    </row>
    <row r="4129" spans="1:10" hidden="1">
      <c r="A4129" t="s">
        <v>570</v>
      </c>
      <c r="B4129">
        <v>1450</v>
      </c>
      <c r="C4129" t="s">
        <v>934</v>
      </c>
      <c r="D4129">
        <v>763</v>
      </c>
      <c r="E4129" t="s">
        <v>182</v>
      </c>
      <c r="F4129" t="s">
        <v>2322</v>
      </c>
      <c r="G4129" t="s">
        <v>2327</v>
      </c>
      <c r="H4129" t="s">
        <v>2329</v>
      </c>
      <c r="I4129" t="s">
        <v>1514</v>
      </c>
      <c r="J4129">
        <v>1.32E-2</v>
      </c>
    </row>
    <row r="4130" spans="1:10" hidden="1">
      <c r="A4130" t="s">
        <v>570</v>
      </c>
      <c r="B4130">
        <v>1450</v>
      </c>
      <c r="C4130" t="s">
        <v>934</v>
      </c>
      <c r="D4130">
        <v>763</v>
      </c>
      <c r="E4130" t="s">
        <v>182</v>
      </c>
      <c r="F4130" t="s">
        <v>2322</v>
      </c>
      <c r="G4130" t="s">
        <v>2328</v>
      </c>
      <c r="H4130" t="s">
        <v>2329</v>
      </c>
      <c r="I4130" t="s">
        <v>1514</v>
      </c>
      <c r="J4130">
        <v>1.32E-2</v>
      </c>
    </row>
    <row r="4131" spans="1:10" hidden="1">
      <c r="A4131" t="s">
        <v>570</v>
      </c>
      <c r="B4131">
        <v>1450</v>
      </c>
      <c r="C4131" t="s">
        <v>934</v>
      </c>
      <c r="D4131">
        <v>763</v>
      </c>
      <c r="E4131" t="s">
        <v>182</v>
      </c>
      <c r="F4131" t="s">
        <v>2322</v>
      </c>
      <c r="G4131" t="s">
        <v>2330</v>
      </c>
      <c r="H4131" t="s">
        <v>1616</v>
      </c>
      <c r="I4131" t="s">
        <v>1514</v>
      </c>
      <c r="J4131">
        <v>0.96930000000000005</v>
      </c>
    </row>
    <row r="4132" spans="1:10" hidden="1">
      <c r="A4132" t="s">
        <v>570</v>
      </c>
      <c r="B4132">
        <v>1450</v>
      </c>
      <c r="C4132" t="s">
        <v>934</v>
      </c>
      <c r="D4132">
        <v>763</v>
      </c>
      <c r="E4132" t="s">
        <v>182</v>
      </c>
      <c r="F4132" t="s">
        <v>2332</v>
      </c>
      <c r="G4132" t="s">
        <v>2333</v>
      </c>
      <c r="H4132" t="s">
        <v>1497</v>
      </c>
      <c r="I4132" t="s">
        <v>1514</v>
      </c>
      <c r="J4132">
        <v>0.42109999999999997</v>
      </c>
    </row>
    <row r="4133" spans="1:10" hidden="1">
      <c r="A4133" t="s">
        <v>570</v>
      </c>
      <c r="B4133">
        <v>1450</v>
      </c>
      <c r="C4133" t="s">
        <v>934</v>
      </c>
      <c r="D4133">
        <v>763</v>
      </c>
      <c r="E4133" t="s">
        <v>182</v>
      </c>
      <c r="F4133" t="s">
        <v>2332</v>
      </c>
      <c r="G4133" t="s">
        <v>2334</v>
      </c>
      <c r="H4133" t="s">
        <v>1640</v>
      </c>
      <c r="I4133" t="s">
        <v>1514</v>
      </c>
      <c r="J4133">
        <v>0.57889999999999997</v>
      </c>
    </row>
    <row r="4134" spans="1:10" hidden="1">
      <c r="A4134" t="s">
        <v>570</v>
      </c>
      <c r="B4134">
        <v>1450</v>
      </c>
      <c r="C4134" t="s">
        <v>934</v>
      </c>
      <c r="D4134">
        <v>764</v>
      </c>
      <c r="E4134" t="s">
        <v>433</v>
      </c>
      <c r="F4134" t="s">
        <v>1243</v>
      </c>
      <c r="G4134" t="s">
        <v>1243</v>
      </c>
      <c r="H4134" t="s">
        <v>1539</v>
      </c>
      <c r="I4134" t="s">
        <v>1539</v>
      </c>
      <c r="J4134">
        <v>1</v>
      </c>
    </row>
    <row r="4135" spans="1:10" hidden="1">
      <c r="A4135" t="s">
        <v>570</v>
      </c>
      <c r="B4135">
        <v>1450</v>
      </c>
      <c r="C4135" t="s">
        <v>934</v>
      </c>
      <c r="D4135">
        <v>764</v>
      </c>
      <c r="E4135" t="s">
        <v>433</v>
      </c>
      <c r="F4135" t="s">
        <v>2311</v>
      </c>
      <c r="G4135" t="s">
        <v>2312</v>
      </c>
      <c r="H4135" t="s">
        <v>1360</v>
      </c>
      <c r="I4135" t="s">
        <v>1539</v>
      </c>
      <c r="J4135">
        <v>0.15049999999999999</v>
      </c>
    </row>
    <row r="4136" spans="1:10" hidden="1">
      <c r="A4136" t="s">
        <v>570</v>
      </c>
      <c r="B4136">
        <v>1450</v>
      </c>
      <c r="C4136" t="s">
        <v>934</v>
      </c>
      <c r="D4136">
        <v>764</v>
      </c>
      <c r="E4136" t="s">
        <v>433</v>
      </c>
      <c r="F4136" t="s">
        <v>2311</v>
      </c>
      <c r="G4136" t="s">
        <v>2313</v>
      </c>
      <c r="H4136" t="s">
        <v>1346</v>
      </c>
      <c r="I4136" t="s">
        <v>1539</v>
      </c>
      <c r="J4136">
        <v>0.18640000000000001</v>
      </c>
    </row>
    <row r="4137" spans="1:10" hidden="1">
      <c r="A4137" t="s">
        <v>570</v>
      </c>
      <c r="B4137">
        <v>1450</v>
      </c>
      <c r="C4137" t="s">
        <v>934</v>
      </c>
      <c r="D4137">
        <v>764</v>
      </c>
      <c r="E4137" t="s">
        <v>433</v>
      </c>
      <c r="F4137" t="s">
        <v>2311</v>
      </c>
      <c r="G4137" t="s">
        <v>2314</v>
      </c>
      <c r="H4137" t="s">
        <v>1249</v>
      </c>
      <c r="I4137" t="s">
        <v>1539</v>
      </c>
      <c r="J4137">
        <v>8.9599999999999999E-2</v>
      </c>
    </row>
    <row r="4138" spans="1:10" hidden="1">
      <c r="A4138" t="s">
        <v>570</v>
      </c>
      <c r="B4138">
        <v>1450</v>
      </c>
      <c r="C4138" t="s">
        <v>934</v>
      </c>
      <c r="D4138">
        <v>764</v>
      </c>
      <c r="E4138" t="s">
        <v>433</v>
      </c>
      <c r="F4138" t="s">
        <v>2311</v>
      </c>
      <c r="G4138" t="s">
        <v>2315</v>
      </c>
      <c r="H4138" t="s">
        <v>1304</v>
      </c>
      <c r="I4138" t="s">
        <v>1539</v>
      </c>
      <c r="J4138">
        <v>0.1075</v>
      </c>
    </row>
    <row r="4139" spans="1:10" hidden="1">
      <c r="A4139" t="s">
        <v>570</v>
      </c>
      <c r="B4139">
        <v>1450</v>
      </c>
      <c r="C4139" t="s">
        <v>934</v>
      </c>
      <c r="D4139">
        <v>764</v>
      </c>
      <c r="E4139" t="s">
        <v>433</v>
      </c>
      <c r="F4139" t="s">
        <v>2311</v>
      </c>
      <c r="G4139" t="s">
        <v>2316</v>
      </c>
      <c r="H4139" t="s">
        <v>1281</v>
      </c>
      <c r="I4139" t="s">
        <v>1539</v>
      </c>
      <c r="J4139">
        <v>0.14699999999999999</v>
      </c>
    </row>
    <row r="4140" spans="1:10" hidden="1">
      <c r="A4140" t="s">
        <v>570</v>
      </c>
      <c r="B4140">
        <v>1450</v>
      </c>
      <c r="C4140" t="s">
        <v>934</v>
      </c>
      <c r="D4140">
        <v>764</v>
      </c>
      <c r="E4140" t="s">
        <v>433</v>
      </c>
      <c r="F4140" t="s">
        <v>2311</v>
      </c>
      <c r="G4140" t="s">
        <v>2317</v>
      </c>
      <c r="H4140" t="s">
        <v>1304</v>
      </c>
      <c r="I4140" t="s">
        <v>1539</v>
      </c>
      <c r="J4140">
        <v>0.1075</v>
      </c>
    </row>
    <row r="4141" spans="1:10" hidden="1">
      <c r="A4141" t="s">
        <v>570</v>
      </c>
      <c r="B4141">
        <v>1450</v>
      </c>
      <c r="C4141" t="s">
        <v>934</v>
      </c>
      <c r="D4141">
        <v>764</v>
      </c>
      <c r="E4141" t="s">
        <v>433</v>
      </c>
      <c r="F4141" t="s">
        <v>2311</v>
      </c>
      <c r="G4141" t="s">
        <v>2318</v>
      </c>
      <c r="H4141" t="s">
        <v>1336</v>
      </c>
      <c r="I4141" t="s">
        <v>1539</v>
      </c>
      <c r="J4141">
        <v>0.13619999999999999</v>
      </c>
    </row>
    <row r="4142" spans="1:10" hidden="1">
      <c r="A4142" t="s">
        <v>570</v>
      </c>
      <c r="B4142">
        <v>1450</v>
      </c>
      <c r="C4142" t="s">
        <v>934</v>
      </c>
      <c r="D4142">
        <v>764</v>
      </c>
      <c r="E4142" t="s">
        <v>433</v>
      </c>
      <c r="F4142" t="s">
        <v>2311</v>
      </c>
      <c r="G4142" t="s">
        <v>2319</v>
      </c>
      <c r="H4142" t="s">
        <v>1417</v>
      </c>
      <c r="I4142" t="s">
        <v>1539</v>
      </c>
      <c r="J4142">
        <v>7.5300000000000006E-2</v>
      </c>
    </row>
    <row r="4143" spans="1:10" hidden="1">
      <c r="A4143" t="s">
        <v>570</v>
      </c>
      <c r="B4143">
        <v>1450</v>
      </c>
      <c r="C4143" t="s">
        <v>934</v>
      </c>
      <c r="D4143">
        <v>764</v>
      </c>
      <c r="E4143" t="s">
        <v>433</v>
      </c>
      <c r="F4143" t="s">
        <v>2320</v>
      </c>
      <c r="G4143" t="s">
        <v>2321</v>
      </c>
      <c r="H4143" t="s">
        <v>1354</v>
      </c>
      <c r="I4143" t="s">
        <v>1539</v>
      </c>
      <c r="J4143">
        <v>0.50900000000000001</v>
      </c>
    </row>
    <row r="4144" spans="1:10" hidden="1">
      <c r="A4144" t="s">
        <v>570</v>
      </c>
      <c r="B4144">
        <v>1450</v>
      </c>
      <c r="C4144" t="s">
        <v>934</v>
      </c>
      <c r="D4144">
        <v>764</v>
      </c>
      <c r="E4144" t="s">
        <v>433</v>
      </c>
      <c r="F4144" t="s">
        <v>2320</v>
      </c>
      <c r="G4144" t="s">
        <v>2340</v>
      </c>
      <c r="H4144" t="s">
        <v>1352</v>
      </c>
      <c r="I4144" t="s">
        <v>1539</v>
      </c>
      <c r="J4144">
        <v>2.5100000000000001E-2</v>
      </c>
    </row>
    <row r="4145" spans="1:10" hidden="1">
      <c r="A4145" t="s">
        <v>570</v>
      </c>
      <c r="B4145">
        <v>1450</v>
      </c>
      <c r="C4145" t="s">
        <v>934</v>
      </c>
      <c r="D4145">
        <v>764</v>
      </c>
      <c r="E4145" t="s">
        <v>433</v>
      </c>
      <c r="F4145" t="s">
        <v>2320</v>
      </c>
      <c r="G4145" t="s">
        <v>2298</v>
      </c>
      <c r="H4145" t="s">
        <v>1315</v>
      </c>
      <c r="I4145" t="s">
        <v>1539</v>
      </c>
      <c r="J4145">
        <v>0.2581</v>
      </c>
    </row>
    <row r="4146" spans="1:10" hidden="1">
      <c r="A4146" t="s">
        <v>570</v>
      </c>
      <c r="B4146">
        <v>1450</v>
      </c>
      <c r="C4146" t="s">
        <v>934</v>
      </c>
      <c r="D4146">
        <v>764</v>
      </c>
      <c r="E4146" t="s">
        <v>433</v>
      </c>
      <c r="F4146" t="s">
        <v>2322</v>
      </c>
      <c r="G4146" t="s">
        <v>2327</v>
      </c>
      <c r="H4146" t="s">
        <v>2335</v>
      </c>
      <c r="I4146" t="s">
        <v>1539</v>
      </c>
      <c r="J4146">
        <v>1.43E-2</v>
      </c>
    </row>
    <row r="4147" spans="1:10" hidden="1">
      <c r="A4147" t="s">
        <v>570</v>
      </c>
      <c r="B4147">
        <v>1450</v>
      </c>
      <c r="C4147" t="s">
        <v>934</v>
      </c>
      <c r="D4147">
        <v>764</v>
      </c>
      <c r="E4147" t="s">
        <v>433</v>
      </c>
      <c r="F4147" t="s">
        <v>2322</v>
      </c>
      <c r="G4147" t="s">
        <v>2328</v>
      </c>
      <c r="H4147" t="s">
        <v>2344</v>
      </c>
      <c r="I4147" t="s">
        <v>1539</v>
      </c>
      <c r="J4147">
        <v>7.1999999999999998E-3</v>
      </c>
    </row>
    <row r="4148" spans="1:10" hidden="1">
      <c r="A4148" t="s">
        <v>570</v>
      </c>
      <c r="B4148">
        <v>1450</v>
      </c>
      <c r="C4148" t="s">
        <v>934</v>
      </c>
      <c r="D4148">
        <v>764</v>
      </c>
      <c r="E4148" t="s">
        <v>433</v>
      </c>
      <c r="F4148" t="s">
        <v>2322</v>
      </c>
      <c r="G4148" t="s">
        <v>2330</v>
      </c>
      <c r="H4148" t="s">
        <v>2355</v>
      </c>
      <c r="I4148" t="s">
        <v>1539</v>
      </c>
      <c r="J4148">
        <v>0.97850000000000004</v>
      </c>
    </row>
    <row r="4149" spans="1:10" hidden="1">
      <c r="A4149" t="s">
        <v>570</v>
      </c>
      <c r="B4149">
        <v>1450</v>
      </c>
      <c r="C4149" t="s">
        <v>934</v>
      </c>
      <c r="D4149">
        <v>764</v>
      </c>
      <c r="E4149" t="s">
        <v>433</v>
      </c>
      <c r="F4149" t="s">
        <v>2332</v>
      </c>
      <c r="G4149" t="s">
        <v>2333</v>
      </c>
      <c r="H4149" t="s">
        <v>1511</v>
      </c>
      <c r="I4149" t="s">
        <v>1539</v>
      </c>
      <c r="J4149">
        <v>0.47670000000000001</v>
      </c>
    </row>
    <row r="4150" spans="1:10" hidden="1">
      <c r="A4150" t="s">
        <v>570</v>
      </c>
      <c r="B4150">
        <v>1450</v>
      </c>
      <c r="C4150" t="s">
        <v>934</v>
      </c>
      <c r="D4150">
        <v>764</v>
      </c>
      <c r="E4150" t="s">
        <v>433</v>
      </c>
      <c r="F4150" t="s">
        <v>2332</v>
      </c>
      <c r="G4150" t="s">
        <v>2334</v>
      </c>
      <c r="H4150" t="s">
        <v>1593</v>
      </c>
      <c r="I4150" t="s">
        <v>1539</v>
      </c>
      <c r="J4150">
        <v>0.52329999999999999</v>
      </c>
    </row>
    <row r="4151" spans="1:10" hidden="1">
      <c r="A4151" t="s">
        <v>570</v>
      </c>
      <c r="B4151">
        <v>1450</v>
      </c>
      <c r="C4151" t="s">
        <v>934</v>
      </c>
      <c r="D4151">
        <v>785</v>
      </c>
      <c r="E4151" t="s">
        <v>60</v>
      </c>
      <c r="F4151" t="s">
        <v>1243</v>
      </c>
      <c r="G4151" t="s">
        <v>1243</v>
      </c>
      <c r="H4151" t="s">
        <v>1286</v>
      </c>
      <c r="I4151" t="s">
        <v>1286</v>
      </c>
      <c r="J4151">
        <v>1</v>
      </c>
    </row>
    <row r="4152" spans="1:10" hidden="1">
      <c r="A4152" t="s">
        <v>570</v>
      </c>
      <c r="B4152">
        <v>1450</v>
      </c>
      <c r="C4152" t="s">
        <v>934</v>
      </c>
      <c r="D4152">
        <v>785</v>
      </c>
      <c r="E4152" t="s">
        <v>60</v>
      </c>
      <c r="F4152" t="s">
        <v>2311</v>
      </c>
      <c r="G4152" t="s">
        <v>2312</v>
      </c>
      <c r="H4152" t="s">
        <v>1336</v>
      </c>
      <c r="I4152" t="s">
        <v>1286</v>
      </c>
      <c r="J4152">
        <v>0.16170000000000001</v>
      </c>
    </row>
    <row r="4153" spans="1:10" hidden="1">
      <c r="A4153" t="s">
        <v>570</v>
      </c>
      <c r="B4153">
        <v>1450</v>
      </c>
      <c r="C4153" t="s">
        <v>934</v>
      </c>
      <c r="D4153">
        <v>785</v>
      </c>
      <c r="E4153" t="s">
        <v>60</v>
      </c>
      <c r="F4153" t="s">
        <v>2311</v>
      </c>
      <c r="G4153" t="s">
        <v>2313</v>
      </c>
      <c r="H4153" t="s">
        <v>1419</v>
      </c>
      <c r="I4153" t="s">
        <v>1286</v>
      </c>
      <c r="J4153">
        <v>0.23400000000000001</v>
      </c>
    </row>
    <row r="4154" spans="1:10" hidden="1">
      <c r="A4154" t="s">
        <v>570</v>
      </c>
      <c r="B4154">
        <v>1450</v>
      </c>
      <c r="C4154" t="s">
        <v>934</v>
      </c>
      <c r="D4154">
        <v>785</v>
      </c>
      <c r="E4154" t="s">
        <v>60</v>
      </c>
      <c r="F4154" t="s">
        <v>2311</v>
      </c>
      <c r="G4154" t="s">
        <v>2314</v>
      </c>
      <c r="H4154" t="s">
        <v>1336</v>
      </c>
      <c r="I4154" t="s">
        <v>1286</v>
      </c>
      <c r="J4154">
        <v>0.16170000000000001</v>
      </c>
    </row>
    <row r="4155" spans="1:10" hidden="1">
      <c r="A4155" t="s">
        <v>570</v>
      </c>
      <c r="B4155">
        <v>1450</v>
      </c>
      <c r="C4155" t="s">
        <v>934</v>
      </c>
      <c r="D4155">
        <v>785</v>
      </c>
      <c r="E4155" t="s">
        <v>60</v>
      </c>
      <c r="F4155" t="s">
        <v>2311</v>
      </c>
      <c r="G4155" t="s">
        <v>2315</v>
      </c>
      <c r="H4155" t="s">
        <v>1281</v>
      </c>
      <c r="I4155" t="s">
        <v>1286</v>
      </c>
      <c r="J4155">
        <v>0.17449999999999999</v>
      </c>
    </row>
    <row r="4156" spans="1:10" hidden="1">
      <c r="A4156" t="s">
        <v>570</v>
      </c>
      <c r="B4156">
        <v>1450</v>
      </c>
      <c r="C4156" t="s">
        <v>934</v>
      </c>
      <c r="D4156">
        <v>785</v>
      </c>
      <c r="E4156" t="s">
        <v>60</v>
      </c>
      <c r="F4156" t="s">
        <v>2311</v>
      </c>
      <c r="G4156" t="s">
        <v>2318</v>
      </c>
      <c r="H4156" t="s">
        <v>1281</v>
      </c>
      <c r="I4156" t="s">
        <v>1286</v>
      </c>
      <c r="J4156">
        <v>0.17449999999999999</v>
      </c>
    </row>
    <row r="4157" spans="1:10" hidden="1">
      <c r="A4157" t="s">
        <v>570</v>
      </c>
      <c r="B4157">
        <v>1450</v>
      </c>
      <c r="C4157" t="s">
        <v>934</v>
      </c>
      <c r="D4157">
        <v>785</v>
      </c>
      <c r="E4157" t="s">
        <v>60</v>
      </c>
      <c r="F4157" t="s">
        <v>2311</v>
      </c>
      <c r="G4157" t="s">
        <v>2319</v>
      </c>
      <c r="H4157" t="s">
        <v>1261</v>
      </c>
      <c r="I4157" t="s">
        <v>1286</v>
      </c>
      <c r="J4157">
        <v>9.3600000000000003E-2</v>
      </c>
    </row>
    <row r="4158" spans="1:10" hidden="1">
      <c r="A4158" t="s">
        <v>570</v>
      </c>
      <c r="B4158">
        <v>1450</v>
      </c>
      <c r="C4158" t="s">
        <v>934</v>
      </c>
      <c r="D4158">
        <v>785</v>
      </c>
      <c r="E4158" t="s">
        <v>60</v>
      </c>
      <c r="F4158" t="s">
        <v>2320</v>
      </c>
      <c r="G4158" t="s">
        <v>2321</v>
      </c>
      <c r="H4158" t="s">
        <v>1305</v>
      </c>
      <c r="I4158" t="s">
        <v>1286</v>
      </c>
      <c r="J4158">
        <v>0.72340000000000004</v>
      </c>
    </row>
    <row r="4159" spans="1:10" hidden="1">
      <c r="A4159" t="s">
        <v>570</v>
      </c>
      <c r="B4159">
        <v>1450</v>
      </c>
      <c r="C4159" t="s">
        <v>934</v>
      </c>
      <c r="D4159">
        <v>785</v>
      </c>
      <c r="E4159" t="s">
        <v>60</v>
      </c>
      <c r="F4159" t="s">
        <v>2320</v>
      </c>
      <c r="G4159" t="s">
        <v>2338</v>
      </c>
      <c r="H4159" t="s">
        <v>1248</v>
      </c>
      <c r="I4159" t="s">
        <v>1286</v>
      </c>
      <c r="J4159">
        <v>2.5499999999999998E-2</v>
      </c>
    </row>
    <row r="4160" spans="1:10" hidden="1">
      <c r="A4160" t="s">
        <v>570</v>
      </c>
      <c r="B4160">
        <v>1450</v>
      </c>
      <c r="C4160" t="s">
        <v>934</v>
      </c>
      <c r="D4160">
        <v>785</v>
      </c>
      <c r="E4160" t="s">
        <v>60</v>
      </c>
      <c r="F4160" t="s">
        <v>2320</v>
      </c>
      <c r="G4160" t="s">
        <v>2341</v>
      </c>
      <c r="H4160" t="s">
        <v>1352</v>
      </c>
      <c r="I4160" t="s">
        <v>1286</v>
      </c>
      <c r="J4160">
        <v>2.98E-2</v>
      </c>
    </row>
    <row r="4161" spans="1:10" hidden="1">
      <c r="A4161" t="s">
        <v>570</v>
      </c>
      <c r="B4161">
        <v>1450</v>
      </c>
      <c r="C4161" t="s">
        <v>934</v>
      </c>
      <c r="D4161">
        <v>785</v>
      </c>
      <c r="E4161" t="s">
        <v>60</v>
      </c>
      <c r="F4161" t="s">
        <v>2320</v>
      </c>
      <c r="G4161" t="s">
        <v>2298</v>
      </c>
      <c r="H4161" t="s">
        <v>1310</v>
      </c>
      <c r="I4161" t="s">
        <v>1286</v>
      </c>
      <c r="J4161">
        <v>0.30209999999999998</v>
      </c>
    </row>
    <row r="4162" spans="1:10" hidden="1">
      <c r="A4162" t="s">
        <v>570</v>
      </c>
      <c r="B4162">
        <v>1450</v>
      </c>
      <c r="C4162" t="s">
        <v>934</v>
      </c>
      <c r="D4162">
        <v>785</v>
      </c>
      <c r="E4162" t="s">
        <v>60</v>
      </c>
      <c r="F4162" t="s">
        <v>2322</v>
      </c>
      <c r="G4162" t="s">
        <v>2326</v>
      </c>
      <c r="H4162" t="s">
        <v>2335</v>
      </c>
      <c r="I4162" t="s">
        <v>1286</v>
      </c>
      <c r="J4162">
        <v>1.7000000000000001E-2</v>
      </c>
    </row>
    <row r="4163" spans="1:10" hidden="1">
      <c r="A4163" t="s">
        <v>570</v>
      </c>
      <c r="B4163">
        <v>1450</v>
      </c>
      <c r="C4163" t="s">
        <v>934</v>
      </c>
      <c r="D4163">
        <v>785</v>
      </c>
      <c r="E4163" t="s">
        <v>60</v>
      </c>
      <c r="F4163" t="s">
        <v>2322</v>
      </c>
      <c r="G4163" t="s">
        <v>2327</v>
      </c>
      <c r="H4163" t="s">
        <v>1401</v>
      </c>
      <c r="I4163" t="s">
        <v>1286</v>
      </c>
      <c r="J4163">
        <v>4.6800000000000001E-2</v>
      </c>
    </row>
    <row r="4164" spans="1:10" hidden="1">
      <c r="A4164" t="s">
        <v>570</v>
      </c>
      <c r="B4164">
        <v>1450</v>
      </c>
      <c r="C4164" t="s">
        <v>934</v>
      </c>
      <c r="D4164">
        <v>785</v>
      </c>
      <c r="E4164" t="s">
        <v>60</v>
      </c>
      <c r="F4164" t="s">
        <v>2322</v>
      </c>
      <c r="G4164" t="s">
        <v>2328</v>
      </c>
      <c r="H4164" t="s">
        <v>1352</v>
      </c>
      <c r="I4164" t="s">
        <v>1286</v>
      </c>
      <c r="J4164">
        <v>2.98E-2</v>
      </c>
    </row>
    <row r="4165" spans="1:10" hidden="1">
      <c r="A4165" t="s">
        <v>570</v>
      </c>
      <c r="B4165">
        <v>1450</v>
      </c>
      <c r="C4165" t="s">
        <v>934</v>
      </c>
      <c r="D4165">
        <v>785</v>
      </c>
      <c r="E4165" t="s">
        <v>60</v>
      </c>
      <c r="F4165" t="s">
        <v>2322</v>
      </c>
      <c r="G4165" t="s">
        <v>2330</v>
      </c>
      <c r="H4165" t="s">
        <v>1329</v>
      </c>
      <c r="I4165" t="s">
        <v>1286</v>
      </c>
      <c r="J4165">
        <v>0.90639999999999998</v>
      </c>
    </row>
    <row r="4166" spans="1:10" hidden="1">
      <c r="A4166" t="s">
        <v>570</v>
      </c>
      <c r="B4166">
        <v>1450</v>
      </c>
      <c r="C4166" t="s">
        <v>934</v>
      </c>
      <c r="D4166">
        <v>785</v>
      </c>
      <c r="E4166" t="s">
        <v>60</v>
      </c>
      <c r="F4166" t="s">
        <v>2332</v>
      </c>
      <c r="G4166" t="s">
        <v>2333</v>
      </c>
      <c r="H4166" t="s">
        <v>1409</v>
      </c>
      <c r="I4166" t="s">
        <v>1286</v>
      </c>
      <c r="J4166">
        <v>0.44679999999999997</v>
      </c>
    </row>
    <row r="4167" spans="1:10" hidden="1">
      <c r="A4167" t="s">
        <v>570</v>
      </c>
      <c r="B4167">
        <v>1450</v>
      </c>
      <c r="C4167" t="s">
        <v>934</v>
      </c>
      <c r="D4167">
        <v>785</v>
      </c>
      <c r="E4167" t="s">
        <v>60</v>
      </c>
      <c r="F4167" t="s">
        <v>2332</v>
      </c>
      <c r="G4167" t="s">
        <v>2334</v>
      </c>
      <c r="H4167" t="s">
        <v>1407</v>
      </c>
      <c r="I4167" t="s">
        <v>1286</v>
      </c>
      <c r="J4167">
        <v>0.55320000000000003</v>
      </c>
    </row>
    <row r="4168" spans="1:10" hidden="1">
      <c r="A4168" t="s">
        <v>570</v>
      </c>
      <c r="B4168">
        <v>1450</v>
      </c>
      <c r="C4168" t="s">
        <v>934</v>
      </c>
      <c r="D4168">
        <v>787</v>
      </c>
      <c r="E4168" t="s">
        <v>61</v>
      </c>
      <c r="F4168" t="s">
        <v>1243</v>
      </c>
      <c r="G4168" t="s">
        <v>1243</v>
      </c>
      <c r="H4168" t="s">
        <v>1517</v>
      </c>
      <c r="I4168" t="s">
        <v>1517</v>
      </c>
      <c r="J4168">
        <v>1</v>
      </c>
    </row>
    <row r="4169" spans="1:10" hidden="1">
      <c r="A4169" t="s">
        <v>570</v>
      </c>
      <c r="B4169">
        <v>1450</v>
      </c>
      <c r="C4169" t="s">
        <v>934</v>
      </c>
      <c r="D4169">
        <v>787</v>
      </c>
      <c r="E4169" t="s">
        <v>61</v>
      </c>
      <c r="F4169" t="s">
        <v>2311</v>
      </c>
      <c r="G4169" t="s">
        <v>2343</v>
      </c>
      <c r="H4169" t="s">
        <v>1364</v>
      </c>
      <c r="I4169" t="s">
        <v>1517</v>
      </c>
      <c r="J4169">
        <v>0.25309999999999999</v>
      </c>
    </row>
    <row r="4170" spans="1:10" hidden="1">
      <c r="A4170" t="s">
        <v>570</v>
      </c>
      <c r="B4170">
        <v>1450</v>
      </c>
      <c r="C4170" t="s">
        <v>934</v>
      </c>
      <c r="D4170">
        <v>787</v>
      </c>
      <c r="E4170" t="s">
        <v>61</v>
      </c>
      <c r="F4170" t="s">
        <v>2311</v>
      </c>
      <c r="G4170" t="s">
        <v>1250</v>
      </c>
      <c r="H4170" t="s">
        <v>1325</v>
      </c>
      <c r="I4170" t="s">
        <v>1517</v>
      </c>
      <c r="J4170">
        <v>0.2331</v>
      </c>
    </row>
    <row r="4171" spans="1:10" hidden="1">
      <c r="A4171" t="s">
        <v>570</v>
      </c>
      <c r="B4171">
        <v>1450</v>
      </c>
      <c r="C4171" t="s">
        <v>934</v>
      </c>
      <c r="D4171">
        <v>787</v>
      </c>
      <c r="E4171" t="s">
        <v>61</v>
      </c>
      <c r="F4171" t="s">
        <v>2311</v>
      </c>
      <c r="G4171" t="s">
        <v>1401</v>
      </c>
      <c r="H4171" t="s">
        <v>1364</v>
      </c>
      <c r="I4171" t="s">
        <v>1517</v>
      </c>
      <c r="J4171">
        <v>0.25309999999999999</v>
      </c>
    </row>
    <row r="4172" spans="1:10" hidden="1">
      <c r="A4172" t="s">
        <v>570</v>
      </c>
      <c r="B4172">
        <v>1450</v>
      </c>
      <c r="C4172" t="s">
        <v>934</v>
      </c>
      <c r="D4172">
        <v>787</v>
      </c>
      <c r="E4172" t="s">
        <v>61</v>
      </c>
      <c r="F4172" t="s">
        <v>2311</v>
      </c>
      <c r="G4172" t="s">
        <v>1357</v>
      </c>
      <c r="H4172" t="s">
        <v>1478</v>
      </c>
      <c r="I4172" t="s">
        <v>1517</v>
      </c>
      <c r="J4172">
        <v>0.26069999999999999</v>
      </c>
    </row>
    <row r="4173" spans="1:10" hidden="1">
      <c r="A4173" t="s">
        <v>570</v>
      </c>
      <c r="B4173">
        <v>1450</v>
      </c>
      <c r="C4173" t="s">
        <v>934</v>
      </c>
      <c r="D4173">
        <v>787</v>
      </c>
      <c r="E4173" t="s">
        <v>61</v>
      </c>
      <c r="F4173" t="s">
        <v>2320</v>
      </c>
      <c r="G4173" t="s">
        <v>2321</v>
      </c>
      <c r="H4173" t="s">
        <v>1568</v>
      </c>
      <c r="I4173" t="s">
        <v>1517</v>
      </c>
      <c r="J4173">
        <v>0.67169999999999996</v>
      </c>
    </row>
    <row r="4174" spans="1:10" hidden="1">
      <c r="A4174" t="s">
        <v>570</v>
      </c>
      <c r="B4174">
        <v>1450</v>
      </c>
      <c r="C4174" t="s">
        <v>934</v>
      </c>
      <c r="D4174">
        <v>787</v>
      </c>
      <c r="E4174" t="s">
        <v>61</v>
      </c>
      <c r="F4174" t="s">
        <v>2320</v>
      </c>
      <c r="G4174" t="s">
        <v>2338</v>
      </c>
      <c r="H4174" t="s">
        <v>1246</v>
      </c>
      <c r="I4174" t="s">
        <v>1517</v>
      </c>
      <c r="J4174">
        <v>7.0199999999999999E-2</v>
      </c>
    </row>
    <row r="4175" spans="1:10" hidden="1">
      <c r="A4175" t="s">
        <v>570</v>
      </c>
      <c r="B4175">
        <v>1450</v>
      </c>
      <c r="C4175" t="s">
        <v>934</v>
      </c>
      <c r="D4175">
        <v>787</v>
      </c>
      <c r="E4175" t="s">
        <v>61</v>
      </c>
      <c r="F4175" t="s">
        <v>2320</v>
      </c>
      <c r="G4175" t="s">
        <v>2341</v>
      </c>
      <c r="H4175" t="s">
        <v>1248</v>
      </c>
      <c r="I4175" t="s">
        <v>1517</v>
      </c>
      <c r="J4175">
        <v>1.4999999999999999E-2</v>
      </c>
    </row>
    <row r="4176" spans="1:10" hidden="1">
      <c r="A4176" t="s">
        <v>570</v>
      </c>
      <c r="B4176">
        <v>1450</v>
      </c>
      <c r="C4176" t="s">
        <v>934</v>
      </c>
      <c r="D4176">
        <v>787</v>
      </c>
      <c r="E4176" t="s">
        <v>61</v>
      </c>
      <c r="F4176" t="s">
        <v>2320</v>
      </c>
      <c r="G4176" t="s">
        <v>2298</v>
      </c>
      <c r="H4176" t="s">
        <v>1478</v>
      </c>
      <c r="I4176" t="s">
        <v>1517</v>
      </c>
      <c r="J4176">
        <v>0.26069999999999999</v>
      </c>
    </row>
    <row r="4177" spans="1:10" hidden="1">
      <c r="A4177" t="s">
        <v>570</v>
      </c>
      <c r="B4177">
        <v>1450</v>
      </c>
      <c r="C4177" t="s">
        <v>934</v>
      </c>
      <c r="D4177">
        <v>787</v>
      </c>
      <c r="E4177" t="s">
        <v>61</v>
      </c>
      <c r="F4177" t="s">
        <v>2322</v>
      </c>
      <c r="G4177" t="s">
        <v>2323</v>
      </c>
      <c r="H4177" t="s">
        <v>2324</v>
      </c>
      <c r="I4177" t="s">
        <v>1517</v>
      </c>
      <c r="J4177">
        <v>2.5000000000000001E-3</v>
      </c>
    </row>
    <row r="4178" spans="1:10" hidden="1">
      <c r="A4178" t="s">
        <v>570</v>
      </c>
      <c r="B4178">
        <v>1450</v>
      </c>
      <c r="C4178" t="s">
        <v>934</v>
      </c>
      <c r="D4178">
        <v>787</v>
      </c>
      <c r="E4178" t="s">
        <v>61</v>
      </c>
      <c r="F4178" t="s">
        <v>2322</v>
      </c>
      <c r="G4178" t="s">
        <v>2325</v>
      </c>
      <c r="H4178" t="s">
        <v>2344</v>
      </c>
      <c r="I4178" t="s">
        <v>1517</v>
      </c>
      <c r="J4178">
        <v>5.0000000000000001E-3</v>
      </c>
    </row>
    <row r="4179" spans="1:10" hidden="1">
      <c r="A4179" t="s">
        <v>570</v>
      </c>
      <c r="B4179">
        <v>1450</v>
      </c>
      <c r="C4179" t="s">
        <v>934</v>
      </c>
      <c r="D4179">
        <v>787</v>
      </c>
      <c r="E4179" t="s">
        <v>61</v>
      </c>
      <c r="F4179" t="s">
        <v>2322</v>
      </c>
      <c r="G4179" t="s">
        <v>2326</v>
      </c>
      <c r="H4179" t="s">
        <v>1257</v>
      </c>
      <c r="I4179" t="s">
        <v>1517</v>
      </c>
      <c r="J4179">
        <v>3.2599999999999997E-2</v>
      </c>
    </row>
    <row r="4180" spans="1:10" hidden="1">
      <c r="A4180" t="s">
        <v>570</v>
      </c>
      <c r="B4180">
        <v>1450</v>
      </c>
      <c r="C4180" t="s">
        <v>934</v>
      </c>
      <c r="D4180">
        <v>787</v>
      </c>
      <c r="E4180" t="s">
        <v>61</v>
      </c>
      <c r="F4180" t="s">
        <v>2322</v>
      </c>
      <c r="G4180" t="s">
        <v>2327</v>
      </c>
      <c r="H4180" t="s">
        <v>1333</v>
      </c>
      <c r="I4180" t="s">
        <v>1517</v>
      </c>
      <c r="J4180">
        <v>4.2599999999999999E-2</v>
      </c>
    </row>
    <row r="4181" spans="1:10" hidden="1">
      <c r="A4181" t="s">
        <v>570</v>
      </c>
      <c r="B4181">
        <v>1450</v>
      </c>
      <c r="C4181" t="s">
        <v>934</v>
      </c>
      <c r="D4181">
        <v>787</v>
      </c>
      <c r="E4181" t="s">
        <v>61</v>
      </c>
      <c r="F4181" t="s">
        <v>2322</v>
      </c>
      <c r="G4181" t="s">
        <v>2328</v>
      </c>
      <c r="H4181" t="s">
        <v>1250</v>
      </c>
      <c r="I4181" t="s">
        <v>1517</v>
      </c>
      <c r="J4181">
        <v>2.5100000000000001E-2</v>
      </c>
    </row>
    <row r="4182" spans="1:10" hidden="1">
      <c r="A4182" t="s">
        <v>570</v>
      </c>
      <c r="B4182">
        <v>1450</v>
      </c>
      <c r="C4182" t="s">
        <v>934</v>
      </c>
      <c r="D4182">
        <v>787</v>
      </c>
      <c r="E4182" t="s">
        <v>61</v>
      </c>
      <c r="F4182" t="s">
        <v>2322</v>
      </c>
      <c r="G4182" t="s">
        <v>2330</v>
      </c>
      <c r="H4182" t="s">
        <v>2444</v>
      </c>
      <c r="I4182" t="s">
        <v>1517</v>
      </c>
      <c r="J4182">
        <v>0.89219999999999999</v>
      </c>
    </row>
    <row r="4183" spans="1:10" hidden="1">
      <c r="A4183" t="s">
        <v>570</v>
      </c>
      <c r="B4183">
        <v>1450</v>
      </c>
      <c r="C4183" t="s">
        <v>934</v>
      </c>
      <c r="D4183">
        <v>787</v>
      </c>
      <c r="E4183" t="s">
        <v>61</v>
      </c>
      <c r="F4183" t="s">
        <v>2332</v>
      </c>
      <c r="G4183" t="s">
        <v>2333</v>
      </c>
      <c r="H4183" t="s">
        <v>1556</v>
      </c>
      <c r="I4183" t="s">
        <v>1517</v>
      </c>
      <c r="J4183">
        <v>0.48620000000000002</v>
      </c>
    </row>
    <row r="4184" spans="1:10" hidden="1">
      <c r="A4184" t="s">
        <v>570</v>
      </c>
      <c r="B4184">
        <v>1450</v>
      </c>
      <c r="C4184" t="s">
        <v>934</v>
      </c>
      <c r="D4184">
        <v>787</v>
      </c>
      <c r="E4184" t="s">
        <v>61</v>
      </c>
      <c r="F4184" t="s">
        <v>2332</v>
      </c>
      <c r="G4184" t="s">
        <v>2334</v>
      </c>
      <c r="H4184" t="s">
        <v>1518</v>
      </c>
      <c r="I4184" t="s">
        <v>1517</v>
      </c>
      <c r="J4184">
        <v>0.51380000000000003</v>
      </c>
    </row>
    <row r="4185" spans="1:10" hidden="1">
      <c r="A4185" t="s">
        <v>570</v>
      </c>
      <c r="B4185">
        <v>1450</v>
      </c>
      <c r="C4185" t="s">
        <v>934</v>
      </c>
      <c r="D4185">
        <v>784</v>
      </c>
      <c r="E4185" t="s">
        <v>184</v>
      </c>
      <c r="F4185" t="s">
        <v>1243</v>
      </c>
      <c r="G4185" t="s">
        <v>1243</v>
      </c>
      <c r="H4185" t="s">
        <v>1263</v>
      </c>
      <c r="I4185" t="s">
        <v>1263</v>
      </c>
      <c r="J4185">
        <v>1</v>
      </c>
    </row>
    <row r="4186" spans="1:10" hidden="1">
      <c r="A4186" t="s">
        <v>570</v>
      </c>
      <c r="B4186">
        <v>1450</v>
      </c>
      <c r="C4186" t="s">
        <v>934</v>
      </c>
      <c r="D4186">
        <v>784</v>
      </c>
      <c r="E4186" t="s">
        <v>184</v>
      </c>
      <c r="F4186" t="s">
        <v>2311</v>
      </c>
      <c r="G4186" t="s">
        <v>2316</v>
      </c>
      <c r="H4186" t="s">
        <v>1287</v>
      </c>
      <c r="I4186" t="s">
        <v>1263</v>
      </c>
      <c r="J4186">
        <v>0.2898</v>
      </c>
    </row>
    <row r="4187" spans="1:10" hidden="1">
      <c r="A4187" t="s">
        <v>570</v>
      </c>
      <c r="B4187">
        <v>1450</v>
      </c>
      <c r="C4187" t="s">
        <v>934</v>
      </c>
      <c r="D4187">
        <v>784</v>
      </c>
      <c r="E4187" t="s">
        <v>184</v>
      </c>
      <c r="F4187" t="s">
        <v>2311</v>
      </c>
      <c r="G4187" t="s">
        <v>2317</v>
      </c>
      <c r="H4187" t="s">
        <v>1611</v>
      </c>
      <c r="I4187" t="s">
        <v>1263</v>
      </c>
      <c r="J4187">
        <v>0.25850000000000001</v>
      </c>
    </row>
    <row r="4188" spans="1:10" hidden="1">
      <c r="A4188" t="s">
        <v>570</v>
      </c>
      <c r="B4188">
        <v>1450</v>
      </c>
      <c r="C4188" t="s">
        <v>934</v>
      </c>
      <c r="D4188">
        <v>784</v>
      </c>
      <c r="E4188" t="s">
        <v>184</v>
      </c>
      <c r="F4188" t="s">
        <v>2311</v>
      </c>
      <c r="G4188" t="s">
        <v>2336</v>
      </c>
      <c r="H4188" t="s">
        <v>1602</v>
      </c>
      <c r="I4188" t="s">
        <v>1263</v>
      </c>
      <c r="J4188">
        <v>0.23300000000000001</v>
      </c>
    </row>
    <row r="4189" spans="1:10" hidden="1">
      <c r="A4189" t="s">
        <v>570</v>
      </c>
      <c r="B4189">
        <v>1450</v>
      </c>
      <c r="C4189" t="s">
        <v>934</v>
      </c>
      <c r="D4189">
        <v>784</v>
      </c>
      <c r="E4189" t="s">
        <v>184</v>
      </c>
      <c r="F4189" t="s">
        <v>2311</v>
      </c>
      <c r="G4189" t="s">
        <v>2337</v>
      </c>
      <c r="H4189" t="s">
        <v>1560</v>
      </c>
      <c r="I4189" t="s">
        <v>1263</v>
      </c>
      <c r="J4189">
        <v>0.21879999999999999</v>
      </c>
    </row>
    <row r="4190" spans="1:10" hidden="1">
      <c r="A4190" t="s">
        <v>570</v>
      </c>
      <c r="B4190">
        <v>1450</v>
      </c>
      <c r="C4190" t="s">
        <v>934</v>
      </c>
      <c r="D4190">
        <v>784</v>
      </c>
      <c r="E4190" t="s">
        <v>184</v>
      </c>
      <c r="F4190" t="s">
        <v>2320</v>
      </c>
      <c r="G4190" t="s">
        <v>2321</v>
      </c>
      <c r="H4190" t="s">
        <v>1516</v>
      </c>
      <c r="I4190" t="s">
        <v>1263</v>
      </c>
      <c r="J4190">
        <v>0.73299999999999998</v>
      </c>
    </row>
    <row r="4191" spans="1:10" hidden="1">
      <c r="A4191" t="s">
        <v>570</v>
      </c>
      <c r="B4191">
        <v>1450</v>
      </c>
      <c r="C4191" t="s">
        <v>934</v>
      </c>
      <c r="D4191">
        <v>784</v>
      </c>
      <c r="E4191" t="s">
        <v>184</v>
      </c>
      <c r="F4191" t="s">
        <v>2320</v>
      </c>
      <c r="G4191" t="s">
        <v>2338</v>
      </c>
      <c r="H4191" t="s">
        <v>1252</v>
      </c>
      <c r="I4191" t="s">
        <v>1263</v>
      </c>
      <c r="J4191">
        <v>2.5600000000000001E-2</v>
      </c>
    </row>
    <row r="4192" spans="1:10" hidden="1">
      <c r="A4192" t="s">
        <v>570</v>
      </c>
      <c r="B4192">
        <v>1450</v>
      </c>
      <c r="C4192" t="s">
        <v>934</v>
      </c>
      <c r="D4192">
        <v>784</v>
      </c>
      <c r="E4192" t="s">
        <v>184</v>
      </c>
      <c r="F4192" t="s">
        <v>2320</v>
      </c>
      <c r="G4192" t="s">
        <v>2339</v>
      </c>
      <c r="H4192" t="s">
        <v>1252</v>
      </c>
      <c r="I4192" t="s">
        <v>1263</v>
      </c>
      <c r="J4192">
        <v>2.5600000000000001E-2</v>
      </c>
    </row>
    <row r="4193" spans="1:10" hidden="1">
      <c r="A4193" t="s">
        <v>570</v>
      </c>
      <c r="B4193">
        <v>1450</v>
      </c>
      <c r="C4193" t="s">
        <v>934</v>
      </c>
      <c r="D4193">
        <v>784</v>
      </c>
      <c r="E4193" t="s">
        <v>184</v>
      </c>
      <c r="F4193" t="s">
        <v>2320</v>
      </c>
      <c r="G4193" t="s">
        <v>2341</v>
      </c>
      <c r="H4193" t="s">
        <v>1312</v>
      </c>
      <c r="I4193" t="s">
        <v>1263</v>
      </c>
      <c r="J4193">
        <v>1.4200000000000001E-2</v>
      </c>
    </row>
    <row r="4194" spans="1:10" hidden="1">
      <c r="A4194" t="s">
        <v>570</v>
      </c>
      <c r="B4194">
        <v>1450</v>
      </c>
      <c r="C4194" t="s">
        <v>934</v>
      </c>
      <c r="D4194">
        <v>784</v>
      </c>
      <c r="E4194" t="s">
        <v>184</v>
      </c>
      <c r="F4194" t="s">
        <v>2320</v>
      </c>
      <c r="G4194" t="s">
        <v>2298</v>
      </c>
      <c r="H4194" t="s">
        <v>2376</v>
      </c>
      <c r="I4194" t="s">
        <v>1263</v>
      </c>
      <c r="J4194">
        <v>0.34089999999999998</v>
      </c>
    </row>
    <row r="4195" spans="1:10" hidden="1">
      <c r="A4195" t="s">
        <v>570</v>
      </c>
      <c r="B4195">
        <v>1450</v>
      </c>
      <c r="C4195" t="s">
        <v>934</v>
      </c>
      <c r="D4195">
        <v>784</v>
      </c>
      <c r="E4195" t="s">
        <v>184</v>
      </c>
      <c r="F4195" t="s">
        <v>2322</v>
      </c>
      <c r="G4195" t="s">
        <v>2323</v>
      </c>
      <c r="H4195" t="s">
        <v>2324</v>
      </c>
      <c r="I4195" t="s">
        <v>1263</v>
      </c>
      <c r="J4195">
        <v>2.8E-3</v>
      </c>
    </row>
    <row r="4196" spans="1:10" hidden="1">
      <c r="A4196" t="s">
        <v>570</v>
      </c>
      <c r="B4196">
        <v>1450</v>
      </c>
      <c r="C4196" t="s">
        <v>934</v>
      </c>
      <c r="D4196">
        <v>784</v>
      </c>
      <c r="E4196" t="s">
        <v>184</v>
      </c>
      <c r="F4196" t="s">
        <v>2322</v>
      </c>
      <c r="G4196" t="s">
        <v>2325</v>
      </c>
      <c r="H4196" t="s">
        <v>2329</v>
      </c>
      <c r="I4196" t="s">
        <v>1263</v>
      </c>
      <c r="J4196">
        <v>8.5000000000000006E-3</v>
      </c>
    </row>
    <row r="4197" spans="1:10" hidden="1">
      <c r="A4197" t="s">
        <v>570</v>
      </c>
      <c r="B4197">
        <v>1450</v>
      </c>
      <c r="C4197" t="s">
        <v>934</v>
      </c>
      <c r="D4197">
        <v>784</v>
      </c>
      <c r="E4197" t="s">
        <v>184</v>
      </c>
      <c r="F4197" t="s">
        <v>2322</v>
      </c>
      <c r="G4197" t="s">
        <v>2326</v>
      </c>
      <c r="H4197" t="s">
        <v>1352</v>
      </c>
      <c r="I4197" t="s">
        <v>1263</v>
      </c>
      <c r="J4197">
        <v>1.9900000000000001E-2</v>
      </c>
    </row>
    <row r="4198" spans="1:10" hidden="1">
      <c r="A4198" t="s">
        <v>570</v>
      </c>
      <c r="B4198">
        <v>1450</v>
      </c>
      <c r="C4198" t="s">
        <v>934</v>
      </c>
      <c r="D4198">
        <v>784</v>
      </c>
      <c r="E4198" t="s">
        <v>184</v>
      </c>
      <c r="F4198" t="s">
        <v>2322</v>
      </c>
      <c r="G4198" t="s">
        <v>2327</v>
      </c>
      <c r="H4198" t="s">
        <v>1261</v>
      </c>
      <c r="I4198" t="s">
        <v>1263</v>
      </c>
      <c r="J4198">
        <v>6.25E-2</v>
      </c>
    </row>
    <row r="4199" spans="1:10" hidden="1">
      <c r="A4199" t="s">
        <v>570</v>
      </c>
      <c r="B4199">
        <v>1450</v>
      </c>
      <c r="C4199" t="s">
        <v>934</v>
      </c>
      <c r="D4199">
        <v>784</v>
      </c>
      <c r="E4199" t="s">
        <v>184</v>
      </c>
      <c r="F4199" t="s">
        <v>2322</v>
      </c>
      <c r="G4199" t="s">
        <v>2328</v>
      </c>
      <c r="H4199" t="s">
        <v>1252</v>
      </c>
      <c r="I4199" t="s">
        <v>1263</v>
      </c>
      <c r="J4199">
        <v>2.5600000000000001E-2</v>
      </c>
    </row>
    <row r="4200" spans="1:10" hidden="1">
      <c r="A4200" t="s">
        <v>570</v>
      </c>
      <c r="B4200">
        <v>1450</v>
      </c>
      <c r="C4200" t="s">
        <v>934</v>
      </c>
      <c r="D4200">
        <v>784</v>
      </c>
      <c r="E4200" t="s">
        <v>184</v>
      </c>
      <c r="F4200" t="s">
        <v>2322</v>
      </c>
      <c r="G4200" t="s">
        <v>2330</v>
      </c>
      <c r="H4200" t="s">
        <v>1609</v>
      </c>
      <c r="I4200" t="s">
        <v>1263</v>
      </c>
      <c r="J4200">
        <v>0.88070000000000004</v>
      </c>
    </row>
    <row r="4201" spans="1:10" hidden="1">
      <c r="A4201" t="s">
        <v>570</v>
      </c>
      <c r="B4201">
        <v>1450</v>
      </c>
      <c r="C4201" t="s">
        <v>934</v>
      </c>
      <c r="D4201">
        <v>784</v>
      </c>
      <c r="E4201" t="s">
        <v>184</v>
      </c>
      <c r="F4201" t="s">
        <v>2332</v>
      </c>
      <c r="G4201" t="s">
        <v>2333</v>
      </c>
      <c r="H4201" t="s">
        <v>1332</v>
      </c>
      <c r="I4201" t="s">
        <v>1263</v>
      </c>
      <c r="J4201">
        <v>0.48859999999999998</v>
      </c>
    </row>
    <row r="4202" spans="1:10" hidden="1">
      <c r="A4202" t="s">
        <v>570</v>
      </c>
      <c r="B4202">
        <v>1450</v>
      </c>
      <c r="C4202" t="s">
        <v>934</v>
      </c>
      <c r="D4202">
        <v>784</v>
      </c>
      <c r="E4202" t="s">
        <v>184</v>
      </c>
      <c r="F4202" t="s">
        <v>2332</v>
      </c>
      <c r="G4202" t="s">
        <v>2334</v>
      </c>
      <c r="H4202" t="s">
        <v>1425</v>
      </c>
      <c r="I4202" t="s">
        <v>1263</v>
      </c>
      <c r="J4202">
        <v>0.51139999999999997</v>
      </c>
    </row>
    <row r="4203" spans="1:10" hidden="1">
      <c r="A4203" t="s">
        <v>570</v>
      </c>
      <c r="B4203">
        <v>1450</v>
      </c>
      <c r="C4203" t="s">
        <v>934</v>
      </c>
      <c r="D4203">
        <v>788</v>
      </c>
      <c r="E4203" t="s">
        <v>185</v>
      </c>
      <c r="F4203" t="s">
        <v>1243</v>
      </c>
      <c r="G4203" t="s">
        <v>1243</v>
      </c>
      <c r="H4203" t="s">
        <v>1616</v>
      </c>
      <c r="I4203" t="s">
        <v>1616</v>
      </c>
      <c r="J4203">
        <v>1</v>
      </c>
    </row>
    <row r="4204" spans="1:10" hidden="1">
      <c r="A4204" t="s">
        <v>570</v>
      </c>
      <c r="B4204">
        <v>1450</v>
      </c>
      <c r="C4204" t="s">
        <v>934</v>
      </c>
      <c r="D4204">
        <v>788</v>
      </c>
      <c r="E4204" t="s">
        <v>185</v>
      </c>
      <c r="F4204" t="s">
        <v>2311</v>
      </c>
      <c r="G4204" t="s">
        <v>2312</v>
      </c>
      <c r="H4204" t="s">
        <v>1251</v>
      </c>
      <c r="I4204" t="s">
        <v>1616</v>
      </c>
      <c r="J4204">
        <v>0.16289999999999999</v>
      </c>
    </row>
    <row r="4205" spans="1:10" hidden="1">
      <c r="A4205" t="s">
        <v>570</v>
      </c>
      <c r="B4205">
        <v>1450</v>
      </c>
      <c r="C4205" t="s">
        <v>934</v>
      </c>
      <c r="D4205">
        <v>788</v>
      </c>
      <c r="E4205" t="s">
        <v>185</v>
      </c>
      <c r="F4205" t="s">
        <v>2311</v>
      </c>
      <c r="G4205" t="s">
        <v>2313</v>
      </c>
      <c r="H4205" t="s">
        <v>1269</v>
      </c>
      <c r="I4205" t="s">
        <v>1616</v>
      </c>
      <c r="J4205">
        <v>0.23980000000000001</v>
      </c>
    </row>
    <row r="4206" spans="1:10" hidden="1">
      <c r="A4206" t="s">
        <v>570</v>
      </c>
      <c r="B4206">
        <v>1450</v>
      </c>
      <c r="C4206" t="s">
        <v>934</v>
      </c>
      <c r="D4206">
        <v>788</v>
      </c>
      <c r="E4206" t="s">
        <v>185</v>
      </c>
      <c r="F4206" t="s">
        <v>2311</v>
      </c>
      <c r="G4206" t="s">
        <v>2314</v>
      </c>
      <c r="H4206" t="s">
        <v>1392</v>
      </c>
      <c r="I4206" t="s">
        <v>1616</v>
      </c>
      <c r="J4206">
        <v>0.18099999999999999</v>
      </c>
    </row>
    <row r="4207" spans="1:10" hidden="1">
      <c r="A4207" t="s">
        <v>570</v>
      </c>
      <c r="B4207">
        <v>1450</v>
      </c>
      <c r="C4207" t="s">
        <v>934</v>
      </c>
      <c r="D4207">
        <v>788</v>
      </c>
      <c r="E4207" t="s">
        <v>185</v>
      </c>
      <c r="F4207" t="s">
        <v>2311</v>
      </c>
      <c r="G4207" t="s">
        <v>2315</v>
      </c>
      <c r="H4207" t="s">
        <v>1515</v>
      </c>
      <c r="I4207" t="s">
        <v>1616</v>
      </c>
      <c r="J4207">
        <v>0.1991</v>
      </c>
    </row>
    <row r="4208" spans="1:10" hidden="1">
      <c r="A4208" t="s">
        <v>570</v>
      </c>
      <c r="B4208">
        <v>1450</v>
      </c>
      <c r="C4208" t="s">
        <v>934</v>
      </c>
      <c r="D4208">
        <v>788</v>
      </c>
      <c r="E4208" t="s">
        <v>185</v>
      </c>
      <c r="F4208" t="s">
        <v>2311</v>
      </c>
      <c r="G4208" t="s">
        <v>2318</v>
      </c>
      <c r="H4208" t="s">
        <v>1410</v>
      </c>
      <c r="I4208" t="s">
        <v>1616</v>
      </c>
      <c r="J4208">
        <v>0.14480000000000001</v>
      </c>
    </row>
    <row r="4209" spans="1:10" hidden="1">
      <c r="A4209" t="s">
        <v>570</v>
      </c>
      <c r="B4209">
        <v>1450</v>
      </c>
      <c r="C4209" t="s">
        <v>934</v>
      </c>
      <c r="D4209">
        <v>788</v>
      </c>
      <c r="E4209" t="s">
        <v>185</v>
      </c>
      <c r="F4209" t="s">
        <v>2311</v>
      </c>
      <c r="G4209" t="s">
        <v>2319</v>
      </c>
      <c r="H4209" t="s">
        <v>1591</v>
      </c>
      <c r="I4209" t="s">
        <v>1616</v>
      </c>
      <c r="J4209">
        <v>7.2400000000000006E-2</v>
      </c>
    </row>
    <row r="4210" spans="1:10" hidden="1">
      <c r="A4210" t="s">
        <v>570</v>
      </c>
      <c r="B4210">
        <v>1450</v>
      </c>
      <c r="C4210" t="s">
        <v>934</v>
      </c>
      <c r="D4210">
        <v>788</v>
      </c>
      <c r="E4210" t="s">
        <v>185</v>
      </c>
      <c r="F4210" t="s">
        <v>2320</v>
      </c>
      <c r="G4210" t="s">
        <v>2321</v>
      </c>
      <c r="H4210" t="s">
        <v>1551</v>
      </c>
      <c r="I4210" t="s">
        <v>1616</v>
      </c>
      <c r="J4210">
        <v>0.80089999999999995</v>
      </c>
    </row>
    <row r="4211" spans="1:10" hidden="1">
      <c r="A4211" t="s">
        <v>570</v>
      </c>
      <c r="B4211">
        <v>1450</v>
      </c>
      <c r="C4211" t="s">
        <v>934</v>
      </c>
      <c r="D4211">
        <v>788</v>
      </c>
      <c r="E4211" t="s">
        <v>185</v>
      </c>
      <c r="F4211" t="s">
        <v>2320</v>
      </c>
      <c r="G4211" t="s">
        <v>2338</v>
      </c>
      <c r="H4211" t="s">
        <v>1248</v>
      </c>
      <c r="I4211" t="s">
        <v>1616</v>
      </c>
      <c r="J4211">
        <v>2.7099999999999999E-2</v>
      </c>
    </row>
    <row r="4212" spans="1:10" hidden="1">
      <c r="A4212" t="s">
        <v>570</v>
      </c>
      <c r="B4212">
        <v>1450</v>
      </c>
      <c r="C4212" t="s">
        <v>934</v>
      </c>
      <c r="D4212">
        <v>788</v>
      </c>
      <c r="E4212" t="s">
        <v>185</v>
      </c>
      <c r="F4212" t="s">
        <v>2320</v>
      </c>
      <c r="G4212" t="s">
        <v>2341</v>
      </c>
      <c r="H4212" t="s">
        <v>1312</v>
      </c>
      <c r="I4212" t="s">
        <v>1616</v>
      </c>
      <c r="J4212">
        <v>2.2599999999999999E-2</v>
      </c>
    </row>
    <row r="4213" spans="1:10" hidden="1">
      <c r="A4213" t="s">
        <v>570</v>
      </c>
      <c r="B4213">
        <v>1450</v>
      </c>
      <c r="C4213" t="s">
        <v>934</v>
      </c>
      <c r="D4213">
        <v>788</v>
      </c>
      <c r="E4213" t="s">
        <v>185</v>
      </c>
      <c r="F4213" t="s">
        <v>2320</v>
      </c>
      <c r="G4213" t="s">
        <v>2298</v>
      </c>
      <c r="H4213" t="s">
        <v>1491</v>
      </c>
      <c r="I4213" t="s">
        <v>1616</v>
      </c>
      <c r="J4213">
        <v>0.35749999999999998</v>
      </c>
    </row>
    <row r="4214" spans="1:10" hidden="1">
      <c r="A4214" t="s">
        <v>570</v>
      </c>
      <c r="B4214">
        <v>1450</v>
      </c>
      <c r="C4214" t="s">
        <v>934</v>
      </c>
      <c r="D4214">
        <v>788</v>
      </c>
      <c r="E4214" t="s">
        <v>185</v>
      </c>
      <c r="F4214" t="s">
        <v>2322</v>
      </c>
      <c r="G4214" t="s">
        <v>2323</v>
      </c>
      <c r="H4214" t="s">
        <v>2329</v>
      </c>
      <c r="I4214" t="s">
        <v>1616</v>
      </c>
      <c r="J4214">
        <v>1.3599999999999999E-2</v>
      </c>
    </row>
    <row r="4215" spans="1:10" hidden="1">
      <c r="A4215" t="s">
        <v>570</v>
      </c>
      <c r="B4215">
        <v>1450</v>
      </c>
      <c r="C4215" t="s">
        <v>934</v>
      </c>
      <c r="D4215">
        <v>788</v>
      </c>
      <c r="E4215" t="s">
        <v>185</v>
      </c>
      <c r="F4215" t="s">
        <v>2322</v>
      </c>
      <c r="G4215" t="s">
        <v>2326</v>
      </c>
      <c r="H4215" t="s">
        <v>2324</v>
      </c>
      <c r="I4215" t="s">
        <v>1616</v>
      </c>
      <c r="J4215">
        <v>4.4999999999999997E-3</v>
      </c>
    </row>
    <row r="4216" spans="1:10" hidden="1">
      <c r="A4216" t="s">
        <v>570</v>
      </c>
      <c r="B4216">
        <v>1450</v>
      </c>
      <c r="C4216" t="s">
        <v>934</v>
      </c>
      <c r="D4216">
        <v>788</v>
      </c>
      <c r="E4216" t="s">
        <v>185</v>
      </c>
      <c r="F4216" t="s">
        <v>2322</v>
      </c>
      <c r="G4216" t="s">
        <v>2327</v>
      </c>
      <c r="H4216" t="s">
        <v>1298</v>
      </c>
      <c r="I4216" t="s">
        <v>1616</v>
      </c>
      <c r="J4216">
        <v>6.7900000000000002E-2</v>
      </c>
    </row>
    <row r="4217" spans="1:10" hidden="1">
      <c r="A4217" t="s">
        <v>570</v>
      </c>
      <c r="B4217">
        <v>1450</v>
      </c>
      <c r="C4217" t="s">
        <v>934</v>
      </c>
      <c r="D4217">
        <v>788</v>
      </c>
      <c r="E4217" t="s">
        <v>185</v>
      </c>
      <c r="F4217" t="s">
        <v>2322</v>
      </c>
      <c r="G4217" t="s">
        <v>2352</v>
      </c>
      <c r="H4217" t="s">
        <v>2324</v>
      </c>
      <c r="I4217" t="s">
        <v>1616</v>
      </c>
      <c r="J4217">
        <v>4.4999999999999997E-3</v>
      </c>
    </row>
    <row r="4218" spans="1:10" hidden="1">
      <c r="A4218" t="s">
        <v>570</v>
      </c>
      <c r="B4218">
        <v>1450</v>
      </c>
      <c r="C4218" t="s">
        <v>934</v>
      </c>
      <c r="D4218">
        <v>788</v>
      </c>
      <c r="E4218" t="s">
        <v>185</v>
      </c>
      <c r="F4218" t="s">
        <v>2322</v>
      </c>
      <c r="G4218" t="s">
        <v>2328</v>
      </c>
      <c r="H4218" t="s">
        <v>1357</v>
      </c>
      <c r="I4218" t="s">
        <v>1616</v>
      </c>
      <c r="J4218">
        <v>5.4300000000000001E-2</v>
      </c>
    </row>
    <row r="4219" spans="1:10" hidden="1">
      <c r="A4219" t="s">
        <v>570</v>
      </c>
      <c r="B4219">
        <v>1450</v>
      </c>
      <c r="C4219" t="s">
        <v>934</v>
      </c>
      <c r="D4219">
        <v>788</v>
      </c>
      <c r="E4219" t="s">
        <v>185</v>
      </c>
      <c r="F4219" t="s">
        <v>2322</v>
      </c>
      <c r="G4219" t="s">
        <v>2330</v>
      </c>
      <c r="H4219" t="s">
        <v>1337</v>
      </c>
      <c r="I4219" t="s">
        <v>1616</v>
      </c>
      <c r="J4219">
        <v>0.85519999999999996</v>
      </c>
    </row>
    <row r="4220" spans="1:10" hidden="1">
      <c r="A4220" t="s">
        <v>570</v>
      </c>
      <c r="B4220">
        <v>1450</v>
      </c>
      <c r="C4220" t="s">
        <v>934</v>
      </c>
      <c r="D4220">
        <v>788</v>
      </c>
      <c r="E4220" t="s">
        <v>185</v>
      </c>
      <c r="F4220" t="s">
        <v>2332</v>
      </c>
      <c r="G4220" t="s">
        <v>2333</v>
      </c>
      <c r="H4220" t="s">
        <v>1409</v>
      </c>
      <c r="I4220" t="s">
        <v>1616</v>
      </c>
      <c r="J4220">
        <v>0.47510000000000002</v>
      </c>
    </row>
    <row r="4221" spans="1:10" hidden="1">
      <c r="A4221" t="s">
        <v>570</v>
      </c>
      <c r="B4221">
        <v>1450</v>
      </c>
      <c r="C4221" t="s">
        <v>934</v>
      </c>
      <c r="D4221">
        <v>788</v>
      </c>
      <c r="E4221" t="s">
        <v>185</v>
      </c>
      <c r="F4221" t="s">
        <v>2332</v>
      </c>
      <c r="G4221" t="s">
        <v>2334</v>
      </c>
      <c r="H4221" t="s">
        <v>1583</v>
      </c>
      <c r="I4221" t="s">
        <v>1616</v>
      </c>
      <c r="J4221">
        <v>0.52490000000000003</v>
      </c>
    </row>
    <row r="4222" spans="1:10" hidden="1">
      <c r="A4222" t="s">
        <v>570</v>
      </c>
      <c r="B4222">
        <v>617</v>
      </c>
      <c r="C4222" t="s">
        <v>939</v>
      </c>
      <c r="D4222">
        <v>619</v>
      </c>
      <c r="E4222" t="s">
        <v>397</v>
      </c>
      <c r="F4222" t="s">
        <v>1243</v>
      </c>
      <c r="G4222" t="s">
        <v>1243</v>
      </c>
      <c r="H4222" t="s">
        <v>1519</v>
      </c>
      <c r="I4222" t="s">
        <v>1519</v>
      </c>
      <c r="J4222">
        <v>1</v>
      </c>
    </row>
    <row r="4223" spans="1:10" hidden="1">
      <c r="A4223" t="s">
        <v>570</v>
      </c>
      <c r="B4223">
        <v>617</v>
      </c>
      <c r="C4223" t="s">
        <v>939</v>
      </c>
      <c r="D4223">
        <v>619</v>
      </c>
      <c r="E4223" t="s">
        <v>397</v>
      </c>
      <c r="F4223" t="s">
        <v>2311</v>
      </c>
      <c r="G4223" t="s">
        <v>2343</v>
      </c>
      <c r="H4223" t="s">
        <v>1640</v>
      </c>
      <c r="I4223" t="s">
        <v>1519</v>
      </c>
      <c r="J4223">
        <v>0.23119999999999999</v>
      </c>
    </row>
    <row r="4224" spans="1:10" hidden="1">
      <c r="A4224" t="s">
        <v>570</v>
      </c>
      <c r="B4224">
        <v>617</v>
      </c>
      <c r="C4224" t="s">
        <v>939</v>
      </c>
      <c r="D4224">
        <v>619</v>
      </c>
      <c r="E4224" t="s">
        <v>397</v>
      </c>
      <c r="F4224" t="s">
        <v>2311</v>
      </c>
      <c r="G4224" t="s">
        <v>1250</v>
      </c>
      <c r="H4224" t="s">
        <v>2400</v>
      </c>
      <c r="I4224" t="s">
        <v>1519</v>
      </c>
      <c r="J4224">
        <v>0.26440000000000002</v>
      </c>
    </row>
    <row r="4225" spans="1:10" hidden="1">
      <c r="A4225" t="s">
        <v>570</v>
      </c>
      <c r="B4225">
        <v>617</v>
      </c>
      <c r="C4225" t="s">
        <v>939</v>
      </c>
      <c r="D4225">
        <v>619</v>
      </c>
      <c r="E4225" t="s">
        <v>397</v>
      </c>
      <c r="F4225" t="s">
        <v>2311</v>
      </c>
      <c r="G4225" t="s">
        <v>1401</v>
      </c>
      <c r="H4225" t="s">
        <v>1485</v>
      </c>
      <c r="I4225" t="s">
        <v>1519</v>
      </c>
      <c r="J4225">
        <v>0.2417</v>
      </c>
    </row>
    <row r="4226" spans="1:10" hidden="1">
      <c r="A4226" t="s">
        <v>570</v>
      </c>
      <c r="B4226">
        <v>617</v>
      </c>
      <c r="C4226" t="s">
        <v>939</v>
      </c>
      <c r="D4226">
        <v>619</v>
      </c>
      <c r="E4226" t="s">
        <v>397</v>
      </c>
      <c r="F4226" t="s">
        <v>2311</v>
      </c>
      <c r="G4226" t="s">
        <v>1357</v>
      </c>
      <c r="H4226" t="s">
        <v>1524</v>
      </c>
      <c r="I4226" t="s">
        <v>1519</v>
      </c>
      <c r="J4226">
        <v>0.26269999999999999</v>
      </c>
    </row>
    <row r="4227" spans="1:10" hidden="1">
      <c r="A4227" t="s">
        <v>570</v>
      </c>
      <c r="B4227">
        <v>617</v>
      </c>
      <c r="C4227" t="s">
        <v>939</v>
      </c>
      <c r="D4227">
        <v>619</v>
      </c>
      <c r="E4227" t="s">
        <v>397</v>
      </c>
      <c r="F4227" t="s">
        <v>2320</v>
      </c>
      <c r="G4227" t="s">
        <v>2321</v>
      </c>
      <c r="H4227" t="s">
        <v>1621</v>
      </c>
      <c r="I4227" t="s">
        <v>1519</v>
      </c>
      <c r="J4227">
        <v>0.39400000000000002</v>
      </c>
    </row>
    <row r="4228" spans="1:10" hidden="1">
      <c r="A4228" t="s">
        <v>570</v>
      </c>
      <c r="B4228">
        <v>617</v>
      </c>
      <c r="C4228" t="s">
        <v>939</v>
      </c>
      <c r="D4228">
        <v>619</v>
      </c>
      <c r="E4228" t="s">
        <v>397</v>
      </c>
      <c r="F4228" t="s">
        <v>2320</v>
      </c>
      <c r="G4228" t="s">
        <v>2338</v>
      </c>
      <c r="H4228" t="s">
        <v>1252</v>
      </c>
      <c r="I4228" t="s">
        <v>1519</v>
      </c>
      <c r="J4228">
        <v>1.5800000000000002E-2</v>
      </c>
    </row>
    <row r="4229" spans="1:10" hidden="1">
      <c r="A4229" t="s">
        <v>570</v>
      </c>
      <c r="B4229">
        <v>617</v>
      </c>
      <c r="C4229" t="s">
        <v>939</v>
      </c>
      <c r="D4229">
        <v>619</v>
      </c>
      <c r="E4229" t="s">
        <v>397</v>
      </c>
      <c r="F4229" t="s">
        <v>2320</v>
      </c>
      <c r="G4229" t="s">
        <v>2339</v>
      </c>
      <c r="H4229" t="s">
        <v>1312</v>
      </c>
      <c r="I4229" t="s">
        <v>1519</v>
      </c>
      <c r="J4229">
        <v>8.8000000000000005E-3</v>
      </c>
    </row>
    <row r="4230" spans="1:10" hidden="1">
      <c r="A4230" t="s">
        <v>570</v>
      </c>
      <c r="B4230">
        <v>617</v>
      </c>
      <c r="C4230" t="s">
        <v>939</v>
      </c>
      <c r="D4230">
        <v>619</v>
      </c>
      <c r="E4230" t="s">
        <v>397</v>
      </c>
      <c r="F4230" t="s">
        <v>2320</v>
      </c>
      <c r="G4230" t="s">
        <v>2340</v>
      </c>
      <c r="H4230" t="s">
        <v>1248</v>
      </c>
      <c r="I4230" t="s">
        <v>1519</v>
      </c>
      <c r="J4230">
        <v>1.0500000000000001E-2</v>
      </c>
    </row>
    <row r="4231" spans="1:10" hidden="1">
      <c r="A4231" t="s">
        <v>570</v>
      </c>
      <c r="B4231">
        <v>617</v>
      </c>
      <c r="C4231" t="s">
        <v>939</v>
      </c>
      <c r="D4231">
        <v>619</v>
      </c>
      <c r="E4231" t="s">
        <v>397</v>
      </c>
      <c r="F4231" t="s">
        <v>2320</v>
      </c>
      <c r="G4231" t="s">
        <v>2298</v>
      </c>
      <c r="H4231" t="s">
        <v>1627</v>
      </c>
      <c r="I4231" t="s">
        <v>1519</v>
      </c>
      <c r="J4231">
        <v>0.1961</v>
      </c>
    </row>
    <row r="4232" spans="1:10" hidden="1">
      <c r="A4232" t="s">
        <v>570</v>
      </c>
      <c r="B4232">
        <v>617</v>
      </c>
      <c r="C4232" t="s">
        <v>939</v>
      </c>
      <c r="D4232">
        <v>619</v>
      </c>
      <c r="E4232" t="s">
        <v>397</v>
      </c>
      <c r="F4232" t="s">
        <v>2322</v>
      </c>
      <c r="G4232" t="s">
        <v>2323</v>
      </c>
      <c r="H4232" t="s">
        <v>2344</v>
      </c>
      <c r="I4232" t="s">
        <v>1519</v>
      </c>
      <c r="J4232">
        <v>3.5000000000000001E-3</v>
      </c>
    </row>
    <row r="4233" spans="1:10" hidden="1">
      <c r="A4233" t="s">
        <v>570</v>
      </c>
      <c r="B4233">
        <v>617</v>
      </c>
      <c r="C4233" t="s">
        <v>939</v>
      </c>
      <c r="D4233">
        <v>619</v>
      </c>
      <c r="E4233" t="s">
        <v>397</v>
      </c>
      <c r="F4233" t="s">
        <v>2322</v>
      </c>
      <c r="G4233" t="s">
        <v>2325</v>
      </c>
      <c r="H4233" t="s">
        <v>2329</v>
      </c>
      <c r="I4233" t="s">
        <v>1519</v>
      </c>
      <c r="J4233">
        <v>5.3E-3</v>
      </c>
    </row>
    <row r="4234" spans="1:10" hidden="1">
      <c r="A4234" t="s">
        <v>570</v>
      </c>
      <c r="B4234">
        <v>617</v>
      </c>
      <c r="C4234" t="s">
        <v>939</v>
      </c>
      <c r="D4234">
        <v>619</v>
      </c>
      <c r="E4234" t="s">
        <v>397</v>
      </c>
      <c r="F4234" t="s">
        <v>2322</v>
      </c>
      <c r="G4234" t="s">
        <v>2326</v>
      </c>
      <c r="H4234" t="s">
        <v>1352</v>
      </c>
      <c r="I4234" t="s">
        <v>1519</v>
      </c>
      <c r="J4234">
        <v>1.23E-2</v>
      </c>
    </row>
    <row r="4235" spans="1:10" hidden="1">
      <c r="A4235" t="s">
        <v>570</v>
      </c>
      <c r="B4235">
        <v>617</v>
      </c>
      <c r="C4235" t="s">
        <v>939</v>
      </c>
      <c r="D4235">
        <v>619</v>
      </c>
      <c r="E4235" t="s">
        <v>397</v>
      </c>
      <c r="F4235" t="s">
        <v>2322</v>
      </c>
      <c r="G4235" t="s">
        <v>2327</v>
      </c>
      <c r="H4235" t="s">
        <v>1591</v>
      </c>
      <c r="I4235" t="s">
        <v>1519</v>
      </c>
      <c r="J4235">
        <v>2.8000000000000001E-2</v>
      </c>
    </row>
    <row r="4236" spans="1:10" hidden="1">
      <c r="A4236" t="s">
        <v>570</v>
      </c>
      <c r="B4236">
        <v>617</v>
      </c>
      <c r="C4236" t="s">
        <v>939</v>
      </c>
      <c r="D4236">
        <v>619</v>
      </c>
      <c r="E4236" t="s">
        <v>397</v>
      </c>
      <c r="F4236" t="s">
        <v>2322</v>
      </c>
      <c r="G4236" t="s">
        <v>2352</v>
      </c>
      <c r="H4236" t="s">
        <v>2344</v>
      </c>
      <c r="I4236" t="s">
        <v>1519</v>
      </c>
      <c r="J4236">
        <v>3.5000000000000001E-3</v>
      </c>
    </row>
    <row r="4237" spans="1:10" hidden="1">
      <c r="A4237" t="s">
        <v>570</v>
      </c>
      <c r="B4237">
        <v>617</v>
      </c>
      <c r="C4237" t="s">
        <v>939</v>
      </c>
      <c r="D4237">
        <v>619</v>
      </c>
      <c r="E4237" t="s">
        <v>397</v>
      </c>
      <c r="F4237" t="s">
        <v>2322</v>
      </c>
      <c r="G4237" t="s">
        <v>2328</v>
      </c>
      <c r="H4237" t="s">
        <v>1248</v>
      </c>
      <c r="I4237" t="s">
        <v>1519</v>
      </c>
      <c r="J4237">
        <v>1.0500000000000001E-2</v>
      </c>
    </row>
    <row r="4238" spans="1:10" hidden="1">
      <c r="A4238" t="s">
        <v>570</v>
      </c>
      <c r="B4238">
        <v>617</v>
      </c>
      <c r="C4238" t="s">
        <v>939</v>
      </c>
      <c r="D4238">
        <v>619</v>
      </c>
      <c r="E4238" t="s">
        <v>397</v>
      </c>
      <c r="F4238" t="s">
        <v>2322</v>
      </c>
      <c r="G4238" t="s">
        <v>2330</v>
      </c>
      <c r="H4238" t="s">
        <v>2430</v>
      </c>
      <c r="I4238" t="s">
        <v>1519</v>
      </c>
      <c r="J4238">
        <v>0.93700000000000006</v>
      </c>
    </row>
    <row r="4239" spans="1:10" hidden="1">
      <c r="A4239" t="s">
        <v>570</v>
      </c>
      <c r="B4239">
        <v>617</v>
      </c>
      <c r="C4239" t="s">
        <v>939</v>
      </c>
      <c r="D4239">
        <v>619</v>
      </c>
      <c r="E4239" t="s">
        <v>397</v>
      </c>
      <c r="F4239" t="s">
        <v>2332</v>
      </c>
      <c r="G4239" t="s">
        <v>2333</v>
      </c>
      <c r="H4239" t="s">
        <v>1584</v>
      </c>
      <c r="I4239" t="s">
        <v>1519</v>
      </c>
      <c r="J4239">
        <v>0.49209999999999998</v>
      </c>
    </row>
    <row r="4240" spans="1:10" hidden="1">
      <c r="A4240" t="s">
        <v>570</v>
      </c>
      <c r="B4240">
        <v>617</v>
      </c>
      <c r="C4240" t="s">
        <v>939</v>
      </c>
      <c r="D4240">
        <v>619</v>
      </c>
      <c r="E4240" t="s">
        <v>397</v>
      </c>
      <c r="F4240" t="s">
        <v>2332</v>
      </c>
      <c r="G4240" t="s">
        <v>2334</v>
      </c>
      <c r="H4240" t="s">
        <v>1437</v>
      </c>
      <c r="I4240" t="s">
        <v>1519</v>
      </c>
      <c r="J4240">
        <v>0.50790000000000002</v>
      </c>
    </row>
    <row r="4241" spans="1:10" hidden="1">
      <c r="A4241" t="s">
        <v>570</v>
      </c>
      <c r="B4241">
        <v>617</v>
      </c>
      <c r="C4241" t="s">
        <v>939</v>
      </c>
      <c r="D4241">
        <v>620</v>
      </c>
      <c r="E4241" t="s">
        <v>398</v>
      </c>
      <c r="F4241" t="s">
        <v>1243</v>
      </c>
      <c r="G4241" t="s">
        <v>1243</v>
      </c>
      <c r="H4241" t="s">
        <v>1461</v>
      </c>
      <c r="I4241" t="s">
        <v>1461</v>
      </c>
      <c r="J4241">
        <v>1</v>
      </c>
    </row>
    <row r="4242" spans="1:10" hidden="1">
      <c r="A4242" t="s">
        <v>570</v>
      </c>
      <c r="B4242">
        <v>617</v>
      </c>
      <c r="C4242" t="s">
        <v>939</v>
      </c>
      <c r="D4242">
        <v>620</v>
      </c>
      <c r="E4242" t="s">
        <v>398</v>
      </c>
      <c r="F4242" t="s">
        <v>2311</v>
      </c>
      <c r="G4242" t="s">
        <v>2317</v>
      </c>
      <c r="H4242" t="s">
        <v>1317</v>
      </c>
      <c r="I4242" t="s">
        <v>1461</v>
      </c>
      <c r="J4242">
        <v>0.28249999999999997</v>
      </c>
    </row>
    <row r="4243" spans="1:10" hidden="1">
      <c r="A4243" t="s">
        <v>570</v>
      </c>
      <c r="B4243">
        <v>617</v>
      </c>
      <c r="C4243" t="s">
        <v>939</v>
      </c>
      <c r="D4243">
        <v>620</v>
      </c>
      <c r="E4243" t="s">
        <v>398</v>
      </c>
      <c r="F4243" t="s">
        <v>2311</v>
      </c>
      <c r="G4243" t="s">
        <v>2336</v>
      </c>
      <c r="H4243" t="s">
        <v>1432</v>
      </c>
      <c r="I4243" t="s">
        <v>1461</v>
      </c>
      <c r="J4243">
        <v>0.37359999999999999</v>
      </c>
    </row>
    <row r="4244" spans="1:10" hidden="1">
      <c r="A4244" t="s">
        <v>570</v>
      </c>
      <c r="B4244">
        <v>617</v>
      </c>
      <c r="C4244" t="s">
        <v>939</v>
      </c>
      <c r="D4244">
        <v>620</v>
      </c>
      <c r="E4244" t="s">
        <v>398</v>
      </c>
      <c r="F4244" t="s">
        <v>2311</v>
      </c>
      <c r="G4244" t="s">
        <v>2337</v>
      </c>
      <c r="H4244" t="s">
        <v>2400</v>
      </c>
      <c r="I4244" t="s">
        <v>1461</v>
      </c>
      <c r="J4244">
        <v>0.34399999999999997</v>
      </c>
    </row>
    <row r="4245" spans="1:10" hidden="1">
      <c r="A4245" t="s">
        <v>570</v>
      </c>
      <c r="B4245">
        <v>617</v>
      </c>
      <c r="C4245" t="s">
        <v>939</v>
      </c>
      <c r="D4245">
        <v>620</v>
      </c>
      <c r="E4245" t="s">
        <v>398</v>
      </c>
      <c r="F4245" t="s">
        <v>2320</v>
      </c>
      <c r="G4245" t="s">
        <v>2321</v>
      </c>
      <c r="H4245" t="s">
        <v>1425</v>
      </c>
      <c r="I4245" t="s">
        <v>1461</v>
      </c>
      <c r="J4245">
        <v>0.41</v>
      </c>
    </row>
    <row r="4246" spans="1:10" hidden="1">
      <c r="A4246" t="s">
        <v>570</v>
      </c>
      <c r="B4246">
        <v>617</v>
      </c>
      <c r="C4246" t="s">
        <v>939</v>
      </c>
      <c r="D4246">
        <v>620</v>
      </c>
      <c r="E4246" t="s">
        <v>398</v>
      </c>
      <c r="F4246" t="s">
        <v>2320</v>
      </c>
      <c r="G4246" t="s">
        <v>2340</v>
      </c>
      <c r="H4246" t="s">
        <v>1257</v>
      </c>
      <c r="I4246" t="s">
        <v>1461</v>
      </c>
      <c r="J4246">
        <v>2.9600000000000001E-2</v>
      </c>
    </row>
    <row r="4247" spans="1:10" hidden="1">
      <c r="A4247" t="s">
        <v>570</v>
      </c>
      <c r="B4247">
        <v>617</v>
      </c>
      <c r="C4247" t="s">
        <v>939</v>
      </c>
      <c r="D4247">
        <v>620</v>
      </c>
      <c r="E4247" t="s">
        <v>398</v>
      </c>
      <c r="F4247" t="s">
        <v>2320</v>
      </c>
      <c r="G4247" t="s">
        <v>2298</v>
      </c>
      <c r="H4247" t="s">
        <v>1408</v>
      </c>
      <c r="I4247" t="s">
        <v>1461</v>
      </c>
      <c r="J4247">
        <v>0.1777</v>
      </c>
    </row>
    <row r="4248" spans="1:10" hidden="1">
      <c r="A4248" t="s">
        <v>570</v>
      </c>
      <c r="B4248">
        <v>617</v>
      </c>
      <c r="C4248" t="s">
        <v>939</v>
      </c>
      <c r="D4248">
        <v>620</v>
      </c>
      <c r="E4248" t="s">
        <v>398</v>
      </c>
      <c r="F4248" t="s">
        <v>2322</v>
      </c>
      <c r="G4248" t="s">
        <v>2323</v>
      </c>
      <c r="H4248" t="s">
        <v>2324</v>
      </c>
      <c r="I4248" t="s">
        <v>1461</v>
      </c>
      <c r="J4248">
        <v>2.3E-3</v>
      </c>
    </row>
    <row r="4249" spans="1:10" hidden="1">
      <c r="A4249" t="s">
        <v>570</v>
      </c>
      <c r="B4249">
        <v>617</v>
      </c>
      <c r="C4249" t="s">
        <v>939</v>
      </c>
      <c r="D4249">
        <v>620</v>
      </c>
      <c r="E4249" t="s">
        <v>398</v>
      </c>
      <c r="F4249" t="s">
        <v>2322</v>
      </c>
      <c r="G4249" t="s">
        <v>2325</v>
      </c>
      <c r="H4249" t="s">
        <v>2329</v>
      </c>
      <c r="I4249" t="s">
        <v>1461</v>
      </c>
      <c r="J4249">
        <v>6.7999999999999996E-3</v>
      </c>
    </row>
    <row r="4250" spans="1:10" hidden="1">
      <c r="A4250" t="s">
        <v>570</v>
      </c>
      <c r="B4250">
        <v>617</v>
      </c>
      <c r="C4250" t="s">
        <v>939</v>
      </c>
      <c r="D4250">
        <v>620</v>
      </c>
      <c r="E4250" t="s">
        <v>398</v>
      </c>
      <c r="F4250" t="s">
        <v>2322</v>
      </c>
      <c r="G4250" t="s">
        <v>2326</v>
      </c>
      <c r="H4250" t="s">
        <v>1250</v>
      </c>
      <c r="I4250" t="s">
        <v>1461</v>
      </c>
      <c r="J4250">
        <v>2.2800000000000001E-2</v>
      </c>
    </row>
    <row r="4251" spans="1:10" hidden="1">
      <c r="A4251" t="s">
        <v>570</v>
      </c>
      <c r="B4251">
        <v>617</v>
      </c>
      <c r="C4251" t="s">
        <v>939</v>
      </c>
      <c r="D4251">
        <v>620</v>
      </c>
      <c r="E4251" t="s">
        <v>398</v>
      </c>
      <c r="F4251" t="s">
        <v>2322</v>
      </c>
      <c r="G4251" t="s">
        <v>2327</v>
      </c>
      <c r="H4251" t="s">
        <v>1401</v>
      </c>
      <c r="I4251" t="s">
        <v>1461</v>
      </c>
      <c r="J4251">
        <v>2.5100000000000001E-2</v>
      </c>
    </row>
    <row r="4252" spans="1:10" hidden="1">
      <c r="A4252" t="s">
        <v>570</v>
      </c>
      <c r="B4252">
        <v>617</v>
      </c>
      <c r="C4252" t="s">
        <v>939</v>
      </c>
      <c r="D4252">
        <v>620</v>
      </c>
      <c r="E4252" t="s">
        <v>398</v>
      </c>
      <c r="F4252" t="s">
        <v>2322</v>
      </c>
      <c r="G4252" t="s">
        <v>2352</v>
      </c>
      <c r="H4252" t="s">
        <v>2324</v>
      </c>
      <c r="I4252" t="s">
        <v>1461</v>
      </c>
      <c r="J4252">
        <v>2.3E-3</v>
      </c>
    </row>
    <row r="4253" spans="1:10" hidden="1">
      <c r="A4253" t="s">
        <v>570</v>
      </c>
      <c r="B4253">
        <v>617</v>
      </c>
      <c r="C4253" t="s">
        <v>939</v>
      </c>
      <c r="D4253">
        <v>620</v>
      </c>
      <c r="E4253" t="s">
        <v>398</v>
      </c>
      <c r="F4253" t="s">
        <v>2322</v>
      </c>
      <c r="G4253" t="s">
        <v>2328</v>
      </c>
      <c r="H4253" t="s">
        <v>1352</v>
      </c>
      <c r="I4253" t="s">
        <v>1461</v>
      </c>
      <c r="J4253">
        <v>1.5900000000000001E-2</v>
      </c>
    </row>
    <row r="4254" spans="1:10" hidden="1">
      <c r="A4254" t="s">
        <v>570</v>
      </c>
      <c r="B4254">
        <v>617</v>
      </c>
      <c r="C4254" t="s">
        <v>939</v>
      </c>
      <c r="D4254">
        <v>620</v>
      </c>
      <c r="E4254" t="s">
        <v>398</v>
      </c>
      <c r="F4254" t="s">
        <v>2322</v>
      </c>
      <c r="G4254" t="s">
        <v>2330</v>
      </c>
      <c r="H4254" t="s">
        <v>2449</v>
      </c>
      <c r="I4254" t="s">
        <v>1461</v>
      </c>
      <c r="J4254">
        <v>0.92479999999999996</v>
      </c>
    </row>
    <row r="4255" spans="1:10" hidden="1">
      <c r="A4255" t="s">
        <v>570</v>
      </c>
      <c r="B4255">
        <v>617</v>
      </c>
      <c r="C4255" t="s">
        <v>939</v>
      </c>
      <c r="D4255">
        <v>620</v>
      </c>
      <c r="E4255" t="s">
        <v>398</v>
      </c>
      <c r="F4255" t="s">
        <v>2332</v>
      </c>
      <c r="G4255" t="s">
        <v>2333</v>
      </c>
      <c r="H4255" t="s">
        <v>1488</v>
      </c>
      <c r="I4255" t="s">
        <v>1461</v>
      </c>
      <c r="J4255">
        <v>0.48970000000000002</v>
      </c>
    </row>
    <row r="4256" spans="1:10" hidden="1">
      <c r="A4256" t="s">
        <v>570</v>
      </c>
      <c r="B4256">
        <v>617</v>
      </c>
      <c r="C4256" t="s">
        <v>939</v>
      </c>
      <c r="D4256">
        <v>620</v>
      </c>
      <c r="E4256" t="s">
        <v>398</v>
      </c>
      <c r="F4256" t="s">
        <v>2332</v>
      </c>
      <c r="G4256" t="s">
        <v>2334</v>
      </c>
      <c r="H4256" t="s">
        <v>1344</v>
      </c>
      <c r="I4256" t="s">
        <v>1461</v>
      </c>
      <c r="J4256">
        <v>0.51029999999999998</v>
      </c>
    </row>
    <row r="4257" spans="1:10" hidden="1">
      <c r="A4257" t="s">
        <v>570</v>
      </c>
      <c r="B4257">
        <v>617</v>
      </c>
      <c r="C4257" t="s">
        <v>939</v>
      </c>
      <c r="D4257">
        <v>625</v>
      </c>
      <c r="E4257" t="s">
        <v>38</v>
      </c>
      <c r="F4257" t="s">
        <v>1243</v>
      </c>
      <c r="G4257" t="s">
        <v>1243</v>
      </c>
      <c r="H4257" t="s">
        <v>1622</v>
      </c>
      <c r="I4257" t="s">
        <v>1622</v>
      </c>
      <c r="J4257">
        <v>1</v>
      </c>
    </row>
    <row r="4258" spans="1:10" hidden="1">
      <c r="A4258" t="s">
        <v>570</v>
      </c>
      <c r="B4258">
        <v>617</v>
      </c>
      <c r="C4258" t="s">
        <v>939</v>
      </c>
      <c r="D4258">
        <v>625</v>
      </c>
      <c r="E4258" t="s">
        <v>38</v>
      </c>
      <c r="F4258" t="s">
        <v>2311</v>
      </c>
      <c r="G4258" t="s">
        <v>2312</v>
      </c>
      <c r="H4258" t="s">
        <v>1411</v>
      </c>
      <c r="I4258" t="s">
        <v>1622</v>
      </c>
      <c r="J4258">
        <v>0.12889999999999999</v>
      </c>
    </row>
    <row r="4259" spans="1:10" hidden="1">
      <c r="A4259" t="s">
        <v>570</v>
      </c>
      <c r="B4259">
        <v>617</v>
      </c>
      <c r="C4259" t="s">
        <v>939</v>
      </c>
      <c r="D4259">
        <v>625</v>
      </c>
      <c r="E4259" t="s">
        <v>38</v>
      </c>
      <c r="F4259" t="s">
        <v>2311</v>
      </c>
      <c r="G4259" t="s">
        <v>2313</v>
      </c>
      <c r="H4259" t="s">
        <v>1324</v>
      </c>
      <c r="I4259" t="s">
        <v>1622</v>
      </c>
      <c r="J4259">
        <v>0.15229999999999999</v>
      </c>
    </row>
    <row r="4260" spans="1:10" hidden="1">
      <c r="A4260" t="s">
        <v>570</v>
      </c>
      <c r="B4260">
        <v>617</v>
      </c>
      <c r="C4260" t="s">
        <v>939</v>
      </c>
      <c r="D4260">
        <v>625</v>
      </c>
      <c r="E4260" t="s">
        <v>38</v>
      </c>
      <c r="F4260" t="s">
        <v>2311</v>
      </c>
      <c r="G4260" t="s">
        <v>2314</v>
      </c>
      <c r="H4260" t="s">
        <v>1304</v>
      </c>
      <c r="I4260" t="s">
        <v>1622</v>
      </c>
      <c r="J4260">
        <v>0.1172</v>
      </c>
    </row>
    <row r="4261" spans="1:10" hidden="1">
      <c r="A4261" t="s">
        <v>570</v>
      </c>
      <c r="B4261">
        <v>617</v>
      </c>
      <c r="C4261" t="s">
        <v>939</v>
      </c>
      <c r="D4261">
        <v>625</v>
      </c>
      <c r="E4261" t="s">
        <v>38</v>
      </c>
      <c r="F4261" t="s">
        <v>2311</v>
      </c>
      <c r="G4261" t="s">
        <v>2315</v>
      </c>
      <c r="H4261" t="s">
        <v>1351</v>
      </c>
      <c r="I4261" t="s">
        <v>1622</v>
      </c>
      <c r="J4261">
        <v>0.18360000000000001</v>
      </c>
    </row>
    <row r="4262" spans="1:10" hidden="1">
      <c r="A4262" t="s">
        <v>570</v>
      </c>
      <c r="B4262">
        <v>617</v>
      </c>
      <c r="C4262" t="s">
        <v>939</v>
      </c>
      <c r="D4262">
        <v>625</v>
      </c>
      <c r="E4262" t="s">
        <v>38</v>
      </c>
      <c r="F4262" t="s">
        <v>2311</v>
      </c>
      <c r="G4262" t="s">
        <v>2316</v>
      </c>
      <c r="H4262" t="s">
        <v>1392</v>
      </c>
      <c r="I4262" t="s">
        <v>1622</v>
      </c>
      <c r="J4262">
        <v>0.15629999999999999</v>
      </c>
    </row>
    <row r="4263" spans="1:10" hidden="1">
      <c r="A4263" t="s">
        <v>570</v>
      </c>
      <c r="B4263">
        <v>617</v>
      </c>
      <c r="C4263" t="s">
        <v>939</v>
      </c>
      <c r="D4263">
        <v>625</v>
      </c>
      <c r="E4263" t="s">
        <v>38</v>
      </c>
      <c r="F4263" t="s">
        <v>2311</v>
      </c>
      <c r="G4263" t="s">
        <v>2318</v>
      </c>
      <c r="H4263" t="s">
        <v>1273</v>
      </c>
      <c r="I4263" t="s">
        <v>1622</v>
      </c>
      <c r="J4263">
        <v>0.14449999999999999</v>
      </c>
    </row>
    <row r="4264" spans="1:10" hidden="1">
      <c r="A4264" t="s">
        <v>570</v>
      </c>
      <c r="B4264">
        <v>617</v>
      </c>
      <c r="C4264" t="s">
        <v>939</v>
      </c>
      <c r="D4264">
        <v>625</v>
      </c>
      <c r="E4264" t="s">
        <v>38</v>
      </c>
      <c r="F4264" t="s">
        <v>2311</v>
      </c>
      <c r="G4264" t="s">
        <v>2319</v>
      </c>
      <c r="H4264" t="s">
        <v>1304</v>
      </c>
      <c r="I4264" t="s">
        <v>1622</v>
      </c>
      <c r="J4264">
        <v>0.1172</v>
      </c>
    </row>
    <row r="4265" spans="1:10" hidden="1">
      <c r="A4265" t="s">
        <v>570</v>
      </c>
      <c r="B4265">
        <v>617</v>
      </c>
      <c r="C4265" t="s">
        <v>939</v>
      </c>
      <c r="D4265">
        <v>625</v>
      </c>
      <c r="E4265" t="s">
        <v>38</v>
      </c>
      <c r="F4265" t="s">
        <v>2320</v>
      </c>
      <c r="G4265" t="s">
        <v>2321</v>
      </c>
      <c r="H4265" t="s">
        <v>1365</v>
      </c>
      <c r="I4265" t="s">
        <v>1622</v>
      </c>
      <c r="J4265">
        <v>0.3281</v>
      </c>
    </row>
    <row r="4266" spans="1:10" hidden="1">
      <c r="A4266" t="s">
        <v>570</v>
      </c>
      <c r="B4266">
        <v>617</v>
      </c>
      <c r="C4266" t="s">
        <v>939</v>
      </c>
      <c r="D4266">
        <v>625</v>
      </c>
      <c r="E4266" t="s">
        <v>38</v>
      </c>
      <c r="F4266" t="s">
        <v>2320</v>
      </c>
      <c r="G4266" t="s">
        <v>2340</v>
      </c>
      <c r="H4266" t="s">
        <v>1335</v>
      </c>
      <c r="I4266" t="s">
        <v>1622</v>
      </c>
      <c r="J4266">
        <v>3.1300000000000001E-2</v>
      </c>
    </row>
    <row r="4267" spans="1:10" hidden="1">
      <c r="A4267" t="s">
        <v>570</v>
      </c>
      <c r="B4267">
        <v>617</v>
      </c>
      <c r="C4267" t="s">
        <v>939</v>
      </c>
      <c r="D4267">
        <v>625</v>
      </c>
      <c r="E4267" t="s">
        <v>38</v>
      </c>
      <c r="F4267" t="s">
        <v>2320</v>
      </c>
      <c r="G4267" t="s">
        <v>2298</v>
      </c>
      <c r="H4267" t="s">
        <v>1346</v>
      </c>
      <c r="I4267" t="s">
        <v>1622</v>
      </c>
      <c r="J4267">
        <v>0.2031</v>
      </c>
    </row>
    <row r="4268" spans="1:10" hidden="1">
      <c r="A4268" t="s">
        <v>570</v>
      </c>
      <c r="B4268">
        <v>617</v>
      </c>
      <c r="C4268" t="s">
        <v>939</v>
      </c>
      <c r="D4268">
        <v>625</v>
      </c>
      <c r="E4268" t="s">
        <v>38</v>
      </c>
      <c r="F4268" t="s">
        <v>2322</v>
      </c>
      <c r="G4268" t="s">
        <v>2325</v>
      </c>
      <c r="H4268" t="s">
        <v>2344</v>
      </c>
      <c r="I4268" t="s">
        <v>1622</v>
      </c>
      <c r="J4268">
        <v>7.7999999999999996E-3</v>
      </c>
    </row>
    <row r="4269" spans="1:10" hidden="1">
      <c r="A4269" t="s">
        <v>570</v>
      </c>
      <c r="B4269">
        <v>617</v>
      </c>
      <c r="C4269" t="s">
        <v>939</v>
      </c>
      <c r="D4269">
        <v>625</v>
      </c>
      <c r="E4269" t="s">
        <v>38</v>
      </c>
      <c r="F4269" t="s">
        <v>2322</v>
      </c>
      <c r="G4269" t="s">
        <v>2326</v>
      </c>
      <c r="H4269" t="s">
        <v>2344</v>
      </c>
      <c r="I4269" t="s">
        <v>1622</v>
      </c>
      <c r="J4269">
        <v>7.7999999999999996E-3</v>
      </c>
    </row>
    <row r="4270" spans="1:10" hidden="1">
      <c r="A4270" t="s">
        <v>570</v>
      </c>
      <c r="B4270">
        <v>617</v>
      </c>
      <c r="C4270" t="s">
        <v>939</v>
      </c>
      <c r="D4270">
        <v>625</v>
      </c>
      <c r="E4270" t="s">
        <v>38</v>
      </c>
      <c r="F4270" t="s">
        <v>2322</v>
      </c>
      <c r="G4270" t="s">
        <v>2327</v>
      </c>
      <c r="H4270" t="s">
        <v>2329</v>
      </c>
      <c r="I4270" t="s">
        <v>1622</v>
      </c>
      <c r="J4270">
        <v>1.17E-2</v>
      </c>
    </row>
    <row r="4271" spans="1:10" hidden="1">
      <c r="A4271" t="s">
        <v>570</v>
      </c>
      <c r="B4271">
        <v>617</v>
      </c>
      <c r="C4271" t="s">
        <v>939</v>
      </c>
      <c r="D4271">
        <v>625</v>
      </c>
      <c r="E4271" t="s">
        <v>38</v>
      </c>
      <c r="F4271" t="s">
        <v>2322</v>
      </c>
      <c r="G4271" t="s">
        <v>2328</v>
      </c>
      <c r="H4271" t="s">
        <v>2335</v>
      </c>
      <c r="I4271" t="s">
        <v>1622</v>
      </c>
      <c r="J4271">
        <v>1.5599999999999999E-2</v>
      </c>
    </row>
    <row r="4272" spans="1:10" hidden="1">
      <c r="A4272" t="s">
        <v>570</v>
      </c>
      <c r="B4272">
        <v>617</v>
      </c>
      <c r="C4272" t="s">
        <v>939</v>
      </c>
      <c r="D4272">
        <v>625</v>
      </c>
      <c r="E4272" t="s">
        <v>38</v>
      </c>
      <c r="F4272" t="s">
        <v>2322</v>
      </c>
      <c r="G4272" t="s">
        <v>2330</v>
      </c>
      <c r="H4272" t="s">
        <v>1297</v>
      </c>
      <c r="I4272" t="s">
        <v>1622</v>
      </c>
      <c r="J4272">
        <v>0.95699999999999996</v>
      </c>
    </row>
    <row r="4273" spans="1:10" hidden="1">
      <c r="A4273" t="s">
        <v>570</v>
      </c>
      <c r="B4273">
        <v>617</v>
      </c>
      <c r="C4273" t="s">
        <v>939</v>
      </c>
      <c r="D4273">
        <v>625</v>
      </c>
      <c r="E4273" t="s">
        <v>38</v>
      </c>
      <c r="F4273" t="s">
        <v>2332</v>
      </c>
      <c r="G4273" t="s">
        <v>2333</v>
      </c>
      <c r="H4273" t="s">
        <v>1403</v>
      </c>
      <c r="I4273" t="s">
        <v>1622</v>
      </c>
      <c r="J4273">
        <v>0.52339999999999998</v>
      </c>
    </row>
    <row r="4274" spans="1:10" hidden="1">
      <c r="A4274" t="s">
        <v>570</v>
      </c>
      <c r="B4274">
        <v>617</v>
      </c>
      <c r="C4274" t="s">
        <v>939</v>
      </c>
      <c r="D4274">
        <v>625</v>
      </c>
      <c r="E4274" t="s">
        <v>38</v>
      </c>
      <c r="F4274" t="s">
        <v>2332</v>
      </c>
      <c r="G4274" t="s">
        <v>2334</v>
      </c>
      <c r="H4274" t="s">
        <v>1493</v>
      </c>
      <c r="I4274" t="s">
        <v>1622</v>
      </c>
      <c r="J4274">
        <v>0.47660000000000002</v>
      </c>
    </row>
    <row r="4275" spans="1:10" hidden="1">
      <c r="A4275" t="s">
        <v>570</v>
      </c>
      <c r="B4275">
        <v>617</v>
      </c>
      <c r="C4275" t="s">
        <v>939</v>
      </c>
      <c r="D4275">
        <v>621</v>
      </c>
      <c r="E4275" t="s">
        <v>466</v>
      </c>
      <c r="F4275" t="s">
        <v>1243</v>
      </c>
      <c r="G4275" t="s">
        <v>1243</v>
      </c>
      <c r="H4275" t="s">
        <v>1587</v>
      </c>
      <c r="I4275" t="s">
        <v>1587</v>
      </c>
      <c r="J4275">
        <v>1</v>
      </c>
    </row>
    <row r="4276" spans="1:10" hidden="1">
      <c r="A4276" t="s">
        <v>570</v>
      </c>
      <c r="B4276">
        <v>617</v>
      </c>
      <c r="C4276" t="s">
        <v>939</v>
      </c>
      <c r="D4276">
        <v>621</v>
      </c>
      <c r="E4276" t="s">
        <v>466</v>
      </c>
      <c r="F4276" t="s">
        <v>2311</v>
      </c>
      <c r="G4276" t="s">
        <v>2312</v>
      </c>
      <c r="H4276" t="s">
        <v>1447</v>
      </c>
      <c r="I4276" t="s">
        <v>1587</v>
      </c>
      <c r="J4276">
        <v>0.29260000000000003</v>
      </c>
    </row>
    <row r="4277" spans="1:10" hidden="1">
      <c r="A4277" t="s">
        <v>570</v>
      </c>
      <c r="B4277">
        <v>617</v>
      </c>
      <c r="C4277" t="s">
        <v>939</v>
      </c>
      <c r="D4277">
        <v>621</v>
      </c>
      <c r="E4277" t="s">
        <v>466</v>
      </c>
      <c r="F4277" t="s">
        <v>2311</v>
      </c>
      <c r="G4277" t="s">
        <v>2313</v>
      </c>
      <c r="H4277" t="s">
        <v>1510</v>
      </c>
      <c r="I4277" t="s">
        <v>1587</v>
      </c>
      <c r="J4277">
        <v>0.26200000000000001</v>
      </c>
    </row>
    <row r="4278" spans="1:10" hidden="1">
      <c r="A4278" t="s">
        <v>570</v>
      </c>
      <c r="B4278">
        <v>617</v>
      </c>
      <c r="C4278" t="s">
        <v>939</v>
      </c>
      <c r="D4278">
        <v>621</v>
      </c>
      <c r="E4278" t="s">
        <v>466</v>
      </c>
      <c r="F4278" t="s">
        <v>2311</v>
      </c>
      <c r="G4278" t="s">
        <v>2318</v>
      </c>
      <c r="H4278" t="s">
        <v>1620</v>
      </c>
      <c r="I4278" t="s">
        <v>1587</v>
      </c>
      <c r="J4278">
        <v>0.2009</v>
      </c>
    </row>
    <row r="4279" spans="1:10" hidden="1">
      <c r="A4279" t="s">
        <v>570</v>
      </c>
      <c r="B4279">
        <v>617</v>
      </c>
      <c r="C4279" t="s">
        <v>939</v>
      </c>
      <c r="D4279">
        <v>621</v>
      </c>
      <c r="E4279" t="s">
        <v>466</v>
      </c>
      <c r="F4279" t="s">
        <v>2311</v>
      </c>
      <c r="G4279" t="s">
        <v>2319</v>
      </c>
      <c r="H4279" t="s">
        <v>1458</v>
      </c>
      <c r="I4279" t="s">
        <v>1587</v>
      </c>
      <c r="J4279">
        <v>0.2445</v>
      </c>
    </row>
    <row r="4280" spans="1:10" hidden="1">
      <c r="A4280" t="s">
        <v>570</v>
      </c>
      <c r="B4280">
        <v>617</v>
      </c>
      <c r="C4280" t="s">
        <v>939</v>
      </c>
      <c r="D4280">
        <v>621</v>
      </c>
      <c r="E4280" t="s">
        <v>466</v>
      </c>
      <c r="F4280" t="s">
        <v>2320</v>
      </c>
      <c r="G4280" t="s">
        <v>2321</v>
      </c>
      <c r="H4280" t="s">
        <v>1340</v>
      </c>
      <c r="I4280" t="s">
        <v>1587</v>
      </c>
      <c r="J4280">
        <v>0.3886</v>
      </c>
    </row>
    <row r="4281" spans="1:10" hidden="1">
      <c r="A4281" t="s">
        <v>570</v>
      </c>
      <c r="B4281">
        <v>617</v>
      </c>
      <c r="C4281" t="s">
        <v>939</v>
      </c>
      <c r="D4281">
        <v>621</v>
      </c>
      <c r="E4281" t="s">
        <v>466</v>
      </c>
      <c r="F4281" t="s">
        <v>2320</v>
      </c>
      <c r="G4281" t="s">
        <v>2340</v>
      </c>
      <c r="H4281" t="s">
        <v>1248</v>
      </c>
      <c r="I4281" t="s">
        <v>1587</v>
      </c>
      <c r="J4281">
        <v>2.6200000000000001E-2</v>
      </c>
    </row>
    <row r="4282" spans="1:10" hidden="1">
      <c r="A4282" t="s">
        <v>570</v>
      </c>
      <c r="B4282">
        <v>617</v>
      </c>
      <c r="C4282" t="s">
        <v>939</v>
      </c>
      <c r="D4282">
        <v>621</v>
      </c>
      <c r="E4282" t="s">
        <v>466</v>
      </c>
      <c r="F4282" t="s">
        <v>2320</v>
      </c>
      <c r="G4282" t="s">
        <v>2298</v>
      </c>
      <c r="H4282" t="s">
        <v>1290</v>
      </c>
      <c r="I4282" t="s">
        <v>1587</v>
      </c>
      <c r="J4282">
        <v>0.1048</v>
      </c>
    </row>
    <row r="4283" spans="1:10" hidden="1">
      <c r="A4283" t="s">
        <v>570</v>
      </c>
      <c r="B4283">
        <v>617</v>
      </c>
      <c r="C4283" t="s">
        <v>939</v>
      </c>
      <c r="D4283">
        <v>621</v>
      </c>
      <c r="E4283" t="s">
        <v>466</v>
      </c>
      <c r="F4283" t="s">
        <v>2322</v>
      </c>
      <c r="G4283" t="s">
        <v>2327</v>
      </c>
      <c r="H4283" t="s">
        <v>2335</v>
      </c>
      <c r="I4283" t="s">
        <v>1587</v>
      </c>
      <c r="J4283">
        <v>1.7500000000000002E-2</v>
      </c>
    </row>
    <row r="4284" spans="1:10" hidden="1">
      <c r="A4284" t="s">
        <v>570</v>
      </c>
      <c r="B4284">
        <v>617</v>
      </c>
      <c r="C4284" t="s">
        <v>939</v>
      </c>
      <c r="D4284">
        <v>621</v>
      </c>
      <c r="E4284" t="s">
        <v>466</v>
      </c>
      <c r="F4284" t="s">
        <v>2322</v>
      </c>
      <c r="G4284" t="s">
        <v>2328</v>
      </c>
      <c r="H4284" t="s">
        <v>2329</v>
      </c>
      <c r="I4284" t="s">
        <v>1587</v>
      </c>
      <c r="J4284">
        <v>1.3100000000000001E-2</v>
      </c>
    </row>
    <row r="4285" spans="1:10" hidden="1">
      <c r="A4285" t="s">
        <v>570</v>
      </c>
      <c r="B4285">
        <v>617</v>
      </c>
      <c r="C4285" t="s">
        <v>939</v>
      </c>
      <c r="D4285">
        <v>621</v>
      </c>
      <c r="E4285" t="s">
        <v>466</v>
      </c>
      <c r="F4285" t="s">
        <v>2322</v>
      </c>
      <c r="G4285" t="s">
        <v>2330</v>
      </c>
      <c r="H4285" t="s">
        <v>1477</v>
      </c>
      <c r="I4285" t="s">
        <v>1587</v>
      </c>
      <c r="J4285">
        <v>0.96940000000000004</v>
      </c>
    </row>
    <row r="4286" spans="1:10" hidden="1">
      <c r="A4286" t="s">
        <v>570</v>
      </c>
      <c r="B4286">
        <v>617</v>
      </c>
      <c r="C4286" t="s">
        <v>939</v>
      </c>
      <c r="D4286">
        <v>621</v>
      </c>
      <c r="E4286" t="s">
        <v>466</v>
      </c>
      <c r="F4286" t="s">
        <v>2332</v>
      </c>
      <c r="G4286" t="s">
        <v>2333</v>
      </c>
      <c r="H4286" t="s">
        <v>1493</v>
      </c>
      <c r="I4286" t="s">
        <v>1587</v>
      </c>
      <c r="J4286">
        <v>0.53280000000000005</v>
      </c>
    </row>
    <row r="4287" spans="1:10" hidden="1">
      <c r="A4287" t="s">
        <v>570</v>
      </c>
      <c r="B4287">
        <v>617</v>
      </c>
      <c r="C4287" t="s">
        <v>939</v>
      </c>
      <c r="D4287">
        <v>621</v>
      </c>
      <c r="E4287" t="s">
        <v>466</v>
      </c>
      <c r="F4287" t="s">
        <v>2332</v>
      </c>
      <c r="G4287" t="s">
        <v>2334</v>
      </c>
      <c r="H4287" t="s">
        <v>1258</v>
      </c>
      <c r="I4287" t="s">
        <v>1587</v>
      </c>
      <c r="J4287">
        <v>0.4672</v>
      </c>
    </row>
    <row r="4288" spans="1:10" hidden="1">
      <c r="A4288" t="s">
        <v>570</v>
      </c>
      <c r="B4288">
        <v>617</v>
      </c>
      <c r="C4288" t="s">
        <v>939</v>
      </c>
      <c r="D4288">
        <v>623</v>
      </c>
      <c r="E4288" t="s">
        <v>511</v>
      </c>
      <c r="F4288" t="s">
        <v>1243</v>
      </c>
      <c r="G4288" t="s">
        <v>1243</v>
      </c>
      <c r="H4288" t="s">
        <v>1518</v>
      </c>
      <c r="I4288" t="s">
        <v>1518</v>
      </c>
      <c r="J4288">
        <v>1</v>
      </c>
    </row>
    <row r="4289" spans="1:10" hidden="1">
      <c r="A4289" t="s">
        <v>570</v>
      </c>
      <c r="B4289">
        <v>617</v>
      </c>
      <c r="C4289" t="s">
        <v>939</v>
      </c>
      <c r="D4289">
        <v>623</v>
      </c>
      <c r="E4289" t="s">
        <v>511</v>
      </c>
      <c r="F4289" t="s">
        <v>2311</v>
      </c>
      <c r="G4289" t="s">
        <v>2312</v>
      </c>
      <c r="H4289" t="s">
        <v>1399</v>
      </c>
      <c r="I4289" t="s">
        <v>1518</v>
      </c>
      <c r="J4289">
        <v>0.1512</v>
      </c>
    </row>
    <row r="4290" spans="1:10" hidden="1">
      <c r="A4290" t="s">
        <v>570</v>
      </c>
      <c r="B4290">
        <v>617</v>
      </c>
      <c r="C4290" t="s">
        <v>939</v>
      </c>
      <c r="D4290">
        <v>623</v>
      </c>
      <c r="E4290" t="s">
        <v>511</v>
      </c>
      <c r="F4290" t="s">
        <v>2311</v>
      </c>
      <c r="G4290" t="s">
        <v>2313</v>
      </c>
      <c r="H4290" t="s">
        <v>1244</v>
      </c>
      <c r="I4290" t="s">
        <v>1518</v>
      </c>
      <c r="J4290">
        <v>0.17069999999999999</v>
      </c>
    </row>
    <row r="4291" spans="1:10" hidden="1">
      <c r="A4291" t="s">
        <v>570</v>
      </c>
      <c r="B4291">
        <v>617</v>
      </c>
      <c r="C4291" t="s">
        <v>939</v>
      </c>
      <c r="D4291">
        <v>623</v>
      </c>
      <c r="E4291" t="s">
        <v>511</v>
      </c>
      <c r="F4291" t="s">
        <v>2311</v>
      </c>
      <c r="G4291" t="s">
        <v>2314</v>
      </c>
      <c r="H4291" t="s">
        <v>1246</v>
      </c>
      <c r="I4291" t="s">
        <v>1518</v>
      </c>
      <c r="J4291">
        <v>0.1366</v>
      </c>
    </row>
    <row r="4292" spans="1:10" hidden="1">
      <c r="A4292" t="s">
        <v>570</v>
      </c>
      <c r="B4292">
        <v>617</v>
      </c>
      <c r="C4292" t="s">
        <v>939</v>
      </c>
      <c r="D4292">
        <v>623</v>
      </c>
      <c r="E4292" t="s">
        <v>511</v>
      </c>
      <c r="F4292" t="s">
        <v>2311</v>
      </c>
      <c r="G4292" t="s">
        <v>2315</v>
      </c>
      <c r="H4292" t="s">
        <v>1244</v>
      </c>
      <c r="I4292" t="s">
        <v>1518</v>
      </c>
      <c r="J4292">
        <v>0.17069999999999999</v>
      </c>
    </row>
    <row r="4293" spans="1:10" hidden="1">
      <c r="A4293" t="s">
        <v>570</v>
      </c>
      <c r="B4293">
        <v>617</v>
      </c>
      <c r="C4293" t="s">
        <v>939</v>
      </c>
      <c r="D4293">
        <v>623</v>
      </c>
      <c r="E4293" t="s">
        <v>511</v>
      </c>
      <c r="F4293" t="s">
        <v>2311</v>
      </c>
      <c r="G4293" t="s">
        <v>2316</v>
      </c>
      <c r="H4293" t="s">
        <v>1251</v>
      </c>
      <c r="I4293" t="s">
        <v>1518</v>
      </c>
      <c r="J4293">
        <v>0.17560000000000001</v>
      </c>
    </row>
    <row r="4294" spans="1:10" hidden="1">
      <c r="A4294" t="s">
        <v>570</v>
      </c>
      <c r="B4294">
        <v>617</v>
      </c>
      <c r="C4294" t="s">
        <v>939</v>
      </c>
      <c r="D4294">
        <v>623</v>
      </c>
      <c r="E4294" t="s">
        <v>511</v>
      </c>
      <c r="F4294" t="s">
        <v>2311</v>
      </c>
      <c r="G4294" t="s">
        <v>2318</v>
      </c>
      <c r="H4294" t="s">
        <v>1392</v>
      </c>
      <c r="I4294" t="s">
        <v>1518</v>
      </c>
      <c r="J4294">
        <v>0.1951</v>
      </c>
    </row>
    <row r="4295" spans="1:10" hidden="1">
      <c r="A4295" t="s">
        <v>570</v>
      </c>
      <c r="B4295">
        <v>617</v>
      </c>
      <c r="C4295" t="s">
        <v>939</v>
      </c>
      <c r="D4295">
        <v>623</v>
      </c>
      <c r="E4295" t="s">
        <v>511</v>
      </c>
      <c r="F4295" t="s">
        <v>2320</v>
      </c>
      <c r="G4295" t="s">
        <v>2321</v>
      </c>
      <c r="H4295" t="s">
        <v>1340</v>
      </c>
      <c r="I4295" t="s">
        <v>1518</v>
      </c>
      <c r="J4295">
        <v>0.43409999999999999</v>
      </c>
    </row>
    <row r="4296" spans="1:10" hidden="1">
      <c r="A4296" t="s">
        <v>570</v>
      </c>
      <c r="B4296">
        <v>617</v>
      </c>
      <c r="C4296" t="s">
        <v>939</v>
      </c>
      <c r="D4296">
        <v>623</v>
      </c>
      <c r="E4296" t="s">
        <v>511</v>
      </c>
      <c r="F4296" t="s">
        <v>2320</v>
      </c>
      <c r="G4296" t="s">
        <v>2341</v>
      </c>
      <c r="H4296" t="s">
        <v>1312</v>
      </c>
      <c r="I4296" t="s">
        <v>1518</v>
      </c>
      <c r="J4296">
        <v>2.4400000000000002E-2</v>
      </c>
    </row>
    <row r="4297" spans="1:10" hidden="1">
      <c r="A4297" t="s">
        <v>570</v>
      </c>
      <c r="B4297">
        <v>617</v>
      </c>
      <c r="C4297" t="s">
        <v>939</v>
      </c>
      <c r="D4297">
        <v>623</v>
      </c>
      <c r="E4297" t="s">
        <v>511</v>
      </c>
      <c r="F4297" t="s">
        <v>2320</v>
      </c>
      <c r="G4297" t="s">
        <v>2298</v>
      </c>
      <c r="H4297" t="s">
        <v>1336</v>
      </c>
      <c r="I4297" t="s">
        <v>1518</v>
      </c>
      <c r="J4297">
        <v>0.18540000000000001</v>
      </c>
    </row>
    <row r="4298" spans="1:10" hidden="1">
      <c r="A4298" t="s">
        <v>570</v>
      </c>
      <c r="B4298">
        <v>617</v>
      </c>
      <c r="C4298" t="s">
        <v>939</v>
      </c>
      <c r="D4298">
        <v>623</v>
      </c>
      <c r="E4298" t="s">
        <v>511</v>
      </c>
      <c r="F4298" t="s">
        <v>2322</v>
      </c>
      <c r="G4298" t="s">
        <v>2325</v>
      </c>
      <c r="H4298" t="s">
        <v>2329</v>
      </c>
      <c r="I4298" t="s">
        <v>1518</v>
      </c>
      <c r="J4298">
        <v>1.46E-2</v>
      </c>
    </row>
    <row r="4299" spans="1:10" hidden="1">
      <c r="A4299" t="s">
        <v>570</v>
      </c>
      <c r="B4299">
        <v>617</v>
      </c>
      <c r="C4299" t="s">
        <v>939</v>
      </c>
      <c r="D4299">
        <v>623</v>
      </c>
      <c r="E4299" t="s">
        <v>511</v>
      </c>
      <c r="F4299" t="s">
        <v>2322</v>
      </c>
      <c r="G4299" t="s">
        <v>2326</v>
      </c>
      <c r="H4299" t="s">
        <v>2324</v>
      </c>
      <c r="I4299" t="s">
        <v>1518</v>
      </c>
      <c r="J4299">
        <v>4.8999999999999998E-3</v>
      </c>
    </row>
    <row r="4300" spans="1:10" hidden="1">
      <c r="A4300" t="s">
        <v>570</v>
      </c>
      <c r="B4300">
        <v>617</v>
      </c>
      <c r="C4300" t="s">
        <v>939</v>
      </c>
      <c r="D4300">
        <v>623</v>
      </c>
      <c r="E4300" t="s">
        <v>511</v>
      </c>
      <c r="F4300" t="s">
        <v>2322</v>
      </c>
      <c r="G4300" t="s">
        <v>2327</v>
      </c>
      <c r="H4300" t="s">
        <v>2344</v>
      </c>
      <c r="I4300" t="s">
        <v>1518</v>
      </c>
      <c r="J4300">
        <v>9.7999999999999997E-3</v>
      </c>
    </row>
    <row r="4301" spans="1:10" hidden="1">
      <c r="A4301" t="s">
        <v>570</v>
      </c>
      <c r="B4301">
        <v>617</v>
      </c>
      <c r="C4301" t="s">
        <v>939</v>
      </c>
      <c r="D4301">
        <v>623</v>
      </c>
      <c r="E4301" t="s">
        <v>511</v>
      </c>
      <c r="F4301" t="s">
        <v>2322</v>
      </c>
      <c r="G4301" t="s">
        <v>2352</v>
      </c>
      <c r="H4301" t="s">
        <v>2324</v>
      </c>
      <c r="I4301" t="s">
        <v>1518</v>
      </c>
      <c r="J4301">
        <v>4.8999999999999998E-3</v>
      </c>
    </row>
    <row r="4302" spans="1:10" hidden="1">
      <c r="A4302" t="s">
        <v>570</v>
      </c>
      <c r="B4302">
        <v>617</v>
      </c>
      <c r="C4302" t="s">
        <v>939</v>
      </c>
      <c r="D4302">
        <v>623</v>
      </c>
      <c r="E4302" t="s">
        <v>511</v>
      </c>
      <c r="F4302" t="s">
        <v>2322</v>
      </c>
      <c r="G4302" t="s">
        <v>2328</v>
      </c>
      <c r="H4302" t="s">
        <v>2335</v>
      </c>
      <c r="I4302" t="s">
        <v>1518</v>
      </c>
      <c r="J4302">
        <v>1.95E-2</v>
      </c>
    </row>
    <row r="4303" spans="1:10" hidden="1">
      <c r="A4303" t="s">
        <v>570</v>
      </c>
      <c r="B4303">
        <v>617</v>
      </c>
      <c r="C4303" t="s">
        <v>939</v>
      </c>
      <c r="D4303">
        <v>623</v>
      </c>
      <c r="E4303" t="s">
        <v>511</v>
      </c>
      <c r="F4303" t="s">
        <v>2322</v>
      </c>
      <c r="G4303" t="s">
        <v>2330</v>
      </c>
      <c r="H4303" t="s">
        <v>1556</v>
      </c>
      <c r="I4303" t="s">
        <v>1518</v>
      </c>
      <c r="J4303">
        <v>0.94630000000000003</v>
      </c>
    </row>
    <row r="4304" spans="1:10" hidden="1">
      <c r="A4304" t="s">
        <v>570</v>
      </c>
      <c r="B4304">
        <v>617</v>
      </c>
      <c r="C4304" t="s">
        <v>939</v>
      </c>
      <c r="D4304">
        <v>623</v>
      </c>
      <c r="E4304" t="s">
        <v>511</v>
      </c>
      <c r="F4304" t="s">
        <v>2332</v>
      </c>
      <c r="G4304" t="s">
        <v>2333</v>
      </c>
      <c r="H4304" t="s">
        <v>1409</v>
      </c>
      <c r="I4304" t="s">
        <v>1518</v>
      </c>
      <c r="J4304">
        <v>0.51219999999999999</v>
      </c>
    </row>
    <row r="4305" spans="1:10" hidden="1">
      <c r="A4305" t="s">
        <v>570</v>
      </c>
      <c r="B4305">
        <v>617</v>
      </c>
      <c r="C4305" t="s">
        <v>939</v>
      </c>
      <c r="D4305">
        <v>623</v>
      </c>
      <c r="E4305" t="s">
        <v>511</v>
      </c>
      <c r="F4305" t="s">
        <v>2332</v>
      </c>
      <c r="G4305" t="s">
        <v>2334</v>
      </c>
      <c r="H4305" t="s">
        <v>1319</v>
      </c>
      <c r="I4305" t="s">
        <v>1518</v>
      </c>
      <c r="J4305">
        <v>0.48780000000000001</v>
      </c>
    </row>
    <row r="4306" spans="1:10" hidden="1">
      <c r="A4306" t="s">
        <v>570</v>
      </c>
      <c r="B4306">
        <v>617</v>
      </c>
      <c r="C4306" t="s">
        <v>939</v>
      </c>
      <c r="D4306">
        <v>622</v>
      </c>
      <c r="E4306" t="s">
        <v>432</v>
      </c>
      <c r="F4306" t="s">
        <v>1243</v>
      </c>
      <c r="G4306" t="s">
        <v>1243</v>
      </c>
      <c r="H4306" t="s">
        <v>1455</v>
      </c>
      <c r="I4306" t="s">
        <v>1455</v>
      </c>
      <c r="J4306">
        <v>1</v>
      </c>
    </row>
    <row r="4307" spans="1:10" hidden="1">
      <c r="A4307" t="s">
        <v>570</v>
      </c>
      <c r="B4307">
        <v>617</v>
      </c>
      <c r="C4307" t="s">
        <v>939</v>
      </c>
      <c r="D4307">
        <v>622</v>
      </c>
      <c r="E4307" t="s">
        <v>432</v>
      </c>
      <c r="F4307" t="s">
        <v>2311</v>
      </c>
      <c r="G4307" t="s">
        <v>2314</v>
      </c>
      <c r="H4307" t="s">
        <v>1296</v>
      </c>
      <c r="I4307" t="s">
        <v>1455</v>
      </c>
      <c r="J4307">
        <v>0.32600000000000001</v>
      </c>
    </row>
    <row r="4308" spans="1:10" hidden="1">
      <c r="A4308" t="s">
        <v>570</v>
      </c>
      <c r="B4308">
        <v>617</v>
      </c>
      <c r="C4308" t="s">
        <v>939</v>
      </c>
      <c r="D4308">
        <v>622</v>
      </c>
      <c r="E4308" t="s">
        <v>432</v>
      </c>
      <c r="F4308" t="s">
        <v>2311</v>
      </c>
      <c r="G4308" t="s">
        <v>2315</v>
      </c>
      <c r="H4308" t="s">
        <v>1310</v>
      </c>
      <c r="I4308" t="s">
        <v>1455</v>
      </c>
      <c r="J4308">
        <v>0.39229999999999998</v>
      </c>
    </row>
    <row r="4309" spans="1:10" hidden="1">
      <c r="A4309" t="s">
        <v>570</v>
      </c>
      <c r="B4309">
        <v>617</v>
      </c>
      <c r="C4309" t="s">
        <v>939</v>
      </c>
      <c r="D4309">
        <v>622</v>
      </c>
      <c r="E4309" t="s">
        <v>432</v>
      </c>
      <c r="F4309" t="s">
        <v>2311</v>
      </c>
      <c r="G4309" t="s">
        <v>2316</v>
      </c>
      <c r="H4309" t="s">
        <v>1395</v>
      </c>
      <c r="I4309" t="s">
        <v>1455</v>
      </c>
      <c r="J4309">
        <v>0.28179999999999999</v>
      </c>
    </row>
    <row r="4310" spans="1:10" hidden="1">
      <c r="A4310" t="s">
        <v>570</v>
      </c>
      <c r="B4310">
        <v>617</v>
      </c>
      <c r="C4310" t="s">
        <v>939</v>
      </c>
      <c r="D4310">
        <v>622</v>
      </c>
      <c r="E4310" t="s">
        <v>432</v>
      </c>
      <c r="F4310" t="s">
        <v>2320</v>
      </c>
      <c r="G4310" t="s">
        <v>2321</v>
      </c>
      <c r="H4310" t="s">
        <v>1306</v>
      </c>
      <c r="I4310" t="s">
        <v>1455</v>
      </c>
      <c r="J4310">
        <v>0.34810000000000002</v>
      </c>
    </row>
    <row r="4311" spans="1:10" hidden="1">
      <c r="A4311" t="s">
        <v>570</v>
      </c>
      <c r="B4311">
        <v>617</v>
      </c>
      <c r="C4311" t="s">
        <v>939</v>
      </c>
      <c r="D4311">
        <v>622</v>
      </c>
      <c r="E4311" t="s">
        <v>432</v>
      </c>
      <c r="F4311" t="s">
        <v>2320</v>
      </c>
      <c r="G4311" t="s">
        <v>2298</v>
      </c>
      <c r="H4311" t="s">
        <v>1399</v>
      </c>
      <c r="I4311" t="s">
        <v>1455</v>
      </c>
      <c r="J4311">
        <v>0.17130000000000001</v>
      </c>
    </row>
    <row r="4312" spans="1:10" hidden="1">
      <c r="A4312" t="s">
        <v>570</v>
      </c>
      <c r="B4312">
        <v>617</v>
      </c>
      <c r="C4312" t="s">
        <v>939</v>
      </c>
      <c r="D4312">
        <v>622</v>
      </c>
      <c r="E4312" t="s">
        <v>432</v>
      </c>
      <c r="F4312" t="s">
        <v>2322</v>
      </c>
      <c r="G4312" t="s">
        <v>2325</v>
      </c>
      <c r="H4312" t="s">
        <v>2324</v>
      </c>
      <c r="I4312" t="s">
        <v>1455</v>
      </c>
      <c r="J4312">
        <v>5.4999999999999997E-3</v>
      </c>
    </row>
    <row r="4313" spans="1:10" hidden="1">
      <c r="A4313" t="s">
        <v>570</v>
      </c>
      <c r="B4313">
        <v>617</v>
      </c>
      <c r="C4313" t="s">
        <v>939</v>
      </c>
      <c r="D4313">
        <v>622</v>
      </c>
      <c r="E4313" t="s">
        <v>432</v>
      </c>
      <c r="F4313" t="s">
        <v>2322</v>
      </c>
      <c r="G4313" t="s">
        <v>2326</v>
      </c>
      <c r="H4313" t="s">
        <v>2344</v>
      </c>
      <c r="I4313" t="s">
        <v>1455</v>
      </c>
      <c r="J4313">
        <v>1.0999999999999999E-2</v>
      </c>
    </row>
    <row r="4314" spans="1:10" hidden="1">
      <c r="A4314" t="s">
        <v>570</v>
      </c>
      <c r="B4314">
        <v>617</v>
      </c>
      <c r="C4314" t="s">
        <v>939</v>
      </c>
      <c r="D4314">
        <v>622</v>
      </c>
      <c r="E4314" t="s">
        <v>432</v>
      </c>
      <c r="F4314" t="s">
        <v>2322</v>
      </c>
      <c r="G4314" t="s">
        <v>2327</v>
      </c>
      <c r="H4314" t="s">
        <v>1352</v>
      </c>
      <c r="I4314" t="s">
        <v>1455</v>
      </c>
      <c r="J4314">
        <v>3.8699999999999998E-2</v>
      </c>
    </row>
    <row r="4315" spans="1:10" hidden="1">
      <c r="A4315" t="s">
        <v>570</v>
      </c>
      <c r="B4315">
        <v>617</v>
      </c>
      <c r="C4315" t="s">
        <v>939</v>
      </c>
      <c r="D4315">
        <v>622</v>
      </c>
      <c r="E4315" t="s">
        <v>432</v>
      </c>
      <c r="F4315" t="s">
        <v>2322</v>
      </c>
      <c r="G4315" t="s">
        <v>2328</v>
      </c>
      <c r="H4315" t="s">
        <v>2344</v>
      </c>
      <c r="I4315" t="s">
        <v>1455</v>
      </c>
      <c r="J4315">
        <v>1.0999999999999999E-2</v>
      </c>
    </row>
    <row r="4316" spans="1:10" hidden="1">
      <c r="A4316" t="s">
        <v>570</v>
      </c>
      <c r="B4316">
        <v>617</v>
      </c>
      <c r="C4316" t="s">
        <v>939</v>
      </c>
      <c r="D4316">
        <v>622</v>
      </c>
      <c r="E4316" t="s">
        <v>432</v>
      </c>
      <c r="F4316" t="s">
        <v>2322</v>
      </c>
      <c r="G4316" t="s">
        <v>2330</v>
      </c>
      <c r="H4316" t="s">
        <v>1663</v>
      </c>
      <c r="I4316" t="s">
        <v>1455</v>
      </c>
      <c r="J4316">
        <v>0.93369999999999997</v>
      </c>
    </row>
    <row r="4317" spans="1:10" hidden="1">
      <c r="A4317" t="s">
        <v>570</v>
      </c>
      <c r="B4317">
        <v>617</v>
      </c>
      <c r="C4317" t="s">
        <v>939</v>
      </c>
      <c r="D4317">
        <v>622</v>
      </c>
      <c r="E4317" t="s">
        <v>432</v>
      </c>
      <c r="F4317" t="s">
        <v>2332</v>
      </c>
      <c r="G4317" t="s">
        <v>2333</v>
      </c>
      <c r="H4317" t="s">
        <v>1585</v>
      </c>
      <c r="I4317" t="s">
        <v>1455</v>
      </c>
      <c r="J4317">
        <v>0.47510000000000002</v>
      </c>
    </row>
    <row r="4318" spans="1:10" hidden="1">
      <c r="A4318" t="s">
        <v>570</v>
      </c>
      <c r="B4318">
        <v>617</v>
      </c>
      <c r="C4318" t="s">
        <v>939</v>
      </c>
      <c r="D4318">
        <v>622</v>
      </c>
      <c r="E4318" t="s">
        <v>432</v>
      </c>
      <c r="F4318" t="s">
        <v>2332</v>
      </c>
      <c r="G4318" t="s">
        <v>2334</v>
      </c>
      <c r="H4318" t="s">
        <v>1375</v>
      </c>
      <c r="I4318" t="s">
        <v>1455</v>
      </c>
      <c r="J4318">
        <v>0.52490000000000003</v>
      </c>
    </row>
    <row r="4319" spans="1:10" hidden="1">
      <c r="A4319" t="s">
        <v>570</v>
      </c>
      <c r="B4319">
        <v>1451</v>
      </c>
      <c r="C4319" t="s">
        <v>944</v>
      </c>
      <c r="D4319">
        <v>133</v>
      </c>
      <c r="E4319" t="s">
        <v>218</v>
      </c>
      <c r="F4319" t="s">
        <v>1243</v>
      </c>
      <c r="G4319" t="s">
        <v>1243</v>
      </c>
      <c r="H4319" t="s">
        <v>1275</v>
      </c>
      <c r="I4319" t="s">
        <v>1275</v>
      </c>
      <c r="J4319">
        <v>1</v>
      </c>
    </row>
    <row r="4320" spans="1:10" hidden="1">
      <c r="A4320" t="s">
        <v>570</v>
      </c>
      <c r="B4320">
        <v>1451</v>
      </c>
      <c r="C4320" t="s">
        <v>944</v>
      </c>
      <c r="D4320">
        <v>133</v>
      </c>
      <c r="E4320" t="s">
        <v>218</v>
      </c>
      <c r="F4320" t="s">
        <v>2311</v>
      </c>
      <c r="G4320" t="s">
        <v>2312</v>
      </c>
      <c r="H4320" t="s">
        <v>1399</v>
      </c>
      <c r="I4320" t="s">
        <v>1275</v>
      </c>
      <c r="J4320">
        <v>0.11650000000000001</v>
      </c>
    </row>
    <row r="4321" spans="1:10" hidden="1">
      <c r="A4321" t="s">
        <v>570</v>
      </c>
      <c r="B4321">
        <v>1451</v>
      </c>
      <c r="C4321" t="s">
        <v>944</v>
      </c>
      <c r="D4321">
        <v>133</v>
      </c>
      <c r="E4321" t="s">
        <v>218</v>
      </c>
      <c r="F4321" t="s">
        <v>2311</v>
      </c>
      <c r="G4321" t="s">
        <v>2313</v>
      </c>
      <c r="H4321" t="s">
        <v>1411</v>
      </c>
      <c r="I4321" t="s">
        <v>1275</v>
      </c>
      <c r="J4321">
        <v>0.1241</v>
      </c>
    </row>
    <row r="4322" spans="1:10" hidden="1">
      <c r="A4322" t="s">
        <v>570</v>
      </c>
      <c r="B4322">
        <v>1451</v>
      </c>
      <c r="C4322" t="s">
        <v>944</v>
      </c>
      <c r="D4322">
        <v>133</v>
      </c>
      <c r="E4322" t="s">
        <v>218</v>
      </c>
      <c r="F4322" t="s">
        <v>2311</v>
      </c>
      <c r="G4322" t="s">
        <v>2314</v>
      </c>
      <c r="H4322" t="s">
        <v>1410</v>
      </c>
      <c r="I4322" t="s">
        <v>1275</v>
      </c>
      <c r="J4322">
        <v>0.1203</v>
      </c>
    </row>
    <row r="4323" spans="1:10" hidden="1">
      <c r="A4323" t="s">
        <v>570</v>
      </c>
      <c r="B4323">
        <v>1451</v>
      </c>
      <c r="C4323" t="s">
        <v>944</v>
      </c>
      <c r="D4323">
        <v>133</v>
      </c>
      <c r="E4323" t="s">
        <v>218</v>
      </c>
      <c r="F4323" t="s">
        <v>2311</v>
      </c>
      <c r="G4323" t="s">
        <v>2315</v>
      </c>
      <c r="H4323" t="s">
        <v>1261</v>
      </c>
      <c r="I4323" t="s">
        <v>1275</v>
      </c>
      <c r="J4323">
        <v>8.2699999999999996E-2</v>
      </c>
    </row>
    <row r="4324" spans="1:10" hidden="1">
      <c r="A4324" t="s">
        <v>570</v>
      </c>
      <c r="B4324">
        <v>1451</v>
      </c>
      <c r="C4324" t="s">
        <v>944</v>
      </c>
      <c r="D4324">
        <v>133</v>
      </c>
      <c r="E4324" t="s">
        <v>218</v>
      </c>
      <c r="F4324" t="s">
        <v>2311</v>
      </c>
      <c r="G4324" t="s">
        <v>2316</v>
      </c>
      <c r="H4324" t="s">
        <v>1290</v>
      </c>
      <c r="I4324" t="s">
        <v>1275</v>
      </c>
      <c r="J4324">
        <v>9.0200000000000002E-2</v>
      </c>
    </row>
    <row r="4325" spans="1:10" hidden="1">
      <c r="A4325" t="s">
        <v>570</v>
      </c>
      <c r="B4325">
        <v>1451</v>
      </c>
      <c r="C4325" t="s">
        <v>944</v>
      </c>
      <c r="D4325">
        <v>133</v>
      </c>
      <c r="E4325" t="s">
        <v>218</v>
      </c>
      <c r="F4325" t="s">
        <v>2311</v>
      </c>
      <c r="G4325" t="s">
        <v>2317</v>
      </c>
      <c r="H4325" t="s">
        <v>1541</v>
      </c>
      <c r="I4325" t="s">
        <v>1275</v>
      </c>
      <c r="J4325">
        <v>0.10150000000000001</v>
      </c>
    </row>
    <row r="4326" spans="1:10" hidden="1">
      <c r="A4326" t="s">
        <v>570</v>
      </c>
      <c r="B4326">
        <v>1451</v>
      </c>
      <c r="C4326" t="s">
        <v>944</v>
      </c>
      <c r="D4326">
        <v>133</v>
      </c>
      <c r="E4326" t="s">
        <v>218</v>
      </c>
      <c r="F4326" t="s">
        <v>2311</v>
      </c>
      <c r="G4326" t="s">
        <v>2336</v>
      </c>
      <c r="H4326" t="s">
        <v>1399</v>
      </c>
      <c r="I4326" t="s">
        <v>1275</v>
      </c>
      <c r="J4326">
        <v>0.11650000000000001</v>
      </c>
    </row>
    <row r="4327" spans="1:10" hidden="1">
      <c r="A4327" t="s">
        <v>570</v>
      </c>
      <c r="B4327">
        <v>1451</v>
      </c>
      <c r="C4327" t="s">
        <v>944</v>
      </c>
      <c r="D4327">
        <v>133</v>
      </c>
      <c r="E4327" t="s">
        <v>218</v>
      </c>
      <c r="F4327" t="s">
        <v>2311</v>
      </c>
      <c r="G4327" t="s">
        <v>2337</v>
      </c>
      <c r="H4327" t="s">
        <v>1333</v>
      </c>
      <c r="I4327" t="s">
        <v>1275</v>
      </c>
      <c r="J4327">
        <v>6.3899999999999998E-2</v>
      </c>
    </row>
    <row r="4328" spans="1:10" hidden="1">
      <c r="A4328" t="s">
        <v>570</v>
      </c>
      <c r="B4328">
        <v>1451</v>
      </c>
      <c r="C4328" t="s">
        <v>944</v>
      </c>
      <c r="D4328">
        <v>133</v>
      </c>
      <c r="E4328" t="s">
        <v>218</v>
      </c>
      <c r="F4328" t="s">
        <v>2311</v>
      </c>
      <c r="G4328" t="s">
        <v>2318</v>
      </c>
      <c r="H4328" t="s">
        <v>1290</v>
      </c>
      <c r="I4328" t="s">
        <v>1275</v>
      </c>
      <c r="J4328">
        <v>9.0200000000000002E-2</v>
      </c>
    </row>
    <row r="4329" spans="1:10" hidden="1">
      <c r="A4329" t="s">
        <v>570</v>
      </c>
      <c r="B4329">
        <v>1451</v>
      </c>
      <c r="C4329" t="s">
        <v>944</v>
      </c>
      <c r="D4329">
        <v>133</v>
      </c>
      <c r="E4329" t="s">
        <v>218</v>
      </c>
      <c r="F4329" t="s">
        <v>2311</v>
      </c>
      <c r="G4329" t="s">
        <v>2319</v>
      </c>
      <c r="H4329" t="s">
        <v>1249</v>
      </c>
      <c r="I4329" t="s">
        <v>1275</v>
      </c>
      <c r="J4329">
        <v>9.4E-2</v>
      </c>
    </row>
    <row r="4330" spans="1:10" hidden="1">
      <c r="A4330" t="s">
        <v>570</v>
      </c>
      <c r="B4330">
        <v>1451</v>
      </c>
      <c r="C4330" t="s">
        <v>944</v>
      </c>
      <c r="D4330">
        <v>133</v>
      </c>
      <c r="E4330" t="s">
        <v>218</v>
      </c>
      <c r="F4330" t="s">
        <v>2320</v>
      </c>
      <c r="G4330" t="s">
        <v>2321</v>
      </c>
      <c r="H4330" t="s">
        <v>1431</v>
      </c>
      <c r="I4330" t="s">
        <v>1275</v>
      </c>
      <c r="J4330">
        <v>0.53010000000000002</v>
      </c>
    </row>
    <row r="4331" spans="1:10" hidden="1">
      <c r="A4331" t="s">
        <v>570</v>
      </c>
      <c r="B4331">
        <v>1451</v>
      </c>
      <c r="C4331" t="s">
        <v>944</v>
      </c>
      <c r="D4331">
        <v>133</v>
      </c>
      <c r="E4331" t="s">
        <v>218</v>
      </c>
      <c r="F4331" t="s">
        <v>2320</v>
      </c>
      <c r="G4331" t="s">
        <v>2298</v>
      </c>
      <c r="H4331" t="s">
        <v>1265</v>
      </c>
      <c r="I4331" t="s">
        <v>1275</v>
      </c>
      <c r="J4331">
        <v>0.312</v>
      </c>
    </row>
    <row r="4332" spans="1:10" hidden="1">
      <c r="A4332" t="s">
        <v>570</v>
      </c>
      <c r="B4332">
        <v>1451</v>
      </c>
      <c r="C4332" t="s">
        <v>944</v>
      </c>
      <c r="D4332">
        <v>133</v>
      </c>
      <c r="E4332" t="s">
        <v>218</v>
      </c>
      <c r="F4332" t="s">
        <v>2322</v>
      </c>
      <c r="G4332" t="s">
        <v>2323</v>
      </c>
      <c r="H4332" t="s">
        <v>2324</v>
      </c>
      <c r="I4332" t="s">
        <v>1275</v>
      </c>
      <c r="J4332">
        <v>3.8E-3</v>
      </c>
    </row>
    <row r="4333" spans="1:10" hidden="1">
      <c r="A4333" t="s">
        <v>570</v>
      </c>
      <c r="B4333">
        <v>1451</v>
      </c>
      <c r="C4333" t="s">
        <v>944</v>
      </c>
      <c r="D4333">
        <v>133</v>
      </c>
      <c r="E4333" t="s">
        <v>218</v>
      </c>
      <c r="F4333" t="s">
        <v>2322</v>
      </c>
      <c r="G4333" t="s">
        <v>2325</v>
      </c>
      <c r="H4333" t="s">
        <v>2344</v>
      </c>
      <c r="I4333" t="s">
        <v>1275</v>
      </c>
      <c r="J4333">
        <v>7.4999999999999997E-3</v>
      </c>
    </row>
    <row r="4334" spans="1:10" hidden="1">
      <c r="A4334" t="s">
        <v>570</v>
      </c>
      <c r="B4334">
        <v>1451</v>
      </c>
      <c r="C4334" t="s">
        <v>944</v>
      </c>
      <c r="D4334">
        <v>133</v>
      </c>
      <c r="E4334" t="s">
        <v>218</v>
      </c>
      <c r="F4334" t="s">
        <v>2322</v>
      </c>
      <c r="G4334" t="s">
        <v>2326</v>
      </c>
      <c r="H4334" t="s">
        <v>1312</v>
      </c>
      <c r="I4334" t="s">
        <v>1275</v>
      </c>
      <c r="J4334">
        <v>1.8800000000000001E-2</v>
      </c>
    </row>
    <row r="4335" spans="1:10" hidden="1">
      <c r="A4335" t="s">
        <v>570</v>
      </c>
      <c r="B4335">
        <v>1451</v>
      </c>
      <c r="C4335" t="s">
        <v>944</v>
      </c>
      <c r="D4335">
        <v>133</v>
      </c>
      <c r="E4335" t="s">
        <v>218</v>
      </c>
      <c r="F4335" t="s">
        <v>2322</v>
      </c>
      <c r="G4335" t="s">
        <v>2327</v>
      </c>
      <c r="H4335" t="s">
        <v>2344</v>
      </c>
      <c r="I4335" t="s">
        <v>1275</v>
      </c>
      <c r="J4335">
        <v>7.4999999999999997E-3</v>
      </c>
    </row>
    <row r="4336" spans="1:10" hidden="1">
      <c r="A4336" t="s">
        <v>570</v>
      </c>
      <c r="B4336">
        <v>1451</v>
      </c>
      <c r="C4336" t="s">
        <v>944</v>
      </c>
      <c r="D4336">
        <v>133</v>
      </c>
      <c r="E4336" t="s">
        <v>218</v>
      </c>
      <c r="F4336" t="s">
        <v>2322</v>
      </c>
      <c r="G4336" t="s">
        <v>2352</v>
      </c>
      <c r="H4336" t="s">
        <v>2324</v>
      </c>
      <c r="I4336" t="s">
        <v>1275</v>
      </c>
      <c r="J4336">
        <v>3.8E-3</v>
      </c>
    </row>
    <row r="4337" spans="1:10" hidden="1">
      <c r="A4337" t="s">
        <v>570</v>
      </c>
      <c r="B4337">
        <v>1451</v>
      </c>
      <c r="C4337" t="s">
        <v>944</v>
      </c>
      <c r="D4337">
        <v>133</v>
      </c>
      <c r="E4337" t="s">
        <v>218</v>
      </c>
      <c r="F4337" t="s">
        <v>2322</v>
      </c>
      <c r="G4337" t="s">
        <v>2330</v>
      </c>
      <c r="H4337" t="s">
        <v>1303</v>
      </c>
      <c r="I4337" t="s">
        <v>1275</v>
      </c>
      <c r="J4337">
        <v>0.95860000000000001</v>
      </c>
    </row>
    <row r="4338" spans="1:10" hidden="1">
      <c r="A4338" t="s">
        <v>570</v>
      </c>
      <c r="B4338">
        <v>1451</v>
      </c>
      <c r="C4338" t="s">
        <v>944</v>
      </c>
      <c r="D4338">
        <v>133</v>
      </c>
      <c r="E4338" t="s">
        <v>218</v>
      </c>
      <c r="F4338" t="s">
        <v>2332</v>
      </c>
      <c r="G4338" t="s">
        <v>2333</v>
      </c>
      <c r="H4338" t="s">
        <v>1508</v>
      </c>
      <c r="I4338" t="s">
        <v>1275</v>
      </c>
      <c r="J4338">
        <v>0.52629999999999999</v>
      </c>
    </row>
    <row r="4339" spans="1:10" hidden="1">
      <c r="A4339" t="s">
        <v>570</v>
      </c>
      <c r="B4339">
        <v>1451</v>
      </c>
      <c r="C4339" t="s">
        <v>944</v>
      </c>
      <c r="D4339">
        <v>133</v>
      </c>
      <c r="E4339" t="s">
        <v>218</v>
      </c>
      <c r="F4339" t="s">
        <v>2332</v>
      </c>
      <c r="G4339" t="s">
        <v>2334</v>
      </c>
      <c r="H4339" t="s">
        <v>1277</v>
      </c>
      <c r="I4339" t="s">
        <v>1275</v>
      </c>
      <c r="J4339">
        <v>0.47370000000000001</v>
      </c>
    </row>
    <row r="4340" spans="1:10" hidden="1">
      <c r="A4340" t="s">
        <v>570</v>
      </c>
      <c r="B4340">
        <v>1451</v>
      </c>
      <c r="C4340" t="s">
        <v>944</v>
      </c>
      <c r="D4340">
        <v>348</v>
      </c>
      <c r="E4340" t="s">
        <v>413</v>
      </c>
      <c r="F4340" t="s">
        <v>1243</v>
      </c>
      <c r="G4340" t="s">
        <v>1243</v>
      </c>
      <c r="H4340" t="s">
        <v>1505</v>
      </c>
      <c r="I4340" t="s">
        <v>1505</v>
      </c>
      <c r="J4340">
        <v>1</v>
      </c>
    </row>
    <row r="4341" spans="1:10" hidden="1">
      <c r="A4341" t="s">
        <v>570</v>
      </c>
      <c r="B4341">
        <v>1451</v>
      </c>
      <c r="C4341" t="s">
        <v>944</v>
      </c>
      <c r="D4341">
        <v>348</v>
      </c>
      <c r="E4341" t="s">
        <v>413</v>
      </c>
      <c r="F4341" t="s">
        <v>2311</v>
      </c>
      <c r="G4341" t="s">
        <v>2312</v>
      </c>
      <c r="H4341" t="s">
        <v>1252</v>
      </c>
      <c r="I4341" t="s">
        <v>1505</v>
      </c>
      <c r="J4341">
        <v>8.2600000000000007E-2</v>
      </c>
    </row>
    <row r="4342" spans="1:10" hidden="1">
      <c r="A4342" t="s">
        <v>570</v>
      </c>
      <c r="B4342">
        <v>1451</v>
      </c>
      <c r="C4342" t="s">
        <v>944</v>
      </c>
      <c r="D4342">
        <v>348</v>
      </c>
      <c r="E4342" t="s">
        <v>413</v>
      </c>
      <c r="F4342" t="s">
        <v>2311</v>
      </c>
      <c r="G4342" t="s">
        <v>2313</v>
      </c>
      <c r="H4342" t="s">
        <v>1257</v>
      </c>
      <c r="I4342" t="s">
        <v>1505</v>
      </c>
      <c r="J4342">
        <v>0.1193</v>
      </c>
    </row>
    <row r="4343" spans="1:10" hidden="1">
      <c r="A4343" t="s">
        <v>570</v>
      </c>
      <c r="B4343">
        <v>1451</v>
      </c>
      <c r="C4343" t="s">
        <v>944</v>
      </c>
      <c r="D4343">
        <v>348</v>
      </c>
      <c r="E4343" t="s">
        <v>413</v>
      </c>
      <c r="F4343" t="s">
        <v>2311</v>
      </c>
      <c r="G4343" t="s">
        <v>2314</v>
      </c>
      <c r="H4343" t="s">
        <v>1401</v>
      </c>
      <c r="I4343" t="s">
        <v>1505</v>
      </c>
      <c r="J4343">
        <v>0.1009</v>
      </c>
    </row>
    <row r="4344" spans="1:10" hidden="1">
      <c r="A4344" t="s">
        <v>570</v>
      </c>
      <c r="B4344">
        <v>1451</v>
      </c>
      <c r="C4344" t="s">
        <v>944</v>
      </c>
      <c r="D4344">
        <v>348</v>
      </c>
      <c r="E4344" t="s">
        <v>413</v>
      </c>
      <c r="F4344" t="s">
        <v>2311</v>
      </c>
      <c r="G4344" t="s">
        <v>2315</v>
      </c>
      <c r="H4344" t="s">
        <v>1335</v>
      </c>
      <c r="I4344" t="s">
        <v>1505</v>
      </c>
      <c r="J4344">
        <v>7.3400000000000007E-2</v>
      </c>
    </row>
    <row r="4345" spans="1:10" hidden="1">
      <c r="A4345" t="s">
        <v>570</v>
      </c>
      <c r="B4345">
        <v>1451</v>
      </c>
      <c r="C4345" t="s">
        <v>944</v>
      </c>
      <c r="D4345">
        <v>348</v>
      </c>
      <c r="E4345" t="s">
        <v>413</v>
      </c>
      <c r="F4345" t="s">
        <v>2311</v>
      </c>
      <c r="G4345" t="s">
        <v>2316</v>
      </c>
      <c r="H4345" t="s">
        <v>1357</v>
      </c>
      <c r="I4345" t="s">
        <v>1505</v>
      </c>
      <c r="J4345">
        <v>0.1101</v>
      </c>
    </row>
    <row r="4346" spans="1:10" hidden="1">
      <c r="A4346" t="s">
        <v>570</v>
      </c>
      <c r="B4346">
        <v>1451</v>
      </c>
      <c r="C4346" t="s">
        <v>944</v>
      </c>
      <c r="D4346">
        <v>348</v>
      </c>
      <c r="E4346" t="s">
        <v>413</v>
      </c>
      <c r="F4346" t="s">
        <v>2311</v>
      </c>
      <c r="G4346" t="s">
        <v>2317</v>
      </c>
      <c r="H4346" t="s">
        <v>1357</v>
      </c>
      <c r="I4346" t="s">
        <v>1505</v>
      </c>
      <c r="J4346">
        <v>0.1101</v>
      </c>
    </row>
    <row r="4347" spans="1:10" hidden="1">
      <c r="A4347" t="s">
        <v>570</v>
      </c>
      <c r="B4347">
        <v>1451</v>
      </c>
      <c r="C4347" t="s">
        <v>944</v>
      </c>
      <c r="D4347">
        <v>348</v>
      </c>
      <c r="E4347" t="s">
        <v>413</v>
      </c>
      <c r="F4347" t="s">
        <v>2311</v>
      </c>
      <c r="G4347" t="s">
        <v>2336</v>
      </c>
      <c r="H4347" t="s">
        <v>1323</v>
      </c>
      <c r="I4347" t="s">
        <v>1505</v>
      </c>
      <c r="J4347">
        <v>0.1651</v>
      </c>
    </row>
    <row r="4348" spans="1:10" hidden="1">
      <c r="A4348" t="s">
        <v>570</v>
      </c>
      <c r="B4348">
        <v>1451</v>
      </c>
      <c r="C4348" t="s">
        <v>944</v>
      </c>
      <c r="D4348">
        <v>348</v>
      </c>
      <c r="E4348" t="s">
        <v>413</v>
      </c>
      <c r="F4348" t="s">
        <v>2311</v>
      </c>
      <c r="G4348" t="s">
        <v>2337</v>
      </c>
      <c r="H4348" t="s">
        <v>1298</v>
      </c>
      <c r="I4348" t="s">
        <v>1505</v>
      </c>
      <c r="J4348">
        <v>0.1376</v>
      </c>
    </row>
    <row r="4349" spans="1:10" hidden="1">
      <c r="A4349" t="s">
        <v>570</v>
      </c>
      <c r="B4349">
        <v>1451</v>
      </c>
      <c r="C4349" t="s">
        <v>944</v>
      </c>
      <c r="D4349">
        <v>348</v>
      </c>
      <c r="E4349" t="s">
        <v>413</v>
      </c>
      <c r="F4349" t="s">
        <v>2311</v>
      </c>
      <c r="G4349" t="s">
        <v>2318</v>
      </c>
      <c r="H4349" t="s">
        <v>1401</v>
      </c>
      <c r="I4349" t="s">
        <v>1505</v>
      </c>
      <c r="J4349">
        <v>0.1009</v>
      </c>
    </row>
    <row r="4350" spans="1:10" hidden="1">
      <c r="A4350" t="s">
        <v>570</v>
      </c>
      <c r="B4350">
        <v>1451</v>
      </c>
      <c r="C4350" t="s">
        <v>944</v>
      </c>
      <c r="D4350">
        <v>348</v>
      </c>
      <c r="E4350" t="s">
        <v>413</v>
      </c>
      <c r="F4350" t="s">
        <v>2320</v>
      </c>
      <c r="G4350" t="s">
        <v>2321</v>
      </c>
      <c r="H4350" t="s">
        <v>1360</v>
      </c>
      <c r="I4350" t="s">
        <v>1505</v>
      </c>
      <c r="J4350">
        <v>0.38529999999999998</v>
      </c>
    </row>
    <row r="4351" spans="1:10" hidden="1">
      <c r="A4351" t="s">
        <v>570</v>
      </c>
      <c r="B4351">
        <v>1451</v>
      </c>
      <c r="C4351" t="s">
        <v>944</v>
      </c>
      <c r="D4351">
        <v>348</v>
      </c>
      <c r="E4351" t="s">
        <v>413</v>
      </c>
      <c r="F4351" t="s">
        <v>2320</v>
      </c>
      <c r="G4351" t="s">
        <v>2298</v>
      </c>
      <c r="H4351" t="s">
        <v>1290</v>
      </c>
      <c r="I4351" t="s">
        <v>1505</v>
      </c>
      <c r="J4351">
        <v>0.22020000000000001</v>
      </c>
    </row>
    <row r="4352" spans="1:10" hidden="1">
      <c r="A4352" t="s">
        <v>570</v>
      </c>
      <c r="B4352">
        <v>1451</v>
      </c>
      <c r="C4352" t="s">
        <v>944</v>
      </c>
      <c r="D4352">
        <v>348</v>
      </c>
      <c r="E4352" t="s">
        <v>413</v>
      </c>
      <c r="F4352" t="s">
        <v>2322</v>
      </c>
      <c r="G4352" t="s">
        <v>2328</v>
      </c>
      <c r="H4352" t="s">
        <v>2324</v>
      </c>
      <c r="I4352" t="s">
        <v>1505</v>
      </c>
      <c r="J4352">
        <v>9.1999999999999998E-3</v>
      </c>
    </row>
    <row r="4353" spans="1:10" hidden="1">
      <c r="A4353" t="s">
        <v>570</v>
      </c>
      <c r="B4353">
        <v>1451</v>
      </c>
      <c r="C4353" t="s">
        <v>944</v>
      </c>
      <c r="D4353">
        <v>348</v>
      </c>
      <c r="E4353" t="s">
        <v>413</v>
      </c>
      <c r="F4353" t="s">
        <v>2322</v>
      </c>
      <c r="G4353" t="s">
        <v>2330</v>
      </c>
      <c r="H4353" t="s">
        <v>1582</v>
      </c>
      <c r="I4353" t="s">
        <v>1505</v>
      </c>
      <c r="J4353">
        <v>0.99080000000000001</v>
      </c>
    </row>
    <row r="4354" spans="1:10" hidden="1">
      <c r="A4354" t="s">
        <v>570</v>
      </c>
      <c r="B4354">
        <v>1451</v>
      </c>
      <c r="C4354" t="s">
        <v>944</v>
      </c>
      <c r="D4354">
        <v>348</v>
      </c>
      <c r="E4354" t="s">
        <v>413</v>
      </c>
      <c r="F4354" t="s">
        <v>2332</v>
      </c>
      <c r="G4354" t="s">
        <v>2333</v>
      </c>
      <c r="H4354" t="s">
        <v>1348</v>
      </c>
      <c r="I4354" t="s">
        <v>1505</v>
      </c>
      <c r="J4354">
        <v>0.53210000000000002</v>
      </c>
    </row>
    <row r="4355" spans="1:10" hidden="1">
      <c r="A4355" t="s">
        <v>570</v>
      </c>
      <c r="B4355">
        <v>1451</v>
      </c>
      <c r="C4355" t="s">
        <v>944</v>
      </c>
      <c r="D4355">
        <v>348</v>
      </c>
      <c r="E4355" t="s">
        <v>413</v>
      </c>
      <c r="F4355" t="s">
        <v>2332</v>
      </c>
      <c r="G4355" t="s">
        <v>2334</v>
      </c>
      <c r="H4355" t="s">
        <v>1395</v>
      </c>
      <c r="I4355" t="s">
        <v>1505</v>
      </c>
      <c r="J4355">
        <v>0.46789999999999998</v>
      </c>
    </row>
    <row r="4356" spans="1:10" hidden="1">
      <c r="A4356" t="s">
        <v>570</v>
      </c>
      <c r="B4356">
        <v>1451</v>
      </c>
      <c r="C4356" t="s">
        <v>944</v>
      </c>
      <c r="D4356">
        <v>439</v>
      </c>
      <c r="E4356" t="s">
        <v>530</v>
      </c>
      <c r="F4356" t="s">
        <v>1243</v>
      </c>
      <c r="G4356" t="s">
        <v>1243</v>
      </c>
      <c r="H4356" t="s">
        <v>1417</v>
      </c>
      <c r="I4356" t="s">
        <v>1417</v>
      </c>
      <c r="J4356">
        <v>1</v>
      </c>
    </row>
    <row r="4357" spans="1:10" hidden="1">
      <c r="A4357" t="s">
        <v>570</v>
      </c>
      <c r="B4357">
        <v>1451</v>
      </c>
      <c r="C4357" t="s">
        <v>944</v>
      </c>
      <c r="D4357">
        <v>439</v>
      </c>
      <c r="E4357" t="s">
        <v>530</v>
      </c>
      <c r="F4357" t="s">
        <v>2311</v>
      </c>
      <c r="G4357" t="s">
        <v>2319</v>
      </c>
      <c r="H4357" t="s">
        <v>1417</v>
      </c>
      <c r="I4357" t="s">
        <v>1417</v>
      </c>
      <c r="J4357">
        <v>1</v>
      </c>
    </row>
    <row r="4358" spans="1:10" hidden="1">
      <c r="A4358" t="s">
        <v>570</v>
      </c>
      <c r="B4358">
        <v>1451</v>
      </c>
      <c r="C4358" t="s">
        <v>944</v>
      </c>
      <c r="D4358">
        <v>439</v>
      </c>
      <c r="E4358" t="s">
        <v>530</v>
      </c>
      <c r="F4358" t="s">
        <v>2320</v>
      </c>
      <c r="G4358" t="s">
        <v>2321</v>
      </c>
      <c r="H4358" t="s">
        <v>1352</v>
      </c>
      <c r="I4358" t="s">
        <v>1417</v>
      </c>
      <c r="J4358">
        <v>0.33329999999999999</v>
      </c>
    </row>
    <row r="4359" spans="1:10" hidden="1">
      <c r="A4359" t="s">
        <v>570</v>
      </c>
      <c r="B4359">
        <v>1451</v>
      </c>
      <c r="C4359" t="s">
        <v>944</v>
      </c>
      <c r="D4359">
        <v>439</v>
      </c>
      <c r="E4359" t="s">
        <v>530</v>
      </c>
      <c r="F4359" t="s">
        <v>2322</v>
      </c>
      <c r="G4359" t="s">
        <v>2327</v>
      </c>
      <c r="H4359" t="s">
        <v>2324</v>
      </c>
      <c r="I4359" t="s">
        <v>1417</v>
      </c>
      <c r="J4359">
        <v>4.7600000000000003E-2</v>
      </c>
    </row>
    <row r="4360" spans="1:10" hidden="1">
      <c r="A4360" t="s">
        <v>570</v>
      </c>
      <c r="B4360">
        <v>1451</v>
      </c>
      <c r="C4360" t="s">
        <v>944</v>
      </c>
      <c r="D4360">
        <v>439</v>
      </c>
      <c r="E4360" t="s">
        <v>530</v>
      </c>
      <c r="F4360" t="s">
        <v>2322</v>
      </c>
      <c r="G4360" t="s">
        <v>2330</v>
      </c>
      <c r="H4360" t="s">
        <v>1460</v>
      </c>
      <c r="I4360" t="s">
        <v>1417</v>
      </c>
      <c r="J4360">
        <v>0.95240000000000002</v>
      </c>
    </row>
    <row r="4361" spans="1:10" hidden="1">
      <c r="A4361" t="s">
        <v>570</v>
      </c>
      <c r="B4361">
        <v>1451</v>
      </c>
      <c r="C4361" t="s">
        <v>944</v>
      </c>
      <c r="D4361">
        <v>439</v>
      </c>
      <c r="E4361" t="s">
        <v>530</v>
      </c>
      <c r="F4361" t="s">
        <v>2332</v>
      </c>
      <c r="G4361" t="s">
        <v>2333</v>
      </c>
      <c r="H4361" t="s">
        <v>1250</v>
      </c>
      <c r="I4361" t="s">
        <v>1417</v>
      </c>
      <c r="J4361">
        <v>0.47620000000000001</v>
      </c>
    </row>
    <row r="4362" spans="1:10" hidden="1">
      <c r="A4362" t="s">
        <v>570</v>
      </c>
      <c r="B4362">
        <v>1451</v>
      </c>
      <c r="C4362" t="s">
        <v>944</v>
      </c>
      <c r="D4362">
        <v>439</v>
      </c>
      <c r="E4362" t="s">
        <v>530</v>
      </c>
      <c r="F4362" t="s">
        <v>2332</v>
      </c>
      <c r="G4362" t="s">
        <v>2334</v>
      </c>
      <c r="H4362" t="s">
        <v>1401</v>
      </c>
      <c r="I4362" t="s">
        <v>1417</v>
      </c>
      <c r="J4362">
        <v>0.52380000000000004</v>
      </c>
    </row>
    <row r="4363" spans="1:10" hidden="1">
      <c r="A4363" t="s">
        <v>570</v>
      </c>
      <c r="B4363">
        <v>1451</v>
      </c>
      <c r="C4363" t="s">
        <v>944</v>
      </c>
      <c r="D4363">
        <v>506</v>
      </c>
      <c r="E4363" t="s">
        <v>469</v>
      </c>
      <c r="F4363" t="s">
        <v>1243</v>
      </c>
      <c r="G4363" t="s">
        <v>1243</v>
      </c>
      <c r="H4363" t="s">
        <v>1551</v>
      </c>
      <c r="I4363" t="s">
        <v>1551</v>
      </c>
      <c r="J4363">
        <v>1</v>
      </c>
    </row>
    <row r="4364" spans="1:10" hidden="1">
      <c r="A4364" t="s">
        <v>570</v>
      </c>
      <c r="B4364">
        <v>1451</v>
      </c>
      <c r="C4364" t="s">
        <v>944</v>
      </c>
      <c r="D4364">
        <v>506</v>
      </c>
      <c r="E4364" t="s">
        <v>469</v>
      </c>
      <c r="F4364" t="s">
        <v>2311</v>
      </c>
      <c r="G4364" t="s">
        <v>2312</v>
      </c>
      <c r="H4364" t="s">
        <v>1257</v>
      </c>
      <c r="I4364" t="s">
        <v>1551</v>
      </c>
      <c r="J4364">
        <v>7.3400000000000007E-2</v>
      </c>
    </row>
    <row r="4365" spans="1:10" hidden="1">
      <c r="A4365" t="s">
        <v>570</v>
      </c>
      <c r="B4365">
        <v>1451</v>
      </c>
      <c r="C4365" t="s">
        <v>944</v>
      </c>
      <c r="D4365">
        <v>506</v>
      </c>
      <c r="E4365" t="s">
        <v>469</v>
      </c>
      <c r="F4365" t="s">
        <v>2311</v>
      </c>
      <c r="G4365" t="s">
        <v>2313</v>
      </c>
      <c r="H4365" t="s">
        <v>1549</v>
      </c>
      <c r="I4365" t="s">
        <v>1551</v>
      </c>
      <c r="J4365">
        <v>0.12989999999999999</v>
      </c>
    </row>
    <row r="4366" spans="1:10" hidden="1">
      <c r="A4366" t="s">
        <v>570</v>
      </c>
      <c r="B4366">
        <v>1451</v>
      </c>
      <c r="C4366" t="s">
        <v>944</v>
      </c>
      <c r="D4366">
        <v>506</v>
      </c>
      <c r="E4366" t="s">
        <v>469</v>
      </c>
      <c r="F4366" t="s">
        <v>2311</v>
      </c>
      <c r="G4366" t="s">
        <v>2314</v>
      </c>
      <c r="H4366" t="s">
        <v>1261</v>
      </c>
      <c r="I4366" t="s">
        <v>1551</v>
      </c>
      <c r="J4366">
        <v>0.12429999999999999</v>
      </c>
    </row>
    <row r="4367" spans="1:10" hidden="1">
      <c r="A4367" t="s">
        <v>570</v>
      </c>
      <c r="B4367">
        <v>1451</v>
      </c>
      <c r="C4367" t="s">
        <v>944</v>
      </c>
      <c r="D4367">
        <v>506</v>
      </c>
      <c r="E4367" t="s">
        <v>469</v>
      </c>
      <c r="F4367" t="s">
        <v>2311</v>
      </c>
      <c r="G4367" t="s">
        <v>2315</v>
      </c>
      <c r="H4367" t="s">
        <v>1460</v>
      </c>
      <c r="I4367" t="s">
        <v>1551</v>
      </c>
      <c r="J4367">
        <v>0.113</v>
      </c>
    </row>
    <row r="4368" spans="1:10" hidden="1">
      <c r="A4368" t="s">
        <v>570</v>
      </c>
      <c r="B4368">
        <v>1451</v>
      </c>
      <c r="C4368" t="s">
        <v>944</v>
      </c>
      <c r="D4368">
        <v>506</v>
      </c>
      <c r="E4368" t="s">
        <v>469</v>
      </c>
      <c r="F4368" t="s">
        <v>2311</v>
      </c>
      <c r="G4368" t="s">
        <v>2316</v>
      </c>
      <c r="H4368" t="s">
        <v>1261</v>
      </c>
      <c r="I4368" t="s">
        <v>1551</v>
      </c>
      <c r="J4368">
        <v>0.12429999999999999</v>
      </c>
    </row>
    <row r="4369" spans="1:10" hidden="1">
      <c r="A4369" t="s">
        <v>570</v>
      </c>
      <c r="B4369">
        <v>1451</v>
      </c>
      <c r="C4369" t="s">
        <v>944</v>
      </c>
      <c r="D4369">
        <v>506</v>
      </c>
      <c r="E4369" t="s">
        <v>469</v>
      </c>
      <c r="F4369" t="s">
        <v>2311</v>
      </c>
      <c r="G4369" t="s">
        <v>2317</v>
      </c>
      <c r="H4369" t="s">
        <v>1460</v>
      </c>
      <c r="I4369" t="s">
        <v>1551</v>
      </c>
      <c r="J4369">
        <v>0.113</v>
      </c>
    </row>
    <row r="4370" spans="1:10" hidden="1">
      <c r="A4370" t="s">
        <v>570</v>
      </c>
      <c r="B4370">
        <v>1451</v>
      </c>
      <c r="C4370" t="s">
        <v>944</v>
      </c>
      <c r="D4370">
        <v>506</v>
      </c>
      <c r="E4370" t="s">
        <v>469</v>
      </c>
      <c r="F4370" t="s">
        <v>2311</v>
      </c>
      <c r="G4370" t="s">
        <v>2336</v>
      </c>
      <c r="H4370" t="s">
        <v>1257</v>
      </c>
      <c r="I4370" t="s">
        <v>1551</v>
      </c>
      <c r="J4370">
        <v>7.3400000000000007E-2</v>
      </c>
    </row>
    <row r="4371" spans="1:10" hidden="1">
      <c r="A4371" t="s">
        <v>570</v>
      </c>
      <c r="B4371">
        <v>1451</v>
      </c>
      <c r="C4371" t="s">
        <v>944</v>
      </c>
      <c r="D4371">
        <v>506</v>
      </c>
      <c r="E4371" t="s">
        <v>469</v>
      </c>
      <c r="F4371" t="s">
        <v>2311</v>
      </c>
      <c r="G4371" t="s">
        <v>2337</v>
      </c>
      <c r="H4371" t="s">
        <v>1401</v>
      </c>
      <c r="I4371" t="s">
        <v>1551</v>
      </c>
      <c r="J4371">
        <v>6.2100000000000002E-2</v>
      </c>
    </row>
    <row r="4372" spans="1:10" hidden="1">
      <c r="A4372" t="s">
        <v>570</v>
      </c>
      <c r="B4372">
        <v>1451</v>
      </c>
      <c r="C4372" t="s">
        <v>944</v>
      </c>
      <c r="D4372">
        <v>506</v>
      </c>
      <c r="E4372" t="s">
        <v>469</v>
      </c>
      <c r="F4372" t="s">
        <v>2311</v>
      </c>
      <c r="G4372" t="s">
        <v>2318</v>
      </c>
      <c r="H4372" t="s">
        <v>1520</v>
      </c>
      <c r="I4372" t="s">
        <v>1551</v>
      </c>
      <c r="J4372">
        <v>0.10730000000000001</v>
      </c>
    </row>
    <row r="4373" spans="1:10" hidden="1">
      <c r="A4373" t="s">
        <v>570</v>
      </c>
      <c r="B4373">
        <v>1451</v>
      </c>
      <c r="C4373" t="s">
        <v>944</v>
      </c>
      <c r="D4373">
        <v>506</v>
      </c>
      <c r="E4373" t="s">
        <v>469</v>
      </c>
      <c r="F4373" t="s">
        <v>2311</v>
      </c>
      <c r="G4373" t="s">
        <v>2319</v>
      </c>
      <c r="H4373" t="s">
        <v>1256</v>
      </c>
      <c r="I4373" t="s">
        <v>1551</v>
      </c>
      <c r="J4373">
        <v>7.9100000000000004E-2</v>
      </c>
    </row>
    <row r="4374" spans="1:10" hidden="1">
      <c r="A4374" t="s">
        <v>570</v>
      </c>
      <c r="B4374">
        <v>1451</v>
      </c>
      <c r="C4374" t="s">
        <v>944</v>
      </c>
      <c r="D4374">
        <v>506</v>
      </c>
      <c r="E4374" t="s">
        <v>469</v>
      </c>
      <c r="F4374" t="s">
        <v>2320</v>
      </c>
      <c r="G4374" t="s">
        <v>2321</v>
      </c>
      <c r="H4374" t="s">
        <v>1265</v>
      </c>
      <c r="I4374" t="s">
        <v>1551</v>
      </c>
      <c r="J4374">
        <v>0.46889999999999998</v>
      </c>
    </row>
    <row r="4375" spans="1:10" hidden="1">
      <c r="A4375" t="s">
        <v>570</v>
      </c>
      <c r="B4375">
        <v>1451</v>
      </c>
      <c r="C4375" t="s">
        <v>944</v>
      </c>
      <c r="D4375">
        <v>506</v>
      </c>
      <c r="E4375" t="s">
        <v>469</v>
      </c>
      <c r="F4375" t="s">
        <v>2320</v>
      </c>
      <c r="G4375" t="s">
        <v>2298</v>
      </c>
      <c r="H4375" t="s">
        <v>1324</v>
      </c>
      <c r="I4375" t="s">
        <v>1551</v>
      </c>
      <c r="J4375">
        <v>0.2203</v>
      </c>
    </row>
    <row r="4376" spans="1:10" hidden="1">
      <c r="A4376" t="s">
        <v>570</v>
      </c>
      <c r="B4376">
        <v>1451</v>
      </c>
      <c r="C4376" t="s">
        <v>944</v>
      </c>
      <c r="D4376">
        <v>506</v>
      </c>
      <c r="E4376" t="s">
        <v>469</v>
      </c>
      <c r="F4376" t="s">
        <v>2322</v>
      </c>
      <c r="G4376" t="s">
        <v>2327</v>
      </c>
      <c r="H4376" t="s">
        <v>1312</v>
      </c>
      <c r="I4376" t="s">
        <v>1551</v>
      </c>
      <c r="J4376">
        <v>2.8199999999999999E-2</v>
      </c>
    </row>
    <row r="4377" spans="1:10" hidden="1">
      <c r="A4377" t="s">
        <v>570</v>
      </c>
      <c r="B4377">
        <v>1451</v>
      </c>
      <c r="C4377" t="s">
        <v>944</v>
      </c>
      <c r="D4377">
        <v>506</v>
      </c>
      <c r="E4377" t="s">
        <v>469</v>
      </c>
      <c r="F4377" t="s">
        <v>2322</v>
      </c>
      <c r="G4377" t="s">
        <v>2328</v>
      </c>
      <c r="H4377" t="s">
        <v>2329</v>
      </c>
      <c r="I4377" t="s">
        <v>1551</v>
      </c>
      <c r="J4377">
        <v>1.6899999999999998E-2</v>
      </c>
    </row>
    <row r="4378" spans="1:10" hidden="1">
      <c r="A4378" t="s">
        <v>570</v>
      </c>
      <c r="B4378">
        <v>1451</v>
      </c>
      <c r="C4378" t="s">
        <v>944</v>
      </c>
      <c r="D4378">
        <v>506</v>
      </c>
      <c r="E4378" t="s">
        <v>469</v>
      </c>
      <c r="F4378" t="s">
        <v>2322</v>
      </c>
      <c r="G4378" t="s">
        <v>2330</v>
      </c>
      <c r="H4378" t="s">
        <v>1663</v>
      </c>
      <c r="I4378" t="s">
        <v>1551</v>
      </c>
      <c r="J4378">
        <v>0.95479999999999998</v>
      </c>
    </row>
    <row r="4379" spans="1:10" hidden="1">
      <c r="A4379" t="s">
        <v>570</v>
      </c>
      <c r="B4379">
        <v>1451</v>
      </c>
      <c r="C4379" t="s">
        <v>944</v>
      </c>
      <c r="D4379">
        <v>506</v>
      </c>
      <c r="E4379" t="s">
        <v>469</v>
      </c>
      <c r="F4379" t="s">
        <v>2332</v>
      </c>
      <c r="G4379" t="s">
        <v>2333</v>
      </c>
      <c r="H4379" t="s">
        <v>1353</v>
      </c>
      <c r="I4379" t="s">
        <v>1551</v>
      </c>
      <c r="J4379">
        <v>0.50849999999999995</v>
      </c>
    </row>
    <row r="4380" spans="1:10" hidden="1">
      <c r="A4380" t="s">
        <v>570</v>
      </c>
      <c r="B4380">
        <v>1451</v>
      </c>
      <c r="C4380" t="s">
        <v>944</v>
      </c>
      <c r="D4380">
        <v>506</v>
      </c>
      <c r="E4380" t="s">
        <v>469</v>
      </c>
      <c r="F4380" t="s">
        <v>2332</v>
      </c>
      <c r="G4380" t="s">
        <v>2334</v>
      </c>
      <c r="H4380" t="s">
        <v>1436</v>
      </c>
      <c r="I4380" t="s">
        <v>1551</v>
      </c>
      <c r="J4380">
        <v>0.49149999999999999</v>
      </c>
    </row>
    <row r="4381" spans="1:10" hidden="1">
      <c r="A4381" t="s">
        <v>570</v>
      </c>
      <c r="B4381">
        <v>1451</v>
      </c>
      <c r="C4381" t="s">
        <v>944</v>
      </c>
      <c r="D4381">
        <v>517</v>
      </c>
      <c r="E4381" t="s">
        <v>471</v>
      </c>
      <c r="F4381" t="s">
        <v>1243</v>
      </c>
      <c r="G4381" t="s">
        <v>1243</v>
      </c>
      <c r="H4381" t="s">
        <v>1523</v>
      </c>
      <c r="I4381" t="s">
        <v>1523</v>
      </c>
      <c r="J4381">
        <v>1</v>
      </c>
    </row>
    <row r="4382" spans="1:10" hidden="1">
      <c r="A4382" t="s">
        <v>570</v>
      </c>
      <c r="B4382">
        <v>1451</v>
      </c>
      <c r="C4382" t="s">
        <v>944</v>
      </c>
      <c r="D4382">
        <v>517</v>
      </c>
      <c r="E4382" t="s">
        <v>471</v>
      </c>
      <c r="F4382" t="s">
        <v>2311</v>
      </c>
      <c r="G4382" t="s">
        <v>2312</v>
      </c>
      <c r="H4382" t="s">
        <v>1253</v>
      </c>
      <c r="I4382" t="s">
        <v>1523</v>
      </c>
      <c r="J4382">
        <v>0.1036</v>
      </c>
    </row>
    <row r="4383" spans="1:10" hidden="1">
      <c r="A4383" t="s">
        <v>570</v>
      </c>
      <c r="B4383">
        <v>1451</v>
      </c>
      <c r="C4383" t="s">
        <v>944</v>
      </c>
      <c r="D4383">
        <v>517</v>
      </c>
      <c r="E4383" t="s">
        <v>471</v>
      </c>
      <c r="F4383" t="s">
        <v>2311</v>
      </c>
      <c r="G4383" t="s">
        <v>2313</v>
      </c>
      <c r="H4383" t="s">
        <v>1304</v>
      </c>
      <c r="I4383" t="s">
        <v>1523</v>
      </c>
      <c r="J4383">
        <v>0.1071</v>
      </c>
    </row>
    <row r="4384" spans="1:10" hidden="1">
      <c r="A4384" t="s">
        <v>570</v>
      </c>
      <c r="B4384">
        <v>1451</v>
      </c>
      <c r="C4384" t="s">
        <v>944</v>
      </c>
      <c r="D4384">
        <v>517</v>
      </c>
      <c r="E4384" t="s">
        <v>471</v>
      </c>
      <c r="F4384" t="s">
        <v>2311</v>
      </c>
      <c r="G4384" t="s">
        <v>2314</v>
      </c>
      <c r="H4384" t="s">
        <v>1411</v>
      </c>
      <c r="I4384" t="s">
        <v>1523</v>
      </c>
      <c r="J4384">
        <v>0.1179</v>
      </c>
    </row>
    <row r="4385" spans="1:10" hidden="1">
      <c r="A4385" t="s">
        <v>570</v>
      </c>
      <c r="B4385">
        <v>1451</v>
      </c>
      <c r="C4385" t="s">
        <v>944</v>
      </c>
      <c r="D4385">
        <v>517</v>
      </c>
      <c r="E4385" t="s">
        <v>471</v>
      </c>
      <c r="F4385" t="s">
        <v>2311</v>
      </c>
      <c r="G4385" t="s">
        <v>2315</v>
      </c>
      <c r="H4385" t="s">
        <v>1521</v>
      </c>
      <c r="I4385" t="s">
        <v>1523</v>
      </c>
      <c r="J4385">
        <v>0.12139999999999999</v>
      </c>
    </row>
    <row r="4386" spans="1:10" hidden="1">
      <c r="A4386" t="s">
        <v>570</v>
      </c>
      <c r="B4386">
        <v>1451</v>
      </c>
      <c r="C4386" t="s">
        <v>944</v>
      </c>
      <c r="D4386">
        <v>517</v>
      </c>
      <c r="E4386" t="s">
        <v>471</v>
      </c>
      <c r="F4386" t="s">
        <v>2311</v>
      </c>
      <c r="G4386" t="s">
        <v>2316</v>
      </c>
      <c r="H4386" t="s">
        <v>1410</v>
      </c>
      <c r="I4386" t="s">
        <v>1523</v>
      </c>
      <c r="J4386">
        <v>0.1143</v>
      </c>
    </row>
    <row r="4387" spans="1:10" hidden="1">
      <c r="A4387" t="s">
        <v>570</v>
      </c>
      <c r="B4387">
        <v>1451</v>
      </c>
      <c r="C4387" t="s">
        <v>944</v>
      </c>
      <c r="D4387">
        <v>517</v>
      </c>
      <c r="E4387" t="s">
        <v>471</v>
      </c>
      <c r="F4387" t="s">
        <v>2311</v>
      </c>
      <c r="G4387" t="s">
        <v>2317</v>
      </c>
      <c r="H4387" t="s">
        <v>1541</v>
      </c>
      <c r="I4387" t="s">
        <v>1523</v>
      </c>
      <c r="J4387">
        <v>9.64E-2</v>
      </c>
    </row>
    <row r="4388" spans="1:10" hidden="1">
      <c r="A4388" t="s">
        <v>570</v>
      </c>
      <c r="B4388">
        <v>1451</v>
      </c>
      <c r="C4388" t="s">
        <v>944</v>
      </c>
      <c r="D4388">
        <v>517</v>
      </c>
      <c r="E4388" t="s">
        <v>471</v>
      </c>
      <c r="F4388" t="s">
        <v>2311</v>
      </c>
      <c r="G4388" t="s">
        <v>2336</v>
      </c>
      <c r="H4388" t="s">
        <v>1410</v>
      </c>
      <c r="I4388" t="s">
        <v>1523</v>
      </c>
      <c r="J4388">
        <v>0.1143</v>
      </c>
    </row>
    <row r="4389" spans="1:10" hidden="1">
      <c r="A4389" t="s">
        <v>570</v>
      </c>
      <c r="B4389">
        <v>1451</v>
      </c>
      <c r="C4389" t="s">
        <v>944</v>
      </c>
      <c r="D4389">
        <v>517</v>
      </c>
      <c r="E4389" t="s">
        <v>471</v>
      </c>
      <c r="F4389" t="s">
        <v>2311</v>
      </c>
      <c r="G4389" t="s">
        <v>2337</v>
      </c>
      <c r="H4389" t="s">
        <v>1304</v>
      </c>
      <c r="I4389" t="s">
        <v>1523</v>
      </c>
      <c r="J4389">
        <v>0.1071</v>
      </c>
    </row>
    <row r="4390" spans="1:10" hidden="1">
      <c r="A4390" t="s">
        <v>570</v>
      </c>
      <c r="B4390">
        <v>1451</v>
      </c>
      <c r="C4390" t="s">
        <v>944</v>
      </c>
      <c r="D4390">
        <v>517</v>
      </c>
      <c r="E4390" t="s">
        <v>471</v>
      </c>
      <c r="F4390" t="s">
        <v>2311</v>
      </c>
      <c r="G4390" t="s">
        <v>2318</v>
      </c>
      <c r="H4390" t="s">
        <v>1411</v>
      </c>
      <c r="I4390" t="s">
        <v>1523</v>
      </c>
      <c r="J4390">
        <v>0.1179</v>
      </c>
    </row>
    <row r="4391" spans="1:10" hidden="1">
      <c r="A4391" t="s">
        <v>570</v>
      </c>
      <c r="B4391">
        <v>1451</v>
      </c>
      <c r="C4391" t="s">
        <v>944</v>
      </c>
      <c r="D4391">
        <v>517</v>
      </c>
      <c r="E4391" t="s">
        <v>471</v>
      </c>
      <c r="F4391" t="s">
        <v>2320</v>
      </c>
      <c r="G4391" t="s">
        <v>2321</v>
      </c>
      <c r="H4391" t="s">
        <v>1562</v>
      </c>
      <c r="I4391" t="s">
        <v>1523</v>
      </c>
      <c r="J4391">
        <v>0.37859999999999999</v>
      </c>
    </row>
    <row r="4392" spans="1:10" hidden="1">
      <c r="A4392" t="s">
        <v>570</v>
      </c>
      <c r="B4392">
        <v>1451</v>
      </c>
      <c r="C4392" t="s">
        <v>944</v>
      </c>
      <c r="D4392">
        <v>517</v>
      </c>
      <c r="E4392" t="s">
        <v>471</v>
      </c>
      <c r="F4392" t="s">
        <v>2320</v>
      </c>
      <c r="G4392" t="s">
        <v>2298</v>
      </c>
      <c r="H4392" t="s">
        <v>1351</v>
      </c>
      <c r="I4392" t="s">
        <v>1523</v>
      </c>
      <c r="J4392">
        <v>0.16789999999999999</v>
      </c>
    </row>
    <row r="4393" spans="1:10" hidden="1">
      <c r="A4393" t="s">
        <v>570</v>
      </c>
      <c r="B4393">
        <v>1451</v>
      </c>
      <c r="C4393" t="s">
        <v>944</v>
      </c>
      <c r="D4393">
        <v>517</v>
      </c>
      <c r="E4393" t="s">
        <v>471</v>
      </c>
      <c r="F4393" t="s">
        <v>2322</v>
      </c>
      <c r="G4393" t="s">
        <v>2323</v>
      </c>
      <c r="H4393" t="s">
        <v>2324</v>
      </c>
      <c r="I4393" t="s">
        <v>1523</v>
      </c>
      <c r="J4393">
        <v>3.5999999999999999E-3</v>
      </c>
    </row>
    <row r="4394" spans="1:10" hidden="1">
      <c r="A4394" t="s">
        <v>570</v>
      </c>
      <c r="B4394">
        <v>1451</v>
      </c>
      <c r="C4394" t="s">
        <v>944</v>
      </c>
      <c r="D4394">
        <v>517</v>
      </c>
      <c r="E4394" t="s">
        <v>471</v>
      </c>
      <c r="F4394" t="s">
        <v>2322</v>
      </c>
      <c r="G4394" t="s">
        <v>2325</v>
      </c>
      <c r="H4394" t="s">
        <v>2344</v>
      </c>
      <c r="I4394" t="s">
        <v>1523</v>
      </c>
      <c r="J4394">
        <v>7.1000000000000004E-3</v>
      </c>
    </row>
    <row r="4395" spans="1:10" hidden="1">
      <c r="A4395" t="s">
        <v>570</v>
      </c>
      <c r="B4395">
        <v>1451</v>
      </c>
      <c r="C4395" t="s">
        <v>944</v>
      </c>
      <c r="D4395">
        <v>517</v>
      </c>
      <c r="E4395" t="s">
        <v>471</v>
      </c>
      <c r="F4395" t="s">
        <v>2322</v>
      </c>
      <c r="G4395" t="s">
        <v>2326</v>
      </c>
      <c r="H4395" t="s">
        <v>1248</v>
      </c>
      <c r="I4395" t="s">
        <v>1523</v>
      </c>
      <c r="J4395">
        <v>2.1399999999999999E-2</v>
      </c>
    </row>
    <row r="4396" spans="1:10" hidden="1">
      <c r="A4396" t="s">
        <v>570</v>
      </c>
      <c r="B4396">
        <v>1451</v>
      </c>
      <c r="C4396" t="s">
        <v>944</v>
      </c>
      <c r="D4396">
        <v>517</v>
      </c>
      <c r="E4396" t="s">
        <v>471</v>
      </c>
      <c r="F4396" t="s">
        <v>2322</v>
      </c>
      <c r="G4396" t="s">
        <v>2327</v>
      </c>
      <c r="H4396" t="s">
        <v>1252</v>
      </c>
      <c r="I4396" t="s">
        <v>1523</v>
      </c>
      <c r="J4396">
        <v>3.2099999999999997E-2</v>
      </c>
    </row>
    <row r="4397" spans="1:10" hidden="1">
      <c r="A4397" t="s">
        <v>570</v>
      </c>
      <c r="B4397">
        <v>1451</v>
      </c>
      <c r="C4397" t="s">
        <v>944</v>
      </c>
      <c r="D4397">
        <v>517</v>
      </c>
      <c r="E4397" t="s">
        <v>471</v>
      </c>
      <c r="F4397" t="s">
        <v>2322</v>
      </c>
      <c r="G4397" t="s">
        <v>2328</v>
      </c>
      <c r="H4397" t="s">
        <v>2344</v>
      </c>
      <c r="I4397" t="s">
        <v>1523</v>
      </c>
      <c r="J4397">
        <v>7.1000000000000004E-3</v>
      </c>
    </row>
    <row r="4398" spans="1:10" hidden="1">
      <c r="A4398" t="s">
        <v>570</v>
      </c>
      <c r="B4398">
        <v>1451</v>
      </c>
      <c r="C4398" t="s">
        <v>944</v>
      </c>
      <c r="D4398">
        <v>517</v>
      </c>
      <c r="E4398" t="s">
        <v>471</v>
      </c>
      <c r="F4398" t="s">
        <v>2322</v>
      </c>
      <c r="G4398" t="s">
        <v>2330</v>
      </c>
      <c r="H4398" t="s">
        <v>2478</v>
      </c>
      <c r="I4398" t="s">
        <v>1523</v>
      </c>
      <c r="J4398">
        <v>0.92859999999999998</v>
      </c>
    </row>
    <row r="4399" spans="1:10" hidden="1">
      <c r="A4399" t="s">
        <v>570</v>
      </c>
      <c r="B4399">
        <v>1451</v>
      </c>
      <c r="C4399" t="s">
        <v>944</v>
      </c>
      <c r="D4399">
        <v>517</v>
      </c>
      <c r="E4399" t="s">
        <v>471</v>
      </c>
      <c r="F4399" t="s">
        <v>2332</v>
      </c>
      <c r="G4399" t="s">
        <v>2333</v>
      </c>
      <c r="H4399" t="s">
        <v>1277</v>
      </c>
      <c r="I4399" t="s">
        <v>1523</v>
      </c>
      <c r="J4399">
        <v>0.45</v>
      </c>
    </row>
    <row r="4400" spans="1:10" hidden="1">
      <c r="A4400" t="s">
        <v>570</v>
      </c>
      <c r="B4400">
        <v>1451</v>
      </c>
      <c r="C4400" t="s">
        <v>944</v>
      </c>
      <c r="D4400">
        <v>517</v>
      </c>
      <c r="E4400" t="s">
        <v>471</v>
      </c>
      <c r="F4400" t="s">
        <v>2332</v>
      </c>
      <c r="G4400" t="s">
        <v>2334</v>
      </c>
      <c r="H4400" t="s">
        <v>2382</v>
      </c>
      <c r="I4400" t="s">
        <v>1523</v>
      </c>
      <c r="J4400">
        <v>0.55000000000000004</v>
      </c>
    </row>
    <row r="4401" spans="1:10" hidden="1">
      <c r="A4401" t="s">
        <v>570</v>
      </c>
      <c r="B4401">
        <v>1452</v>
      </c>
      <c r="C4401" t="s">
        <v>950</v>
      </c>
      <c r="D4401">
        <v>2013</v>
      </c>
      <c r="E4401" t="s">
        <v>54</v>
      </c>
      <c r="F4401" t="s">
        <v>1243</v>
      </c>
      <c r="G4401" t="s">
        <v>1243</v>
      </c>
      <c r="H4401" t="s">
        <v>1595</v>
      </c>
      <c r="I4401" t="s">
        <v>1595</v>
      </c>
      <c r="J4401">
        <v>1</v>
      </c>
    </row>
    <row r="4402" spans="1:10" hidden="1">
      <c r="A4402" t="s">
        <v>570</v>
      </c>
      <c r="B4402">
        <v>1452</v>
      </c>
      <c r="C4402" t="s">
        <v>950</v>
      </c>
      <c r="D4402">
        <v>2013</v>
      </c>
      <c r="E4402" t="s">
        <v>54</v>
      </c>
      <c r="F4402" t="s">
        <v>2311</v>
      </c>
      <c r="G4402" t="s">
        <v>2312</v>
      </c>
      <c r="H4402" t="s">
        <v>1290</v>
      </c>
      <c r="I4402" t="s">
        <v>1595</v>
      </c>
      <c r="J4402">
        <v>0.14460000000000001</v>
      </c>
    </row>
    <row r="4403" spans="1:10" hidden="1">
      <c r="A4403" t="s">
        <v>570</v>
      </c>
      <c r="B4403">
        <v>1452</v>
      </c>
      <c r="C4403" t="s">
        <v>950</v>
      </c>
      <c r="D4403">
        <v>2013</v>
      </c>
      <c r="E4403" t="s">
        <v>54</v>
      </c>
      <c r="F4403" t="s">
        <v>2311</v>
      </c>
      <c r="G4403" t="s">
        <v>2313</v>
      </c>
      <c r="H4403" t="s">
        <v>1298</v>
      </c>
      <c r="I4403" t="s">
        <v>1595</v>
      </c>
      <c r="J4403">
        <v>9.0399999999999994E-2</v>
      </c>
    </row>
    <row r="4404" spans="1:10" hidden="1">
      <c r="A4404" t="s">
        <v>570</v>
      </c>
      <c r="B4404">
        <v>1452</v>
      </c>
      <c r="C4404" t="s">
        <v>950</v>
      </c>
      <c r="D4404">
        <v>2013</v>
      </c>
      <c r="E4404" t="s">
        <v>54</v>
      </c>
      <c r="F4404" t="s">
        <v>2311</v>
      </c>
      <c r="G4404" t="s">
        <v>2314</v>
      </c>
      <c r="H4404" t="s">
        <v>1244</v>
      </c>
      <c r="I4404" t="s">
        <v>1595</v>
      </c>
      <c r="J4404">
        <v>0.21079999999999999</v>
      </c>
    </row>
    <row r="4405" spans="1:10" hidden="1">
      <c r="A4405" t="s">
        <v>570</v>
      </c>
      <c r="B4405">
        <v>1452</v>
      </c>
      <c r="C4405" t="s">
        <v>950</v>
      </c>
      <c r="D4405">
        <v>2013</v>
      </c>
      <c r="E4405" t="s">
        <v>54</v>
      </c>
      <c r="F4405" t="s">
        <v>2311</v>
      </c>
      <c r="G4405" t="s">
        <v>2315</v>
      </c>
      <c r="H4405" t="s">
        <v>1271</v>
      </c>
      <c r="I4405" t="s">
        <v>1595</v>
      </c>
      <c r="J4405">
        <v>0.15659999999999999</v>
      </c>
    </row>
    <row r="4406" spans="1:10" hidden="1">
      <c r="A4406" t="s">
        <v>570</v>
      </c>
      <c r="B4406">
        <v>1452</v>
      </c>
      <c r="C4406" t="s">
        <v>950</v>
      </c>
      <c r="D4406">
        <v>2013</v>
      </c>
      <c r="E4406" t="s">
        <v>54</v>
      </c>
      <c r="F4406" t="s">
        <v>2311</v>
      </c>
      <c r="G4406" t="s">
        <v>2316</v>
      </c>
      <c r="H4406" t="s">
        <v>1246</v>
      </c>
      <c r="I4406" t="s">
        <v>1595</v>
      </c>
      <c r="J4406">
        <v>0.16869999999999999</v>
      </c>
    </row>
    <row r="4407" spans="1:10" hidden="1">
      <c r="A4407" t="s">
        <v>570</v>
      </c>
      <c r="B4407">
        <v>1452</v>
      </c>
      <c r="C4407" t="s">
        <v>950</v>
      </c>
      <c r="D4407">
        <v>2013</v>
      </c>
      <c r="E4407" t="s">
        <v>54</v>
      </c>
      <c r="F4407" t="s">
        <v>2311</v>
      </c>
      <c r="G4407" t="s">
        <v>2318</v>
      </c>
      <c r="H4407" t="s">
        <v>1261</v>
      </c>
      <c r="I4407" t="s">
        <v>1595</v>
      </c>
      <c r="J4407">
        <v>0.13250000000000001</v>
      </c>
    </row>
    <row r="4408" spans="1:10" hidden="1">
      <c r="A4408" t="s">
        <v>570</v>
      </c>
      <c r="B4408">
        <v>1452</v>
      </c>
      <c r="C4408" t="s">
        <v>950</v>
      </c>
      <c r="D4408">
        <v>2013</v>
      </c>
      <c r="E4408" t="s">
        <v>54</v>
      </c>
      <c r="F4408" t="s">
        <v>2311</v>
      </c>
      <c r="G4408" t="s">
        <v>2319</v>
      </c>
      <c r="H4408" t="s">
        <v>1591</v>
      </c>
      <c r="I4408" t="s">
        <v>1595</v>
      </c>
      <c r="J4408">
        <v>9.64E-2</v>
      </c>
    </row>
    <row r="4409" spans="1:10" hidden="1">
      <c r="A4409" t="s">
        <v>570</v>
      </c>
      <c r="B4409">
        <v>1452</v>
      </c>
      <c r="C4409" t="s">
        <v>950</v>
      </c>
      <c r="D4409">
        <v>2013</v>
      </c>
      <c r="E4409" t="s">
        <v>54</v>
      </c>
      <c r="F4409" t="s">
        <v>2320</v>
      </c>
      <c r="G4409" t="s">
        <v>2321</v>
      </c>
      <c r="H4409" t="s">
        <v>1321</v>
      </c>
      <c r="I4409" t="s">
        <v>1595</v>
      </c>
      <c r="J4409">
        <v>0.34339999999999998</v>
      </c>
    </row>
    <row r="4410" spans="1:10" hidden="1">
      <c r="A4410" t="s">
        <v>570</v>
      </c>
      <c r="B4410">
        <v>1452</v>
      </c>
      <c r="C4410" t="s">
        <v>950</v>
      </c>
      <c r="D4410">
        <v>2013</v>
      </c>
      <c r="E4410" t="s">
        <v>54</v>
      </c>
      <c r="F4410" t="s">
        <v>2320</v>
      </c>
      <c r="G4410" t="s">
        <v>2298</v>
      </c>
      <c r="H4410" t="s">
        <v>1549</v>
      </c>
      <c r="I4410" t="s">
        <v>1595</v>
      </c>
      <c r="J4410">
        <v>0.1386</v>
      </c>
    </row>
    <row r="4411" spans="1:10" hidden="1">
      <c r="A4411" t="s">
        <v>570</v>
      </c>
      <c r="B4411">
        <v>1452</v>
      </c>
      <c r="C4411" t="s">
        <v>950</v>
      </c>
      <c r="D4411">
        <v>2013</v>
      </c>
      <c r="E4411" t="s">
        <v>54</v>
      </c>
      <c r="F4411" t="s">
        <v>2322</v>
      </c>
      <c r="G4411" t="s">
        <v>2323</v>
      </c>
      <c r="H4411" t="s">
        <v>2324</v>
      </c>
      <c r="I4411" t="s">
        <v>1595</v>
      </c>
      <c r="J4411">
        <v>6.0000000000000001E-3</v>
      </c>
    </row>
    <row r="4412" spans="1:10" hidden="1">
      <c r="A4412" t="s">
        <v>570</v>
      </c>
      <c r="B4412">
        <v>1452</v>
      </c>
      <c r="C4412" t="s">
        <v>950</v>
      </c>
      <c r="D4412">
        <v>2013</v>
      </c>
      <c r="E4412" t="s">
        <v>54</v>
      </c>
      <c r="F4412" t="s">
        <v>2322</v>
      </c>
      <c r="G4412" t="s">
        <v>2327</v>
      </c>
      <c r="H4412" t="s">
        <v>2329</v>
      </c>
      <c r="I4412" t="s">
        <v>1595</v>
      </c>
      <c r="J4412">
        <v>1.8100000000000002E-2</v>
      </c>
    </row>
    <row r="4413" spans="1:10" hidden="1">
      <c r="A4413" t="s">
        <v>570</v>
      </c>
      <c r="B4413">
        <v>1452</v>
      </c>
      <c r="C4413" t="s">
        <v>950</v>
      </c>
      <c r="D4413">
        <v>2013</v>
      </c>
      <c r="E4413" t="s">
        <v>54</v>
      </c>
      <c r="F4413" t="s">
        <v>2322</v>
      </c>
      <c r="G4413" t="s">
        <v>2352</v>
      </c>
      <c r="H4413" t="s">
        <v>2324</v>
      </c>
      <c r="I4413" t="s">
        <v>1595</v>
      </c>
      <c r="J4413">
        <v>6.0000000000000001E-3</v>
      </c>
    </row>
    <row r="4414" spans="1:10" hidden="1">
      <c r="A4414" t="s">
        <v>570</v>
      </c>
      <c r="B4414">
        <v>1452</v>
      </c>
      <c r="C4414" t="s">
        <v>950</v>
      </c>
      <c r="D4414">
        <v>2013</v>
      </c>
      <c r="E4414" t="s">
        <v>54</v>
      </c>
      <c r="F4414" t="s">
        <v>2322</v>
      </c>
      <c r="G4414" t="s">
        <v>2328</v>
      </c>
      <c r="H4414" t="s">
        <v>1248</v>
      </c>
      <c r="I4414" t="s">
        <v>1595</v>
      </c>
      <c r="J4414">
        <v>3.61E-2</v>
      </c>
    </row>
    <row r="4415" spans="1:10" hidden="1">
      <c r="A4415" t="s">
        <v>570</v>
      </c>
      <c r="B4415">
        <v>1452</v>
      </c>
      <c r="C4415" t="s">
        <v>950</v>
      </c>
      <c r="D4415">
        <v>2013</v>
      </c>
      <c r="E4415" t="s">
        <v>54</v>
      </c>
      <c r="F4415" t="s">
        <v>2322</v>
      </c>
      <c r="G4415" t="s">
        <v>2330</v>
      </c>
      <c r="H4415" t="s">
        <v>1291</v>
      </c>
      <c r="I4415" t="s">
        <v>1595</v>
      </c>
      <c r="J4415">
        <v>0.93369999999999997</v>
      </c>
    </row>
    <row r="4416" spans="1:10" hidden="1">
      <c r="A4416" t="s">
        <v>570</v>
      </c>
      <c r="B4416">
        <v>1452</v>
      </c>
      <c r="C4416" t="s">
        <v>950</v>
      </c>
      <c r="D4416">
        <v>2013</v>
      </c>
      <c r="E4416" t="s">
        <v>54</v>
      </c>
      <c r="F4416" t="s">
        <v>2332</v>
      </c>
      <c r="G4416" t="s">
        <v>2333</v>
      </c>
      <c r="H4416" t="s">
        <v>1436</v>
      </c>
      <c r="I4416" t="s">
        <v>1595</v>
      </c>
      <c r="J4416">
        <v>0.52410000000000001</v>
      </c>
    </row>
    <row r="4417" spans="1:10" hidden="1">
      <c r="A4417" t="s">
        <v>570</v>
      </c>
      <c r="B4417">
        <v>1452</v>
      </c>
      <c r="C4417" t="s">
        <v>950</v>
      </c>
      <c r="D4417">
        <v>2013</v>
      </c>
      <c r="E4417" t="s">
        <v>54</v>
      </c>
      <c r="F4417" t="s">
        <v>2332</v>
      </c>
      <c r="G4417" t="s">
        <v>2334</v>
      </c>
      <c r="H4417" t="s">
        <v>1491</v>
      </c>
      <c r="I4417" t="s">
        <v>1595</v>
      </c>
      <c r="J4417">
        <v>0.47589999999999999</v>
      </c>
    </row>
    <row r="4418" spans="1:10" hidden="1">
      <c r="A4418" t="s">
        <v>570</v>
      </c>
      <c r="B4418">
        <v>1452</v>
      </c>
      <c r="C4418" t="s">
        <v>950</v>
      </c>
      <c r="D4418">
        <v>834</v>
      </c>
      <c r="E4418" t="s">
        <v>248</v>
      </c>
      <c r="F4418" t="s">
        <v>1243</v>
      </c>
      <c r="G4418" t="s">
        <v>1243</v>
      </c>
      <c r="H4418" t="s">
        <v>1267</v>
      </c>
      <c r="I4418" t="s">
        <v>1267</v>
      </c>
      <c r="J4418">
        <v>1</v>
      </c>
    </row>
    <row r="4419" spans="1:10" hidden="1">
      <c r="A4419" t="s">
        <v>570</v>
      </c>
      <c r="B4419">
        <v>1452</v>
      </c>
      <c r="C4419" t="s">
        <v>950</v>
      </c>
      <c r="D4419">
        <v>834</v>
      </c>
      <c r="E4419" t="s">
        <v>248</v>
      </c>
      <c r="F4419" t="s">
        <v>2311</v>
      </c>
      <c r="G4419" t="s">
        <v>2312</v>
      </c>
      <c r="H4419" t="s">
        <v>1401</v>
      </c>
      <c r="I4419" t="s">
        <v>1267</v>
      </c>
      <c r="J4419">
        <v>0.1447</v>
      </c>
    </row>
    <row r="4420" spans="1:10" hidden="1">
      <c r="A4420" t="s">
        <v>570</v>
      </c>
      <c r="B4420">
        <v>1452</v>
      </c>
      <c r="C4420" t="s">
        <v>950</v>
      </c>
      <c r="D4420">
        <v>834</v>
      </c>
      <c r="E4420" t="s">
        <v>248</v>
      </c>
      <c r="F4420" t="s">
        <v>2311</v>
      </c>
      <c r="G4420" t="s">
        <v>2313</v>
      </c>
      <c r="H4420" t="s">
        <v>1333</v>
      </c>
      <c r="I4420" t="s">
        <v>1267</v>
      </c>
      <c r="J4420">
        <v>0.22370000000000001</v>
      </c>
    </row>
    <row r="4421" spans="1:10" hidden="1">
      <c r="A4421" t="s">
        <v>570</v>
      </c>
      <c r="B4421">
        <v>1452</v>
      </c>
      <c r="C4421" t="s">
        <v>950</v>
      </c>
      <c r="D4421">
        <v>834</v>
      </c>
      <c r="E4421" t="s">
        <v>248</v>
      </c>
      <c r="F4421" t="s">
        <v>2311</v>
      </c>
      <c r="G4421" t="s">
        <v>2314</v>
      </c>
      <c r="H4421" t="s">
        <v>1252</v>
      </c>
      <c r="I4421" t="s">
        <v>1267</v>
      </c>
      <c r="J4421">
        <v>0.11840000000000001</v>
      </c>
    </row>
    <row r="4422" spans="1:10" hidden="1">
      <c r="A4422" t="s">
        <v>570</v>
      </c>
      <c r="B4422">
        <v>1452</v>
      </c>
      <c r="C4422" t="s">
        <v>950</v>
      </c>
      <c r="D4422">
        <v>834</v>
      </c>
      <c r="E4422" t="s">
        <v>248</v>
      </c>
      <c r="F4422" t="s">
        <v>2311</v>
      </c>
      <c r="G4422" t="s">
        <v>2315</v>
      </c>
      <c r="H4422" t="s">
        <v>1257</v>
      </c>
      <c r="I4422" t="s">
        <v>1267</v>
      </c>
      <c r="J4422">
        <v>0.1711</v>
      </c>
    </row>
    <row r="4423" spans="1:10" hidden="1">
      <c r="A4423" t="s">
        <v>570</v>
      </c>
      <c r="B4423">
        <v>1452</v>
      </c>
      <c r="C4423" t="s">
        <v>950</v>
      </c>
      <c r="D4423">
        <v>834</v>
      </c>
      <c r="E4423" t="s">
        <v>248</v>
      </c>
      <c r="F4423" t="s">
        <v>2311</v>
      </c>
      <c r="G4423" t="s">
        <v>2316</v>
      </c>
      <c r="H4423" t="s">
        <v>1256</v>
      </c>
      <c r="I4423" t="s">
        <v>1267</v>
      </c>
      <c r="J4423">
        <v>0.1842</v>
      </c>
    </row>
    <row r="4424" spans="1:10" hidden="1">
      <c r="A4424" t="s">
        <v>570</v>
      </c>
      <c r="B4424">
        <v>1452</v>
      </c>
      <c r="C4424" t="s">
        <v>950</v>
      </c>
      <c r="D4424">
        <v>834</v>
      </c>
      <c r="E4424" t="s">
        <v>248</v>
      </c>
      <c r="F4424" t="s">
        <v>2311</v>
      </c>
      <c r="G4424" t="s">
        <v>2318</v>
      </c>
      <c r="H4424" t="s">
        <v>1357</v>
      </c>
      <c r="I4424" t="s">
        <v>1267</v>
      </c>
      <c r="J4424">
        <v>0.15790000000000001</v>
      </c>
    </row>
    <row r="4425" spans="1:10" hidden="1">
      <c r="A4425" t="s">
        <v>570</v>
      </c>
      <c r="B4425">
        <v>1452</v>
      </c>
      <c r="C4425" t="s">
        <v>950</v>
      </c>
      <c r="D4425">
        <v>834</v>
      </c>
      <c r="E4425" t="s">
        <v>248</v>
      </c>
      <c r="F4425" t="s">
        <v>2320</v>
      </c>
      <c r="G4425" t="s">
        <v>2321</v>
      </c>
      <c r="H4425" t="s">
        <v>1324</v>
      </c>
      <c r="I4425" t="s">
        <v>1267</v>
      </c>
      <c r="J4425">
        <v>0.51319999999999999</v>
      </c>
    </row>
    <row r="4426" spans="1:10" hidden="1">
      <c r="A4426" t="s">
        <v>570</v>
      </c>
      <c r="B4426">
        <v>1452</v>
      </c>
      <c r="C4426" t="s">
        <v>950</v>
      </c>
      <c r="D4426">
        <v>834</v>
      </c>
      <c r="E4426" t="s">
        <v>248</v>
      </c>
      <c r="F4426" t="s">
        <v>2320</v>
      </c>
      <c r="G4426" t="s">
        <v>2298</v>
      </c>
      <c r="H4426" t="s">
        <v>1549</v>
      </c>
      <c r="I4426" t="s">
        <v>1267</v>
      </c>
      <c r="J4426">
        <v>0.30259999999999998</v>
      </c>
    </row>
    <row r="4427" spans="1:10" hidden="1">
      <c r="A4427" t="s">
        <v>570</v>
      </c>
      <c r="B4427">
        <v>1452</v>
      </c>
      <c r="C4427" t="s">
        <v>950</v>
      </c>
      <c r="D4427">
        <v>834</v>
      </c>
      <c r="E4427" t="s">
        <v>248</v>
      </c>
      <c r="F4427" t="s">
        <v>2322</v>
      </c>
      <c r="G4427" t="s">
        <v>2330</v>
      </c>
      <c r="H4427" t="s">
        <v>1267</v>
      </c>
      <c r="I4427" t="s">
        <v>1267</v>
      </c>
      <c r="J4427">
        <v>1</v>
      </c>
    </row>
    <row r="4428" spans="1:10" hidden="1">
      <c r="A4428" t="s">
        <v>570</v>
      </c>
      <c r="B4428">
        <v>1452</v>
      </c>
      <c r="C4428" t="s">
        <v>950</v>
      </c>
      <c r="D4428">
        <v>834</v>
      </c>
      <c r="E4428" t="s">
        <v>248</v>
      </c>
      <c r="F4428" t="s">
        <v>2332</v>
      </c>
      <c r="G4428" t="s">
        <v>2333</v>
      </c>
      <c r="H4428" t="s">
        <v>1244</v>
      </c>
      <c r="I4428" t="s">
        <v>1267</v>
      </c>
      <c r="J4428">
        <v>0.46050000000000002</v>
      </c>
    </row>
    <row r="4429" spans="1:10" hidden="1">
      <c r="A4429" t="s">
        <v>570</v>
      </c>
      <c r="B4429">
        <v>1452</v>
      </c>
      <c r="C4429" t="s">
        <v>950</v>
      </c>
      <c r="D4429">
        <v>834</v>
      </c>
      <c r="E4429" t="s">
        <v>248</v>
      </c>
      <c r="F4429" t="s">
        <v>2332</v>
      </c>
      <c r="G4429" t="s">
        <v>2334</v>
      </c>
      <c r="H4429" t="s">
        <v>1281</v>
      </c>
      <c r="I4429" t="s">
        <v>1267</v>
      </c>
      <c r="J4429">
        <v>0.53949999999999998</v>
      </c>
    </row>
    <row r="4430" spans="1:10" hidden="1">
      <c r="A4430" t="s">
        <v>570</v>
      </c>
      <c r="B4430">
        <v>1452</v>
      </c>
      <c r="C4430" t="s">
        <v>950</v>
      </c>
      <c r="D4430">
        <v>1768</v>
      </c>
      <c r="E4430" t="s">
        <v>91</v>
      </c>
      <c r="F4430" t="s">
        <v>1243</v>
      </c>
      <c r="G4430" t="s">
        <v>1243</v>
      </c>
      <c r="H4430" t="s">
        <v>2362</v>
      </c>
      <c r="I4430" t="s">
        <v>2362</v>
      </c>
      <c r="J4430">
        <v>1</v>
      </c>
    </row>
    <row r="4431" spans="1:10" hidden="1">
      <c r="A4431" t="s">
        <v>570</v>
      </c>
      <c r="B4431">
        <v>1452</v>
      </c>
      <c r="C4431" t="s">
        <v>950</v>
      </c>
      <c r="D4431">
        <v>1768</v>
      </c>
      <c r="E4431" t="s">
        <v>91</v>
      </c>
      <c r="F4431" t="s">
        <v>2311</v>
      </c>
      <c r="G4431" t="s">
        <v>2343</v>
      </c>
      <c r="H4431" t="s">
        <v>1639</v>
      </c>
      <c r="I4431" t="s">
        <v>2362</v>
      </c>
      <c r="J4431">
        <v>0.22889999999999999</v>
      </c>
    </row>
    <row r="4432" spans="1:10" hidden="1">
      <c r="A4432" t="s">
        <v>570</v>
      </c>
      <c r="B4432">
        <v>1452</v>
      </c>
      <c r="C4432" t="s">
        <v>950</v>
      </c>
      <c r="D4432">
        <v>1768</v>
      </c>
      <c r="E4432" t="s">
        <v>91</v>
      </c>
      <c r="F4432" t="s">
        <v>2311</v>
      </c>
      <c r="G4432" t="s">
        <v>1250</v>
      </c>
      <c r="H4432" t="s">
        <v>1254</v>
      </c>
      <c r="I4432" t="s">
        <v>2362</v>
      </c>
      <c r="J4432">
        <v>0.26390000000000002</v>
      </c>
    </row>
    <row r="4433" spans="1:10" hidden="1">
      <c r="A4433" t="s">
        <v>570</v>
      </c>
      <c r="B4433">
        <v>1452</v>
      </c>
      <c r="C4433" t="s">
        <v>950</v>
      </c>
      <c r="D4433">
        <v>1768</v>
      </c>
      <c r="E4433" t="s">
        <v>91</v>
      </c>
      <c r="F4433" t="s">
        <v>2311</v>
      </c>
      <c r="G4433" t="s">
        <v>1401</v>
      </c>
      <c r="H4433" t="s">
        <v>1418</v>
      </c>
      <c r="I4433" t="s">
        <v>2362</v>
      </c>
      <c r="J4433">
        <v>0.27010000000000001</v>
      </c>
    </row>
    <row r="4434" spans="1:10" hidden="1">
      <c r="A4434" t="s">
        <v>570</v>
      </c>
      <c r="B4434">
        <v>1452</v>
      </c>
      <c r="C4434" t="s">
        <v>950</v>
      </c>
      <c r="D4434">
        <v>1768</v>
      </c>
      <c r="E4434" t="s">
        <v>91</v>
      </c>
      <c r="F4434" t="s">
        <v>2311</v>
      </c>
      <c r="G4434" t="s">
        <v>1357</v>
      </c>
      <c r="H4434" t="s">
        <v>2299</v>
      </c>
      <c r="I4434" t="s">
        <v>2362</v>
      </c>
      <c r="J4434">
        <v>0.23710000000000001</v>
      </c>
    </row>
    <row r="4435" spans="1:10" hidden="1">
      <c r="A4435" t="s">
        <v>570</v>
      </c>
      <c r="B4435">
        <v>1452</v>
      </c>
      <c r="C4435" t="s">
        <v>950</v>
      </c>
      <c r="D4435">
        <v>1768</v>
      </c>
      <c r="E4435" t="s">
        <v>91</v>
      </c>
      <c r="F4435" t="s">
        <v>2320</v>
      </c>
      <c r="G4435" t="s">
        <v>2321</v>
      </c>
      <c r="H4435" t="s">
        <v>1518</v>
      </c>
      <c r="I4435" t="s">
        <v>2362</v>
      </c>
      <c r="J4435">
        <v>0.42270000000000002</v>
      </c>
    </row>
    <row r="4436" spans="1:10" hidden="1">
      <c r="A4436" t="s">
        <v>570</v>
      </c>
      <c r="B4436">
        <v>1452</v>
      </c>
      <c r="C4436" t="s">
        <v>950</v>
      </c>
      <c r="D4436">
        <v>1768</v>
      </c>
      <c r="E4436" t="s">
        <v>91</v>
      </c>
      <c r="F4436" t="s">
        <v>2320</v>
      </c>
      <c r="G4436" t="s">
        <v>2338</v>
      </c>
      <c r="H4436" t="s">
        <v>1549</v>
      </c>
      <c r="I4436" t="s">
        <v>2362</v>
      </c>
      <c r="J4436">
        <v>4.7399999999999998E-2</v>
      </c>
    </row>
    <row r="4437" spans="1:10" hidden="1">
      <c r="A4437" t="s">
        <v>570</v>
      </c>
      <c r="B4437">
        <v>1452</v>
      </c>
      <c r="C4437" t="s">
        <v>950</v>
      </c>
      <c r="D4437">
        <v>1768</v>
      </c>
      <c r="E4437" t="s">
        <v>91</v>
      </c>
      <c r="F4437" t="s">
        <v>2320</v>
      </c>
      <c r="G4437" t="s">
        <v>2298</v>
      </c>
      <c r="H4437" t="s">
        <v>1340</v>
      </c>
      <c r="I4437" t="s">
        <v>2362</v>
      </c>
      <c r="J4437">
        <v>0.1835</v>
      </c>
    </row>
    <row r="4438" spans="1:10" hidden="1">
      <c r="A4438" t="s">
        <v>570</v>
      </c>
      <c r="B4438">
        <v>1452</v>
      </c>
      <c r="C4438" t="s">
        <v>950</v>
      </c>
      <c r="D4438">
        <v>1768</v>
      </c>
      <c r="E4438" t="s">
        <v>91</v>
      </c>
      <c r="F4438" t="s">
        <v>2322</v>
      </c>
      <c r="G4438" t="s">
        <v>2323</v>
      </c>
      <c r="H4438" t="s">
        <v>2324</v>
      </c>
      <c r="I4438" t="s">
        <v>2362</v>
      </c>
      <c r="J4438">
        <v>2.0999999999999999E-3</v>
      </c>
    </row>
    <row r="4439" spans="1:10" hidden="1">
      <c r="A4439" t="s">
        <v>570</v>
      </c>
      <c r="B4439">
        <v>1452</v>
      </c>
      <c r="C4439" t="s">
        <v>950</v>
      </c>
      <c r="D4439">
        <v>1768</v>
      </c>
      <c r="E4439" t="s">
        <v>91</v>
      </c>
      <c r="F4439" t="s">
        <v>2322</v>
      </c>
      <c r="G4439" t="s">
        <v>2325</v>
      </c>
      <c r="H4439" t="s">
        <v>1312</v>
      </c>
      <c r="I4439" t="s">
        <v>2362</v>
      </c>
      <c r="J4439">
        <v>1.03E-2</v>
      </c>
    </row>
    <row r="4440" spans="1:10" hidden="1">
      <c r="A4440" t="s">
        <v>570</v>
      </c>
      <c r="B4440">
        <v>1452</v>
      </c>
      <c r="C4440" t="s">
        <v>950</v>
      </c>
      <c r="D4440">
        <v>1768</v>
      </c>
      <c r="E4440" t="s">
        <v>91</v>
      </c>
      <c r="F4440" t="s">
        <v>2322</v>
      </c>
      <c r="G4440" t="s">
        <v>2326</v>
      </c>
      <c r="H4440" t="s">
        <v>1335</v>
      </c>
      <c r="I4440" t="s">
        <v>2362</v>
      </c>
      <c r="J4440">
        <v>1.6500000000000001E-2</v>
      </c>
    </row>
    <row r="4441" spans="1:10" hidden="1">
      <c r="A4441" t="s">
        <v>570</v>
      </c>
      <c r="B4441">
        <v>1452</v>
      </c>
      <c r="C4441" t="s">
        <v>950</v>
      </c>
      <c r="D4441">
        <v>1768</v>
      </c>
      <c r="E4441" t="s">
        <v>91</v>
      </c>
      <c r="F4441" t="s">
        <v>2322</v>
      </c>
      <c r="G4441" t="s">
        <v>2327</v>
      </c>
      <c r="H4441" t="s">
        <v>1520</v>
      </c>
      <c r="I4441" t="s">
        <v>2362</v>
      </c>
      <c r="J4441">
        <v>3.9199999999999999E-2</v>
      </c>
    </row>
    <row r="4442" spans="1:10" hidden="1">
      <c r="A4442" t="s">
        <v>570</v>
      </c>
      <c r="B4442">
        <v>1452</v>
      </c>
      <c r="C4442" t="s">
        <v>950</v>
      </c>
      <c r="D4442">
        <v>1768</v>
      </c>
      <c r="E4442" t="s">
        <v>91</v>
      </c>
      <c r="F4442" t="s">
        <v>2322</v>
      </c>
      <c r="G4442" t="s">
        <v>2328</v>
      </c>
      <c r="H4442" t="s">
        <v>1352</v>
      </c>
      <c r="I4442" t="s">
        <v>2362</v>
      </c>
      <c r="J4442">
        <v>1.44E-2</v>
      </c>
    </row>
    <row r="4443" spans="1:10" hidden="1">
      <c r="A4443" t="s">
        <v>570</v>
      </c>
      <c r="B4443">
        <v>1452</v>
      </c>
      <c r="C4443" t="s">
        <v>950</v>
      </c>
      <c r="D4443">
        <v>1768</v>
      </c>
      <c r="E4443" t="s">
        <v>91</v>
      </c>
      <c r="F4443" t="s">
        <v>2322</v>
      </c>
      <c r="G4443" t="s">
        <v>2330</v>
      </c>
      <c r="H4443" t="s">
        <v>2486</v>
      </c>
      <c r="I4443" t="s">
        <v>2362</v>
      </c>
      <c r="J4443">
        <v>0.91749999999999998</v>
      </c>
    </row>
    <row r="4444" spans="1:10" hidden="1">
      <c r="A4444" t="s">
        <v>570</v>
      </c>
      <c r="B4444">
        <v>1452</v>
      </c>
      <c r="C4444" t="s">
        <v>950</v>
      </c>
      <c r="D4444">
        <v>1768</v>
      </c>
      <c r="E4444" t="s">
        <v>91</v>
      </c>
      <c r="F4444" t="s">
        <v>2332</v>
      </c>
      <c r="G4444" t="s">
        <v>2333</v>
      </c>
      <c r="H4444" t="s">
        <v>1427</v>
      </c>
      <c r="I4444" t="s">
        <v>2362</v>
      </c>
      <c r="J4444">
        <v>0.42470000000000002</v>
      </c>
    </row>
    <row r="4445" spans="1:10" hidden="1">
      <c r="A4445" t="s">
        <v>570</v>
      </c>
      <c r="B4445">
        <v>1452</v>
      </c>
      <c r="C4445" t="s">
        <v>950</v>
      </c>
      <c r="D4445">
        <v>1768</v>
      </c>
      <c r="E4445" t="s">
        <v>91</v>
      </c>
      <c r="F4445" t="s">
        <v>2332</v>
      </c>
      <c r="G4445" t="s">
        <v>2334</v>
      </c>
      <c r="H4445" t="s">
        <v>1539</v>
      </c>
      <c r="I4445" t="s">
        <v>2362</v>
      </c>
      <c r="J4445">
        <v>0.57530000000000003</v>
      </c>
    </row>
    <row r="4446" spans="1:10" hidden="1">
      <c r="A4446" t="s">
        <v>570</v>
      </c>
      <c r="B4446">
        <v>1452</v>
      </c>
      <c r="C4446" t="s">
        <v>950</v>
      </c>
      <c r="D4446">
        <v>1767</v>
      </c>
      <c r="E4446" t="s">
        <v>150</v>
      </c>
      <c r="F4446" t="s">
        <v>1243</v>
      </c>
      <c r="G4446" t="s">
        <v>1243</v>
      </c>
      <c r="H4446" t="s">
        <v>1527</v>
      </c>
      <c r="I4446" t="s">
        <v>1527</v>
      </c>
      <c r="J4446">
        <v>1</v>
      </c>
    </row>
    <row r="4447" spans="1:10" hidden="1">
      <c r="A4447" t="s">
        <v>570</v>
      </c>
      <c r="B4447">
        <v>1452</v>
      </c>
      <c r="C4447" t="s">
        <v>950</v>
      </c>
      <c r="D4447">
        <v>1767</v>
      </c>
      <c r="E4447" t="s">
        <v>150</v>
      </c>
      <c r="F4447" t="s">
        <v>2311</v>
      </c>
      <c r="G4447" t="s">
        <v>2317</v>
      </c>
      <c r="H4447" t="s">
        <v>1585</v>
      </c>
      <c r="I4447" t="s">
        <v>1527</v>
      </c>
      <c r="J4447">
        <v>0.28860000000000002</v>
      </c>
    </row>
    <row r="4448" spans="1:10" hidden="1">
      <c r="A4448" t="s">
        <v>570</v>
      </c>
      <c r="B4448">
        <v>1452</v>
      </c>
      <c r="C4448" t="s">
        <v>950</v>
      </c>
      <c r="D4448">
        <v>1767</v>
      </c>
      <c r="E4448" t="s">
        <v>150</v>
      </c>
      <c r="F4448" t="s">
        <v>2311</v>
      </c>
      <c r="G4448" t="s">
        <v>2336</v>
      </c>
      <c r="H4448" t="s">
        <v>1429</v>
      </c>
      <c r="I4448" t="s">
        <v>1527</v>
      </c>
      <c r="J4448">
        <v>0.36909999999999998</v>
      </c>
    </row>
    <row r="4449" spans="1:10" hidden="1">
      <c r="A4449" t="s">
        <v>570</v>
      </c>
      <c r="B4449">
        <v>1452</v>
      </c>
      <c r="C4449" t="s">
        <v>950</v>
      </c>
      <c r="D4449">
        <v>1767</v>
      </c>
      <c r="E4449" t="s">
        <v>150</v>
      </c>
      <c r="F4449" t="s">
        <v>2311</v>
      </c>
      <c r="G4449" t="s">
        <v>2337</v>
      </c>
      <c r="H4449" t="s">
        <v>1287</v>
      </c>
      <c r="I4449" t="s">
        <v>1527</v>
      </c>
      <c r="J4449">
        <v>0.34229999999999999</v>
      </c>
    </row>
    <row r="4450" spans="1:10" hidden="1">
      <c r="A4450" t="s">
        <v>570</v>
      </c>
      <c r="B4450">
        <v>1452</v>
      </c>
      <c r="C4450" t="s">
        <v>950</v>
      </c>
      <c r="D4450">
        <v>1767</v>
      </c>
      <c r="E4450" t="s">
        <v>150</v>
      </c>
      <c r="F4450" t="s">
        <v>2320</v>
      </c>
      <c r="G4450" t="s">
        <v>2321</v>
      </c>
      <c r="H4450" t="s">
        <v>1403</v>
      </c>
      <c r="I4450" t="s">
        <v>1527</v>
      </c>
      <c r="J4450">
        <v>0.44969999999999999</v>
      </c>
    </row>
    <row r="4451" spans="1:10" hidden="1">
      <c r="A4451" t="s">
        <v>570</v>
      </c>
      <c r="B4451">
        <v>1452</v>
      </c>
      <c r="C4451" t="s">
        <v>950</v>
      </c>
      <c r="D4451">
        <v>1767</v>
      </c>
      <c r="E4451" t="s">
        <v>150</v>
      </c>
      <c r="F4451" t="s">
        <v>2320</v>
      </c>
      <c r="G4451" t="s">
        <v>2338</v>
      </c>
      <c r="H4451" t="s">
        <v>1250</v>
      </c>
      <c r="I4451" t="s">
        <v>1527</v>
      </c>
      <c r="J4451">
        <v>3.3599999999999998E-2</v>
      </c>
    </row>
    <row r="4452" spans="1:10" hidden="1">
      <c r="A4452" t="s">
        <v>570</v>
      </c>
      <c r="B4452">
        <v>1452</v>
      </c>
      <c r="C4452" t="s">
        <v>950</v>
      </c>
      <c r="D4452">
        <v>1767</v>
      </c>
      <c r="E4452" t="s">
        <v>150</v>
      </c>
      <c r="F4452" t="s">
        <v>2320</v>
      </c>
      <c r="G4452" t="s">
        <v>2339</v>
      </c>
      <c r="H4452" t="s">
        <v>1312</v>
      </c>
      <c r="I4452" t="s">
        <v>1527</v>
      </c>
      <c r="J4452">
        <v>1.6799999999999999E-2</v>
      </c>
    </row>
    <row r="4453" spans="1:10" hidden="1">
      <c r="A4453" t="s">
        <v>570</v>
      </c>
      <c r="B4453">
        <v>1452</v>
      </c>
      <c r="C4453" t="s">
        <v>950</v>
      </c>
      <c r="D4453">
        <v>1767</v>
      </c>
      <c r="E4453" t="s">
        <v>150</v>
      </c>
      <c r="F4453" t="s">
        <v>2320</v>
      </c>
      <c r="G4453" t="s">
        <v>2298</v>
      </c>
      <c r="H4453" t="s">
        <v>1355</v>
      </c>
      <c r="I4453" t="s">
        <v>1527</v>
      </c>
      <c r="J4453">
        <v>0.23150000000000001</v>
      </c>
    </row>
    <row r="4454" spans="1:10" hidden="1">
      <c r="A4454" t="s">
        <v>570</v>
      </c>
      <c r="B4454">
        <v>1452</v>
      </c>
      <c r="C4454" t="s">
        <v>950</v>
      </c>
      <c r="D4454">
        <v>1767</v>
      </c>
      <c r="E4454" t="s">
        <v>150</v>
      </c>
      <c r="F4454" t="s">
        <v>2322</v>
      </c>
      <c r="G4454" t="s">
        <v>2325</v>
      </c>
      <c r="H4454" t="s">
        <v>2324</v>
      </c>
      <c r="I4454" t="s">
        <v>1527</v>
      </c>
      <c r="J4454">
        <v>3.3999999999999998E-3</v>
      </c>
    </row>
    <row r="4455" spans="1:10" hidden="1">
      <c r="A4455" t="s">
        <v>570</v>
      </c>
      <c r="B4455">
        <v>1452</v>
      </c>
      <c r="C4455" t="s">
        <v>950</v>
      </c>
      <c r="D4455">
        <v>1767</v>
      </c>
      <c r="E4455" t="s">
        <v>150</v>
      </c>
      <c r="F4455" t="s">
        <v>2322</v>
      </c>
      <c r="G4455" t="s">
        <v>2326</v>
      </c>
      <c r="H4455" t="s">
        <v>1352</v>
      </c>
      <c r="I4455" t="s">
        <v>1527</v>
      </c>
      <c r="J4455">
        <v>2.35E-2</v>
      </c>
    </row>
    <row r="4456" spans="1:10" hidden="1">
      <c r="A4456" t="s">
        <v>570</v>
      </c>
      <c r="B4456">
        <v>1452</v>
      </c>
      <c r="C4456" t="s">
        <v>950</v>
      </c>
      <c r="D4456">
        <v>1767</v>
      </c>
      <c r="E4456" t="s">
        <v>150</v>
      </c>
      <c r="F4456" t="s">
        <v>2322</v>
      </c>
      <c r="G4456" t="s">
        <v>2327</v>
      </c>
      <c r="H4456" t="s">
        <v>1335</v>
      </c>
      <c r="I4456" t="s">
        <v>1527</v>
      </c>
      <c r="J4456">
        <v>2.6800000000000001E-2</v>
      </c>
    </row>
    <row r="4457" spans="1:10" hidden="1">
      <c r="A4457" t="s">
        <v>570</v>
      </c>
      <c r="B4457">
        <v>1452</v>
      </c>
      <c r="C4457" t="s">
        <v>950</v>
      </c>
      <c r="D4457">
        <v>1767</v>
      </c>
      <c r="E4457" t="s">
        <v>150</v>
      </c>
      <c r="F4457" t="s">
        <v>2322</v>
      </c>
      <c r="G4457" t="s">
        <v>2328</v>
      </c>
      <c r="H4457" t="s">
        <v>1335</v>
      </c>
      <c r="I4457" t="s">
        <v>1527</v>
      </c>
      <c r="J4457">
        <v>2.6800000000000001E-2</v>
      </c>
    </row>
    <row r="4458" spans="1:10" hidden="1">
      <c r="A4458" t="s">
        <v>570</v>
      </c>
      <c r="B4458">
        <v>1452</v>
      </c>
      <c r="C4458" t="s">
        <v>950</v>
      </c>
      <c r="D4458">
        <v>1767</v>
      </c>
      <c r="E4458" t="s">
        <v>150</v>
      </c>
      <c r="F4458" t="s">
        <v>2322</v>
      </c>
      <c r="G4458" t="s">
        <v>2330</v>
      </c>
      <c r="H4458" t="s">
        <v>2466</v>
      </c>
      <c r="I4458" t="s">
        <v>1527</v>
      </c>
      <c r="J4458">
        <v>0.91949999999999998</v>
      </c>
    </row>
    <row r="4459" spans="1:10" hidden="1">
      <c r="A4459" t="s">
        <v>570</v>
      </c>
      <c r="B4459">
        <v>1452</v>
      </c>
      <c r="C4459" t="s">
        <v>950</v>
      </c>
      <c r="D4459">
        <v>1767</v>
      </c>
      <c r="E4459" t="s">
        <v>150</v>
      </c>
      <c r="F4459" t="s">
        <v>2332</v>
      </c>
      <c r="G4459" t="s">
        <v>2333</v>
      </c>
      <c r="H4459" t="s">
        <v>1407</v>
      </c>
      <c r="I4459" t="s">
        <v>1527</v>
      </c>
      <c r="J4459">
        <v>0.43619999999999998</v>
      </c>
    </row>
    <row r="4460" spans="1:10" hidden="1">
      <c r="A4460" t="s">
        <v>570</v>
      </c>
      <c r="B4460">
        <v>1452</v>
      </c>
      <c r="C4460" t="s">
        <v>950</v>
      </c>
      <c r="D4460">
        <v>1767</v>
      </c>
      <c r="E4460" t="s">
        <v>150</v>
      </c>
      <c r="F4460" t="s">
        <v>2332</v>
      </c>
      <c r="G4460" t="s">
        <v>2334</v>
      </c>
      <c r="H4460" t="s">
        <v>1400</v>
      </c>
      <c r="I4460" t="s">
        <v>1527</v>
      </c>
      <c r="J4460">
        <v>0.56379999999999997</v>
      </c>
    </row>
    <row r="4461" spans="1:10" hidden="1">
      <c r="A4461" t="s">
        <v>570</v>
      </c>
      <c r="B4461">
        <v>1452</v>
      </c>
      <c r="C4461" t="s">
        <v>950</v>
      </c>
      <c r="D4461">
        <v>583</v>
      </c>
      <c r="E4461" t="s">
        <v>447</v>
      </c>
      <c r="F4461" t="s">
        <v>1243</v>
      </c>
      <c r="G4461" t="s">
        <v>1243</v>
      </c>
      <c r="H4461" t="s">
        <v>1499</v>
      </c>
      <c r="I4461" t="s">
        <v>1499</v>
      </c>
      <c r="J4461">
        <v>1</v>
      </c>
    </row>
    <row r="4462" spans="1:10" hidden="1">
      <c r="A4462" t="s">
        <v>570</v>
      </c>
      <c r="B4462">
        <v>1452</v>
      </c>
      <c r="C4462" t="s">
        <v>950</v>
      </c>
      <c r="D4462">
        <v>583</v>
      </c>
      <c r="E4462" t="s">
        <v>447</v>
      </c>
      <c r="F4462" t="s">
        <v>2311</v>
      </c>
      <c r="G4462" t="s">
        <v>2312</v>
      </c>
      <c r="H4462" t="s">
        <v>1244</v>
      </c>
      <c r="I4462" t="s">
        <v>1499</v>
      </c>
      <c r="J4462">
        <v>0.12870000000000001</v>
      </c>
    </row>
    <row r="4463" spans="1:10" hidden="1">
      <c r="A4463" t="s">
        <v>570</v>
      </c>
      <c r="B4463">
        <v>1452</v>
      </c>
      <c r="C4463" t="s">
        <v>950</v>
      </c>
      <c r="D4463">
        <v>583</v>
      </c>
      <c r="E4463" t="s">
        <v>447</v>
      </c>
      <c r="F4463" t="s">
        <v>2311</v>
      </c>
      <c r="G4463" t="s">
        <v>2313</v>
      </c>
      <c r="H4463" t="s">
        <v>1331</v>
      </c>
      <c r="I4463" t="s">
        <v>1499</v>
      </c>
      <c r="J4463">
        <v>0.16539999999999999</v>
      </c>
    </row>
    <row r="4464" spans="1:10" hidden="1">
      <c r="A4464" t="s">
        <v>570</v>
      </c>
      <c r="B4464">
        <v>1452</v>
      </c>
      <c r="C4464" t="s">
        <v>950</v>
      </c>
      <c r="D4464">
        <v>583</v>
      </c>
      <c r="E4464" t="s">
        <v>447</v>
      </c>
      <c r="F4464" t="s">
        <v>2311</v>
      </c>
      <c r="G4464" t="s">
        <v>2314</v>
      </c>
      <c r="H4464" t="s">
        <v>1360</v>
      </c>
      <c r="I4464" t="s">
        <v>1499</v>
      </c>
      <c r="J4464">
        <v>0.15440000000000001</v>
      </c>
    </row>
    <row r="4465" spans="1:10" hidden="1">
      <c r="A4465" t="s">
        <v>570</v>
      </c>
      <c r="B4465">
        <v>1452</v>
      </c>
      <c r="C4465" t="s">
        <v>950</v>
      </c>
      <c r="D4465">
        <v>583</v>
      </c>
      <c r="E4465" t="s">
        <v>447</v>
      </c>
      <c r="F4465" t="s">
        <v>2311</v>
      </c>
      <c r="G4465" t="s">
        <v>2315</v>
      </c>
      <c r="H4465" t="s">
        <v>1620</v>
      </c>
      <c r="I4465" t="s">
        <v>1499</v>
      </c>
      <c r="J4465">
        <v>0.1691</v>
      </c>
    </row>
    <row r="4466" spans="1:10" hidden="1">
      <c r="A4466" t="s">
        <v>570</v>
      </c>
      <c r="B4466">
        <v>1452</v>
      </c>
      <c r="C4466" t="s">
        <v>950</v>
      </c>
      <c r="D4466">
        <v>583</v>
      </c>
      <c r="E4466" t="s">
        <v>447</v>
      </c>
      <c r="F4466" t="s">
        <v>2311</v>
      </c>
      <c r="G4466" t="s">
        <v>2316</v>
      </c>
      <c r="H4466" t="s">
        <v>1281</v>
      </c>
      <c r="I4466" t="s">
        <v>1499</v>
      </c>
      <c r="J4466">
        <v>0.1507</v>
      </c>
    </row>
    <row r="4467" spans="1:10" hidden="1">
      <c r="A4467" t="s">
        <v>570</v>
      </c>
      <c r="B4467">
        <v>1452</v>
      </c>
      <c r="C4467" t="s">
        <v>950</v>
      </c>
      <c r="D4467">
        <v>583</v>
      </c>
      <c r="E4467" t="s">
        <v>447</v>
      </c>
      <c r="F4467" t="s">
        <v>2311</v>
      </c>
      <c r="G4467" t="s">
        <v>2318</v>
      </c>
      <c r="H4467" t="s">
        <v>1402</v>
      </c>
      <c r="I4467" t="s">
        <v>1499</v>
      </c>
      <c r="J4467">
        <v>0.18379999999999999</v>
      </c>
    </row>
    <row r="4468" spans="1:10" hidden="1">
      <c r="A4468" t="s">
        <v>570</v>
      </c>
      <c r="B4468">
        <v>1452</v>
      </c>
      <c r="C4468" t="s">
        <v>950</v>
      </c>
      <c r="D4468">
        <v>583</v>
      </c>
      <c r="E4468" t="s">
        <v>447</v>
      </c>
      <c r="F4468" t="s">
        <v>2311</v>
      </c>
      <c r="G4468" t="s">
        <v>2319</v>
      </c>
      <c r="H4468" t="s">
        <v>1257</v>
      </c>
      <c r="I4468" t="s">
        <v>1499</v>
      </c>
      <c r="J4468">
        <v>4.7800000000000002E-2</v>
      </c>
    </row>
    <row r="4469" spans="1:10" hidden="1">
      <c r="A4469" t="s">
        <v>570</v>
      </c>
      <c r="B4469">
        <v>1452</v>
      </c>
      <c r="C4469" t="s">
        <v>950</v>
      </c>
      <c r="D4469">
        <v>583</v>
      </c>
      <c r="E4469" t="s">
        <v>447</v>
      </c>
      <c r="F4469" t="s">
        <v>2320</v>
      </c>
      <c r="G4469" t="s">
        <v>2321</v>
      </c>
      <c r="H4469" t="s">
        <v>1432</v>
      </c>
      <c r="I4469" t="s">
        <v>1499</v>
      </c>
      <c r="J4469">
        <v>0.60289999999999999</v>
      </c>
    </row>
    <row r="4470" spans="1:10" hidden="1">
      <c r="A4470" t="s">
        <v>570</v>
      </c>
      <c r="B4470">
        <v>1452</v>
      </c>
      <c r="C4470" t="s">
        <v>950</v>
      </c>
      <c r="D4470">
        <v>583</v>
      </c>
      <c r="E4470" t="s">
        <v>447</v>
      </c>
      <c r="F4470" t="s">
        <v>2320</v>
      </c>
      <c r="G4470" t="s">
        <v>2338</v>
      </c>
      <c r="H4470" t="s">
        <v>1257</v>
      </c>
      <c r="I4470" t="s">
        <v>1499</v>
      </c>
      <c r="J4470">
        <v>4.7800000000000002E-2</v>
      </c>
    </row>
    <row r="4471" spans="1:10" hidden="1">
      <c r="A4471" t="s">
        <v>570</v>
      </c>
      <c r="B4471">
        <v>1452</v>
      </c>
      <c r="C4471" t="s">
        <v>950</v>
      </c>
      <c r="D4471">
        <v>583</v>
      </c>
      <c r="E4471" t="s">
        <v>447</v>
      </c>
      <c r="F4471" t="s">
        <v>2320</v>
      </c>
      <c r="G4471" t="s">
        <v>2341</v>
      </c>
      <c r="H4471" t="s">
        <v>1248</v>
      </c>
      <c r="I4471" t="s">
        <v>1499</v>
      </c>
      <c r="J4471">
        <v>2.2100000000000002E-2</v>
      </c>
    </row>
    <row r="4472" spans="1:10" hidden="1">
      <c r="A4472" t="s">
        <v>570</v>
      </c>
      <c r="B4472">
        <v>1452</v>
      </c>
      <c r="C4472" t="s">
        <v>950</v>
      </c>
      <c r="D4472">
        <v>583</v>
      </c>
      <c r="E4472" t="s">
        <v>447</v>
      </c>
      <c r="F4472" t="s">
        <v>2320</v>
      </c>
      <c r="G4472" t="s">
        <v>2298</v>
      </c>
      <c r="H4472" t="s">
        <v>1294</v>
      </c>
      <c r="I4472" t="s">
        <v>1499</v>
      </c>
      <c r="J4472">
        <v>0.26840000000000003</v>
      </c>
    </row>
    <row r="4473" spans="1:10" hidden="1">
      <c r="A4473" t="s">
        <v>570</v>
      </c>
      <c r="B4473">
        <v>1452</v>
      </c>
      <c r="C4473" t="s">
        <v>950</v>
      </c>
      <c r="D4473">
        <v>583</v>
      </c>
      <c r="E4473" t="s">
        <v>447</v>
      </c>
      <c r="F4473" t="s">
        <v>2322</v>
      </c>
      <c r="G4473" t="s">
        <v>2325</v>
      </c>
      <c r="H4473" t="s">
        <v>2329</v>
      </c>
      <c r="I4473" t="s">
        <v>1499</v>
      </c>
      <c r="J4473">
        <v>1.0999999999999999E-2</v>
      </c>
    </row>
    <row r="4474" spans="1:10" hidden="1">
      <c r="A4474" t="s">
        <v>570</v>
      </c>
      <c r="B4474">
        <v>1452</v>
      </c>
      <c r="C4474" t="s">
        <v>950</v>
      </c>
      <c r="D4474">
        <v>583</v>
      </c>
      <c r="E4474" t="s">
        <v>447</v>
      </c>
      <c r="F4474" t="s">
        <v>2322</v>
      </c>
      <c r="G4474" t="s">
        <v>2326</v>
      </c>
      <c r="H4474" t="s">
        <v>2329</v>
      </c>
      <c r="I4474" t="s">
        <v>1499</v>
      </c>
      <c r="J4474">
        <v>1.0999999999999999E-2</v>
      </c>
    </row>
    <row r="4475" spans="1:10" hidden="1">
      <c r="A4475" t="s">
        <v>570</v>
      </c>
      <c r="B4475">
        <v>1452</v>
      </c>
      <c r="C4475" t="s">
        <v>950</v>
      </c>
      <c r="D4475">
        <v>583</v>
      </c>
      <c r="E4475" t="s">
        <v>447</v>
      </c>
      <c r="F4475" t="s">
        <v>2322</v>
      </c>
      <c r="G4475" t="s">
        <v>2327</v>
      </c>
      <c r="H4475" t="s">
        <v>1250</v>
      </c>
      <c r="I4475" t="s">
        <v>1499</v>
      </c>
      <c r="J4475">
        <v>3.6799999999999999E-2</v>
      </c>
    </row>
    <row r="4476" spans="1:10" hidden="1">
      <c r="A4476" t="s">
        <v>570</v>
      </c>
      <c r="B4476">
        <v>1452</v>
      </c>
      <c r="C4476" t="s">
        <v>950</v>
      </c>
      <c r="D4476">
        <v>583</v>
      </c>
      <c r="E4476" t="s">
        <v>447</v>
      </c>
      <c r="F4476" t="s">
        <v>2322</v>
      </c>
      <c r="G4476" t="s">
        <v>2352</v>
      </c>
      <c r="H4476" t="s">
        <v>2324</v>
      </c>
      <c r="I4476" t="s">
        <v>1499</v>
      </c>
      <c r="J4476">
        <v>3.7000000000000002E-3</v>
      </c>
    </row>
    <row r="4477" spans="1:10" hidden="1">
      <c r="A4477" t="s">
        <v>570</v>
      </c>
      <c r="B4477">
        <v>1452</v>
      </c>
      <c r="C4477" t="s">
        <v>950</v>
      </c>
      <c r="D4477">
        <v>583</v>
      </c>
      <c r="E4477" t="s">
        <v>447</v>
      </c>
      <c r="F4477" t="s">
        <v>2322</v>
      </c>
      <c r="G4477" t="s">
        <v>2328</v>
      </c>
      <c r="H4477" t="s">
        <v>1250</v>
      </c>
      <c r="I4477" t="s">
        <v>1499</v>
      </c>
      <c r="J4477">
        <v>3.6799999999999999E-2</v>
      </c>
    </row>
    <row r="4478" spans="1:10" hidden="1">
      <c r="A4478" t="s">
        <v>570</v>
      </c>
      <c r="B4478">
        <v>1452</v>
      </c>
      <c r="C4478" t="s">
        <v>950</v>
      </c>
      <c r="D4478">
        <v>583</v>
      </c>
      <c r="E4478" t="s">
        <v>447</v>
      </c>
      <c r="F4478" t="s">
        <v>2322</v>
      </c>
      <c r="G4478" t="s">
        <v>2330</v>
      </c>
      <c r="H4478" t="s">
        <v>1297</v>
      </c>
      <c r="I4478" t="s">
        <v>1499</v>
      </c>
      <c r="J4478">
        <v>0.90069999999999995</v>
      </c>
    </row>
    <row r="4479" spans="1:10" hidden="1">
      <c r="A4479" t="s">
        <v>570</v>
      </c>
      <c r="B4479">
        <v>1452</v>
      </c>
      <c r="C4479" t="s">
        <v>950</v>
      </c>
      <c r="D4479">
        <v>583</v>
      </c>
      <c r="E4479" t="s">
        <v>447</v>
      </c>
      <c r="F4479" t="s">
        <v>2332</v>
      </c>
      <c r="G4479" t="s">
        <v>2333</v>
      </c>
      <c r="H4479" t="s">
        <v>2380</v>
      </c>
      <c r="I4479" t="s">
        <v>1499</v>
      </c>
      <c r="J4479">
        <v>0.44490000000000002</v>
      </c>
    </row>
    <row r="4480" spans="1:10" hidden="1">
      <c r="A4480" t="s">
        <v>570</v>
      </c>
      <c r="B4480">
        <v>1452</v>
      </c>
      <c r="C4480" t="s">
        <v>950</v>
      </c>
      <c r="D4480">
        <v>583</v>
      </c>
      <c r="E4480" t="s">
        <v>447</v>
      </c>
      <c r="F4480" t="s">
        <v>2332</v>
      </c>
      <c r="G4480" t="s">
        <v>2334</v>
      </c>
      <c r="H4480" t="s">
        <v>2400</v>
      </c>
      <c r="I4480" t="s">
        <v>1499</v>
      </c>
      <c r="J4480">
        <v>0.55510000000000004</v>
      </c>
    </row>
    <row r="4481" spans="1:10" hidden="1">
      <c r="A4481" t="s">
        <v>570</v>
      </c>
      <c r="B4481">
        <v>1452</v>
      </c>
      <c r="C4481" t="s">
        <v>950</v>
      </c>
      <c r="D4481">
        <v>838</v>
      </c>
      <c r="E4481" t="s">
        <v>454</v>
      </c>
      <c r="F4481" t="s">
        <v>1243</v>
      </c>
      <c r="G4481" t="s">
        <v>1243</v>
      </c>
      <c r="H4481" t="s">
        <v>1529</v>
      </c>
      <c r="I4481" t="s">
        <v>1529</v>
      </c>
      <c r="J4481">
        <v>1</v>
      </c>
    </row>
    <row r="4482" spans="1:10" hidden="1">
      <c r="A4482" t="s">
        <v>570</v>
      </c>
      <c r="B4482">
        <v>1452</v>
      </c>
      <c r="C4482" t="s">
        <v>950</v>
      </c>
      <c r="D4482">
        <v>838</v>
      </c>
      <c r="E4482" t="s">
        <v>454</v>
      </c>
      <c r="F4482" t="s">
        <v>2311</v>
      </c>
      <c r="G4482" t="s">
        <v>2312</v>
      </c>
      <c r="H4482" t="s">
        <v>1249</v>
      </c>
      <c r="I4482" t="s">
        <v>1529</v>
      </c>
      <c r="J4482">
        <v>0.15820000000000001</v>
      </c>
    </row>
    <row r="4483" spans="1:10" hidden="1">
      <c r="A4483" t="s">
        <v>570</v>
      </c>
      <c r="B4483">
        <v>1452</v>
      </c>
      <c r="C4483" t="s">
        <v>950</v>
      </c>
      <c r="D4483">
        <v>838</v>
      </c>
      <c r="E4483" t="s">
        <v>454</v>
      </c>
      <c r="F4483" t="s">
        <v>2311</v>
      </c>
      <c r="G4483" t="s">
        <v>2313</v>
      </c>
      <c r="H4483" t="s">
        <v>1246</v>
      </c>
      <c r="I4483" t="s">
        <v>1529</v>
      </c>
      <c r="J4483">
        <v>0.1772</v>
      </c>
    </row>
    <row r="4484" spans="1:10" hidden="1">
      <c r="A4484" t="s">
        <v>570</v>
      </c>
      <c r="B4484">
        <v>1452</v>
      </c>
      <c r="C4484" t="s">
        <v>950</v>
      </c>
      <c r="D4484">
        <v>838</v>
      </c>
      <c r="E4484" t="s">
        <v>454</v>
      </c>
      <c r="F4484" t="s">
        <v>2311</v>
      </c>
      <c r="G4484" t="s">
        <v>2314</v>
      </c>
      <c r="H4484" t="s">
        <v>1246</v>
      </c>
      <c r="I4484" t="s">
        <v>1529</v>
      </c>
      <c r="J4484">
        <v>0.1772</v>
      </c>
    </row>
    <row r="4485" spans="1:10" hidden="1">
      <c r="A4485" t="s">
        <v>570</v>
      </c>
      <c r="B4485">
        <v>1452</v>
      </c>
      <c r="C4485" t="s">
        <v>950</v>
      </c>
      <c r="D4485">
        <v>838</v>
      </c>
      <c r="E4485" t="s">
        <v>454</v>
      </c>
      <c r="F4485" t="s">
        <v>2311</v>
      </c>
      <c r="G4485" t="s">
        <v>2315</v>
      </c>
      <c r="H4485" t="s">
        <v>1271</v>
      </c>
      <c r="I4485" t="s">
        <v>1529</v>
      </c>
      <c r="J4485">
        <v>0.1646</v>
      </c>
    </row>
    <row r="4486" spans="1:10" hidden="1">
      <c r="A4486" t="s">
        <v>570</v>
      </c>
      <c r="B4486">
        <v>1452</v>
      </c>
      <c r="C4486" t="s">
        <v>950</v>
      </c>
      <c r="D4486">
        <v>838</v>
      </c>
      <c r="E4486" t="s">
        <v>454</v>
      </c>
      <c r="F4486" t="s">
        <v>2311</v>
      </c>
      <c r="G4486" t="s">
        <v>2316</v>
      </c>
      <c r="H4486" t="s">
        <v>1246</v>
      </c>
      <c r="I4486" t="s">
        <v>1529</v>
      </c>
      <c r="J4486">
        <v>0.1772</v>
      </c>
    </row>
    <row r="4487" spans="1:10" hidden="1">
      <c r="A4487" t="s">
        <v>570</v>
      </c>
      <c r="B4487">
        <v>1452</v>
      </c>
      <c r="C4487" t="s">
        <v>950</v>
      </c>
      <c r="D4487">
        <v>838</v>
      </c>
      <c r="E4487" t="s">
        <v>454</v>
      </c>
      <c r="F4487" t="s">
        <v>2311</v>
      </c>
      <c r="G4487" t="s">
        <v>2318</v>
      </c>
      <c r="H4487" t="s">
        <v>1549</v>
      </c>
      <c r="I4487" t="s">
        <v>1529</v>
      </c>
      <c r="J4487">
        <v>0.14560000000000001</v>
      </c>
    </row>
    <row r="4488" spans="1:10" hidden="1">
      <c r="A4488" t="s">
        <v>570</v>
      </c>
      <c r="B4488">
        <v>1452</v>
      </c>
      <c r="C4488" t="s">
        <v>950</v>
      </c>
      <c r="D4488">
        <v>838</v>
      </c>
      <c r="E4488" t="s">
        <v>454</v>
      </c>
      <c r="F4488" t="s">
        <v>2320</v>
      </c>
      <c r="G4488" t="s">
        <v>2321</v>
      </c>
      <c r="H4488" t="s">
        <v>1414</v>
      </c>
      <c r="I4488" t="s">
        <v>1529</v>
      </c>
      <c r="J4488">
        <v>0.47470000000000001</v>
      </c>
    </row>
    <row r="4489" spans="1:10" hidden="1">
      <c r="A4489" t="s">
        <v>570</v>
      </c>
      <c r="B4489">
        <v>1452</v>
      </c>
      <c r="C4489" t="s">
        <v>950</v>
      </c>
      <c r="D4489">
        <v>838</v>
      </c>
      <c r="E4489" t="s">
        <v>454</v>
      </c>
      <c r="F4489" t="s">
        <v>2320</v>
      </c>
      <c r="G4489" t="s">
        <v>2339</v>
      </c>
      <c r="H4489" t="s">
        <v>1252</v>
      </c>
      <c r="I4489" t="s">
        <v>1529</v>
      </c>
      <c r="J4489">
        <v>5.7000000000000002E-2</v>
      </c>
    </row>
    <row r="4490" spans="1:10" hidden="1">
      <c r="A4490" t="s">
        <v>570</v>
      </c>
      <c r="B4490">
        <v>1452</v>
      </c>
      <c r="C4490" t="s">
        <v>950</v>
      </c>
      <c r="D4490">
        <v>838</v>
      </c>
      <c r="E4490" t="s">
        <v>454</v>
      </c>
      <c r="F4490" t="s">
        <v>2320</v>
      </c>
      <c r="G4490" t="s">
        <v>2340</v>
      </c>
      <c r="H4490" t="s">
        <v>1312</v>
      </c>
      <c r="I4490" t="s">
        <v>1529</v>
      </c>
      <c r="J4490">
        <v>3.1600000000000003E-2</v>
      </c>
    </row>
    <row r="4491" spans="1:10" hidden="1">
      <c r="A4491" t="s">
        <v>570</v>
      </c>
      <c r="B4491">
        <v>1452</v>
      </c>
      <c r="C4491" t="s">
        <v>950</v>
      </c>
      <c r="D4491">
        <v>838</v>
      </c>
      <c r="E4491" t="s">
        <v>454</v>
      </c>
      <c r="F4491" t="s">
        <v>2320</v>
      </c>
      <c r="G4491" t="s">
        <v>2341</v>
      </c>
      <c r="H4491" t="s">
        <v>1248</v>
      </c>
      <c r="I4491" t="s">
        <v>1529</v>
      </c>
      <c r="J4491">
        <v>3.7999999999999999E-2</v>
      </c>
    </row>
    <row r="4492" spans="1:10" hidden="1">
      <c r="A4492" t="s">
        <v>570</v>
      </c>
      <c r="B4492">
        <v>1452</v>
      </c>
      <c r="C4492" t="s">
        <v>950</v>
      </c>
      <c r="D4492">
        <v>838</v>
      </c>
      <c r="E4492" t="s">
        <v>454</v>
      </c>
      <c r="F4492" t="s">
        <v>2320</v>
      </c>
      <c r="G4492" t="s">
        <v>2298</v>
      </c>
      <c r="H4492" t="s">
        <v>1620</v>
      </c>
      <c r="I4492" t="s">
        <v>1529</v>
      </c>
      <c r="J4492">
        <v>0.29110000000000003</v>
      </c>
    </row>
    <row r="4493" spans="1:10" hidden="1">
      <c r="A4493" t="s">
        <v>570</v>
      </c>
      <c r="B4493">
        <v>1452</v>
      </c>
      <c r="C4493" t="s">
        <v>950</v>
      </c>
      <c r="D4493">
        <v>838</v>
      </c>
      <c r="E4493" t="s">
        <v>454</v>
      </c>
      <c r="F4493" t="s">
        <v>2322</v>
      </c>
      <c r="G4493" t="s">
        <v>2325</v>
      </c>
      <c r="H4493" t="s">
        <v>2329</v>
      </c>
      <c r="I4493" t="s">
        <v>1529</v>
      </c>
      <c r="J4493">
        <v>1.9E-2</v>
      </c>
    </row>
    <row r="4494" spans="1:10" hidden="1">
      <c r="A4494" t="s">
        <v>570</v>
      </c>
      <c r="B4494">
        <v>1452</v>
      </c>
      <c r="C4494" t="s">
        <v>950</v>
      </c>
      <c r="D4494">
        <v>838</v>
      </c>
      <c r="E4494" t="s">
        <v>454</v>
      </c>
      <c r="F4494" t="s">
        <v>2322</v>
      </c>
      <c r="G4494" t="s">
        <v>2326</v>
      </c>
      <c r="H4494" t="s">
        <v>1312</v>
      </c>
      <c r="I4494" t="s">
        <v>1529</v>
      </c>
      <c r="J4494">
        <v>3.1600000000000003E-2</v>
      </c>
    </row>
    <row r="4495" spans="1:10" hidden="1">
      <c r="A4495" t="s">
        <v>570</v>
      </c>
      <c r="B4495">
        <v>1452</v>
      </c>
      <c r="C4495" t="s">
        <v>950</v>
      </c>
      <c r="D4495">
        <v>838</v>
      </c>
      <c r="E4495" t="s">
        <v>454</v>
      </c>
      <c r="F4495" t="s">
        <v>2322</v>
      </c>
      <c r="G4495" t="s">
        <v>2327</v>
      </c>
      <c r="H4495" t="s">
        <v>1248</v>
      </c>
      <c r="I4495" t="s">
        <v>1529</v>
      </c>
      <c r="J4495">
        <v>3.7999999999999999E-2</v>
      </c>
    </row>
    <row r="4496" spans="1:10" hidden="1">
      <c r="A4496" t="s">
        <v>570</v>
      </c>
      <c r="B4496">
        <v>1452</v>
      </c>
      <c r="C4496" t="s">
        <v>950</v>
      </c>
      <c r="D4496">
        <v>838</v>
      </c>
      <c r="E4496" t="s">
        <v>454</v>
      </c>
      <c r="F4496" t="s">
        <v>2322</v>
      </c>
      <c r="G4496" t="s">
        <v>2328</v>
      </c>
      <c r="H4496" t="s">
        <v>1248</v>
      </c>
      <c r="I4496" t="s">
        <v>1529</v>
      </c>
      <c r="J4496">
        <v>3.7999999999999999E-2</v>
      </c>
    </row>
    <row r="4497" spans="1:10" hidden="1">
      <c r="A4497" t="s">
        <v>570</v>
      </c>
      <c r="B4497">
        <v>1452</v>
      </c>
      <c r="C4497" t="s">
        <v>950</v>
      </c>
      <c r="D4497">
        <v>838</v>
      </c>
      <c r="E4497" t="s">
        <v>454</v>
      </c>
      <c r="F4497" t="s">
        <v>2322</v>
      </c>
      <c r="G4497" t="s">
        <v>2330</v>
      </c>
      <c r="H4497" t="s">
        <v>1485</v>
      </c>
      <c r="I4497" t="s">
        <v>1529</v>
      </c>
      <c r="J4497">
        <v>0.87339999999999995</v>
      </c>
    </row>
    <row r="4498" spans="1:10" hidden="1">
      <c r="A4498" t="s">
        <v>570</v>
      </c>
      <c r="B4498">
        <v>1452</v>
      </c>
      <c r="C4498" t="s">
        <v>950</v>
      </c>
      <c r="D4498">
        <v>838</v>
      </c>
      <c r="E4498" t="s">
        <v>454</v>
      </c>
      <c r="F4498" t="s">
        <v>2332</v>
      </c>
      <c r="G4498" t="s">
        <v>2333</v>
      </c>
      <c r="H4498" t="s">
        <v>1420</v>
      </c>
      <c r="I4498" t="s">
        <v>1529</v>
      </c>
      <c r="J4498">
        <v>0.46839999999999998</v>
      </c>
    </row>
    <row r="4499" spans="1:10" hidden="1">
      <c r="A4499" t="s">
        <v>570</v>
      </c>
      <c r="B4499">
        <v>1452</v>
      </c>
      <c r="C4499" t="s">
        <v>950</v>
      </c>
      <c r="D4499">
        <v>838</v>
      </c>
      <c r="E4499" t="s">
        <v>454</v>
      </c>
      <c r="F4499" t="s">
        <v>2332</v>
      </c>
      <c r="G4499" t="s">
        <v>2334</v>
      </c>
      <c r="H4499" t="s">
        <v>1365</v>
      </c>
      <c r="I4499" t="s">
        <v>1529</v>
      </c>
      <c r="J4499">
        <v>0.53159999999999996</v>
      </c>
    </row>
    <row r="4500" spans="1:10" hidden="1">
      <c r="A4500" t="s">
        <v>570</v>
      </c>
      <c r="B4500">
        <v>1455</v>
      </c>
      <c r="C4500" t="s">
        <v>955</v>
      </c>
      <c r="D4500">
        <v>395</v>
      </c>
      <c r="E4500" t="s">
        <v>312</v>
      </c>
      <c r="F4500" t="s">
        <v>1243</v>
      </c>
      <c r="G4500" t="s">
        <v>1243</v>
      </c>
      <c r="H4500" t="s">
        <v>1530</v>
      </c>
      <c r="I4500" t="s">
        <v>1530</v>
      </c>
      <c r="J4500">
        <v>1</v>
      </c>
    </row>
    <row r="4501" spans="1:10" hidden="1">
      <c r="A4501" t="s">
        <v>570</v>
      </c>
      <c r="B4501">
        <v>1455</v>
      </c>
      <c r="C4501" t="s">
        <v>955</v>
      </c>
      <c r="D4501">
        <v>395</v>
      </c>
      <c r="E4501" t="s">
        <v>312</v>
      </c>
      <c r="F4501" t="s">
        <v>2311</v>
      </c>
      <c r="G4501" t="s">
        <v>2316</v>
      </c>
      <c r="H4501" t="s">
        <v>1377</v>
      </c>
      <c r="I4501" t="s">
        <v>1530</v>
      </c>
      <c r="J4501">
        <v>0.23369999999999999</v>
      </c>
    </row>
    <row r="4502" spans="1:10" hidden="1">
      <c r="A4502" t="s">
        <v>570</v>
      </c>
      <c r="B4502">
        <v>1455</v>
      </c>
      <c r="C4502" t="s">
        <v>955</v>
      </c>
      <c r="D4502">
        <v>395</v>
      </c>
      <c r="E4502" t="s">
        <v>312</v>
      </c>
      <c r="F4502" t="s">
        <v>2311</v>
      </c>
      <c r="G4502" t="s">
        <v>2317</v>
      </c>
      <c r="H4502" t="s">
        <v>1458</v>
      </c>
      <c r="I4502" t="s">
        <v>1530</v>
      </c>
      <c r="J4502">
        <v>0.30430000000000001</v>
      </c>
    </row>
    <row r="4503" spans="1:10" hidden="1">
      <c r="A4503" t="s">
        <v>570</v>
      </c>
      <c r="B4503">
        <v>1455</v>
      </c>
      <c r="C4503" t="s">
        <v>955</v>
      </c>
      <c r="D4503">
        <v>395</v>
      </c>
      <c r="E4503" t="s">
        <v>312</v>
      </c>
      <c r="F4503" t="s">
        <v>2311</v>
      </c>
      <c r="G4503" t="s">
        <v>2336</v>
      </c>
      <c r="H4503" t="s">
        <v>1281</v>
      </c>
      <c r="I4503" t="s">
        <v>1530</v>
      </c>
      <c r="J4503">
        <v>0.2228</v>
      </c>
    </row>
    <row r="4504" spans="1:10" hidden="1">
      <c r="A4504" t="s">
        <v>570</v>
      </c>
      <c r="B4504">
        <v>1455</v>
      </c>
      <c r="C4504" t="s">
        <v>955</v>
      </c>
      <c r="D4504">
        <v>395</v>
      </c>
      <c r="E4504" t="s">
        <v>312</v>
      </c>
      <c r="F4504" t="s">
        <v>2311</v>
      </c>
      <c r="G4504" t="s">
        <v>2337</v>
      </c>
      <c r="H4504" t="s">
        <v>1515</v>
      </c>
      <c r="I4504" t="s">
        <v>1530</v>
      </c>
      <c r="J4504">
        <v>0.23910000000000001</v>
      </c>
    </row>
    <row r="4505" spans="1:10" hidden="1">
      <c r="A4505" t="s">
        <v>570</v>
      </c>
      <c r="B4505">
        <v>1455</v>
      </c>
      <c r="C4505" t="s">
        <v>955</v>
      </c>
      <c r="D4505">
        <v>395</v>
      </c>
      <c r="E4505" t="s">
        <v>312</v>
      </c>
      <c r="F4505" t="s">
        <v>2320</v>
      </c>
      <c r="G4505" t="s">
        <v>2321</v>
      </c>
      <c r="H4505" t="s">
        <v>1249</v>
      </c>
      <c r="I4505" t="s">
        <v>1530</v>
      </c>
      <c r="J4505">
        <v>0.13589999999999999</v>
      </c>
    </row>
    <row r="4506" spans="1:10" hidden="1">
      <c r="A4506" t="s">
        <v>570</v>
      </c>
      <c r="B4506">
        <v>1455</v>
      </c>
      <c r="C4506" t="s">
        <v>955</v>
      </c>
      <c r="D4506">
        <v>395</v>
      </c>
      <c r="E4506" t="s">
        <v>312</v>
      </c>
      <c r="F4506" t="s">
        <v>2320</v>
      </c>
      <c r="G4506" t="s">
        <v>2298</v>
      </c>
      <c r="H4506" t="s">
        <v>1253</v>
      </c>
      <c r="I4506" t="s">
        <v>1530</v>
      </c>
      <c r="J4506">
        <v>0.15759999999999999</v>
      </c>
    </row>
    <row r="4507" spans="1:10" hidden="1">
      <c r="A4507" t="s">
        <v>570</v>
      </c>
      <c r="B4507">
        <v>1455</v>
      </c>
      <c r="C4507" t="s">
        <v>955</v>
      </c>
      <c r="D4507">
        <v>395</v>
      </c>
      <c r="E4507" t="s">
        <v>312</v>
      </c>
      <c r="F4507" t="s">
        <v>2322</v>
      </c>
      <c r="G4507" t="s">
        <v>2323</v>
      </c>
      <c r="H4507" t="s">
        <v>2324</v>
      </c>
      <c r="I4507" t="s">
        <v>1530</v>
      </c>
      <c r="J4507">
        <v>5.4000000000000003E-3</v>
      </c>
    </row>
    <row r="4508" spans="1:10" hidden="1">
      <c r="A4508" t="s">
        <v>570</v>
      </c>
      <c r="B4508">
        <v>1455</v>
      </c>
      <c r="C4508" t="s">
        <v>955</v>
      </c>
      <c r="D4508">
        <v>395</v>
      </c>
      <c r="E4508" t="s">
        <v>312</v>
      </c>
      <c r="F4508" t="s">
        <v>2322</v>
      </c>
      <c r="G4508" t="s">
        <v>2326</v>
      </c>
      <c r="H4508" t="s">
        <v>2344</v>
      </c>
      <c r="I4508" t="s">
        <v>1530</v>
      </c>
      <c r="J4508">
        <v>1.09E-2</v>
      </c>
    </row>
    <row r="4509" spans="1:10" hidden="1">
      <c r="A4509" t="s">
        <v>570</v>
      </c>
      <c r="B4509">
        <v>1455</v>
      </c>
      <c r="C4509" t="s">
        <v>955</v>
      </c>
      <c r="D4509">
        <v>395</v>
      </c>
      <c r="E4509" t="s">
        <v>312</v>
      </c>
      <c r="F4509" t="s">
        <v>2322</v>
      </c>
      <c r="G4509" t="s">
        <v>2327</v>
      </c>
      <c r="H4509" t="s">
        <v>1335</v>
      </c>
      <c r="I4509" t="s">
        <v>1530</v>
      </c>
      <c r="J4509">
        <v>4.3499999999999997E-2</v>
      </c>
    </row>
    <row r="4510" spans="1:10" hidden="1">
      <c r="A4510" t="s">
        <v>570</v>
      </c>
      <c r="B4510">
        <v>1455</v>
      </c>
      <c r="C4510" t="s">
        <v>955</v>
      </c>
      <c r="D4510">
        <v>395</v>
      </c>
      <c r="E4510" t="s">
        <v>312</v>
      </c>
      <c r="F4510" t="s">
        <v>2322</v>
      </c>
      <c r="G4510" t="s">
        <v>2328</v>
      </c>
      <c r="H4510" t="s">
        <v>1248</v>
      </c>
      <c r="I4510" t="s">
        <v>1530</v>
      </c>
      <c r="J4510">
        <v>3.2599999999999997E-2</v>
      </c>
    </row>
    <row r="4511" spans="1:10" hidden="1">
      <c r="A4511" t="s">
        <v>570</v>
      </c>
      <c r="B4511">
        <v>1455</v>
      </c>
      <c r="C4511" t="s">
        <v>955</v>
      </c>
      <c r="D4511">
        <v>395</v>
      </c>
      <c r="E4511" t="s">
        <v>312</v>
      </c>
      <c r="F4511" t="s">
        <v>2322</v>
      </c>
      <c r="G4511" t="s">
        <v>2330</v>
      </c>
      <c r="H4511" t="s">
        <v>1668</v>
      </c>
      <c r="I4511" t="s">
        <v>1530</v>
      </c>
      <c r="J4511">
        <v>0.90759999999999996</v>
      </c>
    </row>
    <row r="4512" spans="1:10" hidden="1">
      <c r="A4512" t="s">
        <v>570</v>
      </c>
      <c r="B4512">
        <v>1455</v>
      </c>
      <c r="C4512" t="s">
        <v>955</v>
      </c>
      <c r="D4512">
        <v>395</v>
      </c>
      <c r="E4512" t="s">
        <v>312</v>
      </c>
      <c r="F4512" t="s">
        <v>2332</v>
      </c>
      <c r="G4512" t="s">
        <v>2333</v>
      </c>
      <c r="H4512" t="s">
        <v>1375</v>
      </c>
      <c r="I4512" t="s">
        <v>1530</v>
      </c>
      <c r="J4512">
        <v>0.51629999999999998</v>
      </c>
    </row>
    <row r="4513" spans="1:10" hidden="1">
      <c r="A4513" t="s">
        <v>570</v>
      </c>
      <c r="B4513">
        <v>1455</v>
      </c>
      <c r="C4513" t="s">
        <v>955</v>
      </c>
      <c r="D4513">
        <v>395</v>
      </c>
      <c r="E4513" t="s">
        <v>312</v>
      </c>
      <c r="F4513" t="s">
        <v>2332</v>
      </c>
      <c r="G4513" t="s">
        <v>2334</v>
      </c>
      <c r="H4513" t="s">
        <v>1340</v>
      </c>
      <c r="I4513" t="s">
        <v>1530</v>
      </c>
      <c r="J4513">
        <v>0.48370000000000002</v>
      </c>
    </row>
    <row r="4514" spans="1:10" hidden="1">
      <c r="A4514" t="s">
        <v>570</v>
      </c>
      <c r="B4514">
        <v>1455</v>
      </c>
      <c r="C4514" t="s">
        <v>955</v>
      </c>
      <c r="D4514">
        <v>512</v>
      </c>
      <c r="E4514" t="s">
        <v>480</v>
      </c>
      <c r="F4514" t="s">
        <v>1243</v>
      </c>
      <c r="G4514" t="s">
        <v>1243</v>
      </c>
      <c r="H4514" t="s">
        <v>1531</v>
      </c>
      <c r="I4514" t="s">
        <v>1531</v>
      </c>
      <c r="J4514">
        <v>1</v>
      </c>
    </row>
    <row r="4515" spans="1:10" hidden="1">
      <c r="A4515" t="s">
        <v>570</v>
      </c>
      <c r="B4515">
        <v>1455</v>
      </c>
      <c r="C4515" t="s">
        <v>955</v>
      </c>
      <c r="D4515">
        <v>512</v>
      </c>
      <c r="E4515" t="s">
        <v>480</v>
      </c>
      <c r="F4515" t="s">
        <v>2311</v>
      </c>
      <c r="G4515" t="s">
        <v>2315</v>
      </c>
      <c r="H4515" t="s">
        <v>1542</v>
      </c>
      <c r="I4515" t="s">
        <v>1531</v>
      </c>
      <c r="J4515">
        <v>0.48630000000000001</v>
      </c>
    </row>
    <row r="4516" spans="1:10" hidden="1">
      <c r="A4516" t="s">
        <v>570</v>
      </c>
      <c r="B4516">
        <v>1455</v>
      </c>
      <c r="C4516" t="s">
        <v>955</v>
      </c>
      <c r="D4516">
        <v>512</v>
      </c>
      <c r="E4516" t="s">
        <v>480</v>
      </c>
      <c r="F4516" t="s">
        <v>2311</v>
      </c>
      <c r="G4516" t="s">
        <v>2316</v>
      </c>
      <c r="H4516" t="s">
        <v>1427</v>
      </c>
      <c r="I4516" t="s">
        <v>1531</v>
      </c>
      <c r="J4516">
        <v>0.51370000000000005</v>
      </c>
    </row>
    <row r="4517" spans="1:10" hidden="1">
      <c r="A4517" t="s">
        <v>570</v>
      </c>
      <c r="B4517">
        <v>1455</v>
      </c>
      <c r="C4517" t="s">
        <v>955</v>
      </c>
      <c r="D4517">
        <v>512</v>
      </c>
      <c r="E4517" t="s">
        <v>480</v>
      </c>
      <c r="F4517" t="s">
        <v>2320</v>
      </c>
      <c r="G4517" t="s">
        <v>2321</v>
      </c>
      <c r="H4517" t="s">
        <v>1348</v>
      </c>
      <c r="I4517" t="s">
        <v>1531</v>
      </c>
      <c r="J4517">
        <v>0.14460000000000001</v>
      </c>
    </row>
    <row r="4518" spans="1:10" hidden="1">
      <c r="A4518" t="s">
        <v>570</v>
      </c>
      <c r="B4518">
        <v>1455</v>
      </c>
      <c r="C4518" t="s">
        <v>955</v>
      </c>
      <c r="D4518">
        <v>512</v>
      </c>
      <c r="E4518" t="s">
        <v>480</v>
      </c>
      <c r="F4518" t="s">
        <v>2320</v>
      </c>
      <c r="G4518" t="s">
        <v>2339</v>
      </c>
      <c r="H4518" t="s">
        <v>1460</v>
      </c>
      <c r="I4518" t="s">
        <v>1531</v>
      </c>
      <c r="J4518">
        <v>4.99E-2</v>
      </c>
    </row>
    <row r="4519" spans="1:10" hidden="1">
      <c r="A4519" t="s">
        <v>570</v>
      </c>
      <c r="B4519">
        <v>1455</v>
      </c>
      <c r="C4519" t="s">
        <v>955</v>
      </c>
      <c r="D4519">
        <v>512</v>
      </c>
      <c r="E4519" t="s">
        <v>480</v>
      </c>
      <c r="F4519" t="s">
        <v>2320</v>
      </c>
      <c r="G4519" t="s">
        <v>2298</v>
      </c>
      <c r="H4519" t="s">
        <v>1296</v>
      </c>
      <c r="I4519" t="s">
        <v>1531</v>
      </c>
      <c r="J4519">
        <v>0.14710000000000001</v>
      </c>
    </row>
    <row r="4520" spans="1:10" hidden="1">
      <c r="A4520" t="s">
        <v>570</v>
      </c>
      <c r="B4520">
        <v>1455</v>
      </c>
      <c r="C4520" t="s">
        <v>955</v>
      </c>
      <c r="D4520">
        <v>512</v>
      </c>
      <c r="E4520" t="s">
        <v>480</v>
      </c>
      <c r="F4520" t="s">
        <v>2322</v>
      </c>
      <c r="G4520" t="s">
        <v>2323</v>
      </c>
      <c r="H4520" t="s">
        <v>2344</v>
      </c>
      <c r="I4520" t="s">
        <v>1531</v>
      </c>
      <c r="J4520">
        <v>5.0000000000000001E-3</v>
      </c>
    </row>
    <row r="4521" spans="1:10" hidden="1">
      <c r="A4521" t="s">
        <v>570</v>
      </c>
      <c r="B4521">
        <v>1455</v>
      </c>
      <c r="C4521" t="s">
        <v>955</v>
      </c>
      <c r="D4521">
        <v>512</v>
      </c>
      <c r="E4521" t="s">
        <v>480</v>
      </c>
      <c r="F4521" t="s">
        <v>2322</v>
      </c>
      <c r="G4521" t="s">
        <v>2325</v>
      </c>
      <c r="H4521" t="s">
        <v>1252</v>
      </c>
      <c r="I4521" t="s">
        <v>1531</v>
      </c>
      <c r="J4521">
        <v>2.24E-2</v>
      </c>
    </row>
    <row r="4522" spans="1:10" hidden="1">
      <c r="A4522" t="s">
        <v>570</v>
      </c>
      <c r="B4522">
        <v>1455</v>
      </c>
      <c r="C4522" t="s">
        <v>955</v>
      </c>
      <c r="D4522">
        <v>512</v>
      </c>
      <c r="E4522" t="s">
        <v>480</v>
      </c>
      <c r="F4522" t="s">
        <v>2322</v>
      </c>
      <c r="G4522" t="s">
        <v>2326</v>
      </c>
      <c r="H4522" t="s">
        <v>1250</v>
      </c>
      <c r="I4522" t="s">
        <v>1531</v>
      </c>
      <c r="J4522">
        <v>2.4899999999999999E-2</v>
      </c>
    </row>
    <row r="4523" spans="1:10" hidden="1">
      <c r="A4523" t="s">
        <v>570</v>
      </c>
      <c r="B4523">
        <v>1455</v>
      </c>
      <c r="C4523" t="s">
        <v>955</v>
      </c>
      <c r="D4523">
        <v>512</v>
      </c>
      <c r="E4523" t="s">
        <v>480</v>
      </c>
      <c r="F4523" t="s">
        <v>2322</v>
      </c>
      <c r="G4523" t="s">
        <v>2327</v>
      </c>
      <c r="H4523" t="s">
        <v>1357</v>
      </c>
      <c r="I4523" t="s">
        <v>1531</v>
      </c>
      <c r="J4523">
        <v>2.9899999999999999E-2</v>
      </c>
    </row>
    <row r="4524" spans="1:10" hidden="1">
      <c r="A4524" t="s">
        <v>570</v>
      </c>
      <c r="B4524">
        <v>1455</v>
      </c>
      <c r="C4524" t="s">
        <v>955</v>
      </c>
      <c r="D4524">
        <v>512</v>
      </c>
      <c r="E4524" t="s">
        <v>480</v>
      </c>
      <c r="F4524" t="s">
        <v>2322</v>
      </c>
      <c r="G4524" t="s">
        <v>2328</v>
      </c>
      <c r="H4524" t="s">
        <v>1520</v>
      </c>
      <c r="I4524" t="s">
        <v>1531</v>
      </c>
      <c r="J4524">
        <v>4.7399999999999998E-2</v>
      </c>
    </row>
    <row r="4525" spans="1:10" hidden="1">
      <c r="A4525" t="s">
        <v>570</v>
      </c>
      <c r="B4525">
        <v>1455</v>
      </c>
      <c r="C4525" t="s">
        <v>955</v>
      </c>
      <c r="D4525">
        <v>512</v>
      </c>
      <c r="E4525" t="s">
        <v>480</v>
      </c>
      <c r="F4525" t="s">
        <v>2322</v>
      </c>
      <c r="G4525" t="s">
        <v>2330</v>
      </c>
      <c r="H4525" t="s">
        <v>2402</v>
      </c>
      <c r="I4525" t="s">
        <v>1531</v>
      </c>
      <c r="J4525">
        <v>0.87029999999999996</v>
      </c>
    </row>
    <row r="4526" spans="1:10" hidden="1">
      <c r="A4526" t="s">
        <v>570</v>
      </c>
      <c r="B4526">
        <v>1455</v>
      </c>
      <c r="C4526" t="s">
        <v>955</v>
      </c>
      <c r="D4526">
        <v>512</v>
      </c>
      <c r="E4526" t="s">
        <v>480</v>
      </c>
      <c r="F4526" t="s">
        <v>2332</v>
      </c>
      <c r="G4526" t="s">
        <v>2333</v>
      </c>
      <c r="H4526" t="s">
        <v>1570</v>
      </c>
      <c r="I4526" t="s">
        <v>1531</v>
      </c>
      <c r="J4526">
        <v>0.48880000000000001</v>
      </c>
    </row>
    <row r="4527" spans="1:10" hidden="1">
      <c r="A4527" t="s">
        <v>570</v>
      </c>
      <c r="B4527">
        <v>1455</v>
      </c>
      <c r="C4527" t="s">
        <v>955</v>
      </c>
      <c r="D4527">
        <v>512</v>
      </c>
      <c r="E4527" t="s">
        <v>480</v>
      </c>
      <c r="F4527" t="s">
        <v>2332</v>
      </c>
      <c r="G4527" t="s">
        <v>2334</v>
      </c>
      <c r="H4527" t="s">
        <v>1518</v>
      </c>
      <c r="I4527" t="s">
        <v>1531</v>
      </c>
      <c r="J4527">
        <v>0.51119999999999999</v>
      </c>
    </row>
    <row r="4528" spans="1:10" hidden="1">
      <c r="A4528" t="s">
        <v>570</v>
      </c>
      <c r="B4528">
        <v>1455</v>
      </c>
      <c r="C4528" t="s">
        <v>955</v>
      </c>
      <c r="D4528">
        <v>396</v>
      </c>
      <c r="E4528" t="s">
        <v>428</v>
      </c>
      <c r="F4528" t="s">
        <v>1243</v>
      </c>
      <c r="G4528" t="s">
        <v>1243</v>
      </c>
      <c r="H4528" t="s">
        <v>1610</v>
      </c>
      <c r="I4528" t="s">
        <v>1610</v>
      </c>
      <c r="J4528">
        <v>1</v>
      </c>
    </row>
    <row r="4529" spans="1:10" hidden="1">
      <c r="A4529" t="s">
        <v>570</v>
      </c>
      <c r="B4529">
        <v>1455</v>
      </c>
      <c r="C4529" t="s">
        <v>955</v>
      </c>
      <c r="D4529">
        <v>396</v>
      </c>
      <c r="E4529" t="s">
        <v>428</v>
      </c>
      <c r="F4529" t="s">
        <v>2311</v>
      </c>
      <c r="G4529" t="s">
        <v>2312</v>
      </c>
      <c r="H4529" t="s">
        <v>1331</v>
      </c>
      <c r="I4529" t="s">
        <v>1610</v>
      </c>
      <c r="J4529">
        <v>0.1636</v>
      </c>
    </row>
    <row r="4530" spans="1:10" hidden="1">
      <c r="A4530" t="s">
        <v>570</v>
      </c>
      <c r="B4530">
        <v>1455</v>
      </c>
      <c r="C4530" t="s">
        <v>955</v>
      </c>
      <c r="D4530">
        <v>396</v>
      </c>
      <c r="E4530" t="s">
        <v>428</v>
      </c>
      <c r="F4530" t="s">
        <v>2311</v>
      </c>
      <c r="G4530" t="s">
        <v>2313</v>
      </c>
      <c r="H4530" t="s">
        <v>1458</v>
      </c>
      <c r="I4530" t="s">
        <v>1610</v>
      </c>
      <c r="J4530">
        <v>0.2036</v>
      </c>
    </row>
    <row r="4531" spans="1:10" hidden="1">
      <c r="A4531" t="s">
        <v>570</v>
      </c>
      <c r="B4531">
        <v>1455</v>
      </c>
      <c r="C4531" t="s">
        <v>955</v>
      </c>
      <c r="D4531">
        <v>396</v>
      </c>
      <c r="E4531" t="s">
        <v>428</v>
      </c>
      <c r="F4531" t="s">
        <v>2311</v>
      </c>
      <c r="G4531" t="s">
        <v>2314</v>
      </c>
      <c r="H4531" t="s">
        <v>1360</v>
      </c>
      <c r="I4531" t="s">
        <v>1610</v>
      </c>
      <c r="J4531">
        <v>0.1527</v>
      </c>
    </row>
    <row r="4532" spans="1:10" hidden="1">
      <c r="A4532" t="s">
        <v>570</v>
      </c>
      <c r="B4532">
        <v>1455</v>
      </c>
      <c r="C4532" t="s">
        <v>955</v>
      </c>
      <c r="D4532">
        <v>396</v>
      </c>
      <c r="E4532" t="s">
        <v>428</v>
      </c>
      <c r="F4532" t="s">
        <v>2311</v>
      </c>
      <c r="G4532" t="s">
        <v>2315</v>
      </c>
      <c r="H4532" t="s">
        <v>1281</v>
      </c>
      <c r="I4532" t="s">
        <v>1610</v>
      </c>
      <c r="J4532">
        <v>0.14910000000000001</v>
      </c>
    </row>
    <row r="4533" spans="1:10" hidden="1">
      <c r="A4533" t="s">
        <v>570</v>
      </c>
      <c r="B4533">
        <v>1455</v>
      </c>
      <c r="C4533" t="s">
        <v>955</v>
      </c>
      <c r="D4533">
        <v>396</v>
      </c>
      <c r="E4533" t="s">
        <v>428</v>
      </c>
      <c r="F4533" t="s">
        <v>2311</v>
      </c>
      <c r="G4533" t="s">
        <v>2318</v>
      </c>
      <c r="H4533" t="s">
        <v>1377</v>
      </c>
      <c r="I4533" t="s">
        <v>1610</v>
      </c>
      <c r="J4533">
        <v>0.15640000000000001</v>
      </c>
    </row>
    <row r="4534" spans="1:10" hidden="1">
      <c r="A4534" t="s">
        <v>570</v>
      </c>
      <c r="B4534">
        <v>1455</v>
      </c>
      <c r="C4534" t="s">
        <v>955</v>
      </c>
      <c r="D4534">
        <v>396</v>
      </c>
      <c r="E4534" t="s">
        <v>428</v>
      </c>
      <c r="F4534" t="s">
        <v>2311</v>
      </c>
      <c r="G4534" t="s">
        <v>2319</v>
      </c>
      <c r="H4534" t="s">
        <v>1334</v>
      </c>
      <c r="I4534" t="s">
        <v>1610</v>
      </c>
      <c r="J4534">
        <v>0.17449999999999999</v>
      </c>
    </row>
    <row r="4535" spans="1:10" hidden="1">
      <c r="A4535" t="s">
        <v>570</v>
      </c>
      <c r="B4535">
        <v>1455</v>
      </c>
      <c r="C4535" t="s">
        <v>955</v>
      </c>
      <c r="D4535">
        <v>396</v>
      </c>
      <c r="E4535" t="s">
        <v>428</v>
      </c>
      <c r="F4535" t="s">
        <v>2320</v>
      </c>
      <c r="G4535" t="s">
        <v>2321</v>
      </c>
      <c r="H4535" t="s">
        <v>1244</v>
      </c>
      <c r="I4535" t="s">
        <v>1610</v>
      </c>
      <c r="J4535">
        <v>0.1273</v>
      </c>
    </row>
    <row r="4536" spans="1:10" hidden="1">
      <c r="A4536" t="s">
        <v>570</v>
      </c>
      <c r="B4536">
        <v>1455</v>
      </c>
      <c r="C4536" t="s">
        <v>955</v>
      </c>
      <c r="D4536">
        <v>396</v>
      </c>
      <c r="E4536" t="s">
        <v>428</v>
      </c>
      <c r="F4536" t="s">
        <v>2320</v>
      </c>
      <c r="G4536" t="s">
        <v>2298</v>
      </c>
      <c r="H4536" t="s">
        <v>1334</v>
      </c>
      <c r="I4536" t="s">
        <v>1610</v>
      </c>
      <c r="J4536">
        <v>0.17449999999999999</v>
      </c>
    </row>
    <row r="4537" spans="1:10" hidden="1">
      <c r="A4537" t="s">
        <v>570</v>
      </c>
      <c r="B4537">
        <v>1455</v>
      </c>
      <c r="C4537" t="s">
        <v>955</v>
      </c>
      <c r="D4537">
        <v>396</v>
      </c>
      <c r="E4537" t="s">
        <v>428</v>
      </c>
      <c r="F4537" t="s">
        <v>2322</v>
      </c>
      <c r="G4537" t="s">
        <v>2323</v>
      </c>
      <c r="H4537" t="s">
        <v>2344</v>
      </c>
      <c r="I4537" t="s">
        <v>1610</v>
      </c>
      <c r="J4537">
        <v>7.3000000000000001E-3</v>
      </c>
    </row>
    <row r="4538" spans="1:10" hidden="1">
      <c r="A4538" t="s">
        <v>570</v>
      </c>
      <c r="B4538">
        <v>1455</v>
      </c>
      <c r="C4538" t="s">
        <v>955</v>
      </c>
      <c r="D4538">
        <v>396</v>
      </c>
      <c r="E4538" t="s">
        <v>428</v>
      </c>
      <c r="F4538" t="s">
        <v>2322</v>
      </c>
      <c r="G4538" t="s">
        <v>2325</v>
      </c>
      <c r="H4538" t="s">
        <v>2324</v>
      </c>
      <c r="I4538" t="s">
        <v>1610</v>
      </c>
      <c r="J4538">
        <v>3.5999999999999999E-3</v>
      </c>
    </row>
    <row r="4539" spans="1:10" hidden="1">
      <c r="A4539" t="s">
        <v>570</v>
      </c>
      <c r="B4539">
        <v>1455</v>
      </c>
      <c r="C4539" t="s">
        <v>955</v>
      </c>
      <c r="D4539">
        <v>396</v>
      </c>
      <c r="E4539" t="s">
        <v>428</v>
      </c>
      <c r="F4539" t="s">
        <v>2322</v>
      </c>
      <c r="G4539" t="s">
        <v>2326</v>
      </c>
      <c r="H4539" t="s">
        <v>2344</v>
      </c>
      <c r="I4539" t="s">
        <v>1610</v>
      </c>
      <c r="J4539">
        <v>7.3000000000000001E-3</v>
      </c>
    </row>
    <row r="4540" spans="1:10" hidden="1">
      <c r="A4540" t="s">
        <v>570</v>
      </c>
      <c r="B4540">
        <v>1455</v>
      </c>
      <c r="C4540" t="s">
        <v>955</v>
      </c>
      <c r="D4540">
        <v>396</v>
      </c>
      <c r="E4540" t="s">
        <v>428</v>
      </c>
      <c r="F4540" t="s">
        <v>2322</v>
      </c>
      <c r="G4540" t="s">
        <v>2327</v>
      </c>
      <c r="H4540" t="s">
        <v>1357</v>
      </c>
      <c r="I4540" t="s">
        <v>1610</v>
      </c>
      <c r="J4540">
        <v>4.36E-2</v>
      </c>
    </row>
    <row r="4541" spans="1:10" hidden="1">
      <c r="A4541" t="s">
        <v>570</v>
      </c>
      <c r="B4541">
        <v>1455</v>
      </c>
      <c r="C4541" t="s">
        <v>955</v>
      </c>
      <c r="D4541">
        <v>396</v>
      </c>
      <c r="E4541" t="s">
        <v>428</v>
      </c>
      <c r="F4541" t="s">
        <v>2322</v>
      </c>
      <c r="G4541" t="s">
        <v>2328</v>
      </c>
      <c r="H4541" t="s">
        <v>1335</v>
      </c>
      <c r="I4541" t="s">
        <v>1610</v>
      </c>
      <c r="J4541">
        <v>2.9100000000000001E-2</v>
      </c>
    </row>
    <row r="4542" spans="1:10" hidden="1">
      <c r="A4542" t="s">
        <v>570</v>
      </c>
      <c r="B4542">
        <v>1455</v>
      </c>
      <c r="C4542" t="s">
        <v>955</v>
      </c>
      <c r="D4542">
        <v>396</v>
      </c>
      <c r="E4542" t="s">
        <v>428</v>
      </c>
      <c r="F4542" t="s">
        <v>2322</v>
      </c>
      <c r="G4542" t="s">
        <v>2330</v>
      </c>
      <c r="H4542" t="s">
        <v>1438</v>
      </c>
      <c r="I4542" t="s">
        <v>1610</v>
      </c>
      <c r="J4542">
        <v>0.90910000000000002</v>
      </c>
    </row>
    <row r="4543" spans="1:10" hidden="1">
      <c r="A4543" t="s">
        <v>570</v>
      </c>
      <c r="B4543">
        <v>1455</v>
      </c>
      <c r="C4543" t="s">
        <v>955</v>
      </c>
      <c r="D4543">
        <v>396</v>
      </c>
      <c r="E4543" t="s">
        <v>428</v>
      </c>
      <c r="F4543" t="s">
        <v>2332</v>
      </c>
      <c r="G4543" t="s">
        <v>2333</v>
      </c>
      <c r="H4543" t="s">
        <v>1418</v>
      </c>
      <c r="I4543" t="s">
        <v>1610</v>
      </c>
      <c r="J4543">
        <v>0.47639999999999999</v>
      </c>
    </row>
    <row r="4544" spans="1:10" hidden="1">
      <c r="A4544" t="s">
        <v>570</v>
      </c>
      <c r="B4544">
        <v>1455</v>
      </c>
      <c r="C4544" t="s">
        <v>955</v>
      </c>
      <c r="D4544">
        <v>396</v>
      </c>
      <c r="E4544" t="s">
        <v>428</v>
      </c>
      <c r="F4544" t="s">
        <v>2332</v>
      </c>
      <c r="G4544" t="s">
        <v>2334</v>
      </c>
      <c r="H4544" t="s">
        <v>1571</v>
      </c>
      <c r="I4544" t="s">
        <v>1610</v>
      </c>
      <c r="J4544">
        <v>0.52359999999999995</v>
      </c>
    </row>
    <row r="4545" spans="1:10" hidden="1">
      <c r="A4545" t="s">
        <v>570</v>
      </c>
      <c r="B4545">
        <v>1455</v>
      </c>
      <c r="C4545" t="s">
        <v>955</v>
      </c>
      <c r="D4545">
        <v>511</v>
      </c>
      <c r="E4545" t="s">
        <v>247</v>
      </c>
      <c r="F4545" t="s">
        <v>1243</v>
      </c>
      <c r="G4545" t="s">
        <v>1243</v>
      </c>
      <c r="H4545" t="s">
        <v>1534</v>
      </c>
      <c r="I4545" t="s">
        <v>1534</v>
      </c>
      <c r="J4545">
        <v>1</v>
      </c>
    </row>
    <row r="4546" spans="1:10" hidden="1">
      <c r="A4546" t="s">
        <v>570</v>
      </c>
      <c r="B4546">
        <v>1455</v>
      </c>
      <c r="C4546" t="s">
        <v>955</v>
      </c>
      <c r="D4546">
        <v>511</v>
      </c>
      <c r="E4546" t="s">
        <v>247</v>
      </c>
      <c r="F4546" t="s">
        <v>2311</v>
      </c>
      <c r="G4546" t="s">
        <v>2343</v>
      </c>
      <c r="H4546" t="s">
        <v>2363</v>
      </c>
      <c r="I4546" t="s">
        <v>1534</v>
      </c>
      <c r="J4546">
        <v>0.22450000000000001</v>
      </c>
    </row>
    <row r="4547" spans="1:10" hidden="1">
      <c r="A4547" t="s">
        <v>570</v>
      </c>
      <c r="B4547">
        <v>1455</v>
      </c>
      <c r="C4547" t="s">
        <v>955</v>
      </c>
      <c r="D4547">
        <v>511</v>
      </c>
      <c r="E4547" t="s">
        <v>247</v>
      </c>
      <c r="F4547" t="s">
        <v>2311</v>
      </c>
      <c r="G4547" t="s">
        <v>1250</v>
      </c>
      <c r="H4547" t="s">
        <v>1579</v>
      </c>
      <c r="I4547" t="s">
        <v>1534</v>
      </c>
      <c r="J4547">
        <v>0.2581</v>
      </c>
    </row>
    <row r="4548" spans="1:10" hidden="1">
      <c r="A4548" t="s">
        <v>570</v>
      </c>
      <c r="B4548">
        <v>1455</v>
      </c>
      <c r="C4548" t="s">
        <v>955</v>
      </c>
      <c r="D4548">
        <v>511</v>
      </c>
      <c r="E4548" t="s">
        <v>247</v>
      </c>
      <c r="F4548" t="s">
        <v>2311</v>
      </c>
      <c r="G4548" t="s">
        <v>1401</v>
      </c>
      <c r="H4548" t="s">
        <v>1438</v>
      </c>
      <c r="I4548" t="s">
        <v>1534</v>
      </c>
      <c r="J4548">
        <v>0.27110000000000001</v>
      </c>
    </row>
    <row r="4549" spans="1:10" hidden="1">
      <c r="A4549" t="s">
        <v>570</v>
      </c>
      <c r="B4549">
        <v>1455</v>
      </c>
      <c r="C4549" t="s">
        <v>955</v>
      </c>
      <c r="D4549">
        <v>511</v>
      </c>
      <c r="E4549" t="s">
        <v>247</v>
      </c>
      <c r="F4549" t="s">
        <v>2311</v>
      </c>
      <c r="G4549" t="s">
        <v>1357</v>
      </c>
      <c r="H4549" t="s">
        <v>1532</v>
      </c>
      <c r="I4549" t="s">
        <v>1534</v>
      </c>
      <c r="J4549">
        <v>0.2462</v>
      </c>
    </row>
    <row r="4550" spans="1:10" hidden="1">
      <c r="A4550" t="s">
        <v>570</v>
      </c>
      <c r="B4550">
        <v>1455</v>
      </c>
      <c r="C4550" t="s">
        <v>955</v>
      </c>
      <c r="D4550">
        <v>511</v>
      </c>
      <c r="E4550" t="s">
        <v>247</v>
      </c>
      <c r="F4550" t="s">
        <v>2320</v>
      </c>
      <c r="G4550" t="s">
        <v>2321</v>
      </c>
      <c r="H4550" t="s">
        <v>1366</v>
      </c>
      <c r="I4550" t="s">
        <v>1534</v>
      </c>
      <c r="J4550">
        <v>0.11169999999999999</v>
      </c>
    </row>
    <row r="4551" spans="1:10" hidden="1">
      <c r="A4551" t="s">
        <v>570</v>
      </c>
      <c r="B4551">
        <v>1455</v>
      </c>
      <c r="C4551" t="s">
        <v>955</v>
      </c>
      <c r="D4551">
        <v>511</v>
      </c>
      <c r="E4551" t="s">
        <v>247</v>
      </c>
      <c r="F4551" t="s">
        <v>2320</v>
      </c>
      <c r="G4551" t="s">
        <v>2338</v>
      </c>
      <c r="H4551" t="s">
        <v>1401</v>
      </c>
      <c r="I4551" t="s">
        <v>1534</v>
      </c>
      <c r="J4551">
        <v>1.1900000000000001E-2</v>
      </c>
    </row>
    <row r="4552" spans="1:10" hidden="1">
      <c r="A4552" t="s">
        <v>570</v>
      </c>
      <c r="B4552">
        <v>1455</v>
      </c>
      <c r="C4552" t="s">
        <v>955</v>
      </c>
      <c r="D4552">
        <v>511</v>
      </c>
      <c r="E4552" t="s">
        <v>247</v>
      </c>
      <c r="F4552" t="s">
        <v>2320</v>
      </c>
      <c r="G4552" t="s">
        <v>2339</v>
      </c>
      <c r="H4552" t="s">
        <v>1520</v>
      </c>
      <c r="I4552" t="s">
        <v>1534</v>
      </c>
      <c r="J4552">
        <v>2.06E-2</v>
      </c>
    </row>
    <row r="4553" spans="1:10" hidden="1">
      <c r="A4553" t="s">
        <v>570</v>
      </c>
      <c r="B4553">
        <v>1455</v>
      </c>
      <c r="C4553" t="s">
        <v>955</v>
      </c>
      <c r="D4553">
        <v>511</v>
      </c>
      <c r="E4553" t="s">
        <v>247</v>
      </c>
      <c r="F4553" t="s">
        <v>2320</v>
      </c>
      <c r="G4553" t="s">
        <v>2298</v>
      </c>
      <c r="H4553" t="s">
        <v>1409</v>
      </c>
      <c r="I4553" t="s">
        <v>1534</v>
      </c>
      <c r="J4553">
        <v>0.1139</v>
      </c>
    </row>
    <row r="4554" spans="1:10" hidden="1">
      <c r="A4554" t="s">
        <v>570</v>
      </c>
      <c r="B4554">
        <v>1455</v>
      </c>
      <c r="C4554" t="s">
        <v>955</v>
      </c>
      <c r="D4554">
        <v>511</v>
      </c>
      <c r="E4554" t="s">
        <v>247</v>
      </c>
      <c r="F4554" t="s">
        <v>2322</v>
      </c>
      <c r="G4554" t="s">
        <v>2323</v>
      </c>
      <c r="H4554" t="s">
        <v>2344</v>
      </c>
      <c r="I4554" t="s">
        <v>1534</v>
      </c>
      <c r="J4554">
        <v>2.2000000000000001E-3</v>
      </c>
    </row>
    <row r="4555" spans="1:10" hidden="1">
      <c r="A4555" t="s">
        <v>570</v>
      </c>
      <c r="B4555">
        <v>1455</v>
      </c>
      <c r="C4555" t="s">
        <v>955</v>
      </c>
      <c r="D4555">
        <v>511</v>
      </c>
      <c r="E4555" t="s">
        <v>247</v>
      </c>
      <c r="F4555" t="s">
        <v>2322</v>
      </c>
      <c r="G4555" t="s">
        <v>2325</v>
      </c>
      <c r="H4555" t="s">
        <v>1417</v>
      </c>
      <c r="I4555" t="s">
        <v>1534</v>
      </c>
      <c r="J4555">
        <v>2.2800000000000001E-2</v>
      </c>
    </row>
    <row r="4556" spans="1:10" hidden="1">
      <c r="A4556" t="s">
        <v>570</v>
      </c>
      <c r="B4556">
        <v>1455</v>
      </c>
      <c r="C4556" t="s">
        <v>955</v>
      </c>
      <c r="D4556">
        <v>511</v>
      </c>
      <c r="E4556" t="s">
        <v>247</v>
      </c>
      <c r="F4556" t="s">
        <v>2322</v>
      </c>
      <c r="G4556" t="s">
        <v>2326</v>
      </c>
      <c r="H4556" t="s">
        <v>1304</v>
      </c>
      <c r="I4556" t="s">
        <v>1534</v>
      </c>
      <c r="J4556">
        <v>3.2500000000000001E-2</v>
      </c>
    </row>
    <row r="4557" spans="1:10" hidden="1">
      <c r="A4557" t="s">
        <v>570</v>
      </c>
      <c r="B4557">
        <v>1455</v>
      </c>
      <c r="C4557" t="s">
        <v>955</v>
      </c>
      <c r="D4557">
        <v>511</v>
      </c>
      <c r="E4557" t="s">
        <v>247</v>
      </c>
      <c r="F4557" t="s">
        <v>2322</v>
      </c>
      <c r="G4557" t="s">
        <v>2327</v>
      </c>
      <c r="H4557" t="s">
        <v>1410</v>
      </c>
      <c r="I4557" t="s">
        <v>1534</v>
      </c>
      <c r="J4557">
        <v>3.4700000000000002E-2</v>
      </c>
    </row>
    <row r="4558" spans="1:10" hidden="1">
      <c r="A4558" t="s">
        <v>570</v>
      </c>
      <c r="B4558">
        <v>1455</v>
      </c>
      <c r="C4558" t="s">
        <v>955</v>
      </c>
      <c r="D4558">
        <v>511</v>
      </c>
      <c r="E4558" t="s">
        <v>247</v>
      </c>
      <c r="F4558" t="s">
        <v>2322</v>
      </c>
      <c r="G4558" t="s">
        <v>2328</v>
      </c>
      <c r="H4558" t="s">
        <v>1410</v>
      </c>
      <c r="I4558" t="s">
        <v>1534</v>
      </c>
      <c r="J4558">
        <v>3.4700000000000002E-2</v>
      </c>
    </row>
    <row r="4559" spans="1:10" hidden="1">
      <c r="A4559" t="s">
        <v>570</v>
      </c>
      <c r="B4559">
        <v>1455</v>
      </c>
      <c r="C4559" t="s">
        <v>955</v>
      </c>
      <c r="D4559">
        <v>511</v>
      </c>
      <c r="E4559" t="s">
        <v>247</v>
      </c>
      <c r="F4559" t="s">
        <v>2322</v>
      </c>
      <c r="G4559" t="s">
        <v>2330</v>
      </c>
      <c r="H4559" t="s">
        <v>2481</v>
      </c>
      <c r="I4559" t="s">
        <v>1534</v>
      </c>
      <c r="J4559">
        <v>0.87309999999999999</v>
      </c>
    </row>
    <row r="4560" spans="1:10" hidden="1">
      <c r="A4560" t="s">
        <v>570</v>
      </c>
      <c r="B4560">
        <v>1455</v>
      </c>
      <c r="C4560" t="s">
        <v>955</v>
      </c>
      <c r="D4560">
        <v>511</v>
      </c>
      <c r="E4560" t="s">
        <v>247</v>
      </c>
      <c r="F4560" t="s">
        <v>2332</v>
      </c>
      <c r="G4560" t="s">
        <v>2333</v>
      </c>
      <c r="H4560" t="s">
        <v>1451</v>
      </c>
      <c r="I4560" t="s">
        <v>1534</v>
      </c>
      <c r="J4560">
        <v>0.50980000000000003</v>
      </c>
    </row>
    <row r="4561" spans="1:10" hidden="1">
      <c r="A4561" t="s">
        <v>570</v>
      </c>
      <c r="B4561">
        <v>1455</v>
      </c>
      <c r="C4561" t="s">
        <v>955</v>
      </c>
      <c r="D4561">
        <v>511</v>
      </c>
      <c r="E4561" t="s">
        <v>247</v>
      </c>
      <c r="F4561" t="s">
        <v>2332</v>
      </c>
      <c r="G4561" t="s">
        <v>2334</v>
      </c>
      <c r="H4561" t="s">
        <v>2492</v>
      </c>
      <c r="I4561" t="s">
        <v>1534</v>
      </c>
      <c r="J4561">
        <v>0.49020000000000002</v>
      </c>
    </row>
    <row r="4562" spans="1:10" hidden="1">
      <c r="A4562" t="s">
        <v>570</v>
      </c>
      <c r="B4562">
        <v>1455</v>
      </c>
      <c r="C4562" t="s">
        <v>955</v>
      </c>
      <c r="D4562">
        <v>513</v>
      </c>
      <c r="E4562" t="s">
        <v>470</v>
      </c>
      <c r="F4562" t="s">
        <v>1243</v>
      </c>
      <c r="G4562" t="s">
        <v>1243</v>
      </c>
      <c r="H4562" t="s">
        <v>1535</v>
      </c>
      <c r="I4562" t="s">
        <v>1535</v>
      </c>
      <c r="J4562">
        <v>1</v>
      </c>
    </row>
    <row r="4563" spans="1:10" hidden="1">
      <c r="A4563" t="s">
        <v>570</v>
      </c>
      <c r="B4563">
        <v>1455</v>
      </c>
      <c r="C4563" t="s">
        <v>955</v>
      </c>
      <c r="D4563">
        <v>513</v>
      </c>
      <c r="E4563" t="s">
        <v>470</v>
      </c>
      <c r="F4563" t="s">
        <v>2311</v>
      </c>
      <c r="G4563" t="s">
        <v>2317</v>
      </c>
      <c r="H4563" t="s">
        <v>1608</v>
      </c>
      <c r="I4563" t="s">
        <v>1535</v>
      </c>
      <c r="J4563">
        <v>0.31519999999999998</v>
      </c>
    </row>
    <row r="4564" spans="1:10" hidden="1">
      <c r="A4564" t="s">
        <v>570</v>
      </c>
      <c r="B4564">
        <v>1455</v>
      </c>
      <c r="C4564" t="s">
        <v>955</v>
      </c>
      <c r="D4564">
        <v>513</v>
      </c>
      <c r="E4564" t="s">
        <v>470</v>
      </c>
      <c r="F4564" t="s">
        <v>2311</v>
      </c>
      <c r="G4564" t="s">
        <v>2336</v>
      </c>
      <c r="H4564" t="s">
        <v>1368</v>
      </c>
      <c r="I4564" t="s">
        <v>1535</v>
      </c>
      <c r="J4564">
        <v>0.32429999999999998</v>
      </c>
    </row>
    <row r="4565" spans="1:10" hidden="1">
      <c r="A4565" t="s">
        <v>570</v>
      </c>
      <c r="B4565">
        <v>1455</v>
      </c>
      <c r="C4565" t="s">
        <v>955</v>
      </c>
      <c r="D4565">
        <v>513</v>
      </c>
      <c r="E4565" t="s">
        <v>470</v>
      </c>
      <c r="F4565" t="s">
        <v>2311</v>
      </c>
      <c r="G4565" t="s">
        <v>2337</v>
      </c>
      <c r="H4565" t="s">
        <v>1605</v>
      </c>
      <c r="I4565" t="s">
        <v>1535</v>
      </c>
      <c r="J4565">
        <v>0.36049999999999999</v>
      </c>
    </row>
    <row r="4566" spans="1:10" hidden="1">
      <c r="A4566" t="s">
        <v>570</v>
      </c>
      <c r="B4566">
        <v>1455</v>
      </c>
      <c r="C4566" t="s">
        <v>955</v>
      </c>
      <c r="D4566">
        <v>513</v>
      </c>
      <c r="E4566" t="s">
        <v>470</v>
      </c>
      <c r="F4566" t="s">
        <v>2320</v>
      </c>
      <c r="G4566" t="s">
        <v>2321</v>
      </c>
      <c r="H4566" t="s">
        <v>1306</v>
      </c>
      <c r="I4566" t="s">
        <v>1535</v>
      </c>
      <c r="J4566">
        <v>0.11409999999999999</v>
      </c>
    </row>
    <row r="4567" spans="1:10" hidden="1">
      <c r="A4567" t="s">
        <v>570</v>
      </c>
      <c r="B4567">
        <v>1455</v>
      </c>
      <c r="C4567" t="s">
        <v>955</v>
      </c>
      <c r="D4567">
        <v>513</v>
      </c>
      <c r="E4567" t="s">
        <v>470</v>
      </c>
      <c r="F4567" t="s">
        <v>2320</v>
      </c>
      <c r="G4567" t="s">
        <v>2339</v>
      </c>
      <c r="H4567" t="s">
        <v>1298</v>
      </c>
      <c r="I4567" t="s">
        <v>1535</v>
      </c>
      <c r="J4567">
        <v>2.7199999999999998E-2</v>
      </c>
    </row>
    <row r="4568" spans="1:10" hidden="1">
      <c r="A4568" t="s">
        <v>570</v>
      </c>
      <c r="B4568">
        <v>1455</v>
      </c>
      <c r="C4568" t="s">
        <v>955</v>
      </c>
      <c r="D4568">
        <v>513</v>
      </c>
      <c r="E4568" t="s">
        <v>470</v>
      </c>
      <c r="F4568" t="s">
        <v>2320</v>
      </c>
      <c r="G4568" t="s">
        <v>2298</v>
      </c>
      <c r="H4568" t="s">
        <v>1353</v>
      </c>
      <c r="I4568" t="s">
        <v>1535</v>
      </c>
      <c r="J4568">
        <v>0.16300000000000001</v>
      </c>
    </row>
    <row r="4569" spans="1:10" hidden="1">
      <c r="A4569" t="s">
        <v>570</v>
      </c>
      <c r="B4569">
        <v>1455</v>
      </c>
      <c r="C4569" t="s">
        <v>955</v>
      </c>
      <c r="D4569">
        <v>513</v>
      </c>
      <c r="E4569" t="s">
        <v>470</v>
      </c>
      <c r="F4569" t="s">
        <v>2322</v>
      </c>
      <c r="G4569" t="s">
        <v>2323</v>
      </c>
      <c r="H4569" t="s">
        <v>2344</v>
      </c>
      <c r="I4569" t="s">
        <v>1535</v>
      </c>
      <c r="J4569">
        <v>3.5999999999999999E-3</v>
      </c>
    </row>
    <row r="4570" spans="1:10" hidden="1">
      <c r="A4570" t="s">
        <v>570</v>
      </c>
      <c r="B4570">
        <v>1455</v>
      </c>
      <c r="C4570" t="s">
        <v>955</v>
      </c>
      <c r="D4570">
        <v>513</v>
      </c>
      <c r="E4570" t="s">
        <v>470</v>
      </c>
      <c r="F4570" t="s">
        <v>2322</v>
      </c>
      <c r="G4570" t="s">
        <v>2325</v>
      </c>
      <c r="H4570" t="s">
        <v>1352</v>
      </c>
      <c r="I4570" t="s">
        <v>1535</v>
      </c>
      <c r="J4570">
        <v>1.2699999999999999E-2</v>
      </c>
    </row>
    <row r="4571" spans="1:10" hidden="1">
      <c r="A4571" t="s">
        <v>570</v>
      </c>
      <c r="B4571">
        <v>1455</v>
      </c>
      <c r="C4571" t="s">
        <v>955</v>
      </c>
      <c r="D4571">
        <v>513</v>
      </c>
      <c r="E4571" t="s">
        <v>470</v>
      </c>
      <c r="F4571" t="s">
        <v>2322</v>
      </c>
      <c r="G4571" t="s">
        <v>2326</v>
      </c>
      <c r="H4571" t="s">
        <v>1520</v>
      </c>
      <c r="I4571" t="s">
        <v>1535</v>
      </c>
      <c r="J4571">
        <v>3.44E-2</v>
      </c>
    </row>
    <row r="4572" spans="1:10" hidden="1">
      <c r="A4572" t="s">
        <v>570</v>
      </c>
      <c r="B4572">
        <v>1455</v>
      </c>
      <c r="C4572" t="s">
        <v>955</v>
      </c>
      <c r="D4572">
        <v>513</v>
      </c>
      <c r="E4572" t="s">
        <v>470</v>
      </c>
      <c r="F4572" t="s">
        <v>2322</v>
      </c>
      <c r="G4572" t="s">
        <v>2327</v>
      </c>
      <c r="H4572" t="s">
        <v>1520</v>
      </c>
      <c r="I4572" t="s">
        <v>1535</v>
      </c>
      <c r="J4572">
        <v>3.44E-2</v>
      </c>
    </row>
    <row r="4573" spans="1:10" hidden="1">
      <c r="A4573" t="s">
        <v>570</v>
      </c>
      <c r="B4573">
        <v>1455</v>
      </c>
      <c r="C4573" t="s">
        <v>955</v>
      </c>
      <c r="D4573">
        <v>513</v>
      </c>
      <c r="E4573" t="s">
        <v>470</v>
      </c>
      <c r="F4573" t="s">
        <v>2322</v>
      </c>
      <c r="G4573" t="s">
        <v>2328</v>
      </c>
      <c r="H4573" t="s">
        <v>1304</v>
      </c>
      <c r="I4573" t="s">
        <v>1535</v>
      </c>
      <c r="J4573">
        <v>5.4300000000000001E-2</v>
      </c>
    </row>
    <row r="4574" spans="1:10" hidden="1">
      <c r="A4574" t="s">
        <v>570</v>
      </c>
      <c r="B4574">
        <v>1455</v>
      </c>
      <c r="C4574" t="s">
        <v>955</v>
      </c>
      <c r="D4574">
        <v>513</v>
      </c>
      <c r="E4574" t="s">
        <v>470</v>
      </c>
      <c r="F4574" t="s">
        <v>2322</v>
      </c>
      <c r="G4574" t="s">
        <v>2330</v>
      </c>
      <c r="H4574" t="s">
        <v>2474</v>
      </c>
      <c r="I4574" t="s">
        <v>1535</v>
      </c>
      <c r="J4574">
        <v>0.86050000000000004</v>
      </c>
    </row>
    <row r="4575" spans="1:10" hidden="1">
      <c r="A4575" t="s">
        <v>570</v>
      </c>
      <c r="B4575">
        <v>1455</v>
      </c>
      <c r="C4575" t="s">
        <v>955</v>
      </c>
      <c r="D4575">
        <v>513</v>
      </c>
      <c r="E4575" t="s">
        <v>470</v>
      </c>
      <c r="F4575" t="s">
        <v>2332</v>
      </c>
      <c r="G4575" t="s">
        <v>2333</v>
      </c>
      <c r="H4575" t="s">
        <v>1275</v>
      </c>
      <c r="I4575" t="s">
        <v>1535</v>
      </c>
      <c r="J4575">
        <v>0.4819</v>
      </c>
    </row>
    <row r="4576" spans="1:10" hidden="1">
      <c r="A4576" t="s">
        <v>570</v>
      </c>
      <c r="B4576">
        <v>1455</v>
      </c>
      <c r="C4576" t="s">
        <v>955</v>
      </c>
      <c r="D4576">
        <v>513</v>
      </c>
      <c r="E4576" t="s">
        <v>470</v>
      </c>
      <c r="F4576" t="s">
        <v>2332</v>
      </c>
      <c r="G4576" t="s">
        <v>2334</v>
      </c>
      <c r="H4576" t="s">
        <v>1567</v>
      </c>
      <c r="I4576" t="s">
        <v>1535</v>
      </c>
      <c r="J4576">
        <v>0.5181</v>
      </c>
    </row>
    <row r="4577" spans="1:10" hidden="1">
      <c r="A4577" t="s">
        <v>570</v>
      </c>
      <c r="B4577">
        <v>1455</v>
      </c>
      <c r="C4577" t="s">
        <v>955</v>
      </c>
      <c r="D4577">
        <v>514</v>
      </c>
      <c r="E4577" t="s">
        <v>562</v>
      </c>
      <c r="F4577" t="s">
        <v>1243</v>
      </c>
      <c r="G4577" t="s">
        <v>1243</v>
      </c>
      <c r="H4577" t="s">
        <v>1536</v>
      </c>
      <c r="I4577" t="s">
        <v>1536</v>
      </c>
      <c r="J4577">
        <v>1</v>
      </c>
    </row>
    <row r="4578" spans="1:10" hidden="1">
      <c r="A4578" t="s">
        <v>570</v>
      </c>
      <c r="B4578">
        <v>1455</v>
      </c>
      <c r="C4578" t="s">
        <v>955</v>
      </c>
      <c r="D4578">
        <v>514</v>
      </c>
      <c r="E4578" t="s">
        <v>562</v>
      </c>
      <c r="F4578" t="s">
        <v>2311</v>
      </c>
      <c r="G4578" t="s">
        <v>2312</v>
      </c>
      <c r="H4578" t="s">
        <v>1495</v>
      </c>
      <c r="I4578" t="s">
        <v>1536</v>
      </c>
      <c r="J4578">
        <v>0.23749999999999999</v>
      </c>
    </row>
    <row r="4579" spans="1:10" hidden="1">
      <c r="A4579" t="s">
        <v>570</v>
      </c>
      <c r="B4579">
        <v>1455</v>
      </c>
      <c r="C4579" t="s">
        <v>955</v>
      </c>
      <c r="D4579">
        <v>514</v>
      </c>
      <c r="E4579" t="s">
        <v>562</v>
      </c>
      <c r="F4579" t="s">
        <v>2311</v>
      </c>
      <c r="G4579" t="s">
        <v>2313</v>
      </c>
      <c r="H4579" t="s">
        <v>1329</v>
      </c>
      <c r="I4579" t="s">
        <v>1536</v>
      </c>
      <c r="J4579">
        <v>0.29580000000000001</v>
      </c>
    </row>
    <row r="4580" spans="1:10" hidden="1">
      <c r="A4580" t="s">
        <v>570</v>
      </c>
      <c r="B4580">
        <v>1455</v>
      </c>
      <c r="C4580" t="s">
        <v>955</v>
      </c>
      <c r="D4580">
        <v>514</v>
      </c>
      <c r="E4580" t="s">
        <v>562</v>
      </c>
      <c r="F4580" t="s">
        <v>2311</v>
      </c>
      <c r="G4580" t="s">
        <v>2314</v>
      </c>
      <c r="H4580" t="s">
        <v>1442</v>
      </c>
      <c r="I4580" t="s">
        <v>1536</v>
      </c>
      <c r="J4580">
        <v>0.22359999999999999</v>
      </c>
    </row>
    <row r="4581" spans="1:10" hidden="1">
      <c r="A4581" t="s">
        <v>570</v>
      </c>
      <c r="B4581">
        <v>1455</v>
      </c>
      <c r="C4581" t="s">
        <v>955</v>
      </c>
      <c r="D4581">
        <v>514</v>
      </c>
      <c r="E4581" t="s">
        <v>562</v>
      </c>
      <c r="F4581" t="s">
        <v>2311</v>
      </c>
      <c r="G4581" t="s">
        <v>2318</v>
      </c>
      <c r="H4581" t="s">
        <v>2441</v>
      </c>
      <c r="I4581" t="s">
        <v>1536</v>
      </c>
      <c r="J4581">
        <v>0.24310000000000001</v>
      </c>
    </row>
    <row r="4582" spans="1:10" hidden="1">
      <c r="A4582" t="s">
        <v>570</v>
      </c>
      <c r="B4582">
        <v>1455</v>
      </c>
      <c r="C4582" t="s">
        <v>955</v>
      </c>
      <c r="D4582">
        <v>514</v>
      </c>
      <c r="E4582" t="s">
        <v>562</v>
      </c>
      <c r="F4582" t="s">
        <v>2320</v>
      </c>
      <c r="G4582" t="s">
        <v>2321</v>
      </c>
      <c r="H4582" t="s">
        <v>1611</v>
      </c>
      <c r="I4582" t="s">
        <v>1536</v>
      </c>
      <c r="J4582">
        <v>0.12640000000000001</v>
      </c>
    </row>
    <row r="4583" spans="1:10" hidden="1">
      <c r="A4583" t="s">
        <v>570</v>
      </c>
      <c r="B4583">
        <v>1455</v>
      </c>
      <c r="C4583" t="s">
        <v>955</v>
      </c>
      <c r="D4583">
        <v>514</v>
      </c>
      <c r="E4583" t="s">
        <v>562</v>
      </c>
      <c r="F4583" t="s">
        <v>2320</v>
      </c>
      <c r="G4583" t="s">
        <v>2339</v>
      </c>
      <c r="H4583" t="s">
        <v>1257</v>
      </c>
      <c r="I4583" t="s">
        <v>1536</v>
      </c>
      <c r="J4583">
        <v>1.8100000000000002E-2</v>
      </c>
    </row>
    <row r="4584" spans="1:10" hidden="1">
      <c r="A4584" t="s">
        <v>570</v>
      </c>
      <c r="B4584">
        <v>1455</v>
      </c>
      <c r="C4584" t="s">
        <v>955</v>
      </c>
      <c r="D4584">
        <v>514</v>
      </c>
      <c r="E4584" t="s">
        <v>562</v>
      </c>
      <c r="F4584" t="s">
        <v>2320</v>
      </c>
      <c r="G4584" t="s">
        <v>2341</v>
      </c>
      <c r="H4584" t="s">
        <v>1252</v>
      </c>
      <c r="I4584" t="s">
        <v>1536</v>
      </c>
      <c r="J4584">
        <v>1.2500000000000001E-2</v>
      </c>
    </row>
    <row r="4585" spans="1:10" hidden="1">
      <c r="A4585" t="s">
        <v>570</v>
      </c>
      <c r="B4585">
        <v>1455</v>
      </c>
      <c r="C4585" t="s">
        <v>955</v>
      </c>
      <c r="D4585">
        <v>514</v>
      </c>
      <c r="E4585" t="s">
        <v>562</v>
      </c>
      <c r="F4585" t="s">
        <v>2320</v>
      </c>
      <c r="G4585" t="s">
        <v>2298</v>
      </c>
      <c r="H4585" t="s">
        <v>1641</v>
      </c>
      <c r="I4585" t="s">
        <v>1536</v>
      </c>
      <c r="J4585">
        <v>0.15690000000000001</v>
      </c>
    </row>
    <row r="4586" spans="1:10" hidden="1">
      <c r="A4586" t="s">
        <v>570</v>
      </c>
      <c r="B4586">
        <v>1455</v>
      </c>
      <c r="C4586" t="s">
        <v>955</v>
      </c>
      <c r="D4586">
        <v>514</v>
      </c>
      <c r="E4586" t="s">
        <v>562</v>
      </c>
      <c r="F4586" t="s">
        <v>2322</v>
      </c>
      <c r="G4586" t="s">
        <v>2323</v>
      </c>
      <c r="H4586" t="s">
        <v>2329</v>
      </c>
      <c r="I4586" t="s">
        <v>1536</v>
      </c>
      <c r="J4586">
        <v>4.1999999999999997E-3</v>
      </c>
    </row>
    <row r="4587" spans="1:10" hidden="1">
      <c r="A4587" t="s">
        <v>570</v>
      </c>
      <c r="B4587">
        <v>1455</v>
      </c>
      <c r="C4587" t="s">
        <v>955</v>
      </c>
      <c r="D4587">
        <v>514</v>
      </c>
      <c r="E4587" t="s">
        <v>562</v>
      </c>
      <c r="F4587" t="s">
        <v>2322</v>
      </c>
      <c r="G4587" t="s">
        <v>2325</v>
      </c>
      <c r="H4587" t="s">
        <v>2335</v>
      </c>
      <c r="I4587" t="s">
        <v>1536</v>
      </c>
      <c r="J4587">
        <v>5.5999999999999999E-3</v>
      </c>
    </row>
    <row r="4588" spans="1:10" hidden="1">
      <c r="A4588" t="s">
        <v>570</v>
      </c>
      <c r="B4588">
        <v>1455</v>
      </c>
      <c r="C4588" t="s">
        <v>955</v>
      </c>
      <c r="D4588">
        <v>514</v>
      </c>
      <c r="E4588" t="s">
        <v>562</v>
      </c>
      <c r="F4588" t="s">
        <v>2322</v>
      </c>
      <c r="G4588" t="s">
        <v>2326</v>
      </c>
      <c r="H4588" t="s">
        <v>1549</v>
      </c>
      <c r="I4588" t="s">
        <v>1536</v>
      </c>
      <c r="J4588">
        <v>3.1899999999999998E-2</v>
      </c>
    </row>
    <row r="4589" spans="1:10" hidden="1">
      <c r="A4589" t="s">
        <v>570</v>
      </c>
      <c r="B4589">
        <v>1455</v>
      </c>
      <c r="C4589" t="s">
        <v>955</v>
      </c>
      <c r="D4589">
        <v>514</v>
      </c>
      <c r="E4589" t="s">
        <v>562</v>
      </c>
      <c r="F4589" t="s">
        <v>2322</v>
      </c>
      <c r="G4589" t="s">
        <v>2327</v>
      </c>
      <c r="H4589" t="s">
        <v>1253</v>
      </c>
      <c r="I4589" t="s">
        <v>1536</v>
      </c>
      <c r="J4589">
        <v>4.0300000000000002E-2</v>
      </c>
    </row>
    <row r="4590" spans="1:10" hidden="1">
      <c r="A4590" t="s">
        <v>570</v>
      </c>
      <c r="B4590">
        <v>1455</v>
      </c>
      <c r="C4590" t="s">
        <v>955</v>
      </c>
      <c r="D4590">
        <v>514</v>
      </c>
      <c r="E4590" t="s">
        <v>562</v>
      </c>
      <c r="F4590" t="s">
        <v>2322</v>
      </c>
      <c r="G4590" t="s">
        <v>2328</v>
      </c>
      <c r="H4590" t="s">
        <v>1521</v>
      </c>
      <c r="I4590" t="s">
        <v>1536</v>
      </c>
      <c r="J4590">
        <v>4.7199999999999999E-2</v>
      </c>
    </row>
    <row r="4591" spans="1:10" hidden="1">
      <c r="A4591" t="s">
        <v>570</v>
      </c>
      <c r="B4591">
        <v>1455</v>
      </c>
      <c r="C4591" t="s">
        <v>955</v>
      </c>
      <c r="D4591">
        <v>514</v>
      </c>
      <c r="E4591" t="s">
        <v>562</v>
      </c>
      <c r="F4591" t="s">
        <v>2322</v>
      </c>
      <c r="G4591" t="s">
        <v>2330</v>
      </c>
      <c r="H4591" t="s">
        <v>1498</v>
      </c>
      <c r="I4591" t="s">
        <v>1536</v>
      </c>
      <c r="J4591">
        <v>0.87080000000000002</v>
      </c>
    </row>
    <row r="4592" spans="1:10" hidden="1">
      <c r="A4592" t="s">
        <v>570</v>
      </c>
      <c r="B4592">
        <v>1455</v>
      </c>
      <c r="C4592" t="s">
        <v>955</v>
      </c>
      <c r="D4592">
        <v>514</v>
      </c>
      <c r="E4592" t="s">
        <v>562</v>
      </c>
      <c r="F4592" t="s">
        <v>2332</v>
      </c>
      <c r="G4592" t="s">
        <v>2333</v>
      </c>
      <c r="H4592" t="s">
        <v>2491</v>
      </c>
      <c r="I4592" t="s">
        <v>1536</v>
      </c>
      <c r="J4592">
        <v>0.47220000000000001</v>
      </c>
    </row>
    <row r="4593" spans="1:10" hidden="1">
      <c r="A4593" t="s">
        <v>570</v>
      </c>
      <c r="B4593">
        <v>1455</v>
      </c>
      <c r="C4593" t="s">
        <v>955</v>
      </c>
      <c r="D4593">
        <v>514</v>
      </c>
      <c r="E4593" t="s">
        <v>562</v>
      </c>
      <c r="F4593" t="s">
        <v>2332</v>
      </c>
      <c r="G4593" t="s">
        <v>2334</v>
      </c>
      <c r="H4593" t="s">
        <v>1462</v>
      </c>
      <c r="I4593" t="s">
        <v>1536</v>
      </c>
      <c r="J4593">
        <v>0.52639999999999998</v>
      </c>
    </row>
    <row r="4594" spans="1:10" hidden="1">
      <c r="A4594" t="s">
        <v>570</v>
      </c>
      <c r="B4594">
        <v>1455</v>
      </c>
      <c r="C4594" t="s">
        <v>955</v>
      </c>
      <c r="D4594">
        <v>514</v>
      </c>
      <c r="E4594" t="s">
        <v>562</v>
      </c>
      <c r="F4594" t="s">
        <v>2332</v>
      </c>
      <c r="G4594" t="s">
        <v>2366</v>
      </c>
      <c r="H4594" t="s">
        <v>2324</v>
      </c>
      <c r="I4594" t="s">
        <v>1536</v>
      </c>
      <c r="J4594">
        <v>1.4E-3</v>
      </c>
    </row>
    <row r="4595" spans="1:10" hidden="1">
      <c r="A4595" t="s">
        <v>570</v>
      </c>
      <c r="B4595">
        <v>635</v>
      </c>
      <c r="C4595" t="s">
        <v>958</v>
      </c>
      <c r="D4595">
        <v>640</v>
      </c>
      <c r="E4595" t="s">
        <v>6</v>
      </c>
      <c r="F4595" t="s">
        <v>1243</v>
      </c>
      <c r="G4595" t="s">
        <v>1243</v>
      </c>
      <c r="H4595" t="s">
        <v>1474</v>
      </c>
      <c r="I4595" t="s">
        <v>1474</v>
      </c>
      <c r="J4595">
        <v>1</v>
      </c>
    </row>
    <row r="4596" spans="1:10" hidden="1">
      <c r="A4596" t="s">
        <v>570</v>
      </c>
      <c r="B4596">
        <v>635</v>
      </c>
      <c r="C4596" t="s">
        <v>958</v>
      </c>
      <c r="D4596">
        <v>640</v>
      </c>
      <c r="E4596" t="s">
        <v>6</v>
      </c>
      <c r="F4596" t="s">
        <v>2311</v>
      </c>
      <c r="G4596" t="s">
        <v>2314</v>
      </c>
      <c r="H4596" t="s">
        <v>1363</v>
      </c>
      <c r="I4596" t="s">
        <v>1474</v>
      </c>
      <c r="J4596">
        <v>0.35339999999999999</v>
      </c>
    </row>
    <row r="4597" spans="1:10" hidden="1">
      <c r="A4597" t="s">
        <v>570</v>
      </c>
      <c r="B4597">
        <v>635</v>
      </c>
      <c r="C4597" t="s">
        <v>958</v>
      </c>
      <c r="D4597">
        <v>640</v>
      </c>
      <c r="E4597" t="s">
        <v>6</v>
      </c>
      <c r="F4597" t="s">
        <v>2311</v>
      </c>
      <c r="G4597" t="s">
        <v>2315</v>
      </c>
      <c r="H4597" t="s">
        <v>1431</v>
      </c>
      <c r="I4597" t="s">
        <v>1474</v>
      </c>
      <c r="J4597">
        <v>0.4052</v>
      </c>
    </row>
    <row r="4598" spans="1:10" hidden="1">
      <c r="A4598" t="s">
        <v>570</v>
      </c>
      <c r="B4598">
        <v>635</v>
      </c>
      <c r="C4598" t="s">
        <v>958</v>
      </c>
      <c r="D4598">
        <v>640</v>
      </c>
      <c r="E4598" t="s">
        <v>6</v>
      </c>
      <c r="F4598" t="s">
        <v>2311</v>
      </c>
      <c r="G4598" t="s">
        <v>2319</v>
      </c>
      <c r="H4598" t="s">
        <v>1365</v>
      </c>
      <c r="I4598" t="s">
        <v>1474</v>
      </c>
      <c r="J4598">
        <v>0.2414</v>
      </c>
    </row>
    <row r="4599" spans="1:10" hidden="1">
      <c r="A4599" t="s">
        <v>570</v>
      </c>
      <c r="B4599">
        <v>635</v>
      </c>
      <c r="C4599" t="s">
        <v>958</v>
      </c>
      <c r="D4599">
        <v>640</v>
      </c>
      <c r="E4599" t="s">
        <v>6</v>
      </c>
      <c r="F4599" t="s">
        <v>2320</v>
      </c>
      <c r="G4599" t="s">
        <v>2321</v>
      </c>
      <c r="H4599" t="s">
        <v>1641</v>
      </c>
      <c r="I4599" t="s">
        <v>1474</v>
      </c>
      <c r="J4599">
        <v>0.32469999999999999</v>
      </c>
    </row>
    <row r="4600" spans="1:10" hidden="1">
      <c r="A4600" t="s">
        <v>570</v>
      </c>
      <c r="B4600">
        <v>635</v>
      </c>
      <c r="C4600" t="s">
        <v>958</v>
      </c>
      <c r="D4600">
        <v>640</v>
      </c>
      <c r="E4600" t="s">
        <v>6</v>
      </c>
      <c r="F4600" t="s">
        <v>2320</v>
      </c>
      <c r="G4600" t="s">
        <v>2340</v>
      </c>
      <c r="H4600" t="s">
        <v>1335</v>
      </c>
      <c r="I4600" t="s">
        <v>1474</v>
      </c>
      <c r="J4600">
        <v>2.3E-2</v>
      </c>
    </row>
    <row r="4601" spans="1:10" hidden="1">
      <c r="A4601" t="s">
        <v>570</v>
      </c>
      <c r="B4601">
        <v>635</v>
      </c>
      <c r="C4601" t="s">
        <v>958</v>
      </c>
      <c r="D4601">
        <v>640</v>
      </c>
      <c r="E4601" t="s">
        <v>6</v>
      </c>
      <c r="F4601" t="s">
        <v>2320</v>
      </c>
      <c r="G4601" t="s">
        <v>2341</v>
      </c>
      <c r="H4601" t="s">
        <v>1248</v>
      </c>
      <c r="I4601" t="s">
        <v>1474</v>
      </c>
      <c r="J4601">
        <v>1.72E-2</v>
      </c>
    </row>
    <row r="4602" spans="1:10" hidden="1">
      <c r="A4602" t="s">
        <v>570</v>
      </c>
      <c r="B4602">
        <v>635</v>
      </c>
      <c r="C4602" t="s">
        <v>958</v>
      </c>
      <c r="D4602">
        <v>640</v>
      </c>
      <c r="E4602" t="s">
        <v>6</v>
      </c>
      <c r="F4602" t="s">
        <v>2320</v>
      </c>
      <c r="G4602" t="s">
        <v>2298</v>
      </c>
      <c r="H4602" t="s">
        <v>1472</v>
      </c>
      <c r="I4602" t="s">
        <v>1474</v>
      </c>
      <c r="J4602">
        <v>0.26440000000000002</v>
      </c>
    </row>
    <row r="4603" spans="1:10" hidden="1">
      <c r="A4603" t="s">
        <v>570</v>
      </c>
      <c r="B4603">
        <v>635</v>
      </c>
      <c r="C4603" t="s">
        <v>958</v>
      </c>
      <c r="D4603">
        <v>640</v>
      </c>
      <c r="E4603" t="s">
        <v>6</v>
      </c>
      <c r="F4603" t="s">
        <v>2322</v>
      </c>
      <c r="G4603" t="s">
        <v>2323</v>
      </c>
      <c r="H4603" t="s">
        <v>2344</v>
      </c>
      <c r="I4603" t="s">
        <v>1474</v>
      </c>
      <c r="J4603">
        <v>5.7000000000000002E-3</v>
      </c>
    </row>
    <row r="4604" spans="1:10" hidden="1">
      <c r="A4604" t="s">
        <v>570</v>
      </c>
      <c r="B4604">
        <v>635</v>
      </c>
      <c r="C4604" t="s">
        <v>958</v>
      </c>
      <c r="D4604">
        <v>640</v>
      </c>
      <c r="E4604" t="s">
        <v>6</v>
      </c>
      <c r="F4604" t="s">
        <v>2322</v>
      </c>
      <c r="G4604" t="s">
        <v>2325</v>
      </c>
      <c r="H4604" t="s">
        <v>1312</v>
      </c>
      <c r="I4604" t="s">
        <v>1474</v>
      </c>
      <c r="J4604">
        <v>1.44E-2</v>
      </c>
    </row>
    <row r="4605" spans="1:10" hidden="1">
      <c r="A4605" t="s">
        <v>570</v>
      </c>
      <c r="B4605">
        <v>635</v>
      </c>
      <c r="C4605" t="s">
        <v>958</v>
      </c>
      <c r="D4605">
        <v>640</v>
      </c>
      <c r="E4605" t="s">
        <v>6</v>
      </c>
      <c r="F4605" t="s">
        <v>2322</v>
      </c>
      <c r="G4605" t="s">
        <v>2326</v>
      </c>
      <c r="H4605" t="s">
        <v>1401</v>
      </c>
      <c r="I4605" t="s">
        <v>1474</v>
      </c>
      <c r="J4605">
        <v>3.1600000000000003E-2</v>
      </c>
    </row>
    <row r="4606" spans="1:10" hidden="1">
      <c r="A4606" t="s">
        <v>570</v>
      </c>
      <c r="B4606">
        <v>635</v>
      </c>
      <c r="C4606" t="s">
        <v>958</v>
      </c>
      <c r="D4606">
        <v>640</v>
      </c>
      <c r="E4606" t="s">
        <v>6</v>
      </c>
      <c r="F4606" t="s">
        <v>2322</v>
      </c>
      <c r="G4606" t="s">
        <v>2327</v>
      </c>
      <c r="H4606" t="s">
        <v>1335</v>
      </c>
      <c r="I4606" t="s">
        <v>1474</v>
      </c>
      <c r="J4606">
        <v>2.3E-2</v>
      </c>
    </row>
    <row r="4607" spans="1:10" hidden="1">
      <c r="A4607" t="s">
        <v>570</v>
      </c>
      <c r="B4607">
        <v>635</v>
      </c>
      <c r="C4607" t="s">
        <v>958</v>
      </c>
      <c r="D4607">
        <v>640</v>
      </c>
      <c r="E4607" t="s">
        <v>6</v>
      </c>
      <c r="F4607" t="s">
        <v>2322</v>
      </c>
      <c r="G4607" t="s">
        <v>2328</v>
      </c>
      <c r="H4607" t="s">
        <v>1252</v>
      </c>
      <c r="I4607" t="s">
        <v>1474</v>
      </c>
      <c r="J4607">
        <v>2.5899999999999999E-2</v>
      </c>
    </row>
    <row r="4608" spans="1:10" hidden="1">
      <c r="A4608" t="s">
        <v>570</v>
      </c>
      <c r="B4608">
        <v>635</v>
      </c>
      <c r="C4608" t="s">
        <v>958</v>
      </c>
      <c r="D4608">
        <v>640</v>
      </c>
      <c r="E4608" t="s">
        <v>6</v>
      </c>
      <c r="F4608" t="s">
        <v>2322</v>
      </c>
      <c r="G4608" t="s">
        <v>2330</v>
      </c>
      <c r="H4608" t="s">
        <v>1278</v>
      </c>
      <c r="I4608" t="s">
        <v>1474</v>
      </c>
      <c r="J4608">
        <v>0.89939999999999998</v>
      </c>
    </row>
    <row r="4609" spans="1:10" hidden="1">
      <c r="A4609" t="s">
        <v>570</v>
      </c>
      <c r="B4609">
        <v>635</v>
      </c>
      <c r="C4609" t="s">
        <v>958</v>
      </c>
      <c r="D4609">
        <v>640</v>
      </c>
      <c r="E4609" t="s">
        <v>6</v>
      </c>
      <c r="F4609" t="s">
        <v>2332</v>
      </c>
      <c r="G4609" t="s">
        <v>2333</v>
      </c>
      <c r="H4609" t="s">
        <v>1481</v>
      </c>
      <c r="I4609" t="s">
        <v>1474</v>
      </c>
      <c r="J4609">
        <v>0.50570000000000004</v>
      </c>
    </row>
    <row r="4610" spans="1:10" hidden="1">
      <c r="A4610" t="s">
        <v>570</v>
      </c>
      <c r="B4610">
        <v>635</v>
      </c>
      <c r="C4610" t="s">
        <v>958</v>
      </c>
      <c r="D4610">
        <v>640</v>
      </c>
      <c r="E4610" t="s">
        <v>6</v>
      </c>
      <c r="F4610" t="s">
        <v>2332</v>
      </c>
      <c r="G4610" t="s">
        <v>2334</v>
      </c>
      <c r="H4610" t="s">
        <v>1332</v>
      </c>
      <c r="I4610" t="s">
        <v>1474</v>
      </c>
      <c r="J4610">
        <v>0.49430000000000002</v>
      </c>
    </row>
    <row r="4611" spans="1:10" hidden="1">
      <c r="A4611" t="s">
        <v>570</v>
      </c>
      <c r="B4611">
        <v>635</v>
      </c>
      <c r="C4611" t="s">
        <v>958</v>
      </c>
      <c r="D4611">
        <v>637</v>
      </c>
      <c r="E4611" t="s">
        <v>66</v>
      </c>
      <c r="F4611" t="s">
        <v>1243</v>
      </c>
      <c r="G4611" t="s">
        <v>1243</v>
      </c>
      <c r="H4611" t="s">
        <v>1537</v>
      </c>
      <c r="I4611" t="s">
        <v>1537</v>
      </c>
      <c r="J4611">
        <v>1</v>
      </c>
    </row>
    <row r="4612" spans="1:10" hidden="1">
      <c r="A4612" t="s">
        <v>570</v>
      </c>
      <c r="B4612">
        <v>635</v>
      </c>
      <c r="C4612" t="s">
        <v>958</v>
      </c>
      <c r="D4612">
        <v>637</v>
      </c>
      <c r="E4612" t="s">
        <v>66</v>
      </c>
      <c r="F4612" t="s">
        <v>2311</v>
      </c>
      <c r="G4612" t="s">
        <v>2343</v>
      </c>
      <c r="H4612" t="s">
        <v>1485</v>
      </c>
      <c r="I4612" t="s">
        <v>1537</v>
      </c>
      <c r="J4612">
        <v>0.24</v>
      </c>
    </row>
    <row r="4613" spans="1:10" hidden="1">
      <c r="A4613" t="s">
        <v>570</v>
      </c>
      <c r="B4613">
        <v>635</v>
      </c>
      <c r="C4613" t="s">
        <v>958</v>
      </c>
      <c r="D4613">
        <v>637</v>
      </c>
      <c r="E4613" t="s">
        <v>66</v>
      </c>
      <c r="F4613" t="s">
        <v>2311</v>
      </c>
      <c r="G4613" t="s">
        <v>1250</v>
      </c>
      <c r="H4613" t="s">
        <v>1359</v>
      </c>
      <c r="I4613" t="s">
        <v>1537</v>
      </c>
      <c r="J4613">
        <v>0.2417</v>
      </c>
    </row>
    <row r="4614" spans="1:10" hidden="1">
      <c r="A4614" t="s">
        <v>570</v>
      </c>
      <c r="B4614">
        <v>635</v>
      </c>
      <c r="C4614" t="s">
        <v>958</v>
      </c>
      <c r="D4614">
        <v>637</v>
      </c>
      <c r="E4614" t="s">
        <v>66</v>
      </c>
      <c r="F4614" t="s">
        <v>2311</v>
      </c>
      <c r="G4614" t="s">
        <v>1401</v>
      </c>
      <c r="H4614" t="s">
        <v>1259</v>
      </c>
      <c r="I4614" t="s">
        <v>1537</v>
      </c>
      <c r="J4614">
        <v>0.25569999999999998</v>
      </c>
    </row>
    <row r="4615" spans="1:10" hidden="1">
      <c r="A4615" t="s">
        <v>570</v>
      </c>
      <c r="B4615">
        <v>635</v>
      </c>
      <c r="C4615" t="s">
        <v>958</v>
      </c>
      <c r="D4615">
        <v>637</v>
      </c>
      <c r="E4615" t="s">
        <v>66</v>
      </c>
      <c r="F4615" t="s">
        <v>2311</v>
      </c>
      <c r="G4615" t="s">
        <v>1357</v>
      </c>
      <c r="H4615" t="s">
        <v>2400</v>
      </c>
      <c r="I4615" t="s">
        <v>1537</v>
      </c>
      <c r="J4615">
        <v>0.2626</v>
      </c>
    </row>
    <row r="4616" spans="1:10" hidden="1">
      <c r="A4616" t="s">
        <v>570</v>
      </c>
      <c r="B4616">
        <v>635</v>
      </c>
      <c r="C4616" t="s">
        <v>958</v>
      </c>
      <c r="D4616">
        <v>637</v>
      </c>
      <c r="E4616" t="s">
        <v>66</v>
      </c>
      <c r="F4616" t="s">
        <v>2320</v>
      </c>
      <c r="G4616" t="s">
        <v>2321</v>
      </c>
      <c r="H4616" t="s">
        <v>1337</v>
      </c>
      <c r="I4616" t="s">
        <v>1537</v>
      </c>
      <c r="J4616">
        <v>0.32869999999999999</v>
      </c>
    </row>
    <row r="4617" spans="1:10" hidden="1">
      <c r="A4617" t="s">
        <v>570</v>
      </c>
      <c r="B4617">
        <v>635</v>
      </c>
      <c r="C4617" t="s">
        <v>958</v>
      </c>
      <c r="D4617">
        <v>637</v>
      </c>
      <c r="E4617" t="s">
        <v>66</v>
      </c>
      <c r="F4617" t="s">
        <v>2320</v>
      </c>
      <c r="G4617" t="s">
        <v>2339</v>
      </c>
      <c r="H4617" t="s">
        <v>1250</v>
      </c>
      <c r="I4617" t="s">
        <v>1537</v>
      </c>
      <c r="J4617">
        <v>1.7399999999999999E-2</v>
      </c>
    </row>
    <row r="4618" spans="1:10" hidden="1">
      <c r="A4618" t="s">
        <v>570</v>
      </c>
      <c r="B4618">
        <v>635</v>
      </c>
      <c r="C4618" t="s">
        <v>958</v>
      </c>
      <c r="D4618">
        <v>637</v>
      </c>
      <c r="E4618" t="s">
        <v>66</v>
      </c>
      <c r="F4618" t="s">
        <v>2320</v>
      </c>
      <c r="G4618" t="s">
        <v>2298</v>
      </c>
      <c r="H4618" t="s">
        <v>1319</v>
      </c>
      <c r="I4618" t="s">
        <v>1537</v>
      </c>
      <c r="J4618">
        <v>0.1739</v>
      </c>
    </row>
    <row r="4619" spans="1:10" hidden="1">
      <c r="A4619" t="s">
        <v>570</v>
      </c>
      <c r="B4619">
        <v>635</v>
      </c>
      <c r="C4619" t="s">
        <v>958</v>
      </c>
      <c r="D4619">
        <v>637</v>
      </c>
      <c r="E4619" t="s">
        <v>66</v>
      </c>
      <c r="F4619" t="s">
        <v>2322</v>
      </c>
      <c r="G4619" t="s">
        <v>2325</v>
      </c>
      <c r="H4619" t="s">
        <v>1252</v>
      </c>
      <c r="I4619" t="s">
        <v>1537</v>
      </c>
      <c r="J4619">
        <v>1.5699999999999999E-2</v>
      </c>
    </row>
    <row r="4620" spans="1:10" hidden="1">
      <c r="A4620" t="s">
        <v>570</v>
      </c>
      <c r="B4620">
        <v>635</v>
      </c>
      <c r="C4620" t="s">
        <v>958</v>
      </c>
      <c r="D4620">
        <v>637</v>
      </c>
      <c r="E4620" t="s">
        <v>66</v>
      </c>
      <c r="F4620" t="s">
        <v>2322</v>
      </c>
      <c r="G4620" t="s">
        <v>2326</v>
      </c>
      <c r="H4620" t="s">
        <v>1250</v>
      </c>
      <c r="I4620" t="s">
        <v>1537</v>
      </c>
      <c r="J4620">
        <v>1.7399999999999999E-2</v>
      </c>
    </row>
    <row r="4621" spans="1:10" hidden="1">
      <c r="A4621" t="s">
        <v>570</v>
      </c>
      <c r="B4621">
        <v>635</v>
      </c>
      <c r="C4621" t="s">
        <v>958</v>
      </c>
      <c r="D4621">
        <v>637</v>
      </c>
      <c r="E4621" t="s">
        <v>66</v>
      </c>
      <c r="F4621" t="s">
        <v>2322</v>
      </c>
      <c r="G4621" t="s">
        <v>2327</v>
      </c>
      <c r="H4621" t="s">
        <v>1401</v>
      </c>
      <c r="I4621" t="s">
        <v>1537</v>
      </c>
      <c r="J4621">
        <v>1.9099999999999999E-2</v>
      </c>
    </row>
    <row r="4622" spans="1:10" hidden="1">
      <c r="A4622" t="s">
        <v>570</v>
      </c>
      <c r="B4622">
        <v>635</v>
      </c>
      <c r="C4622" t="s">
        <v>958</v>
      </c>
      <c r="D4622">
        <v>637</v>
      </c>
      <c r="E4622" t="s">
        <v>66</v>
      </c>
      <c r="F4622" t="s">
        <v>2322</v>
      </c>
      <c r="G4622" t="s">
        <v>2328</v>
      </c>
      <c r="H4622" t="s">
        <v>1541</v>
      </c>
      <c r="I4622" t="s">
        <v>1537</v>
      </c>
      <c r="J4622">
        <v>4.7E-2</v>
      </c>
    </row>
    <row r="4623" spans="1:10" hidden="1">
      <c r="A4623" t="s">
        <v>570</v>
      </c>
      <c r="B4623">
        <v>635</v>
      </c>
      <c r="C4623" t="s">
        <v>958</v>
      </c>
      <c r="D4623">
        <v>637</v>
      </c>
      <c r="E4623" t="s">
        <v>66</v>
      </c>
      <c r="F4623" t="s">
        <v>2322</v>
      </c>
      <c r="G4623" t="s">
        <v>2330</v>
      </c>
      <c r="H4623" t="s">
        <v>2493</v>
      </c>
      <c r="I4623" t="s">
        <v>1537</v>
      </c>
      <c r="J4623">
        <v>0.90090000000000003</v>
      </c>
    </row>
    <row r="4624" spans="1:10" hidden="1">
      <c r="A4624" t="s">
        <v>570</v>
      </c>
      <c r="B4624">
        <v>635</v>
      </c>
      <c r="C4624" t="s">
        <v>958</v>
      </c>
      <c r="D4624">
        <v>637</v>
      </c>
      <c r="E4624" t="s">
        <v>66</v>
      </c>
      <c r="F4624" t="s">
        <v>2332</v>
      </c>
      <c r="G4624" t="s">
        <v>2333</v>
      </c>
      <c r="H4624" t="s">
        <v>2355</v>
      </c>
      <c r="I4624" t="s">
        <v>1537</v>
      </c>
      <c r="J4624">
        <v>0.4748</v>
      </c>
    </row>
    <row r="4625" spans="1:10" hidden="1">
      <c r="A4625" t="s">
        <v>570</v>
      </c>
      <c r="B4625">
        <v>635</v>
      </c>
      <c r="C4625" t="s">
        <v>958</v>
      </c>
      <c r="D4625">
        <v>637</v>
      </c>
      <c r="E4625" t="s">
        <v>66</v>
      </c>
      <c r="F4625" t="s">
        <v>2332</v>
      </c>
      <c r="G4625" t="s">
        <v>2334</v>
      </c>
      <c r="H4625" t="s">
        <v>1326</v>
      </c>
      <c r="I4625" t="s">
        <v>1537</v>
      </c>
      <c r="J4625">
        <v>0.5252</v>
      </c>
    </row>
    <row r="4626" spans="1:10" hidden="1">
      <c r="A4626" t="s">
        <v>570</v>
      </c>
      <c r="B4626">
        <v>635</v>
      </c>
      <c r="C4626" t="s">
        <v>958</v>
      </c>
      <c r="D4626">
        <v>638</v>
      </c>
      <c r="E4626" t="s">
        <v>417</v>
      </c>
      <c r="F4626" t="s">
        <v>1243</v>
      </c>
      <c r="G4626" t="s">
        <v>1243</v>
      </c>
      <c r="H4626" t="s">
        <v>1393</v>
      </c>
      <c r="I4626" t="s">
        <v>1393</v>
      </c>
      <c r="J4626">
        <v>1</v>
      </c>
    </row>
    <row r="4627" spans="1:10" hidden="1">
      <c r="A4627" t="s">
        <v>570</v>
      </c>
      <c r="B4627">
        <v>635</v>
      </c>
      <c r="C4627" t="s">
        <v>958</v>
      </c>
      <c r="D4627">
        <v>638</v>
      </c>
      <c r="E4627" t="s">
        <v>417</v>
      </c>
      <c r="F4627" t="s">
        <v>2311</v>
      </c>
      <c r="G4627" t="s">
        <v>2316</v>
      </c>
      <c r="H4627" t="s">
        <v>1446</v>
      </c>
      <c r="I4627" t="s">
        <v>1393</v>
      </c>
      <c r="J4627">
        <v>0.27679999999999999</v>
      </c>
    </row>
    <row r="4628" spans="1:10" hidden="1">
      <c r="A4628" t="s">
        <v>570</v>
      </c>
      <c r="B4628">
        <v>635</v>
      </c>
      <c r="C4628" t="s">
        <v>958</v>
      </c>
      <c r="D4628">
        <v>638</v>
      </c>
      <c r="E4628" t="s">
        <v>417</v>
      </c>
      <c r="F4628" t="s">
        <v>2311</v>
      </c>
      <c r="G4628" t="s">
        <v>2317</v>
      </c>
      <c r="H4628" t="s">
        <v>1641</v>
      </c>
      <c r="I4628" t="s">
        <v>1393</v>
      </c>
      <c r="J4628">
        <v>0.2283</v>
      </c>
    </row>
    <row r="4629" spans="1:10" hidden="1">
      <c r="A4629" t="s">
        <v>570</v>
      </c>
      <c r="B4629">
        <v>635</v>
      </c>
      <c r="C4629" t="s">
        <v>958</v>
      </c>
      <c r="D4629">
        <v>638</v>
      </c>
      <c r="E4629" t="s">
        <v>417</v>
      </c>
      <c r="F4629" t="s">
        <v>2311</v>
      </c>
      <c r="G4629" t="s">
        <v>2336</v>
      </c>
      <c r="H4629" t="s">
        <v>2376</v>
      </c>
      <c r="I4629" t="s">
        <v>1393</v>
      </c>
      <c r="J4629">
        <v>0.2424</v>
      </c>
    </row>
    <row r="4630" spans="1:10" hidden="1">
      <c r="A4630" t="s">
        <v>570</v>
      </c>
      <c r="B4630">
        <v>635</v>
      </c>
      <c r="C4630" t="s">
        <v>958</v>
      </c>
      <c r="D4630">
        <v>638</v>
      </c>
      <c r="E4630" t="s">
        <v>417</v>
      </c>
      <c r="F4630" t="s">
        <v>2311</v>
      </c>
      <c r="G4630" t="s">
        <v>2337</v>
      </c>
      <c r="H4630" t="s">
        <v>1301</v>
      </c>
      <c r="I4630" t="s">
        <v>1393</v>
      </c>
      <c r="J4630">
        <v>0.2525</v>
      </c>
    </row>
    <row r="4631" spans="1:10" hidden="1">
      <c r="A4631" t="s">
        <v>570</v>
      </c>
      <c r="B4631">
        <v>635</v>
      </c>
      <c r="C4631" t="s">
        <v>958</v>
      </c>
      <c r="D4631">
        <v>638</v>
      </c>
      <c r="E4631" t="s">
        <v>417</v>
      </c>
      <c r="F4631" t="s">
        <v>2320</v>
      </c>
      <c r="G4631" t="s">
        <v>2321</v>
      </c>
      <c r="H4631" t="s">
        <v>1529</v>
      </c>
      <c r="I4631" t="s">
        <v>1393</v>
      </c>
      <c r="J4631">
        <v>0.31919999999999998</v>
      </c>
    </row>
    <row r="4632" spans="1:10" hidden="1">
      <c r="A4632" t="s">
        <v>570</v>
      </c>
      <c r="B4632">
        <v>635</v>
      </c>
      <c r="C4632" t="s">
        <v>958</v>
      </c>
      <c r="D4632">
        <v>638</v>
      </c>
      <c r="E4632" t="s">
        <v>417</v>
      </c>
      <c r="F4632" t="s">
        <v>2320</v>
      </c>
      <c r="G4632" t="s">
        <v>2339</v>
      </c>
      <c r="H4632" t="s">
        <v>1401</v>
      </c>
      <c r="I4632" t="s">
        <v>1393</v>
      </c>
      <c r="J4632">
        <v>2.2200000000000001E-2</v>
      </c>
    </row>
    <row r="4633" spans="1:10" hidden="1">
      <c r="A4633" t="s">
        <v>570</v>
      </c>
      <c r="B4633">
        <v>635</v>
      </c>
      <c r="C4633" t="s">
        <v>958</v>
      </c>
      <c r="D4633">
        <v>638</v>
      </c>
      <c r="E4633" t="s">
        <v>417</v>
      </c>
      <c r="F4633" t="s">
        <v>2320</v>
      </c>
      <c r="G4633" t="s">
        <v>2340</v>
      </c>
      <c r="H4633" t="s">
        <v>1252</v>
      </c>
      <c r="I4633" t="s">
        <v>1393</v>
      </c>
      <c r="J4633">
        <v>1.8200000000000001E-2</v>
      </c>
    </row>
    <row r="4634" spans="1:10" hidden="1">
      <c r="A4634" t="s">
        <v>570</v>
      </c>
      <c r="B4634">
        <v>635</v>
      </c>
      <c r="C4634" t="s">
        <v>958</v>
      </c>
      <c r="D4634">
        <v>638</v>
      </c>
      <c r="E4634" t="s">
        <v>417</v>
      </c>
      <c r="F4634" t="s">
        <v>2320</v>
      </c>
      <c r="G4634" t="s">
        <v>2298</v>
      </c>
      <c r="H4634" t="s">
        <v>1611</v>
      </c>
      <c r="I4634" t="s">
        <v>1393</v>
      </c>
      <c r="J4634">
        <v>0.18379999999999999</v>
      </c>
    </row>
    <row r="4635" spans="1:10" hidden="1">
      <c r="A4635" t="s">
        <v>570</v>
      </c>
      <c r="B4635">
        <v>635</v>
      </c>
      <c r="C4635" t="s">
        <v>958</v>
      </c>
      <c r="D4635">
        <v>638</v>
      </c>
      <c r="E4635" t="s">
        <v>417</v>
      </c>
      <c r="F4635" t="s">
        <v>2322</v>
      </c>
      <c r="G4635" t="s">
        <v>2325</v>
      </c>
      <c r="H4635" t="s">
        <v>2324</v>
      </c>
      <c r="I4635" t="s">
        <v>1393</v>
      </c>
      <c r="J4635">
        <v>2E-3</v>
      </c>
    </row>
    <row r="4636" spans="1:10" hidden="1">
      <c r="A4636" t="s">
        <v>570</v>
      </c>
      <c r="B4636">
        <v>635</v>
      </c>
      <c r="C4636" t="s">
        <v>958</v>
      </c>
      <c r="D4636">
        <v>638</v>
      </c>
      <c r="E4636" t="s">
        <v>417</v>
      </c>
      <c r="F4636" t="s">
        <v>2322</v>
      </c>
      <c r="G4636" t="s">
        <v>2326</v>
      </c>
      <c r="H4636" t="s">
        <v>1335</v>
      </c>
      <c r="I4636" t="s">
        <v>1393</v>
      </c>
      <c r="J4636">
        <v>1.6199999999999999E-2</v>
      </c>
    </row>
    <row r="4637" spans="1:10" hidden="1">
      <c r="A4637" t="s">
        <v>570</v>
      </c>
      <c r="B4637">
        <v>635</v>
      </c>
      <c r="C4637" t="s">
        <v>958</v>
      </c>
      <c r="D4637">
        <v>638</v>
      </c>
      <c r="E4637" t="s">
        <v>417</v>
      </c>
      <c r="F4637" t="s">
        <v>2322</v>
      </c>
      <c r="G4637" t="s">
        <v>2327</v>
      </c>
      <c r="H4637" t="s">
        <v>1401</v>
      </c>
      <c r="I4637" t="s">
        <v>1393</v>
      </c>
      <c r="J4637">
        <v>2.2200000000000001E-2</v>
      </c>
    </row>
    <row r="4638" spans="1:10" hidden="1">
      <c r="A4638" t="s">
        <v>570</v>
      </c>
      <c r="B4638">
        <v>635</v>
      </c>
      <c r="C4638" t="s">
        <v>958</v>
      </c>
      <c r="D4638">
        <v>638</v>
      </c>
      <c r="E4638" t="s">
        <v>417</v>
      </c>
      <c r="F4638" t="s">
        <v>2322</v>
      </c>
      <c r="G4638" t="s">
        <v>2328</v>
      </c>
      <c r="H4638" t="s">
        <v>1520</v>
      </c>
      <c r="I4638" t="s">
        <v>1393</v>
      </c>
      <c r="J4638">
        <v>3.8399999999999997E-2</v>
      </c>
    </row>
    <row r="4639" spans="1:10" hidden="1">
      <c r="A4639" t="s">
        <v>570</v>
      </c>
      <c r="B4639">
        <v>635</v>
      </c>
      <c r="C4639" t="s">
        <v>958</v>
      </c>
      <c r="D4639">
        <v>638</v>
      </c>
      <c r="E4639" t="s">
        <v>417</v>
      </c>
      <c r="F4639" t="s">
        <v>2322</v>
      </c>
      <c r="G4639" t="s">
        <v>2330</v>
      </c>
      <c r="H4639" t="s">
        <v>2393</v>
      </c>
      <c r="I4639" t="s">
        <v>1393</v>
      </c>
      <c r="J4639">
        <v>0.92120000000000002</v>
      </c>
    </row>
    <row r="4640" spans="1:10" hidden="1">
      <c r="A4640" t="s">
        <v>570</v>
      </c>
      <c r="B4640">
        <v>635</v>
      </c>
      <c r="C4640" t="s">
        <v>958</v>
      </c>
      <c r="D4640">
        <v>638</v>
      </c>
      <c r="E4640" t="s">
        <v>417</v>
      </c>
      <c r="F4640" t="s">
        <v>2332</v>
      </c>
      <c r="G4640" t="s">
        <v>2333</v>
      </c>
      <c r="H4640" t="s">
        <v>1616</v>
      </c>
      <c r="I4640" t="s">
        <v>1393</v>
      </c>
      <c r="J4640">
        <v>0.44650000000000001</v>
      </c>
    </row>
    <row r="4641" spans="1:10" hidden="1">
      <c r="A4641" t="s">
        <v>570</v>
      </c>
      <c r="B4641">
        <v>635</v>
      </c>
      <c r="C4641" t="s">
        <v>958</v>
      </c>
      <c r="D4641">
        <v>638</v>
      </c>
      <c r="E4641" t="s">
        <v>417</v>
      </c>
      <c r="F4641" t="s">
        <v>2332</v>
      </c>
      <c r="G4641" t="s">
        <v>2334</v>
      </c>
      <c r="H4641" t="s">
        <v>2466</v>
      </c>
      <c r="I4641" t="s">
        <v>1393</v>
      </c>
      <c r="J4641">
        <v>0.55349999999999999</v>
      </c>
    </row>
    <row r="4642" spans="1:10" hidden="1">
      <c r="A4642" t="s">
        <v>570</v>
      </c>
      <c r="B4642">
        <v>635</v>
      </c>
      <c r="C4642" t="s">
        <v>958</v>
      </c>
      <c r="D4642">
        <v>639</v>
      </c>
      <c r="E4642" t="s">
        <v>487</v>
      </c>
      <c r="F4642" t="s">
        <v>1243</v>
      </c>
      <c r="G4642" t="s">
        <v>1243</v>
      </c>
      <c r="H4642" t="s">
        <v>1362</v>
      </c>
      <c r="I4642" t="s">
        <v>1362</v>
      </c>
      <c r="J4642">
        <v>1</v>
      </c>
    </row>
    <row r="4643" spans="1:10" hidden="1">
      <c r="A4643" t="s">
        <v>570</v>
      </c>
      <c r="B4643">
        <v>635</v>
      </c>
      <c r="C4643" t="s">
        <v>958</v>
      </c>
      <c r="D4643">
        <v>639</v>
      </c>
      <c r="E4643" t="s">
        <v>487</v>
      </c>
      <c r="F4643" t="s">
        <v>2311</v>
      </c>
      <c r="G4643" t="s">
        <v>2312</v>
      </c>
      <c r="H4643" t="s">
        <v>1379</v>
      </c>
      <c r="I4643" t="s">
        <v>1362</v>
      </c>
      <c r="J4643">
        <v>0.32619999999999999</v>
      </c>
    </row>
    <row r="4644" spans="1:10" hidden="1">
      <c r="A4644" t="s">
        <v>570</v>
      </c>
      <c r="B4644">
        <v>635</v>
      </c>
      <c r="C4644" t="s">
        <v>958</v>
      </c>
      <c r="D4644">
        <v>639</v>
      </c>
      <c r="E4644" t="s">
        <v>487</v>
      </c>
      <c r="F4644" t="s">
        <v>2311</v>
      </c>
      <c r="G4644" t="s">
        <v>2313</v>
      </c>
      <c r="H4644" t="s">
        <v>1285</v>
      </c>
      <c r="I4644" t="s">
        <v>1362</v>
      </c>
      <c r="J4644">
        <v>0.36359999999999998</v>
      </c>
    </row>
    <row r="4645" spans="1:10" hidden="1">
      <c r="A4645" t="s">
        <v>570</v>
      </c>
      <c r="B4645">
        <v>635</v>
      </c>
      <c r="C4645" t="s">
        <v>958</v>
      </c>
      <c r="D4645">
        <v>639</v>
      </c>
      <c r="E4645" t="s">
        <v>487</v>
      </c>
      <c r="F4645" t="s">
        <v>2311</v>
      </c>
      <c r="G4645" t="s">
        <v>2318</v>
      </c>
      <c r="H4645" t="s">
        <v>1348</v>
      </c>
      <c r="I4645" t="s">
        <v>1362</v>
      </c>
      <c r="J4645">
        <v>0.31019999999999998</v>
      </c>
    </row>
    <row r="4646" spans="1:10" hidden="1">
      <c r="A4646" t="s">
        <v>570</v>
      </c>
      <c r="B4646">
        <v>635</v>
      </c>
      <c r="C4646" t="s">
        <v>958</v>
      </c>
      <c r="D4646">
        <v>639</v>
      </c>
      <c r="E4646" t="s">
        <v>487</v>
      </c>
      <c r="F4646" t="s">
        <v>2320</v>
      </c>
      <c r="G4646" t="s">
        <v>2321</v>
      </c>
      <c r="H4646" t="s">
        <v>1308</v>
      </c>
      <c r="I4646" t="s">
        <v>1362</v>
      </c>
      <c r="J4646">
        <v>0.2888</v>
      </c>
    </row>
    <row r="4647" spans="1:10" hidden="1">
      <c r="A4647" t="s">
        <v>570</v>
      </c>
      <c r="B4647">
        <v>635</v>
      </c>
      <c r="C4647" t="s">
        <v>958</v>
      </c>
      <c r="D4647">
        <v>639</v>
      </c>
      <c r="E4647" t="s">
        <v>487</v>
      </c>
      <c r="F4647" t="s">
        <v>2320</v>
      </c>
      <c r="G4647" t="s">
        <v>2298</v>
      </c>
      <c r="H4647" t="s">
        <v>1308</v>
      </c>
      <c r="I4647" t="s">
        <v>1362</v>
      </c>
      <c r="J4647">
        <v>0.2888</v>
      </c>
    </row>
    <row r="4648" spans="1:10" hidden="1">
      <c r="A4648" t="s">
        <v>570</v>
      </c>
      <c r="B4648">
        <v>635</v>
      </c>
      <c r="C4648" t="s">
        <v>958</v>
      </c>
      <c r="D4648">
        <v>639</v>
      </c>
      <c r="E4648" t="s">
        <v>487</v>
      </c>
      <c r="F4648" t="s">
        <v>2322</v>
      </c>
      <c r="G4648" t="s">
        <v>2323</v>
      </c>
      <c r="H4648" t="s">
        <v>2324</v>
      </c>
      <c r="I4648" t="s">
        <v>1362</v>
      </c>
      <c r="J4648">
        <v>5.3E-3</v>
      </c>
    </row>
    <row r="4649" spans="1:10" hidden="1">
      <c r="A4649" t="s">
        <v>570</v>
      </c>
      <c r="B4649">
        <v>635</v>
      </c>
      <c r="C4649" t="s">
        <v>958</v>
      </c>
      <c r="D4649">
        <v>639</v>
      </c>
      <c r="E4649" t="s">
        <v>487</v>
      </c>
      <c r="F4649" t="s">
        <v>2322</v>
      </c>
      <c r="G4649" t="s">
        <v>2327</v>
      </c>
      <c r="H4649" t="s">
        <v>2324</v>
      </c>
      <c r="I4649" t="s">
        <v>1362</v>
      </c>
      <c r="J4649">
        <v>5.3E-3</v>
      </c>
    </row>
    <row r="4650" spans="1:10" hidden="1">
      <c r="A4650" t="s">
        <v>570</v>
      </c>
      <c r="B4650">
        <v>635</v>
      </c>
      <c r="C4650" t="s">
        <v>958</v>
      </c>
      <c r="D4650">
        <v>639</v>
      </c>
      <c r="E4650" t="s">
        <v>487</v>
      </c>
      <c r="F4650" t="s">
        <v>2322</v>
      </c>
      <c r="G4650" t="s">
        <v>2328</v>
      </c>
      <c r="H4650" t="s">
        <v>2335</v>
      </c>
      <c r="I4650" t="s">
        <v>1362</v>
      </c>
      <c r="J4650">
        <v>2.1399999999999999E-2</v>
      </c>
    </row>
    <row r="4651" spans="1:10" hidden="1">
      <c r="A4651" t="s">
        <v>570</v>
      </c>
      <c r="B4651">
        <v>635</v>
      </c>
      <c r="C4651" t="s">
        <v>958</v>
      </c>
      <c r="D4651">
        <v>639</v>
      </c>
      <c r="E4651" t="s">
        <v>487</v>
      </c>
      <c r="F4651" t="s">
        <v>2322</v>
      </c>
      <c r="G4651" t="s">
        <v>2330</v>
      </c>
      <c r="H4651" t="s">
        <v>1455</v>
      </c>
      <c r="I4651" t="s">
        <v>1362</v>
      </c>
      <c r="J4651">
        <v>0.96789999999999998</v>
      </c>
    </row>
    <row r="4652" spans="1:10" hidden="1">
      <c r="A4652" t="s">
        <v>570</v>
      </c>
      <c r="B4652">
        <v>635</v>
      </c>
      <c r="C4652" t="s">
        <v>958</v>
      </c>
      <c r="D4652">
        <v>639</v>
      </c>
      <c r="E4652" t="s">
        <v>487</v>
      </c>
      <c r="F4652" t="s">
        <v>2332</v>
      </c>
      <c r="G4652" t="s">
        <v>2333</v>
      </c>
      <c r="H4652" t="s">
        <v>1472</v>
      </c>
      <c r="I4652" t="s">
        <v>1362</v>
      </c>
      <c r="J4652">
        <v>0.49199999999999999</v>
      </c>
    </row>
    <row r="4653" spans="1:10" hidden="1">
      <c r="A4653" t="s">
        <v>570</v>
      </c>
      <c r="B4653">
        <v>635</v>
      </c>
      <c r="C4653" t="s">
        <v>958</v>
      </c>
      <c r="D4653">
        <v>639</v>
      </c>
      <c r="E4653" t="s">
        <v>487</v>
      </c>
      <c r="F4653" t="s">
        <v>2332</v>
      </c>
      <c r="G4653" t="s">
        <v>2334</v>
      </c>
      <c r="H4653" t="s">
        <v>1375</v>
      </c>
      <c r="I4653" t="s">
        <v>1362</v>
      </c>
      <c r="J4653">
        <v>0.50800000000000001</v>
      </c>
    </row>
    <row r="4654" spans="1:10" hidden="1">
      <c r="A4654" t="s">
        <v>570</v>
      </c>
      <c r="B4654">
        <v>635</v>
      </c>
      <c r="C4654" t="s">
        <v>958</v>
      </c>
      <c r="D4654">
        <v>636</v>
      </c>
      <c r="E4654" t="s">
        <v>521</v>
      </c>
      <c r="F4654" t="s">
        <v>1243</v>
      </c>
      <c r="G4654" t="s">
        <v>1243</v>
      </c>
      <c r="H4654" t="s">
        <v>1480</v>
      </c>
      <c r="I4654" t="s">
        <v>1480</v>
      </c>
      <c r="J4654">
        <v>1</v>
      </c>
    </row>
    <row r="4655" spans="1:10" hidden="1">
      <c r="A4655" t="s">
        <v>570</v>
      </c>
      <c r="B4655">
        <v>635</v>
      </c>
      <c r="C4655" t="s">
        <v>958</v>
      </c>
      <c r="D4655">
        <v>636</v>
      </c>
      <c r="E4655" t="s">
        <v>521</v>
      </c>
      <c r="F4655" t="s">
        <v>2311</v>
      </c>
      <c r="G4655" t="s">
        <v>2312</v>
      </c>
      <c r="H4655" t="s">
        <v>1285</v>
      </c>
      <c r="I4655" t="s">
        <v>1480</v>
      </c>
      <c r="J4655">
        <v>0.33329999999999999</v>
      </c>
    </row>
    <row r="4656" spans="1:10" hidden="1">
      <c r="A4656" t="s">
        <v>570</v>
      </c>
      <c r="B4656">
        <v>635</v>
      </c>
      <c r="C4656" t="s">
        <v>958</v>
      </c>
      <c r="D4656">
        <v>636</v>
      </c>
      <c r="E4656" t="s">
        <v>521</v>
      </c>
      <c r="F4656" t="s">
        <v>2311</v>
      </c>
      <c r="G4656" t="s">
        <v>2313</v>
      </c>
      <c r="H4656" t="s">
        <v>1285</v>
      </c>
      <c r="I4656" t="s">
        <v>1480</v>
      </c>
      <c r="J4656">
        <v>0.33329999999999999</v>
      </c>
    </row>
    <row r="4657" spans="1:10" hidden="1">
      <c r="A4657" t="s">
        <v>570</v>
      </c>
      <c r="B4657">
        <v>635</v>
      </c>
      <c r="C4657" t="s">
        <v>958</v>
      </c>
      <c r="D4657">
        <v>636</v>
      </c>
      <c r="E4657" t="s">
        <v>521</v>
      </c>
      <c r="F4657" t="s">
        <v>2311</v>
      </c>
      <c r="G4657" t="s">
        <v>2318</v>
      </c>
      <c r="H4657" t="s">
        <v>1285</v>
      </c>
      <c r="I4657" t="s">
        <v>1480</v>
      </c>
      <c r="J4657">
        <v>0.33329999999999999</v>
      </c>
    </row>
    <row r="4658" spans="1:10" hidden="1">
      <c r="A4658" t="s">
        <v>570</v>
      </c>
      <c r="B4658">
        <v>635</v>
      </c>
      <c r="C4658" t="s">
        <v>958</v>
      </c>
      <c r="D4658">
        <v>636</v>
      </c>
      <c r="E4658" t="s">
        <v>521</v>
      </c>
      <c r="F4658" t="s">
        <v>2320</v>
      </c>
      <c r="G4658" t="s">
        <v>2321</v>
      </c>
      <c r="H4658" t="s">
        <v>1491</v>
      </c>
      <c r="I4658" t="s">
        <v>1480</v>
      </c>
      <c r="J4658">
        <v>0.38729999999999998</v>
      </c>
    </row>
    <row r="4659" spans="1:10" hidden="1">
      <c r="A4659" t="s">
        <v>570</v>
      </c>
      <c r="B4659">
        <v>635</v>
      </c>
      <c r="C4659" t="s">
        <v>958</v>
      </c>
      <c r="D4659">
        <v>636</v>
      </c>
      <c r="E4659" t="s">
        <v>521</v>
      </c>
      <c r="F4659" t="s">
        <v>2320</v>
      </c>
      <c r="G4659" t="s">
        <v>2339</v>
      </c>
      <c r="H4659" t="s">
        <v>1335</v>
      </c>
      <c r="I4659" t="s">
        <v>1480</v>
      </c>
      <c r="J4659">
        <v>3.9199999999999999E-2</v>
      </c>
    </row>
    <row r="4660" spans="1:10" hidden="1">
      <c r="A4660" t="s">
        <v>570</v>
      </c>
      <c r="B4660">
        <v>635</v>
      </c>
      <c r="C4660" t="s">
        <v>958</v>
      </c>
      <c r="D4660">
        <v>636</v>
      </c>
      <c r="E4660" t="s">
        <v>521</v>
      </c>
      <c r="F4660" t="s">
        <v>2320</v>
      </c>
      <c r="G4660" t="s">
        <v>2298</v>
      </c>
      <c r="H4660" t="s">
        <v>1392</v>
      </c>
      <c r="I4660" t="s">
        <v>1480</v>
      </c>
      <c r="J4660">
        <v>0.1961</v>
      </c>
    </row>
    <row r="4661" spans="1:10" hidden="1">
      <c r="A4661" t="s">
        <v>570</v>
      </c>
      <c r="B4661">
        <v>635</v>
      </c>
      <c r="C4661" t="s">
        <v>958</v>
      </c>
      <c r="D4661">
        <v>636</v>
      </c>
      <c r="E4661" t="s">
        <v>521</v>
      </c>
      <c r="F4661" t="s">
        <v>2322</v>
      </c>
      <c r="G4661" t="s">
        <v>2323</v>
      </c>
      <c r="H4661" t="s">
        <v>2344</v>
      </c>
      <c r="I4661" t="s">
        <v>1480</v>
      </c>
      <c r="J4661">
        <v>9.7999999999999997E-3</v>
      </c>
    </row>
    <row r="4662" spans="1:10" hidden="1">
      <c r="A4662" t="s">
        <v>570</v>
      </c>
      <c r="B4662">
        <v>635</v>
      </c>
      <c r="C4662" t="s">
        <v>958</v>
      </c>
      <c r="D4662">
        <v>636</v>
      </c>
      <c r="E4662" t="s">
        <v>521</v>
      </c>
      <c r="F4662" t="s">
        <v>2322</v>
      </c>
      <c r="G4662" t="s">
        <v>2326</v>
      </c>
      <c r="H4662" t="s">
        <v>1312</v>
      </c>
      <c r="I4662" t="s">
        <v>1480</v>
      </c>
      <c r="J4662">
        <v>2.4500000000000001E-2</v>
      </c>
    </row>
    <row r="4663" spans="1:10" hidden="1">
      <c r="A4663" t="s">
        <v>570</v>
      </c>
      <c r="B4663">
        <v>635</v>
      </c>
      <c r="C4663" t="s">
        <v>958</v>
      </c>
      <c r="D4663">
        <v>636</v>
      </c>
      <c r="E4663" t="s">
        <v>521</v>
      </c>
      <c r="F4663" t="s">
        <v>2322</v>
      </c>
      <c r="G4663" t="s">
        <v>2327</v>
      </c>
      <c r="H4663" t="s">
        <v>2335</v>
      </c>
      <c r="I4663" t="s">
        <v>1480</v>
      </c>
      <c r="J4663">
        <v>1.9599999999999999E-2</v>
      </c>
    </row>
    <row r="4664" spans="1:10" hidden="1">
      <c r="A4664" t="s">
        <v>570</v>
      </c>
      <c r="B4664">
        <v>635</v>
      </c>
      <c r="C4664" t="s">
        <v>958</v>
      </c>
      <c r="D4664">
        <v>636</v>
      </c>
      <c r="E4664" t="s">
        <v>521</v>
      </c>
      <c r="F4664" t="s">
        <v>2322</v>
      </c>
      <c r="G4664" t="s">
        <v>2328</v>
      </c>
      <c r="H4664" t="s">
        <v>1252</v>
      </c>
      <c r="I4664" t="s">
        <v>1480</v>
      </c>
      <c r="J4664">
        <v>4.41E-2</v>
      </c>
    </row>
    <row r="4665" spans="1:10" hidden="1">
      <c r="A4665" t="s">
        <v>570</v>
      </c>
      <c r="B4665">
        <v>635</v>
      </c>
      <c r="C4665" t="s">
        <v>958</v>
      </c>
      <c r="D4665">
        <v>636</v>
      </c>
      <c r="E4665" t="s">
        <v>521</v>
      </c>
      <c r="F4665" t="s">
        <v>2322</v>
      </c>
      <c r="G4665" t="s">
        <v>2330</v>
      </c>
      <c r="H4665" t="s">
        <v>1530</v>
      </c>
      <c r="I4665" t="s">
        <v>1480</v>
      </c>
      <c r="J4665">
        <v>0.90200000000000002</v>
      </c>
    </row>
    <row r="4666" spans="1:10" hidden="1">
      <c r="A4666" t="s">
        <v>570</v>
      </c>
      <c r="B4666">
        <v>635</v>
      </c>
      <c r="C4666" t="s">
        <v>958</v>
      </c>
      <c r="D4666">
        <v>636</v>
      </c>
      <c r="E4666" t="s">
        <v>521</v>
      </c>
      <c r="F4666" t="s">
        <v>2332</v>
      </c>
      <c r="G4666" t="s">
        <v>2333</v>
      </c>
      <c r="H4666" t="s">
        <v>1382</v>
      </c>
      <c r="I4666" t="s">
        <v>1480</v>
      </c>
      <c r="J4666">
        <v>0.39710000000000001</v>
      </c>
    </row>
    <row r="4667" spans="1:10" hidden="1">
      <c r="A4667" t="s">
        <v>570</v>
      </c>
      <c r="B4667">
        <v>635</v>
      </c>
      <c r="C4667" t="s">
        <v>958</v>
      </c>
      <c r="D4667">
        <v>636</v>
      </c>
      <c r="E4667" t="s">
        <v>521</v>
      </c>
      <c r="F4667" t="s">
        <v>2332</v>
      </c>
      <c r="G4667" t="s">
        <v>2334</v>
      </c>
      <c r="H4667" t="s">
        <v>1363</v>
      </c>
      <c r="I4667" t="s">
        <v>1480</v>
      </c>
      <c r="J4667">
        <v>0.60289999999999999</v>
      </c>
    </row>
    <row r="4668" spans="1:10" hidden="1">
      <c r="A4668" t="s">
        <v>570</v>
      </c>
      <c r="B4668">
        <v>1456</v>
      </c>
      <c r="C4668" t="s">
        <v>961</v>
      </c>
      <c r="D4668">
        <v>363</v>
      </c>
      <c r="E4668" t="s">
        <v>219</v>
      </c>
      <c r="F4668" t="s">
        <v>1243</v>
      </c>
      <c r="G4668" t="s">
        <v>1243</v>
      </c>
      <c r="H4668" t="s">
        <v>1539</v>
      </c>
      <c r="I4668" t="s">
        <v>1539</v>
      </c>
      <c r="J4668">
        <v>1</v>
      </c>
    </row>
    <row r="4669" spans="1:10" hidden="1">
      <c r="A4669" t="s">
        <v>570</v>
      </c>
      <c r="B4669">
        <v>1456</v>
      </c>
      <c r="C4669" t="s">
        <v>961</v>
      </c>
      <c r="D4669">
        <v>363</v>
      </c>
      <c r="E4669" t="s">
        <v>219</v>
      </c>
      <c r="F4669" t="s">
        <v>2311</v>
      </c>
      <c r="G4669" t="s">
        <v>2336</v>
      </c>
      <c r="H4669" t="s">
        <v>1383</v>
      </c>
      <c r="I4669" t="s">
        <v>1539</v>
      </c>
      <c r="J4669">
        <v>0.51970000000000005</v>
      </c>
    </row>
    <row r="4670" spans="1:10" hidden="1">
      <c r="A4670" t="s">
        <v>570</v>
      </c>
      <c r="B4670">
        <v>1456</v>
      </c>
      <c r="C4670" t="s">
        <v>961</v>
      </c>
      <c r="D4670">
        <v>363</v>
      </c>
      <c r="E4670" t="s">
        <v>219</v>
      </c>
      <c r="F4670" t="s">
        <v>2311</v>
      </c>
      <c r="G4670" t="s">
        <v>2337</v>
      </c>
      <c r="H4670" t="s">
        <v>1403</v>
      </c>
      <c r="I4670" t="s">
        <v>1539</v>
      </c>
      <c r="J4670">
        <v>0.4803</v>
      </c>
    </row>
    <row r="4671" spans="1:10" hidden="1">
      <c r="A4671" t="s">
        <v>570</v>
      </c>
      <c r="B4671">
        <v>1456</v>
      </c>
      <c r="C4671" t="s">
        <v>961</v>
      </c>
      <c r="D4671">
        <v>363</v>
      </c>
      <c r="E4671" t="s">
        <v>219</v>
      </c>
      <c r="F4671" t="s">
        <v>2320</v>
      </c>
      <c r="G4671" t="s">
        <v>2321</v>
      </c>
      <c r="H4671" t="s">
        <v>1258</v>
      </c>
      <c r="I4671" t="s">
        <v>1539</v>
      </c>
      <c r="J4671">
        <v>0.38350000000000001</v>
      </c>
    </row>
    <row r="4672" spans="1:10" hidden="1">
      <c r="A4672" t="s">
        <v>570</v>
      </c>
      <c r="B4672">
        <v>1456</v>
      </c>
      <c r="C4672" t="s">
        <v>961</v>
      </c>
      <c r="D4672">
        <v>363</v>
      </c>
      <c r="E4672" t="s">
        <v>219</v>
      </c>
      <c r="F4672" t="s">
        <v>2320</v>
      </c>
      <c r="G4672" t="s">
        <v>2298</v>
      </c>
      <c r="H4672" t="s">
        <v>1620</v>
      </c>
      <c r="I4672" t="s">
        <v>1539</v>
      </c>
      <c r="J4672">
        <v>0.16489999999999999</v>
      </c>
    </row>
    <row r="4673" spans="1:10" hidden="1">
      <c r="A4673" t="s">
        <v>570</v>
      </c>
      <c r="B4673">
        <v>1456</v>
      </c>
      <c r="C4673" t="s">
        <v>961</v>
      </c>
      <c r="D4673">
        <v>363</v>
      </c>
      <c r="E4673" t="s">
        <v>219</v>
      </c>
      <c r="F4673" t="s">
        <v>2322</v>
      </c>
      <c r="G4673" t="s">
        <v>2323</v>
      </c>
      <c r="H4673" t="s">
        <v>2324</v>
      </c>
      <c r="I4673" t="s">
        <v>1539</v>
      </c>
      <c r="J4673">
        <v>3.5999999999999999E-3</v>
      </c>
    </row>
    <row r="4674" spans="1:10" hidden="1">
      <c r="A4674" t="s">
        <v>570</v>
      </c>
      <c r="B4674">
        <v>1456</v>
      </c>
      <c r="C4674" t="s">
        <v>961</v>
      </c>
      <c r="D4674">
        <v>363</v>
      </c>
      <c r="E4674" t="s">
        <v>219</v>
      </c>
      <c r="F4674" t="s">
        <v>2322</v>
      </c>
      <c r="G4674" t="s">
        <v>2325</v>
      </c>
      <c r="H4674" t="s">
        <v>2335</v>
      </c>
      <c r="I4674" t="s">
        <v>1539</v>
      </c>
      <c r="J4674">
        <v>1.43E-2</v>
      </c>
    </row>
    <row r="4675" spans="1:10" hidden="1">
      <c r="A4675" t="s">
        <v>570</v>
      </c>
      <c r="B4675">
        <v>1456</v>
      </c>
      <c r="C4675" t="s">
        <v>961</v>
      </c>
      <c r="D4675">
        <v>363</v>
      </c>
      <c r="E4675" t="s">
        <v>219</v>
      </c>
      <c r="F4675" t="s">
        <v>2322</v>
      </c>
      <c r="G4675" t="s">
        <v>2327</v>
      </c>
      <c r="H4675" t="s">
        <v>1252</v>
      </c>
      <c r="I4675" t="s">
        <v>1539</v>
      </c>
      <c r="J4675">
        <v>3.2300000000000002E-2</v>
      </c>
    </row>
    <row r="4676" spans="1:10" hidden="1">
      <c r="A4676" t="s">
        <v>570</v>
      </c>
      <c r="B4676">
        <v>1456</v>
      </c>
      <c r="C4676" t="s">
        <v>961</v>
      </c>
      <c r="D4676">
        <v>363</v>
      </c>
      <c r="E4676" t="s">
        <v>219</v>
      </c>
      <c r="F4676" t="s">
        <v>2322</v>
      </c>
      <c r="G4676" t="s">
        <v>2328</v>
      </c>
      <c r="H4676" t="s">
        <v>2329</v>
      </c>
      <c r="I4676" t="s">
        <v>1539</v>
      </c>
      <c r="J4676">
        <v>1.0800000000000001E-2</v>
      </c>
    </row>
    <row r="4677" spans="1:10" hidden="1">
      <c r="A4677" t="s">
        <v>570</v>
      </c>
      <c r="B4677">
        <v>1456</v>
      </c>
      <c r="C4677" t="s">
        <v>961</v>
      </c>
      <c r="D4677">
        <v>363</v>
      </c>
      <c r="E4677" t="s">
        <v>219</v>
      </c>
      <c r="F4677" t="s">
        <v>2322</v>
      </c>
      <c r="G4677" t="s">
        <v>2330</v>
      </c>
      <c r="H4677" t="s">
        <v>1295</v>
      </c>
      <c r="I4677" t="s">
        <v>1539</v>
      </c>
      <c r="J4677">
        <v>0.93910000000000005</v>
      </c>
    </row>
    <row r="4678" spans="1:10" hidden="1">
      <c r="A4678" t="s">
        <v>570</v>
      </c>
      <c r="B4678">
        <v>1456</v>
      </c>
      <c r="C4678" t="s">
        <v>961</v>
      </c>
      <c r="D4678">
        <v>363</v>
      </c>
      <c r="E4678" t="s">
        <v>219</v>
      </c>
      <c r="F4678" t="s">
        <v>2332</v>
      </c>
      <c r="G4678" t="s">
        <v>2333</v>
      </c>
      <c r="H4678" t="s">
        <v>1359</v>
      </c>
      <c r="I4678" t="s">
        <v>1539</v>
      </c>
      <c r="J4678">
        <v>0.49819999999999998</v>
      </c>
    </row>
    <row r="4679" spans="1:10" hidden="1">
      <c r="A4679" t="s">
        <v>570</v>
      </c>
      <c r="B4679">
        <v>1456</v>
      </c>
      <c r="C4679" t="s">
        <v>961</v>
      </c>
      <c r="D4679">
        <v>363</v>
      </c>
      <c r="E4679" t="s">
        <v>219</v>
      </c>
      <c r="F4679" t="s">
        <v>2332</v>
      </c>
      <c r="G4679" t="s">
        <v>2334</v>
      </c>
      <c r="H4679" t="s">
        <v>1508</v>
      </c>
      <c r="I4679" t="s">
        <v>1539</v>
      </c>
      <c r="J4679">
        <v>0.50180000000000002</v>
      </c>
    </row>
    <row r="4680" spans="1:10" hidden="1">
      <c r="A4680" t="s">
        <v>570</v>
      </c>
      <c r="B4680">
        <v>1456</v>
      </c>
      <c r="C4680" t="s">
        <v>961</v>
      </c>
      <c r="D4680">
        <v>292</v>
      </c>
      <c r="E4680" t="s">
        <v>103</v>
      </c>
      <c r="F4680" t="s">
        <v>1243</v>
      </c>
      <c r="G4680" t="s">
        <v>1243</v>
      </c>
      <c r="H4680" t="s">
        <v>1450</v>
      </c>
      <c r="I4680" t="s">
        <v>1450</v>
      </c>
      <c r="J4680">
        <v>1</v>
      </c>
    </row>
    <row r="4681" spans="1:10" hidden="1">
      <c r="A4681" t="s">
        <v>570</v>
      </c>
      <c r="B4681">
        <v>1456</v>
      </c>
      <c r="C4681" t="s">
        <v>961</v>
      </c>
      <c r="D4681">
        <v>292</v>
      </c>
      <c r="E4681" t="s">
        <v>103</v>
      </c>
      <c r="F4681" t="s">
        <v>2311</v>
      </c>
      <c r="G4681" t="s">
        <v>2312</v>
      </c>
      <c r="H4681" t="s">
        <v>1273</v>
      </c>
      <c r="I4681" t="s">
        <v>1450</v>
      </c>
      <c r="J4681">
        <v>0.15809999999999999</v>
      </c>
    </row>
    <row r="4682" spans="1:10" hidden="1">
      <c r="A4682" t="s">
        <v>570</v>
      </c>
      <c r="B4682">
        <v>1456</v>
      </c>
      <c r="C4682" t="s">
        <v>961</v>
      </c>
      <c r="D4682">
        <v>292</v>
      </c>
      <c r="E4682" t="s">
        <v>103</v>
      </c>
      <c r="F4682" t="s">
        <v>2311</v>
      </c>
      <c r="G4682" t="s">
        <v>2313</v>
      </c>
      <c r="H4682" t="s">
        <v>1290</v>
      </c>
      <c r="I4682" t="s">
        <v>1450</v>
      </c>
      <c r="J4682">
        <v>0.1026</v>
      </c>
    </row>
    <row r="4683" spans="1:10" hidden="1">
      <c r="A4683" t="s">
        <v>570</v>
      </c>
      <c r="B4683">
        <v>1456</v>
      </c>
      <c r="C4683" t="s">
        <v>961</v>
      </c>
      <c r="D4683">
        <v>292</v>
      </c>
      <c r="E4683" t="s">
        <v>103</v>
      </c>
      <c r="F4683" t="s">
        <v>2311</v>
      </c>
      <c r="G4683" t="s">
        <v>2314</v>
      </c>
      <c r="H4683" t="s">
        <v>1411</v>
      </c>
      <c r="I4683" t="s">
        <v>1450</v>
      </c>
      <c r="J4683">
        <v>0.14099999999999999</v>
      </c>
    </row>
    <row r="4684" spans="1:10" hidden="1">
      <c r="A4684" t="s">
        <v>570</v>
      </c>
      <c r="B4684">
        <v>1456</v>
      </c>
      <c r="C4684" t="s">
        <v>961</v>
      </c>
      <c r="D4684">
        <v>292</v>
      </c>
      <c r="E4684" t="s">
        <v>103</v>
      </c>
      <c r="F4684" t="s">
        <v>2311</v>
      </c>
      <c r="G4684" t="s">
        <v>2315</v>
      </c>
      <c r="H4684" t="s">
        <v>1410</v>
      </c>
      <c r="I4684" t="s">
        <v>1450</v>
      </c>
      <c r="J4684">
        <v>0.1368</v>
      </c>
    </row>
    <row r="4685" spans="1:10" hidden="1">
      <c r="A4685" t="s">
        <v>570</v>
      </c>
      <c r="B4685">
        <v>1456</v>
      </c>
      <c r="C4685" t="s">
        <v>961</v>
      </c>
      <c r="D4685">
        <v>292</v>
      </c>
      <c r="E4685" t="s">
        <v>103</v>
      </c>
      <c r="F4685" t="s">
        <v>2311</v>
      </c>
      <c r="G4685" t="s">
        <v>2316</v>
      </c>
      <c r="H4685" t="s">
        <v>1304</v>
      </c>
      <c r="I4685" t="s">
        <v>1450</v>
      </c>
      <c r="J4685">
        <v>0.12820000000000001</v>
      </c>
    </row>
    <row r="4686" spans="1:10" hidden="1">
      <c r="A4686" t="s">
        <v>570</v>
      </c>
      <c r="B4686">
        <v>1456</v>
      </c>
      <c r="C4686" t="s">
        <v>961</v>
      </c>
      <c r="D4686">
        <v>292</v>
      </c>
      <c r="E4686" t="s">
        <v>103</v>
      </c>
      <c r="F4686" t="s">
        <v>2311</v>
      </c>
      <c r="G4686" t="s">
        <v>2317</v>
      </c>
      <c r="H4686" t="s">
        <v>1399</v>
      </c>
      <c r="I4686" t="s">
        <v>1450</v>
      </c>
      <c r="J4686">
        <v>0.13250000000000001</v>
      </c>
    </row>
    <row r="4687" spans="1:10" hidden="1">
      <c r="A4687" t="s">
        <v>570</v>
      </c>
      <c r="B4687">
        <v>1456</v>
      </c>
      <c r="C4687" t="s">
        <v>961</v>
      </c>
      <c r="D4687">
        <v>292</v>
      </c>
      <c r="E4687" t="s">
        <v>103</v>
      </c>
      <c r="F4687" t="s">
        <v>2311</v>
      </c>
      <c r="G4687" t="s">
        <v>2318</v>
      </c>
      <c r="H4687" t="s">
        <v>1304</v>
      </c>
      <c r="I4687" t="s">
        <v>1450</v>
      </c>
      <c r="J4687">
        <v>0.12820000000000001</v>
      </c>
    </row>
    <row r="4688" spans="1:10" hidden="1">
      <c r="A4688" t="s">
        <v>570</v>
      </c>
      <c r="B4688">
        <v>1456</v>
      </c>
      <c r="C4688" t="s">
        <v>961</v>
      </c>
      <c r="D4688">
        <v>292</v>
      </c>
      <c r="E4688" t="s">
        <v>103</v>
      </c>
      <c r="F4688" t="s">
        <v>2311</v>
      </c>
      <c r="G4688" t="s">
        <v>2319</v>
      </c>
      <c r="H4688" t="s">
        <v>1333</v>
      </c>
      <c r="I4688" t="s">
        <v>1450</v>
      </c>
      <c r="J4688">
        <v>7.2599999999999998E-2</v>
      </c>
    </row>
    <row r="4689" spans="1:10" hidden="1">
      <c r="A4689" t="s">
        <v>570</v>
      </c>
      <c r="B4689">
        <v>1456</v>
      </c>
      <c r="C4689" t="s">
        <v>961</v>
      </c>
      <c r="D4689">
        <v>292</v>
      </c>
      <c r="E4689" t="s">
        <v>103</v>
      </c>
      <c r="F4689" t="s">
        <v>2320</v>
      </c>
      <c r="G4689" t="s">
        <v>2321</v>
      </c>
      <c r="H4689" t="s">
        <v>1583</v>
      </c>
      <c r="I4689" t="s">
        <v>1450</v>
      </c>
      <c r="J4689">
        <v>0.49569999999999997</v>
      </c>
    </row>
    <row r="4690" spans="1:10" hidden="1">
      <c r="A4690" t="s">
        <v>570</v>
      </c>
      <c r="B4690">
        <v>1456</v>
      </c>
      <c r="C4690" t="s">
        <v>961</v>
      </c>
      <c r="D4690">
        <v>292</v>
      </c>
      <c r="E4690" t="s">
        <v>103</v>
      </c>
      <c r="F4690" t="s">
        <v>2320</v>
      </c>
      <c r="G4690" t="s">
        <v>2341</v>
      </c>
      <c r="H4690" t="s">
        <v>1248</v>
      </c>
      <c r="I4690" t="s">
        <v>1450</v>
      </c>
      <c r="J4690">
        <v>2.5600000000000001E-2</v>
      </c>
    </row>
    <row r="4691" spans="1:10" hidden="1">
      <c r="A4691" t="s">
        <v>570</v>
      </c>
      <c r="B4691">
        <v>1456</v>
      </c>
      <c r="C4691" t="s">
        <v>961</v>
      </c>
      <c r="D4691">
        <v>292</v>
      </c>
      <c r="E4691" t="s">
        <v>103</v>
      </c>
      <c r="F4691" t="s">
        <v>2320</v>
      </c>
      <c r="G4691" t="s">
        <v>2298</v>
      </c>
      <c r="H4691" t="s">
        <v>1269</v>
      </c>
      <c r="I4691" t="s">
        <v>1450</v>
      </c>
      <c r="J4691">
        <v>0.22650000000000001</v>
      </c>
    </row>
    <row r="4692" spans="1:10" hidden="1">
      <c r="A4692" t="s">
        <v>570</v>
      </c>
      <c r="B4692">
        <v>1456</v>
      </c>
      <c r="C4692" t="s">
        <v>961</v>
      </c>
      <c r="D4692">
        <v>292</v>
      </c>
      <c r="E4692" t="s">
        <v>103</v>
      </c>
      <c r="F4692" t="s">
        <v>2322</v>
      </c>
      <c r="G4692" t="s">
        <v>2325</v>
      </c>
      <c r="H4692" t="s">
        <v>2324</v>
      </c>
      <c r="I4692" t="s">
        <v>1450</v>
      </c>
      <c r="J4692">
        <v>4.3E-3</v>
      </c>
    </row>
    <row r="4693" spans="1:10" hidden="1">
      <c r="A4693" t="s">
        <v>570</v>
      </c>
      <c r="B4693">
        <v>1456</v>
      </c>
      <c r="C4693" t="s">
        <v>961</v>
      </c>
      <c r="D4693">
        <v>292</v>
      </c>
      <c r="E4693" t="s">
        <v>103</v>
      </c>
      <c r="F4693" t="s">
        <v>2322</v>
      </c>
      <c r="G4693" t="s">
        <v>2326</v>
      </c>
      <c r="H4693" t="s">
        <v>2344</v>
      </c>
      <c r="I4693" t="s">
        <v>1450</v>
      </c>
      <c r="J4693">
        <v>8.5000000000000006E-3</v>
      </c>
    </row>
    <row r="4694" spans="1:10" hidden="1">
      <c r="A4694" t="s">
        <v>570</v>
      </c>
      <c r="B4694">
        <v>1456</v>
      </c>
      <c r="C4694" t="s">
        <v>961</v>
      </c>
      <c r="D4694">
        <v>292</v>
      </c>
      <c r="E4694" t="s">
        <v>103</v>
      </c>
      <c r="F4694" t="s">
        <v>2322</v>
      </c>
      <c r="G4694" t="s">
        <v>2327</v>
      </c>
      <c r="H4694" t="s">
        <v>1335</v>
      </c>
      <c r="I4694" t="s">
        <v>1450</v>
      </c>
      <c r="J4694">
        <v>3.4200000000000001E-2</v>
      </c>
    </row>
    <row r="4695" spans="1:10" hidden="1">
      <c r="A4695" t="s">
        <v>570</v>
      </c>
      <c r="B4695">
        <v>1456</v>
      </c>
      <c r="C4695" t="s">
        <v>961</v>
      </c>
      <c r="D4695">
        <v>292</v>
      </c>
      <c r="E4695" t="s">
        <v>103</v>
      </c>
      <c r="F4695" t="s">
        <v>2322</v>
      </c>
      <c r="G4695" t="s">
        <v>2328</v>
      </c>
      <c r="H4695" t="s">
        <v>1352</v>
      </c>
      <c r="I4695" t="s">
        <v>1450</v>
      </c>
      <c r="J4695">
        <v>2.9899999999999999E-2</v>
      </c>
    </row>
    <row r="4696" spans="1:10" hidden="1">
      <c r="A4696" t="s">
        <v>570</v>
      </c>
      <c r="B4696">
        <v>1456</v>
      </c>
      <c r="C4696" t="s">
        <v>961</v>
      </c>
      <c r="D4696">
        <v>292</v>
      </c>
      <c r="E4696" t="s">
        <v>103</v>
      </c>
      <c r="F4696" t="s">
        <v>2322</v>
      </c>
      <c r="G4696" t="s">
        <v>2330</v>
      </c>
      <c r="H4696" t="s">
        <v>1540</v>
      </c>
      <c r="I4696" t="s">
        <v>1450</v>
      </c>
      <c r="J4696">
        <v>0.92310000000000003</v>
      </c>
    </row>
    <row r="4697" spans="1:10" hidden="1">
      <c r="A4697" t="s">
        <v>570</v>
      </c>
      <c r="B4697">
        <v>1456</v>
      </c>
      <c r="C4697" t="s">
        <v>961</v>
      </c>
      <c r="D4697">
        <v>292</v>
      </c>
      <c r="E4697" t="s">
        <v>103</v>
      </c>
      <c r="F4697" t="s">
        <v>2332</v>
      </c>
      <c r="G4697" t="s">
        <v>2333</v>
      </c>
      <c r="H4697" t="s">
        <v>1301</v>
      </c>
      <c r="I4697" t="s">
        <v>1450</v>
      </c>
      <c r="J4697">
        <v>0.53420000000000001</v>
      </c>
    </row>
    <row r="4698" spans="1:10" hidden="1">
      <c r="A4698" t="s">
        <v>570</v>
      </c>
      <c r="B4698">
        <v>1456</v>
      </c>
      <c r="C4698" t="s">
        <v>961</v>
      </c>
      <c r="D4698">
        <v>292</v>
      </c>
      <c r="E4698" t="s">
        <v>103</v>
      </c>
      <c r="F4698" t="s">
        <v>2332</v>
      </c>
      <c r="G4698" t="s">
        <v>2334</v>
      </c>
      <c r="H4698" t="s">
        <v>1505</v>
      </c>
      <c r="I4698" t="s">
        <v>1450</v>
      </c>
      <c r="J4698">
        <v>0.46579999999999999</v>
      </c>
    </row>
    <row r="4699" spans="1:10" hidden="1">
      <c r="A4699" t="s">
        <v>570</v>
      </c>
      <c r="B4699">
        <v>1456</v>
      </c>
      <c r="C4699" t="s">
        <v>961</v>
      </c>
      <c r="D4699">
        <v>303</v>
      </c>
      <c r="E4699" t="s">
        <v>492</v>
      </c>
      <c r="F4699" t="s">
        <v>1243</v>
      </c>
      <c r="G4699" t="s">
        <v>1243</v>
      </c>
      <c r="H4699" t="s">
        <v>1540</v>
      </c>
      <c r="I4699" t="s">
        <v>1540</v>
      </c>
      <c r="J4699">
        <v>1</v>
      </c>
    </row>
    <row r="4700" spans="1:10" hidden="1">
      <c r="A4700" t="s">
        <v>570</v>
      </c>
      <c r="B4700">
        <v>1456</v>
      </c>
      <c r="C4700" t="s">
        <v>961</v>
      </c>
      <c r="D4700">
        <v>303</v>
      </c>
      <c r="E4700" t="s">
        <v>492</v>
      </c>
      <c r="F4700" t="s">
        <v>2311</v>
      </c>
      <c r="G4700" t="s">
        <v>2312</v>
      </c>
      <c r="H4700" t="s">
        <v>1271</v>
      </c>
      <c r="I4700" t="s">
        <v>1540</v>
      </c>
      <c r="J4700">
        <v>0.12039999999999999</v>
      </c>
    </row>
    <row r="4701" spans="1:10" hidden="1">
      <c r="A4701" t="s">
        <v>570</v>
      </c>
      <c r="B4701">
        <v>1456</v>
      </c>
      <c r="C4701" t="s">
        <v>961</v>
      </c>
      <c r="D4701">
        <v>303</v>
      </c>
      <c r="E4701" t="s">
        <v>492</v>
      </c>
      <c r="F4701" t="s">
        <v>2311</v>
      </c>
      <c r="G4701" t="s">
        <v>2313</v>
      </c>
      <c r="H4701" t="s">
        <v>1417</v>
      </c>
      <c r="I4701" t="s">
        <v>1540</v>
      </c>
      <c r="J4701">
        <v>9.7199999999999995E-2</v>
      </c>
    </row>
    <row r="4702" spans="1:10" hidden="1">
      <c r="A4702" t="s">
        <v>570</v>
      </c>
      <c r="B4702">
        <v>1456</v>
      </c>
      <c r="C4702" t="s">
        <v>961</v>
      </c>
      <c r="D4702">
        <v>303</v>
      </c>
      <c r="E4702" t="s">
        <v>492</v>
      </c>
      <c r="F4702" t="s">
        <v>2311</v>
      </c>
      <c r="G4702" t="s">
        <v>2314</v>
      </c>
      <c r="H4702" t="s">
        <v>1273</v>
      </c>
      <c r="I4702" t="s">
        <v>1540</v>
      </c>
      <c r="J4702">
        <v>0.17130000000000001</v>
      </c>
    </row>
    <row r="4703" spans="1:10" hidden="1">
      <c r="A4703" t="s">
        <v>570</v>
      </c>
      <c r="B4703">
        <v>1456</v>
      </c>
      <c r="C4703" t="s">
        <v>961</v>
      </c>
      <c r="D4703">
        <v>303</v>
      </c>
      <c r="E4703" t="s">
        <v>492</v>
      </c>
      <c r="F4703" t="s">
        <v>2311</v>
      </c>
      <c r="G4703" t="s">
        <v>2315</v>
      </c>
      <c r="H4703" t="s">
        <v>1271</v>
      </c>
      <c r="I4703" t="s">
        <v>1540</v>
      </c>
      <c r="J4703">
        <v>0.12039999999999999</v>
      </c>
    </row>
    <row r="4704" spans="1:10" hidden="1">
      <c r="A4704" t="s">
        <v>570</v>
      </c>
      <c r="B4704">
        <v>1456</v>
      </c>
      <c r="C4704" t="s">
        <v>961</v>
      </c>
      <c r="D4704">
        <v>303</v>
      </c>
      <c r="E4704" t="s">
        <v>492</v>
      </c>
      <c r="F4704" t="s">
        <v>2311</v>
      </c>
      <c r="G4704" t="s">
        <v>2316</v>
      </c>
      <c r="H4704" t="s">
        <v>1399</v>
      </c>
      <c r="I4704" t="s">
        <v>1540</v>
      </c>
      <c r="J4704">
        <v>0.14349999999999999</v>
      </c>
    </row>
    <row r="4705" spans="1:10" hidden="1">
      <c r="A4705" t="s">
        <v>570</v>
      </c>
      <c r="B4705">
        <v>1456</v>
      </c>
      <c r="C4705" t="s">
        <v>961</v>
      </c>
      <c r="D4705">
        <v>303</v>
      </c>
      <c r="E4705" t="s">
        <v>492</v>
      </c>
      <c r="F4705" t="s">
        <v>2311</v>
      </c>
      <c r="G4705" t="s">
        <v>2317</v>
      </c>
      <c r="H4705" t="s">
        <v>1304</v>
      </c>
      <c r="I4705" t="s">
        <v>1540</v>
      </c>
      <c r="J4705">
        <v>0.1389</v>
      </c>
    </row>
    <row r="4706" spans="1:10" hidden="1">
      <c r="A4706" t="s">
        <v>570</v>
      </c>
      <c r="B4706">
        <v>1456</v>
      </c>
      <c r="C4706" t="s">
        <v>961</v>
      </c>
      <c r="D4706">
        <v>303</v>
      </c>
      <c r="E4706" t="s">
        <v>492</v>
      </c>
      <c r="F4706" t="s">
        <v>2311</v>
      </c>
      <c r="G4706" t="s">
        <v>2318</v>
      </c>
      <c r="H4706" t="s">
        <v>1290</v>
      </c>
      <c r="I4706" t="s">
        <v>1540</v>
      </c>
      <c r="J4706">
        <v>0.1111</v>
      </c>
    </row>
    <row r="4707" spans="1:10" hidden="1">
      <c r="A4707" t="s">
        <v>570</v>
      </c>
      <c r="B4707">
        <v>1456</v>
      </c>
      <c r="C4707" t="s">
        <v>961</v>
      </c>
      <c r="D4707">
        <v>303</v>
      </c>
      <c r="E4707" t="s">
        <v>492</v>
      </c>
      <c r="F4707" t="s">
        <v>2311</v>
      </c>
      <c r="G4707" t="s">
        <v>2319</v>
      </c>
      <c r="H4707" t="s">
        <v>1417</v>
      </c>
      <c r="I4707" t="s">
        <v>1540</v>
      </c>
      <c r="J4707">
        <v>9.7199999999999995E-2</v>
      </c>
    </row>
    <row r="4708" spans="1:10" hidden="1">
      <c r="A4708" t="s">
        <v>570</v>
      </c>
      <c r="B4708">
        <v>1456</v>
      </c>
      <c r="C4708" t="s">
        <v>961</v>
      </c>
      <c r="D4708">
        <v>303</v>
      </c>
      <c r="E4708" t="s">
        <v>492</v>
      </c>
      <c r="F4708" t="s">
        <v>2320</v>
      </c>
      <c r="G4708" t="s">
        <v>2321</v>
      </c>
      <c r="H4708" t="s">
        <v>1283</v>
      </c>
      <c r="I4708" t="s">
        <v>1540</v>
      </c>
      <c r="J4708">
        <v>0.29630000000000001</v>
      </c>
    </row>
    <row r="4709" spans="1:10" hidden="1">
      <c r="A4709" t="s">
        <v>570</v>
      </c>
      <c r="B4709">
        <v>1456</v>
      </c>
      <c r="C4709" t="s">
        <v>961</v>
      </c>
      <c r="D4709">
        <v>303</v>
      </c>
      <c r="E4709" t="s">
        <v>492</v>
      </c>
      <c r="F4709" t="s">
        <v>2320</v>
      </c>
      <c r="G4709" t="s">
        <v>2340</v>
      </c>
      <c r="H4709" t="s">
        <v>1250</v>
      </c>
      <c r="I4709" t="s">
        <v>1540</v>
      </c>
      <c r="J4709">
        <v>4.6300000000000001E-2</v>
      </c>
    </row>
    <row r="4710" spans="1:10" hidden="1">
      <c r="A4710" t="s">
        <v>570</v>
      </c>
      <c r="B4710">
        <v>1456</v>
      </c>
      <c r="C4710" t="s">
        <v>961</v>
      </c>
      <c r="D4710">
        <v>303</v>
      </c>
      <c r="E4710" t="s">
        <v>492</v>
      </c>
      <c r="F4710" t="s">
        <v>2320</v>
      </c>
      <c r="G4710" t="s">
        <v>2298</v>
      </c>
      <c r="H4710" t="s">
        <v>1304</v>
      </c>
      <c r="I4710" t="s">
        <v>1540</v>
      </c>
      <c r="J4710">
        <v>0.1389</v>
      </c>
    </row>
    <row r="4711" spans="1:10" hidden="1">
      <c r="A4711" t="s">
        <v>570</v>
      </c>
      <c r="B4711">
        <v>1456</v>
      </c>
      <c r="C4711" t="s">
        <v>961</v>
      </c>
      <c r="D4711">
        <v>303</v>
      </c>
      <c r="E4711" t="s">
        <v>492</v>
      </c>
      <c r="F4711" t="s">
        <v>2322</v>
      </c>
      <c r="G4711" t="s">
        <v>2326</v>
      </c>
      <c r="H4711" t="s">
        <v>2324</v>
      </c>
      <c r="I4711" t="s">
        <v>1540</v>
      </c>
      <c r="J4711">
        <v>4.5999999999999999E-3</v>
      </c>
    </row>
    <row r="4712" spans="1:10" hidden="1">
      <c r="A4712" t="s">
        <v>570</v>
      </c>
      <c r="B4712">
        <v>1456</v>
      </c>
      <c r="C4712" t="s">
        <v>961</v>
      </c>
      <c r="D4712">
        <v>303</v>
      </c>
      <c r="E4712" t="s">
        <v>492</v>
      </c>
      <c r="F4712" t="s">
        <v>2322</v>
      </c>
      <c r="G4712" t="s">
        <v>2327</v>
      </c>
      <c r="H4712" t="s">
        <v>2329</v>
      </c>
      <c r="I4712" t="s">
        <v>1540</v>
      </c>
      <c r="J4712">
        <v>1.3899999999999999E-2</v>
      </c>
    </row>
    <row r="4713" spans="1:10" hidden="1">
      <c r="A4713" t="s">
        <v>570</v>
      </c>
      <c r="B4713">
        <v>1456</v>
      </c>
      <c r="C4713" t="s">
        <v>961</v>
      </c>
      <c r="D4713">
        <v>303</v>
      </c>
      <c r="E4713" t="s">
        <v>492</v>
      </c>
      <c r="F4713" t="s">
        <v>2322</v>
      </c>
      <c r="G4713" t="s">
        <v>2328</v>
      </c>
      <c r="H4713" t="s">
        <v>2329</v>
      </c>
      <c r="I4713" t="s">
        <v>1540</v>
      </c>
      <c r="J4713">
        <v>1.3899999999999999E-2</v>
      </c>
    </row>
    <row r="4714" spans="1:10" hidden="1">
      <c r="A4714" t="s">
        <v>570</v>
      </c>
      <c r="B4714">
        <v>1456</v>
      </c>
      <c r="C4714" t="s">
        <v>961</v>
      </c>
      <c r="D4714">
        <v>303</v>
      </c>
      <c r="E4714" t="s">
        <v>492</v>
      </c>
      <c r="F4714" t="s">
        <v>2322</v>
      </c>
      <c r="G4714" t="s">
        <v>2330</v>
      </c>
      <c r="H4714" t="s">
        <v>1581</v>
      </c>
      <c r="I4714" t="s">
        <v>1540</v>
      </c>
      <c r="J4714">
        <v>0.96760000000000002</v>
      </c>
    </row>
    <row r="4715" spans="1:10" hidden="1">
      <c r="A4715" t="s">
        <v>570</v>
      </c>
      <c r="B4715">
        <v>1456</v>
      </c>
      <c r="C4715" t="s">
        <v>961</v>
      </c>
      <c r="D4715">
        <v>303</v>
      </c>
      <c r="E4715" t="s">
        <v>492</v>
      </c>
      <c r="F4715" t="s">
        <v>2332</v>
      </c>
      <c r="G4715" t="s">
        <v>2333</v>
      </c>
      <c r="H4715" t="s">
        <v>1340</v>
      </c>
      <c r="I4715" t="s">
        <v>1540</v>
      </c>
      <c r="J4715">
        <v>0.41199999999999998</v>
      </c>
    </row>
    <row r="4716" spans="1:10" hidden="1">
      <c r="A4716" t="s">
        <v>570</v>
      </c>
      <c r="B4716">
        <v>1456</v>
      </c>
      <c r="C4716" t="s">
        <v>961</v>
      </c>
      <c r="D4716">
        <v>303</v>
      </c>
      <c r="E4716" t="s">
        <v>492</v>
      </c>
      <c r="F4716" t="s">
        <v>2332</v>
      </c>
      <c r="G4716" t="s">
        <v>2334</v>
      </c>
      <c r="H4716" t="s">
        <v>1277</v>
      </c>
      <c r="I4716" t="s">
        <v>1540</v>
      </c>
      <c r="J4716">
        <v>0.58330000000000004</v>
      </c>
    </row>
    <row r="4717" spans="1:10" hidden="1">
      <c r="A4717" t="s">
        <v>570</v>
      </c>
      <c r="B4717">
        <v>1456</v>
      </c>
      <c r="C4717" t="s">
        <v>961</v>
      </c>
      <c r="D4717">
        <v>303</v>
      </c>
      <c r="E4717" t="s">
        <v>492</v>
      </c>
      <c r="F4717" t="s">
        <v>2332</v>
      </c>
      <c r="G4717" t="s">
        <v>2366</v>
      </c>
      <c r="H4717" t="s">
        <v>2324</v>
      </c>
      <c r="I4717" t="s">
        <v>1540</v>
      </c>
      <c r="J4717">
        <v>4.5999999999999999E-3</v>
      </c>
    </row>
    <row r="4718" spans="1:10" hidden="1">
      <c r="A4718" t="s">
        <v>570</v>
      </c>
      <c r="B4718">
        <v>1456</v>
      </c>
      <c r="C4718" t="s">
        <v>961</v>
      </c>
      <c r="D4718">
        <v>361</v>
      </c>
      <c r="E4718" t="s">
        <v>426</v>
      </c>
      <c r="F4718" t="s">
        <v>1243</v>
      </c>
      <c r="G4718" t="s">
        <v>1243</v>
      </c>
      <c r="H4718" t="s">
        <v>2446</v>
      </c>
      <c r="I4718" t="s">
        <v>2446</v>
      </c>
      <c r="J4718">
        <v>1</v>
      </c>
    </row>
    <row r="4719" spans="1:10" hidden="1">
      <c r="A4719" t="s">
        <v>570</v>
      </c>
      <c r="B4719">
        <v>1456</v>
      </c>
      <c r="C4719" t="s">
        <v>961</v>
      </c>
      <c r="D4719">
        <v>361</v>
      </c>
      <c r="E4719" t="s">
        <v>426</v>
      </c>
      <c r="F4719" t="s">
        <v>2311</v>
      </c>
      <c r="G4719" t="s">
        <v>2312</v>
      </c>
      <c r="H4719" t="s">
        <v>1458</v>
      </c>
      <c r="I4719" t="s">
        <v>2446</v>
      </c>
      <c r="J4719">
        <v>0.13370000000000001</v>
      </c>
    </row>
    <row r="4720" spans="1:10" hidden="1">
      <c r="A4720" t="s">
        <v>570</v>
      </c>
      <c r="B4720">
        <v>1456</v>
      </c>
      <c r="C4720" t="s">
        <v>961</v>
      </c>
      <c r="D4720">
        <v>361</v>
      </c>
      <c r="E4720" t="s">
        <v>426</v>
      </c>
      <c r="F4720" t="s">
        <v>2311</v>
      </c>
      <c r="G4720" t="s">
        <v>2313</v>
      </c>
      <c r="H4720" t="s">
        <v>1346</v>
      </c>
      <c r="I4720" t="s">
        <v>2446</v>
      </c>
      <c r="J4720">
        <v>0.1241</v>
      </c>
    </row>
    <row r="4721" spans="1:10" hidden="1">
      <c r="A4721" t="s">
        <v>570</v>
      </c>
      <c r="B4721">
        <v>1456</v>
      </c>
      <c r="C4721" t="s">
        <v>961</v>
      </c>
      <c r="D4721">
        <v>361</v>
      </c>
      <c r="E4721" t="s">
        <v>426</v>
      </c>
      <c r="F4721" t="s">
        <v>2311</v>
      </c>
      <c r="G4721" t="s">
        <v>2314</v>
      </c>
      <c r="H4721" t="s">
        <v>1439</v>
      </c>
      <c r="I4721" t="s">
        <v>2446</v>
      </c>
      <c r="J4721">
        <v>0.14799999999999999</v>
      </c>
    </row>
    <row r="4722" spans="1:10" hidden="1">
      <c r="A4722" t="s">
        <v>570</v>
      </c>
      <c r="B4722">
        <v>1456</v>
      </c>
      <c r="C4722" t="s">
        <v>961</v>
      </c>
      <c r="D4722">
        <v>361</v>
      </c>
      <c r="E4722" t="s">
        <v>426</v>
      </c>
      <c r="F4722" t="s">
        <v>2311</v>
      </c>
      <c r="G4722" t="s">
        <v>2315</v>
      </c>
      <c r="H4722" t="s">
        <v>1515</v>
      </c>
      <c r="I4722" t="s">
        <v>2446</v>
      </c>
      <c r="J4722">
        <v>0.105</v>
      </c>
    </row>
    <row r="4723" spans="1:10" hidden="1">
      <c r="A4723" t="s">
        <v>570</v>
      </c>
      <c r="B4723">
        <v>1456</v>
      </c>
      <c r="C4723" t="s">
        <v>961</v>
      </c>
      <c r="D4723">
        <v>361</v>
      </c>
      <c r="E4723" t="s">
        <v>426</v>
      </c>
      <c r="F4723" t="s">
        <v>2311</v>
      </c>
      <c r="G4723" t="s">
        <v>2316</v>
      </c>
      <c r="H4723" t="s">
        <v>1279</v>
      </c>
      <c r="I4723" t="s">
        <v>2446</v>
      </c>
      <c r="J4723">
        <v>0.1575</v>
      </c>
    </row>
    <row r="4724" spans="1:10" hidden="1">
      <c r="A4724" t="s">
        <v>570</v>
      </c>
      <c r="B4724">
        <v>1456</v>
      </c>
      <c r="C4724" t="s">
        <v>961</v>
      </c>
      <c r="D4724">
        <v>361</v>
      </c>
      <c r="E4724" t="s">
        <v>426</v>
      </c>
      <c r="F4724" t="s">
        <v>2311</v>
      </c>
      <c r="G4724" t="s">
        <v>2317</v>
      </c>
      <c r="H4724" t="s">
        <v>1458</v>
      </c>
      <c r="I4724" t="s">
        <v>2446</v>
      </c>
      <c r="J4724">
        <v>0.13370000000000001</v>
      </c>
    </row>
    <row r="4725" spans="1:10" hidden="1">
      <c r="A4725" t="s">
        <v>570</v>
      </c>
      <c r="B4725">
        <v>1456</v>
      </c>
      <c r="C4725" t="s">
        <v>961</v>
      </c>
      <c r="D4725">
        <v>361</v>
      </c>
      <c r="E4725" t="s">
        <v>426</v>
      </c>
      <c r="F4725" t="s">
        <v>2311</v>
      </c>
      <c r="G4725" t="s">
        <v>2318</v>
      </c>
      <c r="H4725" t="s">
        <v>1269</v>
      </c>
      <c r="I4725" t="s">
        <v>2446</v>
      </c>
      <c r="J4725">
        <v>0.1265</v>
      </c>
    </row>
    <row r="4726" spans="1:10" hidden="1">
      <c r="A4726" t="s">
        <v>570</v>
      </c>
      <c r="B4726">
        <v>1456</v>
      </c>
      <c r="C4726" t="s">
        <v>961</v>
      </c>
      <c r="D4726">
        <v>361</v>
      </c>
      <c r="E4726" t="s">
        <v>426</v>
      </c>
      <c r="F4726" t="s">
        <v>2311</v>
      </c>
      <c r="G4726" t="s">
        <v>2319</v>
      </c>
      <c r="H4726" t="s">
        <v>1304</v>
      </c>
      <c r="I4726" t="s">
        <v>2446</v>
      </c>
      <c r="J4726">
        <v>7.1599999999999997E-2</v>
      </c>
    </row>
    <row r="4727" spans="1:10" hidden="1">
      <c r="A4727" t="s">
        <v>570</v>
      </c>
      <c r="B4727">
        <v>1456</v>
      </c>
      <c r="C4727" t="s">
        <v>961</v>
      </c>
      <c r="D4727">
        <v>361</v>
      </c>
      <c r="E4727" t="s">
        <v>426</v>
      </c>
      <c r="F4727" t="s">
        <v>2320</v>
      </c>
      <c r="G4727" t="s">
        <v>2321</v>
      </c>
      <c r="H4727" t="s">
        <v>1593</v>
      </c>
      <c r="I4727" t="s">
        <v>2446</v>
      </c>
      <c r="J4727">
        <v>0.34839999999999999</v>
      </c>
    </row>
    <row r="4728" spans="1:10" hidden="1">
      <c r="A4728" t="s">
        <v>570</v>
      </c>
      <c r="B4728">
        <v>1456</v>
      </c>
      <c r="C4728" t="s">
        <v>961</v>
      </c>
      <c r="D4728">
        <v>361</v>
      </c>
      <c r="E4728" t="s">
        <v>426</v>
      </c>
      <c r="F4728" t="s">
        <v>2320</v>
      </c>
      <c r="G4728" t="s">
        <v>2340</v>
      </c>
      <c r="H4728" t="s">
        <v>1250</v>
      </c>
      <c r="I4728" t="s">
        <v>2446</v>
      </c>
      <c r="J4728">
        <v>2.3900000000000001E-2</v>
      </c>
    </row>
    <row r="4729" spans="1:10" hidden="1">
      <c r="A4729" t="s">
        <v>570</v>
      </c>
      <c r="B4729">
        <v>1456</v>
      </c>
      <c r="C4729" t="s">
        <v>961</v>
      </c>
      <c r="D4729">
        <v>361</v>
      </c>
      <c r="E4729" t="s">
        <v>426</v>
      </c>
      <c r="F4729" t="s">
        <v>2320</v>
      </c>
      <c r="G4729" t="s">
        <v>2341</v>
      </c>
      <c r="H4729" t="s">
        <v>1248</v>
      </c>
      <c r="I4729" t="s">
        <v>2446</v>
      </c>
      <c r="J4729">
        <v>1.43E-2</v>
      </c>
    </row>
    <row r="4730" spans="1:10" hidden="1">
      <c r="A4730" t="s">
        <v>570</v>
      </c>
      <c r="B4730">
        <v>1456</v>
      </c>
      <c r="C4730" t="s">
        <v>961</v>
      </c>
      <c r="D4730">
        <v>361</v>
      </c>
      <c r="E4730" t="s">
        <v>426</v>
      </c>
      <c r="F4730" t="s">
        <v>2320</v>
      </c>
      <c r="G4730" t="s">
        <v>2298</v>
      </c>
      <c r="H4730" t="s">
        <v>1288</v>
      </c>
      <c r="I4730" t="s">
        <v>2446</v>
      </c>
      <c r="J4730">
        <v>0.15509999999999999</v>
      </c>
    </row>
    <row r="4731" spans="1:10" hidden="1">
      <c r="A4731" t="s">
        <v>570</v>
      </c>
      <c r="B4731">
        <v>1456</v>
      </c>
      <c r="C4731" t="s">
        <v>961</v>
      </c>
      <c r="D4731">
        <v>361</v>
      </c>
      <c r="E4731" t="s">
        <v>426</v>
      </c>
      <c r="F4731" t="s">
        <v>2322</v>
      </c>
      <c r="G4731" t="s">
        <v>2325</v>
      </c>
      <c r="H4731" t="s">
        <v>2324</v>
      </c>
      <c r="I4731" t="s">
        <v>2446</v>
      </c>
      <c r="J4731">
        <v>2.3999999999999998E-3</v>
      </c>
    </row>
    <row r="4732" spans="1:10" hidden="1">
      <c r="A4732" t="s">
        <v>570</v>
      </c>
      <c r="B4732">
        <v>1456</v>
      </c>
      <c r="C4732" t="s">
        <v>961</v>
      </c>
      <c r="D4732">
        <v>361</v>
      </c>
      <c r="E4732" t="s">
        <v>426</v>
      </c>
      <c r="F4732" t="s">
        <v>2322</v>
      </c>
      <c r="G4732" t="s">
        <v>2326</v>
      </c>
      <c r="H4732" t="s">
        <v>2324</v>
      </c>
      <c r="I4732" t="s">
        <v>2446</v>
      </c>
      <c r="J4732">
        <v>2.3999999999999998E-3</v>
      </c>
    </row>
    <row r="4733" spans="1:10" hidden="1">
      <c r="A4733" t="s">
        <v>570</v>
      </c>
      <c r="B4733">
        <v>1456</v>
      </c>
      <c r="C4733" t="s">
        <v>961</v>
      </c>
      <c r="D4733">
        <v>361</v>
      </c>
      <c r="E4733" t="s">
        <v>426</v>
      </c>
      <c r="F4733" t="s">
        <v>2322</v>
      </c>
      <c r="G4733" t="s">
        <v>2327</v>
      </c>
      <c r="H4733" t="s">
        <v>1298</v>
      </c>
      <c r="I4733" t="s">
        <v>2446</v>
      </c>
      <c r="J4733">
        <v>3.5799999999999998E-2</v>
      </c>
    </row>
    <row r="4734" spans="1:10" hidden="1">
      <c r="A4734" t="s">
        <v>570</v>
      </c>
      <c r="B4734">
        <v>1456</v>
      </c>
      <c r="C4734" t="s">
        <v>961</v>
      </c>
      <c r="D4734">
        <v>361</v>
      </c>
      <c r="E4734" t="s">
        <v>426</v>
      </c>
      <c r="F4734" t="s">
        <v>2322</v>
      </c>
      <c r="G4734" t="s">
        <v>2328</v>
      </c>
      <c r="H4734" t="s">
        <v>1252</v>
      </c>
      <c r="I4734" t="s">
        <v>2446</v>
      </c>
      <c r="J4734">
        <v>2.1499999999999998E-2</v>
      </c>
    </row>
    <row r="4735" spans="1:10" hidden="1">
      <c r="A4735" t="s">
        <v>570</v>
      </c>
      <c r="B4735">
        <v>1456</v>
      </c>
      <c r="C4735" t="s">
        <v>961</v>
      </c>
      <c r="D4735">
        <v>361</v>
      </c>
      <c r="E4735" t="s">
        <v>426</v>
      </c>
      <c r="F4735" t="s">
        <v>2322</v>
      </c>
      <c r="G4735" t="s">
        <v>2330</v>
      </c>
      <c r="H4735" t="s">
        <v>2412</v>
      </c>
      <c r="I4735" t="s">
        <v>2446</v>
      </c>
      <c r="J4735">
        <v>0.93789999999999996</v>
      </c>
    </row>
    <row r="4736" spans="1:10" hidden="1">
      <c r="A4736" t="s">
        <v>570</v>
      </c>
      <c r="B4736">
        <v>1456</v>
      </c>
      <c r="C4736" t="s">
        <v>961</v>
      </c>
      <c r="D4736">
        <v>361</v>
      </c>
      <c r="E4736" t="s">
        <v>426</v>
      </c>
      <c r="F4736" t="s">
        <v>2332</v>
      </c>
      <c r="G4736" t="s">
        <v>2333</v>
      </c>
      <c r="H4736" t="s">
        <v>1480</v>
      </c>
      <c r="I4736" t="s">
        <v>2446</v>
      </c>
      <c r="J4736">
        <v>0.4869</v>
      </c>
    </row>
    <row r="4737" spans="1:10" hidden="1">
      <c r="A4737" t="s">
        <v>570</v>
      </c>
      <c r="B4737">
        <v>1456</v>
      </c>
      <c r="C4737" t="s">
        <v>961</v>
      </c>
      <c r="D4737">
        <v>361</v>
      </c>
      <c r="E4737" t="s">
        <v>426</v>
      </c>
      <c r="F4737" t="s">
        <v>2332</v>
      </c>
      <c r="G4737" t="s">
        <v>2334</v>
      </c>
      <c r="H4737" t="s">
        <v>1488</v>
      </c>
      <c r="I4737" t="s">
        <v>2446</v>
      </c>
      <c r="J4737">
        <v>0.5131</v>
      </c>
    </row>
    <row r="4738" spans="1:10" hidden="1">
      <c r="A4738" t="s">
        <v>570</v>
      </c>
      <c r="B4738">
        <v>1456</v>
      </c>
      <c r="C4738" t="s">
        <v>961</v>
      </c>
      <c r="D4738">
        <v>362</v>
      </c>
      <c r="E4738" t="s">
        <v>279</v>
      </c>
      <c r="F4738" t="s">
        <v>1243</v>
      </c>
      <c r="G4738" t="s">
        <v>1243</v>
      </c>
      <c r="H4738" t="s">
        <v>2477</v>
      </c>
      <c r="I4738" t="s">
        <v>2477</v>
      </c>
      <c r="J4738">
        <v>1</v>
      </c>
    </row>
    <row r="4739" spans="1:10" hidden="1">
      <c r="A4739" t="s">
        <v>570</v>
      </c>
      <c r="B4739">
        <v>1456</v>
      </c>
      <c r="C4739" t="s">
        <v>961</v>
      </c>
      <c r="D4739">
        <v>362</v>
      </c>
      <c r="E4739" t="s">
        <v>279</v>
      </c>
      <c r="F4739" t="s">
        <v>2311</v>
      </c>
      <c r="G4739" t="s">
        <v>2343</v>
      </c>
      <c r="H4739" t="s">
        <v>1359</v>
      </c>
      <c r="I4739" t="s">
        <v>2477</v>
      </c>
      <c r="J4739">
        <v>0.28899999999999998</v>
      </c>
    </row>
    <row r="4740" spans="1:10" hidden="1">
      <c r="A4740" t="s">
        <v>570</v>
      </c>
      <c r="B4740">
        <v>1456</v>
      </c>
      <c r="C4740" t="s">
        <v>961</v>
      </c>
      <c r="D4740">
        <v>362</v>
      </c>
      <c r="E4740" t="s">
        <v>279</v>
      </c>
      <c r="F4740" t="s">
        <v>2311</v>
      </c>
      <c r="G4740" t="s">
        <v>1250</v>
      </c>
      <c r="H4740" t="s">
        <v>1363</v>
      </c>
      <c r="I4740" t="s">
        <v>2477</v>
      </c>
      <c r="J4740">
        <v>0.25569999999999998</v>
      </c>
    </row>
    <row r="4741" spans="1:10" hidden="1">
      <c r="A4741" t="s">
        <v>570</v>
      </c>
      <c r="B4741">
        <v>1456</v>
      </c>
      <c r="C4741" t="s">
        <v>961</v>
      </c>
      <c r="D4741">
        <v>362</v>
      </c>
      <c r="E4741" t="s">
        <v>279</v>
      </c>
      <c r="F4741" t="s">
        <v>2311</v>
      </c>
      <c r="G4741" t="s">
        <v>1401</v>
      </c>
      <c r="H4741" t="s">
        <v>1627</v>
      </c>
      <c r="I4741" t="s">
        <v>2477</v>
      </c>
      <c r="J4741">
        <v>0.23280000000000001</v>
      </c>
    </row>
    <row r="4742" spans="1:10" hidden="1">
      <c r="A4742" t="s">
        <v>570</v>
      </c>
      <c r="B4742">
        <v>1456</v>
      </c>
      <c r="C4742" t="s">
        <v>961</v>
      </c>
      <c r="D4742">
        <v>362</v>
      </c>
      <c r="E4742" t="s">
        <v>279</v>
      </c>
      <c r="F4742" t="s">
        <v>2311</v>
      </c>
      <c r="G4742" t="s">
        <v>1357</v>
      </c>
      <c r="H4742" t="s">
        <v>1258</v>
      </c>
      <c r="I4742" t="s">
        <v>2477</v>
      </c>
      <c r="J4742">
        <v>0.2225</v>
      </c>
    </row>
    <row r="4743" spans="1:10" hidden="1">
      <c r="A4743" t="s">
        <v>570</v>
      </c>
      <c r="B4743">
        <v>1456</v>
      </c>
      <c r="C4743" t="s">
        <v>961</v>
      </c>
      <c r="D4743">
        <v>362</v>
      </c>
      <c r="E4743" t="s">
        <v>279</v>
      </c>
      <c r="F4743" t="s">
        <v>2320</v>
      </c>
      <c r="G4743" t="s">
        <v>2321</v>
      </c>
      <c r="H4743" t="s">
        <v>1299</v>
      </c>
      <c r="I4743" t="s">
        <v>2477</v>
      </c>
      <c r="J4743">
        <v>0.28270000000000001</v>
      </c>
    </row>
    <row r="4744" spans="1:10" hidden="1">
      <c r="A4744" t="s">
        <v>570</v>
      </c>
      <c r="B4744">
        <v>1456</v>
      </c>
      <c r="C4744" t="s">
        <v>961</v>
      </c>
      <c r="D4744">
        <v>362</v>
      </c>
      <c r="E4744" t="s">
        <v>279</v>
      </c>
      <c r="F4744" t="s">
        <v>2320</v>
      </c>
      <c r="G4744" t="s">
        <v>2338</v>
      </c>
      <c r="H4744" t="s">
        <v>1401</v>
      </c>
      <c r="I4744" t="s">
        <v>2477</v>
      </c>
      <c r="J4744">
        <v>2.29E-2</v>
      </c>
    </row>
    <row r="4745" spans="1:10" hidden="1">
      <c r="A4745" t="s">
        <v>570</v>
      </c>
      <c r="B4745">
        <v>1456</v>
      </c>
      <c r="C4745" t="s">
        <v>961</v>
      </c>
      <c r="D4745">
        <v>362</v>
      </c>
      <c r="E4745" t="s">
        <v>279</v>
      </c>
      <c r="F4745" t="s">
        <v>2320</v>
      </c>
      <c r="G4745" t="s">
        <v>2340</v>
      </c>
      <c r="H4745" t="s">
        <v>1312</v>
      </c>
      <c r="I4745" t="s">
        <v>2477</v>
      </c>
      <c r="J4745">
        <v>1.04E-2</v>
      </c>
    </row>
    <row r="4746" spans="1:10" hidden="1">
      <c r="A4746" t="s">
        <v>570</v>
      </c>
      <c r="B4746">
        <v>1456</v>
      </c>
      <c r="C4746" t="s">
        <v>961</v>
      </c>
      <c r="D4746">
        <v>362</v>
      </c>
      <c r="E4746" t="s">
        <v>279</v>
      </c>
      <c r="F4746" t="s">
        <v>2320</v>
      </c>
      <c r="G4746" t="s">
        <v>2298</v>
      </c>
      <c r="H4746" t="s">
        <v>1444</v>
      </c>
      <c r="I4746" t="s">
        <v>2477</v>
      </c>
      <c r="J4746">
        <v>0.14549999999999999</v>
      </c>
    </row>
    <row r="4747" spans="1:10" hidden="1">
      <c r="A4747" t="s">
        <v>570</v>
      </c>
      <c r="B4747">
        <v>1456</v>
      </c>
      <c r="C4747" t="s">
        <v>961</v>
      </c>
      <c r="D4747">
        <v>362</v>
      </c>
      <c r="E4747" t="s">
        <v>279</v>
      </c>
      <c r="F4747" t="s">
        <v>2322</v>
      </c>
      <c r="G4747" t="s">
        <v>2325</v>
      </c>
      <c r="H4747" t="s">
        <v>2335</v>
      </c>
      <c r="I4747" t="s">
        <v>2477</v>
      </c>
      <c r="J4747">
        <v>8.3000000000000001E-3</v>
      </c>
    </row>
    <row r="4748" spans="1:10" hidden="1">
      <c r="A4748" t="s">
        <v>570</v>
      </c>
      <c r="B4748">
        <v>1456</v>
      </c>
      <c r="C4748" t="s">
        <v>961</v>
      </c>
      <c r="D4748">
        <v>362</v>
      </c>
      <c r="E4748" t="s">
        <v>279</v>
      </c>
      <c r="F4748" t="s">
        <v>2322</v>
      </c>
      <c r="G4748" t="s">
        <v>2326</v>
      </c>
      <c r="H4748" t="s">
        <v>1312</v>
      </c>
      <c r="I4748" t="s">
        <v>2477</v>
      </c>
      <c r="J4748">
        <v>1.04E-2</v>
      </c>
    </row>
    <row r="4749" spans="1:10" hidden="1">
      <c r="A4749" t="s">
        <v>570</v>
      </c>
      <c r="B4749">
        <v>1456</v>
      </c>
      <c r="C4749" t="s">
        <v>961</v>
      </c>
      <c r="D4749">
        <v>362</v>
      </c>
      <c r="E4749" t="s">
        <v>279</v>
      </c>
      <c r="F4749" t="s">
        <v>2322</v>
      </c>
      <c r="G4749" t="s">
        <v>2327</v>
      </c>
      <c r="H4749" t="s">
        <v>1252</v>
      </c>
      <c r="I4749" t="s">
        <v>2477</v>
      </c>
      <c r="J4749">
        <v>1.8700000000000001E-2</v>
      </c>
    </row>
    <row r="4750" spans="1:10" hidden="1">
      <c r="A4750" t="s">
        <v>570</v>
      </c>
      <c r="B4750">
        <v>1456</v>
      </c>
      <c r="C4750" t="s">
        <v>961</v>
      </c>
      <c r="D4750">
        <v>362</v>
      </c>
      <c r="E4750" t="s">
        <v>279</v>
      </c>
      <c r="F4750" t="s">
        <v>2322</v>
      </c>
      <c r="G4750" t="s">
        <v>2352</v>
      </c>
      <c r="H4750" t="s">
        <v>2329</v>
      </c>
      <c r="I4750" t="s">
        <v>2477</v>
      </c>
      <c r="J4750">
        <v>6.1999999999999998E-3</v>
      </c>
    </row>
    <row r="4751" spans="1:10" hidden="1">
      <c r="A4751" t="s">
        <v>570</v>
      </c>
      <c r="B4751">
        <v>1456</v>
      </c>
      <c r="C4751" t="s">
        <v>961</v>
      </c>
      <c r="D4751">
        <v>362</v>
      </c>
      <c r="E4751" t="s">
        <v>279</v>
      </c>
      <c r="F4751" t="s">
        <v>2322</v>
      </c>
      <c r="G4751" t="s">
        <v>2328</v>
      </c>
      <c r="H4751" t="s">
        <v>1549</v>
      </c>
      <c r="I4751" t="s">
        <v>2477</v>
      </c>
      <c r="J4751">
        <v>4.7800000000000002E-2</v>
      </c>
    </row>
    <row r="4752" spans="1:10" hidden="1">
      <c r="A4752" t="s">
        <v>570</v>
      </c>
      <c r="B4752">
        <v>1456</v>
      </c>
      <c r="C4752" t="s">
        <v>961</v>
      </c>
      <c r="D4752">
        <v>362</v>
      </c>
      <c r="E4752" t="s">
        <v>279</v>
      </c>
      <c r="F4752" t="s">
        <v>2322</v>
      </c>
      <c r="G4752" t="s">
        <v>2330</v>
      </c>
      <c r="H4752" t="s">
        <v>1496</v>
      </c>
      <c r="I4752" t="s">
        <v>2477</v>
      </c>
      <c r="J4752">
        <v>0.90849999999999997</v>
      </c>
    </row>
    <row r="4753" spans="1:10" hidden="1">
      <c r="A4753" t="s">
        <v>570</v>
      </c>
      <c r="B4753">
        <v>1456</v>
      </c>
      <c r="C4753" t="s">
        <v>961</v>
      </c>
      <c r="D4753">
        <v>362</v>
      </c>
      <c r="E4753" t="s">
        <v>279</v>
      </c>
      <c r="F4753" t="s">
        <v>2332</v>
      </c>
      <c r="G4753" t="s">
        <v>2333</v>
      </c>
      <c r="H4753" t="s">
        <v>1532</v>
      </c>
      <c r="I4753" t="s">
        <v>2477</v>
      </c>
      <c r="J4753">
        <v>0.47189999999999999</v>
      </c>
    </row>
    <row r="4754" spans="1:10" hidden="1">
      <c r="A4754" t="s">
        <v>570</v>
      </c>
      <c r="B4754">
        <v>1456</v>
      </c>
      <c r="C4754" t="s">
        <v>961</v>
      </c>
      <c r="D4754">
        <v>362</v>
      </c>
      <c r="E4754" t="s">
        <v>279</v>
      </c>
      <c r="F4754" t="s">
        <v>2332</v>
      </c>
      <c r="G4754" t="s">
        <v>2334</v>
      </c>
      <c r="H4754" t="s">
        <v>2347</v>
      </c>
      <c r="I4754" t="s">
        <v>2477</v>
      </c>
      <c r="J4754">
        <v>0.52810000000000001</v>
      </c>
    </row>
    <row r="4755" spans="1:10" hidden="1">
      <c r="A4755" t="s">
        <v>570</v>
      </c>
      <c r="B4755">
        <v>646</v>
      </c>
      <c r="C4755" t="s">
        <v>965</v>
      </c>
      <c r="D4755">
        <v>659</v>
      </c>
      <c r="E4755" t="s">
        <v>1</v>
      </c>
      <c r="F4755" t="s">
        <v>1243</v>
      </c>
      <c r="G4755" t="s">
        <v>1243</v>
      </c>
      <c r="H4755" t="s">
        <v>1641</v>
      </c>
      <c r="I4755" t="s">
        <v>1641</v>
      </c>
      <c r="J4755">
        <v>1</v>
      </c>
    </row>
    <row r="4756" spans="1:10" hidden="1">
      <c r="A4756" t="s">
        <v>570</v>
      </c>
      <c r="B4756">
        <v>646</v>
      </c>
      <c r="C4756" t="s">
        <v>965</v>
      </c>
      <c r="D4756">
        <v>659</v>
      </c>
      <c r="E4756" t="s">
        <v>1</v>
      </c>
      <c r="F4756" t="s">
        <v>2311</v>
      </c>
      <c r="G4756" t="s">
        <v>2312</v>
      </c>
      <c r="H4756" t="s">
        <v>1401</v>
      </c>
      <c r="I4756" t="s">
        <v>1641</v>
      </c>
      <c r="J4756">
        <v>9.7299999999999998E-2</v>
      </c>
    </row>
    <row r="4757" spans="1:10" hidden="1">
      <c r="A4757" t="s">
        <v>570</v>
      </c>
      <c r="B4757">
        <v>646</v>
      </c>
      <c r="C4757" t="s">
        <v>965</v>
      </c>
      <c r="D4757">
        <v>659</v>
      </c>
      <c r="E4757" t="s">
        <v>1</v>
      </c>
      <c r="F4757" t="s">
        <v>2311</v>
      </c>
      <c r="G4757" t="s">
        <v>2313</v>
      </c>
      <c r="H4757" t="s">
        <v>1357</v>
      </c>
      <c r="I4757" t="s">
        <v>1641</v>
      </c>
      <c r="J4757">
        <v>0.1062</v>
      </c>
    </row>
    <row r="4758" spans="1:10" hidden="1">
      <c r="A4758" t="s">
        <v>570</v>
      </c>
      <c r="B4758">
        <v>646</v>
      </c>
      <c r="C4758" t="s">
        <v>965</v>
      </c>
      <c r="D4758">
        <v>659</v>
      </c>
      <c r="E4758" t="s">
        <v>1</v>
      </c>
      <c r="F4758" t="s">
        <v>2311</v>
      </c>
      <c r="G4758" t="s">
        <v>2314</v>
      </c>
      <c r="H4758" t="s">
        <v>1357</v>
      </c>
      <c r="I4758" t="s">
        <v>1641</v>
      </c>
      <c r="J4758">
        <v>0.1062</v>
      </c>
    </row>
    <row r="4759" spans="1:10" hidden="1">
      <c r="A4759" t="s">
        <v>570</v>
      </c>
      <c r="B4759">
        <v>646</v>
      </c>
      <c r="C4759" t="s">
        <v>965</v>
      </c>
      <c r="D4759">
        <v>659</v>
      </c>
      <c r="E4759" t="s">
        <v>1</v>
      </c>
      <c r="F4759" t="s">
        <v>2311</v>
      </c>
      <c r="G4759" t="s">
        <v>2315</v>
      </c>
      <c r="H4759" t="s">
        <v>1460</v>
      </c>
      <c r="I4759" t="s">
        <v>1641</v>
      </c>
      <c r="J4759">
        <v>0.17699999999999999</v>
      </c>
    </row>
    <row r="4760" spans="1:10" hidden="1">
      <c r="A4760" t="s">
        <v>570</v>
      </c>
      <c r="B4760">
        <v>646</v>
      </c>
      <c r="C4760" t="s">
        <v>965</v>
      </c>
      <c r="D4760">
        <v>659</v>
      </c>
      <c r="E4760" t="s">
        <v>1</v>
      </c>
      <c r="F4760" t="s">
        <v>2311</v>
      </c>
      <c r="G4760" t="s">
        <v>2316</v>
      </c>
      <c r="H4760" t="s">
        <v>1256</v>
      </c>
      <c r="I4760" t="s">
        <v>1641</v>
      </c>
      <c r="J4760">
        <v>0.1239</v>
      </c>
    </row>
    <row r="4761" spans="1:10" hidden="1">
      <c r="A4761" t="s">
        <v>570</v>
      </c>
      <c r="B4761">
        <v>646</v>
      </c>
      <c r="C4761" t="s">
        <v>965</v>
      </c>
      <c r="D4761">
        <v>659</v>
      </c>
      <c r="E4761" t="s">
        <v>1</v>
      </c>
      <c r="F4761" t="s">
        <v>2311</v>
      </c>
      <c r="G4761" t="s">
        <v>2317</v>
      </c>
      <c r="H4761" t="s">
        <v>1460</v>
      </c>
      <c r="I4761" t="s">
        <v>1641</v>
      </c>
      <c r="J4761">
        <v>0.17699999999999999</v>
      </c>
    </row>
    <row r="4762" spans="1:10" hidden="1">
      <c r="A4762" t="s">
        <v>570</v>
      </c>
      <c r="B4762">
        <v>646</v>
      </c>
      <c r="C4762" t="s">
        <v>965</v>
      </c>
      <c r="D4762">
        <v>659</v>
      </c>
      <c r="E4762" t="s">
        <v>1</v>
      </c>
      <c r="F4762" t="s">
        <v>2311</v>
      </c>
      <c r="G4762" t="s">
        <v>2318</v>
      </c>
      <c r="H4762" t="s">
        <v>1256</v>
      </c>
      <c r="I4762" t="s">
        <v>1641</v>
      </c>
      <c r="J4762">
        <v>0.1239</v>
      </c>
    </row>
    <row r="4763" spans="1:10" hidden="1">
      <c r="A4763" t="s">
        <v>570</v>
      </c>
      <c r="B4763">
        <v>646</v>
      </c>
      <c r="C4763" t="s">
        <v>965</v>
      </c>
      <c r="D4763">
        <v>659</v>
      </c>
      <c r="E4763" t="s">
        <v>1</v>
      </c>
      <c r="F4763" t="s">
        <v>2311</v>
      </c>
      <c r="G4763" t="s">
        <v>2319</v>
      </c>
      <c r="H4763" t="s">
        <v>1250</v>
      </c>
      <c r="I4763" t="s">
        <v>1641</v>
      </c>
      <c r="J4763">
        <v>8.8499999999999995E-2</v>
      </c>
    </row>
    <row r="4764" spans="1:10" hidden="1">
      <c r="A4764" t="s">
        <v>570</v>
      </c>
      <c r="B4764">
        <v>646</v>
      </c>
      <c r="C4764" t="s">
        <v>965</v>
      </c>
      <c r="D4764">
        <v>659</v>
      </c>
      <c r="E4764" t="s">
        <v>1</v>
      </c>
      <c r="F4764" t="s">
        <v>2320</v>
      </c>
      <c r="G4764" t="s">
        <v>2321</v>
      </c>
      <c r="H4764" t="s">
        <v>1296</v>
      </c>
      <c r="I4764" t="s">
        <v>1641</v>
      </c>
      <c r="J4764">
        <v>0.52210000000000001</v>
      </c>
    </row>
    <row r="4765" spans="1:10" hidden="1">
      <c r="A4765" t="s">
        <v>570</v>
      </c>
      <c r="B4765">
        <v>646</v>
      </c>
      <c r="C4765" t="s">
        <v>965</v>
      </c>
      <c r="D4765">
        <v>659</v>
      </c>
      <c r="E4765" t="s">
        <v>1</v>
      </c>
      <c r="F4765" t="s">
        <v>2320</v>
      </c>
      <c r="G4765" t="s">
        <v>2338</v>
      </c>
      <c r="H4765" t="s">
        <v>1352</v>
      </c>
      <c r="I4765" t="s">
        <v>1641</v>
      </c>
      <c r="J4765">
        <v>6.1899999999999997E-2</v>
      </c>
    </row>
    <row r="4766" spans="1:10" hidden="1">
      <c r="A4766" t="s">
        <v>570</v>
      </c>
      <c r="B4766">
        <v>646</v>
      </c>
      <c r="C4766" t="s">
        <v>965</v>
      </c>
      <c r="D4766">
        <v>659</v>
      </c>
      <c r="E4766" t="s">
        <v>1</v>
      </c>
      <c r="F4766" t="s">
        <v>2320</v>
      </c>
      <c r="G4766" t="s">
        <v>2298</v>
      </c>
      <c r="H4766" t="s">
        <v>1290</v>
      </c>
      <c r="I4766" t="s">
        <v>1641</v>
      </c>
      <c r="J4766">
        <v>0.21240000000000001</v>
      </c>
    </row>
    <row r="4767" spans="1:10" hidden="1">
      <c r="A4767" t="s">
        <v>570</v>
      </c>
      <c r="B4767">
        <v>646</v>
      </c>
      <c r="C4767" t="s">
        <v>965</v>
      </c>
      <c r="D4767">
        <v>659</v>
      </c>
      <c r="E4767" t="s">
        <v>1</v>
      </c>
      <c r="F4767" t="s">
        <v>2322</v>
      </c>
      <c r="G4767" t="s">
        <v>2323</v>
      </c>
      <c r="H4767" t="s">
        <v>2324</v>
      </c>
      <c r="I4767" t="s">
        <v>1641</v>
      </c>
      <c r="J4767">
        <v>8.8000000000000005E-3</v>
      </c>
    </row>
    <row r="4768" spans="1:10" hidden="1">
      <c r="A4768" t="s">
        <v>570</v>
      </c>
      <c r="B4768">
        <v>646</v>
      </c>
      <c r="C4768" t="s">
        <v>965</v>
      </c>
      <c r="D4768">
        <v>659</v>
      </c>
      <c r="E4768" t="s">
        <v>1</v>
      </c>
      <c r="F4768" t="s">
        <v>2322</v>
      </c>
      <c r="G4768" t="s">
        <v>2326</v>
      </c>
      <c r="H4768" t="s">
        <v>2324</v>
      </c>
      <c r="I4768" t="s">
        <v>1641</v>
      </c>
      <c r="J4768">
        <v>8.8000000000000005E-3</v>
      </c>
    </row>
    <row r="4769" spans="1:10" hidden="1">
      <c r="A4769" t="s">
        <v>570</v>
      </c>
      <c r="B4769">
        <v>646</v>
      </c>
      <c r="C4769" t="s">
        <v>965</v>
      </c>
      <c r="D4769">
        <v>659</v>
      </c>
      <c r="E4769" t="s">
        <v>1</v>
      </c>
      <c r="F4769" t="s">
        <v>2322</v>
      </c>
      <c r="G4769" t="s">
        <v>2327</v>
      </c>
      <c r="H4769" t="s">
        <v>2344</v>
      </c>
      <c r="I4769" t="s">
        <v>1641</v>
      </c>
      <c r="J4769">
        <v>1.77E-2</v>
      </c>
    </row>
    <row r="4770" spans="1:10" hidden="1">
      <c r="A4770" t="s">
        <v>570</v>
      </c>
      <c r="B4770">
        <v>646</v>
      </c>
      <c r="C4770" t="s">
        <v>965</v>
      </c>
      <c r="D4770">
        <v>659</v>
      </c>
      <c r="E4770" t="s">
        <v>1</v>
      </c>
      <c r="F4770" t="s">
        <v>2322</v>
      </c>
      <c r="G4770" t="s">
        <v>2328</v>
      </c>
      <c r="H4770" t="s">
        <v>2344</v>
      </c>
      <c r="I4770" t="s">
        <v>1641</v>
      </c>
      <c r="J4770">
        <v>1.77E-2</v>
      </c>
    </row>
    <row r="4771" spans="1:10" hidden="1">
      <c r="A4771" t="s">
        <v>570</v>
      </c>
      <c r="B4771">
        <v>646</v>
      </c>
      <c r="C4771" t="s">
        <v>965</v>
      </c>
      <c r="D4771">
        <v>659</v>
      </c>
      <c r="E4771" t="s">
        <v>1</v>
      </c>
      <c r="F4771" t="s">
        <v>2322</v>
      </c>
      <c r="G4771" t="s">
        <v>2330</v>
      </c>
      <c r="H4771" t="s">
        <v>1258</v>
      </c>
      <c r="I4771" t="s">
        <v>1641</v>
      </c>
      <c r="J4771">
        <v>0.94689999999999996</v>
      </c>
    </row>
    <row r="4772" spans="1:10" hidden="1">
      <c r="A4772" t="s">
        <v>570</v>
      </c>
      <c r="B4772">
        <v>646</v>
      </c>
      <c r="C4772" t="s">
        <v>965</v>
      </c>
      <c r="D4772">
        <v>659</v>
      </c>
      <c r="E4772" t="s">
        <v>1</v>
      </c>
      <c r="F4772" t="s">
        <v>2332</v>
      </c>
      <c r="G4772" t="s">
        <v>2333</v>
      </c>
      <c r="H4772" t="s">
        <v>1458</v>
      </c>
      <c r="I4772" t="s">
        <v>1641</v>
      </c>
      <c r="J4772">
        <v>0.49559999999999998</v>
      </c>
    </row>
    <row r="4773" spans="1:10" hidden="1">
      <c r="A4773" t="s">
        <v>570</v>
      </c>
      <c r="B4773">
        <v>646</v>
      </c>
      <c r="C4773" t="s">
        <v>965</v>
      </c>
      <c r="D4773">
        <v>659</v>
      </c>
      <c r="E4773" t="s">
        <v>1</v>
      </c>
      <c r="F4773" t="s">
        <v>2332</v>
      </c>
      <c r="G4773" t="s">
        <v>2334</v>
      </c>
      <c r="H4773" t="s">
        <v>1321</v>
      </c>
      <c r="I4773" t="s">
        <v>1641</v>
      </c>
      <c r="J4773">
        <v>0.50439999999999996</v>
      </c>
    </row>
    <row r="4774" spans="1:10" hidden="1">
      <c r="A4774" t="s">
        <v>570</v>
      </c>
      <c r="B4774">
        <v>646</v>
      </c>
      <c r="C4774" t="s">
        <v>965</v>
      </c>
      <c r="D4774">
        <v>650</v>
      </c>
      <c r="E4774" t="s">
        <v>238</v>
      </c>
      <c r="F4774" t="s">
        <v>1243</v>
      </c>
      <c r="G4774" t="s">
        <v>1243</v>
      </c>
      <c r="H4774" t="s">
        <v>2461</v>
      </c>
      <c r="I4774" t="s">
        <v>2461</v>
      </c>
      <c r="J4774">
        <v>1</v>
      </c>
    </row>
    <row r="4775" spans="1:10" hidden="1">
      <c r="A4775" t="s">
        <v>570</v>
      </c>
      <c r="B4775">
        <v>646</v>
      </c>
      <c r="C4775" t="s">
        <v>965</v>
      </c>
      <c r="D4775">
        <v>650</v>
      </c>
      <c r="E4775" t="s">
        <v>238</v>
      </c>
      <c r="F4775" t="s">
        <v>2311</v>
      </c>
      <c r="G4775" t="s">
        <v>2312</v>
      </c>
      <c r="H4775" t="s">
        <v>1395</v>
      </c>
      <c r="I4775" t="s">
        <v>2461</v>
      </c>
      <c r="J4775">
        <v>0.12659999999999999</v>
      </c>
    </row>
    <row r="4776" spans="1:10" hidden="1">
      <c r="A4776" t="s">
        <v>570</v>
      </c>
      <c r="B4776">
        <v>646</v>
      </c>
      <c r="C4776" t="s">
        <v>965</v>
      </c>
      <c r="D4776">
        <v>650</v>
      </c>
      <c r="E4776" t="s">
        <v>238</v>
      </c>
      <c r="F4776" t="s">
        <v>2311</v>
      </c>
      <c r="G4776" t="s">
        <v>2313</v>
      </c>
      <c r="H4776" t="s">
        <v>1296</v>
      </c>
      <c r="I4776" t="s">
        <v>2461</v>
      </c>
      <c r="J4776">
        <v>0.1464</v>
      </c>
    </row>
    <row r="4777" spans="1:10" hidden="1">
      <c r="A4777" t="s">
        <v>570</v>
      </c>
      <c r="B4777">
        <v>646</v>
      </c>
      <c r="C4777" t="s">
        <v>965</v>
      </c>
      <c r="D4777">
        <v>650</v>
      </c>
      <c r="E4777" t="s">
        <v>238</v>
      </c>
      <c r="F4777" t="s">
        <v>2311</v>
      </c>
      <c r="G4777" t="s">
        <v>2314</v>
      </c>
      <c r="H4777" t="s">
        <v>1402</v>
      </c>
      <c r="I4777" t="s">
        <v>2461</v>
      </c>
      <c r="J4777">
        <v>0.1241</v>
      </c>
    </row>
    <row r="4778" spans="1:10" hidden="1">
      <c r="A4778" t="s">
        <v>570</v>
      </c>
      <c r="B4778">
        <v>646</v>
      </c>
      <c r="C4778" t="s">
        <v>965</v>
      </c>
      <c r="D4778">
        <v>650</v>
      </c>
      <c r="E4778" t="s">
        <v>238</v>
      </c>
      <c r="F4778" t="s">
        <v>2311</v>
      </c>
      <c r="G4778" t="s">
        <v>2315</v>
      </c>
      <c r="H4778" t="s">
        <v>1288</v>
      </c>
      <c r="I4778" t="s">
        <v>2461</v>
      </c>
      <c r="J4778">
        <v>0.1613</v>
      </c>
    </row>
    <row r="4779" spans="1:10" hidden="1">
      <c r="A4779" t="s">
        <v>570</v>
      </c>
      <c r="B4779">
        <v>646</v>
      </c>
      <c r="C4779" t="s">
        <v>965</v>
      </c>
      <c r="D4779">
        <v>650</v>
      </c>
      <c r="E4779" t="s">
        <v>238</v>
      </c>
      <c r="F4779" t="s">
        <v>2311</v>
      </c>
      <c r="G4779" t="s">
        <v>2316</v>
      </c>
      <c r="H4779" t="s">
        <v>1395</v>
      </c>
      <c r="I4779" t="s">
        <v>2461</v>
      </c>
      <c r="J4779">
        <v>0.12659999999999999</v>
      </c>
    </row>
    <row r="4780" spans="1:10" hidden="1">
      <c r="A4780" t="s">
        <v>570</v>
      </c>
      <c r="B4780">
        <v>646</v>
      </c>
      <c r="C4780" t="s">
        <v>965</v>
      </c>
      <c r="D4780">
        <v>650</v>
      </c>
      <c r="E4780" t="s">
        <v>238</v>
      </c>
      <c r="F4780" t="s">
        <v>2311</v>
      </c>
      <c r="G4780" t="s">
        <v>2317</v>
      </c>
      <c r="H4780" t="s">
        <v>1402</v>
      </c>
      <c r="I4780" t="s">
        <v>2461</v>
      </c>
      <c r="J4780">
        <v>0.1241</v>
      </c>
    </row>
    <row r="4781" spans="1:10" hidden="1">
      <c r="A4781" t="s">
        <v>570</v>
      </c>
      <c r="B4781">
        <v>646</v>
      </c>
      <c r="C4781" t="s">
        <v>965</v>
      </c>
      <c r="D4781">
        <v>650</v>
      </c>
      <c r="E4781" t="s">
        <v>238</v>
      </c>
      <c r="F4781" t="s">
        <v>2311</v>
      </c>
      <c r="G4781" t="s">
        <v>2318</v>
      </c>
      <c r="H4781" t="s">
        <v>1346</v>
      </c>
      <c r="I4781" t="s">
        <v>2461</v>
      </c>
      <c r="J4781">
        <v>0.129</v>
      </c>
    </row>
    <row r="4782" spans="1:10" hidden="1">
      <c r="A4782" t="s">
        <v>570</v>
      </c>
      <c r="B4782">
        <v>646</v>
      </c>
      <c r="C4782" t="s">
        <v>965</v>
      </c>
      <c r="D4782">
        <v>650</v>
      </c>
      <c r="E4782" t="s">
        <v>238</v>
      </c>
      <c r="F4782" t="s">
        <v>2311</v>
      </c>
      <c r="G4782" t="s">
        <v>2319</v>
      </c>
      <c r="H4782" t="s">
        <v>1249</v>
      </c>
      <c r="I4782" t="s">
        <v>2461</v>
      </c>
      <c r="J4782">
        <v>6.2E-2</v>
      </c>
    </row>
    <row r="4783" spans="1:10" hidden="1">
      <c r="A4783" t="s">
        <v>570</v>
      </c>
      <c r="B4783">
        <v>646</v>
      </c>
      <c r="C4783" t="s">
        <v>965</v>
      </c>
      <c r="D4783">
        <v>650</v>
      </c>
      <c r="E4783" t="s">
        <v>238</v>
      </c>
      <c r="F4783" t="s">
        <v>2320</v>
      </c>
      <c r="G4783" t="s">
        <v>2321</v>
      </c>
      <c r="H4783" t="s">
        <v>1282</v>
      </c>
      <c r="I4783" t="s">
        <v>2461</v>
      </c>
      <c r="J4783">
        <v>0.60299999999999998</v>
      </c>
    </row>
    <row r="4784" spans="1:10" hidden="1">
      <c r="A4784" t="s">
        <v>570</v>
      </c>
      <c r="B4784">
        <v>646</v>
      </c>
      <c r="C4784" t="s">
        <v>965</v>
      </c>
      <c r="D4784">
        <v>650</v>
      </c>
      <c r="E4784" t="s">
        <v>238</v>
      </c>
      <c r="F4784" t="s">
        <v>2320</v>
      </c>
      <c r="G4784" t="s">
        <v>2339</v>
      </c>
      <c r="H4784" t="s">
        <v>1352</v>
      </c>
      <c r="I4784" t="s">
        <v>2461</v>
      </c>
      <c r="J4784">
        <v>1.7399999999999999E-2</v>
      </c>
    </row>
    <row r="4785" spans="1:10" hidden="1">
      <c r="A4785" t="s">
        <v>570</v>
      </c>
      <c r="B4785">
        <v>646</v>
      </c>
      <c r="C4785" t="s">
        <v>965</v>
      </c>
      <c r="D4785">
        <v>650</v>
      </c>
      <c r="E4785" t="s">
        <v>238</v>
      </c>
      <c r="F4785" t="s">
        <v>2320</v>
      </c>
      <c r="G4785" t="s">
        <v>2341</v>
      </c>
      <c r="H4785" t="s">
        <v>1312</v>
      </c>
      <c r="I4785" t="s">
        <v>2461</v>
      </c>
      <c r="J4785">
        <v>1.24E-2</v>
      </c>
    </row>
    <row r="4786" spans="1:10" hidden="1">
      <c r="A4786" t="s">
        <v>570</v>
      </c>
      <c r="B4786">
        <v>646</v>
      </c>
      <c r="C4786" t="s">
        <v>965</v>
      </c>
      <c r="D4786">
        <v>650</v>
      </c>
      <c r="E4786" t="s">
        <v>238</v>
      </c>
      <c r="F4786" t="s">
        <v>2320</v>
      </c>
      <c r="G4786" t="s">
        <v>2298</v>
      </c>
      <c r="H4786" t="s">
        <v>1490</v>
      </c>
      <c r="I4786" t="s">
        <v>2461</v>
      </c>
      <c r="J4786">
        <v>0.2109</v>
      </c>
    </row>
    <row r="4787" spans="1:10" hidden="1">
      <c r="A4787" t="s">
        <v>570</v>
      </c>
      <c r="B4787">
        <v>646</v>
      </c>
      <c r="C4787" t="s">
        <v>965</v>
      </c>
      <c r="D4787">
        <v>650</v>
      </c>
      <c r="E4787" t="s">
        <v>238</v>
      </c>
      <c r="F4787" t="s">
        <v>2322</v>
      </c>
      <c r="G4787" t="s">
        <v>2323</v>
      </c>
      <c r="H4787" t="s">
        <v>2344</v>
      </c>
      <c r="I4787" t="s">
        <v>2461</v>
      </c>
      <c r="J4787">
        <v>5.0000000000000001E-3</v>
      </c>
    </row>
    <row r="4788" spans="1:10" hidden="1">
      <c r="A4788" t="s">
        <v>570</v>
      </c>
      <c r="B4788">
        <v>646</v>
      </c>
      <c r="C4788" t="s">
        <v>965</v>
      </c>
      <c r="D4788">
        <v>650</v>
      </c>
      <c r="E4788" t="s">
        <v>238</v>
      </c>
      <c r="F4788" t="s">
        <v>2322</v>
      </c>
      <c r="G4788" t="s">
        <v>2325</v>
      </c>
      <c r="H4788" t="s">
        <v>1352</v>
      </c>
      <c r="I4788" t="s">
        <v>2461</v>
      </c>
      <c r="J4788">
        <v>1.7399999999999999E-2</v>
      </c>
    </row>
    <row r="4789" spans="1:10" hidden="1">
      <c r="A4789" t="s">
        <v>570</v>
      </c>
      <c r="B4789">
        <v>646</v>
      </c>
      <c r="C4789" t="s">
        <v>965</v>
      </c>
      <c r="D4789">
        <v>650</v>
      </c>
      <c r="E4789" t="s">
        <v>238</v>
      </c>
      <c r="F4789" t="s">
        <v>2322</v>
      </c>
      <c r="G4789" t="s">
        <v>2326</v>
      </c>
      <c r="H4789" t="s">
        <v>1312</v>
      </c>
      <c r="I4789" t="s">
        <v>2461</v>
      </c>
      <c r="J4789">
        <v>1.24E-2</v>
      </c>
    </row>
    <row r="4790" spans="1:10" hidden="1">
      <c r="A4790" t="s">
        <v>570</v>
      </c>
      <c r="B4790">
        <v>646</v>
      </c>
      <c r="C4790" t="s">
        <v>965</v>
      </c>
      <c r="D4790">
        <v>650</v>
      </c>
      <c r="E4790" t="s">
        <v>238</v>
      </c>
      <c r="F4790" t="s">
        <v>2322</v>
      </c>
      <c r="G4790" t="s">
        <v>2327</v>
      </c>
      <c r="H4790" t="s">
        <v>1252</v>
      </c>
      <c r="I4790" t="s">
        <v>2461</v>
      </c>
      <c r="J4790">
        <v>2.23E-2</v>
      </c>
    </row>
    <row r="4791" spans="1:10" hidden="1">
      <c r="A4791" t="s">
        <v>570</v>
      </c>
      <c r="B4791">
        <v>646</v>
      </c>
      <c r="C4791" t="s">
        <v>965</v>
      </c>
      <c r="D4791">
        <v>650</v>
      </c>
      <c r="E4791" t="s">
        <v>238</v>
      </c>
      <c r="F4791" t="s">
        <v>2322</v>
      </c>
      <c r="G4791" t="s">
        <v>2352</v>
      </c>
      <c r="H4791" t="s">
        <v>2324</v>
      </c>
      <c r="I4791" t="s">
        <v>2461</v>
      </c>
      <c r="J4791">
        <v>2.5000000000000001E-3</v>
      </c>
    </row>
    <row r="4792" spans="1:10" hidden="1">
      <c r="A4792" t="s">
        <v>570</v>
      </c>
      <c r="B4792">
        <v>646</v>
      </c>
      <c r="C4792" t="s">
        <v>965</v>
      </c>
      <c r="D4792">
        <v>650</v>
      </c>
      <c r="E4792" t="s">
        <v>238</v>
      </c>
      <c r="F4792" t="s">
        <v>2322</v>
      </c>
      <c r="G4792" t="s">
        <v>2328</v>
      </c>
      <c r="H4792" t="s">
        <v>1290</v>
      </c>
      <c r="I4792" t="s">
        <v>2461</v>
      </c>
      <c r="J4792">
        <v>5.96E-2</v>
      </c>
    </row>
    <row r="4793" spans="1:10" hidden="1">
      <c r="A4793" t="s">
        <v>570</v>
      </c>
      <c r="B4793">
        <v>646</v>
      </c>
      <c r="C4793" t="s">
        <v>965</v>
      </c>
      <c r="D4793">
        <v>650</v>
      </c>
      <c r="E4793" t="s">
        <v>238</v>
      </c>
      <c r="F4793" t="s">
        <v>2322</v>
      </c>
      <c r="G4793" t="s">
        <v>2330</v>
      </c>
      <c r="H4793" t="s">
        <v>2398</v>
      </c>
      <c r="I4793" t="s">
        <v>2461</v>
      </c>
      <c r="J4793">
        <v>0.88090000000000002</v>
      </c>
    </row>
    <row r="4794" spans="1:10" hidden="1">
      <c r="A4794" t="s">
        <v>570</v>
      </c>
      <c r="B4794">
        <v>646</v>
      </c>
      <c r="C4794" t="s">
        <v>965</v>
      </c>
      <c r="D4794">
        <v>650</v>
      </c>
      <c r="E4794" t="s">
        <v>238</v>
      </c>
      <c r="F4794" t="s">
        <v>2332</v>
      </c>
      <c r="G4794" t="s">
        <v>2333</v>
      </c>
      <c r="H4794" t="s">
        <v>1542</v>
      </c>
      <c r="I4794" t="s">
        <v>2461</v>
      </c>
      <c r="J4794">
        <v>0.4839</v>
      </c>
    </row>
    <row r="4795" spans="1:10" hidden="1">
      <c r="A4795" t="s">
        <v>570</v>
      </c>
      <c r="B4795">
        <v>646</v>
      </c>
      <c r="C4795" t="s">
        <v>965</v>
      </c>
      <c r="D4795">
        <v>650</v>
      </c>
      <c r="E4795" t="s">
        <v>238</v>
      </c>
      <c r="F4795" t="s">
        <v>2332</v>
      </c>
      <c r="G4795" t="s">
        <v>2334</v>
      </c>
      <c r="H4795" t="s">
        <v>1245</v>
      </c>
      <c r="I4795" t="s">
        <v>2461</v>
      </c>
      <c r="J4795">
        <v>0.5161</v>
      </c>
    </row>
    <row r="4796" spans="1:10" hidden="1">
      <c r="A4796" t="s">
        <v>570</v>
      </c>
      <c r="B4796">
        <v>646</v>
      </c>
      <c r="C4796" t="s">
        <v>965</v>
      </c>
      <c r="D4796">
        <v>647</v>
      </c>
      <c r="E4796" t="s">
        <v>244</v>
      </c>
      <c r="F4796" t="s">
        <v>1243</v>
      </c>
      <c r="G4796" t="s">
        <v>1243</v>
      </c>
      <c r="H4796" t="s">
        <v>1366</v>
      </c>
      <c r="I4796" t="s">
        <v>1366</v>
      </c>
      <c r="J4796">
        <v>1</v>
      </c>
    </row>
    <row r="4797" spans="1:10" hidden="1">
      <c r="A4797" t="s">
        <v>570</v>
      </c>
      <c r="B4797">
        <v>646</v>
      </c>
      <c r="C4797" t="s">
        <v>965</v>
      </c>
      <c r="D4797">
        <v>647</v>
      </c>
      <c r="E4797" t="s">
        <v>244</v>
      </c>
      <c r="F4797" t="s">
        <v>2311</v>
      </c>
      <c r="G4797" t="s">
        <v>2314</v>
      </c>
      <c r="H4797" t="s">
        <v>1246</v>
      </c>
      <c r="I4797" t="s">
        <v>1366</v>
      </c>
      <c r="J4797">
        <v>0.27179999999999999</v>
      </c>
    </row>
    <row r="4798" spans="1:10" hidden="1">
      <c r="A4798" t="s">
        <v>570</v>
      </c>
      <c r="B4798">
        <v>646</v>
      </c>
      <c r="C4798" t="s">
        <v>965</v>
      </c>
      <c r="D4798">
        <v>647</v>
      </c>
      <c r="E4798" t="s">
        <v>244</v>
      </c>
      <c r="F4798" t="s">
        <v>2311</v>
      </c>
      <c r="G4798" t="s">
        <v>2315</v>
      </c>
      <c r="H4798" t="s">
        <v>1249</v>
      </c>
      <c r="I4798" t="s">
        <v>1366</v>
      </c>
      <c r="J4798">
        <v>0.2427</v>
      </c>
    </row>
    <row r="4799" spans="1:10" hidden="1">
      <c r="A4799" t="s">
        <v>570</v>
      </c>
      <c r="B4799">
        <v>646</v>
      </c>
      <c r="C4799" t="s">
        <v>965</v>
      </c>
      <c r="D4799">
        <v>647</v>
      </c>
      <c r="E4799" t="s">
        <v>244</v>
      </c>
      <c r="F4799" t="s">
        <v>2311</v>
      </c>
      <c r="G4799" t="s">
        <v>2316</v>
      </c>
      <c r="H4799" t="s">
        <v>1246</v>
      </c>
      <c r="I4799" t="s">
        <v>1366</v>
      </c>
      <c r="J4799">
        <v>0.27179999999999999</v>
      </c>
    </row>
    <row r="4800" spans="1:10" hidden="1">
      <c r="A4800" t="s">
        <v>570</v>
      </c>
      <c r="B4800">
        <v>646</v>
      </c>
      <c r="C4800" t="s">
        <v>965</v>
      </c>
      <c r="D4800">
        <v>647</v>
      </c>
      <c r="E4800" t="s">
        <v>244</v>
      </c>
      <c r="F4800" t="s">
        <v>2311</v>
      </c>
      <c r="G4800" t="s">
        <v>2317</v>
      </c>
      <c r="H4800" t="s">
        <v>1261</v>
      </c>
      <c r="I4800" t="s">
        <v>1366</v>
      </c>
      <c r="J4800">
        <v>0.21360000000000001</v>
      </c>
    </row>
    <row r="4801" spans="1:10" hidden="1">
      <c r="A4801" t="s">
        <v>570</v>
      </c>
      <c r="B4801">
        <v>646</v>
      </c>
      <c r="C4801" t="s">
        <v>965</v>
      </c>
      <c r="D4801">
        <v>647</v>
      </c>
      <c r="E4801" t="s">
        <v>244</v>
      </c>
      <c r="F4801" t="s">
        <v>2320</v>
      </c>
      <c r="G4801" t="s">
        <v>2321</v>
      </c>
      <c r="H4801" t="s">
        <v>1395</v>
      </c>
      <c r="I4801" t="s">
        <v>1366</v>
      </c>
      <c r="J4801">
        <v>0.49509999999999998</v>
      </c>
    </row>
    <row r="4802" spans="1:10" hidden="1">
      <c r="A4802" t="s">
        <v>570</v>
      </c>
      <c r="B4802">
        <v>646</v>
      </c>
      <c r="C4802" t="s">
        <v>965</v>
      </c>
      <c r="D4802">
        <v>647</v>
      </c>
      <c r="E4802" t="s">
        <v>244</v>
      </c>
      <c r="F4802" t="s">
        <v>2320</v>
      </c>
      <c r="G4802" t="s">
        <v>2298</v>
      </c>
      <c r="H4802" t="s">
        <v>1256</v>
      </c>
      <c r="I4802" t="s">
        <v>1366</v>
      </c>
      <c r="J4802">
        <v>0.13589999999999999</v>
      </c>
    </row>
    <row r="4803" spans="1:10" hidden="1">
      <c r="A4803" t="s">
        <v>570</v>
      </c>
      <c r="B4803">
        <v>646</v>
      </c>
      <c r="C4803" t="s">
        <v>965</v>
      </c>
      <c r="D4803">
        <v>647</v>
      </c>
      <c r="E4803" t="s">
        <v>244</v>
      </c>
      <c r="F4803" t="s">
        <v>2322</v>
      </c>
      <c r="G4803" t="s">
        <v>2323</v>
      </c>
      <c r="H4803" t="s">
        <v>2324</v>
      </c>
      <c r="I4803" t="s">
        <v>1366</v>
      </c>
      <c r="J4803">
        <v>9.7000000000000003E-3</v>
      </c>
    </row>
    <row r="4804" spans="1:10" hidden="1">
      <c r="A4804" t="s">
        <v>570</v>
      </c>
      <c r="B4804">
        <v>646</v>
      </c>
      <c r="C4804" t="s">
        <v>965</v>
      </c>
      <c r="D4804">
        <v>647</v>
      </c>
      <c r="E4804" t="s">
        <v>244</v>
      </c>
      <c r="F4804" t="s">
        <v>2322</v>
      </c>
      <c r="G4804" t="s">
        <v>2326</v>
      </c>
      <c r="H4804" t="s">
        <v>2324</v>
      </c>
      <c r="I4804" t="s">
        <v>1366</v>
      </c>
      <c r="J4804">
        <v>9.7000000000000003E-3</v>
      </c>
    </row>
    <row r="4805" spans="1:10" hidden="1">
      <c r="A4805" t="s">
        <v>570</v>
      </c>
      <c r="B4805">
        <v>646</v>
      </c>
      <c r="C4805" t="s">
        <v>965</v>
      </c>
      <c r="D4805">
        <v>647</v>
      </c>
      <c r="E4805" t="s">
        <v>244</v>
      </c>
      <c r="F4805" t="s">
        <v>2322</v>
      </c>
      <c r="G4805" t="s">
        <v>2327</v>
      </c>
      <c r="H4805" t="s">
        <v>2324</v>
      </c>
      <c r="I4805" t="s">
        <v>1366</v>
      </c>
      <c r="J4805">
        <v>9.7000000000000003E-3</v>
      </c>
    </row>
    <row r="4806" spans="1:10" hidden="1">
      <c r="A4806" t="s">
        <v>570</v>
      </c>
      <c r="B4806">
        <v>646</v>
      </c>
      <c r="C4806" t="s">
        <v>965</v>
      </c>
      <c r="D4806">
        <v>647</v>
      </c>
      <c r="E4806" t="s">
        <v>244</v>
      </c>
      <c r="F4806" t="s">
        <v>2322</v>
      </c>
      <c r="G4806" t="s">
        <v>2328</v>
      </c>
      <c r="H4806" t="s">
        <v>2344</v>
      </c>
      <c r="I4806" t="s">
        <v>1366</v>
      </c>
      <c r="J4806">
        <v>1.9400000000000001E-2</v>
      </c>
    </row>
    <row r="4807" spans="1:10" hidden="1">
      <c r="A4807" t="s">
        <v>570</v>
      </c>
      <c r="B4807">
        <v>646</v>
      </c>
      <c r="C4807" t="s">
        <v>965</v>
      </c>
      <c r="D4807">
        <v>647</v>
      </c>
      <c r="E4807" t="s">
        <v>244</v>
      </c>
      <c r="F4807" t="s">
        <v>2322</v>
      </c>
      <c r="G4807" t="s">
        <v>2330</v>
      </c>
      <c r="H4807" t="s">
        <v>1441</v>
      </c>
      <c r="I4807" t="s">
        <v>1366</v>
      </c>
      <c r="J4807">
        <v>0.95150000000000001</v>
      </c>
    </row>
    <row r="4808" spans="1:10" hidden="1">
      <c r="A4808" t="s">
        <v>570</v>
      </c>
      <c r="B4808">
        <v>646</v>
      </c>
      <c r="C4808" t="s">
        <v>965</v>
      </c>
      <c r="D4808">
        <v>647</v>
      </c>
      <c r="E4808" t="s">
        <v>244</v>
      </c>
      <c r="F4808" t="s">
        <v>2332</v>
      </c>
      <c r="G4808" t="s">
        <v>2333</v>
      </c>
      <c r="H4808" t="s">
        <v>1346</v>
      </c>
      <c r="I4808" t="s">
        <v>1366</v>
      </c>
      <c r="J4808">
        <v>0.50490000000000002</v>
      </c>
    </row>
    <row r="4809" spans="1:10" hidden="1">
      <c r="A4809" t="s">
        <v>570</v>
      </c>
      <c r="B4809">
        <v>646</v>
      </c>
      <c r="C4809" t="s">
        <v>965</v>
      </c>
      <c r="D4809">
        <v>647</v>
      </c>
      <c r="E4809" t="s">
        <v>244</v>
      </c>
      <c r="F4809" t="s">
        <v>2332</v>
      </c>
      <c r="G4809" t="s">
        <v>2334</v>
      </c>
      <c r="H4809" t="s">
        <v>1395</v>
      </c>
      <c r="I4809" t="s">
        <v>1366</v>
      </c>
      <c r="J4809">
        <v>0.49509999999999998</v>
      </c>
    </row>
    <row r="4810" spans="1:10" hidden="1">
      <c r="A4810" t="s">
        <v>570</v>
      </c>
      <c r="B4810">
        <v>646</v>
      </c>
      <c r="C4810" t="s">
        <v>965</v>
      </c>
      <c r="D4810">
        <v>649</v>
      </c>
      <c r="E4810" t="s">
        <v>435</v>
      </c>
      <c r="F4810" t="s">
        <v>1243</v>
      </c>
      <c r="G4810" t="s">
        <v>1243</v>
      </c>
      <c r="H4810" t="s">
        <v>1319</v>
      </c>
      <c r="I4810" t="s">
        <v>1319</v>
      </c>
      <c r="J4810">
        <v>1</v>
      </c>
    </row>
    <row r="4811" spans="1:10" hidden="1">
      <c r="A4811" t="s">
        <v>570</v>
      </c>
      <c r="B4811">
        <v>646</v>
      </c>
      <c r="C4811" t="s">
        <v>965</v>
      </c>
      <c r="D4811">
        <v>649</v>
      </c>
      <c r="E4811" t="s">
        <v>435</v>
      </c>
      <c r="F4811" t="s">
        <v>2311</v>
      </c>
      <c r="G4811" t="s">
        <v>2312</v>
      </c>
      <c r="H4811" t="s">
        <v>1257</v>
      </c>
      <c r="I4811" t="s">
        <v>1319</v>
      </c>
      <c r="J4811">
        <v>0.13</v>
      </c>
    </row>
    <row r="4812" spans="1:10" hidden="1">
      <c r="A4812" t="s">
        <v>570</v>
      </c>
      <c r="B4812">
        <v>646</v>
      </c>
      <c r="C4812" t="s">
        <v>965</v>
      </c>
      <c r="D4812">
        <v>649</v>
      </c>
      <c r="E4812" t="s">
        <v>435</v>
      </c>
      <c r="F4812" t="s">
        <v>2311</v>
      </c>
      <c r="G4812" t="s">
        <v>2313</v>
      </c>
      <c r="H4812" t="s">
        <v>1401</v>
      </c>
      <c r="I4812" t="s">
        <v>1319</v>
      </c>
      <c r="J4812">
        <v>0.11</v>
      </c>
    </row>
    <row r="4813" spans="1:10" hidden="1">
      <c r="A4813" t="s">
        <v>570</v>
      </c>
      <c r="B4813">
        <v>646</v>
      </c>
      <c r="C4813" t="s">
        <v>965</v>
      </c>
      <c r="D4813">
        <v>649</v>
      </c>
      <c r="E4813" t="s">
        <v>435</v>
      </c>
      <c r="F4813" t="s">
        <v>2311</v>
      </c>
      <c r="G4813" t="s">
        <v>2314</v>
      </c>
      <c r="H4813" t="s">
        <v>1298</v>
      </c>
      <c r="I4813" t="s">
        <v>1319</v>
      </c>
      <c r="J4813">
        <v>0.15</v>
      </c>
    </row>
    <row r="4814" spans="1:10" hidden="1">
      <c r="A4814" t="s">
        <v>570</v>
      </c>
      <c r="B4814">
        <v>646</v>
      </c>
      <c r="C4814" t="s">
        <v>965</v>
      </c>
      <c r="D4814">
        <v>649</v>
      </c>
      <c r="E4814" t="s">
        <v>435</v>
      </c>
      <c r="F4814" t="s">
        <v>2311</v>
      </c>
      <c r="G4814" t="s">
        <v>2315</v>
      </c>
      <c r="H4814" t="s">
        <v>1357</v>
      </c>
      <c r="I4814" t="s">
        <v>1319</v>
      </c>
      <c r="J4814">
        <v>0.12</v>
      </c>
    </row>
    <row r="4815" spans="1:10" hidden="1">
      <c r="A4815" t="s">
        <v>570</v>
      </c>
      <c r="B4815">
        <v>646</v>
      </c>
      <c r="C4815" t="s">
        <v>965</v>
      </c>
      <c r="D4815">
        <v>649</v>
      </c>
      <c r="E4815" t="s">
        <v>435</v>
      </c>
      <c r="F4815" t="s">
        <v>2311</v>
      </c>
      <c r="G4815" t="s">
        <v>2316</v>
      </c>
      <c r="H4815" t="s">
        <v>1357</v>
      </c>
      <c r="I4815" t="s">
        <v>1319</v>
      </c>
      <c r="J4815">
        <v>0.12</v>
      </c>
    </row>
    <row r="4816" spans="1:10" hidden="1">
      <c r="A4816" t="s">
        <v>570</v>
      </c>
      <c r="B4816">
        <v>646</v>
      </c>
      <c r="C4816" t="s">
        <v>965</v>
      </c>
      <c r="D4816">
        <v>649</v>
      </c>
      <c r="E4816" t="s">
        <v>435</v>
      </c>
      <c r="F4816" t="s">
        <v>2311</v>
      </c>
      <c r="G4816" t="s">
        <v>2317</v>
      </c>
      <c r="H4816" t="s">
        <v>1333</v>
      </c>
      <c r="I4816" t="s">
        <v>1319</v>
      </c>
      <c r="J4816">
        <v>0.17</v>
      </c>
    </row>
    <row r="4817" spans="1:10" hidden="1">
      <c r="A4817" t="s">
        <v>570</v>
      </c>
      <c r="B4817">
        <v>646</v>
      </c>
      <c r="C4817" t="s">
        <v>965</v>
      </c>
      <c r="D4817">
        <v>649</v>
      </c>
      <c r="E4817" t="s">
        <v>435</v>
      </c>
      <c r="F4817" t="s">
        <v>2311</v>
      </c>
      <c r="G4817" t="s">
        <v>2318</v>
      </c>
      <c r="H4817" t="s">
        <v>1352</v>
      </c>
      <c r="I4817" t="s">
        <v>1319</v>
      </c>
      <c r="J4817">
        <v>7.0000000000000007E-2</v>
      </c>
    </row>
    <row r="4818" spans="1:10" hidden="1">
      <c r="A4818" t="s">
        <v>570</v>
      </c>
      <c r="B4818">
        <v>646</v>
      </c>
      <c r="C4818" t="s">
        <v>965</v>
      </c>
      <c r="D4818">
        <v>649</v>
      </c>
      <c r="E4818" t="s">
        <v>435</v>
      </c>
      <c r="F4818" t="s">
        <v>2311</v>
      </c>
      <c r="G4818" t="s">
        <v>2319</v>
      </c>
      <c r="H4818" t="s">
        <v>1257</v>
      </c>
      <c r="I4818" t="s">
        <v>1319</v>
      </c>
      <c r="J4818">
        <v>0.13</v>
      </c>
    </row>
    <row r="4819" spans="1:10" hidden="1">
      <c r="A4819" t="s">
        <v>570</v>
      </c>
      <c r="B4819">
        <v>646</v>
      </c>
      <c r="C4819" t="s">
        <v>965</v>
      </c>
      <c r="D4819">
        <v>649</v>
      </c>
      <c r="E4819" t="s">
        <v>435</v>
      </c>
      <c r="F4819" t="s">
        <v>2320</v>
      </c>
      <c r="G4819" t="s">
        <v>2321</v>
      </c>
      <c r="H4819" t="s">
        <v>1304</v>
      </c>
      <c r="I4819" t="s">
        <v>1319</v>
      </c>
      <c r="J4819">
        <v>0.3</v>
      </c>
    </row>
    <row r="4820" spans="1:10" hidden="1">
      <c r="A4820" t="s">
        <v>570</v>
      </c>
      <c r="B4820">
        <v>646</v>
      </c>
      <c r="C4820" t="s">
        <v>965</v>
      </c>
      <c r="D4820">
        <v>649</v>
      </c>
      <c r="E4820" t="s">
        <v>435</v>
      </c>
      <c r="F4820" t="s">
        <v>2320</v>
      </c>
      <c r="G4820" t="s">
        <v>2298</v>
      </c>
      <c r="H4820" t="s">
        <v>1401</v>
      </c>
      <c r="I4820" t="s">
        <v>1319</v>
      </c>
      <c r="J4820">
        <v>0.11</v>
      </c>
    </row>
    <row r="4821" spans="1:10" hidden="1">
      <c r="A4821" t="s">
        <v>570</v>
      </c>
      <c r="B4821">
        <v>646</v>
      </c>
      <c r="C4821" t="s">
        <v>965</v>
      </c>
      <c r="D4821">
        <v>649</v>
      </c>
      <c r="E4821" t="s">
        <v>435</v>
      </c>
      <c r="F4821" t="s">
        <v>2322</v>
      </c>
      <c r="G4821" t="s">
        <v>2326</v>
      </c>
      <c r="H4821" t="s">
        <v>2329</v>
      </c>
      <c r="I4821" t="s">
        <v>1319</v>
      </c>
      <c r="J4821">
        <v>0.03</v>
      </c>
    </row>
    <row r="4822" spans="1:10" hidden="1">
      <c r="A4822" t="s">
        <v>570</v>
      </c>
      <c r="B4822">
        <v>646</v>
      </c>
      <c r="C4822" t="s">
        <v>965</v>
      </c>
      <c r="D4822">
        <v>649</v>
      </c>
      <c r="E4822" t="s">
        <v>435</v>
      </c>
      <c r="F4822" t="s">
        <v>2322</v>
      </c>
      <c r="G4822" t="s">
        <v>2327</v>
      </c>
      <c r="H4822" t="s">
        <v>2324</v>
      </c>
      <c r="I4822" t="s">
        <v>1319</v>
      </c>
      <c r="J4822">
        <v>0.01</v>
      </c>
    </row>
    <row r="4823" spans="1:10" hidden="1">
      <c r="A4823" t="s">
        <v>570</v>
      </c>
      <c r="B4823">
        <v>646</v>
      </c>
      <c r="C4823" t="s">
        <v>965</v>
      </c>
      <c r="D4823">
        <v>649</v>
      </c>
      <c r="E4823" t="s">
        <v>435</v>
      </c>
      <c r="F4823" t="s">
        <v>2322</v>
      </c>
      <c r="G4823" t="s">
        <v>2330</v>
      </c>
      <c r="H4823" t="s">
        <v>1497</v>
      </c>
      <c r="I4823" t="s">
        <v>1319</v>
      </c>
      <c r="J4823">
        <v>0.96</v>
      </c>
    </row>
    <row r="4824" spans="1:10" hidden="1">
      <c r="A4824" t="s">
        <v>570</v>
      </c>
      <c r="B4824">
        <v>646</v>
      </c>
      <c r="C4824" t="s">
        <v>965</v>
      </c>
      <c r="D4824">
        <v>649</v>
      </c>
      <c r="E4824" t="s">
        <v>435</v>
      </c>
      <c r="F4824" t="s">
        <v>2332</v>
      </c>
      <c r="G4824" t="s">
        <v>2333</v>
      </c>
      <c r="H4824" t="s">
        <v>1351</v>
      </c>
      <c r="I4824" t="s">
        <v>1319</v>
      </c>
      <c r="J4824">
        <v>0.47</v>
      </c>
    </row>
    <row r="4825" spans="1:10" hidden="1">
      <c r="A4825" t="s">
        <v>570</v>
      </c>
      <c r="B4825">
        <v>646</v>
      </c>
      <c r="C4825" t="s">
        <v>965</v>
      </c>
      <c r="D4825">
        <v>649</v>
      </c>
      <c r="E4825" t="s">
        <v>435</v>
      </c>
      <c r="F4825" t="s">
        <v>2332</v>
      </c>
      <c r="G4825" t="s">
        <v>2334</v>
      </c>
      <c r="H4825" t="s">
        <v>1269</v>
      </c>
      <c r="I4825" t="s">
        <v>1319</v>
      </c>
      <c r="J4825">
        <v>0.53</v>
      </c>
    </row>
    <row r="4826" spans="1:10" hidden="1">
      <c r="A4826" t="s">
        <v>570</v>
      </c>
      <c r="B4826">
        <v>646</v>
      </c>
      <c r="C4826" t="s">
        <v>965</v>
      </c>
      <c r="D4826">
        <v>651</v>
      </c>
      <c r="E4826" t="s">
        <v>174</v>
      </c>
      <c r="F4826" t="s">
        <v>1243</v>
      </c>
      <c r="G4826" t="s">
        <v>1243</v>
      </c>
      <c r="H4826" t="s">
        <v>1640</v>
      </c>
      <c r="I4826" t="s">
        <v>1640</v>
      </c>
      <c r="J4826">
        <v>1</v>
      </c>
    </row>
    <row r="4827" spans="1:10" hidden="1">
      <c r="A4827" t="s">
        <v>570</v>
      </c>
      <c r="B4827">
        <v>646</v>
      </c>
      <c r="C4827" t="s">
        <v>965</v>
      </c>
      <c r="D4827">
        <v>651</v>
      </c>
      <c r="E4827" t="s">
        <v>174</v>
      </c>
      <c r="F4827" t="s">
        <v>2311</v>
      </c>
      <c r="G4827" t="s">
        <v>2312</v>
      </c>
      <c r="H4827" t="s">
        <v>1298</v>
      </c>
      <c r="I4827" t="s">
        <v>1640</v>
      </c>
      <c r="J4827">
        <v>0.11360000000000001</v>
      </c>
    </row>
    <row r="4828" spans="1:10" hidden="1">
      <c r="A4828" t="s">
        <v>570</v>
      </c>
      <c r="B4828">
        <v>646</v>
      </c>
      <c r="C4828" t="s">
        <v>965</v>
      </c>
      <c r="D4828">
        <v>651</v>
      </c>
      <c r="E4828" t="s">
        <v>174</v>
      </c>
      <c r="F4828" t="s">
        <v>2311</v>
      </c>
      <c r="G4828" t="s">
        <v>2313</v>
      </c>
      <c r="H4828" t="s">
        <v>1417</v>
      </c>
      <c r="I4828" t="s">
        <v>1640</v>
      </c>
      <c r="J4828">
        <v>0.15909999999999999</v>
      </c>
    </row>
    <row r="4829" spans="1:10" hidden="1">
      <c r="A4829" t="s">
        <v>570</v>
      </c>
      <c r="B4829">
        <v>646</v>
      </c>
      <c r="C4829" t="s">
        <v>965</v>
      </c>
      <c r="D4829">
        <v>651</v>
      </c>
      <c r="E4829" t="s">
        <v>174</v>
      </c>
      <c r="F4829" t="s">
        <v>2311</v>
      </c>
      <c r="G4829" t="s">
        <v>2314</v>
      </c>
      <c r="H4829" t="s">
        <v>1460</v>
      </c>
      <c r="I4829" t="s">
        <v>1640</v>
      </c>
      <c r="J4829">
        <v>0.1515</v>
      </c>
    </row>
    <row r="4830" spans="1:10" hidden="1">
      <c r="A4830" t="s">
        <v>570</v>
      </c>
      <c r="B4830">
        <v>646</v>
      </c>
      <c r="C4830" t="s">
        <v>965</v>
      </c>
      <c r="D4830">
        <v>651</v>
      </c>
      <c r="E4830" t="s">
        <v>174</v>
      </c>
      <c r="F4830" t="s">
        <v>2311</v>
      </c>
      <c r="G4830" t="s">
        <v>2315</v>
      </c>
      <c r="H4830" t="s">
        <v>1323</v>
      </c>
      <c r="I4830" t="s">
        <v>1640</v>
      </c>
      <c r="J4830">
        <v>0.13639999999999999</v>
      </c>
    </row>
    <row r="4831" spans="1:10" hidden="1">
      <c r="A4831" t="s">
        <v>570</v>
      </c>
      <c r="B4831">
        <v>646</v>
      </c>
      <c r="C4831" t="s">
        <v>965</v>
      </c>
      <c r="D4831">
        <v>651</v>
      </c>
      <c r="E4831" t="s">
        <v>174</v>
      </c>
      <c r="F4831" t="s">
        <v>2311</v>
      </c>
      <c r="G4831" t="s">
        <v>2316</v>
      </c>
      <c r="H4831" t="s">
        <v>1256</v>
      </c>
      <c r="I4831" t="s">
        <v>1640</v>
      </c>
      <c r="J4831">
        <v>0.1061</v>
      </c>
    </row>
    <row r="4832" spans="1:10" hidden="1">
      <c r="A4832" t="s">
        <v>570</v>
      </c>
      <c r="B4832">
        <v>646</v>
      </c>
      <c r="C4832" t="s">
        <v>965</v>
      </c>
      <c r="D4832">
        <v>651</v>
      </c>
      <c r="E4832" t="s">
        <v>174</v>
      </c>
      <c r="F4832" t="s">
        <v>2311</v>
      </c>
      <c r="G4832" t="s">
        <v>2317</v>
      </c>
      <c r="H4832" t="s">
        <v>1298</v>
      </c>
      <c r="I4832" t="s">
        <v>1640</v>
      </c>
      <c r="J4832">
        <v>0.11360000000000001</v>
      </c>
    </row>
    <row r="4833" spans="1:10" hidden="1">
      <c r="A4833" t="s">
        <v>570</v>
      </c>
      <c r="B4833">
        <v>646</v>
      </c>
      <c r="C4833" t="s">
        <v>965</v>
      </c>
      <c r="D4833">
        <v>651</v>
      </c>
      <c r="E4833" t="s">
        <v>174</v>
      </c>
      <c r="F4833" t="s">
        <v>2311</v>
      </c>
      <c r="G4833" t="s">
        <v>2318</v>
      </c>
      <c r="H4833" t="s">
        <v>1256</v>
      </c>
      <c r="I4833" t="s">
        <v>1640</v>
      </c>
      <c r="J4833">
        <v>0.1061</v>
      </c>
    </row>
    <row r="4834" spans="1:10" hidden="1">
      <c r="A4834" t="s">
        <v>570</v>
      </c>
      <c r="B4834">
        <v>646</v>
      </c>
      <c r="C4834" t="s">
        <v>965</v>
      </c>
      <c r="D4834">
        <v>651</v>
      </c>
      <c r="E4834" t="s">
        <v>174</v>
      </c>
      <c r="F4834" t="s">
        <v>2311</v>
      </c>
      <c r="G4834" t="s">
        <v>2319</v>
      </c>
      <c r="H4834" t="s">
        <v>1298</v>
      </c>
      <c r="I4834" t="s">
        <v>1640</v>
      </c>
      <c r="J4834">
        <v>0.11360000000000001</v>
      </c>
    </row>
    <row r="4835" spans="1:10" hidden="1">
      <c r="A4835" t="s">
        <v>570</v>
      </c>
      <c r="B4835">
        <v>646</v>
      </c>
      <c r="C4835" t="s">
        <v>965</v>
      </c>
      <c r="D4835">
        <v>651</v>
      </c>
      <c r="E4835" t="s">
        <v>174</v>
      </c>
      <c r="F4835" t="s">
        <v>2320</v>
      </c>
      <c r="G4835" t="s">
        <v>2321</v>
      </c>
      <c r="H4835" t="s">
        <v>1306</v>
      </c>
      <c r="I4835" t="s">
        <v>1640</v>
      </c>
      <c r="J4835">
        <v>0.4773</v>
      </c>
    </row>
    <row r="4836" spans="1:10" hidden="1">
      <c r="A4836" t="s">
        <v>570</v>
      </c>
      <c r="B4836">
        <v>646</v>
      </c>
      <c r="C4836" t="s">
        <v>965</v>
      </c>
      <c r="D4836">
        <v>651</v>
      </c>
      <c r="E4836" t="s">
        <v>174</v>
      </c>
      <c r="F4836" t="s">
        <v>2320</v>
      </c>
      <c r="G4836" t="s">
        <v>2338</v>
      </c>
      <c r="H4836" t="s">
        <v>1401</v>
      </c>
      <c r="I4836" t="s">
        <v>1640</v>
      </c>
      <c r="J4836">
        <v>8.3299999999999999E-2</v>
      </c>
    </row>
    <row r="4837" spans="1:10" hidden="1">
      <c r="A4837" t="s">
        <v>570</v>
      </c>
      <c r="B4837">
        <v>646</v>
      </c>
      <c r="C4837" t="s">
        <v>965</v>
      </c>
      <c r="D4837">
        <v>651</v>
      </c>
      <c r="E4837" t="s">
        <v>174</v>
      </c>
      <c r="F4837" t="s">
        <v>2320</v>
      </c>
      <c r="G4837" t="s">
        <v>2298</v>
      </c>
      <c r="H4837" t="s">
        <v>1357</v>
      </c>
      <c r="I4837" t="s">
        <v>1640</v>
      </c>
      <c r="J4837">
        <v>9.0899999999999995E-2</v>
      </c>
    </row>
    <row r="4838" spans="1:10" hidden="1">
      <c r="A4838" t="s">
        <v>570</v>
      </c>
      <c r="B4838">
        <v>646</v>
      </c>
      <c r="C4838" t="s">
        <v>965</v>
      </c>
      <c r="D4838">
        <v>651</v>
      </c>
      <c r="E4838" t="s">
        <v>174</v>
      </c>
      <c r="F4838" t="s">
        <v>2322</v>
      </c>
      <c r="G4838" t="s">
        <v>2327</v>
      </c>
      <c r="H4838" t="s">
        <v>1248</v>
      </c>
      <c r="I4838" t="s">
        <v>1640</v>
      </c>
      <c r="J4838">
        <v>4.5499999999999999E-2</v>
      </c>
    </row>
    <row r="4839" spans="1:10" hidden="1">
      <c r="A4839" t="s">
        <v>570</v>
      </c>
      <c r="B4839">
        <v>646</v>
      </c>
      <c r="C4839" t="s">
        <v>965</v>
      </c>
      <c r="D4839">
        <v>651</v>
      </c>
      <c r="E4839" t="s">
        <v>174</v>
      </c>
      <c r="F4839" t="s">
        <v>2322</v>
      </c>
      <c r="G4839" t="s">
        <v>2328</v>
      </c>
      <c r="H4839" t="s">
        <v>1352</v>
      </c>
      <c r="I4839" t="s">
        <v>1640</v>
      </c>
      <c r="J4839">
        <v>5.2999999999999999E-2</v>
      </c>
    </row>
    <row r="4840" spans="1:10" hidden="1">
      <c r="A4840" t="s">
        <v>570</v>
      </c>
      <c r="B4840">
        <v>646</v>
      </c>
      <c r="C4840" t="s">
        <v>965</v>
      </c>
      <c r="D4840">
        <v>651</v>
      </c>
      <c r="E4840" t="s">
        <v>174</v>
      </c>
      <c r="F4840" t="s">
        <v>2322</v>
      </c>
      <c r="G4840" t="s">
        <v>2330</v>
      </c>
      <c r="H4840" t="s">
        <v>2370</v>
      </c>
      <c r="I4840" t="s">
        <v>1640</v>
      </c>
      <c r="J4840">
        <v>0.90149999999999997</v>
      </c>
    </row>
    <row r="4841" spans="1:10" hidden="1">
      <c r="A4841" t="s">
        <v>570</v>
      </c>
      <c r="B4841">
        <v>646</v>
      </c>
      <c r="C4841" t="s">
        <v>965</v>
      </c>
      <c r="D4841">
        <v>651</v>
      </c>
      <c r="E4841" t="s">
        <v>174</v>
      </c>
      <c r="F4841" t="s">
        <v>2332</v>
      </c>
      <c r="G4841" t="s">
        <v>2333</v>
      </c>
      <c r="H4841" t="s">
        <v>1321</v>
      </c>
      <c r="I4841" t="s">
        <v>1640</v>
      </c>
      <c r="J4841">
        <v>0.43180000000000002</v>
      </c>
    </row>
    <row r="4842" spans="1:10" hidden="1">
      <c r="A4842" t="s">
        <v>570</v>
      </c>
      <c r="B4842">
        <v>646</v>
      </c>
      <c r="C4842" t="s">
        <v>965</v>
      </c>
      <c r="D4842">
        <v>651</v>
      </c>
      <c r="E4842" t="s">
        <v>174</v>
      </c>
      <c r="F4842" t="s">
        <v>2332</v>
      </c>
      <c r="G4842" t="s">
        <v>2334</v>
      </c>
      <c r="H4842" t="s">
        <v>1414</v>
      </c>
      <c r="I4842" t="s">
        <v>1640</v>
      </c>
      <c r="J4842">
        <v>0.56820000000000004</v>
      </c>
    </row>
    <row r="4843" spans="1:10" hidden="1">
      <c r="A4843" t="s">
        <v>570</v>
      </c>
      <c r="B4843">
        <v>646</v>
      </c>
      <c r="C4843" t="s">
        <v>965</v>
      </c>
      <c r="D4843">
        <v>652</v>
      </c>
      <c r="E4843" t="s">
        <v>207</v>
      </c>
      <c r="F4843" t="s">
        <v>1243</v>
      </c>
      <c r="G4843" t="s">
        <v>1243</v>
      </c>
      <c r="H4843" t="s">
        <v>1609</v>
      </c>
      <c r="I4843" t="s">
        <v>1609</v>
      </c>
      <c r="J4843">
        <v>1</v>
      </c>
    </row>
    <row r="4844" spans="1:10" hidden="1">
      <c r="A4844" t="s">
        <v>570</v>
      </c>
      <c r="B4844">
        <v>646</v>
      </c>
      <c r="C4844" t="s">
        <v>965</v>
      </c>
      <c r="D4844">
        <v>652</v>
      </c>
      <c r="E4844" t="s">
        <v>207</v>
      </c>
      <c r="F4844" t="s">
        <v>2311</v>
      </c>
      <c r="G4844" t="s">
        <v>2312</v>
      </c>
      <c r="H4844" t="s">
        <v>1251</v>
      </c>
      <c r="I4844" t="s">
        <v>1609</v>
      </c>
      <c r="J4844">
        <v>0.11609999999999999</v>
      </c>
    </row>
    <row r="4845" spans="1:10" hidden="1">
      <c r="A4845" t="s">
        <v>570</v>
      </c>
      <c r="B4845">
        <v>646</v>
      </c>
      <c r="C4845" t="s">
        <v>965</v>
      </c>
      <c r="D4845">
        <v>652</v>
      </c>
      <c r="E4845" t="s">
        <v>207</v>
      </c>
      <c r="F4845" t="s">
        <v>2311</v>
      </c>
      <c r="G4845" t="s">
        <v>2313</v>
      </c>
      <c r="H4845" t="s">
        <v>1281</v>
      </c>
      <c r="I4845" t="s">
        <v>1609</v>
      </c>
      <c r="J4845">
        <v>0.1323</v>
      </c>
    </row>
    <row r="4846" spans="1:10" hidden="1">
      <c r="A4846" t="s">
        <v>570</v>
      </c>
      <c r="B4846">
        <v>646</v>
      </c>
      <c r="C4846" t="s">
        <v>965</v>
      </c>
      <c r="D4846">
        <v>652</v>
      </c>
      <c r="E4846" t="s">
        <v>207</v>
      </c>
      <c r="F4846" t="s">
        <v>2311</v>
      </c>
      <c r="G4846" t="s">
        <v>2314</v>
      </c>
      <c r="H4846" t="s">
        <v>1273</v>
      </c>
      <c r="I4846" t="s">
        <v>1609</v>
      </c>
      <c r="J4846">
        <v>0.11940000000000001</v>
      </c>
    </row>
    <row r="4847" spans="1:10" hidden="1">
      <c r="A4847" t="s">
        <v>570</v>
      </c>
      <c r="B4847">
        <v>646</v>
      </c>
      <c r="C4847" t="s">
        <v>965</v>
      </c>
      <c r="D4847">
        <v>652</v>
      </c>
      <c r="E4847" t="s">
        <v>207</v>
      </c>
      <c r="F4847" t="s">
        <v>2311</v>
      </c>
      <c r="G4847" t="s">
        <v>2315</v>
      </c>
      <c r="H4847" t="s">
        <v>1244</v>
      </c>
      <c r="I4847" t="s">
        <v>1609</v>
      </c>
      <c r="J4847">
        <v>0.1129</v>
      </c>
    </row>
    <row r="4848" spans="1:10" hidden="1">
      <c r="A4848" t="s">
        <v>570</v>
      </c>
      <c r="B4848">
        <v>646</v>
      </c>
      <c r="C4848" t="s">
        <v>965</v>
      </c>
      <c r="D4848">
        <v>652</v>
      </c>
      <c r="E4848" t="s">
        <v>207</v>
      </c>
      <c r="F4848" t="s">
        <v>2311</v>
      </c>
      <c r="G4848" t="s">
        <v>2316</v>
      </c>
      <c r="H4848" t="s">
        <v>1334</v>
      </c>
      <c r="I4848" t="s">
        <v>1609</v>
      </c>
      <c r="J4848">
        <v>0.15479999999999999</v>
      </c>
    </row>
    <row r="4849" spans="1:10" hidden="1">
      <c r="A4849" t="s">
        <v>570</v>
      </c>
      <c r="B4849">
        <v>646</v>
      </c>
      <c r="C4849" t="s">
        <v>965</v>
      </c>
      <c r="D4849">
        <v>652</v>
      </c>
      <c r="E4849" t="s">
        <v>207</v>
      </c>
      <c r="F4849" t="s">
        <v>2311</v>
      </c>
      <c r="G4849" t="s">
        <v>2317</v>
      </c>
      <c r="H4849" t="s">
        <v>1386</v>
      </c>
      <c r="I4849" t="s">
        <v>1609</v>
      </c>
      <c r="J4849">
        <v>0.15809999999999999</v>
      </c>
    </row>
    <row r="4850" spans="1:10" hidden="1">
      <c r="A4850" t="s">
        <v>570</v>
      </c>
      <c r="B4850">
        <v>646</v>
      </c>
      <c r="C4850" t="s">
        <v>965</v>
      </c>
      <c r="D4850">
        <v>652</v>
      </c>
      <c r="E4850" t="s">
        <v>207</v>
      </c>
      <c r="F4850" t="s">
        <v>2311</v>
      </c>
      <c r="G4850" t="s">
        <v>2318</v>
      </c>
      <c r="H4850" t="s">
        <v>1377</v>
      </c>
      <c r="I4850" t="s">
        <v>1609</v>
      </c>
      <c r="J4850">
        <v>0.13869999999999999</v>
      </c>
    </row>
    <row r="4851" spans="1:10" hidden="1">
      <c r="A4851" t="s">
        <v>570</v>
      </c>
      <c r="B4851">
        <v>646</v>
      </c>
      <c r="C4851" t="s">
        <v>965</v>
      </c>
      <c r="D4851">
        <v>652</v>
      </c>
      <c r="E4851" t="s">
        <v>207</v>
      </c>
      <c r="F4851" t="s">
        <v>2311</v>
      </c>
      <c r="G4851" t="s">
        <v>2319</v>
      </c>
      <c r="H4851" t="s">
        <v>1417</v>
      </c>
      <c r="I4851" t="s">
        <v>1609</v>
      </c>
      <c r="J4851">
        <v>6.7699999999999996E-2</v>
      </c>
    </row>
    <row r="4852" spans="1:10" hidden="1">
      <c r="A4852" t="s">
        <v>570</v>
      </c>
      <c r="B4852">
        <v>646</v>
      </c>
      <c r="C4852" t="s">
        <v>965</v>
      </c>
      <c r="D4852">
        <v>652</v>
      </c>
      <c r="E4852" t="s">
        <v>207</v>
      </c>
      <c r="F4852" t="s">
        <v>2320</v>
      </c>
      <c r="G4852" t="s">
        <v>2321</v>
      </c>
      <c r="H4852" t="s">
        <v>1608</v>
      </c>
      <c r="I4852" t="s">
        <v>1609</v>
      </c>
      <c r="J4852">
        <v>0.56130000000000002</v>
      </c>
    </row>
    <row r="4853" spans="1:10" hidden="1">
      <c r="A4853" t="s">
        <v>570</v>
      </c>
      <c r="B4853">
        <v>646</v>
      </c>
      <c r="C4853" t="s">
        <v>965</v>
      </c>
      <c r="D4853">
        <v>652</v>
      </c>
      <c r="E4853" t="s">
        <v>207</v>
      </c>
      <c r="F4853" t="s">
        <v>2320</v>
      </c>
      <c r="G4853" t="s">
        <v>2338</v>
      </c>
      <c r="H4853" t="s">
        <v>1257</v>
      </c>
      <c r="I4853" t="s">
        <v>1609</v>
      </c>
      <c r="J4853">
        <v>4.19E-2</v>
      </c>
    </row>
    <row r="4854" spans="1:10" hidden="1">
      <c r="A4854" t="s">
        <v>570</v>
      </c>
      <c r="B4854">
        <v>646</v>
      </c>
      <c r="C4854" t="s">
        <v>965</v>
      </c>
      <c r="D4854">
        <v>652</v>
      </c>
      <c r="E4854" t="s">
        <v>207</v>
      </c>
      <c r="F4854" t="s">
        <v>2320</v>
      </c>
      <c r="G4854" t="s">
        <v>2341</v>
      </c>
      <c r="H4854" t="s">
        <v>1335</v>
      </c>
      <c r="I4854" t="s">
        <v>1609</v>
      </c>
      <c r="J4854">
        <v>2.58E-2</v>
      </c>
    </row>
    <row r="4855" spans="1:10" hidden="1">
      <c r="A4855" t="s">
        <v>570</v>
      </c>
      <c r="B4855">
        <v>646</v>
      </c>
      <c r="C4855" t="s">
        <v>965</v>
      </c>
      <c r="D4855">
        <v>652</v>
      </c>
      <c r="E4855" t="s">
        <v>207</v>
      </c>
      <c r="F4855" t="s">
        <v>2320</v>
      </c>
      <c r="G4855" t="s">
        <v>2298</v>
      </c>
      <c r="H4855" t="s">
        <v>1510</v>
      </c>
      <c r="I4855" t="s">
        <v>1609</v>
      </c>
      <c r="J4855">
        <v>0.19350000000000001</v>
      </c>
    </row>
    <row r="4856" spans="1:10" hidden="1">
      <c r="A4856" t="s">
        <v>570</v>
      </c>
      <c r="B4856">
        <v>646</v>
      </c>
      <c r="C4856" t="s">
        <v>965</v>
      </c>
      <c r="D4856">
        <v>652</v>
      </c>
      <c r="E4856" t="s">
        <v>207</v>
      </c>
      <c r="F4856" t="s">
        <v>2322</v>
      </c>
      <c r="G4856" t="s">
        <v>2325</v>
      </c>
      <c r="H4856" t="s">
        <v>2344</v>
      </c>
      <c r="I4856" t="s">
        <v>1609</v>
      </c>
      <c r="J4856">
        <v>6.4999999999999997E-3</v>
      </c>
    </row>
    <row r="4857" spans="1:10" hidden="1">
      <c r="A4857" t="s">
        <v>570</v>
      </c>
      <c r="B4857">
        <v>646</v>
      </c>
      <c r="C4857" t="s">
        <v>965</v>
      </c>
      <c r="D4857">
        <v>652</v>
      </c>
      <c r="E4857" t="s">
        <v>207</v>
      </c>
      <c r="F4857" t="s">
        <v>2322</v>
      </c>
      <c r="G4857" t="s">
        <v>2326</v>
      </c>
      <c r="H4857" t="s">
        <v>2324</v>
      </c>
      <c r="I4857" t="s">
        <v>1609</v>
      </c>
      <c r="J4857">
        <v>3.2000000000000002E-3</v>
      </c>
    </row>
    <row r="4858" spans="1:10" hidden="1">
      <c r="A4858" t="s">
        <v>570</v>
      </c>
      <c r="B4858">
        <v>646</v>
      </c>
      <c r="C4858" t="s">
        <v>965</v>
      </c>
      <c r="D4858">
        <v>652</v>
      </c>
      <c r="E4858" t="s">
        <v>207</v>
      </c>
      <c r="F4858" t="s">
        <v>2322</v>
      </c>
      <c r="G4858" t="s">
        <v>2327</v>
      </c>
      <c r="H4858" t="s">
        <v>2329</v>
      </c>
      <c r="I4858" t="s">
        <v>1609</v>
      </c>
      <c r="J4858">
        <v>9.7000000000000003E-3</v>
      </c>
    </row>
    <row r="4859" spans="1:10" hidden="1">
      <c r="A4859" t="s">
        <v>570</v>
      </c>
      <c r="B4859">
        <v>646</v>
      </c>
      <c r="C4859" t="s">
        <v>965</v>
      </c>
      <c r="D4859">
        <v>652</v>
      </c>
      <c r="E4859" t="s">
        <v>207</v>
      </c>
      <c r="F4859" t="s">
        <v>2322</v>
      </c>
      <c r="G4859" t="s">
        <v>2328</v>
      </c>
      <c r="H4859" t="s">
        <v>1333</v>
      </c>
      <c r="I4859" t="s">
        <v>1609</v>
      </c>
      <c r="J4859">
        <v>5.4800000000000001E-2</v>
      </c>
    </row>
    <row r="4860" spans="1:10" hidden="1">
      <c r="A4860" t="s">
        <v>570</v>
      </c>
      <c r="B4860">
        <v>646</v>
      </c>
      <c r="C4860" t="s">
        <v>965</v>
      </c>
      <c r="D4860">
        <v>652</v>
      </c>
      <c r="E4860" t="s">
        <v>207</v>
      </c>
      <c r="F4860" t="s">
        <v>2322</v>
      </c>
      <c r="G4860" t="s">
        <v>2330</v>
      </c>
      <c r="H4860" t="s">
        <v>1629</v>
      </c>
      <c r="I4860" t="s">
        <v>1609</v>
      </c>
      <c r="J4860">
        <v>0.92579999999999996</v>
      </c>
    </row>
    <row r="4861" spans="1:10" hidden="1">
      <c r="A4861" t="s">
        <v>570</v>
      </c>
      <c r="B4861">
        <v>646</v>
      </c>
      <c r="C4861" t="s">
        <v>965</v>
      </c>
      <c r="D4861">
        <v>652</v>
      </c>
      <c r="E4861" t="s">
        <v>207</v>
      </c>
      <c r="F4861" t="s">
        <v>2332</v>
      </c>
      <c r="G4861" t="s">
        <v>2333</v>
      </c>
      <c r="H4861" t="s">
        <v>2383</v>
      </c>
      <c r="I4861" t="s">
        <v>1609</v>
      </c>
      <c r="J4861">
        <v>0.5323</v>
      </c>
    </row>
    <row r="4862" spans="1:10" hidden="1">
      <c r="A4862" t="s">
        <v>570</v>
      </c>
      <c r="B4862">
        <v>646</v>
      </c>
      <c r="C4862" t="s">
        <v>965</v>
      </c>
      <c r="D4862">
        <v>652</v>
      </c>
      <c r="E4862" t="s">
        <v>207</v>
      </c>
      <c r="F4862" t="s">
        <v>2332</v>
      </c>
      <c r="G4862" t="s">
        <v>2334</v>
      </c>
      <c r="H4862" t="s">
        <v>1383</v>
      </c>
      <c r="I4862" t="s">
        <v>1609</v>
      </c>
      <c r="J4862">
        <v>0.4677</v>
      </c>
    </row>
    <row r="4863" spans="1:10" hidden="1">
      <c r="A4863" t="s">
        <v>570</v>
      </c>
      <c r="B4863">
        <v>646</v>
      </c>
      <c r="C4863" t="s">
        <v>965</v>
      </c>
      <c r="D4863">
        <v>656</v>
      </c>
      <c r="E4863" t="s">
        <v>178</v>
      </c>
      <c r="F4863" t="s">
        <v>1243</v>
      </c>
      <c r="G4863" t="s">
        <v>1243</v>
      </c>
      <c r="H4863" t="s">
        <v>2494</v>
      </c>
      <c r="I4863" t="s">
        <v>2494</v>
      </c>
      <c r="J4863">
        <v>1</v>
      </c>
    </row>
    <row r="4864" spans="1:10" hidden="1">
      <c r="A4864" t="s">
        <v>570</v>
      </c>
      <c r="B4864">
        <v>646</v>
      </c>
      <c r="C4864" t="s">
        <v>965</v>
      </c>
      <c r="D4864">
        <v>656</v>
      </c>
      <c r="E4864" t="s">
        <v>178</v>
      </c>
      <c r="F4864" t="s">
        <v>2311</v>
      </c>
      <c r="G4864" t="s">
        <v>2343</v>
      </c>
      <c r="H4864" t="s">
        <v>1282</v>
      </c>
      <c r="I4864" t="s">
        <v>2494</v>
      </c>
      <c r="J4864">
        <v>0.24179999999999999</v>
      </c>
    </row>
    <row r="4865" spans="1:10" hidden="1">
      <c r="A4865" t="s">
        <v>570</v>
      </c>
      <c r="B4865">
        <v>646</v>
      </c>
      <c r="C4865" t="s">
        <v>965</v>
      </c>
      <c r="D4865">
        <v>656</v>
      </c>
      <c r="E4865" t="s">
        <v>178</v>
      </c>
      <c r="F4865" t="s">
        <v>2311</v>
      </c>
      <c r="G4865" t="s">
        <v>1250</v>
      </c>
      <c r="H4865" t="s">
        <v>1303</v>
      </c>
      <c r="I4865" t="s">
        <v>2494</v>
      </c>
      <c r="J4865">
        <v>0.25369999999999998</v>
      </c>
    </row>
    <row r="4866" spans="1:10" hidden="1">
      <c r="A4866" t="s">
        <v>570</v>
      </c>
      <c r="B4866">
        <v>646</v>
      </c>
      <c r="C4866" t="s">
        <v>965</v>
      </c>
      <c r="D4866">
        <v>656</v>
      </c>
      <c r="E4866" t="s">
        <v>178</v>
      </c>
      <c r="F4866" t="s">
        <v>2311</v>
      </c>
      <c r="G4866" t="s">
        <v>1401</v>
      </c>
      <c r="H4866" t="s">
        <v>1471</v>
      </c>
      <c r="I4866" t="s">
        <v>2494</v>
      </c>
      <c r="J4866">
        <v>0.24979999999999999</v>
      </c>
    </row>
    <row r="4867" spans="1:10" hidden="1">
      <c r="A4867" t="s">
        <v>570</v>
      </c>
      <c r="B4867">
        <v>646</v>
      </c>
      <c r="C4867" t="s">
        <v>965</v>
      </c>
      <c r="D4867">
        <v>656</v>
      </c>
      <c r="E4867" t="s">
        <v>178</v>
      </c>
      <c r="F4867" t="s">
        <v>2311</v>
      </c>
      <c r="G4867" t="s">
        <v>1357</v>
      </c>
      <c r="H4867" t="s">
        <v>1622</v>
      </c>
      <c r="I4867" t="s">
        <v>2494</v>
      </c>
      <c r="J4867">
        <v>0.25469999999999998</v>
      </c>
    </row>
    <row r="4868" spans="1:10" hidden="1">
      <c r="A4868" t="s">
        <v>570</v>
      </c>
      <c r="B4868">
        <v>646</v>
      </c>
      <c r="C4868" t="s">
        <v>965</v>
      </c>
      <c r="D4868">
        <v>656</v>
      </c>
      <c r="E4868" t="s">
        <v>178</v>
      </c>
      <c r="F4868" t="s">
        <v>2320</v>
      </c>
      <c r="G4868" t="s">
        <v>2321</v>
      </c>
      <c r="H4868" t="s">
        <v>2495</v>
      </c>
      <c r="I4868" t="s">
        <v>2494</v>
      </c>
      <c r="J4868">
        <v>0.43380000000000002</v>
      </c>
    </row>
    <row r="4869" spans="1:10" hidden="1">
      <c r="A4869" t="s">
        <v>570</v>
      </c>
      <c r="B4869">
        <v>646</v>
      </c>
      <c r="C4869" t="s">
        <v>965</v>
      </c>
      <c r="D4869">
        <v>656</v>
      </c>
      <c r="E4869" t="s">
        <v>178</v>
      </c>
      <c r="F4869" t="s">
        <v>2320</v>
      </c>
      <c r="G4869" t="s">
        <v>2338</v>
      </c>
      <c r="H4869" t="s">
        <v>1304</v>
      </c>
      <c r="I4869" t="s">
        <v>2494</v>
      </c>
      <c r="J4869">
        <v>2.9899999999999999E-2</v>
      </c>
    </row>
    <row r="4870" spans="1:10" hidden="1">
      <c r="A4870" t="s">
        <v>570</v>
      </c>
      <c r="B4870">
        <v>646</v>
      </c>
      <c r="C4870" t="s">
        <v>965</v>
      </c>
      <c r="D4870">
        <v>656</v>
      </c>
      <c r="E4870" t="s">
        <v>178</v>
      </c>
      <c r="F4870" t="s">
        <v>2320</v>
      </c>
      <c r="G4870" t="s">
        <v>2341</v>
      </c>
      <c r="H4870" t="s">
        <v>1352</v>
      </c>
      <c r="I4870" t="s">
        <v>2494</v>
      </c>
      <c r="J4870">
        <v>7.0000000000000001E-3</v>
      </c>
    </row>
    <row r="4871" spans="1:10" hidden="1">
      <c r="A4871" t="s">
        <v>570</v>
      </c>
      <c r="B4871">
        <v>646</v>
      </c>
      <c r="C4871" t="s">
        <v>965</v>
      </c>
      <c r="D4871">
        <v>656</v>
      </c>
      <c r="E4871" t="s">
        <v>178</v>
      </c>
      <c r="F4871" t="s">
        <v>2320</v>
      </c>
      <c r="G4871" t="s">
        <v>2298</v>
      </c>
      <c r="H4871" t="s">
        <v>1553</v>
      </c>
      <c r="I4871" t="s">
        <v>2494</v>
      </c>
      <c r="J4871">
        <v>0.18509999999999999</v>
      </c>
    </row>
    <row r="4872" spans="1:10" hidden="1">
      <c r="A4872" t="s">
        <v>570</v>
      </c>
      <c r="B4872">
        <v>646</v>
      </c>
      <c r="C4872" t="s">
        <v>965</v>
      </c>
      <c r="D4872">
        <v>656</v>
      </c>
      <c r="E4872" t="s">
        <v>178</v>
      </c>
      <c r="F4872" t="s">
        <v>2322</v>
      </c>
      <c r="G4872" t="s">
        <v>2323</v>
      </c>
      <c r="H4872" t="s">
        <v>1312</v>
      </c>
      <c r="I4872" t="s">
        <v>2494</v>
      </c>
      <c r="J4872">
        <v>5.0000000000000001E-3</v>
      </c>
    </row>
    <row r="4873" spans="1:10" hidden="1">
      <c r="A4873" t="s">
        <v>570</v>
      </c>
      <c r="B4873">
        <v>646</v>
      </c>
      <c r="C4873" t="s">
        <v>965</v>
      </c>
      <c r="D4873">
        <v>656</v>
      </c>
      <c r="E4873" t="s">
        <v>178</v>
      </c>
      <c r="F4873" t="s">
        <v>2322</v>
      </c>
      <c r="G4873" t="s">
        <v>2325</v>
      </c>
      <c r="H4873" t="s">
        <v>1312</v>
      </c>
      <c r="I4873" t="s">
        <v>2494</v>
      </c>
      <c r="J4873">
        <v>5.0000000000000001E-3</v>
      </c>
    </row>
    <row r="4874" spans="1:10" hidden="1">
      <c r="A4874" t="s">
        <v>570</v>
      </c>
      <c r="B4874">
        <v>646</v>
      </c>
      <c r="C4874" t="s">
        <v>965</v>
      </c>
      <c r="D4874">
        <v>656</v>
      </c>
      <c r="E4874" t="s">
        <v>178</v>
      </c>
      <c r="F4874" t="s">
        <v>2322</v>
      </c>
      <c r="G4874" t="s">
        <v>2326</v>
      </c>
      <c r="H4874" t="s">
        <v>1352</v>
      </c>
      <c r="I4874" t="s">
        <v>2494</v>
      </c>
      <c r="J4874">
        <v>7.0000000000000001E-3</v>
      </c>
    </row>
    <row r="4875" spans="1:10" hidden="1">
      <c r="A4875" t="s">
        <v>570</v>
      </c>
      <c r="B4875">
        <v>646</v>
      </c>
      <c r="C4875" t="s">
        <v>965</v>
      </c>
      <c r="D4875">
        <v>656</v>
      </c>
      <c r="E4875" t="s">
        <v>178</v>
      </c>
      <c r="F4875" t="s">
        <v>2322</v>
      </c>
      <c r="G4875" t="s">
        <v>2327</v>
      </c>
      <c r="H4875" t="s">
        <v>1323</v>
      </c>
      <c r="I4875" t="s">
        <v>2494</v>
      </c>
      <c r="J4875">
        <v>1.7899999999999999E-2</v>
      </c>
    </row>
    <row r="4876" spans="1:10" hidden="1">
      <c r="A4876" t="s">
        <v>570</v>
      </c>
      <c r="B4876">
        <v>646</v>
      </c>
      <c r="C4876" t="s">
        <v>965</v>
      </c>
      <c r="D4876">
        <v>656</v>
      </c>
      <c r="E4876" t="s">
        <v>178</v>
      </c>
      <c r="F4876" t="s">
        <v>2322</v>
      </c>
      <c r="G4876" t="s">
        <v>2328</v>
      </c>
      <c r="H4876" t="s">
        <v>1261</v>
      </c>
      <c r="I4876" t="s">
        <v>2494</v>
      </c>
      <c r="J4876">
        <v>2.1899999999999999E-2</v>
      </c>
    </row>
    <row r="4877" spans="1:10" hidden="1">
      <c r="A4877" t="s">
        <v>570</v>
      </c>
      <c r="B4877">
        <v>646</v>
      </c>
      <c r="C4877" t="s">
        <v>965</v>
      </c>
      <c r="D4877">
        <v>656</v>
      </c>
      <c r="E4877" t="s">
        <v>178</v>
      </c>
      <c r="F4877" t="s">
        <v>2322</v>
      </c>
      <c r="G4877" t="s">
        <v>2330</v>
      </c>
      <c r="H4877" t="s">
        <v>2496</v>
      </c>
      <c r="I4877" t="s">
        <v>2494</v>
      </c>
      <c r="J4877">
        <v>0.94330000000000003</v>
      </c>
    </row>
    <row r="4878" spans="1:10" hidden="1">
      <c r="A4878" t="s">
        <v>570</v>
      </c>
      <c r="B4878">
        <v>646</v>
      </c>
      <c r="C4878" t="s">
        <v>965</v>
      </c>
      <c r="D4878">
        <v>656</v>
      </c>
      <c r="E4878" t="s">
        <v>178</v>
      </c>
      <c r="F4878" t="s">
        <v>2332</v>
      </c>
      <c r="G4878" t="s">
        <v>2333</v>
      </c>
      <c r="H4878" t="s">
        <v>2416</v>
      </c>
      <c r="I4878" t="s">
        <v>2494</v>
      </c>
      <c r="J4878">
        <v>0.50449999999999995</v>
      </c>
    </row>
    <row r="4879" spans="1:10" hidden="1">
      <c r="A4879" t="s">
        <v>570</v>
      </c>
      <c r="B4879">
        <v>646</v>
      </c>
      <c r="C4879" t="s">
        <v>965</v>
      </c>
      <c r="D4879">
        <v>656</v>
      </c>
      <c r="E4879" t="s">
        <v>178</v>
      </c>
      <c r="F4879" t="s">
        <v>2332</v>
      </c>
      <c r="G4879" t="s">
        <v>2334</v>
      </c>
      <c r="H4879" t="s">
        <v>2437</v>
      </c>
      <c r="I4879" t="s">
        <v>2494</v>
      </c>
      <c r="J4879">
        <v>0.4955</v>
      </c>
    </row>
    <row r="4880" spans="1:10" hidden="1">
      <c r="A4880" t="s">
        <v>570</v>
      </c>
      <c r="B4880">
        <v>646</v>
      </c>
      <c r="C4880" t="s">
        <v>965</v>
      </c>
      <c r="D4880">
        <v>655</v>
      </c>
      <c r="E4880" t="s">
        <v>211</v>
      </c>
      <c r="F4880" t="s">
        <v>1243</v>
      </c>
      <c r="G4880" t="s">
        <v>1243</v>
      </c>
      <c r="H4880" t="s">
        <v>1548</v>
      </c>
      <c r="I4880" t="s">
        <v>1548</v>
      </c>
      <c r="J4880">
        <v>1</v>
      </c>
    </row>
    <row r="4881" spans="1:10" hidden="1">
      <c r="A4881" t="s">
        <v>570</v>
      </c>
      <c r="B4881">
        <v>646</v>
      </c>
      <c r="C4881" t="s">
        <v>965</v>
      </c>
      <c r="D4881">
        <v>655</v>
      </c>
      <c r="E4881" t="s">
        <v>211</v>
      </c>
      <c r="F4881" t="s">
        <v>2311</v>
      </c>
      <c r="G4881" t="s">
        <v>2336</v>
      </c>
      <c r="H4881" t="s">
        <v>1650</v>
      </c>
      <c r="I4881" t="s">
        <v>1548</v>
      </c>
      <c r="J4881">
        <v>0.50509999999999999</v>
      </c>
    </row>
    <row r="4882" spans="1:10" hidden="1">
      <c r="A4882" t="s">
        <v>570</v>
      </c>
      <c r="B4882">
        <v>646</v>
      </c>
      <c r="C4882" t="s">
        <v>965</v>
      </c>
      <c r="D4882">
        <v>655</v>
      </c>
      <c r="E4882" t="s">
        <v>211</v>
      </c>
      <c r="F4882" t="s">
        <v>2311</v>
      </c>
      <c r="G4882" t="s">
        <v>2337</v>
      </c>
      <c r="H4882" t="s">
        <v>1522</v>
      </c>
      <c r="I4882" t="s">
        <v>1548</v>
      </c>
      <c r="J4882">
        <v>0.49490000000000001</v>
      </c>
    </row>
    <row r="4883" spans="1:10" hidden="1">
      <c r="A4883" t="s">
        <v>570</v>
      </c>
      <c r="B4883">
        <v>646</v>
      </c>
      <c r="C4883" t="s">
        <v>965</v>
      </c>
      <c r="D4883">
        <v>655</v>
      </c>
      <c r="E4883" t="s">
        <v>211</v>
      </c>
      <c r="F4883" t="s">
        <v>2320</v>
      </c>
      <c r="G4883" t="s">
        <v>2321</v>
      </c>
      <c r="H4883" t="s">
        <v>2348</v>
      </c>
      <c r="I4883" t="s">
        <v>1548</v>
      </c>
      <c r="J4883">
        <v>0.49690000000000001</v>
      </c>
    </row>
    <row r="4884" spans="1:10" hidden="1">
      <c r="A4884" t="s">
        <v>570</v>
      </c>
      <c r="B4884">
        <v>646</v>
      </c>
      <c r="C4884" t="s">
        <v>965</v>
      </c>
      <c r="D4884">
        <v>655</v>
      </c>
      <c r="E4884" t="s">
        <v>211</v>
      </c>
      <c r="F4884" t="s">
        <v>2320</v>
      </c>
      <c r="G4884" t="s">
        <v>2338</v>
      </c>
      <c r="H4884" t="s">
        <v>1298</v>
      </c>
      <c r="I4884" t="s">
        <v>1548</v>
      </c>
      <c r="J4884">
        <v>3.0800000000000001E-2</v>
      </c>
    </row>
    <row r="4885" spans="1:10" hidden="1">
      <c r="A4885" t="s">
        <v>570</v>
      </c>
      <c r="B4885">
        <v>646</v>
      </c>
      <c r="C4885" t="s">
        <v>965</v>
      </c>
      <c r="D4885">
        <v>655</v>
      </c>
      <c r="E4885" t="s">
        <v>211</v>
      </c>
      <c r="F4885" t="s">
        <v>2320</v>
      </c>
      <c r="G4885" t="s">
        <v>2339</v>
      </c>
      <c r="H4885" t="s">
        <v>1248</v>
      </c>
      <c r="I4885" t="s">
        <v>1548</v>
      </c>
      <c r="J4885">
        <v>1.23E-2</v>
      </c>
    </row>
    <row r="4886" spans="1:10" hidden="1">
      <c r="A4886" t="s">
        <v>570</v>
      </c>
      <c r="B4886">
        <v>646</v>
      </c>
      <c r="C4886" t="s">
        <v>965</v>
      </c>
      <c r="D4886">
        <v>655</v>
      </c>
      <c r="E4886" t="s">
        <v>211</v>
      </c>
      <c r="F4886" t="s">
        <v>2320</v>
      </c>
      <c r="G4886" t="s">
        <v>2341</v>
      </c>
      <c r="H4886" t="s">
        <v>1252</v>
      </c>
      <c r="I4886" t="s">
        <v>1548</v>
      </c>
      <c r="J4886">
        <v>1.8499999999999999E-2</v>
      </c>
    </row>
    <row r="4887" spans="1:10" hidden="1">
      <c r="A4887" t="s">
        <v>570</v>
      </c>
      <c r="B4887">
        <v>646</v>
      </c>
      <c r="C4887" t="s">
        <v>965</v>
      </c>
      <c r="D4887">
        <v>655</v>
      </c>
      <c r="E4887" t="s">
        <v>211</v>
      </c>
      <c r="F4887" t="s">
        <v>2320</v>
      </c>
      <c r="G4887" t="s">
        <v>2298</v>
      </c>
      <c r="H4887" t="s">
        <v>1319</v>
      </c>
      <c r="I4887" t="s">
        <v>1548</v>
      </c>
      <c r="J4887">
        <v>0.20530000000000001</v>
      </c>
    </row>
    <row r="4888" spans="1:10" hidden="1">
      <c r="A4888" t="s">
        <v>570</v>
      </c>
      <c r="B4888">
        <v>646</v>
      </c>
      <c r="C4888" t="s">
        <v>965</v>
      </c>
      <c r="D4888">
        <v>655</v>
      </c>
      <c r="E4888" t="s">
        <v>211</v>
      </c>
      <c r="F4888" t="s">
        <v>2322</v>
      </c>
      <c r="G4888" t="s">
        <v>2323</v>
      </c>
      <c r="H4888" t="s">
        <v>2329</v>
      </c>
      <c r="I4888" t="s">
        <v>1548</v>
      </c>
      <c r="J4888">
        <v>6.1999999999999998E-3</v>
      </c>
    </row>
    <row r="4889" spans="1:10" hidden="1">
      <c r="A4889" t="s">
        <v>570</v>
      </c>
      <c r="B4889">
        <v>646</v>
      </c>
      <c r="C4889" t="s">
        <v>965</v>
      </c>
      <c r="D4889">
        <v>655</v>
      </c>
      <c r="E4889" t="s">
        <v>211</v>
      </c>
      <c r="F4889" t="s">
        <v>2322</v>
      </c>
      <c r="G4889" t="s">
        <v>2325</v>
      </c>
      <c r="H4889" t="s">
        <v>1312</v>
      </c>
      <c r="I4889" t="s">
        <v>1548</v>
      </c>
      <c r="J4889">
        <v>1.03E-2</v>
      </c>
    </row>
    <row r="4890" spans="1:10" hidden="1">
      <c r="A4890" t="s">
        <v>570</v>
      </c>
      <c r="B4890">
        <v>646</v>
      </c>
      <c r="C4890" t="s">
        <v>965</v>
      </c>
      <c r="D4890">
        <v>655</v>
      </c>
      <c r="E4890" t="s">
        <v>211</v>
      </c>
      <c r="F4890" t="s">
        <v>2322</v>
      </c>
      <c r="G4890" t="s">
        <v>2326</v>
      </c>
      <c r="H4890" t="s">
        <v>2329</v>
      </c>
      <c r="I4890" t="s">
        <v>1548</v>
      </c>
      <c r="J4890">
        <v>6.1999999999999998E-3</v>
      </c>
    </row>
    <row r="4891" spans="1:10" hidden="1">
      <c r="A4891" t="s">
        <v>570</v>
      </c>
      <c r="B4891">
        <v>646</v>
      </c>
      <c r="C4891" t="s">
        <v>965</v>
      </c>
      <c r="D4891">
        <v>655</v>
      </c>
      <c r="E4891" t="s">
        <v>211</v>
      </c>
      <c r="F4891" t="s">
        <v>2322</v>
      </c>
      <c r="G4891" t="s">
        <v>2327</v>
      </c>
      <c r="H4891" t="s">
        <v>1323</v>
      </c>
      <c r="I4891" t="s">
        <v>1548</v>
      </c>
      <c r="J4891">
        <v>3.6999999999999998E-2</v>
      </c>
    </row>
    <row r="4892" spans="1:10" hidden="1">
      <c r="A4892" t="s">
        <v>570</v>
      </c>
      <c r="B4892">
        <v>646</v>
      </c>
      <c r="C4892" t="s">
        <v>965</v>
      </c>
      <c r="D4892">
        <v>655</v>
      </c>
      <c r="E4892" t="s">
        <v>211</v>
      </c>
      <c r="F4892" t="s">
        <v>2322</v>
      </c>
      <c r="G4892" t="s">
        <v>2328</v>
      </c>
      <c r="H4892" t="s">
        <v>1257</v>
      </c>
      <c r="I4892" t="s">
        <v>1548</v>
      </c>
      <c r="J4892">
        <v>2.6700000000000002E-2</v>
      </c>
    </row>
    <row r="4893" spans="1:10" hidden="1">
      <c r="A4893" t="s">
        <v>570</v>
      </c>
      <c r="B4893">
        <v>646</v>
      </c>
      <c r="C4893" t="s">
        <v>965</v>
      </c>
      <c r="D4893">
        <v>655</v>
      </c>
      <c r="E4893" t="s">
        <v>211</v>
      </c>
      <c r="F4893" t="s">
        <v>2322</v>
      </c>
      <c r="G4893" t="s">
        <v>2330</v>
      </c>
      <c r="H4893" t="s">
        <v>2486</v>
      </c>
      <c r="I4893" t="s">
        <v>1548</v>
      </c>
      <c r="J4893">
        <v>0.91379999999999995</v>
      </c>
    </row>
    <row r="4894" spans="1:10" hidden="1">
      <c r="A4894" t="s">
        <v>570</v>
      </c>
      <c r="B4894">
        <v>646</v>
      </c>
      <c r="C4894" t="s">
        <v>965</v>
      </c>
      <c r="D4894">
        <v>655</v>
      </c>
      <c r="E4894" t="s">
        <v>211</v>
      </c>
      <c r="F4894" t="s">
        <v>2332</v>
      </c>
      <c r="G4894" t="s">
        <v>2333</v>
      </c>
      <c r="H4894" t="s">
        <v>1282</v>
      </c>
      <c r="I4894" t="s">
        <v>1548</v>
      </c>
      <c r="J4894">
        <v>0.499</v>
      </c>
    </row>
    <row r="4895" spans="1:10" hidden="1">
      <c r="A4895" t="s">
        <v>570</v>
      </c>
      <c r="B4895">
        <v>646</v>
      </c>
      <c r="C4895" t="s">
        <v>965</v>
      </c>
      <c r="D4895">
        <v>655</v>
      </c>
      <c r="E4895" t="s">
        <v>211</v>
      </c>
      <c r="F4895" t="s">
        <v>2332</v>
      </c>
      <c r="G4895" t="s">
        <v>2334</v>
      </c>
      <c r="H4895" t="s">
        <v>1601</v>
      </c>
      <c r="I4895" t="s">
        <v>1548</v>
      </c>
      <c r="J4895">
        <v>0.501</v>
      </c>
    </row>
    <row r="4896" spans="1:10" hidden="1">
      <c r="A4896" t="s">
        <v>570</v>
      </c>
      <c r="B4896">
        <v>646</v>
      </c>
      <c r="C4896" t="s">
        <v>965</v>
      </c>
      <c r="D4896">
        <v>660</v>
      </c>
      <c r="E4896" t="s">
        <v>291</v>
      </c>
      <c r="F4896" t="s">
        <v>1243</v>
      </c>
      <c r="G4896" t="s">
        <v>1243</v>
      </c>
      <c r="H4896" t="s">
        <v>1628</v>
      </c>
      <c r="I4896" t="s">
        <v>1628</v>
      </c>
      <c r="J4896">
        <v>1</v>
      </c>
    </row>
    <row r="4897" spans="1:10" hidden="1">
      <c r="A4897" t="s">
        <v>570</v>
      </c>
      <c r="B4897">
        <v>646</v>
      </c>
      <c r="C4897" t="s">
        <v>965</v>
      </c>
      <c r="D4897">
        <v>660</v>
      </c>
      <c r="E4897" t="s">
        <v>291</v>
      </c>
      <c r="F4897" t="s">
        <v>2311</v>
      </c>
      <c r="G4897" t="s">
        <v>2312</v>
      </c>
      <c r="H4897" t="s">
        <v>1402</v>
      </c>
      <c r="I4897" t="s">
        <v>1628</v>
      </c>
      <c r="J4897">
        <v>0.1326</v>
      </c>
    </row>
    <row r="4898" spans="1:10" hidden="1">
      <c r="A4898" t="s">
        <v>570</v>
      </c>
      <c r="B4898">
        <v>646</v>
      </c>
      <c r="C4898" t="s">
        <v>965</v>
      </c>
      <c r="D4898">
        <v>660</v>
      </c>
      <c r="E4898" t="s">
        <v>291</v>
      </c>
      <c r="F4898" t="s">
        <v>2311</v>
      </c>
      <c r="G4898" t="s">
        <v>2313</v>
      </c>
      <c r="H4898" t="s">
        <v>1377</v>
      </c>
      <c r="I4898" t="s">
        <v>1628</v>
      </c>
      <c r="J4898">
        <v>0.11409999999999999</v>
      </c>
    </row>
    <row r="4899" spans="1:10" hidden="1">
      <c r="A4899" t="s">
        <v>570</v>
      </c>
      <c r="B4899">
        <v>646</v>
      </c>
      <c r="C4899" t="s">
        <v>965</v>
      </c>
      <c r="D4899">
        <v>660</v>
      </c>
      <c r="E4899" t="s">
        <v>291</v>
      </c>
      <c r="F4899" t="s">
        <v>2311</v>
      </c>
      <c r="G4899" t="s">
        <v>2314</v>
      </c>
      <c r="H4899" t="s">
        <v>1402</v>
      </c>
      <c r="I4899" t="s">
        <v>1628</v>
      </c>
      <c r="J4899">
        <v>0.1326</v>
      </c>
    </row>
    <row r="4900" spans="1:10" hidden="1">
      <c r="A4900" t="s">
        <v>570</v>
      </c>
      <c r="B4900">
        <v>646</v>
      </c>
      <c r="C4900" t="s">
        <v>965</v>
      </c>
      <c r="D4900">
        <v>660</v>
      </c>
      <c r="E4900" t="s">
        <v>291</v>
      </c>
      <c r="F4900" t="s">
        <v>2311</v>
      </c>
      <c r="G4900" t="s">
        <v>2315</v>
      </c>
      <c r="H4900" t="s">
        <v>1331</v>
      </c>
      <c r="I4900" t="s">
        <v>1628</v>
      </c>
      <c r="J4900">
        <v>0.11940000000000001</v>
      </c>
    </row>
    <row r="4901" spans="1:10" hidden="1">
      <c r="A4901" t="s">
        <v>570</v>
      </c>
      <c r="B4901">
        <v>646</v>
      </c>
      <c r="C4901" t="s">
        <v>965</v>
      </c>
      <c r="D4901">
        <v>660</v>
      </c>
      <c r="E4901" t="s">
        <v>291</v>
      </c>
      <c r="F4901" t="s">
        <v>2311</v>
      </c>
      <c r="G4901" t="s">
        <v>2316</v>
      </c>
      <c r="H4901" t="s">
        <v>1346</v>
      </c>
      <c r="I4901" t="s">
        <v>1628</v>
      </c>
      <c r="J4901">
        <v>0.13789999999999999</v>
      </c>
    </row>
    <row r="4902" spans="1:10" hidden="1">
      <c r="A4902" t="s">
        <v>570</v>
      </c>
      <c r="B4902">
        <v>646</v>
      </c>
      <c r="C4902" t="s">
        <v>965</v>
      </c>
      <c r="D4902">
        <v>660</v>
      </c>
      <c r="E4902" t="s">
        <v>291</v>
      </c>
      <c r="F4902" t="s">
        <v>2311</v>
      </c>
      <c r="G4902" t="s">
        <v>2317</v>
      </c>
      <c r="H4902" t="s">
        <v>1269</v>
      </c>
      <c r="I4902" t="s">
        <v>1628</v>
      </c>
      <c r="J4902">
        <v>0.1406</v>
      </c>
    </row>
    <row r="4903" spans="1:10" hidden="1">
      <c r="A4903" t="s">
        <v>570</v>
      </c>
      <c r="B4903">
        <v>646</v>
      </c>
      <c r="C4903" t="s">
        <v>965</v>
      </c>
      <c r="D4903">
        <v>660</v>
      </c>
      <c r="E4903" t="s">
        <v>291</v>
      </c>
      <c r="F4903" t="s">
        <v>2311</v>
      </c>
      <c r="G4903" t="s">
        <v>2318</v>
      </c>
      <c r="H4903" t="s">
        <v>1296</v>
      </c>
      <c r="I4903" t="s">
        <v>1628</v>
      </c>
      <c r="J4903">
        <v>0.1565</v>
      </c>
    </row>
    <row r="4904" spans="1:10" hidden="1">
      <c r="A4904" t="s">
        <v>570</v>
      </c>
      <c r="B4904">
        <v>646</v>
      </c>
      <c r="C4904" t="s">
        <v>965</v>
      </c>
      <c r="D4904">
        <v>660</v>
      </c>
      <c r="E4904" t="s">
        <v>291</v>
      </c>
      <c r="F4904" t="s">
        <v>2311</v>
      </c>
      <c r="G4904" t="s">
        <v>2319</v>
      </c>
      <c r="H4904" t="s">
        <v>1249</v>
      </c>
      <c r="I4904" t="s">
        <v>1628</v>
      </c>
      <c r="J4904">
        <v>6.6299999999999998E-2</v>
      </c>
    </row>
    <row r="4905" spans="1:10" hidden="1">
      <c r="A4905" t="s">
        <v>570</v>
      </c>
      <c r="B4905">
        <v>646</v>
      </c>
      <c r="C4905" t="s">
        <v>965</v>
      </c>
      <c r="D4905">
        <v>660</v>
      </c>
      <c r="E4905" t="s">
        <v>291</v>
      </c>
      <c r="F4905" t="s">
        <v>2320</v>
      </c>
      <c r="G4905" t="s">
        <v>2321</v>
      </c>
      <c r="H4905" t="s">
        <v>1553</v>
      </c>
      <c r="I4905" t="s">
        <v>1628</v>
      </c>
      <c r="J4905">
        <v>0.49340000000000001</v>
      </c>
    </row>
    <row r="4906" spans="1:10" hidden="1">
      <c r="A4906" t="s">
        <v>570</v>
      </c>
      <c r="B4906">
        <v>646</v>
      </c>
      <c r="C4906" t="s">
        <v>965</v>
      </c>
      <c r="D4906">
        <v>660</v>
      </c>
      <c r="E4906" t="s">
        <v>291</v>
      </c>
      <c r="F4906" t="s">
        <v>2320</v>
      </c>
      <c r="G4906" t="s">
        <v>2338</v>
      </c>
      <c r="H4906" t="s">
        <v>1357</v>
      </c>
      <c r="I4906" t="s">
        <v>1628</v>
      </c>
      <c r="J4906">
        <v>3.1800000000000002E-2</v>
      </c>
    </row>
    <row r="4907" spans="1:10" hidden="1">
      <c r="A4907" t="s">
        <v>570</v>
      </c>
      <c r="B4907">
        <v>646</v>
      </c>
      <c r="C4907" t="s">
        <v>965</v>
      </c>
      <c r="D4907">
        <v>660</v>
      </c>
      <c r="E4907" t="s">
        <v>291</v>
      </c>
      <c r="F4907" t="s">
        <v>2320</v>
      </c>
      <c r="G4907" t="s">
        <v>2340</v>
      </c>
      <c r="H4907" t="s">
        <v>1248</v>
      </c>
      <c r="I4907" t="s">
        <v>1628</v>
      </c>
      <c r="J4907">
        <v>1.5900000000000001E-2</v>
      </c>
    </row>
    <row r="4908" spans="1:10" hidden="1">
      <c r="A4908" t="s">
        <v>570</v>
      </c>
      <c r="B4908">
        <v>646</v>
      </c>
      <c r="C4908" t="s">
        <v>965</v>
      </c>
      <c r="D4908">
        <v>660</v>
      </c>
      <c r="E4908" t="s">
        <v>291</v>
      </c>
      <c r="F4908" t="s">
        <v>2320</v>
      </c>
      <c r="G4908" t="s">
        <v>2298</v>
      </c>
      <c r="H4908" t="s">
        <v>1611</v>
      </c>
      <c r="I4908" t="s">
        <v>1628</v>
      </c>
      <c r="J4908">
        <v>0.2414</v>
      </c>
    </row>
    <row r="4909" spans="1:10" hidden="1">
      <c r="A4909" t="s">
        <v>570</v>
      </c>
      <c r="B4909">
        <v>646</v>
      </c>
      <c r="C4909" t="s">
        <v>965</v>
      </c>
      <c r="D4909">
        <v>660</v>
      </c>
      <c r="E4909" t="s">
        <v>291</v>
      </c>
      <c r="F4909" t="s">
        <v>2322</v>
      </c>
      <c r="G4909" t="s">
        <v>2325</v>
      </c>
      <c r="H4909" t="s">
        <v>2329</v>
      </c>
      <c r="I4909" t="s">
        <v>1628</v>
      </c>
      <c r="J4909">
        <v>8.0000000000000002E-3</v>
      </c>
    </row>
    <row r="4910" spans="1:10" hidden="1">
      <c r="A4910" t="s">
        <v>570</v>
      </c>
      <c r="B4910">
        <v>646</v>
      </c>
      <c r="C4910" t="s">
        <v>965</v>
      </c>
      <c r="D4910">
        <v>660</v>
      </c>
      <c r="E4910" t="s">
        <v>291</v>
      </c>
      <c r="F4910" t="s">
        <v>2322</v>
      </c>
      <c r="G4910" t="s">
        <v>2326</v>
      </c>
      <c r="H4910" t="s">
        <v>2344</v>
      </c>
      <c r="I4910" t="s">
        <v>1628</v>
      </c>
      <c r="J4910">
        <v>5.3E-3</v>
      </c>
    </row>
    <row r="4911" spans="1:10" hidden="1">
      <c r="A4911" t="s">
        <v>570</v>
      </c>
      <c r="B4911">
        <v>646</v>
      </c>
      <c r="C4911" t="s">
        <v>965</v>
      </c>
      <c r="D4911">
        <v>660</v>
      </c>
      <c r="E4911" t="s">
        <v>291</v>
      </c>
      <c r="F4911" t="s">
        <v>2322</v>
      </c>
      <c r="G4911" t="s">
        <v>2327</v>
      </c>
      <c r="H4911" t="s">
        <v>1520</v>
      </c>
      <c r="I4911" t="s">
        <v>1628</v>
      </c>
      <c r="J4911">
        <v>5.04E-2</v>
      </c>
    </row>
    <row r="4912" spans="1:10" hidden="1">
      <c r="A4912" t="s">
        <v>570</v>
      </c>
      <c r="B4912">
        <v>646</v>
      </c>
      <c r="C4912" t="s">
        <v>965</v>
      </c>
      <c r="D4912">
        <v>660</v>
      </c>
      <c r="E4912" t="s">
        <v>291</v>
      </c>
      <c r="F4912" t="s">
        <v>2322</v>
      </c>
      <c r="G4912" t="s">
        <v>2328</v>
      </c>
      <c r="H4912" t="s">
        <v>1401</v>
      </c>
      <c r="I4912" t="s">
        <v>1628</v>
      </c>
      <c r="J4912">
        <v>2.92E-2</v>
      </c>
    </row>
    <row r="4913" spans="1:10" hidden="1">
      <c r="A4913" t="s">
        <v>570</v>
      </c>
      <c r="B4913">
        <v>646</v>
      </c>
      <c r="C4913" t="s">
        <v>965</v>
      </c>
      <c r="D4913">
        <v>660</v>
      </c>
      <c r="E4913" t="s">
        <v>291</v>
      </c>
      <c r="F4913" t="s">
        <v>2322</v>
      </c>
      <c r="G4913" t="s">
        <v>2330</v>
      </c>
      <c r="H4913" t="s">
        <v>1316</v>
      </c>
      <c r="I4913" t="s">
        <v>1628</v>
      </c>
      <c r="J4913">
        <v>0.90720000000000001</v>
      </c>
    </row>
    <row r="4914" spans="1:10" hidden="1">
      <c r="A4914" t="s">
        <v>570</v>
      </c>
      <c r="B4914">
        <v>646</v>
      </c>
      <c r="C4914" t="s">
        <v>965</v>
      </c>
      <c r="D4914">
        <v>660</v>
      </c>
      <c r="E4914" t="s">
        <v>291</v>
      </c>
      <c r="F4914" t="s">
        <v>2332</v>
      </c>
      <c r="G4914" t="s">
        <v>2333</v>
      </c>
      <c r="H4914" t="s">
        <v>1487</v>
      </c>
      <c r="I4914" t="s">
        <v>1628</v>
      </c>
      <c r="J4914">
        <v>0.49070000000000003</v>
      </c>
    </row>
    <row r="4915" spans="1:10" hidden="1">
      <c r="A4915" t="s">
        <v>570</v>
      </c>
      <c r="B4915">
        <v>646</v>
      </c>
      <c r="C4915" t="s">
        <v>965</v>
      </c>
      <c r="D4915">
        <v>660</v>
      </c>
      <c r="E4915" t="s">
        <v>291</v>
      </c>
      <c r="F4915" t="s">
        <v>2332</v>
      </c>
      <c r="G4915" t="s">
        <v>2334</v>
      </c>
      <c r="H4915" t="s">
        <v>1512</v>
      </c>
      <c r="I4915" t="s">
        <v>1628</v>
      </c>
      <c r="J4915">
        <v>0.50929999999999997</v>
      </c>
    </row>
    <row r="4916" spans="1:10" hidden="1">
      <c r="A4916" t="s">
        <v>570</v>
      </c>
      <c r="B4916">
        <v>646</v>
      </c>
      <c r="C4916" t="s">
        <v>965</v>
      </c>
      <c r="D4916">
        <v>657</v>
      </c>
      <c r="E4916" t="s">
        <v>552</v>
      </c>
      <c r="F4916" t="s">
        <v>1243</v>
      </c>
      <c r="G4916" t="s">
        <v>1243</v>
      </c>
      <c r="H4916" t="s">
        <v>1340</v>
      </c>
      <c r="I4916" t="s">
        <v>1340</v>
      </c>
      <c r="J4916">
        <v>1</v>
      </c>
    </row>
    <row r="4917" spans="1:10" hidden="1">
      <c r="A4917" t="s">
        <v>570</v>
      </c>
      <c r="B4917">
        <v>646</v>
      </c>
      <c r="C4917" t="s">
        <v>965</v>
      </c>
      <c r="D4917">
        <v>657</v>
      </c>
      <c r="E4917" t="s">
        <v>552</v>
      </c>
      <c r="F4917" t="s">
        <v>2311</v>
      </c>
      <c r="G4917" t="s">
        <v>2312</v>
      </c>
      <c r="H4917" t="s">
        <v>1271</v>
      </c>
      <c r="I4917" t="s">
        <v>1340</v>
      </c>
      <c r="J4917">
        <v>0.29210000000000003</v>
      </c>
    </row>
    <row r="4918" spans="1:10" hidden="1">
      <c r="A4918" t="s">
        <v>570</v>
      </c>
      <c r="B4918">
        <v>646</v>
      </c>
      <c r="C4918" t="s">
        <v>965</v>
      </c>
      <c r="D4918">
        <v>657</v>
      </c>
      <c r="E4918" t="s">
        <v>552</v>
      </c>
      <c r="F4918" t="s">
        <v>2311</v>
      </c>
      <c r="G4918" t="s">
        <v>2313</v>
      </c>
      <c r="H4918" t="s">
        <v>1246</v>
      </c>
      <c r="I4918" t="s">
        <v>1340</v>
      </c>
      <c r="J4918">
        <v>0.31459999999999999</v>
      </c>
    </row>
    <row r="4919" spans="1:10" hidden="1">
      <c r="A4919" t="s">
        <v>570</v>
      </c>
      <c r="B4919">
        <v>646</v>
      </c>
      <c r="C4919" t="s">
        <v>965</v>
      </c>
      <c r="D4919">
        <v>657</v>
      </c>
      <c r="E4919" t="s">
        <v>552</v>
      </c>
      <c r="F4919" t="s">
        <v>2311</v>
      </c>
      <c r="G4919" t="s">
        <v>2318</v>
      </c>
      <c r="H4919" t="s">
        <v>1520</v>
      </c>
      <c r="I4919" t="s">
        <v>1340</v>
      </c>
      <c r="J4919">
        <v>0.2135</v>
      </c>
    </row>
    <row r="4920" spans="1:10" hidden="1">
      <c r="A4920" t="s">
        <v>570</v>
      </c>
      <c r="B4920">
        <v>646</v>
      </c>
      <c r="C4920" t="s">
        <v>965</v>
      </c>
      <c r="D4920">
        <v>657</v>
      </c>
      <c r="E4920" t="s">
        <v>552</v>
      </c>
      <c r="F4920" t="s">
        <v>2311</v>
      </c>
      <c r="G4920" t="s">
        <v>2319</v>
      </c>
      <c r="H4920" t="s">
        <v>1591</v>
      </c>
      <c r="I4920" t="s">
        <v>1340</v>
      </c>
      <c r="J4920">
        <v>0.17979999999999999</v>
      </c>
    </row>
    <row r="4921" spans="1:10" hidden="1">
      <c r="A4921" t="s">
        <v>570</v>
      </c>
      <c r="B4921">
        <v>646</v>
      </c>
      <c r="C4921" t="s">
        <v>965</v>
      </c>
      <c r="D4921">
        <v>657</v>
      </c>
      <c r="E4921" t="s">
        <v>552</v>
      </c>
      <c r="F4921" t="s">
        <v>2320</v>
      </c>
      <c r="G4921" t="s">
        <v>2321</v>
      </c>
      <c r="H4921" t="s">
        <v>1296</v>
      </c>
      <c r="I4921" t="s">
        <v>1340</v>
      </c>
      <c r="J4921">
        <v>0.66290000000000004</v>
      </c>
    </row>
    <row r="4922" spans="1:10" hidden="1">
      <c r="A4922" t="s">
        <v>570</v>
      </c>
      <c r="B4922">
        <v>646</v>
      </c>
      <c r="C4922" t="s">
        <v>965</v>
      </c>
      <c r="D4922">
        <v>657</v>
      </c>
      <c r="E4922" t="s">
        <v>552</v>
      </c>
      <c r="F4922" t="s">
        <v>2320</v>
      </c>
      <c r="G4922" t="s">
        <v>2298</v>
      </c>
      <c r="H4922" t="s">
        <v>1298</v>
      </c>
      <c r="I4922" t="s">
        <v>1340</v>
      </c>
      <c r="J4922">
        <v>0.16850000000000001</v>
      </c>
    </row>
    <row r="4923" spans="1:10" hidden="1">
      <c r="A4923" t="s">
        <v>570</v>
      </c>
      <c r="B4923">
        <v>646</v>
      </c>
      <c r="C4923" t="s">
        <v>965</v>
      </c>
      <c r="D4923">
        <v>657</v>
      </c>
      <c r="E4923" t="s">
        <v>552</v>
      </c>
      <c r="F4923" t="s">
        <v>2322</v>
      </c>
      <c r="G4923" t="s">
        <v>2327</v>
      </c>
      <c r="H4923" t="s">
        <v>1312</v>
      </c>
      <c r="I4923" t="s">
        <v>1340</v>
      </c>
      <c r="J4923">
        <v>5.62E-2</v>
      </c>
    </row>
    <row r="4924" spans="1:10" hidden="1">
      <c r="A4924" t="s">
        <v>570</v>
      </c>
      <c r="B4924">
        <v>646</v>
      </c>
      <c r="C4924" t="s">
        <v>965</v>
      </c>
      <c r="D4924">
        <v>657</v>
      </c>
      <c r="E4924" t="s">
        <v>552</v>
      </c>
      <c r="F4924" t="s">
        <v>2322</v>
      </c>
      <c r="G4924" t="s">
        <v>2328</v>
      </c>
      <c r="H4924" t="s">
        <v>2324</v>
      </c>
      <c r="I4924" t="s">
        <v>1340</v>
      </c>
      <c r="J4924">
        <v>1.12E-2</v>
      </c>
    </row>
    <row r="4925" spans="1:10" hidden="1">
      <c r="A4925" t="s">
        <v>570</v>
      </c>
      <c r="B4925">
        <v>646</v>
      </c>
      <c r="C4925" t="s">
        <v>965</v>
      </c>
      <c r="D4925">
        <v>657</v>
      </c>
      <c r="E4925" t="s">
        <v>552</v>
      </c>
      <c r="F4925" t="s">
        <v>2322</v>
      </c>
      <c r="G4925" t="s">
        <v>2330</v>
      </c>
      <c r="H4925" t="s">
        <v>1265</v>
      </c>
      <c r="I4925" t="s">
        <v>1340</v>
      </c>
      <c r="J4925">
        <v>0.93259999999999998</v>
      </c>
    </row>
    <row r="4926" spans="1:10" hidden="1">
      <c r="A4926" t="s">
        <v>570</v>
      </c>
      <c r="B4926">
        <v>646</v>
      </c>
      <c r="C4926" t="s">
        <v>965</v>
      </c>
      <c r="D4926">
        <v>657</v>
      </c>
      <c r="E4926" t="s">
        <v>552</v>
      </c>
      <c r="F4926" t="s">
        <v>2332</v>
      </c>
      <c r="G4926" t="s">
        <v>2333</v>
      </c>
      <c r="H4926" t="s">
        <v>1331</v>
      </c>
      <c r="I4926" t="s">
        <v>1340</v>
      </c>
      <c r="J4926">
        <v>0.50560000000000005</v>
      </c>
    </row>
    <row r="4927" spans="1:10" hidden="1">
      <c r="A4927" t="s">
        <v>570</v>
      </c>
      <c r="B4927">
        <v>646</v>
      </c>
      <c r="C4927" t="s">
        <v>965</v>
      </c>
      <c r="D4927">
        <v>657</v>
      </c>
      <c r="E4927" t="s">
        <v>552</v>
      </c>
      <c r="F4927" t="s">
        <v>2332</v>
      </c>
      <c r="G4927" t="s">
        <v>2334</v>
      </c>
      <c r="H4927" t="s">
        <v>1515</v>
      </c>
      <c r="I4927" t="s">
        <v>1340</v>
      </c>
      <c r="J4927">
        <v>0.49440000000000001</v>
      </c>
    </row>
    <row r="4928" spans="1:10" hidden="1">
      <c r="A4928" t="s">
        <v>570</v>
      </c>
      <c r="B4928">
        <v>1457</v>
      </c>
      <c r="C4928" t="s">
        <v>973</v>
      </c>
      <c r="D4928">
        <v>807</v>
      </c>
      <c r="E4928" t="s">
        <v>146</v>
      </c>
      <c r="F4928" t="s">
        <v>1243</v>
      </c>
      <c r="G4928" t="s">
        <v>1243</v>
      </c>
      <c r="H4928" t="s">
        <v>2353</v>
      </c>
      <c r="I4928" t="s">
        <v>2353</v>
      </c>
      <c r="J4928">
        <v>1</v>
      </c>
    </row>
    <row r="4929" spans="1:10" hidden="1">
      <c r="A4929" t="s">
        <v>570</v>
      </c>
      <c r="B4929">
        <v>1457</v>
      </c>
      <c r="C4929" t="s">
        <v>973</v>
      </c>
      <c r="D4929">
        <v>807</v>
      </c>
      <c r="E4929" t="s">
        <v>146</v>
      </c>
      <c r="F4929" t="s">
        <v>2311</v>
      </c>
      <c r="G4929" t="s">
        <v>2312</v>
      </c>
      <c r="H4929" t="s">
        <v>1246</v>
      </c>
      <c r="I4929" t="s">
        <v>2353</v>
      </c>
      <c r="J4929">
        <v>0.1134</v>
      </c>
    </row>
    <row r="4930" spans="1:10" hidden="1">
      <c r="A4930" t="s">
        <v>570</v>
      </c>
      <c r="B4930">
        <v>1457</v>
      </c>
      <c r="C4930" t="s">
        <v>973</v>
      </c>
      <c r="D4930">
        <v>807</v>
      </c>
      <c r="E4930" t="s">
        <v>146</v>
      </c>
      <c r="F4930" t="s">
        <v>2311</v>
      </c>
      <c r="G4930" t="s">
        <v>2313</v>
      </c>
      <c r="H4930" t="s">
        <v>1410</v>
      </c>
      <c r="I4930" t="s">
        <v>2353</v>
      </c>
      <c r="J4930">
        <v>0.12959999999999999</v>
      </c>
    </row>
    <row r="4931" spans="1:10" hidden="1">
      <c r="A4931" t="s">
        <v>570</v>
      </c>
      <c r="B4931">
        <v>1457</v>
      </c>
      <c r="C4931" t="s">
        <v>973</v>
      </c>
      <c r="D4931">
        <v>807</v>
      </c>
      <c r="E4931" t="s">
        <v>146</v>
      </c>
      <c r="F4931" t="s">
        <v>2311</v>
      </c>
      <c r="G4931" t="s">
        <v>2314</v>
      </c>
      <c r="H4931" t="s">
        <v>1392</v>
      </c>
      <c r="I4931" t="s">
        <v>2353</v>
      </c>
      <c r="J4931">
        <v>0.16189999999999999</v>
      </c>
    </row>
    <row r="4932" spans="1:10" hidden="1">
      <c r="A4932" t="s">
        <v>570</v>
      </c>
      <c r="B4932">
        <v>1457</v>
      </c>
      <c r="C4932" t="s">
        <v>973</v>
      </c>
      <c r="D4932">
        <v>807</v>
      </c>
      <c r="E4932" t="s">
        <v>146</v>
      </c>
      <c r="F4932" t="s">
        <v>2311</v>
      </c>
      <c r="G4932" t="s">
        <v>2315</v>
      </c>
      <c r="H4932" t="s">
        <v>1281</v>
      </c>
      <c r="I4932" t="s">
        <v>2353</v>
      </c>
      <c r="J4932">
        <v>0.16600000000000001</v>
      </c>
    </row>
    <row r="4933" spans="1:10" hidden="1">
      <c r="A4933" t="s">
        <v>570</v>
      </c>
      <c r="B4933">
        <v>1457</v>
      </c>
      <c r="C4933" t="s">
        <v>973</v>
      </c>
      <c r="D4933">
        <v>807</v>
      </c>
      <c r="E4933" t="s">
        <v>146</v>
      </c>
      <c r="F4933" t="s">
        <v>2311</v>
      </c>
      <c r="G4933" t="s">
        <v>2316</v>
      </c>
      <c r="H4933" t="s">
        <v>1281</v>
      </c>
      <c r="I4933" t="s">
        <v>2353</v>
      </c>
      <c r="J4933">
        <v>0.16600000000000001</v>
      </c>
    </row>
    <row r="4934" spans="1:10" hidden="1">
      <c r="A4934" t="s">
        <v>570</v>
      </c>
      <c r="B4934">
        <v>1457</v>
      </c>
      <c r="C4934" t="s">
        <v>973</v>
      </c>
      <c r="D4934">
        <v>807</v>
      </c>
      <c r="E4934" t="s">
        <v>146</v>
      </c>
      <c r="F4934" t="s">
        <v>2311</v>
      </c>
      <c r="G4934" t="s">
        <v>2318</v>
      </c>
      <c r="H4934" t="s">
        <v>1273</v>
      </c>
      <c r="I4934" t="s">
        <v>2353</v>
      </c>
      <c r="J4934">
        <v>0.14979999999999999</v>
      </c>
    </row>
    <row r="4935" spans="1:10" hidden="1">
      <c r="A4935" t="s">
        <v>570</v>
      </c>
      <c r="B4935">
        <v>1457</v>
      </c>
      <c r="C4935" t="s">
        <v>973</v>
      </c>
      <c r="D4935">
        <v>807</v>
      </c>
      <c r="E4935" t="s">
        <v>146</v>
      </c>
      <c r="F4935" t="s">
        <v>2311</v>
      </c>
      <c r="G4935" t="s">
        <v>2319</v>
      </c>
      <c r="H4935" t="s">
        <v>1246</v>
      </c>
      <c r="I4935" t="s">
        <v>2353</v>
      </c>
      <c r="J4935">
        <v>0.1134</v>
      </c>
    </row>
    <row r="4936" spans="1:10" hidden="1">
      <c r="A4936" t="s">
        <v>570</v>
      </c>
      <c r="B4936">
        <v>1457</v>
      </c>
      <c r="C4936" t="s">
        <v>973</v>
      </c>
      <c r="D4936">
        <v>807</v>
      </c>
      <c r="E4936" t="s">
        <v>146</v>
      </c>
      <c r="F4936" t="s">
        <v>2320</v>
      </c>
      <c r="G4936" t="s">
        <v>2321</v>
      </c>
      <c r="H4936" t="s">
        <v>1306</v>
      </c>
      <c r="I4936" t="s">
        <v>2353</v>
      </c>
      <c r="J4936">
        <v>0.25509999999999999</v>
      </c>
    </row>
    <row r="4937" spans="1:10" hidden="1">
      <c r="A4937" t="s">
        <v>570</v>
      </c>
      <c r="B4937">
        <v>1457</v>
      </c>
      <c r="C4937" t="s">
        <v>973</v>
      </c>
      <c r="D4937">
        <v>807</v>
      </c>
      <c r="E4937" t="s">
        <v>146</v>
      </c>
      <c r="F4937" t="s">
        <v>2320</v>
      </c>
      <c r="G4937" t="s">
        <v>2340</v>
      </c>
      <c r="H4937" t="s">
        <v>1401</v>
      </c>
      <c r="I4937" t="s">
        <v>2353</v>
      </c>
      <c r="J4937">
        <v>4.4499999999999998E-2</v>
      </c>
    </row>
    <row r="4938" spans="1:10" hidden="1">
      <c r="A4938" t="s">
        <v>570</v>
      </c>
      <c r="B4938">
        <v>1457</v>
      </c>
      <c r="C4938" t="s">
        <v>973</v>
      </c>
      <c r="D4938">
        <v>807</v>
      </c>
      <c r="E4938" t="s">
        <v>146</v>
      </c>
      <c r="F4938" t="s">
        <v>2320</v>
      </c>
      <c r="G4938" t="s">
        <v>2341</v>
      </c>
      <c r="H4938" t="s">
        <v>1252</v>
      </c>
      <c r="I4938" t="s">
        <v>2353</v>
      </c>
      <c r="J4938">
        <v>3.6400000000000002E-2</v>
      </c>
    </row>
    <row r="4939" spans="1:10" hidden="1">
      <c r="A4939" t="s">
        <v>570</v>
      </c>
      <c r="B4939">
        <v>1457</v>
      </c>
      <c r="C4939" t="s">
        <v>973</v>
      </c>
      <c r="D4939">
        <v>807</v>
      </c>
      <c r="E4939" t="s">
        <v>146</v>
      </c>
      <c r="F4939" t="s">
        <v>2320</v>
      </c>
      <c r="G4939" t="s">
        <v>2298</v>
      </c>
      <c r="H4939" t="s">
        <v>1351</v>
      </c>
      <c r="I4939" t="s">
        <v>2353</v>
      </c>
      <c r="J4939">
        <v>0.1903</v>
      </c>
    </row>
    <row r="4940" spans="1:10" hidden="1">
      <c r="A4940" t="s">
        <v>570</v>
      </c>
      <c r="B4940">
        <v>1457</v>
      </c>
      <c r="C4940" t="s">
        <v>973</v>
      </c>
      <c r="D4940">
        <v>807</v>
      </c>
      <c r="E4940" t="s">
        <v>146</v>
      </c>
      <c r="F4940" t="s">
        <v>2322</v>
      </c>
      <c r="G4940" t="s">
        <v>2326</v>
      </c>
      <c r="H4940" t="s">
        <v>2324</v>
      </c>
      <c r="I4940" t="s">
        <v>2353</v>
      </c>
      <c r="J4940">
        <v>4.0000000000000001E-3</v>
      </c>
    </row>
    <row r="4941" spans="1:10" hidden="1">
      <c r="A4941" t="s">
        <v>570</v>
      </c>
      <c r="B4941">
        <v>1457</v>
      </c>
      <c r="C4941" t="s">
        <v>973</v>
      </c>
      <c r="D4941">
        <v>807</v>
      </c>
      <c r="E4941" t="s">
        <v>146</v>
      </c>
      <c r="F4941" t="s">
        <v>2322</v>
      </c>
      <c r="G4941" t="s">
        <v>2327</v>
      </c>
      <c r="H4941" t="s">
        <v>2335</v>
      </c>
      <c r="I4941" t="s">
        <v>2353</v>
      </c>
      <c r="J4941">
        <v>1.6199999999999999E-2</v>
      </c>
    </row>
    <row r="4942" spans="1:10" hidden="1">
      <c r="A4942" t="s">
        <v>570</v>
      </c>
      <c r="B4942">
        <v>1457</v>
      </c>
      <c r="C4942" t="s">
        <v>973</v>
      </c>
      <c r="D4942">
        <v>807</v>
      </c>
      <c r="E4942" t="s">
        <v>146</v>
      </c>
      <c r="F4942" t="s">
        <v>2322</v>
      </c>
      <c r="G4942" t="s">
        <v>2328</v>
      </c>
      <c r="H4942" t="s">
        <v>1335</v>
      </c>
      <c r="I4942" t="s">
        <v>2353</v>
      </c>
      <c r="J4942">
        <v>3.2399999999999998E-2</v>
      </c>
    </row>
    <row r="4943" spans="1:10" hidden="1">
      <c r="A4943" t="s">
        <v>570</v>
      </c>
      <c r="B4943">
        <v>1457</v>
      </c>
      <c r="C4943" t="s">
        <v>973</v>
      </c>
      <c r="D4943">
        <v>807</v>
      </c>
      <c r="E4943" t="s">
        <v>146</v>
      </c>
      <c r="F4943" t="s">
        <v>2322</v>
      </c>
      <c r="G4943" t="s">
        <v>2330</v>
      </c>
      <c r="H4943" t="s">
        <v>1450</v>
      </c>
      <c r="I4943" t="s">
        <v>2353</v>
      </c>
      <c r="J4943">
        <v>0.94740000000000002</v>
      </c>
    </row>
    <row r="4944" spans="1:10" hidden="1">
      <c r="A4944" t="s">
        <v>570</v>
      </c>
      <c r="B4944">
        <v>1457</v>
      </c>
      <c r="C4944" t="s">
        <v>973</v>
      </c>
      <c r="D4944">
        <v>807</v>
      </c>
      <c r="E4944" t="s">
        <v>146</v>
      </c>
      <c r="F4944" t="s">
        <v>2332</v>
      </c>
      <c r="G4944" t="s">
        <v>2333</v>
      </c>
      <c r="H4944" t="s">
        <v>1390</v>
      </c>
      <c r="I4944" t="s">
        <v>2353</v>
      </c>
      <c r="J4944">
        <v>0.47770000000000001</v>
      </c>
    </row>
    <row r="4945" spans="1:10" hidden="1">
      <c r="A4945" t="s">
        <v>570</v>
      </c>
      <c r="B4945">
        <v>1457</v>
      </c>
      <c r="C4945" t="s">
        <v>973</v>
      </c>
      <c r="D4945">
        <v>807</v>
      </c>
      <c r="E4945" t="s">
        <v>146</v>
      </c>
      <c r="F4945" t="s">
        <v>2332</v>
      </c>
      <c r="G4945" t="s">
        <v>2334</v>
      </c>
      <c r="H4945" t="s">
        <v>1635</v>
      </c>
      <c r="I4945" t="s">
        <v>2353</v>
      </c>
      <c r="J4945">
        <v>0.52229999999999999</v>
      </c>
    </row>
    <row r="4946" spans="1:10" hidden="1">
      <c r="A4946" t="s">
        <v>570</v>
      </c>
      <c r="B4946">
        <v>1457</v>
      </c>
      <c r="C4946" t="s">
        <v>973</v>
      </c>
      <c r="D4946">
        <v>135</v>
      </c>
      <c r="E4946" t="s">
        <v>221</v>
      </c>
      <c r="F4946" t="s">
        <v>1243</v>
      </c>
      <c r="G4946" t="s">
        <v>1243</v>
      </c>
      <c r="H4946" t="s">
        <v>1551</v>
      </c>
      <c r="I4946" t="s">
        <v>1551</v>
      </c>
      <c r="J4946">
        <v>1</v>
      </c>
    </row>
    <row r="4947" spans="1:10" hidden="1">
      <c r="A4947" t="s">
        <v>570</v>
      </c>
      <c r="B4947">
        <v>1457</v>
      </c>
      <c r="C4947" t="s">
        <v>973</v>
      </c>
      <c r="D4947">
        <v>135</v>
      </c>
      <c r="E4947" t="s">
        <v>221</v>
      </c>
      <c r="F4947" t="s">
        <v>2311</v>
      </c>
      <c r="G4947" t="s">
        <v>2316</v>
      </c>
      <c r="H4947" t="s">
        <v>1360</v>
      </c>
      <c r="I4947" t="s">
        <v>1551</v>
      </c>
      <c r="J4947">
        <v>0.23730000000000001</v>
      </c>
    </row>
    <row r="4948" spans="1:10" hidden="1">
      <c r="A4948" t="s">
        <v>570</v>
      </c>
      <c r="B4948">
        <v>1457</v>
      </c>
      <c r="C4948" t="s">
        <v>973</v>
      </c>
      <c r="D4948">
        <v>135</v>
      </c>
      <c r="E4948" t="s">
        <v>221</v>
      </c>
      <c r="F4948" t="s">
        <v>2311</v>
      </c>
      <c r="G4948" t="s">
        <v>2317</v>
      </c>
      <c r="H4948" t="s">
        <v>1515</v>
      </c>
      <c r="I4948" t="s">
        <v>1551</v>
      </c>
      <c r="J4948">
        <v>0.24859999999999999</v>
      </c>
    </row>
    <row r="4949" spans="1:10" hidden="1">
      <c r="A4949" t="s">
        <v>570</v>
      </c>
      <c r="B4949">
        <v>1457</v>
      </c>
      <c r="C4949" t="s">
        <v>973</v>
      </c>
      <c r="D4949">
        <v>135</v>
      </c>
      <c r="E4949" t="s">
        <v>221</v>
      </c>
      <c r="F4949" t="s">
        <v>2311</v>
      </c>
      <c r="G4949" t="s">
        <v>2336</v>
      </c>
      <c r="H4949" t="s">
        <v>1620</v>
      </c>
      <c r="I4949" t="s">
        <v>1551</v>
      </c>
      <c r="J4949">
        <v>0.25990000000000002</v>
      </c>
    </row>
    <row r="4950" spans="1:10" hidden="1">
      <c r="A4950" t="s">
        <v>570</v>
      </c>
      <c r="B4950">
        <v>1457</v>
      </c>
      <c r="C4950" t="s">
        <v>973</v>
      </c>
      <c r="D4950">
        <v>135</v>
      </c>
      <c r="E4950" t="s">
        <v>221</v>
      </c>
      <c r="F4950" t="s">
        <v>2311</v>
      </c>
      <c r="G4950" t="s">
        <v>2337</v>
      </c>
      <c r="H4950" t="s">
        <v>1331</v>
      </c>
      <c r="I4950" t="s">
        <v>1551</v>
      </c>
      <c r="J4950">
        <v>0.25419999999999998</v>
      </c>
    </row>
    <row r="4951" spans="1:10" hidden="1">
      <c r="A4951" t="s">
        <v>570</v>
      </c>
      <c r="B4951">
        <v>1457</v>
      </c>
      <c r="C4951" t="s">
        <v>973</v>
      </c>
      <c r="D4951">
        <v>135</v>
      </c>
      <c r="E4951" t="s">
        <v>221</v>
      </c>
      <c r="F4951" t="s">
        <v>2320</v>
      </c>
      <c r="G4951" t="s">
        <v>2321</v>
      </c>
      <c r="H4951" t="s">
        <v>1283</v>
      </c>
      <c r="I4951" t="s">
        <v>1551</v>
      </c>
      <c r="J4951">
        <v>0.36159999999999998</v>
      </c>
    </row>
    <row r="4952" spans="1:10" hidden="1">
      <c r="A4952" t="s">
        <v>570</v>
      </c>
      <c r="B4952">
        <v>1457</v>
      </c>
      <c r="C4952" t="s">
        <v>973</v>
      </c>
      <c r="D4952">
        <v>135</v>
      </c>
      <c r="E4952" t="s">
        <v>221</v>
      </c>
      <c r="F4952" t="s">
        <v>2320</v>
      </c>
      <c r="G4952" t="s">
        <v>2298</v>
      </c>
      <c r="H4952" t="s">
        <v>1304</v>
      </c>
      <c r="I4952" t="s">
        <v>1551</v>
      </c>
      <c r="J4952">
        <v>0.16950000000000001</v>
      </c>
    </row>
    <row r="4953" spans="1:10" hidden="1">
      <c r="A4953" t="s">
        <v>570</v>
      </c>
      <c r="B4953">
        <v>1457</v>
      </c>
      <c r="C4953" t="s">
        <v>973</v>
      </c>
      <c r="D4953">
        <v>135</v>
      </c>
      <c r="E4953" t="s">
        <v>221</v>
      </c>
      <c r="F4953" t="s">
        <v>2322</v>
      </c>
      <c r="G4953" t="s">
        <v>2323</v>
      </c>
      <c r="H4953" t="s">
        <v>2324</v>
      </c>
      <c r="I4953" t="s">
        <v>1551</v>
      </c>
      <c r="J4953">
        <v>5.5999999999999999E-3</v>
      </c>
    </row>
    <row r="4954" spans="1:10" hidden="1">
      <c r="A4954" t="s">
        <v>570</v>
      </c>
      <c r="B4954">
        <v>1457</v>
      </c>
      <c r="C4954" t="s">
        <v>973</v>
      </c>
      <c r="D4954">
        <v>135</v>
      </c>
      <c r="E4954" t="s">
        <v>221</v>
      </c>
      <c r="F4954" t="s">
        <v>2322</v>
      </c>
      <c r="G4954" t="s">
        <v>2327</v>
      </c>
      <c r="H4954" t="s">
        <v>2335</v>
      </c>
      <c r="I4954" t="s">
        <v>1551</v>
      </c>
      <c r="J4954">
        <v>2.2599999999999999E-2</v>
      </c>
    </row>
    <row r="4955" spans="1:10" hidden="1">
      <c r="A4955" t="s">
        <v>570</v>
      </c>
      <c r="B4955">
        <v>1457</v>
      </c>
      <c r="C4955" t="s">
        <v>973</v>
      </c>
      <c r="D4955">
        <v>135</v>
      </c>
      <c r="E4955" t="s">
        <v>221</v>
      </c>
      <c r="F4955" t="s">
        <v>2322</v>
      </c>
      <c r="G4955" t="s">
        <v>2328</v>
      </c>
      <c r="H4955" t="s">
        <v>1252</v>
      </c>
      <c r="I4955" t="s">
        <v>1551</v>
      </c>
      <c r="J4955">
        <v>5.0799999999999998E-2</v>
      </c>
    </row>
    <row r="4956" spans="1:10" hidden="1">
      <c r="A4956" t="s">
        <v>570</v>
      </c>
      <c r="B4956">
        <v>1457</v>
      </c>
      <c r="C4956" t="s">
        <v>973</v>
      </c>
      <c r="D4956">
        <v>135</v>
      </c>
      <c r="E4956" t="s">
        <v>221</v>
      </c>
      <c r="F4956" t="s">
        <v>2322</v>
      </c>
      <c r="G4956" t="s">
        <v>2330</v>
      </c>
      <c r="H4956" t="s">
        <v>1380</v>
      </c>
      <c r="I4956" t="s">
        <v>1551</v>
      </c>
      <c r="J4956">
        <v>0.92090000000000005</v>
      </c>
    </row>
    <row r="4957" spans="1:10" hidden="1">
      <c r="A4957" t="s">
        <v>570</v>
      </c>
      <c r="B4957">
        <v>1457</v>
      </c>
      <c r="C4957" t="s">
        <v>973</v>
      </c>
      <c r="D4957">
        <v>135</v>
      </c>
      <c r="E4957" t="s">
        <v>221</v>
      </c>
      <c r="F4957" t="s">
        <v>2332</v>
      </c>
      <c r="G4957" t="s">
        <v>2333</v>
      </c>
      <c r="H4957" t="s">
        <v>1436</v>
      </c>
      <c r="I4957" t="s">
        <v>1551</v>
      </c>
      <c r="J4957">
        <v>0.49149999999999999</v>
      </c>
    </row>
    <row r="4958" spans="1:10" hidden="1">
      <c r="A4958" t="s">
        <v>570</v>
      </c>
      <c r="B4958">
        <v>1457</v>
      </c>
      <c r="C4958" t="s">
        <v>973</v>
      </c>
      <c r="D4958">
        <v>135</v>
      </c>
      <c r="E4958" t="s">
        <v>221</v>
      </c>
      <c r="F4958" t="s">
        <v>2332</v>
      </c>
      <c r="G4958" t="s">
        <v>2334</v>
      </c>
      <c r="H4958" t="s">
        <v>1353</v>
      </c>
      <c r="I4958" t="s">
        <v>1551</v>
      </c>
      <c r="J4958">
        <v>0.50849999999999995</v>
      </c>
    </row>
    <row r="4959" spans="1:10" hidden="1">
      <c r="A4959" t="s">
        <v>570</v>
      </c>
      <c r="B4959">
        <v>1457</v>
      </c>
      <c r="C4959" t="s">
        <v>973</v>
      </c>
      <c r="D4959">
        <v>136</v>
      </c>
      <c r="E4959" t="s">
        <v>278</v>
      </c>
      <c r="F4959" t="s">
        <v>1243</v>
      </c>
      <c r="G4959" t="s">
        <v>1243</v>
      </c>
      <c r="H4959" t="s">
        <v>1516</v>
      </c>
      <c r="I4959" t="s">
        <v>1516</v>
      </c>
      <c r="J4959">
        <v>1</v>
      </c>
    </row>
    <row r="4960" spans="1:10" hidden="1">
      <c r="A4960" t="s">
        <v>570</v>
      </c>
      <c r="B4960">
        <v>1457</v>
      </c>
      <c r="C4960" t="s">
        <v>973</v>
      </c>
      <c r="D4960">
        <v>136</v>
      </c>
      <c r="E4960" t="s">
        <v>278</v>
      </c>
      <c r="F4960" t="s">
        <v>2311</v>
      </c>
      <c r="G4960" t="s">
        <v>2312</v>
      </c>
      <c r="H4960" t="s">
        <v>1620</v>
      </c>
      <c r="I4960" t="s">
        <v>1516</v>
      </c>
      <c r="J4960">
        <v>0.17829999999999999</v>
      </c>
    </row>
    <row r="4961" spans="1:10" hidden="1">
      <c r="A4961" t="s">
        <v>570</v>
      </c>
      <c r="B4961">
        <v>1457</v>
      </c>
      <c r="C4961" t="s">
        <v>973</v>
      </c>
      <c r="D4961">
        <v>136</v>
      </c>
      <c r="E4961" t="s">
        <v>278</v>
      </c>
      <c r="F4961" t="s">
        <v>2311</v>
      </c>
      <c r="G4961" t="s">
        <v>2313</v>
      </c>
      <c r="H4961" t="s">
        <v>1308</v>
      </c>
      <c r="I4961" t="s">
        <v>1516</v>
      </c>
      <c r="J4961">
        <v>0.20930000000000001</v>
      </c>
    </row>
    <row r="4962" spans="1:10" hidden="1">
      <c r="A4962" t="s">
        <v>570</v>
      </c>
      <c r="B4962">
        <v>1457</v>
      </c>
      <c r="C4962" t="s">
        <v>973</v>
      </c>
      <c r="D4962">
        <v>136</v>
      </c>
      <c r="E4962" t="s">
        <v>278</v>
      </c>
      <c r="F4962" t="s">
        <v>2311</v>
      </c>
      <c r="G4962" t="s">
        <v>2314</v>
      </c>
      <c r="H4962" t="s">
        <v>1395</v>
      </c>
      <c r="I4962" t="s">
        <v>1516</v>
      </c>
      <c r="J4962">
        <v>0.19769999999999999</v>
      </c>
    </row>
    <row r="4963" spans="1:10" hidden="1">
      <c r="A4963" t="s">
        <v>570</v>
      </c>
      <c r="B4963">
        <v>1457</v>
      </c>
      <c r="C4963" t="s">
        <v>973</v>
      </c>
      <c r="D4963">
        <v>136</v>
      </c>
      <c r="E4963" t="s">
        <v>278</v>
      </c>
      <c r="F4963" t="s">
        <v>2311</v>
      </c>
      <c r="G4963" t="s">
        <v>2315</v>
      </c>
      <c r="H4963" t="s">
        <v>1281</v>
      </c>
      <c r="I4963" t="s">
        <v>1516</v>
      </c>
      <c r="J4963">
        <v>0.15890000000000001</v>
      </c>
    </row>
    <row r="4964" spans="1:10" hidden="1">
      <c r="A4964" t="s">
        <v>570</v>
      </c>
      <c r="B4964">
        <v>1457</v>
      </c>
      <c r="C4964" t="s">
        <v>973</v>
      </c>
      <c r="D4964">
        <v>136</v>
      </c>
      <c r="E4964" t="s">
        <v>278</v>
      </c>
      <c r="F4964" t="s">
        <v>2311</v>
      </c>
      <c r="G4964" t="s">
        <v>2318</v>
      </c>
      <c r="H4964" t="s">
        <v>1515</v>
      </c>
      <c r="I4964" t="s">
        <v>1516</v>
      </c>
      <c r="J4964">
        <v>0.17050000000000001</v>
      </c>
    </row>
    <row r="4965" spans="1:10" hidden="1">
      <c r="A4965" t="s">
        <v>570</v>
      </c>
      <c r="B4965">
        <v>1457</v>
      </c>
      <c r="C4965" t="s">
        <v>973</v>
      </c>
      <c r="D4965">
        <v>136</v>
      </c>
      <c r="E4965" t="s">
        <v>278</v>
      </c>
      <c r="F4965" t="s">
        <v>2311</v>
      </c>
      <c r="G4965" t="s">
        <v>2319</v>
      </c>
      <c r="H4965" t="s">
        <v>1261</v>
      </c>
      <c r="I4965" t="s">
        <v>1516</v>
      </c>
      <c r="J4965">
        <v>8.5300000000000001E-2</v>
      </c>
    </row>
    <row r="4966" spans="1:10" hidden="1">
      <c r="A4966" t="s">
        <v>570</v>
      </c>
      <c r="B4966">
        <v>1457</v>
      </c>
      <c r="C4966" t="s">
        <v>973</v>
      </c>
      <c r="D4966">
        <v>136</v>
      </c>
      <c r="E4966" t="s">
        <v>278</v>
      </c>
      <c r="F4966" t="s">
        <v>2320</v>
      </c>
      <c r="G4966" t="s">
        <v>2321</v>
      </c>
      <c r="H4966" t="s">
        <v>1420</v>
      </c>
      <c r="I4966" t="s">
        <v>1516</v>
      </c>
      <c r="J4966">
        <v>0.2868</v>
      </c>
    </row>
    <row r="4967" spans="1:10" hidden="1">
      <c r="A4967" t="s">
        <v>570</v>
      </c>
      <c r="B4967">
        <v>1457</v>
      </c>
      <c r="C4967" t="s">
        <v>973</v>
      </c>
      <c r="D4967">
        <v>136</v>
      </c>
      <c r="E4967" t="s">
        <v>278</v>
      </c>
      <c r="F4967" t="s">
        <v>2320</v>
      </c>
      <c r="G4967" t="s">
        <v>2340</v>
      </c>
      <c r="H4967" t="s">
        <v>1252</v>
      </c>
      <c r="I4967" t="s">
        <v>1516</v>
      </c>
      <c r="J4967">
        <v>3.49E-2</v>
      </c>
    </row>
    <row r="4968" spans="1:10" hidden="1">
      <c r="A4968" t="s">
        <v>570</v>
      </c>
      <c r="B4968">
        <v>1457</v>
      </c>
      <c r="C4968" t="s">
        <v>973</v>
      </c>
      <c r="D4968">
        <v>136</v>
      </c>
      <c r="E4968" t="s">
        <v>278</v>
      </c>
      <c r="F4968" t="s">
        <v>2320</v>
      </c>
      <c r="G4968" t="s">
        <v>2298</v>
      </c>
      <c r="H4968" t="s">
        <v>1419</v>
      </c>
      <c r="I4968" t="s">
        <v>1516</v>
      </c>
      <c r="J4968">
        <v>0.2132</v>
      </c>
    </row>
    <row r="4969" spans="1:10" hidden="1">
      <c r="A4969" t="s">
        <v>570</v>
      </c>
      <c r="B4969">
        <v>1457</v>
      </c>
      <c r="C4969" t="s">
        <v>973</v>
      </c>
      <c r="D4969">
        <v>136</v>
      </c>
      <c r="E4969" t="s">
        <v>278</v>
      </c>
      <c r="F4969" t="s">
        <v>2322</v>
      </c>
      <c r="G4969" t="s">
        <v>2325</v>
      </c>
      <c r="H4969" t="s">
        <v>2344</v>
      </c>
      <c r="I4969" t="s">
        <v>1516</v>
      </c>
      <c r="J4969">
        <v>7.7999999999999996E-3</v>
      </c>
    </row>
    <row r="4970" spans="1:10" hidden="1">
      <c r="A4970" t="s">
        <v>570</v>
      </c>
      <c r="B4970">
        <v>1457</v>
      </c>
      <c r="C4970" t="s">
        <v>973</v>
      </c>
      <c r="D4970">
        <v>136</v>
      </c>
      <c r="E4970" t="s">
        <v>278</v>
      </c>
      <c r="F4970" t="s">
        <v>2322</v>
      </c>
      <c r="G4970" t="s">
        <v>2326</v>
      </c>
      <c r="H4970" t="s">
        <v>2329</v>
      </c>
      <c r="I4970" t="s">
        <v>1516</v>
      </c>
      <c r="J4970">
        <v>1.1599999999999999E-2</v>
      </c>
    </row>
    <row r="4971" spans="1:10" hidden="1">
      <c r="A4971" t="s">
        <v>570</v>
      </c>
      <c r="B4971">
        <v>1457</v>
      </c>
      <c r="C4971" t="s">
        <v>973</v>
      </c>
      <c r="D4971">
        <v>136</v>
      </c>
      <c r="E4971" t="s">
        <v>278</v>
      </c>
      <c r="F4971" t="s">
        <v>2322</v>
      </c>
      <c r="G4971" t="s">
        <v>2327</v>
      </c>
      <c r="H4971" t="s">
        <v>1248</v>
      </c>
      <c r="I4971" t="s">
        <v>1516</v>
      </c>
      <c r="J4971">
        <v>2.3300000000000001E-2</v>
      </c>
    </row>
    <row r="4972" spans="1:10" hidden="1">
      <c r="A4972" t="s">
        <v>570</v>
      </c>
      <c r="B4972">
        <v>1457</v>
      </c>
      <c r="C4972" t="s">
        <v>973</v>
      </c>
      <c r="D4972">
        <v>136</v>
      </c>
      <c r="E4972" t="s">
        <v>278</v>
      </c>
      <c r="F4972" t="s">
        <v>2322</v>
      </c>
      <c r="G4972" t="s">
        <v>2328</v>
      </c>
      <c r="H4972" t="s">
        <v>1352</v>
      </c>
      <c r="I4972" t="s">
        <v>1516</v>
      </c>
      <c r="J4972">
        <v>2.7099999999999999E-2</v>
      </c>
    </row>
    <row r="4973" spans="1:10" hidden="1">
      <c r="A4973" t="s">
        <v>570</v>
      </c>
      <c r="B4973">
        <v>1457</v>
      </c>
      <c r="C4973" t="s">
        <v>973</v>
      </c>
      <c r="D4973">
        <v>136</v>
      </c>
      <c r="E4973" t="s">
        <v>278</v>
      </c>
      <c r="F4973" t="s">
        <v>2322</v>
      </c>
      <c r="G4973" t="s">
        <v>2330</v>
      </c>
      <c r="H4973" t="s">
        <v>2346</v>
      </c>
      <c r="I4973" t="s">
        <v>1516</v>
      </c>
      <c r="J4973">
        <v>0.93020000000000003</v>
      </c>
    </row>
    <row r="4974" spans="1:10" hidden="1">
      <c r="A4974" t="s">
        <v>570</v>
      </c>
      <c r="B4974">
        <v>1457</v>
      </c>
      <c r="C4974" t="s">
        <v>973</v>
      </c>
      <c r="D4974">
        <v>136</v>
      </c>
      <c r="E4974" t="s">
        <v>278</v>
      </c>
      <c r="F4974" t="s">
        <v>2332</v>
      </c>
      <c r="G4974" t="s">
        <v>2333</v>
      </c>
      <c r="H4974" t="s">
        <v>1505</v>
      </c>
      <c r="I4974" t="s">
        <v>1516</v>
      </c>
      <c r="J4974">
        <v>0.42249999999999999</v>
      </c>
    </row>
    <row r="4975" spans="1:10" hidden="1">
      <c r="A4975" t="s">
        <v>570</v>
      </c>
      <c r="B4975">
        <v>1457</v>
      </c>
      <c r="C4975" t="s">
        <v>973</v>
      </c>
      <c r="D4975">
        <v>136</v>
      </c>
      <c r="E4975" t="s">
        <v>278</v>
      </c>
      <c r="F4975" t="s">
        <v>2332</v>
      </c>
      <c r="G4975" t="s">
        <v>2334</v>
      </c>
      <c r="H4975" t="s">
        <v>2378</v>
      </c>
      <c r="I4975" t="s">
        <v>1516</v>
      </c>
      <c r="J4975">
        <v>0.57750000000000001</v>
      </c>
    </row>
    <row r="4976" spans="1:10" hidden="1">
      <c r="A4976" t="s">
        <v>570</v>
      </c>
      <c r="B4976">
        <v>1457</v>
      </c>
      <c r="C4976" t="s">
        <v>973</v>
      </c>
      <c r="D4976">
        <v>812</v>
      </c>
      <c r="E4976" t="s">
        <v>450</v>
      </c>
      <c r="F4976" t="s">
        <v>1243</v>
      </c>
      <c r="G4976" t="s">
        <v>1243</v>
      </c>
      <c r="H4976" t="s">
        <v>2368</v>
      </c>
      <c r="I4976" t="s">
        <v>2368</v>
      </c>
      <c r="J4976">
        <v>1</v>
      </c>
    </row>
    <row r="4977" spans="1:10" hidden="1">
      <c r="A4977" t="s">
        <v>570</v>
      </c>
      <c r="B4977">
        <v>1457</v>
      </c>
      <c r="C4977" t="s">
        <v>973</v>
      </c>
      <c r="D4977">
        <v>812</v>
      </c>
      <c r="E4977" t="s">
        <v>450</v>
      </c>
      <c r="F4977" t="s">
        <v>2311</v>
      </c>
      <c r="G4977" t="s">
        <v>2312</v>
      </c>
      <c r="H4977" t="s">
        <v>1334</v>
      </c>
      <c r="I4977" t="s">
        <v>2368</v>
      </c>
      <c r="J4977">
        <v>0.16270000000000001</v>
      </c>
    </row>
    <row r="4978" spans="1:10" hidden="1">
      <c r="A4978" t="s">
        <v>570</v>
      </c>
      <c r="B4978">
        <v>1457</v>
      </c>
      <c r="C4978" t="s">
        <v>973</v>
      </c>
      <c r="D4978">
        <v>812</v>
      </c>
      <c r="E4978" t="s">
        <v>450</v>
      </c>
      <c r="F4978" t="s">
        <v>2311</v>
      </c>
      <c r="G4978" t="s">
        <v>2313</v>
      </c>
      <c r="H4978" t="s">
        <v>1377</v>
      </c>
      <c r="I4978" t="s">
        <v>2368</v>
      </c>
      <c r="J4978">
        <v>0.14580000000000001</v>
      </c>
    </row>
    <row r="4979" spans="1:10" hidden="1">
      <c r="A4979" t="s">
        <v>570</v>
      </c>
      <c r="B4979">
        <v>1457</v>
      </c>
      <c r="C4979" t="s">
        <v>973</v>
      </c>
      <c r="D4979">
        <v>812</v>
      </c>
      <c r="E4979" t="s">
        <v>450</v>
      </c>
      <c r="F4979" t="s">
        <v>2311</v>
      </c>
      <c r="G4979" t="s">
        <v>2314</v>
      </c>
      <c r="H4979" t="s">
        <v>1515</v>
      </c>
      <c r="I4979" t="s">
        <v>2368</v>
      </c>
      <c r="J4979">
        <v>0.1492</v>
      </c>
    </row>
    <row r="4980" spans="1:10" hidden="1">
      <c r="A4980" t="s">
        <v>570</v>
      </c>
      <c r="B4980">
        <v>1457</v>
      </c>
      <c r="C4980" t="s">
        <v>973</v>
      </c>
      <c r="D4980">
        <v>812</v>
      </c>
      <c r="E4980" t="s">
        <v>450</v>
      </c>
      <c r="F4980" t="s">
        <v>2311</v>
      </c>
      <c r="G4980" t="s">
        <v>2315</v>
      </c>
      <c r="H4980" t="s">
        <v>1620</v>
      </c>
      <c r="I4980" t="s">
        <v>2368</v>
      </c>
      <c r="J4980">
        <v>0.15590000000000001</v>
      </c>
    </row>
    <row r="4981" spans="1:10" hidden="1">
      <c r="A4981" t="s">
        <v>570</v>
      </c>
      <c r="B4981">
        <v>1457</v>
      </c>
      <c r="C4981" t="s">
        <v>973</v>
      </c>
      <c r="D4981">
        <v>812</v>
      </c>
      <c r="E4981" t="s">
        <v>450</v>
      </c>
      <c r="F4981" t="s">
        <v>2311</v>
      </c>
      <c r="G4981" t="s">
        <v>2316</v>
      </c>
      <c r="H4981" t="s">
        <v>1620</v>
      </c>
      <c r="I4981" t="s">
        <v>2368</v>
      </c>
      <c r="J4981">
        <v>0.15590000000000001</v>
      </c>
    </row>
    <row r="4982" spans="1:10" hidden="1">
      <c r="A4982" t="s">
        <v>570</v>
      </c>
      <c r="B4982">
        <v>1457</v>
      </c>
      <c r="C4982" t="s">
        <v>973</v>
      </c>
      <c r="D4982">
        <v>812</v>
      </c>
      <c r="E4982" t="s">
        <v>450</v>
      </c>
      <c r="F4982" t="s">
        <v>2311</v>
      </c>
      <c r="G4982" t="s">
        <v>2318</v>
      </c>
      <c r="H4982" t="s">
        <v>1273</v>
      </c>
      <c r="I4982" t="s">
        <v>2368</v>
      </c>
      <c r="J4982">
        <v>0.12540000000000001</v>
      </c>
    </row>
    <row r="4983" spans="1:10" hidden="1">
      <c r="A4983" t="s">
        <v>570</v>
      </c>
      <c r="B4983">
        <v>1457</v>
      </c>
      <c r="C4983" t="s">
        <v>973</v>
      </c>
      <c r="D4983">
        <v>812</v>
      </c>
      <c r="E4983" t="s">
        <v>450</v>
      </c>
      <c r="F4983" t="s">
        <v>2311</v>
      </c>
      <c r="G4983" t="s">
        <v>2319</v>
      </c>
      <c r="H4983" t="s">
        <v>1399</v>
      </c>
      <c r="I4983" t="s">
        <v>2368</v>
      </c>
      <c r="J4983">
        <v>0.1051</v>
      </c>
    </row>
    <row r="4984" spans="1:10" hidden="1">
      <c r="A4984" t="s">
        <v>570</v>
      </c>
      <c r="B4984">
        <v>1457</v>
      </c>
      <c r="C4984" t="s">
        <v>973</v>
      </c>
      <c r="D4984">
        <v>812</v>
      </c>
      <c r="E4984" t="s">
        <v>450</v>
      </c>
      <c r="F4984" t="s">
        <v>2320</v>
      </c>
      <c r="G4984" t="s">
        <v>2321</v>
      </c>
      <c r="H4984" t="s">
        <v>1365</v>
      </c>
      <c r="I4984" t="s">
        <v>2368</v>
      </c>
      <c r="J4984">
        <v>0.28470000000000001</v>
      </c>
    </row>
    <row r="4985" spans="1:10" hidden="1">
      <c r="A4985" t="s">
        <v>570</v>
      </c>
      <c r="B4985">
        <v>1457</v>
      </c>
      <c r="C4985" t="s">
        <v>973</v>
      </c>
      <c r="D4985">
        <v>812</v>
      </c>
      <c r="E4985" t="s">
        <v>450</v>
      </c>
      <c r="F4985" t="s">
        <v>2320</v>
      </c>
      <c r="G4985" t="s">
        <v>2341</v>
      </c>
      <c r="H4985" t="s">
        <v>1335</v>
      </c>
      <c r="I4985" t="s">
        <v>2368</v>
      </c>
      <c r="J4985">
        <v>2.7099999999999999E-2</v>
      </c>
    </row>
    <row r="4986" spans="1:10" hidden="1">
      <c r="A4986" t="s">
        <v>570</v>
      </c>
      <c r="B4986">
        <v>1457</v>
      </c>
      <c r="C4986" t="s">
        <v>973</v>
      </c>
      <c r="D4986">
        <v>812</v>
      </c>
      <c r="E4986" t="s">
        <v>450</v>
      </c>
      <c r="F4986" t="s">
        <v>2320</v>
      </c>
      <c r="G4986" t="s">
        <v>2298</v>
      </c>
      <c r="H4986" t="s">
        <v>1334</v>
      </c>
      <c r="I4986" t="s">
        <v>2368</v>
      </c>
      <c r="J4986">
        <v>0.16270000000000001</v>
      </c>
    </row>
    <row r="4987" spans="1:10" hidden="1">
      <c r="A4987" t="s">
        <v>570</v>
      </c>
      <c r="B4987">
        <v>1457</v>
      </c>
      <c r="C4987" t="s">
        <v>973</v>
      </c>
      <c r="D4987">
        <v>812</v>
      </c>
      <c r="E4987" t="s">
        <v>450</v>
      </c>
      <c r="F4987" t="s">
        <v>2322</v>
      </c>
      <c r="G4987" t="s">
        <v>2325</v>
      </c>
      <c r="H4987" t="s">
        <v>2324</v>
      </c>
      <c r="I4987" t="s">
        <v>2368</v>
      </c>
      <c r="J4987">
        <v>3.3999999999999998E-3</v>
      </c>
    </row>
    <row r="4988" spans="1:10" hidden="1">
      <c r="A4988" t="s">
        <v>570</v>
      </c>
      <c r="B4988">
        <v>1457</v>
      </c>
      <c r="C4988" t="s">
        <v>973</v>
      </c>
      <c r="D4988">
        <v>812</v>
      </c>
      <c r="E4988" t="s">
        <v>450</v>
      </c>
      <c r="F4988" t="s">
        <v>2322</v>
      </c>
      <c r="G4988" t="s">
        <v>2326</v>
      </c>
      <c r="H4988" t="s">
        <v>1312</v>
      </c>
      <c r="I4988" t="s">
        <v>2368</v>
      </c>
      <c r="J4988">
        <v>1.6899999999999998E-2</v>
      </c>
    </row>
    <row r="4989" spans="1:10" hidden="1">
      <c r="A4989" t="s">
        <v>570</v>
      </c>
      <c r="B4989">
        <v>1457</v>
      </c>
      <c r="C4989" t="s">
        <v>973</v>
      </c>
      <c r="D4989">
        <v>812</v>
      </c>
      <c r="E4989" t="s">
        <v>450</v>
      </c>
      <c r="F4989" t="s">
        <v>2322</v>
      </c>
      <c r="G4989" t="s">
        <v>2327</v>
      </c>
      <c r="H4989" t="s">
        <v>1312</v>
      </c>
      <c r="I4989" t="s">
        <v>2368</v>
      </c>
      <c r="J4989">
        <v>1.6899999999999998E-2</v>
      </c>
    </row>
    <row r="4990" spans="1:10" hidden="1">
      <c r="A4990" t="s">
        <v>570</v>
      </c>
      <c r="B4990">
        <v>1457</v>
      </c>
      <c r="C4990" t="s">
        <v>973</v>
      </c>
      <c r="D4990">
        <v>812</v>
      </c>
      <c r="E4990" t="s">
        <v>450</v>
      </c>
      <c r="F4990" t="s">
        <v>2322</v>
      </c>
      <c r="G4990" t="s">
        <v>2328</v>
      </c>
      <c r="H4990" t="s">
        <v>2324</v>
      </c>
      <c r="I4990" t="s">
        <v>2368</v>
      </c>
      <c r="J4990">
        <v>3.3999999999999998E-3</v>
      </c>
    </row>
    <row r="4991" spans="1:10" hidden="1">
      <c r="A4991" t="s">
        <v>570</v>
      </c>
      <c r="B4991">
        <v>1457</v>
      </c>
      <c r="C4991" t="s">
        <v>973</v>
      </c>
      <c r="D4991">
        <v>812</v>
      </c>
      <c r="E4991" t="s">
        <v>450</v>
      </c>
      <c r="F4991" t="s">
        <v>2322</v>
      </c>
      <c r="G4991" t="s">
        <v>2330</v>
      </c>
      <c r="H4991" t="s">
        <v>2497</v>
      </c>
      <c r="I4991" t="s">
        <v>2368</v>
      </c>
      <c r="J4991">
        <v>0.95930000000000004</v>
      </c>
    </row>
    <row r="4992" spans="1:10" hidden="1">
      <c r="A4992" t="s">
        <v>570</v>
      </c>
      <c r="B4992">
        <v>1457</v>
      </c>
      <c r="C4992" t="s">
        <v>973</v>
      </c>
      <c r="D4992">
        <v>812</v>
      </c>
      <c r="E4992" t="s">
        <v>450</v>
      </c>
      <c r="F4992" t="s">
        <v>2332</v>
      </c>
      <c r="G4992" t="s">
        <v>2333</v>
      </c>
      <c r="H4992" t="s">
        <v>1383</v>
      </c>
      <c r="I4992" t="s">
        <v>2368</v>
      </c>
      <c r="J4992">
        <v>0.49149999999999999</v>
      </c>
    </row>
    <row r="4993" spans="1:10" hidden="1">
      <c r="A4993" t="s">
        <v>570</v>
      </c>
      <c r="B4993">
        <v>1457</v>
      </c>
      <c r="C4993" t="s">
        <v>973</v>
      </c>
      <c r="D4993">
        <v>812</v>
      </c>
      <c r="E4993" t="s">
        <v>450</v>
      </c>
      <c r="F4993" t="s">
        <v>2332</v>
      </c>
      <c r="G4993" t="s">
        <v>2334</v>
      </c>
      <c r="H4993" t="s">
        <v>1524</v>
      </c>
      <c r="I4993" t="s">
        <v>2368</v>
      </c>
      <c r="J4993">
        <v>0.50849999999999995</v>
      </c>
    </row>
    <row r="4994" spans="1:10" hidden="1">
      <c r="A4994" t="s">
        <v>570</v>
      </c>
      <c r="B4994">
        <v>1457</v>
      </c>
      <c r="C4994" t="s">
        <v>973</v>
      </c>
      <c r="D4994">
        <v>811</v>
      </c>
      <c r="E4994" t="s">
        <v>294</v>
      </c>
      <c r="F4994" t="s">
        <v>1243</v>
      </c>
      <c r="G4994" t="s">
        <v>1243</v>
      </c>
      <c r="H4994" t="s">
        <v>2498</v>
      </c>
      <c r="I4994" t="s">
        <v>2498</v>
      </c>
      <c r="J4994">
        <v>1</v>
      </c>
    </row>
    <row r="4995" spans="1:10" hidden="1">
      <c r="A4995" t="s">
        <v>570</v>
      </c>
      <c r="B4995">
        <v>1457</v>
      </c>
      <c r="C4995" t="s">
        <v>973</v>
      </c>
      <c r="D4995">
        <v>811</v>
      </c>
      <c r="E4995" t="s">
        <v>294</v>
      </c>
      <c r="F4995" t="s">
        <v>2311</v>
      </c>
      <c r="G4995" t="s">
        <v>2343</v>
      </c>
      <c r="H4995" t="s">
        <v>1289</v>
      </c>
      <c r="I4995" t="s">
        <v>2498</v>
      </c>
      <c r="J4995">
        <v>0.25180000000000002</v>
      </c>
    </row>
    <row r="4996" spans="1:10" hidden="1">
      <c r="A4996" t="s">
        <v>570</v>
      </c>
      <c r="B4996">
        <v>1457</v>
      </c>
      <c r="C4996" t="s">
        <v>973</v>
      </c>
      <c r="D4996">
        <v>811</v>
      </c>
      <c r="E4996" t="s">
        <v>294</v>
      </c>
      <c r="F4996" t="s">
        <v>2311</v>
      </c>
      <c r="G4996" t="s">
        <v>1250</v>
      </c>
      <c r="H4996" t="s">
        <v>1448</v>
      </c>
      <c r="I4996" t="s">
        <v>2498</v>
      </c>
      <c r="J4996">
        <v>0.2591</v>
      </c>
    </row>
    <row r="4997" spans="1:10" hidden="1">
      <c r="A4997" t="s">
        <v>570</v>
      </c>
      <c r="B4997">
        <v>1457</v>
      </c>
      <c r="C4997" t="s">
        <v>973</v>
      </c>
      <c r="D4997">
        <v>811</v>
      </c>
      <c r="E4997" t="s">
        <v>294</v>
      </c>
      <c r="F4997" t="s">
        <v>2311</v>
      </c>
      <c r="G4997" t="s">
        <v>1401</v>
      </c>
      <c r="H4997" t="s">
        <v>1388</v>
      </c>
      <c r="I4997" t="s">
        <v>2498</v>
      </c>
      <c r="J4997">
        <v>0.23580000000000001</v>
      </c>
    </row>
    <row r="4998" spans="1:10" hidden="1">
      <c r="A4998" t="s">
        <v>570</v>
      </c>
      <c r="B4998">
        <v>1457</v>
      </c>
      <c r="C4998" t="s">
        <v>973</v>
      </c>
      <c r="D4998">
        <v>811</v>
      </c>
      <c r="E4998" t="s">
        <v>294</v>
      </c>
      <c r="F4998" t="s">
        <v>2311</v>
      </c>
      <c r="G4998" t="s">
        <v>1357</v>
      </c>
      <c r="H4998" t="s">
        <v>1608</v>
      </c>
      <c r="I4998" t="s">
        <v>2498</v>
      </c>
      <c r="J4998">
        <v>0.25330000000000003</v>
      </c>
    </row>
    <row r="4999" spans="1:10" hidden="1">
      <c r="A4999" t="s">
        <v>570</v>
      </c>
      <c r="B4999">
        <v>1457</v>
      </c>
      <c r="C4999" t="s">
        <v>973</v>
      </c>
      <c r="D4999">
        <v>811</v>
      </c>
      <c r="E4999" t="s">
        <v>294</v>
      </c>
      <c r="F4999" t="s">
        <v>2320</v>
      </c>
      <c r="G4999" t="s">
        <v>2321</v>
      </c>
      <c r="H4999" t="s">
        <v>1595</v>
      </c>
      <c r="I4999" t="s">
        <v>2498</v>
      </c>
      <c r="J4999">
        <v>0.24160000000000001</v>
      </c>
    </row>
    <row r="5000" spans="1:10" hidden="1">
      <c r="A5000" t="s">
        <v>570</v>
      </c>
      <c r="B5000">
        <v>1457</v>
      </c>
      <c r="C5000" t="s">
        <v>973</v>
      </c>
      <c r="D5000">
        <v>811</v>
      </c>
      <c r="E5000" t="s">
        <v>294</v>
      </c>
      <c r="F5000" t="s">
        <v>2320</v>
      </c>
      <c r="G5000" t="s">
        <v>2338</v>
      </c>
      <c r="H5000" t="s">
        <v>1401</v>
      </c>
      <c r="I5000" t="s">
        <v>2498</v>
      </c>
      <c r="J5000">
        <v>1.6E-2</v>
      </c>
    </row>
    <row r="5001" spans="1:10" hidden="1">
      <c r="A5001" t="s">
        <v>570</v>
      </c>
      <c r="B5001">
        <v>1457</v>
      </c>
      <c r="C5001" t="s">
        <v>973</v>
      </c>
      <c r="D5001">
        <v>811</v>
      </c>
      <c r="E5001" t="s">
        <v>294</v>
      </c>
      <c r="F5001" t="s">
        <v>2320</v>
      </c>
      <c r="G5001" t="s">
        <v>2340</v>
      </c>
      <c r="H5001" t="s">
        <v>1460</v>
      </c>
      <c r="I5001" t="s">
        <v>2498</v>
      </c>
      <c r="J5001">
        <v>2.9100000000000001E-2</v>
      </c>
    </row>
    <row r="5002" spans="1:10" hidden="1">
      <c r="A5002" t="s">
        <v>570</v>
      </c>
      <c r="B5002">
        <v>1457</v>
      </c>
      <c r="C5002" t="s">
        <v>973</v>
      </c>
      <c r="D5002">
        <v>811</v>
      </c>
      <c r="E5002" t="s">
        <v>294</v>
      </c>
      <c r="F5002" t="s">
        <v>2320</v>
      </c>
      <c r="G5002" t="s">
        <v>2341</v>
      </c>
      <c r="H5002" t="s">
        <v>1352</v>
      </c>
      <c r="I5002" t="s">
        <v>2498</v>
      </c>
      <c r="J5002">
        <v>1.0200000000000001E-2</v>
      </c>
    </row>
    <row r="5003" spans="1:10" hidden="1">
      <c r="A5003" t="s">
        <v>570</v>
      </c>
      <c r="B5003">
        <v>1457</v>
      </c>
      <c r="C5003" t="s">
        <v>973</v>
      </c>
      <c r="D5003">
        <v>811</v>
      </c>
      <c r="E5003" t="s">
        <v>294</v>
      </c>
      <c r="F5003" t="s">
        <v>2320</v>
      </c>
      <c r="G5003" t="s">
        <v>2298</v>
      </c>
      <c r="H5003" t="s">
        <v>1287</v>
      </c>
      <c r="I5003" t="s">
        <v>2498</v>
      </c>
      <c r="J5003">
        <v>0.14849999999999999</v>
      </c>
    </row>
    <row r="5004" spans="1:10" hidden="1">
      <c r="A5004" t="s">
        <v>570</v>
      </c>
      <c r="B5004">
        <v>1457</v>
      </c>
      <c r="C5004" t="s">
        <v>973</v>
      </c>
      <c r="D5004">
        <v>811</v>
      </c>
      <c r="E5004" t="s">
        <v>294</v>
      </c>
      <c r="F5004" t="s">
        <v>2322</v>
      </c>
      <c r="G5004" t="s">
        <v>2323</v>
      </c>
      <c r="H5004" t="s">
        <v>2329</v>
      </c>
      <c r="I5004" t="s">
        <v>2498</v>
      </c>
      <c r="J5004">
        <v>4.4000000000000003E-3</v>
      </c>
    </row>
    <row r="5005" spans="1:10" hidden="1">
      <c r="A5005" t="s">
        <v>570</v>
      </c>
      <c r="B5005">
        <v>1457</v>
      </c>
      <c r="C5005" t="s">
        <v>973</v>
      </c>
      <c r="D5005">
        <v>811</v>
      </c>
      <c r="E5005" t="s">
        <v>294</v>
      </c>
      <c r="F5005" t="s">
        <v>2322</v>
      </c>
      <c r="G5005" t="s">
        <v>2325</v>
      </c>
      <c r="H5005" t="s">
        <v>1312</v>
      </c>
      <c r="I5005" t="s">
        <v>2498</v>
      </c>
      <c r="J5005">
        <v>7.3000000000000001E-3</v>
      </c>
    </row>
    <row r="5006" spans="1:10" hidden="1">
      <c r="A5006" t="s">
        <v>570</v>
      </c>
      <c r="B5006">
        <v>1457</v>
      </c>
      <c r="C5006" t="s">
        <v>973</v>
      </c>
      <c r="D5006">
        <v>811</v>
      </c>
      <c r="E5006" t="s">
        <v>294</v>
      </c>
      <c r="F5006" t="s">
        <v>2322</v>
      </c>
      <c r="G5006" t="s">
        <v>2326</v>
      </c>
      <c r="H5006" t="s">
        <v>2344</v>
      </c>
      <c r="I5006" t="s">
        <v>2498</v>
      </c>
      <c r="J5006">
        <v>2.8999999999999998E-3</v>
      </c>
    </row>
    <row r="5007" spans="1:10" hidden="1">
      <c r="A5007" t="s">
        <v>570</v>
      </c>
      <c r="B5007">
        <v>1457</v>
      </c>
      <c r="C5007" t="s">
        <v>973</v>
      </c>
      <c r="D5007">
        <v>811</v>
      </c>
      <c r="E5007" t="s">
        <v>294</v>
      </c>
      <c r="F5007" t="s">
        <v>2322</v>
      </c>
      <c r="G5007" t="s">
        <v>2327</v>
      </c>
      <c r="H5007" t="s">
        <v>1333</v>
      </c>
      <c r="I5007" t="s">
        <v>2498</v>
      </c>
      <c r="J5007">
        <v>2.47E-2</v>
      </c>
    </row>
    <row r="5008" spans="1:10" hidden="1">
      <c r="A5008" t="s">
        <v>570</v>
      </c>
      <c r="B5008">
        <v>1457</v>
      </c>
      <c r="C5008" t="s">
        <v>973</v>
      </c>
      <c r="D5008">
        <v>811</v>
      </c>
      <c r="E5008" t="s">
        <v>294</v>
      </c>
      <c r="F5008" t="s">
        <v>2322</v>
      </c>
      <c r="G5008" t="s">
        <v>2328</v>
      </c>
      <c r="H5008" t="s">
        <v>1261</v>
      </c>
      <c r="I5008" t="s">
        <v>2498</v>
      </c>
      <c r="J5008">
        <v>3.2000000000000001E-2</v>
      </c>
    </row>
    <row r="5009" spans="1:10" hidden="1">
      <c r="A5009" t="s">
        <v>570</v>
      </c>
      <c r="B5009">
        <v>1457</v>
      </c>
      <c r="C5009" t="s">
        <v>973</v>
      </c>
      <c r="D5009">
        <v>811</v>
      </c>
      <c r="E5009" t="s">
        <v>294</v>
      </c>
      <c r="F5009" t="s">
        <v>2322</v>
      </c>
      <c r="G5009" t="s">
        <v>2330</v>
      </c>
      <c r="H5009" t="s">
        <v>2499</v>
      </c>
      <c r="I5009" t="s">
        <v>2498</v>
      </c>
      <c r="J5009">
        <v>0.92869999999999997</v>
      </c>
    </row>
    <row r="5010" spans="1:10" hidden="1">
      <c r="A5010" t="s">
        <v>570</v>
      </c>
      <c r="B5010">
        <v>1457</v>
      </c>
      <c r="C5010" t="s">
        <v>973</v>
      </c>
      <c r="D5010">
        <v>811</v>
      </c>
      <c r="E5010" t="s">
        <v>294</v>
      </c>
      <c r="F5010" t="s">
        <v>2332</v>
      </c>
      <c r="G5010" t="s">
        <v>2333</v>
      </c>
      <c r="H5010" t="s">
        <v>2500</v>
      </c>
      <c r="I5010" t="s">
        <v>2498</v>
      </c>
      <c r="J5010">
        <v>0.49199999999999999</v>
      </c>
    </row>
    <row r="5011" spans="1:10" hidden="1">
      <c r="A5011" t="s">
        <v>570</v>
      </c>
      <c r="B5011">
        <v>1457</v>
      </c>
      <c r="C5011" t="s">
        <v>973</v>
      </c>
      <c r="D5011">
        <v>811</v>
      </c>
      <c r="E5011" t="s">
        <v>294</v>
      </c>
      <c r="F5011" t="s">
        <v>2332</v>
      </c>
      <c r="G5011" t="s">
        <v>2334</v>
      </c>
      <c r="H5011" t="s">
        <v>2402</v>
      </c>
      <c r="I5011" t="s">
        <v>2498</v>
      </c>
      <c r="J5011">
        <v>0.50800000000000001</v>
      </c>
    </row>
    <row r="5012" spans="1:10" hidden="1">
      <c r="A5012" t="s">
        <v>570</v>
      </c>
      <c r="B5012">
        <v>1457</v>
      </c>
      <c r="C5012" t="s">
        <v>973</v>
      </c>
      <c r="D5012">
        <v>813</v>
      </c>
      <c r="E5012" t="s">
        <v>488</v>
      </c>
      <c r="F5012" t="s">
        <v>1243</v>
      </c>
      <c r="G5012" t="s">
        <v>1243</v>
      </c>
      <c r="H5012" t="s">
        <v>1555</v>
      </c>
      <c r="I5012" t="s">
        <v>1555</v>
      </c>
      <c r="J5012">
        <v>1</v>
      </c>
    </row>
    <row r="5013" spans="1:10" hidden="1">
      <c r="A5013" t="s">
        <v>570</v>
      </c>
      <c r="B5013">
        <v>1457</v>
      </c>
      <c r="C5013" t="s">
        <v>973</v>
      </c>
      <c r="D5013">
        <v>813</v>
      </c>
      <c r="E5013" t="s">
        <v>488</v>
      </c>
      <c r="F5013" t="s">
        <v>2311</v>
      </c>
      <c r="G5013" t="s">
        <v>2317</v>
      </c>
      <c r="H5013" t="s">
        <v>2441</v>
      </c>
      <c r="I5013" t="s">
        <v>1555</v>
      </c>
      <c r="J5013">
        <v>0.378</v>
      </c>
    </row>
    <row r="5014" spans="1:10" hidden="1">
      <c r="A5014" t="s">
        <v>570</v>
      </c>
      <c r="B5014">
        <v>1457</v>
      </c>
      <c r="C5014" t="s">
        <v>973</v>
      </c>
      <c r="D5014">
        <v>813</v>
      </c>
      <c r="E5014" t="s">
        <v>488</v>
      </c>
      <c r="F5014" t="s">
        <v>2311</v>
      </c>
      <c r="G5014" t="s">
        <v>2336</v>
      </c>
      <c r="H5014" t="s">
        <v>1299</v>
      </c>
      <c r="I5014" t="s">
        <v>1555</v>
      </c>
      <c r="J5014">
        <v>0.29370000000000002</v>
      </c>
    </row>
    <row r="5015" spans="1:10" hidden="1">
      <c r="A5015" t="s">
        <v>570</v>
      </c>
      <c r="B5015">
        <v>1457</v>
      </c>
      <c r="C5015" t="s">
        <v>973</v>
      </c>
      <c r="D5015">
        <v>813</v>
      </c>
      <c r="E5015" t="s">
        <v>488</v>
      </c>
      <c r="F5015" t="s">
        <v>2311</v>
      </c>
      <c r="G5015" t="s">
        <v>2337</v>
      </c>
      <c r="H5015" t="s">
        <v>1262</v>
      </c>
      <c r="I5015" t="s">
        <v>1555</v>
      </c>
      <c r="J5015">
        <v>0.32829999999999998</v>
      </c>
    </row>
    <row r="5016" spans="1:10" hidden="1">
      <c r="A5016" t="s">
        <v>570</v>
      </c>
      <c r="B5016">
        <v>1457</v>
      </c>
      <c r="C5016" t="s">
        <v>973</v>
      </c>
      <c r="D5016">
        <v>813</v>
      </c>
      <c r="E5016" t="s">
        <v>488</v>
      </c>
      <c r="F5016" t="s">
        <v>2320</v>
      </c>
      <c r="G5016" t="s">
        <v>2321</v>
      </c>
      <c r="H5016" t="s">
        <v>1398</v>
      </c>
      <c r="I5016" t="s">
        <v>1555</v>
      </c>
      <c r="J5016">
        <v>0.27429999999999999</v>
      </c>
    </row>
    <row r="5017" spans="1:10" hidden="1">
      <c r="A5017" t="s">
        <v>570</v>
      </c>
      <c r="B5017">
        <v>1457</v>
      </c>
      <c r="C5017" t="s">
        <v>973</v>
      </c>
      <c r="D5017">
        <v>813</v>
      </c>
      <c r="E5017" t="s">
        <v>488</v>
      </c>
      <c r="F5017" t="s">
        <v>2320</v>
      </c>
      <c r="G5017" t="s">
        <v>2338</v>
      </c>
      <c r="H5017" t="s">
        <v>1312</v>
      </c>
      <c r="I5017" t="s">
        <v>1555</v>
      </c>
      <c r="J5017">
        <v>1.0800000000000001E-2</v>
      </c>
    </row>
    <row r="5018" spans="1:10" hidden="1">
      <c r="A5018" t="s">
        <v>570</v>
      </c>
      <c r="B5018">
        <v>1457</v>
      </c>
      <c r="C5018" t="s">
        <v>973</v>
      </c>
      <c r="D5018">
        <v>813</v>
      </c>
      <c r="E5018" t="s">
        <v>488</v>
      </c>
      <c r="F5018" t="s">
        <v>2320</v>
      </c>
      <c r="G5018" t="s">
        <v>2340</v>
      </c>
      <c r="H5018" t="s">
        <v>1257</v>
      </c>
      <c r="I5018" t="s">
        <v>1555</v>
      </c>
      <c r="J5018">
        <v>2.81E-2</v>
      </c>
    </row>
    <row r="5019" spans="1:10" hidden="1">
      <c r="A5019" t="s">
        <v>570</v>
      </c>
      <c r="B5019">
        <v>1457</v>
      </c>
      <c r="C5019" t="s">
        <v>973</v>
      </c>
      <c r="D5019">
        <v>813</v>
      </c>
      <c r="E5019" t="s">
        <v>488</v>
      </c>
      <c r="F5019" t="s">
        <v>2320</v>
      </c>
      <c r="G5019" t="s">
        <v>2298</v>
      </c>
      <c r="H5019" t="s">
        <v>1538</v>
      </c>
      <c r="I5019" t="s">
        <v>1555</v>
      </c>
      <c r="J5019">
        <v>0.17280000000000001</v>
      </c>
    </row>
    <row r="5020" spans="1:10" hidden="1">
      <c r="A5020" t="s">
        <v>570</v>
      </c>
      <c r="B5020">
        <v>1457</v>
      </c>
      <c r="C5020" t="s">
        <v>973</v>
      </c>
      <c r="D5020">
        <v>813</v>
      </c>
      <c r="E5020" t="s">
        <v>488</v>
      </c>
      <c r="F5020" t="s">
        <v>2322</v>
      </c>
      <c r="G5020" t="s">
        <v>2325</v>
      </c>
      <c r="H5020" t="s">
        <v>2329</v>
      </c>
      <c r="I5020" t="s">
        <v>1555</v>
      </c>
      <c r="J5020">
        <v>6.4999999999999997E-3</v>
      </c>
    </row>
    <row r="5021" spans="1:10" hidden="1">
      <c r="A5021" t="s">
        <v>570</v>
      </c>
      <c r="B5021">
        <v>1457</v>
      </c>
      <c r="C5021" t="s">
        <v>973</v>
      </c>
      <c r="D5021">
        <v>813</v>
      </c>
      <c r="E5021" t="s">
        <v>488</v>
      </c>
      <c r="F5021" t="s">
        <v>2322</v>
      </c>
      <c r="G5021" t="s">
        <v>2326</v>
      </c>
      <c r="H5021" t="s">
        <v>2335</v>
      </c>
      <c r="I5021" t="s">
        <v>1555</v>
      </c>
      <c r="J5021">
        <v>8.6E-3</v>
      </c>
    </row>
    <row r="5022" spans="1:10" hidden="1">
      <c r="A5022" t="s">
        <v>570</v>
      </c>
      <c r="B5022">
        <v>1457</v>
      </c>
      <c r="C5022" t="s">
        <v>973</v>
      </c>
      <c r="D5022">
        <v>813</v>
      </c>
      <c r="E5022" t="s">
        <v>488</v>
      </c>
      <c r="F5022" t="s">
        <v>2322</v>
      </c>
      <c r="G5022" t="s">
        <v>2327</v>
      </c>
      <c r="H5022" t="s">
        <v>1257</v>
      </c>
      <c r="I5022" t="s">
        <v>1555</v>
      </c>
      <c r="J5022">
        <v>2.81E-2</v>
      </c>
    </row>
    <row r="5023" spans="1:10" hidden="1">
      <c r="A5023" t="s">
        <v>570</v>
      </c>
      <c r="B5023">
        <v>1457</v>
      </c>
      <c r="C5023" t="s">
        <v>973</v>
      </c>
      <c r="D5023">
        <v>813</v>
      </c>
      <c r="E5023" t="s">
        <v>488</v>
      </c>
      <c r="F5023" t="s">
        <v>2322</v>
      </c>
      <c r="G5023" t="s">
        <v>2352</v>
      </c>
      <c r="H5023" t="s">
        <v>2324</v>
      </c>
      <c r="I5023" t="s">
        <v>1555</v>
      </c>
      <c r="J5023">
        <v>2.2000000000000001E-3</v>
      </c>
    </row>
    <row r="5024" spans="1:10" hidden="1">
      <c r="A5024" t="s">
        <v>570</v>
      </c>
      <c r="B5024">
        <v>1457</v>
      </c>
      <c r="C5024" t="s">
        <v>973</v>
      </c>
      <c r="D5024">
        <v>813</v>
      </c>
      <c r="E5024" t="s">
        <v>488</v>
      </c>
      <c r="F5024" t="s">
        <v>2322</v>
      </c>
      <c r="G5024" t="s">
        <v>2328</v>
      </c>
      <c r="H5024" t="s">
        <v>1401</v>
      </c>
      <c r="I5024" t="s">
        <v>1555</v>
      </c>
      <c r="J5024">
        <v>2.3800000000000002E-2</v>
      </c>
    </row>
    <row r="5025" spans="1:10" hidden="1">
      <c r="A5025" t="s">
        <v>570</v>
      </c>
      <c r="B5025">
        <v>1457</v>
      </c>
      <c r="C5025" t="s">
        <v>973</v>
      </c>
      <c r="D5025">
        <v>813</v>
      </c>
      <c r="E5025" t="s">
        <v>488</v>
      </c>
      <c r="F5025" t="s">
        <v>2322</v>
      </c>
      <c r="G5025" t="s">
        <v>2330</v>
      </c>
      <c r="H5025" t="s">
        <v>1625</v>
      </c>
      <c r="I5025" t="s">
        <v>1555</v>
      </c>
      <c r="J5025">
        <v>0.93089999999999995</v>
      </c>
    </row>
    <row r="5026" spans="1:10" hidden="1">
      <c r="A5026" t="s">
        <v>570</v>
      </c>
      <c r="B5026">
        <v>1457</v>
      </c>
      <c r="C5026" t="s">
        <v>973</v>
      </c>
      <c r="D5026">
        <v>813</v>
      </c>
      <c r="E5026" t="s">
        <v>488</v>
      </c>
      <c r="F5026" t="s">
        <v>2332</v>
      </c>
      <c r="G5026" t="s">
        <v>2333</v>
      </c>
      <c r="H5026" t="s">
        <v>2479</v>
      </c>
      <c r="I5026" t="s">
        <v>1555</v>
      </c>
      <c r="J5026">
        <v>0.4622</v>
      </c>
    </row>
    <row r="5027" spans="1:10" hidden="1">
      <c r="A5027" t="s">
        <v>570</v>
      </c>
      <c r="B5027">
        <v>1457</v>
      </c>
      <c r="C5027" t="s">
        <v>973</v>
      </c>
      <c r="D5027">
        <v>813</v>
      </c>
      <c r="E5027" t="s">
        <v>488</v>
      </c>
      <c r="F5027" t="s">
        <v>2332</v>
      </c>
      <c r="G5027" t="s">
        <v>2334</v>
      </c>
      <c r="H5027" t="s">
        <v>1454</v>
      </c>
      <c r="I5027" t="s">
        <v>1555</v>
      </c>
      <c r="J5027">
        <v>0.53779999999999994</v>
      </c>
    </row>
    <row r="5028" spans="1:10" hidden="1">
      <c r="A5028" t="s">
        <v>570</v>
      </c>
      <c r="B5028">
        <v>1457</v>
      </c>
      <c r="C5028" t="s">
        <v>973</v>
      </c>
      <c r="D5028">
        <v>808</v>
      </c>
      <c r="E5028" t="s">
        <v>517</v>
      </c>
      <c r="F5028" t="s">
        <v>1243</v>
      </c>
      <c r="G5028" t="s">
        <v>1243</v>
      </c>
      <c r="H5028" t="s">
        <v>2331</v>
      </c>
      <c r="I5028" t="s">
        <v>2331</v>
      </c>
      <c r="J5028">
        <v>1</v>
      </c>
    </row>
    <row r="5029" spans="1:10" hidden="1">
      <c r="A5029" t="s">
        <v>570</v>
      </c>
      <c r="B5029">
        <v>1457</v>
      </c>
      <c r="C5029" t="s">
        <v>973</v>
      </c>
      <c r="D5029">
        <v>808</v>
      </c>
      <c r="E5029" t="s">
        <v>517</v>
      </c>
      <c r="F5029" t="s">
        <v>2311</v>
      </c>
      <c r="G5029" t="s">
        <v>2312</v>
      </c>
      <c r="H5029" t="s">
        <v>1269</v>
      </c>
      <c r="I5029" t="s">
        <v>2331</v>
      </c>
      <c r="J5029">
        <v>0.24310000000000001</v>
      </c>
    </row>
    <row r="5030" spans="1:10" hidden="1">
      <c r="A5030" t="s">
        <v>570</v>
      </c>
      <c r="B5030">
        <v>1457</v>
      </c>
      <c r="C5030" t="s">
        <v>973</v>
      </c>
      <c r="D5030">
        <v>808</v>
      </c>
      <c r="E5030" t="s">
        <v>517</v>
      </c>
      <c r="F5030" t="s">
        <v>2311</v>
      </c>
      <c r="G5030" t="s">
        <v>2313</v>
      </c>
      <c r="H5030" t="s">
        <v>1408</v>
      </c>
      <c r="I5030" t="s">
        <v>2331</v>
      </c>
      <c r="J5030">
        <v>0.35780000000000001</v>
      </c>
    </row>
    <row r="5031" spans="1:10" hidden="1">
      <c r="A5031" t="s">
        <v>570</v>
      </c>
      <c r="B5031">
        <v>1457</v>
      </c>
      <c r="C5031" t="s">
        <v>973</v>
      </c>
      <c r="D5031">
        <v>808</v>
      </c>
      <c r="E5031" t="s">
        <v>517</v>
      </c>
      <c r="F5031" t="s">
        <v>2311</v>
      </c>
      <c r="G5031" t="s">
        <v>2318</v>
      </c>
      <c r="H5031" t="s">
        <v>1306</v>
      </c>
      <c r="I5031" t="s">
        <v>2331</v>
      </c>
      <c r="J5031">
        <v>0.28899999999999998</v>
      </c>
    </row>
    <row r="5032" spans="1:10" hidden="1">
      <c r="A5032" t="s">
        <v>570</v>
      </c>
      <c r="B5032">
        <v>1457</v>
      </c>
      <c r="C5032" t="s">
        <v>973</v>
      </c>
      <c r="D5032">
        <v>808</v>
      </c>
      <c r="E5032" t="s">
        <v>517</v>
      </c>
      <c r="F5032" t="s">
        <v>2311</v>
      </c>
      <c r="G5032" t="s">
        <v>2319</v>
      </c>
      <c r="H5032" t="s">
        <v>1290</v>
      </c>
      <c r="I5032" t="s">
        <v>2331</v>
      </c>
      <c r="J5032">
        <v>0.1101</v>
      </c>
    </row>
    <row r="5033" spans="1:10" hidden="1">
      <c r="A5033" t="s">
        <v>570</v>
      </c>
      <c r="B5033">
        <v>1457</v>
      </c>
      <c r="C5033" t="s">
        <v>973</v>
      </c>
      <c r="D5033">
        <v>808</v>
      </c>
      <c r="E5033" t="s">
        <v>517</v>
      </c>
      <c r="F5033" t="s">
        <v>2320</v>
      </c>
      <c r="G5033" t="s">
        <v>2321</v>
      </c>
      <c r="H5033" t="s">
        <v>1408</v>
      </c>
      <c r="I5033" t="s">
        <v>2331</v>
      </c>
      <c r="J5033">
        <v>0.35780000000000001</v>
      </c>
    </row>
    <row r="5034" spans="1:10" hidden="1">
      <c r="A5034" t="s">
        <v>570</v>
      </c>
      <c r="B5034">
        <v>1457</v>
      </c>
      <c r="C5034" t="s">
        <v>973</v>
      </c>
      <c r="D5034">
        <v>808</v>
      </c>
      <c r="E5034" t="s">
        <v>517</v>
      </c>
      <c r="F5034" t="s">
        <v>2320</v>
      </c>
      <c r="G5034" t="s">
        <v>2340</v>
      </c>
      <c r="H5034" t="s">
        <v>1250</v>
      </c>
      <c r="I5034" t="s">
        <v>2331</v>
      </c>
      <c r="J5034">
        <v>4.5900000000000003E-2</v>
      </c>
    </row>
    <row r="5035" spans="1:10" hidden="1">
      <c r="A5035" t="s">
        <v>570</v>
      </c>
      <c r="B5035">
        <v>1457</v>
      </c>
      <c r="C5035" t="s">
        <v>973</v>
      </c>
      <c r="D5035">
        <v>808</v>
      </c>
      <c r="E5035" t="s">
        <v>517</v>
      </c>
      <c r="F5035" t="s">
        <v>2320</v>
      </c>
      <c r="G5035" t="s">
        <v>2298</v>
      </c>
      <c r="H5035" t="s">
        <v>1360</v>
      </c>
      <c r="I5035" t="s">
        <v>2331</v>
      </c>
      <c r="J5035">
        <v>0.19270000000000001</v>
      </c>
    </row>
    <row r="5036" spans="1:10" hidden="1">
      <c r="A5036" t="s">
        <v>570</v>
      </c>
      <c r="B5036">
        <v>1457</v>
      </c>
      <c r="C5036" t="s">
        <v>973</v>
      </c>
      <c r="D5036">
        <v>808</v>
      </c>
      <c r="E5036" t="s">
        <v>517</v>
      </c>
      <c r="F5036" t="s">
        <v>2322</v>
      </c>
      <c r="G5036" t="s">
        <v>2325</v>
      </c>
      <c r="H5036" t="s">
        <v>2329</v>
      </c>
      <c r="I5036" t="s">
        <v>2331</v>
      </c>
      <c r="J5036">
        <v>1.38E-2</v>
      </c>
    </row>
    <row r="5037" spans="1:10" hidden="1">
      <c r="A5037" t="s">
        <v>570</v>
      </c>
      <c r="B5037">
        <v>1457</v>
      </c>
      <c r="C5037" t="s">
        <v>973</v>
      </c>
      <c r="D5037">
        <v>808</v>
      </c>
      <c r="E5037" t="s">
        <v>517</v>
      </c>
      <c r="F5037" t="s">
        <v>2322</v>
      </c>
      <c r="G5037" t="s">
        <v>2326</v>
      </c>
      <c r="H5037" t="s">
        <v>1312</v>
      </c>
      <c r="I5037" t="s">
        <v>2331</v>
      </c>
      <c r="J5037">
        <v>2.29E-2</v>
      </c>
    </row>
    <row r="5038" spans="1:10" hidden="1">
      <c r="A5038" t="s">
        <v>570</v>
      </c>
      <c r="B5038">
        <v>1457</v>
      </c>
      <c r="C5038" t="s">
        <v>973</v>
      </c>
      <c r="D5038">
        <v>808</v>
      </c>
      <c r="E5038" t="s">
        <v>517</v>
      </c>
      <c r="F5038" t="s">
        <v>2322</v>
      </c>
      <c r="G5038" t="s">
        <v>2327</v>
      </c>
      <c r="H5038" t="s">
        <v>1250</v>
      </c>
      <c r="I5038" t="s">
        <v>2331</v>
      </c>
      <c r="J5038">
        <v>4.5900000000000003E-2</v>
      </c>
    </row>
    <row r="5039" spans="1:10" hidden="1">
      <c r="A5039" t="s">
        <v>570</v>
      </c>
      <c r="B5039">
        <v>1457</v>
      </c>
      <c r="C5039" t="s">
        <v>973</v>
      </c>
      <c r="D5039">
        <v>808</v>
      </c>
      <c r="E5039" t="s">
        <v>517</v>
      </c>
      <c r="F5039" t="s">
        <v>2322</v>
      </c>
      <c r="G5039" t="s">
        <v>2352</v>
      </c>
      <c r="H5039" t="s">
        <v>2324</v>
      </c>
      <c r="I5039" t="s">
        <v>2331</v>
      </c>
      <c r="J5039">
        <v>4.5999999999999999E-3</v>
      </c>
    </row>
    <row r="5040" spans="1:10" hidden="1">
      <c r="A5040" t="s">
        <v>570</v>
      </c>
      <c r="B5040">
        <v>1457</v>
      </c>
      <c r="C5040" t="s">
        <v>973</v>
      </c>
      <c r="D5040">
        <v>808</v>
      </c>
      <c r="E5040" t="s">
        <v>517</v>
      </c>
      <c r="F5040" t="s">
        <v>2322</v>
      </c>
      <c r="G5040" t="s">
        <v>2328</v>
      </c>
      <c r="H5040" t="s">
        <v>1312</v>
      </c>
      <c r="I5040" t="s">
        <v>2331</v>
      </c>
      <c r="J5040">
        <v>2.29E-2</v>
      </c>
    </row>
    <row r="5041" spans="1:10" hidden="1">
      <c r="A5041" t="s">
        <v>570</v>
      </c>
      <c r="B5041">
        <v>1457</v>
      </c>
      <c r="C5041" t="s">
        <v>973</v>
      </c>
      <c r="D5041">
        <v>808</v>
      </c>
      <c r="E5041" t="s">
        <v>517</v>
      </c>
      <c r="F5041" t="s">
        <v>2322</v>
      </c>
      <c r="G5041" t="s">
        <v>2330</v>
      </c>
      <c r="H5041" t="s">
        <v>1556</v>
      </c>
      <c r="I5041" t="s">
        <v>2331</v>
      </c>
      <c r="J5041">
        <v>0.88990000000000002</v>
      </c>
    </row>
    <row r="5042" spans="1:10" hidden="1">
      <c r="A5042" t="s">
        <v>570</v>
      </c>
      <c r="B5042">
        <v>1457</v>
      </c>
      <c r="C5042" t="s">
        <v>973</v>
      </c>
      <c r="D5042">
        <v>808</v>
      </c>
      <c r="E5042" t="s">
        <v>517</v>
      </c>
      <c r="F5042" t="s">
        <v>2332</v>
      </c>
      <c r="G5042" t="s">
        <v>2333</v>
      </c>
      <c r="H5042" t="s">
        <v>1366</v>
      </c>
      <c r="I5042" t="s">
        <v>2331</v>
      </c>
      <c r="J5042">
        <v>0.47249999999999998</v>
      </c>
    </row>
    <row r="5043" spans="1:10" hidden="1">
      <c r="A5043" t="s">
        <v>570</v>
      </c>
      <c r="B5043">
        <v>1457</v>
      </c>
      <c r="C5043" t="s">
        <v>973</v>
      </c>
      <c r="D5043">
        <v>808</v>
      </c>
      <c r="E5043" t="s">
        <v>517</v>
      </c>
      <c r="F5043" t="s">
        <v>2332</v>
      </c>
      <c r="G5043" t="s">
        <v>2334</v>
      </c>
      <c r="H5043" t="s">
        <v>2299</v>
      </c>
      <c r="I5043" t="s">
        <v>2331</v>
      </c>
      <c r="J5043">
        <v>0.52749999999999997</v>
      </c>
    </row>
    <row r="5044" spans="1:10" hidden="1">
      <c r="A5044" t="s">
        <v>570</v>
      </c>
      <c r="B5044">
        <v>1457</v>
      </c>
      <c r="C5044" t="s">
        <v>973</v>
      </c>
      <c r="D5044">
        <v>810</v>
      </c>
      <c r="E5044" t="s">
        <v>560</v>
      </c>
      <c r="F5044" t="s">
        <v>1243</v>
      </c>
      <c r="G5044" t="s">
        <v>1243</v>
      </c>
      <c r="H5044" t="s">
        <v>1424</v>
      </c>
      <c r="I5044" t="s">
        <v>1424</v>
      </c>
      <c r="J5044">
        <v>1</v>
      </c>
    </row>
    <row r="5045" spans="1:10" hidden="1">
      <c r="A5045" t="s">
        <v>570</v>
      </c>
      <c r="B5045">
        <v>1457</v>
      </c>
      <c r="C5045" t="s">
        <v>973</v>
      </c>
      <c r="D5045">
        <v>810</v>
      </c>
      <c r="E5045" t="s">
        <v>560</v>
      </c>
      <c r="F5045" t="s">
        <v>2311</v>
      </c>
      <c r="G5045" t="s">
        <v>2314</v>
      </c>
      <c r="H5045" t="s">
        <v>1310</v>
      </c>
      <c r="I5045" t="s">
        <v>1424</v>
      </c>
      <c r="J5045">
        <v>0.33650000000000002</v>
      </c>
    </row>
    <row r="5046" spans="1:10" hidden="1">
      <c r="A5046" t="s">
        <v>570</v>
      </c>
      <c r="B5046">
        <v>1457</v>
      </c>
      <c r="C5046" t="s">
        <v>973</v>
      </c>
      <c r="D5046">
        <v>810</v>
      </c>
      <c r="E5046" t="s">
        <v>560</v>
      </c>
      <c r="F5046" t="s">
        <v>2311</v>
      </c>
      <c r="G5046" t="s">
        <v>2315</v>
      </c>
      <c r="H5046" t="s">
        <v>1348</v>
      </c>
      <c r="I5046" t="s">
        <v>1424</v>
      </c>
      <c r="J5046">
        <v>0.27489999999999998</v>
      </c>
    </row>
    <row r="5047" spans="1:10" hidden="1">
      <c r="A5047" t="s">
        <v>570</v>
      </c>
      <c r="B5047">
        <v>1457</v>
      </c>
      <c r="C5047" t="s">
        <v>973</v>
      </c>
      <c r="D5047">
        <v>810</v>
      </c>
      <c r="E5047" t="s">
        <v>560</v>
      </c>
      <c r="F5047" t="s">
        <v>2311</v>
      </c>
      <c r="G5047" t="s">
        <v>2316</v>
      </c>
      <c r="H5047" t="s">
        <v>1602</v>
      </c>
      <c r="I5047" t="s">
        <v>1424</v>
      </c>
      <c r="J5047">
        <v>0.3886</v>
      </c>
    </row>
    <row r="5048" spans="1:10" hidden="1">
      <c r="A5048" t="s">
        <v>570</v>
      </c>
      <c r="B5048">
        <v>1457</v>
      </c>
      <c r="C5048" t="s">
        <v>973</v>
      </c>
      <c r="D5048">
        <v>810</v>
      </c>
      <c r="E5048" t="s">
        <v>560</v>
      </c>
      <c r="F5048" t="s">
        <v>2320</v>
      </c>
      <c r="G5048" t="s">
        <v>2321</v>
      </c>
      <c r="H5048" t="s">
        <v>1382</v>
      </c>
      <c r="I5048" t="s">
        <v>1424</v>
      </c>
      <c r="J5048">
        <v>0.38390000000000002</v>
      </c>
    </row>
    <row r="5049" spans="1:10" hidden="1">
      <c r="A5049" t="s">
        <v>570</v>
      </c>
      <c r="B5049">
        <v>1457</v>
      </c>
      <c r="C5049" t="s">
        <v>973</v>
      </c>
      <c r="D5049">
        <v>810</v>
      </c>
      <c r="E5049" t="s">
        <v>560</v>
      </c>
      <c r="F5049" t="s">
        <v>2320</v>
      </c>
      <c r="G5049" t="s">
        <v>2338</v>
      </c>
      <c r="H5049" t="s">
        <v>1248</v>
      </c>
      <c r="I5049" t="s">
        <v>1424</v>
      </c>
      <c r="J5049">
        <v>2.8400000000000002E-2</v>
      </c>
    </row>
    <row r="5050" spans="1:10" hidden="1">
      <c r="A5050" t="s">
        <v>570</v>
      </c>
      <c r="B5050">
        <v>1457</v>
      </c>
      <c r="C5050" t="s">
        <v>973</v>
      </c>
      <c r="D5050">
        <v>810</v>
      </c>
      <c r="E5050" t="s">
        <v>560</v>
      </c>
      <c r="F5050" t="s">
        <v>2320</v>
      </c>
      <c r="G5050" t="s">
        <v>2340</v>
      </c>
      <c r="H5050" t="s">
        <v>1401</v>
      </c>
      <c r="I5050" t="s">
        <v>1424</v>
      </c>
      <c r="J5050">
        <v>5.21E-2</v>
      </c>
    </row>
    <row r="5051" spans="1:10" hidden="1">
      <c r="A5051" t="s">
        <v>570</v>
      </c>
      <c r="B5051">
        <v>1457</v>
      </c>
      <c r="C5051" t="s">
        <v>973</v>
      </c>
      <c r="D5051">
        <v>810</v>
      </c>
      <c r="E5051" t="s">
        <v>560</v>
      </c>
      <c r="F5051" t="s">
        <v>2320</v>
      </c>
      <c r="G5051" t="s">
        <v>2341</v>
      </c>
      <c r="H5051" t="s">
        <v>1312</v>
      </c>
      <c r="I5051" t="s">
        <v>1424</v>
      </c>
      <c r="J5051">
        <v>2.3699999999999999E-2</v>
      </c>
    </row>
    <row r="5052" spans="1:10" hidden="1">
      <c r="A5052" t="s">
        <v>570</v>
      </c>
      <c r="B5052">
        <v>1457</v>
      </c>
      <c r="C5052" t="s">
        <v>973</v>
      </c>
      <c r="D5052">
        <v>810</v>
      </c>
      <c r="E5052" t="s">
        <v>560</v>
      </c>
      <c r="F5052" t="s">
        <v>2320</v>
      </c>
      <c r="G5052" t="s">
        <v>2298</v>
      </c>
      <c r="H5052" t="s">
        <v>1515</v>
      </c>
      <c r="I5052" t="s">
        <v>1424</v>
      </c>
      <c r="J5052">
        <v>0.20849999999999999</v>
      </c>
    </row>
    <row r="5053" spans="1:10" hidden="1">
      <c r="A5053" t="s">
        <v>570</v>
      </c>
      <c r="B5053">
        <v>1457</v>
      </c>
      <c r="C5053" t="s">
        <v>973</v>
      </c>
      <c r="D5053">
        <v>810</v>
      </c>
      <c r="E5053" t="s">
        <v>560</v>
      </c>
      <c r="F5053" t="s">
        <v>2322</v>
      </c>
      <c r="G5053" t="s">
        <v>2325</v>
      </c>
      <c r="H5053" t="s">
        <v>2344</v>
      </c>
      <c r="I5053" t="s">
        <v>1424</v>
      </c>
      <c r="J5053">
        <v>9.4999999999999998E-3</v>
      </c>
    </row>
    <row r="5054" spans="1:10" hidden="1">
      <c r="A5054" t="s">
        <v>570</v>
      </c>
      <c r="B5054">
        <v>1457</v>
      </c>
      <c r="C5054" t="s">
        <v>973</v>
      </c>
      <c r="D5054">
        <v>810</v>
      </c>
      <c r="E5054" t="s">
        <v>560</v>
      </c>
      <c r="F5054" t="s">
        <v>2322</v>
      </c>
      <c r="G5054" t="s">
        <v>2326</v>
      </c>
      <c r="H5054" t="s">
        <v>2335</v>
      </c>
      <c r="I5054" t="s">
        <v>1424</v>
      </c>
      <c r="J5054">
        <v>1.9E-2</v>
      </c>
    </row>
    <row r="5055" spans="1:10" hidden="1">
      <c r="A5055" t="s">
        <v>570</v>
      </c>
      <c r="B5055">
        <v>1457</v>
      </c>
      <c r="C5055" t="s">
        <v>973</v>
      </c>
      <c r="D5055">
        <v>810</v>
      </c>
      <c r="E5055" t="s">
        <v>560</v>
      </c>
      <c r="F5055" t="s">
        <v>2322</v>
      </c>
      <c r="G5055" t="s">
        <v>2327</v>
      </c>
      <c r="H5055" t="s">
        <v>1312</v>
      </c>
      <c r="I5055" t="s">
        <v>1424</v>
      </c>
      <c r="J5055">
        <v>2.3699999999999999E-2</v>
      </c>
    </row>
    <row r="5056" spans="1:10" hidden="1">
      <c r="A5056" t="s">
        <v>570</v>
      </c>
      <c r="B5056">
        <v>1457</v>
      </c>
      <c r="C5056" t="s">
        <v>973</v>
      </c>
      <c r="D5056">
        <v>810</v>
      </c>
      <c r="E5056" t="s">
        <v>560</v>
      </c>
      <c r="F5056" t="s">
        <v>2322</v>
      </c>
      <c r="G5056" t="s">
        <v>2328</v>
      </c>
      <c r="H5056" t="s">
        <v>1352</v>
      </c>
      <c r="I5056" t="s">
        <v>1424</v>
      </c>
      <c r="J5056">
        <v>3.32E-2</v>
      </c>
    </row>
    <row r="5057" spans="1:10" hidden="1">
      <c r="A5057" t="s">
        <v>570</v>
      </c>
      <c r="B5057">
        <v>1457</v>
      </c>
      <c r="C5057" t="s">
        <v>973</v>
      </c>
      <c r="D5057">
        <v>810</v>
      </c>
      <c r="E5057" t="s">
        <v>560</v>
      </c>
      <c r="F5057" t="s">
        <v>2322</v>
      </c>
      <c r="G5057" t="s">
        <v>2330</v>
      </c>
      <c r="H5057" t="s">
        <v>1564</v>
      </c>
      <c r="I5057" t="s">
        <v>1424</v>
      </c>
      <c r="J5057">
        <v>0.91469999999999996</v>
      </c>
    </row>
    <row r="5058" spans="1:10" hidden="1">
      <c r="A5058" t="s">
        <v>570</v>
      </c>
      <c r="B5058">
        <v>1457</v>
      </c>
      <c r="C5058" t="s">
        <v>973</v>
      </c>
      <c r="D5058">
        <v>810</v>
      </c>
      <c r="E5058" t="s">
        <v>560</v>
      </c>
      <c r="F5058" t="s">
        <v>2332</v>
      </c>
      <c r="G5058" t="s">
        <v>2333</v>
      </c>
      <c r="H5058" t="s">
        <v>1562</v>
      </c>
      <c r="I5058" t="s">
        <v>1424</v>
      </c>
      <c r="J5058">
        <v>0.50239999999999996</v>
      </c>
    </row>
    <row r="5059" spans="1:10" hidden="1">
      <c r="A5059" t="s">
        <v>570</v>
      </c>
      <c r="B5059">
        <v>1457</v>
      </c>
      <c r="C5059" t="s">
        <v>973</v>
      </c>
      <c r="D5059">
        <v>810</v>
      </c>
      <c r="E5059" t="s">
        <v>560</v>
      </c>
      <c r="F5059" t="s">
        <v>2332</v>
      </c>
      <c r="G5059" t="s">
        <v>2334</v>
      </c>
      <c r="H5059" t="s">
        <v>1409</v>
      </c>
      <c r="I5059" t="s">
        <v>1424</v>
      </c>
      <c r="J5059">
        <v>0.49759999999999999</v>
      </c>
    </row>
    <row r="5060" spans="1:10" hidden="1">
      <c r="A5060" t="s">
        <v>570</v>
      </c>
      <c r="B5060">
        <v>1458</v>
      </c>
      <c r="C5060" t="s">
        <v>978</v>
      </c>
      <c r="D5060">
        <v>2044</v>
      </c>
      <c r="E5060" t="s">
        <v>282</v>
      </c>
      <c r="F5060" t="s">
        <v>1243</v>
      </c>
      <c r="G5060" t="s">
        <v>1243</v>
      </c>
      <c r="H5060" t="s">
        <v>1553</v>
      </c>
      <c r="I5060" t="s">
        <v>1553</v>
      </c>
      <c r="J5060">
        <v>1</v>
      </c>
    </row>
    <row r="5061" spans="1:10" hidden="1">
      <c r="A5061" t="s">
        <v>570</v>
      </c>
      <c r="B5061">
        <v>1458</v>
      </c>
      <c r="C5061" t="s">
        <v>978</v>
      </c>
      <c r="D5061">
        <v>2044</v>
      </c>
      <c r="E5061" t="s">
        <v>282</v>
      </c>
      <c r="F5061" t="s">
        <v>2311</v>
      </c>
      <c r="G5061" t="s">
        <v>2312</v>
      </c>
      <c r="H5061" t="s">
        <v>1251</v>
      </c>
      <c r="I5061" t="s">
        <v>1553</v>
      </c>
      <c r="J5061">
        <v>0.19350000000000001</v>
      </c>
    </row>
    <row r="5062" spans="1:10" hidden="1">
      <c r="A5062" t="s">
        <v>570</v>
      </c>
      <c r="B5062">
        <v>1458</v>
      </c>
      <c r="C5062" t="s">
        <v>978</v>
      </c>
      <c r="D5062">
        <v>2044</v>
      </c>
      <c r="E5062" t="s">
        <v>282</v>
      </c>
      <c r="F5062" t="s">
        <v>2311</v>
      </c>
      <c r="G5062" t="s">
        <v>2313</v>
      </c>
      <c r="H5062" t="s">
        <v>1281</v>
      </c>
      <c r="I5062" t="s">
        <v>1553</v>
      </c>
      <c r="J5062">
        <v>0.22040000000000001</v>
      </c>
    </row>
    <row r="5063" spans="1:10" hidden="1">
      <c r="A5063" t="s">
        <v>570</v>
      </c>
      <c r="B5063">
        <v>1458</v>
      </c>
      <c r="C5063" t="s">
        <v>978</v>
      </c>
      <c r="D5063">
        <v>2044</v>
      </c>
      <c r="E5063" t="s">
        <v>282</v>
      </c>
      <c r="F5063" t="s">
        <v>2311</v>
      </c>
      <c r="G5063" t="s">
        <v>2314</v>
      </c>
      <c r="H5063" t="s">
        <v>1244</v>
      </c>
      <c r="I5063" t="s">
        <v>1553</v>
      </c>
      <c r="J5063">
        <v>0.18820000000000001</v>
      </c>
    </row>
    <row r="5064" spans="1:10" hidden="1">
      <c r="A5064" t="s">
        <v>570</v>
      </c>
      <c r="B5064">
        <v>1458</v>
      </c>
      <c r="C5064" t="s">
        <v>978</v>
      </c>
      <c r="D5064">
        <v>2044</v>
      </c>
      <c r="E5064" t="s">
        <v>282</v>
      </c>
      <c r="F5064" t="s">
        <v>2311</v>
      </c>
      <c r="G5064" t="s">
        <v>2315</v>
      </c>
      <c r="H5064" t="s">
        <v>1549</v>
      </c>
      <c r="I5064" t="s">
        <v>1553</v>
      </c>
      <c r="J5064">
        <v>0.1237</v>
      </c>
    </row>
    <row r="5065" spans="1:10" hidden="1">
      <c r="A5065" t="s">
        <v>570</v>
      </c>
      <c r="B5065">
        <v>1458</v>
      </c>
      <c r="C5065" t="s">
        <v>978</v>
      </c>
      <c r="D5065">
        <v>2044</v>
      </c>
      <c r="E5065" t="s">
        <v>282</v>
      </c>
      <c r="F5065" t="s">
        <v>2311</v>
      </c>
      <c r="G5065" t="s">
        <v>2318</v>
      </c>
      <c r="H5065" t="s">
        <v>1411</v>
      </c>
      <c r="I5065" t="s">
        <v>1553</v>
      </c>
      <c r="J5065">
        <v>0.1774</v>
      </c>
    </row>
    <row r="5066" spans="1:10" hidden="1">
      <c r="A5066" t="s">
        <v>570</v>
      </c>
      <c r="B5066">
        <v>1458</v>
      </c>
      <c r="C5066" t="s">
        <v>978</v>
      </c>
      <c r="D5066">
        <v>2044</v>
      </c>
      <c r="E5066" t="s">
        <v>282</v>
      </c>
      <c r="F5066" t="s">
        <v>2311</v>
      </c>
      <c r="G5066" t="s">
        <v>2319</v>
      </c>
      <c r="H5066" t="s">
        <v>1323</v>
      </c>
      <c r="I5066" t="s">
        <v>1553</v>
      </c>
      <c r="J5066">
        <v>9.6799999999999997E-2</v>
      </c>
    </row>
    <row r="5067" spans="1:10" hidden="1">
      <c r="A5067" t="s">
        <v>570</v>
      </c>
      <c r="B5067">
        <v>1458</v>
      </c>
      <c r="C5067" t="s">
        <v>978</v>
      </c>
      <c r="D5067">
        <v>2044</v>
      </c>
      <c r="E5067" t="s">
        <v>282</v>
      </c>
      <c r="F5067" t="s">
        <v>2320</v>
      </c>
      <c r="G5067" t="s">
        <v>2321</v>
      </c>
      <c r="H5067" t="s">
        <v>1379</v>
      </c>
      <c r="I5067" t="s">
        <v>1553</v>
      </c>
      <c r="J5067">
        <v>0.32800000000000001</v>
      </c>
    </row>
    <row r="5068" spans="1:10" hidden="1">
      <c r="A5068" t="s">
        <v>570</v>
      </c>
      <c r="B5068">
        <v>1458</v>
      </c>
      <c r="C5068" t="s">
        <v>978</v>
      </c>
      <c r="D5068">
        <v>2044</v>
      </c>
      <c r="E5068" t="s">
        <v>282</v>
      </c>
      <c r="F5068" t="s">
        <v>2320</v>
      </c>
      <c r="G5068" t="s">
        <v>2338</v>
      </c>
      <c r="H5068" t="s">
        <v>1357</v>
      </c>
      <c r="I5068" t="s">
        <v>1553</v>
      </c>
      <c r="J5068">
        <v>6.4500000000000002E-2</v>
      </c>
    </row>
    <row r="5069" spans="1:10" hidden="1">
      <c r="A5069" t="s">
        <v>570</v>
      </c>
      <c r="B5069">
        <v>1458</v>
      </c>
      <c r="C5069" t="s">
        <v>978</v>
      </c>
      <c r="D5069">
        <v>2044</v>
      </c>
      <c r="E5069" t="s">
        <v>282</v>
      </c>
      <c r="F5069" t="s">
        <v>2320</v>
      </c>
      <c r="G5069" t="s">
        <v>2341</v>
      </c>
      <c r="H5069" t="s">
        <v>1312</v>
      </c>
      <c r="I5069" t="s">
        <v>1553</v>
      </c>
      <c r="J5069">
        <v>2.69E-2</v>
      </c>
    </row>
    <row r="5070" spans="1:10" hidden="1">
      <c r="A5070" t="s">
        <v>570</v>
      </c>
      <c r="B5070">
        <v>1458</v>
      </c>
      <c r="C5070" t="s">
        <v>978</v>
      </c>
      <c r="D5070">
        <v>2044</v>
      </c>
      <c r="E5070" t="s">
        <v>282</v>
      </c>
      <c r="F5070" t="s">
        <v>2320</v>
      </c>
      <c r="G5070" t="s">
        <v>2298</v>
      </c>
      <c r="H5070" t="s">
        <v>1251</v>
      </c>
      <c r="I5070" t="s">
        <v>1553</v>
      </c>
      <c r="J5070">
        <v>0.19350000000000001</v>
      </c>
    </row>
    <row r="5071" spans="1:10" hidden="1">
      <c r="A5071" t="s">
        <v>570</v>
      </c>
      <c r="B5071">
        <v>1458</v>
      </c>
      <c r="C5071" t="s">
        <v>978</v>
      </c>
      <c r="D5071">
        <v>2044</v>
      </c>
      <c r="E5071" t="s">
        <v>282</v>
      </c>
      <c r="F5071" t="s">
        <v>2322</v>
      </c>
      <c r="G5071" t="s">
        <v>2325</v>
      </c>
      <c r="H5071" t="s">
        <v>2324</v>
      </c>
      <c r="I5071" t="s">
        <v>1553</v>
      </c>
      <c r="J5071">
        <v>5.4000000000000003E-3</v>
      </c>
    </row>
    <row r="5072" spans="1:10" hidden="1">
      <c r="A5072" t="s">
        <v>570</v>
      </c>
      <c r="B5072">
        <v>1458</v>
      </c>
      <c r="C5072" t="s">
        <v>978</v>
      </c>
      <c r="D5072">
        <v>2044</v>
      </c>
      <c r="E5072" t="s">
        <v>282</v>
      </c>
      <c r="F5072" t="s">
        <v>2322</v>
      </c>
      <c r="G5072" t="s">
        <v>2327</v>
      </c>
      <c r="H5072" t="s">
        <v>1352</v>
      </c>
      <c r="I5072" t="s">
        <v>1553</v>
      </c>
      <c r="J5072">
        <v>3.7600000000000001E-2</v>
      </c>
    </row>
    <row r="5073" spans="1:10" hidden="1">
      <c r="A5073" t="s">
        <v>570</v>
      </c>
      <c r="B5073">
        <v>1458</v>
      </c>
      <c r="C5073" t="s">
        <v>978</v>
      </c>
      <c r="D5073">
        <v>2044</v>
      </c>
      <c r="E5073" t="s">
        <v>282</v>
      </c>
      <c r="F5073" t="s">
        <v>2322</v>
      </c>
      <c r="G5073" t="s">
        <v>2328</v>
      </c>
      <c r="H5073" t="s">
        <v>1312</v>
      </c>
      <c r="I5073" t="s">
        <v>1553</v>
      </c>
      <c r="J5073">
        <v>2.69E-2</v>
      </c>
    </row>
    <row r="5074" spans="1:10" hidden="1">
      <c r="A5074" t="s">
        <v>570</v>
      </c>
      <c r="B5074">
        <v>1458</v>
      </c>
      <c r="C5074" t="s">
        <v>978</v>
      </c>
      <c r="D5074">
        <v>2044</v>
      </c>
      <c r="E5074" t="s">
        <v>282</v>
      </c>
      <c r="F5074" t="s">
        <v>2322</v>
      </c>
      <c r="G5074" t="s">
        <v>2330</v>
      </c>
      <c r="H5074" t="s">
        <v>1289</v>
      </c>
      <c r="I5074" t="s">
        <v>1553</v>
      </c>
      <c r="J5074">
        <v>0.93010000000000004</v>
      </c>
    </row>
    <row r="5075" spans="1:10" hidden="1">
      <c r="A5075" t="s">
        <v>570</v>
      </c>
      <c r="B5075">
        <v>1458</v>
      </c>
      <c r="C5075" t="s">
        <v>978</v>
      </c>
      <c r="D5075">
        <v>2044</v>
      </c>
      <c r="E5075" t="s">
        <v>282</v>
      </c>
      <c r="F5075" t="s">
        <v>2332</v>
      </c>
      <c r="G5075" t="s">
        <v>2333</v>
      </c>
      <c r="H5075" t="s">
        <v>1497</v>
      </c>
      <c r="I5075" t="s">
        <v>1553</v>
      </c>
      <c r="J5075">
        <v>0.5161</v>
      </c>
    </row>
    <row r="5076" spans="1:10" hidden="1">
      <c r="A5076" t="s">
        <v>570</v>
      </c>
      <c r="B5076">
        <v>1458</v>
      </c>
      <c r="C5076" t="s">
        <v>978</v>
      </c>
      <c r="D5076">
        <v>2044</v>
      </c>
      <c r="E5076" t="s">
        <v>282</v>
      </c>
      <c r="F5076" t="s">
        <v>2332</v>
      </c>
      <c r="G5076" t="s">
        <v>2334</v>
      </c>
      <c r="H5076" t="s">
        <v>1353</v>
      </c>
      <c r="I5076" t="s">
        <v>1553</v>
      </c>
      <c r="J5076">
        <v>0.4839</v>
      </c>
    </row>
    <row r="5077" spans="1:10" hidden="1">
      <c r="A5077" t="s">
        <v>570</v>
      </c>
      <c r="B5077">
        <v>1458</v>
      </c>
      <c r="C5077" t="s">
        <v>978</v>
      </c>
      <c r="D5077">
        <v>822</v>
      </c>
      <c r="E5077" t="s">
        <v>201</v>
      </c>
      <c r="F5077" t="s">
        <v>1243</v>
      </c>
      <c r="G5077" t="s">
        <v>1243</v>
      </c>
      <c r="H5077" t="s">
        <v>1558</v>
      </c>
      <c r="I5077" t="s">
        <v>1558</v>
      </c>
      <c r="J5077">
        <v>1</v>
      </c>
    </row>
    <row r="5078" spans="1:10" hidden="1">
      <c r="A5078" t="s">
        <v>570</v>
      </c>
      <c r="B5078">
        <v>1458</v>
      </c>
      <c r="C5078" t="s">
        <v>978</v>
      </c>
      <c r="D5078">
        <v>822</v>
      </c>
      <c r="E5078" t="s">
        <v>201</v>
      </c>
      <c r="F5078" t="s">
        <v>2311</v>
      </c>
      <c r="G5078" t="s">
        <v>2343</v>
      </c>
      <c r="H5078" t="s">
        <v>1354</v>
      </c>
      <c r="I5078" t="s">
        <v>1558</v>
      </c>
      <c r="J5078">
        <v>0.2359</v>
      </c>
    </row>
    <row r="5079" spans="1:10" hidden="1">
      <c r="A5079" t="s">
        <v>570</v>
      </c>
      <c r="B5079">
        <v>1458</v>
      </c>
      <c r="C5079" t="s">
        <v>978</v>
      </c>
      <c r="D5079">
        <v>822</v>
      </c>
      <c r="E5079" t="s">
        <v>201</v>
      </c>
      <c r="F5079" t="s">
        <v>2311</v>
      </c>
      <c r="G5079" t="s">
        <v>1250</v>
      </c>
      <c r="H5079" t="s">
        <v>2383</v>
      </c>
      <c r="I5079" t="s">
        <v>1558</v>
      </c>
      <c r="J5079">
        <v>0.27410000000000001</v>
      </c>
    </row>
    <row r="5080" spans="1:10" hidden="1">
      <c r="A5080" t="s">
        <v>570</v>
      </c>
      <c r="B5080">
        <v>1458</v>
      </c>
      <c r="C5080" t="s">
        <v>978</v>
      </c>
      <c r="D5080">
        <v>822</v>
      </c>
      <c r="E5080" t="s">
        <v>201</v>
      </c>
      <c r="F5080" t="s">
        <v>2311</v>
      </c>
      <c r="G5080" t="s">
        <v>1401</v>
      </c>
      <c r="H5080" t="s">
        <v>2364</v>
      </c>
      <c r="I5080" t="s">
        <v>1558</v>
      </c>
      <c r="J5080">
        <v>0.2591</v>
      </c>
    </row>
    <row r="5081" spans="1:10" hidden="1">
      <c r="A5081" t="s">
        <v>570</v>
      </c>
      <c r="B5081">
        <v>1458</v>
      </c>
      <c r="C5081" t="s">
        <v>978</v>
      </c>
      <c r="D5081">
        <v>822</v>
      </c>
      <c r="E5081" t="s">
        <v>201</v>
      </c>
      <c r="F5081" t="s">
        <v>2311</v>
      </c>
      <c r="G5081" t="s">
        <v>1357</v>
      </c>
      <c r="H5081" t="s">
        <v>1359</v>
      </c>
      <c r="I5081" t="s">
        <v>1558</v>
      </c>
      <c r="J5081">
        <v>0.23089999999999999</v>
      </c>
    </row>
    <row r="5082" spans="1:10" hidden="1">
      <c r="A5082" t="s">
        <v>570</v>
      </c>
      <c r="B5082">
        <v>1458</v>
      </c>
      <c r="C5082" t="s">
        <v>978</v>
      </c>
      <c r="D5082">
        <v>822</v>
      </c>
      <c r="E5082" t="s">
        <v>201</v>
      </c>
      <c r="F5082" t="s">
        <v>2320</v>
      </c>
      <c r="G5082" t="s">
        <v>2321</v>
      </c>
      <c r="H5082" t="s">
        <v>1573</v>
      </c>
      <c r="I5082" t="s">
        <v>1558</v>
      </c>
      <c r="J5082">
        <v>0.3372</v>
      </c>
    </row>
    <row r="5083" spans="1:10" hidden="1">
      <c r="A5083" t="s">
        <v>570</v>
      </c>
      <c r="B5083">
        <v>1458</v>
      </c>
      <c r="C5083" t="s">
        <v>978</v>
      </c>
      <c r="D5083">
        <v>822</v>
      </c>
      <c r="E5083" t="s">
        <v>201</v>
      </c>
      <c r="F5083" t="s">
        <v>2320</v>
      </c>
      <c r="G5083" t="s">
        <v>2338</v>
      </c>
      <c r="H5083" t="s">
        <v>1249</v>
      </c>
      <c r="I5083" t="s">
        <v>1558</v>
      </c>
      <c r="J5083">
        <v>4.1500000000000002E-2</v>
      </c>
    </row>
    <row r="5084" spans="1:10" hidden="1">
      <c r="A5084" t="s">
        <v>570</v>
      </c>
      <c r="B5084">
        <v>1458</v>
      </c>
      <c r="C5084" t="s">
        <v>978</v>
      </c>
      <c r="D5084">
        <v>822</v>
      </c>
      <c r="E5084" t="s">
        <v>201</v>
      </c>
      <c r="F5084" t="s">
        <v>2320</v>
      </c>
      <c r="G5084" t="s">
        <v>2340</v>
      </c>
      <c r="H5084" t="s">
        <v>1591</v>
      </c>
      <c r="I5084" t="s">
        <v>1558</v>
      </c>
      <c r="J5084">
        <v>2.6599999999999999E-2</v>
      </c>
    </row>
    <row r="5085" spans="1:10" hidden="1">
      <c r="A5085" t="s">
        <v>570</v>
      </c>
      <c r="B5085">
        <v>1458</v>
      </c>
      <c r="C5085" t="s">
        <v>978</v>
      </c>
      <c r="D5085">
        <v>822</v>
      </c>
      <c r="E5085" t="s">
        <v>201</v>
      </c>
      <c r="F5085" t="s">
        <v>2320</v>
      </c>
      <c r="G5085" t="s">
        <v>2298</v>
      </c>
      <c r="H5085" t="s">
        <v>1319</v>
      </c>
      <c r="I5085" t="s">
        <v>1558</v>
      </c>
      <c r="J5085">
        <v>0.1661</v>
      </c>
    </row>
    <row r="5086" spans="1:10" hidden="1">
      <c r="A5086" t="s">
        <v>570</v>
      </c>
      <c r="B5086">
        <v>1458</v>
      </c>
      <c r="C5086" t="s">
        <v>978</v>
      </c>
      <c r="D5086">
        <v>822</v>
      </c>
      <c r="E5086" t="s">
        <v>201</v>
      </c>
      <c r="F5086" t="s">
        <v>2322</v>
      </c>
      <c r="G5086" t="s">
        <v>2323</v>
      </c>
      <c r="H5086" t="s">
        <v>2329</v>
      </c>
      <c r="I5086" t="s">
        <v>1558</v>
      </c>
      <c r="J5086">
        <v>5.0000000000000001E-3</v>
      </c>
    </row>
    <row r="5087" spans="1:10" hidden="1">
      <c r="A5087" t="s">
        <v>570</v>
      </c>
      <c r="B5087">
        <v>1458</v>
      </c>
      <c r="C5087" t="s">
        <v>978</v>
      </c>
      <c r="D5087">
        <v>822</v>
      </c>
      <c r="E5087" t="s">
        <v>201</v>
      </c>
      <c r="F5087" t="s">
        <v>2322</v>
      </c>
      <c r="G5087" t="s">
        <v>2325</v>
      </c>
      <c r="H5087" t="s">
        <v>2324</v>
      </c>
      <c r="I5087" t="s">
        <v>1558</v>
      </c>
      <c r="J5087">
        <v>1.6999999999999999E-3</v>
      </c>
    </row>
    <row r="5088" spans="1:10" hidden="1">
      <c r="A5088" t="s">
        <v>570</v>
      </c>
      <c r="B5088">
        <v>1458</v>
      </c>
      <c r="C5088" t="s">
        <v>978</v>
      </c>
      <c r="D5088">
        <v>822</v>
      </c>
      <c r="E5088" t="s">
        <v>201</v>
      </c>
      <c r="F5088" t="s">
        <v>2322</v>
      </c>
      <c r="G5088" t="s">
        <v>2326</v>
      </c>
      <c r="H5088" t="s">
        <v>2329</v>
      </c>
      <c r="I5088" t="s">
        <v>1558</v>
      </c>
      <c r="J5088">
        <v>5.0000000000000001E-3</v>
      </c>
    </row>
    <row r="5089" spans="1:10" hidden="1">
      <c r="A5089" t="s">
        <v>570</v>
      </c>
      <c r="B5089">
        <v>1458</v>
      </c>
      <c r="C5089" t="s">
        <v>978</v>
      </c>
      <c r="D5089">
        <v>822</v>
      </c>
      <c r="E5089" t="s">
        <v>201</v>
      </c>
      <c r="F5089" t="s">
        <v>2322</v>
      </c>
      <c r="G5089" t="s">
        <v>2327</v>
      </c>
      <c r="H5089" t="s">
        <v>1591</v>
      </c>
      <c r="I5089" t="s">
        <v>1558</v>
      </c>
      <c r="J5089">
        <v>2.6599999999999999E-2</v>
      </c>
    </row>
    <row r="5090" spans="1:10" hidden="1">
      <c r="A5090" t="s">
        <v>570</v>
      </c>
      <c r="B5090">
        <v>1458</v>
      </c>
      <c r="C5090" t="s">
        <v>978</v>
      </c>
      <c r="D5090">
        <v>822</v>
      </c>
      <c r="E5090" t="s">
        <v>201</v>
      </c>
      <c r="F5090" t="s">
        <v>2322</v>
      </c>
      <c r="G5090" t="s">
        <v>2352</v>
      </c>
      <c r="H5090" t="s">
        <v>2344</v>
      </c>
      <c r="I5090" t="s">
        <v>1558</v>
      </c>
      <c r="J5090">
        <v>3.3E-3</v>
      </c>
    </row>
    <row r="5091" spans="1:10" hidden="1">
      <c r="A5091" t="s">
        <v>570</v>
      </c>
      <c r="B5091">
        <v>1458</v>
      </c>
      <c r="C5091" t="s">
        <v>978</v>
      </c>
      <c r="D5091">
        <v>822</v>
      </c>
      <c r="E5091" t="s">
        <v>201</v>
      </c>
      <c r="F5091" t="s">
        <v>2322</v>
      </c>
      <c r="G5091" t="s">
        <v>2328</v>
      </c>
      <c r="H5091" t="s">
        <v>1246</v>
      </c>
      <c r="I5091" t="s">
        <v>1558</v>
      </c>
      <c r="J5091">
        <v>4.65E-2</v>
      </c>
    </row>
    <row r="5092" spans="1:10" hidden="1">
      <c r="A5092" t="s">
        <v>570</v>
      </c>
      <c r="B5092">
        <v>1458</v>
      </c>
      <c r="C5092" t="s">
        <v>978</v>
      </c>
      <c r="D5092">
        <v>822</v>
      </c>
      <c r="E5092" t="s">
        <v>201</v>
      </c>
      <c r="F5092" t="s">
        <v>2322</v>
      </c>
      <c r="G5092" t="s">
        <v>2330</v>
      </c>
      <c r="H5092" t="s">
        <v>2501</v>
      </c>
      <c r="I5092" t="s">
        <v>1558</v>
      </c>
      <c r="J5092">
        <v>0.91200000000000003</v>
      </c>
    </row>
    <row r="5093" spans="1:10" hidden="1">
      <c r="A5093" t="s">
        <v>570</v>
      </c>
      <c r="B5093">
        <v>1458</v>
      </c>
      <c r="C5093" t="s">
        <v>978</v>
      </c>
      <c r="D5093">
        <v>822</v>
      </c>
      <c r="E5093" t="s">
        <v>201</v>
      </c>
      <c r="F5093" t="s">
        <v>2332</v>
      </c>
      <c r="G5093" t="s">
        <v>2333</v>
      </c>
      <c r="H5093" t="s">
        <v>1584</v>
      </c>
      <c r="I5093" t="s">
        <v>1558</v>
      </c>
      <c r="J5093">
        <v>0.46679999999999999</v>
      </c>
    </row>
    <row r="5094" spans="1:10" hidden="1">
      <c r="A5094" t="s">
        <v>570</v>
      </c>
      <c r="B5094">
        <v>1458</v>
      </c>
      <c r="C5094" t="s">
        <v>978</v>
      </c>
      <c r="D5094">
        <v>822</v>
      </c>
      <c r="E5094" t="s">
        <v>201</v>
      </c>
      <c r="F5094" t="s">
        <v>2332</v>
      </c>
      <c r="G5094" t="s">
        <v>2334</v>
      </c>
      <c r="H5094" t="s">
        <v>2490</v>
      </c>
      <c r="I5094" t="s">
        <v>1558</v>
      </c>
      <c r="J5094">
        <v>0.53320000000000001</v>
      </c>
    </row>
    <row r="5095" spans="1:10" hidden="1">
      <c r="A5095" t="s">
        <v>570</v>
      </c>
      <c r="B5095">
        <v>1458</v>
      </c>
      <c r="C5095" t="s">
        <v>978</v>
      </c>
      <c r="D5095">
        <v>2047</v>
      </c>
      <c r="E5095" t="s">
        <v>297</v>
      </c>
      <c r="F5095" t="s">
        <v>1243</v>
      </c>
      <c r="G5095" t="s">
        <v>1243</v>
      </c>
      <c r="H5095" t="s">
        <v>1559</v>
      </c>
      <c r="I5095" t="s">
        <v>1559</v>
      </c>
      <c r="J5095">
        <v>1</v>
      </c>
    </row>
    <row r="5096" spans="1:10" hidden="1">
      <c r="A5096" t="s">
        <v>570</v>
      </c>
      <c r="B5096">
        <v>1458</v>
      </c>
      <c r="C5096" t="s">
        <v>978</v>
      </c>
      <c r="D5096">
        <v>2047</v>
      </c>
      <c r="E5096" t="s">
        <v>297</v>
      </c>
      <c r="F5096" t="s">
        <v>2311</v>
      </c>
      <c r="G5096" t="s">
        <v>2316</v>
      </c>
      <c r="H5096" t="s">
        <v>1493</v>
      </c>
      <c r="I5096" t="s">
        <v>1559</v>
      </c>
      <c r="J5096">
        <v>0.23830000000000001</v>
      </c>
    </row>
    <row r="5097" spans="1:10" hidden="1">
      <c r="A5097" t="s">
        <v>570</v>
      </c>
      <c r="B5097">
        <v>1458</v>
      </c>
      <c r="C5097" t="s">
        <v>978</v>
      </c>
      <c r="D5097">
        <v>2047</v>
      </c>
      <c r="E5097" t="s">
        <v>297</v>
      </c>
      <c r="F5097" t="s">
        <v>2311</v>
      </c>
      <c r="G5097" t="s">
        <v>2317</v>
      </c>
      <c r="H5097" t="s">
        <v>1317</v>
      </c>
      <c r="I5097" t="s">
        <v>1559</v>
      </c>
      <c r="J5097">
        <v>0.2422</v>
      </c>
    </row>
    <row r="5098" spans="1:10" hidden="1">
      <c r="A5098" t="s">
        <v>570</v>
      </c>
      <c r="B5098">
        <v>1458</v>
      </c>
      <c r="C5098" t="s">
        <v>978</v>
      </c>
      <c r="D5098">
        <v>2047</v>
      </c>
      <c r="E5098" t="s">
        <v>297</v>
      </c>
      <c r="F5098" t="s">
        <v>2311</v>
      </c>
      <c r="G5098" t="s">
        <v>2336</v>
      </c>
      <c r="H5098" t="s">
        <v>1418</v>
      </c>
      <c r="I5098" t="s">
        <v>1559</v>
      </c>
      <c r="J5098">
        <v>0.25590000000000002</v>
      </c>
    </row>
    <row r="5099" spans="1:10" hidden="1">
      <c r="A5099" t="s">
        <v>570</v>
      </c>
      <c r="B5099">
        <v>1458</v>
      </c>
      <c r="C5099" t="s">
        <v>978</v>
      </c>
      <c r="D5099">
        <v>2047</v>
      </c>
      <c r="E5099" t="s">
        <v>297</v>
      </c>
      <c r="F5099" t="s">
        <v>2311</v>
      </c>
      <c r="G5099" t="s">
        <v>2337</v>
      </c>
      <c r="H5099" t="s">
        <v>1580</v>
      </c>
      <c r="I5099" t="s">
        <v>1559</v>
      </c>
      <c r="J5099">
        <v>0.26369999999999999</v>
      </c>
    </row>
    <row r="5100" spans="1:10" hidden="1">
      <c r="A5100" t="s">
        <v>570</v>
      </c>
      <c r="B5100">
        <v>1458</v>
      </c>
      <c r="C5100" t="s">
        <v>978</v>
      </c>
      <c r="D5100">
        <v>2047</v>
      </c>
      <c r="E5100" t="s">
        <v>297</v>
      </c>
      <c r="F5100" t="s">
        <v>2320</v>
      </c>
      <c r="G5100" t="s">
        <v>2321</v>
      </c>
      <c r="H5100" t="s">
        <v>1570</v>
      </c>
      <c r="I5100" t="s">
        <v>1559</v>
      </c>
      <c r="J5100">
        <v>0.38279999999999997</v>
      </c>
    </row>
    <row r="5101" spans="1:10" hidden="1">
      <c r="A5101" t="s">
        <v>570</v>
      </c>
      <c r="B5101">
        <v>1458</v>
      </c>
      <c r="C5101" t="s">
        <v>978</v>
      </c>
      <c r="D5101">
        <v>2047</v>
      </c>
      <c r="E5101" t="s">
        <v>297</v>
      </c>
      <c r="F5101" t="s">
        <v>2320</v>
      </c>
      <c r="G5101" t="s">
        <v>2338</v>
      </c>
      <c r="H5101" t="s">
        <v>1333</v>
      </c>
      <c r="I5101" t="s">
        <v>1559</v>
      </c>
      <c r="J5101">
        <v>3.32E-2</v>
      </c>
    </row>
    <row r="5102" spans="1:10" hidden="1">
      <c r="A5102" t="s">
        <v>570</v>
      </c>
      <c r="B5102">
        <v>1458</v>
      </c>
      <c r="C5102" t="s">
        <v>978</v>
      </c>
      <c r="D5102">
        <v>2047</v>
      </c>
      <c r="E5102" t="s">
        <v>297</v>
      </c>
      <c r="F5102" t="s">
        <v>2320</v>
      </c>
      <c r="G5102" t="s">
        <v>2340</v>
      </c>
      <c r="H5102" t="s">
        <v>1252</v>
      </c>
      <c r="I5102" t="s">
        <v>1559</v>
      </c>
      <c r="J5102">
        <v>1.7600000000000001E-2</v>
      </c>
    </row>
    <row r="5103" spans="1:10" hidden="1">
      <c r="A5103" t="s">
        <v>570</v>
      </c>
      <c r="B5103">
        <v>1458</v>
      </c>
      <c r="C5103" t="s">
        <v>978</v>
      </c>
      <c r="D5103">
        <v>2047</v>
      </c>
      <c r="E5103" t="s">
        <v>297</v>
      </c>
      <c r="F5103" t="s">
        <v>2320</v>
      </c>
      <c r="G5103" t="s">
        <v>2298</v>
      </c>
      <c r="H5103" t="s">
        <v>1319</v>
      </c>
      <c r="I5103" t="s">
        <v>1559</v>
      </c>
      <c r="J5103">
        <v>0.1953</v>
      </c>
    </row>
    <row r="5104" spans="1:10" hidden="1">
      <c r="A5104" t="s">
        <v>570</v>
      </c>
      <c r="B5104">
        <v>1458</v>
      </c>
      <c r="C5104" t="s">
        <v>978</v>
      </c>
      <c r="D5104">
        <v>2047</v>
      </c>
      <c r="E5104" t="s">
        <v>297</v>
      </c>
      <c r="F5104" t="s">
        <v>2322</v>
      </c>
      <c r="G5104" t="s">
        <v>2323</v>
      </c>
      <c r="H5104" t="s">
        <v>2324</v>
      </c>
      <c r="I5104" t="s">
        <v>1559</v>
      </c>
      <c r="J5104">
        <v>2E-3</v>
      </c>
    </row>
    <row r="5105" spans="1:10" hidden="1">
      <c r="A5105" t="s">
        <v>570</v>
      </c>
      <c r="B5105">
        <v>1458</v>
      </c>
      <c r="C5105" t="s">
        <v>978</v>
      </c>
      <c r="D5105">
        <v>2047</v>
      </c>
      <c r="E5105" t="s">
        <v>297</v>
      </c>
      <c r="F5105" t="s">
        <v>2322</v>
      </c>
      <c r="G5105" t="s">
        <v>2325</v>
      </c>
      <c r="H5105" t="s">
        <v>2324</v>
      </c>
      <c r="I5105" t="s">
        <v>1559</v>
      </c>
      <c r="J5105">
        <v>2E-3</v>
      </c>
    </row>
    <row r="5106" spans="1:10" hidden="1">
      <c r="A5106" t="s">
        <v>570</v>
      </c>
      <c r="B5106">
        <v>1458</v>
      </c>
      <c r="C5106" t="s">
        <v>978</v>
      </c>
      <c r="D5106">
        <v>2047</v>
      </c>
      <c r="E5106" t="s">
        <v>297</v>
      </c>
      <c r="F5106" t="s">
        <v>2322</v>
      </c>
      <c r="G5106" t="s">
        <v>2326</v>
      </c>
      <c r="H5106" t="s">
        <v>2344</v>
      </c>
      <c r="I5106" t="s">
        <v>1559</v>
      </c>
      <c r="J5106">
        <v>3.8999999999999998E-3</v>
      </c>
    </row>
    <row r="5107" spans="1:10" hidden="1">
      <c r="A5107" t="s">
        <v>570</v>
      </c>
      <c r="B5107">
        <v>1458</v>
      </c>
      <c r="C5107" t="s">
        <v>978</v>
      </c>
      <c r="D5107">
        <v>2047</v>
      </c>
      <c r="E5107" t="s">
        <v>297</v>
      </c>
      <c r="F5107" t="s">
        <v>2322</v>
      </c>
      <c r="G5107" t="s">
        <v>2327</v>
      </c>
      <c r="H5107" t="s">
        <v>1357</v>
      </c>
      <c r="I5107" t="s">
        <v>1559</v>
      </c>
      <c r="J5107">
        <v>2.3400000000000001E-2</v>
      </c>
    </row>
    <row r="5108" spans="1:10" hidden="1">
      <c r="A5108" t="s">
        <v>570</v>
      </c>
      <c r="B5108">
        <v>1458</v>
      </c>
      <c r="C5108" t="s">
        <v>978</v>
      </c>
      <c r="D5108">
        <v>2047</v>
      </c>
      <c r="E5108" t="s">
        <v>297</v>
      </c>
      <c r="F5108" t="s">
        <v>2322</v>
      </c>
      <c r="G5108" t="s">
        <v>2328</v>
      </c>
      <c r="H5108" t="s">
        <v>1352</v>
      </c>
      <c r="I5108" t="s">
        <v>1559</v>
      </c>
      <c r="J5108">
        <v>1.37E-2</v>
      </c>
    </row>
    <row r="5109" spans="1:10" hidden="1">
      <c r="A5109" t="s">
        <v>570</v>
      </c>
      <c r="B5109">
        <v>1458</v>
      </c>
      <c r="C5109" t="s">
        <v>978</v>
      </c>
      <c r="D5109">
        <v>2047</v>
      </c>
      <c r="E5109" t="s">
        <v>297</v>
      </c>
      <c r="F5109" t="s">
        <v>2322</v>
      </c>
      <c r="G5109" t="s">
        <v>2330</v>
      </c>
      <c r="H5109" t="s">
        <v>2418</v>
      </c>
      <c r="I5109" t="s">
        <v>1559</v>
      </c>
      <c r="J5109">
        <v>0.95509999999999995</v>
      </c>
    </row>
    <row r="5110" spans="1:10" hidden="1">
      <c r="A5110" t="s">
        <v>570</v>
      </c>
      <c r="B5110">
        <v>1458</v>
      </c>
      <c r="C5110" t="s">
        <v>978</v>
      </c>
      <c r="D5110">
        <v>2047</v>
      </c>
      <c r="E5110" t="s">
        <v>297</v>
      </c>
      <c r="F5110" t="s">
        <v>2332</v>
      </c>
      <c r="G5110" t="s">
        <v>2333</v>
      </c>
      <c r="H5110" t="s">
        <v>1370</v>
      </c>
      <c r="I5110" t="s">
        <v>1559</v>
      </c>
      <c r="J5110">
        <v>0.46289999999999998</v>
      </c>
    </row>
    <row r="5111" spans="1:10" hidden="1">
      <c r="A5111" t="s">
        <v>570</v>
      </c>
      <c r="B5111">
        <v>1458</v>
      </c>
      <c r="C5111" t="s">
        <v>978</v>
      </c>
      <c r="D5111">
        <v>2047</v>
      </c>
      <c r="E5111" t="s">
        <v>297</v>
      </c>
      <c r="F5111" t="s">
        <v>2332</v>
      </c>
      <c r="G5111" t="s">
        <v>2334</v>
      </c>
      <c r="H5111" t="s">
        <v>1610</v>
      </c>
      <c r="I5111" t="s">
        <v>1559</v>
      </c>
      <c r="J5111">
        <v>0.53710000000000002</v>
      </c>
    </row>
    <row r="5112" spans="1:10" hidden="1">
      <c r="A5112" t="s">
        <v>570</v>
      </c>
      <c r="B5112">
        <v>1458</v>
      </c>
      <c r="C5112" t="s">
        <v>978</v>
      </c>
      <c r="D5112">
        <v>2045</v>
      </c>
      <c r="E5112" t="s">
        <v>299</v>
      </c>
      <c r="F5112" t="s">
        <v>1243</v>
      </c>
      <c r="G5112" t="s">
        <v>1243</v>
      </c>
      <c r="H5112" t="s">
        <v>1313</v>
      </c>
      <c r="I5112" t="s">
        <v>1313</v>
      </c>
      <c r="J5112">
        <v>1</v>
      </c>
    </row>
    <row r="5113" spans="1:10" hidden="1">
      <c r="A5113" t="s">
        <v>570</v>
      </c>
      <c r="B5113">
        <v>1458</v>
      </c>
      <c r="C5113" t="s">
        <v>978</v>
      </c>
      <c r="D5113">
        <v>2045</v>
      </c>
      <c r="E5113" t="s">
        <v>299</v>
      </c>
      <c r="F5113" t="s">
        <v>2311</v>
      </c>
      <c r="G5113" t="s">
        <v>2312</v>
      </c>
      <c r="H5113" t="s">
        <v>1321</v>
      </c>
      <c r="I5113" t="s">
        <v>1313</v>
      </c>
      <c r="J5113">
        <v>0.1696</v>
      </c>
    </row>
    <row r="5114" spans="1:10" hidden="1">
      <c r="A5114" t="s">
        <v>570</v>
      </c>
      <c r="B5114">
        <v>1458</v>
      </c>
      <c r="C5114" t="s">
        <v>978</v>
      </c>
      <c r="D5114">
        <v>2045</v>
      </c>
      <c r="E5114" t="s">
        <v>299</v>
      </c>
      <c r="F5114" t="s">
        <v>2311</v>
      </c>
      <c r="G5114" t="s">
        <v>2313</v>
      </c>
      <c r="H5114" t="s">
        <v>1444</v>
      </c>
      <c r="I5114" t="s">
        <v>1313</v>
      </c>
      <c r="J5114">
        <v>0.20830000000000001</v>
      </c>
    </row>
    <row r="5115" spans="1:10" hidden="1">
      <c r="A5115" t="s">
        <v>570</v>
      </c>
      <c r="B5115">
        <v>1458</v>
      </c>
      <c r="C5115" t="s">
        <v>978</v>
      </c>
      <c r="D5115">
        <v>2045</v>
      </c>
      <c r="E5115" t="s">
        <v>299</v>
      </c>
      <c r="F5115" t="s">
        <v>2311</v>
      </c>
      <c r="G5115" t="s">
        <v>2314</v>
      </c>
      <c r="H5115" t="s">
        <v>1510</v>
      </c>
      <c r="I5115" t="s">
        <v>1313</v>
      </c>
      <c r="J5115">
        <v>0.17860000000000001</v>
      </c>
    </row>
    <row r="5116" spans="1:10" hidden="1">
      <c r="A5116" t="s">
        <v>570</v>
      </c>
      <c r="B5116">
        <v>1458</v>
      </c>
      <c r="C5116" t="s">
        <v>978</v>
      </c>
      <c r="D5116">
        <v>2045</v>
      </c>
      <c r="E5116" t="s">
        <v>299</v>
      </c>
      <c r="F5116" t="s">
        <v>2311</v>
      </c>
      <c r="G5116" t="s">
        <v>2315</v>
      </c>
      <c r="H5116" t="s">
        <v>1348</v>
      </c>
      <c r="I5116" t="s">
        <v>1313</v>
      </c>
      <c r="J5116">
        <v>0.1726</v>
      </c>
    </row>
    <row r="5117" spans="1:10" hidden="1">
      <c r="A5117" t="s">
        <v>570</v>
      </c>
      <c r="B5117">
        <v>1458</v>
      </c>
      <c r="C5117" t="s">
        <v>978</v>
      </c>
      <c r="D5117">
        <v>2045</v>
      </c>
      <c r="E5117" t="s">
        <v>299</v>
      </c>
      <c r="F5117" t="s">
        <v>2311</v>
      </c>
      <c r="G5117" t="s">
        <v>2318</v>
      </c>
      <c r="H5117" t="s">
        <v>1346</v>
      </c>
      <c r="I5117" t="s">
        <v>1313</v>
      </c>
      <c r="J5117">
        <v>0.15479999999999999</v>
      </c>
    </row>
    <row r="5118" spans="1:10" hidden="1">
      <c r="A5118" t="s">
        <v>570</v>
      </c>
      <c r="B5118">
        <v>1458</v>
      </c>
      <c r="C5118" t="s">
        <v>978</v>
      </c>
      <c r="D5118">
        <v>2045</v>
      </c>
      <c r="E5118" t="s">
        <v>299</v>
      </c>
      <c r="F5118" t="s">
        <v>2311</v>
      </c>
      <c r="G5118" t="s">
        <v>2319</v>
      </c>
      <c r="H5118" t="s">
        <v>1324</v>
      </c>
      <c r="I5118" t="s">
        <v>1313</v>
      </c>
      <c r="J5118">
        <v>0.11609999999999999</v>
      </c>
    </row>
    <row r="5119" spans="1:10" hidden="1">
      <c r="A5119" t="s">
        <v>570</v>
      </c>
      <c r="B5119">
        <v>1458</v>
      </c>
      <c r="C5119" t="s">
        <v>978</v>
      </c>
      <c r="D5119">
        <v>2045</v>
      </c>
      <c r="E5119" t="s">
        <v>299</v>
      </c>
      <c r="F5119" t="s">
        <v>2320</v>
      </c>
      <c r="G5119" t="s">
        <v>2321</v>
      </c>
      <c r="H5119" t="s">
        <v>1305</v>
      </c>
      <c r="I5119" t="s">
        <v>1313</v>
      </c>
      <c r="J5119">
        <v>0.50600000000000001</v>
      </c>
    </row>
    <row r="5120" spans="1:10" hidden="1">
      <c r="A5120" t="s">
        <v>570</v>
      </c>
      <c r="B5120">
        <v>1458</v>
      </c>
      <c r="C5120" t="s">
        <v>978</v>
      </c>
      <c r="D5120">
        <v>2045</v>
      </c>
      <c r="E5120" t="s">
        <v>299</v>
      </c>
      <c r="F5120" t="s">
        <v>2320</v>
      </c>
      <c r="G5120" t="s">
        <v>2338</v>
      </c>
      <c r="H5120" t="s">
        <v>1298</v>
      </c>
      <c r="I5120" t="s">
        <v>1313</v>
      </c>
      <c r="J5120">
        <v>4.4600000000000001E-2</v>
      </c>
    </row>
    <row r="5121" spans="1:10" hidden="1">
      <c r="A5121" t="s">
        <v>570</v>
      </c>
      <c r="B5121">
        <v>1458</v>
      </c>
      <c r="C5121" t="s">
        <v>978</v>
      </c>
      <c r="D5121">
        <v>2045</v>
      </c>
      <c r="E5121" t="s">
        <v>299</v>
      </c>
      <c r="F5121" t="s">
        <v>2320</v>
      </c>
      <c r="G5121" t="s">
        <v>2340</v>
      </c>
      <c r="H5121" t="s">
        <v>1250</v>
      </c>
      <c r="I5121" t="s">
        <v>1313</v>
      </c>
      <c r="J5121">
        <v>2.98E-2</v>
      </c>
    </row>
    <row r="5122" spans="1:10" hidden="1">
      <c r="A5122" t="s">
        <v>570</v>
      </c>
      <c r="B5122">
        <v>1458</v>
      </c>
      <c r="C5122" t="s">
        <v>978</v>
      </c>
      <c r="D5122">
        <v>2045</v>
      </c>
      <c r="E5122" t="s">
        <v>299</v>
      </c>
      <c r="F5122" t="s">
        <v>2320</v>
      </c>
      <c r="G5122" t="s">
        <v>2341</v>
      </c>
      <c r="H5122" t="s">
        <v>1312</v>
      </c>
      <c r="I5122" t="s">
        <v>1313</v>
      </c>
      <c r="J5122">
        <v>1.49E-2</v>
      </c>
    </row>
    <row r="5123" spans="1:10" hidden="1">
      <c r="A5123" t="s">
        <v>570</v>
      </c>
      <c r="B5123">
        <v>1458</v>
      </c>
      <c r="C5123" t="s">
        <v>978</v>
      </c>
      <c r="D5123">
        <v>2045</v>
      </c>
      <c r="E5123" t="s">
        <v>299</v>
      </c>
      <c r="F5123" t="s">
        <v>2320</v>
      </c>
      <c r="G5123" t="s">
        <v>2298</v>
      </c>
      <c r="H5123" t="s">
        <v>1346</v>
      </c>
      <c r="I5123" t="s">
        <v>1313</v>
      </c>
      <c r="J5123">
        <v>0.15479999999999999</v>
      </c>
    </row>
    <row r="5124" spans="1:10" hidden="1">
      <c r="A5124" t="s">
        <v>570</v>
      </c>
      <c r="B5124">
        <v>1458</v>
      </c>
      <c r="C5124" t="s">
        <v>978</v>
      </c>
      <c r="D5124">
        <v>2045</v>
      </c>
      <c r="E5124" t="s">
        <v>299</v>
      </c>
      <c r="F5124" t="s">
        <v>2322</v>
      </c>
      <c r="G5124" t="s">
        <v>2327</v>
      </c>
      <c r="H5124" t="s">
        <v>1298</v>
      </c>
      <c r="I5124" t="s">
        <v>1313</v>
      </c>
      <c r="J5124">
        <v>4.4600000000000001E-2</v>
      </c>
    </row>
    <row r="5125" spans="1:10" hidden="1">
      <c r="A5125" t="s">
        <v>570</v>
      </c>
      <c r="B5125">
        <v>1458</v>
      </c>
      <c r="C5125" t="s">
        <v>978</v>
      </c>
      <c r="D5125">
        <v>2045</v>
      </c>
      <c r="E5125" t="s">
        <v>299</v>
      </c>
      <c r="F5125" t="s">
        <v>2322</v>
      </c>
      <c r="G5125" t="s">
        <v>2328</v>
      </c>
      <c r="H5125" t="s">
        <v>1252</v>
      </c>
      <c r="I5125" t="s">
        <v>1313</v>
      </c>
      <c r="J5125">
        <v>2.6800000000000001E-2</v>
      </c>
    </row>
    <row r="5126" spans="1:10" hidden="1">
      <c r="A5126" t="s">
        <v>570</v>
      </c>
      <c r="B5126">
        <v>1458</v>
      </c>
      <c r="C5126" t="s">
        <v>978</v>
      </c>
      <c r="D5126">
        <v>2045</v>
      </c>
      <c r="E5126" t="s">
        <v>299</v>
      </c>
      <c r="F5126" t="s">
        <v>2322</v>
      </c>
      <c r="G5126" t="s">
        <v>2330</v>
      </c>
      <c r="H5126" t="s">
        <v>2443</v>
      </c>
      <c r="I5126" t="s">
        <v>1313</v>
      </c>
      <c r="J5126">
        <v>0.92859999999999998</v>
      </c>
    </row>
    <row r="5127" spans="1:10" hidden="1">
      <c r="A5127" t="s">
        <v>570</v>
      </c>
      <c r="B5127">
        <v>1458</v>
      </c>
      <c r="C5127" t="s">
        <v>978</v>
      </c>
      <c r="D5127">
        <v>2045</v>
      </c>
      <c r="E5127" t="s">
        <v>299</v>
      </c>
      <c r="F5127" t="s">
        <v>2332</v>
      </c>
      <c r="G5127" t="s">
        <v>2333</v>
      </c>
      <c r="H5127" t="s">
        <v>2441</v>
      </c>
      <c r="I5127" t="s">
        <v>1313</v>
      </c>
      <c r="J5127">
        <v>0.52080000000000004</v>
      </c>
    </row>
    <row r="5128" spans="1:10" hidden="1">
      <c r="A5128" t="s">
        <v>570</v>
      </c>
      <c r="B5128">
        <v>1458</v>
      </c>
      <c r="C5128" t="s">
        <v>978</v>
      </c>
      <c r="D5128">
        <v>2045</v>
      </c>
      <c r="E5128" t="s">
        <v>299</v>
      </c>
      <c r="F5128" t="s">
        <v>2332</v>
      </c>
      <c r="G5128" t="s">
        <v>2334</v>
      </c>
      <c r="H5128" t="s">
        <v>1442</v>
      </c>
      <c r="I5128" t="s">
        <v>1313</v>
      </c>
      <c r="J5128">
        <v>0.47920000000000001</v>
      </c>
    </row>
    <row r="5129" spans="1:10" hidden="1">
      <c r="A5129" t="s">
        <v>570</v>
      </c>
      <c r="B5129">
        <v>1458</v>
      </c>
      <c r="C5129" t="s">
        <v>978</v>
      </c>
      <c r="D5129">
        <v>2046</v>
      </c>
      <c r="E5129" t="s">
        <v>212</v>
      </c>
      <c r="F5129" t="s">
        <v>1243</v>
      </c>
      <c r="G5129" t="s">
        <v>1243</v>
      </c>
      <c r="H5129" t="s">
        <v>1579</v>
      </c>
      <c r="I5129" t="s">
        <v>1579</v>
      </c>
      <c r="J5129">
        <v>1</v>
      </c>
    </row>
    <row r="5130" spans="1:10" hidden="1">
      <c r="A5130" t="s">
        <v>570</v>
      </c>
      <c r="B5130">
        <v>1458</v>
      </c>
      <c r="C5130" t="s">
        <v>978</v>
      </c>
      <c r="D5130">
        <v>2046</v>
      </c>
      <c r="E5130" t="s">
        <v>212</v>
      </c>
      <c r="F5130" t="s">
        <v>2311</v>
      </c>
      <c r="G5130" t="s">
        <v>2312</v>
      </c>
      <c r="H5130" t="s">
        <v>1334</v>
      </c>
      <c r="I5130" t="s">
        <v>1579</v>
      </c>
      <c r="J5130">
        <v>0.20169999999999999</v>
      </c>
    </row>
    <row r="5131" spans="1:10" hidden="1">
      <c r="A5131" t="s">
        <v>570</v>
      </c>
      <c r="B5131">
        <v>1458</v>
      </c>
      <c r="C5131" t="s">
        <v>978</v>
      </c>
      <c r="D5131">
        <v>2046</v>
      </c>
      <c r="E5131" t="s">
        <v>212</v>
      </c>
      <c r="F5131" t="s">
        <v>2311</v>
      </c>
      <c r="G5131" t="s">
        <v>2313</v>
      </c>
      <c r="H5131" t="s">
        <v>1620</v>
      </c>
      <c r="I5131" t="s">
        <v>1579</v>
      </c>
      <c r="J5131">
        <v>0.1933</v>
      </c>
    </row>
    <row r="5132" spans="1:10" hidden="1">
      <c r="A5132" t="s">
        <v>570</v>
      </c>
      <c r="B5132">
        <v>1458</v>
      </c>
      <c r="C5132" t="s">
        <v>978</v>
      </c>
      <c r="D5132">
        <v>2046</v>
      </c>
      <c r="E5132" t="s">
        <v>212</v>
      </c>
      <c r="F5132" t="s">
        <v>2311</v>
      </c>
      <c r="G5132" t="s">
        <v>2314</v>
      </c>
      <c r="H5132" t="s">
        <v>1521</v>
      </c>
      <c r="I5132" t="s">
        <v>1579</v>
      </c>
      <c r="J5132">
        <v>0.1429</v>
      </c>
    </row>
    <row r="5133" spans="1:10" hidden="1">
      <c r="A5133" t="s">
        <v>570</v>
      </c>
      <c r="B5133">
        <v>1458</v>
      </c>
      <c r="C5133" t="s">
        <v>978</v>
      </c>
      <c r="D5133">
        <v>2046</v>
      </c>
      <c r="E5133" t="s">
        <v>212</v>
      </c>
      <c r="F5133" t="s">
        <v>2311</v>
      </c>
      <c r="G5133" t="s">
        <v>2315</v>
      </c>
      <c r="H5133" t="s">
        <v>1331</v>
      </c>
      <c r="I5133" t="s">
        <v>1579</v>
      </c>
      <c r="J5133">
        <v>0.18909999999999999</v>
      </c>
    </row>
    <row r="5134" spans="1:10" hidden="1">
      <c r="A5134" t="s">
        <v>570</v>
      </c>
      <c r="B5134">
        <v>1458</v>
      </c>
      <c r="C5134" t="s">
        <v>978</v>
      </c>
      <c r="D5134">
        <v>2046</v>
      </c>
      <c r="E5134" t="s">
        <v>212</v>
      </c>
      <c r="F5134" t="s">
        <v>2311</v>
      </c>
      <c r="G5134" t="s">
        <v>2318</v>
      </c>
      <c r="H5134" t="s">
        <v>1244</v>
      </c>
      <c r="I5134" t="s">
        <v>1579</v>
      </c>
      <c r="J5134">
        <v>0.14710000000000001</v>
      </c>
    </row>
    <row r="5135" spans="1:10" hidden="1">
      <c r="A5135" t="s">
        <v>570</v>
      </c>
      <c r="B5135">
        <v>1458</v>
      </c>
      <c r="C5135" t="s">
        <v>978</v>
      </c>
      <c r="D5135">
        <v>2046</v>
      </c>
      <c r="E5135" t="s">
        <v>212</v>
      </c>
      <c r="F5135" t="s">
        <v>2311</v>
      </c>
      <c r="G5135" t="s">
        <v>2319</v>
      </c>
      <c r="H5135" t="s">
        <v>1304</v>
      </c>
      <c r="I5135" t="s">
        <v>1579</v>
      </c>
      <c r="J5135">
        <v>0.12609999999999999</v>
      </c>
    </row>
    <row r="5136" spans="1:10" hidden="1">
      <c r="A5136" t="s">
        <v>570</v>
      </c>
      <c r="B5136">
        <v>1458</v>
      </c>
      <c r="C5136" t="s">
        <v>978</v>
      </c>
      <c r="D5136">
        <v>2046</v>
      </c>
      <c r="E5136" t="s">
        <v>212</v>
      </c>
      <c r="F5136" t="s">
        <v>2320</v>
      </c>
      <c r="G5136" t="s">
        <v>2321</v>
      </c>
      <c r="H5136" t="s">
        <v>1259</v>
      </c>
      <c r="I5136" t="s">
        <v>1579</v>
      </c>
      <c r="J5136">
        <v>0.61760000000000004</v>
      </c>
    </row>
    <row r="5137" spans="1:10" hidden="1">
      <c r="A5137" t="s">
        <v>570</v>
      </c>
      <c r="B5137">
        <v>1458</v>
      </c>
      <c r="C5137" t="s">
        <v>978</v>
      </c>
      <c r="D5137">
        <v>2046</v>
      </c>
      <c r="E5137" t="s">
        <v>212</v>
      </c>
      <c r="F5137" t="s">
        <v>2320</v>
      </c>
      <c r="G5137" t="s">
        <v>2338</v>
      </c>
      <c r="H5137" t="s">
        <v>1312</v>
      </c>
      <c r="I5137" t="s">
        <v>1579</v>
      </c>
      <c r="J5137">
        <v>2.1000000000000001E-2</v>
      </c>
    </row>
    <row r="5138" spans="1:10" hidden="1">
      <c r="A5138" t="s">
        <v>570</v>
      </c>
      <c r="B5138">
        <v>1458</v>
      </c>
      <c r="C5138" t="s">
        <v>978</v>
      </c>
      <c r="D5138">
        <v>2046</v>
      </c>
      <c r="E5138" t="s">
        <v>212</v>
      </c>
      <c r="F5138" t="s">
        <v>2320</v>
      </c>
      <c r="G5138" t="s">
        <v>2341</v>
      </c>
      <c r="H5138" t="s">
        <v>1248</v>
      </c>
      <c r="I5138" t="s">
        <v>1579</v>
      </c>
      <c r="J5138">
        <v>2.52E-2</v>
      </c>
    </row>
    <row r="5139" spans="1:10" hidden="1">
      <c r="A5139" t="s">
        <v>570</v>
      </c>
      <c r="B5139">
        <v>1458</v>
      </c>
      <c r="C5139" t="s">
        <v>978</v>
      </c>
      <c r="D5139">
        <v>2046</v>
      </c>
      <c r="E5139" t="s">
        <v>212</v>
      </c>
      <c r="F5139" t="s">
        <v>2320</v>
      </c>
      <c r="G5139" t="s">
        <v>2298</v>
      </c>
      <c r="H5139" t="s">
        <v>1510</v>
      </c>
      <c r="I5139" t="s">
        <v>1579</v>
      </c>
      <c r="J5139">
        <v>0.25209999999999999</v>
      </c>
    </row>
    <row r="5140" spans="1:10" hidden="1">
      <c r="A5140" t="s">
        <v>570</v>
      </c>
      <c r="B5140">
        <v>1458</v>
      </c>
      <c r="C5140" t="s">
        <v>978</v>
      </c>
      <c r="D5140">
        <v>2046</v>
      </c>
      <c r="E5140" t="s">
        <v>212</v>
      </c>
      <c r="F5140" t="s">
        <v>2322</v>
      </c>
      <c r="G5140" t="s">
        <v>2325</v>
      </c>
      <c r="H5140" t="s">
        <v>2324</v>
      </c>
      <c r="I5140" t="s">
        <v>1579</v>
      </c>
      <c r="J5140">
        <v>4.1999999999999997E-3</v>
      </c>
    </row>
    <row r="5141" spans="1:10" hidden="1">
      <c r="A5141" t="s">
        <v>570</v>
      </c>
      <c r="B5141">
        <v>1458</v>
      </c>
      <c r="C5141" t="s">
        <v>978</v>
      </c>
      <c r="D5141">
        <v>2046</v>
      </c>
      <c r="E5141" t="s">
        <v>212</v>
      </c>
      <c r="F5141" t="s">
        <v>2322</v>
      </c>
      <c r="G5141" t="s">
        <v>2327</v>
      </c>
      <c r="H5141" t="s">
        <v>2329</v>
      </c>
      <c r="I5141" t="s">
        <v>1579</v>
      </c>
      <c r="J5141">
        <v>1.26E-2</v>
      </c>
    </row>
    <row r="5142" spans="1:10" hidden="1">
      <c r="A5142" t="s">
        <v>570</v>
      </c>
      <c r="B5142">
        <v>1458</v>
      </c>
      <c r="C5142" t="s">
        <v>978</v>
      </c>
      <c r="D5142">
        <v>2046</v>
      </c>
      <c r="E5142" t="s">
        <v>212</v>
      </c>
      <c r="F5142" t="s">
        <v>2322</v>
      </c>
      <c r="G5142" t="s">
        <v>2328</v>
      </c>
      <c r="H5142" t="s">
        <v>1335</v>
      </c>
      <c r="I5142" t="s">
        <v>1579</v>
      </c>
      <c r="J5142">
        <v>3.3599999999999998E-2</v>
      </c>
    </row>
    <row r="5143" spans="1:10" hidden="1">
      <c r="A5143" t="s">
        <v>570</v>
      </c>
      <c r="B5143">
        <v>1458</v>
      </c>
      <c r="C5143" t="s">
        <v>978</v>
      </c>
      <c r="D5143">
        <v>2046</v>
      </c>
      <c r="E5143" t="s">
        <v>212</v>
      </c>
      <c r="F5143" t="s">
        <v>2322</v>
      </c>
      <c r="G5143" t="s">
        <v>2330</v>
      </c>
      <c r="H5143" t="s">
        <v>1456</v>
      </c>
      <c r="I5143" t="s">
        <v>1579</v>
      </c>
      <c r="J5143">
        <v>0.9496</v>
      </c>
    </row>
    <row r="5144" spans="1:10" hidden="1">
      <c r="A5144" t="s">
        <v>570</v>
      </c>
      <c r="B5144">
        <v>1458</v>
      </c>
      <c r="C5144" t="s">
        <v>978</v>
      </c>
      <c r="D5144">
        <v>2046</v>
      </c>
      <c r="E5144" t="s">
        <v>212</v>
      </c>
      <c r="F5144" t="s">
        <v>2332</v>
      </c>
      <c r="G5144" t="s">
        <v>2333</v>
      </c>
      <c r="H5144" t="s">
        <v>1493</v>
      </c>
      <c r="I5144" t="s">
        <v>1579</v>
      </c>
      <c r="J5144">
        <v>0.51259999999999994</v>
      </c>
    </row>
    <row r="5145" spans="1:10" hidden="1">
      <c r="A5145" t="s">
        <v>570</v>
      </c>
      <c r="B5145">
        <v>1458</v>
      </c>
      <c r="C5145" t="s">
        <v>978</v>
      </c>
      <c r="D5145">
        <v>2046</v>
      </c>
      <c r="E5145" t="s">
        <v>212</v>
      </c>
      <c r="F5145" t="s">
        <v>2332</v>
      </c>
      <c r="G5145" t="s">
        <v>2334</v>
      </c>
      <c r="H5145" t="s">
        <v>1583</v>
      </c>
      <c r="I5145" t="s">
        <v>1579</v>
      </c>
      <c r="J5145">
        <v>0.4874</v>
      </c>
    </row>
    <row r="5146" spans="1:10" hidden="1">
      <c r="A5146" t="s">
        <v>570</v>
      </c>
      <c r="B5146">
        <v>1459</v>
      </c>
      <c r="C5146" t="s">
        <v>982</v>
      </c>
      <c r="D5146">
        <v>885</v>
      </c>
      <c r="E5146" t="s">
        <v>198</v>
      </c>
      <c r="F5146" t="s">
        <v>1243</v>
      </c>
      <c r="G5146" t="s">
        <v>1243</v>
      </c>
      <c r="H5146" t="s">
        <v>1390</v>
      </c>
      <c r="I5146" t="s">
        <v>1390</v>
      </c>
      <c r="J5146">
        <v>1</v>
      </c>
    </row>
    <row r="5147" spans="1:10" hidden="1">
      <c r="A5147" t="s">
        <v>570</v>
      </c>
      <c r="B5147">
        <v>1459</v>
      </c>
      <c r="C5147" t="s">
        <v>982</v>
      </c>
      <c r="D5147">
        <v>885</v>
      </c>
      <c r="E5147" t="s">
        <v>198</v>
      </c>
      <c r="F5147" t="s">
        <v>2311</v>
      </c>
      <c r="G5147" t="s">
        <v>2343</v>
      </c>
      <c r="H5147" t="s">
        <v>1304</v>
      </c>
      <c r="I5147" t="s">
        <v>1390</v>
      </c>
      <c r="J5147">
        <v>0.25419999999999998</v>
      </c>
    </row>
    <row r="5148" spans="1:10" hidden="1">
      <c r="A5148" t="s">
        <v>570</v>
      </c>
      <c r="B5148">
        <v>1459</v>
      </c>
      <c r="C5148" t="s">
        <v>982</v>
      </c>
      <c r="D5148">
        <v>885</v>
      </c>
      <c r="E5148" t="s">
        <v>198</v>
      </c>
      <c r="F5148" t="s">
        <v>2311</v>
      </c>
      <c r="G5148" t="s">
        <v>1250</v>
      </c>
      <c r="H5148" t="s">
        <v>1246</v>
      </c>
      <c r="I5148" t="s">
        <v>1390</v>
      </c>
      <c r="J5148">
        <v>0.23730000000000001</v>
      </c>
    </row>
    <row r="5149" spans="1:10" hidden="1">
      <c r="A5149" t="s">
        <v>570</v>
      </c>
      <c r="B5149">
        <v>1459</v>
      </c>
      <c r="C5149" t="s">
        <v>982</v>
      </c>
      <c r="D5149">
        <v>885</v>
      </c>
      <c r="E5149" t="s">
        <v>198</v>
      </c>
      <c r="F5149" t="s">
        <v>2311</v>
      </c>
      <c r="G5149" t="s">
        <v>1401</v>
      </c>
      <c r="H5149" t="s">
        <v>1521</v>
      </c>
      <c r="I5149" t="s">
        <v>1390</v>
      </c>
      <c r="J5149">
        <v>0.28810000000000002</v>
      </c>
    </row>
    <row r="5150" spans="1:10" hidden="1">
      <c r="A5150" t="s">
        <v>570</v>
      </c>
      <c r="B5150">
        <v>1459</v>
      </c>
      <c r="C5150" t="s">
        <v>982</v>
      </c>
      <c r="D5150">
        <v>885</v>
      </c>
      <c r="E5150" t="s">
        <v>198</v>
      </c>
      <c r="F5150" t="s">
        <v>2311</v>
      </c>
      <c r="G5150" t="s">
        <v>1357</v>
      </c>
      <c r="H5150" t="s">
        <v>1271</v>
      </c>
      <c r="I5150" t="s">
        <v>1390</v>
      </c>
      <c r="J5150">
        <v>0.2203</v>
      </c>
    </row>
    <row r="5151" spans="1:10" hidden="1">
      <c r="A5151" t="s">
        <v>570</v>
      </c>
      <c r="B5151">
        <v>1459</v>
      </c>
      <c r="C5151" t="s">
        <v>982</v>
      </c>
      <c r="D5151">
        <v>885</v>
      </c>
      <c r="E5151" t="s">
        <v>198</v>
      </c>
      <c r="F5151" t="s">
        <v>2320</v>
      </c>
      <c r="G5151" t="s">
        <v>2321</v>
      </c>
      <c r="H5151" t="s">
        <v>1294</v>
      </c>
      <c r="I5151" t="s">
        <v>1390</v>
      </c>
      <c r="J5151">
        <v>0.61860000000000004</v>
      </c>
    </row>
    <row r="5152" spans="1:10" hidden="1">
      <c r="A5152" t="s">
        <v>570</v>
      </c>
      <c r="B5152">
        <v>1459</v>
      </c>
      <c r="C5152" t="s">
        <v>982</v>
      </c>
      <c r="D5152">
        <v>885</v>
      </c>
      <c r="E5152" t="s">
        <v>198</v>
      </c>
      <c r="F5152" t="s">
        <v>2320</v>
      </c>
      <c r="G5152" t="s">
        <v>2338</v>
      </c>
      <c r="H5152" t="s">
        <v>1261</v>
      </c>
      <c r="I5152" t="s">
        <v>1390</v>
      </c>
      <c r="J5152">
        <v>0.18640000000000001</v>
      </c>
    </row>
    <row r="5153" spans="1:10" hidden="1">
      <c r="A5153" t="s">
        <v>570</v>
      </c>
      <c r="B5153">
        <v>1459</v>
      </c>
      <c r="C5153" t="s">
        <v>982</v>
      </c>
      <c r="D5153">
        <v>885</v>
      </c>
      <c r="E5153" t="s">
        <v>198</v>
      </c>
      <c r="F5153" t="s">
        <v>2320</v>
      </c>
      <c r="G5153" t="s">
        <v>2298</v>
      </c>
      <c r="H5153" t="s">
        <v>1324</v>
      </c>
      <c r="I5153" t="s">
        <v>1390</v>
      </c>
      <c r="J5153">
        <v>0.33050000000000002</v>
      </c>
    </row>
    <row r="5154" spans="1:10" hidden="1">
      <c r="A5154" t="s">
        <v>570</v>
      </c>
      <c r="B5154">
        <v>1459</v>
      </c>
      <c r="C5154" t="s">
        <v>982</v>
      </c>
      <c r="D5154">
        <v>885</v>
      </c>
      <c r="E5154" t="s">
        <v>198</v>
      </c>
      <c r="F5154" t="s">
        <v>2322</v>
      </c>
      <c r="G5154" t="s">
        <v>2323</v>
      </c>
      <c r="H5154" t="s">
        <v>2324</v>
      </c>
      <c r="I5154" t="s">
        <v>1390</v>
      </c>
      <c r="J5154">
        <v>8.5000000000000006E-3</v>
      </c>
    </row>
    <row r="5155" spans="1:10" hidden="1">
      <c r="A5155" t="s">
        <v>570</v>
      </c>
      <c r="B5155">
        <v>1459</v>
      </c>
      <c r="C5155" t="s">
        <v>982</v>
      </c>
      <c r="D5155">
        <v>885</v>
      </c>
      <c r="E5155" t="s">
        <v>198</v>
      </c>
      <c r="F5155" t="s">
        <v>2322</v>
      </c>
      <c r="G5155" t="s">
        <v>2327</v>
      </c>
      <c r="H5155" t="s">
        <v>1312</v>
      </c>
      <c r="I5155" t="s">
        <v>1390</v>
      </c>
      <c r="J5155">
        <v>4.24E-2</v>
      </c>
    </row>
    <row r="5156" spans="1:10" hidden="1">
      <c r="A5156" t="s">
        <v>570</v>
      </c>
      <c r="B5156">
        <v>1459</v>
      </c>
      <c r="C5156" t="s">
        <v>982</v>
      </c>
      <c r="D5156">
        <v>885</v>
      </c>
      <c r="E5156" t="s">
        <v>198</v>
      </c>
      <c r="F5156" t="s">
        <v>2322</v>
      </c>
      <c r="G5156" t="s">
        <v>2328</v>
      </c>
      <c r="H5156" t="s">
        <v>2324</v>
      </c>
      <c r="I5156" t="s">
        <v>1390</v>
      </c>
      <c r="J5156">
        <v>8.5000000000000006E-3</v>
      </c>
    </row>
    <row r="5157" spans="1:10" hidden="1">
      <c r="A5157" t="s">
        <v>570</v>
      </c>
      <c r="B5157">
        <v>1459</v>
      </c>
      <c r="C5157" t="s">
        <v>982</v>
      </c>
      <c r="D5157">
        <v>885</v>
      </c>
      <c r="E5157" t="s">
        <v>198</v>
      </c>
      <c r="F5157" t="s">
        <v>2322</v>
      </c>
      <c r="G5157" t="s">
        <v>2330</v>
      </c>
      <c r="H5157" t="s">
        <v>1639</v>
      </c>
      <c r="I5157" t="s">
        <v>1390</v>
      </c>
      <c r="J5157">
        <v>0.94069999999999998</v>
      </c>
    </row>
    <row r="5158" spans="1:10" hidden="1">
      <c r="A5158" t="s">
        <v>570</v>
      </c>
      <c r="B5158">
        <v>1459</v>
      </c>
      <c r="C5158" t="s">
        <v>982</v>
      </c>
      <c r="D5158">
        <v>885</v>
      </c>
      <c r="E5158" t="s">
        <v>198</v>
      </c>
      <c r="F5158" t="s">
        <v>2332</v>
      </c>
      <c r="G5158" t="s">
        <v>2333</v>
      </c>
      <c r="H5158" t="s">
        <v>1458</v>
      </c>
      <c r="I5158" t="s">
        <v>1390</v>
      </c>
      <c r="J5158">
        <v>0.47460000000000002</v>
      </c>
    </row>
    <row r="5159" spans="1:10" hidden="1">
      <c r="A5159" t="s">
        <v>570</v>
      </c>
      <c r="B5159">
        <v>1459</v>
      </c>
      <c r="C5159" t="s">
        <v>982</v>
      </c>
      <c r="D5159">
        <v>885</v>
      </c>
      <c r="E5159" t="s">
        <v>198</v>
      </c>
      <c r="F5159" t="s">
        <v>2332</v>
      </c>
      <c r="G5159" t="s">
        <v>2334</v>
      </c>
      <c r="H5159" t="s">
        <v>1439</v>
      </c>
      <c r="I5159" t="s">
        <v>1390</v>
      </c>
      <c r="J5159">
        <v>0.52539999999999998</v>
      </c>
    </row>
    <row r="5160" spans="1:10" hidden="1">
      <c r="A5160" t="s">
        <v>570</v>
      </c>
      <c r="B5160">
        <v>1459</v>
      </c>
      <c r="C5160" t="s">
        <v>982</v>
      </c>
      <c r="D5160">
        <v>884</v>
      </c>
      <c r="E5160" t="s">
        <v>202</v>
      </c>
      <c r="F5160" t="s">
        <v>1243</v>
      </c>
      <c r="G5160" t="s">
        <v>1243</v>
      </c>
      <c r="H5160" t="s">
        <v>1258</v>
      </c>
      <c r="I5160" t="s">
        <v>1258</v>
      </c>
      <c r="J5160">
        <v>1</v>
      </c>
    </row>
    <row r="5161" spans="1:10" hidden="1">
      <c r="A5161" t="s">
        <v>570</v>
      </c>
      <c r="B5161">
        <v>1459</v>
      </c>
      <c r="C5161" t="s">
        <v>982</v>
      </c>
      <c r="D5161">
        <v>884</v>
      </c>
      <c r="E5161" t="s">
        <v>202</v>
      </c>
      <c r="F5161" t="s">
        <v>2311</v>
      </c>
      <c r="G5161" t="s">
        <v>2317</v>
      </c>
      <c r="H5161" t="s">
        <v>1331</v>
      </c>
      <c r="I5161" t="s">
        <v>1258</v>
      </c>
      <c r="J5161">
        <v>0.42059999999999997</v>
      </c>
    </row>
    <row r="5162" spans="1:10" hidden="1">
      <c r="A5162" t="s">
        <v>570</v>
      </c>
      <c r="B5162">
        <v>1459</v>
      </c>
      <c r="C5162" t="s">
        <v>982</v>
      </c>
      <c r="D5162">
        <v>884</v>
      </c>
      <c r="E5162" t="s">
        <v>202</v>
      </c>
      <c r="F5162" t="s">
        <v>2311</v>
      </c>
      <c r="G5162" t="s">
        <v>2336</v>
      </c>
      <c r="H5162" t="s">
        <v>1541</v>
      </c>
      <c r="I5162" t="s">
        <v>1258</v>
      </c>
      <c r="J5162">
        <v>0.25230000000000002</v>
      </c>
    </row>
    <row r="5163" spans="1:10" hidden="1">
      <c r="A5163" t="s">
        <v>570</v>
      </c>
      <c r="B5163">
        <v>1459</v>
      </c>
      <c r="C5163" t="s">
        <v>982</v>
      </c>
      <c r="D5163">
        <v>884</v>
      </c>
      <c r="E5163" t="s">
        <v>202</v>
      </c>
      <c r="F5163" t="s">
        <v>2311</v>
      </c>
      <c r="G5163" t="s">
        <v>2337</v>
      </c>
      <c r="H5163" t="s">
        <v>1244</v>
      </c>
      <c r="I5163" t="s">
        <v>1258</v>
      </c>
      <c r="J5163">
        <v>0.3271</v>
      </c>
    </row>
    <row r="5164" spans="1:10" hidden="1">
      <c r="A5164" t="s">
        <v>570</v>
      </c>
      <c r="B5164">
        <v>1459</v>
      </c>
      <c r="C5164" t="s">
        <v>982</v>
      </c>
      <c r="D5164">
        <v>884</v>
      </c>
      <c r="E5164" t="s">
        <v>202</v>
      </c>
      <c r="F5164" t="s">
        <v>2320</v>
      </c>
      <c r="G5164" t="s">
        <v>2321</v>
      </c>
      <c r="H5164" t="s">
        <v>1491</v>
      </c>
      <c r="I5164" t="s">
        <v>1258</v>
      </c>
      <c r="J5164">
        <v>0.73829999999999996</v>
      </c>
    </row>
    <row r="5165" spans="1:10" hidden="1">
      <c r="A5165" t="s">
        <v>570</v>
      </c>
      <c r="B5165">
        <v>1459</v>
      </c>
      <c r="C5165" t="s">
        <v>982</v>
      </c>
      <c r="D5165">
        <v>884</v>
      </c>
      <c r="E5165" t="s">
        <v>202</v>
      </c>
      <c r="F5165" t="s">
        <v>2320</v>
      </c>
      <c r="G5165" t="s">
        <v>2338</v>
      </c>
      <c r="H5165" t="s">
        <v>1252</v>
      </c>
      <c r="I5165" t="s">
        <v>1258</v>
      </c>
      <c r="J5165">
        <v>8.4099999999999994E-2</v>
      </c>
    </row>
    <row r="5166" spans="1:10" hidden="1">
      <c r="A5166" t="s">
        <v>570</v>
      </c>
      <c r="B5166">
        <v>1459</v>
      </c>
      <c r="C5166" t="s">
        <v>982</v>
      </c>
      <c r="D5166">
        <v>884</v>
      </c>
      <c r="E5166" t="s">
        <v>202</v>
      </c>
      <c r="F5166" t="s">
        <v>2320</v>
      </c>
      <c r="G5166" t="s">
        <v>2298</v>
      </c>
      <c r="H5166" t="s">
        <v>1515</v>
      </c>
      <c r="I5166" t="s">
        <v>1258</v>
      </c>
      <c r="J5166">
        <v>0.41120000000000001</v>
      </c>
    </row>
    <row r="5167" spans="1:10" hidden="1">
      <c r="A5167" t="s">
        <v>570</v>
      </c>
      <c r="B5167">
        <v>1459</v>
      </c>
      <c r="C5167" t="s">
        <v>982</v>
      </c>
      <c r="D5167">
        <v>884</v>
      </c>
      <c r="E5167" t="s">
        <v>202</v>
      </c>
      <c r="F5167" t="s">
        <v>2322</v>
      </c>
      <c r="G5167" t="s">
        <v>2326</v>
      </c>
      <c r="H5167" t="s">
        <v>2324</v>
      </c>
      <c r="I5167" t="s">
        <v>1258</v>
      </c>
      <c r="J5167">
        <v>9.2999999999999992E-3</v>
      </c>
    </row>
    <row r="5168" spans="1:10" hidden="1">
      <c r="A5168" t="s">
        <v>570</v>
      </c>
      <c r="B5168">
        <v>1459</v>
      </c>
      <c r="C5168" t="s">
        <v>982</v>
      </c>
      <c r="D5168">
        <v>884</v>
      </c>
      <c r="E5168" t="s">
        <v>202</v>
      </c>
      <c r="F5168" t="s">
        <v>2322</v>
      </c>
      <c r="G5168" t="s">
        <v>2327</v>
      </c>
      <c r="H5168" t="s">
        <v>2344</v>
      </c>
      <c r="I5168" t="s">
        <v>1258</v>
      </c>
      <c r="J5168">
        <v>1.8700000000000001E-2</v>
      </c>
    </row>
    <row r="5169" spans="1:10" hidden="1">
      <c r="A5169" t="s">
        <v>570</v>
      </c>
      <c r="B5169">
        <v>1459</v>
      </c>
      <c r="C5169" t="s">
        <v>982</v>
      </c>
      <c r="D5169">
        <v>884</v>
      </c>
      <c r="E5169" t="s">
        <v>202</v>
      </c>
      <c r="F5169" t="s">
        <v>2322</v>
      </c>
      <c r="G5169" t="s">
        <v>2328</v>
      </c>
      <c r="H5169" t="s">
        <v>2329</v>
      </c>
      <c r="I5169" t="s">
        <v>1258</v>
      </c>
      <c r="J5169">
        <v>2.8000000000000001E-2</v>
      </c>
    </row>
    <row r="5170" spans="1:10" hidden="1">
      <c r="A5170" t="s">
        <v>570</v>
      </c>
      <c r="B5170">
        <v>1459</v>
      </c>
      <c r="C5170" t="s">
        <v>982</v>
      </c>
      <c r="D5170">
        <v>884</v>
      </c>
      <c r="E5170" t="s">
        <v>202</v>
      </c>
      <c r="F5170" t="s">
        <v>2322</v>
      </c>
      <c r="G5170" t="s">
        <v>2330</v>
      </c>
      <c r="H5170" t="s">
        <v>1364</v>
      </c>
      <c r="I5170" t="s">
        <v>1258</v>
      </c>
      <c r="J5170">
        <v>0.94389999999999996</v>
      </c>
    </row>
    <row r="5171" spans="1:10" hidden="1">
      <c r="A5171" t="s">
        <v>570</v>
      </c>
      <c r="B5171">
        <v>1459</v>
      </c>
      <c r="C5171" t="s">
        <v>982</v>
      </c>
      <c r="D5171">
        <v>884</v>
      </c>
      <c r="E5171" t="s">
        <v>202</v>
      </c>
      <c r="F5171" t="s">
        <v>2332</v>
      </c>
      <c r="G5171" t="s">
        <v>2333</v>
      </c>
      <c r="H5171" t="s">
        <v>1360</v>
      </c>
      <c r="I5171" t="s">
        <v>1258</v>
      </c>
      <c r="J5171">
        <v>0.39250000000000002</v>
      </c>
    </row>
    <row r="5172" spans="1:10" hidden="1">
      <c r="A5172" t="s">
        <v>570</v>
      </c>
      <c r="B5172">
        <v>1459</v>
      </c>
      <c r="C5172" t="s">
        <v>982</v>
      </c>
      <c r="D5172">
        <v>884</v>
      </c>
      <c r="E5172" t="s">
        <v>202</v>
      </c>
      <c r="F5172" t="s">
        <v>2332</v>
      </c>
      <c r="G5172" t="s">
        <v>2334</v>
      </c>
      <c r="H5172" t="s">
        <v>1288</v>
      </c>
      <c r="I5172" t="s">
        <v>1258</v>
      </c>
      <c r="J5172">
        <v>0.60750000000000004</v>
      </c>
    </row>
    <row r="5173" spans="1:10" hidden="1">
      <c r="A5173" t="s">
        <v>570</v>
      </c>
      <c r="B5173">
        <v>1459</v>
      </c>
      <c r="C5173" t="s">
        <v>982</v>
      </c>
      <c r="D5173">
        <v>886</v>
      </c>
      <c r="E5173" t="s">
        <v>439</v>
      </c>
      <c r="F5173" t="s">
        <v>1243</v>
      </c>
      <c r="G5173" t="s">
        <v>1243</v>
      </c>
      <c r="H5173" t="s">
        <v>1553</v>
      </c>
      <c r="I5173" t="s">
        <v>1553</v>
      </c>
      <c r="J5173">
        <v>1</v>
      </c>
    </row>
    <row r="5174" spans="1:10" hidden="1">
      <c r="A5174" t="s">
        <v>570</v>
      </c>
      <c r="B5174">
        <v>1459</v>
      </c>
      <c r="C5174" t="s">
        <v>982</v>
      </c>
      <c r="D5174">
        <v>886</v>
      </c>
      <c r="E5174" t="s">
        <v>439</v>
      </c>
      <c r="F5174" t="s">
        <v>2311</v>
      </c>
      <c r="G5174" t="s">
        <v>2312</v>
      </c>
      <c r="H5174" t="s">
        <v>1549</v>
      </c>
      <c r="I5174" t="s">
        <v>1553</v>
      </c>
      <c r="J5174">
        <v>0.1237</v>
      </c>
    </row>
    <row r="5175" spans="1:10" hidden="1">
      <c r="A5175" t="s">
        <v>570</v>
      </c>
      <c r="B5175">
        <v>1459</v>
      </c>
      <c r="C5175" t="s">
        <v>982</v>
      </c>
      <c r="D5175">
        <v>886</v>
      </c>
      <c r="E5175" t="s">
        <v>439</v>
      </c>
      <c r="F5175" t="s">
        <v>2311</v>
      </c>
      <c r="G5175" t="s">
        <v>2313</v>
      </c>
      <c r="H5175" t="s">
        <v>1253</v>
      </c>
      <c r="I5175" t="s">
        <v>1553</v>
      </c>
      <c r="J5175">
        <v>0.15590000000000001</v>
      </c>
    </row>
    <row r="5176" spans="1:10" hidden="1">
      <c r="A5176" t="s">
        <v>570</v>
      </c>
      <c r="B5176">
        <v>1459</v>
      </c>
      <c r="C5176" t="s">
        <v>982</v>
      </c>
      <c r="D5176">
        <v>886</v>
      </c>
      <c r="E5176" t="s">
        <v>439</v>
      </c>
      <c r="F5176" t="s">
        <v>2311</v>
      </c>
      <c r="G5176" t="s">
        <v>2314</v>
      </c>
      <c r="H5176" t="s">
        <v>1249</v>
      </c>
      <c r="I5176" t="s">
        <v>1553</v>
      </c>
      <c r="J5176">
        <v>0.13439999999999999</v>
      </c>
    </row>
    <row r="5177" spans="1:10" hidden="1">
      <c r="A5177" t="s">
        <v>570</v>
      </c>
      <c r="B5177">
        <v>1459</v>
      </c>
      <c r="C5177" t="s">
        <v>982</v>
      </c>
      <c r="D5177">
        <v>886</v>
      </c>
      <c r="E5177" t="s">
        <v>439</v>
      </c>
      <c r="F5177" t="s">
        <v>2311</v>
      </c>
      <c r="G5177" t="s">
        <v>2315</v>
      </c>
      <c r="H5177" t="s">
        <v>1411</v>
      </c>
      <c r="I5177" t="s">
        <v>1553</v>
      </c>
      <c r="J5177">
        <v>0.1774</v>
      </c>
    </row>
    <row r="5178" spans="1:10" hidden="1">
      <c r="A5178" t="s">
        <v>570</v>
      </c>
      <c r="B5178">
        <v>1459</v>
      </c>
      <c r="C5178" t="s">
        <v>982</v>
      </c>
      <c r="D5178">
        <v>886</v>
      </c>
      <c r="E5178" t="s">
        <v>439</v>
      </c>
      <c r="F5178" t="s">
        <v>2311</v>
      </c>
      <c r="G5178" t="s">
        <v>2316</v>
      </c>
      <c r="H5178" t="s">
        <v>1244</v>
      </c>
      <c r="I5178" t="s">
        <v>1553</v>
      </c>
      <c r="J5178">
        <v>0.18820000000000001</v>
      </c>
    </row>
    <row r="5179" spans="1:10" hidden="1">
      <c r="A5179" t="s">
        <v>570</v>
      </c>
      <c r="B5179">
        <v>1459</v>
      </c>
      <c r="C5179" t="s">
        <v>982</v>
      </c>
      <c r="D5179">
        <v>886</v>
      </c>
      <c r="E5179" t="s">
        <v>439</v>
      </c>
      <c r="F5179" t="s">
        <v>2311</v>
      </c>
      <c r="G5179" t="s">
        <v>2318</v>
      </c>
      <c r="H5179" t="s">
        <v>1249</v>
      </c>
      <c r="I5179" t="s">
        <v>1553</v>
      </c>
      <c r="J5179">
        <v>0.13439999999999999</v>
      </c>
    </row>
    <row r="5180" spans="1:10" hidden="1">
      <c r="A5180" t="s">
        <v>570</v>
      </c>
      <c r="B5180">
        <v>1459</v>
      </c>
      <c r="C5180" t="s">
        <v>982</v>
      </c>
      <c r="D5180">
        <v>886</v>
      </c>
      <c r="E5180" t="s">
        <v>439</v>
      </c>
      <c r="F5180" t="s">
        <v>2311</v>
      </c>
      <c r="G5180" t="s">
        <v>2319</v>
      </c>
      <c r="H5180" t="s">
        <v>1591</v>
      </c>
      <c r="I5180" t="s">
        <v>1553</v>
      </c>
      <c r="J5180">
        <v>8.5999999999999993E-2</v>
      </c>
    </row>
    <row r="5181" spans="1:10" hidden="1">
      <c r="A5181" t="s">
        <v>570</v>
      </c>
      <c r="B5181">
        <v>1459</v>
      </c>
      <c r="C5181" t="s">
        <v>982</v>
      </c>
      <c r="D5181">
        <v>886</v>
      </c>
      <c r="E5181" t="s">
        <v>439</v>
      </c>
      <c r="F5181" t="s">
        <v>2320</v>
      </c>
      <c r="G5181" t="s">
        <v>2321</v>
      </c>
      <c r="H5181" t="s">
        <v>1359</v>
      </c>
      <c r="I5181" t="s">
        <v>1553</v>
      </c>
      <c r="J5181">
        <v>0.74729999999999996</v>
      </c>
    </row>
    <row r="5182" spans="1:10" hidden="1">
      <c r="A5182" t="s">
        <v>570</v>
      </c>
      <c r="B5182">
        <v>1459</v>
      </c>
      <c r="C5182" t="s">
        <v>982</v>
      </c>
      <c r="D5182">
        <v>886</v>
      </c>
      <c r="E5182" t="s">
        <v>439</v>
      </c>
      <c r="F5182" t="s">
        <v>2320</v>
      </c>
      <c r="G5182" t="s">
        <v>2338</v>
      </c>
      <c r="H5182" t="s">
        <v>1312</v>
      </c>
      <c r="I5182" t="s">
        <v>1553</v>
      </c>
      <c r="J5182">
        <v>2.69E-2</v>
      </c>
    </row>
    <row r="5183" spans="1:10" hidden="1">
      <c r="A5183" t="s">
        <v>570</v>
      </c>
      <c r="B5183">
        <v>1459</v>
      </c>
      <c r="C5183" t="s">
        <v>982</v>
      </c>
      <c r="D5183">
        <v>886</v>
      </c>
      <c r="E5183" t="s">
        <v>439</v>
      </c>
      <c r="F5183" t="s">
        <v>2320</v>
      </c>
      <c r="G5183" t="s">
        <v>2341</v>
      </c>
      <c r="H5183" t="s">
        <v>1248</v>
      </c>
      <c r="I5183" t="s">
        <v>1553</v>
      </c>
      <c r="J5183">
        <v>3.2300000000000002E-2</v>
      </c>
    </row>
    <row r="5184" spans="1:10" hidden="1">
      <c r="A5184" t="s">
        <v>570</v>
      </c>
      <c r="B5184">
        <v>1459</v>
      </c>
      <c r="C5184" t="s">
        <v>982</v>
      </c>
      <c r="D5184">
        <v>886</v>
      </c>
      <c r="E5184" t="s">
        <v>439</v>
      </c>
      <c r="F5184" t="s">
        <v>2320</v>
      </c>
      <c r="G5184" t="s">
        <v>2298</v>
      </c>
      <c r="H5184" t="s">
        <v>1308</v>
      </c>
      <c r="I5184" t="s">
        <v>1553</v>
      </c>
      <c r="J5184">
        <v>0.2903</v>
      </c>
    </row>
    <row r="5185" spans="1:10" hidden="1">
      <c r="A5185" t="s">
        <v>570</v>
      </c>
      <c r="B5185">
        <v>1459</v>
      </c>
      <c r="C5185" t="s">
        <v>982</v>
      </c>
      <c r="D5185">
        <v>886</v>
      </c>
      <c r="E5185" t="s">
        <v>439</v>
      </c>
      <c r="F5185" t="s">
        <v>2322</v>
      </c>
      <c r="G5185" t="s">
        <v>2330</v>
      </c>
      <c r="H5185" t="s">
        <v>1553</v>
      </c>
      <c r="I5185" t="s">
        <v>1553</v>
      </c>
      <c r="J5185">
        <v>1</v>
      </c>
    </row>
    <row r="5186" spans="1:10" hidden="1">
      <c r="A5186" t="s">
        <v>570</v>
      </c>
      <c r="B5186">
        <v>1459</v>
      </c>
      <c r="C5186" t="s">
        <v>982</v>
      </c>
      <c r="D5186">
        <v>886</v>
      </c>
      <c r="E5186" t="s">
        <v>439</v>
      </c>
      <c r="F5186" t="s">
        <v>2332</v>
      </c>
      <c r="G5186" t="s">
        <v>2333</v>
      </c>
      <c r="H5186" t="s">
        <v>1258</v>
      </c>
      <c r="I5186" t="s">
        <v>1553</v>
      </c>
      <c r="J5186">
        <v>0.57530000000000003</v>
      </c>
    </row>
    <row r="5187" spans="1:10" hidden="1">
      <c r="A5187" t="s">
        <v>570</v>
      </c>
      <c r="B5187">
        <v>1459</v>
      </c>
      <c r="C5187" t="s">
        <v>982</v>
      </c>
      <c r="D5187">
        <v>886</v>
      </c>
      <c r="E5187" t="s">
        <v>439</v>
      </c>
      <c r="F5187" t="s">
        <v>2332</v>
      </c>
      <c r="G5187" t="s">
        <v>2334</v>
      </c>
      <c r="H5187" t="s">
        <v>1491</v>
      </c>
      <c r="I5187" t="s">
        <v>1553</v>
      </c>
      <c r="J5187">
        <v>0.42470000000000002</v>
      </c>
    </row>
    <row r="5188" spans="1:10" hidden="1">
      <c r="A5188" t="s">
        <v>570</v>
      </c>
      <c r="B5188">
        <v>1460</v>
      </c>
      <c r="C5188" t="s">
        <v>984</v>
      </c>
      <c r="D5188">
        <v>968</v>
      </c>
      <c r="E5188" t="s">
        <v>458</v>
      </c>
      <c r="F5188" t="s">
        <v>1243</v>
      </c>
      <c r="G5188" t="s">
        <v>1243</v>
      </c>
      <c r="H5188" t="s">
        <v>2461</v>
      </c>
      <c r="I5188" t="s">
        <v>2461</v>
      </c>
      <c r="J5188">
        <v>1</v>
      </c>
    </row>
    <row r="5189" spans="1:10" hidden="1">
      <c r="A5189" t="s">
        <v>570</v>
      </c>
      <c r="B5189">
        <v>1460</v>
      </c>
      <c r="C5189" t="s">
        <v>984</v>
      </c>
      <c r="D5189">
        <v>968</v>
      </c>
      <c r="E5189" t="s">
        <v>458</v>
      </c>
      <c r="F5189" t="s">
        <v>2311</v>
      </c>
      <c r="G5189" t="s">
        <v>2312</v>
      </c>
      <c r="H5189" t="s">
        <v>1560</v>
      </c>
      <c r="I5189" t="s">
        <v>2461</v>
      </c>
      <c r="J5189">
        <v>0.19109999999999999</v>
      </c>
    </row>
    <row r="5190" spans="1:10" hidden="1">
      <c r="A5190" t="s">
        <v>570</v>
      </c>
      <c r="B5190">
        <v>1460</v>
      </c>
      <c r="C5190" t="s">
        <v>984</v>
      </c>
      <c r="D5190">
        <v>968</v>
      </c>
      <c r="E5190" t="s">
        <v>458</v>
      </c>
      <c r="F5190" t="s">
        <v>2311</v>
      </c>
      <c r="G5190" t="s">
        <v>2313</v>
      </c>
      <c r="H5190" t="s">
        <v>1287</v>
      </c>
      <c r="I5190" t="s">
        <v>2461</v>
      </c>
      <c r="J5190">
        <v>0.25309999999999999</v>
      </c>
    </row>
    <row r="5191" spans="1:10" hidden="1">
      <c r="A5191" t="s">
        <v>570</v>
      </c>
      <c r="B5191">
        <v>1460</v>
      </c>
      <c r="C5191" t="s">
        <v>984</v>
      </c>
      <c r="D5191">
        <v>968</v>
      </c>
      <c r="E5191" t="s">
        <v>458</v>
      </c>
      <c r="F5191" t="s">
        <v>2311</v>
      </c>
      <c r="G5191" t="s">
        <v>2318</v>
      </c>
      <c r="H5191" t="s">
        <v>1585</v>
      </c>
      <c r="I5191" t="s">
        <v>2461</v>
      </c>
      <c r="J5191">
        <v>0.21340000000000001</v>
      </c>
    </row>
    <row r="5192" spans="1:10" hidden="1">
      <c r="A5192" t="s">
        <v>570</v>
      </c>
      <c r="B5192">
        <v>1460</v>
      </c>
      <c r="C5192" t="s">
        <v>984</v>
      </c>
      <c r="D5192">
        <v>968</v>
      </c>
      <c r="E5192" t="s">
        <v>458</v>
      </c>
      <c r="F5192" t="s">
        <v>2311</v>
      </c>
      <c r="G5192" t="s">
        <v>2319</v>
      </c>
      <c r="H5192" t="s">
        <v>1485</v>
      </c>
      <c r="I5192" t="s">
        <v>2461</v>
      </c>
      <c r="J5192">
        <v>0.34239999999999998</v>
      </c>
    </row>
    <row r="5193" spans="1:10" hidden="1">
      <c r="A5193" t="s">
        <v>570</v>
      </c>
      <c r="B5193">
        <v>1460</v>
      </c>
      <c r="C5193" t="s">
        <v>984</v>
      </c>
      <c r="D5193">
        <v>968</v>
      </c>
      <c r="E5193" t="s">
        <v>458</v>
      </c>
      <c r="F5193" t="s">
        <v>2320</v>
      </c>
      <c r="G5193" t="s">
        <v>2321</v>
      </c>
      <c r="H5193" t="s">
        <v>1377</v>
      </c>
      <c r="I5193" t="s">
        <v>2461</v>
      </c>
      <c r="J5193">
        <v>0.1067</v>
      </c>
    </row>
    <row r="5194" spans="1:10" hidden="1">
      <c r="A5194" t="s">
        <v>570</v>
      </c>
      <c r="B5194">
        <v>1460</v>
      </c>
      <c r="C5194" t="s">
        <v>984</v>
      </c>
      <c r="D5194">
        <v>968</v>
      </c>
      <c r="E5194" t="s">
        <v>458</v>
      </c>
      <c r="F5194" t="s">
        <v>2320</v>
      </c>
      <c r="G5194" t="s">
        <v>2339</v>
      </c>
      <c r="H5194" t="s">
        <v>1401</v>
      </c>
      <c r="I5194" t="s">
        <v>2461</v>
      </c>
      <c r="J5194">
        <v>2.7300000000000001E-2</v>
      </c>
    </row>
    <row r="5195" spans="1:10" hidden="1">
      <c r="A5195" t="s">
        <v>570</v>
      </c>
      <c r="B5195">
        <v>1460</v>
      </c>
      <c r="C5195" t="s">
        <v>984</v>
      </c>
      <c r="D5195">
        <v>968</v>
      </c>
      <c r="E5195" t="s">
        <v>458</v>
      </c>
      <c r="F5195" t="s">
        <v>2320</v>
      </c>
      <c r="G5195" t="s">
        <v>2340</v>
      </c>
      <c r="H5195" t="s">
        <v>1312</v>
      </c>
      <c r="I5195" t="s">
        <v>2461</v>
      </c>
      <c r="J5195">
        <v>1.24E-2</v>
      </c>
    </row>
    <row r="5196" spans="1:10" hidden="1">
      <c r="A5196" t="s">
        <v>570</v>
      </c>
      <c r="B5196">
        <v>1460</v>
      </c>
      <c r="C5196" t="s">
        <v>984</v>
      </c>
      <c r="D5196">
        <v>968</v>
      </c>
      <c r="E5196" t="s">
        <v>458</v>
      </c>
      <c r="F5196" t="s">
        <v>2320</v>
      </c>
      <c r="G5196" t="s">
        <v>2298</v>
      </c>
      <c r="H5196" t="s">
        <v>1348</v>
      </c>
      <c r="I5196" t="s">
        <v>2461</v>
      </c>
      <c r="J5196">
        <v>0.1439</v>
      </c>
    </row>
    <row r="5197" spans="1:10" hidden="1">
      <c r="A5197" t="s">
        <v>570</v>
      </c>
      <c r="B5197">
        <v>1460</v>
      </c>
      <c r="C5197" t="s">
        <v>984</v>
      </c>
      <c r="D5197">
        <v>968</v>
      </c>
      <c r="E5197" t="s">
        <v>458</v>
      </c>
      <c r="F5197" t="s">
        <v>2322</v>
      </c>
      <c r="G5197" t="s">
        <v>2323</v>
      </c>
      <c r="H5197" t="s">
        <v>2329</v>
      </c>
      <c r="I5197" t="s">
        <v>2461</v>
      </c>
      <c r="J5197">
        <v>7.4000000000000003E-3</v>
      </c>
    </row>
    <row r="5198" spans="1:10" hidden="1">
      <c r="A5198" t="s">
        <v>570</v>
      </c>
      <c r="B5198">
        <v>1460</v>
      </c>
      <c r="C5198" t="s">
        <v>984</v>
      </c>
      <c r="D5198">
        <v>968</v>
      </c>
      <c r="E5198" t="s">
        <v>458</v>
      </c>
      <c r="F5198" t="s">
        <v>2322</v>
      </c>
      <c r="G5198" t="s">
        <v>2325</v>
      </c>
      <c r="H5198" t="s">
        <v>1250</v>
      </c>
      <c r="I5198" t="s">
        <v>2461</v>
      </c>
      <c r="J5198">
        <v>2.4799999999999999E-2</v>
      </c>
    </row>
    <row r="5199" spans="1:10" hidden="1">
      <c r="A5199" t="s">
        <v>570</v>
      </c>
      <c r="B5199">
        <v>1460</v>
      </c>
      <c r="C5199" t="s">
        <v>984</v>
      </c>
      <c r="D5199">
        <v>968</v>
      </c>
      <c r="E5199" t="s">
        <v>458</v>
      </c>
      <c r="F5199" t="s">
        <v>2322</v>
      </c>
      <c r="G5199" t="s">
        <v>2326</v>
      </c>
      <c r="H5199" t="s">
        <v>2335</v>
      </c>
      <c r="I5199" t="s">
        <v>2461</v>
      </c>
      <c r="J5199">
        <v>9.9000000000000008E-3</v>
      </c>
    </row>
    <row r="5200" spans="1:10" hidden="1">
      <c r="A5200" t="s">
        <v>570</v>
      </c>
      <c r="B5200">
        <v>1460</v>
      </c>
      <c r="C5200" t="s">
        <v>984</v>
      </c>
      <c r="D5200">
        <v>968</v>
      </c>
      <c r="E5200" t="s">
        <v>458</v>
      </c>
      <c r="F5200" t="s">
        <v>2322</v>
      </c>
      <c r="G5200" t="s">
        <v>2327</v>
      </c>
      <c r="H5200" t="s">
        <v>1460</v>
      </c>
      <c r="I5200" t="s">
        <v>2461</v>
      </c>
      <c r="J5200">
        <v>4.9599999999999998E-2</v>
      </c>
    </row>
    <row r="5201" spans="1:10" hidden="1">
      <c r="A5201" t="s">
        <v>570</v>
      </c>
      <c r="B5201">
        <v>1460</v>
      </c>
      <c r="C5201" t="s">
        <v>984</v>
      </c>
      <c r="D5201">
        <v>968</v>
      </c>
      <c r="E5201" t="s">
        <v>458</v>
      </c>
      <c r="F5201" t="s">
        <v>2322</v>
      </c>
      <c r="G5201" t="s">
        <v>2328</v>
      </c>
      <c r="H5201" t="s">
        <v>1250</v>
      </c>
      <c r="I5201" t="s">
        <v>2461</v>
      </c>
      <c r="J5201">
        <v>2.4799999999999999E-2</v>
      </c>
    </row>
    <row r="5202" spans="1:10" hidden="1">
      <c r="A5202" t="s">
        <v>570</v>
      </c>
      <c r="B5202">
        <v>1460</v>
      </c>
      <c r="C5202" t="s">
        <v>984</v>
      </c>
      <c r="D5202">
        <v>968</v>
      </c>
      <c r="E5202" t="s">
        <v>458</v>
      </c>
      <c r="F5202" t="s">
        <v>2322</v>
      </c>
      <c r="G5202" t="s">
        <v>2330</v>
      </c>
      <c r="H5202" t="s">
        <v>2444</v>
      </c>
      <c r="I5202" t="s">
        <v>2461</v>
      </c>
      <c r="J5202">
        <v>0.88339999999999996</v>
      </c>
    </row>
    <row r="5203" spans="1:10" hidden="1">
      <c r="A5203" t="s">
        <v>570</v>
      </c>
      <c r="B5203">
        <v>1460</v>
      </c>
      <c r="C5203" t="s">
        <v>984</v>
      </c>
      <c r="D5203">
        <v>968</v>
      </c>
      <c r="E5203" t="s">
        <v>458</v>
      </c>
      <c r="F5203" t="s">
        <v>2332</v>
      </c>
      <c r="G5203" t="s">
        <v>2333</v>
      </c>
      <c r="H5203" t="s">
        <v>1570</v>
      </c>
      <c r="I5203" t="s">
        <v>2461</v>
      </c>
      <c r="J5203">
        <v>0.4864</v>
      </c>
    </row>
    <row r="5204" spans="1:10" hidden="1">
      <c r="A5204" t="s">
        <v>570</v>
      </c>
      <c r="B5204">
        <v>1460</v>
      </c>
      <c r="C5204" t="s">
        <v>984</v>
      </c>
      <c r="D5204">
        <v>968</v>
      </c>
      <c r="E5204" t="s">
        <v>458</v>
      </c>
      <c r="F5204" t="s">
        <v>2332</v>
      </c>
      <c r="G5204" t="s">
        <v>2334</v>
      </c>
      <c r="H5204" t="s">
        <v>2363</v>
      </c>
      <c r="I5204" t="s">
        <v>2461</v>
      </c>
      <c r="J5204">
        <v>0.51359999999999995</v>
      </c>
    </row>
    <row r="5205" spans="1:10" hidden="1">
      <c r="A5205" t="s">
        <v>570</v>
      </c>
      <c r="B5205">
        <v>1460</v>
      </c>
      <c r="C5205" t="s">
        <v>984</v>
      </c>
      <c r="D5205">
        <v>964</v>
      </c>
      <c r="E5205" t="s">
        <v>305</v>
      </c>
      <c r="F5205" t="s">
        <v>1243</v>
      </c>
      <c r="G5205" t="s">
        <v>1243</v>
      </c>
      <c r="H5205" t="s">
        <v>1563</v>
      </c>
      <c r="I5205" t="s">
        <v>1563</v>
      </c>
      <c r="J5205">
        <v>1</v>
      </c>
    </row>
    <row r="5206" spans="1:10" hidden="1">
      <c r="A5206" t="s">
        <v>570</v>
      </c>
      <c r="B5206">
        <v>1460</v>
      </c>
      <c r="C5206" t="s">
        <v>984</v>
      </c>
      <c r="D5206">
        <v>964</v>
      </c>
      <c r="E5206" t="s">
        <v>305</v>
      </c>
      <c r="F5206" t="s">
        <v>2311</v>
      </c>
      <c r="G5206" t="s">
        <v>2343</v>
      </c>
      <c r="H5206" t="s">
        <v>1529</v>
      </c>
      <c r="I5206" t="s">
        <v>1563</v>
      </c>
      <c r="J5206">
        <v>0.22770000000000001</v>
      </c>
    </row>
    <row r="5207" spans="1:10" hidden="1">
      <c r="A5207" t="s">
        <v>570</v>
      </c>
      <c r="B5207">
        <v>1460</v>
      </c>
      <c r="C5207" t="s">
        <v>984</v>
      </c>
      <c r="D5207">
        <v>964</v>
      </c>
      <c r="E5207" t="s">
        <v>305</v>
      </c>
      <c r="F5207" t="s">
        <v>2311</v>
      </c>
      <c r="G5207" t="s">
        <v>1250</v>
      </c>
      <c r="H5207" t="s">
        <v>1673</v>
      </c>
      <c r="I5207" t="s">
        <v>1563</v>
      </c>
      <c r="J5207">
        <v>0.26369999999999999</v>
      </c>
    </row>
    <row r="5208" spans="1:10" hidden="1">
      <c r="A5208" t="s">
        <v>570</v>
      </c>
      <c r="B5208">
        <v>1460</v>
      </c>
      <c r="C5208" t="s">
        <v>984</v>
      </c>
      <c r="D5208">
        <v>964</v>
      </c>
      <c r="E5208" t="s">
        <v>305</v>
      </c>
      <c r="F5208" t="s">
        <v>2311</v>
      </c>
      <c r="G5208" t="s">
        <v>1401</v>
      </c>
      <c r="H5208" t="s">
        <v>2377</v>
      </c>
      <c r="I5208" t="s">
        <v>1563</v>
      </c>
      <c r="J5208">
        <v>0.26219999999999999</v>
      </c>
    </row>
    <row r="5209" spans="1:10" hidden="1">
      <c r="A5209" t="s">
        <v>570</v>
      </c>
      <c r="B5209">
        <v>1460</v>
      </c>
      <c r="C5209" t="s">
        <v>984</v>
      </c>
      <c r="D5209">
        <v>964</v>
      </c>
      <c r="E5209" t="s">
        <v>305</v>
      </c>
      <c r="F5209" t="s">
        <v>2311</v>
      </c>
      <c r="G5209" t="s">
        <v>1357</v>
      </c>
      <c r="H5209" t="s">
        <v>1495</v>
      </c>
      <c r="I5209" t="s">
        <v>1563</v>
      </c>
      <c r="J5209">
        <v>0.24640000000000001</v>
      </c>
    </row>
    <row r="5210" spans="1:10" hidden="1">
      <c r="A5210" t="s">
        <v>570</v>
      </c>
      <c r="B5210">
        <v>1460</v>
      </c>
      <c r="C5210" t="s">
        <v>984</v>
      </c>
      <c r="D5210">
        <v>964</v>
      </c>
      <c r="E5210" t="s">
        <v>305</v>
      </c>
      <c r="F5210" t="s">
        <v>2320</v>
      </c>
      <c r="G5210" t="s">
        <v>2321</v>
      </c>
      <c r="H5210" t="s">
        <v>1288</v>
      </c>
      <c r="I5210" t="s">
        <v>1563</v>
      </c>
      <c r="J5210">
        <v>9.3700000000000006E-2</v>
      </c>
    </row>
    <row r="5211" spans="1:10" hidden="1">
      <c r="A5211" t="s">
        <v>570</v>
      </c>
      <c r="B5211">
        <v>1460</v>
      </c>
      <c r="C5211" t="s">
        <v>984</v>
      </c>
      <c r="D5211">
        <v>964</v>
      </c>
      <c r="E5211" t="s">
        <v>305</v>
      </c>
      <c r="F5211" t="s">
        <v>2320</v>
      </c>
      <c r="G5211" t="s">
        <v>2338</v>
      </c>
      <c r="H5211" t="s">
        <v>1248</v>
      </c>
      <c r="I5211" t="s">
        <v>1563</v>
      </c>
      <c r="J5211">
        <v>8.6E-3</v>
      </c>
    </row>
    <row r="5212" spans="1:10" hidden="1">
      <c r="A5212" t="s">
        <v>570</v>
      </c>
      <c r="B5212">
        <v>1460</v>
      </c>
      <c r="C5212" t="s">
        <v>984</v>
      </c>
      <c r="D5212">
        <v>964</v>
      </c>
      <c r="E5212" t="s">
        <v>305</v>
      </c>
      <c r="F5212" t="s">
        <v>2320</v>
      </c>
      <c r="G5212" t="s">
        <v>2339</v>
      </c>
      <c r="H5212" t="s">
        <v>1252</v>
      </c>
      <c r="I5212" t="s">
        <v>1563</v>
      </c>
      <c r="J5212">
        <v>1.2999999999999999E-2</v>
      </c>
    </row>
    <row r="5213" spans="1:10" hidden="1">
      <c r="A5213" t="s">
        <v>570</v>
      </c>
      <c r="B5213">
        <v>1460</v>
      </c>
      <c r="C5213" t="s">
        <v>984</v>
      </c>
      <c r="D5213">
        <v>964</v>
      </c>
      <c r="E5213" t="s">
        <v>305</v>
      </c>
      <c r="F5213" t="s">
        <v>2320</v>
      </c>
      <c r="G5213" t="s">
        <v>2340</v>
      </c>
      <c r="H5213" t="s">
        <v>1248</v>
      </c>
      <c r="I5213" t="s">
        <v>1563</v>
      </c>
      <c r="J5213">
        <v>8.6E-3</v>
      </c>
    </row>
    <row r="5214" spans="1:10" hidden="1">
      <c r="A5214" t="s">
        <v>570</v>
      </c>
      <c r="B5214">
        <v>1460</v>
      </c>
      <c r="C5214" t="s">
        <v>984</v>
      </c>
      <c r="D5214">
        <v>964</v>
      </c>
      <c r="E5214" t="s">
        <v>305</v>
      </c>
      <c r="F5214" t="s">
        <v>2320</v>
      </c>
      <c r="G5214" t="s">
        <v>2298</v>
      </c>
      <c r="H5214" t="s">
        <v>1562</v>
      </c>
      <c r="I5214" t="s">
        <v>1563</v>
      </c>
      <c r="J5214">
        <v>0.1527</v>
      </c>
    </row>
    <row r="5215" spans="1:10" hidden="1">
      <c r="A5215" t="s">
        <v>570</v>
      </c>
      <c r="B5215">
        <v>1460</v>
      </c>
      <c r="C5215" t="s">
        <v>984</v>
      </c>
      <c r="D5215">
        <v>964</v>
      </c>
      <c r="E5215" t="s">
        <v>305</v>
      </c>
      <c r="F5215" t="s">
        <v>2322</v>
      </c>
      <c r="G5215" t="s">
        <v>2323</v>
      </c>
      <c r="H5215" t="s">
        <v>1352</v>
      </c>
      <c r="I5215" t="s">
        <v>1563</v>
      </c>
      <c r="J5215">
        <v>1.01E-2</v>
      </c>
    </row>
    <row r="5216" spans="1:10" hidden="1">
      <c r="A5216" t="s">
        <v>570</v>
      </c>
      <c r="B5216">
        <v>1460</v>
      </c>
      <c r="C5216" t="s">
        <v>984</v>
      </c>
      <c r="D5216">
        <v>964</v>
      </c>
      <c r="E5216" t="s">
        <v>305</v>
      </c>
      <c r="F5216" t="s">
        <v>2322</v>
      </c>
      <c r="G5216" t="s">
        <v>2325</v>
      </c>
      <c r="H5216" t="s">
        <v>1252</v>
      </c>
      <c r="I5216" t="s">
        <v>1563</v>
      </c>
      <c r="J5216">
        <v>1.2999999999999999E-2</v>
      </c>
    </row>
    <row r="5217" spans="1:10" hidden="1">
      <c r="A5217" t="s">
        <v>570</v>
      </c>
      <c r="B5217">
        <v>1460</v>
      </c>
      <c r="C5217" t="s">
        <v>984</v>
      </c>
      <c r="D5217">
        <v>964</v>
      </c>
      <c r="E5217" t="s">
        <v>305</v>
      </c>
      <c r="F5217" t="s">
        <v>2322</v>
      </c>
      <c r="G5217" t="s">
        <v>2326</v>
      </c>
      <c r="H5217" t="s">
        <v>1250</v>
      </c>
      <c r="I5217" t="s">
        <v>1563</v>
      </c>
      <c r="J5217">
        <v>1.44E-2</v>
      </c>
    </row>
    <row r="5218" spans="1:10" hidden="1">
      <c r="A5218" t="s">
        <v>570</v>
      </c>
      <c r="B5218">
        <v>1460</v>
      </c>
      <c r="C5218" t="s">
        <v>984</v>
      </c>
      <c r="D5218">
        <v>964</v>
      </c>
      <c r="E5218" t="s">
        <v>305</v>
      </c>
      <c r="F5218" t="s">
        <v>2322</v>
      </c>
      <c r="G5218" t="s">
        <v>2327</v>
      </c>
      <c r="H5218" t="s">
        <v>1249</v>
      </c>
      <c r="I5218" t="s">
        <v>1563</v>
      </c>
      <c r="J5218">
        <v>3.5999999999999997E-2</v>
      </c>
    </row>
    <row r="5219" spans="1:10" hidden="1">
      <c r="A5219" t="s">
        <v>570</v>
      </c>
      <c r="B5219">
        <v>1460</v>
      </c>
      <c r="C5219" t="s">
        <v>984</v>
      </c>
      <c r="D5219">
        <v>964</v>
      </c>
      <c r="E5219" t="s">
        <v>305</v>
      </c>
      <c r="F5219" t="s">
        <v>2322</v>
      </c>
      <c r="G5219" t="s">
        <v>2352</v>
      </c>
      <c r="H5219" t="s">
        <v>2329</v>
      </c>
      <c r="I5219" t="s">
        <v>1563</v>
      </c>
      <c r="J5219">
        <v>4.3E-3</v>
      </c>
    </row>
    <row r="5220" spans="1:10" hidden="1">
      <c r="A5220" t="s">
        <v>570</v>
      </c>
      <c r="B5220">
        <v>1460</v>
      </c>
      <c r="C5220" t="s">
        <v>984</v>
      </c>
      <c r="D5220">
        <v>964</v>
      </c>
      <c r="E5220" t="s">
        <v>305</v>
      </c>
      <c r="F5220" t="s">
        <v>2322</v>
      </c>
      <c r="G5220" t="s">
        <v>2328</v>
      </c>
      <c r="H5220" t="s">
        <v>1248</v>
      </c>
      <c r="I5220" t="s">
        <v>1563</v>
      </c>
      <c r="J5220">
        <v>8.6E-3</v>
      </c>
    </row>
    <row r="5221" spans="1:10" hidden="1">
      <c r="A5221" t="s">
        <v>570</v>
      </c>
      <c r="B5221">
        <v>1460</v>
      </c>
      <c r="C5221" t="s">
        <v>984</v>
      </c>
      <c r="D5221">
        <v>964</v>
      </c>
      <c r="E5221" t="s">
        <v>305</v>
      </c>
      <c r="F5221" t="s">
        <v>2322</v>
      </c>
      <c r="G5221" t="s">
        <v>2330</v>
      </c>
      <c r="H5221" t="s">
        <v>2503</v>
      </c>
      <c r="I5221" t="s">
        <v>1563</v>
      </c>
      <c r="J5221">
        <v>0.91349999999999998</v>
      </c>
    </row>
    <row r="5222" spans="1:10" hidden="1">
      <c r="A5222" t="s">
        <v>570</v>
      </c>
      <c r="B5222">
        <v>1460</v>
      </c>
      <c r="C5222" t="s">
        <v>984</v>
      </c>
      <c r="D5222">
        <v>964</v>
      </c>
      <c r="E5222" t="s">
        <v>305</v>
      </c>
      <c r="F5222" t="s">
        <v>2332</v>
      </c>
      <c r="G5222" t="s">
        <v>2333</v>
      </c>
      <c r="H5222" t="s">
        <v>2440</v>
      </c>
      <c r="I5222" t="s">
        <v>1563</v>
      </c>
      <c r="J5222">
        <v>0.47689999999999999</v>
      </c>
    </row>
    <row r="5223" spans="1:10" hidden="1">
      <c r="A5223" t="s">
        <v>570</v>
      </c>
      <c r="B5223">
        <v>1460</v>
      </c>
      <c r="C5223" t="s">
        <v>984</v>
      </c>
      <c r="D5223">
        <v>964</v>
      </c>
      <c r="E5223" t="s">
        <v>305</v>
      </c>
      <c r="F5223" t="s">
        <v>2332</v>
      </c>
      <c r="G5223" t="s">
        <v>2334</v>
      </c>
      <c r="H5223" t="s">
        <v>1311</v>
      </c>
      <c r="I5223" t="s">
        <v>1563</v>
      </c>
      <c r="J5223">
        <v>0.52310000000000001</v>
      </c>
    </row>
    <row r="5224" spans="1:10" hidden="1">
      <c r="A5224" t="s">
        <v>570</v>
      </c>
      <c r="B5224">
        <v>1460</v>
      </c>
      <c r="C5224" t="s">
        <v>984</v>
      </c>
      <c r="D5224">
        <v>967</v>
      </c>
      <c r="E5224" t="s">
        <v>306</v>
      </c>
      <c r="F5224" t="s">
        <v>1243</v>
      </c>
      <c r="G5224" t="s">
        <v>1243</v>
      </c>
      <c r="H5224" t="s">
        <v>1564</v>
      </c>
      <c r="I5224" t="s">
        <v>1564</v>
      </c>
      <c r="J5224">
        <v>1</v>
      </c>
    </row>
    <row r="5225" spans="1:10" hidden="1">
      <c r="A5225" t="s">
        <v>570</v>
      </c>
      <c r="B5225">
        <v>1460</v>
      </c>
      <c r="C5225" t="s">
        <v>984</v>
      </c>
      <c r="D5225">
        <v>967</v>
      </c>
      <c r="E5225" t="s">
        <v>306</v>
      </c>
      <c r="F5225" t="s">
        <v>2311</v>
      </c>
      <c r="G5225" t="s">
        <v>2312</v>
      </c>
      <c r="H5225" t="s">
        <v>1336</v>
      </c>
      <c r="I5225" t="s">
        <v>1564</v>
      </c>
      <c r="J5225">
        <v>0.19689999999999999</v>
      </c>
    </row>
    <row r="5226" spans="1:10" hidden="1">
      <c r="A5226" t="s">
        <v>570</v>
      </c>
      <c r="B5226">
        <v>1460</v>
      </c>
      <c r="C5226" t="s">
        <v>984</v>
      </c>
      <c r="D5226">
        <v>967</v>
      </c>
      <c r="E5226" t="s">
        <v>306</v>
      </c>
      <c r="F5226" t="s">
        <v>2311</v>
      </c>
      <c r="G5226" t="s">
        <v>2313</v>
      </c>
      <c r="H5226" t="s">
        <v>1521</v>
      </c>
      <c r="I5226" t="s">
        <v>1564</v>
      </c>
      <c r="J5226">
        <v>0.1762</v>
      </c>
    </row>
    <row r="5227" spans="1:10" hidden="1">
      <c r="A5227" t="s">
        <v>570</v>
      </c>
      <c r="B5227">
        <v>1460</v>
      </c>
      <c r="C5227" t="s">
        <v>984</v>
      </c>
      <c r="D5227">
        <v>967</v>
      </c>
      <c r="E5227" t="s">
        <v>306</v>
      </c>
      <c r="F5227" t="s">
        <v>2311</v>
      </c>
      <c r="G5227" t="s">
        <v>2314</v>
      </c>
      <c r="H5227" t="s">
        <v>1244</v>
      </c>
      <c r="I5227" t="s">
        <v>1564</v>
      </c>
      <c r="J5227">
        <v>0.18129999999999999</v>
      </c>
    </row>
    <row r="5228" spans="1:10" hidden="1">
      <c r="A5228" t="s">
        <v>570</v>
      </c>
      <c r="B5228">
        <v>1460</v>
      </c>
      <c r="C5228" t="s">
        <v>984</v>
      </c>
      <c r="D5228">
        <v>967</v>
      </c>
      <c r="E5228" t="s">
        <v>306</v>
      </c>
      <c r="F5228" t="s">
        <v>2311</v>
      </c>
      <c r="G5228" t="s">
        <v>2315</v>
      </c>
      <c r="H5228" t="s">
        <v>1541</v>
      </c>
      <c r="I5228" t="s">
        <v>1564</v>
      </c>
      <c r="J5228">
        <v>0.1399</v>
      </c>
    </row>
    <row r="5229" spans="1:10" hidden="1">
      <c r="A5229" t="s">
        <v>570</v>
      </c>
      <c r="B5229">
        <v>1460</v>
      </c>
      <c r="C5229" t="s">
        <v>984</v>
      </c>
      <c r="D5229">
        <v>967</v>
      </c>
      <c r="E5229" t="s">
        <v>306</v>
      </c>
      <c r="F5229" t="s">
        <v>2311</v>
      </c>
      <c r="G5229" t="s">
        <v>2316</v>
      </c>
      <c r="H5229" t="s">
        <v>1261</v>
      </c>
      <c r="I5229" t="s">
        <v>1564</v>
      </c>
      <c r="J5229">
        <v>0.114</v>
      </c>
    </row>
    <row r="5230" spans="1:10" hidden="1">
      <c r="A5230" t="s">
        <v>570</v>
      </c>
      <c r="B5230">
        <v>1460</v>
      </c>
      <c r="C5230" t="s">
        <v>984</v>
      </c>
      <c r="D5230">
        <v>967</v>
      </c>
      <c r="E5230" t="s">
        <v>306</v>
      </c>
      <c r="F5230" t="s">
        <v>2311</v>
      </c>
      <c r="G5230" t="s">
        <v>2318</v>
      </c>
      <c r="H5230" t="s">
        <v>1273</v>
      </c>
      <c r="I5230" t="s">
        <v>1564</v>
      </c>
      <c r="J5230">
        <v>0.19170000000000001</v>
      </c>
    </row>
    <row r="5231" spans="1:10" hidden="1">
      <c r="A5231" t="s">
        <v>570</v>
      </c>
      <c r="B5231">
        <v>1460</v>
      </c>
      <c r="C5231" t="s">
        <v>984</v>
      </c>
      <c r="D5231">
        <v>967</v>
      </c>
      <c r="E5231" t="s">
        <v>306</v>
      </c>
      <c r="F5231" t="s">
        <v>2320</v>
      </c>
      <c r="G5231" t="s">
        <v>2321</v>
      </c>
      <c r="H5231" t="s">
        <v>1257</v>
      </c>
      <c r="I5231" t="s">
        <v>1564</v>
      </c>
      <c r="J5231">
        <v>6.7400000000000002E-2</v>
      </c>
    </row>
    <row r="5232" spans="1:10" hidden="1">
      <c r="A5232" t="s">
        <v>570</v>
      </c>
      <c r="B5232">
        <v>1460</v>
      </c>
      <c r="C5232" t="s">
        <v>984</v>
      </c>
      <c r="D5232">
        <v>967</v>
      </c>
      <c r="E5232" t="s">
        <v>306</v>
      </c>
      <c r="F5232" t="s">
        <v>2320</v>
      </c>
      <c r="G5232" t="s">
        <v>2338</v>
      </c>
      <c r="H5232" t="s">
        <v>1248</v>
      </c>
      <c r="I5232" t="s">
        <v>1564</v>
      </c>
      <c r="J5232">
        <v>3.1099999999999999E-2</v>
      </c>
    </row>
    <row r="5233" spans="1:10" hidden="1">
      <c r="A5233" t="s">
        <v>570</v>
      </c>
      <c r="B5233">
        <v>1460</v>
      </c>
      <c r="C5233" t="s">
        <v>984</v>
      </c>
      <c r="D5233">
        <v>967</v>
      </c>
      <c r="E5233" t="s">
        <v>306</v>
      </c>
      <c r="F5233" t="s">
        <v>2320</v>
      </c>
      <c r="G5233" t="s">
        <v>2298</v>
      </c>
      <c r="H5233" t="s">
        <v>1324</v>
      </c>
      <c r="I5233" t="s">
        <v>1564</v>
      </c>
      <c r="J5233">
        <v>0.2021</v>
      </c>
    </row>
    <row r="5234" spans="1:10" hidden="1">
      <c r="A5234" t="s">
        <v>570</v>
      </c>
      <c r="B5234">
        <v>1460</v>
      </c>
      <c r="C5234" t="s">
        <v>984</v>
      </c>
      <c r="D5234">
        <v>967</v>
      </c>
      <c r="E5234" t="s">
        <v>306</v>
      </c>
      <c r="F5234" t="s">
        <v>2322</v>
      </c>
      <c r="G5234" t="s">
        <v>2323</v>
      </c>
      <c r="H5234" t="s">
        <v>2324</v>
      </c>
      <c r="I5234" t="s">
        <v>1564</v>
      </c>
      <c r="J5234">
        <v>5.1999999999999998E-3</v>
      </c>
    </row>
    <row r="5235" spans="1:10" hidden="1">
      <c r="A5235" t="s">
        <v>570</v>
      </c>
      <c r="B5235">
        <v>1460</v>
      </c>
      <c r="C5235" t="s">
        <v>984</v>
      </c>
      <c r="D5235">
        <v>967</v>
      </c>
      <c r="E5235" t="s">
        <v>306</v>
      </c>
      <c r="F5235" t="s">
        <v>2322</v>
      </c>
      <c r="G5235" t="s">
        <v>2325</v>
      </c>
      <c r="H5235" t="s">
        <v>2335</v>
      </c>
      <c r="I5235" t="s">
        <v>1564</v>
      </c>
      <c r="J5235">
        <v>2.07E-2</v>
      </c>
    </row>
    <row r="5236" spans="1:10" hidden="1">
      <c r="A5236" t="s">
        <v>570</v>
      </c>
      <c r="B5236">
        <v>1460</v>
      </c>
      <c r="C5236" t="s">
        <v>984</v>
      </c>
      <c r="D5236">
        <v>967</v>
      </c>
      <c r="E5236" t="s">
        <v>306</v>
      </c>
      <c r="F5236" t="s">
        <v>2322</v>
      </c>
      <c r="G5236" t="s">
        <v>2326</v>
      </c>
      <c r="H5236" t="s">
        <v>1312</v>
      </c>
      <c r="I5236" t="s">
        <v>1564</v>
      </c>
      <c r="J5236">
        <v>2.5899999999999999E-2</v>
      </c>
    </row>
    <row r="5237" spans="1:10" hidden="1">
      <c r="A5237" t="s">
        <v>570</v>
      </c>
      <c r="B5237">
        <v>1460</v>
      </c>
      <c r="C5237" t="s">
        <v>984</v>
      </c>
      <c r="D5237">
        <v>967</v>
      </c>
      <c r="E5237" t="s">
        <v>306</v>
      </c>
      <c r="F5237" t="s">
        <v>2322</v>
      </c>
      <c r="G5237" t="s">
        <v>2327</v>
      </c>
      <c r="H5237" t="s">
        <v>2335</v>
      </c>
      <c r="I5237" t="s">
        <v>1564</v>
      </c>
      <c r="J5237">
        <v>2.07E-2</v>
      </c>
    </row>
    <row r="5238" spans="1:10" hidden="1">
      <c r="A5238" t="s">
        <v>570</v>
      </c>
      <c r="B5238">
        <v>1460</v>
      </c>
      <c r="C5238" t="s">
        <v>984</v>
      </c>
      <c r="D5238">
        <v>967</v>
      </c>
      <c r="E5238" t="s">
        <v>306</v>
      </c>
      <c r="F5238" t="s">
        <v>2322</v>
      </c>
      <c r="G5238" t="s">
        <v>2328</v>
      </c>
      <c r="H5238" t="s">
        <v>1312</v>
      </c>
      <c r="I5238" t="s">
        <v>1564</v>
      </c>
      <c r="J5238">
        <v>2.5899999999999999E-2</v>
      </c>
    </row>
    <row r="5239" spans="1:10" hidden="1">
      <c r="A5239" t="s">
        <v>570</v>
      </c>
      <c r="B5239">
        <v>1460</v>
      </c>
      <c r="C5239" t="s">
        <v>984</v>
      </c>
      <c r="D5239">
        <v>967</v>
      </c>
      <c r="E5239" t="s">
        <v>306</v>
      </c>
      <c r="F5239" t="s">
        <v>2322</v>
      </c>
      <c r="G5239" t="s">
        <v>2330</v>
      </c>
      <c r="H5239" t="s">
        <v>1608</v>
      </c>
      <c r="I5239" t="s">
        <v>1564</v>
      </c>
      <c r="J5239">
        <v>0.90159999999999996</v>
      </c>
    </row>
    <row r="5240" spans="1:10" hidden="1">
      <c r="A5240" t="s">
        <v>570</v>
      </c>
      <c r="B5240">
        <v>1460</v>
      </c>
      <c r="C5240" t="s">
        <v>984</v>
      </c>
      <c r="D5240">
        <v>967</v>
      </c>
      <c r="E5240" t="s">
        <v>306</v>
      </c>
      <c r="F5240" t="s">
        <v>2332</v>
      </c>
      <c r="G5240" t="s">
        <v>2333</v>
      </c>
      <c r="H5240" t="s">
        <v>1441</v>
      </c>
      <c r="I5240" t="s">
        <v>1564</v>
      </c>
      <c r="J5240">
        <v>0.50780000000000003</v>
      </c>
    </row>
    <row r="5241" spans="1:10" hidden="1">
      <c r="A5241" t="s">
        <v>570</v>
      </c>
      <c r="B5241">
        <v>1460</v>
      </c>
      <c r="C5241" t="s">
        <v>984</v>
      </c>
      <c r="D5241">
        <v>967</v>
      </c>
      <c r="E5241" t="s">
        <v>306</v>
      </c>
      <c r="F5241" t="s">
        <v>2332</v>
      </c>
      <c r="G5241" t="s">
        <v>2334</v>
      </c>
      <c r="H5241" t="s">
        <v>1375</v>
      </c>
      <c r="I5241" t="s">
        <v>1564</v>
      </c>
      <c r="J5241">
        <v>0.49220000000000003</v>
      </c>
    </row>
    <row r="5242" spans="1:10" hidden="1">
      <c r="A5242" t="s">
        <v>570</v>
      </c>
      <c r="B5242">
        <v>1460</v>
      </c>
      <c r="C5242" t="s">
        <v>984</v>
      </c>
      <c r="D5242">
        <v>966</v>
      </c>
      <c r="E5242" t="s">
        <v>489</v>
      </c>
      <c r="F5242" t="s">
        <v>1243</v>
      </c>
      <c r="G5242" t="s">
        <v>1243</v>
      </c>
      <c r="H5242" t="s">
        <v>1565</v>
      </c>
      <c r="I5242" t="s">
        <v>1565</v>
      </c>
      <c r="J5242">
        <v>1</v>
      </c>
    </row>
    <row r="5243" spans="1:10" hidden="1">
      <c r="A5243" t="s">
        <v>570</v>
      </c>
      <c r="B5243">
        <v>1460</v>
      </c>
      <c r="C5243" t="s">
        <v>984</v>
      </c>
      <c r="D5243">
        <v>966</v>
      </c>
      <c r="E5243" t="s">
        <v>489</v>
      </c>
      <c r="F5243" t="s">
        <v>2311</v>
      </c>
      <c r="G5243" t="s">
        <v>2317</v>
      </c>
      <c r="H5243" t="s">
        <v>1356</v>
      </c>
      <c r="I5243" t="s">
        <v>1565</v>
      </c>
      <c r="J5243">
        <v>0.33539999999999998</v>
      </c>
    </row>
    <row r="5244" spans="1:10" hidden="1">
      <c r="A5244" t="s">
        <v>570</v>
      </c>
      <c r="B5244">
        <v>1460</v>
      </c>
      <c r="C5244" t="s">
        <v>984</v>
      </c>
      <c r="D5244">
        <v>966</v>
      </c>
      <c r="E5244" t="s">
        <v>489</v>
      </c>
      <c r="F5244" t="s">
        <v>2311</v>
      </c>
      <c r="G5244" t="s">
        <v>2336</v>
      </c>
      <c r="H5244" t="s">
        <v>1356</v>
      </c>
      <c r="I5244" t="s">
        <v>1565</v>
      </c>
      <c r="J5244">
        <v>0.33539999999999998</v>
      </c>
    </row>
    <row r="5245" spans="1:10" hidden="1">
      <c r="A5245" t="s">
        <v>570</v>
      </c>
      <c r="B5245">
        <v>1460</v>
      </c>
      <c r="C5245" t="s">
        <v>984</v>
      </c>
      <c r="D5245">
        <v>966</v>
      </c>
      <c r="E5245" t="s">
        <v>489</v>
      </c>
      <c r="F5245" t="s">
        <v>2311</v>
      </c>
      <c r="G5245" t="s">
        <v>2337</v>
      </c>
      <c r="H5245" t="s">
        <v>1603</v>
      </c>
      <c r="I5245" t="s">
        <v>1565</v>
      </c>
      <c r="J5245">
        <v>0.3291</v>
      </c>
    </row>
    <row r="5246" spans="1:10" hidden="1">
      <c r="A5246" t="s">
        <v>570</v>
      </c>
      <c r="B5246">
        <v>1460</v>
      </c>
      <c r="C5246" t="s">
        <v>984</v>
      </c>
      <c r="D5246">
        <v>966</v>
      </c>
      <c r="E5246" t="s">
        <v>489</v>
      </c>
      <c r="F5246" t="s">
        <v>2320</v>
      </c>
      <c r="G5246" t="s">
        <v>2321</v>
      </c>
      <c r="H5246" t="s">
        <v>1346</v>
      </c>
      <c r="I5246" t="s">
        <v>1565</v>
      </c>
      <c r="J5246">
        <v>0.109</v>
      </c>
    </row>
    <row r="5247" spans="1:10" hidden="1">
      <c r="A5247" t="s">
        <v>570</v>
      </c>
      <c r="B5247">
        <v>1460</v>
      </c>
      <c r="C5247" t="s">
        <v>984</v>
      </c>
      <c r="D5247">
        <v>966</v>
      </c>
      <c r="E5247" t="s">
        <v>489</v>
      </c>
      <c r="F5247" t="s">
        <v>2320</v>
      </c>
      <c r="G5247" t="s">
        <v>2339</v>
      </c>
      <c r="H5247" t="s">
        <v>1352</v>
      </c>
      <c r="I5247" t="s">
        <v>1565</v>
      </c>
      <c r="J5247">
        <v>1.47E-2</v>
      </c>
    </row>
    <row r="5248" spans="1:10" hidden="1">
      <c r="A5248" t="s">
        <v>570</v>
      </c>
      <c r="B5248">
        <v>1460</v>
      </c>
      <c r="C5248" t="s">
        <v>984</v>
      </c>
      <c r="D5248">
        <v>966</v>
      </c>
      <c r="E5248" t="s">
        <v>489</v>
      </c>
      <c r="F5248" t="s">
        <v>2320</v>
      </c>
      <c r="G5248" t="s">
        <v>2340</v>
      </c>
      <c r="H5248" t="s">
        <v>1352</v>
      </c>
      <c r="I5248" t="s">
        <v>1565</v>
      </c>
      <c r="J5248">
        <v>1.47E-2</v>
      </c>
    </row>
    <row r="5249" spans="1:10" hidden="1">
      <c r="A5249" t="s">
        <v>570</v>
      </c>
      <c r="B5249">
        <v>1460</v>
      </c>
      <c r="C5249" t="s">
        <v>984</v>
      </c>
      <c r="D5249">
        <v>966</v>
      </c>
      <c r="E5249" t="s">
        <v>489</v>
      </c>
      <c r="F5249" t="s">
        <v>2320</v>
      </c>
      <c r="G5249" t="s">
        <v>2298</v>
      </c>
      <c r="H5249" t="s">
        <v>1562</v>
      </c>
      <c r="I5249" t="s">
        <v>1565</v>
      </c>
      <c r="J5249">
        <v>0.22220000000000001</v>
      </c>
    </row>
    <row r="5250" spans="1:10" hidden="1">
      <c r="A5250" t="s">
        <v>570</v>
      </c>
      <c r="B5250">
        <v>1460</v>
      </c>
      <c r="C5250" t="s">
        <v>984</v>
      </c>
      <c r="D5250">
        <v>966</v>
      </c>
      <c r="E5250" t="s">
        <v>489</v>
      </c>
      <c r="F5250" t="s">
        <v>2322</v>
      </c>
      <c r="G5250" t="s">
        <v>2325</v>
      </c>
      <c r="H5250" t="s">
        <v>1252</v>
      </c>
      <c r="I5250" t="s">
        <v>1565</v>
      </c>
      <c r="J5250">
        <v>1.89E-2</v>
      </c>
    </row>
    <row r="5251" spans="1:10" hidden="1">
      <c r="A5251" t="s">
        <v>570</v>
      </c>
      <c r="B5251">
        <v>1460</v>
      </c>
      <c r="C5251" t="s">
        <v>984</v>
      </c>
      <c r="D5251">
        <v>966</v>
      </c>
      <c r="E5251" t="s">
        <v>489</v>
      </c>
      <c r="F5251" t="s">
        <v>2322</v>
      </c>
      <c r="G5251" t="s">
        <v>2326</v>
      </c>
      <c r="H5251" t="s">
        <v>1248</v>
      </c>
      <c r="I5251" t="s">
        <v>1565</v>
      </c>
      <c r="J5251">
        <v>1.26E-2</v>
      </c>
    </row>
    <row r="5252" spans="1:10" hidden="1">
      <c r="A5252" t="s">
        <v>570</v>
      </c>
      <c r="B5252">
        <v>1460</v>
      </c>
      <c r="C5252" t="s">
        <v>984</v>
      </c>
      <c r="D5252">
        <v>966</v>
      </c>
      <c r="E5252" t="s">
        <v>489</v>
      </c>
      <c r="F5252" t="s">
        <v>2322</v>
      </c>
      <c r="G5252" t="s">
        <v>2327</v>
      </c>
      <c r="H5252" t="s">
        <v>1357</v>
      </c>
      <c r="I5252" t="s">
        <v>1565</v>
      </c>
      <c r="J5252">
        <v>2.52E-2</v>
      </c>
    </row>
    <row r="5253" spans="1:10" hidden="1">
      <c r="A5253" t="s">
        <v>570</v>
      </c>
      <c r="B5253">
        <v>1460</v>
      </c>
      <c r="C5253" t="s">
        <v>984</v>
      </c>
      <c r="D5253">
        <v>966</v>
      </c>
      <c r="E5253" t="s">
        <v>489</v>
      </c>
      <c r="F5253" t="s">
        <v>2322</v>
      </c>
      <c r="G5253" t="s">
        <v>2352</v>
      </c>
      <c r="H5253" t="s">
        <v>2324</v>
      </c>
      <c r="I5253" t="s">
        <v>1565</v>
      </c>
      <c r="J5253">
        <v>2.0999999999999999E-3</v>
      </c>
    </row>
    <row r="5254" spans="1:10" hidden="1">
      <c r="A5254" t="s">
        <v>570</v>
      </c>
      <c r="B5254">
        <v>1460</v>
      </c>
      <c r="C5254" t="s">
        <v>984</v>
      </c>
      <c r="D5254">
        <v>966</v>
      </c>
      <c r="E5254" t="s">
        <v>489</v>
      </c>
      <c r="F5254" t="s">
        <v>2322</v>
      </c>
      <c r="G5254" t="s">
        <v>2328</v>
      </c>
      <c r="H5254" t="s">
        <v>1352</v>
      </c>
      <c r="I5254" t="s">
        <v>1565</v>
      </c>
      <c r="J5254">
        <v>1.47E-2</v>
      </c>
    </row>
    <row r="5255" spans="1:10" hidden="1">
      <c r="A5255" t="s">
        <v>570</v>
      </c>
      <c r="B5255">
        <v>1460</v>
      </c>
      <c r="C5255" t="s">
        <v>984</v>
      </c>
      <c r="D5255">
        <v>966</v>
      </c>
      <c r="E5255" t="s">
        <v>489</v>
      </c>
      <c r="F5255" t="s">
        <v>2322</v>
      </c>
      <c r="G5255" t="s">
        <v>2330</v>
      </c>
      <c r="H5255" t="s">
        <v>2504</v>
      </c>
      <c r="I5255" t="s">
        <v>1565</v>
      </c>
      <c r="J5255">
        <v>0.92659999999999998</v>
      </c>
    </row>
    <row r="5256" spans="1:10" hidden="1">
      <c r="A5256" t="s">
        <v>570</v>
      </c>
      <c r="B5256">
        <v>1460</v>
      </c>
      <c r="C5256" t="s">
        <v>984</v>
      </c>
      <c r="D5256">
        <v>966</v>
      </c>
      <c r="E5256" t="s">
        <v>489</v>
      </c>
      <c r="F5256" t="s">
        <v>2332</v>
      </c>
      <c r="G5256" t="s">
        <v>2333</v>
      </c>
      <c r="H5256" t="s">
        <v>1514</v>
      </c>
      <c r="I5256" t="s">
        <v>1565</v>
      </c>
      <c r="J5256">
        <v>0.47799999999999998</v>
      </c>
    </row>
    <row r="5257" spans="1:10" hidden="1">
      <c r="A5257" t="s">
        <v>570</v>
      </c>
      <c r="B5257">
        <v>1460</v>
      </c>
      <c r="C5257" t="s">
        <v>984</v>
      </c>
      <c r="D5257">
        <v>966</v>
      </c>
      <c r="E5257" t="s">
        <v>489</v>
      </c>
      <c r="F5257" t="s">
        <v>2332</v>
      </c>
      <c r="G5257" t="s">
        <v>2334</v>
      </c>
      <c r="H5257" t="s">
        <v>1454</v>
      </c>
      <c r="I5257" t="s">
        <v>1565</v>
      </c>
      <c r="J5257">
        <v>0.52200000000000002</v>
      </c>
    </row>
    <row r="5258" spans="1:10" hidden="1">
      <c r="A5258" t="s">
        <v>570</v>
      </c>
      <c r="B5258">
        <v>1460</v>
      </c>
      <c r="C5258" t="s">
        <v>984</v>
      </c>
      <c r="D5258">
        <v>13</v>
      </c>
      <c r="E5258" t="s">
        <v>369</v>
      </c>
      <c r="F5258" t="s">
        <v>1243</v>
      </c>
      <c r="G5258" t="s">
        <v>1243</v>
      </c>
      <c r="H5258" t="s">
        <v>1424</v>
      </c>
      <c r="I5258" t="s">
        <v>1424</v>
      </c>
      <c r="J5258">
        <v>1</v>
      </c>
    </row>
    <row r="5259" spans="1:10" hidden="1">
      <c r="A5259" t="s">
        <v>570</v>
      </c>
      <c r="B5259">
        <v>1460</v>
      </c>
      <c r="C5259" t="s">
        <v>984</v>
      </c>
      <c r="D5259">
        <v>13</v>
      </c>
      <c r="E5259" t="s">
        <v>369</v>
      </c>
      <c r="F5259" t="s">
        <v>2311</v>
      </c>
      <c r="G5259" t="s">
        <v>2312</v>
      </c>
      <c r="H5259" t="s">
        <v>1411</v>
      </c>
      <c r="I5259" t="s">
        <v>1424</v>
      </c>
      <c r="J5259">
        <v>0.15640000000000001</v>
      </c>
    </row>
    <row r="5260" spans="1:10" hidden="1">
      <c r="A5260" t="s">
        <v>570</v>
      </c>
      <c r="B5260">
        <v>1460</v>
      </c>
      <c r="C5260" t="s">
        <v>984</v>
      </c>
      <c r="D5260">
        <v>13</v>
      </c>
      <c r="E5260" t="s">
        <v>369</v>
      </c>
      <c r="F5260" t="s">
        <v>2311</v>
      </c>
      <c r="G5260" t="s">
        <v>2313</v>
      </c>
      <c r="H5260" t="s">
        <v>1251</v>
      </c>
      <c r="I5260" t="s">
        <v>1424</v>
      </c>
      <c r="J5260">
        <v>0.1706</v>
      </c>
    </row>
    <row r="5261" spans="1:10" hidden="1">
      <c r="A5261" t="s">
        <v>570</v>
      </c>
      <c r="B5261">
        <v>1460</v>
      </c>
      <c r="C5261" t="s">
        <v>984</v>
      </c>
      <c r="D5261">
        <v>13</v>
      </c>
      <c r="E5261" t="s">
        <v>369</v>
      </c>
      <c r="F5261" t="s">
        <v>2311</v>
      </c>
      <c r="G5261" t="s">
        <v>2314</v>
      </c>
      <c r="H5261" t="s">
        <v>1244</v>
      </c>
      <c r="I5261" t="s">
        <v>1424</v>
      </c>
      <c r="J5261">
        <v>0.16589999999999999</v>
      </c>
    </row>
    <row r="5262" spans="1:10" hidden="1">
      <c r="A5262" t="s">
        <v>570</v>
      </c>
      <c r="B5262">
        <v>1460</v>
      </c>
      <c r="C5262" t="s">
        <v>984</v>
      </c>
      <c r="D5262">
        <v>13</v>
      </c>
      <c r="E5262" t="s">
        <v>369</v>
      </c>
      <c r="F5262" t="s">
        <v>2311</v>
      </c>
      <c r="G5262" t="s">
        <v>2315</v>
      </c>
      <c r="H5262" t="s">
        <v>1399</v>
      </c>
      <c r="I5262" t="s">
        <v>1424</v>
      </c>
      <c r="J5262">
        <v>0.1469</v>
      </c>
    </row>
    <row r="5263" spans="1:10" hidden="1">
      <c r="A5263" t="s">
        <v>570</v>
      </c>
      <c r="B5263">
        <v>1460</v>
      </c>
      <c r="C5263" t="s">
        <v>984</v>
      </c>
      <c r="D5263">
        <v>13</v>
      </c>
      <c r="E5263" t="s">
        <v>369</v>
      </c>
      <c r="F5263" t="s">
        <v>2311</v>
      </c>
      <c r="G5263" t="s">
        <v>2316</v>
      </c>
      <c r="H5263" t="s">
        <v>1324</v>
      </c>
      <c r="I5263" t="s">
        <v>1424</v>
      </c>
      <c r="J5263">
        <v>0.18479999999999999</v>
      </c>
    </row>
    <row r="5264" spans="1:10" hidden="1">
      <c r="A5264" t="s">
        <v>570</v>
      </c>
      <c r="B5264">
        <v>1460</v>
      </c>
      <c r="C5264" t="s">
        <v>984</v>
      </c>
      <c r="D5264">
        <v>13</v>
      </c>
      <c r="E5264" t="s">
        <v>369</v>
      </c>
      <c r="F5264" t="s">
        <v>2311</v>
      </c>
      <c r="G5264" t="s">
        <v>2318</v>
      </c>
      <c r="H5264" t="s">
        <v>1273</v>
      </c>
      <c r="I5264" t="s">
        <v>1424</v>
      </c>
      <c r="J5264">
        <v>0.1754</v>
      </c>
    </row>
    <row r="5265" spans="1:10" hidden="1">
      <c r="A5265" t="s">
        <v>570</v>
      </c>
      <c r="B5265">
        <v>1460</v>
      </c>
      <c r="C5265" t="s">
        <v>984</v>
      </c>
      <c r="D5265">
        <v>13</v>
      </c>
      <c r="E5265" t="s">
        <v>369</v>
      </c>
      <c r="F5265" t="s">
        <v>2320</v>
      </c>
      <c r="G5265" t="s">
        <v>2321</v>
      </c>
      <c r="H5265" t="s">
        <v>1304</v>
      </c>
      <c r="I5265" t="s">
        <v>1424</v>
      </c>
      <c r="J5265">
        <v>0.14219999999999999</v>
      </c>
    </row>
    <row r="5266" spans="1:10" hidden="1">
      <c r="A5266" t="s">
        <v>570</v>
      </c>
      <c r="B5266">
        <v>1460</v>
      </c>
      <c r="C5266" t="s">
        <v>984</v>
      </c>
      <c r="D5266">
        <v>13</v>
      </c>
      <c r="E5266" t="s">
        <v>369</v>
      </c>
      <c r="F5266" t="s">
        <v>2320</v>
      </c>
      <c r="G5266" t="s">
        <v>2298</v>
      </c>
      <c r="H5266" t="s">
        <v>1620</v>
      </c>
      <c r="I5266" t="s">
        <v>1424</v>
      </c>
      <c r="J5266">
        <v>0.218</v>
      </c>
    </row>
    <row r="5267" spans="1:10" hidden="1">
      <c r="A5267" t="s">
        <v>570</v>
      </c>
      <c r="B5267">
        <v>1460</v>
      </c>
      <c r="C5267" t="s">
        <v>984</v>
      </c>
      <c r="D5267">
        <v>13</v>
      </c>
      <c r="E5267" t="s">
        <v>369</v>
      </c>
      <c r="F5267" t="s">
        <v>2322</v>
      </c>
      <c r="G5267" t="s">
        <v>2323</v>
      </c>
      <c r="H5267" t="s">
        <v>2324</v>
      </c>
      <c r="I5267" t="s">
        <v>1424</v>
      </c>
      <c r="J5267">
        <v>4.7000000000000002E-3</v>
      </c>
    </row>
    <row r="5268" spans="1:10" hidden="1">
      <c r="A5268" t="s">
        <v>570</v>
      </c>
      <c r="B5268">
        <v>1460</v>
      </c>
      <c r="C5268" t="s">
        <v>984</v>
      </c>
      <c r="D5268">
        <v>13</v>
      </c>
      <c r="E5268" t="s">
        <v>369</v>
      </c>
      <c r="F5268" t="s">
        <v>2322</v>
      </c>
      <c r="G5268" t="s">
        <v>2325</v>
      </c>
      <c r="H5268" t="s">
        <v>2335</v>
      </c>
      <c r="I5268" t="s">
        <v>1424</v>
      </c>
      <c r="J5268">
        <v>1.9E-2</v>
      </c>
    </row>
    <row r="5269" spans="1:10" hidden="1">
      <c r="A5269" t="s">
        <v>570</v>
      </c>
      <c r="B5269">
        <v>1460</v>
      </c>
      <c r="C5269" t="s">
        <v>984</v>
      </c>
      <c r="D5269">
        <v>13</v>
      </c>
      <c r="E5269" t="s">
        <v>369</v>
      </c>
      <c r="F5269" t="s">
        <v>2322</v>
      </c>
      <c r="G5269" t="s">
        <v>2326</v>
      </c>
      <c r="H5269" t="s">
        <v>2329</v>
      </c>
      <c r="I5269" t="s">
        <v>1424</v>
      </c>
      <c r="J5269">
        <v>1.4200000000000001E-2</v>
      </c>
    </row>
    <row r="5270" spans="1:10" hidden="1">
      <c r="A5270" t="s">
        <v>570</v>
      </c>
      <c r="B5270">
        <v>1460</v>
      </c>
      <c r="C5270" t="s">
        <v>984</v>
      </c>
      <c r="D5270">
        <v>13</v>
      </c>
      <c r="E5270" t="s">
        <v>369</v>
      </c>
      <c r="F5270" t="s">
        <v>2322</v>
      </c>
      <c r="G5270" t="s">
        <v>2327</v>
      </c>
      <c r="H5270" t="s">
        <v>1357</v>
      </c>
      <c r="I5270" t="s">
        <v>1424</v>
      </c>
      <c r="J5270">
        <v>5.6899999999999999E-2</v>
      </c>
    </row>
    <row r="5271" spans="1:10" hidden="1">
      <c r="A5271" t="s">
        <v>570</v>
      </c>
      <c r="B5271">
        <v>1460</v>
      </c>
      <c r="C5271" t="s">
        <v>984</v>
      </c>
      <c r="D5271">
        <v>13</v>
      </c>
      <c r="E5271" t="s">
        <v>369</v>
      </c>
      <c r="F5271" t="s">
        <v>2322</v>
      </c>
      <c r="G5271" t="s">
        <v>2328</v>
      </c>
      <c r="H5271" t="s">
        <v>2329</v>
      </c>
      <c r="I5271" t="s">
        <v>1424</v>
      </c>
      <c r="J5271">
        <v>1.4200000000000001E-2</v>
      </c>
    </row>
    <row r="5272" spans="1:10" hidden="1">
      <c r="A5272" t="s">
        <v>570</v>
      </c>
      <c r="B5272">
        <v>1460</v>
      </c>
      <c r="C5272" t="s">
        <v>984</v>
      </c>
      <c r="D5272">
        <v>13</v>
      </c>
      <c r="E5272" t="s">
        <v>369</v>
      </c>
      <c r="F5272" t="s">
        <v>2322</v>
      </c>
      <c r="G5272" t="s">
        <v>2330</v>
      </c>
      <c r="H5272" t="s">
        <v>2410</v>
      </c>
      <c r="I5272" t="s">
        <v>1424</v>
      </c>
      <c r="J5272">
        <v>0.89100000000000001</v>
      </c>
    </row>
    <row r="5273" spans="1:10" hidden="1">
      <c r="A5273" t="s">
        <v>570</v>
      </c>
      <c r="B5273">
        <v>1460</v>
      </c>
      <c r="C5273" t="s">
        <v>984</v>
      </c>
      <c r="D5273">
        <v>13</v>
      </c>
      <c r="E5273" t="s">
        <v>369</v>
      </c>
      <c r="F5273" t="s">
        <v>2332</v>
      </c>
      <c r="G5273" t="s">
        <v>2333</v>
      </c>
      <c r="H5273" t="s">
        <v>1364</v>
      </c>
      <c r="I5273" t="s">
        <v>1424</v>
      </c>
      <c r="J5273">
        <v>0.47870000000000001</v>
      </c>
    </row>
    <row r="5274" spans="1:10" hidden="1">
      <c r="A5274" t="s">
        <v>570</v>
      </c>
      <c r="B5274">
        <v>1460</v>
      </c>
      <c r="C5274" t="s">
        <v>984</v>
      </c>
      <c r="D5274">
        <v>13</v>
      </c>
      <c r="E5274" t="s">
        <v>369</v>
      </c>
      <c r="F5274" t="s">
        <v>2332</v>
      </c>
      <c r="G5274" t="s">
        <v>2334</v>
      </c>
      <c r="H5274" t="s">
        <v>1429</v>
      </c>
      <c r="I5274" t="s">
        <v>1424</v>
      </c>
      <c r="J5274">
        <v>0.52129999999999999</v>
      </c>
    </row>
    <row r="5275" spans="1:10" hidden="1">
      <c r="A5275" t="s">
        <v>570</v>
      </c>
      <c r="B5275">
        <v>1460</v>
      </c>
      <c r="C5275" t="s">
        <v>984</v>
      </c>
      <c r="D5275">
        <v>965</v>
      </c>
      <c r="E5275" t="s">
        <v>74</v>
      </c>
      <c r="F5275" t="s">
        <v>1243</v>
      </c>
      <c r="G5275" t="s">
        <v>1243</v>
      </c>
      <c r="H5275" t="s">
        <v>1566</v>
      </c>
      <c r="I5275" t="s">
        <v>1566</v>
      </c>
      <c r="J5275">
        <v>1</v>
      </c>
    </row>
    <row r="5276" spans="1:10" hidden="1">
      <c r="A5276" t="s">
        <v>570</v>
      </c>
      <c r="B5276">
        <v>1460</v>
      </c>
      <c r="C5276" t="s">
        <v>984</v>
      </c>
      <c r="D5276">
        <v>965</v>
      </c>
      <c r="E5276" t="s">
        <v>74</v>
      </c>
      <c r="F5276" t="s">
        <v>2311</v>
      </c>
      <c r="G5276" t="s">
        <v>2314</v>
      </c>
      <c r="H5276" t="s">
        <v>1361</v>
      </c>
      <c r="I5276" t="s">
        <v>1566</v>
      </c>
      <c r="J5276">
        <v>0.29930000000000001</v>
      </c>
    </row>
    <row r="5277" spans="1:10" hidden="1">
      <c r="A5277" t="s">
        <v>570</v>
      </c>
      <c r="B5277">
        <v>1460</v>
      </c>
      <c r="C5277" t="s">
        <v>984</v>
      </c>
      <c r="D5277">
        <v>965</v>
      </c>
      <c r="E5277" t="s">
        <v>74</v>
      </c>
      <c r="F5277" t="s">
        <v>2311</v>
      </c>
      <c r="G5277" t="s">
        <v>2315</v>
      </c>
      <c r="H5277" t="s">
        <v>1562</v>
      </c>
      <c r="I5277" t="s">
        <v>1566</v>
      </c>
      <c r="J5277">
        <v>0.36049999999999999</v>
      </c>
    </row>
    <row r="5278" spans="1:10" hidden="1">
      <c r="A5278" t="s">
        <v>570</v>
      </c>
      <c r="B5278">
        <v>1460</v>
      </c>
      <c r="C5278" t="s">
        <v>984</v>
      </c>
      <c r="D5278">
        <v>965</v>
      </c>
      <c r="E5278" t="s">
        <v>74</v>
      </c>
      <c r="F5278" t="s">
        <v>2311</v>
      </c>
      <c r="G5278" t="s">
        <v>2316</v>
      </c>
      <c r="H5278" t="s">
        <v>1319</v>
      </c>
      <c r="I5278" t="s">
        <v>1566</v>
      </c>
      <c r="J5278">
        <v>0.34010000000000001</v>
      </c>
    </row>
    <row r="5279" spans="1:10" hidden="1">
      <c r="A5279" t="s">
        <v>570</v>
      </c>
      <c r="B5279">
        <v>1460</v>
      </c>
      <c r="C5279" t="s">
        <v>984</v>
      </c>
      <c r="D5279">
        <v>965</v>
      </c>
      <c r="E5279" t="s">
        <v>74</v>
      </c>
      <c r="F5279" t="s">
        <v>2320</v>
      </c>
      <c r="G5279" t="s">
        <v>2321</v>
      </c>
      <c r="H5279" t="s">
        <v>1304</v>
      </c>
      <c r="I5279" t="s">
        <v>1566</v>
      </c>
      <c r="J5279">
        <v>0.10199999999999999</v>
      </c>
    </row>
    <row r="5280" spans="1:10" hidden="1">
      <c r="A5280" t="s">
        <v>570</v>
      </c>
      <c r="B5280">
        <v>1460</v>
      </c>
      <c r="C5280" t="s">
        <v>984</v>
      </c>
      <c r="D5280">
        <v>965</v>
      </c>
      <c r="E5280" t="s">
        <v>74</v>
      </c>
      <c r="F5280" t="s">
        <v>2320</v>
      </c>
      <c r="G5280" t="s">
        <v>2339</v>
      </c>
      <c r="H5280" t="s">
        <v>1335</v>
      </c>
      <c r="I5280" t="s">
        <v>1566</v>
      </c>
      <c r="J5280">
        <v>2.7199999999999998E-2</v>
      </c>
    </row>
    <row r="5281" spans="1:10" hidden="1">
      <c r="A5281" t="s">
        <v>570</v>
      </c>
      <c r="B5281">
        <v>1460</v>
      </c>
      <c r="C5281" t="s">
        <v>984</v>
      </c>
      <c r="D5281">
        <v>965</v>
      </c>
      <c r="E5281" t="s">
        <v>74</v>
      </c>
      <c r="F5281" t="s">
        <v>2320</v>
      </c>
      <c r="G5281" t="s">
        <v>2298</v>
      </c>
      <c r="H5281" t="s">
        <v>1355</v>
      </c>
      <c r="I5281" t="s">
        <v>1566</v>
      </c>
      <c r="J5281">
        <v>0.23469999999999999</v>
      </c>
    </row>
    <row r="5282" spans="1:10" hidden="1">
      <c r="A5282" t="s">
        <v>570</v>
      </c>
      <c r="B5282">
        <v>1460</v>
      </c>
      <c r="C5282" t="s">
        <v>984</v>
      </c>
      <c r="D5282">
        <v>965</v>
      </c>
      <c r="E5282" t="s">
        <v>74</v>
      </c>
      <c r="F5282" t="s">
        <v>2322</v>
      </c>
      <c r="G5282" t="s">
        <v>2325</v>
      </c>
      <c r="H5282" t="s">
        <v>2335</v>
      </c>
      <c r="I5282" t="s">
        <v>1566</v>
      </c>
      <c r="J5282">
        <v>1.3599999999999999E-2</v>
      </c>
    </row>
    <row r="5283" spans="1:10" hidden="1">
      <c r="A5283" t="s">
        <v>570</v>
      </c>
      <c r="B5283">
        <v>1460</v>
      </c>
      <c r="C5283" t="s">
        <v>984</v>
      </c>
      <c r="D5283">
        <v>965</v>
      </c>
      <c r="E5283" t="s">
        <v>74</v>
      </c>
      <c r="F5283" t="s">
        <v>2322</v>
      </c>
      <c r="G5283" t="s">
        <v>2326</v>
      </c>
      <c r="H5283" t="s">
        <v>2344</v>
      </c>
      <c r="I5283" t="s">
        <v>1566</v>
      </c>
      <c r="J5283">
        <v>6.7999999999999996E-3</v>
      </c>
    </row>
    <row r="5284" spans="1:10" hidden="1">
      <c r="A5284" t="s">
        <v>570</v>
      </c>
      <c r="B5284">
        <v>1460</v>
      </c>
      <c r="C5284" t="s">
        <v>984</v>
      </c>
      <c r="D5284">
        <v>965</v>
      </c>
      <c r="E5284" t="s">
        <v>74</v>
      </c>
      <c r="F5284" t="s">
        <v>2322</v>
      </c>
      <c r="G5284" t="s">
        <v>2327</v>
      </c>
      <c r="H5284" t="s">
        <v>1460</v>
      </c>
      <c r="I5284" t="s">
        <v>1566</v>
      </c>
      <c r="J5284">
        <v>6.8000000000000005E-2</v>
      </c>
    </row>
    <row r="5285" spans="1:10" hidden="1">
      <c r="A5285" t="s">
        <v>570</v>
      </c>
      <c r="B5285">
        <v>1460</v>
      </c>
      <c r="C5285" t="s">
        <v>984</v>
      </c>
      <c r="D5285">
        <v>965</v>
      </c>
      <c r="E5285" t="s">
        <v>74</v>
      </c>
      <c r="F5285" t="s">
        <v>2322</v>
      </c>
      <c r="G5285" t="s">
        <v>2328</v>
      </c>
      <c r="H5285" t="s">
        <v>1252</v>
      </c>
      <c r="I5285" t="s">
        <v>1566</v>
      </c>
      <c r="J5285">
        <v>3.0599999999999999E-2</v>
      </c>
    </row>
    <row r="5286" spans="1:10" hidden="1">
      <c r="A5286" t="s">
        <v>570</v>
      </c>
      <c r="B5286">
        <v>1460</v>
      </c>
      <c r="C5286" t="s">
        <v>984</v>
      </c>
      <c r="D5286">
        <v>965</v>
      </c>
      <c r="E5286" t="s">
        <v>74</v>
      </c>
      <c r="F5286" t="s">
        <v>2322</v>
      </c>
      <c r="G5286" t="s">
        <v>2330</v>
      </c>
      <c r="H5286" t="s">
        <v>1528</v>
      </c>
      <c r="I5286" t="s">
        <v>1566</v>
      </c>
      <c r="J5286">
        <v>0.88100000000000001</v>
      </c>
    </row>
    <row r="5287" spans="1:10" hidden="1">
      <c r="A5287" t="s">
        <v>570</v>
      </c>
      <c r="B5287">
        <v>1460</v>
      </c>
      <c r="C5287" t="s">
        <v>984</v>
      </c>
      <c r="D5287">
        <v>965</v>
      </c>
      <c r="E5287" t="s">
        <v>74</v>
      </c>
      <c r="F5287" t="s">
        <v>2332</v>
      </c>
      <c r="G5287" t="s">
        <v>2333</v>
      </c>
      <c r="H5287" t="s">
        <v>1529</v>
      </c>
      <c r="I5287" t="s">
        <v>1566</v>
      </c>
      <c r="J5287">
        <v>0.53739999999999999</v>
      </c>
    </row>
    <row r="5288" spans="1:10" hidden="1">
      <c r="A5288" t="s">
        <v>570</v>
      </c>
      <c r="B5288">
        <v>1460</v>
      </c>
      <c r="C5288" t="s">
        <v>984</v>
      </c>
      <c r="D5288">
        <v>965</v>
      </c>
      <c r="E5288" t="s">
        <v>74</v>
      </c>
      <c r="F5288" t="s">
        <v>2332</v>
      </c>
      <c r="G5288" t="s">
        <v>2334</v>
      </c>
      <c r="H5288" t="s">
        <v>1299</v>
      </c>
      <c r="I5288" t="s">
        <v>1566</v>
      </c>
      <c r="J5288">
        <v>0.46260000000000001</v>
      </c>
    </row>
    <row r="5289" spans="1:10" hidden="1">
      <c r="A5289" t="s">
        <v>570</v>
      </c>
      <c r="B5289">
        <v>1615</v>
      </c>
      <c r="C5289" t="s">
        <v>988</v>
      </c>
      <c r="D5289">
        <v>676</v>
      </c>
      <c r="E5289" t="s">
        <v>327</v>
      </c>
      <c r="F5289" t="s">
        <v>1243</v>
      </c>
      <c r="G5289" t="s">
        <v>1243</v>
      </c>
      <c r="H5289" t="s">
        <v>1567</v>
      </c>
      <c r="I5289" t="s">
        <v>1567</v>
      </c>
      <c r="J5289">
        <v>1</v>
      </c>
    </row>
    <row r="5290" spans="1:10" hidden="1">
      <c r="A5290" t="s">
        <v>570</v>
      </c>
      <c r="B5290">
        <v>1615</v>
      </c>
      <c r="C5290" t="s">
        <v>988</v>
      </c>
      <c r="D5290">
        <v>676</v>
      </c>
      <c r="E5290" t="s">
        <v>327</v>
      </c>
      <c r="F5290" t="s">
        <v>2311</v>
      </c>
      <c r="G5290" t="s">
        <v>2312</v>
      </c>
      <c r="H5290" t="s">
        <v>1497</v>
      </c>
      <c r="I5290" t="s">
        <v>1567</v>
      </c>
      <c r="J5290">
        <v>0.3357</v>
      </c>
    </row>
    <row r="5291" spans="1:10" hidden="1">
      <c r="A5291" t="s">
        <v>570</v>
      </c>
      <c r="B5291">
        <v>1615</v>
      </c>
      <c r="C5291" t="s">
        <v>988</v>
      </c>
      <c r="D5291">
        <v>676</v>
      </c>
      <c r="E5291" t="s">
        <v>327</v>
      </c>
      <c r="F5291" t="s">
        <v>2311</v>
      </c>
      <c r="G5291" t="s">
        <v>2313</v>
      </c>
      <c r="H5291" t="s">
        <v>1429</v>
      </c>
      <c r="I5291" t="s">
        <v>1567</v>
      </c>
      <c r="J5291">
        <v>0.3846</v>
      </c>
    </row>
    <row r="5292" spans="1:10" hidden="1">
      <c r="A5292" t="s">
        <v>570</v>
      </c>
      <c r="B5292">
        <v>1615</v>
      </c>
      <c r="C5292" t="s">
        <v>988</v>
      </c>
      <c r="D5292">
        <v>676</v>
      </c>
      <c r="E5292" t="s">
        <v>327</v>
      </c>
      <c r="F5292" t="s">
        <v>2311</v>
      </c>
      <c r="G5292" t="s">
        <v>2318</v>
      </c>
      <c r="H5292" t="s">
        <v>1538</v>
      </c>
      <c r="I5292" t="s">
        <v>1567</v>
      </c>
      <c r="J5292">
        <v>0.2797</v>
      </c>
    </row>
    <row r="5293" spans="1:10" hidden="1">
      <c r="A5293" t="s">
        <v>570</v>
      </c>
      <c r="B5293">
        <v>1615</v>
      </c>
      <c r="C5293" t="s">
        <v>988</v>
      </c>
      <c r="D5293">
        <v>676</v>
      </c>
      <c r="E5293" t="s">
        <v>327</v>
      </c>
      <c r="F5293" t="s">
        <v>2320</v>
      </c>
      <c r="G5293" t="s">
        <v>2321</v>
      </c>
      <c r="H5293" t="s">
        <v>1402</v>
      </c>
      <c r="I5293" t="s">
        <v>1567</v>
      </c>
      <c r="J5293">
        <v>0.17480000000000001</v>
      </c>
    </row>
    <row r="5294" spans="1:10" hidden="1">
      <c r="A5294" t="s">
        <v>570</v>
      </c>
      <c r="B5294">
        <v>1615</v>
      </c>
      <c r="C5294" t="s">
        <v>988</v>
      </c>
      <c r="D5294">
        <v>676</v>
      </c>
      <c r="E5294" t="s">
        <v>327</v>
      </c>
      <c r="F5294" t="s">
        <v>2320</v>
      </c>
      <c r="G5294" t="s">
        <v>2340</v>
      </c>
      <c r="H5294" t="s">
        <v>1256</v>
      </c>
      <c r="I5294" t="s">
        <v>1567</v>
      </c>
      <c r="J5294">
        <v>4.9000000000000002E-2</v>
      </c>
    </row>
    <row r="5295" spans="1:10" hidden="1">
      <c r="A5295" t="s">
        <v>570</v>
      </c>
      <c r="B5295">
        <v>1615</v>
      </c>
      <c r="C5295" t="s">
        <v>988</v>
      </c>
      <c r="D5295">
        <v>676</v>
      </c>
      <c r="E5295" t="s">
        <v>327</v>
      </c>
      <c r="F5295" t="s">
        <v>2320</v>
      </c>
      <c r="G5295" t="s">
        <v>2298</v>
      </c>
      <c r="H5295" t="s">
        <v>1296</v>
      </c>
      <c r="I5295" t="s">
        <v>1567</v>
      </c>
      <c r="J5295">
        <v>0.20630000000000001</v>
      </c>
    </row>
    <row r="5296" spans="1:10" hidden="1">
      <c r="A5296" t="s">
        <v>570</v>
      </c>
      <c r="B5296">
        <v>1615</v>
      </c>
      <c r="C5296" t="s">
        <v>988</v>
      </c>
      <c r="D5296">
        <v>676</v>
      </c>
      <c r="E5296" t="s">
        <v>327</v>
      </c>
      <c r="F5296" t="s">
        <v>2322</v>
      </c>
      <c r="G5296" t="s">
        <v>2323</v>
      </c>
      <c r="H5296" t="s">
        <v>2329</v>
      </c>
      <c r="I5296" t="s">
        <v>1567</v>
      </c>
      <c r="J5296">
        <v>1.0500000000000001E-2</v>
      </c>
    </row>
    <row r="5297" spans="1:10" hidden="1">
      <c r="A5297" t="s">
        <v>570</v>
      </c>
      <c r="B5297">
        <v>1615</v>
      </c>
      <c r="C5297" t="s">
        <v>988</v>
      </c>
      <c r="D5297">
        <v>676</v>
      </c>
      <c r="E5297" t="s">
        <v>327</v>
      </c>
      <c r="F5297" t="s">
        <v>2322</v>
      </c>
      <c r="G5297" t="s">
        <v>2325</v>
      </c>
      <c r="H5297" t="s">
        <v>2329</v>
      </c>
      <c r="I5297" t="s">
        <v>1567</v>
      </c>
      <c r="J5297">
        <v>1.0500000000000001E-2</v>
      </c>
    </row>
    <row r="5298" spans="1:10" hidden="1">
      <c r="A5298" t="s">
        <v>570</v>
      </c>
      <c r="B5298">
        <v>1615</v>
      </c>
      <c r="C5298" t="s">
        <v>988</v>
      </c>
      <c r="D5298">
        <v>676</v>
      </c>
      <c r="E5298" t="s">
        <v>327</v>
      </c>
      <c r="F5298" t="s">
        <v>2322</v>
      </c>
      <c r="G5298" t="s">
        <v>2326</v>
      </c>
      <c r="H5298" t="s">
        <v>1335</v>
      </c>
      <c r="I5298" t="s">
        <v>1567</v>
      </c>
      <c r="J5298">
        <v>2.8000000000000001E-2</v>
      </c>
    </row>
    <row r="5299" spans="1:10" hidden="1">
      <c r="A5299" t="s">
        <v>570</v>
      </c>
      <c r="B5299">
        <v>1615</v>
      </c>
      <c r="C5299" t="s">
        <v>988</v>
      </c>
      <c r="D5299">
        <v>676</v>
      </c>
      <c r="E5299" t="s">
        <v>327</v>
      </c>
      <c r="F5299" t="s">
        <v>2322</v>
      </c>
      <c r="G5299" t="s">
        <v>2327</v>
      </c>
      <c r="H5299" t="s">
        <v>1312</v>
      </c>
      <c r="I5299" t="s">
        <v>1567</v>
      </c>
      <c r="J5299">
        <v>1.7500000000000002E-2</v>
      </c>
    </row>
    <row r="5300" spans="1:10" hidden="1">
      <c r="A5300" t="s">
        <v>570</v>
      </c>
      <c r="B5300">
        <v>1615</v>
      </c>
      <c r="C5300" t="s">
        <v>988</v>
      </c>
      <c r="D5300">
        <v>676</v>
      </c>
      <c r="E5300" t="s">
        <v>327</v>
      </c>
      <c r="F5300" t="s">
        <v>2322</v>
      </c>
      <c r="G5300" t="s">
        <v>2328</v>
      </c>
      <c r="H5300" t="s">
        <v>1333</v>
      </c>
      <c r="I5300" t="s">
        <v>1567</v>
      </c>
      <c r="J5300">
        <v>5.9400000000000001E-2</v>
      </c>
    </row>
    <row r="5301" spans="1:10" hidden="1">
      <c r="A5301" t="s">
        <v>570</v>
      </c>
      <c r="B5301">
        <v>1615</v>
      </c>
      <c r="C5301" t="s">
        <v>988</v>
      </c>
      <c r="D5301">
        <v>676</v>
      </c>
      <c r="E5301" t="s">
        <v>327</v>
      </c>
      <c r="F5301" t="s">
        <v>2322</v>
      </c>
      <c r="G5301" t="s">
        <v>2330</v>
      </c>
      <c r="H5301" t="s">
        <v>1438</v>
      </c>
      <c r="I5301" t="s">
        <v>1567</v>
      </c>
      <c r="J5301">
        <v>0.87409999999999999</v>
      </c>
    </row>
    <row r="5302" spans="1:10" hidden="1">
      <c r="A5302" t="s">
        <v>570</v>
      </c>
      <c r="B5302">
        <v>1615</v>
      </c>
      <c r="C5302" t="s">
        <v>988</v>
      </c>
      <c r="D5302">
        <v>676</v>
      </c>
      <c r="E5302" t="s">
        <v>327</v>
      </c>
      <c r="F5302" t="s">
        <v>2332</v>
      </c>
      <c r="G5302" t="s">
        <v>2333</v>
      </c>
      <c r="H5302" t="s">
        <v>1571</v>
      </c>
      <c r="I5302" t="s">
        <v>1567</v>
      </c>
      <c r="J5302">
        <v>0.50349999999999995</v>
      </c>
    </row>
    <row r="5303" spans="1:10" hidden="1">
      <c r="A5303" t="s">
        <v>570</v>
      </c>
      <c r="B5303">
        <v>1615</v>
      </c>
      <c r="C5303" t="s">
        <v>988</v>
      </c>
      <c r="D5303">
        <v>676</v>
      </c>
      <c r="E5303" t="s">
        <v>327</v>
      </c>
      <c r="F5303" t="s">
        <v>2332</v>
      </c>
      <c r="G5303" t="s">
        <v>2334</v>
      </c>
      <c r="H5303" t="s">
        <v>1354</v>
      </c>
      <c r="I5303" t="s">
        <v>1567</v>
      </c>
      <c r="J5303">
        <v>0.4965</v>
      </c>
    </row>
    <row r="5304" spans="1:10" hidden="1">
      <c r="A5304" t="s">
        <v>570</v>
      </c>
      <c r="B5304">
        <v>1615</v>
      </c>
      <c r="C5304" t="s">
        <v>988</v>
      </c>
      <c r="D5304">
        <v>674</v>
      </c>
      <c r="E5304" t="s">
        <v>401</v>
      </c>
      <c r="F5304" t="s">
        <v>1243</v>
      </c>
      <c r="G5304" t="s">
        <v>1243</v>
      </c>
      <c r="H5304" t="s">
        <v>1568</v>
      </c>
      <c r="I5304" t="s">
        <v>1568</v>
      </c>
      <c r="J5304">
        <v>1</v>
      </c>
    </row>
    <row r="5305" spans="1:10" hidden="1">
      <c r="A5305" t="s">
        <v>570</v>
      </c>
      <c r="B5305">
        <v>1615</v>
      </c>
      <c r="C5305" t="s">
        <v>988</v>
      </c>
      <c r="D5305">
        <v>674</v>
      </c>
      <c r="E5305" t="s">
        <v>401</v>
      </c>
      <c r="F5305" t="s">
        <v>2311</v>
      </c>
      <c r="G5305" t="s">
        <v>2314</v>
      </c>
      <c r="H5305" t="s">
        <v>1265</v>
      </c>
      <c r="I5305" t="s">
        <v>1568</v>
      </c>
      <c r="J5305">
        <v>0.30969999999999998</v>
      </c>
    </row>
    <row r="5306" spans="1:10" hidden="1">
      <c r="A5306" t="s">
        <v>570</v>
      </c>
      <c r="B5306">
        <v>1615</v>
      </c>
      <c r="C5306" t="s">
        <v>988</v>
      </c>
      <c r="D5306">
        <v>674</v>
      </c>
      <c r="E5306" t="s">
        <v>401</v>
      </c>
      <c r="F5306" t="s">
        <v>2311</v>
      </c>
      <c r="G5306" t="s">
        <v>2315</v>
      </c>
      <c r="H5306" t="s">
        <v>1441</v>
      </c>
      <c r="I5306" t="s">
        <v>1568</v>
      </c>
      <c r="J5306">
        <v>0.36570000000000003</v>
      </c>
    </row>
    <row r="5307" spans="1:10" hidden="1">
      <c r="A5307" t="s">
        <v>570</v>
      </c>
      <c r="B5307">
        <v>1615</v>
      </c>
      <c r="C5307" t="s">
        <v>988</v>
      </c>
      <c r="D5307">
        <v>674</v>
      </c>
      <c r="E5307" t="s">
        <v>401</v>
      </c>
      <c r="F5307" t="s">
        <v>2311</v>
      </c>
      <c r="G5307" t="s">
        <v>2316</v>
      </c>
      <c r="H5307" t="s">
        <v>1436</v>
      </c>
      <c r="I5307" t="s">
        <v>1568</v>
      </c>
      <c r="J5307">
        <v>0.3246</v>
      </c>
    </row>
    <row r="5308" spans="1:10" hidden="1">
      <c r="A5308" t="s">
        <v>570</v>
      </c>
      <c r="B5308">
        <v>1615</v>
      </c>
      <c r="C5308" t="s">
        <v>988</v>
      </c>
      <c r="D5308">
        <v>674</v>
      </c>
      <c r="E5308" t="s">
        <v>401</v>
      </c>
      <c r="F5308" t="s">
        <v>2320</v>
      </c>
      <c r="G5308" t="s">
        <v>2321</v>
      </c>
      <c r="H5308" t="s">
        <v>1269</v>
      </c>
      <c r="I5308" t="s">
        <v>1568</v>
      </c>
      <c r="J5308">
        <v>0.1978</v>
      </c>
    </row>
    <row r="5309" spans="1:10" hidden="1">
      <c r="A5309" t="s">
        <v>570</v>
      </c>
      <c r="B5309">
        <v>1615</v>
      </c>
      <c r="C5309" t="s">
        <v>988</v>
      </c>
      <c r="D5309">
        <v>674</v>
      </c>
      <c r="E5309" t="s">
        <v>401</v>
      </c>
      <c r="F5309" t="s">
        <v>2320</v>
      </c>
      <c r="G5309" t="s">
        <v>2340</v>
      </c>
      <c r="H5309" t="s">
        <v>1290</v>
      </c>
      <c r="I5309" t="s">
        <v>1568</v>
      </c>
      <c r="J5309">
        <v>8.9599999999999999E-2</v>
      </c>
    </row>
    <row r="5310" spans="1:10" hidden="1">
      <c r="A5310" t="s">
        <v>570</v>
      </c>
      <c r="B5310">
        <v>1615</v>
      </c>
      <c r="C5310" t="s">
        <v>988</v>
      </c>
      <c r="D5310">
        <v>674</v>
      </c>
      <c r="E5310" t="s">
        <v>401</v>
      </c>
      <c r="F5310" t="s">
        <v>2320</v>
      </c>
      <c r="G5310" t="s">
        <v>2298</v>
      </c>
      <c r="H5310" t="s">
        <v>1420</v>
      </c>
      <c r="I5310" t="s">
        <v>1568</v>
      </c>
      <c r="J5310">
        <v>0.27610000000000001</v>
      </c>
    </row>
    <row r="5311" spans="1:10" hidden="1">
      <c r="A5311" t="s">
        <v>570</v>
      </c>
      <c r="B5311">
        <v>1615</v>
      </c>
      <c r="C5311" t="s">
        <v>988</v>
      </c>
      <c r="D5311">
        <v>674</v>
      </c>
      <c r="E5311" t="s">
        <v>401</v>
      </c>
      <c r="F5311" t="s">
        <v>2322</v>
      </c>
      <c r="G5311" t="s">
        <v>2323</v>
      </c>
      <c r="H5311" t="s">
        <v>2324</v>
      </c>
      <c r="I5311" t="s">
        <v>1568</v>
      </c>
      <c r="J5311">
        <v>3.7000000000000002E-3</v>
      </c>
    </row>
    <row r="5312" spans="1:10" hidden="1">
      <c r="A5312" t="s">
        <v>570</v>
      </c>
      <c r="B5312">
        <v>1615</v>
      </c>
      <c r="C5312" t="s">
        <v>988</v>
      </c>
      <c r="D5312">
        <v>674</v>
      </c>
      <c r="E5312" t="s">
        <v>401</v>
      </c>
      <c r="F5312" t="s">
        <v>2322</v>
      </c>
      <c r="G5312" t="s">
        <v>2325</v>
      </c>
      <c r="H5312" t="s">
        <v>2344</v>
      </c>
      <c r="I5312" t="s">
        <v>1568</v>
      </c>
      <c r="J5312">
        <v>7.4999999999999997E-3</v>
      </c>
    </row>
    <row r="5313" spans="1:10" hidden="1">
      <c r="A5313" t="s">
        <v>570</v>
      </c>
      <c r="B5313">
        <v>1615</v>
      </c>
      <c r="C5313" t="s">
        <v>988</v>
      </c>
      <c r="D5313">
        <v>674</v>
      </c>
      <c r="E5313" t="s">
        <v>401</v>
      </c>
      <c r="F5313" t="s">
        <v>2322</v>
      </c>
      <c r="G5313" t="s">
        <v>2326</v>
      </c>
      <c r="H5313" t="s">
        <v>2344</v>
      </c>
      <c r="I5313" t="s">
        <v>1568</v>
      </c>
      <c r="J5313">
        <v>7.4999999999999997E-3</v>
      </c>
    </row>
    <row r="5314" spans="1:10" hidden="1">
      <c r="A5314" t="s">
        <v>570</v>
      </c>
      <c r="B5314">
        <v>1615</v>
      </c>
      <c r="C5314" t="s">
        <v>988</v>
      </c>
      <c r="D5314">
        <v>674</v>
      </c>
      <c r="E5314" t="s">
        <v>401</v>
      </c>
      <c r="F5314" t="s">
        <v>2322</v>
      </c>
      <c r="G5314" t="s">
        <v>2327</v>
      </c>
      <c r="H5314" t="s">
        <v>1352</v>
      </c>
      <c r="I5314" t="s">
        <v>1568</v>
      </c>
      <c r="J5314">
        <v>2.6100000000000002E-2</v>
      </c>
    </row>
    <row r="5315" spans="1:10" hidden="1">
      <c r="A5315" t="s">
        <v>570</v>
      </c>
      <c r="B5315">
        <v>1615</v>
      </c>
      <c r="C5315" t="s">
        <v>988</v>
      </c>
      <c r="D5315">
        <v>674</v>
      </c>
      <c r="E5315" t="s">
        <v>401</v>
      </c>
      <c r="F5315" t="s">
        <v>2322</v>
      </c>
      <c r="G5315" t="s">
        <v>2352</v>
      </c>
      <c r="H5315" t="s">
        <v>2324</v>
      </c>
      <c r="I5315" t="s">
        <v>1568</v>
      </c>
      <c r="J5315">
        <v>3.7000000000000002E-3</v>
      </c>
    </row>
    <row r="5316" spans="1:10" hidden="1">
      <c r="A5316" t="s">
        <v>570</v>
      </c>
      <c r="B5316">
        <v>1615</v>
      </c>
      <c r="C5316" t="s">
        <v>988</v>
      </c>
      <c r="D5316">
        <v>674</v>
      </c>
      <c r="E5316" t="s">
        <v>401</v>
      </c>
      <c r="F5316" t="s">
        <v>2322</v>
      </c>
      <c r="G5316" t="s">
        <v>2328</v>
      </c>
      <c r="H5316" t="s">
        <v>1323</v>
      </c>
      <c r="I5316" t="s">
        <v>1568</v>
      </c>
      <c r="J5316">
        <v>6.7199999999999996E-2</v>
      </c>
    </row>
    <row r="5317" spans="1:10" hidden="1">
      <c r="A5317" t="s">
        <v>570</v>
      </c>
      <c r="B5317">
        <v>1615</v>
      </c>
      <c r="C5317" t="s">
        <v>988</v>
      </c>
      <c r="D5317">
        <v>674</v>
      </c>
      <c r="E5317" t="s">
        <v>401</v>
      </c>
      <c r="F5317" t="s">
        <v>2322</v>
      </c>
      <c r="G5317" t="s">
        <v>2330</v>
      </c>
      <c r="H5317" t="s">
        <v>1370</v>
      </c>
      <c r="I5317" t="s">
        <v>1568</v>
      </c>
      <c r="J5317">
        <v>0.88429999999999997</v>
      </c>
    </row>
    <row r="5318" spans="1:10" hidden="1">
      <c r="A5318" t="s">
        <v>570</v>
      </c>
      <c r="B5318">
        <v>1615</v>
      </c>
      <c r="C5318" t="s">
        <v>988</v>
      </c>
      <c r="D5318">
        <v>674</v>
      </c>
      <c r="E5318" t="s">
        <v>401</v>
      </c>
      <c r="F5318" t="s">
        <v>2332</v>
      </c>
      <c r="G5318" t="s">
        <v>2333</v>
      </c>
      <c r="H5318" t="s">
        <v>1277</v>
      </c>
      <c r="I5318" t="s">
        <v>1568</v>
      </c>
      <c r="J5318">
        <v>0.47010000000000002</v>
      </c>
    </row>
    <row r="5319" spans="1:10" hidden="1">
      <c r="A5319" t="s">
        <v>570</v>
      </c>
      <c r="B5319">
        <v>1615</v>
      </c>
      <c r="C5319" t="s">
        <v>988</v>
      </c>
      <c r="D5319">
        <v>674</v>
      </c>
      <c r="E5319" t="s">
        <v>401</v>
      </c>
      <c r="F5319" t="s">
        <v>2332</v>
      </c>
      <c r="G5319" t="s">
        <v>2334</v>
      </c>
      <c r="H5319" t="s">
        <v>1354</v>
      </c>
      <c r="I5319" t="s">
        <v>1568</v>
      </c>
      <c r="J5319">
        <v>0.52990000000000004</v>
      </c>
    </row>
    <row r="5320" spans="1:10" hidden="1">
      <c r="A5320" t="s">
        <v>570</v>
      </c>
      <c r="B5320">
        <v>1615</v>
      </c>
      <c r="C5320" t="s">
        <v>988</v>
      </c>
      <c r="D5320">
        <v>675</v>
      </c>
      <c r="E5320" t="s">
        <v>427</v>
      </c>
      <c r="F5320" t="s">
        <v>1243</v>
      </c>
      <c r="G5320" t="s">
        <v>1243</v>
      </c>
      <c r="H5320" t="s">
        <v>1569</v>
      </c>
      <c r="I5320" t="s">
        <v>1569</v>
      </c>
      <c r="J5320">
        <v>1</v>
      </c>
    </row>
    <row r="5321" spans="1:10" hidden="1">
      <c r="A5321" t="s">
        <v>570</v>
      </c>
      <c r="B5321">
        <v>1615</v>
      </c>
      <c r="C5321" t="s">
        <v>988</v>
      </c>
      <c r="D5321">
        <v>675</v>
      </c>
      <c r="E5321" t="s">
        <v>427</v>
      </c>
      <c r="F5321" t="s">
        <v>2311</v>
      </c>
      <c r="G5321" t="s">
        <v>2343</v>
      </c>
      <c r="H5321" t="s">
        <v>1455</v>
      </c>
      <c r="I5321" t="s">
        <v>1569</v>
      </c>
      <c r="J5321">
        <v>0.24590000000000001</v>
      </c>
    </row>
    <row r="5322" spans="1:10" hidden="1">
      <c r="A5322" t="s">
        <v>570</v>
      </c>
      <c r="B5322">
        <v>1615</v>
      </c>
      <c r="C5322" t="s">
        <v>988</v>
      </c>
      <c r="D5322">
        <v>675</v>
      </c>
      <c r="E5322" t="s">
        <v>427</v>
      </c>
      <c r="F5322" t="s">
        <v>2311</v>
      </c>
      <c r="G5322" t="s">
        <v>1250</v>
      </c>
      <c r="H5322" t="s">
        <v>1487</v>
      </c>
      <c r="I5322" t="s">
        <v>1569</v>
      </c>
      <c r="J5322">
        <v>0.25140000000000001</v>
      </c>
    </row>
    <row r="5323" spans="1:10" hidden="1">
      <c r="A5323" t="s">
        <v>570</v>
      </c>
      <c r="B5323">
        <v>1615</v>
      </c>
      <c r="C5323" t="s">
        <v>988</v>
      </c>
      <c r="D5323">
        <v>675</v>
      </c>
      <c r="E5323" t="s">
        <v>427</v>
      </c>
      <c r="F5323" t="s">
        <v>2311</v>
      </c>
      <c r="G5323" t="s">
        <v>1401</v>
      </c>
      <c r="H5323" t="s">
        <v>1525</v>
      </c>
      <c r="I5323" t="s">
        <v>1569</v>
      </c>
      <c r="J5323">
        <v>0.28799999999999998</v>
      </c>
    </row>
    <row r="5324" spans="1:10" hidden="1">
      <c r="A5324" t="s">
        <v>570</v>
      </c>
      <c r="B5324">
        <v>1615</v>
      </c>
      <c r="C5324" t="s">
        <v>988</v>
      </c>
      <c r="D5324">
        <v>675</v>
      </c>
      <c r="E5324" t="s">
        <v>427</v>
      </c>
      <c r="F5324" t="s">
        <v>2311</v>
      </c>
      <c r="G5324" t="s">
        <v>1357</v>
      </c>
      <c r="H5324" t="s">
        <v>1529</v>
      </c>
      <c r="I5324" t="s">
        <v>1569</v>
      </c>
      <c r="J5324">
        <v>0.2147</v>
      </c>
    </row>
    <row r="5325" spans="1:10" hidden="1">
      <c r="A5325" t="s">
        <v>570</v>
      </c>
      <c r="B5325">
        <v>1615</v>
      </c>
      <c r="C5325" t="s">
        <v>988</v>
      </c>
      <c r="D5325">
        <v>675</v>
      </c>
      <c r="E5325" t="s">
        <v>427</v>
      </c>
      <c r="F5325" t="s">
        <v>2320</v>
      </c>
      <c r="G5325" t="s">
        <v>2321</v>
      </c>
      <c r="H5325" t="s">
        <v>1254</v>
      </c>
      <c r="I5325" t="s">
        <v>1569</v>
      </c>
      <c r="J5325">
        <v>0.1739</v>
      </c>
    </row>
    <row r="5326" spans="1:10" hidden="1">
      <c r="A5326" t="s">
        <v>570</v>
      </c>
      <c r="B5326">
        <v>1615</v>
      </c>
      <c r="C5326" t="s">
        <v>988</v>
      </c>
      <c r="D5326">
        <v>675</v>
      </c>
      <c r="E5326" t="s">
        <v>427</v>
      </c>
      <c r="F5326" t="s">
        <v>2320</v>
      </c>
      <c r="G5326" t="s">
        <v>2340</v>
      </c>
      <c r="H5326" t="s">
        <v>1411</v>
      </c>
      <c r="I5326" t="s">
        <v>1569</v>
      </c>
      <c r="J5326">
        <v>4.48E-2</v>
      </c>
    </row>
    <row r="5327" spans="1:10" hidden="1">
      <c r="A5327" t="s">
        <v>570</v>
      </c>
      <c r="B5327">
        <v>1615</v>
      </c>
      <c r="C5327" t="s">
        <v>988</v>
      </c>
      <c r="D5327">
        <v>675</v>
      </c>
      <c r="E5327" t="s">
        <v>427</v>
      </c>
      <c r="F5327" t="s">
        <v>2320</v>
      </c>
      <c r="G5327" t="s">
        <v>2298</v>
      </c>
      <c r="H5327" t="s">
        <v>1571</v>
      </c>
      <c r="I5327" t="s">
        <v>1569</v>
      </c>
      <c r="J5327">
        <v>0.19570000000000001</v>
      </c>
    </row>
    <row r="5328" spans="1:10" hidden="1">
      <c r="A5328" t="s">
        <v>570</v>
      </c>
      <c r="B5328">
        <v>1615</v>
      </c>
      <c r="C5328" t="s">
        <v>988</v>
      </c>
      <c r="D5328">
        <v>675</v>
      </c>
      <c r="E5328" t="s">
        <v>427</v>
      </c>
      <c r="F5328" t="s">
        <v>2322</v>
      </c>
      <c r="G5328" t="s">
        <v>2323</v>
      </c>
      <c r="H5328" t="s">
        <v>2335</v>
      </c>
      <c r="I5328" t="s">
        <v>1569</v>
      </c>
      <c r="J5328">
        <v>5.4000000000000003E-3</v>
      </c>
    </row>
    <row r="5329" spans="1:10" hidden="1">
      <c r="A5329" t="s">
        <v>570</v>
      </c>
      <c r="B5329">
        <v>1615</v>
      </c>
      <c r="C5329" t="s">
        <v>988</v>
      </c>
      <c r="D5329">
        <v>675</v>
      </c>
      <c r="E5329" t="s">
        <v>427</v>
      </c>
      <c r="F5329" t="s">
        <v>2322</v>
      </c>
      <c r="G5329" t="s">
        <v>2325</v>
      </c>
      <c r="H5329" t="s">
        <v>1352</v>
      </c>
      <c r="I5329" t="s">
        <v>1569</v>
      </c>
      <c r="J5329">
        <v>9.4999999999999998E-3</v>
      </c>
    </row>
    <row r="5330" spans="1:10" hidden="1">
      <c r="A5330" t="s">
        <v>570</v>
      </c>
      <c r="B5330">
        <v>1615</v>
      </c>
      <c r="C5330" t="s">
        <v>988</v>
      </c>
      <c r="D5330">
        <v>675</v>
      </c>
      <c r="E5330" t="s">
        <v>427</v>
      </c>
      <c r="F5330" t="s">
        <v>2322</v>
      </c>
      <c r="G5330" t="s">
        <v>2326</v>
      </c>
      <c r="H5330" t="s">
        <v>1352</v>
      </c>
      <c r="I5330" t="s">
        <v>1569</v>
      </c>
      <c r="J5330">
        <v>9.4999999999999998E-3</v>
      </c>
    </row>
    <row r="5331" spans="1:10" hidden="1">
      <c r="A5331" t="s">
        <v>570</v>
      </c>
      <c r="B5331">
        <v>1615</v>
      </c>
      <c r="C5331" t="s">
        <v>988</v>
      </c>
      <c r="D5331">
        <v>675</v>
      </c>
      <c r="E5331" t="s">
        <v>427</v>
      </c>
      <c r="F5331" t="s">
        <v>2322</v>
      </c>
      <c r="G5331" t="s">
        <v>2327</v>
      </c>
      <c r="H5331" t="s">
        <v>1257</v>
      </c>
      <c r="I5331" t="s">
        <v>1569</v>
      </c>
      <c r="J5331">
        <v>1.77E-2</v>
      </c>
    </row>
    <row r="5332" spans="1:10" hidden="1">
      <c r="A5332" t="s">
        <v>570</v>
      </c>
      <c r="B5332">
        <v>1615</v>
      </c>
      <c r="C5332" t="s">
        <v>988</v>
      </c>
      <c r="D5332">
        <v>675</v>
      </c>
      <c r="E5332" t="s">
        <v>427</v>
      </c>
      <c r="F5332" t="s">
        <v>2322</v>
      </c>
      <c r="G5332" t="s">
        <v>2352</v>
      </c>
      <c r="H5332" t="s">
        <v>2344</v>
      </c>
      <c r="I5332" t="s">
        <v>1569</v>
      </c>
      <c r="J5332">
        <v>2.7000000000000001E-3</v>
      </c>
    </row>
    <row r="5333" spans="1:10" hidden="1">
      <c r="A5333" t="s">
        <v>570</v>
      </c>
      <c r="B5333">
        <v>1615</v>
      </c>
      <c r="C5333" t="s">
        <v>988</v>
      </c>
      <c r="D5333">
        <v>675</v>
      </c>
      <c r="E5333" t="s">
        <v>427</v>
      </c>
      <c r="F5333" t="s">
        <v>2322</v>
      </c>
      <c r="G5333" t="s">
        <v>2328</v>
      </c>
      <c r="H5333" t="s">
        <v>1549</v>
      </c>
      <c r="I5333" t="s">
        <v>1569</v>
      </c>
      <c r="J5333">
        <v>3.1300000000000001E-2</v>
      </c>
    </row>
    <row r="5334" spans="1:10" hidden="1">
      <c r="A5334" t="s">
        <v>570</v>
      </c>
      <c r="B5334">
        <v>1615</v>
      </c>
      <c r="C5334" t="s">
        <v>988</v>
      </c>
      <c r="D5334">
        <v>675</v>
      </c>
      <c r="E5334" t="s">
        <v>427</v>
      </c>
      <c r="F5334" t="s">
        <v>2322</v>
      </c>
      <c r="G5334" t="s">
        <v>2330</v>
      </c>
      <c r="H5334" t="s">
        <v>2505</v>
      </c>
      <c r="I5334" t="s">
        <v>1569</v>
      </c>
      <c r="J5334">
        <v>0.92390000000000005</v>
      </c>
    </row>
    <row r="5335" spans="1:10" hidden="1">
      <c r="A5335" t="s">
        <v>570</v>
      </c>
      <c r="B5335">
        <v>1615</v>
      </c>
      <c r="C5335" t="s">
        <v>988</v>
      </c>
      <c r="D5335">
        <v>675</v>
      </c>
      <c r="E5335" t="s">
        <v>427</v>
      </c>
      <c r="F5335" t="s">
        <v>2332</v>
      </c>
      <c r="G5335" t="s">
        <v>2333</v>
      </c>
      <c r="H5335" t="s">
        <v>2439</v>
      </c>
      <c r="I5335" t="s">
        <v>1569</v>
      </c>
      <c r="J5335">
        <v>0.50680000000000003</v>
      </c>
    </row>
    <row r="5336" spans="1:10" hidden="1">
      <c r="A5336" t="s">
        <v>570</v>
      </c>
      <c r="B5336">
        <v>1615</v>
      </c>
      <c r="C5336" t="s">
        <v>988</v>
      </c>
      <c r="D5336">
        <v>675</v>
      </c>
      <c r="E5336" t="s">
        <v>427</v>
      </c>
      <c r="F5336" t="s">
        <v>2332</v>
      </c>
      <c r="G5336" t="s">
        <v>2334</v>
      </c>
      <c r="H5336" t="s">
        <v>1311</v>
      </c>
      <c r="I5336" t="s">
        <v>1569</v>
      </c>
      <c r="J5336">
        <v>0.49320000000000003</v>
      </c>
    </row>
    <row r="5337" spans="1:10" hidden="1">
      <c r="A5337" t="s">
        <v>570</v>
      </c>
      <c r="B5337">
        <v>1615</v>
      </c>
      <c r="C5337" t="s">
        <v>988</v>
      </c>
      <c r="D5337">
        <v>679</v>
      </c>
      <c r="E5337" t="s">
        <v>468</v>
      </c>
      <c r="F5337" t="s">
        <v>1243</v>
      </c>
      <c r="G5337" t="s">
        <v>1243</v>
      </c>
      <c r="H5337" t="s">
        <v>1275</v>
      </c>
      <c r="I5337" t="s">
        <v>1275</v>
      </c>
      <c r="J5337">
        <v>1</v>
      </c>
    </row>
    <row r="5338" spans="1:10" hidden="1">
      <c r="A5338" t="s">
        <v>570</v>
      </c>
      <c r="B5338">
        <v>1615</v>
      </c>
      <c r="C5338" t="s">
        <v>988</v>
      </c>
      <c r="D5338">
        <v>679</v>
      </c>
      <c r="E5338" t="s">
        <v>468</v>
      </c>
      <c r="F5338" t="s">
        <v>2311</v>
      </c>
      <c r="G5338" t="s">
        <v>2312</v>
      </c>
      <c r="H5338" t="s">
        <v>1402</v>
      </c>
      <c r="I5338" t="s">
        <v>1275</v>
      </c>
      <c r="J5338">
        <v>0.188</v>
      </c>
    </row>
    <row r="5339" spans="1:10" hidden="1">
      <c r="A5339" t="s">
        <v>570</v>
      </c>
      <c r="B5339">
        <v>1615</v>
      </c>
      <c r="C5339" t="s">
        <v>988</v>
      </c>
      <c r="D5339">
        <v>679</v>
      </c>
      <c r="E5339" t="s">
        <v>468</v>
      </c>
      <c r="F5339" t="s">
        <v>2311</v>
      </c>
      <c r="G5339" t="s">
        <v>2313</v>
      </c>
      <c r="H5339" t="s">
        <v>1346</v>
      </c>
      <c r="I5339" t="s">
        <v>1275</v>
      </c>
      <c r="J5339">
        <v>0.19550000000000001</v>
      </c>
    </row>
    <row r="5340" spans="1:10" hidden="1">
      <c r="A5340" t="s">
        <v>570</v>
      </c>
      <c r="B5340">
        <v>1615</v>
      </c>
      <c r="C5340" t="s">
        <v>988</v>
      </c>
      <c r="D5340">
        <v>679</v>
      </c>
      <c r="E5340" t="s">
        <v>468</v>
      </c>
      <c r="F5340" t="s">
        <v>2311</v>
      </c>
      <c r="G5340" t="s">
        <v>2314</v>
      </c>
      <c r="H5340" t="s">
        <v>1410</v>
      </c>
      <c r="I5340" t="s">
        <v>1275</v>
      </c>
      <c r="J5340">
        <v>0.1203</v>
      </c>
    </row>
    <row r="5341" spans="1:10" hidden="1">
      <c r="A5341" t="s">
        <v>570</v>
      </c>
      <c r="B5341">
        <v>1615</v>
      </c>
      <c r="C5341" t="s">
        <v>988</v>
      </c>
      <c r="D5341">
        <v>679</v>
      </c>
      <c r="E5341" t="s">
        <v>468</v>
      </c>
      <c r="F5341" t="s">
        <v>2311</v>
      </c>
      <c r="G5341" t="s">
        <v>2315</v>
      </c>
      <c r="H5341" t="s">
        <v>1346</v>
      </c>
      <c r="I5341" t="s">
        <v>1275</v>
      </c>
      <c r="J5341">
        <v>0.19550000000000001</v>
      </c>
    </row>
    <row r="5342" spans="1:10" hidden="1">
      <c r="A5342" t="s">
        <v>570</v>
      </c>
      <c r="B5342">
        <v>1615</v>
      </c>
      <c r="C5342" t="s">
        <v>988</v>
      </c>
      <c r="D5342">
        <v>679</v>
      </c>
      <c r="E5342" t="s">
        <v>468</v>
      </c>
      <c r="F5342" t="s">
        <v>2311</v>
      </c>
      <c r="G5342" t="s">
        <v>2318</v>
      </c>
      <c r="H5342" t="s">
        <v>1334</v>
      </c>
      <c r="I5342" t="s">
        <v>1275</v>
      </c>
      <c r="J5342">
        <v>0.18049999999999999</v>
      </c>
    </row>
    <row r="5343" spans="1:10" hidden="1">
      <c r="A5343" t="s">
        <v>570</v>
      </c>
      <c r="B5343">
        <v>1615</v>
      </c>
      <c r="C5343" t="s">
        <v>988</v>
      </c>
      <c r="D5343">
        <v>679</v>
      </c>
      <c r="E5343" t="s">
        <v>468</v>
      </c>
      <c r="F5343" t="s">
        <v>2311</v>
      </c>
      <c r="G5343" t="s">
        <v>2319</v>
      </c>
      <c r="H5343" t="s">
        <v>1410</v>
      </c>
      <c r="I5343" t="s">
        <v>1275</v>
      </c>
      <c r="J5343">
        <v>0.1203</v>
      </c>
    </row>
    <row r="5344" spans="1:10" hidden="1">
      <c r="A5344" t="s">
        <v>570</v>
      </c>
      <c r="B5344">
        <v>1615</v>
      </c>
      <c r="C5344" t="s">
        <v>988</v>
      </c>
      <c r="D5344">
        <v>679</v>
      </c>
      <c r="E5344" t="s">
        <v>468</v>
      </c>
      <c r="F5344" t="s">
        <v>2320</v>
      </c>
      <c r="G5344" t="s">
        <v>2321</v>
      </c>
      <c r="H5344" t="s">
        <v>1373</v>
      </c>
      <c r="I5344" t="s">
        <v>1275</v>
      </c>
      <c r="J5344">
        <v>0.37219999999999998</v>
      </c>
    </row>
    <row r="5345" spans="1:10" hidden="1">
      <c r="A5345" t="s">
        <v>570</v>
      </c>
      <c r="B5345">
        <v>1615</v>
      </c>
      <c r="C5345" t="s">
        <v>988</v>
      </c>
      <c r="D5345">
        <v>679</v>
      </c>
      <c r="E5345" t="s">
        <v>468</v>
      </c>
      <c r="F5345" t="s">
        <v>2320</v>
      </c>
      <c r="G5345" t="s">
        <v>2298</v>
      </c>
      <c r="H5345" t="s">
        <v>1283</v>
      </c>
      <c r="I5345" t="s">
        <v>1275</v>
      </c>
      <c r="J5345">
        <v>0.24060000000000001</v>
      </c>
    </row>
    <row r="5346" spans="1:10" hidden="1">
      <c r="A5346" t="s">
        <v>570</v>
      </c>
      <c r="B5346">
        <v>1615</v>
      </c>
      <c r="C5346" t="s">
        <v>988</v>
      </c>
      <c r="D5346">
        <v>679</v>
      </c>
      <c r="E5346" t="s">
        <v>468</v>
      </c>
      <c r="F5346" t="s">
        <v>2322</v>
      </c>
      <c r="G5346" t="s">
        <v>2323</v>
      </c>
      <c r="H5346" t="s">
        <v>2329</v>
      </c>
      <c r="I5346" t="s">
        <v>1275</v>
      </c>
      <c r="J5346">
        <v>1.1299999999999999E-2</v>
      </c>
    </row>
    <row r="5347" spans="1:10" hidden="1">
      <c r="A5347" t="s">
        <v>570</v>
      </c>
      <c r="B5347">
        <v>1615</v>
      </c>
      <c r="C5347" t="s">
        <v>988</v>
      </c>
      <c r="D5347">
        <v>679</v>
      </c>
      <c r="E5347" t="s">
        <v>468</v>
      </c>
      <c r="F5347" t="s">
        <v>2322</v>
      </c>
      <c r="G5347" t="s">
        <v>2326</v>
      </c>
      <c r="H5347" t="s">
        <v>2324</v>
      </c>
      <c r="I5347" t="s">
        <v>1275</v>
      </c>
      <c r="J5347">
        <v>3.8E-3</v>
      </c>
    </row>
    <row r="5348" spans="1:10" hidden="1">
      <c r="A5348" t="s">
        <v>570</v>
      </c>
      <c r="B5348">
        <v>1615</v>
      </c>
      <c r="C5348" t="s">
        <v>988</v>
      </c>
      <c r="D5348">
        <v>679</v>
      </c>
      <c r="E5348" t="s">
        <v>468</v>
      </c>
      <c r="F5348" t="s">
        <v>2322</v>
      </c>
      <c r="G5348" t="s">
        <v>2327</v>
      </c>
      <c r="H5348" t="s">
        <v>2324</v>
      </c>
      <c r="I5348" t="s">
        <v>1275</v>
      </c>
      <c r="J5348">
        <v>3.8E-3</v>
      </c>
    </row>
    <row r="5349" spans="1:10" hidden="1">
      <c r="A5349" t="s">
        <v>570</v>
      </c>
      <c r="B5349">
        <v>1615</v>
      </c>
      <c r="C5349" t="s">
        <v>988</v>
      </c>
      <c r="D5349">
        <v>679</v>
      </c>
      <c r="E5349" t="s">
        <v>468</v>
      </c>
      <c r="F5349" t="s">
        <v>2322</v>
      </c>
      <c r="G5349" t="s">
        <v>2328</v>
      </c>
      <c r="H5349" t="s">
        <v>1335</v>
      </c>
      <c r="I5349" t="s">
        <v>1275</v>
      </c>
      <c r="J5349">
        <v>3.0099999999999998E-2</v>
      </c>
    </row>
    <row r="5350" spans="1:10" hidden="1">
      <c r="A5350" t="s">
        <v>570</v>
      </c>
      <c r="B5350">
        <v>1615</v>
      </c>
      <c r="C5350" t="s">
        <v>988</v>
      </c>
      <c r="D5350">
        <v>679</v>
      </c>
      <c r="E5350" t="s">
        <v>468</v>
      </c>
      <c r="F5350" t="s">
        <v>2322</v>
      </c>
      <c r="G5350" t="s">
        <v>2330</v>
      </c>
      <c r="H5350" t="s">
        <v>1413</v>
      </c>
      <c r="I5350" t="s">
        <v>1275</v>
      </c>
      <c r="J5350">
        <v>0.95109999999999995</v>
      </c>
    </row>
    <row r="5351" spans="1:10" hidden="1">
      <c r="A5351" t="s">
        <v>570</v>
      </c>
      <c r="B5351">
        <v>1615</v>
      </c>
      <c r="C5351" t="s">
        <v>988</v>
      </c>
      <c r="D5351">
        <v>679</v>
      </c>
      <c r="E5351" t="s">
        <v>468</v>
      </c>
      <c r="F5351" t="s">
        <v>2332</v>
      </c>
      <c r="G5351" t="s">
        <v>2333</v>
      </c>
      <c r="H5351" t="s">
        <v>1254</v>
      </c>
      <c r="I5351" t="s">
        <v>1275</v>
      </c>
      <c r="J5351">
        <v>0.48120000000000002</v>
      </c>
    </row>
    <row r="5352" spans="1:10" hidden="1">
      <c r="A5352" t="s">
        <v>570</v>
      </c>
      <c r="B5352">
        <v>1615</v>
      </c>
      <c r="C5352" t="s">
        <v>988</v>
      </c>
      <c r="D5352">
        <v>679</v>
      </c>
      <c r="E5352" t="s">
        <v>468</v>
      </c>
      <c r="F5352" t="s">
        <v>2332</v>
      </c>
      <c r="G5352" t="s">
        <v>2334</v>
      </c>
      <c r="H5352" t="s">
        <v>1485</v>
      </c>
      <c r="I5352" t="s">
        <v>1275</v>
      </c>
      <c r="J5352">
        <v>0.51880000000000004</v>
      </c>
    </row>
    <row r="5353" spans="1:10" hidden="1">
      <c r="A5353" t="s">
        <v>570</v>
      </c>
      <c r="B5353">
        <v>1615</v>
      </c>
      <c r="C5353" t="s">
        <v>988</v>
      </c>
      <c r="D5353">
        <v>678</v>
      </c>
      <c r="E5353" t="s">
        <v>500</v>
      </c>
      <c r="F5353" t="s">
        <v>1243</v>
      </c>
      <c r="G5353" t="s">
        <v>1243</v>
      </c>
      <c r="H5353" t="s">
        <v>1395</v>
      </c>
      <c r="I5353" t="s">
        <v>1395</v>
      </c>
      <c r="J5353">
        <v>1</v>
      </c>
    </row>
    <row r="5354" spans="1:10" hidden="1">
      <c r="A5354" t="s">
        <v>570</v>
      </c>
      <c r="B5354">
        <v>1615</v>
      </c>
      <c r="C5354" t="s">
        <v>988</v>
      </c>
      <c r="D5354">
        <v>678</v>
      </c>
      <c r="E5354" t="s">
        <v>500</v>
      </c>
      <c r="F5354" t="s">
        <v>2311</v>
      </c>
      <c r="G5354" t="s">
        <v>2319</v>
      </c>
      <c r="H5354" t="s">
        <v>1395</v>
      </c>
      <c r="I5354" t="s">
        <v>1395</v>
      </c>
      <c r="J5354">
        <v>1</v>
      </c>
    </row>
    <row r="5355" spans="1:10" hidden="1">
      <c r="A5355" t="s">
        <v>570</v>
      </c>
      <c r="B5355">
        <v>1615</v>
      </c>
      <c r="C5355" t="s">
        <v>988</v>
      </c>
      <c r="D5355">
        <v>678</v>
      </c>
      <c r="E5355" t="s">
        <v>500</v>
      </c>
      <c r="F5355" t="s">
        <v>2320</v>
      </c>
      <c r="G5355" t="s">
        <v>2321</v>
      </c>
      <c r="H5355" t="s">
        <v>1591</v>
      </c>
      <c r="I5355" t="s">
        <v>1395</v>
      </c>
      <c r="J5355">
        <v>0.31369999999999998</v>
      </c>
    </row>
    <row r="5356" spans="1:10" hidden="1">
      <c r="A5356" t="s">
        <v>570</v>
      </c>
      <c r="B5356">
        <v>1615</v>
      </c>
      <c r="C5356" t="s">
        <v>988</v>
      </c>
      <c r="D5356">
        <v>678</v>
      </c>
      <c r="E5356" t="s">
        <v>500</v>
      </c>
      <c r="F5356" t="s">
        <v>2322</v>
      </c>
      <c r="G5356" t="s">
        <v>2325</v>
      </c>
      <c r="H5356" t="s">
        <v>2324</v>
      </c>
      <c r="I5356" t="s">
        <v>1395</v>
      </c>
      <c r="J5356">
        <v>1.9599999999999999E-2</v>
      </c>
    </row>
    <row r="5357" spans="1:10" hidden="1">
      <c r="A5357" t="s">
        <v>570</v>
      </c>
      <c r="B5357">
        <v>1615</v>
      </c>
      <c r="C5357" t="s">
        <v>988</v>
      </c>
      <c r="D5357">
        <v>678</v>
      </c>
      <c r="E5357" t="s">
        <v>500</v>
      </c>
      <c r="F5357" t="s">
        <v>2322</v>
      </c>
      <c r="G5357" t="s">
        <v>2328</v>
      </c>
      <c r="H5357" t="s">
        <v>2344</v>
      </c>
      <c r="I5357" t="s">
        <v>1395</v>
      </c>
      <c r="J5357">
        <v>3.9199999999999999E-2</v>
      </c>
    </row>
    <row r="5358" spans="1:10" hidden="1">
      <c r="A5358" t="s">
        <v>570</v>
      </c>
      <c r="B5358">
        <v>1615</v>
      </c>
      <c r="C5358" t="s">
        <v>988</v>
      </c>
      <c r="D5358">
        <v>678</v>
      </c>
      <c r="E5358" t="s">
        <v>500</v>
      </c>
      <c r="F5358" t="s">
        <v>2322</v>
      </c>
      <c r="G5358" t="s">
        <v>2330</v>
      </c>
      <c r="H5358" t="s">
        <v>1334</v>
      </c>
      <c r="I5358" t="s">
        <v>1395</v>
      </c>
      <c r="J5358">
        <v>0.94120000000000004</v>
      </c>
    </row>
    <row r="5359" spans="1:10" hidden="1">
      <c r="A5359" t="s">
        <v>570</v>
      </c>
      <c r="B5359">
        <v>1615</v>
      </c>
      <c r="C5359" t="s">
        <v>988</v>
      </c>
      <c r="D5359">
        <v>678</v>
      </c>
      <c r="E5359" t="s">
        <v>500</v>
      </c>
      <c r="F5359" t="s">
        <v>2332</v>
      </c>
      <c r="G5359" t="s">
        <v>2333</v>
      </c>
      <c r="H5359" t="s">
        <v>1541</v>
      </c>
      <c r="I5359" t="s">
        <v>1395</v>
      </c>
      <c r="J5359">
        <v>0.52939999999999998</v>
      </c>
    </row>
    <row r="5360" spans="1:10" hidden="1">
      <c r="A5360" t="s">
        <v>570</v>
      </c>
      <c r="B5360">
        <v>1615</v>
      </c>
      <c r="C5360" t="s">
        <v>988</v>
      </c>
      <c r="D5360">
        <v>678</v>
      </c>
      <c r="E5360" t="s">
        <v>500</v>
      </c>
      <c r="F5360" t="s">
        <v>2332</v>
      </c>
      <c r="G5360" t="s">
        <v>2334</v>
      </c>
      <c r="H5360" t="s">
        <v>1290</v>
      </c>
      <c r="I5360" t="s">
        <v>1395</v>
      </c>
      <c r="J5360">
        <v>0.47060000000000002</v>
      </c>
    </row>
    <row r="5361" spans="1:10" hidden="1">
      <c r="A5361" t="s">
        <v>570</v>
      </c>
      <c r="B5361">
        <v>1615</v>
      </c>
      <c r="C5361" t="s">
        <v>988</v>
      </c>
      <c r="D5361">
        <v>677</v>
      </c>
      <c r="E5361" t="s">
        <v>518</v>
      </c>
      <c r="F5361" t="s">
        <v>1243</v>
      </c>
      <c r="G5361" t="s">
        <v>1243</v>
      </c>
      <c r="H5361" t="s">
        <v>1313</v>
      </c>
      <c r="I5361" t="s">
        <v>1313</v>
      </c>
      <c r="J5361">
        <v>1</v>
      </c>
    </row>
    <row r="5362" spans="1:10" hidden="1">
      <c r="A5362" t="s">
        <v>570</v>
      </c>
      <c r="B5362">
        <v>1615</v>
      </c>
      <c r="C5362" t="s">
        <v>988</v>
      </c>
      <c r="D5362">
        <v>677</v>
      </c>
      <c r="E5362" t="s">
        <v>518</v>
      </c>
      <c r="F5362" t="s">
        <v>2311</v>
      </c>
      <c r="G5362" t="s">
        <v>2317</v>
      </c>
      <c r="H5362" t="s">
        <v>1409</v>
      </c>
      <c r="I5362" t="s">
        <v>1313</v>
      </c>
      <c r="J5362">
        <v>0.3125</v>
      </c>
    </row>
    <row r="5363" spans="1:10" hidden="1">
      <c r="A5363" t="s">
        <v>570</v>
      </c>
      <c r="B5363">
        <v>1615</v>
      </c>
      <c r="C5363" t="s">
        <v>988</v>
      </c>
      <c r="D5363">
        <v>677</v>
      </c>
      <c r="E5363" t="s">
        <v>518</v>
      </c>
      <c r="F5363" t="s">
        <v>2311</v>
      </c>
      <c r="G5363" t="s">
        <v>2336</v>
      </c>
      <c r="H5363" t="s">
        <v>1478</v>
      </c>
      <c r="I5363" t="s">
        <v>1313</v>
      </c>
      <c r="J5363">
        <v>0.3095</v>
      </c>
    </row>
    <row r="5364" spans="1:10" hidden="1">
      <c r="A5364" t="s">
        <v>570</v>
      </c>
      <c r="B5364">
        <v>1615</v>
      </c>
      <c r="C5364" t="s">
        <v>988</v>
      </c>
      <c r="D5364">
        <v>677</v>
      </c>
      <c r="E5364" t="s">
        <v>518</v>
      </c>
      <c r="F5364" t="s">
        <v>2311</v>
      </c>
      <c r="G5364" t="s">
        <v>2337</v>
      </c>
      <c r="H5364" t="s">
        <v>1398</v>
      </c>
      <c r="I5364" t="s">
        <v>1313</v>
      </c>
      <c r="J5364">
        <v>0.378</v>
      </c>
    </row>
    <row r="5365" spans="1:10" hidden="1">
      <c r="A5365" t="s">
        <v>570</v>
      </c>
      <c r="B5365">
        <v>1615</v>
      </c>
      <c r="C5365" t="s">
        <v>988</v>
      </c>
      <c r="D5365">
        <v>677</v>
      </c>
      <c r="E5365" t="s">
        <v>518</v>
      </c>
      <c r="F5365" t="s">
        <v>2320</v>
      </c>
      <c r="G5365" t="s">
        <v>2321</v>
      </c>
      <c r="H5365" t="s">
        <v>1458</v>
      </c>
      <c r="I5365" t="s">
        <v>1313</v>
      </c>
      <c r="J5365">
        <v>0.16669999999999999</v>
      </c>
    </row>
    <row r="5366" spans="1:10" hidden="1">
      <c r="A5366" t="s">
        <v>570</v>
      </c>
      <c r="B5366">
        <v>1615</v>
      </c>
      <c r="C5366" t="s">
        <v>988</v>
      </c>
      <c r="D5366">
        <v>677</v>
      </c>
      <c r="E5366" t="s">
        <v>518</v>
      </c>
      <c r="F5366" t="s">
        <v>2320</v>
      </c>
      <c r="G5366" t="s">
        <v>2340</v>
      </c>
      <c r="H5366" t="s">
        <v>1460</v>
      </c>
      <c r="I5366" t="s">
        <v>1313</v>
      </c>
      <c r="J5366">
        <v>5.9499999999999997E-2</v>
      </c>
    </row>
    <row r="5367" spans="1:10" hidden="1">
      <c r="A5367" t="s">
        <v>570</v>
      </c>
      <c r="B5367">
        <v>1615</v>
      </c>
      <c r="C5367" t="s">
        <v>988</v>
      </c>
      <c r="D5367">
        <v>677</v>
      </c>
      <c r="E5367" t="s">
        <v>518</v>
      </c>
      <c r="F5367" t="s">
        <v>2320</v>
      </c>
      <c r="G5367" t="s">
        <v>2298</v>
      </c>
      <c r="H5367" t="s">
        <v>1285</v>
      </c>
      <c r="I5367" t="s">
        <v>1313</v>
      </c>
      <c r="J5367">
        <v>0.2024</v>
      </c>
    </row>
    <row r="5368" spans="1:10" hidden="1">
      <c r="A5368" t="s">
        <v>570</v>
      </c>
      <c r="B5368">
        <v>1615</v>
      </c>
      <c r="C5368" t="s">
        <v>988</v>
      </c>
      <c r="D5368">
        <v>677</v>
      </c>
      <c r="E5368" t="s">
        <v>518</v>
      </c>
      <c r="F5368" t="s">
        <v>2322</v>
      </c>
      <c r="G5368" t="s">
        <v>2323</v>
      </c>
      <c r="H5368" t="s">
        <v>2324</v>
      </c>
      <c r="I5368" t="s">
        <v>1313</v>
      </c>
      <c r="J5368">
        <v>3.0000000000000001E-3</v>
      </c>
    </row>
    <row r="5369" spans="1:10" hidden="1">
      <c r="A5369" t="s">
        <v>570</v>
      </c>
      <c r="B5369">
        <v>1615</v>
      </c>
      <c r="C5369" t="s">
        <v>988</v>
      </c>
      <c r="D5369">
        <v>677</v>
      </c>
      <c r="E5369" t="s">
        <v>518</v>
      </c>
      <c r="F5369" t="s">
        <v>2322</v>
      </c>
      <c r="G5369" t="s">
        <v>2325</v>
      </c>
      <c r="H5369" t="s">
        <v>2344</v>
      </c>
      <c r="I5369" t="s">
        <v>1313</v>
      </c>
      <c r="J5369">
        <v>6.0000000000000001E-3</v>
      </c>
    </row>
    <row r="5370" spans="1:10" hidden="1">
      <c r="A5370" t="s">
        <v>570</v>
      </c>
      <c r="B5370">
        <v>1615</v>
      </c>
      <c r="C5370" t="s">
        <v>988</v>
      </c>
      <c r="D5370">
        <v>677</v>
      </c>
      <c r="E5370" t="s">
        <v>518</v>
      </c>
      <c r="F5370" t="s">
        <v>2322</v>
      </c>
      <c r="G5370" t="s">
        <v>2326</v>
      </c>
      <c r="H5370" t="s">
        <v>2344</v>
      </c>
      <c r="I5370" t="s">
        <v>1313</v>
      </c>
      <c r="J5370">
        <v>6.0000000000000001E-3</v>
      </c>
    </row>
    <row r="5371" spans="1:10" hidden="1">
      <c r="A5371" t="s">
        <v>570</v>
      </c>
      <c r="B5371">
        <v>1615</v>
      </c>
      <c r="C5371" t="s">
        <v>988</v>
      </c>
      <c r="D5371">
        <v>677</v>
      </c>
      <c r="E5371" t="s">
        <v>518</v>
      </c>
      <c r="F5371" t="s">
        <v>2322</v>
      </c>
      <c r="G5371" t="s">
        <v>2327</v>
      </c>
      <c r="H5371" t="s">
        <v>2335</v>
      </c>
      <c r="I5371" t="s">
        <v>1313</v>
      </c>
      <c r="J5371">
        <v>1.1900000000000001E-2</v>
      </c>
    </row>
    <row r="5372" spans="1:10" hidden="1">
      <c r="A5372" t="s">
        <v>570</v>
      </c>
      <c r="B5372">
        <v>1615</v>
      </c>
      <c r="C5372" t="s">
        <v>988</v>
      </c>
      <c r="D5372">
        <v>677</v>
      </c>
      <c r="E5372" t="s">
        <v>518</v>
      </c>
      <c r="F5372" t="s">
        <v>2322</v>
      </c>
      <c r="G5372" t="s">
        <v>2352</v>
      </c>
      <c r="H5372" t="s">
        <v>2329</v>
      </c>
      <c r="I5372" t="s">
        <v>1313</v>
      </c>
      <c r="J5372">
        <v>8.8999999999999999E-3</v>
      </c>
    </row>
    <row r="5373" spans="1:10" hidden="1">
      <c r="A5373" t="s">
        <v>570</v>
      </c>
      <c r="B5373">
        <v>1615</v>
      </c>
      <c r="C5373" t="s">
        <v>988</v>
      </c>
      <c r="D5373">
        <v>677</v>
      </c>
      <c r="E5373" t="s">
        <v>518</v>
      </c>
      <c r="F5373" t="s">
        <v>2322</v>
      </c>
      <c r="G5373" t="s">
        <v>2328</v>
      </c>
      <c r="H5373" t="s">
        <v>1333</v>
      </c>
      <c r="I5373" t="s">
        <v>1313</v>
      </c>
      <c r="J5373">
        <v>5.0599999999999999E-2</v>
      </c>
    </row>
    <row r="5374" spans="1:10" hidden="1">
      <c r="A5374" t="s">
        <v>570</v>
      </c>
      <c r="B5374">
        <v>1615</v>
      </c>
      <c r="C5374" t="s">
        <v>988</v>
      </c>
      <c r="D5374">
        <v>677</v>
      </c>
      <c r="E5374" t="s">
        <v>518</v>
      </c>
      <c r="F5374" t="s">
        <v>2322</v>
      </c>
      <c r="G5374" t="s">
        <v>2330</v>
      </c>
      <c r="H5374" t="s">
        <v>2358</v>
      </c>
      <c r="I5374" t="s">
        <v>1313</v>
      </c>
      <c r="J5374">
        <v>0.91369999999999996</v>
      </c>
    </row>
    <row r="5375" spans="1:10" hidden="1">
      <c r="A5375" t="s">
        <v>570</v>
      </c>
      <c r="B5375">
        <v>1615</v>
      </c>
      <c r="C5375" t="s">
        <v>988</v>
      </c>
      <c r="D5375">
        <v>677</v>
      </c>
      <c r="E5375" t="s">
        <v>518</v>
      </c>
      <c r="F5375" t="s">
        <v>2332</v>
      </c>
      <c r="G5375" t="s">
        <v>2333</v>
      </c>
      <c r="H5375" t="s">
        <v>1668</v>
      </c>
      <c r="I5375" t="s">
        <v>1313</v>
      </c>
      <c r="J5375">
        <v>0.497</v>
      </c>
    </row>
    <row r="5376" spans="1:10" hidden="1">
      <c r="A5376" t="s">
        <v>570</v>
      </c>
      <c r="B5376">
        <v>1615</v>
      </c>
      <c r="C5376" t="s">
        <v>988</v>
      </c>
      <c r="D5376">
        <v>677</v>
      </c>
      <c r="E5376" t="s">
        <v>518</v>
      </c>
      <c r="F5376" t="s">
        <v>2332</v>
      </c>
      <c r="G5376" t="s">
        <v>2334</v>
      </c>
      <c r="H5376" t="s">
        <v>1663</v>
      </c>
      <c r="I5376" t="s">
        <v>1313</v>
      </c>
      <c r="J5376">
        <v>0.503</v>
      </c>
    </row>
    <row r="5377" spans="1:10" hidden="1">
      <c r="A5377" t="s">
        <v>570</v>
      </c>
      <c r="B5377">
        <v>1615</v>
      </c>
      <c r="C5377" t="s">
        <v>988</v>
      </c>
      <c r="D5377">
        <v>680</v>
      </c>
      <c r="E5377" t="s">
        <v>437</v>
      </c>
      <c r="F5377" t="s">
        <v>1243</v>
      </c>
      <c r="G5377" t="s">
        <v>1243</v>
      </c>
      <c r="H5377" t="s">
        <v>1570</v>
      </c>
      <c r="I5377" t="s">
        <v>1570</v>
      </c>
      <c r="J5377">
        <v>1</v>
      </c>
    </row>
    <row r="5378" spans="1:10" hidden="1">
      <c r="A5378" t="s">
        <v>570</v>
      </c>
      <c r="B5378">
        <v>1615</v>
      </c>
      <c r="C5378" t="s">
        <v>988</v>
      </c>
      <c r="D5378">
        <v>680</v>
      </c>
      <c r="E5378" t="s">
        <v>437</v>
      </c>
      <c r="F5378" t="s">
        <v>2311</v>
      </c>
      <c r="G5378" t="s">
        <v>2316</v>
      </c>
      <c r="H5378" t="s">
        <v>1515</v>
      </c>
      <c r="I5378" t="s">
        <v>1570</v>
      </c>
      <c r="J5378">
        <v>0.22450000000000001</v>
      </c>
    </row>
    <row r="5379" spans="1:10" hidden="1">
      <c r="A5379" t="s">
        <v>570</v>
      </c>
      <c r="B5379">
        <v>1615</v>
      </c>
      <c r="C5379" t="s">
        <v>988</v>
      </c>
      <c r="D5379">
        <v>680</v>
      </c>
      <c r="E5379" t="s">
        <v>437</v>
      </c>
      <c r="F5379" t="s">
        <v>2311</v>
      </c>
      <c r="G5379" t="s">
        <v>2317</v>
      </c>
      <c r="H5379" t="s">
        <v>1377</v>
      </c>
      <c r="I5379" t="s">
        <v>1570</v>
      </c>
      <c r="J5379">
        <v>0.21940000000000001</v>
      </c>
    </row>
    <row r="5380" spans="1:10" hidden="1">
      <c r="A5380" t="s">
        <v>570</v>
      </c>
      <c r="B5380">
        <v>1615</v>
      </c>
      <c r="C5380" t="s">
        <v>988</v>
      </c>
      <c r="D5380">
        <v>680</v>
      </c>
      <c r="E5380" t="s">
        <v>437</v>
      </c>
      <c r="F5380" t="s">
        <v>2311</v>
      </c>
      <c r="G5380" t="s">
        <v>2336</v>
      </c>
      <c r="H5380" t="s">
        <v>1283</v>
      </c>
      <c r="I5380" t="s">
        <v>1570</v>
      </c>
      <c r="J5380">
        <v>0.32650000000000001</v>
      </c>
    </row>
    <row r="5381" spans="1:10" hidden="1">
      <c r="A5381" t="s">
        <v>570</v>
      </c>
      <c r="B5381">
        <v>1615</v>
      </c>
      <c r="C5381" t="s">
        <v>988</v>
      </c>
      <c r="D5381">
        <v>680</v>
      </c>
      <c r="E5381" t="s">
        <v>437</v>
      </c>
      <c r="F5381" t="s">
        <v>2311</v>
      </c>
      <c r="G5381" t="s">
        <v>2337</v>
      </c>
      <c r="H5381" t="s">
        <v>1331</v>
      </c>
      <c r="I5381" t="s">
        <v>1570</v>
      </c>
      <c r="J5381">
        <v>0.2296</v>
      </c>
    </row>
    <row r="5382" spans="1:10" hidden="1">
      <c r="A5382" t="s">
        <v>570</v>
      </c>
      <c r="B5382">
        <v>1615</v>
      </c>
      <c r="C5382" t="s">
        <v>988</v>
      </c>
      <c r="D5382">
        <v>680</v>
      </c>
      <c r="E5382" t="s">
        <v>437</v>
      </c>
      <c r="F5382" t="s">
        <v>2320</v>
      </c>
      <c r="G5382" t="s">
        <v>2321</v>
      </c>
      <c r="H5382" t="s">
        <v>1560</v>
      </c>
      <c r="I5382" t="s">
        <v>1570</v>
      </c>
      <c r="J5382">
        <v>0.39290000000000003</v>
      </c>
    </row>
    <row r="5383" spans="1:10" hidden="1">
      <c r="A5383" t="s">
        <v>570</v>
      </c>
      <c r="B5383">
        <v>1615</v>
      </c>
      <c r="C5383" t="s">
        <v>988</v>
      </c>
      <c r="D5383">
        <v>680</v>
      </c>
      <c r="E5383" t="s">
        <v>437</v>
      </c>
      <c r="F5383" t="s">
        <v>2320</v>
      </c>
      <c r="G5383" t="s">
        <v>2340</v>
      </c>
      <c r="H5383" t="s">
        <v>1401</v>
      </c>
      <c r="I5383" t="s">
        <v>1570</v>
      </c>
      <c r="J5383">
        <v>5.6099999999999997E-2</v>
      </c>
    </row>
    <row r="5384" spans="1:10" hidden="1">
      <c r="A5384" t="s">
        <v>570</v>
      </c>
      <c r="B5384">
        <v>1615</v>
      </c>
      <c r="C5384" t="s">
        <v>988</v>
      </c>
      <c r="D5384">
        <v>680</v>
      </c>
      <c r="E5384" t="s">
        <v>437</v>
      </c>
      <c r="F5384" t="s">
        <v>2320</v>
      </c>
      <c r="G5384" t="s">
        <v>2298</v>
      </c>
      <c r="H5384" t="s">
        <v>1348</v>
      </c>
      <c r="I5384" t="s">
        <v>1570</v>
      </c>
      <c r="J5384">
        <v>0.2959</v>
      </c>
    </row>
    <row r="5385" spans="1:10" hidden="1">
      <c r="A5385" t="s">
        <v>570</v>
      </c>
      <c r="B5385">
        <v>1615</v>
      </c>
      <c r="C5385" t="s">
        <v>988</v>
      </c>
      <c r="D5385">
        <v>680</v>
      </c>
      <c r="E5385" t="s">
        <v>437</v>
      </c>
      <c r="F5385" t="s">
        <v>2322</v>
      </c>
      <c r="G5385" t="s">
        <v>2327</v>
      </c>
      <c r="H5385" t="s">
        <v>1312</v>
      </c>
      <c r="I5385" t="s">
        <v>1570</v>
      </c>
      <c r="J5385">
        <v>2.5499999999999998E-2</v>
      </c>
    </row>
    <row r="5386" spans="1:10" hidden="1">
      <c r="A5386" t="s">
        <v>570</v>
      </c>
      <c r="B5386">
        <v>1615</v>
      </c>
      <c r="C5386" t="s">
        <v>988</v>
      </c>
      <c r="D5386">
        <v>680</v>
      </c>
      <c r="E5386" t="s">
        <v>437</v>
      </c>
      <c r="F5386" t="s">
        <v>2322</v>
      </c>
      <c r="G5386" t="s">
        <v>2352</v>
      </c>
      <c r="H5386" t="s">
        <v>2324</v>
      </c>
      <c r="I5386" t="s">
        <v>1570</v>
      </c>
      <c r="J5386">
        <v>5.1000000000000004E-3</v>
      </c>
    </row>
    <row r="5387" spans="1:10" hidden="1">
      <c r="A5387" t="s">
        <v>570</v>
      </c>
      <c r="B5387">
        <v>1615</v>
      </c>
      <c r="C5387" t="s">
        <v>988</v>
      </c>
      <c r="D5387">
        <v>680</v>
      </c>
      <c r="E5387" t="s">
        <v>437</v>
      </c>
      <c r="F5387" t="s">
        <v>2322</v>
      </c>
      <c r="G5387" t="s">
        <v>2328</v>
      </c>
      <c r="H5387" t="s">
        <v>1248</v>
      </c>
      <c r="I5387" t="s">
        <v>1570</v>
      </c>
      <c r="J5387">
        <v>3.0599999999999999E-2</v>
      </c>
    </row>
    <row r="5388" spans="1:10" hidden="1">
      <c r="A5388" t="s">
        <v>570</v>
      </c>
      <c r="B5388">
        <v>1615</v>
      </c>
      <c r="C5388" t="s">
        <v>988</v>
      </c>
      <c r="D5388">
        <v>680</v>
      </c>
      <c r="E5388" t="s">
        <v>437</v>
      </c>
      <c r="F5388" t="s">
        <v>2322</v>
      </c>
      <c r="G5388" t="s">
        <v>2330</v>
      </c>
      <c r="H5388" t="s">
        <v>1530</v>
      </c>
      <c r="I5388" t="s">
        <v>1570</v>
      </c>
      <c r="J5388">
        <v>0.93879999999999997</v>
      </c>
    </row>
    <row r="5389" spans="1:10" hidden="1">
      <c r="A5389" t="s">
        <v>570</v>
      </c>
      <c r="B5389">
        <v>1615</v>
      </c>
      <c r="C5389" t="s">
        <v>988</v>
      </c>
      <c r="D5389">
        <v>680</v>
      </c>
      <c r="E5389" t="s">
        <v>437</v>
      </c>
      <c r="F5389" t="s">
        <v>2332</v>
      </c>
      <c r="G5389" t="s">
        <v>2333</v>
      </c>
      <c r="H5389" t="s">
        <v>1287</v>
      </c>
      <c r="I5389" t="s">
        <v>1570</v>
      </c>
      <c r="J5389">
        <v>0.52039999999999997</v>
      </c>
    </row>
    <row r="5390" spans="1:10" hidden="1">
      <c r="A5390" t="s">
        <v>570</v>
      </c>
      <c r="B5390">
        <v>1615</v>
      </c>
      <c r="C5390" t="s">
        <v>988</v>
      </c>
      <c r="D5390">
        <v>680</v>
      </c>
      <c r="E5390" t="s">
        <v>437</v>
      </c>
      <c r="F5390" t="s">
        <v>2332</v>
      </c>
      <c r="G5390" t="s">
        <v>2334</v>
      </c>
      <c r="H5390" t="s">
        <v>1342</v>
      </c>
      <c r="I5390" t="s">
        <v>1570</v>
      </c>
      <c r="J5390">
        <v>0.47960000000000003</v>
      </c>
    </row>
    <row r="5391" spans="1:10" hidden="1">
      <c r="A5391" t="s">
        <v>570</v>
      </c>
      <c r="B5391">
        <v>1461</v>
      </c>
      <c r="C5391" t="s">
        <v>992</v>
      </c>
      <c r="D5391">
        <v>323</v>
      </c>
      <c r="E5391" t="s">
        <v>453</v>
      </c>
      <c r="F5391" t="s">
        <v>1243</v>
      </c>
      <c r="G5391" t="s">
        <v>1243</v>
      </c>
      <c r="H5391" t="s">
        <v>1487</v>
      </c>
      <c r="I5391" t="s">
        <v>1487</v>
      </c>
      <c r="J5391">
        <v>1</v>
      </c>
    </row>
    <row r="5392" spans="1:10" hidden="1">
      <c r="A5392" t="s">
        <v>570</v>
      </c>
      <c r="B5392">
        <v>1461</v>
      </c>
      <c r="C5392" t="s">
        <v>992</v>
      </c>
      <c r="D5392">
        <v>323</v>
      </c>
      <c r="E5392" t="s">
        <v>453</v>
      </c>
      <c r="F5392" t="s">
        <v>2311</v>
      </c>
      <c r="G5392" t="s">
        <v>2312</v>
      </c>
      <c r="H5392" t="s">
        <v>1386</v>
      </c>
      <c r="I5392" t="s">
        <v>1487</v>
      </c>
      <c r="J5392">
        <v>0.26490000000000002</v>
      </c>
    </row>
    <row r="5393" spans="1:10" hidden="1">
      <c r="A5393" t="s">
        <v>570</v>
      </c>
      <c r="B5393">
        <v>1461</v>
      </c>
      <c r="C5393" t="s">
        <v>992</v>
      </c>
      <c r="D5393">
        <v>323</v>
      </c>
      <c r="E5393" t="s">
        <v>453</v>
      </c>
      <c r="F5393" t="s">
        <v>2311</v>
      </c>
      <c r="G5393" t="s">
        <v>2313</v>
      </c>
      <c r="H5393" t="s">
        <v>1334</v>
      </c>
      <c r="I5393" t="s">
        <v>1487</v>
      </c>
      <c r="J5393">
        <v>0.25950000000000001</v>
      </c>
    </row>
    <row r="5394" spans="1:10" hidden="1">
      <c r="A5394" t="s">
        <v>570</v>
      </c>
      <c r="B5394">
        <v>1461</v>
      </c>
      <c r="C5394" t="s">
        <v>992</v>
      </c>
      <c r="D5394">
        <v>323</v>
      </c>
      <c r="E5394" t="s">
        <v>453</v>
      </c>
      <c r="F5394" t="s">
        <v>2311</v>
      </c>
      <c r="G5394" t="s">
        <v>2318</v>
      </c>
      <c r="H5394" t="s">
        <v>1351</v>
      </c>
      <c r="I5394" t="s">
        <v>1487</v>
      </c>
      <c r="J5394">
        <v>0.25409999999999999</v>
      </c>
    </row>
    <row r="5395" spans="1:10" hidden="1">
      <c r="A5395" t="s">
        <v>570</v>
      </c>
      <c r="B5395">
        <v>1461</v>
      </c>
      <c r="C5395" t="s">
        <v>992</v>
      </c>
      <c r="D5395">
        <v>323</v>
      </c>
      <c r="E5395" t="s">
        <v>453</v>
      </c>
      <c r="F5395" t="s">
        <v>2311</v>
      </c>
      <c r="G5395" t="s">
        <v>2319</v>
      </c>
      <c r="H5395" t="s">
        <v>1281</v>
      </c>
      <c r="I5395" t="s">
        <v>1487</v>
      </c>
      <c r="J5395">
        <v>0.22159999999999999</v>
      </c>
    </row>
    <row r="5396" spans="1:10" hidden="1">
      <c r="A5396" t="s">
        <v>570</v>
      </c>
      <c r="B5396">
        <v>1461</v>
      </c>
      <c r="C5396" t="s">
        <v>992</v>
      </c>
      <c r="D5396">
        <v>323</v>
      </c>
      <c r="E5396" t="s">
        <v>453</v>
      </c>
      <c r="F5396" t="s">
        <v>2320</v>
      </c>
      <c r="G5396" t="s">
        <v>2321</v>
      </c>
      <c r="H5396" t="s">
        <v>1267</v>
      </c>
      <c r="I5396" t="s">
        <v>1487</v>
      </c>
      <c r="J5396">
        <v>0.4108</v>
      </c>
    </row>
    <row r="5397" spans="1:10" hidden="1">
      <c r="A5397" t="s">
        <v>570</v>
      </c>
      <c r="B5397">
        <v>1461</v>
      </c>
      <c r="C5397" t="s">
        <v>992</v>
      </c>
      <c r="D5397">
        <v>323</v>
      </c>
      <c r="E5397" t="s">
        <v>453</v>
      </c>
      <c r="F5397" t="s">
        <v>2320</v>
      </c>
      <c r="G5397" t="s">
        <v>2339</v>
      </c>
      <c r="H5397" t="s">
        <v>1401</v>
      </c>
      <c r="I5397" t="s">
        <v>1487</v>
      </c>
      <c r="J5397">
        <v>5.9499999999999997E-2</v>
      </c>
    </row>
    <row r="5398" spans="1:10" hidden="1">
      <c r="A5398" t="s">
        <v>570</v>
      </c>
      <c r="B5398">
        <v>1461</v>
      </c>
      <c r="C5398" t="s">
        <v>992</v>
      </c>
      <c r="D5398">
        <v>323</v>
      </c>
      <c r="E5398" t="s">
        <v>453</v>
      </c>
      <c r="F5398" t="s">
        <v>2320</v>
      </c>
      <c r="G5398" t="s">
        <v>2298</v>
      </c>
      <c r="H5398" t="s">
        <v>1410</v>
      </c>
      <c r="I5398" t="s">
        <v>1487</v>
      </c>
      <c r="J5398">
        <v>0.17299999999999999</v>
      </c>
    </row>
    <row r="5399" spans="1:10" hidden="1">
      <c r="A5399" t="s">
        <v>570</v>
      </c>
      <c r="B5399">
        <v>1461</v>
      </c>
      <c r="C5399" t="s">
        <v>992</v>
      </c>
      <c r="D5399">
        <v>323</v>
      </c>
      <c r="E5399" t="s">
        <v>453</v>
      </c>
      <c r="F5399" t="s">
        <v>2322</v>
      </c>
      <c r="G5399" t="s">
        <v>2325</v>
      </c>
      <c r="H5399" t="s">
        <v>1248</v>
      </c>
      <c r="I5399" t="s">
        <v>1487</v>
      </c>
      <c r="J5399">
        <v>3.2399999999999998E-2</v>
      </c>
    </row>
    <row r="5400" spans="1:10" hidden="1">
      <c r="A5400" t="s">
        <v>570</v>
      </c>
      <c r="B5400">
        <v>1461</v>
      </c>
      <c r="C5400" t="s">
        <v>992</v>
      </c>
      <c r="D5400">
        <v>323</v>
      </c>
      <c r="E5400" t="s">
        <v>453</v>
      </c>
      <c r="F5400" t="s">
        <v>2322</v>
      </c>
      <c r="G5400" t="s">
        <v>2326</v>
      </c>
      <c r="H5400" t="s">
        <v>1256</v>
      </c>
      <c r="I5400" t="s">
        <v>1487</v>
      </c>
      <c r="J5400">
        <v>7.5700000000000003E-2</v>
      </c>
    </row>
    <row r="5401" spans="1:10" hidden="1">
      <c r="A5401" t="s">
        <v>570</v>
      </c>
      <c r="B5401">
        <v>1461</v>
      </c>
      <c r="C5401" t="s">
        <v>992</v>
      </c>
      <c r="D5401">
        <v>323</v>
      </c>
      <c r="E5401" t="s">
        <v>453</v>
      </c>
      <c r="F5401" t="s">
        <v>2322</v>
      </c>
      <c r="G5401" t="s">
        <v>2327</v>
      </c>
      <c r="H5401" t="s">
        <v>1252</v>
      </c>
      <c r="I5401" t="s">
        <v>1487</v>
      </c>
      <c r="J5401">
        <v>4.8599999999999997E-2</v>
      </c>
    </row>
    <row r="5402" spans="1:10" hidden="1">
      <c r="A5402" t="s">
        <v>570</v>
      </c>
      <c r="B5402">
        <v>1461</v>
      </c>
      <c r="C5402" t="s">
        <v>992</v>
      </c>
      <c r="D5402">
        <v>323</v>
      </c>
      <c r="E5402" t="s">
        <v>453</v>
      </c>
      <c r="F5402" t="s">
        <v>2322</v>
      </c>
      <c r="G5402" t="s">
        <v>2328</v>
      </c>
      <c r="H5402" t="s">
        <v>1250</v>
      </c>
      <c r="I5402" t="s">
        <v>1487</v>
      </c>
      <c r="J5402">
        <v>5.4100000000000002E-2</v>
      </c>
    </row>
    <row r="5403" spans="1:10" hidden="1">
      <c r="A5403" t="s">
        <v>570</v>
      </c>
      <c r="B5403">
        <v>1461</v>
      </c>
      <c r="C5403" t="s">
        <v>992</v>
      </c>
      <c r="D5403">
        <v>323</v>
      </c>
      <c r="E5403" t="s">
        <v>453</v>
      </c>
      <c r="F5403" t="s">
        <v>2322</v>
      </c>
      <c r="G5403" t="s">
        <v>2330</v>
      </c>
      <c r="H5403" t="s">
        <v>1593</v>
      </c>
      <c r="I5403" t="s">
        <v>1487</v>
      </c>
      <c r="J5403">
        <v>0.78920000000000001</v>
      </c>
    </row>
    <row r="5404" spans="1:10" hidden="1">
      <c r="A5404" t="s">
        <v>570</v>
      </c>
      <c r="B5404">
        <v>1461</v>
      </c>
      <c r="C5404" t="s">
        <v>992</v>
      </c>
      <c r="D5404">
        <v>323</v>
      </c>
      <c r="E5404" t="s">
        <v>453</v>
      </c>
      <c r="F5404" t="s">
        <v>2332</v>
      </c>
      <c r="G5404" t="s">
        <v>2333</v>
      </c>
      <c r="H5404" t="s">
        <v>1342</v>
      </c>
      <c r="I5404" t="s">
        <v>1487</v>
      </c>
      <c r="J5404">
        <v>0.5081</v>
      </c>
    </row>
    <row r="5405" spans="1:10" hidden="1">
      <c r="A5405" t="s">
        <v>570</v>
      </c>
      <c r="B5405">
        <v>1461</v>
      </c>
      <c r="C5405" t="s">
        <v>992</v>
      </c>
      <c r="D5405">
        <v>323</v>
      </c>
      <c r="E5405" t="s">
        <v>453</v>
      </c>
      <c r="F5405" t="s">
        <v>2332</v>
      </c>
      <c r="G5405" t="s">
        <v>2334</v>
      </c>
      <c r="H5405" t="s">
        <v>1611</v>
      </c>
      <c r="I5405" t="s">
        <v>1487</v>
      </c>
      <c r="J5405">
        <v>0.4919</v>
      </c>
    </row>
    <row r="5406" spans="1:10" hidden="1">
      <c r="A5406" t="s">
        <v>570</v>
      </c>
      <c r="B5406">
        <v>1461</v>
      </c>
      <c r="C5406" t="s">
        <v>992</v>
      </c>
      <c r="D5406">
        <v>324</v>
      </c>
      <c r="E5406" t="s">
        <v>340</v>
      </c>
      <c r="F5406" t="s">
        <v>1243</v>
      </c>
      <c r="G5406" t="s">
        <v>1243</v>
      </c>
      <c r="H5406" t="s">
        <v>1572</v>
      </c>
      <c r="I5406" t="s">
        <v>1572</v>
      </c>
      <c r="J5406">
        <v>1</v>
      </c>
    </row>
    <row r="5407" spans="1:10" hidden="1">
      <c r="A5407" t="s">
        <v>570</v>
      </c>
      <c r="B5407">
        <v>1461</v>
      </c>
      <c r="C5407" t="s">
        <v>992</v>
      </c>
      <c r="D5407">
        <v>324</v>
      </c>
      <c r="E5407" t="s">
        <v>340</v>
      </c>
      <c r="F5407" t="s">
        <v>2311</v>
      </c>
      <c r="G5407" t="s">
        <v>2314</v>
      </c>
      <c r="H5407" t="s">
        <v>1360</v>
      </c>
      <c r="I5407" t="s">
        <v>1572</v>
      </c>
      <c r="J5407">
        <v>0.15970000000000001</v>
      </c>
    </row>
    <row r="5408" spans="1:10" hidden="1">
      <c r="A5408" t="s">
        <v>570</v>
      </c>
      <c r="B5408">
        <v>1461</v>
      </c>
      <c r="C5408" t="s">
        <v>992</v>
      </c>
      <c r="D5408">
        <v>324</v>
      </c>
      <c r="E5408" t="s">
        <v>340</v>
      </c>
      <c r="F5408" t="s">
        <v>2311</v>
      </c>
      <c r="G5408" t="s">
        <v>2315</v>
      </c>
      <c r="H5408" t="s">
        <v>1331</v>
      </c>
      <c r="I5408" t="s">
        <v>1572</v>
      </c>
      <c r="J5408">
        <v>0.1711</v>
      </c>
    </row>
    <row r="5409" spans="1:10" hidden="1">
      <c r="A5409" t="s">
        <v>570</v>
      </c>
      <c r="B5409">
        <v>1461</v>
      </c>
      <c r="C5409" t="s">
        <v>992</v>
      </c>
      <c r="D5409">
        <v>324</v>
      </c>
      <c r="E5409" t="s">
        <v>340</v>
      </c>
      <c r="F5409" t="s">
        <v>2311</v>
      </c>
      <c r="G5409" t="s">
        <v>2316</v>
      </c>
      <c r="H5409" t="s">
        <v>1331</v>
      </c>
      <c r="I5409" t="s">
        <v>1572</v>
      </c>
      <c r="J5409">
        <v>0.1711</v>
      </c>
    </row>
    <row r="5410" spans="1:10" hidden="1">
      <c r="A5410" t="s">
        <v>570</v>
      </c>
      <c r="B5410">
        <v>1461</v>
      </c>
      <c r="C5410" t="s">
        <v>992</v>
      </c>
      <c r="D5410">
        <v>324</v>
      </c>
      <c r="E5410" t="s">
        <v>340</v>
      </c>
      <c r="F5410" t="s">
        <v>2311</v>
      </c>
      <c r="G5410" t="s">
        <v>2317</v>
      </c>
      <c r="H5410" t="s">
        <v>1515</v>
      </c>
      <c r="I5410" t="s">
        <v>1572</v>
      </c>
      <c r="J5410">
        <v>0.1673</v>
      </c>
    </row>
    <row r="5411" spans="1:10" hidden="1">
      <c r="A5411" t="s">
        <v>570</v>
      </c>
      <c r="B5411">
        <v>1461</v>
      </c>
      <c r="C5411" t="s">
        <v>992</v>
      </c>
      <c r="D5411">
        <v>324</v>
      </c>
      <c r="E5411" t="s">
        <v>340</v>
      </c>
      <c r="F5411" t="s">
        <v>2311</v>
      </c>
      <c r="G5411" t="s">
        <v>2336</v>
      </c>
      <c r="H5411" t="s">
        <v>1331</v>
      </c>
      <c r="I5411" t="s">
        <v>1572</v>
      </c>
      <c r="J5411">
        <v>0.1711</v>
      </c>
    </row>
    <row r="5412" spans="1:10" hidden="1">
      <c r="A5412" t="s">
        <v>570</v>
      </c>
      <c r="B5412">
        <v>1461</v>
      </c>
      <c r="C5412" t="s">
        <v>992</v>
      </c>
      <c r="D5412">
        <v>324</v>
      </c>
      <c r="E5412" t="s">
        <v>340</v>
      </c>
      <c r="F5412" t="s">
        <v>2311</v>
      </c>
      <c r="G5412" t="s">
        <v>2337</v>
      </c>
      <c r="H5412" t="s">
        <v>1360</v>
      </c>
      <c r="I5412" t="s">
        <v>1572</v>
      </c>
      <c r="J5412">
        <v>0.15970000000000001</v>
      </c>
    </row>
    <row r="5413" spans="1:10" hidden="1">
      <c r="A5413" t="s">
        <v>570</v>
      </c>
      <c r="B5413">
        <v>1461</v>
      </c>
      <c r="C5413" t="s">
        <v>992</v>
      </c>
      <c r="D5413">
        <v>324</v>
      </c>
      <c r="E5413" t="s">
        <v>340</v>
      </c>
      <c r="F5413" t="s">
        <v>2320</v>
      </c>
      <c r="G5413" t="s">
        <v>2321</v>
      </c>
      <c r="H5413" t="s">
        <v>1403</v>
      </c>
      <c r="I5413" t="s">
        <v>1572</v>
      </c>
      <c r="J5413">
        <v>0.50949999999999995</v>
      </c>
    </row>
    <row r="5414" spans="1:10" hidden="1">
      <c r="A5414" t="s">
        <v>570</v>
      </c>
      <c r="B5414">
        <v>1461</v>
      </c>
      <c r="C5414" t="s">
        <v>992</v>
      </c>
      <c r="D5414">
        <v>324</v>
      </c>
      <c r="E5414" t="s">
        <v>340</v>
      </c>
      <c r="F5414" t="s">
        <v>2320</v>
      </c>
      <c r="G5414" t="s">
        <v>2339</v>
      </c>
      <c r="H5414" t="s">
        <v>1541</v>
      </c>
      <c r="I5414" t="s">
        <v>1572</v>
      </c>
      <c r="J5414">
        <v>0.1027</v>
      </c>
    </row>
    <row r="5415" spans="1:10" hidden="1">
      <c r="A5415" t="s">
        <v>570</v>
      </c>
      <c r="B5415">
        <v>1461</v>
      </c>
      <c r="C5415" t="s">
        <v>992</v>
      </c>
      <c r="D5415">
        <v>324</v>
      </c>
      <c r="E5415" t="s">
        <v>340</v>
      </c>
      <c r="F5415" t="s">
        <v>2320</v>
      </c>
      <c r="G5415" t="s">
        <v>2340</v>
      </c>
      <c r="H5415" t="s">
        <v>1335</v>
      </c>
      <c r="I5415" t="s">
        <v>1572</v>
      </c>
      <c r="J5415">
        <v>3.04E-2</v>
      </c>
    </row>
    <row r="5416" spans="1:10" hidden="1">
      <c r="A5416" t="s">
        <v>570</v>
      </c>
      <c r="B5416">
        <v>1461</v>
      </c>
      <c r="C5416" t="s">
        <v>992</v>
      </c>
      <c r="D5416">
        <v>324</v>
      </c>
      <c r="E5416" t="s">
        <v>340</v>
      </c>
      <c r="F5416" t="s">
        <v>2320</v>
      </c>
      <c r="G5416" t="s">
        <v>2298</v>
      </c>
      <c r="H5416" t="s">
        <v>1458</v>
      </c>
      <c r="I5416" t="s">
        <v>1572</v>
      </c>
      <c r="J5416">
        <v>0.21290000000000001</v>
      </c>
    </row>
    <row r="5417" spans="1:10" hidden="1">
      <c r="A5417" t="s">
        <v>570</v>
      </c>
      <c r="B5417">
        <v>1461</v>
      </c>
      <c r="C5417" t="s">
        <v>992</v>
      </c>
      <c r="D5417">
        <v>324</v>
      </c>
      <c r="E5417" t="s">
        <v>340</v>
      </c>
      <c r="F5417" t="s">
        <v>2322</v>
      </c>
      <c r="G5417" t="s">
        <v>2323</v>
      </c>
      <c r="H5417" t="s">
        <v>2335</v>
      </c>
      <c r="I5417" t="s">
        <v>1572</v>
      </c>
      <c r="J5417">
        <v>1.52E-2</v>
      </c>
    </row>
    <row r="5418" spans="1:10" hidden="1">
      <c r="A5418" t="s">
        <v>570</v>
      </c>
      <c r="B5418">
        <v>1461</v>
      </c>
      <c r="C5418" t="s">
        <v>992</v>
      </c>
      <c r="D5418">
        <v>324</v>
      </c>
      <c r="E5418" t="s">
        <v>340</v>
      </c>
      <c r="F5418" t="s">
        <v>2322</v>
      </c>
      <c r="G5418" t="s">
        <v>2325</v>
      </c>
      <c r="H5418" t="s">
        <v>1352</v>
      </c>
      <c r="I5418" t="s">
        <v>1572</v>
      </c>
      <c r="J5418">
        <v>2.6599999999999999E-2</v>
      </c>
    </row>
    <row r="5419" spans="1:10" hidden="1">
      <c r="A5419" t="s">
        <v>570</v>
      </c>
      <c r="B5419">
        <v>1461</v>
      </c>
      <c r="C5419" t="s">
        <v>992</v>
      </c>
      <c r="D5419">
        <v>324</v>
      </c>
      <c r="E5419" t="s">
        <v>340</v>
      </c>
      <c r="F5419" t="s">
        <v>2322</v>
      </c>
      <c r="G5419" t="s">
        <v>2326</v>
      </c>
      <c r="H5419" t="s">
        <v>1257</v>
      </c>
      <c r="I5419" t="s">
        <v>1572</v>
      </c>
      <c r="J5419">
        <v>4.9399999999999999E-2</v>
      </c>
    </row>
    <row r="5420" spans="1:10" hidden="1">
      <c r="A5420" t="s">
        <v>570</v>
      </c>
      <c r="B5420">
        <v>1461</v>
      </c>
      <c r="C5420" t="s">
        <v>992</v>
      </c>
      <c r="D5420">
        <v>324</v>
      </c>
      <c r="E5420" t="s">
        <v>340</v>
      </c>
      <c r="F5420" t="s">
        <v>2322</v>
      </c>
      <c r="G5420" t="s">
        <v>2327</v>
      </c>
      <c r="H5420" t="s">
        <v>1252</v>
      </c>
      <c r="I5420" t="s">
        <v>1572</v>
      </c>
      <c r="J5420">
        <v>3.4200000000000001E-2</v>
      </c>
    </row>
    <row r="5421" spans="1:10" hidden="1">
      <c r="A5421" t="s">
        <v>570</v>
      </c>
      <c r="B5421">
        <v>1461</v>
      </c>
      <c r="C5421" t="s">
        <v>992</v>
      </c>
      <c r="D5421">
        <v>324</v>
      </c>
      <c r="E5421" t="s">
        <v>340</v>
      </c>
      <c r="F5421" t="s">
        <v>2322</v>
      </c>
      <c r="G5421" t="s">
        <v>2328</v>
      </c>
      <c r="H5421" t="s">
        <v>1257</v>
      </c>
      <c r="I5421" t="s">
        <v>1572</v>
      </c>
      <c r="J5421">
        <v>4.9399999999999999E-2</v>
      </c>
    </row>
    <row r="5422" spans="1:10" hidden="1">
      <c r="A5422" t="s">
        <v>570</v>
      </c>
      <c r="B5422">
        <v>1461</v>
      </c>
      <c r="C5422" t="s">
        <v>992</v>
      </c>
      <c r="D5422">
        <v>324</v>
      </c>
      <c r="E5422" t="s">
        <v>340</v>
      </c>
      <c r="F5422" t="s">
        <v>2322</v>
      </c>
      <c r="G5422" t="s">
        <v>2330</v>
      </c>
      <c r="H5422" t="s">
        <v>1655</v>
      </c>
      <c r="I5422" t="s">
        <v>1572</v>
      </c>
      <c r="J5422">
        <v>0.82509999999999994</v>
      </c>
    </row>
    <row r="5423" spans="1:10" hidden="1">
      <c r="A5423" t="s">
        <v>570</v>
      </c>
      <c r="B5423">
        <v>1461</v>
      </c>
      <c r="C5423" t="s">
        <v>992</v>
      </c>
      <c r="D5423">
        <v>324</v>
      </c>
      <c r="E5423" t="s">
        <v>340</v>
      </c>
      <c r="F5423" t="s">
        <v>2332</v>
      </c>
      <c r="G5423" t="s">
        <v>2333</v>
      </c>
      <c r="H5423" t="s">
        <v>1358</v>
      </c>
      <c r="I5423" t="s">
        <v>1572</v>
      </c>
      <c r="J5423">
        <v>0.4335</v>
      </c>
    </row>
    <row r="5424" spans="1:10" hidden="1">
      <c r="A5424" t="s">
        <v>570</v>
      </c>
      <c r="B5424">
        <v>1461</v>
      </c>
      <c r="C5424" t="s">
        <v>992</v>
      </c>
      <c r="D5424">
        <v>324</v>
      </c>
      <c r="E5424" t="s">
        <v>340</v>
      </c>
      <c r="F5424" t="s">
        <v>2332</v>
      </c>
      <c r="G5424" t="s">
        <v>2334</v>
      </c>
      <c r="H5424" t="s">
        <v>2378</v>
      </c>
      <c r="I5424" t="s">
        <v>1572</v>
      </c>
      <c r="J5424">
        <v>0.5665</v>
      </c>
    </row>
    <row r="5425" spans="1:10" hidden="1">
      <c r="A5425" t="s">
        <v>570</v>
      </c>
      <c r="B5425">
        <v>1461</v>
      </c>
      <c r="C5425" t="s">
        <v>992</v>
      </c>
      <c r="D5425">
        <v>325</v>
      </c>
      <c r="E5425" t="s">
        <v>97</v>
      </c>
      <c r="F5425" t="s">
        <v>1243</v>
      </c>
      <c r="G5425" t="s">
        <v>1243</v>
      </c>
      <c r="H5425" t="s">
        <v>1573</v>
      </c>
      <c r="I5425" t="s">
        <v>1573</v>
      </c>
      <c r="J5425">
        <v>1</v>
      </c>
    </row>
    <row r="5426" spans="1:10" hidden="1">
      <c r="A5426" t="s">
        <v>570</v>
      </c>
      <c r="B5426">
        <v>1461</v>
      </c>
      <c r="C5426" t="s">
        <v>992</v>
      </c>
      <c r="D5426">
        <v>325</v>
      </c>
      <c r="E5426" t="s">
        <v>97</v>
      </c>
      <c r="F5426" t="s">
        <v>2311</v>
      </c>
      <c r="G5426" t="s">
        <v>2343</v>
      </c>
      <c r="H5426" t="s">
        <v>1269</v>
      </c>
      <c r="I5426" t="s">
        <v>1573</v>
      </c>
      <c r="J5426">
        <v>0.2611</v>
      </c>
    </row>
    <row r="5427" spans="1:10" hidden="1">
      <c r="A5427" t="s">
        <v>570</v>
      </c>
      <c r="B5427">
        <v>1461</v>
      </c>
      <c r="C5427" t="s">
        <v>992</v>
      </c>
      <c r="D5427">
        <v>325</v>
      </c>
      <c r="E5427" t="s">
        <v>97</v>
      </c>
      <c r="F5427" t="s">
        <v>2311</v>
      </c>
      <c r="G5427" t="s">
        <v>1250</v>
      </c>
      <c r="H5427" t="s">
        <v>1269</v>
      </c>
      <c r="I5427" t="s">
        <v>1573</v>
      </c>
      <c r="J5427">
        <v>0.2611</v>
      </c>
    </row>
    <row r="5428" spans="1:10" hidden="1">
      <c r="A5428" t="s">
        <v>570</v>
      </c>
      <c r="B5428">
        <v>1461</v>
      </c>
      <c r="C5428" t="s">
        <v>992</v>
      </c>
      <c r="D5428">
        <v>325</v>
      </c>
      <c r="E5428" t="s">
        <v>97</v>
      </c>
      <c r="F5428" t="s">
        <v>2311</v>
      </c>
      <c r="G5428" t="s">
        <v>1401</v>
      </c>
      <c r="H5428" t="s">
        <v>1386</v>
      </c>
      <c r="I5428" t="s">
        <v>1573</v>
      </c>
      <c r="J5428">
        <v>0.2414</v>
      </c>
    </row>
    <row r="5429" spans="1:10" hidden="1">
      <c r="A5429" t="s">
        <v>570</v>
      </c>
      <c r="B5429">
        <v>1461</v>
      </c>
      <c r="C5429" t="s">
        <v>992</v>
      </c>
      <c r="D5429">
        <v>325</v>
      </c>
      <c r="E5429" t="s">
        <v>97</v>
      </c>
      <c r="F5429" t="s">
        <v>2311</v>
      </c>
      <c r="G5429" t="s">
        <v>1357</v>
      </c>
      <c r="H5429" t="s">
        <v>1334</v>
      </c>
      <c r="I5429" t="s">
        <v>1573</v>
      </c>
      <c r="J5429">
        <v>0.23649999999999999</v>
      </c>
    </row>
    <row r="5430" spans="1:10" hidden="1">
      <c r="A5430" t="s">
        <v>570</v>
      </c>
      <c r="B5430">
        <v>1461</v>
      </c>
      <c r="C5430" t="s">
        <v>992</v>
      </c>
      <c r="D5430">
        <v>325</v>
      </c>
      <c r="E5430" t="s">
        <v>97</v>
      </c>
      <c r="F5430" t="s">
        <v>2320</v>
      </c>
      <c r="G5430" t="s">
        <v>2321</v>
      </c>
      <c r="H5430" t="s">
        <v>1408</v>
      </c>
      <c r="I5430" t="s">
        <v>1573</v>
      </c>
      <c r="J5430">
        <v>0.38419999999999999</v>
      </c>
    </row>
    <row r="5431" spans="1:10" hidden="1">
      <c r="A5431" t="s">
        <v>570</v>
      </c>
      <c r="B5431">
        <v>1461</v>
      </c>
      <c r="C5431" t="s">
        <v>992</v>
      </c>
      <c r="D5431">
        <v>325</v>
      </c>
      <c r="E5431" t="s">
        <v>97</v>
      </c>
      <c r="F5431" t="s">
        <v>2320</v>
      </c>
      <c r="G5431" t="s">
        <v>2338</v>
      </c>
      <c r="H5431" t="s">
        <v>1250</v>
      </c>
      <c r="I5431" t="s">
        <v>1573</v>
      </c>
      <c r="J5431">
        <v>4.9299999999999997E-2</v>
      </c>
    </row>
    <row r="5432" spans="1:10" hidden="1">
      <c r="A5432" t="s">
        <v>570</v>
      </c>
      <c r="B5432">
        <v>1461</v>
      </c>
      <c r="C5432" t="s">
        <v>992</v>
      </c>
      <c r="D5432">
        <v>325</v>
      </c>
      <c r="E5432" t="s">
        <v>97</v>
      </c>
      <c r="F5432" t="s">
        <v>2320</v>
      </c>
      <c r="G5432" t="s">
        <v>2339</v>
      </c>
      <c r="H5432" t="s">
        <v>1520</v>
      </c>
      <c r="I5432" t="s">
        <v>1573</v>
      </c>
      <c r="J5432">
        <v>9.3600000000000003E-2</v>
      </c>
    </row>
    <row r="5433" spans="1:10" hidden="1">
      <c r="A5433" t="s">
        <v>570</v>
      </c>
      <c r="B5433">
        <v>1461</v>
      </c>
      <c r="C5433" t="s">
        <v>992</v>
      </c>
      <c r="D5433">
        <v>325</v>
      </c>
      <c r="E5433" t="s">
        <v>97</v>
      </c>
      <c r="F5433" t="s">
        <v>2320</v>
      </c>
      <c r="G5433" t="s">
        <v>2298</v>
      </c>
      <c r="H5433" t="s">
        <v>1336</v>
      </c>
      <c r="I5433" t="s">
        <v>1573</v>
      </c>
      <c r="J5433">
        <v>0.18720000000000001</v>
      </c>
    </row>
    <row r="5434" spans="1:10" hidden="1">
      <c r="A5434" t="s">
        <v>570</v>
      </c>
      <c r="B5434">
        <v>1461</v>
      </c>
      <c r="C5434" t="s">
        <v>992</v>
      </c>
      <c r="D5434">
        <v>325</v>
      </c>
      <c r="E5434" t="s">
        <v>97</v>
      </c>
      <c r="F5434" t="s">
        <v>2322</v>
      </c>
      <c r="G5434" t="s">
        <v>2323</v>
      </c>
      <c r="H5434" t="s">
        <v>2324</v>
      </c>
      <c r="I5434" t="s">
        <v>1573</v>
      </c>
      <c r="J5434">
        <v>4.8999999999999998E-3</v>
      </c>
    </row>
    <row r="5435" spans="1:10" hidden="1">
      <c r="A5435" t="s">
        <v>570</v>
      </c>
      <c r="B5435">
        <v>1461</v>
      </c>
      <c r="C5435" t="s">
        <v>992</v>
      </c>
      <c r="D5435">
        <v>325</v>
      </c>
      <c r="E5435" t="s">
        <v>97</v>
      </c>
      <c r="F5435" t="s">
        <v>2322</v>
      </c>
      <c r="G5435" t="s">
        <v>2325</v>
      </c>
      <c r="H5435" t="s">
        <v>2324</v>
      </c>
      <c r="I5435" t="s">
        <v>1573</v>
      </c>
      <c r="J5435">
        <v>4.8999999999999998E-3</v>
      </c>
    </row>
    <row r="5436" spans="1:10" hidden="1">
      <c r="A5436" t="s">
        <v>570</v>
      </c>
      <c r="B5436">
        <v>1461</v>
      </c>
      <c r="C5436" t="s">
        <v>992</v>
      </c>
      <c r="D5436">
        <v>325</v>
      </c>
      <c r="E5436" t="s">
        <v>97</v>
      </c>
      <c r="F5436" t="s">
        <v>2322</v>
      </c>
      <c r="G5436" t="s">
        <v>2326</v>
      </c>
      <c r="H5436" t="s">
        <v>1591</v>
      </c>
      <c r="I5436" t="s">
        <v>1573</v>
      </c>
      <c r="J5436">
        <v>7.8799999999999995E-2</v>
      </c>
    </row>
    <row r="5437" spans="1:10" hidden="1">
      <c r="A5437" t="s">
        <v>570</v>
      </c>
      <c r="B5437">
        <v>1461</v>
      </c>
      <c r="C5437" t="s">
        <v>992</v>
      </c>
      <c r="D5437">
        <v>325</v>
      </c>
      <c r="E5437" t="s">
        <v>97</v>
      </c>
      <c r="F5437" t="s">
        <v>2322</v>
      </c>
      <c r="G5437" t="s">
        <v>2327</v>
      </c>
      <c r="H5437" t="s">
        <v>1252</v>
      </c>
      <c r="I5437" t="s">
        <v>1573</v>
      </c>
      <c r="J5437">
        <v>4.4299999999999999E-2</v>
      </c>
    </row>
    <row r="5438" spans="1:10" hidden="1">
      <c r="A5438" t="s">
        <v>570</v>
      </c>
      <c r="B5438">
        <v>1461</v>
      </c>
      <c r="C5438" t="s">
        <v>992</v>
      </c>
      <c r="D5438">
        <v>325</v>
      </c>
      <c r="E5438" t="s">
        <v>97</v>
      </c>
      <c r="F5438" t="s">
        <v>2322</v>
      </c>
      <c r="G5438" t="s">
        <v>2328</v>
      </c>
      <c r="H5438" t="s">
        <v>1312</v>
      </c>
      <c r="I5438" t="s">
        <v>1573</v>
      </c>
      <c r="J5438">
        <v>2.46E-2</v>
      </c>
    </row>
    <row r="5439" spans="1:10" hidden="1">
      <c r="A5439" t="s">
        <v>570</v>
      </c>
      <c r="B5439">
        <v>1461</v>
      </c>
      <c r="C5439" t="s">
        <v>992</v>
      </c>
      <c r="D5439">
        <v>325</v>
      </c>
      <c r="E5439" t="s">
        <v>97</v>
      </c>
      <c r="F5439" t="s">
        <v>2322</v>
      </c>
      <c r="G5439" t="s">
        <v>2330</v>
      </c>
      <c r="H5439" t="s">
        <v>1495</v>
      </c>
      <c r="I5439" t="s">
        <v>1573</v>
      </c>
      <c r="J5439">
        <v>0.84240000000000004</v>
      </c>
    </row>
    <row r="5440" spans="1:10" hidden="1">
      <c r="A5440" t="s">
        <v>570</v>
      </c>
      <c r="B5440">
        <v>1461</v>
      </c>
      <c r="C5440" t="s">
        <v>992</v>
      </c>
      <c r="D5440">
        <v>325</v>
      </c>
      <c r="E5440" t="s">
        <v>97</v>
      </c>
      <c r="F5440" t="s">
        <v>2332</v>
      </c>
      <c r="G5440" t="s">
        <v>2333</v>
      </c>
      <c r="H5440" t="s">
        <v>1353</v>
      </c>
      <c r="I5440" t="s">
        <v>1573</v>
      </c>
      <c r="J5440">
        <v>0.44330000000000003</v>
      </c>
    </row>
    <row r="5441" spans="1:10" hidden="1">
      <c r="A5441" t="s">
        <v>570</v>
      </c>
      <c r="B5441">
        <v>1461</v>
      </c>
      <c r="C5441" t="s">
        <v>992</v>
      </c>
      <c r="D5441">
        <v>325</v>
      </c>
      <c r="E5441" t="s">
        <v>97</v>
      </c>
      <c r="F5441" t="s">
        <v>2332</v>
      </c>
      <c r="G5441" t="s">
        <v>2334</v>
      </c>
      <c r="H5441" t="s">
        <v>1627</v>
      </c>
      <c r="I5441" t="s">
        <v>1573</v>
      </c>
      <c r="J5441">
        <v>0.55169999999999997</v>
      </c>
    </row>
    <row r="5442" spans="1:10" hidden="1">
      <c r="A5442" t="s">
        <v>570</v>
      </c>
      <c r="B5442">
        <v>1461</v>
      </c>
      <c r="C5442" t="s">
        <v>992</v>
      </c>
      <c r="D5442">
        <v>325</v>
      </c>
      <c r="E5442" t="s">
        <v>97</v>
      </c>
      <c r="F5442" t="s">
        <v>2332</v>
      </c>
      <c r="G5442" t="s">
        <v>2366</v>
      </c>
      <c r="H5442" t="s">
        <v>2324</v>
      </c>
      <c r="I5442" t="s">
        <v>1573</v>
      </c>
      <c r="J5442">
        <v>4.8999999999999998E-3</v>
      </c>
    </row>
    <row r="5443" spans="1:10" hidden="1">
      <c r="A5443" t="s">
        <v>570</v>
      </c>
      <c r="B5443">
        <v>1462</v>
      </c>
      <c r="C5443" t="s">
        <v>994</v>
      </c>
      <c r="D5443">
        <v>2136</v>
      </c>
      <c r="E5443" t="s">
        <v>262</v>
      </c>
      <c r="F5443" t="s">
        <v>1243</v>
      </c>
      <c r="G5443" t="s">
        <v>1243</v>
      </c>
      <c r="H5443" t="s">
        <v>1321</v>
      </c>
      <c r="I5443" t="s">
        <v>1321</v>
      </c>
      <c r="J5443">
        <v>1</v>
      </c>
    </row>
    <row r="5444" spans="1:10" hidden="1">
      <c r="A5444" t="s">
        <v>570</v>
      </c>
      <c r="B5444">
        <v>1462</v>
      </c>
      <c r="C5444" t="s">
        <v>994</v>
      </c>
      <c r="D5444">
        <v>2136</v>
      </c>
      <c r="E5444" t="s">
        <v>262</v>
      </c>
      <c r="F5444" t="s">
        <v>2311</v>
      </c>
      <c r="G5444" t="s">
        <v>2312</v>
      </c>
      <c r="H5444" t="s">
        <v>1257</v>
      </c>
      <c r="I5444" t="s">
        <v>1321</v>
      </c>
      <c r="J5444">
        <v>0.2281</v>
      </c>
    </row>
    <row r="5445" spans="1:10" hidden="1">
      <c r="A5445" t="s">
        <v>570</v>
      </c>
      <c r="B5445">
        <v>1462</v>
      </c>
      <c r="C5445" t="s">
        <v>994</v>
      </c>
      <c r="D5445">
        <v>2136</v>
      </c>
      <c r="E5445" t="s">
        <v>262</v>
      </c>
      <c r="F5445" t="s">
        <v>2311</v>
      </c>
      <c r="G5445" t="s">
        <v>2313</v>
      </c>
      <c r="H5445" t="s">
        <v>1352</v>
      </c>
      <c r="I5445" t="s">
        <v>1321</v>
      </c>
      <c r="J5445">
        <v>0.12280000000000001</v>
      </c>
    </row>
    <row r="5446" spans="1:10" hidden="1">
      <c r="A5446" t="s">
        <v>570</v>
      </c>
      <c r="B5446">
        <v>1462</v>
      </c>
      <c r="C5446" t="s">
        <v>994</v>
      </c>
      <c r="D5446">
        <v>2136</v>
      </c>
      <c r="E5446" t="s">
        <v>262</v>
      </c>
      <c r="F5446" t="s">
        <v>2311</v>
      </c>
      <c r="G5446" t="s">
        <v>2314</v>
      </c>
      <c r="H5446" t="s">
        <v>1335</v>
      </c>
      <c r="I5446" t="s">
        <v>1321</v>
      </c>
      <c r="J5446">
        <v>0.1404</v>
      </c>
    </row>
    <row r="5447" spans="1:10" hidden="1">
      <c r="A5447" t="s">
        <v>570</v>
      </c>
      <c r="B5447">
        <v>1462</v>
      </c>
      <c r="C5447" t="s">
        <v>994</v>
      </c>
      <c r="D5447">
        <v>2136</v>
      </c>
      <c r="E5447" t="s">
        <v>262</v>
      </c>
      <c r="F5447" t="s">
        <v>2311</v>
      </c>
      <c r="G5447" t="s">
        <v>2315</v>
      </c>
      <c r="H5447" t="s">
        <v>1352</v>
      </c>
      <c r="I5447" t="s">
        <v>1321</v>
      </c>
      <c r="J5447">
        <v>0.12280000000000001</v>
      </c>
    </row>
    <row r="5448" spans="1:10" hidden="1">
      <c r="A5448" t="s">
        <v>570</v>
      </c>
      <c r="B5448">
        <v>1462</v>
      </c>
      <c r="C5448" t="s">
        <v>994</v>
      </c>
      <c r="D5448">
        <v>2136</v>
      </c>
      <c r="E5448" t="s">
        <v>262</v>
      </c>
      <c r="F5448" t="s">
        <v>2311</v>
      </c>
      <c r="G5448" t="s">
        <v>2316</v>
      </c>
      <c r="H5448" t="s">
        <v>1352</v>
      </c>
      <c r="I5448" t="s">
        <v>1321</v>
      </c>
      <c r="J5448">
        <v>0.12280000000000001</v>
      </c>
    </row>
    <row r="5449" spans="1:10" hidden="1">
      <c r="A5449" t="s">
        <v>570</v>
      </c>
      <c r="B5449">
        <v>1462</v>
      </c>
      <c r="C5449" t="s">
        <v>994</v>
      </c>
      <c r="D5449">
        <v>2136</v>
      </c>
      <c r="E5449" t="s">
        <v>262</v>
      </c>
      <c r="F5449" t="s">
        <v>2311</v>
      </c>
      <c r="G5449" t="s">
        <v>2318</v>
      </c>
      <c r="H5449" t="s">
        <v>1335</v>
      </c>
      <c r="I5449" t="s">
        <v>1321</v>
      </c>
      <c r="J5449">
        <v>0.1404</v>
      </c>
    </row>
    <row r="5450" spans="1:10" hidden="1">
      <c r="A5450" t="s">
        <v>570</v>
      </c>
      <c r="B5450">
        <v>1462</v>
      </c>
      <c r="C5450" t="s">
        <v>994</v>
      </c>
      <c r="D5450">
        <v>2136</v>
      </c>
      <c r="E5450" t="s">
        <v>262</v>
      </c>
      <c r="F5450" t="s">
        <v>2311</v>
      </c>
      <c r="G5450" t="s">
        <v>2319</v>
      </c>
      <c r="H5450" t="s">
        <v>1352</v>
      </c>
      <c r="I5450" t="s">
        <v>1321</v>
      </c>
      <c r="J5450">
        <v>0.12280000000000001</v>
      </c>
    </row>
    <row r="5451" spans="1:10" hidden="1">
      <c r="A5451" t="s">
        <v>570</v>
      </c>
      <c r="B5451">
        <v>1462</v>
      </c>
      <c r="C5451" t="s">
        <v>994</v>
      </c>
      <c r="D5451">
        <v>2136</v>
      </c>
      <c r="E5451" t="s">
        <v>262</v>
      </c>
      <c r="F5451" t="s">
        <v>2320</v>
      </c>
      <c r="G5451" t="s">
        <v>2321</v>
      </c>
      <c r="H5451" t="s">
        <v>1261</v>
      </c>
      <c r="I5451" t="s">
        <v>1321</v>
      </c>
      <c r="J5451">
        <v>0.38600000000000001</v>
      </c>
    </row>
    <row r="5452" spans="1:10" hidden="1">
      <c r="A5452" t="s">
        <v>570</v>
      </c>
      <c r="B5452">
        <v>1462</v>
      </c>
      <c r="C5452" t="s">
        <v>994</v>
      </c>
      <c r="D5452">
        <v>2136</v>
      </c>
      <c r="E5452" t="s">
        <v>262</v>
      </c>
      <c r="F5452" t="s">
        <v>2320</v>
      </c>
      <c r="G5452" t="s">
        <v>2298</v>
      </c>
      <c r="H5452" t="s">
        <v>1248</v>
      </c>
      <c r="I5452" t="s">
        <v>1321</v>
      </c>
      <c r="J5452">
        <v>0.1053</v>
      </c>
    </row>
    <row r="5453" spans="1:10" hidden="1">
      <c r="A5453" t="s">
        <v>570</v>
      </c>
      <c r="B5453">
        <v>1462</v>
      </c>
      <c r="C5453" t="s">
        <v>994</v>
      </c>
      <c r="D5453">
        <v>2136</v>
      </c>
      <c r="E5453" t="s">
        <v>262</v>
      </c>
      <c r="F5453" t="s">
        <v>2322</v>
      </c>
      <c r="G5453" t="s">
        <v>2323</v>
      </c>
      <c r="H5453" t="s">
        <v>2329</v>
      </c>
      <c r="I5453" t="s">
        <v>1321</v>
      </c>
      <c r="J5453">
        <v>5.2600000000000001E-2</v>
      </c>
    </row>
    <row r="5454" spans="1:10" hidden="1">
      <c r="A5454" t="s">
        <v>570</v>
      </c>
      <c r="B5454">
        <v>1462</v>
      </c>
      <c r="C5454" t="s">
        <v>994</v>
      </c>
      <c r="D5454">
        <v>2136</v>
      </c>
      <c r="E5454" t="s">
        <v>262</v>
      </c>
      <c r="F5454" t="s">
        <v>2322</v>
      </c>
      <c r="G5454" t="s">
        <v>2326</v>
      </c>
      <c r="H5454" t="s">
        <v>2324</v>
      </c>
      <c r="I5454" t="s">
        <v>1321</v>
      </c>
      <c r="J5454">
        <v>1.7500000000000002E-2</v>
      </c>
    </row>
    <row r="5455" spans="1:10" hidden="1">
      <c r="A5455" t="s">
        <v>570</v>
      </c>
      <c r="B5455">
        <v>1462</v>
      </c>
      <c r="C5455" t="s">
        <v>994</v>
      </c>
      <c r="D5455">
        <v>2136</v>
      </c>
      <c r="E5455" t="s">
        <v>262</v>
      </c>
      <c r="F5455" t="s">
        <v>2322</v>
      </c>
      <c r="G5455" t="s">
        <v>2327</v>
      </c>
      <c r="H5455" t="s">
        <v>2344</v>
      </c>
      <c r="I5455" t="s">
        <v>1321</v>
      </c>
      <c r="J5455">
        <v>3.5099999999999999E-2</v>
      </c>
    </row>
    <row r="5456" spans="1:10" hidden="1">
      <c r="A5456" t="s">
        <v>570</v>
      </c>
      <c r="B5456">
        <v>1462</v>
      </c>
      <c r="C5456" t="s">
        <v>994</v>
      </c>
      <c r="D5456">
        <v>2136</v>
      </c>
      <c r="E5456" t="s">
        <v>262</v>
      </c>
      <c r="F5456" t="s">
        <v>2322</v>
      </c>
      <c r="G5456" t="s">
        <v>2328</v>
      </c>
      <c r="H5456" t="s">
        <v>2344</v>
      </c>
      <c r="I5456" t="s">
        <v>1321</v>
      </c>
      <c r="J5456">
        <v>3.5099999999999999E-2</v>
      </c>
    </row>
    <row r="5457" spans="1:10" hidden="1">
      <c r="A5457" t="s">
        <v>570</v>
      </c>
      <c r="B5457">
        <v>1462</v>
      </c>
      <c r="C5457" t="s">
        <v>994</v>
      </c>
      <c r="D5457">
        <v>2136</v>
      </c>
      <c r="E5457" t="s">
        <v>262</v>
      </c>
      <c r="F5457" t="s">
        <v>2322</v>
      </c>
      <c r="G5457" t="s">
        <v>2330</v>
      </c>
      <c r="H5457" t="s">
        <v>1386</v>
      </c>
      <c r="I5457" t="s">
        <v>1321</v>
      </c>
      <c r="J5457">
        <v>0.85960000000000003</v>
      </c>
    </row>
    <row r="5458" spans="1:10" hidden="1">
      <c r="A5458" t="s">
        <v>570</v>
      </c>
      <c r="B5458">
        <v>1462</v>
      </c>
      <c r="C5458" t="s">
        <v>994</v>
      </c>
      <c r="D5458">
        <v>2136</v>
      </c>
      <c r="E5458" t="s">
        <v>262</v>
      </c>
      <c r="F5458" t="s">
        <v>2332</v>
      </c>
      <c r="G5458" t="s">
        <v>2333</v>
      </c>
      <c r="H5458" t="s">
        <v>1271</v>
      </c>
      <c r="I5458" t="s">
        <v>1321</v>
      </c>
      <c r="J5458">
        <v>0.45610000000000001</v>
      </c>
    </row>
    <row r="5459" spans="1:10" hidden="1">
      <c r="A5459" t="s">
        <v>570</v>
      </c>
      <c r="B5459">
        <v>1462</v>
      </c>
      <c r="C5459" t="s">
        <v>994</v>
      </c>
      <c r="D5459">
        <v>2136</v>
      </c>
      <c r="E5459" t="s">
        <v>262</v>
      </c>
      <c r="F5459" t="s">
        <v>2332</v>
      </c>
      <c r="G5459" t="s">
        <v>2334</v>
      </c>
      <c r="H5459" t="s">
        <v>1399</v>
      </c>
      <c r="I5459" t="s">
        <v>1321</v>
      </c>
      <c r="J5459">
        <v>0.54390000000000005</v>
      </c>
    </row>
    <row r="5460" spans="1:10" hidden="1">
      <c r="A5460" t="s">
        <v>570</v>
      </c>
      <c r="B5460">
        <v>1462</v>
      </c>
      <c r="C5460" t="s">
        <v>994</v>
      </c>
      <c r="D5460">
        <v>2137</v>
      </c>
      <c r="E5460" t="s">
        <v>349</v>
      </c>
      <c r="F5460" t="s">
        <v>1243</v>
      </c>
      <c r="G5460" t="s">
        <v>1243</v>
      </c>
      <c r="H5460" t="s">
        <v>1491</v>
      </c>
      <c r="I5460" t="s">
        <v>1491</v>
      </c>
      <c r="J5460">
        <v>1</v>
      </c>
    </row>
    <row r="5461" spans="1:10" hidden="1">
      <c r="A5461" t="s">
        <v>570</v>
      </c>
      <c r="B5461">
        <v>1462</v>
      </c>
      <c r="C5461" t="s">
        <v>994</v>
      </c>
      <c r="D5461">
        <v>2137</v>
      </c>
      <c r="E5461" t="s">
        <v>349</v>
      </c>
      <c r="F5461" t="s">
        <v>2311</v>
      </c>
      <c r="G5461" t="s">
        <v>2312</v>
      </c>
      <c r="H5461" t="s">
        <v>1357</v>
      </c>
      <c r="I5461" t="s">
        <v>1491</v>
      </c>
      <c r="J5461">
        <v>0.15190000000000001</v>
      </c>
    </row>
    <row r="5462" spans="1:10" hidden="1">
      <c r="A5462" t="s">
        <v>570</v>
      </c>
      <c r="B5462">
        <v>1462</v>
      </c>
      <c r="C5462" t="s">
        <v>994</v>
      </c>
      <c r="D5462">
        <v>2137</v>
      </c>
      <c r="E5462" t="s">
        <v>349</v>
      </c>
      <c r="F5462" t="s">
        <v>2311</v>
      </c>
      <c r="G5462" t="s">
        <v>2313</v>
      </c>
      <c r="H5462" t="s">
        <v>1250</v>
      </c>
      <c r="I5462" t="s">
        <v>1491</v>
      </c>
      <c r="J5462">
        <v>0.12659999999999999</v>
      </c>
    </row>
    <row r="5463" spans="1:10" hidden="1">
      <c r="A5463" t="s">
        <v>570</v>
      </c>
      <c r="B5463">
        <v>1462</v>
      </c>
      <c r="C5463" t="s">
        <v>994</v>
      </c>
      <c r="D5463">
        <v>2137</v>
      </c>
      <c r="E5463" t="s">
        <v>349</v>
      </c>
      <c r="F5463" t="s">
        <v>2311</v>
      </c>
      <c r="G5463" t="s">
        <v>2314</v>
      </c>
      <c r="H5463" t="s">
        <v>1252</v>
      </c>
      <c r="I5463" t="s">
        <v>1491</v>
      </c>
      <c r="J5463">
        <v>0.1139</v>
      </c>
    </row>
    <row r="5464" spans="1:10" hidden="1">
      <c r="A5464" t="s">
        <v>570</v>
      </c>
      <c r="B5464">
        <v>1462</v>
      </c>
      <c r="C5464" t="s">
        <v>994</v>
      </c>
      <c r="D5464">
        <v>2137</v>
      </c>
      <c r="E5464" t="s">
        <v>349</v>
      </c>
      <c r="F5464" t="s">
        <v>2311</v>
      </c>
      <c r="G5464" t="s">
        <v>2315</v>
      </c>
      <c r="H5464" t="s">
        <v>1357</v>
      </c>
      <c r="I5464" t="s">
        <v>1491</v>
      </c>
      <c r="J5464">
        <v>0.15190000000000001</v>
      </c>
    </row>
    <row r="5465" spans="1:10" hidden="1">
      <c r="A5465" t="s">
        <v>570</v>
      </c>
      <c r="B5465">
        <v>1462</v>
      </c>
      <c r="C5465" t="s">
        <v>994</v>
      </c>
      <c r="D5465">
        <v>2137</v>
      </c>
      <c r="E5465" t="s">
        <v>349</v>
      </c>
      <c r="F5465" t="s">
        <v>2311</v>
      </c>
      <c r="G5465" t="s">
        <v>2316</v>
      </c>
      <c r="H5465" t="s">
        <v>1257</v>
      </c>
      <c r="I5465" t="s">
        <v>1491</v>
      </c>
      <c r="J5465">
        <v>0.1646</v>
      </c>
    </row>
    <row r="5466" spans="1:10" hidden="1">
      <c r="A5466" t="s">
        <v>570</v>
      </c>
      <c r="B5466">
        <v>1462</v>
      </c>
      <c r="C5466" t="s">
        <v>994</v>
      </c>
      <c r="D5466">
        <v>2137</v>
      </c>
      <c r="E5466" t="s">
        <v>349</v>
      </c>
      <c r="F5466" t="s">
        <v>2311</v>
      </c>
      <c r="G5466" t="s">
        <v>2318</v>
      </c>
      <c r="H5466" t="s">
        <v>1256</v>
      </c>
      <c r="I5466" t="s">
        <v>1491</v>
      </c>
      <c r="J5466">
        <v>0.1772</v>
      </c>
    </row>
    <row r="5467" spans="1:10" hidden="1">
      <c r="A5467" t="s">
        <v>570</v>
      </c>
      <c r="B5467">
        <v>1462</v>
      </c>
      <c r="C5467" t="s">
        <v>994</v>
      </c>
      <c r="D5467">
        <v>2137</v>
      </c>
      <c r="E5467" t="s">
        <v>349</v>
      </c>
      <c r="F5467" t="s">
        <v>2311</v>
      </c>
      <c r="G5467" t="s">
        <v>2319</v>
      </c>
      <c r="H5467" t="s">
        <v>1252</v>
      </c>
      <c r="I5467" t="s">
        <v>1491</v>
      </c>
      <c r="J5467">
        <v>0.1139</v>
      </c>
    </row>
    <row r="5468" spans="1:10" hidden="1">
      <c r="A5468" t="s">
        <v>570</v>
      </c>
      <c r="B5468">
        <v>1462</v>
      </c>
      <c r="C5468" t="s">
        <v>994</v>
      </c>
      <c r="D5468">
        <v>2137</v>
      </c>
      <c r="E5468" t="s">
        <v>349</v>
      </c>
      <c r="F5468" t="s">
        <v>2320</v>
      </c>
      <c r="G5468" t="s">
        <v>2321</v>
      </c>
      <c r="H5468" t="s">
        <v>1515</v>
      </c>
      <c r="I5468" t="s">
        <v>1491</v>
      </c>
      <c r="J5468">
        <v>0.55700000000000005</v>
      </c>
    </row>
    <row r="5469" spans="1:10" hidden="1">
      <c r="A5469" t="s">
        <v>570</v>
      </c>
      <c r="B5469">
        <v>1462</v>
      </c>
      <c r="C5469" t="s">
        <v>994</v>
      </c>
      <c r="D5469">
        <v>2137</v>
      </c>
      <c r="E5469" t="s">
        <v>349</v>
      </c>
      <c r="F5469" t="s">
        <v>2320</v>
      </c>
      <c r="G5469" t="s">
        <v>2298</v>
      </c>
      <c r="H5469" t="s">
        <v>1250</v>
      </c>
      <c r="I5469" t="s">
        <v>1491</v>
      </c>
      <c r="J5469">
        <v>0.12659999999999999</v>
      </c>
    </row>
    <row r="5470" spans="1:10" hidden="1">
      <c r="A5470" t="s">
        <v>570</v>
      </c>
      <c r="B5470">
        <v>1462</v>
      </c>
      <c r="C5470" t="s">
        <v>994</v>
      </c>
      <c r="D5470">
        <v>2137</v>
      </c>
      <c r="E5470" t="s">
        <v>349</v>
      </c>
      <c r="F5470" t="s">
        <v>2322</v>
      </c>
      <c r="G5470" t="s">
        <v>2323</v>
      </c>
      <c r="H5470" t="s">
        <v>2324</v>
      </c>
      <c r="I5470" t="s">
        <v>1491</v>
      </c>
      <c r="J5470">
        <v>1.2699999999999999E-2</v>
      </c>
    </row>
    <row r="5471" spans="1:10" hidden="1">
      <c r="A5471" t="s">
        <v>570</v>
      </c>
      <c r="B5471">
        <v>1462</v>
      </c>
      <c r="C5471" t="s">
        <v>994</v>
      </c>
      <c r="D5471">
        <v>2137</v>
      </c>
      <c r="E5471" t="s">
        <v>349</v>
      </c>
      <c r="F5471" t="s">
        <v>2322</v>
      </c>
      <c r="G5471" t="s">
        <v>2326</v>
      </c>
      <c r="H5471" t="s">
        <v>2344</v>
      </c>
      <c r="I5471" t="s">
        <v>1491</v>
      </c>
      <c r="J5471">
        <v>2.53E-2</v>
      </c>
    </row>
    <row r="5472" spans="1:10" hidden="1">
      <c r="A5472" t="s">
        <v>570</v>
      </c>
      <c r="B5472">
        <v>1462</v>
      </c>
      <c r="C5472" t="s">
        <v>994</v>
      </c>
      <c r="D5472">
        <v>2137</v>
      </c>
      <c r="E5472" t="s">
        <v>349</v>
      </c>
      <c r="F5472" t="s">
        <v>2322</v>
      </c>
      <c r="G5472" t="s">
        <v>2327</v>
      </c>
      <c r="H5472" t="s">
        <v>2344</v>
      </c>
      <c r="I5472" t="s">
        <v>1491</v>
      </c>
      <c r="J5472">
        <v>2.53E-2</v>
      </c>
    </row>
    <row r="5473" spans="1:10" hidden="1">
      <c r="A5473" t="s">
        <v>570</v>
      </c>
      <c r="B5473">
        <v>1462</v>
      </c>
      <c r="C5473" t="s">
        <v>994</v>
      </c>
      <c r="D5473">
        <v>2137</v>
      </c>
      <c r="E5473" t="s">
        <v>349</v>
      </c>
      <c r="F5473" t="s">
        <v>2322</v>
      </c>
      <c r="G5473" t="s">
        <v>2328</v>
      </c>
      <c r="H5473" t="s">
        <v>2344</v>
      </c>
      <c r="I5473" t="s">
        <v>1491</v>
      </c>
      <c r="J5473">
        <v>2.53E-2</v>
      </c>
    </row>
    <row r="5474" spans="1:10" hidden="1">
      <c r="A5474" t="s">
        <v>570</v>
      </c>
      <c r="B5474">
        <v>1462</v>
      </c>
      <c r="C5474" t="s">
        <v>994</v>
      </c>
      <c r="D5474">
        <v>2137</v>
      </c>
      <c r="E5474" t="s">
        <v>349</v>
      </c>
      <c r="F5474" t="s">
        <v>2322</v>
      </c>
      <c r="G5474" t="s">
        <v>2330</v>
      </c>
      <c r="H5474" t="s">
        <v>1315</v>
      </c>
      <c r="I5474" t="s">
        <v>1491</v>
      </c>
      <c r="J5474">
        <v>0.91139999999999999</v>
      </c>
    </row>
    <row r="5475" spans="1:10" hidden="1">
      <c r="A5475" t="s">
        <v>570</v>
      </c>
      <c r="B5475">
        <v>1462</v>
      </c>
      <c r="C5475" t="s">
        <v>994</v>
      </c>
      <c r="D5475">
        <v>2137</v>
      </c>
      <c r="E5475" t="s">
        <v>349</v>
      </c>
      <c r="F5475" t="s">
        <v>2332</v>
      </c>
      <c r="G5475" t="s">
        <v>2333</v>
      </c>
      <c r="H5475" t="s">
        <v>1251</v>
      </c>
      <c r="I5475" t="s">
        <v>1491</v>
      </c>
      <c r="J5475">
        <v>0.45569999999999999</v>
      </c>
    </row>
    <row r="5476" spans="1:10" hidden="1">
      <c r="A5476" t="s">
        <v>570</v>
      </c>
      <c r="B5476">
        <v>1462</v>
      </c>
      <c r="C5476" t="s">
        <v>994</v>
      </c>
      <c r="D5476">
        <v>2137</v>
      </c>
      <c r="E5476" t="s">
        <v>349</v>
      </c>
      <c r="F5476" t="s">
        <v>2332</v>
      </c>
      <c r="G5476" t="s">
        <v>2334</v>
      </c>
      <c r="H5476" t="s">
        <v>1377</v>
      </c>
      <c r="I5476" t="s">
        <v>1491</v>
      </c>
      <c r="J5476">
        <v>0.54430000000000001</v>
      </c>
    </row>
    <row r="5477" spans="1:10" hidden="1">
      <c r="A5477" t="s">
        <v>570</v>
      </c>
      <c r="B5477">
        <v>1462</v>
      </c>
      <c r="C5477" t="s">
        <v>994</v>
      </c>
      <c r="D5477">
        <v>2139</v>
      </c>
      <c r="E5477" t="s">
        <v>497</v>
      </c>
      <c r="F5477" t="s">
        <v>1243</v>
      </c>
      <c r="G5477" t="s">
        <v>1243</v>
      </c>
      <c r="H5477" t="s">
        <v>1571</v>
      </c>
      <c r="I5477" t="s">
        <v>1571</v>
      </c>
      <c r="J5477">
        <v>1</v>
      </c>
    </row>
    <row r="5478" spans="1:10" hidden="1">
      <c r="A5478" t="s">
        <v>570</v>
      </c>
      <c r="B5478">
        <v>1462</v>
      </c>
      <c r="C5478" t="s">
        <v>994</v>
      </c>
      <c r="D5478">
        <v>2139</v>
      </c>
      <c r="E5478" t="s">
        <v>497</v>
      </c>
      <c r="F5478" t="s">
        <v>2311</v>
      </c>
      <c r="G5478" t="s">
        <v>2312</v>
      </c>
      <c r="H5478" t="s">
        <v>1417</v>
      </c>
      <c r="I5478" t="s">
        <v>1571</v>
      </c>
      <c r="J5478">
        <v>0.14580000000000001</v>
      </c>
    </row>
    <row r="5479" spans="1:10" hidden="1">
      <c r="A5479" t="s">
        <v>570</v>
      </c>
      <c r="B5479">
        <v>1462</v>
      </c>
      <c r="C5479" t="s">
        <v>994</v>
      </c>
      <c r="D5479">
        <v>2139</v>
      </c>
      <c r="E5479" t="s">
        <v>497</v>
      </c>
      <c r="F5479" t="s">
        <v>2311</v>
      </c>
      <c r="G5479" t="s">
        <v>2313</v>
      </c>
      <c r="H5479" t="s">
        <v>1549</v>
      </c>
      <c r="I5479" t="s">
        <v>1571</v>
      </c>
      <c r="J5479">
        <v>0.15970000000000001</v>
      </c>
    </row>
    <row r="5480" spans="1:10" hidden="1">
      <c r="A5480" t="s">
        <v>570</v>
      </c>
      <c r="B5480">
        <v>1462</v>
      </c>
      <c r="C5480" t="s">
        <v>994</v>
      </c>
      <c r="D5480">
        <v>2139</v>
      </c>
      <c r="E5480" t="s">
        <v>497</v>
      </c>
      <c r="F5480" t="s">
        <v>2311</v>
      </c>
      <c r="G5480" t="s">
        <v>2314</v>
      </c>
      <c r="H5480" t="s">
        <v>1261</v>
      </c>
      <c r="I5480" t="s">
        <v>1571</v>
      </c>
      <c r="J5480">
        <v>0.15279999999999999</v>
      </c>
    </row>
    <row r="5481" spans="1:10" hidden="1">
      <c r="A5481" t="s">
        <v>570</v>
      </c>
      <c r="B5481">
        <v>1462</v>
      </c>
      <c r="C5481" t="s">
        <v>994</v>
      </c>
      <c r="D5481">
        <v>2139</v>
      </c>
      <c r="E5481" t="s">
        <v>497</v>
      </c>
      <c r="F5481" t="s">
        <v>2311</v>
      </c>
      <c r="G5481" t="s">
        <v>2315</v>
      </c>
      <c r="H5481" t="s">
        <v>1261</v>
      </c>
      <c r="I5481" t="s">
        <v>1571</v>
      </c>
      <c r="J5481">
        <v>0.15279999999999999</v>
      </c>
    </row>
    <row r="5482" spans="1:10" hidden="1">
      <c r="A5482" t="s">
        <v>570</v>
      </c>
      <c r="B5482">
        <v>1462</v>
      </c>
      <c r="C5482" t="s">
        <v>994</v>
      </c>
      <c r="D5482">
        <v>2139</v>
      </c>
      <c r="E5482" t="s">
        <v>497</v>
      </c>
      <c r="F5482" t="s">
        <v>2311</v>
      </c>
      <c r="G5482" t="s">
        <v>2316</v>
      </c>
      <c r="H5482" t="s">
        <v>1333</v>
      </c>
      <c r="I5482" t="s">
        <v>1571</v>
      </c>
      <c r="J5482">
        <v>0.1181</v>
      </c>
    </row>
    <row r="5483" spans="1:10" hidden="1">
      <c r="A5483" t="s">
        <v>570</v>
      </c>
      <c r="B5483">
        <v>1462</v>
      </c>
      <c r="C5483" t="s">
        <v>994</v>
      </c>
      <c r="D5483">
        <v>2139</v>
      </c>
      <c r="E5483" t="s">
        <v>497</v>
      </c>
      <c r="F5483" t="s">
        <v>2311</v>
      </c>
      <c r="G5483" t="s">
        <v>2318</v>
      </c>
      <c r="H5483" t="s">
        <v>1271</v>
      </c>
      <c r="I5483" t="s">
        <v>1571</v>
      </c>
      <c r="J5483">
        <v>0.18060000000000001</v>
      </c>
    </row>
    <row r="5484" spans="1:10" hidden="1">
      <c r="A5484" t="s">
        <v>570</v>
      </c>
      <c r="B5484">
        <v>1462</v>
      </c>
      <c r="C5484" t="s">
        <v>994</v>
      </c>
      <c r="D5484">
        <v>2139</v>
      </c>
      <c r="E5484" t="s">
        <v>497</v>
      </c>
      <c r="F5484" t="s">
        <v>2311</v>
      </c>
      <c r="G5484" t="s">
        <v>2319</v>
      </c>
      <c r="H5484" t="s">
        <v>1257</v>
      </c>
      <c r="I5484" t="s">
        <v>1571</v>
      </c>
      <c r="J5484">
        <v>9.0300000000000005E-2</v>
      </c>
    </row>
    <row r="5485" spans="1:10" hidden="1">
      <c r="A5485" t="s">
        <v>570</v>
      </c>
      <c r="B5485">
        <v>1462</v>
      </c>
      <c r="C5485" t="s">
        <v>994</v>
      </c>
      <c r="D5485">
        <v>2139</v>
      </c>
      <c r="E5485" t="s">
        <v>497</v>
      </c>
      <c r="F5485" t="s">
        <v>2320</v>
      </c>
      <c r="G5485" t="s">
        <v>2321</v>
      </c>
      <c r="H5485" t="s">
        <v>1296</v>
      </c>
      <c r="I5485" t="s">
        <v>1571</v>
      </c>
      <c r="J5485">
        <v>0.40970000000000001</v>
      </c>
    </row>
    <row r="5486" spans="1:10" hidden="1">
      <c r="A5486" t="s">
        <v>570</v>
      </c>
      <c r="B5486">
        <v>1462</v>
      </c>
      <c r="C5486" t="s">
        <v>994</v>
      </c>
      <c r="D5486">
        <v>2139</v>
      </c>
      <c r="E5486" t="s">
        <v>497</v>
      </c>
      <c r="F5486" t="s">
        <v>2320</v>
      </c>
      <c r="G5486" t="s">
        <v>2298</v>
      </c>
      <c r="H5486" t="s">
        <v>1304</v>
      </c>
      <c r="I5486" t="s">
        <v>1571</v>
      </c>
      <c r="J5486">
        <v>0.20830000000000001</v>
      </c>
    </row>
    <row r="5487" spans="1:10" hidden="1">
      <c r="A5487" t="s">
        <v>570</v>
      </c>
      <c r="B5487">
        <v>1462</v>
      </c>
      <c r="C5487" t="s">
        <v>994</v>
      </c>
      <c r="D5487">
        <v>2139</v>
      </c>
      <c r="E5487" t="s">
        <v>497</v>
      </c>
      <c r="F5487" t="s">
        <v>2322</v>
      </c>
      <c r="G5487" t="s">
        <v>2323</v>
      </c>
      <c r="H5487" t="s">
        <v>2324</v>
      </c>
      <c r="I5487" t="s">
        <v>1571</v>
      </c>
      <c r="J5487">
        <v>6.8999999999999999E-3</v>
      </c>
    </row>
    <row r="5488" spans="1:10" hidden="1">
      <c r="A5488" t="s">
        <v>570</v>
      </c>
      <c r="B5488">
        <v>1462</v>
      </c>
      <c r="C5488" t="s">
        <v>994</v>
      </c>
      <c r="D5488">
        <v>2139</v>
      </c>
      <c r="E5488" t="s">
        <v>497</v>
      </c>
      <c r="F5488" t="s">
        <v>2322</v>
      </c>
      <c r="G5488" t="s">
        <v>2327</v>
      </c>
      <c r="H5488" t="s">
        <v>1352</v>
      </c>
      <c r="I5488" t="s">
        <v>1571</v>
      </c>
      <c r="J5488">
        <v>4.8599999999999997E-2</v>
      </c>
    </row>
    <row r="5489" spans="1:10" hidden="1">
      <c r="A5489" t="s">
        <v>570</v>
      </c>
      <c r="B5489">
        <v>1462</v>
      </c>
      <c r="C5489" t="s">
        <v>994</v>
      </c>
      <c r="D5489">
        <v>2139</v>
      </c>
      <c r="E5489" t="s">
        <v>497</v>
      </c>
      <c r="F5489" t="s">
        <v>2322</v>
      </c>
      <c r="G5489" t="s">
        <v>2352</v>
      </c>
      <c r="H5489" t="s">
        <v>2324</v>
      </c>
      <c r="I5489" t="s">
        <v>1571</v>
      </c>
      <c r="J5489">
        <v>6.8999999999999999E-3</v>
      </c>
    </row>
    <row r="5490" spans="1:10" hidden="1">
      <c r="A5490" t="s">
        <v>570</v>
      </c>
      <c r="B5490">
        <v>1462</v>
      </c>
      <c r="C5490" t="s">
        <v>994</v>
      </c>
      <c r="D5490">
        <v>2139</v>
      </c>
      <c r="E5490" t="s">
        <v>497</v>
      </c>
      <c r="F5490" t="s">
        <v>2322</v>
      </c>
      <c r="G5490" t="s">
        <v>2328</v>
      </c>
      <c r="H5490" t="s">
        <v>1312</v>
      </c>
      <c r="I5490" t="s">
        <v>1571</v>
      </c>
      <c r="J5490">
        <v>3.4700000000000002E-2</v>
      </c>
    </row>
    <row r="5491" spans="1:10" hidden="1">
      <c r="A5491" t="s">
        <v>570</v>
      </c>
      <c r="B5491">
        <v>1462</v>
      </c>
      <c r="C5491" t="s">
        <v>994</v>
      </c>
      <c r="D5491">
        <v>2139</v>
      </c>
      <c r="E5491" t="s">
        <v>497</v>
      </c>
      <c r="F5491" t="s">
        <v>2322</v>
      </c>
      <c r="G5491" t="s">
        <v>2330</v>
      </c>
      <c r="H5491" t="s">
        <v>1407</v>
      </c>
      <c r="I5491" t="s">
        <v>1571</v>
      </c>
      <c r="J5491">
        <v>0.90280000000000005</v>
      </c>
    </row>
    <row r="5492" spans="1:10" hidden="1">
      <c r="A5492" t="s">
        <v>570</v>
      </c>
      <c r="B5492">
        <v>1462</v>
      </c>
      <c r="C5492" t="s">
        <v>994</v>
      </c>
      <c r="D5492">
        <v>2139</v>
      </c>
      <c r="E5492" t="s">
        <v>497</v>
      </c>
      <c r="F5492" t="s">
        <v>2332</v>
      </c>
      <c r="G5492" t="s">
        <v>2333</v>
      </c>
      <c r="H5492" t="s">
        <v>1447</v>
      </c>
      <c r="I5492" t="s">
        <v>1571</v>
      </c>
      <c r="J5492">
        <v>0.46529999999999999</v>
      </c>
    </row>
    <row r="5493" spans="1:10" hidden="1">
      <c r="A5493" t="s">
        <v>570</v>
      </c>
      <c r="B5493">
        <v>1462</v>
      </c>
      <c r="C5493" t="s">
        <v>994</v>
      </c>
      <c r="D5493">
        <v>2139</v>
      </c>
      <c r="E5493" t="s">
        <v>497</v>
      </c>
      <c r="F5493" t="s">
        <v>2332</v>
      </c>
      <c r="G5493" t="s">
        <v>2334</v>
      </c>
      <c r="H5493" t="s">
        <v>1560</v>
      </c>
      <c r="I5493" t="s">
        <v>1571</v>
      </c>
      <c r="J5493">
        <v>0.53469999999999995</v>
      </c>
    </row>
    <row r="5494" spans="1:10" hidden="1">
      <c r="A5494" t="s">
        <v>570</v>
      </c>
      <c r="B5494">
        <v>1462</v>
      </c>
      <c r="C5494" t="s">
        <v>994</v>
      </c>
      <c r="D5494">
        <v>2140</v>
      </c>
      <c r="E5494" t="s">
        <v>309</v>
      </c>
      <c r="F5494" t="s">
        <v>1243</v>
      </c>
      <c r="G5494" t="s">
        <v>1243</v>
      </c>
      <c r="H5494" t="s">
        <v>1491</v>
      </c>
      <c r="I5494" t="s">
        <v>1491</v>
      </c>
      <c r="J5494">
        <v>1</v>
      </c>
    </row>
    <row r="5495" spans="1:10" hidden="1">
      <c r="A5495" t="s">
        <v>570</v>
      </c>
      <c r="B5495">
        <v>1462</v>
      </c>
      <c r="C5495" t="s">
        <v>994</v>
      </c>
      <c r="D5495">
        <v>2140</v>
      </c>
      <c r="E5495" t="s">
        <v>309</v>
      </c>
      <c r="F5495" t="s">
        <v>2311</v>
      </c>
      <c r="G5495" t="s">
        <v>2312</v>
      </c>
      <c r="H5495" t="s">
        <v>1401</v>
      </c>
      <c r="I5495" t="s">
        <v>1491</v>
      </c>
      <c r="J5495">
        <v>0.13919999999999999</v>
      </c>
    </row>
    <row r="5496" spans="1:10" hidden="1">
      <c r="A5496" t="s">
        <v>570</v>
      </c>
      <c r="B5496">
        <v>1462</v>
      </c>
      <c r="C5496" t="s">
        <v>994</v>
      </c>
      <c r="D5496">
        <v>2140</v>
      </c>
      <c r="E5496" t="s">
        <v>309</v>
      </c>
      <c r="F5496" t="s">
        <v>2311</v>
      </c>
      <c r="G5496" t="s">
        <v>2313</v>
      </c>
      <c r="H5496" t="s">
        <v>1357</v>
      </c>
      <c r="I5496" t="s">
        <v>1491</v>
      </c>
      <c r="J5496">
        <v>0.15190000000000001</v>
      </c>
    </row>
    <row r="5497" spans="1:10" hidden="1">
      <c r="A5497" t="s">
        <v>570</v>
      </c>
      <c r="B5497">
        <v>1462</v>
      </c>
      <c r="C5497" t="s">
        <v>994</v>
      </c>
      <c r="D5497">
        <v>2140</v>
      </c>
      <c r="E5497" t="s">
        <v>309</v>
      </c>
      <c r="F5497" t="s">
        <v>2311</v>
      </c>
      <c r="G5497" t="s">
        <v>2314</v>
      </c>
      <c r="H5497" t="s">
        <v>1252</v>
      </c>
      <c r="I5497" t="s">
        <v>1491</v>
      </c>
      <c r="J5497">
        <v>0.1139</v>
      </c>
    </row>
    <row r="5498" spans="1:10" hidden="1">
      <c r="A5498" t="s">
        <v>570</v>
      </c>
      <c r="B5498">
        <v>1462</v>
      </c>
      <c r="C5498" t="s">
        <v>994</v>
      </c>
      <c r="D5498">
        <v>2140</v>
      </c>
      <c r="E5498" t="s">
        <v>309</v>
      </c>
      <c r="F5498" t="s">
        <v>2311</v>
      </c>
      <c r="G5498" t="s">
        <v>2315</v>
      </c>
      <c r="H5498" t="s">
        <v>1298</v>
      </c>
      <c r="I5498" t="s">
        <v>1491</v>
      </c>
      <c r="J5498">
        <v>0.18990000000000001</v>
      </c>
    </row>
    <row r="5499" spans="1:10" hidden="1">
      <c r="A5499" t="s">
        <v>570</v>
      </c>
      <c r="B5499">
        <v>1462</v>
      </c>
      <c r="C5499" t="s">
        <v>994</v>
      </c>
      <c r="D5499">
        <v>2140</v>
      </c>
      <c r="E5499" t="s">
        <v>309</v>
      </c>
      <c r="F5499" t="s">
        <v>2311</v>
      </c>
      <c r="G5499" t="s">
        <v>2316</v>
      </c>
      <c r="H5499" t="s">
        <v>1298</v>
      </c>
      <c r="I5499" t="s">
        <v>1491</v>
      </c>
      <c r="J5499">
        <v>0.18990000000000001</v>
      </c>
    </row>
    <row r="5500" spans="1:10" hidden="1">
      <c r="A5500" t="s">
        <v>570</v>
      </c>
      <c r="B5500">
        <v>1462</v>
      </c>
      <c r="C5500" t="s">
        <v>994</v>
      </c>
      <c r="D5500">
        <v>2140</v>
      </c>
      <c r="E5500" t="s">
        <v>309</v>
      </c>
      <c r="F5500" t="s">
        <v>2311</v>
      </c>
      <c r="G5500" t="s">
        <v>2318</v>
      </c>
      <c r="H5500" t="s">
        <v>1250</v>
      </c>
      <c r="I5500" t="s">
        <v>1491</v>
      </c>
      <c r="J5500">
        <v>0.12659999999999999</v>
      </c>
    </row>
    <row r="5501" spans="1:10" hidden="1">
      <c r="A5501" t="s">
        <v>570</v>
      </c>
      <c r="B5501">
        <v>1462</v>
      </c>
      <c r="C5501" t="s">
        <v>994</v>
      </c>
      <c r="D5501">
        <v>2140</v>
      </c>
      <c r="E5501" t="s">
        <v>309</v>
      </c>
      <c r="F5501" t="s">
        <v>2311</v>
      </c>
      <c r="G5501" t="s">
        <v>2319</v>
      </c>
      <c r="H5501" t="s">
        <v>1352</v>
      </c>
      <c r="I5501" t="s">
        <v>1491</v>
      </c>
      <c r="J5501">
        <v>8.8599999999999998E-2</v>
      </c>
    </row>
    <row r="5502" spans="1:10" hidden="1">
      <c r="A5502" t="s">
        <v>570</v>
      </c>
      <c r="B5502">
        <v>1462</v>
      </c>
      <c r="C5502" t="s">
        <v>994</v>
      </c>
      <c r="D5502">
        <v>2140</v>
      </c>
      <c r="E5502" t="s">
        <v>309</v>
      </c>
      <c r="F5502" t="s">
        <v>2320</v>
      </c>
      <c r="G5502" t="s">
        <v>2321</v>
      </c>
      <c r="H5502" t="s">
        <v>1244</v>
      </c>
      <c r="I5502" t="s">
        <v>1491</v>
      </c>
      <c r="J5502">
        <v>0.443</v>
      </c>
    </row>
    <row r="5503" spans="1:10" hidden="1">
      <c r="A5503" t="s">
        <v>570</v>
      </c>
      <c r="B5503">
        <v>1462</v>
      </c>
      <c r="C5503" t="s">
        <v>994</v>
      </c>
      <c r="D5503">
        <v>2140</v>
      </c>
      <c r="E5503" t="s">
        <v>309</v>
      </c>
      <c r="F5503" t="s">
        <v>2320</v>
      </c>
      <c r="G5503" t="s">
        <v>2298</v>
      </c>
      <c r="H5503" t="s">
        <v>1256</v>
      </c>
      <c r="I5503" t="s">
        <v>1491</v>
      </c>
      <c r="J5503">
        <v>0.1772</v>
      </c>
    </row>
    <row r="5504" spans="1:10" hidden="1">
      <c r="A5504" t="s">
        <v>570</v>
      </c>
      <c r="B5504">
        <v>1462</v>
      </c>
      <c r="C5504" t="s">
        <v>994</v>
      </c>
      <c r="D5504">
        <v>2140</v>
      </c>
      <c r="E5504" t="s">
        <v>309</v>
      </c>
      <c r="F5504" t="s">
        <v>2322</v>
      </c>
      <c r="G5504" t="s">
        <v>2326</v>
      </c>
      <c r="H5504" t="s">
        <v>2324</v>
      </c>
      <c r="I5504" t="s">
        <v>1491</v>
      </c>
      <c r="J5504">
        <v>1.2699999999999999E-2</v>
      </c>
    </row>
    <row r="5505" spans="1:10" hidden="1">
      <c r="A5505" t="s">
        <v>570</v>
      </c>
      <c r="B5505">
        <v>1462</v>
      </c>
      <c r="C5505" t="s">
        <v>994</v>
      </c>
      <c r="D5505">
        <v>2140</v>
      </c>
      <c r="E5505" t="s">
        <v>309</v>
      </c>
      <c r="F5505" t="s">
        <v>2322</v>
      </c>
      <c r="G5505" t="s">
        <v>2327</v>
      </c>
      <c r="H5505" t="s">
        <v>1312</v>
      </c>
      <c r="I5505" t="s">
        <v>1491</v>
      </c>
      <c r="J5505">
        <v>6.3299999999999995E-2</v>
      </c>
    </row>
    <row r="5506" spans="1:10" hidden="1">
      <c r="A5506" t="s">
        <v>570</v>
      </c>
      <c r="B5506">
        <v>1462</v>
      </c>
      <c r="C5506" t="s">
        <v>994</v>
      </c>
      <c r="D5506">
        <v>2140</v>
      </c>
      <c r="E5506" t="s">
        <v>309</v>
      </c>
      <c r="F5506" t="s">
        <v>2322</v>
      </c>
      <c r="G5506" t="s">
        <v>2330</v>
      </c>
      <c r="H5506" t="s">
        <v>1294</v>
      </c>
      <c r="I5506" t="s">
        <v>1491</v>
      </c>
      <c r="J5506">
        <v>0.92410000000000003</v>
      </c>
    </row>
    <row r="5507" spans="1:10" hidden="1">
      <c r="A5507" t="s">
        <v>570</v>
      </c>
      <c r="B5507">
        <v>1462</v>
      </c>
      <c r="C5507" t="s">
        <v>994</v>
      </c>
      <c r="D5507">
        <v>2140</v>
      </c>
      <c r="E5507" t="s">
        <v>309</v>
      </c>
      <c r="F5507" t="s">
        <v>2332</v>
      </c>
      <c r="G5507" t="s">
        <v>2333</v>
      </c>
      <c r="H5507" t="s">
        <v>1392</v>
      </c>
      <c r="I5507" t="s">
        <v>1491</v>
      </c>
      <c r="J5507">
        <v>0.50629999999999997</v>
      </c>
    </row>
    <row r="5508" spans="1:10" hidden="1">
      <c r="A5508" t="s">
        <v>570</v>
      </c>
      <c r="B5508">
        <v>1462</v>
      </c>
      <c r="C5508" t="s">
        <v>994</v>
      </c>
      <c r="D5508">
        <v>2140</v>
      </c>
      <c r="E5508" t="s">
        <v>309</v>
      </c>
      <c r="F5508" t="s">
        <v>2332</v>
      </c>
      <c r="G5508" t="s">
        <v>2334</v>
      </c>
      <c r="H5508" t="s">
        <v>1324</v>
      </c>
      <c r="I5508" t="s">
        <v>1491</v>
      </c>
      <c r="J5508">
        <v>0.49370000000000003</v>
      </c>
    </row>
    <row r="5509" spans="1:10" hidden="1">
      <c r="A5509" t="s">
        <v>570</v>
      </c>
      <c r="B5509">
        <v>1462</v>
      </c>
      <c r="C5509" t="s">
        <v>994</v>
      </c>
      <c r="D5509">
        <v>1035</v>
      </c>
      <c r="E5509" t="s">
        <v>123</v>
      </c>
      <c r="F5509" t="s">
        <v>1243</v>
      </c>
      <c r="G5509" t="s">
        <v>1243</v>
      </c>
      <c r="H5509" t="s">
        <v>1574</v>
      </c>
      <c r="I5509" t="s">
        <v>1574</v>
      </c>
      <c r="J5509">
        <v>1</v>
      </c>
    </row>
    <row r="5510" spans="1:10" hidden="1">
      <c r="A5510" t="s">
        <v>570</v>
      </c>
      <c r="B5510">
        <v>1462</v>
      </c>
      <c r="C5510" t="s">
        <v>994</v>
      </c>
      <c r="D5510">
        <v>1035</v>
      </c>
      <c r="E5510" t="s">
        <v>123</v>
      </c>
      <c r="F5510" t="s">
        <v>2311</v>
      </c>
      <c r="G5510" t="s">
        <v>2343</v>
      </c>
      <c r="H5510" t="s">
        <v>1458</v>
      </c>
      <c r="I5510" t="s">
        <v>1574</v>
      </c>
      <c r="J5510">
        <v>0.2414</v>
      </c>
    </row>
    <row r="5511" spans="1:10" hidden="1">
      <c r="A5511" t="s">
        <v>570</v>
      </c>
      <c r="B5511">
        <v>1462</v>
      </c>
      <c r="C5511" t="s">
        <v>994</v>
      </c>
      <c r="D5511">
        <v>1035</v>
      </c>
      <c r="E5511" t="s">
        <v>123</v>
      </c>
      <c r="F5511" t="s">
        <v>2311</v>
      </c>
      <c r="G5511" t="s">
        <v>1250</v>
      </c>
      <c r="H5511" t="s">
        <v>1283</v>
      </c>
      <c r="I5511" t="s">
        <v>1574</v>
      </c>
      <c r="J5511">
        <v>0.27589999999999998</v>
      </c>
    </row>
    <row r="5512" spans="1:10" hidden="1">
      <c r="A5512" t="s">
        <v>570</v>
      </c>
      <c r="B5512">
        <v>1462</v>
      </c>
      <c r="C5512" t="s">
        <v>994</v>
      </c>
      <c r="D5512">
        <v>1035</v>
      </c>
      <c r="E5512" t="s">
        <v>123</v>
      </c>
      <c r="F5512" t="s">
        <v>2311</v>
      </c>
      <c r="G5512" t="s">
        <v>1401</v>
      </c>
      <c r="H5512" t="s">
        <v>1334</v>
      </c>
      <c r="I5512" t="s">
        <v>1574</v>
      </c>
      <c r="J5512">
        <v>0.2069</v>
      </c>
    </row>
    <row r="5513" spans="1:10" hidden="1">
      <c r="A5513" t="s">
        <v>570</v>
      </c>
      <c r="B5513">
        <v>1462</v>
      </c>
      <c r="C5513" t="s">
        <v>994</v>
      </c>
      <c r="D5513">
        <v>1035</v>
      </c>
      <c r="E5513" t="s">
        <v>123</v>
      </c>
      <c r="F5513" t="s">
        <v>2311</v>
      </c>
      <c r="G5513" t="s">
        <v>1357</v>
      </c>
      <c r="H5513" t="s">
        <v>1283</v>
      </c>
      <c r="I5513" t="s">
        <v>1574</v>
      </c>
      <c r="J5513">
        <v>0.27589999999999998</v>
      </c>
    </row>
    <row r="5514" spans="1:10" hidden="1">
      <c r="A5514" t="s">
        <v>570</v>
      </c>
      <c r="B5514">
        <v>1462</v>
      </c>
      <c r="C5514" t="s">
        <v>994</v>
      </c>
      <c r="D5514">
        <v>1035</v>
      </c>
      <c r="E5514" t="s">
        <v>123</v>
      </c>
      <c r="F5514" t="s">
        <v>2320</v>
      </c>
      <c r="G5514" t="s">
        <v>2321</v>
      </c>
      <c r="H5514" t="s">
        <v>1315</v>
      </c>
      <c r="I5514" t="s">
        <v>1574</v>
      </c>
      <c r="J5514">
        <v>0.31030000000000002</v>
      </c>
    </row>
    <row r="5515" spans="1:10" hidden="1">
      <c r="A5515" t="s">
        <v>570</v>
      </c>
      <c r="B5515">
        <v>1462</v>
      </c>
      <c r="C5515" t="s">
        <v>994</v>
      </c>
      <c r="D5515">
        <v>1035</v>
      </c>
      <c r="E5515" t="s">
        <v>123</v>
      </c>
      <c r="F5515" t="s">
        <v>2320</v>
      </c>
      <c r="G5515" t="s">
        <v>2339</v>
      </c>
      <c r="H5515" t="s">
        <v>1352</v>
      </c>
      <c r="I5515" t="s">
        <v>1574</v>
      </c>
      <c r="J5515">
        <v>3.0200000000000001E-2</v>
      </c>
    </row>
    <row r="5516" spans="1:10" hidden="1">
      <c r="A5516" t="s">
        <v>570</v>
      </c>
      <c r="B5516">
        <v>1462</v>
      </c>
      <c r="C5516" t="s">
        <v>994</v>
      </c>
      <c r="D5516">
        <v>1035</v>
      </c>
      <c r="E5516" t="s">
        <v>123</v>
      </c>
      <c r="F5516" t="s">
        <v>2320</v>
      </c>
      <c r="G5516" t="s">
        <v>2298</v>
      </c>
      <c r="H5516" t="s">
        <v>1249</v>
      </c>
      <c r="I5516" t="s">
        <v>1574</v>
      </c>
      <c r="J5516">
        <v>0.10780000000000001</v>
      </c>
    </row>
    <row r="5517" spans="1:10" hidden="1">
      <c r="A5517" t="s">
        <v>570</v>
      </c>
      <c r="B5517">
        <v>1462</v>
      </c>
      <c r="C5517" t="s">
        <v>994</v>
      </c>
      <c r="D5517">
        <v>1035</v>
      </c>
      <c r="E5517" t="s">
        <v>123</v>
      </c>
      <c r="F5517" t="s">
        <v>2322</v>
      </c>
      <c r="G5517" t="s">
        <v>2323</v>
      </c>
      <c r="H5517" t="s">
        <v>2324</v>
      </c>
      <c r="I5517" t="s">
        <v>1574</v>
      </c>
      <c r="J5517">
        <v>4.3E-3</v>
      </c>
    </row>
    <row r="5518" spans="1:10" hidden="1">
      <c r="A5518" t="s">
        <v>570</v>
      </c>
      <c r="B5518">
        <v>1462</v>
      </c>
      <c r="C5518" t="s">
        <v>994</v>
      </c>
      <c r="D5518">
        <v>1035</v>
      </c>
      <c r="E5518" t="s">
        <v>123</v>
      </c>
      <c r="F5518" t="s">
        <v>2322</v>
      </c>
      <c r="G5518" t="s">
        <v>2325</v>
      </c>
      <c r="H5518" t="s">
        <v>2344</v>
      </c>
      <c r="I5518" t="s">
        <v>1574</v>
      </c>
      <c r="J5518">
        <v>8.6E-3</v>
      </c>
    </row>
    <row r="5519" spans="1:10" hidden="1">
      <c r="A5519" t="s">
        <v>570</v>
      </c>
      <c r="B5519">
        <v>1462</v>
      </c>
      <c r="C5519" t="s">
        <v>994</v>
      </c>
      <c r="D5519">
        <v>1035</v>
      </c>
      <c r="E5519" t="s">
        <v>123</v>
      </c>
      <c r="F5519" t="s">
        <v>2322</v>
      </c>
      <c r="G5519" t="s">
        <v>2327</v>
      </c>
      <c r="H5519" t="s">
        <v>1256</v>
      </c>
      <c r="I5519" t="s">
        <v>1574</v>
      </c>
      <c r="J5519">
        <v>6.0299999999999999E-2</v>
      </c>
    </row>
    <row r="5520" spans="1:10" hidden="1">
      <c r="A5520" t="s">
        <v>570</v>
      </c>
      <c r="B5520">
        <v>1462</v>
      </c>
      <c r="C5520" t="s">
        <v>994</v>
      </c>
      <c r="D5520">
        <v>1035</v>
      </c>
      <c r="E5520" t="s">
        <v>123</v>
      </c>
      <c r="F5520" t="s">
        <v>2322</v>
      </c>
      <c r="G5520" t="s">
        <v>2328</v>
      </c>
      <c r="H5520" t="s">
        <v>1250</v>
      </c>
      <c r="I5520" t="s">
        <v>1574</v>
      </c>
      <c r="J5520">
        <v>4.3099999999999999E-2</v>
      </c>
    </row>
    <row r="5521" spans="1:10" hidden="1">
      <c r="A5521" t="s">
        <v>570</v>
      </c>
      <c r="B5521">
        <v>1462</v>
      </c>
      <c r="C5521" t="s">
        <v>994</v>
      </c>
      <c r="D5521">
        <v>1035</v>
      </c>
      <c r="E5521" t="s">
        <v>123</v>
      </c>
      <c r="F5521" t="s">
        <v>2322</v>
      </c>
      <c r="G5521" t="s">
        <v>2330</v>
      </c>
      <c r="H5521" t="s">
        <v>1518</v>
      </c>
      <c r="I5521" t="s">
        <v>1574</v>
      </c>
      <c r="J5521">
        <v>0.88360000000000005</v>
      </c>
    </row>
    <row r="5522" spans="1:10" hidden="1">
      <c r="A5522" t="s">
        <v>570</v>
      </c>
      <c r="B5522">
        <v>1462</v>
      </c>
      <c r="C5522" t="s">
        <v>994</v>
      </c>
      <c r="D5522">
        <v>1035</v>
      </c>
      <c r="E5522" t="s">
        <v>123</v>
      </c>
      <c r="F5522" t="s">
        <v>2332</v>
      </c>
      <c r="G5522" t="s">
        <v>2333</v>
      </c>
      <c r="H5522" t="s">
        <v>1639</v>
      </c>
      <c r="I5522" t="s">
        <v>1574</v>
      </c>
      <c r="J5522">
        <v>0.47839999999999999</v>
      </c>
    </row>
    <row r="5523" spans="1:10" hidden="1">
      <c r="A5523" t="s">
        <v>570</v>
      </c>
      <c r="B5523">
        <v>1462</v>
      </c>
      <c r="C5523" t="s">
        <v>994</v>
      </c>
      <c r="D5523">
        <v>1035</v>
      </c>
      <c r="E5523" t="s">
        <v>123</v>
      </c>
      <c r="F5523" t="s">
        <v>2332</v>
      </c>
      <c r="G5523" t="s">
        <v>2334</v>
      </c>
      <c r="H5523" t="s">
        <v>2380</v>
      </c>
      <c r="I5523" t="s">
        <v>1574</v>
      </c>
      <c r="J5523">
        <v>0.52159999999999995</v>
      </c>
    </row>
    <row r="5524" spans="1:10" hidden="1">
      <c r="A5524" t="s">
        <v>570</v>
      </c>
      <c r="B5524">
        <v>1462</v>
      </c>
      <c r="C5524" t="s">
        <v>994</v>
      </c>
      <c r="D5524">
        <v>2144</v>
      </c>
      <c r="E5524" t="s">
        <v>183</v>
      </c>
      <c r="F5524" t="s">
        <v>1243</v>
      </c>
      <c r="G5524" t="s">
        <v>1243</v>
      </c>
      <c r="H5524" t="s">
        <v>1388</v>
      </c>
      <c r="I5524" t="s">
        <v>1388</v>
      </c>
      <c r="J5524">
        <v>1</v>
      </c>
    </row>
    <row r="5525" spans="1:10" hidden="1">
      <c r="A5525" t="s">
        <v>570</v>
      </c>
      <c r="B5525">
        <v>1462</v>
      </c>
      <c r="C5525" t="s">
        <v>994</v>
      </c>
      <c r="D5525">
        <v>2144</v>
      </c>
      <c r="E5525" t="s">
        <v>183</v>
      </c>
      <c r="F5525" t="s">
        <v>2311</v>
      </c>
      <c r="G5525" t="s">
        <v>2317</v>
      </c>
      <c r="H5525" t="s">
        <v>1269</v>
      </c>
      <c r="I5525" t="s">
        <v>1388</v>
      </c>
      <c r="J5525">
        <v>0.32719999999999999</v>
      </c>
    </row>
    <row r="5526" spans="1:10" hidden="1">
      <c r="A5526" t="s">
        <v>570</v>
      </c>
      <c r="B5526">
        <v>1462</v>
      </c>
      <c r="C5526" t="s">
        <v>994</v>
      </c>
      <c r="D5526">
        <v>2144</v>
      </c>
      <c r="E5526" t="s">
        <v>183</v>
      </c>
      <c r="F5526" t="s">
        <v>2311</v>
      </c>
      <c r="G5526" t="s">
        <v>2336</v>
      </c>
      <c r="H5526" t="s">
        <v>1395</v>
      </c>
      <c r="I5526" t="s">
        <v>1388</v>
      </c>
      <c r="J5526">
        <v>0.31480000000000002</v>
      </c>
    </row>
    <row r="5527" spans="1:10" hidden="1">
      <c r="A5527" t="s">
        <v>570</v>
      </c>
      <c r="B5527">
        <v>1462</v>
      </c>
      <c r="C5527" t="s">
        <v>994</v>
      </c>
      <c r="D5527">
        <v>2144</v>
      </c>
      <c r="E5527" t="s">
        <v>183</v>
      </c>
      <c r="F5527" t="s">
        <v>2311</v>
      </c>
      <c r="G5527" t="s">
        <v>2337</v>
      </c>
      <c r="H5527" t="s">
        <v>1348</v>
      </c>
      <c r="I5527" t="s">
        <v>1388</v>
      </c>
      <c r="J5527">
        <v>0.35799999999999998</v>
      </c>
    </row>
    <row r="5528" spans="1:10" hidden="1">
      <c r="A5528" t="s">
        <v>570</v>
      </c>
      <c r="B5528">
        <v>1462</v>
      </c>
      <c r="C5528" t="s">
        <v>994</v>
      </c>
      <c r="D5528">
        <v>2144</v>
      </c>
      <c r="E5528" t="s">
        <v>183</v>
      </c>
      <c r="F5528" t="s">
        <v>2320</v>
      </c>
      <c r="G5528" t="s">
        <v>2321</v>
      </c>
      <c r="H5528" t="s">
        <v>1283</v>
      </c>
      <c r="I5528" t="s">
        <v>1388</v>
      </c>
      <c r="J5528">
        <v>0.39510000000000001</v>
      </c>
    </row>
    <row r="5529" spans="1:10" hidden="1">
      <c r="A5529" t="s">
        <v>570</v>
      </c>
      <c r="B5529">
        <v>1462</v>
      </c>
      <c r="C5529" t="s">
        <v>994</v>
      </c>
      <c r="D5529">
        <v>2144</v>
      </c>
      <c r="E5529" t="s">
        <v>183</v>
      </c>
      <c r="F5529" t="s">
        <v>2320</v>
      </c>
      <c r="G5529" t="s">
        <v>2339</v>
      </c>
      <c r="H5529" t="s">
        <v>1248</v>
      </c>
      <c r="I5529" t="s">
        <v>1388</v>
      </c>
      <c r="J5529">
        <v>3.6999999999999998E-2</v>
      </c>
    </row>
    <row r="5530" spans="1:10" hidden="1">
      <c r="A5530" t="s">
        <v>570</v>
      </c>
      <c r="B5530">
        <v>1462</v>
      </c>
      <c r="C5530" t="s">
        <v>994</v>
      </c>
      <c r="D5530">
        <v>2144</v>
      </c>
      <c r="E5530" t="s">
        <v>183</v>
      </c>
      <c r="F5530" t="s">
        <v>2320</v>
      </c>
      <c r="G5530" t="s">
        <v>2298</v>
      </c>
      <c r="H5530" t="s">
        <v>1411</v>
      </c>
      <c r="I5530" t="s">
        <v>1388</v>
      </c>
      <c r="J5530">
        <v>0.20369999999999999</v>
      </c>
    </row>
    <row r="5531" spans="1:10" hidden="1">
      <c r="A5531" t="s">
        <v>570</v>
      </c>
      <c r="B5531">
        <v>1462</v>
      </c>
      <c r="C5531" t="s">
        <v>994</v>
      </c>
      <c r="D5531">
        <v>2144</v>
      </c>
      <c r="E5531" t="s">
        <v>183</v>
      </c>
      <c r="F5531" t="s">
        <v>2322</v>
      </c>
      <c r="G5531" t="s">
        <v>2323</v>
      </c>
      <c r="H5531" t="s">
        <v>2335</v>
      </c>
      <c r="I5531" t="s">
        <v>1388</v>
      </c>
      <c r="J5531">
        <v>2.47E-2</v>
      </c>
    </row>
    <row r="5532" spans="1:10" hidden="1">
      <c r="A5532" t="s">
        <v>570</v>
      </c>
      <c r="B5532">
        <v>1462</v>
      </c>
      <c r="C5532" t="s">
        <v>994</v>
      </c>
      <c r="D5532">
        <v>2144</v>
      </c>
      <c r="E5532" t="s">
        <v>183</v>
      </c>
      <c r="F5532" t="s">
        <v>2322</v>
      </c>
      <c r="G5532" t="s">
        <v>2325</v>
      </c>
      <c r="H5532" t="s">
        <v>2344</v>
      </c>
      <c r="I5532" t="s">
        <v>1388</v>
      </c>
      <c r="J5532">
        <v>1.23E-2</v>
      </c>
    </row>
    <row r="5533" spans="1:10" hidden="1">
      <c r="A5533" t="s">
        <v>570</v>
      </c>
      <c r="B5533">
        <v>1462</v>
      </c>
      <c r="C5533" t="s">
        <v>994</v>
      </c>
      <c r="D5533">
        <v>2144</v>
      </c>
      <c r="E5533" t="s">
        <v>183</v>
      </c>
      <c r="F5533" t="s">
        <v>2322</v>
      </c>
      <c r="G5533" t="s">
        <v>2327</v>
      </c>
      <c r="H5533" t="s">
        <v>2335</v>
      </c>
      <c r="I5533" t="s">
        <v>1388</v>
      </c>
      <c r="J5533">
        <v>2.47E-2</v>
      </c>
    </row>
    <row r="5534" spans="1:10" hidden="1">
      <c r="A5534" t="s">
        <v>570</v>
      </c>
      <c r="B5534">
        <v>1462</v>
      </c>
      <c r="C5534" t="s">
        <v>994</v>
      </c>
      <c r="D5534">
        <v>2144</v>
      </c>
      <c r="E5534" t="s">
        <v>183</v>
      </c>
      <c r="F5534" t="s">
        <v>2322</v>
      </c>
      <c r="G5534" t="s">
        <v>2328</v>
      </c>
      <c r="H5534" t="s">
        <v>1248</v>
      </c>
      <c r="I5534" t="s">
        <v>1388</v>
      </c>
      <c r="J5534">
        <v>3.6999999999999998E-2</v>
      </c>
    </row>
    <row r="5535" spans="1:10" hidden="1">
      <c r="A5535" t="s">
        <v>570</v>
      </c>
      <c r="B5535">
        <v>1462</v>
      </c>
      <c r="C5535" t="s">
        <v>994</v>
      </c>
      <c r="D5535">
        <v>2144</v>
      </c>
      <c r="E5535" t="s">
        <v>183</v>
      </c>
      <c r="F5535" t="s">
        <v>2322</v>
      </c>
      <c r="G5535" t="s">
        <v>2330</v>
      </c>
      <c r="H5535" t="s">
        <v>1593</v>
      </c>
      <c r="I5535" t="s">
        <v>1388</v>
      </c>
      <c r="J5535">
        <v>0.9012</v>
      </c>
    </row>
    <row r="5536" spans="1:10" hidden="1">
      <c r="A5536" t="s">
        <v>570</v>
      </c>
      <c r="B5536">
        <v>1462</v>
      </c>
      <c r="C5536" t="s">
        <v>994</v>
      </c>
      <c r="D5536">
        <v>2144</v>
      </c>
      <c r="E5536" t="s">
        <v>183</v>
      </c>
      <c r="F5536" t="s">
        <v>2332</v>
      </c>
      <c r="G5536" t="s">
        <v>2333</v>
      </c>
      <c r="H5536" t="s">
        <v>1294</v>
      </c>
      <c r="I5536" t="s">
        <v>1388</v>
      </c>
      <c r="J5536">
        <v>0.4506</v>
      </c>
    </row>
    <row r="5537" spans="1:10" hidden="1">
      <c r="A5537" t="s">
        <v>570</v>
      </c>
      <c r="B5537">
        <v>1462</v>
      </c>
      <c r="C5537" t="s">
        <v>994</v>
      </c>
      <c r="D5537">
        <v>2144</v>
      </c>
      <c r="E5537" t="s">
        <v>183</v>
      </c>
      <c r="F5537" t="s">
        <v>2332</v>
      </c>
      <c r="G5537" t="s">
        <v>2334</v>
      </c>
      <c r="H5537" t="s">
        <v>1340</v>
      </c>
      <c r="I5537" t="s">
        <v>1388</v>
      </c>
      <c r="J5537">
        <v>0.5494</v>
      </c>
    </row>
    <row r="5538" spans="1:10" hidden="1">
      <c r="A5538" t="s">
        <v>570</v>
      </c>
      <c r="B5538">
        <v>1464</v>
      </c>
      <c r="C5538" t="s">
        <v>999</v>
      </c>
      <c r="D5538">
        <v>105</v>
      </c>
      <c r="E5538" t="s">
        <v>128</v>
      </c>
      <c r="F5538" t="s">
        <v>1243</v>
      </c>
      <c r="G5538" t="s">
        <v>1243</v>
      </c>
      <c r="H5538" t="s">
        <v>1309</v>
      </c>
      <c r="I5538" t="s">
        <v>1309</v>
      </c>
      <c r="J5538">
        <v>1</v>
      </c>
    </row>
    <row r="5539" spans="1:10" hidden="1">
      <c r="A5539" t="s">
        <v>570</v>
      </c>
      <c r="B5539">
        <v>1464</v>
      </c>
      <c r="C5539" t="s">
        <v>999</v>
      </c>
      <c r="D5539">
        <v>105</v>
      </c>
      <c r="E5539" t="s">
        <v>128</v>
      </c>
      <c r="F5539" t="s">
        <v>2311</v>
      </c>
      <c r="G5539" t="s">
        <v>2343</v>
      </c>
      <c r="H5539" t="s">
        <v>1265</v>
      </c>
      <c r="I5539" t="s">
        <v>1309</v>
      </c>
      <c r="J5539">
        <v>0.23649999999999999</v>
      </c>
    </row>
    <row r="5540" spans="1:10" hidden="1">
      <c r="A5540" t="s">
        <v>570</v>
      </c>
      <c r="B5540">
        <v>1464</v>
      </c>
      <c r="C5540" t="s">
        <v>999</v>
      </c>
      <c r="D5540">
        <v>105</v>
      </c>
      <c r="E5540" t="s">
        <v>128</v>
      </c>
      <c r="F5540" t="s">
        <v>2311</v>
      </c>
      <c r="G5540" t="s">
        <v>1250</v>
      </c>
      <c r="H5540" t="s">
        <v>1382</v>
      </c>
      <c r="I5540" t="s">
        <v>1309</v>
      </c>
      <c r="J5540">
        <v>0.23080000000000001</v>
      </c>
    </row>
    <row r="5541" spans="1:10" hidden="1">
      <c r="A5541" t="s">
        <v>570</v>
      </c>
      <c r="B5541">
        <v>1464</v>
      </c>
      <c r="C5541" t="s">
        <v>999</v>
      </c>
      <c r="D5541">
        <v>105</v>
      </c>
      <c r="E5541" t="s">
        <v>128</v>
      </c>
      <c r="F5541" t="s">
        <v>2311</v>
      </c>
      <c r="G5541" t="s">
        <v>1401</v>
      </c>
      <c r="H5541" t="s">
        <v>1375</v>
      </c>
      <c r="I5541" t="s">
        <v>1309</v>
      </c>
      <c r="J5541">
        <v>0.2707</v>
      </c>
    </row>
    <row r="5542" spans="1:10" hidden="1">
      <c r="A5542" t="s">
        <v>570</v>
      </c>
      <c r="B5542">
        <v>1464</v>
      </c>
      <c r="C5542" t="s">
        <v>999</v>
      </c>
      <c r="D5542">
        <v>105</v>
      </c>
      <c r="E5542" t="s">
        <v>128</v>
      </c>
      <c r="F5542" t="s">
        <v>2311</v>
      </c>
      <c r="G5542" t="s">
        <v>1357</v>
      </c>
      <c r="H5542" t="s">
        <v>1472</v>
      </c>
      <c r="I5542" t="s">
        <v>1309</v>
      </c>
      <c r="J5542">
        <v>0.2621</v>
      </c>
    </row>
    <row r="5543" spans="1:10" hidden="1">
      <c r="A5543" t="s">
        <v>570</v>
      </c>
      <c r="B5543">
        <v>1464</v>
      </c>
      <c r="C5543" t="s">
        <v>999</v>
      </c>
      <c r="D5543">
        <v>105</v>
      </c>
      <c r="E5543" t="s">
        <v>128</v>
      </c>
      <c r="F5543" t="s">
        <v>2320</v>
      </c>
      <c r="G5543" t="s">
        <v>2321</v>
      </c>
      <c r="H5543" t="s">
        <v>2364</v>
      </c>
      <c r="I5543" t="s">
        <v>1309</v>
      </c>
      <c r="J5543">
        <v>0.44440000000000002</v>
      </c>
    </row>
    <row r="5544" spans="1:10" hidden="1">
      <c r="A5544" t="s">
        <v>570</v>
      </c>
      <c r="B5544">
        <v>1464</v>
      </c>
      <c r="C5544" t="s">
        <v>999</v>
      </c>
      <c r="D5544">
        <v>105</v>
      </c>
      <c r="E5544" t="s">
        <v>128</v>
      </c>
      <c r="F5544" t="s">
        <v>2320</v>
      </c>
      <c r="G5544" t="s">
        <v>2338</v>
      </c>
      <c r="H5544" t="s">
        <v>1335</v>
      </c>
      <c r="I5544" t="s">
        <v>1309</v>
      </c>
      <c r="J5544">
        <v>2.2800000000000001E-2</v>
      </c>
    </row>
    <row r="5545" spans="1:10" hidden="1">
      <c r="A5545" t="s">
        <v>570</v>
      </c>
      <c r="B5545">
        <v>1464</v>
      </c>
      <c r="C5545" t="s">
        <v>999</v>
      </c>
      <c r="D5545">
        <v>105</v>
      </c>
      <c r="E5545" t="s">
        <v>128</v>
      </c>
      <c r="F5545" t="s">
        <v>2320</v>
      </c>
      <c r="G5545" t="s">
        <v>2298</v>
      </c>
      <c r="H5545" t="s">
        <v>1602</v>
      </c>
      <c r="I5545" t="s">
        <v>1309</v>
      </c>
      <c r="J5545">
        <v>0.2336</v>
      </c>
    </row>
    <row r="5546" spans="1:10" hidden="1">
      <c r="A5546" t="s">
        <v>570</v>
      </c>
      <c r="B5546">
        <v>1464</v>
      </c>
      <c r="C5546" t="s">
        <v>999</v>
      </c>
      <c r="D5546">
        <v>105</v>
      </c>
      <c r="E5546" t="s">
        <v>128</v>
      </c>
      <c r="F5546" t="s">
        <v>2322</v>
      </c>
      <c r="G5546" t="s">
        <v>2323</v>
      </c>
      <c r="H5546" t="s">
        <v>2329</v>
      </c>
      <c r="I5546" t="s">
        <v>1309</v>
      </c>
      <c r="J5546">
        <v>8.5000000000000006E-3</v>
      </c>
    </row>
    <row r="5547" spans="1:10" hidden="1">
      <c r="A5547" t="s">
        <v>570</v>
      </c>
      <c r="B5547">
        <v>1464</v>
      </c>
      <c r="C5547" t="s">
        <v>999</v>
      </c>
      <c r="D5547">
        <v>105</v>
      </c>
      <c r="E5547" t="s">
        <v>128</v>
      </c>
      <c r="F5547" t="s">
        <v>2322</v>
      </c>
      <c r="G5547" t="s">
        <v>2325</v>
      </c>
      <c r="H5547" t="s">
        <v>2324</v>
      </c>
      <c r="I5547" t="s">
        <v>1309</v>
      </c>
      <c r="J5547">
        <v>2.8E-3</v>
      </c>
    </row>
    <row r="5548" spans="1:10" hidden="1">
      <c r="A5548" t="s">
        <v>570</v>
      </c>
      <c r="B5548">
        <v>1464</v>
      </c>
      <c r="C5548" t="s">
        <v>999</v>
      </c>
      <c r="D5548">
        <v>105</v>
      </c>
      <c r="E5548" t="s">
        <v>128</v>
      </c>
      <c r="F5548" t="s">
        <v>2322</v>
      </c>
      <c r="G5548" t="s">
        <v>2326</v>
      </c>
      <c r="H5548" t="s">
        <v>2329</v>
      </c>
      <c r="I5548" t="s">
        <v>1309</v>
      </c>
      <c r="J5548">
        <v>8.5000000000000006E-3</v>
      </c>
    </row>
    <row r="5549" spans="1:10" hidden="1">
      <c r="A5549" t="s">
        <v>570</v>
      </c>
      <c r="B5549">
        <v>1464</v>
      </c>
      <c r="C5549" t="s">
        <v>999</v>
      </c>
      <c r="D5549">
        <v>105</v>
      </c>
      <c r="E5549" t="s">
        <v>128</v>
      </c>
      <c r="F5549" t="s">
        <v>2322</v>
      </c>
      <c r="G5549" t="s">
        <v>2327</v>
      </c>
      <c r="H5549" t="s">
        <v>1357</v>
      </c>
      <c r="I5549" t="s">
        <v>1309</v>
      </c>
      <c r="J5549">
        <v>3.4200000000000001E-2</v>
      </c>
    </row>
    <row r="5550" spans="1:10" hidden="1">
      <c r="A5550" t="s">
        <v>570</v>
      </c>
      <c r="B5550">
        <v>1464</v>
      </c>
      <c r="C5550" t="s">
        <v>999</v>
      </c>
      <c r="D5550">
        <v>105</v>
      </c>
      <c r="E5550" t="s">
        <v>128</v>
      </c>
      <c r="F5550" t="s">
        <v>2322</v>
      </c>
      <c r="G5550" t="s">
        <v>2352</v>
      </c>
      <c r="H5550" t="s">
        <v>2324</v>
      </c>
      <c r="I5550" t="s">
        <v>1309</v>
      </c>
      <c r="J5550">
        <v>2.8E-3</v>
      </c>
    </row>
    <row r="5551" spans="1:10" hidden="1">
      <c r="A5551" t="s">
        <v>570</v>
      </c>
      <c r="B5551">
        <v>1464</v>
      </c>
      <c r="C5551" t="s">
        <v>999</v>
      </c>
      <c r="D5551">
        <v>105</v>
      </c>
      <c r="E5551" t="s">
        <v>128</v>
      </c>
      <c r="F5551" t="s">
        <v>2322</v>
      </c>
      <c r="G5551" t="s">
        <v>2328</v>
      </c>
      <c r="H5551" t="s">
        <v>1298</v>
      </c>
      <c r="I5551" t="s">
        <v>1309</v>
      </c>
      <c r="J5551">
        <v>4.2700000000000002E-2</v>
      </c>
    </row>
    <row r="5552" spans="1:10" hidden="1">
      <c r="A5552" t="s">
        <v>570</v>
      </c>
      <c r="B5552">
        <v>1464</v>
      </c>
      <c r="C5552" t="s">
        <v>999</v>
      </c>
      <c r="D5552">
        <v>105</v>
      </c>
      <c r="E5552" t="s">
        <v>128</v>
      </c>
      <c r="F5552" t="s">
        <v>2322</v>
      </c>
      <c r="G5552" t="s">
        <v>2330</v>
      </c>
      <c r="H5552" t="s">
        <v>1405</v>
      </c>
      <c r="I5552" t="s">
        <v>1309</v>
      </c>
      <c r="J5552">
        <v>0.90029999999999999</v>
      </c>
    </row>
    <row r="5553" spans="1:10" hidden="1">
      <c r="A5553" t="s">
        <v>570</v>
      </c>
      <c r="B5553">
        <v>1464</v>
      </c>
      <c r="C5553" t="s">
        <v>999</v>
      </c>
      <c r="D5553">
        <v>105</v>
      </c>
      <c r="E5553" t="s">
        <v>128</v>
      </c>
      <c r="F5553" t="s">
        <v>2332</v>
      </c>
      <c r="G5553" t="s">
        <v>2333</v>
      </c>
      <c r="H5553" t="s">
        <v>1322</v>
      </c>
      <c r="I5553" t="s">
        <v>1309</v>
      </c>
      <c r="J5553">
        <v>0.5413</v>
      </c>
    </row>
    <row r="5554" spans="1:10" hidden="1">
      <c r="A5554" t="s">
        <v>570</v>
      </c>
      <c r="B5554">
        <v>1464</v>
      </c>
      <c r="C5554" t="s">
        <v>999</v>
      </c>
      <c r="D5554">
        <v>105</v>
      </c>
      <c r="E5554" t="s">
        <v>128</v>
      </c>
      <c r="F5554" t="s">
        <v>2332</v>
      </c>
      <c r="G5554" t="s">
        <v>2334</v>
      </c>
      <c r="H5554" t="s">
        <v>1442</v>
      </c>
      <c r="I5554" t="s">
        <v>1309</v>
      </c>
      <c r="J5554">
        <v>0.4587</v>
      </c>
    </row>
    <row r="5555" spans="1:10" hidden="1">
      <c r="A5555" t="s">
        <v>570</v>
      </c>
      <c r="B5555">
        <v>1464</v>
      </c>
      <c r="C5555" t="s">
        <v>999</v>
      </c>
      <c r="D5555">
        <v>107</v>
      </c>
      <c r="E5555" t="s">
        <v>50</v>
      </c>
      <c r="F5555" t="s">
        <v>1243</v>
      </c>
      <c r="G5555" t="s">
        <v>1243</v>
      </c>
      <c r="H5555" t="s">
        <v>1575</v>
      </c>
      <c r="I5555" t="s">
        <v>1575</v>
      </c>
      <c r="J5555">
        <v>1</v>
      </c>
    </row>
    <row r="5556" spans="1:10" hidden="1">
      <c r="A5556" t="s">
        <v>570</v>
      </c>
      <c r="B5556">
        <v>1464</v>
      </c>
      <c r="C5556" t="s">
        <v>999</v>
      </c>
      <c r="D5556">
        <v>107</v>
      </c>
      <c r="E5556" t="s">
        <v>50</v>
      </c>
      <c r="F5556" t="s">
        <v>2311</v>
      </c>
      <c r="G5556" t="s">
        <v>2316</v>
      </c>
      <c r="H5556" t="s">
        <v>1315</v>
      </c>
      <c r="I5556" t="s">
        <v>1575</v>
      </c>
      <c r="J5556">
        <v>0.24740000000000001</v>
      </c>
    </row>
    <row r="5557" spans="1:10" hidden="1">
      <c r="A5557" t="s">
        <v>570</v>
      </c>
      <c r="B5557">
        <v>1464</v>
      </c>
      <c r="C5557" t="s">
        <v>999</v>
      </c>
      <c r="D5557">
        <v>107</v>
      </c>
      <c r="E5557" t="s">
        <v>50</v>
      </c>
      <c r="F5557" t="s">
        <v>2311</v>
      </c>
      <c r="G5557" t="s">
        <v>2317</v>
      </c>
      <c r="H5557" t="s">
        <v>1310</v>
      </c>
      <c r="I5557" t="s">
        <v>1575</v>
      </c>
      <c r="J5557">
        <v>0.24399999999999999</v>
      </c>
    </row>
    <row r="5558" spans="1:10" hidden="1">
      <c r="A5558" t="s">
        <v>570</v>
      </c>
      <c r="B5558">
        <v>1464</v>
      </c>
      <c r="C5558" t="s">
        <v>999</v>
      </c>
      <c r="D5558">
        <v>107</v>
      </c>
      <c r="E5558" t="s">
        <v>50</v>
      </c>
      <c r="F5558" t="s">
        <v>2311</v>
      </c>
      <c r="G5558" t="s">
        <v>2336</v>
      </c>
      <c r="H5558" t="s">
        <v>1414</v>
      </c>
      <c r="I5558" t="s">
        <v>1575</v>
      </c>
      <c r="J5558">
        <v>0.25769999999999998</v>
      </c>
    </row>
    <row r="5559" spans="1:10" hidden="1">
      <c r="A5559" t="s">
        <v>570</v>
      </c>
      <c r="B5559">
        <v>1464</v>
      </c>
      <c r="C5559" t="s">
        <v>999</v>
      </c>
      <c r="D5559">
        <v>107</v>
      </c>
      <c r="E5559" t="s">
        <v>50</v>
      </c>
      <c r="F5559" t="s">
        <v>2311</v>
      </c>
      <c r="G5559" t="s">
        <v>2337</v>
      </c>
      <c r="H5559" t="s">
        <v>1294</v>
      </c>
      <c r="I5559" t="s">
        <v>1575</v>
      </c>
      <c r="J5559">
        <v>0.25090000000000001</v>
      </c>
    </row>
    <row r="5560" spans="1:10" hidden="1">
      <c r="A5560" t="s">
        <v>570</v>
      </c>
      <c r="B5560">
        <v>1464</v>
      </c>
      <c r="C5560" t="s">
        <v>999</v>
      </c>
      <c r="D5560">
        <v>107</v>
      </c>
      <c r="E5560" t="s">
        <v>50</v>
      </c>
      <c r="F5560" t="s">
        <v>2320</v>
      </c>
      <c r="G5560" t="s">
        <v>2321</v>
      </c>
      <c r="H5560" t="s">
        <v>1511</v>
      </c>
      <c r="I5560" t="s">
        <v>1575</v>
      </c>
      <c r="J5560">
        <v>0.45700000000000002</v>
      </c>
    </row>
    <row r="5561" spans="1:10" hidden="1">
      <c r="A5561" t="s">
        <v>570</v>
      </c>
      <c r="B5561">
        <v>1464</v>
      </c>
      <c r="C5561" t="s">
        <v>999</v>
      </c>
      <c r="D5561">
        <v>107</v>
      </c>
      <c r="E5561" t="s">
        <v>50</v>
      </c>
      <c r="F5561" t="s">
        <v>2320</v>
      </c>
      <c r="G5561" t="s">
        <v>2298</v>
      </c>
      <c r="H5561" t="s">
        <v>1310</v>
      </c>
      <c r="I5561" t="s">
        <v>1575</v>
      </c>
      <c r="J5561">
        <v>0.24399999999999999</v>
      </c>
    </row>
    <row r="5562" spans="1:10" hidden="1">
      <c r="A5562" t="s">
        <v>570</v>
      </c>
      <c r="B5562">
        <v>1464</v>
      </c>
      <c r="C5562" t="s">
        <v>999</v>
      </c>
      <c r="D5562">
        <v>107</v>
      </c>
      <c r="E5562" t="s">
        <v>50</v>
      </c>
      <c r="F5562" t="s">
        <v>2322</v>
      </c>
      <c r="G5562" t="s">
        <v>2323</v>
      </c>
      <c r="H5562" t="s">
        <v>2324</v>
      </c>
      <c r="I5562" t="s">
        <v>1575</v>
      </c>
      <c r="J5562">
        <v>3.3999999999999998E-3</v>
      </c>
    </row>
    <row r="5563" spans="1:10" hidden="1">
      <c r="A5563" t="s">
        <v>570</v>
      </c>
      <c r="B5563">
        <v>1464</v>
      </c>
      <c r="C5563" t="s">
        <v>999</v>
      </c>
      <c r="D5563">
        <v>107</v>
      </c>
      <c r="E5563" t="s">
        <v>50</v>
      </c>
      <c r="F5563" t="s">
        <v>2322</v>
      </c>
      <c r="G5563" t="s">
        <v>2325</v>
      </c>
      <c r="H5563" t="s">
        <v>2324</v>
      </c>
      <c r="I5563" t="s">
        <v>1575</v>
      </c>
      <c r="J5563">
        <v>3.3999999999999998E-3</v>
      </c>
    </row>
    <row r="5564" spans="1:10" hidden="1">
      <c r="A5564" t="s">
        <v>570</v>
      </c>
      <c r="B5564">
        <v>1464</v>
      </c>
      <c r="C5564" t="s">
        <v>999</v>
      </c>
      <c r="D5564">
        <v>107</v>
      </c>
      <c r="E5564" t="s">
        <v>50</v>
      </c>
      <c r="F5564" t="s">
        <v>2322</v>
      </c>
      <c r="G5564" t="s">
        <v>2327</v>
      </c>
      <c r="H5564" t="s">
        <v>1335</v>
      </c>
      <c r="I5564" t="s">
        <v>1575</v>
      </c>
      <c r="J5564">
        <v>2.75E-2</v>
      </c>
    </row>
    <row r="5565" spans="1:10" hidden="1">
      <c r="A5565" t="s">
        <v>570</v>
      </c>
      <c r="B5565">
        <v>1464</v>
      </c>
      <c r="C5565" t="s">
        <v>999</v>
      </c>
      <c r="D5565">
        <v>107</v>
      </c>
      <c r="E5565" t="s">
        <v>50</v>
      </c>
      <c r="F5565" t="s">
        <v>2322</v>
      </c>
      <c r="G5565" t="s">
        <v>2328</v>
      </c>
      <c r="H5565" t="s">
        <v>1357</v>
      </c>
      <c r="I5565" t="s">
        <v>1575</v>
      </c>
      <c r="J5565">
        <v>4.1200000000000001E-2</v>
      </c>
    </row>
    <row r="5566" spans="1:10" hidden="1">
      <c r="A5566" t="s">
        <v>570</v>
      </c>
      <c r="B5566">
        <v>1464</v>
      </c>
      <c r="C5566" t="s">
        <v>999</v>
      </c>
      <c r="D5566">
        <v>107</v>
      </c>
      <c r="E5566" t="s">
        <v>50</v>
      </c>
      <c r="F5566" t="s">
        <v>2322</v>
      </c>
      <c r="G5566" t="s">
        <v>2330</v>
      </c>
      <c r="H5566" t="s">
        <v>1270</v>
      </c>
      <c r="I5566" t="s">
        <v>1575</v>
      </c>
      <c r="J5566">
        <v>0.9244</v>
      </c>
    </row>
    <row r="5567" spans="1:10" hidden="1">
      <c r="A5567" t="s">
        <v>570</v>
      </c>
      <c r="B5567">
        <v>1464</v>
      </c>
      <c r="C5567" t="s">
        <v>999</v>
      </c>
      <c r="D5567">
        <v>107</v>
      </c>
      <c r="E5567" t="s">
        <v>50</v>
      </c>
      <c r="F5567" t="s">
        <v>2332</v>
      </c>
      <c r="G5567" t="s">
        <v>2333</v>
      </c>
      <c r="H5567" t="s">
        <v>1277</v>
      </c>
      <c r="I5567" t="s">
        <v>1575</v>
      </c>
      <c r="J5567">
        <v>0.433</v>
      </c>
    </row>
    <row r="5568" spans="1:10" hidden="1">
      <c r="A5568" t="s">
        <v>570</v>
      </c>
      <c r="B5568">
        <v>1464</v>
      </c>
      <c r="C5568" t="s">
        <v>999</v>
      </c>
      <c r="D5568">
        <v>107</v>
      </c>
      <c r="E5568" t="s">
        <v>50</v>
      </c>
      <c r="F5568" t="s">
        <v>2332</v>
      </c>
      <c r="G5568" t="s">
        <v>2334</v>
      </c>
      <c r="H5568" t="s">
        <v>2383</v>
      </c>
      <c r="I5568" t="s">
        <v>1575</v>
      </c>
      <c r="J5568">
        <v>0.56699999999999995</v>
      </c>
    </row>
    <row r="5569" spans="1:10" hidden="1">
      <c r="A5569" t="s">
        <v>570</v>
      </c>
      <c r="B5569">
        <v>1464</v>
      </c>
      <c r="C5569" t="s">
        <v>999</v>
      </c>
      <c r="D5569">
        <v>103</v>
      </c>
      <c r="E5569" t="s">
        <v>396</v>
      </c>
      <c r="F5569" t="s">
        <v>1243</v>
      </c>
      <c r="G5569" t="s">
        <v>1243</v>
      </c>
      <c r="H5569" t="s">
        <v>2380</v>
      </c>
      <c r="I5569" t="s">
        <v>2380</v>
      </c>
      <c r="J5569">
        <v>1</v>
      </c>
    </row>
    <row r="5570" spans="1:10" hidden="1">
      <c r="A5570" t="s">
        <v>570</v>
      </c>
      <c r="B5570">
        <v>1464</v>
      </c>
      <c r="C5570" t="s">
        <v>999</v>
      </c>
      <c r="D5570">
        <v>103</v>
      </c>
      <c r="E5570" t="s">
        <v>396</v>
      </c>
      <c r="F5570" t="s">
        <v>2311</v>
      </c>
      <c r="G5570" t="s">
        <v>2318</v>
      </c>
      <c r="H5570" t="s">
        <v>1310</v>
      </c>
      <c r="I5570" t="s">
        <v>2380</v>
      </c>
      <c r="J5570">
        <v>0.58679999999999999</v>
      </c>
    </row>
    <row r="5571" spans="1:10" hidden="1">
      <c r="A5571" t="s">
        <v>570</v>
      </c>
      <c r="B5571">
        <v>1464</v>
      </c>
      <c r="C5571" t="s">
        <v>999</v>
      </c>
      <c r="D5571">
        <v>103</v>
      </c>
      <c r="E5571" t="s">
        <v>396</v>
      </c>
      <c r="F5571" t="s">
        <v>2311</v>
      </c>
      <c r="G5571" t="s">
        <v>2319</v>
      </c>
      <c r="H5571" t="s">
        <v>1402</v>
      </c>
      <c r="I5571" t="s">
        <v>2380</v>
      </c>
      <c r="J5571">
        <v>0.41320000000000001</v>
      </c>
    </row>
    <row r="5572" spans="1:10" hidden="1">
      <c r="A5572" t="s">
        <v>570</v>
      </c>
      <c r="B5572">
        <v>1464</v>
      </c>
      <c r="C5572" t="s">
        <v>999</v>
      </c>
      <c r="D5572">
        <v>103</v>
      </c>
      <c r="E5572" t="s">
        <v>396</v>
      </c>
      <c r="F5572" t="s">
        <v>2320</v>
      </c>
      <c r="G5572" t="s">
        <v>2321</v>
      </c>
      <c r="H5572" t="s">
        <v>1269</v>
      </c>
      <c r="I5572" t="s">
        <v>2380</v>
      </c>
      <c r="J5572">
        <v>0.438</v>
      </c>
    </row>
    <row r="5573" spans="1:10" hidden="1">
      <c r="A5573" t="s">
        <v>570</v>
      </c>
      <c r="B5573">
        <v>1464</v>
      </c>
      <c r="C5573" t="s">
        <v>999</v>
      </c>
      <c r="D5573">
        <v>103</v>
      </c>
      <c r="E5573" t="s">
        <v>396</v>
      </c>
      <c r="F5573" t="s">
        <v>2320</v>
      </c>
      <c r="G5573" t="s">
        <v>2298</v>
      </c>
      <c r="H5573" t="s">
        <v>1298</v>
      </c>
      <c r="I5573" t="s">
        <v>2380</v>
      </c>
      <c r="J5573">
        <v>0.124</v>
      </c>
    </row>
    <row r="5574" spans="1:10" hidden="1">
      <c r="A5574" t="s">
        <v>570</v>
      </c>
      <c r="B5574">
        <v>1464</v>
      </c>
      <c r="C5574" t="s">
        <v>999</v>
      </c>
      <c r="D5574">
        <v>103</v>
      </c>
      <c r="E5574" t="s">
        <v>396</v>
      </c>
      <c r="F5574" t="s">
        <v>2322</v>
      </c>
      <c r="G5574" t="s">
        <v>2323</v>
      </c>
      <c r="H5574" t="s">
        <v>2324</v>
      </c>
      <c r="I5574" t="s">
        <v>2380</v>
      </c>
      <c r="J5574">
        <v>8.3000000000000001E-3</v>
      </c>
    </row>
    <row r="5575" spans="1:10" hidden="1">
      <c r="A5575" t="s">
        <v>570</v>
      </c>
      <c r="B5575">
        <v>1464</v>
      </c>
      <c r="C5575" t="s">
        <v>999</v>
      </c>
      <c r="D5575">
        <v>103</v>
      </c>
      <c r="E5575" t="s">
        <v>396</v>
      </c>
      <c r="F5575" t="s">
        <v>2322</v>
      </c>
      <c r="G5575" t="s">
        <v>2327</v>
      </c>
      <c r="H5575" t="s">
        <v>2344</v>
      </c>
      <c r="I5575" t="s">
        <v>2380</v>
      </c>
      <c r="J5575">
        <v>1.6500000000000001E-2</v>
      </c>
    </row>
    <row r="5576" spans="1:10" hidden="1">
      <c r="A5576" t="s">
        <v>570</v>
      </c>
      <c r="B5576">
        <v>1464</v>
      </c>
      <c r="C5576" t="s">
        <v>999</v>
      </c>
      <c r="D5576">
        <v>103</v>
      </c>
      <c r="E5576" t="s">
        <v>396</v>
      </c>
      <c r="F5576" t="s">
        <v>2322</v>
      </c>
      <c r="G5576" t="s">
        <v>2328</v>
      </c>
      <c r="H5576" t="s">
        <v>2344</v>
      </c>
      <c r="I5576" t="s">
        <v>2380</v>
      </c>
      <c r="J5576">
        <v>1.6500000000000001E-2</v>
      </c>
    </row>
    <row r="5577" spans="1:10" hidden="1">
      <c r="A5577" t="s">
        <v>570</v>
      </c>
      <c r="B5577">
        <v>1464</v>
      </c>
      <c r="C5577" t="s">
        <v>999</v>
      </c>
      <c r="D5577">
        <v>103</v>
      </c>
      <c r="E5577" t="s">
        <v>396</v>
      </c>
      <c r="F5577" t="s">
        <v>2322</v>
      </c>
      <c r="G5577" t="s">
        <v>2330</v>
      </c>
      <c r="H5577" t="s">
        <v>1583</v>
      </c>
      <c r="I5577" t="s">
        <v>2380</v>
      </c>
      <c r="J5577">
        <v>0.9587</v>
      </c>
    </row>
    <row r="5578" spans="1:10" hidden="1">
      <c r="A5578" t="s">
        <v>570</v>
      </c>
      <c r="B5578">
        <v>1464</v>
      </c>
      <c r="C5578" t="s">
        <v>999</v>
      </c>
      <c r="D5578">
        <v>103</v>
      </c>
      <c r="E5578" t="s">
        <v>396</v>
      </c>
      <c r="F5578" t="s">
        <v>2332</v>
      </c>
      <c r="G5578" t="s">
        <v>2333</v>
      </c>
      <c r="H5578" t="s">
        <v>1288</v>
      </c>
      <c r="I5578" t="s">
        <v>2380</v>
      </c>
      <c r="J5578">
        <v>0.53720000000000001</v>
      </c>
    </row>
    <row r="5579" spans="1:10" hidden="1">
      <c r="A5579" t="s">
        <v>570</v>
      </c>
      <c r="B5579">
        <v>1464</v>
      </c>
      <c r="C5579" t="s">
        <v>999</v>
      </c>
      <c r="D5579">
        <v>103</v>
      </c>
      <c r="E5579" t="s">
        <v>396</v>
      </c>
      <c r="F5579" t="s">
        <v>2332</v>
      </c>
      <c r="G5579" t="s">
        <v>2334</v>
      </c>
      <c r="H5579" t="s">
        <v>1458</v>
      </c>
      <c r="I5579" t="s">
        <v>2380</v>
      </c>
      <c r="J5579">
        <v>0.46279999999999999</v>
      </c>
    </row>
    <row r="5580" spans="1:10" hidden="1">
      <c r="A5580" t="s">
        <v>570</v>
      </c>
      <c r="B5580">
        <v>1464</v>
      </c>
      <c r="C5580" t="s">
        <v>999</v>
      </c>
      <c r="D5580">
        <v>106</v>
      </c>
      <c r="E5580" t="s">
        <v>491</v>
      </c>
      <c r="F5580" t="s">
        <v>1243</v>
      </c>
      <c r="G5580" t="s">
        <v>1243</v>
      </c>
      <c r="H5580" t="s">
        <v>1576</v>
      </c>
      <c r="I5580" t="s">
        <v>1576</v>
      </c>
      <c r="J5580">
        <v>1</v>
      </c>
    </row>
    <row r="5581" spans="1:10" hidden="1">
      <c r="A5581" t="s">
        <v>570</v>
      </c>
      <c r="B5581">
        <v>1464</v>
      </c>
      <c r="C5581" t="s">
        <v>999</v>
      </c>
      <c r="D5581">
        <v>106</v>
      </c>
      <c r="E5581" t="s">
        <v>491</v>
      </c>
      <c r="F5581" t="s">
        <v>2311</v>
      </c>
      <c r="G5581" t="s">
        <v>2312</v>
      </c>
      <c r="H5581" t="s">
        <v>1436</v>
      </c>
      <c r="I5581" t="s">
        <v>1576</v>
      </c>
      <c r="J5581">
        <v>0.28899999999999998</v>
      </c>
    </row>
    <row r="5582" spans="1:10" hidden="1">
      <c r="A5582" t="s">
        <v>570</v>
      </c>
      <c r="B5582">
        <v>1464</v>
      </c>
      <c r="C5582" t="s">
        <v>999</v>
      </c>
      <c r="D5582">
        <v>106</v>
      </c>
      <c r="E5582" t="s">
        <v>491</v>
      </c>
      <c r="F5582" t="s">
        <v>2311</v>
      </c>
      <c r="G5582" t="s">
        <v>2313</v>
      </c>
      <c r="H5582" t="s">
        <v>1294</v>
      </c>
      <c r="I5582" t="s">
        <v>1576</v>
      </c>
      <c r="J5582">
        <v>0.24249999999999999</v>
      </c>
    </row>
    <row r="5583" spans="1:10" hidden="1">
      <c r="A5583" t="s">
        <v>570</v>
      </c>
      <c r="B5583">
        <v>1464</v>
      </c>
      <c r="C5583" t="s">
        <v>999</v>
      </c>
      <c r="D5583">
        <v>106</v>
      </c>
      <c r="E5583" t="s">
        <v>491</v>
      </c>
      <c r="F5583" t="s">
        <v>2311</v>
      </c>
      <c r="G5583" t="s">
        <v>2314</v>
      </c>
      <c r="H5583" t="s">
        <v>1414</v>
      </c>
      <c r="I5583" t="s">
        <v>1576</v>
      </c>
      <c r="J5583">
        <v>0.2492</v>
      </c>
    </row>
    <row r="5584" spans="1:10" hidden="1">
      <c r="A5584" t="s">
        <v>570</v>
      </c>
      <c r="B5584">
        <v>1464</v>
      </c>
      <c r="C5584" t="s">
        <v>999</v>
      </c>
      <c r="D5584">
        <v>106</v>
      </c>
      <c r="E5584" t="s">
        <v>491</v>
      </c>
      <c r="F5584" t="s">
        <v>2311</v>
      </c>
      <c r="G5584" t="s">
        <v>2315</v>
      </c>
      <c r="H5584" t="s">
        <v>1279</v>
      </c>
      <c r="I5584" t="s">
        <v>1576</v>
      </c>
      <c r="J5584">
        <v>0.21929999999999999</v>
      </c>
    </row>
    <row r="5585" spans="1:10" hidden="1">
      <c r="A5585" t="s">
        <v>570</v>
      </c>
      <c r="B5585">
        <v>1464</v>
      </c>
      <c r="C5585" t="s">
        <v>999</v>
      </c>
      <c r="D5585">
        <v>106</v>
      </c>
      <c r="E5585" t="s">
        <v>491</v>
      </c>
      <c r="F5585" t="s">
        <v>2320</v>
      </c>
      <c r="G5585" t="s">
        <v>2321</v>
      </c>
      <c r="H5585" t="s">
        <v>2378</v>
      </c>
      <c r="I5585" t="s">
        <v>1576</v>
      </c>
      <c r="J5585">
        <v>0.495</v>
      </c>
    </row>
    <row r="5586" spans="1:10" hidden="1">
      <c r="A5586" t="s">
        <v>570</v>
      </c>
      <c r="B5586">
        <v>1464</v>
      </c>
      <c r="C5586" t="s">
        <v>999</v>
      </c>
      <c r="D5586">
        <v>106</v>
      </c>
      <c r="E5586" t="s">
        <v>491</v>
      </c>
      <c r="F5586" t="s">
        <v>2320</v>
      </c>
      <c r="G5586" t="s">
        <v>2298</v>
      </c>
      <c r="H5586" t="s">
        <v>1267</v>
      </c>
      <c r="I5586" t="s">
        <v>1576</v>
      </c>
      <c r="J5586">
        <v>0.2525</v>
      </c>
    </row>
    <row r="5587" spans="1:10" hidden="1">
      <c r="A5587" t="s">
        <v>570</v>
      </c>
      <c r="B5587">
        <v>1464</v>
      </c>
      <c r="C5587" t="s">
        <v>999</v>
      </c>
      <c r="D5587">
        <v>106</v>
      </c>
      <c r="E5587" t="s">
        <v>491</v>
      </c>
      <c r="F5587" t="s">
        <v>2322</v>
      </c>
      <c r="G5587" t="s">
        <v>2323</v>
      </c>
      <c r="H5587" t="s">
        <v>2335</v>
      </c>
      <c r="I5587" t="s">
        <v>1576</v>
      </c>
      <c r="J5587">
        <v>1.3299999999999999E-2</v>
      </c>
    </row>
    <row r="5588" spans="1:10" hidden="1">
      <c r="A5588" t="s">
        <v>570</v>
      </c>
      <c r="B5588">
        <v>1464</v>
      </c>
      <c r="C5588" t="s">
        <v>999</v>
      </c>
      <c r="D5588">
        <v>106</v>
      </c>
      <c r="E5588" t="s">
        <v>491</v>
      </c>
      <c r="F5588" t="s">
        <v>2322</v>
      </c>
      <c r="G5588" t="s">
        <v>2326</v>
      </c>
      <c r="H5588" t="s">
        <v>2344</v>
      </c>
      <c r="I5588" t="s">
        <v>1576</v>
      </c>
      <c r="J5588">
        <v>6.6E-3</v>
      </c>
    </row>
    <row r="5589" spans="1:10" hidden="1">
      <c r="A5589" t="s">
        <v>570</v>
      </c>
      <c r="B5589">
        <v>1464</v>
      </c>
      <c r="C5589" t="s">
        <v>999</v>
      </c>
      <c r="D5589">
        <v>106</v>
      </c>
      <c r="E5589" t="s">
        <v>491</v>
      </c>
      <c r="F5589" t="s">
        <v>2322</v>
      </c>
      <c r="G5589" t="s">
        <v>2327</v>
      </c>
      <c r="H5589" t="s">
        <v>1256</v>
      </c>
      <c r="I5589" t="s">
        <v>1576</v>
      </c>
      <c r="J5589">
        <v>4.65E-2</v>
      </c>
    </row>
    <row r="5590" spans="1:10" hidden="1">
      <c r="A5590" t="s">
        <v>570</v>
      </c>
      <c r="B5590">
        <v>1464</v>
      </c>
      <c r="C5590" t="s">
        <v>999</v>
      </c>
      <c r="D5590">
        <v>106</v>
      </c>
      <c r="E5590" t="s">
        <v>491</v>
      </c>
      <c r="F5590" t="s">
        <v>2322</v>
      </c>
      <c r="G5590" t="s">
        <v>2328</v>
      </c>
      <c r="H5590" t="s">
        <v>1298</v>
      </c>
      <c r="I5590" t="s">
        <v>1576</v>
      </c>
      <c r="J5590">
        <v>4.9799999999999997E-2</v>
      </c>
    </row>
    <row r="5591" spans="1:10" hidden="1">
      <c r="A5591" t="s">
        <v>570</v>
      </c>
      <c r="B5591">
        <v>1464</v>
      </c>
      <c r="C5591" t="s">
        <v>999</v>
      </c>
      <c r="D5591">
        <v>106</v>
      </c>
      <c r="E5591" t="s">
        <v>491</v>
      </c>
      <c r="F5591" t="s">
        <v>2322</v>
      </c>
      <c r="G5591" t="s">
        <v>2330</v>
      </c>
      <c r="H5591" t="s">
        <v>1275</v>
      </c>
      <c r="I5591" t="s">
        <v>1576</v>
      </c>
      <c r="J5591">
        <v>0.88370000000000004</v>
      </c>
    </row>
    <row r="5592" spans="1:10" hidden="1">
      <c r="A5592" t="s">
        <v>570</v>
      </c>
      <c r="B5592">
        <v>1464</v>
      </c>
      <c r="C5592" t="s">
        <v>999</v>
      </c>
      <c r="D5592">
        <v>106</v>
      </c>
      <c r="E5592" t="s">
        <v>491</v>
      </c>
      <c r="F5592" t="s">
        <v>2332</v>
      </c>
      <c r="G5592" t="s">
        <v>2333</v>
      </c>
      <c r="H5592" t="s">
        <v>1380</v>
      </c>
      <c r="I5592" t="s">
        <v>1576</v>
      </c>
      <c r="J5592">
        <v>0.54149999999999998</v>
      </c>
    </row>
    <row r="5593" spans="1:10" hidden="1">
      <c r="A5593" t="s">
        <v>570</v>
      </c>
      <c r="B5593">
        <v>1464</v>
      </c>
      <c r="C5593" t="s">
        <v>999</v>
      </c>
      <c r="D5593">
        <v>106</v>
      </c>
      <c r="E5593" t="s">
        <v>491</v>
      </c>
      <c r="F5593" t="s">
        <v>2332</v>
      </c>
      <c r="G5593" t="s">
        <v>2334</v>
      </c>
      <c r="H5593" t="s">
        <v>1485</v>
      </c>
      <c r="I5593" t="s">
        <v>1576</v>
      </c>
      <c r="J5593">
        <v>0.45850000000000002</v>
      </c>
    </row>
    <row r="5594" spans="1:10" hidden="1">
      <c r="A5594" t="s">
        <v>570</v>
      </c>
      <c r="B5594">
        <v>1465</v>
      </c>
      <c r="C5594" t="s">
        <v>1002</v>
      </c>
      <c r="D5594">
        <v>339</v>
      </c>
      <c r="E5594" t="s">
        <v>99</v>
      </c>
      <c r="F5594" t="s">
        <v>1243</v>
      </c>
      <c r="G5594" t="s">
        <v>1243</v>
      </c>
      <c r="H5594" t="s">
        <v>2490</v>
      </c>
      <c r="I5594" t="s">
        <v>2490</v>
      </c>
      <c r="J5594">
        <v>1</v>
      </c>
    </row>
    <row r="5595" spans="1:10" hidden="1">
      <c r="A5595" t="s">
        <v>570</v>
      </c>
      <c r="B5595">
        <v>1465</v>
      </c>
      <c r="C5595" t="s">
        <v>1002</v>
      </c>
      <c r="D5595">
        <v>339</v>
      </c>
      <c r="E5595" t="s">
        <v>99</v>
      </c>
      <c r="F5595" t="s">
        <v>2311</v>
      </c>
      <c r="G5595" t="s">
        <v>2312</v>
      </c>
      <c r="H5595" t="s">
        <v>1620</v>
      </c>
      <c r="I5595" t="s">
        <v>2490</v>
      </c>
      <c r="J5595">
        <v>0.14330000000000001</v>
      </c>
    </row>
    <row r="5596" spans="1:10" hidden="1">
      <c r="A5596" t="s">
        <v>570</v>
      </c>
      <c r="B5596">
        <v>1465</v>
      </c>
      <c r="C5596" t="s">
        <v>1002</v>
      </c>
      <c r="D5596">
        <v>339</v>
      </c>
      <c r="E5596" t="s">
        <v>99</v>
      </c>
      <c r="F5596" t="s">
        <v>2311</v>
      </c>
      <c r="G5596" t="s">
        <v>2313</v>
      </c>
      <c r="H5596" t="s">
        <v>1269</v>
      </c>
      <c r="I5596" t="s">
        <v>2490</v>
      </c>
      <c r="J5596">
        <v>0.1651</v>
      </c>
    </row>
    <row r="5597" spans="1:10" hidden="1">
      <c r="A5597" t="s">
        <v>570</v>
      </c>
      <c r="B5597">
        <v>1465</v>
      </c>
      <c r="C5597" t="s">
        <v>1002</v>
      </c>
      <c r="D5597">
        <v>339</v>
      </c>
      <c r="E5597" t="s">
        <v>99</v>
      </c>
      <c r="F5597" t="s">
        <v>2311</v>
      </c>
      <c r="G5597" t="s">
        <v>2314</v>
      </c>
      <c r="H5597" t="s">
        <v>1331</v>
      </c>
      <c r="I5597" t="s">
        <v>2490</v>
      </c>
      <c r="J5597">
        <v>0.14019999999999999</v>
      </c>
    </row>
    <row r="5598" spans="1:10" hidden="1">
      <c r="A5598" t="s">
        <v>570</v>
      </c>
      <c r="B5598">
        <v>1465</v>
      </c>
      <c r="C5598" t="s">
        <v>1002</v>
      </c>
      <c r="D5598">
        <v>339</v>
      </c>
      <c r="E5598" t="s">
        <v>99</v>
      </c>
      <c r="F5598" t="s">
        <v>2311</v>
      </c>
      <c r="G5598" t="s">
        <v>2315</v>
      </c>
      <c r="H5598" t="s">
        <v>1510</v>
      </c>
      <c r="I5598" t="s">
        <v>2490</v>
      </c>
      <c r="J5598">
        <v>0.18690000000000001</v>
      </c>
    </row>
    <row r="5599" spans="1:10" hidden="1">
      <c r="A5599" t="s">
        <v>570</v>
      </c>
      <c r="B5599">
        <v>1465</v>
      </c>
      <c r="C5599" t="s">
        <v>1002</v>
      </c>
      <c r="D5599">
        <v>339</v>
      </c>
      <c r="E5599" t="s">
        <v>99</v>
      </c>
      <c r="F5599" t="s">
        <v>2311</v>
      </c>
      <c r="G5599" t="s">
        <v>2316</v>
      </c>
      <c r="H5599" t="s">
        <v>1351</v>
      </c>
      <c r="I5599" t="s">
        <v>2490</v>
      </c>
      <c r="J5599">
        <v>0.1464</v>
      </c>
    </row>
    <row r="5600" spans="1:10" hidden="1">
      <c r="A5600" t="s">
        <v>570</v>
      </c>
      <c r="B5600">
        <v>1465</v>
      </c>
      <c r="C5600" t="s">
        <v>1002</v>
      </c>
      <c r="D5600">
        <v>339</v>
      </c>
      <c r="E5600" t="s">
        <v>99</v>
      </c>
      <c r="F5600" t="s">
        <v>2311</v>
      </c>
      <c r="G5600" t="s">
        <v>2318</v>
      </c>
      <c r="H5600" t="s">
        <v>1620</v>
      </c>
      <c r="I5600" t="s">
        <v>2490</v>
      </c>
      <c r="J5600">
        <v>0.14330000000000001</v>
      </c>
    </row>
    <row r="5601" spans="1:10" hidden="1">
      <c r="A5601" t="s">
        <v>570</v>
      </c>
      <c r="B5601">
        <v>1465</v>
      </c>
      <c r="C5601" t="s">
        <v>1002</v>
      </c>
      <c r="D5601">
        <v>339</v>
      </c>
      <c r="E5601" t="s">
        <v>99</v>
      </c>
      <c r="F5601" t="s">
        <v>2311</v>
      </c>
      <c r="G5601" t="s">
        <v>2319</v>
      </c>
      <c r="H5601" t="s">
        <v>1290</v>
      </c>
      <c r="I5601" t="s">
        <v>2490</v>
      </c>
      <c r="J5601">
        <v>7.4800000000000005E-2</v>
      </c>
    </row>
    <row r="5602" spans="1:10" hidden="1">
      <c r="A5602" t="s">
        <v>570</v>
      </c>
      <c r="B5602">
        <v>1465</v>
      </c>
      <c r="C5602" t="s">
        <v>1002</v>
      </c>
      <c r="D5602">
        <v>339</v>
      </c>
      <c r="E5602" t="s">
        <v>99</v>
      </c>
      <c r="F5602" t="s">
        <v>2320</v>
      </c>
      <c r="G5602" t="s">
        <v>2321</v>
      </c>
      <c r="H5602" t="s">
        <v>1367</v>
      </c>
      <c r="I5602" t="s">
        <v>2490</v>
      </c>
      <c r="J5602">
        <v>0.30220000000000002</v>
      </c>
    </row>
    <row r="5603" spans="1:10" hidden="1">
      <c r="A5603" t="s">
        <v>570</v>
      </c>
      <c r="B5603">
        <v>1465</v>
      </c>
      <c r="C5603" t="s">
        <v>1002</v>
      </c>
      <c r="D5603">
        <v>339</v>
      </c>
      <c r="E5603" t="s">
        <v>99</v>
      </c>
      <c r="F5603" t="s">
        <v>2320</v>
      </c>
      <c r="G5603" t="s">
        <v>2338</v>
      </c>
      <c r="H5603" t="s">
        <v>1335</v>
      </c>
      <c r="I5603" t="s">
        <v>2490</v>
      </c>
      <c r="J5603">
        <v>2.4899999999999999E-2</v>
      </c>
    </row>
    <row r="5604" spans="1:10" hidden="1">
      <c r="A5604" t="s">
        <v>570</v>
      </c>
      <c r="B5604">
        <v>1465</v>
      </c>
      <c r="C5604" t="s">
        <v>1002</v>
      </c>
      <c r="D5604">
        <v>339</v>
      </c>
      <c r="E5604" t="s">
        <v>99</v>
      </c>
      <c r="F5604" t="s">
        <v>2320</v>
      </c>
      <c r="G5604" t="s">
        <v>2339</v>
      </c>
      <c r="H5604" t="s">
        <v>1256</v>
      </c>
      <c r="I5604" t="s">
        <v>2490</v>
      </c>
      <c r="J5604">
        <v>4.36E-2</v>
      </c>
    </row>
    <row r="5605" spans="1:10" hidden="1">
      <c r="A5605" t="s">
        <v>570</v>
      </c>
      <c r="B5605">
        <v>1465</v>
      </c>
      <c r="C5605" t="s">
        <v>1002</v>
      </c>
      <c r="D5605">
        <v>339</v>
      </c>
      <c r="E5605" t="s">
        <v>99</v>
      </c>
      <c r="F5605" t="s">
        <v>2320</v>
      </c>
      <c r="G5605" t="s">
        <v>2298</v>
      </c>
      <c r="H5605" t="s">
        <v>1382</v>
      </c>
      <c r="I5605" t="s">
        <v>2490</v>
      </c>
      <c r="J5605">
        <v>0.25230000000000002</v>
      </c>
    </row>
    <row r="5606" spans="1:10" hidden="1">
      <c r="A5606" t="s">
        <v>570</v>
      </c>
      <c r="B5606">
        <v>1465</v>
      </c>
      <c r="C5606" t="s">
        <v>1002</v>
      </c>
      <c r="D5606">
        <v>339</v>
      </c>
      <c r="E5606" t="s">
        <v>99</v>
      </c>
      <c r="F5606" t="s">
        <v>2322</v>
      </c>
      <c r="G5606" t="s">
        <v>2323</v>
      </c>
      <c r="H5606" t="s">
        <v>2335</v>
      </c>
      <c r="I5606" t="s">
        <v>2490</v>
      </c>
      <c r="J5606">
        <v>1.2500000000000001E-2</v>
      </c>
    </row>
    <row r="5607" spans="1:10" hidden="1">
      <c r="A5607" t="s">
        <v>570</v>
      </c>
      <c r="B5607">
        <v>1465</v>
      </c>
      <c r="C5607" t="s">
        <v>1002</v>
      </c>
      <c r="D5607">
        <v>339</v>
      </c>
      <c r="E5607" t="s">
        <v>99</v>
      </c>
      <c r="F5607" t="s">
        <v>2322</v>
      </c>
      <c r="G5607" t="s">
        <v>2325</v>
      </c>
      <c r="H5607" t="s">
        <v>1252</v>
      </c>
      <c r="I5607" t="s">
        <v>2490</v>
      </c>
      <c r="J5607">
        <v>2.8000000000000001E-2</v>
      </c>
    </row>
    <row r="5608" spans="1:10" hidden="1">
      <c r="A5608" t="s">
        <v>570</v>
      </c>
      <c r="B5608">
        <v>1465</v>
      </c>
      <c r="C5608" t="s">
        <v>1002</v>
      </c>
      <c r="D5608">
        <v>339</v>
      </c>
      <c r="E5608" t="s">
        <v>99</v>
      </c>
      <c r="F5608" t="s">
        <v>2322</v>
      </c>
      <c r="G5608" t="s">
        <v>2326</v>
      </c>
      <c r="H5608" t="s">
        <v>1312</v>
      </c>
      <c r="I5608" t="s">
        <v>2490</v>
      </c>
      <c r="J5608">
        <v>1.5599999999999999E-2</v>
      </c>
    </row>
    <row r="5609" spans="1:10" hidden="1">
      <c r="A5609" t="s">
        <v>570</v>
      </c>
      <c r="B5609">
        <v>1465</v>
      </c>
      <c r="C5609" t="s">
        <v>1002</v>
      </c>
      <c r="D5609">
        <v>339</v>
      </c>
      <c r="E5609" t="s">
        <v>99</v>
      </c>
      <c r="F5609" t="s">
        <v>2322</v>
      </c>
      <c r="G5609" t="s">
        <v>2327</v>
      </c>
      <c r="H5609" t="s">
        <v>1520</v>
      </c>
      <c r="I5609" t="s">
        <v>2490</v>
      </c>
      <c r="J5609">
        <v>5.9200000000000003E-2</v>
      </c>
    </row>
    <row r="5610" spans="1:10" hidden="1">
      <c r="A5610" t="s">
        <v>570</v>
      </c>
      <c r="B5610">
        <v>1465</v>
      </c>
      <c r="C5610" t="s">
        <v>1002</v>
      </c>
      <c r="D5610">
        <v>339</v>
      </c>
      <c r="E5610" t="s">
        <v>99</v>
      </c>
      <c r="F5610" t="s">
        <v>2322</v>
      </c>
      <c r="G5610" t="s">
        <v>2328</v>
      </c>
      <c r="H5610" t="s">
        <v>1257</v>
      </c>
      <c r="I5610" t="s">
        <v>2490</v>
      </c>
      <c r="J5610">
        <v>4.0500000000000001E-2</v>
      </c>
    </row>
    <row r="5611" spans="1:10" hidden="1">
      <c r="A5611" t="s">
        <v>570</v>
      </c>
      <c r="B5611">
        <v>1465</v>
      </c>
      <c r="C5611" t="s">
        <v>1002</v>
      </c>
      <c r="D5611">
        <v>339</v>
      </c>
      <c r="E5611" t="s">
        <v>99</v>
      </c>
      <c r="F5611" t="s">
        <v>2322</v>
      </c>
      <c r="G5611" t="s">
        <v>2330</v>
      </c>
      <c r="H5611" t="s">
        <v>1484</v>
      </c>
      <c r="I5611" t="s">
        <v>2490</v>
      </c>
      <c r="J5611">
        <v>0.84419999999999995</v>
      </c>
    </row>
    <row r="5612" spans="1:10" hidden="1">
      <c r="A5612" t="s">
        <v>570</v>
      </c>
      <c r="B5612">
        <v>1465</v>
      </c>
      <c r="C5612" t="s">
        <v>1002</v>
      </c>
      <c r="D5612">
        <v>339</v>
      </c>
      <c r="E5612" t="s">
        <v>99</v>
      </c>
      <c r="F5612" t="s">
        <v>2332</v>
      </c>
      <c r="G5612" t="s">
        <v>2333</v>
      </c>
      <c r="H5612" t="s">
        <v>1388</v>
      </c>
      <c r="I5612" t="s">
        <v>2490</v>
      </c>
      <c r="J5612">
        <v>0.50470000000000004</v>
      </c>
    </row>
    <row r="5613" spans="1:10" hidden="1">
      <c r="A5613" t="s">
        <v>570</v>
      </c>
      <c r="B5613">
        <v>1465</v>
      </c>
      <c r="C5613" t="s">
        <v>1002</v>
      </c>
      <c r="D5613">
        <v>339</v>
      </c>
      <c r="E5613" t="s">
        <v>99</v>
      </c>
      <c r="F5613" t="s">
        <v>2332</v>
      </c>
      <c r="G5613" t="s">
        <v>2334</v>
      </c>
      <c r="H5613" t="s">
        <v>1327</v>
      </c>
      <c r="I5613" t="s">
        <v>2490</v>
      </c>
      <c r="J5613">
        <v>0.49530000000000002</v>
      </c>
    </row>
    <row r="5614" spans="1:10" hidden="1">
      <c r="A5614" t="s">
        <v>570</v>
      </c>
      <c r="B5614">
        <v>1465</v>
      </c>
      <c r="C5614" t="s">
        <v>1002</v>
      </c>
      <c r="D5614">
        <v>340</v>
      </c>
      <c r="E5614" t="s">
        <v>155</v>
      </c>
      <c r="F5614" t="s">
        <v>1243</v>
      </c>
      <c r="G5614" t="s">
        <v>1243</v>
      </c>
      <c r="H5614" t="s">
        <v>1465</v>
      </c>
      <c r="I5614" t="s">
        <v>1465</v>
      </c>
      <c r="J5614">
        <v>1</v>
      </c>
    </row>
    <row r="5615" spans="1:10" hidden="1">
      <c r="A5615" t="s">
        <v>570</v>
      </c>
      <c r="B5615">
        <v>1465</v>
      </c>
      <c r="C5615" t="s">
        <v>1002</v>
      </c>
      <c r="D5615">
        <v>340</v>
      </c>
      <c r="E5615" t="s">
        <v>155</v>
      </c>
      <c r="F5615" t="s">
        <v>2311</v>
      </c>
      <c r="G5615" t="s">
        <v>2343</v>
      </c>
      <c r="H5615" t="s">
        <v>1538</v>
      </c>
      <c r="I5615" t="s">
        <v>1465</v>
      </c>
      <c r="J5615">
        <v>0.22220000000000001</v>
      </c>
    </row>
    <row r="5616" spans="1:10" hidden="1">
      <c r="A5616" t="s">
        <v>570</v>
      </c>
      <c r="B5616">
        <v>1465</v>
      </c>
      <c r="C5616" t="s">
        <v>1002</v>
      </c>
      <c r="D5616">
        <v>340</v>
      </c>
      <c r="E5616" t="s">
        <v>155</v>
      </c>
      <c r="F5616" t="s">
        <v>2311</v>
      </c>
      <c r="G5616" t="s">
        <v>1250</v>
      </c>
      <c r="H5616" t="s">
        <v>1538</v>
      </c>
      <c r="I5616" t="s">
        <v>1465</v>
      </c>
      <c r="J5616">
        <v>0.22220000000000001</v>
      </c>
    </row>
    <row r="5617" spans="1:10" hidden="1">
      <c r="A5617" t="s">
        <v>570</v>
      </c>
      <c r="B5617">
        <v>1465</v>
      </c>
      <c r="C5617" t="s">
        <v>1002</v>
      </c>
      <c r="D5617">
        <v>340</v>
      </c>
      <c r="E5617" t="s">
        <v>155</v>
      </c>
      <c r="F5617" t="s">
        <v>2311</v>
      </c>
      <c r="G5617" t="s">
        <v>1401</v>
      </c>
      <c r="H5617" t="s">
        <v>1375</v>
      </c>
      <c r="I5617" t="s">
        <v>1465</v>
      </c>
      <c r="J5617">
        <v>0.26390000000000002</v>
      </c>
    </row>
    <row r="5618" spans="1:10" hidden="1">
      <c r="A5618" t="s">
        <v>570</v>
      </c>
      <c r="B5618">
        <v>1465</v>
      </c>
      <c r="C5618" t="s">
        <v>1002</v>
      </c>
      <c r="D5618">
        <v>340</v>
      </c>
      <c r="E5618" t="s">
        <v>155</v>
      </c>
      <c r="F5618" t="s">
        <v>2311</v>
      </c>
      <c r="G5618" t="s">
        <v>1357</v>
      </c>
      <c r="H5618" t="s">
        <v>1409</v>
      </c>
      <c r="I5618" t="s">
        <v>1465</v>
      </c>
      <c r="J5618">
        <v>0.29170000000000001</v>
      </c>
    </row>
    <row r="5619" spans="1:10" hidden="1">
      <c r="A5619" t="s">
        <v>570</v>
      </c>
      <c r="B5619">
        <v>1465</v>
      </c>
      <c r="C5619" t="s">
        <v>1002</v>
      </c>
      <c r="D5619">
        <v>340</v>
      </c>
      <c r="E5619" t="s">
        <v>155</v>
      </c>
      <c r="F5619" t="s">
        <v>2320</v>
      </c>
      <c r="G5619" t="s">
        <v>2321</v>
      </c>
      <c r="H5619" t="s">
        <v>1453</v>
      </c>
      <c r="I5619" t="s">
        <v>1465</v>
      </c>
      <c r="J5619">
        <v>0.32500000000000001</v>
      </c>
    </row>
    <row r="5620" spans="1:10" hidden="1">
      <c r="A5620" t="s">
        <v>570</v>
      </c>
      <c r="B5620">
        <v>1465</v>
      </c>
      <c r="C5620" t="s">
        <v>1002</v>
      </c>
      <c r="D5620">
        <v>340</v>
      </c>
      <c r="E5620" t="s">
        <v>155</v>
      </c>
      <c r="F5620" t="s">
        <v>2320</v>
      </c>
      <c r="G5620" t="s">
        <v>2338</v>
      </c>
      <c r="H5620" t="s">
        <v>1250</v>
      </c>
      <c r="I5620" t="s">
        <v>1465</v>
      </c>
      <c r="J5620">
        <v>2.7799999999999998E-2</v>
      </c>
    </row>
    <row r="5621" spans="1:10" hidden="1">
      <c r="A5621" t="s">
        <v>570</v>
      </c>
      <c r="B5621">
        <v>1465</v>
      </c>
      <c r="C5621" t="s">
        <v>1002</v>
      </c>
      <c r="D5621">
        <v>340</v>
      </c>
      <c r="E5621" t="s">
        <v>155</v>
      </c>
      <c r="F5621" t="s">
        <v>2320</v>
      </c>
      <c r="G5621" t="s">
        <v>2340</v>
      </c>
      <c r="H5621" t="s">
        <v>1352</v>
      </c>
      <c r="I5621" t="s">
        <v>1465</v>
      </c>
      <c r="J5621">
        <v>1.9400000000000001E-2</v>
      </c>
    </row>
    <row r="5622" spans="1:10" hidden="1">
      <c r="A5622" t="s">
        <v>570</v>
      </c>
      <c r="B5622">
        <v>1465</v>
      </c>
      <c r="C5622" t="s">
        <v>1002</v>
      </c>
      <c r="D5622">
        <v>340</v>
      </c>
      <c r="E5622" t="s">
        <v>155</v>
      </c>
      <c r="F5622" t="s">
        <v>2320</v>
      </c>
      <c r="G5622" t="s">
        <v>2298</v>
      </c>
      <c r="H5622" t="s">
        <v>1373</v>
      </c>
      <c r="I5622" t="s">
        <v>1465</v>
      </c>
      <c r="J5622">
        <v>0.27500000000000002</v>
      </c>
    </row>
    <row r="5623" spans="1:10" hidden="1">
      <c r="A5623" t="s">
        <v>570</v>
      </c>
      <c r="B5623">
        <v>1465</v>
      </c>
      <c r="C5623" t="s">
        <v>1002</v>
      </c>
      <c r="D5623">
        <v>340</v>
      </c>
      <c r="E5623" t="s">
        <v>155</v>
      </c>
      <c r="F5623" t="s">
        <v>2322</v>
      </c>
      <c r="G5623" t="s">
        <v>2323</v>
      </c>
      <c r="H5623" t="s">
        <v>1257</v>
      </c>
      <c r="I5623" t="s">
        <v>1465</v>
      </c>
      <c r="J5623">
        <v>3.61E-2</v>
      </c>
    </row>
    <row r="5624" spans="1:10" hidden="1">
      <c r="A5624" t="s">
        <v>570</v>
      </c>
      <c r="B5624">
        <v>1465</v>
      </c>
      <c r="C5624" t="s">
        <v>1002</v>
      </c>
      <c r="D5624">
        <v>340</v>
      </c>
      <c r="E5624" t="s">
        <v>155</v>
      </c>
      <c r="F5624" t="s">
        <v>2322</v>
      </c>
      <c r="G5624" t="s">
        <v>2325</v>
      </c>
      <c r="H5624" t="s">
        <v>1312</v>
      </c>
      <c r="I5624" t="s">
        <v>1465</v>
      </c>
      <c r="J5624">
        <v>1.3899999999999999E-2</v>
      </c>
    </row>
    <row r="5625" spans="1:10" hidden="1">
      <c r="A5625" t="s">
        <v>570</v>
      </c>
      <c r="B5625">
        <v>1465</v>
      </c>
      <c r="C5625" t="s">
        <v>1002</v>
      </c>
      <c r="D5625">
        <v>340</v>
      </c>
      <c r="E5625" t="s">
        <v>155</v>
      </c>
      <c r="F5625" t="s">
        <v>2322</v>
      </c>
      <c r="G5625" t="s">
        <v>2326</v>
      </c>
      <c r="H5625" t="s">
        <v>2329</v>
      </c>
      <c r="I5625" t="s">
        <v>1465</v>
      </c>
      <c r="J5625">
        <v>8.3000000000000001E-3</v>
      </c>
    </row>
    <row r="5626" spans="1:10" hidden="1">
      <c r="A5626" t="s">
        <v>570</v>
      </c>
      <c r="B5626">
        <v>1465</v>
      </c>
      <c r="C5626" t="s">
        <v>1002</v>
      </c>
      <c r="D5626">
        <v>340</v>
      </c>
      <c r="E5626" t="s">
        <v>155</v>
      </c>
      <c r="F5626" t="s">
        <v>2322</v>
      </c>
      <c r="G5626" t="s">
        <v>2327</v>
      </c>
      <c r="H5626" t="s">
        <v>1256</v>
      </c>
      <c r="I5626" t="s">
        <v>1465</v>
      </c>
      <c r="J5626">
        <v>3.8899999999999997E-2</v>
      </c>
    </row>
    <row r="5627" spans="1:10" hidden="1">
      <c r="A5627" t="s">
        <v>570</v>
      </c>
      <c r="B5627">
        <v>1465</v>
      </c>
      <c r="C5627" t="s">
        <v>1002</v>
      </c>
      <c r="D5627">
        <v>340</v>
      </c>
      <c r="E5627" t="s">
        <v>155</v>
      </c>
      <c r="F5627" t="s">
        <v>2322</v>
      </c>
      <c r="G5627" t="s">
        <v>2328</v>
      </c>
      <c r="H5627" t="s">
        <v>1460</v>
      </c>
      <c r="I5627" t="s">
        <v>1465</v>
      </c>
      <c r="J5627">
        <v>5.5599999999999997E-2</v>
      </c>
    </row>
    <row r="5628" spans="1:10" hidden="1">
      <c r="A5628" t="s">
        <v>570</v>
      </c>
      <c r="B5628">
        <v>1465</v>
      </c>
      <c r="C5628" t="s">
        <v>1002</v>
      </c>
      <c r="D5628">
        <v>340</v>
      </c>
      <c r="E5628" t="s">
        <v>155</v>
      </c>
      <c r="F5628" t="s">
        <v>2322</v>
      </c>
      <c r="G5628" t="s">
        <v>2330</v>
      </c>
      <c r="H5628" t="s">
        <v>1280</v>
      </c>
      <c r="I5628" t="s">
        <v>1465</v>
      </c>
      <c r="J5628">
        <v>0.84719999999999995</v>
      </c>
    </row>
    <row r="5629" spans="1:10" hidden="1">
      <c r="A5629" t="s">
        <v>570</v>
      </c>
      <c r="B5629">
        <v>1465</v>
      </c>
      <c r="C5629" t="s">
        <v>1002</v>
      </c>
      <c r="D5629">
        <v>340</v>
      </c>
      <c r="E5629" t="s">
        <v>155</v>
      </c>
      <c r="F5629" t="s">
        <v>2332</v>
      </c>
      <c r="G5629" t="s">
        <v>2333</v>
      </c>
      <c r="H5629" t="s">
        <v>1551</v>
      </c>
      <c r="I5629" t="s">
        <v>1465</v>
      </c>
      <c r="J5629">
        <v>0.49170000000000003</v>
      </c>
    </row>
    <row r="5630" spans="1:10" hidden="1">
      <c r="A5630" t="s">
        <v>570</v>
      </c>
      <c r="B5630">
        <v>1465</v>
      </c>
      <c r="C5630" t="s">
        <v>1002</v>
      </c>
      <c r="D5630">
        <v>340</v>
      </c>
      <c r="E5630" t="s">
        <v>155</v>
      </c>
      <c r="F5630" t="s">
        <v>2332</v>
      </c>
      <c r="G5630" t="s">
        <v>2334</v>
      </c>
      <c r="H5630" t="s">
        <v>1673</v>
      </c>
      <c r="I5630" t="s">
        <v>1465</v>
      </c>
      <c r="J5630">
        <v>0.50829999999999997</v>
      </c>
    </row>
    <row r="5631" spans="1:10" hidden="1">
      <c r="A5631" t="s">
        <v>570</v>
      </c>
      <c r="B5631">
        <v>1465</v>
      </c>
      <c r="C5631" t="s">
        <v>1002</v>
      </c>
      <c r="D5631">
        <v>341</v>
      </c>
      <c r="E5631" t="s">
        <v>505</v>
      </c>
      <c r="F5631" t="s">
        <v>1243</v>
      </c>
      <c r="G5631" t="s">
        <v>1243</v>
      </c>
      <c r="H5631" t="s">
        <v>1354</v>
      </c>
      <c r="I5631" t="s">
        <v>1354</v>
      </c>
      <c r="J5631">
        <v>1</v>
      </c>
    </row>
    <row r="5632" spans="1:10" hidden="1">
      <c r="A5632" t="s">
        <v>570</v>
      </c>
      <c r="B5632">
        <v>1465</v>
      </c>
      <c r="C5632" t="s">
        <v>1002</v>
      </c>
      <c r="D5632">
        <v>341</v>
      </c>
      <c r="E5632" t="s">
        <v>505</v>
      </c>
      <c r="F5632" t="s">
        <v>2311</v>
      </c>
      <c r="G5632" t="s">
        <v>2317</v>
      </c>
      <c r="H5632" t="s">
        <v>1324</v>
      </c>
      <c r="I5632" t="s">
        <v>1354</v>
      </c>
      <c r="J5632">
        <v>0.27460000000000001</v>
      </c>
    </row>
    <row r="5633" spans="1:10" hidden="1">
      <c r="A5633" t="s">
        <v>570</v>
      </c>
      <c r="B5633">
        <v>1465</v>
      </c>
      <c r="C5633" t="s">
        <v>1002</v>
      </c>
      <c r="D5633">
        <v>341</v>
      </c>
      <c r="E5633" t="s">
        <v>505</v>
      </c>
      <c r="F5633" t="s">
        <v>2311</v>
      </c>
      <c r="G5633" t="s">
        <v>2336</v>
      </c>
      <c r="H5633" t="s">
        <v>1296</v>
      </c>
      <c r="I5633" t="s">
        <v>1354</v>
      </c>
      <c r="J5633">
        <v>0.41549999999999998</v>
      </c>
    </row>
    <row r="5634" spans="1:10" hidden="1">
      <c r="A5634" t="s">
        <v>570</v>
      </c>
      <c r="B5634">
        <v>1465</v>
      </c>
      <c r="C5634" t="s">
        <v>1002</v>
      </c>
      <c r="D5634">
        <v>341</v>
      </c>
      <c r="E5634" t="s">
        <v>505</v>
      </c>
      <c r="F5634" t="s">
        <v>2311</v>
      </c>
      <c r="G5634" t="s">
        <v>2337</v>
      </c>
      <c r="H5634" t="s">
        <v>1515</v>
      </c>
      <c r="I5634" t="s">
        <v>1354</v>
      </c>
      <c r="J5634">
        <v>0.30990000000000001</v>
      </c>
    </row>
    <row r="5635" spans="1:10" hidden="1">
      <c r="A5635" t="s">
        <v>570</v>
      </c>
      <c r="B5635">
        <v>1465</v>
      </c>
      <c r="C5635" t="s">
        <v>1002</v>
      </c>
      <c r="D5635">
        <v>341</v>
      </c>
      <c r="E5635" t="s">
        <v>505</v>
      </c>
      <c r="F5635" t="s">
        <v>2320</v>
      </c>
      <c r="G5635" t="s">
        <v>2321</v>
      </c>
      <c r="H5635" t="s">
        <v>1377</v>
      </c>
      <c r="I5635" t="s">
        <v>1354</v>
      </c>
      <c r="J5635">
        <v>0.30280000000000001</v>
      </c>
    </row>
    <row r="5636" spans="1:10" hidden="1">
      <c r="A5636" t="s">
        <v>570</v>
      </c>
      <c r="B5636">
        <v>1465</v>
      </c>
      <c r="C5636" t="s">
        <v>1002</v>
      </c>
      <c r="D5636">
        <v>341</v>
      </c>
      <c r="E5636" t="s">
        <v>505</v>
      </c>
      <c r="F5636" t="s">
        <v>2320</v>
      </c>
      <c r="G5636" t="s">
        <v>2338</v>
      </c>
      <c r="H5636" t="s">
        <v>1248</v>
      </c>
      <c r="I5636" t="s">
        <v>1354</v>
      </c>
      <c r="J5636">
        <v>4.2299999999999997E-2</v>
      </c>
    </row>
    <row r="5637" spans="1:10" hidden="1">
      <c r="A5637" t="s">
        <v>570</v>
      </c>
      <c r="B5637">
        <v>1465</v>
      </c>
      <c r="C5637" t="s">
        <v>1002</v>
      </c>
      <c r="D5637">
        <v>341</v>
      </c>
      <c r="E5637" t="s">
        <v>505</v>
      </c>
      <c r="F5637" t="s">
        <v>2320</v>
      </c>
      <c r="G5637" t="s">
        <v>2298</v>
      </c>
      <c r="H5637" t="s">
        <v>1281</v>
      </c>
      <c r="I5637" t="s">
        <v>1354</v>
      </c>
      <c r="J5637">
        <v>0.28870000000000001</v>
      </c>
    </row>
    <row r="5638" spans="1:10" hidden="1">
      <c r="A5638" t="s">
        <v>570</v>
      </c>
      <c r="B5638">
        <v>1465</v>
      </c>
      <c r="C5638" t="s">
        <v>1002</v>
      </c>
      <c r="D5638">
        <v>341</v>
      </c>
      <c r="E5638" t="s">
        <v>505</v>
      </c>
      <c r="F5638" t="s">
        <v>2322</v>
      </c>
      <c r="G5638" t="s">
        <v>2325</v>
      </c>
      <c r="H5638" t="s">
        <v>2344</v>
      </c>
      <c r="I5638" t="s">
        <v>1354</v>
      </c>
      <c r="J5638">
        <v>1.41E-2</v>
      </c>
    </row>
    <row r="5639" spans="1:10" hidden="1">
      <c r="A5639" t="s">
        <v>570</v>
      </c>
      <c r="B5639">
        <v>1465</v>
      </c>
      <c r="C5639" t="s">
        <v>1002</v>
      </c>
      <c r="D5639">
        <v>341</v>
      </c>
      <c r="E5639" t="s">
        <v>505</v>
      </c>
      <c r="F5639" t="s">
        <v>2322</v>
      </c>
      <c r="G5639" t="s">
        <v>2326</v>
      </c>
      <c r="H5639" t="s">
        <v>2324</v>
      </c>
      <c r="I5639" t="s">
        <v>1354</v>
      </c>
      <c r="J5639">
        <v>7.0000000000000001E-3</v>
      </c>
    </row>
    <row r="5640" spans="1:10" hidden="1">
      <c r="A5640" t="s">
        <v>570</v>
      </c>
      <c r="B5640">
        <v>1465</v>
      </c>
      <c r="C5640" t="s">
        <v>1002</v>
      </c>
      <c r="D5640">
        <v>341</v>
      </c>
      <c r="E5640" t="s">
        <v>505</v>
      </c>
      <c r="F5640" t="s">
        <v>2322</v>
      </c>
      <c r="G5640" t="s">
        <v>2327</v>
      </c>
      <c r="H5640" t="s">
        <v>2335</v>
      </c>
      <c r="I5640" t="s">
        <v>1354</v>
      </c>
      <c r="J5640">
        <v>2.8199999999999999E-2</v>
      </c>
    </row>
    <row r="5641" spans="1:10" hidden="1">
      <c r="A5641" t="s">
        <v>570</v>
      </c>
      <c r="B5641">
        <v>1465</v>
      </c>
      <c r="C5641" t="s">
        <v>1002</v>
      </c>
      <c r="D5641">
        <v>341</v>
      </c>
      <c r="E5641" t="s">
        <v>505</v>
      </c>
      <c r="F5641" t="s">
        <v>2322</v>
      </c>
      <c r="G5641" t="s">
        <v>2328</v>
      </c>
      <c r="H5641" t="s">
        <v>1257</v>
      </c>
      <c r="I5641" t="s">
        <v>1354</v>
      </c>
      <c r="J5641">
        <v>9.1499999999999998E-2</v>
      </c>
    </row>
    <row r="5642" spans="1:10" hidden="1">
      <c r="A5642" t="s">
        <v>570</v>
      </c>
      <c r="B5642">
        <v>1465</v>
      </c>
      <c r="C5642" t="s">
        <v>1002</v>
      </c>
      <c r="D5642">
        <v>341</v>
      </c>
      <c r="E5642" t="s">
        <v>505</v>
      </c>
      <c r="F5642" t="s">
        <v>2322</v>
      </c>
      <c r="G5642" t="s">
        <v>2330</v>
      </c>
      <c r="H5642" t="s">
        <v>1493</v>
      </c>
      <c r="I5642" t="s">
        <v>1354</v>
      </c>
      <c r="J5642">
        <v>0.85919999999999996</v>
      </c>
    </row>
    <row r="5643" spans="1:10" hidden="1">
      <c r="A5643" t="s">
        <v>570</v>
      </c>
      <c r="B5643">
        <v>1465</v>
      </c>
      <c r="C5643" t="s">
        <v>1002</v>
      </c>
      <c r="D5643">
        <v>341</v>
      </c>
      <c r="E5643" t="s">
        <v>505</v>
      </c>
      <c r="F5643" t="s">
        <v>2332</v>
      </c>
      <c r="G5643" t="s">
        <v>2333</v>
      </c>
      <c r="H5643" t="s">
        <v>1444</v>
      </c>
      <c r="I5643" t="s">
        <v>1354</v>
      </c>
      <c r="J5643">
        <v>0.49299999999999999</v>
      </c>
    </row>
    <row r="5644" spans="1:10" hidden="1">
      <c r="A5644" t="s">
        <v>570</v>
      </c>
      <c r="B5644">
        <v>1465</v>
      </c>
      <c r="C5644" t="s">
        <v>1002</v>
      </c>
      <c r="D5644">
        <v>341</v>
      </c>
      <c r="E5644" t="s">
        <v>505</v>
      </c>
      <c r="F5644" t="s">
        <v>2332</v>
      </c>
      <c r="G5644" t="s">
        <v>2334</v>
      </c>
      <c r="H5644" t="s">
        <v>1315</v>
      </c>
      <c r="I5644" t="s">
        <v>1354</v>
      </c>
      <c r="J5644">
        <v>0.50700000000000001</v>
      </c>
    </row>
    <row r="5645" spans="1:10" hidden="1">
      <c r="A5645" t="s">
        <v>570</v>
      </c>
      <c r="B5645">
        <v>703</v>
      </c>
      <c r="C5645" t="s">
        <v>1004</v>
      </c>
      <c r="D5645">
        <v>706</v>
      </c>
      <c r="E5645" t="s">
        <v>235</v>
      </c>
      <c r="F5645" t="s">
        <v>1243</v>
      </c>
      <c r="G5645" t="s">
        <v>1243</v>
      </c>
      <c r="H5645" t="s">
        <v>1309</v>
      </c>
      <c r="I5645" t="s">
        <v>1309</v>
      </c>
      <c r="J5645">
        <v>1</v>
      </c>
    </row>
    <row r="5646" spans="1:10" hidden="1">
      <c r="A5646" t="s">
        <v>570</v>
      </c>
      <c r="B5646">
        <v>703</v>
      </c>
      <c r="C5646" t="s">
        <v>1004</v>
      </c>
      <c r="D5646">
        <v>706</v>
      </c>
      <c r="E5646" t="s">
        <v>235</v>
      </c>
      <c r="F5646" t="s">
        <v>2311</v>
      </c>
      <c r="G5646" t="s">
        <v>2312</v>
      </c>
      <c r="H5646" t="s">
        <v>1444</v>
      </c>
      <c r="I5646" t="s">
        <v>1309</v>
      </c>
      <c r="J5646">
        <v>0.19939999999999999</v>
      </c>
    </row>
    <row r="5647" spans="1:10" hidden="1">
      <c r="A5647" t="s">
        <v>570</v>
      </c>
      <c r="B5647">
        <v>703</v>
      </c>
      <c r="C5647" t="s">
        <v>1004</v>
      </c>
      <c r="D5647">
        <v>706</v>
      </c>
      <c r="E5647" t="s">
        <v>235</v>
      </c>
      <c r="F5647" t="s">
        <v>2311</v>
      </c>
      <c r="G5647" t="s">
        <v>2313</v>
      </c>
      <c r="H5647" t="s">
        <v>1315</v>
      </c>
      <c r="I5647" t="s">
        <v>1309</v>
      </c>
      <c r="J5647">
        <v>0.2051</v>
      </c>
    </row>
    <row r="5648" spans="1:10" hidden="1">
      <c r="A5648" t="s">
        <v>570</v>
      </c>
      <c r="B5648">
        <v>703</v>
      </c>
      <c r="C5648" t="s">
        <v>1004</v>
      </c>
      <c r="D5648">
        <v>706</v>
      </c>
      <c r="E5648" t="s">
        <v>235</v>
      </c>
      <c r="F5648" t="s">
        <v>2311</v>
      </c>
      <c r="G5648" t="s">
        <v>2314</v>
      </c>
      <c r="H5648" t="s">
        <v>1444</v>
      </c>
      <c r="I5648" t="s">
        <v>1309</v>
      </c>
      <c r="J5648">
        <v>0.19939999999999999</v>
      </c>
    </row>
    <row r="5649" spans="1:10" hidden="1">
      <c r="A5649" t="s">
        <v>570</v>
      </c>
      <c r="B5649">
        <v>703</v>
      </c>
      <c r="C5649" t="s">
        <v>1004</v>
      </c>
      <c r="D5649">
        <v>706</v>
      </c>
      <c r="E5649" t="s">
        <v>235</v>
      </c>
      <c r="F5649" t="s">
        <v>2311</v>
      </c>
      <c r="G5649" t="s">
        <v>2315</v>
      </c>
      <c r="H5649" t="s">
        <v>1560</v>
      </c>
      <c r="I5649" t="s">
        <v>1309</v>
      </c>
      <c r="J5649">
        <v>0.21940000000000001</v>
      </c>
    </row>
    <row r="5650" spans="1:10" hidden="1">
      <c r="A5650" t="s">
        <v>570</v>
      </c>
      <c r="B5650">
        <v>703</v>
      </c>
      <c r="C5650" t="s">
        <v>1004</v>
      </c>
      <c r="D5650">
        <v>706</v>
      </c>
      <c r="E5650" t="s">
        <v>235</v>
      </c>
      <c r="F5650" t="s">
        <v>2311</v>
      </c>
      <c r="G5650" t="s">
        <v>2318</v>
      </c>
      <c r="H5650" t="s">
        <v>1334</v>
      </c>
      <c r="I5650" t="s">
        <v>1309</v>
      </c>
      <c r="J5650">
        <v>0.1368</v>
      </c>
    </row>
    <row r="5651" spans="1:10" hidden="1">
      <c r="A5651" t="s">
        <v>570</v>
      </c>
      <c r="B5651">
        <v>703</v>
      </c>
      <c r="C5651" t="s">
        <v>1004</v>
      </c>
      <c r="D5651">
        <v>706</v>
      </c>
      <c r="E5651" t="s">
        <v>235</v>
      </c>
      <c r="F5651" t="s">
        <v>2311</v>
      </c>
      <c r="G5651" t="s">
        <v>2319</v>
      </c>
      <c r="H5651" t="s">
        <v>1256</v>
      </c>
      <c r="I5651" t="s">
        <v>1309</v>
      </c>
      <c r="J5651">
        <v>3.9899999999999998E-2</v>
      </c>
    </row>
    <row r="5652" spans="1:10" hidden="1">
      <c r="A5652" t="s">
        <v>570</v>
      </c>
      <c r="B5652">
        <v>703</v>
      </c>
      <c r="C5652" t="s">
        <v>1004</v>
      </c>
      <c r="D5652">
        <v>706</v>
      </c>
      <c r="E5652" t="s">
        <v>235</v>
      </c>
      <c r="F5652" t="s">
        <v>2320</v>
      </c>
      <c r="G5652" t="s">
        <v>2321</v>
      </c>
      <c r="H5652" t="s">
        <v>1439</v>
      </c>
      <c r="I5652" t="s">
        <v>1309</v>
      </c>
      <c r="J5652">
        <v>0.17660000000000001</v>
      </c>
    </row>
    <row r="5653" spans="1:10" hidden="1">
      <c r="A5653" t="s">
        <v>570</v>
      </c>
      <c r="B5653">
        <v>703</v>
      </c>
      <c r="C5653" t="s">
        <v>1004</v>
      </c>
      <c r="D5653">
        <v>706</v>
      </c>
      <c r="E5653" t="s">
        <v>235</v>
      </c>
      <c r="F5653" t="s">
        <v>2320</v>
      </c>
      <c r="G5653" t="s">
        <v>2298</v>
      </c>
      <c r="H5653" t="s">
        <v>1379</v>
      </c>
      <c r="I5653" t="s">
        <v>1309</v>
      </c>
      <c r="J5653">
        <v>0.17380000000000001</v>
      </c>
    </row>
    <row r="5654" spans="1:10" hidden="1">
      <c r="A5654" t="s">
        <v>570</v>
      </c>
      <c r="B5654">
        <v>703</v>
      </c>
      <c r="C5654" t="s">
        <v>1004</v>
      </c>
      <c r="D5654">
        <v>706</v>
      </c>
      <c r="E5654" t="s">
        <v>235</v>
      </c>
      <c r="F5654" t="s">
        <v>2322</v>
      </c>
      <c r="G5654" t="s">
        <v>2323</v>
      </c>
      <c r="H5654" t="s">
        <v>2335</v>
      </c>
      <c r="I5654" t="s">
        <v>1309</v>
      </c>
      <c r="J5654">
        <v>1.14E-2</v>
      </c>
    </row>
    <row r="5655" spans="1:10" hidden="1">
      <c r="A5655" t="s">
        <v>570</v>
      </c>
      <c r="B5655">
        <v>703</v>
      </c>
      <c r="C5655" t="s">
        <v>1004</v>
      </c>
      <c r="D5655">
        <v>706</v>
      </c>
      <c r="E5655" t="s">
        <v>235</v>
      </c>
      <c r="F5655" t="s">
        <v>2322</v>
      </c>
      <c r="G5655" t="s">
        <v>2325</v>
      </c>
      <c r="H5655" t="s">
        <v>1312</v>
      </c>
      <c r="I5655" t="s">
        <v>1309</v>
      </c>
      <c r="J5655">
        <v>1.4200000000000001E-2</v>
      </c>
    </row>
    <row r="5656" spans="1:10" hidden="1">
      <c r="A5656" t="s">
        <v>570</v>
      </c>
      <c r="B5656">
        <v>703</v>
      </c>
      <c r="C5656" t="s">
        <v>1004</v>
      </c>
      <c r="D5656">
        <v>706</v>
      </c>
      <c r="E5656" t="s">
        <v>235</v>
      </c>
      <c r="F5656" t="s">
        <v>2322</v>
      </c>
      <c r="G5656" t="s">
        <v>2326</v>
      </c>
      <c r="H5656" t="s">
        <v>2324</v>
      </c>
      <c r="I5656" t="s">
        <v>1309</v>
      </c>
      <c r="J5656">
        <v>2.8E-3</v>
      </c>
    </row>
    <row r="5657" spans="1:10" hidden="1">
      <c r="A5657" t="s">
        <v>570</v>
      </c>
      <c r="B5657">
        <v>703</v>
      </c>
      <c r="C5657" t="s">
        <v>1004</v>
      </c>
      <c r="D5657">
        <v>706</v>
      </c>
      <c r="E5657" t="s">
        <v>235</v>
      </c>
      <c r="F5657" t="s">
        <v>2322</v>
      </c>
      <c r="G5657" t="s">
        <v>2327</v>
      </c>
      <c r="H5657" t="s">
        <v>1250</v>
      </c>
      <c r="I5657" t="s">
        <v>1309</v>
      </c>
      <c r="J5657">
        <v>2.8500000000000001E-2</v>
      </c>
    </row>
    <row r="5658" spans="1:10" hidden="1">
      <c r="A5658" t="s">
        <v>570</v>
      </c>
      <c r="B5658">
        <v>703</v>
      </c>
      <c r="C5658" t="s">
        <v>1004</v>
      </c>
      <c r="D5658">
        <v>706</v>
      </c>
      <c r="E5658" t="s">
        <v>235</v>
      </c>
      <c r="F5658" t="s">
        <v>2322</v>
      </c>
      <c r="G5658" t="s">
        <v>2328</v>
      </c>
      <c r="H5658" t="s">
        <v>1352</v>
      </c>
      <c r="I5658" t="s">
        <v>1309</v>
      </c>
      <c r="J5658">
        <v>1.9900000000000001E-2</v>
      </c>
    </row>
    <row r="5659" spans="1:10" hidden="1">
      <c r="A5659" t="s">
        <v>570</v>
      </c>
      <c r="B5659">
        <v>703</v>
      </c>
      <c r="C5659" t="s">
        <v>1004</v>
      </c>
      <c r="D5659">
        <v>706</v>
      </c>
      <c r="E5659" t="s">
        <v>235</v>
      </c>
      <c r="F5659" t="s">
        <v>2322</v>
      </c>
      <c r="G5659" t="s">
        <v>2330</v>
      </c>
      <c r="H5659" t="s">
        <v>1600</v>
      </c>
      <c r="I5659" t="s">
        <v>1309</v>
      </c>
      <c r="J5659">
        <v>0.92310000000000003</v>
      </c>
    </row>
    <row r="5660" spans="1:10" hidden="1">
      <c r="A5660" t="s">
        <v>570</v>
      </c>
      <c r="B5660">
        <v>703</v>
      </c>
      <c r="C5660" t="s">
        <v>1004</v>
      </c>
      <c r="D5660">
        <v>706</v>
      </c>
      <c r="E5660" t="s">
        <v>235</v>
      </c>
      <c r="F5660" t="s">
        <v>2332</v>
      </c>
      <c r="G5660" t="s">
        <v>2333</v>
      </c>
      <c r="H5660" t="s">
        <v>1356</v>
      </c>
      <c r="I5660" t="s">
        <v>1309</v>
      </c>
      <c r="J5660">
        <v>0.45579999999999998</v>
      </c>
    </row>
    <row r="5661" spans="1:10" hidden="1">
      <c r="A5661" t="s">
        <v>570</v>
      </c>
      <c r="B5661">
        <v>703</v>
      </c>
      <c r="C5661" t="s">
        <v>1004</v>
      </c>
      <c r="D5661">
        <v>706</v>
      </c>
      <c r="E5661" t="s">
        <v>235</v>
      </c>
      <c r="F5661" t="s">
        <v>2332</v>
      </c>
      <c r="G5661" t="s">
        <v>2334</v>
      </c>
      <c r="H5661" t="s">
        <v>1503</v>
      </c>
      <c r="I5661" t="s">
        <v>1309</v>
      </c>
      <c r="J5661">
        <v>0.54420000000000002</v>
      </c>
    </row>
    <row r="5662" spans="1:10" hidden="1">
      <c r="A5662" t="s">
        <v>570</v>
      </c>
      <c r="B5662">
        <v>703</v>
      </c>
      <c r="C5662" t="s">
        <v>1004</v>
      </c>
      <c r="D5662">
        <v>705</v>
      </c>
      <c r="E5662" t="s">
        <v>237</v>
      </c>
      <c r="F5662" t="s">
        <v>1243</v>
      </c>
      <c r="G5662" t="s">
        <v>1243</v>
      </c>
      <c r="H5662" t="s">
        <v>1578</v>
      </c>
      <c r="I5662" t="s">
        <v>1578</v>
      </c>
      <c r="J5662">
        <v>1</v>
      </c>
    </row>
    <row r="5663" spans="1:10" hidden="1">
      <c r="A5663" t="s">
        <v>570</v>
      </c>
      <c r="B5663">
        <v>703</v>
      </c>
      <c r="C5663" t="s">
        <v>1004</v>
      </c>
      <c r="D5663">
        <v>705</v>
      </c>
      <c r="E5663" t="s">
        <v>237</v>
      </c>
      <c r="F5663" t="s">
        <v>2311</v>
      </c>
      <c r="G5663" t="s">
        <v>2316</v>
      </c>
      <c r="H5663" t="s">
        <v>1342</v>
      </c>
      <c r="I5663" t="s">
        <v>1578</v>
      </c>
      <c r="J5663">
        <v>0.25819999999999999</v>
      </c>
    </row>
    <row r="5664" spans="1:10" hidden="1">
      <c r="A5664" t="s">
        <v>570</v>
      </c>
      <c r="B5664">
        <v>703</v>
      </c>
      <c r="C5664" t="s">
        <v>1004</v>
      </c>
      <c r="D5664">
        <v>705</v>
      </c>
      <c r="E5664" t="s">
        <v>237</v>
      </c>
      <c r="F5664" t="s">
        <v>2311</v>
      </c>
      <c r="G5664" t="s">
        <v>2317</v>
      </c>
      <c r="H5664" t="s">
        <v>1538</v>
      </c>
      <c r="I5664" t="s">
        <v>1578</v>
      </c>
      <c r="J5664">
        <v>0.2198</v>
      </c>
    </row>
    <row r="5665" spans="1:10" hidden="1">
      <c r="A5665" t="s">
        <v>570</v>
      </c>
      <c r="B5665">
        <v>703</v>
      </c>
      <c r="C5665" t="s">
        <v>1004</v>
      </c>
      <c r="D5665">
        <v>705</v>
      </c>
      <c r="E5665" t="s">
        <v>237</v>
      </c>
      <c r="F5665" t="s">
        <v>2311</v>
      </c>
      <c r="G5665" t="s">
        <v>2336</v>
      </c>
      <c r="H5665" t="s">
        <v>1472</v>
      </c>
      <c r="I5665" t="s">
        <v>1578</v>
      </c>
      <c r="J5665">
        <v>0.25269999999999998</v>
      </c>
    </row>
    <row r="5666" spans="1:10" hidden="1">
      <c r="A5666" t="s">
        <v>570</v>
      </c>
      <c r="B5666">
        <v>703</v>
      </c>
      <c r="C5666" t="s">
        <v>1004</v>
      </c>
      <c r="D5666">
        <v>705</v>
      </c>
      <c r="E5666" t="s">
        <v>237</v>
      </c>
      <c r="F5666" t="s">
        <v>2311</v>
      </c>
      <c r="G5666" t="s">
        <v>2337</v>
      </c>
      <c r="H5666" t="s">
        <v>1441</v>
      </c>
      <c r="I5666" t="s">
        <v>1578</v>
      </c>
      <c r="J5666">
        <v>0.26919999999999999</v>
      </c>
    </row>
    <row r="5667" spans="1:10" hidden="1">
      <c r="A5667" t="s">
        <v>570</v>
      </c>
      <c r="B5667">
        <v>703</v>
      </c>
      <c r="C5667" t="s">
        <v>1004</v>
      </c>
      <c r="D5667">
        <v>705</v>
      </c>
      <c r="E5667" t="s">
        <v>237</v>
      </c>
      <c r="F5667" t="s">
        <v>2320</v>
      </c>
      <c r="G5667" t="s">
        <v>2321</v>
      </c>
      <c r="H5667" t="s">
        <v>1447</v>
      </c>
      <c r="I5667" t="s">
        <v>1578</v>
      </c>
      <c r="J5667">
        <v>0.18410000000000001</v>
      </c>
    </row>
    <row r="5668" spans="1:10" hidden="1">
      <c r="A5668" t="s">
        <v>570</v>
      </c>
      <c r="B5668">
        <v>703</v>
      </c>
      <c r="C5668" t="s">
        <v>1004</v>
      </c>
      <c r="D5668">
        <v>705</v>
      </c>
      <c r="E5668" t="s">
        <v>237</v>
      </c>
      <c r="F5668" t="s">
        <v>2320</v>
      </c>
      <c r="G5668" t="s">
        <v>2298</v>
      </c>
      <c r="H5668" t="s">
        <v>1379</v>
      </c>
      <c r="I5668" t="s">
        <v>1578</v>
      </c>
      <c r="J5668">
        <v>0.1676</v>
      </c>
    </row>
    <row r="5669" spans="1:10" hidden="1">
      <c r="A5669" t="s">
        <v>570</v>
      </c>
      <c r="B5669">
        <v>703</v>
      </c>
      <c r="C5669" t="s">
        <v>1004</v>
      </c>
      <c r="D5669">
        <v>705</v>
      </c>
      <c r="E5669" t="s">
        <v>237</v>
      </c>
      <c r="F5669" t="s">
        <v>2322</v>
      </c>
      <c r="G5669" t="s">
        <v>2323</v>
      </c>
      <c r="H5669" t="s">
        <v>2324</v>
      </c>
      <c r="I5669" t="s">
        <v>1578</v>
      </c>
      <c r="J5669">
        <v>2.7000000000000001E-3</v>
      </c>
    </row>
    <row r="5670" spans="1:10" hidden="1">
      <c r="A5670" t="s">
        <v>570</v>
      </c>
      <c r="B5670">
        <v>703</v>
      </c>
      <c r="C5670" t="s">
        <v>1004</v>
      </c>
      <c r="D5670">
        <v>705</v>
      </c>
      <c r="E5670" t="s">
        <v>237</v>
      </c>
      <c r="F5670" t="s">
        <v>2322</v>
      </c>
      <c r="G5670" t="s">
        <v>2325</v>
      </c>
      <c r="H5670" t="s">
        <v>1248</v>
      </c>
      <c r="I5670" t="s">
        <v>1578</v>
      </c>
      <c r="J5670">
        <v>1.6500000000000001E-2</v>
      </c>
    </row>
    <row r="5671" spans="1:10" hidden="1">
      <c r="A5671" t="s">
        <v>570</v>
      </c>
      <c r="B5671">
        <v>703</v>
      </c>
      <c r="C5671" t="s">
        <v>1004</v>
      </c>
      <c r="D5671">
        <v>705</v>
      </c>
      <c r="E5671" t="s">
        <v>237</v>
      </c>
      <c r="F5671" t="s">
        <v>2322</v>
      </c>
      <c r="G5671" t="s">
        <v>2326</v>
      </c>
      <c r="H5671" t="s">
        <v>2335</v>
      </c>
      <c r="I5671" t="s">
        <v>1578</v>
      </c>
      <c r="J5671">
        <v>1.0999999999999999E-2</v>
      </c>
    </row>
    <row r="5672" spans="1:10" hidden="1">
      <c r="A5672" t="s">
        <v>570</v>
      </c>
      <c r="B5672">
        <v>703</v>
      </c>
      <c r="C5672" t="s">
        <v>1004</v>
      </c>
      <c r="D5672">
        <v>705</v>
      </c>
      <c r="E5672" t="s">
        <v>237</v>
      </c>
      <c r="F5672" t="s">
        <v>2322</v>
      </c>
      <c r="G5672" t="s">
        <v>2327</v>
      </c>
      <c r="H5672" t="s">
        <v>2329</v>
      </c>
      <c r="I5672" t="s">
        <v>1578</v>
      </c>
      <c r="J5672">
        <v>8.2000000000000007E-3</v>
      </c>
    </row>
    <row r="5673" spans="1:10" hidden="1">
      <c r="A5673" t="s">
        <v>570</v>
      </c>
      <c r="B5673">
        <v>703</v>
      </c>
      <c r="C5673" t="s">
        <v>1004</v>
      </c>
      <c r="D5673">
        <v>705</v>
      </c>
      <c r="E5673" t="s">
        <v>237</v>
      </c>
      <c r="F5673" t="s">
        <v>2322</v>
      </c>
      <c r="G5673" t="s">
        <v>2328</v>
      </c>
      <c r="H5673" t="s">
        <v>1335</v>
      </c>
      <c r="I5673" t="s">
        <v>1578</v>
      </c>
      <c r="J5673">
        <v>2.1999999999999999E-2</v>
      </c>
    </row>
    <row r="5674" spans="1:10" hidden="1">
      <c r="A5674" t="s">
        <v>570</v>
      </c>
      <c r="B5674">
        <v>703</v>
      </c>
      <c r="C5674" t="s">
        <v>1004</v>
      </c>
      <c r="D5674">
        <v>705</v>
      </c>
      <c r="E5674" t="s">
        <v>237</v>
      </c>
      <c r="F5674" t="s">
        <v>2322</v>
      </c>
      <c r="G5674" t="s">
        <v>2330</v>
      </c>
      <c r="H5674" t="s">
        <v>1316</v>
      </c>
      <c r="I5674" t="s">
        <v>1578</v>
      </c>
      <c r="J5674">
        <v>0.93959999999999999</v>
      </c>
    </row>
    <row r="5675" spans="1:10" hidden="1">
      <c r="A5675" t="s">
        <v>570</v>
      </c>
      <c r="B5675">
        <v>703</v>
      </c>
      <c r="C5675" t="s">
        <v>1004</v>
      </c>
      <c r="D5675">
        <v>705</v>
      </c>
      <c r="E5675" t="s">
        <v>237</v>
      </c>
      <c r="F5675" t="s">
        <v>2332</v>
      </c>
      <c r="G5675" t="s">
        <v>2333</v>
      </c>
      <c r="H5675" t="s">
        <v>1595</v>
      </c>
      <c r="I5675" t="s">
        <v>1578</v>
      </c>
      <c r="J5675">
        <v>0.45600000000000002</v>
      </c>
    </row>
    <row r="5676" spans="1:10" hidden="1">
      <c r="A5676" t="s">
        <v>570</v>
      </c>
      <c r="B5676">
        <v>703</v>
      </c>
      <c r="C5676" t="s">
        <v>1004</v>
      </c>
      <c r="D5676">
        <v>705</v>
      </c>
      <c r="E5676" t="s">
        <v>237</v>
      </c>
      <c r="F5676" t="s">
        <v>2332</v>
      </c>
      <c r="G5676" t="s">
        <v>2334</v>
      </c>
      <c r="H5676" t="s">
        <v>1412</v>
      </c>
      <c r="I5676" t="s">
        <v>1578</v>
      </c>
      <c r="J5676">
        <v>0.54400000000000004</v>
      </c>
    </row>
    <row r="5677" spans="1:10" hidden="1">
      <c r="A5677" t="s">
        <v>570</v>
      </c>
      <c r="B5677">
        <v>707</v>
      </c>
      <c r="C5677" t="s">
        <v>1006</v>
      </c>
      <c r="D5677">
        <v>708</v>
      </c>
      <c r="E5677" t="s">
        <v>314</v>
      </c>
      <c r="F5677" t="s">
        <v>1243</v>
      </c>
      <c r="G5677" t="s">
        <v>1243</v>
      </c>
      <c r="H5677" t="s">
        <v>1437</v>
      </c>
      <c r="I5677" t="s">
        <v>1437</v>
      </c>
      <c r="J5677">
        <v>1</v>
      </c>
    </row>
    <row r="5678" spans="1:10" hidden="1">
      <c r="A5678" t="s">
        <v>570</v>
      </c>
      <c r="B5678">
        <v>707</v>
      </c>
      <c r="C5678" t="s">
        <v>1006</v>
      </c>
      <c r="D5678">
        <v>708</v>
      </c>
      <c r="E5678" t="s">
        <v>314</v>
      </c>
      <c r="F5678" t="s">
        <v>2311</v>
      </c>
      <c r="G5678" t="s">
        <v>2312</v>
      </c>
      <c r="H5678" t="s">
        <v>1447</v>
      </c>
      <c r="I5678" t="s">
        <v>1437</v>
      </c>
      <c r="J5678">
        <v>0.23100000000000001</v>
      </c>
    </row>
    <row r="5679" spans="1:10" hidden="1">
      <c r="A5679" t="s">
        <v>570</v>
      </c>
      <c r="B5679">
        <v>707</v>
      </c>
      <c r="C5679" t="s">
        <v>1006</v>
      </c>
      <c r="D5679">
        <v>708</v>
      </c>
      <c r="E5679" t="s">
        <v>314</v>
      </c>
      <c r="F5679" t="s">
        <v>2311</v>
      </c>
      <c r="G5679" t="s">
        <v>2313</v>
      </c>
      <c r="H5679" t="s">
        <v>1585</v>
      </c>
      <c r="I5679" t="s">
        <v>1437</v>
      </c>
      <c r="J5679">
        <v>0.29659999999999997</v>
      </c>
    </row>
    <row r="5680" spans="1:10" hidden="1">
      <c r="A5680" t="s">
        <v>570</v>
      </c>
      <c r="B5680">
        <v>707</v>
      </c>
      <c r="C5680" t="s">
        <v>1006</v>
      </c>
      <c r="D5680">
        <v>708</v>
      </c>
      <c r="E5680" t="s">
        <v>314</v>
      </c>
      <c r="F5680" t="s">
        <v>2311</v>
      </c>
      <c r="G5680" t="s">
        <v>2318</v>
      </c>
      <c r="H5680" t="s">
        <v>1490</v>
      </c>
      <c r="I5680" t="s">
        <v>1437</v>
      </c>
      <c r="J5680">
        <v>0.29310000000000003</v>
      </c>
    </row>
    <row r="5681" spans="1:10" hidden="1">
      <c r="A5681" t="s">
        <v>570</v>
      </c>
      <c r="B5681">
        <v>707</v>
      </c>
      <c r="C5681" t="s">
        <v>1006</v>
      </c>
      <c r="D5681">
        <v>708</v>
      </c>
      <c r="E5681" t="s">
        <v>314</v>
      </c>
      <c r="F5681" t="s">
        <v>2311</v>
      </c>
      <c r="G5681" t="s">
        <v>2319</v>
      </c>
      <c r="H5681" t="s">
        <v>1346</v>
      </c>
      <c r="I5681" t="s">
        <v>1437</v>
      </c>
      <c r="J5681">
        <v>0.17929999999999999</v>
      </c>
    </row>
    <row r="5682" spans="1:10" hidden="1">
      <c r="A5682" t="s">
        <v>570</v>
      </c>
      <c r="B5682">
        <v>707</v>
      </c>
      <c r="C5682" t="s">
        <v>1006</v>
      </c>
      <c r="D5682">
        <v>708</v>
      </c>
      <c r="E5682" t="s">
        <v>314</v>
      </c>
      <c r="F5682" t="s">
        <v>2320</v>
      </c>
      <c r="G5682" t="s">
        <v>2321</v>
      </c>
      <c r="H5682" t="s">
        <v>1573</v>
      </c>
      <c r="I5682" t="s">
        <v>1437</v>
      </c>
      <c r="J5682">
        <v>0.7</v>
      </c>
    </row>
    <row r="5683" spans="1:10" hidden="1">
      <c r="A5683" t="s">
        <v>570</v>
      </c>
      <c r="B5683">
        <v>707</v>
      </c>
      <c r="C5683" t="s">
        <v>1006</v>
      </c>
      <c r="D5683">
        <v>708</v>
      </c>
      <c r="E5683" t="s">
        <v>314</v>
      </c>
      <c r="F5683" t="s">
        <v>2320</v>
      </c>
      <c r="G5683" t="s">
        <v>2338</v>
      </c>
      <c r="H5683" t="s">
        <v>1250</v>
      </c>
      <c r="I5683" t="s">
        <v>1437</v>
      </c>
      <c r="J5683">
        <v>3.4500000000000003E-2</v>
      </c>
    </row>
    <row r="5684" spans="1:10" hidden="1">
      <c r="A5684" t="s">
        <v>570</v>
      </c>
      <c r="B5684">
        <v>707</v>
      </c>
      <c r="C5684" t="s">
        <v>1006</v>
      </c>
      <c r="D5684">
        <v>708</v>
      </c>
      <c r="E5684" t="s">
        <v>314</v>
      </c>
      <c r="F5684" t="s">
        <v>2320</v>
      </c>
      <c r="G5684" t="s">
        <v>2341</v>
      </c>
      <c r="H5684" t="s">
        <v>1252</v>
      </c>
      <c r="I5684" t="s">
        <v>1437</v>
      </c>
      <c r="J5684">
        <v>3.1E-2</v>
      </c>
    </row>
    <row r="5685" spans="1:10" hidden="1">
      <c r="A5685" t="s">
        <v>570</v>
      </c>
      <c r="B5685">
        <v>707</v>
      </c>
      <c r="C5685" t="s">
        <v>1006</v>
      </c>
      <c r="D5685">
        <v>708</v>
      </c>
      <c r="E5685" t="s">
        <v>314</v>
      </c>
      <c r="F5685" t="s">
        <v>2320</v>
      </c>
      <c r="G5685" t="s">
        <v>2298</v>
      </c>
      <c r="H5685" t="s">
        <v>1360</v>
      </c>
      <c r="I5685" t="s">
        <v>1437</v>
      </c>
      <c r="J5685">
        <v>0.14480000000000001</v>
      </c>
    </row>
    <row r="5686" spans="1:10" hidden="1">
      <c r="A5686" t="s">
        <v>570</v>
      </c>
      <c r="B5686">
        <v>707</v>
      </c>
      <c r="C5686" t="s">
        <v>1006</v>
      </c>
      <c r="D5686">
        <v>708</v>
      </c>
      <c r="E5686" t="s">
        <v>314</v>
      </c>
      <c r="F5686" t="s">
        <v>2322</v>
      </c>
      <c r="G5686" t="s">
        <v>2323</v>
      </c>
      <c r="H5686" t="s">
        <v>1521</v>
      </c>
      <c r="I5686" t="s">
        <v>1437</v>
      </c>
      <c r="J5686">
        <v>0.1172</v>
      </c>
    </row>
    <row r="5687" spans="1:10" hidden="1">
      <c r="A5687" t="s">
        <v>570</v>
      </c>
      <c r="B5687">
        <v>707</v>
      </c>
      <c r="C5687" t="s">
        <v>1006</v>
      </c>
      <c r="D5687">
        <v>708</v>
      </c>
      <c r="E5687" t="s">
        <v>314</v>
      </c>
      <c r="F5687" t="s">
        <v>2322</v>
      </c>
      <c r="G5687" t="s">
        <v>2325</v>
      </c>
      <c r="H5687" t="s">
        <v>2344</v>
      </c>
      <c r="I5687" t="s">
        <v>1437</v>
      </c>
      <c r="J5687">
        <v>6.8999999999999999E-3</v>
      </c>
    </row>
    <row r="5688" spans="1:10" hidden="1">
      <c r="A5688" t="s">
        <v>570</v>
      </c>
      <c r="B5688">
        <v>707</v>
      </c>
      <c r="C5688" t="s">
        <v>1006</v>
      </c>
      <c r="D5688">
        <v>708</v>
      </c>
      <c r="E5688" t="s">
        <v>314</v>
      </c>
      <c r="F5688" t="s">
        <v>2322</v>
      </c>
      <c r="G5688" t="s">
        <v>2326</v>
      </c>
      <c r="H5688" t="s">
        <v>2344</v>
      </c>
      <c r="I5688" t="s">
        <v>1437</v>
      </c>
      <c r="J5688">
        <v>6.8999999999999999E-3</v>
      </c>
    </row>
    <row r="5689" spans="1:10" hidden="1">
      <c r="A5689" t="s">
        <v>570</v>
      </c>
      <c r="B5689">
        <v>707</v>
      </c>
      <c r="C5689" t="s">
        <v>1006</v>
      </c>
      <c r="D5689">
        <v>708</v>
      </c>
      <c r="E5689" t="s">
        <v>314</v>
      </c>
      <c r="F5689" t="s">
        <v>2322</v>
      </c>
      <c r="G5689" t="s">
        <v>2327</v>
      </c>
      <c r="H5689" t="s">
        <v>1248</v>
      </c>
      <c r="I5689" t="s">
        <v>1437</v>
      </c>
      <c r="J5689">
        <v>2.07E-2</v>
      </c>
    </row>
    <row r="5690" spans="1:10" hidden="1">
      <c r="A5690" t="s">
        <v>570</v>
      </c>
      <c r="B5690">
        <v>707</v>
      </c>
      <c r="C5690" t="s">
        <v>1006</v>
      </c>
      <c r="D5690">
        <v>708</v>
      </c>
      <c r="E5690" t="s">
        <v>314</v>
      </c>
      <c r="F5690" t="s">
        <v>2322</v>
      </c>
      <c r="G5690" t="s">
        <v>2352</v>
      </c>
      <c r="H5690" t="s">
        <v>2324</v>
      </c>
      <c r="I5690" t="s">
        <v>1437</v>
      </c>
      <c r="J5690">
        <v>3.3999999999999998E-3</v>
      </c>
    </row>
    <row r="5691" spans="1:10" hidden="1">
      <c r="A5691" t="s">
        <v>570</v>
      </c>
      <c r="B5691">
        <v>707</v>
      </c>
      <c r="C5691" t="s">
        <v>1006</v>
      </c>
      <c r="D5691">
        <v>708</v>
      </c>
      <c r="E5691" t="s">
        <v>314</v>
      </c>
      <c r="F5691" t="s">
        <v>2322</v>
      </c>
      <c r="G5691" t="s">
        <v>2328</v>
      </c>
      <c r="H5691" t="s">
        <v>1357</v>
      </c>
      <c r="I5691" t="s">
        <v>1437</v>
      </c>
      <c r="J5691">
        <v>4.1399999999999999E-2</v>
      </c>
    </row>
    <row r="5692" spans="1:10" hidden="1">
      <c r="A5692" t="s">
        <v>570</v>
      </c>
      <c r="B5692">
        <v>707</v>
      </c>
      <c r="C5692" t="s">
        <v>1006</v>
      </c>
      <c r="D5692">
        <v>708</v>
      </c>
      <c r="E5692" t="s">
        <v>314</v>
      </c>
      <c r="F5692" t="s">
        <v>2322</v>
      </c>
      <c r="G5692" t="s">
        <v>2330</v>
      </c>
      <c r="H5692" t="s">
        <v>1533</v>
      </c>
      <c r="I5692" t="s">
        <v>1437</v>
      </c>
      <c r="J5692">
        <v>0.8034</v>
      </c>
    </row>
    <row r="5693" spans="1:10" hidden="1">
      <c r="A5693" t="s">
        <v>570</v>
      </c>
      <c r="B5693">
        <v>707</v>
      </c>
      <c r="C5693" t="s">
        <v>1006</v>
      </c>
      <c r="D5693">
        <v>708</v>
      </c>
      <c r="E5693" t="s">
        <v>314</v>
      </c>
      <c r="F5693" t="s">
        <v>2332</v>
      </c>
      <c r="G5693" t="s">
        <v>2333</v>
      </c>
      <c r="H5693" t="s">
        <v>1354</v>
      </c>
      <c r="I5693" t="s">
        <v>1437</v>
      </c>
      <c r="J5693">
        <v>0.48970000000000002</v>
      </c>
    </row>
    <row r="5694" spans="1:10" hidden="1">
      <c r="A5694" t="s">
        <v>570</v>
      </c>
      <c r="B5694">
        <v>707</v>
      </c>
      <c r="C5694" t="s">
        <v>1006</v>
      </c>
      <c r="D5694">
        <v>708</v>
      </c>
      <c r="E5694" t="s">
        <v>314</v>
      </c>
      <c r="F5694" t="s">
        <v>2332</v>
      </c>
      <c r="G5694" t="s">
        <v>2334</v>
      </c>
      <c r="H5694" t="s">
        <v>1272</v>
      </c>
      <c r="I5694" t="s">
        <v>1437</v>
      </c>
      <c r="J5694">
        <v>0.51029999999999998</v>
      </c>
    </row>
    <row r="5695" spans="1:10" hidden="1">
      <c r="A5695" t="s">
        <v>570</v>
      </c>
      <c r="B5695">
        <v>707</v>
      </c>
      <c r="C5695" t="s">
        <v>1006</v>
      </c>
      <c r="D5695">
        <v>709</v>
      </c>
      <c r="E5695" t="s">
        <v>316</v>
      </c>
      <c r="F5695" t="s">
        <v>1243</v>
      </c>
      <c r="G5695" t="s">
        <v>1243</v>
      </c>
      <c r="H5695" t="s">
        <v>1311</v>
      </c>
      <c r="I5695" t="s">
        <v>1311</v>
      </c>
      <c r="J5695">
        <v>1</v>
      </c>
    </row>
    <row r="5696" spans="1:10" hidden="1">
      <c r="A5696" t="s">
        <v>570</v>
      </c>
      <c r="B5696">
        <v>707</v>
      </c>
      <c r="C5696" t="s">
        <v>1006</v>
      </c>
      <c r="D5696">
        <v>709</v>
      </c>
      <c r="E5696" t="s">
        <v>316</v>
      </c>
      <c r="F5696" t="s">
        <v>2311</v>
      </c>
      <c r="G5696" t="s">
        <v>2343</v>
      </c>
      <c r="H5696" t="s">
        <v>1429</v>
      </c>
      <c r="I5696" t="s">
        <v>1311</v>
      </c>
      <c r="J5696">
        <v>0.30299999999999999</v>
      </c>
    </row>
    <row r="5697" spans="1:10" hidden="1">
      <c r="A5697" t="s">
        <v>570</v>
      </c>
      <c r="B5697">
        <v>707</v>
      </c>
      <c r="C5697" t="s">
        <v>1006</v>
      </c>
      <c r="D5697">
        <v>709</v>
      </c>
      <c r="E5697" t="s">
        <v>316</v>
      </c>
      <c r="F5697" t="s">
        <v>2311</v>
      </c>
      <c r="G5697" t="s">
        <v>1250</v>
      </c>
      <c r="H5697" t="s">
        <v>1602</v>
      </c>
      <c r="I5697" t="s">
        <v>1311</v>
      </c>
      <c r="J5697">
        <v>0.22589999999999999</v>
      </c>
    </row>
    <row r="5698" spans="1:10" hidden="1">
      <c r="A5698" t="s">
        <v>570</v>
      </c>
      <c r="B5698">
        <v>707</v>
      </c>
      <c r="C5698" t="s">
        <v>1006</v>
      </c>
      <c r="D5698">
        <v>709</v>
      </c>
      <c r="E5698" t="s">
        <v>316</v>
      </c>
      <c r="F5698" t="s">
        <v>2311</v>
      </c>
      <c r="G5698" t="s">
        <v>1401</v>
      </c>
      <c r="H5698" t="s">
        <v>1560</v>
      </c>
      <c r="I5698" t="s">
        <v>1311</v>
      </c>
      <c r="J5698">
        <v>0.21210000000000001</v>
      </c>
    </row>
    <row r="5699" spans="1:10" hidden="1">
      <c r="A5699" t="s">
        <v>570</v>
      </c>
      <c r="B5699">
        <v>707</v>
      </c>
      <c r="C5699" t="s">
        <v>1006</v>
      </c>
      <c r="D5699">
        <v>709</v>
      </c>
      <c r="E5699" t="s">
        <v>316</v>
      </c>
      <c r="F5699" t="s">
        <v>2311</v>
      </c>
      <c r="G5699" t="s">
        <v>1357</v>
      </c>
      <c r="H5699" t="s">
        <v>1342</v>
      </c>
      <c r="I5699" t="s">
        <v>1311</v>
      </c>
      <c r="J5699">
        <v>0.25900000000000001</v>
      </c>
    </row>
    <row r="5700" spans="1:10" hidden="1">
      <c r="A5700" t="s">
        <v>570</v>
      </c>
      <c r="B5700">
        <v>707</v>
      </c>
      <c r="C5700" t="s">
        <v>1006</v>
      </c>
      <c r="D5700">
        <v>709</v>
      </c>
      <c r="E5700" t="s">
        <v>316</v>
      </c>
      <c r="F5700" t="s">
        <v>2320</v>
      </c>
      <c r="G5700" t="s">
        <v>2321</v>
      </c>
      <c r="H5700" t="s">
        <v>2348</v>
      </c>
      <c r="I5700" t="s">
        <v>1311</v>
      </c>
      <c r="J5700">
        <v>0.66669999999999996</v>
      </c>
    </row>
    <row r="5701" spans="1:10" hidden="1">
      <c r="A5701" t="s">
        <v>570</v>
      </c>
      <c r="B5701">
        <v>707</v>
      </c>
      <c r="C5701" t="s">
        <v>1006</v>
      </c>
      <c r="D5701">
        <v>709</v>
      </c>
      <c r="E5701" t="s">
        <v>316</v>
      </c>
      <c r="F5701" t="s">
        <v>2320</v>
      </c>
      <c r="G5701" t="s">
        <v>2340</v>
      </c>
      <c r="H5701" t="s">
        <v>1248</v>
      </c>
      <c r="I5701" t="s">
        <v>1311</v>
      </c>
      <c r="J5701">
        <v>1.6500000000000001E-2</v>
      </c>
    </row>
    <row r="5702" spans="1:10" hidden="1">
      <c r="A5702" t="s">
        <v>570</v>
      </c>
      <c r="B5702">
        <v>707</v>
      </c>
      <c r="C5702" t="s">
        <v>1006</v>
      </c>
      <c r="D5702">
        <v>709</v>
      </c>
      <c r="E5702" t="s">
        <v>316</v>
      </c>
      <c r="F5702" t="s">
        <v>2320</v>
      </c>
      <c r="G5702" t="s">
        <v>2298</v>
      </c>
      <c r="H5702" t="s">
        <v>1244</v>
      </c>
      <c r="I5702" t="s">
        <v>1311</v>
      </c>
      <c r="J5702">
        <v>9.64E-2</v>
      </c>
    </row>
    <row r="5703" spans="1:10" hidden="1">
      <c r="A5703" t="s">
        <v>570</v>
      </c>
      <c r="B5703">
        <v>707</v>
      </c>
      <c r="C5703" t="s">
        <v>1006</v>
      </c>
      <c r="D5703">
        <v>709</v>
      </c>
      <c r="E5703" t="s">
        <v>316</v>
      </c>
      <c r="F5703" t="s">
        <v>2322</v>
      </c>
      <c r="G5703" t="s">
        <v>2323</v>
      </c>
      <c r="H5703" t="s">
        <v>1281</v>
      </c>
      <c r="I5703" t="s">
        <v>1311</v>
      </c>
      <c r="J5703">
        <v>0.1129</v>
      </c>
    </row>
    <row r="5704" spans="1:10" hidden="1">
      <c r="A5704" t="s">
        <v>570</v>
      </c>
      <c r="B5704">
        <v>707</v>
      </c>
      <c r="C5704" t="s">
        <v>1006</v>
      </c>
      <c r="D5704">
        <v>709</v>
      </c>
      <c r="E5704" t="s">
        <v>316</v>
      </c>
      <c r="F5704" t="s">
        <v>2322</v>
      </c>
      <c r="G5704" t="s">
        <v>2325</v>
      </c>
      <c r="H5704" t="s">
        <v>2324</v>
      </c>
      <c r="I5704" t="s">
        <v>1311</v>
      </c>
      <c r="J5704">
        <v>2.8E-3</v>
      </c>
    </row>
    <row r="5705" spans="1:10" hidden="1">
      <c r="A5705" t="s">
        <v>570</v>
      </c>
      <c r="B5705">
        <v>707</v>
      </c>
      <c r="C5705" t="s">
        <v>1006</v>
      </c>
      <c r="D5705">
        <v>709</v>
      </c>
      <c r="E5705" t="s">
        <v>316</v>
      </c>
      <c r="F5705" t="s">
        <v>2322</v>
      </c>
      <c r="G5705" t="s">
        <v>2327</v>
      </c>
      <c r="H5705" t="s">
        <v>1312</v>
      </c>
      <c r="I5705" t="s">
        <v>1311</v>
      </c>
      <c r="J5705">
        <v>1.38E-2</v>
      </c>
    </row>
    <row r="5706" spans="1:10" hidden="1">
      <c r="A5706" t="s">
        <v>570</v>
      </c>
      <c r="B5706">
        <v>707</v>
      </c>
      <c r="C5706" t="s">
        <v>1006</v>
      </c>
      <c r="D5706">
        <v>709</v>
      </c>
      <c r="E5706" t="s">
        <v>316</v>
      </c>
      <c r="F5706" t="s">
        <v>2322</v>
      </c>
      <c r="G5706" t="s">
        <v>2328</v>
      </c>
      <c r="H5706" t="s">
        <v>1252</v>
      </c>
      <c r="I5706" t="s">
        <v>1311</v>
      </c>
      <c r="J5706">
        <v>2.4799999999999999E-2</v>
      </c>
    </row>
    <row r="5707" spans="1:10" hidden="1">
      <c r="A5707" t="s">
        <v>570</v>
      </c>
      <c r="B5707">
        <v>707</v>
      </c>
      <c r="C5707" t="s">
        <v>1006</v>
      </c>
      <c r="D5707">
        <v>709</v>
      </c>
      <c r="E5707" t="s">
        <v>316</v>
      </c>
      <c r="F5707" t="s">
        <v>2322</v>
      </c>
      <c r="G5707" t="s">
        <v>2330</v>
      </c>
      <c r="H5707" t="s">
        <v>2358</v>
      </c>
      <c r="I5707" t="s">
        <v>1311</v>
      </c>
      <c r="J5707">
        <v>0.84570000000000001</v>
      </c>
    </row>
    <row r="5708" spans="1:10" hidden="1">
      <c r="A5708" t="s">
        <v>570</v>
      </c>
      <c r="B5708">
        <v>707</v>
      </c>
      <c r="C5708" t="s">
        <v>1006</v>
      </c>
      <c r="D5708">
        <v>709</v>
      </c>
      <c r="E5708" t="s">
        <v>316</v>
      </c>
      <c r="F5708" t="s">
        <v>2332</v>
      </c>
      <c r="G5708" t="s">
        <v>2333</v>
      </c>
      <c r="H5708" t="s">
        <v>1362</v>
      </c>
      <c r="I5708" t="s">
        <v>1311</v>
      </c>
      <c r="J5708">
        <v>0.51519999999999999</v>
      </c>
    </row>
    <row r="5709" spans="1:10" hidden="1">
      <c r="A5709" t="s">
        <v>570</v>
      </c>
      <c r="B5709">
        <v>707</v>
      </c>
      <c r="C5709" t="s">
        <v>1006</v>
      </c>
      <c r="D5709">
        <v>709</v>
      </c>
      <c r="E5709" t="s">
        <v>316</v>
      </c>
      <c r="F5709" t="s">
        <v>2332</v>
      </c>
      <c r="G5709" t="s">
        <v>2334</v>
      </c>
      <c r="H5709" t="s">
        <v>1481</v>
      </c>
      <c r="I5709" t="s">
        <v>1311</v>
      </c>
      <c r="J5709">
        <v>0.48480000000000001</v>
      </c>
    </row>
    <row r="5710" spans="1:10" hidden="1">
      <c r="A5710" t="s">
        <v>570</v>
      </c>
      <c r="B5710">
        <v>707</v>
      </c>
      <c r="C5710" t="s">
        <v>1006</v>
      </c>
      <c r="D5710">
        <v>711</v>
      </c>
      <c r="E5710" t="s">
        <v>118</v>
      </c>
      <c r="F5710" t="s">
        <v>1243</v>
      </c>
      <c r="G5710" t="s">
        <v>1243</v>
      </c>
      <c r="H5710" t="s">
        <v>1523</v>
      </c>
      <c r="I5710" t="s">
        <v>1523</v>
      </c>
      <c r="J5710">
        <v>1</v>
      </c>
    </row>
    <row r="5711" spans="1:10" hidden="1">
      <c r="A5711" t="s">
        <v>570</v>
      </c>
      <c r="B5711">
        <v>707</v>
      </c>
      <c r="C5711" t="s">
        <v>1006</v>
      </c>
      <c r="D5711">
        <v>711</v>
      </c>
      <c r="E5711" t="s">
        <v>118</v>
      </c>
      <c r="F5711" t="s">
        <v>2311</v>
      </c>
      <c r="G5711" t="s">
        <v>2317</v>
      </c>
      <c r="H5711" t="s">
        <v>1367</v>
      </c>
      <c r="I5711" t="s">
        <v>1523</v>
      </c>
      <c r="J5711">
        <v>0.34639999999999999</v>
      </c>
    </row>
    <row r="5712" spans="1:10" hidden="1">
      <c r="A5712" t="s">
        <v>570</v>
      </c>
      <c r="B5712">
        <v>707</v>
      </c>
      <c r="C5712" t="s">
        <v>1006</v>
      </c>
      <c r="D5712">
        <v>711</v>
      </c>
      <c r="E5712" t="s">
        <v>118</v>
      </c>
      <c r="F5712" t="s">
        <v>2311</v>
      </c>
      <c r="G5712" t="s">
        <v>2336</v>
      </c>
      <c r="H5712" t="s">
        <v>1361</v>
      </c>
      <c r="I5712" t="s">
        <v>1523</v>
      </c>
      <c r="J5712">
        <v>0.31430000000000002</v>
      </c>
    </row>
    <row r="5713" spans="1:10" hidden="1">
      <c r="A5713" t="s">
        <v>570</v>
      </c>
      <c r="B5713">
        <v>707</v>
      </c>
      <c r="C5713" t="s">
        <v>1006</v>
      </c>
      <c r="D5713">
        <v>711</v>
      </c>
      <c r="E5713" t="s">
        <v>118</v>
      </c>
      <c r="F5713" t="s">
        <v>2311</v>
      </c>
      <c r="G5713" t="s">
        <v>2337</v>
      </c>
      <c r="H5713" t="s">
        <v>1375</v>
      </c>
      <c r="I5713" t="s">
        <v>1523</v>
      </c>
      <c r="J5713">
        <v>0.33929999999999999</v>
      </c>
    </row>
    <row r="5714" spans="1:10" hidden="1">
      <c r="A5714" t="s">
        <v>570</v>
      </c>
      <c r="B5714">
        <v>707</v>
      </c>
      <c r="C5714" t="s">
        <v>1006</v>
      </c>
      <c r="D5714">
        <v>711</v>
      </c>
      <c r="E5714" t="s">
        <v>118</v>
      </c>
      <c r="F5714" t="s">
        <v>2320</v>
      </c>
      <c r="G5714" t="s">
        <v>2321</v>
      </c>
      <c r="H5714" t="s">
        <v>1658</v>
      </c>
      <c r="I5714" t="s">
        <v>1523</v>
      </c>
      <c r="J5714">
        <v>0.72140000000000004</v>
      </c>
    </row>
    <row r="5715" spans="1:10" hidden="1">
      <c r="A5715" t="s">
        <v>570</v>
      </c>
      <c r="B5715">
        <v>707</v>
      </c>
      <c r="C5715" t="s">
        <v>1006</v>
      </c>
      <c r="D5715">
        <v>711</v>
      </c>
      <c r="E5715" t="s">
        <v>118</v>
      </c>
      <c r="F5715" t="s">
        <v>2320</v>
      </c>
      <c r="G5715" t="s">
        <v>2298</v>
      </c>
      <c r="H5715" t="s">
        <v>1360</v>
      </c>
      <c r="I5715" t="s">
        <v>1523</v>
      </c>
      <c r="J5715">
        <v>0.15</v>
      </c>
    </row>
    <row r="5716" spans="1:10" hidden="1">
      <c r="A5716" t="s">
        <v>570</v>
      </c>
      <c r="B5716">
        <v>707</v>
      </c>
      <c r="C5716" t="s">
        <v>1006</v>
      </c>
      <c r="D5716">
        <v>711</v>
      </c>
      <c r="E5716" t="s">
        <v>118</v>
      </c>
      <c r="F5716" t="s">
        <v>2322</v>
      </c>
      <c r="G5716" t="s">
        <v>2323</v>
      </c>
      <c r="H5716" t="s">
        <v>1246</v>
      </c>
      <c r="I5716" t="s">
        <v>1523</v>
      </c>
      <c r="J5716">
        <v>0.1</v>
      </c>
    </row>
    <row r="5717" spans="1:10" hidden="1">
      <c r="A5717" t="s">
        <v>570</v>
      </c>
      <c r="B5717">
        <v>707</v>
      </c>
      <c r="C5717" t="s">
        <v>1006</v>
      </c>
      <c r="D5717">
        <v>711</v>
      </c>
      <c r="E5717" t="s">
        <v>118</v>
      </c>
      <c r="F5717" t="s">
        <v>2322</v>
      </c>
      <c r="G5717" t="s">
        <v>2325</v>
      </c>
      <c r="H5717" t="s">
        <v>2344</v>
      </c>
      <c r="I5717" t="s">
        <v>1523</v>
      </c>
      <c r="J5717">
        <v>7.1000000000000004E-3</v>
      </c>
    </row>
    <row r="5718" spans="1:10" hidden="1">
      <c r="A5718" t="s">
        <v>570</v>
      </c>
      <c r="B5718">
        <v>707</v>
      </c>
      <c r="C5718" t="s">
        <v>1006</v>
      </c>
      <c r="D5718">
        <v>711</v>
      </c>
      <c r="E5718" t="s">
        <v>118</v>
      </c>
      <c r="F5718" t="s">
        <v>2322</v>
      </c>
      <c r="G5718" t="s">
        <v>2326</v>
      </c>
      <c r="H5718" t="s">
        <v>2329</v>
      </c>
      <c r="I5718" t="s">
        <v>1523</v>
      </c>
      <c r="J5718">
        <v>1.0699999999999999E-2</v>
      </c>
    </row>
    <row r="5719" spans="1:10" hidden="1">
      <c r="A5719" t="s">
        <v>570</v>
      </c>
      <c r="B5719">
        <v>707</v>
      </c>
      <c r="C5719" t="s">
        <v>1006</v>
      </c>
      <c r="D5719">
        <v>711</v>
      </c>
      <c r="E5719" t="s">
        <v>118</v>
      </c>
      <c r="F5719" t="s">
        <v>2322</v>
      </c>
      <c r="G5719" t="s">
        <v>2327</v>
      </c>
      <c r="H5719" t="s">
        <v>2329</v>
      </c>
      <c r="I5719" t="s">
        <v>1523</v>
      </c>
      <c r="J5719">
        <v>1.0699999999999999E-2</v>
      </c>
    </row>
    <row r="5720" spans="1:10" hidden="1">
      <c r="A5720" t="s">
        <v>570</v>
      </c>
      <c r="B5720">
        <v>707</v>
      </c>
      <c r="C5720" t="s">
        <v>1006</v>
      </c>
      <c r="D5720">
        <v>711</v>
      </c>
      <c r="E5720" t="s">
        <v>118</v>
      </c>
      <c r="F5720" t="s">
        <v>2322</v>
      </c>
      <c r="G5720" t="s">
        <v>2352</v>
      </c>
      <c r="H5720" t="s">
        <v>2344</v>
      </c>
      <c r="I5720" t="s">
        <v>1523</v>
      </c>
      <c r="J5720">
        <v>7.1000000000000004E-3</v>
      </c>
    </row>
    <row r="5721" spans="1:10" hidden="1">
      <c r="A5721" t="s">
        <v>570</v>
      </c>
      <c r="B5721">
        <v>707</v>
      </c>
      <c r="C5721" t="s">
        <v>1006</v>
      </c>
      <c r="D5721">
        <v>711</v>
      </c>
      <c r="E5721" t="s">
        <v>118</v>
      </c>
      <c r="F5721" t="s">
        <v>2322</v>
      </c>
      <c r="G5721" t="s">
        <v>2328</v>
      </c>
      <c r="H5721" t="s">
        <v>1591</v>
      </c>
      <c r="I5721" t="s">
        <v>1523</v>
      </c>
      <c r="J5721">
        <v>5.7099999999999998E-2</v>
      </c>
    </row>
    <row r="5722" spans="1:10" hidden="1">
      <c r="A5722" t="s">
        <v>570</v>
      </c>
      <c r="B5722">
        <v>707</v>
      </c>
      <c r="C5722" t="s">
        <v>1006</v>
      </c>
      <c r="D5722">
        <v>711</v>
      </c>
      <c r="E5722" t="s">
        <v>118</v>
      </c>
      <c r="F5722" t="s">
        <v>2322</v>
      </c>
      <c r="G5722" t="s">
        <v>2330</v>
      </c>
      <c r="H5722" t="s">
        <v>1456</v>
      </c>
      <c r="I5722" t="s">
        <v>1523</v>
      </c>
      <c r="J5722">
        <v>0.80710000000000004</v>
      </c>
    </row>
    <row r="5723" spans="1:10" hidden="1">
      <c r="A5723" t="s">
        <v>570</v>
      </c>
      <c r="B5723">
        <v>707</v>
      </c>
      <c r="C5723" t="s">
        <v>1006</v>
      </c>
      <c r="D5723">
        <v>711</v>
      </c>
      <c r="E5723" t="s">
        <v>118</v>
      </c>
      <c r="F5723" t="s">
        <v>2332</v>
      </c>
      <c r="G5723" t="s">
        <v>2333</v>
      </c>
      <c r="H5723" t="s">
        <v>1354</v>
      </c>
      <c r="I5723" t="s">
        <v>1523</v>
      </c>
      <c r="J5723">
        <v>0.5071</v>
      </c>
    </row>
    <row r="5724" spans="1:10" hidden="1">
      <c r="A5724" t="s">
        <v>570</v>
      </c>
      <c r="B5724">
        <v>707</v>
      </c>
      <c r="C5724" t="s">
        <v>1006</v>
      </c>
      <c r="D5724">
        <v>711</v>
      </c>
      <c r="E5724" t="s">
        <v>118</v>
      </c>
      <c r="F5724" t="s">
        <v>2332</v>
      </c>
      <c r="G5724" t="s">
        <v>2334</v>
      </c>
      <c r="H5724" t="s">
        <v>1485</v>
      </c>
      <c r="I5724" t="s">
        <v>1523</v>
      </c>
      <c r="J5724">
        <v>0.4929</v>
      </c>
    </row>
    <row r="5725" spans="1:10" hidden="1">
      <c r="A5725" t="s">
        <v>570</v>
      </c>
      <c r="B5725">
        <v>707</v>
      </c>
      <c r="C5725" t="s">
        <v>1006</v>
      </c>
      <c r="D5725">
        <v>710</v>
      </c>
      <c r="E5725" t="s">
        <v>446</v>
      </c>
      <c r="F5725" t="s">
        <v>1243</v>
      </c>
      <c r="G5725" t="s">
        <v>1243</v>
      </c>
      <c r="H5725" t="s">
        <v>1300</v>
      </c>
      <c r="I5725" t="s">
        <v>1300</v>
      </c>
      <c r="J5725">
        <v>1</v>
      </c>
    </row>
    <row r="5726" spans="1:10" hidden="1">
      <c r="A5726" t="s">
        <v>570</v>
      </c>
      <c r="B5726">
        <v>707</v>
      </c>
      <c r="C5726" t="s">
        <v>1006</v>
      </c>
      <c r="D5726">
        <v>710</v>
      </c>
      <c r="E5726" t="s">
        <v>446</v>
      </c>
      <c r="F5726" t="s">
        <v>2311</v>
      </c>
      <c r="G5726" t="s">
        <v>2314</v>
      </c>
      <c r="H5726" t="s">
        <v>1538</v>
      </c>
      <c r="I5726" t="s">
        <v>1300</v>
      </c>
      <c r="J5726">
        <v>0.28070000000000001</v>
      </c>
    </row>
    <row r="5727" spans="1:10" hidden="1">
      <c r="A5727" t="s">
        <v>570</v>
      </c>
      <c r="B5727">
        <v>707</v>
      </c>
      <c r="C5727" t="s">
        <v>1006</v>
      </c>
      <c r="D5727">
        <v>710</v>
      </c>
      <c r="E5727" t="s">
        <v>446</v>
      </c>
      <c r="F5727" t="s">
        <v>2311</v>
      </c>
      <c r="G5727" t="s">
        <v>2315</v>
      </c>
      <c r="H5727" t="s">
        <v>1478</v>
      </c>
      <c r="I5727" t="s">
        <v>1300</v>
      </c>
      <c r="J5727">
        <v>0.3649</v>
      </c>
    </row>
    <row r="5728" spans="1:10" hidden="1">
      <c r="A5728" t="s">
        <v>570</v>
      </c>
      <c r="B5728">
        <v>707</v>
      </c>
      <c r="C5728" t="s">
        <v>1006</v>
      </c>
      <c r="D5728">
        <v>710</v>
      </c>
      <c r="E5728" t="s">
        <v>446</v>
      </c>
      <c r="F5728" t="s">
        <v>2311</v>
      </c>
      <c r="G5728" t="s">
        <v>2316</v>
      </c>
      <c r="H5728" t="s">
        <v>1364</v>
      </c>
      <c r="I5728" t="s">
        <v>1300</v>
      </c>
      <c r="J5728">
        <v>0.35439999999999999</v>
      </c>
    </row>
    <row r="5729" spans="1:10" hidden="1">
      <c r="A5729" t="s">
        <v>570</v>
      </c>
      <c r="B5729">
        <v>707</v>
      </c>
      <c r="C5729" t="s">
        <v>1006</v>
      </c>
      <c r="D5729">
        <v>710</v>
      </c>
      <c r="E5729" t="s">
        <v>446</v>
      </c>
      <c r="F5729" t="s">
        <v>2320</v>
      </c>
      <c r="G5729" t="s">
        <v>2321</v>
      </c>
      <c r="H5729" t="s">
        <v>1305</v>
      </c>
      <c r="I5729" t="s">
        <v>1300</v>
      </c>
      <c r="J5729">
        <v>0.59650000000000003</v>
      </c>
    </row>
    <row r="5730" spans="1:10" hidden="1">
      <c r="A5730" t="s">
        <v>570</v>
      </c>
      <c r="B5730">
        <v>707</v>
      </c>
      <c r="C5730" t="s">
        <v>1006</v>
      </c>
      <c r="D5730">
        <v>710</v>
      </c>
      <c r="E5730" t="s">
        <v>446</v>
      </c>
      <c r="F5730" t="s">
        <v>2320</v>
      </c>
      <c r="G5730" t="s">
        <v>2338</v>
      </c>
      <c r="H5730" t="s">
        <v>1248</v>
      </c>
      <c r="I5730" t="s">
        <v>1300</v>
      </c>
      <c r="J5730">
        <v>2.1100000000000001E-2</v>
      </c>
    </row>
    <row r="5731" spans="1:10" hidden="1">
      <c r="A5731" t="s">
        <v>570</v>
      </c>
      <c r="B5731">
        <v>707</v>
      </c>
      <c r="C5731" t="s">
        <v>1006</v>
      </c>
      <c r="D5731">
        <v>710</v>
      </c>
      <c r="E5731" t="s">
        <v>446</v>
      </c>
      <c r="F5731" t="s">
        <v>2320</v>
      </c>
      <c r="G5731" t="s">
        <v>2298</v>
      </c>
      <c r="H5731" t="s">
        <v>1439</v>
      </c>
      <c r="I5731" t="s">
        <v>1300</v>
      </c>
      <c r="J5731">
        <v>0.2175</v>
      </c>
    </row>
    <row r="5732" spans="1:10" hidden="1">
      <c r="A5732" t="s">
        <v>570</v>
      </c>
      <c r="B5732">
        <v>707</v>
      </c>
      <c r="C5732" t="s">
        <v>1006</v>
      </c>
      <c r="D5732">
        <v>710</v>
      </c>
      <c r="E5732" t="s">
        <v>446</v>
      </c>
      <c r="F5732" t="s">
        <v>2322</v>
      </c>
      <c r="G5732" t="s">
        <v>2323</v>
      </c>
      <c r="H5732" t="s">
        <v>1290</v>
      </c>
      <c r="I5732" t="s">
        <v>1300</v>
      </c>
      <c r="J5732">
        <v>8.4199999999999997E-2</v>
      </c>
    </row>
    <row r="5733" spans="1:10" hidden="1">
      <c r="A5733" t="s">
        <v>570</v>
      </c>
      <c r="B5733">
        <v>707</v>
      </c>
      <c r="C5733" t="s">
        <v>1006</v>
      </c>
      <c r="D5733">
        <v>710</v>
      </c>
      <c r="E5733" t="s">
        <v>446</v>
      </c>
      <c r="F5733" t="s">
        <v>2322</v>
      </c>
      <c r="G5733" t="s">
        <v>2325</v>
      </c>
      <c r="H5733" t="s">
        <v>2324</v>
      </c>
      <c r="I5733" t="s">
        <v>1300</v>
      </c>
      <c r="J5733">
        <v>3.5000000000000001E-3</v>
      </c>
    </row>
    <row r="5734" spans="1:10" hidden="1">
      <c r="A5734" t="s">
        <v>570</v>
      </c>
      <c r="B5734">
        <v>707</v>
      </c>
      <c r="C5734" t="s">
        <v>1006</v>
      </c>
      <c r="D5734">
        <v>710</v>
      </c>
      <c r="E5734" t="s">
        <v>446</v>
      </c>
      <c r="F5734" t="s">
        <v>2322</v>
      </c>
      <c r="G5734" t="s">
        <v>2326</v>
      </c>
      <c r="H5734" t="s">
        <v>2344</v>
      </c>
      <c r="I5734" t="s">
        <v>1300</v>
      </c>
      <c r="J5734">
        <v>7.0000000000000001E-3</v>
      </c>
    </row>
    <row r="5735" spans="1:10" hidden="1">
      <c r="A5735" t="s">
        <v>570</v>
      </c>
      <c r="B5735">
        <v>707</v>
      </c>
      <c r="C5735" t="s">
        <v>1006</v>
      </c>
      <c r="D5735">
        <v>710</v>
      </c>
      <c r="E5735" t="s">
        <v>446</v>
      </c>
      <c r="F5735" t="s">
        <v>2322</v>
      </c>
      <c r="G5735" t="s">
        <v>2327</v>
      </c>
      <c r="H5735" t="s">
        <v>2324</v>
      </c>
      <c r="I5735" t="s">
        <v>1300</v>
      </c>
      <c r="J5735">
        <v>3.5000000000000001E-3</v>
      </c>
    </row>
    <row r="5736" spans="1:10" hidden="1">
      <c r="A5736" t="s">
        <v>570</v>
      </c>
      <c r="B5736">
        <v>707</v>
      </c>
      <c r="C5736" t="s">
        <v>1006</v>
      </c>
      <c r="D5736">
        <v>710</v>
      </c>
      <c r="E5736" t="s">
        <v>446</v>
      </c>
      <c r="F5736" t="s">
        <v>2322</v>
      </c>
      <c r="G5736" t="s">
        <v>2352</v>
      </c>
      <c r="H5736" t="s">
        <v>1335</v>
      </c>
      <c r="I5736" t="s">
        <v>1300</v>
      </c>
      <c r="J5736">
        <v>2.81E-2</v>
      </c>
    </row>
    <row r="5737" spans="1:10" hidden="1">
      <c r="A5737" t="s">
        <v>570</v>
      </c>
      <c r="B5737">
        <v>707</v>
      </c>
      <c r="C5737" t="s">
        <v>1006</v>
      </c>
      <c r="D5737">
        <v>710</v>
      </c>
      <c r="E5737" t="s">
        <v>446</v>
      </c>
      <c r="F5737" t="s">
        <v>2322</v>
      </c>
      <c r="G5737" t="s">
        <v>2328</v>
      </c>
      <c r="H5737" t="s">
        <v>1335</v>
      </c>
      <c r="I5737" t="s">
        <v>1300</v>
      </c>
      <c r="J5737">
        <v>2.81E-2</v>
      </c>
    </row>
    <row r="5738" spans="1:10" hidden="1">
      <c r="A5738" t="s">
        <v>570</v>
      </c>
      <c r="B5738">
        <v>707</v>
      </c>
      <c r="C5738" t="s">
        <v>1006</v>
      </c>
      <c r="D5738">
        <v>710</v>
      </c>
      <c r="E5738" t="s">
        <v>446</v>
      </c>
      <c r="F5738" t="s">
        <v>2322</v>
      </c>
      <c r="G5738" t="s">
        <v>2330</v>
      </c>
      <c r="H5738" t="s">
        <v>1522</v>
      </c>
      <c r="I5738" t="s">
        <v>1300</v>
      </c>
      <c r="J5738">
        <v>0.84560000000000002</v>
      </c>
    </row>
    <row r="5739" spans="1:10" hidden="1">
      <c r="A5739" t="s">
        <v>570</v>
      </c>
      <c r="B5739">
        <v>707</v>
      </c>
      <c r="C5739" t="s">
        <v>1006</v>
      </c>
      <c r="D5739">
        <v>710</v>
      </c>
      <c r="E5739" t="s">
        <v>446</v>
      </c>
      <c r="F5739" t="s">
        <v>2332</v>
      </c>
      <c r="G5739" t="s">
        <v>2333</v>
      </c>
      <c r="H5739" t="s">
        <v>1508</v>
      </c>
      <c r="I5739" t="s">
        <v>1300</v>
      </c>
      <c r="J5739">
        <v>0.49120000000000003</v>
      </c>
    </row>
    <row r="5740" spans="1:10" hidden="1">
      <c r="A5740" t="s">
        <v>570</v>
      </c>
      <c r="B5740">
        <v>707</v>
      </c>
      <c r="C5740" t="s">
        <v>1006</v>
      </c>
      <c r="D5740">
        <v>710</v>
      </c>
      <c r="E5740" t="s">
        <v>446</v>
      </c>
      <c r="F5740" t="s">
        <v>2332</v>
      </c>
      <c r="G5740" t="s">
        <v>2334</v>
      </c>
      <c r="H5740" t="s">
        <v>1383</v>
      </c>
      <c r="I5740" t="s">
        <v>1300</v>
      </c>
      <c r="J5740">
        <v>0.50880000000000003</v>
      </c>
    </row>
    <row r="5741" spans="1:10" hidden="1">
      <c r="A5741" t="s">
        <v>570</v>
      </c>
      <c r="B5741">
        <v>713</v>
      </c>
      <c r="C5741" t="s">
        <v>1008</v>
      </c>
      <c r="D5741">
        <v>716</v>
      </c>
      <c r="E5741" t="s">
        <v>130</v>
      </c>
      <c r="F5741" t="s">
        <v>1243</v>
      </c>
      <c r="G5741" t="s">
        <v>1243</v>
      </c>
      <c r="H5741" t="s">
        <v>1365</v>
      </c>
      <c r="I5741" t="s">
        <v>1365</v>
      </c>
      <c r="J5741">
        <v>1</v>
      </c>
    </row>
    <row r="5742" spans="1:10" hidden="1">
      <c r="A5742" t="s">
        <v>570</v>
      </c>
      <c r="B5742">
        <v>713</v>
      </c>
      <c r="C5742" t="s">
        <v>1008</v>
      </c>
      <c r="D5742">
        <v>716</v>
      </c>
      <c r="E5742" t="s">
        <v>130</v>
      </c>
      <c r="F5742" t="s">
        <v>2311</v>
      </c>
      <c r="G5742" t="s">
        <v>2312</v>
      </c>
      <c r="H5742" t="s">
        <v>1591</v>
      </c>
      <c r="I5742" t="s">
        <v>1365</v>
      </c>
      <c r="J5742">
        <v>0.1905</v>
      </c>
    </row>
    <row r="5743" spans="1:10" hidden="1">
      <c r="A5743" t="s">
        <v>570</v>
      </c>
      <c r="B5743">
        <v>713</v>
      </c>
      <c r="C5743" t="s">
        <v>1008</v>
      </c>
      <c r="D5743">
        <v>716</v>
      </c>
      <c r="E5743" t="s">
        <v>130</v>
      </c>
      <c r="F5743" t="s">
        <v>2311</v>
      </c>
      <c r="G5743" t="s">
        <v>2313</v>
      </c>
      <c r="H5743" t="s">
        <v>1520</v>
      </c>
      <c r="I5743" t="s">
        <v>1365</v>
      </c>
      <c r="J5743">
        <v>0.22620000000000001</v>
      </c>
    </row>
    <row r="5744" spans="1:10" hidden="1">
      <c r="A5744" t="s">
        <v>570</v>
      </c>
      <c r="B5744">
        <v>713</v>
      </c>
      <c r="C5744" t="s">
        <v>1008</v>
      </c>
      <c r="D5744">
        <v>716</v>
      </c>
      <c r="E5744" t="s">
        <v>130</v>
      </c>
      <c r="F5744" t="s">
        <v>2311</v>
      </c>
      <c r="G5744" t="s">
        <v>2314</v>
      </c>
      <c r="H5744" t="s">
        <v>1256</v>
      </c>
      <c r="I5744" t="s">
        <v>1365</v>
      </c>
      <c r="J5744">
        <v>0.16669999999999999</v>
      </c>
    </row>
    <row r="5745" spans="1:10" hidden="1">
      <c r="A5745" t="s">
        <v>570</v>
      </c>
      <c r="B5745">
        <v>713</v>
      </c>
      <c r="C5745" t="s">
        <v>1008</v>
      </c>
      <c r="D5745">
        <v>716</v>
      </c>
      <c r="E5745" t="s">
        <v>130</v>
      </c>
      <c r="F5745" t="s">
        <v>2311</v>
      </c>
      <c r="G5745" t="s">
        <v>2315</v>
      </c>
      <c r="H5745" t="s">
        <v>1323</v>
      </c>
      <c r="I5745" t="s">
        <v>1365</v>
      </c>
      <c r="J5745">
        <v>0.21429999999999999</v>
      </c>
    </row>
    <row r="5746" spans="1:10" hidden="1">
      <c r="A5746" t="s">
        <v>570</v>
      </c>
      <c r="B5746">
        <v>713</v>
      </c>
      <c r="C5746" t="s">
        <v>1008</v>
      </c>
      <c r="D5746">
        <v>716</v>
      </c>
      <c r="E5746" t="s">
        <v>130</v>
      </c>
      <c r="F5746" t="s">
        <v>2311</v>
      </c>
      <c r="G5746" t="s">
        <v>2318</v>
      </c>
      <c r="H5746" t="s">
        <v>1252</v>
      </c>
      <c r="I5746" t="s">
        <v>1365</v>
      </c>
      <c r="J5746">
        <v>0.1071</v>
      </c>
    </row>
    <row r="5747" spans="1:10" hidden="1">
      <c r="A5747" t="s">
        <v>570</v>
      </c>
      <c r="B5747">
        <v>713</v>
      </c>
      <c r="C5747" t="s">
        <v>1008</v>
      </c>
      <c r="D5747">
        <v>716</v>
      </c>
      <c r="E5747" t="s">
        <v>130</v>
      </c>
      <c r="F5747" t="s">
        <v>2311</v>
      </c>
      <c r="G5747" t="s">
        <v>2319</v>
      </c>
      <c r="H5747" t="s">
        <v>1335</v>
      </c>
      <c r="I5747" t="s">
        <v>1365</v>
      </c>
      <c r="J5747">
        <v>9.5200000000000007E-2</v>
      </c>
    </row>
    <row r="5748" spans="1:10" hidden="1">
      <c r="A5748" t="s">
        <v>570</v>
      </c>
      <c r="B5748">
        <v>713</v>
      </c>
      <c r="C5748" t="s">
        <v>1008</v>
      </c>
      <c r="D5748">
        <v>716</v>
      </c>
      <c r="E5748" t="s">
        <v>130</v>
      </c>
      <c r="F5748" t="s">
        <v>2320</v>
      </c>
      <c r="G5748" t="s">
        <v>2321</v>
      </c>
      <c r="H5748" t="s">
        <v>1269</v>
      </c>
      <c r="I5748" t="s">
        <v>1365</v>
      </c>
      <c r="J5748">
        <v>0.63100000000000001</v>
      </c>
    </row>
    <row r="5749" spans="1:10" hidden="1">
      <c r="A5749" t="s">
        <v>570</v>
      </c>
      <c r="B5749">
        <v>713</v>
      </c>
      <c r="C5749" t="s">
        <v>1008</v>
      </c>
      <c r="D5749">
        <v>716</v>
      </c>
      <c r="E5749" t="s">
        <v>130</v>
      </c>
      <c r="F5749" t="s">
        <v>2320</v>
      </c>
      <c r="G5749" t="s">
        <v>2298</v>
      </c>
      <c r="H5749" t="s">
        <v>1333</v>
      </c>
      <c r="I5749" t="s">
        <v>1365</v>
      </c>
      <c r="J5749">
        <v>0.2024</v>
      </c>
    </row>
    <row r="5750" spans="1:10" hidden="1">
      <c r="A5750" t="s">
        <v>570</v>
      </c>
      <c r="B5750">
        <v>713</v>
      </c>
      <c r="C5750" t="s">
        <v>1008</v>
      </c>
      <c r="D5750">
        <v>716</v>
      </c>
      <c r="E5750" t="s">
        <v>130</v>
      </c>
      <c r="F5750" t="s">
        <v>2322</v>
      </c>
      <c r="G5750" t="s">
        <v>2323</v>
      </c>
      <c r="H5750" t="s">
        <v>2324</v>
      </c>
      <c r="I5750" t="s">
        <v>1365</v>
      </c>
      <c r="J5750">
        <v>1.1900000000000001E-2</v>
      </c>
    </row>
    <row r="5751" spans="1:10" hidden="1">
      <c r="A5751" t="s">
        <v>570</v>
      </c>
      <c r="B5751">
        <v>713</v>
      </c>
      <c r="C5751" t="s">
        <v>1008</v>
      </c>
      <c r="D5751">
        <v>716</v>
      </c>
      <c r="E5751" t="s">
        <v>130</v>
      </c>
      <c r="F5751" t="s">
        <v>2322</v>
      </c>
      <c r="G5751" t="s">
        <v>2327</v>
      </c>
      <c r="H5751" t="s">
        <v>2324</v>
      </c>
      <c r="I5751" t="s">
        <v>1365</v>
      </c>
      <c r="J5751">
        <v>1.1900000000000001E-2</v>
      </c>
    </row>
    <row r="5752" spans="1:10" hidden="1">
      <c r="A5752" t="s">
        <v>570</v>
      </c>
      <c r="B5752">
        <v>713</v>
      </c>
      <c r="C5752" t="s">
        <v>1008</v>
      </c>
      <c r="D5752">
        <v>716</v>
      </c>
      <c r="E5752" t="s">
        <v>130</v>
      </c>
      <c r="F5752" t="s">
        <v>2322</v>
      </c>
      <c r="G5752" t="s">
        <v>2328</v>
      </c>
      <c r="H5752" t="s">
        <v>2344</v>
      </c>
      <c r="I5752" t="s">
        <v>1365</v>
      </c>
      <c r="J5752">
        <v>2.3800000000000002E-2</v>
      </c>
    </row>
    <row r="5753" spans="1:10" hidden="1">
      <c r="A5753" t="s">
        <v>570</v>
      </c>
      <c r="B5753">
        <v>713</v>
      </c>
      <c r="C5753" t="s">
        <v>1008</v>
      </c>
      <c r="D5753">
        <v>716</v>
      </c>
      <c r="E5753" t="s">
        <v>130</v>
      </c>
      <c r="F5753" t="s">
        <v>2322</v>
      </c>
      <c r="G5753" t="s">
        <v>2330</v>
      </c>
      <c r="H5753" t="s">
        <v>1538</v>
      </c>
      <c r="I5753" t="s">
        <v>1365</v>
      </c>
      <c r="J5753">
        <v>0.95240000000000002</v>
      </c>
    </row>
    <row r="5754" spans="1:10" hidden="1">
      <c r="A5754" t="s">
        <v>570</v>
      </c>
      <c r="B5754">
        <v>713</v>
      </c>
      <c r="C5754" t="s">
        <v>1008</v>
      </c>
      <c r="D5754">
        <v>716</v>
      </c>
      <c r="E5754" t="s">
        <v>130</v>
      </c>
      <c r="F5754" t="s">
        <v>2332</v>
      </c>
      <c r="G5754" t="s">
        <v>2333</v>
      </c>
      <c r="H5754" t="s">
        <v>1251</v>
      </c>
      <c r="I5754" t="s">
        <v>1365</v>
      </c>
      <c r="J5754">
        <v>0.42859999999999998</v>
      </c>
    </row>
    <row r="5755" spans="1:10" hidden="1">
      <c r="A5755" t="s">
        <v>570</v>
      </c>
      <c r="B5755">
        <v>713</v>
      </c>
      <c r="C5755" t="s">
        <v>1008</v>
      </c>
      <c r="D5755">
        <v>716</v>
      </c>
      <c r="E5755" t="s">
        <v>130</v>
      </c>
      <c r="F5755" t="s">
        <v>2332</v>
      </c>
      <c r="G5755" t="s">
        <v>2334</v>
      </c>
      <c r="H5755" t="s">
        <v>1334</v>
      </c>
      <c r="I5755" t="s">
        <v>1365</v>
      </c>
      <c r="J5755">
        <v>0.57140000000000002</v>
      </c>
    </row>
    <row r="5756" spans="1:10" hidden="1">
      <c r="A5756" t="s">
        <v>570</v>
      </c>
      <c r="B5756">
        <v>713</v>
      </c>
      <c r="C5756" t="s">
        <v>1008</v>
      </c>
      <c r="D5756">
        <v>714</v>
      </c>
      <c r="E5756" t="s">
        <v>187</v>
      </c>
      <c r="F5756" t="s">
        <v>1243</v>
      </c>
      <c r="G5756" t="s">
        <v>1243</v>
      </c>
      <c r="H5756" t="s">
        <v>1420</v>
      </c>
      <c r="I5756" t="s">
        <v>1420</v>
      </c>
      <c r="J5756">
        <v>1</v>
      </c>
    </row>
    <row r="5757" spans="1:10" hidden="1">
      <c r="A5757" t="s">
        <v>570</v>
      </c>
      <c r="B5757">
        <v>713</v>
      </c>
      <c r="C5757" t="s">
        <v>1008</v>
      </c>
      <c r="D5757">
        <v>714</v>
      </c>
      <c r="E5757" t="s">
        <v>187</v>
      </c>
      <c r="F5757" t="s">
        <v>2311</v>
      </c>
      <c r="G5757" t="s">
        <v>2316</v>
      </c>
      <c r="H5757" t="s">
        <v>1417</v>
      </c>
      <c r="I5757" t="s">
        <v>1420</v>
      </c>
      <c r="J5757">
        <v>0.2838</v>
      </c>
    </row>
    <row r="5758" spans="1:10" hidden="1">
      <c r="A5758" t="s">
        <v>570</v>
      </c>
      <c r="B5758">
        <v>713</v>
      </c>
      <c r="C5758" t="s">
        <v>1008</v>
      </c>
      <c r="D5758">
        <v>714</v>
      </c>
      <c r="E5758" t="s">
        <v>187</v>
      </c>
      <c r="F5758" t="s">
        <v>2311</v>
      </c>
      <c r="G5758" t="s">
        <v>2317</v>
      </c>
      <c r="H5758" t="s">
        <v>1298</v>
      </c>
      <c r="I5758" t="s">
        <v>1420</v>
      </c>
      <c r="J5758">
        <v>0.20269999999999999</v>
      </c>
    </row>
    <row r="5759" spans="1:10" hidden="1">
      <c r="A5759" t="s">
        <v>570</v>
      </c>
      <c r="B5759">
        <v>713</v>
      </c>
      <c r="C5759" t="s">
        <v>1008</v>
      </c>
      <c r="D5759">
        <v>714</v>
      </c>
      <c r="E5759" t="s">
        <v>187</v>
      </c>
      <c r="F5759" t="s">
        <v>2311</v>
      </c>
      <c r="G5759" t="s">
        <v>2336</v>
      </c>
      <c r="H5759" t="s">
        <v>1417</v>
      </c>
      <c r="I5759" t="s">
        <v>1420</v>
      </c>
      <c r="J5759">
        <v>0.2838</v>
      </c>
    </row>
    <row r="5760" spans="1:10" hidden="1">
      <c r="A5760" t="s">
        <v>570</v>
      </c>
      <c r="B5760">
        <v>713</v>
      </c>
      <c r="C5760" t="s">
        <v>1008</v>
      </c>
      <c r="D5760">
        <v>714</v>
      </c>
      <c r="E5760" t="s">
        <v>187</v>
      </c>
      <c r="F5760" t="s">
        <v>2311</v>
      </c>
      <c r="G5760" t="s">
        <v>2337</v>
      </c>
      <c r="H5760" t="s">
        <v>1333</v>
      </c>
      <c r="I5760" t="s">
        <v>1420</v>
      </c>
      <c r="J5760">
        <v>0.22969999999999999</v>
      </c>
    </row>
    <row r="5761" spans="1:10" hidden="1">
      <c r="A5761" t="s">
        <v>570</v>
      </c>
      <c r="B5761">
        <v>713</v>
      </c>
      <c r="C5761" t="s">
        <v>1008</v>
      </c>
      <c r="D5761">
        <v>714</v>
      </c>
      <c r="E5761" t="s">
        <v>187</v>
      </c>
      <c r="F5761" t="s">
        <v>2320</v>
      </c>
      <c r="G5761" t="s">
        <v>2321</v>
      </c>
      <c r="H5761" t="s">
        <v>1386</v>
      </c>
      <c r="I5761" t="s">
        <v>1420</v>
      </c>
      <c r="J5761">
        <v>0.66220000000000001</v>
      </c>
    </row>
    <row r="5762" spans="1:10" hidden="1">
      <c r="A5762" t="s">
        <v>570</v>
      </c>
      <c r="B5762">
        <v>713</v>
      </c>
      <c r="C5762" t="s">
        <v>1008</v>
      </c>
      <c r="D5762">
        <v>714</v>
      </c>
      <c r="E5762" t="s">
        <v>187</v>
      </c>
      <c r="F5762" t="s">
        <v>2320</v>
      </c>
      <c r="G5762" t="s">
        <v>2298</v>
      </c>
      <c r="H5762" t="s">
        <v>1460</v>
      </c>
      <c r="I5762" t="s">
        <v>1420</v>
      </c>
      <c r="J5762">
        <v>0.27029999999999998</v>
      </c>
    </row>
    <row r="5763" spans="1:10" hidden="1">
      <c r="A5763" t="s">
        <v>570</v>
      </c>
      <c r="B5763">
        <v>713</v>
      </c>
      <c r="C5763" t="s">
        <v>1008</v>
      </c>
      <c r="D5763">
        <v>714</v>
      </c>
      <c r="E5763" t="s">
        <v>187</v>
      </c>
      <c r="F5763" t="s">
        <v>2322</v>
      </c>
      <c r="G5763" t="s">
        <v>2327</v>
      </c>
      <c r="H5763" t="s">
        <v>2344</v>
      </c>
      <c r="I5763" t="s">
        <v>1420</v>
      </c>
      <c r="J5763">
        <v>2.7E-2</v>
      </c>
    </row>
    <row r="5764" spans="1:10" hidden="1">
      <c r="A5764" t="s">
        <v>570</v>
      </c>
      <c r="B5764">
        <v>713</v>
      </c>
      <c r="C5764" t="s">
        <v>1008</v>
      </c>
      <c r="D5764">
        <v>714</v>
      </c>
      <c r="E5764" t="s">
        <v>187</v>
      </c>
      <c r="F5764" t="s">
        <v>2322</v>
      </c>
      <c r="G5764" t="s">
        <v>2328</v>
      </c>
      <c r="H5764" t="s">
        <v>2329</v>
      </c>
      <c r="I5764" t="s">
        <v>1420</v>
      </c>
      <c r="J5764">
        <v>4.0500000000000001E-2</v>
      </c>
    </row>
    <row r="5765" spans="1:10" hidden="1">
      <c r="A5765" t="s">
        <v>570</v>
      </c>
      <c r="B5765">
        <v>713</v>
      </c>
      <c r="C5765" t="s">
        <v>1008</v>
      </c>
      <c r="D5765">
        <v>714</v>
      </c>
      <c r="E5765" t="s">
        <v>187</v>
      </c>
      <c r="F5765" t="s">
        <v>2322</v>
      </c>
      <c r="G5765" t="s">
        <v>2330</v>
      </c>
      <c r="H5765" t="s">
        <v>1355</v>
      </c>
      <c r="I5765" t="s">
        <v>1420</v>
      </c>
      <c r="J5765">
        <v>0.93240000000000001</v>
      </c>
    </row>
    <row r="5766" spans="1:10" hidden="1">
      <c r="A5766" t="s">
        <v>570</v>
      </c>
      <c r="B5766">
        <v>713</v>
      </c>
      <c r="C5766" t="s">
        <v>1008</v>
      </c>
      <c r="D5766">
        <v>714</v>
      </c>
      <c r="E5766" t="s">
        <v>187</v>
      </c>
      <c r="F5766" t="s">
        <v>2332</v>
      </c>
      <c r="G5766" t="s">
        <v>2333</v>
      </c>
      <c r="H5766" t="s">
        <v>1244</v>
      </c>
      <c r="I5766" t="s">
        <v>1420</v>
      </c>
      <c r="J5766">
        <v>0.47299999999999998</v>
      </c>
    </row>
    <row r="5767" spans="1:10" hidden="1">
      <c r="A5767" t="s">
        <v>570</v>
      </c>
      <c r="B5767">
        <v>713</v>
      </c>
      <c r="C5767" t="s">
        <v>1008</v>
      </c>
      <c r="D5767">
        <v>714</v>
      </c>
      <c r="E5767" t="s">
        <v>187</v>
      </c>
      <c r="F5767" t="s">
        <v>2332</v>
      </c>
      <c r="G5767" t="s">
        <v>2334</v>
      </c>
      <c r="H5767" t="s">
        <v>1324</v>
      </c>
      <c r="I5767" t="s">
        <v>1420</v>
      </c>
      <c r="J5767">
        <v>0.52700000000000002</v>
      </c>
    </row>
    <row r="5768" spans="1:10" hidden="1">
      <c r="A5768" t="s">
        <v>570</v>
      </c>
      <c r="B5768">
        <v>718</v>
      </c>
      <c r="C5768" t="s">
        <v>1010</v>
      </c>
      <c r="D5768">
        <v>719</v>
      </c>
      <c r="E5768" t="s">
        <v>252</v>
      </c>
      <c r="F5768" t="s">
        <v>1243</v>
      </c>
      <c r="G5768" t="s">
        <v>1243</v>
      </c>
      <c r="H5768" t="s">
        <v>1573</v>
      </c>
      <c r="I5768" t="s">
        <v>1573</v>
      </c>
      <c r="J5768">
        <v>1</v>
      </c>
    </row>
    <row r="5769" spans="1:10" hidden="1">
      <c r="A5769" t="s">
        <v>570</v>
      </c>
      <c r="B5769">
        <v>718</v>
      </c>
      <c r="C5769" t="s">
        <v>1010</v>
      </c>
      <c r="D5769">
        <v>719</v>
      </c>
      <c r="E5769" t="s">
        <v>252</v>
      </c>
      <c r="F5769" t="s">
        <v>2311</v>
      </c>
      <c r="G5769" t="s">
        <v>2312</v>
      </c>
      <c r="H5769" t="s">
        <v>1541</v>
      </c>
      <c r="I5769" t="s">
        <v>1573</v>
      </c>
      <c r="J5769">
        <v>0.13300000000000001</v>
      </c>
    </row>
    <row r="5770" spans="1:10" hidden="1">
      <c r="A5770" t="s">
        <v>570</v>
      </c>
      <c r="B5770">
        <v>718</v>
      </c>
      <c r="C5770" t="s">
        <v>1010</v>
      </c>
      <c r="D5770">
        <v>719</v>
      </c>
      <c r="E5770" t="s">
        <v>252</v>
      </c>
      <c r="F5770" t="s">
        <v>2311</v>
      </c>
      <c r="G5770" t="s">
        <v>2313</v>
      </c>
      <c r="H5770" t="s">
        <v>1410</v>
      </c>
      <c r="I5770" t="s">
        <v>1573</v>
      </c>
      <c r="J5770">
        <v>0.15759999999999999</v>
      </c>
    </row>
    <row r="5771" spans="1:10" hidden="1">
      <c r="A5771" t="s">
        <v>570</v>
      </c>
      <c r="B5771">
        <v>718</v>
      </c>
      <c r="C5771" t="s">
        <v>1010</v>
      </c>
      <c r="D5771">
        <v>719</v>
      </c>
      <c r="E5771" t="s">
        <v>252</v>
      </c>
      <c r="F5771" t="s">
        <v>2311</v>
      </c>
      <c r="G5771" t="s">
        <v>2314</v>
      </c>
      <c r="H5771" t="s">
        <v>1304</v>
      </c>
      <c r="I5771" t="s">
        <v>1573</v>
      </c>
      <c r="J5771">
        <v>0.14779999999999999</v>
      </c>
    </row>
    <row r="5772" spans="1:10" hidden="1">
      <c r="A5772" t="s">
        <v>570</v>
      </c>
      <c r="B5772">
        <v>718</v>
      </c>
      <c r="C5772" t="s">
        <v>1010</v>
      </c>
      <c r="D5772">
        <v>719</v>
      </c>
      <c r="E5772" t="s">
        <v>252</v>
      </c>
      <c r="F5772" t="s">
        <v>2311</v>
      </c>
      <c r="G5772" t="s">
        <v>2315</v>
      </c>
      <c r="H5772" t="s">
        <v>1246</v>
      </c>
      <c r="I5772" t="s">
        <v>1573</v>
      </c>
      <c r="J5772">
        <v>0.13789999999999999</v>
      </c>
    </row>
    <row r="5773" spans="1:10" hidden="1">
      <c r="A5773" t="s">
        <v>570</v>
      </c>
      <c r="B5773">
        <v>718</v>
      </c>
      <c r="C5773" t="s">
        <v>1010</v>
      </c>
      <c r="D5773">
        <v>719</v>
      </c>
      <c r="E5773" t="s">
        <v>252</v>
      </c>
      <c r="F5773" t="s">
        <v>2311</v>
      </c>
      <c r="G5773" t="s">
        <v>2316</v>
      </c>
      <c r="H5773" t="s">
        <v>1251</v>
      </c>
      <c r="I5773" t="s">
        <v>1573</v>
      </c>
      <c r="J5773">
        <v>0.17730000000000001</v>
      </c>
    </row>
    <row r="5774" spans="1:10" hidden="1">
      <c r="A5774" t="s">
        <v>570</v>
      </c>
      <c r="B5774">
        <v>718</v>
      </c>
      <c r="C5774" t="s">
        <v>1010</v>
      </c>
      <c r="D5774">
        <v>719</v>
      </c>
      <c r="E5774" t="s">
        <v>252</v>
      </c>
      <c r="F5774" t="s">
        <v>2311</v>
      </c>
      <c r="G5774" t="s">
        <v>2318</v>
      </c>
      <c r="H5774" t="s">
        <v>1249</v>
      </c>
      <c r="I5774" t="s">
        <v>1573</v>
      </c>
      <c r="J5774">
        <v>0.1232</v>
      </c>
    </row>
    <row r="5775" spans="1:10" hidden="1">
      <c r="A5775" t="s">
        <v>570</v>
      </c>
      <c r="B5775">
        <v>718</v>
      </c>
      <c r="C5775" t="s">
        <v>1010</v>
      </c>
      <c r="D5775">
        <v>719</v>
      </c>
      <c r="E5775" t="s">
        <v>252</v>
      </c>
      <c r="F5775" t="s">
        <v>2311</v>
      </c>
      <c r="G5775" t="s">
        <v>2319</v>
      </c>
      <c r="H5775" t="s">
        <v>1249</v>
      </c>
      <c r="I5775" t="s">
        <v>1573</v>
      </c>
      <c r="J5775">
        <v>0.1232</v>
      </c>
    </row>
    <row r="5776" spans="1:10" hidden="1">
      <c r="A5776" t="s">
        <v>570</v>
      </c>
      <c r="B5776">
        <v>718</v>
      </c>
      <c r="C5776" t="s">
        <v>1010</v>
      </c>
      <c r="D5776">
        <v>719</v>
      </c>
      <c r="E5776" t="s">
        <v>252</v>
      </c>
      <c r="F5776" t="s">
        <v>2320</v>
      </c>
      <c r="G5776" t="s">
        <v>2321</v>
      </c>
      <c r="H5776" t="s">
        <v>1409</v>
      </c>
      <c r="I5776" t="s">
        <v>1573</v>
      </c>
      <c r="J5776">
        <v>0.51719999999999999</v>
      </c>
    </row>
    <row r="5777" spans="1:10" hidden="1">
      <c r="A5777" t="s">
        <v>570</v>
      </c>
      <c r="B5777">
        <v>718</v>
      </c>
      <c r="C5777" t="s">
        <v>1010</v>
      </c>
      <c r="D5777">
        <v>719</v>
      </c>
      <c r="E5777" t="s">
        <v>252</v>
      </c>
      <c r="F5777" t="s">
        <v>2320</v>
      </c>
      <c r="G5777" t="s">
        <v>2340</v>
      </c>
      <c r="H5777" t="s">
        <v>1352</v>
      </c>
      <c r="I5777" t="s">
        <v>1573</v>
      </c>
      <c r="J5777">
        <v>3.4500000000000003E-2</v>
      </c>
    </row>
    <row r="5778" spans="1:10" hidden="1">
      <c r="A5778" t="s">
        <v>570</v>
      </c>
      <c r="B5778">
        <v>718</v>
      </c>
      <c r="C5778" t="s">
        <v>1010</v>
      </c>
      <c r="D5778">
        <v>719</v>
      </c>
      <c r="E5778" t="s">
        <v>252</v>
      </c>
      <c r="F5778" t="s">
        <v>2320</v>
      </c>
      <c r="G5778" t="s">
        <v>2298</v>
      </c>
      <c r="H5778" t="s">
        <v>1399</v>
      </c>
      <c r="I5778" t="s">
        <v>1573</v>
      </c>
      <c r="J5778">
        <v>0.1527</v>
      </c>
    </row>
    <row r="5779" spans="1:10" hidden="1">
      <c r="A5779" t="s">
        <v>570</v>
      </c>
      <c r="B5779">
        <v>718</v>
      </c>
      <c r="C5779" t="s">
        <v>1010</v>
      </c>
      <c r="D5779">
        <v>719</v>
      </c>
      <c r="E5779" t="s">
        <v>252</v>
      </c>
      <c r="F5779" t="s">
        <v>2322</v>
      </c>
      <c r="G5779" t="s">
        <v>2327</v>
      </c>
      <c r="H5779" t="s">
        <v>2324</v>
      </c>
      <c r="I5779" t="s">
        <v>1573</v>
      </c>
      <c r="J5779">
        <v>4.8999999999999998E-3</v>
      </c>
    </row>
    <row r="5780" spans="1:10" hidden="1">
      <c r="A5780" t="s">
        <v>570</v>
      </c>
      <c r="B5780">
        <v>718</v>
      </c>
      <c r="C5780" t="s">
        <v>1010</v>
      </c>
      <c r="D5780">
        <v>719</v>
      </c>
      <c r="E5780" t="s">
        <v>252</v>
      </c>
      <c r="F5780" t="s">
        <v>2322</v>
      </c>
      <c r="G5780" t="s">
        <v>2328</v>
      </c>
      <c r="H5780" t="s">
        <v>2335</v>
      </c>
      <c r="I5780" t="s">
        <v>1573</v>
      </c>
      <c r="J5780">
        <v>1.9699999999999999E-2</v>
      </c>
    </row>
    <row r="5781" spans="1:10" hidden="1">
      <c r="A5781" t="s">
        <v>570</v>
      </c>
      <c r="B5781">
        <v>718</v>
      </c>
      <c r="C5781" t="s">
        <v>1010</v>
      </c>
      <c r="D5781">
        <v>719</v>
      </c>
      <c r="E5781" t="s">
        <v>252</v>
      </c>
      <c r="F5781" t="s">
        <v>2322</v>
      </c>
      <c r="G5781" t="s">
        <v>2330</v>
      </c>
      <c r="H5781" t="s">
        <v>1412</v>
      </c>
      <c r="I5781" t="s">
        <v>1573</v>
      </c>
      <c r="J5781">
        <v>0.97540000000000004</v>
      </c>
    </row>
    <row r="5782" spans="1:10" hidden="1">
      <c r="A5782" t="s">
        <v>570</v>
      </c>
      <c r="B5782">
        <v>718</v>
      </c>
      <c r="C5782" t="s">
        <v>1010</v>
      </c>
      <c r="D5782">
        <v>719</v>
      </c>
      <c r="E5782" t="s">
        <v>252</v>
      </c>
      <c r="F5782" t="s">
        <v>2332</v>
      </c>
      <c r="G5782" t="s">
        <v>2333</v>
      </c>
      <c r="H5782" t="s">
        <v>1258</v>
      </c>
      <c r="I5782" t="s">
        <v>1573</v>
      </c>
      <c r="J5782">
        <v>0.52710000000000001</v>
      </c>
    </row>
    <row r="5783" spans="1:10" hidden="1">
      <c r="A5783" t="s">
        <v>570</v>
      </c>
      <c r="B5783">
        <v>718</v>
      </c>
      <c r="C5783" t="s">
        <v>1010</v>
      </c>
      <c r="D5783">
        <v>719</v>
      </c>
      <c r="E5783" t="s">
        <v>252</v>
      </c>
      <c r="F5783" t="s">
        <v>2332</v>
      </c>
      <c r="G5783" t="s">
        <v>2334</v>
      </c>
      <c r="H5783" t="s">
        <v>1497</v>
      </c>
      <c r="I5783" t="s">
        <v>1573</v>
      </c>
      <c r="J5783">
        <v>0.47289999999999999</v>
      </c>
    </row>
    <row r="5784" spans="1:10" hidden="1">
      <c r="A5784" t="s">
        <v>570</v>
      </c>
      <c r="B5784">
        <v>718</v>
      </c>
      <c r="C5784" t="s">
        <v>1010</v>
      </c>
      <c r="D5784">
        <v>721</v>
      </c>
      <c r="E5784" t="s">
        <v>317</v>
      </c>
      <c r="F5784" t="s">
        <v>1243</v>
      </c>
      <c r="G5784" t="s">
        <v>1243</v>
      </c>
      <c r="H5784" t="s">
        <v>1375</v>
      </c>
      <c r="I5784" t="s">
        <v>1375</v>
      </c>
      <c r="J5784">
        <v>1</v>
      </c>
    </row>
    <row r="5785" spans="1:10" hidden="1">
      <c r="A5785" t="s">
        <v>570</v>
      </c>
      <c r="B5785">
        <v>718</v>
      </c>
      <c r="C5785" t="s">
        <v>1010</v>
      </c>
      <c r="D5785">
        <v>721</v>
      </c>
      <c r="E5785" t="s">
        <v>317</v>
      </c>
      <c r="F5785" t="s">
        <v>2311</v>
      </c>
      <c r="G5785" t="s">
        <v>2317</v>
      </c>
      <c r="H5785" t="s">
        <v>1411</v>
      </c>
      <c r="I5785" t="s">
        <v>1375</v>
      </c>
      <c r="J5785">
        <v>0.34739999999999999</v>
      </c>
    </row>
    <row r="5786" spans="1:10" hidden="1">
      <c r="A5786" t="s">
        <v>570</v>
      </c>
      <c r="B5786">
        <v>718</v>
      </c>
      <c r="C5786" t="s">
        <v>1010</v>
      </c>
      <c r="D5786">
        <v>721</v>
      </c>
      <c r="E5786" t="s">
        <v>317</v>
      </c>
      <c r="F5786" t="s">
        <v>2311</v>
      </c>
      <c r="G5786" t="s">
        <v>2336</v>
      </c>
      <c r="H5786" t="s">
        <v>1249</v>
      </c>
      <c r="I5786" t="s">
        <v>1375</v>
      </c>
      <c r="J5786">
        <v>0.26319999999999999</v>
      </c>
    </row>
    <row r="5787" spans="1:10" hidden="1">
      <c r="A5787" t="s">
        <v>570</v>
      </c>
      <c r="B5787">
        <v>718</v>
      </c>
      <c r="C5787" t="s">
        <v>1010</v>
      </c>
      <c r="D5787">
        <v>721</v>
      </c>
      <c r="E5787" t="s">
        <v>317</v>
      </c>
      <c r="F5787" t="s">
        <v>2311</v>
      </c>
      <c r="G5787" t="s">
        <v>2337</v>
      </c>
      <c r="H5787" t="s">
        <v>1273</v>
      </c>
      <c r="I5787" t="s">
        <v>1375</v>
      </c>
      <c r="J5787">
        <v>0.38950000000000001</v>
      </c>
    </row>
    <row r="5788" spans="1:10" hidden="1">
      <c r="A5788" t="s">
        <v>570</v>
      </c>
      <c r="B5788">
        <v>718</v>
      </c>
      <c r="C5788" t="s">
        <v>1010</v>
      </c>
      <c r="D5788">
        <v>721</v>
      </c>
      <c r="E5788" t="s">
        <v>317</v>
      </c>
      <c r="F5788" t="s">
        <v>2320</v>
      </c>
      <c r="G5788" t="s">
        <v>2321</v>
      </c>
      <c r="H5788" t="s">
        <v>1269</v>
      </c>
      <c r="I5788" t="s">
        <v>1375</v>
      </c>
      <c r="J5788">
        <v>0.55789999999999995</v>
      </c>
    </row>
    <row r="5789" spans="1:10" hidden="1">
      <c r="A5789" t="s">
        <v>570</v>
      </c>
      <c r="B5789">
        <v>718</v>
      </c>
      <c r="C5789" t="s">
        <v>1010</v>
      </c>
      <c r="D5789">
        <v>721</v>
      </c>
      <c r="E5789" t="s">
        <v>317</v>
      </c>
      <c r="F5789" t="s">
        <v>2320</v>
      </c>
      <c r="G5789" t="s">
        <v>2298</v>
      </c>
      <c r="H5789" t="s">
        <v>1290</v>
      </c>
      <c r="I5789" t="s">
        <v>1375</v>
      </c>
      <c r="J5789">
        <v>0.25259999999999999</v>
      </c>
    </row>
    <row r="5790" spans="1:10" hidden="1">
      <c r="A5790" t="s">
        <v>570</v>
      </c>
      <c r="B5790">
        <v>718</v>
      </c>
      <c r="C5790" t="s">
        <v>1010</v>
      </c>
      <c r="D5790">
        <v>721</v>
      </c>
      <c r="E5790" t="s">
        <v>317</v>
      </c>
      <c r="F5790" t="s">
        <v>2322</v>
      </c>
      <c r="G5790" t="s">
        <v>2323</v>
      </c>
      <c r="H5790" t="s">
        <v>2344</v>
      </c>
      <c r="I5790" t="s">
        <v>1375</v>
      </c>
      <c r="J5790">
        <v>2.1100000000000001E-2</v>
      </c>
    </row>
    <row r="5791" spans="1:10" hidden="1">
      <c r="A5791" t="s">
        <v>570</v>
      </c>
      <c r="B5791">
        <v>718</v>
      </c>
      <c r="C5791" t="s">
        <v>1010</v>
      </c>
      <c r="D5791">
        <v>721</v>
      </c>
      <c r="E5791" t="s">
        <v>317</v>
      </c>
      <c r="F5791" t="s">
        <v>2322</v>
      </c>
      <c r="G5791" t="s">
        <v>2327</v>
      </c>
      <c r="H5791" t="s">
        <v>2324</v>
      </c>
      <c r="I5791" t="s">
        <v>1375</v>
      </c>
      <c r="J5791">
        <v>1.0500000000000001E-2</v>
      </c>
    </row>
    <row r="5792" spans="1:10" hidden="1">
      <c r="A5792" t="s">
        <v>570</v>
      </c>
      <c r="B5792">
        <v>718</v>
      </c>
      <c r="C5792" t="s">
        <v>1010</v>
      </c>
      <c r="D5792">
        <v>721</v>
      </c>
      <c r="E5792" t="s">
        <v>317</v>
      </c>
      <c r="F5792" t="s">
        <v>2322</v>
      </c>
      <c r="G5792" t="s">
        <v>2330</v>
      </c>
      <c r="H5792" t="s">
        <v>1472</v>
      </c>
      <c r="I5792" t="s">
        <v>1375</v>
      </c>
      <c r="J5792">
        <v>0.96840000000000004</v>
      </c>
    </row>
    <row r="5793" spans="1:10" hidden="1">
      <c r="A5793" t="s">
        <v>570</v>
      </c>
      <c r="B5793">
        <v>718</v>
      </c>
      <c r="C5793" t="s">
        <v>1010</v>
      </c>
      <c r="D5793">
        <v>721</v>
      </c>
      <c r="E5793" t="s">
        <v>317</v>
      </c>
      <c r="F5793" t="s">
        <v>2332</v>
      </c>
      <c r="G5793" t="s">
        <v>2333</v>
      </c>
      <c r="H5793" t="s">
        <v>1336</v>
      </c>
      <c r="I5793" t="s">
        <v>1375</v>
      </c>
      <c r="J5793">
        <v>0.4</v>
      </c>
    </row>
    <row r="5794" spans="1:10" hidden="1">
      <c r="A5794" t="s">
        <v>570</v>
      </c>
      <c r="B5794">
        <v>718</v>
      </c>
      <c r="C5794" t="s">
        <v>1010</v>
      </c>
      <c r="D5794">
        <v>721</v>
      </c>
      <c r="E5794" t="s">
        <v>317</v>
      </c>
      <c r="F5794" t="s">
        <v>2332</v>
      </c>
      <c r="G5794" t="s">
        <v>2334</v>
      </c>
      <c r="H5794" t="s">
        <v>1321</v>
      </c>
      <c r="I5794" t="s">
        <v>1375</v>
      </c>
      <c r="J5794">
        <v>0.6</v>
      </c>
    </row>
    <row r="5795" spans="1:10" hidden="1">
      <c r="A5795" t="s">
        <v>570</v>
      </c>
      <c r="B5795">
        <v>718</v>
      </c>
      <c r="C5795" t="s">
        <v>1010</v>
      </c>
      <c r="D5795">
        <v>720</v>
      </c>
      <c r="E5795" t="s">
        <v>319</v>
      </c>
      <c r="F5795" t="s">
        <v>1243</v>
      </c>
      <c r="G5795" t="s">
        <v>1243</v>
      </c>
      <c r="H5795" t="s">
        <v>1493</v>
      </c>
      <c r="I5795" t="s">
        <v>1493</v>
      </c>
      <c r="J5795">
        <v>1</v>
      </c>
    </row>
    <row r="5796" spans="1:10" hidden="1">
      <c r="A5796" t="s">
        <v>570</v>
      </c>
      <c r="B5796">
        <v>718</v>
      </c>
      <c r="C5796" t="s">
        <v>1010</v>
      </c>
      <c r="D5796">
        <v>720</v>
      </c>
      <c r="E5796" t="s">
        <v>319</v>
      </c>
      <c r="F5796" t="s">
        <v>2311</v>
      </c>
      <c r="G5796" t="s">
        <v>2343</v>
      </c>
      <c r="H5796" t="s">
        <v>1549</v>
      </c>
      <c r="I5796" t="s">
        <v>1493</v>
      </c>
      <c r="J5796">
        <v>0.1885</v>
      </c>
    </row>
    <row r="5797" spans="1:10" hidden="1">
      <c r="A5797" t="s">
        <v>570</v>
      </c>
      <c r="B5797">
        <v>718</v>
      </c>
      <c r="C5797" t="s">
        <v>1010</v>
      </c>
      <c r="D5797">
        <v>720</v>
      </c>
      <c r="E5797" t="s">
        <v>319</v>
      </c>
      <c r="F5797" t="s">
        <v>2311</v>
      </c>
      <c r="G5797" t="s">
        <v>1250</v>
      </c>
      <c r="H5797" t="s">
        <v>1521</v>
      </c>
      <c r="I5797" t="s">
        <v>1493</v>
      </c>
      <c r="J5797">
        <v>0.2787</v>
      </c>
    </row>
    <row r="5798" spans="1:10" hidden="1">
      <c r="A5798" t="s">
        <v>570</v>
      </c>
      <c r="B5798">
        <v>718</v>
      </c>
      <c r="C5798" t="s">
        <v>1010</v>
      </c>
      <c r="D5798">
        <v>720</v>
      </c>
      <c r="E5798" t="s">
        <v>319</v>
      </c>
      <c r="F5798" t="s">
        <v>2311</v>
      </c>
      <c r="G5798" t="s">
        <v>1401</v>
      </c>
      <c r="H5798" t="s">
        <v>1399</v>
      </c>
      <c r="I5798" t="s">
        <v>1493</v>
      </c>
      <c r="J5798">
        <v>0.25409999999999999</v>
      </c>
    </row>
    <row r="5799" spans="1:10" hidden="1">
      <c r="A5799" t="s">
        <v>570</v>
      </c>
      <c r="B5799">
        <v>718</v>
      </c>
      <c r="C5799" t="s">
        <v>1010</v>
      </c>
      <c r="D5799">
        <v>720</v>
      </c>
      <c r="E5799" t="s">
        <v>319</v>
      </c>
      <c r="F5799" t="s">
        <v>2311</v>
      </c>
      <c r="G5799" t="s">
        <v>1357</v>
      </c>
      <c r="H5799" t="s">
        <v>1521</v>
      </c>
      <c r="I5799" t="s">
        <v>1493</v>
      </c>
      <c r="J5799">
        <v>0.2787</v>
      </c>
    </row>
    <row r="5800" spans="1:10" hidden="1">
      <c r="A5800" t="s">
        <v>570</v>
      </c>
      <c r="B5800">
        <v>718</v>
      </c>
      <c r="C5800" t="s">
        <v>1010</v>
      </c>
      <c r="D5800">
        <v>720</v>
      </c>
      <c r="E5800" t="s">
        <v>319</v>
      </c>
      <c r="F5800" t="s">
        <v>2320</v>
      </c>
      <c r="G5800" t="s">
        <v>2321</v>
      </c>
      <c r="H5800" t="s">
        <v>1296</v>
      </c>
      <c r="I5800" t="s">
        <v>1493</v>
      </c>
      <c r="J5800">
        <v>0.48359999999999997</v>
      </c>
    </row>
    <row r="5801" spans="1:10" hidden="1">
      <c r="A5801" t="s">
        <v>570</v>
      </c>
      <c r="B5801">
        <v>718</v>
      </c>
      <c r="C5801" t="s">
        <v>1010</v>
      </c>
      <c r="D5801">
        <v>720</v>
      </c>
      <c r="E5801" t="s">
        <v>319</v>
      </c>
      <c r="F5801" t="s">
        <v>2320</v>
      </c>
      <c r="G5801" t="s">
        <v>2298</v>
      </c>
      <c r="H5801" t="s">
        <v>1410</v>
      </c>
      <c r="I5801" t="s">
        <v>1493</v>
      </c>
      <c r="J5801">
        <v>0.26229999999999998</v>
      </c>
    </row>
    <row r="5802" spans="1:10" hidden="1">
      <c r="A5802" t="s">
        <v>570</v>
      </c>
      <c r="B5802">
        <v>718</v>
      </c>
      <c r="C5802" t="s">
        <v>1010</v>
      </c>
      <c r="D5802">
        <v>720</v>
      </c>
      <c r="E5802" t="s">
        <v>319</v>
      </c>
      <c r="F5802" t="s">
        <v>2322</v>
      </c>
      <c r="G5802" t="s">
        <v>2323</v>
      </c>
      <c r="H5802" t="s">
        <v>2335</v>
      </c>
      <c r="I5802" t="s">
        <v>1493</v>
      </c>
      <c r="J5802">
        <v>3.2800000000000003E-2</v>
      </c>
    </row>
    <row r="5803" spans="1:10" hidden="1">
      <c r="A5803" t="s">
        <v>570</v>
      </c>
      <c r="B5803">
        <v>718</v>
      </c>
      <c r="C5803" t="s">
        <v>1010</v>
      </c>
      <c r="D5803">
        <v>720</v>
      </c>
      <c r="E5803" t="s">
        <v>319</v>
      </c>
      <c r="F5803" t="s">
        <v>2322</v>
      </c>
      <c r="G5803" t="s">
        <v>2325</v>
      </c>
      <c r="H5803" t="s">
        <v>2324</v>
      </c>
      <c r="I5803" t="s">
        <v>1493</v>
      </c>
      <c r="J5803">
        <v>8.2000000000000007E-3</v>
      </c>
    </row>
    <row r="5804" spans="1:10" hidden="1">
      <c r="A5804" t="s">
        <v>570</v>
      </c>
      <c r="B5804">
        <v>718</v>
      </c>
      <c r="C5804" t="s">
        <v>1010</v>
      </c>
      <c r="D5804">
        <v>720</v>
      </c>
      <c r="E5804" t="s">
        <v>319</v>
      </c>
      <c r="F5804" t="s">
        <v>2322</v>
      </c>
      <c r="G5804" t="s">
        <v>2327</v>
      </c>
      <c r="H5804" t="s">
        <v>2329</v>
      </c>
      <c r="I5804" t="s">
        <v>1493</v>
      </c>
      <c r="J5804">
        <v>2.46E-2</v>
      </c>
    </row>
    <row r="5805" spans="1:10" hidden="1">
      <c r="A5805" t="s">
        <v>570</v>
      </c>
      <c r="B5805">
        <v>718</v>
      </c>
      <c r="C5805" t="s">
        <v>1010</v>
      </c>
      <c r="D5805">
        <v>720</v>
      </c>
      <c r="E5805" t="s">
        <v>319</v>
      </c>
      <c r="F5805" t="s">
        <v>2322</v>
      </c>
      <c r="G5805" t="s">
        <v>2330</v>
      </c>
      <c r="H5805" t="s">
        <v>1358</v>
      </c>
      <c r="I5805" t="s">
        <v>1493</v>
      </c>
      <c r="J5805">
        <v>0.93440000000000001</v>
      </c>
    </row>
    <row r="5806" spans="1:10" hidden="1">
      <c r="A5806" t="s">
        <v>570</v>
      </c>
      <c r="B5806">
        <v>718</v>
      </c>
      <c r="C5806" t="s">
        <v>1010</v>
      </c>
      <c r="D5806">
        <v>720</v>
      </c>
      <c r="E5806" t="s">
        <v>319</v>
      </c>
      <c r="F5806" t="s">
        <v>2332</v>
      </c>
      <c r="G5806" t="s">
        <v>2333</v>
      </c>
      <c r="H5806" t="s">
        <v>1321</v>
      </c>
      <c r="I5806" t="s">
        <v>1493</v>
      </c>
      <c r="J5806">
        <v>0.4672</v>
      </c>
    </row>
    <row r="5807" spans="1:10" hidden="1">
      <c r="A5807" t="s">
        <v>570</v>
      </c>
      <c r="B5807">
        <v>718</v>
      </c>
      <c r="C5807" t="s">
        <v>1010</v>
      </c>
      <c r="D5807">
        <v>720</v>
      </c>
      <c r="E5807" t="s">
        <v>319</v>
      </c>
      <c r="F5807" t="s">
        <v>2332</v>
      </c>
      <c r="G5807" t="s">
        <v>2334</v>
      </c>
      <c r="H5807" t="s">
        <v>1288</v>
      </c>
      <c r="I5807" t="s">
        <v>1493</v>
      </c>
      <c r="J5807">
        <v>0.53280000000000005</v>
      </c>
    </row>
    <row r="5808" spans="1:10" hidden="1">
      <c r="A5808" t="s">
        <v>570</v>
      </c>
      <c r="B5808">
        <v>722</v>
      </c>
      <c r="C5808" t="s">
        <v>1013</v>
      </c>
      <c r="D5808">
        <v>725</v>
      </c>
      <c r="E5808" t="s">
        <v>59</v>
      </c>
      <c r="F5808" t="s">
        <v>1243</v>
      </c>
      <c r="G5808" t="s">
        <v>1243</v>
      </c>
      <c r="H5808" t="s">
        <v>1247</v>
      </c>
      <c r="I5808" t="s">
        <v>1247</v>
      </c>
      <c r="J5808">
        <v>1</v>
      </c>
    </row>
    <row r="5809" spans="1:10" hidden="1">
      <c r="A5809" t="s">
        <v>570</v>
      </c>
      <c r="B5809">
        <v>722</v>
      </c>
      <c r="C5809" t="s">
        <v>1013</v>
      </c>
      <c r="D5809">
        <v>725</v>
      </c>
      <c r="E5809" t="s">
        <v>59</v>
      </c>
      <c r="F5809" t="s">
        <v>2311</v>
      </c>
      <c r="G5809" t="s">
        <v>2312</v>
      </c>
      <c r="H5809" t="s">
        <v>1257</v>
      </c>
      <c r="I5809" t="s">
        <v>1247</v>
      </c>
      <c r="J5809">
        <v>5.6500000000000002E-2</v>
      </c>
    </row>
    <row r="5810" spans="1:10" hidden="1">
      <c r="A5810" t="s">
        <v>570</v>
      </c>
      <c r="B5810">
        <v>722</v>
      </c>
      <c r="C5810" t="s">
        <v>1013</v>
      </c>
      <c r="D5810">
        <v>725</v>
      </c>
      <c r="E5810" t="s">
        <v>59</v>
      </c>
      <c r="F5810" t="s">
        <v>2311</v>
      </c>
      <c r="G5810" t="s">
        <v>2313</v>
      </c>
      <c r="H5810" t="s">
        <v>1298</v>
      </c>
      <c r="I5810" t="s">
        <v>1247</v>
      </c>
      <c r="J5810">
        <v>6.5199999999999994E-2</v>
      </c>
    </row>
    <row r="5811" spans="1:10" hidden="1">
      <c r="A5811" t="s">
        <v>570</v>
      </c>
      <c r="B5811">
        <v>722</v>
      </c>
      <c r="C5811" t="s">
        <v>1013</v>
      </c>
      <c r="D5811">
        <v>725</v>
      </c>
      <c r="E5811" t="s">
        <v>59</v>
      </c>
      <c r="F5811" t="s">
        <v>2311</v>
      </c>
      <c r="G5811" t="s">
        <v>2314</v>
      </c>
      <c r="H5811" t="s">
        <v>1460</v>
      </c>
      <c r="I5811" t="s">
        <v>1247</v>
      </c>
      <c r="J5811">
        <v>8.6999999999999994E-2</v>
      </c>
    </row>
    <row r="5812" spans="1:10" hidden="1">
      <c r="A5812" t="s">
        <v>570</v>
      </c>
      <c r="B5812">
        <v>722</v>
      </c>
      <c r="C5812" t="s">
        <v>1013</v>
      </c>
      <c r="D5812">
        <v>725</v>
      </c>
      <c r="E5812" t="s">
        <v>59</v>
      </c>
      <c r="F5812" t="s">
        <v>2311</v>
      </c>
      <c r="G5812" t="s">
        <v>2315</v>
      </c>
      <c r="H5812" t="s">
        <v>1352</v>
      </c>
      <c r="I5812" t="s">
        <v>1247</v>
      </c>
      <c r="J5812">
        <v>3.04E-2</v>
      </c>
    </row>
    <row r="5813" spans="1:10" hidden="1">
      <c r="A5813" t="s">
        <v>570</v>
      </c>
      <c r="B5813">
        <v>722</v>
      </c>
      <c r="C5813" t="s">
        <v>1013</v>
      </c>
      <c r="D5813">
        <v>725</v>
      </c>
      <c r="E5813" t="s">
        <v>59</v>
      </c>
      <c r="F5813" t="s">
        <v>2311</v>
      </c>
      <c r="G5813" t="s">
        <v>2316</v>
      </c>
      <c r="H5813" t="s">
        <v>1323</v>
      </c>
      <c r="I5813" t="s">
        <v>1247</v>
      </c>
      <c r="J5813">
        <v>7.8299999999999995E-2</v>
      </c>
    </row>
    <row r="5814" spans="1:10" hidden="1">
      <c r="A5814" t="s">
        <v>570</v>
      </c>
      <c r="B5814">
        <v>722</v>
      </c>
      <c r="C5814" t="s">
        <v>1013</v>
      </c>
      <c r="D5814">
        <v>725</v>
      </c>
      <c r="E5814" t="s">
        <v>59</v>
      </c>
      <c r="F5814" t="s">
        <v>2311</v>
      </c>
      <c r="G5814" t="s">
        <v>2317</v>
      </c>
      <c r="H5814" t="s">
        <v>1591</v>
      </c>
      <c r="I5814" t="s">
        <v>1247</v>
      </c>
      <c r="J5814">
        <v>6.9599999999999995E-2</v>
      </c>
    </row>
    <row r="5815" spans="1:10" hidden="1">
      <c r="A5815" t="s">
        <v>570</v>
      </c>
      <c r="B5815">
        <v>722</v>
      </c>
      <c r="C5815" t="s">
        <v>1013</v>
      </c>
      <c r="D5815">
        <v>725</v>
      </c>
      <c r="E5815" t="s">
        <v>59</v>
      </c>
      <c r="F5815" t="s">
        <v>2311</v>
      </c>
      <c r="G5815" t="s">
        <v>2336</v>
      </c>
      <c r="H5815" t="s">
        <v>1249</v>
      </c>
      <c r="I5815" t="s">
        <v>1247</v>
      </c>
      <c r="J5815">
        <v>0.1087</v>
      </c>
    </row>
    <row r="5816" spans="1:10" hidden="1">
      <c r="A5816" t="s">
        <v>570</v>
      </c>
      <c r="B5816">
        <v>722</v>
      </c>
      <c r="C5816" t="s">
        <v>1013</v>
      </c>
      <c r="D5816">
        <v>725</v>
      </c>
      <c r="E5816" t="s">
        <v>59</v>
      </c>
      <c r="F5816" t="s">
        <v>2311</v>
      </c>
      <c r="G5816" t="s">
        <v>2337</v>
      </c>
      <c r="H5816" t="s">
        <v>1333</v>
      </c>
      <c r="I5816" t="s">
        <v>1247</v>
      </c>
      <c r="J5816">
        <v>7.3899999999999993E-2</v>
      </c>
    </row>
    <row r="5817" spans="1:10" hidden="1">
      <c r="A5817" t="s">
        <v>570</v>
      </c>
      <c r="B5817">
        <v>722</v>
      </c>
      <c r="C5817" t="s">
        <v>1013</v>
      </c>
      <c r="D5817">
        <v>725</v>
      </c>
      <c r="E5817" t="s">
        <v>59</v>
      </c>
      <c r="F5817" t="s">
        <v>2311</v>
      </c>
      <c r="G5817" t="s">
        <v>2343</v>
      </c>
      <c r="H5817" t="s">
        <v>1591</v>
      </c>
      <c r="I5817" t="s">
        <v>1247</v>
      </c>
      <c r="J5817">
        <v>6.9599999999999995E-2</v>
      </c>
    </row>
    <row r="5818" spans="1:10" hidden="1">
      <c r="A5818" t="s">
        <v>570</v>
      </c>
      <c r="B5818">
        <v>722</v>
      </c>
      <c r="C5818" t="s">
        <v>1013</v>
      </c>
      <c r="D5818">
        <v>725</v>
      </c>
      <c r="E5818" t="s">
        <v>59</v>
      </c>
      <c r="F5818" t="s">
        <v>2311</v>
      </c>
      <c r="G5818" t="s">
        <v>1250</v>
      </c>
      <c r="H5818" t="s">
        <v>1261</v>
      </c>
      <c r="I5818" t="s">
        <v>1247</v>
      </c>
      <c r="J5818">
        <v>9.5699999999999993E-2</v>
      </c>
    </row>
    <row r="5819" spans="1:10" hidden="1">
      <c r="A5819" t="s">
        <v>570</v>
      </c>
      <c r="B5819">
        <v>722</v>
      </c>
      <c r="C5819" t="s">
        <v>1013</v>
      </c>
      <c r="D5819">
        <v>725</v>
      </c>
      <c r="E5819" t="s">
        <v>59</v>
      </c>
      <c r="F5819" t="s">
        <v>2311</v>
      </c>
      <c r="G5819" t="s">
        <v>1401</v>
      </c>
      <c r="H5819" t="s">
        <v>1257</v>
      </c>
      <c r="I5819" t="s">
        <v>1247</v>
      </c>
      <c r="J5819">
        <v>5.6500000000000002E-2</v>
      </c>
    </row>
    <row r="5820" spans="1:10" hidden="1">
      <c r="A5820" t="s">
        <v>570</v>
      </c>
      <c r="B5820">
        <v>722</v>
      </c>
      <c r="C5820" t="s">
        <v>1013</v>
      </c>
      <c r="D5820">
        <v>725</v>
      </c>
      <c r="E5820" t="s">
        <v>59</v>
      </c>
      <c r="F5820" t="s">
        <v>2311</v>
      </c>
      <c r="G5820" t="s">
        <v>1357</v>
      </c>
      <c r="H5820" t="s">
        <v>1357</v>
      </c>
      <c r="I5820" t="s">
        <v>1247</v>
      </c>
      <c r="J5820">
        <v>5.2200000000000003E-2</v>
      </c>
    </row>
    <row r="5821" spans="1:10" hidden="1">
      <c r="A5821" t="s">
        <v>570</v>
      </c>
      <c r="B5821">
        <v>722</v>
      </c>
      <c r="C5821" t="s">
        <v>1013</v>
      </c>
      <c r="D5821">
        <v>725</v>
      </c>
      <c r="E5821" t="s">
        <v>59</v>
      </c>
      <c r="F5821" t="s">
        <v>2311</v>
      </c>
      <c r="G5821" t="s">
        <v>2318</v>
      </c>
      <c r="H5821" t="s">
        <v>1323</v>
      </c>
      <c r="I5821" t="s">
        <v>1247</v>
      </c>
      <c r="J5821">
        <v>7.8299999999999995E-2</v>
      </c>
    </row>
    <row r="5822" spans="1:10" hidden="1">
      <c r="A5822" t="s">
        <v>570</v>
      </c>
      <c r="B5822">
        <v>722</v>
      </c>
      <c r="C5822" t="s">
        <v>1013</v>
      </c>
      <c r="D5822">
        <v>725</v>
      </c>
      <c r="E5822" t="s">
        <v>59</v>
      </c>
      <c r="F5822" t="s">
        <v>2311</v>
      </c>
      <c r="G5822" t="s">
        <v>2319</v>
      </c>
      <c r="H5822" t="s">
        <v>1323</v>
      </c>
      <c r="I5822" t="s">
        <v>1247</v>
      </c>
      <c r="J5822">
        <v>7.8299999999999995E-2</v>
      </c>
    </row>
    <row r="5823" spans="1:10" hidden="1">
      <c r="A5823" t="s">
        <v>570</v>
      </c>
      <c r="B5823">
        <v>722</v>
      </c>
      <c r="C5823" t="s">
        <v>1013</v>
      </c>
      <c r="D5823">
        <v>725</v>
      </c>
      <c r="E5823" t="s">
        <v>59</v>
      </c>
      <c r="F5823" t="s">
        <v>2320</v>
      </c>
      <c r="G5823" t="s">
        <v>2321</v>
      </c>
      <c r="H5823" t="s">
        <v>1429</v>
      </c>
      <c r="I5823" t="s">
        <v>1247</v>
      </c>
      <c r="J5823">
        <v>0.4783</v>
      </c>
    </row>
    <row r="5824" spans="1:10" hidden="1">
      <c r="A5824" t="s">
        <v>570</v>
      </c>
      <c r="B5824">
        <v>722</v>
      </c>
      <c r="C5824" t="s">
        <v>1013</v>
      </c>
      <c r="D5824">
        <v>725</v>
      </c>
      <c r="E5824" t="s">
        <v>59</v>
      </c>
      <c r="F5824" t="s">
        <v>2320</v>
      </c>
      <c r="G5824" t="s">
        <v>2338</v>
      </c>
      <c r="H5824" t="s">
        <v>1357</v>
      </c>
      <c r="I5824" t="s">
        <v>1247</v>
      </c>
      <c r="J5824">
        <v>5.2200000000000003E-2</v>
      </c>
    </row>
    <row r="5825" spans="1:10" hidden="1">
      <c r="A5825" t="s">
        <v>570</v>
      </c>
      <c r="B5825">
        <v>722</v>
      </c>
      <c r="C5825" t="s">
        <v>1013</v>
      </c>
      <c r="D5825">
        <v>725</v>
      </c>
      <c r="E5825" t="s">
        <v>59</v>
      </c>
      <c r="F5825" t="s">
        <v>2320</v>
      </c>
      <c r="G5825" t="s">
        <v>2298</v>
      </c>
      <c r="H5825" t="s">
        <v>1439</v>
      </c>
      <c r="I5825" t="s">
        <v>1247</v>
      </c>
      <c r="J5825">
        <v>0.26960000000000001</v>
      </c>
    </row>
    <row r="5826" spans="1:10" hidden="1">
      <c r="A5826" t="s">
        <v>570</v>
      </c>
      <c r="B5826">
        <v>722</v>
      </c>
      <c r="C5826" t="s">
        <v>1013</v>
      </c>
      <c r="D5826">
        <v>725</v>
      </c>
      <c r="E5826" t="s">
        <v>59</v>
      </c>
      <c r="F5826" t="s">
        <v>2322</v>
      </c>
      <c r="G5826" t="s">
        <v>2323</v>
      </c>
      <c r="H5826" t="s">
        <v>1252</v>
      </c>
      <c r="I5826" t="s">
        <v>1247</v>
      </c>
      <c r="J5826">
        <v>3.9100000000000003E-2</v>
      </c>
    </row>
    <row r="5827" spans="1:10" hidden="1">
      <c r="A5827" t="s">
        <v>570</v>
      </c>
      <c r="B5827">
        <v>722</v>
      </c>
      <c r="C5827" t="s">
        <v>1013</v>
      </c>
      <c r="D5827">
        <v>725</v>
      </c>
      <c r="E5827" t="s">
        <v>59</v>
      </c>
      <c r="F5827" t="s">
        <v>2322</v>
      </c>
      <c r="G5827" t="s">
        <v>2326</v>
      </c>
      <c r="H5827" t="s">
        <v>2344</v>
      </c>
      <c r="I5827" t="s">
        <v>1247</v>
      </c>
      <c r="J5827">
        <v>8.6999999999999994E-3</v>
      </c>
    </row>
    <row r="5828" spans="1:10" hidden="1">
      <c r="A5828" t="s">
        <v>570</v>
      </c>
      <c r="B5828">
        <v>722</v>
      </c>
      <c r="C5828" t="s">
        <v>1013</v>
      </c>
      <c r="D5828">
        <v>725</v>
      </c>
      <c r="E5828" t="s">
        <v>59</v>
      </c>
      <c r="F5828" t="s">
        <v>2322</v>
      </c>
      <c r="G5828" t="s">
        <v>2330</v>
      </c>
      <c r="H5828" t="s">
        <v>1550</v>
      </c>
      <c r="I5828" t="s">
        <v>1247</v>
      </c>
      <c r="J5828">
        <v>0.95220000000000005</v>
      </c>
    </row>
    <row r="5829" spans="1:10" hidden="1">
      <c r="A5829" t="s">
        <v>570</v>
      </c>
      <c r="B5829">
        <v>722</v>
      </c>
      <c r="C5829" t="s">
        <v>1013</v>
      </c>
      <c r="D5829">
        <v>725</v>
      </c>
      <c r="E5829" t="s">
        <v>59</v>
      </c>
      <c r="F5829" t="s">
        <v>2332</v>
      </c>
      <c r="G5829" t="s">
        <v>2333</v>
      </c>
      <c r="H5829" t="s">
        <v>1317</v>
      </c>
      <c r="I5829" t="s">
        <v>1247</v>
      </c>
      <c r="J5829">
        <v>0.53910000000000002</v>
      </c>
    </row>
    <row r="5830" spans="1:10" hidden="1">
      <c r="A5830" t="s">
        <v>570</v>
      </c>
      <c r="B5830">
        <v>722</v>
      </c>
      <c r="C5830" t="s">
        <v>1013</v>
      </c>
      <c r="D5830">
        <v>725</v>
      </c>
      <c r="E5830" t="s">
        <v>59</v>
      </c>
      <c r="F5830" t="s">
        <v>2332</v>
      </c>
      <c r="G5830" t="s">
        <v>2334</v>
      </c>
      <c r="H5830" t="s">
        <v>1562</v>
      </c>
      <c r="I5830" t="s">
        <v>1247</v>
      </c>
      <c r="J5830">
        <v>0.46089999999999998</v>
      </c>
    </row>
    <row r="5831" spans="1:10" hidden="1">
      <c r="A5831" t="s">
        <v>570</v>
      </c>
      <c r="B5831">
        <v>726</v>
      </c>
      <c r="C5831" t="s">
        <v>1015</v>
      </c>
      <c r="D5831">
        <v>727</v>
      </c>
      <c r="E5831" t="s">
        <v>321</v>
      </c>
      <c r="F5831" t="s">
        <v>1243</v>
      </c>
      <c r="G5831" t="s">
        <v>1243</v>
      </c>
      <c r="H5831" t="s">
        <v>1407</v>
      </c>
      <c r="I5831" t="s">
        <v>1407</v>
      </c>
      <c r="J5831">
        <v>1</v>
      </c>
    </row>
    <row r="5832" spans="1:10" hidden="1">
      <c r="A5832" t="s">
        <v>570</v>
      </c>
      <c r="B5832">
        <v>726</v>
      </c>
      <c r="C5832" t="s">
        <v>1015</v>
      </c>
      <c r="D5832">
        <v>727</v>
      </c>
      <c r="E5832" t="s">
        <v>321</v>
      </c>
      <c r="F5832" t="s">
        <v>2311</v>
      </c>
      <c r="G5832" t="s">
        <v>2312</v>
      </c>
      <c r="H5832" t="s">
        <v>1520</v>
      </c>
      <c r="I5832" t="s">
        <v>1407</v>
      </c>
      <c r="J5832">
        <v>0.1462</v>
      </c>
    </row>
    <row r="5833" spans="1:10" hidden="1">
      <c r="A5833" t="s">
        <v>570</v>
      </c>
      <c r="B5833">
        <v>726</v>
      </c>
      <c r="C5833" t="s">
        <v>1015</v>
      </c>
      <c r="D5833">
        <v>727</v>
      </c>
      <c r="E5833" t="s">
        <v>321</v>
      </c>
      <c r="F5833" t="s">
        <v>2311</v>
      </c>
      <c r="G5833" t="s">
        <v>2313</v>
      </c>
      <c r="H5833" t="s">
        <v>1323</v>
      </c>
      <c r="I5833" t="s">
        <v>1407</v>
      </c>
      <c r="J5833">
        <v>0.13850000000000001</v>
      </c>
    </row>
    <row r="5834" spans="1:10" hidden="1">
      <c r="A5834" t="s">
        <v>570</v>
      </c>
      <c r="B5834">
        <v>726</v>
      </c>
      <c r="C5834" t="s">
        <v>1015</v>
      </c>
      <c r="D5834">
        <v>727</v>
      </c>
      <c r="E5834" t="s">
        <v>321</v>
      </c>
      <c r="F5834" t="s">
        <v>2311</v>
      </c>
      <c r="G5834" t="s">
        <v>2314</v>
      </c>
      <c r="H5834" t="s">
        <v>1549</v>
      </c>
      <c r="I5834" t="s">
        <v>1407</v>
      </c>
      <c r="J5834">
        <v>0.1769</v>
      </c>
    </row>
    <row r="5835" spans="1:10" hidden="1">
      <c r="A5835" t="s">
        <v>570</v>
      </c>
      <c r="B5835">
        <v>726</v>
      </c>
      <c r="C5835" t="s">
        <v>1015</v>
      </c>
      <c r="D5835">
        <v>727</v>
      </c>
      <c r="E5835" t="s">
        <v>321</v>
      </c>
      <c r="F5835" t="s">
        <v>2311</v>
      </c>
      <c r="G5835" t="s">
        <v>2315</v>
      </c>
      <c r="H5835" t="s">
        <v>1520</v>
      </c>
      <c r="I5835" t="s">
        <v>1407</v>
      </c>
      <c r="J5835">
        <v>0.1462</v>
      </c>
    </row>
    <row r="5836" spans="1:10" hidden="1">
      <c r="A5836" t="s">
        <v>570</v>
      </c>
      <c r="B5836">
        <v>726</v>
      </c>
      <c r="C5836" t="s">
        <v>1015</v>
      </c>
      <c r="D5836">
        <v>727</v>
      </c>
      <c r="E5836" t="s">
        <v>321</v>
      </c>
      <c r="F5836" t="s">
        <v>2311</v>
      </c>
      <c r="G5836" t="s">
        <v>2316</v>
      </c>
      <c r="H5836" t="s">
        <v>1256</v>
      </c>
      <c r="I5836" t="s">
        <v>1407</v>
      </c>
      <c r="J5836">
        <v>0.1077</v>
      </c>
    </row>
    <row r="5837" spans="1:10" hidden="1">
      <c r="A5837" t="s">
        <v>570</v>
      </c>
      <c r="B5837">
        <v>726</v>
      </c>
      <c r="C5837" t="s">
        <v>1015</v>
      </c>
      <c r="D5837">
        <v>727</v>
      </c>
      <c r="E5837" t="s">
        <v>321</v>
      </c>
      <c r="F5837" t="s">
        <v>2311</v>
      </c>
      <c r="G5837" t="s">
        <v>2318</v>
      </c>
      <c r="H5837" t="s">
        <v>1298</v>
      </c>
      <c r="I5837" t="s">
        <v>1407</v>
      </c>
      <c r="J5837">
        <v>0.1154</v>
      </c>
    </row>
    <row r="5838" spans="1:10" hidden="1">
      <c r="A5838" t="s">
        <v>570</v>
      </c>
      <c r="B5838">
        <v>726</v>
      </c>
      <c r="C5838" t="s">
        <v>1015</v>
      </c>
      <c r="D5838">
        <v>727</v>
      </c>
      <c r="E5838" t="s">
        <v>321</v>
      </c>
      <c r="F5838" t="s">
        <v>2311</v>
      </c>
      <c r="G5838" t="s">
        <v>2319</v>
      </c>
      <c r="H5838" t="s">
        <v>1261</v>
      </c>
      <c r="I5838" t="s">
        <v>1407</v>
      </c>
      <c r="J5838">
        <v>0.16919999999999999</v>
      </c>
    </row>
    <row r="5839" spans="1:10" hidden="1">
      <c r="A5839" t="s">
        <v>570</v>
      </c>
      <c r="B5839">
        <v>726</v>
      </c>
      <c r="C5839" t="s">
        <v>1015</v>
      </c>
      <c r="D5839">
        <v>727</v>
      </c>
      <c r="E5839" t="s">
        <v>321</v>
      </c>
      <c r="F5839" t="s">
        <v>2320</v>
      </c>
      <c r="G5839" t="s">
        <v>2321</v>
      </c>
      <c r="H5839" t="s">
        <v>1321</v>
      </c>
      <c r="I5839" t="s">
        <v>1407</v>
      </c>
      <c r="J5839">
        <v>0.4385</v>
      </c>
    </row>
    <row r="5840" spans="1:10" hidden="1">
      <c r="A5840" t="s">
        <v>570</v>
      </c>
      <c r="B5840">
        <v>726</v>
      </c>
      <c r="C5840" t="s">
        <v>1015</v>
      </c>
      <c r="D5840">
        <v>727</v>
      </c>
      <c r="E5840" t="s">
        <v>321</v>
      </c>
      <c r="F5840" t="s">
        <v>2320</v>
      </c>
      <c r="G5840" t="s">
        <v>2298</v>
      </c>
      <c r="H5840" t="s">
        <v>1249</v>
      </c>
      <c r="I5840" t="s">
        <v>1407</v>
      </c>
      <c r="J5840">
        <v>0.1923</v>
      </c>
    </row>
    <row r="5841" spans="1:10" hidden="1">
      <c r="A5841" t="s">
        <v>570</v>
      </c>
      <c r="B5841">
        <v>726</v>
      </c>
      <c r="C5841" t="s">
        <v>1015</v>
      </c>
      <c r="D5841">
        <v>727</v>
      </c>
      <c r="E5841" t="s">
        <v>321</v>
      </c>
      <c r="F5841" t="s">
        <v>2322</v>
      </c>
      <c r="G5841" t="s">
        <v>2325</v>
      </c>
      <c r="H5841" t="s">
        <v>2344</v>
      </c>
      <c r="I5841" t="s">
        <v>1407</v>
      </c>
      <c r="J5841">
        <v>1.54E-2</v>
      </c>
    </row>
    <row r="5842" spans="1:10" hidden="1">
      <c r="A5842" t="s">
        <v>570</v>
      </c>
      <c r="B5842">
        <v>726</v>
      </c>
      <c r="C5842" t="s">
        <v>1015</v>
      </c>
      <c r="D5842">
        <v>727</v>
      </c>
      <c r="E5842" t="s">
        <v>321</v>
      </c>
      <c r="F5842" t="s">
        <v>2322</v>
      </c>
      <c r="G5842" t="s">
        <v>2328</v>
      </c>
      <c r="H5842" t="s">
        <v>2324</v>
      </c>
      <c r="I5842" t="s">
        <v>1407</v>
      </c>
      <c r="J5842">
        <v>7.7000000000000002E-3</v>
      </c>
    </row>
    <row r="5843" spans="1:10" hidden="1">
      <c r="A5843" t="s">
        <v>570</v>
      </c>
      <c r="B5843">
        <v>726</v>
      </c>
      <c r="C5843" t="s">
        <v>1015</v>
      </c>
      <c r="D5843">
        <v>727</v>
      </c>
      <c r="E5843" t="s">
        <v>321</v>
      </c>
      <c r="F5843" t="s">
        <v>2322</v>
      </c>
      <c r="G5843" t="s">
        <v>2330</v>
      </c>
      <c r="H5843" t="s">
        <v>1398</v>
      </c>
      <c r="I5843" t="s">
        <v>1407</v>
      </c>
      <c r="J5843">
        <v>0.97689999999999999</v>
      </c>
    </row>
    <row r="5844" spans="1:10" hidden="1">
      <c r="A5844" t="s">
        <v>570</v>
      </c>
      <c r="B5844">
        <v>726</v>
      </c>
      <c r="C5844" t="s">
        <v>1015</v>
      </c>
      <c r="D5844">
        <v>727</v>
      </c>
      <c r="E5844" t="s">
        <v>321</v>
      </c>
      <c r="F5844" t="s">
        <v>2332</v>
      </c>
      <c r="G5844" t="s">
        <v>2333</v>
      </c>
      <c r="H5844" t="s">
        <v>1283</v>
      </c>
      <c r="I5844" t="s">
        <v>1407</v>
      </c>
      <c r="J5844">
        <v>0.49230000000000002</v>
      </c>
    </row>
    <row r="5845" spans="1:10" hidden="1">
      <c r="A5845" t="s">
        <v>570</v>
      </c>
      <c r="B5845">
        <v>726</v>
      </c>
      <c r="C5845" t="s">
        <v>1015</v>
      </c>
      <c r="D5845">
        <v>727</v>
      </c>
      <c r="E5845" t="s">
        <v>321</v>
      </c>
      <c r="F5845" t="s">
        <v>2332</v>
      </c>
      <c r="G5845" t="s">
        <v>2334</v>
      </c>
      <c r="H5845" t="s">
        <v>1279</v>
      </c>
      <c r="I5845" t="s">
        <v>1407</v>
      </c>
      <c r="J5845">
        <v>0.50770000000000004</v>
      </c>
    </row>
    <row r="5846" spans="1:10" hidden="1">
      <c r="A5846" t="s">
        <v>570</v>
      </c>
      <c r="B5846">
        <v>726</v>
      </c>
      <c r="C5846" t="s">
        <v>1015</v>
      </c>
      <c r="D5846">
        <v>729</v>
      </c>
      <c r="E5846" t="s">
        <v>320</v>
      </c>
      <c r="F5846" t="s">
        <v>1243</v>
      </c>
      <c r="G5846" t="s">
        <v>1243</v>
      </c>
      <c r="H5846" t="s">
        <v>1583</v>
      </c>
      <c r="I5846" t="s">
        <v>1583</v>
      </c>
      <c r="J5846">
        <v>1</v>
      </c>
    </row>
    <row r="5847" spans="1:10" hidden="1">
      <c r="A5847" t="s">
        <v>570</v>
      </c>
      <c r="B5847">
        <v>726</v>
      </c>
      <c r="C5847" t="s">
        <v>1015</v>
      </c>
      <c r="D5847">
        <v>729</v>
      </c>
      <c r="E5847" t="s">
        <v>320</v>
      </c>
      <c r="F5847" t="s">
        <v>2311</v>
      </c>
      <c r="G5847" t="s">
        <v>2317</v>
      </c>
      <c r="H5847" t="s">
        <v>1401</v>
      </c>
      <c r="I5847" t="s">
        <v>1583</v>
      </c>
      <c r="J5847">
        <v>9.4799999999999995E-2</v>
      </c>
    </row>
    <row r="5848" spans="1:10" hidden="1">
      <c r="A5848" t="s">
        <v>570</v>
      </c>
      <c r="B5848">
        <v>726</v>
      </c>
      <c r="C5848" t="s">
        <v>1015</v>
      </c>
      <c r="D5848">
        <v>729</v>
      </c>
      <c r="E5848" t="s">
        <v>320</v>
      </c>
      <c r="F5848" t="s">
        <v>2311</v>
      </c>
      <c r="G5848" t="s">
        <v>2336</v>
      </c>
      <c r="H5848" t="s">
        <v>1549</v>
      </c>
      <c r="I5848" t="s">
        <v>1583</v>
      </c>
      <c r="J5848">
        <v>0.1983</v>
      </c>
    </row>
    <row r="5849" spans="1:10" hidden="1">
      <c r="A5849" t="s">
        <v>570</v>
      </c>
      <c r="B5849">
        <v>726</v>
      </c>
      <c r="C5849" t="s">
        <v>1015</v>
      </c>
      <c r="D5849">
        <v>729</v>
      </c>
      <c r="E5849" t="s">
        <v>320</v>
      </c>
      <c r="F5849" t="s">
        <v>2311</v>
      </c>
      <c r="G5849" t="s">
        <v>2337</v>
      </c>
      <c r="H5849" t="s">
        <v>1401</v>
      </c>
      <c r="I5849" t="s">
        <v>1583</v>
      </c>
      <c r="J5849">
        <v>9.4799999999999995E-2</v>
      </c>
    </row>
    <row r="5850" spans="1:10" hidden="1">
      <c r="A5850" t="s">
        <v>570</v>
      </c>
      <c r="B5850">
        <v>726</v>
      </c>
      <c r="C5850" t="s">
        <v>1015</v>
      </c>
      <c r="D5850">
        <v>729</v>
      </c>
      <c r="E5850" t="s">
        <v>320</v>
      </c>
      <c r="F5850" t="s">
        <v>2311</v>
      </c>
      <c r="G5850" t="s">
        <v>2343</v>
      </c>
      <c r="H5850" t="s">
        <v>1298</v>
      </c>
      <c r="I5850" t="s">
        <v>1583</v>
      </c>
      <c r="J5850">
        <v>0.1293</v>
      </c>
    </row>
    <row r="5851" spans="1:10" hidden="1">
      <c r="A5851" t="s">
        <v>570</v>
      </c>
      <c r="B5851">
        <v>726</v>
      </c>
      <c r="C5851" t="s">
        <v>1015</v>
      </c>
      <c r="D5851">
        <v>729</v>
      </c>
      <c r="E5851" t="s">
        <v>320</v>
      </c>
      <c r="F5851" t="s">
        <v>2311</v>
      </c>
      <c r="G5851" t="s">
        <v>1250</v>
      </c>
      <c r="H5851" t="s">
        <v>1460</v>
      </c>
      <c r="I5851" t="s">
        <v>1583</v>
      </c>
      <c r="J5851">
        <v>0.1724</v>
      </c>
    </row>
    <row r="5852" spans="1:10" hidden="1">
      <c r="A5852" t="s">
        <v>570</v>
      </c>
      <c r="B5852">
        <v>726</v>
      </c>
      <c r="C5852" t="s">
        <v>1015</v>
      </c>
      <c r="D5852">
        <v>729</v>
      </c>
      <c r="E5852" t="s">
        <v>320</v>
      </c>
      <c r="F5852" t="s">
        <v>2311</v>
      </c>
      <c r="G5852" t="s">
        <v>1401</v>
      </c>
      <c r="H5852" t="s">
        <v>1333</v>
      </c>
      <c r="I5852" t="s">
        <v>1583</v>
      </c>
      <c r="J5852">
        <v>0.14660000000000001</v>
      </c>
    </row>
    <row r="5853" spans="1:10" hidden="1">
      <c r="A5853" t="s">
        <v>570</v>
      </c>
      <c r="B5853">
        <v>726</v>
      </c>
      <c r="C5853" t="s">
        <v>1015</v>
      </c>
      <c r="D5853">
        <v>729</v>
      </c>
      <c r="E5853" t="s">
        <v>320</v>
      </c>
      <c r="F5853" t="s">
        <v>2311</v>
      </c>
      <c r="G5853" t="s">
        <v>1357</v>
      </c>
      <c r="H5853" t="s">
        <v>1520</v>
      </c>
      <c r="I5853" t="s">
        <v>1583</v>
      </c>
      <c r="J5853">
        <v>0.1638</v>
      </c>
    </row>
    <row r="5854" spans="1:10" hidden="1">
      <c r="A5854" t="s">
        <v>570</v>
      </c>
      <c r="B5854">
        <v>726</v>
      </c>
      <c r="C5854" t="s">
        <v>1015</v>
      </c>
      <c r="D5854">
        <v>729</v>
      </c>
      <c r="E5854" t="s">
        <v>320</v>
      </c>
      <c r="F5854" t="s">
        <v>2320</v>
      </c>
      <c r="G5854" t="s">
        <v>2321</v>
      </c>
      <c r="H5854" t="s">
        <v>1360</v>
      </c>
      <c r="I5854" t="s">
        <v>1583</v>
      </c>
      <c r="J5854">
        <v>0.36209999999999998</v>
      </c>
    </row>
    <row r="5855" spans="1:10" hidden="1">
      <c r="A5855" t="s">
        <v>570</v>
      </c>
      <c r="B5855">
        <v>726</v>
      </c>
      <c r="C5855" t="s">
        <v>1015</v>
      </c>
      <c r="D5855">
        <v>729</v>
      </c>
      <c r="E5855" t="s">
        <v>320</v>
      </c>
      <c r="F5855" t="s">
        <v>2320</v>
      </c>
      <c r="G5855" t="s">
        <v>2298</v>
      </c>
      <c r="H5855" t="s">
        <v>1250</v>
      </c>
      <c r="I5855" t="s">
        <v>1583</v>
      </c>
      <c r="J5855">
        <v>8.6199999999999999E-2</v>
      </c>
    </row>
    <row r="5856" spans="1:10" hidden="1">
      <c r="A5856" t="s">
        <v>570</v>
      </c>
      <c r="B5856">
        <v>726</v>
      </c>
      <c r="C5856" t="s">
        <v>1015</v>
      </c>
      <c r="D5856">
        <v>729</v>
      </c>
      <c r="E5856" t="s">
        <v>320</v>
      </c>
      <c r="F5856" t="s">
        <v>2322</v>
      </c>
      <c r="G5856" t="s">
        <v>2326</v>
      </c>
      <c r="H5856" t="s">
        <v>2344</v>
      </c>
      <c r="I5856" t="s">
        <v>1583</v>
      </c>
      <c r="J5856">
        <v>1.72E-2</v>
      </c>
    </row>
    <row r="5857" spans="1:10" hidden="1">
      <c r="A5857" t="s">
        <v>570</v>
      </c>
      <c r="B5857">
        <v>726</v>
      </c>
      <c r="C5857" t="s">
        <v>1015</v>
      </c>
      <c r="D5857">
        <v>729</v>
      </c>
      <c r="E5857" t="s">
        <v>320</v>
      </c>
      <c r="F5857" t="s">
        <v>2322</v>
      </c>
      <c r="G5857" t="s">
        <v>2327</v>
      </c>
      <c r="H5857" t="s">
        <v>2335</v>
      </c>
      <c r="I5857" t="s">
        <v>1583</v>
      </c>
      <c r="J5857">
        <v>3.4500000000000003E-2</v>
      </c>
    </row>
    <row r="5858" spans="1:10" hidden="1">
      <c r="A5858" t="s">
        <v>570</v>
      </c>
      <c r="B5858">
        <v>726</v>
      </c>
      <c r="C5858" t="s">
        <v>1015</v>
      </c>
      <c r="D5858">
        <v>729</v>
      </c>
      <c r="E5858" t="s">
        <v>320</v>
      </c>
      <c r="F5858" t="s">
        <v>2322</v>
      </c>
      <c r="G5858" t="s">
        <v>2330</v>
      </c>
      <c r="H5858" t="s">
        <v>1429</v>
      </c>
      <c r="I5858" t="s">
        <v>1583</v>
      </c>
      <c r="J5858">
        <v>0.94830000000000003</v>
      </c>
    </row>
    <row r="5859" spans="1:10" hidden="1">
      <c r="A5859" t="s">
        <v>570</v>
      </c>
      <c r="B5859">
        <v>726</v>
      </c>
      <c r="C5859" t="s">
        <v>1015</v>
      </c>
      <c r="D5859">
        <v>729</v>
      </c>
      <c r="E5859" t="s">
        <v>320</v>
      </c>
      <c r="F5859" t="s">
        <v>2332</v>
      </c>
      <c r="G5859" t="s">
        <v>2333</v>
      </c>
      <c r="H5859" t="s">
        <v>1269</v>
      </c>
      <c r="I5859" t="s">
        <v>1583</v>
      </c>
      <c r="J5859">
        <v>0.45689999999999997</v>
      </c>
    </row>
    <row r="5860" spans="1:10" hidden="1">
      <c r="A5860" t="s">
        <v>570</v>
      </c>
      <c r="B5860">
        <v>726</v>
      </c>
      <c r="C5860" t="s">
        <v>1015</v>
      </c>
      <c r="D5860">
        <v>729</v>
      </c>
      <c r="E5860" t="s">
        <v>320</v>
      </c>
      <c r="F5860" t="s">
        <v>2332</v>
      </c>
      <c r="G5860" t="s">
        <v>2334</v>
      </c>
      <c r="H5860" t="s">
        <v>1306</v>
      </c>
      <c r="I5860" t="s">
        <v>1583</v>
      </c>
      <c r="J5860">
        <v>0.54310000000000003</v>
      </c>
    </row>
    <row r="5861" spans="1:10" hidden="1">
      <c r="A5861" t="s">
        <v>570</v>
      </c>
      <c r="B5861">
        <v>1466</v>
      </c>
      <c r="C5861" t="s">
        <v>1017</v>
      </c>
      <c r="D5861">
        <v>8</v>
      </c>
      <c r="E5861" t="s">
        <v>69</v>
      </c>
      <c r="F5861" t="s">
        <v>1243</v>
      </c>
      <c r="G5861" t="s">
        <v>1243</v>
      </c>
      <c r="H5861" t="s">
        <v>1321</v>
      </c>
      <c r="I5861" t="s">
        <v>1321</v>
      </c>
      <c r="J5861">
        <v>1</v>
      </c>
    </row>
    <row r="5862" spans="1:10" hidden="1">
      <c r="A5862" t="s">
        <v>570</v>
      </c>
      <c r="B5862">
        <v>1466</v>
      </c>
      <c r="C5862" t="s">
        <v>1017</v>
      </c>
      <c r="D5862">
        <v>8</v>
      </c>
      <c r="E5862" t="s">
        <v>69</v>
      </c>
      <c r="F5862" t="s">
        <v>2311</v>
      </c>
      <c r="G5862" t="s">
        <v>2312</v>
      </c>
      <c r="H5862" t="s">
        <v>1250</v>
      </c>
      <c r="I5862" t="s">
        <v>1321</v>
      </c>
      <c r="J5862">
        <v>0.1754</v>
      </c>
    </row>
    <row r="5863" spans="1:10" hidden="1">
      <c r="A5863" t="s">
        <v>570</v>
      </c>
      <c r="B5863">
        <v>1466</v>
      </c>
      <c r="C5863" t="s">
        <v>1017</v>
      </c>
      <c r="D5863">
        <v>8</v>
      </c>
      <c r="E5863" t="s">
        <v>69</v>
      </c>
      <c r="F5863" t="s">
        <v>2311</v>
      </c>
      <c r="G5863" t="s">
        <v>2313</v>
      </c>
      <c r="H5863" t="s">
        <v>1256</v>
      </c>
      <c r="I5863" t="s">
        <v>1321</v>
      </c>
      <c r="J5863">
        <v>0.24560000000000001</v>
      </c>
    </row>
    <row r="5864" spans="1:10" hidden="1">
      <c r="A5864" t="s">
        <v>570</v>
      </c>
      <c r="B5864">
        <v>1466</v>
      </c>
      <c r="C5864" t="s">
        <v>1017</v>
      </c>
      <c r="D5864">
        <v>8</v>
      </c>
      <c r="E5864" t="s">
        <v>69</v>
      </c>
      <c r="F5864" t="s">
        <v>2311</v>
      </c>
      <c r="G5864" t="s">
        <v>2314</v>
      </c>
      <c r="H5864" t="s">
        <v>1250</v>
      </c>
      <c r="I5864" t="s">
        <v>1321</v>
      </c>
      <c r="J5864">
        <v>0.1754</v>
      </c>
    </row>
    <row r="5865" spans="1:10" hidden="1">
      <c r="A5865" t="s">
        <v>570</v>
      </c>
      <c r="B5865">
        <v>1466</v>
      </c>
      <c r="C5865" t="s">
        <v>1017</v>
      </c>
      <c r="D5865">
        <v>8</v>
      </c>
      <c r="E5865" t="s">
        <v>69</v>
      </c>
      <c r="F5865" t="s">
        <v>2311</v>
      </c>
      <c r="G5865" t="s">
        <v>2318</v>
      </c>
      <c r="H5865" t="s">
        <v>1250</v>
      </c>
      <c r="I5865" t="s">
        <v>1321</v>
      </c>
      <c r="J5865">
        <v>0.1754</v>
      </c>
    </row>
    <row r="5866" spans="1:10" hidden="1">
      <c r="A5866" t="s">
        <v>570</v>
      </c>
      <c r="B5866">
        <v>1466</v>
      </c>
      <c r="C5866" t="s">
        <v>1017</v>
      </c>
      <c r="D5866">
        <v>8</v>
      </c>
      <c r="E5866" t="s">
        <v>69</v>
      </c>
      <c r="F5866" t="s">
        <v>2311</v>
      </c>
      <c r="G5866" t="s">
        <v>2319</v>
      </c>
      <c r="H5866" t="s">
        <v>1257</v>
      </c>
      <c r="I5866" t="s">
        <v>1321</v>
      </c>
      <c r="J5866">
        <v>0.2281</v>
      </c>
    </row>
    <row r="5867" spans="1:10" hidden="1">
      <c r="A5867" t="s">
        <v>570</v>
      </c>
      <c r="B5867">
        <v>1466</v>
      </c>
      <c r="C5867" t="s">
        <v>1017</v>
      </c>
      <c r="D5867">
        <v>8</v>
      </c>
      <c r="E5867" t="s">
        <v>69</v>
      </c>
      <c r="F5867" t="s">
        <v>2320</v>
      </c>
      <c r="G5867" t="s">
        <v>2321</v>
      </c>
      <c r="H5867" t="s">
        <v>1244</v>
      </c>
      <c r="I5867" t="s">
        <v>1321</v>
      </c>
      <c r="J5867">
        <v>0.61399999999999999</v>
      </c>
    </row>
    <row r="5868" spans="1:10" hidden="1">
      <c r="A5868" t="s">
        <v>570</v>
      </c>
      <c r="B5868">
        <v>1466</v>
      </c>
      <c r="C5868" t="s">
        <v>1017</v>
      </c>
      <c r="D5868">
        <v>8</v>
      </c>
      <c r="E5868" t="s">
        <v>69</v>
      </c>
      <c r="F5868" t="s">
        <v>2320</v>
      </c>
      <c r="G5868" t="s">
        <v>2298</v>
      </c>
      <c r="H5868" t="s">
        <v>1333</v>
      </c>
      <c r="I5868" t="s">
        <v>1321</v>
      </c>
      <c r="J5868">
        <v>0.29820000000000002</v>
      </c>
    </row>
    <row r="5869" spans="1:10" hidden="1">
      <c r="A5869" t="s">
        <v>570</v>
      </c>
      <c r="B5869">
        <v>1466</v>
      </c>
      <c r="C5869" t="s">
        <v>1017</v>
      </c>
      <c r="D5869">
        <v>8</v>
      </c>
      <c r="E5869" t="s">
        <v>69</v>
      </c>
      <c r="F5869" t="s">
        <v>2322</v>
      </c>
      <c r="G5869" t="s">
        <v>2328</v>
      </c>
      <c r="H5869" t="s">
        <v>2335</v>
      </c>
      <c r="I5869" t="s">
        <v>1321</v>
      </c>
      <c r="J5869">
        <v>7.0199999999999999E-2</v>
      </c>
    </row>
    <row r="5870" spans="1:10" hidden="1">
      <c r="A5870" t="s">
        <v>570</v>
      </c>
      <c r="B5870">
        <v>1466</v>
      </c>
      <c r="C5870" t="s">
        <v>1017</v>
      </c>
      <c r="D5870">
        <v>8</v>
      </c>
      <c r="E5870" t="s">
        <v>69</v>
      </c>
      <c r="F5870" t="s">
        <v>2322</v>
      </c>
      <c r="G5870" t="s">
        <v>2330</v>
      </c>
      <c r="H5870" t="s">
        <v>1269</v>
      </c>
      <c r="I5870" t="s">
        <v>1321</v>
      </c>
      <c r="J5870">
        <v>0.92979999999999996</v>
      </c>
    </row>
    <row r="5871" spans="1:10" hidden="1">
      <c r="A5871" t="s">
        <v>570</v>
      </c>
      <c r="B5871">
        <v>1466</v>
      </c>
      <c r="C5871" t="s">
        <v>1017</v>
      </c>
      <c r="D5871">
        <v>8</v>
      </c>
      <c r="E5871" t="s">
        <v>69</v>
      </c>
      <c r="F5871" t="s">
        <v>2332</v>
      </c>
      <c r="G5871" t="s">
        <v>2333</v>
      </c>
      <c r="H5871" t="s">
        <v>1290</v>
      </c>
      <c r="I5871" t="s">
        <v>1321</v>
      </c>
      <c r="J5871">
        <v>0.42109999999999997</v>
      </c>
    </row>
    <row r="5872" spans="1:10" hidden="1">
      <c r="A5872" t="s">
        <v>570</v>
      </c>
      <c r="B5872">
        <v>1466</v>
      </c>
      <c r="C5872" t="s">
        <v>1017</v>
      </c>
      <c r="D5872">
        <v>8</v>
      </c>
      <c r="E5872" t="s">
        <v>69</v>
      </c>
      <c r="F5872" t="s">
        <v>2332</v>
      </c>
      <c r="G5872" t="s">
        <v>2334</v>
      </c>
      <c r="H5872" t="s">
        <v>1411</v>
      </c>
      <c r="I5872" t="s">
        <v>1321</v>
      </c>
      <c r="J5872">
        <v>0.57889999999999997</v>
      </c>
    </row>
    <row r="5873" spans="1:10" hidden="1">
      <c r="A5873" t="s">
        <v>570</v>
      </c>
      <c r="B5873">
        <v>1466</v>
      </c>
      <c r="C5873" t="s">
        <v>1017</v>
      </c>
      <c r="D5873">
        <v>331</v>
      </c>
      <c r="E5873" t="s">
        <v>93</v>
      </c>
      <c r="F5873" t="s">
        <v>1243</v>
      </c>
      <c r="G5873" t="s">
        <v>1243</v>
      </c>
      <c r="H5873" t="s">
        <v>1584</v>
      </c>
      <c r="I5873" t="s">
        <v>1584</v>
      </c>
      <c r="J5873">
        <v>1</v>
      </c>
    </row>
    <row r="5874" spans="1:10" hidden="1">
      <c r="A5874" t="s">
        <v>570</v>
      </c>
      <c r="B5874">
        <v>1466</v>
      </c>
      <c r="C5874" t="s">
        <v>1017</v>
      </c>
      <c r="D5874">
        <v>331</v>
      </c>
      <c r="E5874" t="s">
        <v>93</v>
      </c>
      <c r="F5874" t="s">
        <v>2311</v>
      </c>
      <c r="G5874" t="s">
        <v>2317</v>
      </c>
      <c r="H5874" t="s">
        <v>1361</v>
      </c>
      <c r="I5874" t="s">
        <v>1584</v>
      </c>
      <c r="J5874">
        <v>0.31319999999999998</v>
      </c>
    </row>
    <row r="5875" spans="1:10" hidden="1">
      <c r="A5875" t="s">
        <v>570</v>
      </c>
      <c r="B5875">
        <v>1466</v>
      </c>
      <c r="C5875" t="s">
        <v>1017</v>
      </c>
      <c r="D5875">
        <v>331</v>
      </c>
      <c r="E5875" t="s">
        <v>93</v>
      </c>
      <c r="F5875" t="s">
        <v>2311</v>
      </c>
      <c r="G5875" t="s">
        <v>2336</v>
      </c>
      <c r="H5875" t="s">
        <v>1373</v>
      </c>
      <c r="I5875" t="s">
        <v>1584</v>
      </c>
      <c r="J5875">
        <v>0.3523</v>
      </c>
    </row>
    <row r="5876" spans="1:10" hidden="1">
      <c r="A5876" t="s">
        <v>570</v>
      </c>
      <c r="B5876">
        <v>1466</v>
      </c>
      <c r="C5876" t="s">
        <v>1017</v>
      </c>
      <c r="D5876">
        <v>331</v>
      </c>
      <c r="E5876" t="s">
        <v>93</v>
      </c>
      <c r="F5876" t="s">
        <v>2311</v>
      </c>
      <c r="G5876" t="s">
        <v>2337</v>
      </c>
      <c r="H5876" t="s">
        <v>1342</v>
      </c>
      <c r="I5876" t="s">
        <v>1584</v>
      </c>
      <c r="J5876">
        <v>0.33450000000000002</v>
      </c>
    </row>
    <row r="5877" spans="1:10" hidden="1">
      <c r="A5877" t="s">
        <v>570</v>
      </c>
      <c r="B5877">
        <v>1466</v>
      </c>
      <c r="C5877" t="s">
        <v>1017</v>
      </c>
      <c r="D5877">
        <v>331</v>
      </c>
      <c r="E5877" t="s">
        <v>93</v>
      </c>
      <c r="F5877" t="s">
        <v>2320</v>
      </c>
      <c r="G5877" t="s">
        <v>2321</v>
      </c>
      <c r="H5877" t="s">
        <v>1607</v>
      </c>
      <c r="I5877" t="s">
        <v>1584</v>
      </c>
      <c r="J5877">
        <v>0.50890000000000002</v>
      </c>
    </row>
    <row r="5878" spans="1:10" hidden="1">
      <c r="A5878" t="s">
        <v>570</v>
      </c>
      <c r="B5878">
        <v>1466</v>
      </c>
      <c r="C5878" t="s">
        <v>1017</v>
      </c>
      <c r="D5878">
        <v>331</v>
      </c>
      <c r="E5878" t="s">
        <v>93</v>
      </c>
      <c r="F5878" t="s">
        <v>2320</v>
      </c>
      <c r="G5878" t="s">
        <v>2339</v>
      </c>
      <c r="H5878" t="s">
        <v>1401</v>
      </c>
      <c r="I5878" t="s">
        <v>1584</v>
      </c>
      <c r="J5878">
        <v>3.9100000000000003E-2</v>
      </c>
    </row>
    <row r="5879" spans="1:10" hidden="1">
      <c r="A5879" t="s">
        <v>570</v>
      </c>
      <c r="B5879">
        <v>1466</v>
      </c>
      <c r="C5879" t="s">
        <v>1017</v>
      </c>
      <c r="D5879">
        <v>331</v>
      </c>
      <c r="E5879" t="s">
        <v>93</v>
      </c>
      <c r="F5879" t="s">
        <v>2320</v>
      </c>
      <c r="G5879" t="s">
        <v>2340</v>
      </c>
      <c r="H5879" t="s">
        <v>1335</v>
      </c>
      <c r="I5879" t="s">
        <v>1584</v>
      </c>
      <c r="J5879">
        <v>2.8500000000000001E-2</v>
      </c>
    </row>
    <row r="5880" spans="1:10" hidden="1">
      <c r="A5880" t="s">
        <v>570</v>
      </c>
      <c r="B5880">
        <v>1466</v>
      </c>
      <c r="C5880" t="s">
        <v>1017</v>
      </c>
      <c r="D5880">
        <v>331</v>
      </c>
      <c r="E5880" t="s">
        <v>93</v>
      </c>
      <c r="F5880" t="s">
        <v>2320</v>
      </c>
      <c r="G5880" t="s">
        <v>2298</v>
      </c>
      <c r="H5880" t="s">
        <v>1288</v>
      </c>
      <c r="I5880" t="s">
        <v>1584</v>
      </c>
      <c r="J5880">
        <v>0.23130000000000001</v>
      </c>
    </row>
    <row r="5881" spans="1:10" hidden="1">
      <c r="A5881" t="s">
        <v>570</v>
      </c>
      <c r="B5881">
        <v>1466</v>
      </c>
      <c r="C5881" t="s">
        <v>1017</v>
      </c>
      <c r="D5881">
        <v>331</v>
      </c>
      <c r="E5881" t="s">
        <v>93</v>
      </c>
      <c r="F5881" t="s">
        <v>2322</v>
      </c>
      <c r="G5881" t="s">
        <v>2323</v>
      </c>
      <c r="H5881" t="s">
        <v>1248</v>
      </c>
      <c r="I5881" t="s">
        <v>1584</v>
      </c>
      <c r="J5881">
        <v>2.1399999999999999E-2</v>
      </c>
    </row>
    <row r="5882" spans="1:10" hidden="1">
      <c r="A5882" t="s">
        <v>570</v>
      </c>
      <c r="B5882">
        <v>1466</v>
      </c>
      <c r="C5882" t="s">
        <v>1017</v>
      </c>
      <c r="D5882">
        <v>331</v>
      </c>
      <c r="E5882" t="s">
        <v>93</v>
      </c>
      <c r="F5882" t="s">
        <v>2322</v>
      </c>
      <c r="G5882" t="s">
        <v>2325</v>
      </c>
      <c r="H5882" t="s">
        <v>2335</v>
      </c>
      <c r="I5882" t="s">
        <v>1584</v>
      </c>
      <c r="J5882">
        <v>1.4200000000000001E-2</v>
      </c>
    </row>
    <row r="5883" spans="1:10" hidden="1">
      <c r="A5883" t="s">
        <v>570</v>
      </c>
      <c r="B5883">
        <v>1466</v>
      </c>
      <c r="C5883" t="s">
        <v>1017</v>
      </c>
      <c r="D5883">
        <v>331</v>
      </c>
      <c r="E5883" t="s">
        <v>93</v>
      </c>
      <c r="F5883" t="s">
        <v>2322</v>
      </c>
      <c r="G5883" t="s">
        <v>2326</v>
      </c>
      <c r="H5883" t="s">
        <v>2335</v>
      </c>
      <c r="I5883" t="s">
        <v>1584</v>
      </c>
      <c r="J5883">
        <v>1.4200000000000001E-2</v>
      </c>
    </row>
    <row r="5884" spans="1:10" hidden="1">
      <c r="A5884" t="s">
        <v>570</v>
      </c>
      <c r="B5884">
        <v>1466</v>
      </c>
      <c r="C5884" t="s">
        <v>1017</v>
      </c>
      <c r="D5884">
        <v>331</v>
      </c>
      <c r="E5884" t="s">
        <v>93</v>
      </c>
      <c r="F5884" t="s">
        <v>2322</v>
      </c>
      <c r="G5884" t="s">
        <v>2327</v>
      </c>
      <c r="H5884" t="s">
        <v>1257</v>
      </c>
      <c r="I5884" t="s">
        <v>1584</v>
      </c>
      <c r="J5884">
        <v>4.6300000000000001E-2</v>
      </c>
    </row>
    <row r="5885" spans="1:10" hidden="1">
      <c r="A5885" t="s">
        <v>570</v>
      </c>
      <c r="B5885">
        <v>1466</v>
      </c>
      <c r="C5885" t="s">
        <v>1017</v>
      </c>
      <c r="D5885">
        <v>331</v>
      </c>
      <c r="E5885" t="s">
        <v>93</v>
      </c>
      <c r="F5885" t="s">
        <v>2322</v>
      </c>
      <c r="G5885" t="s">
        <v>2328</v>
      </c>
      <c r="H5885" t="s">
        <v>1257</v>
      </c>
      <c r="I5885" t="s">
        <v>1584</v>
      </c>
      <c r="J5885">
        <v>4.6300000000000001E-2</v>
      </c>
    </row>
    <row r="5886" spans="1:10" hidden="1">
      <c r="A5886" t="s">
        <v>570</v>
      </c>
      <c r="B5886">
        <v>1466</v>
      </c>
      <c r="C5886" t="s">
        <v>1017</v>
      </c>
      <c r="D5886">
        <v>331</v>
      </c>
      <c r="E5886" t="s">
        <v>93</v>
      </c>
      <c r="F5886" t="s">
        <v>2322</v>
      </c>
      <c r="G5886" t="s">
        <v>2330</v>
      </c>
      <c r="H5886" t="s">
        <v>1522</v>
      </c>
      <c r="I5886" t="s">
        <v>1584</v>
      </c>
      <c r="J5886">
        <v>0.85770000000000002</v>
      </c>
    </row>
    <row r="5887" spans="1:10" hidden="1">
      <c r="A5887" t="s">
        <v>570</v>
      </c>
      <c r="B5887">
        <v>1466</v>
      </c>
      <c r="C5887" t="s">
        <v>1017</v>
      </c>
      <c r="D5887">
        <v>331</v>
      </c>
      <c r="E5887" t="s">
        <v>93</v>
      </c>
      <c r="F5887" t="s">
        <v>2332</v>
      </c>
      <c r="G5887" t="s">
        <v>2333</v>
      </c>
      <c r="H5887" t="s">
        <v>1398</v>
      </c>
      <c r="I5887" t="s">
        <v>1584</v>
      </c>
      <c r="J5887">
        <v>0.45200000000000001</v>
      </c>
    </row>
    <row r="5888" spans="1:10" hidden="1">
      <c r="A5888" t="s">
        <v>570</v>
      </c>
      <c r="B5888">
        <v>1466</v>
      </c>
      <c r="C5888" t="s">
        <v>1017</v>
      </c>
      <c r="D5888">
        <v>331</v>
      </c>
      <c r="E5888" t="s">
        <v>93</v>
      </c>
      <c r="F5888" t="s">
        <v>2332</v>
      </c>
      <c r="G5888" t="s">
        <v>2334</v>
      </c>
      <c r="H5888" t="s">
        <v>2382</v>
      </c>
      <c r="I5888" t="s">
        <v>1584</v>
      </c>
      <c r="J5888">
        <v>0.54800000000000004</v>
      </c>
    </row>
    <row r="5889" spans="1:10" hidden="1">
      <c r="A5889" t="s">
        <v>570</v>
      </c>
      <c r="B5889">
        <v>1466</v>
      </c>
      <c r="C5889" t="s">
        <v>1017</v>
      </c>
      <c r="D5889">
        <v>333</v>
      </c>
      <c r="E5889" t="s">
        <v>403</v>
      </c>
      <c r="F5889" t="s">
        <v>1243</v>
      </c>
      <c r="G5889" t="s">
        <v>1243</v>
      </c>
      <c r="H5889" t="s">
        <v>1451</v>
      </c>
      <c r="I5889" t="s">
        <v>1451</v>
      </c>
      <c r="J5889">
        <v>1</v>
      </c>
    </row>
    <row r="5890" spans="1:10" hidden="1">
      <c r="A5890" t="s">
        <v>570</v>
      </c>
      <c r="B5890">
        <v>1466</v>
      </c>
      <c r="C5890" t="s">
        <v>1017</v>
      </c>
      <c r="D5890">
        <v>333</v>
      </c>
      <c r="E5890" t="s">
        <v>403</v>
      </c>
      <c r="F5890" t="s">
        <v>2311</v>
      </c>
      <c r="G5890" t="s">
        <v>2312</v>
      </c>
      <c r="H5890" t="s">
        <v>1294</v>
      </c>
      <c r="I5890" t="s">
        <v>1451</v>
      </c>
      <c r="J5890">
        <v>0.15529999999999999</v>
      </c>
    </row>
    <row r="5891" spans="1:10" hidden="1">
      <c r="A5891" t="s">
        <v>570</v>
      </c>
      <c r="B5891">
        <v>1466</v>
      </c>
      <c r="C5891" t="s">
        <v>1017</v>
      </c>
      <c r="D5891">
        <v>333</v>
      </c>
      <c r="E5891" t="s">
        <v>403</v>
      </c>
      <c r="F5891" t="s">
        <v>2311</v>
      </c>
      <c r="G5891" t="s">
        <v>2313</v>
      </c>
      <c r="H5891" t="s">
        <v>1279</v>
      </c>
      <c r="I5891" t="s">
        <v>1451</v>
      </c>
      <c r="J5891">
        <v>0.1404</v>
      </c>
    </row>
    <row r="5892" spans="1:10" hidden="1">
      <c r="A5892" t="s">
        <v>570</v>
      </c>
      <c r="B5892">
        <v>1466</v>
      </c>
      <c r="C5892" t="s">
        <v>1017</v>
      </c>
      <c r="D5892">
        <v>333</v>
      </c>
      <c r="E5892" t="s">
        <v>403</v>
      </c>
      <c r="F5892" t="s">
        <v>2311</v>
      </c>
      <c r="G5892" t="s">
        <v>2314</v>
      </c>
      <c r="H5892" t="s">
        <v>1408</v>
      </c>
      <c r="I5892" t="s">
        <v>1451</v>
      </c>
      <c r="J5892">
        <v>0.16600000000000001</v>
      </c>
    </row>
    <row r="5893" spans="1:10" hidden="1">
      <c r="A5893" t="s">
        <v>570</v>
      </c>
      <c r="B5893">
        <v>1466</v>
      </c>
      <c r="C5893" t="s">
        <v>1017</v>
      </c>
      <c r="D5893">
        <v>333</v>
      </c>
      <c r="E5893" t="s">
        <v>403</v>
      </c>
      <c r="F5893" t="s">
        <v>2311</v>
      </c>
      <c r="G5893" t="s">
        <v>2315</v>
      </c>
      <c r="H5893" t="s">
        <v>1497</v>
      </c>
      <c r="I5893" t="s">
        <v>1451</v>
      </c>
      <c r="J5893">
        <v>0.20430000000000001</v>
      </c>
    </row>
    <row r="5894" spans="1:10" hidden="1">
      <c r="A5894" t="s">
        <v>570</v>
      </c>
      <c r="B5894">
        <v>1466</v>
      </c>
      <c r="C5894" t="s">
        <v>1017</v>
      </c>
      <c r="D5894">
        <v>333</v>
      </c>
      <c r="E5894" t="s">
        <v>403</v>
      </c>
      <c r="F5894" t="s">
        <v>2311</v>
      </c>
      <c r="G5894" t="s">
        <v>2316</v>
      </c>
      <c r="H5894" t="s">
        <v>1265</v>
      </c>
      <c r="I5894" t="s">
        <v>1451</v>
      </c>
      <c r="J5894">
        <v>0.17660000000000001</v>
      </c>
    </row>
    <row r="5895" spans="1:10" hidden="1">
      <c r="A5895" t="s">
        <v>570</v>
      </c>
      <c r="B5895">
        <v>1466</v>
      </c>
      <c r="C5895" t="s">
        <v>1017</v>
      </c>
      <c r="D5895">
        <v>333</v>
      </c>
      <c r="E5895" t="s">
        <v>403</v>
      </c>
      <c r="F5895" t="s">
        <v>2311</v>
      </c>
      <c r="G5895" t="s">
        <v>2318</v>
      </c>
      <c r="H5895" t="s">
        <v>1348</v>
      </c>
      <c r="I5895" t="s">
        <v>1451</v>
      </c>
      <c r="J5895">
        <v>0.1234</v>
      </c>
    </row>
    <row r="5896" spans="1:10" hidden="1">
      <c r="A5896" t="s">
        <v>570</v>
      </c>
      <c r="B5896">
        <v>1466</v>
      </c>
      <c r="C5896" t="s">
        <v>1017</v>
      </c>
      <c r="D5896">
        <v>333</v>
      </c>
      <c r="E5896" t="s">
        <v>403</v>
      </c>
      <c r="F5896" t="s">
        <v>2311</v>
      </c>
      <c r="G5896" t="s">
        <v>2319</v>
      </c>
      <c r="H5896" t="s">
        <v>1591</v>
      </c>
      <c r="I5896" t="s">
        <v>1451</v>
      </c>
      <c r="J5896">
        <v>3.4000000000000002E-2</v>
      </c>
    </row>
    <row r="5897" spans="1:10" hidden="1">
      <c r="A5897" t="s">
        <v>570</v>
      </c>
      <c r="B5897">
        <v>1466</v>
      </c>
      <c r="C5897" t="s">
        <v>1017</v>
      </c>
      <c r="D5897">
        <v>333</v>
      </c>
      <c r="E5897" t="s">
        <v>403</v>
      </c>
      <c r="F5897" t="s">
        <v>2320</v>
      </c>
      <c r="G5897" t="s">
        <v>2321</v>
      </c>
      <c r="H5897" t="s">
        <v>1275</v>
      </c>
      <c r="I5897" t="s">
        <v>1451</v>
      </c>
      <c r="J5897">
        <v>0.56599999999999995</v>
      </c>
    </row>
    <row r="5898" spans="1:10" hidden="1">
      <c r="A5898" t="s">
        <v>570</v>
      </c>
      <c r="B5898">
        <v>1466</v>
      </c>
      <c r="C5898" t="s">
        <v>1017</v>
      </c>
      <c r="D5898">
        <v>333</v>
      </c>
      <c r="E5898" t="s">
        <v>403</v>
      </c>
      <c r="F5898" t="s">
        <v>2320</v>
      </c>
      <c r="G5898" t="s">
        <v>2338</v>
      </c>
      <c r="H5898" t="s">
        <v>1312</v>
      </c>
      <c r="I5898" t="s">
        <v>1451</v>
      </c>
      <c r="J5898">
        <v>1.06E-2</v>
      </c>
    </row>
    <row r="5899" spans="1:10" hidden="1">
      <c r="A5899" t="s">
        <v>570</v>
      </c>
      <c r="B5899">
        <v>1466</v>
      </c>
      <c r="C5899" t="s">
        <v>1017</v>
      </c>
      <c r="D5899">
        <v>333</v>
      </c>
      <c r="E5899" t="s">
        <v>403</v>
      </c>
      <c r="F5899" t="s">
        <v>2320</v>
      </c>
      <c r="G5899" t="s">
        <v>2339</v>
      </c>
      <c r="H5899" t="s">
        <v>1248</v>
      </c>
      <c r="I5899" t="s">
        <v>1451</v>
      </c>
      <c r="J5899">
        <v>1.2800000000000001E-2</v>
      </c>
    </row>
    <row r="5900" spans="1:10" hidden="1">
      <c r="A5900" t="s">
        <v>570</v>
      </c>
      <c r="B5900">
        <v>1466</v>
      </c>
      <c r="C5900" t="s">
        <v>1017</v>
      </c>
      <c r="D5900">
        <v>333</v>
      </c>
      <c r="E5900" t="s">
        <v>403</v>
      </c>
      <c r="F5900" t="s">
        <v>2320</v>
      </c>
      <c r="G5900" t="s">
        <v>2340</v>
      </c>
      <c r="H5900" t="s">
        <v>1250</v>
      </c>
      <c r="I5900" t="s">
        <v>1451</v>
      </c>
      <c r="J5900">
        <v>2.1299999999999999E-2</v>
      </c>
    </row>
    <row r="5901" spans="1:10" hidden="1">
      <c r="A5901" t="s">
        <v>570</v>
      </c>
      <c r="B5901">
        <v>1466</v>
      </c>
      <c r="C5901" t="s">
        <v>1017</v>
      </c>
      <c r="D5901">
        <v>333</v>
      </c>
      <c r="E5901" t="s">
        <v>403</v>
      </c>
      <c r="F5901" t="s">
        <v>2320</v>
      </c>
      <c r="G5901" t="s">
        <v>2341</v>
      </c>
      <c r="H5901" t="s">
        <v>1352</v>
      </c>
      <c r="I5901" t="s">
        <v>1451</v>
      </c>
      <c r="J5901">
        <v>1.49E-2</v>
      </c>
    </row>
    <row r="5902" spans="1:10" hidden="1">
      <c r="A5902" t="s">
        <v>570</v>
      </c>
      <c r="B5902">
        <v>1466</v>
      </c>
      <c r="C5902" t="s">
        <v>1017</v>
      </c>
      <c r="D5902">
        <v>333</v>
      </c>
      <c r="E5902" t="s">
        <v>403</v>
      </c>
      <c r="F5902" t="s">
        <v>2320</v>
      </c>
      <c r="G5902" t="s">
        <v>2298</v>
      </c>
      <c r="H5902" t="s">
        <v>1289</v>
      </c>
      <c r="I5902" t="s">
        <v>1451</v>
      </c>
      <c r="J5902">
        <v>0.36809999999999998</v>
      </c>
    </row>
    <row r="5903" spans="1:10" hidden="1">
      <c r="A5903" t="s">
        <v>570</v>
      </c>
      <c r="B5903">
        <v>1466</v>
      </c>
      <c r="C5903" t="s">
        <v>1017</v>
      </c>
      <c r="D5903">
        <v>333</v>
      </c>
      <c r="E5903" t="s">
        <v>403</v>
      </c>
      <c r="F5903" t="s">
        <v>2322</v>
      </c>
      <c r="G5903" t="s">
        <v>2323</v>
      </c>
      <c r="H5903" t="s">
        <v>2344</v>
      </c>
      <c r="I5903" t="s">
        <v>1451</v>
      </c>
      <c r="J5903">
        <v>4.3E-3</v>
      </c>
    </row>
    <row r="5904" spans="1:10" hidden="1">
      <c r="A5904" t="s">
        <v>570</v>
      </c>
      <c r="B5904">
        <v>1466</v>
      </c>
      <c r="C5904" t="s">
        <v>1017</v>
      </c>
      <c r="D5904">
        <v>333</v>
      </c>
      <c r="E5904" t="s">
        <v>403</v>
      </c>
      <c r="F5904" t="s">
        <v>2322</v>
      </c>
      <c r="G5904" t="s">
        <v>2325</v>
      </c>
      <c r="H5904" t="s">
        <v>2329</v>
      </c>
      <c r="I5904" t="s">
        <v>1451</v>
      </c>
      <c r="J5904">
        <v>6.4000000000000003E-3</v>
      </c>
    </row>
    <row r="5905" spans="1:10" hidden="1">
      <c r="A5905" t="s">
        <v>570</v>
      </c>
      <c r="B5905">
        <v>1466</v>
      </c>
      <c r="C5905" t="s">
        <v>1017</v>
      </c>
      <c r="D5905">
        <v>333</v>
      </c>
      <c r="E5905" t="s">
        <v>403</v>
      </c>
      <c r="F5905" t="s">
        <v>2322</v>
      </c>
      <c r="G5905" t="s">
        <v>2326</v>
      </c>
      <c r="H5905" t="s">
        <v>1252</v>
      </c>
      <c r="I5905" t="s">
        <v>1451</v>
      </c>
      <c r="J5905">
        <v>1.9099999999999999E-2</v>
      </c>
    </row>
    <row r="5906" spans="1:10" hidden="1">
      <c r="A5906" t="s">
        <v>570</v>
      </c>
      <c r="B5906">
        <v>1466</v>
      </c>
      <c r="C5906" t="s">
        <v>1017</v>
      </c>
      <c r="D5906">
        <v>333</v>
      </c>
      <c r="E5906" t="s">
        <v>403</v>
      </c>
      <c r="F5906" t="s">
        <v>2322</v>
      </c>
      <c r="G5906" t="s">
        <v>2327</v>
      </c>
      <c r="H5906" t="s">
        <v>1290</v>
      </c>
      <c r="I5906" t="s">
        <v>1451</v>
      </c>
      <c r="J5906">
        <v>5.11E-2</v>
      </c>
    </row>
    <row r="5907" spans="1:10" hidden="1">
      <c r="A5907" t="s">
        <v>570</v>
      </c>
      <c r="B5907">
        <v>1466</v>
      </c>
      <c r="C5907" t="s">
        <v>1017</v>
      </c>
      <c r="D5907">
        <v>333</v>
      </c>
      <c r="E5907" t="s">
        <v>403</v>
      </c>
      <c r="F5907" t="s">
        <v>2322</v>
      </c>
      <c r="G5907" t="s">
        <v>2328</v>
      </c>
      <c r="H5907" t="s">
        <v>1399</v>
      </c>
      <c r="I5907" t="s">
        <v>1451</v>
      </c>
      <c r="J5907">
        <v>6.6000000000000003E-2</v>
      </c>
    </row>
    <row r="5908" spans="1:10" hidden="1">
      <c r="A5908" t="s">
        <v>570</v>
      </c>
      <c r="B5908">
        <v>1466</v>
      </c>
      <c r="C5908" t="s">
        <v>1017</v>
      </c>
      <c r="D5908">
        <v>333</v>
      </c>
      <c r="E5908" t="s">
        <v>403</v>
      </c>
      <c r="F5908" t="s">
        <v>2322</v>
      </c>
      <c r="G5908" t="s">
        <v>2330</v>
      </c>
      <c r="H5908" t="s">
        <v>1531</v>
      </c>
      <c r="I5908" t="s">
        <v>1451</v>
      </c>
      <c r="J5908">
        <v>0.85319999999999996</v>
      </c>
    </row>
    <row r="5909" spans="1:10" hidden="1">
      <c r="A5909" t="s">
        <v>570</v>
      </c>
      <c r="B5909">
        <v>1466</v>
      </c>
      <c r="C5909" t="s">
        <v>1017</v>
      </c>
      <c r="D5909">
        <v>333</v>
      </c>
      <c r="E5909" t="s">
        <v>403</v>
      </c>
      <c r="F5909" t="s">
        <v>2332</v>
      </c>
      <c r="G5909" t="s">
        <v>2333</v>
      </c>
      <c r="H5909" t="s">
        <v>1480</v>
      </c>
      <c r="I5909" t="s">
        <v>1451</v>
      </c>
      <c r="J5909">
        <v>0.434</v>
      </c>
    </row>
    <row r="5910" spans="1:10" hidden="1">
      <c r="A5910" t="s">
        <v>570</v>
      </c>
      <c r="B5910">
        <v>1466</v>
      </c>
      <c r="C5910" t="s">
        <v>1017</v>
      </c>
      <c r="D5910">
        <v>333</v>
      </c>
      <c r="E5910" t="s">
        <v>403</v>
      </c>
      <c r="F5910" t="s">
        <v>2332</v>
      </c>
      <c r="G5910" t="s">
        <v>2334</v>
      </c>
      <c r="H5910" t="s">
        <v>1275</v>
      </c>
      <c r="I5910" t="s">
        <v>1451</v>
      </c>
      <c r="J5910">
        <v>0.56599999999999995</v>
      </c>
    </row>
    <row r="5911" spans="1:10" hidden="1">
      <c r="A5911" t="s">
        <v>570</v>
      </c>
      <c r="B5911">
        <v>1466</v>
      </c>
      <c r="C5911" t="s">
        <v>1017</v>
      </c>
      <c r="D5911">
        <v>332</v>
      </c>
      <c r="E5911" t="s">
        <v>170</v>
      </c>
      <c r="F5911" t="s">
        <v>1243</v>
      </c>
      <c r="G5911" t="s">
        <v>1243</v>
      </c>
      <c r="H5911" t="s">
        <v>2493</v>
      </c>
      <c r="I5911" t="s">
        <v>2493</v>
      </c>
      <c r="J5911">
        <v>1</v>
      </c>
    </row>
    <row r="5912" spans="1:10" hidden="1">
      <c r="A5912" t="s">
        <v>570</v>
      </c>
      <c r="B5912">
        <v>1466</v>
      </c>
      <c r="C5912" t="s">
        <v>1017</v>
      </c>
      <c r="D5912">
        <v>332</v>
      </c>
      <c r="E5912" t="s">
        <v>170</v>
      </c>
      <c r="F5912" t="s">
        <v>2311</v>
      </c>
      <c r="G5912" t="s">
        <v>2343</v>
      </c>
      <c r="H5912" t="s">
        <v>1446</v>
      </c>
      <c r="I5912" t="s">
        <v>2493</v>
      </c>
      <c r="J5912">
        <v>0.26450000000000001</v>
      </c>
    </row>
    <row r="5913" spans="1:10" hidden="1">
      <c r="A5913" t="s">
        <v>570</v>
      </c>
      <c r="B5913">
        <v>1466</v>
      </c>
      <c r="C5913" t="s">
        <v>1017</v>
      </c>
      <c r="D5913">
        <v>332</v>
      </c>
      <c r="E5913" t="s">
        <v>170</v>
      </c>
      <c r="F5913" t="s">
        <v>2311</v>
      </c>
      <c r="G5913" t="s">
        <v>1250</v>
      </c>
      <c r="H5913" t="s">
        <v>1485</v>
      </c>
      <c r="I5913" t="s">
        <v>2493</v>
      </c>
      <c r="J5913">
        <v>0.26640000000000003</v>
      </c>
    </row>
    <row r="5914" spans="1:10" hidden="1">
      <c r="A5914" t="s">
        <v>570</v>
      </c>
      <c r="B5914">
        <v>1466</v>
      </c>
      <c r="C5914" t="s">
        <v>1017</v>
      </c>
      <c r="D5914">
        <v>332</v>
      </c>
      <c r="E5914" t="s">
        <v>170</v>
      </c>
      <c r="F5914" t="s">
        <v>2311</v>
      </c>
      <c r="G5914" t="s">
        <v>1401</v>
      </c>
      <c r="H5914" t="s">
        <v>2370</v>
      </c>
      <c r="I5914" t="s">
        <v>2493</v>
      </c>
      <c r="J5914">
        <v>0.22969999999999999</v>
      </c>
    </row>
    <row r="5915" spans="1:10" hidden="1">
      <c r="A5915" t="s">
        <v>570</v>
      </c>
      <c r="B5915">
        <v>1466</v>
      </c>
      <c r="C5915" t="s">
        <v>1017</v>
      </c>
      <c r="D5915">
        <v>332</v>
      </c>
      <c r="E5915" t="s">
        <v>170</v>
      </c>
      <c r="F5915" t="s">
        <v>2311</v>
      </c>
      <c r="G5915" t="s">
        <v>1357</v>
      </c>
      <c r="H5915" t="s">
        <v>1317</v>
      </c>
      <c r="I5915" t="s">
        <v>2493</v>
      </c>
      <c r="J5915">
        <v>0.2394</v>
      </c>
    </row>
    <row r="5916" spans="1:10" hidden="1">
      <c r="A5916" t="s">
        <v>570</v>
      </c>
      <c r="B5916">
        <v>1466</v>
      </c>
      <c r="C5916" t="s">
        <v>1017</v>
      </c>
      <c r="D5916">
        <v>332</v>
      </c>
      <c r="E5916" t="s">
        <v>170</v>
      </c>
      <c r="F5916" t="s">
        <v>2320</v>
      </c>
      <c r="G5916" t="s">
        <v>2321</v>
      </c>
      <c r="H5916" t="s">
        <v>1370</v>
      </c>
      <c r="I5916" t="s">
        <v>2493</v>
      </c>
      <c r="J5916">
        <v>0.45750000000000002</v>
      </c>
    </row>
    <row r="5917" spans="1:10" hidden="1">
      <c r="A5917" t="s">
        <v>570</v>
      </c>
      <c r="B5917">
        <v>1466</v>
      </c>
      <c r="C5917" t="s">
        <v>1017</v>
      </c>
      <c r="D5917">
        <v>332</v>
      </c>
      <c r="E5917" t="s">
        <v>170</v>
      </c>
      <c r="F5917" t="s">
        <v>2320</v>
      </c>
      <c r="G5917" t="s">
        <v>2338</v>
      </c>
      <c r="H5917" t="s">
        <v>1357</v>
      </c>
      <c r="I5917" t="s">
        <v>2493</v>
      </c>
      <c r="J5917">
        <v>2.3199999999999998E-2</v>
      </c>
    </row>
    <row r="5918" spans="1:10" hidden="1">
      <c r="A5918" t="s">
        <v>570</v>
      </c>
      <c r="B5918">
        <v>1466</v>
      </c>
      <c r="C5918" t="s">
        <v>1017</v>
      </c>
      <c r="D5918">
        <v>332</v>
      </c>
      <c r="E5918" t="s">
        <v>170</v>
      </c>
      <c r="F5918" t="s">
        <v>2320</v>
      </c>
      <c r="G5918" t="s">
        <v>2340</v>
      </c>
      <c r="H5918" t="s">
        <v>1257</v>
      </c>
      <c r="I5918" t="s">
        <v>2493</v>
      </c>
      <c r="J5918">
        <v>2.5100000000000001E-2</v>
      </c>
    </row>
    <row r="5919" spans="1:10" hidden="1">
      <c r="A5919" t="s">
        <v>570</v>
      </c>
      <c r="B5919">
        <v>1466</v>
      </c>
      <c r="C5919" t="s">
        <v>1017</v>
      </c>
      <c r="D5919">
        <v>332</v>
      </c>
      <c r="E5919" t="s">
        <v>170</v>
      </c>
      <c r="F5919" t="s">
        <v>2320</v>
      </c>
      <c r="G5919" t="s">
        <v>2298</v>
      </c>
      <c r="H5919" t="s">
        <v>1640</v>
      </c>
      <c r="I5919" t="s">
        <v>2493</v>
      </c>
      <c r="J5919">
        <v>0.25480000000000003</v>
      </c>
    </row>
    <row r="5920" spans="1:10" hidden="1">
      <c r="A5920" t="s">
        <v>570</v>
      </c>
      <c r="B5920">
        <v>1466</v>
      </c>
      <c r="C5920" t="s">
        <v>1017</v>
      </c>
      <c r="D5920">
        <v>332</v>
      </c>
      <c r="E5920" t="s">
        <v>170</v>
      </c>
      <c r="F5920" t="s">
        <v>2322</v>
      </c>
      <c r="G5920" t="s">
        <v>2323</v>
      </c>
      <c r="H5920" t="s">
        <v>1357</v>
      </c>
      <c r="I5920" t="s">
        <v>2493</v>
      </c>
      <c r="J5920">
        <v>2.3199999999999998E-2</v>
      </c>
    </row>
    <row r="5921" spans="1:10" hidden="1">
      <c r="A5921" t="s">
        <v>570</v>
      </c>
      <c r="B5921">
        <v>1466</v>
      </c>
      <c r="C5921" t="s">
        <v>1017</v>
      </c>
      <c r="D5921">
        <v>332</v>
      </c>
      <c r="E5921" t="s">
        <v>170</v>
      </c>
      <c r="F5921" t="s">
        <v>2322</v>
      </c>
      <c r="G5921" t="s">
        <v>2325</v>
      </c>
      <c r="H5921" t="s">
        <v>2329</v>
      </c>
      <c r="I5921" t="s">
        <v>2493</v>
      </c>
      <c r="J5921">
        <v>5.7999999999999996E-3</v>
      </c>
    </row>
    <row r="5922" spans="1:10" hidden="1">
      <c r="A5922" t="s">
        <v>570</v>
      </c>
      <c r="B5922">
        <v>1466</v>
      </c>
      <c r="C5922" t="s">
        <v>1017</v>
      </c>
      <c r="D5922">
        <v>332</v>
      </c>
      <c r="E5922" t="s">
        <v>170</v>
      </c>
      <c r="F5922" t="s">
        <v>2322</v>
      </c>
      <c r="G5922" t="s">
        <v>2326</v>
      </c>
      <c r="H5922" t="s">
        <v>1257</v>
      </c>
      <c r="I5922" t="s">
        <v>2493</v>
      </c>
      <c r="J5922">
        <v>2.5100000000000001E-2</v>
      </c>
    </row>
    <row r="5923" spans="1:10" hidden="1">
      <c r="A5923" t="s">
        <v>570</v>
      </c>
      <c r="B5923">
        <v>1466</v>
      </c>
      <c r="C5923" t="s">
        <v>1017</v>
      </c>
      <c r="D5923">
        <v>332</v>
      </c>
      <c r="E5923" t="s">
        <v>170</v>
      </c>
      <c r="F5923" t="s">
        <v>2322</v>
      </c>
      <c r="G5923" t="s">
        <v>2327</v>
      </c>
      <c r="H5923" t="s">
        <v>1256</v>
      </c>
      <c r="I5923" t="s">
        <v>2493</v>
      </c>
      <c r="J5923">
        <v>2.7E-2</v>
      </c>
    </row>
    <row r="5924" spans="1:10" hidden="1">
      <c r="A5924" t="s">
        <v>570</v>
      </c>
      <c r="B5924">
        <v>1466</v>
      </c>
      <c r="C5924" t="s">
        <v>1017</v>
      </c>
      <c r="D5924">
        <v>332</v>
      </c>
      <c r="E5924" t="s">
        <v>170</v>
      </c>
      <c r="F5924" t="s">
        <v>2322</v>
      </c>
      <c r="G5924" t="s">
        <v>2328</v>
      </c>
      <c r="H5924" t="s">
        <v>1249</v>
      </c>
      <c r="I5924" t="s">
        <v>2493</v>
      </c>
      <c r="J5924">
        <v>4.8300000000000003E-2</v>
      </c>
    </row>
    <row r="5925" spans="1:10" hidden="1">
      <c r="A5925" t="s">
        <v>570</v>
      </c>
      <c r="B5925">
        <v>1466</v>
      </c>
      <c r="C5925" t="s">
        <v>1017</v>
      </c>
      <c r="D5925">
        <v>332</v>
      </c>
      <c r="E5925" t="s">
        <v>170</v>
      </c>
      <c r="F5925" t="s">
        <v>2322</v>
      </c>
      <c r="G5925" t="s">
        <v>2330</v>
      </c>
      <c r="H5925" t="s">
        <v>2395</v>
      </c>
      <c r="I5925" t="s">
        <v>2493</v>
      </c>
      <c r="J5925">
        <v>0.87070000000000003</v>
      </c>
    </row>
    <row r="5926" spans="1:10" hidden="1">
      <c r="A5926" t="s">
        <v>570</v>
      </c>
      <c r="B5926">
        <v>1466</v>
      </c>
      <c r="C5926" t="s">
        <v>1017</v>
      </c>
      <c r="D5926">
        <v>332</v>
      </c>
      <c r="E5926" t="s">
        <v>170</v>
      </c>
      <c r="F5926" t="s">
        <v>2332</v>
      </c>
      <c r="G5926" t="s">
        <v>2333</v>
      </c>
      <c r="H5926" t="s">
        <v>1247</v>
      </c>
      <c r="I5926" t="s">
        <v>2493</v>
      </c>
      <c r="J5926">
        <v>0.44400000000000001</v>
      </c>
    </row>
    <row r="5927" spans="1:10" hidden="1">
      <c r="A5927" t="s">
        <v>570</v>
      </c>
      <c r="B5927">
        <v>1466</v>
      </c>
      <c r="C5927" t="s">
        <v>1017</v>
      </c>
      <c r="D5927">
        <v>332</v>
      </c>
      <c r="E5927" t="s">
        <v>170</v>
      </c>
      <c r="F5927" t="s">
        <v>2332</v>
      </c>
      <c r="G5927" t="s">
        <v>2334</v>
      </c>
      <c r="H5927" t="s">
        <v>1643</v>
      </c>
      <c r="I5927" t="s">
        <v>2493</v>
      </c>
      <c r="J5927">
        <v>0.55600000000000005</v>
      </c>
    </row>
    <row r="5928" spans="1:10" hidden="1">
      <c r="A5928" t="s">
        <v>570</v>
      </c>
      <c r="B5928">
        <v>1466</v>
      </c>
      <c r="C5928" t="s">
        <v>1017</v>
      </c>
      <c r="D5928">
        <v>2214</v>
      </c>
      <c r="E5928" t="s">
        <v>545</v>
      </c>
      <c r="F5928" t="s">
        <v>1243</v>
      </c>
      <c r="G5928" t="s">
        <v>1243</v>
      </c>
      <c r="H5928" t="s">
        <v>1251</v>
      </c>
      <c r="I5928" t="s">
        <v>1251</v>
      </c>
      <c r="J5928">
        <v>1</v>
      </c>
    </row>
    <row r="5929" spans="1:10" hidden="1">
      <c r="A5929" t="s">
        <v>570</v>
      </c>
      <c r="B5929">
        <v>1466</v>
      </c>
      <c r="C5929" t="s">
        <v>1017</v>
      </c>
      <c r="D5929">
        <v>2214</v>
      </c>
      <c r="E5929" t="s">
        <v>545</v>
      </c>
      <c r="F5929" t="s">
        <v>2311</v>
      </c>
      <c r="G5929" t="s">
        <v>2312</v>
      </c>
      <c r="H5929" t="s">
        <v>1401</v>
      </c>
      <c r="I5929" t="s">
        <v>1251</v>
      </c>
      <c r="J5929">
        <v>0.30559999999999998</v>
      </c>
    </row>
    <row r="5930" spans="1:10" hidden="1">
      <c r="A5930" t="s">
        <v>570</v>
      </c>
      <c r="B5930">
        <v>1466</v>
      </c>
      <c r="C5930" t="s">
        <v>1017</v>
      </c>
      <c r="D5930">
        <v>2214</v>
      </c>
      <c r="E5930" t="s">
        <v>545</v>
      </c>
      <c r="F5930" t="s">
        <v>2311</v>
      </c>
      <c r="G5930" t="s">
        <v>2318</v>
      </c>
      <c r="H5930" t="s">
        <v>1250</v>
      </c>
      <c r="I5930" t="s">
        <v>1251</v>
      </c>
      <c r="J5930">
        <v>0.27779999999999999</v>
      </c>
    </row>
    <row r="5931" spans="1:10" hidden="1">
      <c r="A5931" t="s">
        <v>570</v>
      </c>
      <c r="B5931">
        <v>1466</v>
      </c>
      <c r="C5931" t="s">
        <v>1017</v>
      </c>
      <c r="D5931">
        <v>2214</v>
      </c>
      <c r="E5931" t="s">
        <v>545</v>
      </c>
      <c r="F5931" t="s">
        <v>2311</v>
      </c>
      <c r="G5931" t="s">
        <v>2319</v>
      </c>
      <c r="H5931" t="s">
        <v>1298</v>
      </c>
      <c r="I5931" t="s">
        <v>1251</v>
      </c>
      <c r="J5931">
        <v>0.41670000000000001</v>
      </c>
    </row>
    <row r="5932" spans="1:10" hidden="1">
      <c r="A5932" t="s">
        <v>570</v>
      </c>
      <c r="B5932">
        <v>1466</v>
      </c>
      <c r="C5932" t="s">
        <v>1017</v>
      </c>
      <c r="D5932">
        <v>2214</v>
      </c>
      <c r="E5932" t="s">
        <v>545</v>
      </c>
      <c r="F5932" t="s">
        <v>2320</v>
      </c>
      <c r="G5932" t="s">
        <v>2321</v>
      </c>
      <c r="H5932" t="s">
        <v>1591</v>
      </c>
      <c r="I5932" t="s">
        <v>1251</v>
      </c>
      <c r="J5932">
        <v>0.44440000000000002</v>
      </c>
    </row>
    <row r="5933" spans="1:10" hidden="1">
      <c r="A5933" t="s">
        <v>570</v>
      </c>
      <c r="B5933">
        <v>1466</v>
      </c>
      <c r="C5933" t="s">
        <v>1017</v>
      </c>
      <c r="D5933">
        <v>2214</v>
      </c>
      <c r="E5933" t="s">
        <v>545</v>
      </c>
      <c r="F5933" t="s">
        <v>2320</v>
      </c>
      <c r="G5933" t="s">
        <v>2298</v>
      </c>
      <c r="H5933" t="s">
        <v>1252</v>
      </c>
      <c r="I5933" t="s">
        <v>1251</v>
      </c>
      <c r="J5933">
        <v>0.25</v>
      </c>
    </row>
    <row r="5934" spans="1:10" hidden="1">
      <c r="A5934" t="s">
        <v>570</v>
      </c>
      <c r="B5934">
        <v>1466</v>
      </c>
      <c r="C5934" t="s">
        <v>1017</v>
      </c>
      <c r="D5934">
        <v>2214</v>
      </c>
      <c r="E5934" t="s">
        <v>545</v>
      </c>
      <c r="F5934" t="s">
        <v>2322</v>
      </c>
      <c r="G5934" t="s">
        <v>2325</v>
      </c>
      <c r="H5934" t="s">
        <v>2324</v>
      </c>
      <c r="I5934" t="s">
        <v>1251</v>
      </c>
      <c r="J5934">
        <v>2.7799999999999998E-2</v>
      </c>
    </row>
    <row r="5935" spans="1:10" hidden="1">
      <c r="A5935" t="s">
        <v>570</v>
      </c>
      <c r="B5935">
        <v>1466</v>
      </c>
      <c r="C5935" t="s">
        <v>1017</v>
      </c>
      <c r="D5935">
        <v>2214</v>
      </c>
      <c r="E5935" t="s">
        <v>545</v>
      </c>
      <c r="F5935" t="s">
        <v>2322</v>
      </c>
      <c r="G5935" t="s">
        <v>2326</v>
      </c>
      <c r="H5935" t="s">
        <v>2324</v>
      </c>
      <c r="I5935" t="s">
        <v>1251</v>
      </c>
      <c r="J5935">
        <v>2.7799999999999998E-2</v>
      </c>
    </row>
    <row r="5936" spans="1:10" hidden="1">
      <c r="A5936" t="s">
        <v>570</v>
      </c>
      <c r="B5936">
        <v>1466</v>
      </c>
      <c r="C5936" t="s">
        <v>1017</v>
      </c>
      <c r="D5936">
        <v>2214</v>
      </c>
      <c r="E5936" t="s">
        <v>545</v>
      </c>
      <c r="F5936" t="s">
        <v>2322</v>
      </c>
      <c r="G5936" t="s">
        <v>2327</v>
      </c>
      <c r="H5936" t="s">
        <v>2344</v>
      </c>
      <c r="I5936" t="s">
        <v>1251</v>
      </c>
      <c r="J5936">
        <v>5.5599999999999997E-2</v>
      </c>
    </row>
    <row r="5937" spans="1:10" hidden="1">
      <c r="A5937" t="s">
        <v>570</v>
      </c>
      <c r="B5937">
        <v>1466</v>
      </c>
      <c r="C5937" t="s">
        <v>1017</v>
      </c>
      <c r="D5937">
        <v>2214</v>
      </c>
      <c r="E5937" t="s">
        <v>545</v>
      </c>
      <c r="F5937" t="s">
        <v>2322</v>
      </c>
      <c r="G5937" t="s">
        <v>2328</v>
      </c>
      <c r="H5937" t="s">
        <v>2344</v>
      </c>
      <c r="I5937" t="s">
        <v>1251</v>
      </c>
      <c r="J5937">
        <v>5.5599999999999997E-2</v>
      </c>
    </row>
    <row r="5938" spans="1:10" hidden="1">
      <c r="A5938" t="s">
        <v>570</v>
      </c>
      <c r="B5938">
        <v>1466</v>
      </c>
      <c r="C5938" t="s">
        <v>1017</v>
      </c>
      <c r="D5938">
        <v>2214</v>
      </c>
      <c r="E5938" t="s">
        <v>545</v>
      </c>
      <c r="F5938" t="s">
        <v>2322</v>
      </c>
      <c r="G5938" t="s">
        <v>2330</v>
      </c>
      <c r="H5938" t="s">
        <v>1304</v>
      </c>
      <c r="I5938" t="s">
        <v>1251</v>
      </c>
      <c r="J5938">
        <v>0.83330000000000004</v>
      </c>
    </row>
    <row r="5939" spans="1:10" hidden="1">
      <c r="A5939" t="s">
        <v>570</v>
      </c>
      <c r="B5939">
        <v>1466</v>
      </c>
      <c r="C5939" t="s">
        <v>1017</v>
      </c>
      <c r="D5939">
        <v>2214</v>
      </c>
      <c r="E5939" t="s">
        <v>545</v>
      </c>
      <c r="F5939" t="s">
        <v>2332</v>
      </c>
      <c r="G5939" t="s">
        <v>2333</v>
      </c>
      <c r="H5939" t="s">
        <v>1298</v>
      </c>
      <c r="I5939" t="s">
        <v>1251</v>
      </c>
      <c r="J5939">
        <v>0.41670000000000001</v>
      </c>
    </row>
    <row r="5940" spans="1:10" hidden="1">
      <c r="A5940" t="s">
        <v>570</v>
      </c>
      <c r="B5940">
        <v>1466</v>
      </c>
      <c r="C5940" t="s">
        <v>1017</v>
      </c>
      <c r="D5940">
        <v>2214</v>
      </c>
      <c r="E5940" t="s">
        <v>545</v>
      </c>
      <c r="F5940" t="s">
        <v>2332</v>
      </c>
      <c r="G5940" t="s">
        <v>2334</v>
      </c>
      <c r="H5940" t="s">
        <v>1417</v>
      </c>
      <c r="I5940" t="s">
        <v>1251</v>
      </c>
      <c r="J5940">
        <v>0.58330000000000004</v>
      </c>
    </row>
    <row r="5941" spans="1:10" hidden="1">
      <c r="A5941" t="s">
        <v>570</v>
      </c>
      <c r="B5941">
        <v>743</v>
      </c>
      <c r="C5941" t="s">
        <v>1021</v>
      </c>
      <c r="D5941">
        <v>746</v>
      </c>
      <c r="E5941" t="s">
        <v>270</v>
      </c>
      <c r="F5941" t="s">
        <v>1243</v>
      </c>
      <c r="G5941" t="s">
        <v>1243</v>
      </c>
      <c r="H5941" t="s">
        <v>1492</v>
      </c>
      <c r="I5941" t="s">
        <v>1492</v>
      </c>
      <c r="J5941">
        <v>1</v>
      </c>
    </row>
    <row r="5942" spans="1:10" hidden="1">
      <c r="A5942" t="s">
        <v>570</v>
      </c>
      <c r="B5942">
        <v>743</v>
      </c>
      <c r="C5942" t="s">
        <v>1021</v>
      </c>
      <c r="D5942">
        <v>746</v>
      </c>
      <c r="E5942" t="s">
        <v>270</v>
      </c>
      <c r="F5942" t="s">
        <v>2311</v>
      </c>
      <c r="G5942" t="s">
        <v>2312</v>
      </c>
      <c r="H5942" t="s">
        <v>1420</v>
      </c>
      <c r="I5942" t="s">
        <v>1492</v>
      </c>
      <c r="J5942">
        <v>0.19370000000000001</v>
      </c>
    </row>
    <row r="5943" spans="1:10" hidden="1">
      <c r="A5943" t="s">
        <v>570</v>
      </c>
      <c r="B5943">
        <v>743</v>
      </c>
      <c r="C5943" t="s">
        <v>1021</v>
      </c>
      <c r="D5943">
        <v>746</v>
      </c>
      <c r="E5943" t="s">
        <v>270</v>
      </c>
      <c r="F5943" t="s">
        <v>2311</v>
      </c>
      <c r="G5943" t="s">
        <v>2313</v>
      </c>
      <c r="H5943" t="s">
        <v>1602</v>
      </c>
      <c r="I5943" t="s">
        <v>1492</v>
      </c>
      <c r="J5943">
        <v>0.2147</v>
      </c>
    </row>
    <row r="5944" spans="1:10" hidden="1">
      <c r="A5944" t="s">
        <v>570</v>
      </c>
      <c r="B5944">
        <v>743</v>
      </c>
      <c r="C5944" t="s">
        <v>1021</v>
      </c>
      <c r="D5944">
        <v>746</v>
      </c>
      <c r="E5944" t="s">
        <v>270</v>
      </c>
      <c r="F5944" t="s">
        <v>2311</v>
      </c>
      <c r="G5944" t="s">
        <v>2314</v>
      </c>
      <c r="H5944" t="s">
        <v>1491</v>
      </c>
      <c r="I5944" t="s">
        <v>1492</v>
      </c>
      <c r="J5944">
        <v>0.20680000000000001</v>
      </c>
    </row>
    <row r="5945" spans="1:10" hidden="1">
      <c r="A5945" t="s">
        <v>570</v>
      </c>
      <c r="B5945">
        <v>743</v>
      </c>
      <c r="C5945" t="s">
        <v>1021</v>
      </c>
      <c r="D5945">
        <v>746</v>
      </c>
      <c r="E5945" t="s">
        <v>270</v>
      </c>
      <c r="F5945" t="s">
        <v>2311</v>
      </c>
      <c r="G5945" t="s">
        <v>2318</v>
      </c>
      <c r="H5945" t="s">
        <v>1285</v>
      </c>
      <c r="I5945" t="s">
        <v>1492</v>
      </c>
      <c r="J5945">
        <v>0.17799999999999999</v>
      </c>
    </row>
    <row r="5946" spans="1:10" hidden="1">
      <c r="A5946" t="s">
        <v>570</v>
      </c>
      <c r="B5946">
        <v>743</v>
      </c>
      <c r="C5946" t="s">
        <v>1021</v>
      </c>
      <c r="D5946">
        <v>746</v>
      </c>
      <c r="E5946" t="s">
        <v>270</v>
      </c>
      <c r="F5946" t="s">
        <v>2311</v>
      </c>
      <c r="G5946" t="s">
        <v>2319</v>
      </c>
      <c r="H5946" t="s">
        <v>1491</v>
      </c>
      <c r="I5946" t="s">
        <v>1492</v>
      </c>
      <c r="J5946">
        <v>0.20680000000000001</v>
      </c>
    </row>
    <row r="5947" spans="1:10" hidden="1">
      <c r="A5947" t="s">
        <v>570</v>
      </c>
      <c r="B5947">
        <v>743</v>
      </c>
      <c r="C5947" t="s">
        <v>1021</v>
      </c>
      <c r="D5947">
        <v>746</v>
      </c>
      <c r="E5947" t="s">
        <v>270</v>
      </c>
      <c r="F5947" t="s">
        <v>2320</v>
      </c>
      <c r="G5947" t="s">
        <v>2321</v>
      </c>
      <c r="H5947" t="s">
        <v>1334</v>
      </c>
      <c r="I5947" t="s">
        <v>1492</v>
      </c>
      <c r="J5947">
        <v>0.12570000000000001</v>
      </c>
    </row>
    <row r="5948" spans="1:10" hidden="1">
      <c r="A5948" t="s">
        <v>570</v>
      </c>
      <c r="B5948">
        <v>743</v>
      </c>
      <c r="C5948" t="s">
        <v>1021</v>
      </c>
      <c r="D5948">
        <v>746</v>
      </c>
      <c r="E5948" t="s">
        <v>270</v>
      </c>
      <c r="F5948" t="s">
        <v>2320</v>
      </c>
      <c r="G5948" t="s">
        <v>2340</v>
      </c>
      <c r="H5948" t="s">
        <v>1352</v>
      </c>
      <c r="I5948" t="s">
        <v>1492</v>
      </c>
      <c r="J5948">
        <v>1.83E-2</v>
      </c>
    </row>
    <row r="5949" spans="1:10" hidden="1">
      <c r="A5949" t="s">
        <v>570</v>
      </c>
      <c r="B5949">
        <v>743</v>
      </c>
      <c r="C5949" t="s">
        <v>1021</v>
      </c>
      <c r="D5949">
        <v>746</v>
      </c>
      <c r="E5949" t="s">
        <v>270</v>
      </c>
      <c r="F5949" t="s">
        <v>2320</v>
      </c>
      <c r="G5949" t="s">
        <v>2298</v>
      </c>
      <c r="H5949" t="s">
        <v>1269</v>
      </c>
      <c r="I5949" t="s">
        <v>1492</v>
      </c>
      <c r="J5949">
        <v>0.13869999999999999</v>
      </c>
    </row>
    <row r="5950" spans="1:10" hidden="1">
      <c r="A5950" t="s">
        <v>570</v>
      </c>
      <c r="B5950">
        <v>743</v>
      </c>
      <c r="C5950" t="s">
        <v>1021</v>
      </c>
      <c r="D5950">
        <v>746</v>
      </c>
      <c r="E5950" t="s">
        <v>270</v>
      </c>
      <c r="F5950" t="s">
        <v>2322</v>
      </c>
      <c r="G5950" t="s">
        <v>2325</v>
      </c>
      <c r="H5950" t="s">
        <v>2324</v>
      </c>
      <c r="I5950" t="s">
        <v>1492</v>
      </c>
      <c r="J5950">
        <v>2.5999999999999999E-3</v>
      </c>
    </row>
    <row r="5951" spans="1:10" hidden="1">
      <c r="A5951" t="s">
        <v>570</v>
      </c>
      <c r="B5951">
        <v>743</v>
      </c>
      <c r="C5951" t="s">
        <v>1021</v>
      </c>
      <c r="D5951">
        <v>746</v>
      </c>
      <c r="E5951" t="s">
        <v>270</v>
      </c>
      <c r="F5951" t="s">
        <v>2322</v>
      </c>
      <c r="G5951" t="s">
        <v>2327</v>
      </c>
      <c r="H5951" t="s">
        <v>1591</v>
      </c>
      <c r="I5951" t="s">
        <v>1492</v>
      </c>
      <c r="J5951">
        <v>4.19E-2</v>
      </c>
    </row>
    <row r="5952" spans="1:10" hidden="1">
      <c r="A5952" t="s">
        <v>570</v>
      </c>
      <c r="B5952">
        <v>743</v>
      </c>
      <c r="C5952" t="s">
        <v>1021</v>
      </c>
      <c r="D5952">
        <v>746</v>
      </c>
      <c r="E5952" t="s">
        <v>270</v>
      </c>
      <c r="F5952" t="s">
        <v>2322</v>
      </c>
      <c r="G5952" t="s">
        <v>2328</v>
      </c>
      <c r="H5952" t="s">
        <v>1520</v>
      </c>
      <c r="I5952" t="s">
        <v>1492</v>
      </c>
      <c r="J5952">
        <v>4.9700000000000001E-2</v>
      </c>
    </row>
    <row r="5953" spans="1:10" hidden="1">
      <c r="A5953" t="s">
        <v>570</v>
      </c>
      <c r="B5953">
        <v>743</v>
      </c>
      <c r="C5953" t="s">
        <v>1021</v>
      </c>
      <c r="D5953">
        <v>746</v>
      </c>
      <c r="E5953" t="s">
        <v>270</v>
      </c>
      <c r="F5953" t="s">
        <v>2322</v>
      </c>
      <c r="G5953" t="s">
        <v>2330</v>
      </c>
      <c r="H5953" t="s">
        <v>2462</v>
      </c>
      <c r="I5953" t="s">
        <v>1492</v>
      </c>
      <c r="J5953">
        <v>0.90580000000000005</v>
      </c>
    </row>
    <row r="5954" spans="1:10" hidden="1">
      <c r="A5954" t="s">
        <v>570</v>
      </c>
      <c r="B5954">
        <v>743</v>
      </c>
      <c r="C5954" t="s">
        <v>1021</v>
      </c>
      <c r="D5954">
        <v>746</v>
      </c>
      <c r="E5954" t="s">
        <v>270</v>
      </c>
      <c r="F5954" t="s">
        <v>2332</v>
      </c>
      <c r="G5954" t="s">
        <v>2333</v>
      </c>
      <c r="H5954" t="s">
        <v>1673</v>
      </c>
      <c r="I5954" t="s">
        <v>1492</v>
      </c>
      <c r="J5954">
        <v>0.47910000000000003</v>
      </c>
    </row>
    <row r="5955" spans="1:10" hidden="1">
      <c r="A5955" t="s">
        <v>570</v>
      </c>
      <c r="B5955">
        <v>743</v>
      </c>
      <c r="C5955" t="s">
        <v>1021</v>
      </c>
      <c r="D5955">
        <v>746</v>
      </c>
      <c r="E5955" t="s">
        <v>270</v>
      </c>
      <c r="F5955" t="s">
        <v>2332</v>
      </c>
      <c r="G5955" t="s">
        <v>2334</v>
      </c>
      <c r="H5955" t="s">
        <v>1605</v>
      </c>
      <c r="I5955" t="s">
        <v>1492</v>
      </c>
      <c r="J5955">
        <v>0.52090000000000003</v>
      </c>
    </row>
    <row r="5956" spans="1:10" hidden="1">
      <c r="A5956" t="s">
        <v>570</v>
      </c>
      <c r="B5956">
        <v>743</v>
      </c>
      <c r="C5956" t="s">
        <v>1021</v>
      </c>
      <c r="D5956">
        <v>744</v>
      </c>
      <c r="E5956" t="s">
        <v>348</v>
      </c>
      <c r="F5956" t="s">
        <v>1243</v>
      </c>
      <c r="G5956" t="s">
        <v>1243</v>
      </c>
      <c r="H5956" t="s">
        <v>1612</v>
      </c>
      <c r="I5956" t="s">
        <v>1612</v>
      </c>
      <c r="J5956">
        <v>1</v>
      </c>
    </row>
    <row r="5957" spans="1:10" hidden="1">
      <c r="A5957" t="s">
        <v>570</v>
      </c>
      <c r="B5957">
        <v>743</v>
      </c>
      <c r="C5957" t="s">
        <v>1021</v>
      </c>
      <c r="D5957">
        <v>744</v>
      </c>
      <c r="E5957" t="s">
        <v>348</v>
      </c>
      <c r="F5957" t="s">
        <v>2311</v>
      </c>
      <c r="G5957" t="s">
        <v>2312</v>
      </c>
      <c r="H5957" t="s">
        <v>1458</v>
      </c>
      <c r="I5957" t="s">
        <v>1612</v>
      </c>
      <c r="J5957">
        <v>0.18920000000000001</v>
      </c>
    </row>
    <row r="5958" spans="1:10" hidden="1">
      <c r="A5958" t="s">
        <v>570</v>
      </c>
      <c r="B5958">
        <v>743</v>
      </c>
      <c r="C5958" t="s">
        <v>1021</v>
      </c>
      <c r="D5958">
        <v>744</v>
      </c>
      <c r="E5958" t="s">
        <v>348</v>
      </c>
      <c r="F5958" t="s">
        <v>2311</v>
      </c>
      <c r="G5958" t="s">
        <v>2313</v>
      </c>
      <c r="H5958" t="s">
        <v>1306</v>
      </c>
      <c r="I5958" t="s">
        <v>1612</v>
      </c>
      <c r="J5958">
        <v>0.21279999999999999</v>
      </c>
    </row>
    <row r="5959" spans="1:10" hidden="1">
      <c r="A5959" t="s">
        <v>570</v>
      </c>
      <c r="B5959">
        <v>743</v>
      </c>
      <c r="C5959" t="s">
        <v>1021</v>
      </c>
      <c r="D5959">
        <v>744</v>
      </c>
      <c r="E5959" t="s">
        <v>348</v>
      </c>
      <c r="F5959" t="s">
        <v>2311</v>
      </c>
      <c r="G5959" t="s">
        <v>2314</v>
      </c>
      <c r="H5959" t="s">
        <v>1377</v>
      </c>
      <c r="I5959" t="s">
        <v>1612</v>
      </c>
      <c r="J5959">
        <v>0.14530000000000001</v>
      </c>
    </row>
    <row r="5960" spans="1:10" hidden="1">
      <c r="A5960" t="s">
        <v>570</v>
      </c>
      <c r="B5960">
        <v>743</v>
      </c>
      <c r="C5960" t="s">
        <v>1021</v>
      </c>
      <c r="D5960">
        <v>744</v>
      </c>
      <c r="E5960" t="s">
        <v>348</v>
      </c>
      <c r="F5960" t="s">
        <v>2311</v>
      </c>
      <c r="G5960" t="s">
        <v>2318</v>
      </c>
      <c r="H5960" t="s">
        <v>1355</v>
      </c>
      <c r="I5960" t="s">
        <v>1612</v>
      </c>
      <c r="J5960">
        <v>0.2331</v>
      </c>
    </row>
    <row r="5961" spans="1:10" hidden="1">
      <c r="A5961" t="s">
        <v>570</v>
      </c>
      <c r="B5961">
        <v>743</v>
      </c>
      <c r="C5961" t="s">
        <v>1021</v>
      </c>
      <c r="D5961">
        <v>744</v>
      </c>
      <c r="E5961" t="s">
        <v>348</v>
      </c>
      <c r="F5961" t="s">
        <v>2311</v>
      </c>
      <c r="G5961" t="s">
        <v>2319</v>
      </c>
      <c r="H5961" t="s">
        <v>1288</v>
      </c>
      <c r="I5961" t="s">
        <v>1612</v>
      </c>
      <c r="J5961">
        <v>0.21959999999999999</v>
      </c>
    </row>
    <row r="5962" spans="1:10" hidden="1">
      <c r="A5962" t="s">
        <v>570</v>
      </c>
      <c r="B5962">
        <v>743</v>
      </c>
      <c r="C5962" t="s">
        <v>1021</v>
      </c>
      <c r="D5962">
        <v>744</v>
      </c>
      <c r="E5962" t="s">
        <v>348</v>
      </c>
      <c r="F5962" t="s">
        <v>2320</v>
      </c>
      <c r="G5962" t="s">
        <v>2321</v>
      </c>
      <c r="H5962" t="s">
        <v>1377</v>
      </c>
      <c r="I5962" t="s">
        <v>1612</v>
      </c>
      <c r="J5962">
        <v>0.14530000000000001</v>
      </c>
    </row>
    <row r="5963" spans="1:10" hidden="1">
      <c r="A5963" t="s">
        <v>570</v>
      </c>
      <c r="B5963">
        <v>743</v>
      </c>
      <c r="C5963" t="s">
        <v>1021</v>
      </c>
      <c r="D5963">
        <v>744</v>
      </c>
      <c r="E5963" t="s">
        <v>348</v>
      </c>
      <c r="F5963" t="s">
        <v>2320</v>
      </c>
      <c r="G5963" t="s">
        <v>2340</v>
      </c>
      <c r="H5963" t="s">
        <v>1333</v>
      </c>
      <c r="I5963" t="s">
        <v>1612</v>
      </c>
      <c r="J5963">
        <v>5.74E-2</v>
      </c>
    </row>
    <row r="5964" spans="1:10" hidden="1">
      <c r="A5964" t="s">
        <v>570</v>
      </c>
      <c r="B5964">
        <v>743</v>
      </c>
      <c r="C5964" t="s">
        <v>1021</v>
      </c>
      <c r="D5964">
        <v>744</v>
      </c>
      <c r="E5964" t="s">
        <v>348</v>
      </c>
      <c r="F5964" t="s">
        <v>2320</v>
      </c>
      <c r="G5964" t="s">
        <v>2298</v>
      </c>
      <c r="H5964" t="s">
        <v>1336</v>
      </c>
      <c r="I5964" t="s">
        <v>1612</v>
      </c>
      <c r="J5964">
        <v>0.12839999999999999</v>
      </c>
    </row>
    <row r="5965" spans="1:10" hidden="1">
      <c r="A5965" t="s">
        <v>570</v>
      </c>
      <c r="B5965">
        <v>743</v>
      </c>
      <c r="C5965" t="s">
        <v>1021</v>
      </c>
      <c r="D5965">
        <v>744</v>
      </c>
      <c r="E5965" t="s">
        <v>348</v>
      </c>
      <c r="F5965" t="s">
        <v>2322</v>
      </c>
      <c r="G5965" t="s">
        <v>2323</v>
      </c>
      <c r="H5965" t="s">
        <v>2324</v>
      </c>
      <c r="I5965" t="s">
        <v>1612</v>
      </c>
      <c r="J5965">
        <v>3.3999999999999998E-3</v>
      </c>
    </row>
    <row r="5966" spans="1:10" hidden="1">
      <c r="A5966" t="s">
        <v>570</v>
      </c>
      <c r="B5966">
        <v>743</v>
      </c>
      <c r="C5966" t="s">
        <v>1021</v>
      </c>
      <c r="D5966">
        <v>744</v>
      </c>
      <c r="E5966" t="s">
        <v>348</v>
      </c>
      <c r="F5966" t="s">
        <v>2322</v>
      </c>
      <c r="G5966" t="s">
        <v>2325</v>
      </c>
      <c r="H5966" t="s">
        <v>2344</v>
      </c>
      <c r="I5966" t="s">
        <v>1612</v>
      </c>
      <c r="J5966">
        <v>6.7999999999999996E-3</v>
      </c>
    </row>
    <row r="5967" spans="1:10" hidden="1">
      <c r="A5967" t="s">
        <v>570</v>
      </c>
      <c r="B5967">
        <v>743</v>
      </c>
      <c r="C5967" t="s">
        <v>1021</v>
      </c>
      <c r="D5967">
        <v>744</v>
      </c>
      <c r="E5967" t="s">
        <v>348</v>
      </c>
      <c r="F5967" t="s">
        <v>2322</v>
      </c>
      <c r="G5967" t="s">
        <v>2326</v>
      </c>
      <c r="H5967" t="s">
        <v>2324</v>
      </c>
      <c r="I5967" t="s">
        <v>1612</v>
      </c>
      <c r="J5967">
        <v>3.3999999999999998E-3</v>
      </c>
    </row>
    <row r="5968" spans="1:10" hidden="1">
      <c r="A5968" t="s">
        <v>570</v>
      </c>
      <c r="B5968">
        <v>743</v>
      </c>
      <c r="C5968" t="s">
        <v>1021</v>
      </c>
      <c r="D5968">
        <v>744</v>
      </c>
      <c r="E5968" t="s">
        <v>348</v>
      </c>
      <c r="F5968" t="s">
        <v>2322</v>
      </c>
      <c r="G5968" t="s">
        <v>2327</v>
      </c>
      <c r="H5968" t="s">
        <v>1401</v>
      </c>
      <c r="I5968" t="s">
        <v>1612</v>
      </c>
      <c r="J5968">
        <v>3.7199999999999997E-2</v>
      </c>
    </row>
    <row r="5969" spans="1:10" hidden="1">
      <c r="A5969" t="s">
        <v>570</v>
      </c>
      <c r="B5969">
        <v>743</v>
      </c>
      <c r="C5969" t="s">
        <v>1021</v>
      </c>
      <c r="D5969">
        <v>744</v>
      </c>
      <c r="E5969" t="s">
        <v>348</v>
      </c>
      <c r="F5969" t="s">
        <v>2322</v>
      </c>
      <c r="G5969" t="s">
        <v>2328</v>
      </c>
      <c r="H5969" t="s">
        <v>1298</v>
      </c>
      <c r="I5969" t="s">
        <v>1612</v>
      </c>
      <c r="J5969">
        <v>5.0700000000000002E-2</v>
      </c>
    </row>
    <row r="5970" spans="1:10" hidden="1">
      <c r="A5970" t="s">
        <v>570</v>
      </c>
      <c r="B5970">
        <v>743</v>
      </c>
      <c r="C5970" t="s">
        <v>1021</v>
      </c>
      <c r="D5970">
        <v>744</v>
      </c>
      <c r="E5970" t="s">
        <v>348</v>
      </c>
      <c r="F5970" t="s">
        <v>2322</v>
      </c>
      <c r="G5970" t="s">
        <v>2330</v>
      </c>
      <c r="H5970" t="s">
        <v>1275</v>
      </c>
      <c r="I5970" t="s">
        <v>1612</v>
      </c>
      <c r="J5970">
        <v>0.89859999999999995</v>
      </c>
    </row>
    <row r="5971" spans="1:10" hidden="1">
      <c r="A5971" t="s">
        <v>570</v>
      </c>
      <c r="B5971">
        <v>743</v>
      </c>
      <c r="C5971" t="s">
        <v>1021</v>
      </c>
      <c r="D5971">
        <v>744</v>
      </c>
      <c r="E5971" t="s">
        <v>348</v>
      </c>
      <c r="F5971" t="s">
        <v>2332</v>
      </c>
      <c r="G5971" t="s">
        <v>2333</v>
      </c>
      <c r="H5971" t="s">
        <v>2365</v>
      </c>
      <c r="I5971" t="s">
        <v>1612</v>
      </c>
      <c r="J5971">
        <v>0.51690000000000003</v>
      </c>
    </row>
    <row r="5972" spans="1:10" hidden="1">
      <c r="A5972" t="s">
        <v>570</v>
      </c>
      <c r="B5972">
        <v>743</v>
      </c>
      <c r="C5972" t="s">
        <v>1021</v>
      </c>
      <c r="D5972">
        <v>744</v>
      </c>
      <c r="E5972" t="s">
        <v>348</v>
      </c>
      <c r="F5972" t="s">
        <v>2332</v>
      </c>
      <c r="G5972" t="s">
        <v>2334</v>
      </c>
      <c r="H5972" t="s">
        <v>1607</v>
      </c>
      <c r="I5972" t="s">
        <v>1612</v>
      </c>
      <c r="J5972">
        <v>0.48309999999999997</v>
      </c>
    </row>
    <row r="5973" spans="1:10" hidden="1">
      <c r="A5973" t="s">
        <v>570</v>
      </c>
      <c r="B5973">
        <v>743</v>
      </c>
      <c r="C5973" t="s">
        <v>1021</v>
      </c>
      <c r="D5973">
        <v>747</v>
      </c>
      <c r="E5973" t="s">
        <v>482</v>
      </c>
      <c r="F5973" t="s">
        <v>1243</v>
      </c>
      <c r="G5973" t="s">
        <v>1243</v>
      </c>
      <c r="H5973" t="s">
        <v>1561</v>
      </c>
      <c r="I5973" t="s">
        <v>1561</v>
      </c>
      <c r="J5973">
        <v>1</v>
      </c>
    </row>
    <row r="5974" spans="1:10" hidden="1">
      <c r="A5974" t="s">
        <v>570</v>
      </c>
      <c r="B5974">
        <v>743</v>
      </c>
      <c r="C5974" t="s">
        <v>1021</v>
      </c>
      <c r="D5974">
        <v>747</v>
      </c>
      <c r="E5974" t="s">
        <v>482</v>
      </c>
      <c r="F5974" t="s">
        <v>2311</v>
      </c>
      <c r="G5974" t="s">
        <v>2315</v>
      </c>
      <c r="H5974" t="s">
        <v>1272</v>
      </c>
      <c r="I5974" t="s">
        <v>1561</v>
      </c>
      <c r="J5974">
        <v>0.49830000000000002</v>
      </c>
    </row>
    <row r="5975" spans="1:10" hidden="1">
      <c r="A5975" t="s">
        <v>570</v>
      </c>
      <c r="B5975">
        <v>743</v>
      </c>
      <c r="C5975" t="s">
        <v>1021</v>
      </c>
      <c r="D5975">
        <v>747</v>
      </c>
      <c r="E5975" t="s">
        <v>482</v>
      </c>
      <c r="F5975" t="s">
        <v>2311</v>
      </c>
      <c r="G5975" t="s">
        <v>2316</v>
      </c>
      <c r="H5975" t="s">
        <v>2378</v>
      </c>
      <c r="I5975" t="s">
        <v>1561</v>
      </c>
      <c r="J5975">
        <v>0.50170000000000003</v>
      </c>
    </row>
    <row r="5976" spans="1:10" hidden="1">
      <c r="A5976" t="s">
        <v>570</v>
      </c>
      <c r="B5976">
        <v>743</v>
      </c>
      <c r="C5976" t="s">
        <v>1021</v>
      </c>
      <c r="D5976">
        <v>747</v>
      </c>
      <c r="E5976" t="s">
        <v>482</v>
      </c>
      <c r="F5976" t="s">
        <v>2320</v>
      </c>
      <c r="G5976" t="s">
        <v>2321</v>
      </c>
      <c r="H5976" t="s">
        <v>1304</v>
      </c>
      <c r="I5976" t="s">
        <v>1561</v>
      </c>
      <c r="J5976">
        <v>0.10100000000000001</v>
      </c>
    </row>
    <row r="5977" spans="1:10" hidden="1">
      <c r="A5977" t="s">
        <v>570</v>
      </c>
      <c r="B5977">
        <v>743</v>
      </c>
      <c r="C5977" t="s">
        <v>1021</v>
      </c>
      <c r="D5977">
        <v>747</v>
      </c>
      <c r="E5977" t="s">
        <v>482</v>
      </c>
      <c r="F5977" t="s">
        <v>2320</v>
      </c>
      <c r="G5977" t="s">
        <v>2338</v>
      </c>
      <c r="H5977" t="s">
        <v>1312</v>
      </c>
      <c r="I5977" t="s">
        <v>1561</v>
      </c>
      <c r="J5977">
        <v>1.6799999999999999E-2</v>
      </c>
    </row>
    <row r="5978" spans="1:10" hidden="1">
      <c r="A5978" t="s">
        <v>570</v>
      </c>
      <c r="B5978">
        <v>743</v>
      </c>
      <c r="C5978" t="s">
        <v>1021</v>
      </c>
      <c r="D5978">
        <v>747</v>
      </c>
      <c r="E5978" t="s">
        <v>482</v>
      </c>
      <c r="F5978" t="s">
        <v>2320</v>
      </c>
      <c r="G5978" t="s">
        <v>2339</v>
      </c>
      <c r="H5978" t="s">
        <v>1352</v>
      </c>
      <c r="I5978" t="s">
        <v>1561</v>
      </c>
      <c r="J5978">
        <v>2.3599999999999999E-2</v>
      </c>
    </row>
    <row r="5979" spans="1:10" hidden="1">
      <c r="A5979" t="s">
        <v>570</v>
      </c>
      <c r="B5979">
        <v>743</v>
      </c>
      <c r="C5979" t="s">
        <v>1021</v>
      </c>
      <c r="D5979">
        <v>747</v>
      </c>
      <c r="E5979" t="s">
        <v>482</v>
      </c>
      <c r="F5979" t="s">
        <v>2320</v>
      </c>
      <c r="G5979" t="s">
        <v>2340</v>
      </c>
      <c r="H5979" t="s">
        <v>1323</v>
      </c>
      <c r="I5979" t="s">
        <v>1561</v>
      </c>
      <c r="J5979">
        <v>6.0600000000000001E-2</v>
      </c>
    </row>
    <row r="5980" spans="1:10" hidden="1">
      <c r="A5980" t="s">
        <v>570</v>
      </c>
      <c r="B5980">
        <v>743</v>
      </c>
      <c r="C5980" t="s">
        <v>1021</v>
      </c>
      <c r="D5980">
        <v>747</v>
      </c>
      <c r="E5980" t="s">
        <v>482</v>
      </c>
      <c r="F5980" t="s">
        <v>2320</v>
      </c>
      <c r="G5980" t="s">
        <v>2298</v>
      </c>
      <c r="H5980" t="s">
        <v>1321</v>
      </c>
      <c r="I5980" t="s">
        <v>1561</v>
      </c>
      <c r="J5980">
        <v>0.19189999999999999</v>
      </c>
    </row>
    <row r="5981" spans="1:10" hidden="1">
      <c r="A5981" t="s">
        <v>570</v>
      </c>
      <c r="B5981">
        <v>743</v>
      </c>
      <c r="C5981" t="s">
        <v>1021</v>
      </c>
      <c r="D5981">
        <v>747</v>
      </c>
      <c r="E5981" t="s">
        <v>482</v>
      </c>
      <c r="F5981" t="s">
        <v>2322</v>
      </c>
      <c r="G5981" t="s">
        <v>2325</v>
      </c>
      <c r="H5981" t="s">
        <v>2344</v>
      </c>
      <c r="I5981" t="s">
        <v>1561</v>
      </c>
      <c r="J5981">
        <v>6.7000000000000002E-3</v>
      </c>
    </row>
    <row r="5982" spans="1:10" hidden="1">
      <c r="A5982" t="s">
        <v>570</v>
      </c>
      <c r="B5982">
        <v>743</v>
      </c>
      <c r="C5982" t="s">
        <v>1021</v>
      </c>
      <c r="D5982">
        <v>747</v>
      </c>
      <c r="E5982" t="s">
        <v>482</v>
      </c>
      <c r="F5982" t="s">
        <v>2322</v>
      </c>
      <c r="G5982" t="s">
        <v>2326</v>
      </c>
      <c r="H5982" t="s">
        <v>2344</v>
      </c>
      <c r="I5982" t="s">
        <v>1561</v>
      </c>
      <c r="J5982">
        <v>6.7000000000000002E-3</v>
      </c>
    </row>
    <row r="5983" spans="1:10" hidden="1">
      <c r="A5983" t="s">
        <v>570</v>
      </c>
      <c r="B5983">
        <v>743</v>
      </c>
      <c r="C5983" t="s">
        <v>1021</v>
      </c>
      <c r="D5983">
        <v>747</v>
      </c>
      <c r="E5983" t="s">
        <v>482</v>
      </c>
      <c r="F5983" t="s">
        <v>2322</v>
      </c>
      <c r="G5983" t="s">
        <v>2327</v>
      </c>
      <c r="H5983" t="s">
        <v>1250</v>
      </c>
      <c r="I5983" t="s">
        <v>1561</v>
      </c>
      <c r="J5983">
        <v>3.3700000000000001E-2</v>
      </c>
    </row>
    <row r="5984" spans="1:10" hidden="1">
      <c r="A5984" t="s">
        <v>570</v>
      </c>
      <c r="B5984">
        <v>743</v>
      </c>
      <c r="C5984" t="s">
        <v>1021</v>
      </c>
      <c r="D5984">
        <v>747</v>
      </c>
      <c r="E5984" t="s">
        <v>482</v>
      </c>
      <c r="F5984" t="s">
        <v>2322</v>
      </c>
      <c r="G5984" t="s">
        <v>2328</v>
      </c>
      <c r="H5984" t="s">
        <v>2344</v>
      </c>
      <c r="I5984" t="s">
        <v>1561</v>
      </c>
      <c r="J5984">
        <v>6.7000000000000002E-3</v>
      </c>
    </row>
    <row r="5985" spans="1:10" hidden="1">
      <c r="A5985" t="s">
        <v>570</v>
      </c>
      <c r="B5985">
        <v>743</v>
      </c>
      <c r="C5985" t="s">
        <v>1021</v>
      </c>
      <c r="D5985">
        <v>747</v>
      </c>
      <c r="E5985" t="s">
        <v>482</v>
      </c>
      <c r="F5985" t="s">
        <v>2322</v>
      </c>
      <c r="G5985" t="s">
        <v>2330</v>
      </c>
      <c r="H5985" t="s">
        <v>1584</v>
      </c>
      <c r="I5985" t="s">
        <v>1561</v>
      </c>
      <c r="J5985">
        <v>0.94610000000000005</v>
      </c>
    </row>
    <row r="5986" spans="1:10" hidden="1">
      <c r="A5986" t="s">
        <v>570</v>
      </c>
      <c r="B5986">
        <v>743</v>
      </c>
      <c r="C5986" t="s">
        <v>1021</v>
      </c>
      <c r="D5986">
        <v>747</v>
      </c>
      <c r="E5986" t="s">
        <v>482</v>
      </c>
      <c r="F5986" t="s">
        <v>2332</v>
      </c>
      <c r="G5986" t="s">
        <v>2333</v>
      </c>
      <c r="H5986" t="s">
        <v>2382</v>
      </c>
      <c r="I5986" t="s">
        <v>1561</v>
      </c>
      <c r="J5986">
        <v>0.51849999999999996</v>
      </c>
    </row>
    <row r="5987" spans="1:10" hidden="1">
      <c r="A5987" t="s">
        <v>570</v>
      </c>
      <c r="B5987">
        <v>743</v>
      </c>
      <c r="C5987" t="s">
        <v>1021</v>
      </c>
      <c r="D5987">
        <v>747</v>
      </c>
      <c r="E5987" t="s">
        <v>482</v>
      </c>
      <c r="F5987" t="s">
        <v>2332</v>
      </c>
      <c r="G5987" t="s">
        <v>2334</v>
      </c>
      <c r="H5987" t="s">
        <v>1607</v>
      </c>
      <c r="I5987" t="s">
        <v>1561</v>
      </c>
      <c r="J5987">
        <v>0.48149999999999998</v>
      </c>
    </row>
    <row r="5988" spans="1:10" hidden="1">
      <c r="A5988" t="s">
        <v>570</v>
      </c>
      <c r="B5988">
        <v>743</v>
      </c>
      <c r="C5988" t="s">
        <v>1021</v>
      </c>
      <c r="D5988">
        <v>748</v>
      </c>
      <c r="E5988" t="s">
        <v>483</v>
      </c>
      <c r="F5988" t="s">
        <v>1243</v>
      </c>
      <c r="G5988" t="s">
        <v>1243</v>
      </c>
      <c r="H5988" t="s">
        <v>2506</v>
      </c>
      <c r="I5988" t="s">
        <v>2506</v>
      </c>
      <c r="J5988">
        <v>1</v>
      </c>
    </row>
    <row r="5989" spans="1:10" hidden="1">
      <c r="A5989" t="s">
        <v>570</v>
      </c>
      <c r="B5989">
        <v>743</v>
      </c>
      <c r="C5989" t="s">
        <v>1021</v>
      </c>
      <c r="D5989">
        <v>748</v>
      </c>
      <c r="E5989" t="s">
        <v>483</v>
      </c>
      <c r="F5989" t="s">
        <v>2311</v>
      </c>
      <c r="G5989" t="s">
        <v>2343</v>
      </c>
      <c r="H5989" t="s">
        <v>1608</v>
      </c>
      <c r="I5989" t="s">
        <v>2506</v>
      </c>
      <c r="J5989">
        <v>0.26519999999999999</v>
      </c>
    </row>
    <row r="5990" spans="1:10" hidden="1">
      <c r="A5990" t="s">
        <v>570</v>
      </c>
      <c r="B5990">
        <v>743</v>
      </c>
      <c r="C5990" t="s">
        <v>1021</v>
      </c>
      <c r="D5990">
        <v>748</v>
      </c>
      <c r="E5990" t="s">
        <v>483</v>
      </c>
      <c r="F5990" t="s">
        <v>2311</v>
      </c>
      <c r="G5990" t="s">
        <v>1250</v>
      </c>
      <c r="H5990" t="s">
        <v>1327</v>
      </c>
      <c r="I5990" t="s">
        <v>2506</v>
      </c>
      <c r="J5990">
        <v>0.2424</v>
      </c>
    </row>
    <row r="5991" spans="1:10" hidden="1">
      <c r="A5991" t="s">
        <v>570</v>
      </c>
      <c r="B5991">
        <v>743</v>
      </c>
      <c r="C5991" t="s">
        <v>1021</v>
      </c>
      <c r="D5991">
        <v>748</v>
      </c>
      <c r="E5991" t="s">
        <v>483</v>
      </c>
      <c r="F5991" t="s">
        <v>2311</v>
      </c>
      <c r="G5991" t="s">
        <v>1401</v>
      </c>
      <c r="H5991" t="s">
        <v>1432</v>
      </c>
      <c r="I5991" t="s">
        <v>2506</v>
      </c>
      <c r="J5991">
        <v>0.25</v>
      </c>
    </row>
    <row r="5992" spans="1:10" hidden="1">
      <c r="A5992" t="s">
        <v>570</v>
      </c>
      <c r="B5992">
        <v>743</v>
      </c>
      <c r="C5992" t="s">
        <v>1021</v>
      </c>
      <c r="D5992">
        <v>748</v>
      </c>
      <c r="E5992" t="s">
        <v>483</v>
      </c>
      <c r="F5992" t="s">
        <v>2311</v>
      </c>
      <c r="G5992" t="s">
        <v>1357</v>
      </c>
      <c r="H5992" t="s">
        <v>1327</v>
      </c>
      <c r="I5992" t="s">
        <v>2506</v>
      </c>
      <c r="J5992">
        <v>0.2424</v>
      </c>
    </row>
    <row r="5993" spans="1:10" hidden="1">
      <c r="A5993" t="s">
        <v>570</v>
      </c>
      <c r="B5993">
        <v>743</v>
      </c>
      <c r="C5993" t="s">
        <v>1021</v>
      </c>
      <c r="D5993">
        <v>748</v>
      </c>
      <c r="E5993" t="s">
        <v>483</v>
      </c>
      <c r="F5993" t="s">
        <v>2320</v>
      </c>
      <c r="G5993" t="s">
        <v>2321</v>
      </c>
      <c r="H5993" t="s">
        <v>1510</v>
      </c>
      <c r="I5993" t="s">
        <v>2506</v>
      </c>
      <c r="J5993">
        <v>9.1499999999999998E-2</v>
      </c>
    </row>
    <row r="5994" spans="1:10" hidden="1">
      <c r="A5994" t="s">
        <v>570</v>
      </c>
      <c r="B5994">
        <v>743</v>
      </c>
      <c r="C5994" t="s">
        <v>1021</v>
      </c>
      <c r="D5994">
        <v>748</v>
      </c>
      <c r="E5994" t="s">
        <v>483</v>
      </c>
      <c r="F5994" t="s">
        <v>2320</v>
      </c>
      <c r="G5994" t="s">
        <v>2340</v>
      </c>
      <c r="H5994" t="s">
        <v>1253</v>
      </c>
      <c r="I5994" t="s">
        <v>2506</v>
      </c>
      <c r="J5994">
        <v>4.4200000000000003E-2</v>
      </c>
    </row>
    <row r="5995" spans="1:10" hidden="1">
      <c r="A5995" t="s">
        <v>570</v>
      </c>
      <c r="B5995">
        <v>743</v>
      </c>
      <c r="C5995" t="s">
        <v>1021</v>
      </c>
      <c r="D5995">
        <v>748</v>
      </c>
      <c r="E5995" t="s">
        <v>483</v>
      </c>
      <c r="F5995" t="s">
        <v>2320</v>
      </c>
      <c r="G5995" t="s">
        <v>2298</v>
      </c>
      <c r="H5995" t="s">
        <v>1521</v>
      </c>
      <c r="I5995" t="s">
        <v>2506</v>
      </c>
      <c r="J5995">
        <v>5.1799999999999999E-2</v>
      </c>
    </row>
    <row r="5996" spans="1:10" hidden="1">
      <c r="A5996" t="s">
        <v>570</v>
      </c>
      <c r="B5996">
        <v>743</v>
      </c>
      <c r="C5996" t="s">
        <v>1021</v>
      </c>
      <c r="D5996">
        <v>748</v>
      </c>
      <c r="E5996" t="s">
        <v>483</v>
      </c>
      <c r="F5996" t="s">
        <v>2322</v>
      </c>
      <c r="G5996" t="s">
        <v>2323</v>
      </c>
      <c r="H5996" t="s">
        <v>2335</v>
      </c>
      <c r="I5996" t="s">
        <v>2506</v>
      </c>
      <c r="J5996">
        <v>6.1000000000000004E-3</v>
      </c>
    </row>
    <row r="5997" spans="1:10" hidden="1">
      <c r="A5997" t="s">
        <v>570</v>
      </c>
      <c r="B5997">
        <v>743</v>
      </c>
      <c r="C5997" t="s">
        <v>1021</v>
      </c>
      <c r="D5997">
        <v>748</v>
      </c>
      <c r="E5997" t="s">
        <v>483</v>
      </c>
      <c r="F5997" t="s">
        <v>2322</v>
      </c>
      <c r="G5997" t="s">
        <v>2325</v>
      </c>
      <c r="H5997" t="s">
        <v>1335</v>
      </c>
      <c r="I5997" t="s">
        <v>2506</v>
      </c>
      <c r="J5997">
        <v>1.2200000000000001E-2</v>
      </c>
    </row>
    <row r="5998" spans="1:10" hidden="1">
      <c r="A5998" t="s">
        <v>570</v>
      </c>
      <c r="B5998">
        <v>743</v>
      </c>
      <c r="C5998" t="s">
        <v>1021</v>
      </c>
      <c r="D5998">
        <v>748</v>
      </c>
      <c r="E5998" t="s">
        <v>483</v>
      </c>
      <c r="F5998" t="s">
        <v>2322</v>
      </c>
      <c r="G5998" t="s">
        <v>2326</v>
      </c>
      <c r="H5998" t="s">
        <v>1250</v>
      </c>
      <c r="I5998" t="s">
        <v>2506</v>
      </c>
      <c r="J5998">
        <v>1.52E-2</v>
      </c>
    </row>
    <row r="5999" spans="1:10" hidden="1">
      <c r="A5999" t="s">
        <v>570</v>
      </c>
      <c r="B5999">
        <v>743</v>
      </c>
      <c r="C5999" t="s">
        <v>1021</v>
      </c>
      <c r="D5999">
        <v>748</v>
      </c>
      <c r="E5999" t="s">
        <v>483</v>
      </c>
      <c r="F5999" t="s">
        <v>2322</v>
      </c>
      <c r="G5999" t="s">
        <v>2327</v>
      </c>
      <c r="H5999" t="s">
        <v>1520</v>
      </c>
      <c r="I5999" t="s">
        <v>2506</v>
      </c>
      <c r="J5999">
        <v>2.9000000000000001E-2</v>
      </c>
    </row>
    <row r="6000" spans="1:10" hidden="1">
      <c r="A6000" t="s">
        <v>570</v>
      </c>
      <c r="B6000">
        <v>743</v>
      </c>
      <c r="C6000" t="s">
        <v>1021</v>
      </c>
      <c r="D6000">
        <v>748</v>
      </c>
      <c r="E6000" t="s">
        <v>483</v>
      </c>
      <c r="F6000" t="s">
        <v>2322</v>
      </c>
      <c r="G6000" t="s">
        <v>2352</v>
      </c>
      <c r="H6000" t="s">
        <v>2344</v>
      </c>
      <c r="I6000" t="s">
        <v>2506</v>
      </c>
      <c r="J6000">
        <v>3.0000000000000001E-3</v>
      </c>
    </row>
    <row r="6001" spans="1:10" hidden="1">
      <c r="A6001" t="s">
        <v>570</v>
      </c>
      <c r="B6001">
        <v>743</v>
      </c>
      <c r="C6001" t="s">
        <v>1021</v>
      </c>
      <c r="D6001">
        <v>748</v>
      </c>
      <c r="E6001" t="s">
        <v>483</v>
      </c>
      <c r="F6001" t="s">
        <v>2322</v>
      </c>
      <c r="G6001" t="s">
        <v>2328</v>
      </c>
      <c r="H6001" t="s">
        <v>1333</v>
      </c>
      <c r="I6001" t="s">
        <v>2506</v>
      </c>
      <c r="J6001">
        <v>2.5899999999999999E-2</v>
      </c>
    </row>
    <row r="6002" spans="1:10" hidden="1">
      <c r="A6002" t="s">
        <v>570</v>
      </c>
      <c r="B6002">
        <v>743</v>
      </c>
      <c r="C6002" t="s">
        <v>1021</v>
      </c>
      <c r="D6002">
        <v>748</v>
      </c>
      <c r="E6002" t="s">
        <v>483</v>
      </c>
      <c r="F6002" t="s">
        <v>2322</v>
      </c>
      <c r="G6002" t="s">
        <v>2330</v>
      </c>
      <c r="H6002" t="s">
        <v>2507</v>
      </c>
      <c r="I6002" t="s">
        <v>2506</v>
      </c>
      <c r="J6002">
        <v>0.90849999999999997</v>
      </c>
    </row>
    <row r="6003" spans="1:10" hidden="1">
      <c r="A6003" t="s">
        <v>570</v>
      </c>
      <c r="B6003">
        <v>743</v>
      </c>
      <c r="C6003" t="s">
        <v>1021</v>
      </c>
      <c r="D6003">
        <v>748</v>
      </c>
      <c r="E6003" t="s">
        <v>483</v>
      </c>
      <c r="F6003" t="s">
        <v>2332</v>
      </c>
      <c r="G6003" t="s">
        <v>2333</v>
      </c>
      <c r="H6003" t="s">
        <v>1475</v>
      </c>
      <c r="I6003" t="s">
        <v>2506</v>
      </c>
      <c r="J6003">
        <v>0.5091</v>
      </c>
    </row>
    <row r="6004" spans="1:10" hidden="1">
      <c r="A6004" t="s">
        <v>570</v>
      </c>
      <c r="B6004">
        <v>743</v>
      </c>
      <c r="C6004" t="s">
        <v>1021</v>
      </c>
      <c r="D6004">
        <v>748</v>
      </c>
      <c r="E6004" t="s">
        <v>483</v>
      </c>
      <c r="F6004" t="s">
        <v>2332</v>
      </c>
      <c r="G6004" t="s">
        <v>2334</v>
      </c>
      <c r="H6004" t="s">
        <v>1631</v>
      </c>
      <c r="I6004" t="s">
        <v>2506</v>
      </c>
      <c r="J6004">
        <v>0.4909</v>
      </c>
    </row>
    <row r="6005" spans="1:10" hidden="1">
      <c r="A6005" t="s">
        <v>570</v>
      </c>
      <c r="B6005">
        <v>743</v>
      </c>
      <c r="C6005" t="s">
        <v>1021</v>
      </c>
      <c r="D6005">
        <v>745</v>
      </c>
      <c r="E6005" t="s">
        <v>484</v>
      </c>
      <c r="F6005" t="s">
        <v>1243</v>
      </c>
      <c r="G6005" t="s">
        <v>1243</v>
      </c>
      <c r="H6005" t="s">
        <v>2469</v>
      </c>
      <c r="I6005" t="s">
        <v>2469</v>
      </c>
      <c r="J6005">
        <v>1</v>
      </c>
    </row>
    <row r="6006" spans="1:10" hidden="1">
      <c r="A6006" t="s">
        <v>570</v>
      </c>
      <c r="B6006">
        <v>743</v>
      </c>
      <c r="C6006" t="s">
        <v>1021</v>
      </c>
      <c r="D6006">
        <v>745</v>
      </c>
      <c r="E6006" t="s">
        <v>484</v>
      </c>
      <c r="F6006" t="s">
        <v>2311</v>
      </c>
      <c r="G6006" t="s">
        <v>2317</v>
      </c>
      <c r="H6006" t="s">
        <v>1383</v>
      </c>
      <c r="I6006" t="s">
        <v>2469</v>
      </c>
      <c r="J6006">
        <v>0.3125</v>
      </c>
    </row>
    <row r="6007" spans="1:10" hidden="1">
      <c r="A6007" t="s">
        <v>570</v>
      </c>
      <c r="B6007">
        <v>743</v>
      </c>
      <c r="C6007" t="s">
        <v>1021</v>
      </c>
      <c r="D6007">
        <v>745</v>
      </c>
      <c r="E6007" t="s">
        <v>484</v>
      </c>
      <c r="F6007" t="s">
        <v>2311</v>
      </c>
      <c r="G6007" t="s">
        <v>2336</v>
      </c>
      <c r="H6007" t="s">
        <v>1595</v>
      </c>
      <c r="I6007" t="s">
        <v>2469</v>
      </c>
      <c r="J6007">
        <v>0.35780000000000001</v>
      </c>
    </row>
    <row r="6008" spans="1:10" hidden="1">
      <c r="A6008" t="s">
        <v>570</v>
      </c>
      <c r="B6008">
        <v>743</v>
      </c>
      <c r="C6008" t="s">
        <v>1021</v>
      </c>
      <c r="D6008">
        <v>745</v>
      </c>
      <c r="E6008" t="s">
        <v>484</v>
      </c>
      <c r="F6008" t="s">
        <v>2311</v>
      </c>
      <c r="G6008" t="s">
        <v>2337</v>
      </c>
      <c r="H6008" t="s">
        <v>2365</v>
      </c>
      <c r="I6008" t="s">
        <v>2469</v>
      </c>
      <c r="J6008">
        <v>0.32969999999999999</v>
      </c>
    </row>
    <row r="6009" spans="1:10" hidden="1">
      <c r="A6009" t="s">
        <v>570</v>
      </c>
      <c r="B6009">
        <v>743</v>
      </c>
      <c r="C6009" t="s">
        <v>1021</v>
      </c>
      <c r="D6009">
        <v>745</v>
      </c>
      <c r="E6009" t="s">
        <v>484</v>
      </c>
      <c r="F6009" t="s">
        <v>2320</v>
      </c>
      <c r="G6009" t="s">
        <v>2321</v>
      </c>
      <c r="H6009" t="s">
        <v>1379</v>
      </c>
      <c r="I6009" t="s">
        <v>2469</v>
      </c>
      <c r="J6009">
        <v>0.13150000000000001</v>
      </c>
    </row>
    <row r="6010" spans="1:10" hidden="1">
      <c r="A6010" t="s">
        <v>570</v>
      </c>
      <c r="B6010">
        <v>743</v>
      </c>
      <c r="C6010" t="s">
        <v>1021</v>
      </c>
      <c r="D6010">
        <v>745</v>
      </c>
      <c r="E6010" t="s">
        <v>484</v>
      </c>
      <c r="F6010" t="s">
        <v>2320</v>
      </c>
      <c r="G6010" t="s">
        <v>2338</v>
      </c>
      <c r="H6010" t="s">
        <v>1312</v>
      </c>
      <c r="I6010" t="s">
        <v>2469</v>
      </c>
      <c r="J6010">
        <v>1.0800000000000001E-2</v>
      </c>
    </row>
    <row r="6011" spans="1:10" hidden="1">
      <c r="A6011" t="s">
        <v>570</v>
      </c>
      <c r="B6011">
        <v>743</v>
      </c>
      <c r="C6011" t="s">
        <v>1021</v>
      </c>
      <c r="D6011">
        <v>745</v>
      </c>
      <c r="E6011" t="s">
        <v>484</v>
      </c>
      <c r="F6011" t="s">
        <v>2320</v>
      </c>
      <c r="G6011" t="s">
        <v>2340</v>
      </c>
      <c r="H6011" t="s">
        <v>1249</v>
      </c>
      <c r="I6011" t="s">
        <v>2469</v>
      </c>
      <c r="J6011">
        <v>5.3900000000000003E-2</v>
      </c>
    </row>
    <row r="6012" spans="1:10" hidden="1">
      <c r="A6012" t="s">
        <v>570</v>
      </c>
      <c r="B6012">
        <v>743</v>
      </c>
      <c r="C6012" t="s">
        <v>1021</v>
      </c>
      <c r="D6012">
        <v>745</v>
      </c>
      <c r="E6012" t="s">
        <v>484</v>
      </c>
      <c r="F6012" t="s">
        <v>2320</v>
      </c>
      <c r="G6012" t="s">
        <v>2298</v>
      </c>
      <c r="H6012" t="s">
        <v>1560</v>
      </c>
      <c r="I6012" t="s">
        <v>2469</v>
      </c>
      <c r="J6012">
        <v>0.16589999999999999</v>
      </c>
    </row>
    <row r="6013" spans="1:10" hidden="1">
      <c r="A6013" t="s">
        <v>570</v>
      </c>
      <c r="B6013">
        <v>743</v>
      </c>
      <c r="C6013" t="s">
        <v>1021</v>
      </c>
      <c r="D6013">
        <v>745</v>
      </c>
      <c r="E6013" t="s">
        <v>484</v>
      </c>
      <c r="F6013" t="s">
        <v>2322</v>
      </c>
      <c r="G6013" t="s">
        <v>2325</v>
      </c>
      <c r="H6013" t="s">
        <v>1312</v>
      </c>
      <c r="I6013" t="s">
        <v>2469</v>
      </c>
      <c r="J6013">
        <v>1.0800000000000001E-2</v>
      </c>
    </row>
    <row r="6014" spans="1:10" hidden="1">
      <c r="A6014" t="s">
        <v>570</v>
      </c>
      <c r="B6014">
        <v>743</v>
      </c>
      <c r="C6014" t="s">
        <v>1021</v>
      </c>
      <c r="D6014">
        <v>745</v>
      </c>
      <c r="E6014" t="s">
        <v>484</v>
      </c>
      <c r="F6014" t="s">
        <v>2322</v>
      </c>
      <c r="G6014" t="s">
        <v>2326</v>
      </c>
      <c r="H6014" t="s">
        <v>1352</v>
      </c>
      <c r="I6014" t="s">
        <v>2469</v>
      </c>
      <c r="J6014">
        <v>1.5100000000000001E-2</v>
      </c>
    </row>
    <row r="6015" spans="1:10" hidden="1">
      <c r="A6015" t="s">
        <v>570</v>
      </c>
      <c r="B6015">
        <v>743</v>
      </c>
      <c r="C6015" t="s">
        <v>1021</v>
      </c>
      <c r="D6015">
        <v>745</v>
      </c>
      <c r="E6015" t="s">
        <v>484</v>
      </c>
      <c r="F6015" t="s">
        <v>2322</v>
      </c>
      <c r="G6015" t="s">
        <v>2327</v>
      </c>
      <c r="H6015" t="s">
        <v>1298</v>
      </c>
      <c r="I6015" t="s">
        <v>2469</v>
      </c>
      <c r="J6015">
        <v>3.2300000000000002E-2</v>
      </c>
    </row>
    <row r="6016" spans="1:10" hidden="1">
      <c r="A6016" t="s">
        <v>570</v>
      </c>
      <c r="B6016">
        <v>743</v>
      </c>
      <c r="C6016" t="s">
        <v>1021</v>
      </c>
      <c r="D6016">
        <v>745</v>
      </c>
      <c r="E6016" t="s">
        <v>484</v>
      </c>
      <c r="F6016" t="s">
        <v>2322</v>
      </c>
      <c r="G6016" t="s">
        <v>2328</v>
      </c>
      <c r="H6016" t="s">
        <v>1401</v>
      </c>
      <c r="I6016" t="s">
        <v>2469</v>
      </c>
      <c r="J6016">
        <v>2.3699999999999999E-2</v>
      </c>
    </row>
    <row r="6017" spans="1:10" hidden="1">
      <c r="A6017" t="s">
        <v>570</v>
      </c>
      <c r="B6017">
        <v>743</v>
      </c>
      <c r="C6017" t="s">
        <v>1021</v>
      </c>
      <c r="D6017">
        <v>745</v>
      </c>
      <c r="E6017" t="s">
        <v>484</v>
      </c>
      <c r="F6017" t="s">
        <v>2322</v>
      </c>
      <c r="G6017" t="s">
        <v>2330</v>
      </c>
      <c r="H6017" t="s">
        <v>1396</v>
      </c>
      <c r="I6017" t="s">
        <v>2469</v>
      </c>
      <c r="J6017">
        <v>0.91810000000000003</v>
      </c>
    </row>
    <row r="6018" spans="1:10" hidden="1">
      <c r="A6018" t="s">
        <v>570</v>
      </c>
      <c r="B6018">
        <v>743</v>
      </c>
      <c r="C6018" t="s">
        <v>1021</v>
      </c>
      <c r="D6018">
        <v>745</v>
      </c>
      <c r="E6018" t="s">
        <v>484</v>
      </c>
      <c r="F6018" t="s">
        <v>2332</v>
      </c>
      <c r="G6018" t="s">
        <v>2333</v>
      </c>
      <c r="H6018" t="s">
        <v>1450</v>
      </c>
      <c r="I6018" t="s">
        <v>2469</v>
      </c>
      <c r="J6018">
        <v>0.50429999999999997</v>
      </c>
    </row>
    <row r="6019" spans="1:10" hidden="1">
      <c r="A6019" t="s">
        <v>570</v>
      </c>
      <c r="B6019">
        <v>743</v>
      </c>
      <c r="C6019" t="s">
        <v>1021</v>
      </c>
      <c r="D6019">
        <v>745</v>
      </c>
      <c r="E6019" t="s">
        <v>484</v>
      </c>
      <c r="F6019" t="s">
        <v>2332</v>
      </c>
      <c r="G6019" t="s">
        <v>2334</v>
      </c>
      <c r="H6019" t="s">
        <v>1247</v>
      </c>
      <c r="I6019" t="s">
        <v>2469</v>
      </c>
      <c r="J6019">
        <v>0.49569999999999997</v>
      </c>
    </row>
    <row r="6020" spans="1:10" hidden="1">
      <c r="A6020" t="s">
        <v>570</v>
      </c>
      <c r="B6020">
        <v>753</v>
      </c>
      <c r="C6020" t="s">
        <v>1024</v>
      </c>
      <c r="D6020">
        <v>754</v>
      </c>
      <c r="E6020" t="s">
        <v>249</v>
      </c>
      <c r="F6020" t="s">
        <v>1243</v>
      </c>
      <c r="G6020" t="s">
        <v>1243</v>
      </c>
      <c r="H6020" t="s">
        <v>1361</v>
      </c>
      <c r="I6020" t="s">
        <v>1361</v>
      </c>
      <c r="J6020">
        <v>1</v>
      </c>
    </row>
    <row r="6021" spans="1:10" hidden="1">
      <c r="A6021" t="s">
        <v>570</v>
      </c>
      <c r="B6021">
        <v>753</v>
      </c>
      <c r="C6021" t="s">
        <v>1024</v>
      </c>
      <c r="D6021">
        <v>754</v>
      </c>
      <c r="E6021" t="s">
        <v>249</v>
      </c>
      <c r="F6021" t="s">
        <v>2311</v>
      </c>
      <c r="G6021" t="s">
        <v>2312</v>
      </c>
      <c r="H6021" t="s">
        <v>1357</v>
      </c>
      <c r="I6021" t="s">
        <v>1361</v>
      </c>
      <c r="J6021">
        <v>0.13639999999999999</v>
      </c>
    </row>
    <row r="6022" spans="1:10" hidden="1">
      <c r="A6022" t="s">
        <v>570</v>
      </c>
      <c r="B6022">
        <v>753</v>
      </c>
      <c r="C6022" t="s">
        <v>1024</v>
      </c>
      <c r="D6022">
        <v>754</v>
      </c>
      <c r="E6022" t="s">
        <v>249</v>
      </c>
      <c r="F6022" t="s">
        <v>2311</v>
      </c>
      <c r="G6022" t="s">
        <v>2313</v>
      </c>
      <c r="H6022" t="s">
        <v>1401</v>
      </c>
      <c r="I6022" t="s">
        <v>1361</v>
      </c>
      <c r="J6022">
        <v>0.125</v>
      </c>
    </row>
    <row r="6023" spans="1:10" hidden="1">
      <c r="A6023" t="s">
        <v>570</v>
      </c>
      <c r="B6023">
        <v>753</v>
      </c>
      <c r="C6023" t="s">
        <v>1024</v>
      </c>
      <c r="D6023">
        <v>754</v>
      </c>
      <c r="E6023" t="s">
        <v>249</v>
      </c>
      <c r="F6023" t="s">
        <v>2311</v>
      </c>
      <c r="G6023" t="s">
        <v>2314</v>
      </c>
      <c r="H6023" t="s">
        <v>1591</v>
      </c>
      <c r="I6023" t="s">
        <v>1361</v>
      </c>
      <c r="J6023">
        <v>0.18179999999999999</v>
      </c>
    </row>
    <row r="6024" spans="1:10" hidden="1">
      <c r="A6024" t="s">
        <v>570</v>
      </c>
      <c r="B6024">
        <v>753</v>
      </c>
      <c r="C6024" t="s">
        <v>1024</v>
      </c>
      <c r="D6024">
        <v>754</v>
      </c>
      <c r="E6024" t="s">
        <v>249</v>
      </c>
      <c r="F6024" t="s">
        <v>2311</v>
      </c>
      <c r="G6024" t="s">
        <v>2315</v>
      </c>
      <c r="H6024" t="s">
        <v>1357</v>
      </c>
      <c r="I6024" t="s">
        <v>1361</v>
      </c>
      <c r="J6024">
        <v>0.13639999999999999</v>
      </c>
    </row>
    <row r="6025" spans="1:10" hidden="1">
      <c r="A6025" t="s">
        <v>570</v>
      </c>
      <c r="B6025">
        <v>753</v>
      </c>
      <c r="C6025" t="s">
        <v>1024</v>
      </c>
      <c r="D6025">
        <v>754</v>
      </c>
      <c r="E6025" t="s">
        <v>249</v>
      </c>
      <c r="F6025" t="s">
        <v>2311</v>
      </c>
      <c r="G6025" t="s">
        <v>2316</v>
      </c>
      <c r="H6025" t="s">
        <v>1357</v>
      </c>
      <c r="I6025" t="s">
        <v>1361</v>
      </c>
      <c r="J6025">
        <v>0.13639999999999999</v>
      </c>
    </row>
    <row r="6026" spans="1:10" hidden="1">
      <c r="A6026" t="s">
        <v>570</v>
      </c>
      <c r="B6026">
        <v>753</v>
      </c>
      <c r="C6026" t="s">
        <v>1024</v>
      </c>
      <c r="D6026">
        <v>754</v>
      </c>
      <c r="E6026" t="s">
        <v>249</v>
      </c>
      <c r="F6026" t="s">
        <v>2311</v>
      </c>
      <c r="G6026" t="s">
        <v>2317</v>
      </c>
      <c r="H6026" t="s">
        <v>1352</v>
      </c>
      <c r="I6026" t="s">
        <v>1361</v>
      </c>
      <c r="J6026">
        <v>7.9500000000000001E-2</v>
      </c>
    </row>
    <row r="6027" spans="1:10" hidden="1">
      <c r="A6027" t="s">
        <v>570</v>
      </c>
      <c r="B6027">
        <v>753</v>
      </c>
      <c r="C6027" t="s">
        <v>1024</v>
      </c>
      <c r="D6027">
        <v>754</v>
      </c>
      <c r="E6027" t="s">
        <v>249</v>
      </c>
      <c r="F6027" t="s">
        <v>2311</v>
      </c>
      <c r="G6027" t="s">
        <v>2318</v>
      </c>
      <c r="H6027" t="s">
        <v>1252</v>
      </c>
      <c r="I6027" t="s">
        <v>1361</v>
      </c>
      <c r="J6027">
        <v>0.1023</v>
      </c>
    </row>
    <row r="6028" spans="1:10" hidden="1">
      <c r="A6028" t="s">
        <v>570</v>
      </c>
      <c r="B6028">
        <v>753</v>
      </c>
      <c r="C6028" t="s">
        <v>1024</v>
      </c>
      <c r="D6028">
        <v>754</v>
      </c>
      <c r="E6028" t="s">
        <v>249</v>
      </c>
      <c r="F6028" t="s">
        <v>2311</v>
      </c>
      <c r="G6028" t="s">
        <v>2319</v>
      </c>
      <c r="H6028" t="s">
        <v>1252</v>
      </c>
      <c r="I6028" t="s">
        <v>1361</v>
      </c>
      <c r="J6028">
        <v>0.1023</v>
      </c>
    </row>
    <row r="6029" spans="1:10" hidden="1">
      <c r="A6029" t="s">
        <v>570</v>
      </c>
      <c r="B6029">
        <v>753</v>
      </c>
      <c r="C6029" t="s">
        <v>1024</v>
      </c>
      <c r="D6029">
        <v>754</v>
      </c>
      <c r="E6029" t="s">
        <v>249</v>
      </c>
      <c r="F6029" t="s">
        <v>2320</v>
      </c>
      <c r="G6029" t="s">
        <v>2321</v>
      </c>
      <c r="H6029" t="s">
        <v>1392</v>
      </c>
      <c r="I6029" t="s">
        <v>1361</v>
      </c>
      <c r="J6029">
        <v>0.45450000000000002</v>
      </c>
    </row>
    <row r="6030" spans="1:10" hidden="1">
      <c r="A6030" t="s">
        <v>570</v>
      </c>
      <c r="B6030">
        <v>753</v>
      </c>
      <c r="C6030" t="s">
        <v>1024</v>
      </c>
      <c r="D6030">
        <v>754</v>
      </c>
      <c r="E6030" t="s">
        <v>249</v>
      </c>
      <c r="F6030" t="s">
        <v>2320</v>
      </c>
      <c r="G6030" t="s">
        <v>2298</v>
      </c>
      <c r="H6030" t="s">
        <v>1253</v>
      </c>
      <c r="I6030" t="s">
        <v>1361</v>
      </c>
      <c r="J6030">
        <v>0.32950000000000002</v>
      </c>
    </row>
    <row r="6031" spans="1:10" hidden="1">
      <c r="A6031" t="s">
        <v>570</v>
      </c>
      <c r="B6031">
        <v>753</v>
      </c>
      <c r="C6031" t="s">
        <v>1024</v>
      </c>
      <c r="D6031">
        <v>754</v>
      </c>
      <c r="E6031" t="s">
        <v>249</v>
      </c>
      <c r="F6031" t="s">
        <v>2322</v>
      </c>
      <c r="G6031" t="s">
        <v>2326</v>
      </c>
      <c r="H6031" t="s">
        <v>2329</v>
      </c>
      <c r="I6031" t="s">
        <v>1361</v>
      </c>
      <c r="J6031">
        <v>3.4099999999999998E-2</v>
      </c>
    </row>
    <row r="6032" spans="1:10" hidden="1">
      <c r="A6032" t="s">
        <v>570</v>
      </c>
      <c r="B6032">
        <v>753</v>
      </c>
      <c r="C6032" t="s">
        <v>1024</v>
      </c>
      <c r="D6032">
        <v>754</v>
      </c>
      <c r="E6032" t="s">
        <v>249</v>
      </c>
      <c r="F6032" t="s">
        <v>2322</v>
      </c>
      <c r="G6032" t="s">
        <v>2327</v>
      </c>
      <c r="H6032" t="s">
        <v>1248</v>
      </c>
      <c r="I6032" t="s">
        <v>1361</v>
      </c>
      <c r="J6032">
        <v>6.8199999999999997E-2</v>
      </c>
    </row>
    <row r="6033" spans="1:10" hidden="1">
      <c r="A6033" t="s">
        <v>570</v>
      </c>
      <c r="B6033">
        <v>753</v>
      </c>
      <c r="C6033" t="s">
        <v>1024</v>
      </c>
      <c r="D6033">
        <v>754</v>
      </c>
      <c r="E6033" t="s">
        <v>249</v>
      </c>
      <c r="F6033" t="s">
        <v>2322</v>
      </c>
      <c r="G6033" t="s">
        <v>2330</v>
      </c>
      <c r="H6033" t="s">
        <v>1491</v>
      </c>
      <c r="I6033" t="s">
        <v>1361</v>
      </c>
      <c r="J6033">
        <v>0.89770000000000005</v>
      </c>
    </row>
    <row r="6034" spans="1:10" hidden="1">
      <c r="A6034" t="s">
        <v>570</v>
      </c>
      <c r="B6034">
        <v>753</v>
      </c>
      <c r="C6034" t="s">
        <v>1024</v>
      </c>
      <c r="D6034">
        <v>754</v>
      </c>
      <c r="E6034" t="s">
        <v>249</v>
      </c>
      <c r="F6034" t="s">
        <v>2332</v>
      </c>
      <c r="G6034" t="s">
        <v>2333</v>
      </c>
      <c r="H6034" t="s">
        <v>1281</v>
      </c>
      <c r="I6034" t="s">
        <v>1361</v>
      </c>
      <c r="J6034">
        <v>0.46589999999999998</v>
      </c>
    </row>
    <row r="6035" spans="1:10" hidden="1">
      <c r="A6035" t="s">
        <v>570</v>
      </c>
      <c r="B6035">
        <v>753</v>
      </c>
      <c r="C6035" t="s">
        <v>1024</v>
      </c>
      <c r="D6035">
        <v>754</v>
      </c>
      <c r="E6035" t="s">
        <v>249</v>
      </c>
      <c r="F6035" t="s">
        <v>2332</v>
      </c>
      <c r="G6035" t="s">
        <v>2334</v>
      </c>
      <c r="H6035" t="s">
        <v>1351</v>
      </c>
      <c r="I6035" t="s">
        <v>1361</v>
      </c>
      <c r="J6035">
        <v>0.53410000000000002</v>
      </c>
    </row>
    <row r="6036" spans="1:10" hidden="1">
      <c r="A6036" t="s">
        <v>570</v>
      </c>
      <c r="B6036">
        <v>753</v>
      </c>
      <c r="C6036" t="s">
        <v>1024</v>
      </c>
      <c r="D6036">
        <v>758</v>
      </c>
      <c r="E6036" t="s">
        <v>323</v>
      </c>
      <c r="F6036" t="s">
        <v>1243</v>
      </c>
      <c r="G6036" t="s">
        <v>1243</v>
      </c>
      <c r="H6036" t="s">
        <v>1640</v>
      </c>
      <c r="I6036" t="s">
        <v>1640</v>
      </c>
      <c r="J6036">
        <v>1</v>
      </c>
    </row>
    <row r="6037" spans="1:10" hidden="1">
      <c r="A6037" t="s">
        <v>570</v>
      </c>
      <c r="B6037">
        <v>753</v>
      </c>
      <c r="C6037" t="s">
        <v>1024</v>
      </c>
      <c r="D6037">
        <v>758</v>
      </c>
      <c r="E6037" t="s">
        <v>323</v>
      </c>
      <c r="F6037" t="s">
        <v>2311</v>
      </c>
      <c r="G6037" t="s">
        <v>2312</v>
      </c>
      <c r="H6037" t="s">
        <v>1298</v>
      </c>
      <c r="I6037" t="s">
        <v>1640</v>
      </c>
      <c r="J6037">
        <v>0.11360000000000001</v>
      </c>
    </row>
    <row r="6038" spans="1:10" hidden="1">
      <c r="A6038" t="s">
        <v>570</v>
      </c>
      <c r="B6038">
        <v>753</v>
      </c>
      <c r="C6038" t="s">
        <v>1024</v>
      </c>
      <c r="D6038">
        <v>758</v>
      </c>
      <c r="E6038" t="s">
        <v>323</v>
      </c>
      <c r="F6038" t="s">
        <v>2311</v>
      </c>
      <c r="G6038" t="s">
        <v>2313</v>
      </c>
      <c r="H6038" t="s">
        <v>1323</v>
      </c>
      <c r="I6038" t="s">
        <v>1640</v>
      </c>
      <c r="J6038">
        <v>0.13639999999999999</v>
      </c>
    </row>
    <row r="6039" spans="1:10" hidden="1">
      <c r="A6039" t="s">
        <v>570</v>
      </c>
      <c r="B6039">
        <v>753</v>
      </c>
      <c r="C6039" t="s">
        <v>1024</v>
      </c>
      <c r="D6039">
        <v>758</v>
      </c>
      <c r="E6039" t="s">
        <v>323</v>
      </c>
      <c r="F6039" t="s">
        <v>2311</v>
      </c>
      <c r="G6039" t="s">
        <v>2314</v>
      </c>
      <c r="H6039" t="s">
        <v>1323</v>
      </c>
      <c r="I6039" t="s">
        <v>1640</v>
      </c>
      <c r="J6039">
        <v>0.13639999999999999</v>
      </c>
    </row>
    <row r="6040" spans="1:10" hidden="1">
      <c r="A6040" t="s">
        <v>570</v>
      </c>
      <c r="B6040">
        <v>753</v>
      </c>
      <c r="C6040" t="s">
        <v>1024</v>
      </c>
      <c r="D6040">
        <v>758</v>
      </c>
      <c r="E6040" t="s">
        <v>323</v>
      </c>
      <c r="F6040" t="s">
        <v>2311</v>
      </c>
      <c r="G6040" t="s">
        <v>2315</v>
      </c>
      <c r="H6040" t="s">
        <v>1261</v>
      </c>
      <c r="I6040" t="s">
        <v>1640</v>
      </c>
      <c r="J6040">
        <v>0.16669999999999999</v>
      </c>
    </row>
    <row r="6041" spans="1:10" hidden="1">
      <c r="A6041" t="s">
        <v>570</v>
      </c>
      <c r="B6041">
        <v>753</v>
      </c>
      <c r="C6041" t="s">
        <v>1024</v>
      </c>
      <c r="D6041">
        <v>758</v>
      </c>
      <c r="E6041" t="s">
        <v>323</v>
      </c>
      <c r="F6041" t="s">
        <v>2311</v>
      </c>
      <c r="G6041" t="s">
        <v>2316</v>
      </c>
      <c r="H6041" t="s">
        <v>1591</v>
      </c>
      <c r="I6041" t="s">
        <v>1640</v>
      </c>
      <c r="J6041">
        <v>0.1212</v>
      </c>
    </row>
    <row r="6042" spans="1:10" hidden="1">
      <c r="A6042" t="s">
        <v>570</v>
      </c>
      <c r="B6042">
        <v>753</v>
      </c>
      <c r="C6042" t="s">
        <v>1024</v>
      </c>
      <c r="D6042">
        <v>758</v>
      </c>
      <c r="E6042" t="s">
        <v>323</v>
      </c>
      <c r="F6042" t="s">
        <v>2311</v>
      </c>
      <c r="G6042" t="s">
        <v>2317</v>
      </c>
      <c r="H6042" t="s">
        <v>1357</v>
      </c>
      <c r="I6042" t="s">
        <v>1640</v>
      </c>
      <c r="J6042">
        <v>9.0899999999999995E-2</v>
      </c>
    </row>
    <row r="6043" spans="1:10" hidden="1">
      <c r="A6043" t="s">
        <v>570</v>
      </c>
      <c r="B6043">
        <v>753</v>
      </c>
      <c r="C6043" t="s">
        <v>1024</v>
      </c>
      <c r="D6043">
        <v>758</v>
      </c>
      <c r="E6043" t="s">
        <v>323</v>
      </c>
      <c r="F6043" t="s">
        <v>2311</v>
      </c>
      <c r="G6043" t="s">
        <v>2318</v>
      </c>
      <c r="H6043" t="s">
        <v>1298</v>
      </c>
      <c r="I6043" t="s">
        <v>1640</v>
      </c>
      <c r="J6043">
        <v>0.11360000000000001</v>
      </c>
    </row>
    <row r="6044" spans="1:10" hidden="1">
      <c r="A6044" t="s">
        <v>570</v>
      </c>
      <c r="B6044">
        <v>753</v>
      </c>
      <c r="C6044" t="s">
        <v>1024</v>
      </c>
      <c r="D6044">
        <v>758</v>
      </c>
      <c r="E6044" t="s">
        <v>323</v>
      </c>
      <c r="F6044" t="s">
        <v>2311</v>
      </c>
      <c r="G6044" t="s">
        <v>2319</v>
      </c>
      <c r="H6044" t="s">
        <v>1591</v>
      </c>
      <c r="I6044" t="s">
        <v>1640</v>
      </c>
      <c r="J6044">
        <v>0.1212</v>
      </c>
    </row>
    <row r="6045" spans="1:10" hidden="1">
      <c r="A6045" t="s">
        <v>570</v>
      </c>
      <c r="B6045">
        <v>753</v>
      </c>
      <c r="C6045" t="s">
        <v>1024</v>
      </c>
      <c r="D6045">
        <v>758</v>
      </c>
      <c r="E6045" t="s">
        <v>323</v>
      </c>
      <c r="F6045" t="s">
        <v>2320</v>
      </c>
      <c r="G6045" t="s">
        <v>2321</v>
      </c>
      <c r="H6045" t="s">
        <v>1420</v>
      </c>
      <c r="I6045" t="s">
        <v>1640</v>
      </c>
      <c r="J6045">
        <v>0.56059999999999999</v>
      </c>
    </row>
    <row r="6046" spans="1:10" hidden="1">
      <c r="A6046" t="s">
        <v>570</v>
      </c>
      <c r="B6046">
        <v>753</v>
      </c>
      <c r="C6046" t="s">
        <v>1024</v>
      </c>
      <c r="D6046">
        <v>758</v>
      </c>
      <c r="E6046" t="s">
        <v>323</v>
      </c>
      <c r="F6046" t="s">
        <v>2320</v>
      </c>
      <c r="G6046" t="s">
        <v>2339</v>
      </c>
      <c r="H6046" t="s">
        <v>1252</v>
      </c>
      <c r="I6046" t="s">
        <v>1640</v>
      </c>
      <c r="J6046">
        <v>6.8199999999999997E-2</v>
      </c>
    </row>
    <row r="6047" spans="1:10" hidden="1">
      <c r="A6047" t="s">
        <v>570</v>
      </c>
      <c r="B6047">
        <v>753</v>
      </c>
      <c r="C6047" t="s">
        <v>1024</v>
      </c>
      <c r="D6047">
        <v>758</v>
      </c>
      <c r="E6047" t="s">
        <v>323</v>
      </c>
      <c r="F6047" t="s">
        <v>2320</v>
      </c>
      <c r="G6047" t="s">
        <v>2298</v>
      </c>
      <c r="H6047" t="s">
        <v>1261</v>
      </c>
      <c r="I6047" t="s">
        <v>1640</v>
      </c>
      <c r="J6047">
        <v>0.16669999999999999</v>
      </c>
    </row>
    <row r="6048" spans="1:10" hidden="1">
      <c r="A6048" t="s">
        <v>570</v>
      </c>
      <c r="B6048">
        <v>753</v>
      </c>
      <c r="C6048" t="s">
        <v>1024</v>
      </c>
      <c r="D6048">
        <v>758</v>
      </c>
      <c r="E6048" t="s">
        <v>323</v>
      </c>
      <c r="F6048" t="s">
        <v>2322</v>
      </c>
      <c r="G6048" t="s">
        <v>2327</v>
      </c>
      <c r="H6048" t="s">
        <v>1256</v>
      </c>
      <c r="I6048" t="s">
        <v>1640</v>
      </c>
      <c r="J6048">
        <v>0.1061</v>
      </c>
    </row>
    <row r="6049" spans="1:10" hidden="1">
      <c r="A6049" t="s">
        <v>570</v>
      </c>
      <c r="B6049">
        <v>753</v>
      </c>
      <c r="C6049" t="s">
        <v>1024</v>
      </c>
      <c r="D6049">
        <v>758</v>
      </c>
      <c r="E6049" t="s">
        <v>323</v>
      </c>
      <c r="F6049" t="s">
        <v>2322</v>
      </c>
      <c r="G6049" t="s">
        <v>2352</v>
      </c>
      <c r="H6049" t="s">
        <v>2324</v>
      </c>
      <c r="I6049" t="s">
        <v>1640</v>
      </c>
      <c r="J6049">
        <v>7.6E-3</v>
      </c>
    </row>
    <row r="6050" spans="1:10" hidden="1">
      <c r="A6050" t="s">
        <v>570</v>
      </c>
      <c r="B6050">
        <v>753</v>
      </c>
      <c r="C6050" t="s">
        <v>1024</v>
      </c>
      <c r="D6050">
        <v>758</v>
      </c>
      <c r="E6050" t="s">
        <v>323</v>
      </c>
      <c r="F6050" t="s">
        <v>2322</v>
      </c>
      <c r="G6050" t="s">
        <v>2328</v>
      </c>
      <c r="H6050" t="s">
        <v>1248</v>
      </c>
      <c r="I6050" t="s">
        <v>1640</v>
      </c>
      <c r="J6050">
        <v>4.5499999999999999E-2</v>
      </c>
    </row>
    <row r="6051" spans="1:10" hidden="1">
      <c r="A6051" t="s">
        <v>570</v>
      </c>
      <c r="B6051">
        <v>753</v>
      </c>
      <c r="C6051" t="s">
        <v>1024</v>
      </c>
      <c r="D6051">
        <v>758</v>
      </c>
      <c r="E6051" t="s">
        <v>323</v>
      </c>
      <c r="F6051" t="s">
        <v>2322</v>
      </c>
      <c r="G6051" t="s">
        <v>2330</v>
      </c>
      <c r="H6051" t="s">
        <v>1639</v>
      </c>
      <c r="I6051" t="s">
        <v>1640</v>
      </c>
      <c r="J6051">
        <v>0.84089999999999998</v>
      </c>
    </row>
    <row r="6052" spans="1:10" hidden="1">
      <c r="A6052" t="s">
        <v>570</v>
      </c>
      <c r="B6052">
        <v>753</v>
      </c>
      <c r="C6052" t="s">
        <v>1024</v>
      </c>
      <c r="D6052">
        <v>758</v>
      </c>
      <c r="E6052" t="s">
        <v>323</v>
      </c>
      <c r="F6052" t="s">
        <v>2332</v>
      </c>
      <c r="G6052" t="s">
        <v>2333</v>
      </c>
      <c r="H6052" t="s">
        <v>1306</v>
      </c>
      <c r="I6052" t="s">
        <v>1640</v>
      </c>
      <c r="J6052">
        <v>0.4773</v>
      </c>
    </row>
    <row r="6053" spans="1:10" hidden="1">
      <c r="A6053" t="s">
        <v>570</v>
      </c>
      <c r="B6053">
        <v>753</v>
      </c>
      <c r="C6053" t="s">
        <v>1024</v>
      </c>
      <c r="D6053">
        <v>758</v>
      </c>
      <c r="E6053" t="s">
        <v>323</v>
      </c>
      <c r="F6053" t="s">
        <v>2332</v>
      </c>
      <c r="G6053" t="s">
        <v>2334</v>
      </c>
      <c r="H6053" t="s">
        <v>1355</v>
      </c>
      <c r="I6053" t="s">
        <v>1640</v>
      </c>
      <c r="J6053">
        <v>0.52270000000000005</v>
      </c>
    </row>
    <row r="6054" spans="1:10" hidden="1">
      <c r="A6054" t="s">
        <v>570</v>
      </c>
      <c r="B6054">
        <v>753</v>
      </c>
      <c r="C6054" t="s">
        <v>1024</v>
      </c>
      <c r="D6054">
        <v>759</v>
      </c>
      <c r="E6054" t="s">
        <v>490</v>
      </c>
      <c r="F6054" t="s">
        <v>1243</v>
      </c>
      <c r="G6054" t="s">
        <v>1243</v>
      </c>
      <c r="H6054" t="s">
        <v>1390</v>
      </c>
      <c r="I6054" t="s">
        <v>1390</v>
      </c>
      <c r="J6054">
        <v>1</v>
      </c>
    </row>
    <row r="6055" spans="1:10" hidden="1">
      <c r="A6055" t="s">
        <v>570</v>
      </c>
      <c r="B6055">
        <v>753</v>
      </c>
      <c r="C6055" t="s">
        <v>1024</v>
      </c>
      <c r="D6055">
        <v>759</v>
      </c>
      <c r="E6055" t="s">
        <v>490</v>
      </c>
      <c r="F6055" t="s">
        <v>2311</v>
      </c>
      <c r="G6055" t="s">
        <v>2312</v>
      </c>
      <c r="H6055" t="s">
        <v>1357</v>
      </c>
      <c r="I6055" t="s">
        <v>1390</v>
      </c>
      <c r="J6055">
        <v>0.1017</v>
      </c>
    </row>
    <row r="6056" spans="1:10" hidden="1">
      <c r="A6056" t="s">
        <v>570</v>
      </c>
      <c r="B6056">
        <v>753</v>
      </c>
      <c r="C6056" t="s">
        <v>1024</v>
      </c>
      <c r="D6056">
        <v>759</v>
      </c>
      <c r="E6056" t="s">
        <v>490</v>
      </c>
      <c r="F6056" t="s">
        <v>2311</v>
      </c>
      <c r="G6056" t="s">
        <v>2313</v>
      </c>
      <c r="H6056" t="s">
        <v>1460</v>
      </c>
      <c r="I6056" t="s">
        <v>1390</v>
      </c>
      <c r="J6056">
        <v>0.16950000000000001</v>
      </c>
    </row>
    <row r="6057" spans="1:10" hidden="1">
      <c r="A6057" t="s">
        <v>570</v>
      </c>
      <c r="B6057">
        <v>753</v>
      </c>
      <c r="C6057" t="s">
        <v>1024</v>
      </c>
      <c r="D6057">
        <v>759</v>
      </c>
      <c r="E6057" t="s">
        <v>490</v>
      </c>
      <c r="F6057" t="s">
        <v>2311</v>
      </c>
      <c r="G6057" t="s">
        <v>2314</v>
      </c>
      <c r="H6057" t="s">
        <v>1250</v>
      </c>
      <c r="I6057" t="s">
        <v>1390</v>
      </c>
      <c r="J6057">
        <v>8.4699999999999998E-2</v>
      </c>
    </row>
    <row r="6058" spans="1:10" hidden="1">
      <c r="A6058" t="s">
        <v>570</v>
      </c>
      <c r="B6058">
        <v>753</v>
      </c>
      <c r="C6058" t="s">
        <v>1024</v>
      </c>
      <c r="D6058">
        <v>759</v>
      </c>
      <c r="E6058" t="s">
        <v>490</v>
      </c>
      <c r="F6058" t="s">
        <v>2311</v>
      </c>
      <c r="G6058" t="s">
        <v>2315</v>
      </c>
      <c r="H6058" t="s">
        <v>1357</v>
      </c>
      <c r="I6058" t="s">
        <v>1390</v>
      </c>
      <c r="J6058">
        <v>0.1017</v>
      </c>
    </row>
    <row r="6059" spans="1:10" hidden="1">
      <c r="A6059" t="s">
        <v>570</v>
      </c>
      <c r="B6059">
        <v>753</v>
      </c>
      <c r="C6059" t="s">
        <v>1024</v>
      </c>
      <c r="D6059">
        <v>759</v>
      </c>
      <c r="E6059" t="s">
        <v>490</v>
      </c>
      <c r="F6059" t="s">
        <v>2311</v>
      </c>
      <c r="G6059" t="s">
        <v>2316</v>
      </c>
      <c r="H6059" t="s">
        <v>1549</v>
      </c>
      <c r="I6059" t="s">
        <v>1390</v>
      </c>
      <c r="J6059">
        <v>0.19489999999999999</v>
      </c>
    </row>
    <row r="6060" spans="1:10" hidden="1">
      <c r="A6060" t="s">
        <v>570</v>
      </c>
      <c r="B6060">
        <v>753</v>
      </c>
      <c r="C6060" t="s">
        <v>1024</v>
      </c>
      <c r="D6060">
        <v>759</v>
      </c>
      <c r="E6060" t="s">
        <v>490</v>
      </c>
      <c r="F6060" t="s">
        <v>2311</v>
      </c>
      <c r="G6060" t="s">
        <v>2317</v>
      </c>
      <c r="H6060" t="s">
        <v>1520</v>
      </c>
      <c r="I6060" t="s">
        <v>1390</v>
      </c>
      <c r="J6060">
        <v>0.161</v>
      </c>
    </row>
    <row r="6061" spans="1:10" hidden="1">
      <c r="A6061" t="s">
        <v>570</v>
      </c>
      <c r="B6061">
        <v>753</v>
      </c>
      <c r="C6061" t="s">
        <v>1024</v>
      </c>
      <c r="D6061">
        <v>759</v>
      </c>
      <c r="E6061" t="s">
        <v>490</v>
      </c>
      <c r="F6061" t="s">
        <v>2311</v>
      </c>
      <c r="G6061" t="s">
        <v>2318</v>
      </c>
      <c r="H6061" t="s">
        <v>1252</v>
      </c>
      <c r="I6061" t="s">
        <v>1390</v>
      </c>
      <c r="J6061">
        <v>7.6300000000000007E-2</v>
      </c>
    </row>
    <row r="6062" spans="1:10" hidden="1">
      <c r="A6062" t="s">
        <v>570</v>
      </c>
      <c r="B6062">
        <v>753</v>
      </c>
      <c r="C6062" t="s">
        <v>1024</v>
      </c>
      <c r="D6062">
        <v>759</v>
      </c>
      <c r="E6062" t="s">
        <v>490</v>
      </c>
      <c r="F6062" t="s">
        <v>2311</v>
      </c>
      <c r="G6062" t="s">
        <v>2319</v>
      </c>
      <c r="H6062" t="s">
        <v>1257</v>
      </c>
      <c r="I6062" t="s">
        <v>1390</v>
      </c>
      <c r="J6062">
        <v>0.11020000000000001</v>
      </c>
    </row>
    <row r="6063" spans="1:10" hidden="1">
      <c r="A6063" t="s">
        <v>570</v>
      </c>
      <c r="B6063">
        <v>753</v>
      </c>
      <c r="C6063" t="s">
        <v>1024</v>
      </c>
      <c r="D6063">
        <v>759</v>
      </c>
      <c r="E6063" t="s">
        <v>490</v>
      </c>
      <c r="F6063" t="s">
        <v>2320</v>
      </c>
      <c r="G6063" t="s">
        <v>2321</v>
      </c>
      <c r="H6063" t="s">
        <v>1285</v>
      </c>
      <c r="I6063" t="s">
        <v>1390</v>
      </c>
      <c r="J6063">
        <v>0.57630000000000003</v>
      </c>
    </row>
    <row r="6064" spans="1:10" hidden="1">
      <c r="A6064" t="s">
        <v>570</v>
      </c>
      <c r="B6064">
        <v>753</v>
      </c>
      <c r="C6064" t="s">
        <v>1024</v>
      </c>
      <c r="D6064">
        <v>759</v>
      </c>
      <c r="E6064" t="s">
        <v>490</v>
      </c>
      <c r="F6064" t="s">
        <v>2320</v>
      </c>
      <c r="G6064" t="s">
        <v>2345</v>
      </c>
      <c r="H6064" t="s">
        <v>1250</v>
      </c>
      <c r="I6064" t="s">
        <v>1390</v>
      </c>
      <c r="J6064">
        <v>8.4699999999999998E-2</v>
      </c>
    </row>
    <row r="6065" spans="1:10" hidden="1">
      <c r="A6065" t="s">
        <v>570</v>
      </c>
      <c r="B6065">
        <v>753</v>
      </c>
      <c r="C6065" t="s">
        <v>1024</v>
      </c>
      <c r="D6065">
        <v>759</v>
      </c>
      <c r="E6065" t="s">
        <v>490</v>
      </c>
      <c r="F6065" t="s">
        <v>2320</v>
      </c>
      <c r="G6065" t="s">
        <v>2339</v>
      </c>
      <c r="H6065" t="s">
        <v>1520</v>
      </c>
      <c r="I6065" t="s">
        <v>1390</v>
      </c>
      <c r="J6065">
        <v>0.161</v>
      </c>
    </row>
    <row r="6066" spans="1:10" hidden="1">
      <c r="A6066" t="s">
        <v>570</v>
      </c>
      <c r="B6066">
        <v>753</v>
      </c>
      <c r="C6066" t="s">
        <v>1024</v>
      </c>
      <c r="D6066">
        <v>759</v>
      </c>
      <c r="E6066" t="s">
        <v>490</v>
      </c>
      <c r="F6066" t="s">
        <v>2320</v>
      </c>
      <c r="G6066" t="s">
        <v>2298</v>
      </c>
      <c r="H6066" t="s">
        <v>1261</v>
      </c>
      <c r="I6066" t="s">
        <v>1390</v>
      </c>
      <c r="J6066">
        <v>0.18640000000000001</v>
      </c>
    </row>
    <row r="6067" spans="1:10" hidden="1">
      <c r="A6067" t="s">
        <v>570</v>
      </c>
      <c r="B6067">
        <v>753</v>
      </c>
      <c r="C6067" t="s">
        <v>1024</v>
      </c>
      <c r="D6067">
        <v>759</v>
      </c>
      <c r="E6067" t="s">
        <v>490</v>
      </c>
      <c r="F6067" t="s">
        <v>2322</v>
      </c>
      <c r="G6067" t="s">
        <v>2327</v>
      </c>
      <c r="H6067" t="s">
        <v>1304</v>
      </c>
      <c r="I6067" t="s">
        <v>1390</v>
      </c>
      <c r="J6067">
        <v>0.25419999999999998</v>
      </c>
    </row>
    <row r="6068" spans="1:10" hidden="1">
      <c r="A6068" t="s">
        <v>570</v>
      </c>
      <c r="B6068">
        <v>753</v>
      </c>
      <c r="C6068" t="s">
        <v>1024</v>
      </c>
      <c r="D6068">
        <v>759</v>
      </c>
      <c r="E6068" t="s">
        <v>490</v>
      </c>
      <c r="F6068" t="s">
        <v>2322</v>
      </c>
      <c r="G6068" t="s">
        <v>2328</v>
      </c>
      <c r="H6068" t="s">
        <v>1248</v>
      </c>
      <c r="I6068" t="s">
        <v>1390</v>
      </c>
      <c r="J6068">
        <v>5.0799999999999998E-2</v>
      </c>
    </row>
    <row r="6069" spans="1:10" hidden="1">
      <c r="A6069" t="s">
        <v>570</v>
      </c>
      <c r="B6069">
        <v>753</v>
      </c>
      <c r="C6069" t="s">
        <v>1024</v>
      </c>
      <c r="D6069">
        <v>759</v>
      </c>
      <c r="E6069" t="s">
        <v>490</v>
      </c>
      <c r="F6069" t="s">
        <v>2322</v>
      </c>
      <c r="G6069" t="s">
        <v>2330</v>
      </c>
      <c r="H6069" t="s">
        <v>1602</v>
      </c>
      <c r="I6069" t="s">
        <v>1390</v>
      </c>
      <c r="J6069">
        <v>0.69489999999999996</v>
      </c>
    </row>
    <row r="6070" spans="1:10" hidden="1">
      <c r="A6070" t="s">
        <v>570</v>
      </c>
      <c r="B6070">
        <v>753</v>
      </c>
      <c r="C6070" t="s">
        <v>1024</v>
      </c>
      <c r="D6070">
        <v>759</v>
      </c>
      <c r="E6070" t="s">
        <v>490</v>
      </c>
      <c r="F6070" t="s">
        <v>2332</v>
      </c>
      <c r="G6070" t="s">
        <v>2333</v>
      </c>
      <c r="H6070" t="s">
        <v>1510</v>
      </c>
      <c r="I6070" t="s">
        <v>1390</v>
      </c>
      <c r="J6070">
        <v>0.50849999999999995</v>
      </c>
    </row>
    <row r="6071" spans="1:10" hidden="1">
      <c r="A6071" t="s">
        <v>570</v>
      </c>
      <c r="B6071">
        <v>753</v>
      </c>
      <c r="C6071" t="s">
        <v>1024</v>
      </c>
      <c r="D6071">
        <v>759</v>
      </c>
      <c r="E6071" t="s">
        <v>490</v>
      </c>
      <c r="F6071" t="s">
        <v>2332</v>
      </c>
      <c r="G6071" t="s">
        <v>2334</v>
      </c>
      <c r="H6071" t="s">
        <v>1348</v>
      </c>
      <c r="I6071" t="s">
        <v>1390</v>
      </c>
      <c r="J6071">
        <v>0.49149999999999999</v>
      </c>
    </row>
    <row r="6072" spans="1:10" hidden="1">
      <c r="A6072" t="s">
        <v>570</v>
      </c>
      <c r="B6072">
        <v>753</v>
      </c>
      <c r="C6072" t="s">
        <v>1024</v>
      </c>
      <c r="D6072">
        <v>757</v>
      </c>
      <c r="E6072" t="s">
        <v>145</v>
      </c>
      <c r="F6072" t="s">
        <v>1243</v>
      </c>
      <c r="G6072" t="s">
        <v>1243</v>
      </c>
      <c r="H6072" t="s">
        <v>1592</v>
      </c>
      <c r="I6072" t="s">
        <v>1592</v>
      </c>
      <c r="J6072">
        <v>1</v>
      </c>
    </row>
    <row r="6073" spans="1:10" hidden="1">
      <c r="A6073" t="s">
        <v>570</v>
      </c>
      <c r="B6073">
        <v>753</v>
      </c>
      <c r="C6073" t="s">
        <v>1024</v>
      </c>
      <c r="D6073">
        <v>757</v>
      </c>
      <c r="E6073" t="s">
        <v>145</v>
      </c>
      <c r="F6073" t="s">
        <v>2311</v>
      </c>
      <c r="G6073" t="s">
        <v>2336</v>
      </c>
      <c r="H6073" t="s">
        <v>1620</v>
      </c>
      <c r="I6073" t="s">
        <v>1592</v>
      </c>
      <c r="J6073">
        <v>0.15129999999999999</v>
      </c>
    </row>
    <row r="6074" spans="1:10" hidden="1">
      <c r="A6074" t="s">
        <v>570</v>
      </c>
      <c r="B6074">
        <v>753</v>
      </c>
      <c r="C6074" t="s">
        <v>1024</v>
      </c>
      <c r="D6074">
        <v>757</v>
      </c>
      <c r="E6074" t="s">
        <v>145</v>
      </c>
      <c r="F6074" t="s">
        <v>2311</v>
      </c>
      <c r="G6074" t="s">
        <v>2337</v>
      </c>
      <c r="H6074" t="s">
        <v>1419</v>
      </c>
      <c r="I6074" t="s">
        <v>1592</v>
      </c>
      <c r="J6074">
        <v>0.18090000000000001</v>
      </c>
    </row>
    <row r="6075" spans="1:10" hidden="1">
      <c r="A6075" t="s">
        <v>570</v>
      </c>
      <c r="B6075">
        <v>753</v>
      </c>
      <c r="C6075" t="s">
        <v>1024</v>
      </c>
      <c r="D6075">
        <v>757</v>
      </c>
      <c r="E6075" t="s">
        <v>145</v>
      </c>
      <c r="F6075" t="s">
        <v>2311</v>
      </c>
      <c r="G6075" t="s">
        <v>2343</v>
      </c>
      <c r="H6075" t="s">
        <v>1296</v>
      </c>
      <c r="I6075" t="s">
        <v>1592</v>
      </c>
      <c r="J6075">
        <v>0.19409999999999999</v>
      </c>
    </row>
    <row r="6076" spans="1:10" hidden="1">
      <c r="A6076" t="s">
        <v>570</v>
      </c>
      <c r="B6076">
        <v>753</v>
      </c>
      <c r="C6076" t="s">
        <v>1024</v>
      </c>
      <c r="D6076">
        <v>757</v>
      </c>
      <c r="E6076" t="s">
        <v>145</v>
      </c>
      <c r="F6076" t="s">
        <v>2311</v>
      </c>
      <c r="G6076" t="s">
        <v>1250</v>
      </c>
      <c r="H6076" t="s">
        <v>1269</v>
      </c>
      <c r="I6076" t="s">
        <v>1592</v>
      </c>
      <c r="J6076">
        <v>0.17430000000000001</v>
      </c>
    </row>
    <row r="6077" spans="1:10" hidden="1">
      <c r="A6077" t="s">
        <v>570</v>
      </c>
      <c r="B6077">
        <v>753</v>
      </c>
      <c r="C6077" t="s">
        <v>1024</v>
      </c>
      <c r="D6077">
        <v>757</v>
      </c>
      <c r="E6077" t="s">
        <v>145</v>
      </c>
      <c r="F6077" t="s">
        <v>2311</v>
      </c>
      <c r="G6077" t="s">
        <v>1401</v>
      </c>
      <c r="H6077" t="s">
        <v>1377</v>
      </c>
      <c r="I6077" t="s">
        <v>1592</v>
      </c>
      <c r="J6077">
        <v>0.1414</v>
      </c>
    </row>
    <row r="6078" spans="1:10" hidden="1">
      <c r="A6078" t="s">
        <v>570</v>
      </c>
      <c r="B6078">
        <v>753</v>
      </c>
      <c r="C6078" t="s">
        <v>1024</v>
      </c>
      <c r="D6078">
        <v>757</v>
      </c>
      <c r="E6078" t="s">
        <v>145</v>
      </c>
      <c r="F6078" t="s">
        <v>2311</v>
      </c>
      <c r="G6078" t="s">
        <v>1357</v>
      </c>
      <c r="H6078" t="s">
        <v>1334</v>
      </c>
      <c r="I6078" t="s">
        <v>1592</v>
      </c>
      <c r="J6078">
        <v>0.15790000000000001</v>
      </c>
    </row>
    <row r="6079" spans="1:10" hidden="1">
      <c r="A6079" t="s">
        <v>570</v>
      </c>
      <c r="B6079">
        <v>753</v>
      </c>
      <c r="C6079" t="s">
        <v>1024</v>
      </c>
      <c r="D6079">
        <v>757</v>
      </c>
      <c r="E6079" t="s">
        <v>145</v>
      </c>
      <c r="F6079" t="s">
        <v>2320</v>
      </c>
      <c r="G6079" t="s">
        <v>2321</v>
      </c>
      <c r="H6079" t="s">
        <v>1418</v>
      </c>
      <c r="I6079" t="s">
        <v>1592</v>
      </c>
      <c r="J6079">
        <v>0.43090000000000001</v>
      </c>
    </row>
    <row r="6080" spans="1:10" hidden="1">
      <c r="A6080" t="s">
        <v>570</v>
      </c>
      <c r="B6080">
        <v>753</v>
      </c>
      <c r="C6080" t="s">
        <v>1024</v>
      </c>
      <c r="D6080">
        <v>757</v>
      </c>
      <c r="E6080" t="s">
        <v>145</v>
      </c>
      <c r="F6080" t="s">
        <v>2320</v>
      </c>
      <c r="G6080" t="s">
        <v>2345</v>
      </c>
      <c r="H6080" t="s">
        <v>1401</v>
      </c>
      <c r="I6080" t="s">
        <v>1592</v>
      </c>
      <c r="J6080">
        <v>3.6200000000000003E-2</v>
      </c>
    </row>
    <row r="6081" spans="1:10" hidden="1">
      <c r="A6081" t="s">
        <v>570</v>
      </c>
      <c r="B6081">
        <v>753</v>
      </c>
      <c r="C6081" t="s">
        <v>1024</v>
      </c>
      <c r="D6081">
        <v>757</v>
      </c>
      <c r="E6081" t="s">
        <v>145</v>
      </c>
      <c r="F6081" t="s">
        <v>2320</v>
      </c>
      <c r="G6081" t="s">
        <v>2339</v>
      </c>
      <c r="H6081" t="s">
        <v>1257</v>
      </c>
      <c r="I6081" t="s">
        <v>1592</v>
      </c>
      <c r="J6081">
        <v>4.2799999999999998E-2</v>
      </c>
    </row>
    <row r="6082" spans="1:10" hidden="1">
      <c r="A6082" t="s">
        <v>570</v>
      </c>
      <c r="B6082">
        <v>753</v>
      </c>
      <c r="C6082" t="s">
        <v>1024</v>
      </c>
      <c r="D6082">
        <v>757</v>
      </c>
      <c r="E6082" t="s">
        <v>145</v>
      </c>
      <c r="F6082" t="s">
        <v>2320</v>
      </c>
      <c r="G6082" t="s">
        <v>2340</v>
      </c>
      <c r="H6082" t="s">
        <v>1312</v>
      </c>
      <c r="I6082" t="s">
        <v>1592</v>
      </c>
      <c r="J6082">
        <v>1.6400000000000001E-2</v>
      </c>
    </row>
    <row r="6083" spans="1:10" hidden="1">
      <c r="A6083" t="s">
        <v>570</v>
      </c>
      <c r="B6083">
        <v>753</v>
      </c>
      <c r="C6083" t="s">
        <v>1024</v>
      </c>
      <c r="D6083">
        <v>757</v>
      </c>
      <c r="E6083" t="s">
        <v>145</v>
      </c>
      <c r="F6083" t="s">
        <v>2320</v>
      </c>
      <c r="G6083" t="s">
        <v>2298</v>
      </c>
      <c r="H6083" t="s">
        <v>1439</v>
      </c>
      <c r="I6083" t="s">
        <v>1592</v>
      </c>
      <c r="J6083">
        <v>0.2039</v>
      </c>
    </row>
    <row r="6084" spans="1:10" hidden="1">
      <c r="A6084" t="s">
        <v>570</v>
      </c>
      <c r="B6084">
        <v>753</v>
      </c>
      <c r="C6084" t="s">
        <v>1024</v>
      </c>
      <c r="D6084">
        <v>757</v>
      </c>
      <c r="E6084" t="s">
        <v>145</v>
      </c>
      <c r="F6084" t="s">
        <v>2322</v>
      </c>
      <c r="G6084" t="s">
        <v>2325</v>
      </c>
      <c r="H6084" t="s">
        <v>2344</v>
      </c>
      <c r="I6084" t="s">
        <v>1592</v>
      </c>
      <c r="J6084">
        <v>6.6E-3</v>
      </c>
    </row>
    <row r="6085" spans="1:10" hidden="1">
      <c r="A6085" t="s">
        <v>570</v>
      </c>
      <c r="B6085">
        <v>753</v>
      </c>
      <c r="C6085" t="s">
        <v>1024</v>
      </c>
      <c r="D6085">
        <v>757</v>
      </c>
      <c r="E6085" t="s">
        <v>145</v>
      </c>
      <c r="F6085" t="s">
        <v>2322</v>
      </c>
      <c r="G6085" t="s">
        <v>2327</v>
      </c>
      <c r="H6085" t="s">
        <v>1392</v>
      </c>
      <c r="I6085" t="s">
        <v>1592</v>
      </c>
      <c r="J6085">
        <v>0.13159999999999999</v>
      </c>
    </row>
    <row r="6086" spans="1:10" hidden="1">
      <c r="A6086" t="s">
        <v>570</v>
      </c>
      <c r="B6086">
        <v>753</v>
      </c>
      <c r="C6086" t="s">
        <v>1024</v>
      </c>
      <c r="D6086">
        <v>757</v>
      </c>
      <c r="E6086" t="s">
        <v>145</v>
      </c>
      <c r="F6086" t="s">
        <v>2322</v>
      </c>
      <c r="G6086" t="s">
        <v>2328</v>
      </c>
      <c r="H6086" t="s">
        <v>1257</v>
      </c>
      <c r="I6086" t="s">
        <v>1592</v>
      </c>
      <c r="J6086">
        <v>4.2799999999999998E-2</v>
      </c>
    </row>
    <row r="6087" spans="1:10" hidden="1">
      <c r="A6087" t="s">
        <v>570</v>
      </c>
      <c r="B6087">
        <v>753</v>
      </c>
      <c r="C6087" t="s">
        <v>1024</v>
      </c>
      <c r="D6087">
        <v>757</v>
      </c>
      <c r="E6087" t="s">
        <v>145</v>
      </c>
      <c r="F6087" t="s">
        <v>2322</v>
      </c>
      <c r="G6087" t="s">
        <v>2330</v>
      </c>
      <c r="H6087" t="s">
        <v>1454</v>
      </c>
      <c r="I6087" t="s">
        <v>1592</v>
      </c>
      <c r="J6087">
        <v>0.81910000000000005</v>
      </c>
    </row>
    <row r="6088" spans="1:10" hidden="1">
      <c r="A6088" t="s">
        <v>570</v>
      </c>
      <c r="B6088">
        <v>753</v>
      </c>
      <c r="C6088" t="s">
        <v>1024</v>
      </c>
      <c r="D6088">
        <v>757</v>
      </c>
      <c r="E6088" t="s">
        <v>145</v>
      </c>
      <c r="F6088" t="s">
        <v>2332</v>
      </c>
      <c r="G6088" t="s">
        <v>2333</v>
      </c>
      <c r="H6088" t="s">
        <v>1383</v>
      </c>
      <c r="I6088" t="s">
        <v>1592</v>
      </c>
      <c r="J6088">
        <v>0.47699999999999998</v>
      </c>
    </row>
    <row r="6089" spans="1:10" hidden="1">
      <c r="A6089" t="s">
        <v>570</v>
      </c>
      <c r="B6089">
        <v>753</v>
      </c>
      <c r="C6089" t="s">
        <v>1024</v>
      </c>
      <c r="D6089">
        <v>757</v>
      </c>
      <c r="E6089" t="s">
        <v>145</v>
      </c>
      <c r="F6089" t="s">
        <v>2332</v>
      </c>
      <c r="G6089" t="s">
        <v>2334</v>
      </c>
      <c r="H6089" t="s">
        <v>1327</v>
      </c>
      <c r="I6089" t="s">
        <v>1592</v>
      </c>
      <c r="J6089">
        <v>0.52300000000000002</v>
      </c>
    </row>
    <row r="6090" spans="1:10" hidden="1">
      <c r="A6090" t="s">
        <v>570</v>
      </c>
      <c r="B6090">
        <v>1467</v>
      </c>
      <c r="C6090" t="s">
        <v>1028</v>
      </c>
      <c r="D6090">
        <v>288</v>
      </c>
      <c r="E6090" t="s">
        <v>355</v>
      </c>
      <c r="F6090" t="s">
        <v>1243</v>
      </c>
      <c r="G6090" t="s">
        <v>1243</v>
      </c>
      <c r="H6090" t="s">
        <v>1388</v>
      </c>
      <c r="I6090" t="s">
        <v>1388</v>
      </c>
      <c r="J6090">
        <v>1</v>
      </c>
    </row>
    <row r="6091" spans="1:10" hidden="1">
      <c r="A6091" t="s">
        <v>570</v>
      </c>
      <c r="B6091">
        <v>1467</v>
      </c>
      <c r="C6091" t="s">
        <v>1028</v>
      </c>
      <c r="D6091">
        <v>288</v>
      </c>
      <c r="E6091" t="s">
        <v>355</v>
      </c>
      <c r="F6091" t="s">
        <v>2311</v>
      </c>
      <c r="G6091" t="s">
        <v>2312</v>
      </c>
      <c r="H6091" t="s">
        <v>1417</v>
      </c>
      <c r="I6091" t="s">
        <v>1388</v>
      </c>
      <c r="J6091">
        <v>0.12959999999999999</v>
      </c>
    </row>
    <row r="6092" spans="1:10" hidden="1">
      <c r="A6092" t="s">
        <v>570</v>
      </c>
      <c r="B6092">
        <v>1467</v>
      </c>
      <c r="C6092" t="s">
        <v>1028</v>
      </c>
      <c r="D6092">
        <v>288</v>
      </c>
      <c r="E6092" t="s">
        <v>355</v>
      </c>
      <c r="F6092" t="s">
        <v>2311</v>
      </c>
      <c r="G6092" t="s">
        <v>2313</v>
      </c>
      <c r="H6092" t="s">
        <v>1249</v>
      </c>
      <c r="I6092" t="s">
        <v>1388</v>
      </c>
      <c r="J6092">
        <v>0.15429999999999999</v>
      </c>
    </row>
    <row r="6093" spans="1:10" hidden="1">
      <c r="A6093" t="s">
        <v>570</v>
      </c>
      <c r="B6093">
        <v>1467</v>
      </c>
      <c r="C6093" t="s">
        <v>1028</v>
      </c>
      <c r="D6093">
        <v>288</v>
      </c>
      <c r="E6093" t="s">
        <v>355</v>
      </c>
      <c r="F6093" t="s">
        <v>2311</v>
      </c>
      <c r="G6093" t="s">
        <v>2314</v>
      </c>
      <c r="H6093" t="s">
        <v>1417</v>
      </c>
      <c r="I6093" t="s">
        <v>1388</v>
      </c>
      <c r="J6093">
        <v>0.12959999999999999</v>
      </c>
    </row>
    <row r="6094" spans="1:10" hidden="1">
      <c r="A6094" t="s">
        <v>570</v>
      </c>
      <c r="B6094">
        <v>1467</v>
      </c>
      <c r="C6094" t="s">
        <v>1028</v>
      </c>
      <c r="D6094">
        <v>288</v>
      </c>
      <c r="E6094" t="s">
        <v>355</v>
      </c>
      <c r="F6094" t="s">
        <v>2311</v>
      </c>
      <c r="G6094" t="s">
        <v>2315</v>
      </c>
      <c r="H6094" t="s">
        <v>1411</v>
      </c>
      <c r="I6094" t="s">
        <v>1388</v>
      </c>
      <c r="J6094">
        <v>0.20369999999999999</v>
      </c>
    </row>
    <row r="6095" spans="1:10" hidden="1">
      <c r="A6095" t="s">
        <v>570</v>
      </c>
      <c r="B6095">
        <v>1467</v>
      </c>
      <c r="C6095" t="s">
        <v>1028</v>
      </c>
      <c r="D6095">
        <v>288</v>
      </c>
      <c r="E6095" t="s">
        <v>355</v>
      </c>
      <c r="F6095" t="s">
        <v>2311</v>
      </c>
      <c r="G6095" t="s">
        <v>2316</v>
      </c>
      <c r="H6095" t="s">
        <v>1261</v>
      </c>
      <c r="I6095" t="s">
        <v>1388</v>
      </c>
      <c r="J6095">
        <v>0.1358</v>
      </c>
    </row>
    <row r="6096" spans="1:10" hidden="1">
      <c r="A6096" t="s">
        <v>570</v>
      </c>
      <c r="B6096">
        <v>1467</v>
      </c>
      <c r="C6096" t="s">
        <v>1028</v>
      </c>
      <c r="D6096">
        <v>288</v>
      </c>
      <c r="E6096" t="s">
        <v>355</v>
      </c>
      <c r="F6096" t="s">
        <v>2311</v>
      </c>
      <c r="G6096" t="s">
        <v>2318</v>
      </c>
      <c r="H6096" t="s">
        <v>1290</v>
      </c>
      <c r="I6096" t="s">
        <v>1388</v>
      </c>
      <c r="J6096">
        <v>0.14810000000000001</v>
      </c>
    </row>
    <row r="6097" spans="1:10" hidden="1">
      <c r="A6097" t="s">
        <v>570</v>
      </c>
      <c r="B6097">
        <v>1467</v>
      </c>
      <c r="C6097" t="s">
        <v>1028</v>
      </c>
      <c r="D6097">
        <v>288</v>
      </c>
      <c r="E6097" t="s">
        <v>355</v>
      </c>
      <c r="F6097" t="s">
        <v>2311</v>
      </c>
      <c r="G6097" t="s">
        <v>2319</v>
      </c>
      <c r="H6097" t="s">
        <v>1591</v>
      </c>
      <c r="I6097" t="s">
        <v>1388</v>
      </c>
      <c r="J6097">
        <v>9.8799999999999999E-2</v>
      </c>
    </row>
    <row r="6098" spans="1:10" hidden="1">
      <c r="A6098" t="s">
        <v>570</v>
      </c>
      <c r="B6098">
        <v>1467</v>
      </c>
      <c r="C6098" t="s">
        <v>1028</v>
      </c>
      <c r="D6098">
        <v>288</v>
      </c>
      <c r="E6098" t="s">
        <v>355</v>
      </c>
      <c r="F6098" t="s">
        <v>2320</v>
      </c>
      <c r="G6098" t="s">
        <v>2321</v>
      </c>
      <c r="H6098" t="s">
        <v>1246</v>
      </c>
      <c r="I6098" t="s">
        <v>1388</v>
      </c>
      <c r="J6098">
        <v>0.17280000000000001</v>
      </c>
    </row>
    <row r="6099" spans="1:10" hidden="1">
      <c r="A6099" t="s">
        <v>570</v>
      </c>
      <c r="B6099">
        <v>1467</v>
      </c>
      <c r="C6099" t="s">
        <v>1028</v>
      </c>
      <c r="D6099">
        <v>288</v>
      </c>
      <c r="E6099" t="s">
        <v>355</v>
      </c>
      <c r="F6099" t="s">
        <v>2320</v>
      </c>
      <c r="G6099" t="s">
        <v>2298</v>
      </c>
      <c r="H6099" t="s">
        <v>1298</v>
      </c>
      <c r="I6099" t="s">
        <v>1388</v>
      </c>
      <c r="J6099">
        <v>9.2600000000000002E-2</v>
      </c>
    </row>
    <row r="6100" spans="1:10" hidden="1">
      <c r="A6100" t="s">
        <v>570</v>
      </c>
      <c r="B6100">
        <v>1467</v>
      </c>
      <c r="C6100" t="s">
        <v>1028</v>
      </c>
      <c r="D6100">
        <v>288</v>
      </c>
      <c r="E6100" t="s">
        <v>355</v>
      </c>
      <c r="F6100" t="s">
        <v>2322</v>
      </c>
      <c r="G6100" t="s">
        <v>2325</v>
      </c>
      <c r="H6100" t="s">
        <v>2329</v>
      </c>
      <c r="I6100" t="s">
        <v>1388</v>
      </c>
      <c r="J6100">
        <v>1.8499999999999999E-2</v>
      </c>
    </row>
    <row r="6101" spans="1:10" hidden="1">
      <c r="A6101" t="s">
        <v>570</v>
      </c>
      <c r="B6101">
        <v>1467</v>
      </c>
      <c r="C6101" t="s">
        <v>1028</v>
      </c>
      <c r="D6101">
        <v>288</v>
      </c>
      <c r="E6101" t="s">
        <v>355</v>
      </c>
      <c r="F6101" t="s">
        <v>2322</v>
      </c>
      <c r="G6101" t="s">
        <v>2326</v>
      </c>
      <c r="H6101" t="s">
        <v>2324</v>
      </c>
      <c r="I6101" t="s">
        <v>1388</v>
      </c>
      <c r="J6101">
        <v>6.1999999999999998E-3</v>
      </c>
    </row>
    <row r="6102" spans="1:10" hidden="1">
      <c r="A6102" t="s">
        <v>570</v>
      </c>
      <c r="B6102">
        <v>1467</v>
      </c>
      <c r="C6102" t="s">
        <v>1028</v>
      </c>
      <c r="D6102">
        <v>288</v>
      </c>
      <c r="E6102" t="s">
        <v>355</v>
      </c>
      <c r="F6102" t="s">
        <v>2322</v>
      </c>
      <c r="G6102" t="s">
        <v>2328</v>
      </c>
      <c r="H6102" t="s">
        <v>1352</v>
      </c>
      <c r="I6102" t="s">
        <v>1388</v>
      </c>
      <c r="J6102">
        <v>4.3200000000000002E-2</v>
      </c>
    </row>
    <row r="6103" spans="1:10" hidden="1">
      <c r="A6103" t="s">
        <v>570</v>
      </c>
      <c r="B6103">
        <v>1467</v>
      </c>
      <c r="C6103" t="s">
        <v>1028</v>
      </c>
      <c r="D6103">
        <v>288</v>
      </c>
      <c r="E6103" t="s">
        <v>355</v>
      </c>
      <c r="F6103" t="s">
        <v>2322</v>
      </c>
      <c r="G6103" t="s">
        <v>2330</v>
      </c>
      <c r="H6103" t="s">
        <v>2400</v>
      </c>
      <c r="I6103" t="s">
        <v>1388</v>
      </c>
      <c r="J6103">
        <v>0.93210000000000004</v>
      </c>
    </row>
    <row r="6104" spans="1:10" hidden="1">
      <c r="A6104" t="s">
        <v>570</v>
      </c>
      <c r="B6104">
        <v>1467</v>
      </c>
      <c r="C6104" t="s">
        <v>1028</v>
      </c>
      <c r="D6104">
        <v>288</v>
      </c>
      <c r="E6104" t="s">
        <v>355</v>
      </c>
      <c r="F6104" t="s">
        <v>2332</v>
      </c>
      <c r="G6104" t="s">
        <v>2333</v>
      </c>
      <c r="H6104" t="s">
        <v>1560</v>
      </c>
      <c r="I6104" t="s">
        <v>1388</v>
      </c>
      <c r="J6104">
        <v>0.4753</v>
      </c>
    </row>
    <row r="6105" spans="1:10" hidden="1">
      <c r="A6105" t="s">
        <v>570</v>
      </c>
      <c r="B6105">
        <v>1467</v>
      </c>
      <c r="C6105" t="s">
        <v>1028</v>
      </c>
      <c r="D6105">
        <v>288</v>
      </c>
      <c r="E6105" t="s">
        <v>355</v>
      </c>
      <c r="F6105" t="s">
        <v>2332</v>
      </c>
      <c r="G6105" t="s">
        <v>2334</v>
      </c>
      <c r="H6105" t="s">
        <v>1490</v>
      </c>
      <c r="I6105" t="s">
        <v>1388</v>
      </c>
      <c r="J6105">
        <v>0.52470000000000006</v>
      </c>
    </row>
    <row r="6106" spans="1:10" hidden="1">
      <c r="A6106" t="s">
        <v>570</v>
      </c>
      <c r="B6106">
        <v>1467</v>
      </c>
      <c r="C6106" t="s">
        <v>1028</v>
      </c>
      <c r="D6106">
        <v>1043</v>
      </c>
      <c r="E6106" t="s">
        <v>356</v>
      </c>
      <c r="F6106" t="s">
        <v>1243</v>
      </c>
      <c r="G6106" t="s">
        <v>1243</v>
      </c>
      <c r="H6106" t="s">
        <v>1594</v>
      </c>
      <c r="I6106" t="s">
        <v>1594</v>
      </c>
      <c r="J6106">
        <v>1</v>
      </c>
    </row>
    <row r="6107" spans="1:10" hidden="1">
      <c r="A6107" t="s">
        <v>570</v>
      </c>
      <c r="B6107">
        <v>1467</v>
      </c>
      <c r="C6107" t="s">
        <v>1028</v>
      </c>
      <c r="D6107">
        <v>1043</v>
      </c>
      <c r="E6107" t="s">
        <v>356</v>
      </c>
      <c r="F6107" t="s">
        <v>2311</v>
      </c>
      <c r="G6107" t="s">
        <v>2343</v>
      </c>
      <c r="H6107" t="s">
        <v>1342</v>
      </c>
      <c r="I6107" t="s">
        <v>1594</v>
      </c>
      <c r="J6107">
        <v>0.26040000000000002</v>
      </c>
    </row>
    <row r="6108" spans="1:10" hidden="1">
      <c r="A6108" t="s">
        <v>570</v>
      </c>
      <c r="B6108">
        <v>1467</v>
      </c>
      <c r="C6108" t="s">
        <v>1028</v>
      </c>
      <c r="D6108">
        <v>1043</v>
      </c>
      <c r="E6108" t="s">
        <v>356</v>
      </c>
      <c r="F6108" t="s">
        <v>2311</v>
      </c>
      <c r="G6108" t="s">
        <v>1250</v>
      </c>
      <c r="H6108" t="s">
        <v>1353</v>
      </c>
      <c r="I6108" t="s">
        <v>1594</v>
      </c>
      <c r="J6108">
        <v>0.24929999999999999</v>
      </c>
    </row>
    <row r="6109" spans="1:10" hidden="1">
      <c r="A6109" t="s">
        <v>570</v>
      </c>
      <c r="B6109">
        <v>1467</v>
      </c>
      <c r="C6109" t="s">
        <v>1028</v>
      </c>
      <c r="D6109">
        <v>1043</v>
      </c>
      <c r="E6109" t="s">
        <v>356</v>
      </c>
      <c r="F6109" t="s">
        <v>2311</v>
      </c>
      <c r="G6109" t="s">
        <v>1401</v>
      </c>
      <c r="H6109" t="s">
        <v>1611</v>
      </c>
      <c r="I6109" t="s">
        <v>1594</v>
      </c>
      <c r="J6109">
        <v>0.25209999999999999</v>
      </c>
    </row>
    <row r="6110" spans="1:10" hidden="1">
      <c r="A6110" t="s">
        <v>570</v>
      </c>
      <c r="B6110">
        <v>1467</v>
      </c>
      <c r="C6110" t="s">
        <v>1028</v>
      </c>
      <c r="D6110">
        <v>1043</v>
      </c>
      <c r="E6110" t="s">
        <v>356</v>
      </c>
      <c r="F6110" t="s">
        <v>2311</v>
      </c>
      <c r="G6110" t="s">
        <v>1357</v>
      </c>
      <c r="H6110" t="s">
        <v>1585</v>
      </c>
      <c r="I6110" t="s">
        <v>1594</v>
      </c>
      <c r="J6110">
        <v>0.2382</v>
      </c>
    </row>
    <row r="6111" spans="1:10" hidden="1">
      <c r="A6111" t="s">
        <v>570</v>
      </c>
      <c r="B6111">
        <v>1467</v>
      </c>
      <c r="C6111" t="s">
        <v>1028</v>
      </c>
      <c r="D6111">
        <v>1043</v>
      </c>
      <c r="E6111" t="s">
        <v>356</v>
      </c>
      <c r="F6111" t="s">
        <v>2320</v>
      </c>
      <c r="G6111" t="s">
        <v>2321</v>
      </c>
      <c r="H6111" t="s">
        <v>1283</v>
      </c>
      <c r="I6111" t="s">
        <v>1594</v>
      </c>
      <c r="J6111">
        <v>0.17730000000000001</v>
      </c>
    </row>
    <row r="6112" spans="1:10" hidden="1">
      <c r="A6112" t="s">
        <v>570</v>
      </c>
      <c r="B6112">
        <v>1467</v>
      </c>
      <c r="C6112" t="s">
        <v>1028</v>
      </c>
      <c r="D6112">
        <v>1043</v>
      </c>
      <c r="E6112" t="s">
        <v>356</v>
      </c>
      <c r="F6112" t="s">
        <v>2320</v>
      </c>
      <c r="G6112" t="s">
        <v>2340</v>
      </c>
      <c r="H6112" t="s">
        <v>1248</v>
      </c>
      <c r="I6112" t="s">
        <v>1594</v>
      </c>
      <c r="J6112">
        <v>1.66E-2</v>
      </c>
    </row>
    <row r="6113" spans="1:10" hidden="1">
      <c r="A6113" t="s">
        <v>570</v>
      </c>
      <c r="B6113">
        <v>1467</v>
      </c>
      <c r="C6113" t="s">
        <v>1028</v>
      </c>
      <c r="D6113">
        <v>1043</v>
      </c>
      <c r="E6113" t="s">
        <v>356</v>
      </c>
      <c r="F6113" t="s">
        <v>2320</v>
      </c>
      <c r="G6113" t="s">
        <v>2298</v>
      </c>
      <c r="H6113" t="s">
        <v>1377</v>
      </c>
      <c r="I6113" t="s">
        <v>1594</v>
      </c>
      <c r="J6113">
        <v>0.1191</v>
      </c>
    </row>
    <row r="6114" spans="1:10" hidden="1">
      <c r="A6114" t="s">
        <v>570</v>
      </c>
      <c r="B6114">
        <v>1467</v>
      </c>
      <c r="C6114" t="s">
        <v>1028</v>
      </c>
      <c r="D6114">
        <v>1043</v>
      </c>
      <c r="E6114" t="s">
        <v>356</v>
      </c>
      <c r="F6114" t="s">
        <v>2322</v>
      </c>
      <c r="G6114" t="s">
        <v>2323</v>
      </c>
      <c r="H6114" t="s">
        <v>2324</v>
      </c>
      <c r="I6114" t="s">
        <v>1594</v>
      </c>
      <c r="J6114">
        <v>2.8E-3</v>
      </c>
    </row>
    <row r="6115" spans="1:10" hidden="1">
      <c r="A6115" t="s">
        <v>570</v>
      </c>
      <c r="B6115">
        <v>1467</v>
      </c>
      <c r="C6115" t="s">
        <v>1028</v>
      </c>
      <c r="D6115">
        <v>1043</v>
      </c>
      <c r="E6115" t="s">
        <v>356</v>
      </c>
      <c r="F6115" t="s">
        <v>2322</v>
      </c>
      <c r="G6115" t="s">
        <v>2325</v>
      </c>
      <c r="H6115" t="s">
        <v>1312</v>
      </c>
      <c r="I6115" t="s">
        <v>1594</v>
      </c>
      <c r="J6115">
        <v>1.3899999999999999E-2</v>
      </c>
    </row>
    <row r="6116" spans="1:10" hidden="1">
      <c r="A6116" t="s">
        <v>570</v>
      </c>
      <c r="B6116">
        <v>1467</v>
      </c>
      <c r="C6116" t="s">
        <v>1028</v>
      </c>
      <c r="D6116">
        <v>1043</v>
      </c>
      <c r="E6116" t="s">
        <v>356</v>
      </c>
      <c r="F6116" t="s">
        <v>2322</v>
      </c>
      <c r="G6116" t="s">
        <v>2327</v>
      </c>
      <c r="H6116" t="s">
        <v>1352</v>
      </c>
      <c r="I6116" t="s">
        <v>1594</v>
      </c>
      <c r="J6116">
        <v>1.9400000000000001E-2</v>
      </c>
    </row>
    <row r="6117" spans="1:10" hidden="1">
      <c r="A6117" t="s">
        <v>570</v>
      </c>
      <c r="B6117">
        <v>1467</v>
      </c>
      <c r="C6117" t="s">
        <v>1028</v>
      </c>
      <c r="D6117">
        <v>1043</v>
      </c>
      <c r="E6117" t="s">
        <v>356</v>
      </c>
      <c r="F6117" t="s">
        <v>2322</v>
      </c>
      <c r="G6117" t="s">
        <v>2328</v>
      </c>
      <c r="H6117" t="s">
        <v>2335</v>
      </c>
      <c r="I6117" t="s">
        <v>1594</v>
      </c>
      <c r="J6117">
        <v>1.11E-2</v>
      </c>
    </row>
    <row r="6118" spans="1:10" hidden="1">
      <c r="A6118" t="s">
        <v>570</v>
      </c>
      <c r="B6118">
        <v>1467</v>
      </c>
      <c r="C6118" t="s">
        <v>1028</v>
      </c>
      <c r="D6118">
        <v>1043</v>
      </c>
      <c r="E6118" t="s">
        <v>356</v>
      </c>
      <c r="F6118" t="s">
        <v>2322</v>
      </c>
      <c r="G6118" t="s">
        <v>2330</v>
      </c>
      <c r="H6118" t="s">
        <v>1633</v>
      </c>
      <c r="I6118" t="s">
        <v>1594</v>
      </c>
      <c r="J6118">
        <v>0.95289999999999997</v>
      </c>
    </row>
    <row r="6119" spans="1:10" hidden="1">
      <c r="A6119" t="s">
        <v>570</v>
      </c>
      <c r="B6119">
        <v>1467</v>
      </c>
      <c r="C6119" t="s">
        <v>1028</v>
      </c>
      <c r="D6119">
        <v>1043</v>
      </c>
      <c r="E6119" t="s">
        <v>356</v>
      </c>
      <c r="F6119" t="s">
        <v>2332</v>
      </c>
      <c r="G6119" t="s">
        <v>2333</v>
      </c>
      <c r="H6119" t="s">
        <v>1455</v>
      </c>
      <c r="I6119" t="s">
        <v>1594</v>
      </c>
      <c r="J6119">
        <v>0.50139999999999996</v>
      </c>
    </row>
    <row r="6120" spans="1:10" hidden="1">
      <c r="A6120" t="s">
        <v>570</v>
      </c>
      <c r="B6120">
        <v>1467</v>
      </c>
      <c r="C6120" t="s">
        <v>1028</v>
      </c>
      <c r="D6120">
        <v>1043</v>
      </c>
      <c r="E6120" t="s">
        <v>356</v>
      </c>
      <c r="F6120" t="s">
        <v>2332</v>
      </c>
      <c r="G6120" t="s">
        <v>2334</v>
      </c>
      <c r="H6120" t="s">
        <v>1425</v>
      </c>
      <c r="I6120" t="s">
        <v>1594</v>
      </c>
      <c r="J6120">
        <v>0.49859999999999999</v>
      </c>
    </row>
    <row r="6121" spans="1:10" hidden="1">
      <c r="A6121" t="s">
        <v>570</v>
      </c>
      <c r="B6121">
        <v>1467</v>
      </c>
      <c r="C6121" t="s">
        <v>1028</v>
      </c>
      <c r="D6121">
        <v>1044</v>
      </c>
      <c r="E6121" t="s">
        <v>357</v>
      </c>
      <c r="F6121" t="s">
        <v>1243</v>
      </c>
      <c r="G6121" t="s">
        <v>1243</v>
      </c>
      <c r="H6121" t="s">
        <v>1527</v>
      </c>
      <c r="I6121" t="s">
        <v>1527</v>
      </c>
      <c r="J6121">
        <v>1</v>
      </c>
    </row>
    <row r="6122" spans="1:10" hidden="1">
      <c r="A6122" t="s">
        <v>570</v>
      </c>
      <c r="B6122">
        <v>1467</v>
      </c>
      <c r="C6122" t="s">
        <v>1028</v>
      </c>
      <c r="D6122">
        <v>1044</v>
      </c>
      <c r="E6122" t="s">
        <v>357</v>
      </c>
      <c r="F6122" t="s">
        <v>2311</v>
      </c>
      <c r="G6122" t="s">
        <v>2317</v>
      </c>
      <c r="H6122" t="s">
        <v>1478</v>
      </c>
      <c r="I6122" t="s">
        <v>1527</v>
      </c>
      <c r="J6122">
        <v>0.34899999999999998</v>
      </c>
    </row>
    <row r="6123" spans="1:10" hidden="1">
      <c r="A6123" t="s">
        <v>570</v>
      </c>
      <c r="B6123">
        <v>1467</v>
      </c>
      <c r="C6123" t="s">
        <v>1028</v>
      </c>
      <c r="D6123">
        <v>1044</v>
      </c>
      <c r="E6123" t="s">
        <v>357</v>
      </c>
      <c r="F6123" t="s">
        <v>2311</v>
      </c>
      <c r="G6123" t="s">
        <v>2336</v>
      </c>
      <c r="H6123" t="s">
        <v>1325</v>
      </c>
      <c r="I6123" t="s">
        <v>1527</v>
      </c>
      <c r="J6123">
        <v>0.31209999999999999</v>
      </c>
    </row>
    <row r="6124" spans="1:10" hidden="1">
      <c r="A6124" t="s">
        <v>570</v>
      </c>
      <c r="B6124">
        <v>1467</v>
      </c>
      <c r="C6124" t="s">
        <v>1028</v>
      </c>
      <c r="D6124">
        <v>1044</v>
      </c>
      <c r="E6124" t="s">
        <v>357</v>
      </c>
      <c r="F6124" t="s">
        <v>2311</v>
      </c>
      <c r="G6124" t="s">
        <v>2337</v>
      </c>
      <c r="H6124" t="s">
        <v>1364</v>
      </c>
      <c r="I6124" t="s">
        <v>1527</v>
      </c>
      <c r="J6124">
        <v>0.33889999999999998</v>
      </c>
    </row>
    <row r="6125" spans="1:10" hidden="1">
      <c r="A6125" t="s">
        <v>570</v>
      </c>
      <c r="B6125">
        <v>1467</v>
      </c>
      <c r="C6125" t="s">
        <v>1028</v>
      </c>
      <c r="D6125">
        <v>1044</v>
      </c>
      <c r="E6125" t="s">
        <v>357</v>
      </c>
      <c r="F6125" t="s">
        <v>2320</v>
      </c>
      <c r="G6125" t="s">
        <v>2321</v>
      </c>
      <c r="H6125" t="s">
        <v>1279</v>
      </c>
      <c r="I6125" t="s">
        <v>1527</v>
      </c>
      <c r="J6125">
        <v>0.2215</v>
      </c>
    </row>
    <row r="6126" spans="1:10" hidden="1">
      <c r="A6126" t="s">
        <v>570</v>
      </c>
      <c r="B6126">
        <v>1467</v>
      </c>
      <c r="C6126" t="s">
        <v>1028</v>
      </c>
      <c r="D6126">
        <v>1044</v>
      </c>
      <c r="E6126" t="s">
        <v>357</v>
      </c>
      <c r="F6126" t="s">
        <v>2320</v>
      </c>
      <c r="G6126" t="s">
        <v>2340</v>
      </c>
      <c r="H6126" t="s">
        <v>1248</v>
      </c>
      <c r="I6126" t="s">
        <v>1527</v>
      </c>
      <c r="J6126">
        <v>2.01E-2</v>
      </c>
    </row>
    <row r="6127" spans="1:10" hidden="1">
      <c r="A6127" t="s">
        <v>570</v>
      </c>
      <c r="B6127">
        <v>1467</v>
      </c>
      <c r="C6127" t="s">
        <v>1028</v>
      </c>
      <c r="D6127">
        <v>1044</v>
      </c>
      <c r="E6127" t="s">
        <v>357</v>
      </c>
      <c r="F6127" t="s">
        <v>2320</v>
      </c>
      <c r="G6127" t="s">
        <v>2298</v>
      </c>
      <c r="H6127" t="s">
        <v>1331</v>
      </c>
      <c r="I6127" t="s">
        <v>1527</v>
      </c>
      <c r="J6127">
        <v>0.151</v>
      </c>
    </row>
    <row r="6128" spans="1:10" hidden="1">
      <c r="A6128" t="s">
        <v>570</v>
      </c>
      <c r="B6128">
        <v>1467</v>
      </c>
      <c r="C6128" t="s">
        <v>1028</v>
      </c>
      <c r="D6128">
        <v>1044</v>
      </c>
      <c r="E6128" t="s">
        <v>357</v>
      </c>
      <c r="F6128" t="s">
        <v>2322</v>
      </c>
      <c r="G6128" t="s">
        <v>2325</v>
      </c>
      <c r="H6128" t="s">
        <v>2324</v>
      </c>
      <c r="I6128" t="s">
        <v>1527</v>
      </c>
      <c r="J6128">
        <v>3.3999999999999998E-3</v>
      </c>
    </row>
    <row r="6129" spans="1:10" hidden="1">
      <c r="A6129" t="s">
        <v>570</v>
      </c>
      <c r="B6129">
        <v>1467</v>
      </c>
      <c r="C6129" t="s">
        <v>1028</v>
      </c>
      <c r="D6129">
        <v>1044</v>
      </c>
      <c r="E6129" t="s">
        <v>357</v>
      </c>
      <c r="F6129" t="s">
        <v>2322</v>
      </c>
      <c r="G6129" t="s">
        <v>2327</v>
      </c>
      <c r="H6129" t="s">
        <v>1252</v>
      </c>
      <c r="I6129" t="s">
        <v>1527</v>
      </c>
      <c r="J6129">
        <v>3.0200000000000001E-2</v>
      </c>
    </row>
    <row r="6130" spans="1:10" hidden="1">
      <c r="A6130" t="s">
        <v>570</v>
      </c>
      <c r="B6130">
        <v>1467</v>
      </c>
      <c r="C6130" t="s">
        <v>1028</v>
      </c>
      <c r="D6130">
        <v>1044</v>
      </c>
      <c r="E6130" t="s">
        <v>357</v>
      </c>
      <c r="F6130" t="s">
        <v>2322</v>
      </c>
      <c r="G6130" t="s">
        <v>2328</v>
      </c>
      <c r="H6130" t="s">
        <v>1248</v>
      </c>
      <c r="I6130" t="s">
        <v>1527</v>
      </c>
      <c r="J6130">
        <v>2.01E-2</v>
      </c>
    </row>
    <row r="6131" spans="1:10" hidden="1">
      <c r="A6131" t="s">
        <v>570</v>
      </c>
      <c r="B6131">
        <v>1467</v>
      </c>
      <c r="C6131" t="s">
        <v>1028</v>
      </c>
      <c r="D6131">
        <v>1044</v>
      </c>
      <c r="E6131" t="s">
        <v>357</v>
      </c>
      <c r="F6131" t="s">
        <v>2322</v>
      </c>
      <c r="G6131" t="s">
        <v>2330</v>
      </c>
      <c r="H6131" t="s">
        <v>1415</v>
      </c>
      <c r="I6131" t="s">
        <v>1527</v>
      </c>
      <c r="J6131">
        <v>0.94630000000000003</v>
      </c>
    </row>
    <row r="6132" spans="1:10" hidden="1">
      <c r="A6132" t="s">
        <v>570</v>
      </c>
      <c r="B6132">
        <v>1467</v>
      </c>
      <c r="C6132" t="s">
        <v>1028</v>
      </c>
      <c r="D6132">
        <v>1044</v>
      </c>
      <c r="E6132" t="s">
        <v>357</v>
      </c>
      <c r="F6132" t="s">
        <v>2332</v>
      </c>
      <c r="G6132" t="s">
        <v>2333</v>
      </c>
      <c r="H6132" t="s">
        <v>1354</v>
      </c>
      <c r="I6132" t="s">
        <v>1527</v>
      </c>
      <c r="J6132">
        <v>0.47649999999999998</v>
      </c>
    </row>
    <row r="6133" spans="1:10" hidden="1">
      <c r="A6133" t="s">
        <v>570</v>
      </c>
      <c r="B6133">
        <v>1467</v>
      </c>
      <c r="C6133" t="s">
        <v>1028</v>
      </c>
      <c r="D6133">
        <v>1044</v>
      </c>
      <c r="E6133" t="s">
        <v>357</v>
      </c>
      <c r="F6133" t="s">
        <v>2332</v>
      </c>
      <c r="G6133" t="s">
        <v>2334</v>
      </c>
      <c r="H6133" t="s">
        <v>2364</v>
      </c>
      <c r="I6133" t="s">
        <v>1527</v>
      </c>
      <c r="J6133">
        <v>0.52349999999999997</v>
      </c>
    </row>
    <row r="6134" spans="1:10" hidden="1">
      <c r="A6134" t="s">
        <v>570</v>
      </c>
      <c r="B6134">
        <v>1467</v>
      </c>
      <c r="C6134" t="s">
        <v>1028</v>
      </c>
      <c r="D6134">
        <v>314</v>
      </c>
      <c r="E6134" t="s">
        <v>498</v>
      </c>
      <c r="F6134" t="s">
        <v>1243</v>
      </c>
      <c r="G6134" t="s">
        <v>1243</v>
      </c>
      <c r="H6134" t="s">
        <v>1538</v>
      </c>
      <c r="I6134" t="s">
        <v>1538</v>
      </c>
      <c r="J6134">
        <v>1</v>
      </c>
    </row>
    <row r="6135" spans="1:10" hidden="1">
      <c r="A6135" t="s">
        <v>570</v>
      </c>
      <c r="B6135">
        <v>1467</v>
      </c>
      <c r="C6135" t="s">
        <v>1028</v>
      </c>
      <c r="D6135">
        <v>314</v>
      </c>
      <c r="E6135" t="s">
        <v>498</v>
      </c>
      <c r="F6135" t="s">
        <v>2311</v>
      </c>
      <c r="G6135" t="s">
        <v>2312</v>
      </c>
      <c r="H6135" t="s">
        <v>1401</v>
      </c>
      <c r="I6135" t="s">
        <v>1538</v>
      </c>
      <c r="J6135">
        <v>0.13750000000000001</v>
      </c>
    </row>
    <row r="6136" spans="1:10" hidden="1">
      <c r="A6136" t="s">
        <v>570</v>
      </c>
      <c r="B6136">
        <v>1467</v>
      </c>
      <c r="C6136" t="s">
        <v>1028</v>
      </c>
      <c r="D6136">
        <v>314</v>
      </c>
      <c r="E6136" t="s">
        <v>498</v>
      </c>
      <c r="F6136" t="s">
        <v>2311</v>
      </c>
      <c r="G6136" t="s">
        <v>2313</v>
      </c>
      <c r="H6136" t="s">
        <v>1256</v>
      </c>
      <c r="I6136" t="s">
        <v>1538</v>
      </c>
      <c r="J6136">
        <v>0.17499999999999999</v>
      </c>
    </row>
    <row r="6137" spans="1:10" hidden="1">
      <c r="A6137" t="s">
        <v>570</v>
      </c>
      <c r="B6137">
        <v>1467</v>
      </c>
      <c r="C6137" t="s">
        <v>1028</v>
      </c>
      <c r="D6137">
        <v>314</v>
      </c>
      <c r="E6137" t="s">
        <v>498</v>
      </c>
      <c r="F6137" t="s">
        <v>2311</v>
      </c>
      <c r="G6137" t="s">
        <v>2314</v>
      </c>
      <c r="H6137" t="s">
        <v>1256</v>
      </c>
      <c r="I6137" t="s">
        <v>1538</v>
      </c>
      <c r="J6137">
        <v>0.17499999999999999</v>
      </c>
    </row>
    <row r="6138" spans="1:10" hidden="1">
      <c r="A6138" t="s">
        <v>570</v>
      </c>
      <c r="B6138">
        <v>1467</v>
      </c>
      <c r="C6138" t="s">
        <v>1028</v>
      </c>
      <c r="D6138">
        <v>314</v>
      </c>
      <c r="E6138" t="s">
        <v>498</v>
      </c>
      <c r="F6138" t="s">
        <v>2311</v>
      </c>
      <c r="G6138" t="s">
        <v>2315</v>
      </c>
      <c r="H6138" t="s">
        <v>1257</v>
      </c>
      <c r="I6138" t="s">
        <v>1538</v>
      </c>
      <c r="J6138">
        <v>0.16250000000000001</v>
      </c>
    </row>
    <row r="6139" spans="1:10" hidden="1">
      <c r="A6139" t="s">
        <v>570</v>
      </c>
      <c r="B6139">
        <v>1467</v>
      </c>
      <c r="C6139" t="s">
        <v>1028</v>
      </c>
      <c r="D6139">
        <v>314</v>
      </c>
      <c r="E6139" t="s">
        <v>498</v>
      </c>
      <c r="F6139" t="s">
        <v>2311</v>
      </c>
      <c r="G6139" t="s">
        <v>2316</v>
      </c>
      <c r="H6139" t="s">
        <v>1352</v>
      </c>
      <c r="I6139" t="s">
        <v>1538</v>
      </c>
      <c r="J6139">
        <v>8.7499999999999994E-2</v>
      </c>
    </row>
    <row r="6140" spans="1:10" hidden="1">
      <c r="A6140" t="s">
        <v>570</v>
      </c>
      <c r="B6140">
        <v>1467</v>
      </c>
      <c r="C6140" t="s">
        <v>1028</v>
      </c>
      <c r="D6140">
        <v>314</v>
      </c>
      <c r="E6140" t="s">
        <v>498</v>
      </c>
      <c r="F6140" t="s">
        <v>2311</v>
      </c>
      <c r="G6140" t="s">
        <v>2318</v>
      </c>
      <c r="H6140" t="s">
        <v>1357</v>
      </c>
      <c r="I6140" t="s">
        <v>1538</v>
      </c>
      <c r="J6140">
        <v>0.15</v>
      </c>
    </row>
    <row r="6141" spans="1:10" hidden="1">
      <c r="A6141" t="s">
        <v>570</v>
      </c>
      <c r="B6141">
        <v>1467</v>
      </c>
      <c r="C6141" t="s">
        <v>1028</v>
      </c>
      <c r="D6141">
        <v>314</v>
      </c>
      <c r="E6141" t="s">
        <v>498</v>
      </c>
      <c r="F6141" t="s">
        <v>2311</v>
      </c>
      <c r="G6141" t="s">
        <v>2319</v>
      </c>
      <c r="H6141" t="s">
        <v>1252</v>
      </c>
      <c r="I6141" t="s">
        <v>1538</v>
      </c>
      <c r="J6141">
        <v>0.1125</v>
      </c>
    </row>
    <row r="6142" spans="1:10" hidden="1">
      <c r="A6142" t="s">
        <v>570</v>
      </c>
      <c r="B6142">
        <v>1467</v>
      </c>
      <c r="C6142" t="s">
        <v>1028</v>
      </c>
      <c r="D6142">
        <v>314</v>
      </c>
      <c r="E6142" t="s">
        <v>498</v>
      </c>
      <c r="F6142" t="s">
        <v>2320</v>
      </c>
      <c r="G6142" t="s">
        <v>2321</v>
      </c>
      <c r="H6142" t="s">
        <v>1549</v>
      </c>
      <c r="I6142" t="s">
        <v>1538</v>
      </c>
      <c r="J6142">
        <v>0.28749999999999998</v>
      </c>
    </row>
    <row r="6143" spans="1:10" hidden="1">
      <c r="A6143" t="s">
        <v>570</v>
      </c>
      <c r="B6143">
        <v>1467</v>
      </c>
      <c r="C6143" t="s">
        <v>1028</v>
      </c>
      <c r="D6143">
        <v>314</v>
      </c>
      <c r="E6143" t="s">
        <v>498</v>
      </c>
      <c r="F6143" t="s">
        <v>2320</v>
      </c>
      <c r="G6143" t="s">
        <v>2298</v>
      </c>
      <c r="H6143" t="s">
        <v>1335</v>
      </c>
      <c r="I6143" t="s">
        <v>1538</v>
      </c>
      <c r="J6143">
        <v>0.1</v>
      </c>
    </row>
    <row r="6144" spans="1:10" hidden="1">
      <c r="A6144" t="s">
        <v>570</v>
      </c>
      <c r="B6144">
        <v>1467</v>
      </c>
      <c r="C6144" t="s">
        <v>1028</v>
      </c>
      <c r="D6144">
        <v>314</v>
      </c>
      <c r="E6144" t="s">
        <v>498</v>
      </c>
      <c r="F6144" t="s">
        <v>2322</v>
      </c>
      <c r="G6144" t="s">
        <v>2327</v>
      </c>
      <c r="H6144" t="s">
        <v>2344</v>
      </c>
      <c r="I6144" t="s">
        <v>1538</v>
      </c>
      <c r="J6144">
        <v>2.5000000000000001E-2</v>
      </c>
    </row>
    <row r="6145" spans="1:10" hidden="1">
      <c r="A6145" t="s">
        <v>570</v>
      </c>
      <c r="B6145">
        <v>1467</v>
      </c>
      <c r="C6145" t="s">
        <v>1028</v>
      </c>
      <c r="D6145">
        <v>314</v>
      </c>
      <c r="E6145" t="s">
        <v>498</v>
      </c>
      <c r="F6145" t="s">
        <v>2322</v>
      </c>
      <c r="G6145" t="s">
        <v>2328</v>
      </c>
      <c r="H6145" t="s">
        <v>2344</v>
      </c>
      <c r="I6145" t="s">
        <v>1538</v>
      </c>
      <c r="J6145">
        <v>2.5000000000000001E-2</v>
      </c>
    </row>
    <row r="6146" spans="1:10" hidden="1">
      <c r="A6146" t="s">
        <v>570</v>
      </c>
      <c r="B6146">
        <v>1467</v>
      </c>
      <c r="C6146" t="s">
        <v>1028</v>
      </c>
      <c r="D6146">
        <v>314</v>
      </c>
      <c r="E6146" t="s">
        <v>498</v>
      </c>
      <c r="F6146" t="s">
        <v>2322</v>
      </c>
      <c r="G6146" t="s">
        <v>2330</v>
      </c>
      <c r="H6146" t="s">
        <v>1267</v>
      </c>
      <c r="I6146" t="s">
        <v>1538</v>
      </c>
      <c r="J6146">
        <v>0.95</v>
      </c>
    </row>
    <row r="6147" spans="1:10" hidden="1">
      <c r="A6147" t="s">
        <v>570</v>
      </c>
      <c r="B6147">
        <v>1467</v>
      </c>
      <c r="C6147" t="s">
        <v>1028</v>
      </c>
      <c r="D6147">
        <v>314</v>
      </c>
      <c r="E6147" t="s">
        <v>498</v>
      </c>
      <c r="F6147" t="s">
        <v>2332</v>
      </c>
      <c r="G6147" t="s">
        <v>2333</v>
      </c>
      <c r="H6147" t="s">
        <v>1515</v>
      </c>
      <c r="I6147" t="s">
        <v>1538</v>
      </c>
      <c r="J6147">
        <v>0.55000000000000004</v>
      </c>
    </row>
    <row r="6148" spans="1:10" hidden="1">
      <c r="A6148" t="s">
        <v>570</v>
      </c>
      <c r="B6148">
        <v>1467</v>
      </c>
      <c r="C6148" t="s">
        <v>1028</v>
      </c>
      <c r="D6148">
        <v>314</v>
      </c>
      <c r="E6148" t="s">
        <v>498</v>
      </c>
      <c r="F6148" t="s">
        <v>2332</v>
      </c>
      <c r="G6148" t="s">
        <v>2334</v>
      </c>
      <c r="H6148" t="s">
        <v>1251</v>
      </c>
      <c r="I6148" t="s">
        <v>1538</v>
      </c>
      <c r="J6148">
        <v>0.45</v>
      </c>
    </row>
    <row r="6149" spans="1:10" hidden="1">
      <c r="A6149" t="s">
        <v>570</v>
      </c>
      <c r="B6149">
        <v>1467</v>
      </c>
      <c r="C6149" t="s">
        <v>1028</v>
      </c>
      <c r="D6149">
        <v>398</v>
      </c>
      <c r="E6149" t="s">
        <v>430</v>
      </c>
      <c r="F6149" t="s">
        <v>1243</v>
      </c>
      <c r="G6149" t="s">
        <v>1243</v>
      </c>
      <c r="H6149" t="s">
        <v>1638</v>
      </c>
      <c r="I6149" t="s">
        <v>1638</v>
      </c>
      <c r="J6149">
        <v>1</v>
      </c>
    </row>
    <row r="6150" spans="1:10" hidden="1">
      <c r="A6150" t="s">
        <v>570</v>
      </c>
      <c r="B6150">
        <v>1467</v>
      </c>
      <c r="C6150" t="s">
        <v>1028</v>
      </c>
      <c r="D6150">
        <v>398</v>
      </c>
      <c r="E6150" t="s">
        <v>430</v>
      </c>
      <c r="F6150" t="s">
        <v>2311</v>
      </c>
      <c r="G6150" t="s">
        <v>2312</v>
      </c>
      <c r="H6150" t="s">
        <v>1541</v>
      </c>
      <c r="I6150" t="s">
        <v>1638</v>
      </c>
      <c r="J6150">
        <v>0.12859999999999999</v>
      </c>
    </row>
    <row r="6151" spans="1:10" hidden="1">
      <c r="A6151" t="s">
        <v>570</v>
      </c>
      <c r="B6151">
        <v>1467</v>
      </c>
      <c r="C6151" t="s">
        <v>1028</v>
      </c>
      <c r="D6151">
        <v>398</v>
      </c>
      <c r="E6151" t="s">
        <v>430</v>
      </c>
      <c r="F6151" t="s">
        <v>2311</v>
      </c>
      <c r="G6151" t="s">
        <v>2313</v>
      </c>
      <c r="H6151" t="s">
        <v>1249</v>
      </c>
      <c r="I6151" t="s">
        <v>1638</v>
      </c>
      <c r="J6151">
        <v>0.11899999999999999</v>
      </c>
    </row>
    <row r="6152" spans="1:10" hidden="1">
      <c r="A6152" t="s">
        <v>570</v>
      </c>
      <c r="B6152">
        <v>1467</v>
      </c>
      <c r="C6152" t="s">
        <v>1028</v>
      </c>
      <c r="D6152">
        <v>398</v>
      </c>
      <c r="E6152" t="s">
        <v>430</v>
      </c>
      <c r="F6152" t="s">
        <v>2311</v>
      </c>
      <c r="G6152" t="s">
        <v>2314</v>
      </c>
      <c r="H6152" t="s">
        <v>1244</v>
      </c>
      <c r="I6152" t="s">
        <v>1638</v>
      </c>
      <c r="J6152">
        <v>0.16669999999999999</v>
      </c>
    </row>
    <row r="6153" spans="1:10" hidden="1">
      <c r="A6153" t="s">
        <v>570</v>
      </c>
      <c r="B6153">
        <v>1467</v>
      </c>
      <c r="C6153" t="s">
        <v>1028</v>
      </c>
      <c r="D6153">
        <v>398</v>
      </c>
      <c r="E6153" t="s">
        <v>430</v>
      </c>
      <c r="F6153" t="s">
        <v>2311</v>
      </c>
      <c r="G6153" t="s">
        <v>2315</v>
      </c>
      <c r="H6153" t="s">
        <v>1304</v>
      </c>
      <c r="I6153" t="s">
        <v>1638</v>
      </c>
      <c r="J6153">
        <v>0.1429</v>
      </c>
    </row>
    <row r="6154" spans="1:10" hidden="1">
      <c r="A6154" t="s">
        <v>570</v>
      </c>
      <c r="B6154">
        <v>1467</v>
      </c>
      <c r="C6154" t="s">
        <v>1028</v>
      </c>
      <c r="D6154">
        <v>398</v>
      </c>
      <c r="E6154" t="s">
        <v>430</v>
      </c>
      <c r="F6154" t="s">
        <v>2311</v>
      </c>
      <c r="G6154" t="s">
        <v>2316</v>
      </c>
      <c r="H6154" t="s">
        <v>1336</v>
      </c>
      <c r="I6154" t="s">
        <v>1638</v>
      </c>
      <c r="J6154">
        <v>0.18099999999999999</v>
      </c>
    </row>
    <row r="6155" spans="1:10" hidden="1">
      <c r="A6155" t="s">
        <v>570</v>
      </c>
      <c r="B6155">
        <v>1467</v>
      </c>
      <c r="C6155" t="s">
        <v>1028</v>
      </c>
      <c r="D6155">
        <v>398</v>
      </c>
      <c r="E6155" t="s">
        <v>430</v>
      </c>
      <c r="F6155" t="s">
        <v>2311</v>
      </c>
      <c r="G6155" t="s">
        <v>2318</v>
      </c>
      <c r="H6155" t="s">
        <v>1399</v>
      </c>
      <c r="I6155" t="s">
        <v>1638</v>
      </c>
      <c r="J6155">
        <v>0.14760000000000001</v>
      </c>
    </row>
    <row r="6156" spans="1:10" hidden="1">
      <c r="A6156" t="s">
        <v>570</v>
      </c>
      <c r="B6156">
        <v>1467</v>
      </c>
      <c r="C6156" t="s">
        <v>1028</v>
      </c>
      <c r="D6156">
        <v>398</v>
      </c>
      <c r="E6156" t="s">
        <v>430</v>
      </c>
      <c r="F6156" t="s">
        <v>2311</v>
      </c>
      <c r="G6156" t="s">
        <v>2319</v>
      </c>
      <c r="H6156" t="s">
        <v>1290</v>
      </c>
      <c r="I6156" t="s">
        <v>1638</v>
      </c>
      <c r="J6156">
        <v>0.1143</v>
      </c>
    </row>
    <row r="6157" spans="1:10" hidden="1">
      <c r="A6157" t="s">
        <v>570</v>
      </c>
      <c r="B6157">
        <v>1467</v>
      </c>
      <c r="C6157" t="s">
        <v>1028</v>
      </c>
      <c r="D6157">
        <v>398</v>
      </c>
      <c r="E6157" t="s">
        <v>430</v>
      </c>
      <c r="F6157" t="s">
        <v>2320</v>
      </c>
      <c r="G6157" t="s">
        <v>2321</v>
      </c>
      <c r="H6157" t="s">
        <v>1351</v>
      </c>
      <c r="I6157" t="s">
        <v>1638</v>
      </c>
      <c r="J6157">
        <v>0.2238</v>
      </c>
    </row>
    <row r="6158" spans="1:10" hidden="1">
      <c r="A6158" t="s">
        <v>570</v>
      </c>
      <c r="B6158">
        <v>1467</v>
      </c>
      <c r="C6158" t="s">
        <v>1028</v>
      </c>
      <c r="D6158">
        <v>398</v>
      </c>
      <c r="E6158" t="s">
        <v>430</v>
      </c>
      <c r="F6158" t="s">
        <v>2320</v>
      </c>
      <c r="G6158" t="s">
        <v>2340</v>
      </c>
      <c r="H6158" t="s">
        <v>1248</v>
      </c>
      <c r="I6158" t="s">
        <v>1638</v>
      </c>
      <c r="J6158">
        <v>2.86E-2</v>
      </c>
    </row>
    <row r="6159" spans="1:10" hidden="1">
      <c r="A6159" t="s">
        <v>570</v>
      </c>
      <c r="B6159">
        <v>1467</v>
      </c>
      <c r="C6159" t="s">
        <v>1028</v>
      </c>
      <c r="D6159">
        <v>398</v>
      </c>
      <c r="E6159" t="s">
        <v>430</v>
      </c>
      <c r="F6159" t="s">
        <v>2320</v>
      </c>
      <c r="G6159" t="s">
        <v>2298</v>
      </c>
      <c r="H6159" t="s">
        <v>1399</v>
      </c>
      <c r="I6159" t="s">
        <v>1638</v>
      </c>
      <c r="J6159">
        <v>0.14760000000000001</v>
      </c>
    </row>
    <row r="6160" spans="1:10" hidden="1">
      <c r="A6160" t="s">
        <v>570</v>
      </c>
      <c r="B6160">
        <v>1467</v>
      </c>
      <c r="C6160" t="s">
        <v>1028</v>
      </c>
      <c r="D6160">
        <v>398</v>
      </c>
      <c r="E6160" t="s">
        <v>430</v>
      </c>
      <c r="F6160" t="s">
        <v>2322</v>
      </c>
      <c r="G6160" t="s">
        <v>2326</v>
      </c>
      <c r="H6160" t="s">
        <v>2335</v>
      </c>
      <c r="I6160" t="s">
        <v>1638</v>
      </c>
      <c r="J6160">
        <v>1.9E-2</v>
      </c>
    </row>
    <row r="6161" spans="1:10" hidden="1">
      <c r="A6161" t="s">
        <v>570</v>
      </c>
      <c r="B6161">
        <v>1467</v>
      </c>
      <c r="C6161" t="s">
        <v>1028</v>
      </c>
      <c r="D6161">
        <v>398</v>
      </c>
      <c r="E6161" t="s">
        <v>430</v>
      </c>
      <c r="F6161" t="s">
        <v>2322</v>
      </c>
      <c r="G6161" t="s">
        <v>2327</v>
      </c>
      <c r="H6161" t="s">
        <v>2335</v>
      </c>
      <c r="I6161" t="s">
        <v>1638</v>
      </c>
      <c r="J6161">
        <v>1.9E-2</v>
      </c>
    </row>
    <row r="6162" spans="1:10" hidden="1">
      <c r="A6162" t="s">
        <v>570</v>
      </c>
      <c r="B6162">
        <v>1467</v>
      </c>
      <c r="C6162" t="s">
        <v>1028</v>
      </c>
      <c r="D6162">
        <v>398</v>
      </c>
      <c r="E6162" t="s">
        <v>430</v>
      </c>
      <c r="F6162" t="s">
        <v>2322</v>
      </c>
      <c r="G6162" t="s">
        <v>2328</v>
      </c>
      <c r="H6162" t="s">
        <v>1248</v>
      </c>
      <c r="I6162" t="s">
        <v>1638</v>
      </c>
      <c r="J6162">
        <v>2.86E-2</v>
      </c>
    </row>
    <row r="6163" spans="1:10" hidden="1">
      <c r="A6163" t="s">
        <v>570</v>
      </c>
      <c r="B6163">
        <v>1467</v>
      </c>
      <c r="C6163" t="s">
        <v>1028</v>
      </c>
      <c r="D6163">
        <v>398</v>
      </c>
      <c r="E6163" t="s">
        <v>430</v>
      </c>
      <c r="F6163" t="s">
        <v>2322</v>
      </c>
      <c r="G6163" t="s">
        <v>2330</v>
      </c>
      <c r="H6163" t="s">
        <v>1570</v>
      </c>
      <c r="I6163" t="s">
        <v>1638</v>
      </c>
      <c r="J6163">
        <v>0.93330000000000002</v>
      </c>
    </row>
    <row r="6164" spans="1:10" hidden="1">
      <c r="A6164" t="s">
        <v>570</v>
      </c>
      <c r="B6164">
        <v>1467</v>
      </c>
      <c r="C6164" t="s">
        <v>1028</v>
      </c>
      <c r="D6164">
        <v>398</v>
      </c>
      <c r="E6164" t="s">
        <v>430</v>
      </c>
      <c r="F6164" t="s">
        <v>2332</v>
      </c>
      <c r="G6164" t="s">
        <v>2333</v>
      </c>
      <c r="H6164" t="s">
        <v>1353</v>
      </c>
      <c r="I6164" t="s">
        <v>1638</v>
      </c>
      <c r="J6164">
        <v>0.42859999999999998</v>
      </c>
    </row>
    <row r="6165" spans="1:10" hidden="1">
      <c r="A6165" t="s">
        <v>570</v>
      </c>
      <c r="B6165">
        <v>1467</v>
      </c>
      <c r="C6165" t="s">
        <v>1028</v>
      </c>
      <c r="D6165">
        <v>398</v>
      </c>
      <c r="E6165" t="s">
        <v>430</v>
      </c>
      <c r="F6165" t="s">
        <v>2332</v>
      </c>
      <c r="G6165" t="s">
        <v>2334</v>
      </c>
      <c r="H6165" t="s">
        <v>2376</v>
      </c>
      <c r="I6165" t="s">
        <v>1638</v>
      </c>
      <c r="J6165">
        <v>0.57140000000000002</v>
      </c>
    </row>
    <row r="6166" spans="1:10" hidden="1">
      <c r="A6166" t="s">
        <v>570</v>
      </c>
      <c r="B6166">
        <v>1467</v>
      </c>
      <c r="C6166" t="s">
        <v>1028</v>
      </c>
      <c r="D6166">
        <v>487</v>
      </c>
      <c r="E6166" t="s">
        <v>553</v>
      </c>
      <c r="F6166" t="s">
        <v>1243</v>
      </c>
      <c r="G6166" t="s">
        <v>1243</v>
      </c>
      <c r="H6166" t="s">
        <v>1379</v>
      </c>
      <c r="I6166" t="s">
        <v>1379</v>
      </c>
      <c r="J6166">
        <v>1</v>
      </c>
    </row>
    <row r="6167" spans="1:10" hidden="1">
      <c r="A6167" t="s">
        <v>570</v>
      </c>
      <c r="B6167">
        <v>1467</v>
      </c>
      <c r="C6167" t="s">
        <v>1028</v>
      </c>
      <c r="D6167">
        <v>487</v>
      </c>
      <c r="E6167" t="s">
        <v>553</v>
      </c>
      <c r="F6167" t="s">
        <v>2311</v>
      </c>
      <c r="G6167" t="s">
        <v>2312</v>
      </c>
      <c r="H6167" t="s">
        <v>1352</v>
      </c>
      <c r="I6167" t="s">
        <v>1379</v>
      </c>
      <c r="J6167">
        <v>0.1148</v>
      </c>
    </row>
    <row r="6168" spans="1:10" hidden="1">
      <c r="A6168" t="s">
        <v>570</v>
      </c>
      <c r="B6168">
        <v>1467</v>
      </c>
      <c r="C6168" t="s">
        <v>1028</v>
      </c>
      <c r="D6168">
        <v>487</v>
      </c>
      <c r="E6168" t="s">
        <v>553</v>
      </c>
      <c r="F6168" t="s">
        <v>2311</v>
      </c>
      <c r="G6168" t="s">
        <v>2313</v>
      </c>
      <c r="H6168" t="s">
        <v>1335</v>
      </c>
      <c r="I6168" t="s">
        <v>1379</v>
      </c>
      <c r="J6168">
        <v>0.13109999999999999</v>
      </c>
    </row>
    <row r="6169" spans="1:10" hidden="1">
      <c r="A6169" t="s">
        <v>570</v>
      </c>
      <c r="B6169">
        <v>1467</v>
      </c>
      <c r="C6169" t="s">
        <v>1028</v>
      </c>
      <c r="D6169">
        <v>487</v>
      </c>
      <c r="E6169" t="s">
        <v>553</v>
      </c>
      <c r="F6169" t="s">
        <v>2311</v>
      </c>
      <c r="G6169" t="s">
        <v>2314</v>
      </c>
      <c r="H6169" t="s">
        <v>1401</v>
      </c>
      <c r="I6169" t="s">
        <v>1379</v>
      </c>
      <c r="J6169">
        <v>0.18029999999999999</v>
      </c>
    </row>
    <row r="6170" spans="1:10" hidden="1">
      <c r="A6170" t="s">
        <v>570</v>
      </c>
      <c r="B6170">
        <v>1467</v>
      </c>
      <c r="C6170" t="s">
        <v>1028</v>
      </c>
      <c r="D6170">
        <v>487</v>
      </c>
      <c r="E6170" t="s">
        <v>553</v>
      </c>
      <c r="F6170" t="s">
        <v>2311</v>
      </c>
      <c r="G6170" t="s">
        <v>2315</v>
      </c>
      <c r="H6170" t="s">
        <v>1257</v>
      </c>
      <c r="I6170" t="s">
        <v>1379</v>
      </c>
      <c r="J6170">
        <v>0.21310000000000001</v>
      </c>
    </row>
    <row r="6171" spans="1:10" hidden="1">
      <c r="A6171" t="s">
        <v>570</v>
      </c>
      <c r="B6171">
        <v>1467</v>
      </c>
      <c r="C6171" t="s">
        <v>1028</v>
      </c>
      <c r="D6171">
        <v>487</v>
      </c>
      <c r="E6171" t="s">
        <v>553</v>
      </c>
      <c r="F6171" t="s">
        <v>2311</v>
      </c>
      <c r="G6171" t="s">
        <v>2316</v>
      </c>
      <c r="H6171" t="s">
        <v>1401</v>
      </c>
      <c r="I6171" t="s">
        <v>1379</v>
      </c>
      <c r="J6171">
        <v>0.18029999999999999</v>
      </c>
    </row>
    <row r="6172" spans="1:10" hidden="1">
      <c r="A6172" t="s">
        <v>570</v>
      </c>
      <c r="B6172">
        <v>1467</v>
      </c>
      <c r="C6172" t="s">
        <v>1028</v>
      </c>
      <c r="D6172">
        <v>487</v>
      </c>
      <c r="E6172" t="s">
        <v>553</v>
      </c>
      <c r="F6172" t="s">
        <v>2311</v>
      </c>
      <c r="G6172" t="s">
        <v>2318</v>
      </c>
      <c r="H6172" t="s">
        <v>1401</v>
      </c>
      <c r="I6172" t="s">
        <v>1379</v>
      </c>
      <c r="J6172">
        <v>0.18029999999999999</v>
      </c>
    </row>
    <row r="6173" spans="1:10" hidden="1">
      <c r="A6173" t="s">
        <v>570</v>
      </c>
      <c r="B6173">
        <v>1467</v>
      </c>
      <c r="C6173" t="s">
        <v>1028</v>
      </c>
      <c r="D6173">
        <v>487</v>
      </c>
      <c r="E6173" t="s">
        <v>553</v>
      </c>
      <c r="F6173" t="s">
        <v>2320</v>
      </c>
      <c r="G6173" t="s">
        <v>2321</v>
      </c>
      <c r="H6173" t="s">
        <v>1298</v>
      </c>
      <c r="I6173" t="s">
        <v>1379</v>
      </c>
      <c r="J6173">
        <v>0.24590000000000001</v>
      </c>
    </row>
    <row r="6174" spans="1:10" hidden="1">
      <c r="A6174" t="s">
        <v>570</v>
      </c>
      <c r="B6174">
        <v>1467</v>
      </c>
      <c r="C6174" t="s">
        <v>1028</v>
      </c>
      <c r="D6174">
        <v>487</v>
      </c>
      <c r="E6174" t="s">
        <v>553</v>
      </c>
      <c r="F6174" t="s">
        <v>2320</v>
      </c>
      <c r="G6174" t="s">
        <v>2298</v>
      </c>
      <c r="H6174" t="s">
        <v>1250</v>
      </c>
      <c r="I6174" t="s">
        <v>1379</v>
      </c>
      <c r="J6174">
        <v>0.16389999999999999</v>
      </c>
    </row>
    <row r="6175" spans="1:10" hidden="1">
      <c r="A6175" t="s">
        <v>570</v>
      </c>
      <c r="B6175">
        <v>1467</v>
      </c>
      <c r="C6175" t="s">
        <v>1028</v>
      </c>
      <c r="D6175">
        <v>487</v>
      </c>
      <c r="E6175" t="s">
        <v>553</v>
      </c>
      <c r="F6175" t="s">
        <v>2322</v>
      </c>
      <c r="G6175" t="s">
        <v>2327</v>
      </c>
      <c r="H6175" t="s">
        <v>2324</v>
      </c>
      <c r="I6175" t="s">
        <v>1379</v>
      </c>
      <c r="J6175">
        <v>1.6400000000000001E-2</v>
      </c>
    </row>
    <row r="6176" spans="1:10" hidden="1">
      <c r="A6176" t="s">
        <v>570</v>
      </c>
      <c r="B6176">
        <v>1467</v>
      </c>
      <c r="C6176" t="s">
        <v>1028</v>
      </c>
      <c r="D6176">
        <v>487</v>
      </c>
      <c r="E6176" t="s">
        <v>553</v>
      </c>
      <c r="F6176" t="s">
        <v>2322</v>
      </c>
      <c r="G6176" t="s">
        <v>2328</v>
      </c>
      <c r="H6176" t="s">
        <v>2329</v>
      </c>
      <c r="I6176" t="s">
        <v>1379</v>
      </c>
      <c r="J6176">
        <v>4.9200000000000001E-2</v>
      </c>
    </row>
    <row r="6177" spans="1:10" hidden="1">
      <c r="A6177" t="s">
        <v>570</v>
      </c>
      <c r="B6177">
        <v>1467</v>
      </c>
      <c r="C6177" t="s">
        <v>1028</v>
      </c>
      <c r="D6177">
        <v>487</v>
      </c>
      <c r="E6177" t="s">
        <v>553</v>
      </c>
      <c r="F6177" t="s">
        <v>2322</v>
      </c>
      <c r="G6177" t="s">
        <v>2330</v>
      </c>
      <c r="H6177" t="s">
        <v>1321</v>
      </c>
      <c r="I6177" t="s">
        <v>1379</v>
      </c>
      <c r="J6177">
        <v>0.93440000000000001</v>
      </c>
    </row>
    <row r="6178" spans="1:10" hidden="1">
      <c r="A6178" t="s">
        <v>570</v>
      </c>
      <c r="B6178">
        <v>1467</v>
      </c>
      <c r="C6178" t="s">
        <v>1028</v>
      </c>
      <c r="D6178">
        <v>487</v>
      </c>
      <c r="E6178" t="s">
        <v>553</v>
      </c>
      <c r="F6178" t="s">
        <v>2332</v>
      </c>
      <c r="G6178" t="s">
        <v>2333</v>
      </c>
      <c r="H6178" t="s">
        <v>1246</v>
      </c>
      <c r="I6178" t="s">
        <v>1379</v>
      </c>
      <c r="J6178">
        <v>0.45900000000000002</v>
      </c>
    </row>
    <row r="6179" spans="1:10" hidden="1">
      <c r="A6179" t="s">
        <v>570</v>
      </c>
      <c r="B6179">
        <v>1467</v>
      </c>
      <c r="C6179" t="s">
        <v>1028</v>
      </c>
      <c r="D6179">
        <v>487</v>
      </c>
      <c r="E6179" t="s">
        <v>553</v>
      </c>
      <c r="F6179" t="s">
        <v>2332</v>
      </c>
      <c r="G6179" t="s">
        <v>2334</v>
      </c>
      <c r="H6179" t="s">
        <v>1411</v>
      </c>
      <c r="I6179" t="s">
        <v>1379</v>
      </c>
      <c r="J6179">
        <v>0.54100000000000004</v>
      </c>
    </row>
    <row r="6180" spans="1:10" hidden="1">
      <c r="A6180" t="s">
        <v>570</v>
      </c>
      <c r="B6180">
        <v>1468</v>
      </c>
      <c r="C6180" t="s">
        <v>1033</v>
      </c>
      <c r="D6180">
        <v>2085</v>
      </c>
      <c r="E6180" t="s">
        <v>189</v>
      </c>
      <c r="F6180" t="s">
        <v>1243</v>
      </c>
      <c r="G6180" t="s">
        <v>1243</v>
      </c>
      <c r="H6180" t="s">
        <v>2509</v>
      </c>
      <c r="I6180" t="s">
        <v>2509</v>
      </c>
      <c r="J6180">
        <v>1</v>
      </c>
    </row>
    <row r="6181" spans="1:10" hidden="1">
      <c r="A6181" t="s">
        <v>570</v>
      </c>
      <c r="B6181">
        <v>1468</v>
      </c>
      <c r="C6181" t="s">
        <v>1033</v>
      </c>
      <c r="D6181">
        <v>2085</v>
      </c>
      <c r="E6181" t="s">
        <v>189</v>
      </c>
      <c r="F6181" t="s">
        <v>2311</v>
      </c>
      <c r="G6181" t="s">
        <v>2312</v>
      </c>
      <c r="H6181" t="s">
        <v>1294</v>
      </c>
      <c r="I6181" t="s">
        <v>2509</v>
      </c>
      <c r="J6181">
        <v>9.5399999999999999E-2</v>
      </c>
    </row>
    <row r="6182" spans="1:10" hidden="1">
      <c r="A6182" t="s">
        <v>570</v>
      </c>
      <c r="B6182">
        <v>1468</v>
      </c>
      <c r="C6182" t="s">
        <v>1033</v>
      </c>
      <c r="D6182">
        <v>2085</v>
      </c>
      <c r="E6182" t="s">
        <v>189</v>
      </c>
      <c r="F6182" t="s">
        <v>2311</v>
      </c>
      <c r="G6182" t="s">
        <v>2313</v>
      </c>
      <c r="H6182" t="s">
        <v>1490</v>
      </c>
      <c r="I6182" t="s">
        <v>2509</v>
      </c>
      <c r="J6182">
        <v>0.1111</v>
      </c>
    </row>
    <row r="6183" spans="1:10" hidden="1">
      <c r="A6183" t="s">
        <v>570</v>
      </c>
      <c r="B6183">
        <v>1468</v>
      </c>
      <c r="C6183" t="s">
        <v>1033</v>
      </c>
      <c r="D6183">
        <v>2085</v>
      </c>
      <c r="E6183" t="s">
        <v>189</v>
      </c>
      <c r="F6183" t="s">
        <v>2311</v>
      </c>
      <c r="G6183" t="s">
        <v>2314</v>
      </c>
      <c r="H6183" t="s">
        <v>1602</v>
      </c>
      <c r="I6183" t="s">
        <v>2509</v>
      </c>
      <c r="J6183">
        <v>0.1072</v>
      </c>
    </row>
    <row r="6184" spans="1:10" hidden="1">
      <c r="A6184" t="s">
        <v>570</v>
      </c>
      <c r="B6184">
        <v>1468</v>
      </c>
      <c r="C6184" t="s">
        <v>1033</v>
      </c>
      <c r="D6184">
        <v>2085</v>
      </c>
      <c r="E6184" t="s">
        <v>189</v>
      </c>
      <c r="F6184" t="s">
        <v>2311</v>
      </c>
      <c r="G6184" t="s">
        <v>2315</v>
      </c>
      <c r="H6184" t="s">
        <v>1602</v>
      </c>
      <c r="I6184" t="s">
        <v>2509</v>
      </c>
      <c r="J6184">
        <v>0.1072</v>
      </c>
    </row>
    <row r="6185" spans="1:10" hidden="1">
      <c r="A6185" t="s">
        <v>570</v>
      </c>
      <c r="B6185">
        <v>1468</v>
      </c>
      <c r="C6185" t="s">
        <v>1033</v>
      </c>
      <c r="D6185">
        <v>2085</v>
      </c>
      <c r="E6185" t="s">
        <v>189</v>
      </c>
      <c r="F6185" t="s">
        <v>2311</v>
      </c>
      <c r="G6185" t="s">
        <v>2316</v>
      </c>
      <c r="H6185" t="s">
        <v>1355</v>
      </c>
      <c r="I6185" t="s">
        <v>2509</v>
      </c>
      <c r="J6185">
        <v>9.0200000000000002E-2</v>
      </c>
    </row>
    <row r="6186" spans="1:10" hidden="1">
      <c r="A6186" t="s">
        <v>570</v>
      </c>
      <c r="B6186">
        <v>1468</v>
      </c>
      <c r="C6186" t="s">
        <v>1033</v>
      </c>
      <c r="D6186">
        <v>2085</v>
      </c>
      <c r="E6186" t="s">
        <v>189</v>
      </c>
      <c r="F6186" t="s">
        <v>2311</v>
      </c>
      <c r="G6186" t="s">
        <v>2317</v>
      </c>
      <c r="H6186" t="s">
        <v>1294</v>
      </c>
      <c r="I6186" t="s">
        <v>2509</v>
      </c>
      <c r="J6186">
        <v>9.5399999999999999E-2</v>
      </c>
    </row>
    <row r="6187" spans="1:10" hidden="1">
      <c r="A6187" t="s">
        <v>570</v>
      </c>
      <c r="B6187">
        <v>1468</v>
      </c>
      <c r="C6187" t="s">
        <v>1033</v>
      </c>
      <c r="D6187">
        <v>2085</v>
      </c>
      <c r="E6187" t="s">
        <v>189</v>
      </c>
      <c r="F6187" t="s">
        <v>2311</v>
      </c>
      <c r="G6187" t="s">
        <v>2336</v>
      </c>
      <c r="H6187" t="s">
        <v>1355</v>
      </c>
      <c r="I6187" t="s">
        <v>2509</v>
      </c>
      <c r="J6187">
        <v>9.0200000000000002E-2</v>
      </c>
    </row>
    <row r="6188" spans="1:10" hidden="1">
      <c r="A6188" t="s">
        <v>570</v>
      </c>
      <c r="B6188">
        <v>1468</v>
      </c>
      <c r="C6188" t="s">
        <v>1033</v>
      </c>
      <c r="D6188">
        <v>2085</v>
      </c>
      <c r="E6188" t="s">
        <v>189</v>
      </c>
      <c r="F6188" t="s">
        <v>2311</v>
      </c>
      <c r="G6188" t="s">
        <v>2337</v>
      </c>
      <c r="H6188" t="s">
        <v>1472</v>
      </c>
      <c r="I6188" t="s">
        <v>2509</v>
      </c>
      <c r="J6188">
        <v>0.1203</v>
      </c>
    </row>
    <row r="6189" spans="1:10" hidden="1">
      <c r="A6189" t="s">
        <v>570</v>
      </c>
      <c r="B6189">
        <v>1468</v>
      </c>
      <c r="C6189" t="s">
        <v>1033</v>
      </c>
      <c r="D6189">
        <v>2085</v>
      </c>
      <c r="E6189" t="s">
        <v>189</v>
      </c>
      <c r="F6189" t="s">
        <v>2311</v>
      </c>
      <c r="G6189" t="s">
        <v>2318</v>
      </c>
      <c r="H6189" t="s">
        <v>1414</v>
      </c>
      <c r="I6189" t="s">
        <v>2509</v>
      </c>
      <c r="J6189">
        <v>9.8000000000000004E-2</v>
      </c>
    </row>
    <row r="6190" spans="1:10" hidden="1">
      <c r="A6190" t="s">
        <v>570</v>
      </c>
      <c r="B6190">
        <v>1468</v>
      </c>
      <c r="C6190" t="s">
        <v>1033</v>
      </c>
      <c r="D6190">
        <v>2085</v>
      </c>
      <c r="E6190" t="s">
        <v>189</v>
      </c>
      <c r="F6190" t="s">
        <v>2311</v>
      </c>
      <c r="G6190" t="s">
        <v>2319</v>
      </c>
      <c r="H6190" t="s">
        <v>1288</v>
      </c>
      <c r="I6190" t="s">
        <v>2509</v>
      </c>
      <c r="J6190">
        <v>8.5000000000000006E-2</v>
      </c>
    </row>
    <row r="6191" spans="1:10" hidden="1">
      <c r="A6191" t="s">
        <v>570</v>
      </c>
      <c r="B6191">
        <v>1468</v>
      </c>
      <c r="C6191" t="s">
        <v>1033</v>
      </c>
      <c r="D6191">
        <v>2085</v>
      </c>
      <c r="E6191" t="s">
        <v>189</v>
      </c>
      <c r="F6191" t="s">
        <v>2320</v>
      </c>
      <c r="G6191" t="s">
        <v>2321</v>
      </c>
      <c r="H6191" t="s">
        <v>1628</v>
      </c>
      <c r="I6191" t="s">
        <v>2509</v>
      </c>
      <c r="J6191">
        <v>0.49280000000000002</v>
      </c>
    </row>
    <row r="6192" spans="1:10" hidden="1">
      <c r="A6192" t="s">
        <v>570</v>
      </c>
      <c r="B6192">
        <v>1468</v>
      </c>
      <c r="C6192" t="s">
        <v>1033</v>
      </c>
      <c r="D6192">
        <v>2085</v>
      </c>
      <c r="E6192" t="s">
        <v>189</v>
      </c>
      <c r="F6192" t="s">
        <v>2320</v>
      </c>
      <c r="G6192" t="s">
        <v>2338</v>
      </c>
      <c r="H6192" t="s">
        <v>1249</v>
      </c>
      <c r="I6192" t="s">
        <v>2509</v>
      </c>
      <c r="J6192">
        <v>3.27E-2</v>
      </c>
    </row>
    <row r="6193" spans="1:10" hidden="1">
      <c r="A6193" t="s">
        <v>570</v>
      </c>
      <c r="B6193">
        <v>1468</v>
      </c>
      <c r="C6193" t="s">
        <v>1033</v>
      </c>
      <c r="D6193">
        <v>2085</v>
      </c>
      <c r="E6193" t="s">
        <v>189</v>
      </c>
      <c r="F6193" t="s">
        <v>2320</v>
      </c>
      <c r="G6193" t="s">
        <v>2339</v>
      </c>
      <c r="H6193" t="s">
        <v>1357</v>
      </c>
      <c r="I6193" t="s">
        <v>2509</v>
      </c>
      <c r="J6193">
        <v>1.5699999999999999E-2</v>
      </c>
    </row>
    <row r="6194" spans="1:10" hidden="1">
      <c r="A6194" t="s">
        <v>570</v>
      </c>
      <c r="B6194">
        <v>1468</v>
      </c>
      <c r="C6194" t="s">
        <v>1033</v>
      </c>
      <c r="D6194">
        <v>2085</v>
      </c>
      <c r="E6194" t="s">
        <v>189</v>
      </c>
      <c r="F6194" t="s">
        <v>2320</v>
      </c>
      <c r="G6194" t="s">
        <v>2340</v>
      </c>
      <c r="H6194" t="s">
        <v>1401</v>
      </c>
      <c r="I6194" t="s">
        <v>2509</v>
      </c>
      <c r="J6194">
        <v>1.44E-2</v>
      </c>
    </row>
    <row r="6195" spans="1:10" hidden="1">
      <c r="A6195" t="s">
        <v>570</v>
      </c>
      <c r="B6195">
        <v>1468</v>
      </c>
      <c r="C6195" t="s">
        <v>1033</v>
      </c>
      <c r="D6195">
        <v>2085</v>
      </c>
      <c r="E6195" t="s">
        <v>189</v>
      </c>
      <c r="F6195" t="s">
        <v>2320</v>
      </c>
      <c r="G6195" t="s">
        <v>2298</v>
      </c>
      <c r="H6195" t="s">
        <v>1663</v>
      </c>
      <c r="I6195" t="s">
        <v>2509</v>
      </c>
      <c r="J6195">
        <v>0.22090000000000001</v>
      </c>
    </row>
    <row r="6196" spans="1:10" hidden="1">
      <c r="A6196" t="s">
        <v>570</v>
      </c>
      <c r="B6196">
        <v>1468</v>
      </c>
      <c r="C6196" t="s">
        <v>1033</v>
      </c>
      <c r="D6196">
        <v>2085</v>
      </c>
      <c r="E6196" t="s">
        <v>189</v>
      </c>
      <c r="F6196" t="s">
        <v>2322</v>
      </c>
      <c r="G6196" t="s">
        <v>2323</v>
      </c>
      <c r="H6196" t="s">
        <v>1549</v>
      </c>
      <c r="I6196" t="s">
        <v>2509</v>
      </c>
      <c r="J6196">
        <v>3.0099999999999998E-2</v>
      </c>
    </row>
    <row r="6197" spans="1:10" hidden="1">
      <c r="A6197" t="s">
        <v>570</v>
      </c>
      <c r="B6197">
        <v>1468</v>
      </c>
      <c r="C6197" t="s">
        <v>1033</v>
      </c>
      <c r="D6197">
        <v>2085</v>
      </c>
      <c r="E6197" t="s">
        <v>189</v>
      </c>
      <c r="F6197" t="s">
        <v>2322</v>
      </c>
      <c r="G6197" t="s">
        <v>2325</v>
      </c>
      <c r="H6197" t="s">
        <v>1312</v>
      </c>
      <c r="I6197" t="s">
        <v>2509</v>
      </c>
      <c r="J6197">
        <v>6.4999999999999997E-3</v>
      </c>
    </row>
    <row r="6198" spans="1:10" hidden="1">
      <c r="A6198" t="s">
        <v>570</v>
      </c>
      <c r="B6198">
        <v>1468</v>
      </c>
      <c r="C6198" t="s">
        <v>1033</v>
      </c>
      <c r="D6198">
        <v>2085</v>
      </c>
      <c r="E6198" t="s">
        <v>189</v>
      </c>
      <c r="F6198" t="s">
        <v>2322</v>
      </c>
      <c r="G6198" t="s">
        <v>2326</v>
      </c>
      <c r="H6198" t="s">
        <v>1401</v>
      </c>
      <c r="I6198" t="s">
        <v>2509</v>
      </c>
      <c r="J6198">
        <v>1.44E-2</v>
      </c>
    </row>
    <row r="6199" spans="1:10" hidden="1">
      <c r="A6199" t="s">
        <v>570</v>
      </c>
      <c r="B6199">
        <v>1468</v>
      </c>
      <c r="C6199" t="s">
        <v>1033</v>
      </c>
      <c r="D6199">
        <v>2085</v>
      </c>
      <c r="E6199" t="s">
        <v>189</v>
      </c>
      <c r="F6199" t="s">
        <v>2322</v>
      </c>
      <c r="G6199" t="s">
        <v>2327</v>
      </c>
      <c r="H6199" t="s">
        <v>1261</v>
      </c>
      <c r="I6199" t="s">
        <v>2509</v>
      </c>
      <c r="J6199">
        <v>2.8799999999999999E-2</v>
      </c>
    </row>
    <row r="6200" spans="1:10" hidden="1">
      <c r="A6200" t="s">
        <v>570</v>
      </c>
      <c r="B6200">
        <v>1468</v>
      </c>
      <c r="C6200" t="s">
        <v>1033</v>
      </c>
      <c r="D6200">
        <v>2085</v>
      </c>
      <c r="E6200" t="s">
        <v>189</v>
      </c>
      <c r="F6200" t="s">
        <v>2322</v>
      </c>
      <c r="G6200" t="s">
        <v>2352</v>
      </c>
      <c r="H6200" t="s">
        <v>2324</v>
      </c>
      <c r="I6200" t="s">
        <v>2509</v>
      </c>
      <c r="J6200">
        <v>1.2999999999999999E-3</v>
      </c>
    </row>
    <row r="6201" spans="1:10" hidden="1">
      <c r="A6201" t="s">
        <v>570</v>
      </c>
      <c r="B6201">
        <v>1468</v>
      </c>
      <c r="C6201" t="s">
        <v>1033</v>
      </c>
      <c r="D6201">
        <v>2085</v>
      </c>
      <c r="E6201" t="s">
        <v>189</v>
      </c>
      <c r="F6201" t="s">
        <v>2322</v>
      </c>
      <c r="G6201" t="s">
        <v>2328</v>
      </c>
      <c r="H6201" t="s">
        <v>1377</v>
      </c>
      <c r="I6201" t="s">
        <v>2509</v>
      </c>
      <c r="J6201">
        <v>5.62E-2</v>
      </c>
    </row>
    <row r="6202" spans="1:10" hidden="1">
      <c r="A6202" t="s">
        <v>570</v>
      </c>
      <c r="B6202">
        <v>1468</v>
      </c>
      <c r="C6202" t="s">
        <v>1033</v>
      </c>
      <c r="D6202">
        <v>2085</v>
      </c>
      <c r="E6202" t="s">
        <v>189</v>
      </c>
      <c r="F6202" t="s">
        <v>2322</v>
      </c>
      <c r="G6202" t="s">
        <v>2330</v>
      </c>
      <c r="H6202" t="s">
        <v>2510</v>
      </c>
      <c r="I6202" t="s">
        <v>2509</v>
      </c>
      <c r="J6202">
        <v>0.86270000000000002</v>
      </c>
    </row>
    <row r="6203" spans="1:10" hidden="1">
      <c r="A6203" t="s">
        <v>570</v>
      </c>
      <c r="B6203">
        <v>1468</v>
      </c>
      <c r="C6203" t="s">
        <v>1033</v>
      </c>
      <c r="D6203">
        <v>2085</v>
      </c>
      <c r="E6203" t="s">
        <v>189</v>
      </c>
      <c r="F6203" t="s">
        <v>2332</v>
      </c>
      <c r="G6203" t="s">
        <v>2333</v>
      </c>
      <c r="H6203" t="s">
        <v>1397</v>
      </c>
      <c r="I6203" t="s">
        <v>2509</v>
      </c>
      <c r="J6203">
        <v>0.498</v>
      </c>
    </row>
    <row r="6204" spans="1:10" hidden="1">
      <c r="A6204" t="s">
        <v>570</v>
      </c>
      <c r="B6204">
        <v>1468</v>
      </c>
      <c r="C6204" t="s">
        <v>1033</v>
      </c>
      <c r="D6204">
        <v>2085</v>
      </c>
      <c r="E6204" t="s">
        <v>189</v>
      </c>
      <c r="F6204" t="s">
        <v>2332</v>
      </c>
      <c r="G6204" t="s">
        <v>2334</v>
      </c>
      <c r="H6204" t="s">
        <v>2511</v>
      </c>
      <c r="I6204" t="s">
        <v>2509</v>
      </c>
      <c r="J6204">
        <v>0.502</v>
      </c>
    </row>
    <row r="6205" spans="1:10" hidden="1">
      <c r="A6205" t="s">
        <v>570</v>
      </c>
      <c r="B6205">
        <v>1468</v>
      </c>
      <c r="C6205" t="s">
        <v>1033</v>
      </c>
      <c r="D6205">
        <v>1971</v>
      </c>
      <c r="E6205" t="s">
        <v>18</v>
      </c>
      <c r="F6205" t="s">
        <v>1243</v>
      </c>
      <c r="G6205" t="s">
        <v>1243</v>
      </c>
      <c r="H6205" t="s">
        <v>1597</v>
      </c>
      <c r="I6205" t="s">
        <v>1597</v>
      </c>
      <c r="J6205">
        <v>1</v>
      </c>
    </row>
    <row r="6206" spans="1:10" hidden="1">
      <c r="A6206" t="s">
        <v>570</v>
      </c>
      <c r="B6206">
        <v>1468</v>
      </c>
      <c r="C6206" t="s">
        <v>1033</v>
      </c>
      <c r="D6206">
        <v>1971</v>
      </c>
      <c r="E6206" t="s">
        <v>18</v>
      </c>
      <c r="F6206" t="s">
        <v>2311</v>
      </c>
      <c r="G6206" t="s">
        <v>2343</v>
      </c>
      <c r="H6206" t="s">
        <v>1367</v>
      </c>
      <c r="I6206" t="s">
        <v>1597</v>
      </c>
      <c r="J6206">
        <v>0.2354</v>
      </c>
    </row>
    <row r="6207" spans="1:10" hidden="1">
      <c r="A6207" t="s">
        <v>570</v>
      </c>
      <c r="B6207">
        <v>1468</v>
      </c>
      <c r="C6207" t="s">
        <v>1033</v>
      </c>
      <c r="D6207">
        <v>1971</v>
      </c>
      <c r="E6207" t="s">
        <v>18</v>
      </c>
      <c r="F6207" t="s">
        <v>2311</v>
      </c>
      <c r="G6207" t="s">
        <v>1250</v>
      </c>
      <c r="H6207" t="s">
        <v>1562</v>
      </c>
      <c r="I6207" t="s">
        <v>1597</v>
      </c>
      <c r="J6207">
        <v>0.25729999999999997</v>
      </c>
    </row>
    <row r="6208" spans="1:10" hidden="1">
      <c r="A6208" t="s">
        <v>570</v>
      </c>
      <c r="B6208">
        <v>1468</v>
      </c>
      <c r="C6208" t="s">
        <v>1033</v>
      </c>
      <c r="D6208">
        <v>1971</v>
      </c>
      <c r="E6208" t="s">
        <v>18</v>
      </c>
      <c r="F6208" t="s">
        <v>2311</v>
      </c>
      <c r="G6208" t="s">
        <v>1401</v>
      </c>
      <c r="H6208" t="s">
        <v>2376</v>
      </c>
      <c r="I6208" t="s">
        <v>1597</v>
      </c>
      <c r="J6208">
        <v>0.2913</v>
      </c>
    </row>
    <row r="6209" spans="1:10" hidden="1">
      <c r="A6209" t="s">
        <v>570</v>
      </c>
      <c r="B6209">
        <v>1468</v>
      </c>
      <c r="C6209" t="s">
        <v>1033</v>
      </c>
      <c r="D6209">
        <v>1971</v>
      </c>
      <c r="E6209" t="s">
        <v>18</v>
      </c>
      <c r="F6209" t="s">
        <v>2311</v>
      </c>
      <c r="G6209" t="s">
        <v>1357</v>
      </c>
      <c r="H6209" t="s">
        <v>1340</v>
      </c>
      <c r="I6209" t="s">
        <v>1597</v>
      </c>
      <c r="J6209">
        <v>0.216</v>
      </c>
    </row>
    <row r="6210" spans="1:10" hidden="1">
      <c r="A6210" t="s">
        <v>570</v>
      </c>
      <c r="B6210">
        <v>1468</v>
      </c>
      <c r="C6210" t="s">
        <v>1033</v>
      </c>
      <c r="D6210">
        <v>1971</v>
      </c>
      <c r="E6210" t="s">
        <v>18</v>
      </c>
      <c r="F6210" t="s">
        <v>2320</v>
      </c>
      <c r="G6210" t="s">
        <v>2321</v>
      </c>
      <c r="H6210" t="s">
        <v>1658</v>
      </c>
      <c r="I6210" t="s">
        <v>1597</v>
      </c>
      <c r="J6210">
        <v>0.49030000000000001</v>
      </c>
    </row>
    <row r="6211" spans="1:10" hidden="1">
      <c r="A6211" t="s">
        <v>570</v>
      </c>
      <c r="B6211">
        <v>1468</v>
      </c>
      <c r="C6211" t="s">
        <v>1033</v>
      </c>
      <c r="D6211">
        <v>1971</v>
      </c>
      <c r="E6211" t="s">
        <v>18</v>
      </c>
      <c r="F6211" t="s">
        <v>2320</v>
      </c>
      <c r="G6211" t="s">
        <v>2338</v>
      </c>
      <c r="H6211" t="s">
        <v>1256</v>
      </c>
      <c r="I6211" t="s">
        <v>1597</v>
      </c>
      <c r="J6211">
        <v>3.4000000000000002E-2</v>
      </c>
    </row>
    <row r="6212" spans="1:10" hidden="1">
      <c r="A6212" t="s">
        <v>570</v>
      </c>
      <c r="B6212">
        <v>1468</v>
      </c>
      <c r="C6212" t="s">
        <v>1033</v>
      </c>
      <c r="D6212">
        <v>1971</v>
      </c>
      <c r="E6212" t="s">
        <v>18</v>
      </c>
      <c r="F6212" t="s">
        <v>2320</v>
      </c>
      <c r="G6212" t="s">
        <v>2339</v>
      </c>
      <c r="H6212" t="s">
        <v>1312</v>
      </c>
      <c r="I6212" t="s">
        <v>1597</v>
      </c>
      <c r="J6212">
        <v>1.21E-2</v>
      </c>
    </row>
    <row r="6213" spans="1:10" hidden="1">
      <c r="A6213" t="s">
        <v>570</v>
      </c>
      <c r="B6213">
        <v>1468</v>
      </c>
      <c r="C6213" t="s">
        <v>1033</v>
      </c>
      <c r="D6213">
        <v>1971</v>
      </c>
      <c r="E6213" t="s">
        <v>18</v>
      </c>
      <c r="F6213" t="s">
        <v>2320</v>
      </c>
      <c r="G6213" t="s">
        <v>2340</v>
      </c>
      <c r="H6213" t="s">
        <v>1335</v>
      </c>
      <c r="I6213" t="s">
        <v>1597</v>
      </c>
      <c r="J6213">
        <v>1.9400000000000001E-2</v>
      </c>
    </row>
    <row r="6214" spans="1:10" hidden="1">
      <c r="A6214" t="s">
        <v>570</v>
      </c>
      <c r="B6214">
        <v>1468</v>
      </c>
      <c r="C6214" t="s">
        <v>1033</v>
      </c>
      <c r="D6214">
        <v>1971</v>
      </c>
      <c r="E6214" t="s">
        <v>18</v>
      </c>
      <c r="F6214" t="s">
        <v>2320</v>
      </c>
      <c r="G6214" t="s">
        <v>2298</v>
      </c>
      <c r="H6214" t="s">
        <v>1365</v>
      </c>
      <c r="I6214" t="s">
        <v>1597</v>
      </c>
      <c r="J6214">
        <v>0.2039</v>
      </c>
    </row>
    <row r="6215" spans="1:10" hidden="1">
      <c r="A6215" t="s">
        <v>570</v>
      </c>
      <c r="B6215">
        <v>1468</v>
      </c>
      <c r="C6215" t="s">
        <v>1033</v>
      </c>
      <c r="D6215">
        <v>1971</v>
      </c>
      <c r="E6215" t="s">
        <v>18</v>
      </c>
      <c r="F6215" t="s">
        <v>2322</v>
      </c>
      <c r="G6215" t="s">
        <v>2323</v>
      </c>
      <c r="H6215" t="s">
        <v>1250</v>
      </c>
      <c r="I6215" t="s">
        <v>1597</v>
      </c>
      <c r="J6215">
        <v>2.4299999999999999E-2</v>
      </c>
    </row>
    <row r="6216" spans="1:10" hidden="1">
      <c r="A6216" t="s">
        <v>570</v>
      </c>
      <c r="B6216">
        <v>1468</v>
      </c>
      <c r="C6216" t="s">
        <v>1033</v>
      </c>
      <c r="D6216">
        <v>1971</v>
      </c>
      <c r="E6216" t="s">
        <v>18</v>
      </c>
      <c r="F6216" t="s">
        <v>2322</v>
      </c>
      <c r="G6216" t="s">
        <v>2325</v>
      </c>
      <c r="H6216" t="s">
        <v>2324</v>
      </c>
      <c r="I6216" t="s">
        <v>1597</v>
      </c>
      <c r="J6216">
        <v>2.3999999999999998E-3</v>
      </c>
    </row>
    <row r="6217" spans="1:10" hidden="1">
      <c r="A6217" t="s">
        <v>570</v>
      </c>
      <c r="B6217">
        <v>1468</v>
      </c>
      <c r="C6217" t="s">
        <v>1033</v>
      </c>
      <c r="D6217">
        <v>1971</v>
      </c>
      <c r="E6217" t="s">
        <v>18</v>
      </c>
      <c r="F6217" t="s">
        <v>2322</v>
      </c>
      <c r="G6217" t="s">
        <v>2326</v>
      </c>
      <c r="H6217" t="s">
        <v>1335</v>
      </c>
      <c r="I6217" t="s">
        <v>1597</v>
      </c>
      <c r="J6217">
        <v>1.9400000000000001E-2</v>
      </c>
    </row>
    <row r="6218" spans="1:10" hidden="1">
      <c r="A6218" t="s">
        <v>570</v>
      </c>
      <c r="B6218">
        <v>1468</v>
      </c>
      <c r="C6218" t="s">
        <v>1033</v>
      </c>
      <c r="D6218">
        <v>1971</v>
      </c>
      <c r="E6218" t="s">
        <v>18</v>
      </c>
      <c r="F6218" t="s">
        <v>2322</v>
      </c>
      <c r="G6218" t="s">
        <v>2327</v>
      </c>
      <c r="H6218" t="s">
        <v>2329</v>
      </c>
      <c r="I6218" t="s">
        <v>1597</v>
      </c>
      <c r="J6218">
        <v>7.3000000000000001E-3</v>
      </c>
    </row>
    <row r="6219" spans="1:10" hidden="1">
      <c r="A6219" t="s">
        <v>570</v>
      </c>
      <c r="B6219">
        <v>1468</v>
      </c>
      <c r="C6219" t="s">
        <v>1033</v>
      </c>
      <c r="D6219">
        <v>1971</v>
      </c>
      <c r="E6219" t="s">
        <v>18</v>
      </c>
      <c r="F6219" t="s">
        <v>2322</v>
      </c>
      <c r="G6219" t="s">
        <v>2328</v>
      </c>
      <c r="H6219" t="s">
        <v>1460</v>
      </c>
      <c r="I6219" t="s">
        <v>1597</v>
      </c>
      <c r="J6219">
        <v>4.8500000000000001E-2</v>
      </c>
    </row>
    <row r="6220" spans="1:10" hidden="1">
      <c r="A6220" t="s">
        <v>570</v>
      </c>
      <c r="B6220">
        <v>1468</v>
      </c>
      <c r="C6220" t="s">
        <v>1033</v>
      </c>
      <c r="D6220">
        <v>1971</v>
      </c>
      <c r="E6220" t="s">
        <v>18</v>
      </c>
      <c r="F6220" t="s">
        <v>2322</v>
      </c>
      <c r="G6220" t="s">
        <v>2330</v>
      </c>
      <c r="H6220" t="s">
        <v>2391</v>
      </c>
      <c r="I6220" t="s">
        <v>1597</v>
      </c>
      <c r="J6220">
        <v>0.89810000000000001</v>
      </c>
    </row>
    <row r="6221" spans="1:10" hidden="1">
      <c r="A6221" t="s">
        <v>570</v>
      </c>
      <c r="B6221">
        <v>1468</v>
      </c>
      <c r="C6221" t="s">
        <v>1033</v>
      </c>
      <c r="D6221">
        <v>1971</v>
      </c>
      <c r="E6221" t="s">
        <v>18</v>
      </c>
      <c r="F6221" t="s">
        <v>2332</v>
      </c>
      <c r="G6221" t="s">
        <v>2333</v>
      </c>
      <c r="H6221" t="s">
        <v>1512</v>
      </c>
      <c r="I6221" t="s">
        <v>1597</v>
      </c>
      <c r="J6221">
        <v>0.46600000000000003</v>
      </c>
    </row>
    <row r="6222" spans="1:10" hidden="1">
      <c r="A6222" t="s">
        <v>570</v>
      </c>
      <c r="B6222">
        <v>1468</v>
      </c>
      <c r="C6222" t="s">
        <v>1033</v>
      </c>
      <c r="D6222">
        <v>1971</v>
      </c>
      <c r="E6222" t="s">
        <v>18</v>
      </c>
      <c r="F6222" t="s">
        <v>2332</v>
      </c>
      <c r="G6222" t="s">
        <v>2334</v>
      </c>
      <c r="H6222" t="s">
        <v>1449</v>
      </c>
      <c r="I6222" t="s">
        <v>1597</v>
      </c>
      <c r="J6222">
        <v>0.53400000000000003</v>
      </c>
    </row>
    <row r="6223" spans="1:10" hidden="1">
      <c r="A6223" t="s">
        <v>570</v>
      </c>
      <c r="B6223">
        <v>765</v>
      </c>
      <c r="C6223" t="s">
        <v>1035</v>
      </c>
      <c r="D6223">
        <v>766</v>
      </c>
      <c r="E6223" t="s">
        <v>310</v>
      </c>
      <c r="F6223" t="s">
        <v>1243</v>
      </c>
      <c r="G6223" t="s">
        <v>1243</v>
      </c>
      <c r="H6223" t="s">
        <v>1315</v>
      </c>
      <c r="I6223" t="s">
        <v>1315</v>
      </c>
      <c r="J6223">
        <v>1</v>
      </c>
    </row>
    <row r="6224" spans="1:10" hidden="1">
      <c r="A6224" t="s">
        <v>570</v>
      </c>
      <c r="B6224">
        <v>765</v>
      </c>
      <c r="C6224" t="s">
        <v>1035</v>
      </c>
      <c r="D6224">
        <v>766</v>
      </c>
      <c r="E6224" t="s">
        <v>310</v>
      </c>
      <c r="F6224" t="s">
        <v>2311</v>
      </c>
      <c r="G6224" t="s">
        <v>2312</v>
      </c>
      <c r="H6224" t="s">
        <v>1357</v>
      </c>
      <c r="I6224" t="s">
        <v>1315</v>
      </c>
      <c r="J6224">
        <v>0.16669999999999999</v>
      </c>
    </row>
    <row r="6225" spans="1:10" hidden="1">
      <c r="A6225" t="s">
        <v>570</v>
      </c>
      <c r="B6225">
        <v>765</v>
      </c>
      <c r="C6225" t="s">
        <v>1035</v>
      </c>
      <c r="D6225">
        <v>766</v>
      </c>
      <c r="E6225" t="s">
        <v>310</v>
      </c>
      <c r="F6225" t="s">
        <v>2311</v>
      </c>
      <c r="G6225" t="s">
        <v>2313</v>
      </c>
      <c r="H6225" t="s">
        <v>1257</v>
      </c>
      <c r="I6225" t="s">
        <v>1315</v>
      </c>
      <c r="J6225">
        <v>0.18060000000000001</v>
      </c>
    </row>
    <row r="6226" spans="1:10" hidden="1">
      <c r="A6226" t="s">
        <v>570</v>
      </c>
      <c r="B6226">
        <v>765</v>
      </c>
      <c r="C6226" t="s">
        <v>1035</v>
      </c>
      <c r="D6226">
        <v>766</v>
      </c>
      <c r="E6226" t="s">
        <v>310</v>
      </c>
      <c r="F6226" t="s">
        <v>2311</v>
      </c>
      <c r="G6226" t="s">
        <v>2314</v>
      </c>
      <c r="H6226" t="s">
        <v>1352</v>
      </c>
      <c r="I6226" t="s">
        <v>1315</v>
      </c>
      <c r="J6226">
        <v>9.7199999999999995E-2</v>
      </c>
    </row>
    <row r="6227" spans="1:10" hidden="1">
      <c r="A6227" t="s">
        <v>570</v>
      </c>
      <c r="B6227">
        <v>765</v>
      </c>
      <c r="C6227" t="s">
        <v>1035</v>
      </c>
      <c r="D6227">
        <v>766</v>
      </c>
      <c r="E6227" t="s">
        <v>310</v>
      </c>
      <c r="F6227" t="s">
        <v>2311</v>
      </c>
      <c r="G6227" t="s">
        <v>2315</v>
      </c>
      <c r="H6227" t="s">
        <v>1250</v>
      </c>
      <c r="I6227" t="s">
        <v>1315</v>
      </c>
      <c r="J6227">
        <v>0.1389</v>
      </c>
    </row>
    <row r="6228" spans="1:10" hidden="1">
      <c r="A6228" t="s">
        <v>570</v>
      </c>
      <c r="B6228">
        <v>765</v>
      </c>
      <c r="C6228" t="s">
        <v>1035</v>
      </c>
      <c r="D6228">
        <v>766</v>
      </c>
      <c r="E6228" t="s">
        <v>310</v>
      </c>
      <c r="F6228" t="s">
        <v>2311</v>
      </c>
      <c r="G6228" t="s">
        <v>2316</v>
      </c>
      <c r="H6228" t="s">
        <v>1252</v>
      </c>
      <c r="I6228" t="s">
        <v>1315</v>
      </c>
      <c r="J6228">
        <v>0.125</v>
      </c>
    </row>
    <row r="6229" spans="1:10" hidden="1">
      <c r="A6229" t="s">
        <v>570</v>
      </c>
      <c r="B6229">
        <v>765</v>
      </c>
      <c r="C6229" t="s">
        <v>1035</v>
      </c>
      <c r="D6229">
        <v>766</v>
      </c>
      <c r="E6229" t="s">
        <v>310</v>
      </c>
      <c r="F6229" t="s">
        <v>2311</v>
      </c>
      <c r="G6229" t="s">
        <v>2317</v>
      </c>
      <c r="H6229" t="s">
        <v>1257</v>
      </c>
      <c r="I6229" t="s">
        <v>1315</v>
      </c>
      <c r="J6229">
        <v>0.18060000000000001</v>
      </c>
    </row>
    <row r="6230" spans="1:10" hidden="1">
      <c r="A6230" t="s">
        <v>570</v>
      </c>
      <c r="B6230">
        <v>765</v>
      </c>
      <c r="C6230" t="s">
        <v>1035</v>
      </c>
      <c r="D6230">
        <v>766</v>
      </c>
      <c r="E6230" t="s">
        <v>310</v>
      </c>
      <c r="F6230" t="s">
        <v>2311</v>
      </c>
      <c r="G6230" t="s">
        <v>2318</v>
      </c>
      <c r="H6230" t="s">
        <v>1335</v>
      </c>
      <c r="I6230" t="s">
        <v>1315</v>
      </c>
      <c r="J6230">
        <v>0.1111</v>
      </c>
    </row>
    <row r="6231" spans="1:10" hidden="1">
      <c r="A6231" t="s">
        <v>570</v>
      </c>
      <c r="B6231">
        <v>765</v>
      </c>
      <c r="C6231" t="s">
        <v>1035</v>
      </c>
      <c r="D6231">
        <v>766</v>
      </c>
      <c r="E6231" t="s">
        <v>310</v>
      </c>
      <c r="F6231" t="s">
        <v>2320</v>
      </c>
      <c r="G6231" t="s">
        <v>2321</v>
      </c>
      <c r="H6231" t="s">
        <v>1399</v>
      </c>
      <c r="I6231" t="s">
        <v>1315</v>
      </c>
      <c r="J6231">
        <v>0.43059999999999998</v>
      </c>
    </row>
    <row r="6232" spans="1:10" hidden="1">
      <c r="A6232" t="s">
        <v>570</v>
      </c>
      <c r="B6232">
        <v>765</v>
      </c>
      <c r="C6232" t="s">
        <v>1035</v>
      </c>
      <c r="D6232">
        <v>766</v>
      </c>
      <c r="E6232" t="s">
        <v>310</v>
      </c>
      <c r="F6232" t="s">
        <v>2320</v>
      </c>
      <c r="G6232" t="s">
        <v>2298</v>
      </c>
      <c r="H6232" t="s">
        <v>1401</v>
      </c>
      <c r="I6232" t="s">
        <v>1315</v>
      </c>
      <c r="J6232">
        <v>0.15279999999999999</v>
      </c>
    </row>
    <row r="6233" spans="1:10" hidden="1">
      <c r="A6233" t="s">
        <v>570</v>
      </c>
      <c r="B6233">
        <v>765</v>
      </c>
      <c r="C6233" t="s">
        <v>1035</v>
      </c>
      <c r="D6233">
        <v>766</v>
      </c>
      <c r="E6233" t="s">
        <v>310</v>
      </c>
      <c r="F6233" t="s">
        <v>2322</v>
      </c>
      <c r="G6233" t="s">
        <v>2326</v>
      </c>
      <c r="H6233" t="s">
        <v>2324</v>
      </c>
      <c r="I6233" t="s">
        <v>1315</v>
      </c>
      <c r="J6233">
        <v>1.3899999999999999E-2</v>
      </c>
    </row>
    <row r="6234" spans="1:10" hidden="1">
      <c r="A6234" t="s">
        <v>570</v>
      </c>
      <c r="B6234">
        <v>765</v>
      </c>
      <c r="C6234" t="s">
        <v>1035</v>
      </c>
      <c r="D6234">
        <v>766</v>
      </c>
      <c r="E6234" t="s">
        <v>310</v>
      </c>
      <c r="F6234" t="s">
        <v>2322</v>
      </c>
      <c r="G6234" t="s">
        <v>2327</v>
      </c>
      <c r="H6234" t="s">
        <v>2324</v>
      </c>
      <c r="I6234" t="s">
        <v>1315</v>
      </c>
      <c r="J6234">
        <v>1.3899999999999999E-2</v>
      </c>
    </row>
    <row r="6235" spans="1:10" hidden="1">
      <c r="A6235" t="s">
        <v>570</v>
      </c>
      <c r="B6235">
        <v>765</v>
      </c>
      <c r="C6235" t="s">
        <v>1035</v>
      </c>
      <c r="D6235">
        <v>766</v>
      </c>
      <c r="E6235" t="s">
        <v>310</v>
      </c>
      <c r="F6235" t="s">
        <v>2322</v>
      </c>
      <c r="G6235" t="s">
        <v>2328</v>
      </c>
      <c r="H6235" t="s">
        <v>2335</v>
      </c>
      <c r="I6235" t="s">
        <v>1315</v>
      </c>
      <c r="J6235">
        <v>5.5599999999999997E-2</v>
      </c>
    </row>
    <row r="6236" spans="1:10" hidden="1">
      <c r="A6236" t="s">
        <v>570</v>
      </c>
      <c r="B6236">
        <v>765</v>
      </c>
      <c r="C6236" t="s">
        <v>1035</v>
      </c>
      <c r="D6236">
        <v>766</v>
      </c>
      <c r="E6236" t="s">
        <v>310</v>
      </c>
      <c r="F6236" t="s">
        <v>2322</v>
      </c>
      <c r="G6236" t="s">
        <v>2330</v>
      </c>
      <c r="H6236" t="s">
        <v>1279</v>
      </c>
      <c r="I6236" t="s">
        <v>1315</v>
      </c>
      <c r="J6236">
        <v>0.91669999999999996</v>
      </c>
    </row>
    <row r="6237" spans="1:10" hidden="1">
      <c r="A6237" t="s">
        <v>570</v>
      </c>
      <c r="B6237">
        <v>765</v>
      </c>
      <c r="C6237" t="s">
        <v>1035</v>
      </c>
      <c r="D6237">
        <v>766</v>
      </c>
      <c r="E6237" t="s">
        <v>310</v>
      </c>
      <c r="F6237" t="s">
        <v>2332</v>
      </c>
      <c r="G6237" t="s">
        <v>2333</v>
      </c>
      <c r="H6237" t="s">
        <v>1281</v>
      </c>
      <c r="I6237" t="s">
        <v>1315</v>
      </c>
      <c r="J6237">
        <v>0.56940000000000002</v>
      </c>
    </row>
    <row r="6238" spans="1:10" hidden="1">
      <c r="A6238" t="s">
        <v>570</v>
      </c>
      <c r="B6238">
        <v>765</v>
      </c>
      <c r="C6238" t="s">
        <v>1035</v>
      </c>
      <c r="D6238">
        <v>766</v>
      </c>
      <c r="E6238" t="s">
        <v>310</v>
      </c>
      <c r="F6238" t="s">
        <v>2332</v>
      </c>
      <c r="G6238" t="s">
        <v>2334</v>
      </c>
      <c r="H6238" t="s">
        <v>1399</v>
      </c>
      <c r="I6238" t="s">
        <v>1315</v>
      </c>
      <c r="J6238">
        <v>0.43059999999999998</v>
      </c>
    </row>
    <row r="6239" spans="1:10" hidden="1">
      <c r="A6239" t="s">
        <v>570</v>
      </c>
      <c r="B6239">
        <v>765</v>
      </c>
      <c r="C6239" t="s">
        <v>1035</v>
      </c>
      <c r="D6239">
        <v>773</v>
      </c>
      <c r="E6239" t="s">
        <v>117</v>
      </c>
      <c r="F6239" t="s">
        <v>1243</v>
      </c>
      <c r="G6239" t="s">
        <v>1243</v>
      </c>
      <c r="H6239" t="s">
        <v>1598</v>
      </c>
      <c r="I6239" t="s">
        <v>1598</v>
      </c>
      <c r="J6239">
        <v>1</v>
      </c>
    </row>
    <row r="6240" spans="1:10" hidden="1">
      <c r="A6240" t="s">
        <v>570</v>
      </c>
      <c r="B6240">
        <v>765</v>
      </c>
      <c r="C6240" t="s">
        <v>1035</v>
      </c>
      <c r="D6240">
        <v>773</v>
      </c>
      <c r="E6240" t="s">
        <v>117</v>
      </c>
      <c r="F6240" t="s">
        <v>2311</v>
      </c>
      <c r="G6240" t="s">
        <v>2336</v>
      </c>
      <c r="H6240" t="s">
        <v>1301</v>
      </c>
      <c r="I6240" t="s">
        <v>1598</v>
      </c>
      <c r="J6240">
        <v>0.46820000000000001</v>
      </c>
    </row>
    <row r="6241" spans="1:10" hidden="1">
      <c r="A6241" t="s">
        <v>570</v>
      </c>
      <c r="B6241">
        <v>765</v>
      </c>
      <c r="C6241" t="s">
        <v>1035</v>
      </c>
      <c r="D6241">
        <v>773</v>
      </c>
      <c r="E6241" t="s">
        <v>117</v>
      </c>
      <c r="F6241" t="s">
        <v>2311</v>
      </c>
      <c r="G6241" t="s">
        <v>2337</v>
      </c>
      <c r="H6241" t="s">
        <v>1354</v>
      </c>
      <c r="I6241" t="s">
        <v>1598</v>
      </c>
      <c r="J6241">
        <v>0.53180000000000005</v>
      </c>
    </row>
    <row r="6242" spans="1:10" hidden="1">
      <c r="A6242" t="s">
        <v>570</v>
      </c>
      <c r="B6242">
        <v>765</v>
      </c>
      <c r="C6242" t="s">
        <v>1035</v>
      </c>
      <c r="D6242">
        <v>773</v>
      </c>
      <c r="E6242" t="s">
        <v>117</v>
      </c>
      <c r="F6242" t="s">
        <v>2320</v>
      </c>
      <c r="G6242" t="s">
        <v>2321</v>
      </c>
      <c r="H6242" t="s">
        <v>1403</v>
      </c>
      <c r="I6242" t="s">
        <v>1598</v>
      </c>
      <c r="J6242">
        <v>0.50190000000000001</v>
      </c>
    </row>
    <row r="6243" spans="1:10" hidden="1">
      <c r="A6243" t="s">
        <v>570</v>
      </c>
      <c r="B6243">
        <v>765</v>
      </c>
      <c r="C6243" t="s">
        <v>1035</v>
      </c>
      <c r="D6243">
        <v>773</v>
      </c>
      <c r="E6243" t="s">
        <v>117</v>
      </c>
      <c r="F6243" t="s">
        <v>2320</v>
      </c>
      <c r="G6243" t="s">
        <v>2298</v>
      </c>
      <c r="H6243" t="s">
        <v>1355</v>
      </c>
      <c r="I6243" t="s">
        <v>1598</v>
      </c>
      <c r="J6243">
        <v>0.25840000000000002</v>
      </c>
    </row>
    <row r="6244" spans="1:10" hidden="1">
      <c r="A6244" t="s">
        <v>570</v>
      </c>
      <c r="B6244">
        <v>765</v>
      </c>
      <c r="C6244" t="s">
        <v>1035</v>
      </c>
      <c r="D6244">
        <v>773</v>
      </c>
      <c r="E6244" t="s">
        <v>117</v>
      </c>
      <c r="F6244" t="s">
        <v>2322</v>
      </c>
      <c r="G6244" t="s">
        <v>2325</v>
      </c>
      <c r="H6244" t="s">
        <v>2324</v>
      </c>
      <c r="I6244" t="s">
        <v>1598</v>
      </c>
      <c r="J6244">
        <v>3.7000000000000002E-3</v>
      </c>
    </row>
    <row r="6245" spans="1:10" hidden="1">
      <c r="A6245" t="s">
        <v>570</v>
      </c>
      <c r="B6245">
        <v>765</v>
      </c>
      <c r="C6245" t="s">
        <v>1035</v>
      </c>
      <c r="D6245">
        <v>773</v>
      </c>
      <c r="E6245" t="s">
        <v>117</v>
      </c>
      <c r="F6245" t="s">
        <v>2322</v>
      </c>
      <c r="G6245" t="s">
        <v>2326</v>
      </c>
      <c r="H6245" t="s">
        <v>2324</v>
      </c>
      <c r="I6245" t="s">
        <v>1598</v>
      </c>
      <c r="J6245">
        <v>3.7000000000000002E-3</v>
      </c>
    </row>
    <row r="6246" spans="1:10" hidden="1">
      <c r="A6246" t="s">
        <v>570</v>
      </c>
      <c r="B6246">
        <v>765</v>
      </c>
      <c r="C6246" t="s">
        <v>1035</v>
      </c>
      <c r="D6246">
        <v>773</v>
      </c>
      <c r="E6246" t="s">
        <v>117</v>
      </c>
      <c r="F6246" t="s">
        <v>2322</v>
      </c>
      <c r="G6246" t="s">
        <v>2327</v>
      </c>
      <c r="H6246" t="s">
        <v>2344</v>
      </c>
      <c r="I6246" t="s">
        <v>1598</v>
      </c>
      <c r="J6246">
        <v>7.4999999999999997E-3</v>
      </c>
    </row>
    <row r="6247" spans="1:10" hidden="1">
      <c r="A6247" t="s">
        <v>570</v>
      </c>
      <c r="B6247">
        <v>765</v>
      </c>
      <c r="C6247" t="s">
        <v>1035</v>
      </c>
      <c r="D6247">
        <v>773</v>
      </c>
      <c r="E6247" t="s">
        <v>117</v>
      </c>
      <c r="F6247" t="s">
        <v>2322</v>
      </c>
      <c r="G6247" t="s">
        <v>2352</v>
      </c>
      <c r="H6247" t="s">
        <v>2324</v>
      </c>
      <c r="I6247" t="s">
        <v>1598</v>
      </c>
      <c r="J6247">
        <v>3.7000000000000002E-3</v>
      </c>
    </row>
    <row r="6248" spans="1:10" hidden="1">
      <c r="A6248" t="s">
        <v>570</v>
      </c>
      <c r="B6248">
        <v>765</v>
      </c>
      <c r="C6248" t="s">
        <v>1035</v>
      </c>
      <c r="D6248">
        <v>773</v>
      </c>
      <c r="E6248" t="s">
        <v>117</v>
      </c>
      <c r="F6248" t="s">
        <v>2322</v>
      </c>
      <c r="G6248" t="s">
        <v>2328</v>
      </c>
      <c r="H6248" t="s">
        <v>1357</v>
      </c>
      <c r="I6248" t="s">
        <v>1598</v>
      </c>
      <c r="J6248">
        <v>4.4900000000000002E-2</v>
      </c>
    </row>
    <row r="6249" spans="1:10" hidden="1">
      <c r="A6249" t="s">
        <v>570</v>
      </c>
      <c r="B6249">
        <v>765</v>
      </c>
      <c r="C6249" t="s">
        <v>1035</v>
      </c>
      <c r="D6249">
        <v>773</v>
      </c>
      <c r="E6249" t="s">
        <v>117</v>
      </c>
      <c r="F6249" t="s">
        <v>2322</v>
      </c>
      <c r="G6249" t="s">
        <v>2330</v>
      </c>
      <c r="H6249" t="s">
        <v>1438</v>
      </c>
      <c r="I6249" t="s">
        <v>1598</v>
      </c>
      <c r="J6249">
        <v>0.93630000000000002</v>
      </c>
    </row>
    <row r="6250" spans="1:10" hidden="1">
      <c r="A6250" t="s">
        <v>570</v>
      </c>
      <c r="B6250">
        <v>765</v>
      </c>
      <c r="C6250" t="s">
        <v>1035</v>
      </c>
      <c r="D6250">
        <v>773</v>
      </c>
      <c r="E6250" t="s">
        <v>117</v>
      </c>
      <c r="F6250" t="s">
        <v>2332</v>
      </c>
      <c r="G6250" t="s">
        <v>2333</v>
      </c>
      <c r="H6250" t="s">
        <v>1453</v>
      </c>
      <c r="I6250" t="s">
        <v>1598</v>
      </c>
      <c r="J6250">
        <v>0.43819999999999998</v>
      </c>
    </row>
    <row r="6251" spans="1:10" hidden="1">
      <c r="A6251" t="s">
        <v>570</v>
      </c>
      <c r="B6251">
        <v>765</v>
      </c>
      <c r="C6251" t="s">
        <v>1035</v>
      </c>
      <c r="D6251">
        <v>773</v>
      </c>
      <c r="E6251" t="s">
        <v>117</v>
      </c>
      <c r="F6251" t="s">
        <v>2332</v>
      </c>
      <c r="G6251" t="s">
        <v>2334</v>
      </c>
      <c r="H6251" t="s">
        <v>1524</v>
      </c>
      <c r="I6251" t="s">
        <v>1598</v>
      </c>
      <c r="J6251">
        <v>0.56179999999999997</v>
      </c>
    </row>
    <row r="6252" spans="1:10" hidden="1">
      <c r="A6252" t="s">
        <v>570</v>
      </c>
      <c r="B6252">
        <v>765</v>
      </c>
      <c r="C6252" t="s">
        <v>1035</v>
      </c>
      <c r="D6252">
        <v>770</v>
      </c>
      <c r="E6252" t="s">
        <v>81</v>
      </c>
      <c r="F6252" t="s">
        <v>1243</v>
      </c>
      <c r="G6252" t="s">
        <v>1243</v>
      </c>
      <c r="H6252" t="s">
        <v>1599</v>
      </c>
      <c r="I6252" t="s">
        <v>1599</v>
      </c>
      <c r="J6252">
        <v>1</v>
      </c>
    </row>
    <row r="6253" spans="1:10" hidden="1">
      <c r="A6253" t="s">
        <v>570</v>
      </c>
      <c r="B6253">
        <v>765</v>
      </c>
      <c r="C6253" t="s">
        <v>1035</v>
      </c>
      <c r="D6253">
        <v>770</v>
      </c>
      <c r="E6253" t="s">
        <v>81</v>
      </c>
      <c r="F6253" t="s">
        <v>2311</v>
      </c>
      <c r="G6253" t="s">
        <v>2343</v>
      </c>
      <c r="H6253" t="s">
        <v>1607</v>
      </c>
      <c r="I6253" t="s">
        <v>1599</v>
      </c>
      <c r="J6253">
        <v>0.26429999999999998</v>
      </c>
    </row>
    <row r="6254" spans="1:10" hidden="1">
      <c r="A6254" t="s">
        <v>570</v>
      </c>
      <c r="B6254">
        <v>765</v>
      </c>
      <c r="C6254" t="s">
        <v>1035</v>
      </c>
      <c r="D6254">
        <v>770</v>
      </c>
      <c r="E6254" t="s">
        <v>81</v>
      </c>
      <c r="F6254" t="s">
        <v>2311</v>
      </c>
      <c r="G6254" t="s">
        <v>1250</v>
      </c>
      <c r="H6254" t="s">
        <v>1571</v>
      </c>
      <c r="I6254" t="s">
        <v>1599</v>
      </c>
      <c r="J6254">
        <v>0.26619999999999999</v>
      </c>
    </row>
    <row r="6255" spans="1:10" hidden="1">
      <c r="A6255" t="s">
        <v>570</v>
      </c>
      <c r="B6255">
        <v>765</v>
      </c>
      <c r="C6255" t="s">
        <v>1035</v>
      </c>
      <c r="D6255">
        <v>770</v>
      </c>
      <c r="E6255" t="s">
        <v>81</v>
      </c>
      <c r="F6255" t="s">
        <v>2311</v>
      </c>
      <c r="G6255" t="s">
        <v>1401</v>
      </c>
      <c r="H6255" t="s">
        <v>1301</v>
      </c>
      <c r="I6255" t="s">
        <v>1599</v>
      </c>
      <c r="J6255">
        <v>0.2311</v>
      </c>
    </row>
    <row r="6256" spans="1:10" hidden="1">
      <c r="A6256" t="s">
        <v>570</v>
      </c>
      <c r="B6256">
        <v>765</v>
      </c>
      <c r="C6256" t="s">
        <v>1035</v>
      </c>
      <c r="D6256">
        <v>770</v>
      </c>
      <c r="E6256" t="s">
        <v>81</v>
      </c>
      <c r="F6256" t="s">
        <v>2311</v>
      </c>
      <c r="G6256" t="s">
        <v>1357</v>
      </c>
      <c r="H6256" t="s">
        <v>1635</v>
      </c>
      <c r="I6256" t="s">
        <v>1599</v>
      </c>
      <c r="J6256">
        <v>0.2384</v>
      </c>
    </row>
    <row r="6257" spans="1:10" hidden="1">
      <c r="A6257" t="s">
        <v>570</v>
      </c>
      <c r="B6257">
        <v>765</v>
      </c>
      <c r="C6257" t="s">
        <v>1035</v>
      </c>
      <c r="D6257">
        <v>770</v>
      </c>
      <c r="E6257" t="s">
        <v>81</v>
      </c>
      <c r="F6257" t="s">
        <v>2320</v>
      </c>
      <c r="G6257" t="s">
        <v>2321</v>
      </c>
      <c r="H6257" t="s">
        <v>1438</v>
      </c>
      <c r="I6257" t="s">
        <v>1599</v>
      </c>
      <c r="J6257">
        <v>0.46210000000000001</v>
      </c>
    </row>
    <row r="6258" spans="1:10" hidden="1">
      <c r="A6258" t="s">
        <v>570</v>
      </c>
      <c r="B6258">
        <v>765</v>
      </c>
      <c r="C6258" t="s">
        <v>1035</v>
      </c>
      <c r="D6258">
        <v>770</v>
      </c>
      <c r="E6258" t="s">
        <v>81</v>
      </c>
      <c r="F6258" t="s">
        <v>2320</v>
      </c>
      <c r="G6258" t="s">
        <v>2338</v>
      </c>
      <c r="H6258" t="s">
        <v>1520</v>
      </c>
      <c r="I6258" t="s">
        <v>1599</v>
      </c>
      <c r="J6258">
        <v>3.5099999999999999E-2</v>
      </c>
    </row>
    <row r="6259" spans="1:10" hidden="1">
      <c r="A6259" t="s">
        <v>570</v>
      </c>
      <c r="B6259">
        <v>765</v>
      </c>
      <c r="C6259" t="s">
        <v>1035</v>
      </c>
      <c r="D6259">
        <v>770</v>
      </c>
      <c r="E6259" t="s">
        <v>81</v>
      </c>
      <c r="F6259" t="s">
        <v>2320</v>
      </c>
      <c r="G6259" t="s">
        <v>2341</v>
      </c>
      <c r="H6259" t="s">
        <v>1312</v>
      </c>
      <c r="I6259" t="s">
        <v>1599</v>
      </c>
      <c r="J6259">
        <v>9.1999999999999998E-3</v>
      </c>
    </row>
    <row r="6260" spans="1:10" hidden="1">
      <c r="A6260" t="s">
        <v>570</v>
      </c>
      <c r="B6260">
        <v>765</v>
      </c>
      <c r="C6260" t="s">
        <v>1035</v>
      </c>
      <c r="D6260">
        <v>770</v>
      </c>
      <c r="E6260" t="s">
        <v>81</v>
      </c>
      <c r="F6260" t="s">
        <v>2320</v>
      </c>
      <c r="G6260" t="s">
        <v>2298</v>
      </c>
      <c r="H6260" t="s">
        <v>1277</v>
      </c>
      <c r="I6260" t="s">
        <v>1599</v>
      </c>
      <c r="J6260">
        <v>0.2329</v>
      </c>
    </row>
    <row r="6261" spans="1:10" hidden="1">
      <c r="A6261" t="s">
        <v>570</v>
      </c>
      <c r="B6261">
        <v>765</v>
      </c>
      <c r="C6261" t="s">
        <v>1035</v>
      </c>
      <c r="D6261">
        <v>770</v>
      </c>
      <c r="E6261" t="s">
        <v>81</v>
      </c>
      <c r="F6261" t="s">
        <v>2322</v>
      </c>
      <c r="G6261" t="s">
        <v>2323</v>
      </c>
      <c r="H6261" t="s">
        <v>2324</v>
      </c>
      <c r="I6261" t="s">
        <v>1599</v>
      </c>
      <c r="J6261">
        <v>1.8E-3</v>
      </c>
    </row>
    <row r="6262" spans="1:10" hidden="1">
      <c r="A6262" t="s">
        <v>570</v>
      </c>
      <c r="B6262">
        <v>765</v>
      </c>
      <c r="C6262" t="s">
        <v>1035</v>
      </c>
      <c r="D6262">
        <v>770</v>
      </c>
      <c r="E6262" t="s">
        <v>81</v>
      </c>
      <c r="F6262" t="s">
        <v>2322</v>
      </c>
      <c r="G6262" t="s">
        <v>2325</v>
      </c>
      <c r="H6262" t="s">
        <v>2344</v>
      </c>
      <c r="I6262" t="s">
        <v>1599</v>
      </c>
      <c r="J6262">
        <v>3.7000000000000002E-3</v>
      </c>
    </row>
    <row r="6263" spans="1:10" hidden="1">
      <c r="A6263" t="s">
        <v>570</v>
      </c>
      <c r="B6263">
        <v>765</v>
      </c>
      <c r="C6263" t="s">
        <v>1035</v>
      </c>
      <c r="D6263">
        <v>770</v>
      </c>
      <c r="E6263" t="s">
        <v>81</v>
      </c>
      <c r="F6263" t="s">
        <v>2322</v>
      </c>
      <c r="G6263" t="s">
        <v>2326</v>
      </c>
      <c r="H6263" t="s">
        <v>2324</v>
      </c>
      <c r="I6263" t="s">
        <v>1599</v>
      </c>
      <c r="J6263">
        <v>1.8E-3</v>
      </c>
    </row>
    <row r="6264" spans="1:10" hidden="1">
      <c r="A6264" t="s">
        <v>570</v>
      </c>
      <c r="B6264">
        <v>765</v>
      </c>
      <c r="C6264" t="s">
        <v>1035</v>
      </c>
      <c r="D6264">
        <v>770</v>
      </c>
      <c r="E6264" t="s">
        <v>81</v>
      </c>
      <c r="F6264" t="s">
        <v>2322</v>
      </c>
      <c r="G6264" t="s">
        <v>2327</v>
      </c>
      <c r="H6264" t="s">
        <v>1252</v>
      </c>
      <c r="I6264" t="s">
        <v>1599</v>
      </c>
      <c r="J6264">
        <v>1.66E-2</v>
      </c>
    </row>
    <row r="6265" spans="1:10" hidden="1">
      <c r="A6265" t="s">
        <v>570</v>
      </c>
      <c r="B6265">
        <v>765</v>
      </c>
      <c r="C6265" t="s">
        <v>1035</v>
      </c>
      <c r="D6265">
        <v>770</v>
      </c>
      <c r="E6265" t="s">
        <v>81</v>
      </c>
      <c r="F6265" t="s">
        <v>2322</v>
      </c>
      <c r="G6265" t="s">
        <v>2352</v>
      </c>
      <c r="H6265" t="s">
        <v>2324</v>
      </c>
      <c r="I6265" t="s">
        <v>1599</v>
      </c>
      <c r="J6265">
        <v>1.8E-3</v>
      </c>
    </row>
    <row r="6266" spans="1:10" hidden="1">
      <c r="A6266" t="s">
        <v>570</v>
      </c>
      <c r="B6266">
        <v>765</v>
      </c>
      <c r="C6266" t="s">
        <v>1035</v>
      </c>
      <c r="D6266">
        <v>770</v>
      </c>
      <c r="E6266" t="s">
        <v>81</v>
      </c>
      <c r="F6266" t="s">
        <v>2322</v>
      </c>
      <c r="G6266" t="s">
        <v>2328</v>
      </c>
      <c r="H6266" t="s">
        <v>1298</v>
      </c>
      <c r="I6266" t="s">
        <v>1599</v>
      </c>
      <c r="J6266">
        <v>2.7699999999999999E-2</v>
      </c>
    </row>
    <row r="6267" spans="1:10" hidden="1">
      <c r="A6267" t="s">
        <v>570</v>
      </c>
      <c r="B6267">
        <v>765</v>
      </c>
      <c r="C6267" t="s">
        <v>1035</v>
      </c>
      <c r="D6267">
        <v>770</v>
      </c>
      <c r="E6267" t="s">
        <v>81</v>
      </c>
      <c r="F6267" t="s">
        <v>2322</v>
      </c>
      <c r="G6267" t="s">
        <v>2330</v>
      </c>
      <c r="H6267" t="s">
        <v>1559</v>
      </c>
      <c r="I6267" t="s">
        <v>1599</v>
      </c>
      <c r="J6267">
        <v>0.94640000000000002</v>
      </c>
    </row>
    <row r="6268" spans="1:10" hidden="1">
      <c r="A6268" t="s">
        <v>570</v>
      </c>
      <c r="B6268">
        <v>765</v>
      </c>
      <c r="C6268" t="s">
        <v>1035</v>
      </c>
      <c r="D6268">
        <v>770</v>
      </c>
      <c r="E6268" t="s">
        <v>81</v>
      </c>
      <c r="F6268" t="s">
        <v>2332</v>
      </c>
      <c r="G6268" t="s">
        <v>2333</v>
      </c>
      <c r="H6268" t="s">
        <v>1297</v>
      </c>
      <c r="I6268" t="s">
        <v>1599</v>
      </c>
      <c r="J6268">
        <v>0.45290000000000002</v>
      </c>
    </row>
    <row r="6269" spans="1:10" hidden="1">
      <c r="A6269" t="s">
        <v>570</v>
      </c>
      <c r="B6269">
        <v>765</v>
      </c>
      <c r="C6269" t="s">
        <v>1035</v>
      </c>
      <c r="D6269">
        <v>770</v>
      </c>
      <c r="E6269" t="s">
        <v>81</v>
      </c>
      <c r="F6269" t="s">
        <v>2332</v>
      </c>
      <c r="G6269" t="s">
        <v>2334</v>
      </c>
      <c r="H6269" t="s">
        <v>1612</v>
      </c>
      <c r="I6269" t="s">
        <v>1599</v>
      </c>
      <c r="J6269">
        <v>0.54710000000000003</v>
      </c>
    </row>
    <row r="6270" spans="1:10" hidden="1">
      <c r="A6270" t="s">
        <v>570</v>
      </c>
      <c r="B6270">
        <v>765</v>
      </c>
      <c r="C6270" t="s">
        <v>1035</v>
      </c>
      <c r="D6270">
        <v>768</v>
      </c>
      <c r="E6270" t="s">
        <v>302</v>
      </c>
      <c r="F6270" t="s">
        <v>1243</v>
      </c>
      <c r="G6270" t="s">
        <v>1243</v>
      </c>
      <c r="H6270" t="s">
        <v>2444</v>
      </c>
      <c r="I6270" t="s">
        <v>2444</v>
      </c>
      <c r="J6270">
        <v>1</v>
      </c>
    </row>
    <row r="6271" spans="1:10" hidden="1">
      <c r="A6271" t="s">
        <v>570</v>
      </c>
      <c r="B6271">
        <v>765</v>
      </c>
      <c r="C6271" t="s">
        <v>1035</v>
      </c>
      <c r="D6271">
        <v>768</v>
      </c>
      <c r="E6271" t="s">
        <v>302</v>
      </c>
      <c r="F6271" t="s">
        <v>2311</v>
      </c>
      <c r="G6271" t="s">
        <v>2312</v>
      </c>
      <c r="H6271" t="s">
        <v>1386</v>
      </c>
      <c r="I6271" t="s">
        <v>2444</v>
      </c>
      <c r="J6271">
        <v>0.1376</v>
      </c>
    </row>
    <row r="6272" spans="1:10" hidden="1">
      <c r="A6272" t="s">
        <v>570</v>
      </c>
      <c r="B6272">
        <v>765</v>
      </c>
      <c r="C6272" t="s">
        <v>1035</v>
      </c>
      <c r="D6272">
        <v>768</v>
      </c>
      <c r="E6272" t="s">
        <v>302</v>
      </c>
      <c r="F6272" t="s">
        <v>2311</v>
      </c>
      <c r="G6272" t="s">
        <v>2313</v>
      </c>
      <c r="H6272" t="s">
        <v>1346</v>
      </c>
      <c r="I6272" t="s">
        <v>2444</v>
      </c>
      <c r="J6272">
        <v>0.14610000000000001</v>
      </c>
    </row>
    <row r="6273" spans="1:10" hidden="1">
      <c r="A6273" t="s">
        <v>570</v>
      </c>
      <c r="B6273">
        <v>765</v>
      </c>
      <c r="C6273" t="s">
        <v>1035</v>
      </c>
      <c r="D6273">
        <v>768</v>
      </c>
      <c r="E6273" t="s">
        <v>302</v>
      </c>
      <c r="F6273" t="s">
        <v>2311</v>
      </c>
      <c r="G6273" t="s">
        <v>2314</v>
      </c>
      <c r="H6273" t="s">
        <v>1351</v>
      </c>
      <c r="I6273" t="s">
        <v>2444</v>
      </c>
      <c r="J6273">
        <v>0.13200000000000001</v>
      </c>
    </row>
    <row r="6274" spans="1:10" hidden="1">
      <c r="A6274" t="s">
        <v>570</v>
      </c>
      <c r="B6274">
        <v>765</v>
      </c>
      <c r="C6274" t="s">
        <v>1035</v>
      </c>
      <c r="D6274">
        <v>768</v>
      </c>
      <c r="E6274" t="s">
        <v>302</v>
      </c>
      <c r="F6274" t="s">
        <v>2311</v>
      </c>
      <c r="G6274" t="s">
        <v>2315</v>
      </c>
      <c r="H6274" t="s">
        <v>1386</v>
      </c>
      <c r="I6274" t="s">
        <v>2444</v>
      </c>
      <c r="J6274">
        <v>0.1376</v>
      </c>
    </row>
    <row r="6275" spans="1:10" hidden="1">
      <c r="A6275" t="s">
        <v>570</v>
      </c>
      <c r="B6275">
        <v>765</v>
      </c>
      <c r="C6275" t="s">
        <v>1035</v>
      </c>
      <c r="D6275">
        <v>768</v>
      </c>
      <c r="E6275" t="s">
        <v>302</v>
      </c>
      <c r="F6275" t="s">
        <v>2311</v>
      </c>
      <c r="G6275" t="s">
        <v>2316</v>
      </c>
      <c r="H6275" t="s">
        <v>1351</v>
      </c>
      <c r="I6275" t="s">
        <v>2444</v>
      </c>
      <c r="J6275">
        <v>0.13200000000000001</v>
      </c>
    </row>
    <row r="6276" spans="1:10" hidden="1">
      <c r="A6276" t="s">
        <v>570</v>
      </c>
      <c r="B6276">
        <v>765</v>
      </c>
      <c r="C6276" t="s">
        <v>1035</v>
      </c>
      <c r="D6276">
        <v>768</v>
      </c>
      <c r="E6276" t="s">
        <v>302</v>
      </c>
      <c r="F6276" t="s">
        <v>2311</v>
      </c>
      <c r="G6276" t="s">
        <v>2317</v>
      </c>
      <c r="H6276" t="s">
        <v>1515</v>
      </c>
      <c r="I6276" t="s">
        <v>2444</v>
      </c>
      <c r="J6276">
        <v>0.1236</v>
      </c>
    </row>
    <row r="6277" spans="1:10" hidden="1">
      <c r="A6277" t="s">
        <v>570</v>
      </c>
      <c r="B6277">
        <v>765</v>
      </c>
      <c r="C6277" t="s">
        <v>1035</v>
      </c>
      <c r="D6277">
        <v>768</v>
      </c>
      <c r="E6277" t="s">
        <v>302</v>
      </c>
      <c r="F6277" t="s">
        <v>2311</v>
      </c>
      <c r="G6277" t="s">
        <v>2318</v>
      </c>
      <c r="H6277" t="s">
        <v>1251</v>
      </c>
      <c r="I6277" t="s">
        <v>2444</v>
      </c>
      <c r="J6277">
        <v>0.1011</v>
      </c>
    </row>
    <row r="6278" spans="1:10" hidden="1">
      <c r="A6278" t="s">
        <v>570</v>
      </c>
      <c r="B6278">
        <v>765</v>
      </c>
      <c r="C6278" t="s">
        <v>1035</v>
      </c>
      <c r="D6278">
        <v>768</v>
      </c>
      <c r="E6278" t="s">
        <v>302</v>
      </c>
      <c r="F6278" t="s">
        <v>2311</v>
      </c>
      <c r="G6278" t="s">
        <v>2319</v>
      </c>
      <c r="H6278" t="s">
        <v>1410</v>
      </c>
      <c r="I6278" t="s">
        <v>2444</v>
      </c>
      <c r="J6278">
        <v>8.9899999999999994E-2</v>
      </c>
    </row>
    <row r="6279" spans="1:10" hidden="1">
      <c r="A6279" t="s">
        <v>570</v>
      </c>
      <c r="B6279">
        <v>765</v>
      </c>
      <c r="C6279" t="s">
        <v>1035</v>
      </c>
      <c r="D6279">
        <v>768</v>
      </c>
      <c r="E6279" t="s">
        <v>302</v>
      </c>
      <c r="F6279" t="s">
        <v>2320</v>
      </c>
      <c r="G6279" t="s">
        <v>2321</v>
      </c>
      <c r="H6279" t="s">
        <v>1480</v>
      </c>
      <c r="I6279" t="s">
        <v>2444</v>
      </c>
      <c r="J6279">
        <v>0.57299999999999995</v>
      </c>
    </row>
    <row r="6280" spans="1:10" hidden="1">
      <c r="A6280" t="s">
        <v>570</v>
      </c>
      <c r="B6280">
        <v>765</v>
      </c>
      <c r="C6280" t="s">
        <v>1035</v>
      </c>
      <c r="D6280">
        <v>768</v>
      </c>
      <c r="E6280" t="s">
        <v>302</v>
      </c>
      <c r="F6280" t="s">
        <v>2320</v>
      </c>
      <c r="G6280" t="s">
        <v>2338</v>
      </c>
      <c r="H6280" t="s">
        <v>1549</v>
      </c>
      <c r="I6280" t="s">
        <v>2444</v>
      </c>
      <c r="J6280">
        <v>6.4600000000000005E-2</v>
      </c>
    </row>
    <row r="6281" spans="1:10" hidden="1">
      <c r="A6281" t="s">
        <v>570</v>
      </c>
      <c r="B6281">
        <v>765</v>
      </c>
      <c r="C6281" t="s">
        <v>1035</v>
      </c>
      <c r="D6281">
        <v>768</v>
      </c>
      <c r="E6281" t="s">
        <v>302</v>
      </c>
      <c r="F6281" t="s">
        <v>2320</v>
      </c>
      <c r="G6281" t="s">
        <v>2341</v>
      </c>
      <c r="H6281" t="s">
        <v>1401</v>
      </c>
      <c r="I6281" t="s">
        <v>2444</v>
      </c>
      <c r="J6281">
        <v>3.09E-2</v>
      </c>
    </row>
    <row r="6282" spans="1:10" hidden="1">
      <c r="A6282" t="s">
        <v>570</v>
      </c>
      <c r="B6282">
        <v>765</v>
      </c>
      <c r="C6282" t="s">
        <v>1035</v>
      </c>
      <c r="D6282">
        <v>768</v>
      </c>
      <c r="E6282" t="s">
        <v>302</v>
      </c>
      <c r="F6282" t="s">
        <v>2320</v>
      </c>
      <c r="G6282" t="s">
        <v>2298</v>
      </c>
      <c r="H6282" t="s">
        <v>1560</v>
      </c>
      <c r="I6282" t="s">
        <v>2444</v>
      </c>
      <c r="J6282">
        <v>0.21629999999999999</v>
      </c>
    </row>
    <row r="6283" spans="1:10" hidden="1">
      <c r="A6283" t="s">
        <v>570</v>
      </c>
      <c r="B6283">
        <v>765</v>
      </c>
      <c r="C6283" t="s">
        <v>1035</v>
      </c>
      <c r="D6283">
        <v>768</v>
      </c>
      <c r="E6283" t="s">
        <v>302</v>
      </c>
      <c r="F6283" t="s">
        <v>2322</v>
      </c>
      <c r="G6283" t="s">
        <v>2323</v>
      </c>
      <c r="H6283" t="s">
        <v>2324</v>
      </c>
      <c r="I6283" t="s">
        <v>2444</v>
      </c>
      <c r="J6283">
        <v>2.8E-3</v>
      </c>
    </row>
    <row r="6284" spans="1:10" hidden="1">
      <c r="A6284" t="s">
        <v>570</v>
      </c>
      <c r="B6284">
        <v>765</v>
      </c>
      <c r="C6284" t="s">
        <v>1035</v>
      </c>
      <c r="D6284">
        <v>768</v>
      </c>
      <c r="E6284" t="s">
        <v>302</v>
      </c>
      <c r="F6284" t="s">
        <v>2322</v>
      </c>
      <c r="G6284" t="s">
        <v>2325</v>
      </c>
      <c r="H6284" t="s">
        <v>1312</v>
      </c>
      <c r="I6284" t="s">
        <v>2444</v>
      </c>
      <c r="J6284">
        <v>1.4E-2</v>
      </c>
    </row>
    <row r="6285" spans="1:10" hidden="1">
      <c r="A6285" t="s">
        <v>570</v>
      </c>
      <c r="B6285">
        <v>765</v>
      </c>
      <c r="C6285" t="s">
        <v>1035</v>
      </c>
      <c r="D6285">
        <v>768</v>
      </c>
      <c r="E6285" t="s">
        <v>302</v>
      </c>
      <c r="F6285" t="s">
        <v>2322</v>
      </c>
      <c r="G6285" t="s">
        <v>2326</v>
      </c>
      <c r="H6285" t="s">
        <v>2329</v>
      </c>
      <c r="I6285" t="s">
        <v>2444</v>
      </c>
      <c r="J6285">
        <v>8.3999999999999995E-3</v>
      </c>
    </row>
    <row r="6286" spans="1:10" hidden="1">
      <c r="A6286" t="s">
        <v>570</v>
      </c>
      <c r="B6286">
        <v>765</v>
      </c>
      <c r="C6286" t="s">
        <v>1035</v>
      </c>
      <c r="D6286">
        <v>768</v>
      </c>
      <c r="E6286" t="s">
        <v>302</v>
      </c>
      <c r="F6286" t="s">
        <v>2322</v>
      </c>
      <c r="G6286" t="s">
        <v>2327</v>
      </c>
      <c r="H6286" t="s">
        <v>1335</v>
      </c>
      <c r="I6286" t="s">
        <v>2444</v>
      </c>
      <c r="J6286">
        <v>2.2499999999999999E-2</v>
      </c>
    </row>
    <row r="6287" spans="1:10" hidden="1">
      <c r="A6287" t="s">
        <v>570</v>
      </c>
      <c r="B6287">
        <v>765</v>
      </c>
      <c r="C6287" t="s">
        <v>1035</v>
      </c>
      <c r="D6287">
        <v>768</v>
      </c>
      <c r="E6287" t="s">
        <v>302</v>
      </c>
      <c r="F6287" t="s">
        <v>2322</v>
      </c>
      <c r="G6287" t="s">
        <v>2328</v>
      </c>
      <c r="H6287" t="s">
        <v>1257</v>
      </c>
      <c r="I6287" t="s">
        <v>2444</v>
      </c>
      <c r="J6287">
        <v>3.6499999999999998E-2</v>
      </c>
    </row>
    <row r="6288" spans="1:10" hidden="1">
      <c r="A6288" t="s">
        <v>570</v>
      </c>
      <c r="B6288">
        <v>765</v>
      </c>
      <c r="C6288" t="s">
        <v>1035</v>
      </c>
      <c r="D6288">
        <v>768</v>
      </c>
      <c r="E6288" t="s">
        <v>302</v>
      </c>
      <c r="F6288" t="s">
        <v>2322</v>
      </c>
      <c r="G6288" t="s">
        <v>2330</v>
      </c>
      <c r="H6288" t="s">
        <v>2457</v>
      </c>
      <c r="I6288" t="s">
        <v>2444</v>
      </c>
      <c r="J6288">
        <v>0.91569999999999996</v>
      </c>
    </row>
    <row r="6289" spans="1:10" hidden="1">
      <c r="A6289" t="s">
        <v>570</v>
      </c>
      <c r="B6289">
        <v>765</v>
      </c>
      <c r="C6289" t="s">
        <v>1035</v>
      </c>
      <c r="D6289">
        <v>768</v>
      </c>
      <c r="E6289" t="s">
        <v>302</v>
      </c>
      <c r="F6289" t="s">
        <v>2332</v>
      </c>
      <c r="G6289" t="s">
        <v>2333</v>
      </c>
      <c r="H6289" t="s">
        <v>1595</v>
      </c>
      <c r="I6289" t="s">
        <v>2444</v>
      </c>
      <c r="J6289">
        <v>0.46629999999999999</v>
      </c>
    </row>
    <row r="6290" spans="1:10" hidden="1">
      <c r="A6290" t="s">
        <v>570</v>
      </c>
      <c r="B6290">
        <v>765</v>
      </c>
      <c r="C6290" t="s">
        <v>1035</v>
      </c>
      <c r="D6290">
        <v>768</v>
      </c>
      <c r="E6290" t="s">
        <v>302</v>
      </c>
      <c r="F6290" t="s">
        <v>2332</v>
      </c>
      <c r="G6290" t="s">
        <v>2334</v>
      </c>
      <c r="H6290" t="s">
        <v>1322</v>
      </c>
      <c r="I6290" t="s">
        <v>2444</v>
      </c>
      <c r="J6290">
        <v>0.53369999999999995</v>
      </c>
    </row>
    <row r="6291" spans="1:10" hidden="1">
      <c r="A6291" t="s">
        <v>570</v>
      </c>
      <c r="B6291">
        <v>765</v>
      </c>
      <c r="C6291" t="s">
        <v>1035</v>
      </c>
      <c r="D6291">
        <v>772</v>
      </c>
      <c r="E6291" t="s">
        <v>515</v>
      </c>
      <c r="F6291" t="s">
        <v>1243</v>
      </c>
      <c r="G6291" t="s">
        <v>1243</v>
      </c>
      <c r="H6291" t="s">
        <v>1429</v>
      </c>
      <c r="I6291" t="s">
        <v>1429</v>
      </c>
      <c r="J6291">
        <v>1</v>
      </c>
    </row>
    <row r="6292" spans="1:10" hidden="1">
      <c r="A6292" t="s">
        <v>570</v>
      </c>
      <c r="B6292">
        <v>765</v>
      </c>
      <c r="C6292" t="s">
        <v>1035</v>
      </c>
      <c r="D6292">
        <v>772</v>
      </c>
      <c r="E6292" t="s">
        <v>515</v>
      </c>
      <c r="F6292" t="s">
        <v>2311</v>
      </c>
      <c r="G6292" t="s">
        <v>2312</v>
      </c>
      <c r="H6292" t="s">
        <v>1256</v>
      </c>
      <c r="I6292" t="s">
        <v>1429</v>
      </c>
      <c r="J6292">
        <v>0.1273</v>
      </c>
    </row>
    <row r="6293" spans="1:10" hidden="1">
      <c r="A6293" t="s">
        <v>570</v>
      </c>
      <c r="B6293">
        <v>765</v>
      </c>
      <c r="C6293" t="s">
        <v>1035</v>
      </c>
      <c r="D6293">
        <v>772</v>
      </c>
      <c r="E6293" t="s">
        <v>515</v>
      </c>
      <c r="F6293" t="s">
        <v>2311</v>
      </c>
      <c r="G6293" t="s">
        <v>2313</v>
      </c>
      <c r="H6293" t="s">
        <v>1401</v>
      </c>
      <c r="I6293" t="s">
        <v>1429</v>
      </c>
      <c r="J6293">
        <v>0.1</v>
      </c>
    </row>
    <row r="6294" spans="1:10" hidden="1">
      <c r="A6294" t="s">
        <v>570</v>
      </c>
      <c r="B6294">
        <v>765</v>
      </c>
      <c r="C6294" t="s">
        <v>1035</v>
      </c>
      <c r="D6294">
        <v>772</v>
      </c>
      <c r="E6294" t="s">
        <v>515</v>
      </c>
      <c r="F6294" t="s">
        <v>2311</v>
      </c>
      <c r="G6294" t="s">
        <v>2314</v>
      </c>
      <c r="H6294" t="s">
        <v>1591</v>
      </c>
      <c r="I6294" t="s">
        <v>1429</v>
      </c>
      <c r="J6294">
        <v>0.14549999999999999</v>
      </c>
    </row>
    <row r="6295" spans="1:10" hidden="1">
      <c r="A6295" t="s">
        <v>570</v>
      </c>
      <c r="B6295">
        <v>765</v>
      </c>
      <c r="C6295" t="s">
        <v>1035</v>
      </c>
      <c r="D6295">
        <v>772</v>
      </c>
      <c r="E6295" t="s">
        <v>515</v>
      </c>
      <c r="F6295" t="s">
        <v>2311</v>
      </c>
      <c r="G6295" t="s">
        <v>2315</v>
      </c>
      <c r="H6295" t="s">
        <v>1401</v>
      </c>
      <c r="I6295" t="s">
        <v>1429</v>
      </c>
      <c r="J6295">
        <v>0.1</v>
      </c>
    </row>
    <row r="6296" spans="1:10" hidden="1">
      <c r="A6296" t="s">
        <v>570</v>
      </c>
      <c r="B6296">
        <v>765</v>
      </c>
      <c r="C6296" t="s">
        <v>1035</v>
      </c>
      <c r="D6296">
        <v>772</v>
      </c>
      <c r="E6296" t="s">
        <v>515</v>
      </c>
      <c r="F6296" t="s">
        <v>2311</v>
      </c>
      <c r="G6296" t="s">
        <v>2316</v>
      </c>
      <c r="H6296" t="s">
        <v>1591</v>
      </c>
      <c r="I6296" t="s">
        <v>1429</v>
      </c>
      <c r="J6296">
        <v>0.14549999999999999</v>
      </c>
    </row>
    <row r="6297" spans="1:10" hidden="1">
      <c r="A6297" t="s">
        <v>570</v>
      </c>
      <c r="B6297">
        <v>765</v>
      </c>
      <c r="C6297" t="s">
        <v>1035</v>
      </c>
      <c r="D6297">
        <v>772</v>
      </c>
      <c r="E6297" t="s">
        <v>515</v>
      </c>
      <c r="F6297" t="s">
        <v>2311</v>
      </c>
      <c r="G6297" t="s">
        <v>2317</v>
      </c>
      <c r="H6297" t="s">
        <v>1298</v>
      </c>
      <c r="I6297" t="s">
        <v>1429</v>
      </c>
      <c r="J6297">
        <v>0.13639999999999999</v>
      </c>
    </row>
    <row r="6298" spans="1:10" hidden="1">
      <c r="A6298" t="s">
        <v>570</v>
      </c>
      <c r="B6298">
        <v>765</v>
      </c>
      <c r="C6298" t="s">
        <v>1035</v>
      </c>
      <c r="D6298">
        <v>772</v>
      </c>
      <c r="E6298" t="s">
        <v>515</v>
      </c>
      <c r="F6298" t="s">
        <v>2311</v>
      </c>
      <c r="G6298" t="s">
        <v>2318</v>
      </c>
      <c r="H6298" t="s">
        <v>1401</v>
      </c>
      <c r="I6298" t="s">
        <v>1429</v>
      </c>
      <c r="J6298">
        <v>0.1</v>
      </c>
    </row>
    <row r="6299" spans="1:10" hidden="1">
      <c r="A6299" t="s">
        <v>570</v>
      </c>
      <c r="B6299">
        <v>765</v>
      </c>
      <c r="C6299" t="s">
        <v>1035</v>
      </c>
      <c r="D6299">
        <v>772</v>
      </c>
      <c r="E6299" t="s">
        <v>515</v>
      </c>
      <c r="F6299" t="s">
        <v>2311</v>
      </c>
      <c r="G6299" t="s">
        <v>2319</v>
      </c>
      <c r="H6299" t="s">
        <v>1591</v>
      </c>
      <c r="I6299" t="s">
        <v>1429</v>
      </c>
      <c r="J6299">
        <v>0.14549999999999999</v>
      </c>
    </row>
    <row r="6300" spans="1:10" hidden="1">
      <c r="A6300" t="s">
        <v>570</v>
      </c>
      <c r="B6300">
        <v>765</v>
      </c>
      <c r="C6300" t="s">
        <v>1035</v>
      </c>
      <c r="D6300">
        <v>772</v>
      </c>
      <c r="E6300" t="s">
        <v>515</v>
      </c>
      <c r="F6300" t="s">
        <v>2320</v>
      </c>
      <c r="G6300" t="s">
        <v>2321</v>
      </c>
      <c r="H6300" t="s">
        <v>1377</v>
      </c>
      <c r="I6300" t="s">
        <v>1429</v>
      </c>
      <c r="J6300">
        <v>0.39090000000000003</v>
      </c>
    </row>
    <row r="6301" spans="1:10" hidden="1">
      <c r="A6301" t="s">
        <v>570</v>
      </c>
      <c r="B6301">
        <v>765</v>
      </c>
      <c r="C6301" t="s">
        <v>1035</v>
      </c>
      <c r="D6301">
        <v>772</v>
      </c>
      <c r="E6301" t="s">
        <v>515</v>
      </c>
      <c r="F6301" t="s">
        <v>2320</v>
      </c>
      <c r="G6301" t="s">
        <v>2298</v>
      </c>
      <c r="H6301" t="s">
        <v>1591</v>
      </c>
      <c r="I6301" t="s">
        <v>1429</v>
      </c>
      <c r="J6301">
        <v>0.14549999999999999</v>
      </c>
    </row>
    <row r="6302" spans="1:10" hidden="1">
      <c r="A6302" t="s">
        <v>570</v>
      </c>
      <c r="B6302">
        <v>765</v>
      </c>
      <c r="C6302" t="s">
        <v>1035</v>
      </c>
      <c r="D6302">
        <v>772</v>
      </c>
      <c r="E6302" t="s">
        <v>515</v>
      </c>
      <c r="F6302" t="s">
        <v>2322</v>
      </c>
      <c r="G6302" t="s">
        <v>2323</v>
      </c>
      <c r="H6302" t="s">
        <v>2324</v>
      </c>
      <c r="I6302" t="s">
        <v>1429</v>
      </c>
      <c r="J6302">
        <v>9.1000000000000004E-3</v>
      </c>
    </row>
    <row r="6303" spans="1:10" hidden="1">
      <c r="A6303" t="s">
        <v>570</v>
      </c>
      <c r="B6303">
        <v>765</v>
      </c>
      <c r="C6303" t="s">
        <v>1035</v>
      </c>
      <c r="D6303">
        <v>772</v>
      </c>
      <c r="E6303" t="s">
        <v>515</v>
      </c>
      <c r="F6303" t="s">
        <v>2322</v>
      </c>
      <c r="G6303" t="s">
        <v>2327</v>
      </c>
      <c r="H6303" t="s">
        <v>2335</v>
      </c>
      <c r="I6303" t="s">
        <v>1429</v>
      </c>
      <c r="J6303">
        <v>3.6400000000000002E-2</v>
      </c>
    </row>
    <row r="6304" spans="1:10" hidden="1">
      <c r="A6304" t="s">
        <v>570</v>
      </c>
      <c r="B6304">
        <v>765</v>
      </c>
      <c r="C6304" t="s">
        <v>1035</v>
      </c>
      <c r="D6304">
        <v>772</v>
      </c>
      <c r="E6304" t="s">
        <v>515</v>
      </c>
      <c r="F6304" t="s">
        <v>2322</v>
      </c>
      <c r="G6304" t="s">
        <v>2328</v>
      </c>
      <c r="H6304" t="s">
        <v>2329</v>
      </c>
      <c r="I6304" t="s">
        <v>1429</v>
      </c>
      <c r="J6304">
        <v>2.7300000000000001E-2</v>
      </c>
    </row>
    <row r="6305" spans="1:10" hidden="1">
      <c r="A6305" t="s">
        <v>570</v>
      </c>
      <c r="B6305">
        <v>765</v>
      </c>
      <c r="C6305" t="s">
        <v>1035</v>
      </c>
      <c r="D6305">
        <v>772</v>
      </c>
      <c r="E6305" t="s">
        <v>515</v>
      </c>
      <c r="F6305" t="s">
        <v>2322</v>
      </c>
      <c r="G6305" t="s">
        <v>2330</v>
      </c>
      <c r="H6305" t="s">
        <v>1287</v>
      </c>
      <c r="I6305" t="s">
        <v>1429</v>
      </c>
      <c r="J6305">
        <v>0.92730000000000001</v>
      </c>
    </row>
    <row r="6306" spans="1:10" hidden="1">
      <c r="A6306" t="s">
        <v>570</v>
      </c>
      <c r="B6306">
        <v>765</v>
      </c>
      <c r="C6306" t="s">
        <v>1035</v>
      </c>
      <c r="D6306">
        <v>772</v>
      </c>
      <c r="E6306" t="s">
        <v>515</v>
      </c>
      <c r="F6306" t="s">
        <v>2332</v>
      </c>
      <c r="G6306" t="s">
        <v>2333</v>
      </c>
      <c r="H6306" t="s">
        <v>1419</v>
      </c>
      <c r="I6306" t="s">
        <v>1429</v>
      </c>
      <c r="J6306">
        <v>0.5</v>
      </c>
    </row>
    <row r="6307" spans="1:10" hidden="1">
      <c r="A6307" t="s">
        <v>570</v>
      </c>
      <c r="B6307">
        <v>765</v>
      </c>
      <c r="C6307" t="s">
        <v>1035</v>
      </c>
      <c r="D6307">
        <v>772</v>
      </c>
      <c r="E6307" t="s">
        <v>515</v>
      </c>
      <c r="F6307" t="s">
        <v>2332</v>
      </c>
      <c r="G6307" t="s">
        <v>2334</v>
      </c>
      <c r="H6307" t="s">
        <v>1419</v>
      </c>
      <c r="I6307" t="s">
        <v>1429</v>
      </c>
      <c r="J6307">
        <v>0.5</v>
      </c>
    </row>
    <row r="6308" spans="1:10" hidden="1">
      <c r="A6308" t="s">
        <v>570</v>
      </c>
      <c r="B6308">
        <v>765</v>
      </c>
      <c r="C6308" t="s">
        <v>1035</v>
      </c>
      <c r="D6308">
        <v>767</v>
      </c>
      <c r="E6308" t="s">
        <v>331</v>
      </c>
      <c r="F6308" t="s">
        <v>1243</v>
      </c>
      <c r="G6308" t="s">
        <v>1243</v>
      </c>
      <c r="H6308" t="s">
        <v>1505</v>
      </c>
      <c r="I6308" t="s">
        <v>1505</v>
      </c>
      <c r="J6308">
        <v>1</v>
      </c>
    </row>
    <row r="6309" spans="1:10" hidden="1">
      <c r="A6309" t="s">
        <v>570</v>
      </c>
      <c r="B6309">
        <v>765</v>
      </c>
      <c r="C6309" t="s">
        <v>1035</v>
      </c>
      <c r="D6309">
        <v>767</v>
      </c>
      <c r="E6309" t="s">
        <v>331</v>
      </c>
      <c r="F6309" t="s">
        <v>2311</v>
      </c>
      <c r="G6309" t="s">
        <v>2312</v>
      </c>
      <c r="H6309" t="s">
        <v>1250</v>
      </c>
      <c r="I6309" t="s">
        <v>1505</v>
      </c>
      <c r="J6309">
        <v>9.1700000000000004E-2</v>
      </c>
    </row>
    <row r="6310" spans="1:10" hidden="1">
      <c r="A6310" t="s">
        <v>570</v>
      </c>
      <c r="B6310">
        <v>765</v>
      </c>
      <c r="C6310" t="s">
        <v>1035</v>
      </c>
      <c r="D6310">
        <v>767</v>
      </c>
      <c r="E6310" t="s">
        <v>331</v>
      </c>
      <c r="F6310" t="s">
        <v>2311</v>
      </c>
      <c r="G6310" t="s">
        <v>2313</v>
      </c>
      <c r="H6310" t="s">
        <v>1333</v>
      </c>
      <c r="I6310" t="s">
        <v>1505</v>
      </c>
      <c r="J6310">
        <v>0.156</v>
      </c>
    </row>
    <row r="6311" spans="1:10" hidden="1">
      <c r="A6311" t="s">
        <v>570</v>
      </c>
      <c r="B6311">
        <v>765</v>
      </c>
      <c r="C6311" t="s">
        <v>1035</v>
      </c>
      <c r="D6311">
        <v>767</v>
      </c>
      <c r="E6311" t="s">
        <v>331</v>
      </c>
      <c r="F6311" t="s">
        <v>2311</v>
      </c>
      <c r="G6311" t="s">
        <v>2314</v>
      </c>
      <c r="H6311" t="s">
        <v>1250</v>
      </c>
      <c r="I6311" t="s">
        <v>1505</v>
      </c>
      <c r="J6311">
        <v>9.1700000000000004E-2</v>
      </c>
    </row>
    <row r="6312" spans="1:10" hidden="1">
      <c r="A6312" t="s">
        <v>570</v>
      </c>
      <c r="B6312">
        <v>765</v>
      </c>
      <c r="C6312" t="s">
        <v>1035</v>
      </c>
      <c r="D6312">
        <v>767</v>
      </c>
      <c r="E6312" t="s">
        <v>331</v>
      </c>
      <c r="F6312" t="s">
        <v>2311</v>
      </c>
      <c r="G6312" t="s">
        <v>2315</v>
      </c>
      <c r="H6312" t="s">
        <v>1333</v>
      </c>
      <c r="I6312" t="s">
        <v>1505</v>
      </c>
      <c r="J6312">
        <v>0.156</v>
      </c>
    </row>
    <row r="6313" spans="1:10" hidden="1">
      <c r="A6313" t="s">
        <v>570</v>
      </c>
      <c r="B6313">
        <v>765</v>
      </c>
      <c r="C6313" t="s">
        <v>1035</v>
      </c>
      <c r="D6313">
        <v>767</v>
      </c>
      <c r="E6313" t="s">
        <v>331</v>
      </c>
      <c r="F6313" t="s">
        <v>2311</v>
      </c>
      <c r="G6313" t="s">
        <v>2316</v>
      </c>
      <c r="H6313" t="s">
        <v>1298</v>
      </c>
      <c r="I6313" t="s">
        <v>1505</v>
      </c>
      <c r="J6313">
        <v>0.1376</v>
      </c>
    </row>
    <row r="6314" spans="1:10" hidden="1">
      <c r="A6314" t="s">
        <v>570</v>
      </c>
      <c r="B6314">
        <v>765</v>
      </c>
      <c r="C6314" t="s">
        <v>1035</v>
      </c>
      <c r="D6314">
        <v>767</v>
      </c>
      <c r="E6314" t="s">
        <v>331</v>
      </c>
      <c r="F6314" t="s">
        <v>2311</v>
      </c>
      <c r="G6314" t="s">
        <v>2317</v>
      </c>
      <c r="H6314" t="s">
        <v>1250</v>
      </c>
      <c r="I6314" t="s">
        <v>1505</v>
      </c>
      <c r="J6314">
        <v>9.1700000000000004E-2</v>
      </c>
    </row>
    <row r="6315" spans="1:10" hidden="1">
      <c r="A6315" t="s">
        <v>570</v>
      </c>
      <c r="B6315">
        <v>765</v>
      </c>
      <c r="C6315" t="s">
        <v>1035</v>
      </c>
      <c r="D6315">
        <v>767</v>
      </c>
      <c r="E6315" t="s">
        <v>331</v>
      </c>
      <c r="F6315" t="s">
        <v>2311</v>
      </c>
      <c r="G6315" t="s">
        <v>2318</v>
      </c>
      <c r="H6315" t="s">
        <v>1298</v>
      </c>
      <c r="I6315" t="s">
        <v>1505</v>
      </c>
      <c r="J6315">
        <v>0.1376</v>
      </c>
    </row>
    <row r="6316" spans="1:10" hidden="1">
      <c r="A6316" t="s">
        <v>570</v>
      </c>
      <c r="B6316">
        <v>765</v>
      </c>
      <c r="C6316" t="s">
        <v>1035</v>
      </c>
      <c r="D6316">
        <v>767</v>
      </c>
      <c r="E6316" t="s">
        <v>331</v>
      </c>
      <c r="F6316" t="s">
        <v>2311</v>
      </c>
      <c r="G6316" t="s">
        <v>2319</v>
      </c>
      <c r="H6316" t="s">
        <v>1298</v>
      </c>
      <c r="I6316" t="s">
        <v>1505</v>
      </c>
      <c r="J6316">
        <v>0.1376</v>
      </c>
    </row>
    <row r="6317" spans="1:10" hidden="1">
      <c r="A6317" t="s">
        <v>570</v>
      </c>
      <c r="B6317">
        <v>765</v>
      </c>
      <c r="C6317" t="s">
        <v>1035</v>
      </c>
      <c r="D6317">
        <v>767</v>
      </c>
      <c r="E6317" t="s">
        <v>331</v>
      </c>
      <c r="F6317" t="s">
        <v>2320</v>
      </c>
      <c r="G6317" t="s">
        <v>2321</v>
      </c>
      <c r="H6317" t="s">
        <v>1269</v>
      </c>
      <c r="I6317" t="s">
        <v>1505</v>
      </c>
      <c r="J6317">
        <v>0.48620000000000002</v>
      </c>
    </row>
    <row r="6318" spans="1:10" hidden="1">
      <c r="A6318" t="s">
        <v>570</v>
      </c>
      <c r="B6318">
        <v>765</v>
      </c>
      <c r="C6318" t="s">
        <v>1035</v>
      </c>
      <c r="D6318">
        <v>767</v>
      </c>
      <c r="E6318" t="s">
        <v>331</v>
      </c>
      <c r="F6318" t="s">
        <v>2320</v>
      </c>
      <c r="G6318" t="s">
        <v>2298</v>
      </c>
      <c r="H6318" t="s">
        <v>1591</v>
      </c>
      <c r="I6318" t="s">
        <v>1505</v>
      </c>
      <c r="J6318">
        <v>0.14680000000000001</v>
      </c>
    </row>
    <row r="6319" spans="1:10" hidden="1">
      <c r="A6319" t="s">
        <v>570</v>
      </c>
      <c r="B6319">
        <v>765</v>
      </c>
      <c r="C6319" t="s">
        <v>1035</v>
      </c>
      <c r="D6319">
        <v>767</v>
      </c>
      <c r="E6319" t="s">
        <v>331</v>
      </c>
      <c r="F6319" t="s">
        <v>2322</v>
      </c>
      <c r="G6319" t="s">
        <v>2323</v>
      </c>
      <c r="H6319" t="s">
        <v>2324</v>
      </c>
      <c r="I6319" t="s">
        <v>1505</v>
      </c>
      <c r="J6319">
        <v>9.1999999999999998E-3</v>
      </c>
    </row>
    <row r="6320" spans="1:10" hidden="1">
      <c r="A6320" t="s">
        <v>570</v>
      </c>
      <c r="B6320">
        <v>765</v>
      </c>
      <c r="C6320" t="s">
        <v>1035</v>
      </c>
      <c r="D6320">
        <v>767</v>
      </c>
      <c r="E6320" t="s">
        <v>331</v>
      </c>
      <c r="F6320" t="s">
        <v>2322</v>
      </c>
      <c r="G6320" t="s">
        <v>2327</v>
      </c>
      <c r="H6320" t="s">
        <v>2329</v>
      </c>
      <c r="I6320" t="s">
        <v>1505</v>
      </c>
      <c r="J6320">
        <v>2.75E-2</v>
      </c>
    </row>
    <row r="6321" spans="1:10" hidden="1">
      <c r="A6321" t="s">
        <v>570</v>
      </c>
      <c r="B6321">
        <v>765</v>
      </c>
      <c r="C6321" t="s">
        <v>1035</v>
      </c>
      <c r="D6321">
        <v>767</v>
      </c>
      <c r="E6321" t="s">
        <v>331</v>
      </c>
      <c r="F6321" t="s">
        <v>2322</v>
      </c>
      <c r="G6321" t="s">
        <v>2328</v>
      </c>
      <c r="H6321" t="s">
        <v>2329</v>
      </c>
      <c r="I6321" t="s">
        <v>1505</v>
      </c>
      <c r="J6321">
        <v>2.75E-2</v>
      </c>
    </row>
    <row r="6322" spans="1:10" hidden="1">
      <c r="A6322" t="s">
        <v>570</v>
      </c>
      <c r="B6322">
        <v>765</v>
      </c>
      <c r="C6322" t="s">
        <v>1035</v>
      </c>
      <c r="D6322">
        <v>767</v>
      </c>
      <c r="E6322" t="s">
        <v>331</v>
      </c>
      <c r="F6322" t="s">
        <v>2322</v>
      </c>
      <c r="G6322" t="s">
        <v>2330</v>
      </c>
      <c r="H6322" t="s">
        <v>1287</v>
      </c>
      <c r="I6322" t="s">
        <v>1505</v>
      </c>
      <c r="J6322">
        <v>0.93579999999999997</v>
      </c>
    </row>
    <row r="6323" spans="1:10" hidden="1">
      <c r="A6323" t="s">
        <v>570</v>
      </c>
      <c r="B6323">
        <v>765</v>
      </c>
      <c r="C6323" t="s">
        <v>1035</v>
      </c>
      <c r="D6323">
        <v>767</v>
      </c>
      <c r="E6323" t="s">
        <v>331</v>
      </c>
      <c r="F6323" t="s">
        <v>2332</v>
      </c>
      <c r="G6323" t="s">
        <v>2333</v>
      </c>
      <c r="H6323" t="s">
        <v>1510</v>
      </c>
      <c r="I6323" t="s">
        <v>1505</v>
      </c>
      <c r="J6323">
        <v>0.55049999999999999</v>
      </c>
    </row>
    <row r="6324" spans="1:10" hidden="1">
      <c r="A6324" t="s">
        <v>570</v>
      </c>
      <c r="B6324">
        <v>765</v>
      </c>
      <c r="C6324" t="s">
        <v>1035</v>
      </c>
      <c r="D6324">
        <v>767</v>
      </c>
      <c r="E6324" t="s">
        <v>331</v>
      </c>
      <c r="F6324" t="s">
        <v>2332</v>
      </c>
      <c r="G6324" t="s">
        <v>2334</v>
      </c>
      <c r="H6324" t="s">
        <v>1386</v>
      </c>
      <c r="I6324" t="s">
        <v>1505</v>
      </c>
      <c r="J6324">
        <v>0.44950000000000001</v>
      </c>
    </row>
    <row r="6325" spans="1:10" hidden="1">
      <c r="A6325" t="s">
        <v>570</v>
      </c>
      <c r="B6325">
        <v>765</v>
      </c>
      <c r="C6325" t="s">
        <v>1035</v>
      </c>
      <c r="D6325">
        <v>771</v>
      </c>
      <c r="E6325" t="s">
        <v>332</v>
      </c>
      <c r="F6325" t="s">
        <v>1243</v>
      </c>
      <c r="G6325" t="s">
        <v>1243</v>
      </c>
      <c r="H6325" t="s">
        <v>1609</v>
      </c>
      <c r="I6325" t="s">
        <v>1609</v>
      </c>
      <c r="J6325">
        <v>1</v>
      </c>
    </row>
    <row r="6326" spans="1:10" hidden="1">
      <c r="A6326" t="s">
        <v>570</v>
      </c>
      <c r="B6326">
        <v>765</v>
      </c>
      <c r="C6326" t="s">
        <v>1035</v>
      </c>
      <c r="D6326">
        <v>771</v>
      </c>
      <c r="E6326" t="s">
        <v>332</v>
      </c>
      <c r="F6326" t="s">
        <v>2311</v>
      </c>
      <c r="G6326" t="s">
        <v>2312</v>
      </c>
      <c r="H6326" t="s">
        <v>1273</v>
      </c>
      <c r="I6326" t="s">
        <v>1609</v>
      </c>
      <c r="J6326">
        <v>0.11940000000000001</v>
      </c>
    </row>
    <row r="6327" spans="1:10" hidden="1">
      <c r="A6327" t="s">
        <v>570</v>
      </c>
      <c r="B6327">
        <v>765</v>
      </c>
      <c r="C6327" t="s">
        <v>1035</v>
      </c>
      <c r="D6327">
        <v>771</v>
      </c>
      <c r="E6327" t="s">
        <v>332</v>
      </c>
      <c r="F6327" t="s">
        <v>2311</v>
      </c>
      <c r="G6327" t="s">
        <v>2313</v>
      </c>
      <c r="H6327" t="s">
        <v>1251</v>
      </c>
      <c r="I6327" t="s">
        <v>1609</v>
      </c>
      <c r="J6327">
        <v>0.11609999999999999</v>
      </c>
    </row>
    <row r="6328" spans="1:10" hidden="1">
      <c r="A6328" t="s">
        <v>570</v>
      </c>
      <c r="B6328">
        <v>765</v>
      </c>
      <c r="C6328" t="s">
        <v>1035</v>
      </c>
      <c r="D6328">
        <v>771</v>
      </c>
      <c r="E6328" t="s">
        <v>332</v>
      </c>
      <c r="F6328" t="s">
        <v>2311</v>
      </c>
      <c r="G6328" t="s">
        <v>2314</v>
      </c>
      <c r="H6328" t="s">
        <v>1410</v>
      </c>
      <c r="I6328" t="s">
        <v>1609</v>
      </c>
      <c r="J6328">
        <v>0.1032</v>
      </c>
    </row>
    <row r="6329" spans="1:10" hidden="1">
      <c r="A6329" t="s">
        <v>570</v>
      </c>
      <c r="B6329">
        <v>765</v>
      </c>
      <c r="C6329" t="s">
        <v>1035</v>
      </c>
      <c r="D6329">
        <v>771</v>
      </c>
      <c r="E6329" t="s">
        <v>332</v>
      </c>
      <c r="F6329" t="s">
        <v>2311</v>
      </c>
      <c r="G6329" t="s">
        <v>2315</v>
      </c>
      <c r="H6329" t="s">
        <v>1351</v>
      </c>
      <c r="I6329" t="s">
        <v>1609</v>
      </c>
      <c r="J6329">
        <v>0.15160000000000001</v>
      </c>
    </row>
    <row r="6330" spans="1:10" hidden="1">
      <c r="A6330" t="s">
        <v>570</v>
      </c>
      <c r="B6330">
        <v>765</v>
      </c>
      <c r="C6330" t="s">
        <v>1035</v>
      </c>
      <c r="D6330">
        <v>771</v>
      </c>
      <c r="E6330" t="s">
        <v>332</v>
      </c>
      <c r="F6330" t="s">
        <v>2311</v>
      </c>
      <c r="G6330" t="s">
        <v>2316</v>
      </c>
      <c r="H6330" t="s">
        <v>1244</v>
      </c>
      <c r="I6330" t="s">
        <v>1609</v>
      </c>
      <c r="J6330">
        <v>0.1129</v>
      </c>
    </row>
    <row r="6331" spans="1:10" hidden="1">
      <c r="A6331" t="s">
        <v>570</v>
      </c>
      <c r="B6331">
        <v>765</v>
      </c>
      <c r="C6331" t="s">
        <v>1035</v>
      </c>
      <c r="D6331">
        <v>771</v>
      </c>
      <c r="E6331" t="s">
        <v>332</v>
      </c>
      <c r="F6331" t="s">
        <v>2311</v>
      </c>
      <c r="G6331" t="s">
        <v>2317</v>
      </c>
      <c r="H6331" t="s">
        <v>1419</v>
      </c>
      <c r="I6331" t="s">
        <v>1609</v>
      </c>
      <c r="J6331">
        <v>0.1774</v>
      </c>
    </row>
    <row r="6332" spans="1:10" hidden="1">
      <c r="A6332" t="s">
        <v>570</v>
      </c>
      <c r="B6332">
        <v>765</v>
      </c>
      <c r="C6332" t="s">
        <v>1035</v>
      </c>
      <c r="D6332">
        <v>771</v>
      </c>
      <c r="E6332" t="s">
        <v>332</v>
      </c>
      <c r="F6332" t="s">
        <v>2311</v>
      </c>
      <c r="G6332" t="s">
        <v>2318</v>
      </c>
      <c r="H6332" t="s">
        <v>1324</v>
      </c>
      <c r="I6332" t="s">
        <v>1609</v>
      </c>
      <c r="J6332">
        <v>0.1258</v>
      </c>
    </row>
    <row r="6333" spans="1:10" hidden="1">
      <c r="A6333" t="s">
        <v>570</v>
      </c>
      <c r="B6333">
        <v>765</v>
      </c>
      <c r="C6333" t="s">
        <v>1035</v>
      </c>
      <c r="D6333">
        <v>771</v>
      </c>
      <c r="E6333" t="s">
        <v>332</v>
      </c>
      <c r="F6333" t="s">
        <v>2311</v>
      </c>
      <c r="G6333" t="s">
        <v>2319</v>
      </c>
      <c r="H6333" t="s">
        <v>1253</v>
      </c>
      <c r="I6333" t="s">
        <v>1609</v>
      </c>
      <c r="J6333">
        <v>9.35E-2</v>
      </c>
    </row>
    <row r="6334" spans="1:10" hidden="1">
      <c r="A6334" t="s">
        <v>570</v>
      </c>
      <c r="B6334">
        <v>765</v>
      </c>
      <c r="C6334" t="s">
        <v>1035</v>
      </c>
      <c r="D6334">
        <v>771</v>
      </c>
      <c r="E6334" t="s">
        <v>332</v>
      </c>
      <c r="F6334" t="s">
        <v>2320</v>
      </c>
      <c r="G6334" t="s">
        <v>2321</v>
      </c>
      <c r="H6334" t="s">
        <v>1388</v>
      </c>
      <c r="I6334" t="s">
        <v>1609</v>
      </c>
      <c r="J6334">
        <v>0.52259999999999995</v>
      </c>
    </row>
    <row r="6335" spans="1:10" hidden="1">
      <c r="A6335" t="s">
        <v>570</v>
      </c>
      <c r="B6335">
        <v>765</v>
      </c>
      <c r="C6335" t="s">
        <v>1035</v>
      </c>
      <c r="D6335">
        <v>771</v>
      </c>
      <c r="E6335" t="s">
        <v>332</v>
      </c>
      <c r="F6335" t="s">
        <v>2320</v>
      </c>
      <c r="G6335" t="s">
        <v>2338</v>
      </c>
      <c r="H6335" t="s">
        <v>1401</v>
      </c>
      <c r="I6335" t="s">
        <v>1609</v>
      </c>
      <c r="J6335">
        <v>3.5499999999999997E-2</v>
      </c>
    </row>
    <row r="6336" spans="1:10" hidden="1">
      <c r="A6336" t="s">
        <v>570</v>
      </c>
      <c r="B6336">
        <v>765</v>
      </c>
      <c r="C6336" t="s">
        <v>1035</v>
      </c>
      <c r="D6336">
        <v>771</v>
      </c>
      <c r="E6336" t="s">
        <v>332</v>
      </c>
      <c r="F6336" t="s">
        <v>2320</v>
      </c>
      <c r="G6336" t="s">
        <v>2341</v>
      </c>
      <c r="H6336" t="s">
        <v>1312</v>
      </c>
      <c r="I6336" t="s">
        <v>1609</v>
      </c>
      <c r="J6336">
        <v>1.61E-2</v>
      </c>
    </row>
    <row r="6337" spans="1:10" hidden="1">
      <c r="A6337" t="s">
        <v>570</v>
      </c>
      <c r="B6337">
        <v>765</v>
      </c>
      <c r="C6337" t="s">
        <v>1035</v>
      </c>
      <c r="D6337">
        <v>771</v>
      </c>
      <c r="E6337" t="s">
        <v>332</v>
      </c>
      <c r="F6337" t="s">
        <v>2320</v>
      </c>
      <c r="G6337" t="s">
        <v>2298</v>
      </c>
      <c r="H6337" t="s">
        <v>1267</v>
      </c>
      <c r="I6337" t="s">
        <v>1609</v>
      </c>
      <c r="J6337">
        <v>0.2452</v>
      </c>
    </row>
    <row r="6338" spans="1:10" hidden="1">
      <c r="A6338" t="s">
        <v>570</v>
      </c>
      <c r="B6338">
        <v>765</v>
      </c>
      <c r="C6338" t="s">
        <v>1035</v>
      </c>
      <c r="D6338">
        <v>771</v>
      </c>
      <c r="E6338" t="s">
        <v>332</v>
      </c>
      <c r="F6338" t="s">
        <v>2322</v>
      </c>
      <c r="G6338" t="s">
        <v>2325</v>
      </c>
      <c r="H6338" t="s">
        <v>2324</v>
      </c>
      <c r="I6338" t="s">
        <v>1609</v>
      </c>
      <c r="J6338">
        <v>3.2000000000000002E-3</v>
      </c>
    </row>
    <row r="6339" spans="1:10" hidden="1">
      <c r="A6339" t="s">
        <v>570</v>
      </c>
      <c r="B6339">
        <v>765</v>
      </c>
      <c r="C6339" t="s">
        <v>1035</v>
      </c>
      <c r="D6339">
        <v>771</v>
      </c>
      <c r="E6339" t="s">
        <v>332</v>
      </c>
      <c r="F6339" t="s">
        <v>2322</v>
      </c>
      <c r="G6339" t="s">
        <v>2327</v>
      </c>
      <c r="H6339" t="s">
        <v>1401</v>
      </c>
      <c r="I6339" t="s">
        <v>1609</v>
      </c>
      <c r="J6339">
        <v>3.5499999999999997E-2</v>
      </c>
    </row>
    <row r="6340" spans="1:10" hidden="1">
      <c r="A6340" t="s">
        <v>570</v>
      </c>
      <c r="B6340">
        <v>765</v>
      </c>
      <c r="C6340" t="s">
        <v>1035</v>
      </c>
      <c r="D6340">
        <v>771</v>
      </c>
      <c r="E6340" t="s">
        <v>332</v>
      </c>
      <c r="F6340" t="s">
        <v>2322</v>
      </c>
      <c r="G6340" t="s">
        <v>2328</v>
      </c>
      <c r="H6340" t="s">
        <v>1323</v>
      </c>
      <c r="I6340" t="s">
        <v>1609</v>
      </c>
      <c r="J6340">
        <v>5.8099999999999999E-2</v>
      </c>
    </row>
    <row r="6341" spans="1:10" hidden="1">
      <c r="A6341" t="s">
        <v>570</v>
      </c>
      <c r="B6341">
        <v>765</v>
      </c>
      <c r="C6341" t="s">
        <v>1035</v>
      </c>
      <c r="D6341">
        <v>771</v>
      </c>
      <c r="E6341" t="s">
        <v>332</v>
      </c>
      <c r="F6341" t="s">
        <v>2322</v>
      </c>
      <c r="G6341" t="s">
        <v>2330</v>
      </c>
      <c r="H6341" t="s">
        <v>1523</v>
      </c>
      <c r="I6341" t="s">
        <v>1609</v>
      </c>
      <c r="J6341">
        <v>0.9032</v>
      </c>
    </row>
    <row r="6342" spans="1:10" hidden="1">
      <c r="A6342" t="s">
        <v>570</v>
      </c>
      <c r="B6342">
        <v>765</v>
      </c>
      <c r="C6342" t="s">
        <v>1035</v>
      </c>
      <c r="D6342">
        <v>771</v>
      </c>
      <c r="E6342" t="s">
        <v>332</v>
      </c>
      <c r="F6342" t="s">
        <v>2332</v>
      </c>
      <c r="G6342" t="s">
        <v>2333</v>
      </c>
      <c r="H6342" t="s">
        <v>2365</v>
      </c>
      <c r="I6342" t="s">
        <v>1609</v>
      </c>
      <c r="J6342">
        <v>0.49349999999999999</v>
      </c>
    </row>
    <row r="6343" spans="1:10" hidden="1">
      <c r="A6343" t="s">
        <v>570</v>
      </c>
      <c r="B6343">
        <v>765</v>
      </c>
      <c r="C6343" t="s">
        <v>1035</v>
      </c>
      <c r="D6343">
        <v>771</v>
      </c>
      <c r="E6343" t="s">
        <v>332</v>
      </c>
      <c r="F6343" t="s">
        <v>2332</v>
      </c>
      <c r="G6343" t="s">
        <v>2334</v>
      </c>
      <c r="H6343" t="s">
        <v>1603</v>
      </c>
      <c r="I6343" t="s">
        <v>1609</v>
      </c>
      <c r="J6343">
        <v>0.50649999999999995</v>
      </c>
    </row>
    <row r="6344" spans="1:10" hidden="1">
      <c r="A6344" t="s">
        <v>570</v>
      </c>
      <c r="B6344">
        <v>774</v>
      </c>
      <c r="C6344" t="s">
        <v>1040</v>
      </c>
      <c r="D6344">
        <v>1959</v>
      </c>
      <c r="E6344" t="s">
        <v>144</v>
      </c>
      <c r="F6344" t="s">
        <v>1243</v>
      </c>
      <c r="G6344" t="s">
        <v>1243</v>
      </c>
      <c r="H6344" t="s">
        <v>1472</v>
      </c>
      <c r="I6344" t="s">
        <v>1472</v>
      </c>
      <c r="J6344">
        <v>1</v>
      </c>
    </row>
    <row r="6345" spans="1:10" hidden="1">
      <c r="A6345" t="s">
        <v>570</v>
      </c>
      <c r="B6345">
        <v>774</v>
      </c>
      <c r="C6345" t="s">
        <v>1040</v>
      </c>
      <c r="D6345">
        <v>1959</v>
      </c>
      <c r="E6345" t="s">
        <v>144</v>
      </c>
      <c r="F6345" t="s">
        <v>2311</v>
      </c>
      <c r="G6345" t="s">
        <v>2314</v>
      </c>
      <c r="H6345" t="s">
        <v>1331</v>
      </c>
      <c r="I6345" t="s">
        <v>1472</v>
      </c>
      <c r="J6345">
        <v>0.48909999999999998</v>
      </c>
    </row>
    <row r="6346" spans="1:10" hidden="1">
      <c r="A6346" t="s">
        <v>570</v>
      </c>
      <c r="B6346">
        <v>774</v>
      </c>
      <c r="C6346" t="s">
        <v>1040</v>
      </c>
      <c r="D6346">
        <v>1959</v>
      </c>
      <c r="E6346" t="s">
        <v>144</v>
      </c>
      <c r="F6346" t="s">
        <v>2311</v>
      </c>
      <c r="G6346" t="s">
        <v>2315</v>
      </c>
      <c r="H6346" t="s">
        <v>1351</v>
      </c>
      <c r="I6346" t="s">
        <v>1472</v>
      </c>
      <c r="J6346">
        <v>0.51090000000000002</v>
      </c>
    </row>
    <row r="6347" spans="1:10" hidden="1">
      <c r="A6347" t="s">
        <v>570</v>
      </c>
      <c r="B6347">
        <v>774</v>
      </c>
      <c r="C6347" t="s">
        <v>1040</v>
      </c>
      <c r="D6347">
        <v>1959</v>
      </c>
      <c r="E6347" t="s">
        <v>144</v>
      </c>
      <c r="F6347" t="s">
        <v>2320</v>
      </c>
      <c r="G6347" t="s">
        <v>2321</v>
      </c>
      <c r="H6347" t="s">
        <v>1408</v>
      </c>
      <c r="I6347" t="s">
        <v>1472</v>
      </c>
      <c r="J6347">
        <v>0.8478</v>
      </c>
    </row>
    <row r="6348" spans="1:10" hidden="1">
      <c r="A6348" t="s">
        <v>570</v>
      </c>
      <c r="B6348">
        <v>774</v>
      </c>
      <c r="C6348" t="s">
        <v>1040</v>
      </c>
      <c r="D6348">
        <v>1959</v>
      </c>
      <c r="E6348" t="s">
        <v>144</v>
      </c>
      <c r="F6348" t="s">
        <v>2320</v>
      </c>
      <c r="G6348" t="s">
        <v>2338</v>
      </c>
      <c r="H6348" t="s">
        <v>1335</v>
      </c>
      <c r="I6348" t="s">
        <v>1472</v>
      </c>
      <c r="J6348">
        <v>8.6999999999999994E-2</v>
      </c>
    </row>
    <row r="6349" spans="1:10" hidden="1">
      <c r="A6349" t="s">
        <v>570</v>
      </c>
      <c r="B6349">
        <v>774</v>
      </c>
      <c r="C6349" t="s">
        <v>1040</v>
      </c>
      <c r="D6349">
        <v>1959</v>
      </c>
      <c r="E6349" t="s">
        <v>144</v>
      </c>
      <c r="F6349" t="s">
        <v>2320</v>
      </c>
      <c r="G6349" t="s">
        <v>2298</v>
      </c>
      <c r="H6349" t="s">
        <v>1249</v>
      </c>
      <c r="I6349" t="s">
        <v>1472</v>
      </c>
      <c r="J6349">
        <v>0.2717</v>
      </c>
    </row>
    <row r="6350" spans="1:10" hidden="1">
      <c r="A6350" t="s">
        <v>570</v>
      </c>
      <c r="B6350">
        <v>774</v>
      </c>
      <c r="C6350" t="s">
        <v>1040</v>
      </c>
      <c r="D6350">
        <v>1959</v>
      </c>
      <c r="E6350" t="s">
        <v>144</v>
      </c>
      <c r="F6350" t="s">
        <v>2322</v>
      </c>
      <c r="G6350" t="s">
        <v>2327</v>
      </c>
      <c r="H6350" t="s">
        <v>2324</v>
      </c>
      <c r="I6350" t="s">
        <v>1472</v>
      </c>
      <c r="J6350">
        <v>1.09E-2</v>
      </c>
    </row>
    <row r="6351" spans="1:10" hidden="1">
      <c r="A6351" t="s">
        <v>570</v>
      </c>
      <c r="B6351">
        <v>774</v>
      </c>
      <c r="C6351" t="s">
        <v>1040</v>
      </c>
      <c r="D6351">
        <v>1959</v>
      </c>
      <c r="E6351" t="s">
        <v>144</v>
      </c>
      <c r="F6351" t="s">
        <v>2322</v>
      </c>
      <c r="G6351" t="s">
        <v>2328</v>
      </c>
      <c r="H6351" t="s">
        <v>2344</v>
      </c>
      <c r="I6351" t="s">
        <v>1472</v>
      </c>
      <c r="J6351">
        <v>2.1700000000000001E-2</v>
      </c>
    </row>
    <row r="6352" spans="1:10" hidden="1">
      <c r="A6352" t="s">
        <v>570</v>
      </c>
      <c r="B6352">
        <v>774</v>
      </c>
      <c r="C6352" t="s">
        <v>1040</v>
      </c>
      <c r="D6352">
        <v>1959</v>
      </c>
      <c r="E6352" t="s">
        <v>144</v>
      </c>
      <c r="F6352" t="s">
        <v>2322</v>
      </c>
      <c r="G6352" t="s">
        <v>2330</v>
      </c>
      <c r="H6352" t="s">
        <v>1340</v>
      </c>
      <c r="I6352" t="s">
        <v>1472</v>
      </c>
      <c r="J6352">
        <v>0.96740000000000004</v>
      </c>
    </row>
    <row r="6353" spans="1:10" hidden="1">
      <c r="A6353" t="s">
        <v>570</v>
      </c>
      <c r="B6353">
        <v>774</v>
      </c>
      <c r="C6353" t="s">
        <v>1040</v>
      </c>
      <c r="D6353">
        <v>1959</v>
      </c>
      <c r="E6353" t="s">
        <v>144</v>
      </c>
      <c r="F6353" t="s">
        <v>2332</v>
      </c>
      <c r="G6353" t="s">
        <v>2333</v>
      </c>
      <c r="H6353" t="s">
        <v>1281</v>
      </c>
      <c r="I6353" t="s">
        <v>1472</v>
      </c>
      <c r="J6353">
        <v>0.44569999999999999</v>
      </c>
    </row>
    <row r="6354" spans="1:10" hidden="1">
      <c r="A6354" t="s">
        <v>570</v>
      </c>
      <c r="B6354">
        <v>774</v>
      </c>
      <c r="C6354" t="s">
        <v>1040</v>
      </c>
      <c r="D6354">
        <v>1959</v>
      </c>
      <c r="E6354" t="s">
        <v>144</v>
      </c>
      <c r="F6354" t="s">
        <v>2332</v>
      </c>
      <c r="G6354" t="s">
        <v>2334</v>
      </c>
      <c r="H6354" t="s">
        <v>1395</v>
      </c>
      <c r="I6354" t="s">
        <v>1472</v>
      </c>
      <c r="J6354">
        <v>0.55430000000000001</v>
      </c>
    </row>
    <row r="6355" spans="1:10" hidden="1">
      <c r="A6355" t="s">
        <v>570</v>
      </c>
      <c r="B6355">
        <v>774</v>
      </c>
      <c r="C6355" t="s">
        <v>1040</v>
      </c>
      <c r="D6355">
        <v>1960</v>
      </c>
      <c r="E6355" t="s">
        <v>334</v>
      </c>
      <c r="F6355" t="s">
        <v>1243</v>
      </c>
      <c r="G6355" t="s">
        <v>1243</v>
      </c>
      <c r="H6355" t="s">
        <v>1524</v>
      </c>
      <c r="I6355" t="s">
        <v>1524</v>
      </c>
      <c r="J6355">
        <v>1</v>
      </c>
    </row>
    <row r="6356" spans="1:10" hidden="1">
      <c r="A6356" t="s">
        <v>570</v>
      </c>
      <c r="B6356">
        <v>774</v>
      </c>
      <c r="C6356" t="s">
        <v>1040</v>
      </c>
      <c r="D6356">
        <v>1960</v>
      </c>
      <c r="E6356" t="s">
        <v>334</v>
      </c>
      <c r="F6356" t="s">
        <v>2311</v>
      </c>
      <c r="G6356" t="s">
        <v>2312</v>
      </c>
      <c r="H6356" t="s">
        <v>1251</v>
      </c>
      <c r="I6356" t="s">
        <v>1524</v>
      </c>
      <c r="J6356">
        <v>0.24</v>
      </c>
    </row>
    <row r="6357" spans="1:10" hidden="1">
      <c r="A6357" t="s">
        <v>570</v>
      </c>
      <c r="B6357">
        <v>774</v>
      </c>
      <c r="C6357" t="s">
        <v>1040</v>
      </c>
      <c r="D6357">
        <v>1960</v>
      </c>
      <c r="E6357" t="s">
        <v>334</v>
      </c>
      <c r="F6357" t="s">
        <v>2311</v>
      </c>
      <c r="G6357" t="s">
        <v>2313</v>
      </c>
      <c r="H6357" t="s">
        <v>1334</v>
      </c>
      <c r="I6357" t="s">
        <v>1524</v>
      </c>
      <c r="J6357">
        <v>0.32</v>
      </c>
    </row>
    <row r="6358" spans="1:10" hidden="1">
      <c r="A6358" t="s">
        <v>570</v>
      </c>
      <c r="B6358">
        <v>774</v>
      </c>
      <c r="C6358" t="s">
        <v>1040</v>
      </c>
      <c r="D6358">
        <v>1960</v>
      </c>
      <c r="E6358" t="s">
        <v>334</v>
      </c>
      <c r="F6358" t="s">
        <v>2311</v>
      </c>
      <c r="G6358" t="s">
        <v>2318</v>
      </c>
      <c r="H6358" t="s">
        <v>1281</v>
      </c>
      <c r="I6358" t="s">
        <v>1524</v>
      </c>
      <c r="J6358">
        <v>0.27329999999999999</v>
      </c>
    </row>
    <row r="6359" spans="1:10" hidden="1">
      <c r="A6359" t="s">
        <v>570</v>
      </c>
      <c r="B6359">
        <v>774</v>
      </c>
      <c r="C6359" t="s">
        <v>1040</v>
      </c>
      <c r="D6359">
        <v>1960</v>
      </c>
      <c r="E6359" t="s">
        <v>334</v>
      </c>
      <c r="F6359" t="s">
        <v>2311</v>
      </c>
      <c r="G6359" t="s">
        <v>2319</v>
      </c>
      <c r="H6359" t="s">
        <v>1249</v>
      </c>
      <c r="I6359" t="s">
        <v>1524</v>
      </c>
      <c r="J6359">
        <v>0.16669999999999999</v>
      </c>
    </row>
    <row r="6360" spans="1:10" hidden="1">
      <c r="A6360" t="s">
        <v>570</v>
      </c>
      <c r="B6360">
        <v>774</v>
      </c>
      <c r="C6360" t="s">
        <v>1040</v>
      </c>
      <c r="D6360">
        <v>1960</v>
      </c>
      <c r="E6360" t="s">
        <v>334</v>
      </c>
      <c r="F6360" t="s">
        <v>2320</v>
      </c>
      <c r="G6360" t="s">
        <v>2321</v>
      </c>
      <c r="H6360" t="s">
        <v>1453</v>
      </c>
      <c r="I6360" t="s">
        <v>1524</v>
      </c>
      <c r="J6360">
        <v>0.78</v>
      </c>
    </row>
    <row r="6361" spans="1:10" hidden="1">
      <c r="A6361" t="s">
        <v>570</v>
      </c>
      <c r="B6361">
        <v>774</v>
      </c>
      <c r="C6361" t="s">
        <v>1040</v>
      </c>
      <c r="D6361">
        <v>1960</v>
      </c>
      <c r="E6361" t="s">
        <v>334</v>
      </c>
      <c r="F6361" t="s">
        <v>2320</v>
      </c>
      <c r="G6361" t="s">
        <v>2298</v>
      </c>
      <c r="H6361" t="s">
        <v>1336</v>
      </c>
      <c r="I6361" t="s">
        <v>1524</v>
      </c>
      <c r="J6361">
        <v>0.25330000000000003</v>
      </c>
    </row>
    <row r="6362" spans="1:10" hidden="1">
      <c r="A6362" t="s">
        <v>570</v>
      </c>
      <c r="B6362">
        <v>774</v>
      </c>
      <c r="C6362" t="s">
        <v>1040</v>
      </c>
      <c r="D6362">
        <v>1960</v>
      </c>
      <c r="E6362" t="s">
        <v>334</v>
      </c>
      <c r="F6362" t="s">
        <v>2322</v>
      </c>
      <c r="G6362" t="s">
        <v>2323</v>
      </c>
      <c r="H6362" t="s">
        <v>2324</v>
      </c>
      <c r="I6362" t="s">
        <v>1524</v>
      </c>
      <c r="J6362">
        <v>6.7000000000000002E-3</v>
      </c>
    </row>
    <row r="6363" spans="1:10" hidden="1">
      <c r="A6363" t="s">
        <v>570</v>
      </c>
      <c r="B6363">
        <v>774</v>
      </c>
      <c r="C6363" t="s">
        <v>1040</v>
      </c>
      <c r="D6363">
        <v>1960</v>
      </c>
      <c r="E6363" t="s">
        <v>334</v>
      </c>
      <c r="F6363" t="s">
        <v>2322</v>
      </c>
      <c r="G6363" t="s">
        <v>2325</v>
      </c>
      <c r="H6363" t="s">
        <v>2344</v>
      </c>
      <c r="I6363" t="s">
        <v>1524</v>
      </c>
      <c r="J6363">
        <v>1.3299999999999999E-2</v>
      </c>
    </row>
    <row r="6364" spans="1:10" hidden="1">
      <c r="A6364" t="s">
        <v>570</v>
      </c>
      <c r="B6364">
        <v>774</v>
      </c>
      <c r="C6364" t="s">
        <v>1040</v>
      </c>
      <c r="D6364">
        <v>1960</v>
      </c>
      <c r="E6364" t="s">
        <v>334</v>
      </c>
      <c r="F6364" t="s">
        <v>2322</v>
      </c>
      <c r="G6364" t="s">
        <v>2326</v>
      </c>
      <c r="H6364" t="s">
        <v>2324</v>
      </c>
      <c r="I6364" t="s">
        <v>1524</v>
      </c>
      <c r="J6364">
        <v>6.7000000000000002E-3</v>
      </c>
    </row>
    <row r="6365" spans="1:10" hidden="1">
      <c r="A6365" t="s">
        <v>570</v>
      </c>
      <c r="B6365">
        <v>774</v>
      </c>
      <c r="C6365" t="s">
        <v>1040</v>
      </c>
      <c r="D6365">
        <v>1960</v>
      </c>
      <c r="E6365" t="s">
        <v>334</v>
      </c>
      <c r="F6365" t="s">
        <v>2322</v>
      </c>
      <c r="G6365" t="s">
        <v>2327</v>
      </c>
      <c r="H6365" t="s">
        <v>2329</v>
      </c>
      <c r="I6365" t="s">
        <v>1524</v>
      </c>
      <c r="J6365">
        <v>0.02</v>
      </c>
    </row>
    <row r="6366" spans="1:10" hidden="1">
      <c r="A6366" t="s">
        <v>570</v>
      </c>
      <c r="B6366">
        <v>774</v>
      </c>
      <c r="C6366" t="s">
        <v>1040</v>
      </c>
      <c r="D6366">
        <v>1960</v>
      </c>
      <c r="E6366" t="s">
        <v>334</v>
      </c>
      <c r="F6366" t="s">
        <v>2322</v>
      </c>
      <c r="G6366" t="s">
        <v>2328</v>
      </c>
      <c r="H6366" t="s">
        <v>1248</v>
      </c>
      <c r="I6366" t="s">
        <v>1524</v>
      </c>
      <c r="J6366">
        <v>0.04</v>
      </c>
    </row>
    <row r="6367" spans="1:10" hidden="1">
      <c r="A6367" t="s">
        <v>570</v>
      </c>
      <c r="B6367">
        <v>774</v>
      </c>
      <c r="C6367" t="s">
        <v>1040</v>
      </c>
      <c r="D6367">
        <v>1960</v>
      </c>
      <c r="E6367" t="s">
        <v>334</v>
      </c>
      <c r="F6367" t="s">
        <v>2322</v>
      </c>
      <c r="G6367" t="s">
        <v>2330</v>
      </c>
      <c r="H6367" t="s">
        <v>1446</v>
      </c>
      <c r="I6367" t="s">
        <v>1524</v>
      </c>
      <c r="J6367">
        <v>0.9133</v>
      </c>
    </row>
    <row r="6368" spans="1:10" hidden="1">
      <c r="A6368" t="s">
        <v>570</v>
      </c>
      <c r="B6368">
        <v>774</v>
      </c>
      <c r="C6368" t="s">
        <v>1040</v>
      </c>
      <c r="D6368">
        <v>1960</v>
      </c>
      <c r="E6368" t="s">
        <v>334</v>
      </c>
      <c r="F6368" t="s">
        <v>2332</v>
      </c>
      <c r="G6368" t="s">
        <v>2333</v>
      </c>
      <c r="H6368" t="s">
        <v>1408</v>
      </c>
      <c r="I6368" t="s">
        <v>1524</v>
      </c>
      <c r="J6368">
        <v>0.52</v>
      </c>
    </row>
    <row r="6369" spans="1:10" hidden="1">
      <c r="A6369" t="s">
        <v>570</v>
      </c>
      <c r="B6369">
        <v>774</v>
      </c>
      <c r="C6369" t="s">
        <v>1040</v>
      </c>
      <c r="D6369">
        <v>1960</v>
      </c>
      <c r="E6369" t="s">
        <v>334</v>
      </c>
      <c r="F6369" t="s">
        <v>2332</v>
      </c>
      <c r="G6369" t="s">
        <v>2334</v>
      </c>
      <c r="H6369" t="s">
        <v>1315</v>
      </c>
      <c r="I6369" t="s">
        <v>1524</v>
      </c>
      <c r="J6369">
        <v>0.48</v>
      </c>
    </row>
    <row r="6370" spans="1:10" hidden="1">
      <c r="A6370" t="s">
        <v>570</v>
      </c>
      <c r="B6370">
        <v>774</v>
      </c>
      <c r="C6370" t="s">
        <v>1040</v>
      </c>
      <c r="D6370">
        <v>778</v>
      </c>
      <c r="E6370" t="s">
        <v>216</v>
      </c>
      <c r="F6370" t="s">
        <v>1243</v>
      </c>
      <c r="G6370" t="s">
        <v>1243</v>
      </c>
      <c r="H6370" t="s">
        <v>1313</v>
      </c>
      <c r="I6370" t="s">
        <v>1313</v>
      </c>
      <c r="J6370">
        <v>1</v>
      </c>
    </row>
    <row r="6371" spans="1:10" hidden="1">
      <c r="A6371" t="s">
        <v>570</v>
      </c>
      <c r="B6371">
        <v>774</v>
      </c>
      <c r="C6371" t="s">
        <v>1040</v>
      </c>
      <c r="D6371">
        <v>778</v>
      </c>
      <c r="E6371" t="s">
        <v>216</v>
      </c>
      <c r="F6371" t="s">
        <v>2311</v>
      </c>
      <c r="G6371" t="s">
        <v>2316</v>
      </c>
      <c r="H6371" t="s">
        <v>1281</v>
      </c>
      <c r="I6371" t="s">
        <v>1313</v>
      </c>
      <c r="J6371">
        <v>0.122</v>
      </c>
    </row>
    <row r="6372" spans="1:10" hidden="1">
      <c r="A6372" t="s">
        <v>570</v>
      </c>
      <c r="B6372">
        <v>774</v>
      </c>
      <c r="C6372" t="s">
        <v>1040</v>
      </c>
      <c r="D6372">
        <v>778</v>
      </c>
      <c r="E6372" t="s">
        <v>216</v>
      </c>
      <c r="F6372" t="s">
        <v>2311</v>
      </c>
      <c r="G6372" t="s">
        <v>2317</v>
      </c>
      <c r="H6372" t="s">
        <v>1411</v>
      </c>
      <c r="I6372" t="s">
        <v>1313</v>
      </c>
      <c r="J6372">
        <v>9.8199999999999996E-2</v>
      </c>
    </row>
    <row r="6373" spans="1:10" hidden="1">
      <c r="A6373" t="s">
        <v>570</v>
      </c>
      <c r="B6373">
        <v>774</v>
      </c>
      <c r="C6373" t="s">
        <v>1040</v>
      </c>
      <c r="D6373">
        <v>778</v>
      </c>
      <c r="E6373" t="s">
        <v>216</v>
      </c>
      <c r="F6373" t="s">
        <v>2311</v>
      </c>
      <c r="G6373" t="s">
        <v>2336</v>
      </c>
      <c r="H6373" t="s">
        <v>1331</v>
      </c>
      <c r="I6373" t="s">
        <v>1313</v>
      </c>
      <c r="J6373">
        <v>0.13389999999999999</v>
      </c>
    </row>
    <row r="6374" spans="1:10" hidden="1">
      <c r="A6374" t="s">
        <v>570</v>
      </c>
      <c r="B6374">
        <v>774</v>
      </c>
      <c r="C6374" t="s">
        <v>1040</v>
      </c>
      <c r="D6374">
        <v>778</v>
      </c>
      <c r="E6374" t="s">
        <v>216</v>
      </c>
      <c r="F6374" t="s">
        <v>2311</v>
      </c>
      <c r="G6374" t="s">
        <v>2337</v>
      </c>
      <c r="H6374" t="s">
        <v>1324</v>
      </c>
      <c r="I6374" t="s">
        <v>1313</v>
      </c>
      <c r="J6374">
        <v>0.11609999999999999</v>
      </c>
    </row>
    <row r="6375" spans="1:10" hidden="1">
      <c r="A6375" t="s">
        <v>570</v>
      </c>
      <c r="B6375">
        <v>774</v>
      </c>
      <c r="C6375" t="s">
        <v>1040</v>
      </c>
      <c r="D6375">
        <v>778</v>
      </c>
      <c r="E6375" t="s">
        <v>216</v>
      </c>
      <c r="F6375" t="s">
        <v>2311</v>
      </c>
      <c r="G6375" t="s">
        <v>2343</v>
      </c>
      <c r="H6375" t="s">
        <v>1515</v>
      </c>
      <c r="I6375" t="s">
        <v>1313</v>
      </c>
      <c r="J6375">
        <v>0.13100000000000001</v>
      </c>
    </row>
    <row r="6376" spans="1:10" hidden="1">
      <c r="A6376" t="s">
        <v>570</v>
      </c>
      <c r="B6376">
        <v>774</v>
      </c>
      <c r="C6376" t="s">
        <v>1040</v>
      </c>
      <c r="D6376">
        <v>778</v>
      </c>
      <c r="E6376" t="s">
        <v>216</v>
      </c>
      <c r="F6376" t="s">
        <v>2311</v>
      </c>
      <c r="G6376" t="s">
        <v>1250</v>
      </c>
      <c r="H6376" t="s">
        <v>1395</v>
      </c>
      <c r="I6376" t="s">
        <v>1313</v>
      </c>
      <c r="J6376">
        <v>0.15179999999999999</v>
      </c>
    </row>
    <row r="6377" spans="1:10" hidden="1">
      <c r="A6377" t="s">
        <v>570</v>
      </c>
      <c r="B6377">
        <v>774</v>
      </c>
      <c r="C6377" t="s">
        <v>1040</v>
      </c>
      <c r="D6377">
        <v>778</v>
      </c>
      <c r="E6377" t="s">
        <v>216</v>
      </c>
      <c r="F6377" t="s">
        <v>2311</v>
      </c>
      <c r="G6377" t="s">
        <v>1401</v>
      </c>
      <c r="H6377" t="s">
        <v>1620</v>
      </c>
      <c r="I6377" t="s">
        <v>1313</v>
      </c>
      <c r="J6377">
        <v>0.13689999999999999</v>
      </c>
    </row>
    <row r="6378" spans="1:10" hidden="1">
      <c r="A6378" t="s">
        <v>570</v>
      </c>
      <c r="B6378">
        <v>774</v>
      </c>
      <c r="C6378" t="s">
        <v>1040</v>
      </c>
      <c r="D6378">
        <v>778</v>
      </c>
      <c r="E6378" t="s">
        <v>216</v>
      </c>
      <c r="F6378" t="s">
        <v>2311</v>
      </c>
      <c r="G6378" t="s">
        <v>1357</v>
      </c>
      <c r="H6378" t="s">
        <v>1273</v>
      </c>
      <c r="I6378" t="s">
        <v>1313</v>
      </c>
      <c r="J6378">
        <v>0.1101</v>
      </c>
    </row>
    <row r="6379" spans="1:10" hidden="1">
      <c r="A6379" t="s">
        <v>570</v>
      </c>
      <c r="B6379">
        <v>774</v>
      </c>
      <c r="C6379" t="s">
        <v>1040</v>
      </c>
      <c r="D6379">
        <v>778</v>
      </c>
      <c r="E6379" t="s">
        <v>216</v>
      </c>
      <c r="F6379" t="s">
        <v>2320</v>
      </c>
      <c r="G6379" t="s">
        <v>2321</v>
      </c>
      <c r="H6379" t="s">
        <v>1275</v>
      </c>
      <c r="I6379" t="s">
        <v>1313</v>
      </c>
      <c r="J6379">
        <v>0.79169999999999996</v>
      </c>
    </row>
    <row r="6380" spans="1:10" hidden="1">
      <c r="A6380" t="s">
        <v>570</v>
      </c>
      <c r="B6380">
        <v>774</v>
      </c>
      <c r="C6380" t="s">
        <v>1040</v>
      </c>
      <c r="D6380">
        <v>778</v>
      </c>
      <c r="E6380" t="s">
        <v>216</v>
      </c>
      <c r="F6380" t="s">
        <v>2320</v>
      </c>
      <c r="G6380" t="s">
        <v>2338</v>
      </c>
      <c r="H6380" t="s">
        <v>1323</v>
      </c>
      <c r="I6380" t="s">
        <v>1313</v>
      </c>
      <c r="J6380">
        <v>5.3600000000000002E-2</v>
      </c>
    </row>
    <row r="6381" spans="1:10" hidden="1">
      <c r="A6381" t="s">
        <v>570</v>
      </c>
      <c r="B6381">
        <v>774</v>
      </c>
      <c r="C6381" t="s">
        <v>1040</v>
      </c>
      <c r="D6381">
        <v>778</v>
      </c>
      <c r="E6381" t="s">
        <v>216</v>
      </c>
      <c r="F6381" t="s">
        <v>2320</v>
      </c>
      <c r="G6381" t="s">
        <v>2341</v>
      </c>
      <c r="H6381" t="s">
        <v>1312</v>
      </c>
      <c r="I6381" t="s">
        <v>1313</v>
      </c>
      <c r="J6381">
        <v>1.49E-2</v>
      </c>
    </row>
    <row r="6382" spans="1:10" hidden="1">
      <c r="A6382" t="s">
        <v>570</v>
      </c>
      <c r="B6382">
        <v>774</v>
      </c>
      <c r="C6382" t="s">
        <v>1040</v>
      </c>
      <c r="D6382">
        <v>778</v>
      </c>
      <c r="E6382" t="s">
        <v>216</v>
      </c>
      <c r="F6382" t="s">
        <v>2320</v>
      </c>
      <c r="G6382" t="s">
        <v>2298</v>
      </c>
      <c r="H6382" t="s">
        <v>1287</v>
      </c>
      <c r="I6382" t="s">
        <v>1313</v>
      </c>
      <c r="J6382">
        <v>0.30359999999999998</v>
      </c>
    </row>
    <row r="6383" spans="1:10" hidden="1">
      <c r="A6383" t="s">
        <v>570</v>
      </c>
      <c r="B6383">
        <v>774</v>
      </c>
      <c r="C6383" t="s">
        <v>1040</v>
      </c>
      <c r="D6383">
        <v>778</v>
      </c>
      <c r="E6383" t="s">
        <v>216</v>
      </c>
      <c r="F6383" t="s">
        <v>2322</v>
      </c>
      <c r="G6383" t="s">
        <v>2323</v>
      </c>
      <c r="H6383" t="s">
        <v>2329</v>
      </c>
      <c r="I6383" t="s">
        <v>1313</v>
      </c>
      <c r="J6383">
        <v>8.8999999999999999E-3</v>
      </c>
    </row>
    <row r="6384" spans="1:10" hidden="1">
      <c r="A6384" t="s">
        <v>570</v>
      </c>
      <c r="B6384">
        <v>774</v>
      </c>
      <c r="C6384" t="s">
        <v>1040</v>
      </c>
      <c r="D6384">
        <v>778</v>
      </c>
      <c r="E6384" t="s">
        <v>216</v>
      </c>
      <c r="F6384" t="s">
        <v>2322</v>
      </c>
      <c r="G6384" t="s">
        <v>2325</v>
      </c>
      <c r="H6384" t="s">
        <v>2344</v>
      </c>
      <c r="I6384" t="s">
        <v>1313</v>
      </c>
      <c r="J6384">
        <v>6.0000000000000001E-3</v>
      </c>
    </row>
    <row r="6385" spans="1:10" hidden="1">
      <c r="A6385" t="s">
        <v>570</v>
      </c>
      <c r="B6385">
        <v>774</v>
      </c>
      <c r="C6385" t="s">
        <v>1040</v>
      </c>
      <c r="D6385">
        <v>778</v>
      </c>
      <c r="E6385" t="s">
        <v>216</v>
      </c>
      <c r="F6385" t="s">
        <v>2322</v>
      </c>
      <c r="G6385" t="s">
        <v>2326</v>
      </c>
      <c r="H6385" t="s">
        <v>2335</v>
      </c>
      <c r="I6385" t="s">
        <v>1313</v>
      </c>
      <c r="J6385">
        <v>1.1900000000000001E-2</v>
      </c>
    </row>
    <row r="6386" spans="1:10" hidden="1">
      <c r="A6386" t="s">
        <v>570</v>
      </c>
      <c r="B6386">
        <v>774</v>
      </c>
      <c r="C6386" t="s">
        <v>1040</v>
      </c>
      <c r="D6386">
        <v>778</v>
      </c>
      <c r="E6386" t="s">
        <v>216</v>
      </c>
      <c r="F6386" t="s">
        <v>2322</v>
      </c>
      <c r="G6386" t="s">
        <v>2327</v>
      </c>
      <c r="H6386" t="s">
        <v>1252</v>
      </c>
      <c r="I6386" t="s">
        <v>1313</v>
      </c>
      <c r="J6386">
        <v>2.6800000000000001E-2</v>
      </c>
    </row>
    <row r="6387" spans="1:10" hidden="1">
      <c r="A6387" t="s">
        <v>570</v>
      </c>
      <c r="B6387">
        <v>774</v>
      </c>
      <c r="C6387" t="s">
        <v>1040</v>
      </c>
      <c r="D6387">
        <v>778</v>
      </c>
      <c r="E6387" t="s">
        <v>216</v>
      </c>
      <c r="F6387" t="s">
        <v>2322</v>
      </c>
      <c r="G6387" t="s">
        <v>2352</v>
      </c>
      <c r="H6387" t="s">
        <v>2324</v>
      </c>
      <c r="I6387" t="s">
        <v>1313</v>
      </c>
      <c r="J6387">
        <v>3.0000000000000001E-3</v>
      </c>
    </row>
    <row r="6388" spans="1:10" hidden="1">
      <c r="A6388" t="s">
        <v>570</v>
      </c>
      <c r="B6388">
        <v>774</v>
      </c>
      <c r="C6388" t="s">
        <v>1040</v>
      </c>
      <c r="D6388">
        <v>778</v>
      </c>
      <c r="E6388" t="s">
        <v>216</v>
      </c>
      <c r="F6388" t="s">
        <v>2322</v>
      </c>
      <c r="G6388" t="s">
        <v>2328</v>
      </c>
      <c r="H6388" t="s">
        <v>1252</v>
      </c>
      <c r="I6388" t="s">
        <v>1313</v>
      </c>
      <c r="J6388">
        <v>2.6800000000000001E-2</v>
      </c>
    </row>
    <row r="6389" spans="1:10" hidden="1">
      <c r="A6389" t="s">
        <v>570</v>
      </c>
      <c r="B6389">
        <v>774</v>
      </c>
      <c r="C6389" t="s">
        <v>1040</v>
      </c>
      <c r="D6389">
        <v>778</v>
      </c>
      <c r="E6389" t="s">
        <v>216</v>
      </c>
      <c r="F6389" t="s">
        <v>2322</v>
      </c>
      <c r="G6389" t="s">
        <v>2330</v>
      </c>
      <c r="H6389" t="s">
        <v>2431</v>
      </c>
      <c r="I6389" t="s">
        <v>1313</v>
      </c>
      <c r="J6389">
        <v>0.91669999999999996</v>
      </c>
    </row>
    <row r="6390" spans="1:10" hidden="1">
      <c r="A6390" t="s">
        <v>570</v>
      </c>
      <c r="B6390">
        <v>774</v>
      </c>
      <c r="C6390" t="s">
        <v>1040</v>
      </c>
      <c r="D6390">
        <v>778</v>
      </c>
      <c r="E6390" t="s">
        <v>216</v>
      </c>
      <c r="F6390" t="s">
        <v>2332</v>
      </c>
      <c r="G6390" t="s">
        <v>2333</v>
      </c>
      <c r="H6390" t="s">
        <v>2383</v>
      </c>
      <c r="I6390" t="s">
        <v>1313</v>
      </c>
      <c r="J6390">
        <v>0.49109999999999998</v>
      </c>
    </row>
    <row r="6391" spans="1:10" hidden="1">
      <c r="A6391" t="s">
        <v>570</v>
      </c>
      <c r="B6391">
        <v>774</v>
      </c>
      <c r="C6391" t="s">
        <v>1040</v>
      </c>
      <c r="D6391">
        <v>778</v>
      </c>
      <c r="E6391" t="s">
        <v>216</v>
      </c>
      <c r="F6391" t="s">
        <v>2332</v>
      </c>
      <c r="G6391" t="s">
        <v>2334</v>
      </c>
      <c r="H6391" t="s">
        <v>1495</v>
      </c>
      <c r="I6391" t="s">
        <v>1313</v>
      </c>
      <c r="J6391">
        <v>0.50890000000000002</v>
      </c>
    </row>
    <row r="6392" spans="1:10" hidden="1">
      <c r="A6392" t="s">
        <v>570</v>
      </c>
      <c r="B6392">
        <v>780</v>
      </c>
      <c r="C6392" t="s">
        <v>1044</v>
      </c>
      <c r="D6392">
        <v>782</v>
      </c>
      <c r="E6392" t="s">
        <v>31</v>
      </c>
      <c r="F6392" t="s">
        <v>1243</v>
      </c>
      <c r="G6392" t="s">
        <v>1243</v>
      </c>
      <c r="H6392" t="s">
        <v>1380</v>
      </c>
      <c r="I6392" t="s">
        <v>1380</v>
      </c>
      <c r="J6392">
        <v>1</v>
      </c>
    </row>
    <row r="6393" spans="1:10" hidden="1">
      <c r="A6393" t="s">
        <v>570</v>
      </c>
      <c r="B6393">
        <v>780</v>
      </c>
      <c r="C6393" t="s">
        <v>1044</v>
      </c>
      <c r="D6393">
        <v>782</v>
      </c>
      <c r="E6393" t="s">
        <v>31</v>
      </c>
      <c r="F6393" t="s">
        <v>2311</v>
      </c>
      <c r="G6393" t="s">
        <v>2336</v>
      </c>
      <c r="H6393" t="s">
        <v>1411</v>
      </c>
      <c r="I6393" t="s">
        <v>1380</v>
      </c>
      <c r="J6393">
        <v>0.20250000000000001</v>
      </c>
    </row>
    <row r="6394" spans="1:10" hidden="1">
      <c r="A6394" t="s">
        <v>570</v>
      </c>
      <c r="B6394">
        <v>780</v>
      </c>
      <c r="C6394" t="s">
        <v>1044</v>
      </c>
      <c r="D6394">
        <v>782</v>
      </c>
      <c r="E6394" t="s">
        <v>31</v>
      </c>
      <c r="F6394" t="s">
        <v>2311</v>
      </c>
      <c r="G6394" t="s">
        <v>2337</v>
      </c>
      <c r="H6394" t="s">
        <v>1290</v>
      </c>
      <c r="I6394" t="s">
        <v>1380</v>
      </c>
      <c r="J6394">
        <v>0.1472</v>
      </c>
    </row>
    <row r="6395" spans="1:10" hidden="1">
      <c r="A6395" t="s">
        <v>570</v>
      </c>
      <c r="B6395">
        <v>780</v>
      </c>
      <c r="C6395" t="s">
        <v>1044</v>
      </c>
      <c r="D6395">
        <v>782</v>
      </c>
      <c r="E6395" t="s">
        <v>31</v>
      </c>
      <c r="F6395" t="s">
        <v>2311</v>
      </c>
      <c r="G6395" t="s">
        <v>2343</v>
      </c>
      <c r="H6395" t="s">
        <v>1246</v>
      </c>
      <c r="I6395" t="s">
        <v>1380</v>
      </c>
      <c r="J6395">
        <v>0.17180000000000001</v>
      </c>
    </row>
    <row r="6396" spans="1:10" hidden="1">
      <c r="A6396" t="s">
        <v>570</v>
      </c>
      <c r="B6396">
        <v>780</v>
      </c>
      <c r="C6396" t="s">
        <v>1044</v>
      </c>
      <c r="D6396">
        <v>782</v>
      </c>
      <c r="E6396" t="s">
        <v>31</v>
      </c>
      <c r="F6396" t="s">
        <v>2311</v>
      </c>
      <c r="G6396" t="s">
        <v>1250</v>
      </c>
      <c r="H6396" t="s">
        <v>1323</v>
      </c>
      <c r="I6396" t="s">
        <v>1380</v>
      </c>
      <c r="J6396">
        <v>0.1104</v>
      </c>
    </row>
    <row r="6397" spans="1:10" hidden="1">
      <c r="A6397" t="s">
        <v>570</v>
      </c>
      <c r="B6397">
        <v>780</v>
      </c>
      <c r="C6397" t="s">
        <v>1044</v>
      </c>
      <c r="D6397">
        <v>782</v>
      </c>
      <c r="E6397" t="s">
        <v>31</v>
      </c>
      <c r="F6397" t="s">
        <v>2311</v>
      </c>
      <c r="G6397" t="s">
        <v>1401</v>
      </c>
      <c r="H6397" t="s">
        <v>1304</v>
      </c>
      <c r="I6397" t="s">
        <v>1380</v>
      </c>
      <c r="J6397">
        <v>0.184</v>
      </c>
    </row>
    <row r="6398" spans="1:10" hidden="1">
      <c r="A6398" t="s">
        <v>570</v>
      </c>
      <c r="B6398">
        <v>780</v>
      </c>
      <c r="C6398" t="s">
        <v>1044</v>
      </c>
      <c r="D6398">
        <v>782</v>
      </c>
      <c r="E6398" t="s">
        <v>31</v>
      </c>
      <c r="F6398" t="s">
        <v>2311</v>
      </c>
      <c r="G6398" t="s">
        <v>1357</v>
      </c>
      <c r="H6398" t="s">
        <v>1304</v>
      </c>
      <c r="I6398" t="s">
        <v>1380</v>
      </c>
      <c r="J6398">
        <v>0.184</v>
      </c>
    </row>
    <row r="6399" spans="1:10" hidden="1">
      <c r="A6399" t="s">
        <v>570</v>
      </c>
      <c r="B6399">
        <v>780</v>
      </c>
      <c r="C6399" t="s">
        <v>1044</v>
      </c>
      <c r="D6399">
        <v>782</v>
      </c>
      <c r="E6399" t="s">
        <v>31</v>
      </c>
      <c r="F6399" t="s">
        <v>2320</v>
      </c>
      <c r="G6399" t="s">
        <v>2321</v>
      </c>
      <c r="H6399" t="s">
        <v>1346</v>
      </c>
      <c r="I6399" t="s">
        <v>1380</v>
      </c>
      <c r="J6399">
        <v>0.31900000000000001</v>
      </c>
    </row>
    <row r="6400" spans="1:10" hidden="1">
      <c r="A6400" t="s">
        <v>570</v>
      </c>
      <c r="B6400">
        <v>780</v>
      </c>
      <c r="C6400" t="s">
        <v>1044</v>
      </c>
      <c r="D6400">
        <v>782</v>
      </c>
      <c r="E6400" t="s">
        <v>31</v>
      </c>
      <c r="F6400" t="s">
        <v>2320</v>
      </c>
      <c r="G6400" t="s">
        <v>2298</v>
      </c>
      <c r="H6400" t="s">
        <v>1410</v>
      </c>
      <c r="I6400" t="s">
        <v>1380</v>
      </c>
      <c r="J6400">
        <v>0.1963</v>
      </c>
    </row>
    <row r="6401" spans="1:10" hidden="1">
      <c r="A6401" t="s">
        <v>570</v>
      </c>
      <c r="B6401">
        <v>780</v>
      </c>
      <c r="C6401" t="s">
        <v>1044</v>
      </c>
      <c r="D6401">
        <v>782</v>
      </c>
      <c r="E6401" t="s">
        <v>31</v>
      </c>
      <c r="F6401" t="s">
        <v>2322</v>
      </c>
      <c r="G6401" t="s">
        <v>2323</v>
      </c>
      <c r="H6401" t="s">
        <v>2324</v>
      </c>
      <c r="I6401" t="s">
        <v>1380</v>
      </c>
      <c r="J6401">
        <v>6.1000000000000004E-3</v>
      </c>
    </row>
    <row r="6402" spans="1:10" hidden="1">
      <c r="A6402" t="s">
        <v>570</v>
      </c>
      <c r="B6402">
        <v>780</v>
      </c>
      <c r="C6402" t="s">
        <v>1044</v>
      </c>
      <c r="D6402">
        <v>782</v>
      </c>
      <c r="E6402" t="s">
        <v>31</v>
      </c>
      <c r="F6402" t="s">
        <v>2322</v>
      </c>
      <c r="G6402" t="s">
        <v>2326</v>
      </c>
      <c r="H6402" t="s">
        <v>2344</v>
      </c>
      <c r="I6402" t="s">
        <v>1380</v>
      </c>
      <c r="J6402">
        <v>1.23E-2</v>
      </c>
    </row>
    <row r="6403" spans="1:10" hidden="1">
      <c r="A6403" t="s">
        <v>570</v>
      </c>
      <c r="B6403">
        <v>780</v>
      </c>
      <c r="C6403" t="s">
        <v>1044</v>
      </c>
      <c r="D6403">
        <v>782</v>
      </c>
      <c r="E6403" t="s">
        <v>31</v>
      </c>
      <c r="F6403" t="s">
        <v>2322</v>
      </c>
      <c r="G6403" t="s">
        <v>2327</v>
      </c>
      <c r="H6403" t="s">
        <v>2344</v>
      </c>
      <c r="I6403" t="s">
        <v>1380</v>
      </c>
      <c r="J6403">
        <v>1.23E-2</v>
      </c>
    </row>
    <row r="6404" spans="1:10" hidden="1">
      <c r="A6404" t="s">
        <v>570</v>
      </c>
      <c r="B6404">
        <v>780</v>
      </c>
      <c r="C6404" t="s">
        <v>1044</v>
      </c>
      <c r="D6404">
        <v>782</v>
      </c>
      <c r="E6404" t="s">
        <v>31</v>
      </c>
      <c r="F6404" t="s">
        <v>2322</v>
      </c>
      <c r="G6404" t="s">
        <v>2330</v>
      </c>
      <c r="H6404" t="s">
        <v>1529</v>
      </c>
      <c r="I6404" t="s">
        <v>1380</v>
      </c>
      <c r="J6404">
        <v>0.96930000000000005</v>
      </c>
    </row>
    <row r="6405" spans="1:10" hidden="1">
      <c r="A6405" t="s">
        <v>570</v>
      </c>
      <c r="B6405">
        <v>780</v>
      </c>
      <c r="C6405" t="s">
        <v>1044</v>
      </c>
      <c r="D6405">
        <v>782</v>
      </c>
      <c r="E6405" t="s">
        <v>31</v>
      </c>
      <c r="F6405" t="s">
        <v>2332</v>
      </c>
      <c r="G6405" t="s">
        <v>2333</v>
      </c>
      <c r="H6405" t="s">
        <v>1490</v>
      </c>
      <c r="I6405" t="s">
        <v>1380</v>
      </c>
      <c r="J6405">
        <v>0.52149999999999996</v>
      </c>
    </row>
    <row r="6406" spans="1:10" hidden="1">
      <c r="A6406" t="s">
        <v>570</v>
      </c>
      <c r="B6406">
        <v>780</v>
      </c>
      <c r="C6406" t="s">
        <v>1044</v>
      </c>
      <c r="D6406">
        <v>782</v>
      </c>
      <c r="E6406" t="s">
        <v>31</v>
      </c>
      <c r="F6406" t="s">
        <v>2332</v>
      </c>
      <c r="G6406" t="s">
        <v>2334</v>
      </c>
      <c r="H6406" t="s">
        <v>1408</v>
      </c>
      <c r="I6406" t="s">
        <v>1380</v>
      </c>
      <c r="J6406">
        <v>0.47849999999999998</v>
      </c>
    </row>
    <row r="6407" spans="1:10" hidden="1">
      <c r="A6407" t="s">
        <v>570</v>
      </c>
      <c r="B6407">
        <v>780</v>
      </c>
      <c r="C6407" t="s">
        <v>1044</v>
      </c>
      <c r="D6407">
        <v>781</v>
      </c>
      <c r="E6407" t="s">
        <v>268</v>
      </c>
      <c r="F6407" t="s">
        <v>1243</v>
      </c>
      <c r="G6407" t="s">
        <v>1243</v>
      </c>
      <c r="H6407" t="s">
        <v>1495</v>
      </c>
      <c r="I6407" t="s">
        <v>1495</v>
      </c>
      <c r="J6407">
        <v>1</v>
      </c>
    </row>
    <row r="6408" spans="1:10" hidden="1">
      <c r="A6408" t="s">
        <v>570</v>
      </c>
      <c r="B6408">
        <v>780</v>
      </c>
      <c r="C6408" t="s">
        <v>1044</v>
      </c>
      <c r="D6408">
        <v>781</v>
      </c>
      <c r="E6408" t="s">
        <v>268</v>
      </c>
      <c r="F6408" t="s">
        <v>2311</v>
      </c>
      <c r="G6408" t="s">
        <v>2312</v>
      </c>
      <c r="H6408" t="s">
        <v>1323</v>
      </c>
      <c r="I6408" t="s">
        <v>1495</v>
      </c>
      <c r="J6408">
        <v>0.1053</v>
      </c>
    </row>
    <row r="6409" spans="1:10" hidden="1">
      <c r="A6409" t="s">
        <v>570</v>
      </c>
      <c r="B6409">
        <v>780</v>
      </c>
      <c r="C6409" t="s">
        <v>1044</v>
      </c>
      <c r="D6409">
        <v>781</v>
      </c>
      <c r="E6409" t="s">
        <v>268</v>
      </c>
      <c r="F6409" t="s">
        <v>2311</v>
      </c>
      <c r="G6409" t="s">
        <v>2313</v>
      </c>
      <c r="H6409" t="s">
        <v>1249</v>
      </c>
      <c r="I6409" t="s">
        <v>1495</v>
      </c>
      <c r="J6409">
        <v>0.1462</v>
      </c>
    </row>
    <row r="6410" spans="1:10" hidden="1">
      <c r="A6410" t="s">
        <v>570</v>
      </c>
      <c r="B6410">
        <v>780</v>
      </c>
      <c r="C6410" t="s">
        <v>1044</v>
      </c>
      <c r="D6410">
        <v>781</v>
      </c>
      <c r="E6410" t="s">
        <v>268</v>
      </c>
      <c r="F6410" t="s">
        <v>2311</v>
      </c>
      <c r="G6410" t="s">
        <v>2314</v>
      </c>
      <c r="H6410" t="s">
        <v>1549</v>
      </c>
      <c r="I6410" t="s">
        <v>1495</v>
      </c>
      <c r="J6410">
        <v>0.13450000000000001</v>
      </c>
    </row>
    <row r="6411" spans="1:10" hidden="1">
      <c r="A6411" t="s">
        <v>570</v>
      </c>
      <c r="B6411">
        <v>780</v>
      </c>
      <c r="C6411" t="s">
        <v>1044</v>
      </c>
      <c r="D6411">
        <v>781</v>
      </c>
      <c r="E6411" t="s">
        <v>268</v>
      </c>
      <c r="F6411" t="s">
        <v>2311</v>
      </c>
      <c r="G6411" t="s">
        <v>2315</v>
      </c>
      <c r="H6411" t="s">
        <v>1323</v>
      </c>
      <c r="I6411" t="s">
        <v>1495</v>
      </c>
      <c r="J6411">
        <v>0.1053</v>
      </c>
    </row>
    <row r="6412" spans="1:10" hidden="1">
      <c r="A6412" t="s">
        <v>570</v>
      </c>
      <c r="B6412">
        <v>780</v>
      </c>
      <c r="C6412" t="s">
        <v>1044</v>
      </c>
      <c r="D6412">
        <v>781</v>
      </c>
      <c r="E6412" t="s">
        <v>268</v>
      </c>
      <c r="F6412" t="s">
        <v>2311</v>
      </c>
      <c r="G6412" t="s">
        <v>2316</v>
      </c>
      <c r="H6412" t="s">
        <v>1261</v>
      </c>
      <c r="I6412" t="s">
        <v>1495</v>
      </c>
      <c r="J6412">
        <v>0.12870000000000001</v>
      </c>
    </row>
    <row r="6413" spans="1:10" hidden="1">
      <c r="A6413" t="s">
        <v>570</v>
      </c>
      <c r="B6413">
        <v>780</v>
      </c>
      <c r="C6413" t="s">
        <v>1044</v>
      </c>
      <c r="D6413">
        <v>781</v>
      </c>
      <c r="E6413" t="s">
        <v>268</v>
      </c>
      <c r="F6413" t="s">
        <v>2311</v>
      </c>
      <c r="G6413" t="s">
        <v>2317</v>
      </c>
      <c r="H6413" t="s">
        <v>1333</v>
      </c>
      <c r="I6413" t="s">
        <v>1495</v>
      </c>
      <c r="J6413">
        <v>9.9400000000000002E-2</v>
      </c>
    </row>
    <row r="6414" spans="1:10" hidden="1">
      <c r="A6414" t="s">
        <v>570</v>
      </c>
      <c r="B6414">
        <v>780</v>
      </c>
      <c r="C6414" t="s">
        <v>1044</v>
      </c>
      <c r="D6414">
        <v>781</v>
      </c>
      <c r="E6414" t="s">
        <v>268</v>
      </c>
      <c r="F6414" t="s">
        <v>2311</v>
      </c>
      <c r="G6414" t="s">
        <v>2318</v>
      </c>
      <c r="H6414" t="s">
        <v>1549</v>
      </c>
      <c r="I6414" t="s">
        <v>1495</v>
      </c>
      <c r="J6414">
        <v>0.13450000000000001</v>
      </c>
    </row>
    <row r="6415" spans="1:10" hidden="1">
      <c r="A6415" t="s">
        <v>570</v>
      </c>
      <c r="B6415">
        <v>780</v>
      </c>
      <c r="C6415" t="s">
        <v>1044</v>
      </c>
      <c r="D6415">
        <v>781</v>
      </c>
      <c r="E6415" t="s">
        <v>268</v>
      </c>
      <c r="F6415" t="s">
        <v>2311</v>
      </c>
      <c r="G6415" t="s">
        <v>2319</v>
      </c>
      <c r="H6415" t="s">
        <v>1249</v>
      </c>
      <c r="I6415" t="s">
        <v>1495</v>
      </c>
      <c r="J6415">
        <v>0.1462</v>
      </c>
    </row>
    <row r="6416" spans="1:10" hidden="1">
      <c r="A6416" t="s">
        <v>570</v>
      </c>
      <c r="B6416">
        <v>780</v>
      </c>
      <c r="C6416" t="s">
        <v>1044</v>
      </c>
      <c r="D6416">
        <v>781</v>
      </c>
      <c r="E6416" t="s">
        <v>268</v>
      </c>
      <c r="F6416" t="s">
        <v>2320</v>
      </c>
      <c r="G6416" t="s">
        <v>2321</v>
      </c>
      <c r="H6416" t="s">
        <v>1348</v>
      </c>
      <c r="I6416" t="s">
        <v>1495</v>
      </c>
      <c r="J6416">
        <v>0.3392</v>
      </c>
    </row>
    <row r="6417" spans="1:10" hidden="1">
      <c r="A6417" t="s">
        <v>570</v>
      </c>
      <c r="B6417">
        <v>780</v>
      </c>
      <c r="C6417" t="s">
        <v>1044</v>
      </c>
      <c r="D6417">
        <v>781</v>
      </c>
      <c r="E6417" t="s">
        <v>268</v>
      </c>
      <c r="F6417" t="s">
        <v>2320</v>
      </c>
      <c r="G6417" t="s">
        <v>2298</v>
      </c>
      <c r="H6417" t="s">
        <v>1283</v>
      </c>
      <c r="I6417" t="s">
        <v>1495</v>
      </c>
      <c r="J6417">
        <v>0.37430000000000002</v>
      </c>
    </row>
    <row r="6418" spans="1:10" hidden="1">
      <c r="A6418" t="s">
        <v>570</v>
      </c>
      <c r="B6418">
        <v>780</v>
      </c>
      <c r="C6418" t="s">
        <v>1044</v>
      </c>
      <c r="D6418">
        <v>781</v>
      </c>
      <c r="E6418" t="s">
        <v>268</v>
      </c>
      <c r="F6418" t="s">
        <v>2322</v>
      </c>
      <c r="G6418" t="s">
        <v>2323</v>
      </c>
      <c r="H6418" t="s">
        <v>2344</v>
      </c>
      <c r="I6418" t="s">
        <v>1495</v>
      </c>
      <c r="J6418">
        <v>1.17E-2</v>
      </c>
    </row>
    <row r="6419" spans="1:10" hidden="1">
      <c r="A6419" t="s">
        <v>570</v>
      </c>
      <c r="B6419">
        <v>780</v>
      </c>
      <c r="C6419" t="s">
        <v>1044</v>
      </c>
      <c r="D6419">
        <v>781</v>
      </c>
      <c r="E6419" t="s">
        <v>268</v>
      </c>
      <c r="F6419" t="s">
        <v>2322</v>
      </c>
      <c r="G6419" t="s">
        <v>2325</v>
      </c>
      <c r="H6419" t="s">
        <v>2324</v>
      </c>
      <c r="I6419" t="s">
        <v>1495</v>
      </c>
      <c r="J6419">
        <v>5.7999999999999996E-3</v>
      </c>
    </row>
    <row r="6420" spans="1:10" hidden="1">
      <c r="A6420" t="s">
        <v>570</v>
      </c>
      <c r="B6420">
        <v>780</v>
      </c>
      <c r="C6420" t="s">
        <v>1044</v>
      </c>
      <c r="D6420">
        <v>781</v>
      </c>
      <c r="E6420" t="s">
        <v>268</v>
      </c>
      <c r="F6420" t="s">
        <v>2322</v>
      </c>
      <c r="G6420" t="s">
        <v>2326</v>
      </c>
      <c r="H6420" t="s">
        <v>2344</v>
      </c>
      <c r="I6420" t="s">
        <v>1495</v>
      </c>
      <c r="J6420">
        <v>1.17E-2</v>
      </c>
    </row>
    <row r="6421" spans="1:10" hidden="1">
      <c r="A6421" t="s">
        <v>570</v>
      </c>
      <c r="B6421">
        <v>780</v>
      </c>
      <c r="C6421" t="s">
        <v>1044</v>
      </c>
      <c r="D6421">
        <v>781</v>
      </c>
      <c r="E6421" t="s">
        <v>268</v>
      </c>
      <c r="F6421" t="s">
        <v>2322</v>
      </c>
      <c r="G6421" t="s">
        <v>2327</v>
      </c>
      <c r="H6421" t="s">
        <v>1248</v>
      </c>
      <c r="I6421" t="s">
        <v>1495</v>
      </c>
      <c r="J6421">
        <v>3.5099999999999999E-2</v>
      </c>
    </row>
    <row r="6422" spans="1:10" hidden="1">
      <c r="A6422" t="s">
        <v>570</v>
      </c>
      <c r="B6422">
        <v>780</v>
      </c>
      <c r="C6422" t="s">
        <v>1044</v>
      </c>
      <c r="D6422">
        <v>781</v>
      </c>
      <c r="E6422" t="s">
        <v>268</v>
      </c>
      <c r="F6422" t="s">
        <v>2322</v>
      </c>
      <c r="G6422" t="s">
        <v>2352</v>
      </c>
      <c r="H6422" t="s">
        <v>2344</v>
      </c>
      <c r="I6422" t="s">
        <v>1495</v>
      </c>
      <c r="J6422">
        <v>1.17E-2</v>
      </c>
    </row>
    <row r="6423" spans="1:10" hidden="1">
      <c r="A6423" t="s">
        <v>570</v>
      </c>
      <c r="B6423">
        <v>780</v>
      </c>
      <c r="C6423" t="s">
        <v>1044</v>
      </c>
      <c r="D6423">
        <v>781</v>
      </c>
      <c r="E6423" t="s">
        <v>268</v>
      </c>
      <c r="F6423" t="s">
        <v>2322</v>
      </c>
      <c r="G6423" t="s">
        <v>2328</v>
      </c>
      <c r="H6423" t="s">
        <v>2329</v>
      </c>
      <c r="I6423" t="s">
        <v>1495</v>
      </c>
      <c r="J6423">
        <v>1.7500000000000002E-2</v>
      </c>
    </row>
    <row r="6424" spans="1:10" hidden="1">
      <c r="A6424" t="s">
        <v>570</v>
      </c>
      <c r="B6424">
        <v>780</v>
      </c>
      <c r="C6424" t="s">
        <v>1044</v>
      </c>
      <c r="D6424">
        <v>781</v>
      </c>
      <c r="E6424" t="s">
        <v>268</v>
      </c>
      <c r="F6424" t="s">
        <v>2322</v>
      </c>
      <c r="G6424" t="s">
        <v>2330</v>
      </c>
      <c r="H6424" t="s">
        <v>1291</v>
      </c>
      <c r="I6424" t="s">
        <v>1495</v>
      </c>
      <c r="J6424">
        <v>0.90639999999999998</v>
      </c>
    </row>
    <row r="6425" spans="1:10" hidden="1">
      <c r="A6425" t="s">
        <v>570</v>
      </c>
      <c r="B6425">
        <v>780</v>
      </c>
      <c r="C6425" t="s">
        <v>1044</v>
      </c>
      <c r="D6425">
        <v>781</v>
      </c>
      <c r="E6425" t="s">
        <v>268</v>
      </c>
      <c r="F6425" t="s">
        <v>2332</v>
      </c>
      <c r="G6425" t="s">
        <v>2333</v>
      </c>
      <c r="H6425" t="s">
        <v>1408</v>
      </c>
      <c r="I6425" t="s">
        <v>1495</v>
      </c>
      <c r="J6425">
        <v>0.45610000000000001</v>
      </c>
    </row>
    <row r="6426" spans="1:10" hidden="1">
      <c r="A6426" t="s">
        <v>570</v>
      </c>
      <c r="B6426">
        <v>780</v>
      </c>
      <c r="C6426" t="s">
        <v>1044</v>
      </c>
      <c r="D6426">
        <v>781</v>
      </c>
      <c r="E6426" t="s">
        <v>268</v>
      </c>
      <c r="F6426" t="s">
        <v>2332</v>
      </c>
      <c r="G6426" t="s">
        <v>2334</v>
      </c>
      <c r="H6426" t="s">
        <v>1325</v>
      </c>
      <c r="I6426" t="s">
        <v>1495</v>
      </c>
      <c r="J6426">
        <v>0.54390000000000005</v>
      </c>
    </row>
    <row r="6427" spans="1:10" hidden="1">
      <c r="A6427" t="s">
        <v>570</v>
      </c>
      <c r="B6427">
        <v>789</v>
      </c>
      <c r="C6427" t="s">
        <v>1046</v>
      </c>
      <c r="D6427">
        <v>791</v>
      </c>
      <c r="E6427" t="s">
        <v>225</v>
      </c>
      <c r="F6427" t="s">
        <v>1243</v>
      </c>
      <c r="G6427" t="s">
        <v>1243</v>
      </c>
      <c r="H6427" t="s">
        <v>2350</v>
      </c>
      <c r="I6427" t="s">
        <v>2350</v>
      </c>
      <c r="J6427">
        <v>1</v>
      </c>
    </row>
    <row r="6428" spans="1:10" hidden="1">
      <c r="A6428" t="s">
        <v>570</v>
      </c>
      <c r="B6428">
        <v>789</v>
      </c>
      <c r="C6428" t="s">
        <v>1046</v>
      </c>
      <c r="D6428">
        <v>791</v>
      </c>
      <c r="E6428" t="s">
        <v>225</v>
      </c>
      <c r="F6428" t="s">
        <v>2311</v>
      </c>
      <c r="G6428" t="s">
        <v>2312</v>
      </c>
      <c r="H6428" t="s">
        <v>1304</v>
      </c>
      <c r="I6428" t="s">
        <v>2350</v>
      </c>
      <c r="J6428">
        <v>0.1087</v>
      </c>
    </row>
    <row r="6429" spans="1:10" hidden="1">
      <c r="A6429" t="s">
        <v>570</v>
      </c>
      <c r="B6429">
        <v>789</v>
      </c>
      <c r="C6429" t="s">
        <v>1046</v>
      </c>
      <c r="D6429">
        <v>791</v>
      </c>
      <c r="E6429" t="s">
        <v>225</v>
      </c>
      <c r="F6429" t="s">
        <v>2311</v>
      </c>
      <c r="G6429" t="s">
        <v>2313</v>
      </c>
      <c r="H6429" t="s">
        <v>1620</v>
      </c>
      <c r="I6429" t="s">
        <v>2350</v>
      </c>
      <c r="J6429">
        <v>0.16669999999999999</v>
      </c>
    </row>
    <row r="6430" spans="1:10" hidden="1">
      <c r="A6430" t="s">
        <v>570</v>
      </c>
      <c r="B6430">
        <v>789</v>
      </c>
      <c r="C6430" t="s">
        <v>1046</v>
      </c>
      <c r="D6430">
        <v>791</v>
      </c>
      <c r="E6430" t="s">
        <v>225</v>
      </c>
      <c r="F6430" t="s">
        <v>2311</v>
      </c>
      <c r="G6430" t="s">
        <v>2314</v>
      </c>
      <c r="H6430" t="s">
        <v>1521</v>
      </c>
      <c r="I6430" t="s">
        <v>2350</v>
      </c>
      <c r="J6430">
        <v>0.1232</v>
      </c>
    </row>
    <row r="6431" spans="1:10" hidden="1">
      <c r="A6431" t="s">
        <v>570</v>
      </c>
      <c r="B6431">
        <v>789</v>
      </c>
      <c r="C6431" t="s">
        <v>1046</v>
      </c>
      <c r="D6431">
        <v>791</v>
      </c>
      <c r="E6431" t="s">
        <v>225</v>
      </c>
      <c r="F6431" t="s">
        <v>2311</v>
      </c>
      <c r="G6431" t="s">
        <v>2315</v>
      </c>
      <c r="H6431" t="s">
        <v>1308</v>
      </c>
      <c r="I6431" t="s">
        <v>2350</v>
      </c>
      <c r="J6431">
        <v>0.19570000000000001</v>
      </c>
    </row>
    <row r="6432" spans="1:10" hidden="1">
      <c r="A6432" t="s">
        <v>570</v>
      </c>
      <c r="B6432">
        <v>789</v>
      </c>
      <c r="C6432" t="s">
        <v>1046</v>
      </c>
      <c r="D6432">
        <v>791</v>
      </c>
      <c r="E6432" t="s">
        <v>225</v>
      </c>
      <c r="F6432" t="s">
        <v>2311</v>
      </c>
      <c r="G6432" t="s">
        <v>2316</v>
      </c>
      <c r="H6432" t="s">
        <v>1336</v>
      </c>
      <c r="I6432" t="s">
        <v>2350</v>
      </c>
      <c r="J6432">
        <v>0.13769999999999999</v>
      </c>
    </row>
    <row r="6433" spans="1:10" hidden="1">
      <c r="A6433" t="s">
        <v>570</v>
      </c>
      <c r="B6433">
        <v>789</v>
      </c>
      <c r="C6433" t="s">
        <v>1046</v>
      </c>
      <c r="D6433">
        <v>791</v>
      </c>
      <c r="E6433" t="s">
        <v>225</v>
      </c>
      <c r="F6433" t="s">
        <v>2311</v>
      </c>
      <c r="G6433" t="s">
        <v>2318</v>
      </c>
      <c r="H6433" t="s">
        <v>1360</v>
      </c>
      <c r="I6433" t="s">
        <v>2350</v>
      </c>
      <c r="J6433">
        <v>0.1522</v>
      </c>
    </row>
    <row r="6434" spans="1:10" hidden="1">
      <c r="A6434" t="s">
        <v>570</v>
      </c>
      <c r="B6434">
        <v>789</v>
      </c>
      <c r="C6434" t="s">
        <v>1046</v>
      </c>
      <c r="D6434">
        <v>791</v>
      </c>
      <c r="E6434" t="s">
        <v>225</v>
      </c>
      <c r="F6434" t="s">
        <v>2311</v>
      </c>
      <c r="G6434" t="s">
        <v>2319</v>
      </c>
      <c r="H6434" t="s">
        <v>1410</v>
      </c>
      <c r="I6434" t="s">
        <v>2350</v>
      </c>
      <c r="J6434">
        <v>0.1159</v>
      </c>
    </row>
    <row r="6435" spans="1:10" hidden="1">
      <c r="A6435" t="s">
        <v>570</v>
      </c>
      <c r="B6435">
        <v>789</v>
      </c>
      <c r="C6435" t="s">
        <v>1046</v>
      </c>
      <c r="D6435">
        <v>791</v>
      </c>
      <c r="E6435" t="s">
        <v>225</v>
      </c>
      <c r="F6435" t="s">
        <v>2320</v>
      </c>
      <c r="G6435" t="s">
        <v>2321</v>
      </c>
      <c r="H6435" t="s">
        <v>1258</v>
      </c>
      <c r="I6435" t="s">
        <v>2350</v>
      </c>
      <c r="J6435">
        <v>0.38769999999999999</v>
      </c>
    </row>
    <row r="6436" spans="1:10" hidden="1">
      <c r="A6436" t="s">
        <v>570</v>
      </c>
      <c r="B6436">
        <v>789</v>
      </c>
      <c r="C6436" t="s">
        <v>1046</v>
      </c>
      <c r="D6436">
        <v>791</v>
      </c>
      <c r="E6436" t="s">
        <v>225</v>
      </c>
      <c r="F6436" t="s">
        <v>2320</v>
      </c>
      <c r="G6436" t="s">
        <v>2298</v>
      </c>
      <c r="H6436" t="s">
        <v>1334</v>
      </c>
      <c r="I6436" t="s">
        <v>2350</v>
      </c>
      <c r="J6436">
        <v>0.1739</v>
      </c>
    </row>
    <row r="6437" spans="1:10" hidden="1">
      <c r="A6437" t="s">
        <v>570</v>
      </c>
      <c r="B6437">
        <v>789</v>
      </c>
      <c r="C6437" t="s">
        <v>1046</v>
      </c>
      <c r="D6437">
        <v>791</v>
      </c>
      <c r="E6437" t="s">
        <v>225</v>
      </c>
      <c r="F6437" t="s">
        <v>2322</v>
      </c>
      <c r="G6437" t="s">
        <v>2326</v>
      </c>
      <c r="H6437" t="s">
        <v>2344</v>
      </c>
      <c r="I6437" t="s">
        <v>2350</v>
      </c>
      <c r="J6437">
        <v>7.1999999999999998E-3</v>
      </c>
    </row>
    <row r="6438" spans="1:10" hidden="1">
      <c r="A6438" t="s">
        <v>570</v>
      </c>
      <c r="B6438">
        <v>789</v>
      </c>
      <c r="C6438" t="s">
        <v>1046</v>
      </c>
      <c r="D6438">
        <v>791</v>
      </c>
      <c r="E6438" t="s">
        <v>225</v>
      </c>
      <c r="F6438" t="s">
        <v>2322</v>
      </c>
      <c r="G6438" t="s">
        <v>2327</v>
      </c>
      <c r="H6438" t="s">
        <v>2344</v>
      </c>
      <c r="I6438" t="s">
        <v>2350</v>
      </c>
      <c r="J6438">
        <v>7.1999999999999998E-3</v>
      </c>
    </row>
    <row r="6439" spans="1:10" hidden="1">
      <c r="A6439" t="s">
        <v>570</v>
      </c>
      <c r="B6439">
        <v>789</v>
      </c>
      <c r="C6439" t="s">
        <v>1046</v>
      </c>
      <c r="D6439">
        <v>791</v>
      </c>
      <c r="E6439" t="s">
        <v>225</v>
      </c>
      <c r="F6439" t="s">
        <v>2322</v>
      </c>
      <c r="G6439" t="s">
        <v>2328</v>
      </c>
      <c r="H6439" t="s">
        <v>1312</v>
      </c>
      <c r="I6439" t="s">
        <v>2350</v>
      </c>
      <c r="J6439">
        <v>1.8100000000000002E-2</v>
      </c>
    </row>
    <row r="6440" spans="1:10" hidden="1">
      <c r="A6440" t="s">
        <v>570</v>
      </c>
      <c r="B6440">
        <v>789</v>
      </c>
      <c r="C6440" t="s">
        <v>1046</v>
      </c>
      <c r="D6440">
        <v>791</v>
      </c>
      <c r="E6440" t="s">
        <v>225</v>
      </c>
      <c r="F6440" t="s">
        <v>2322</v>
      </c>
      <c r="G6440" t="s">
        <v>2330</v>
      </c>
      <c r="H6440" t="s">
        <v>1598</v>
      </c>
      <c r="I6440" t="s">
        <v>2350</v>
      </c>
      <c r="J6440">
        <v>0.96740000000000004</v>
      </c>
    </row>
    <row r="6441" spans="1:10" hidden="1">
      <c r="A6441" t="s">
        <v>570</v>
      </c>
      <c r="B6441">
        <v>789</v>
      </c>
      <c r="C6441" t="s">
        <v>1046</v>
      </c>
      <c r="D6441">
        <v>791</v>
      </c>
      <c r="E6441" t="s">
        <v>225</v>
      </c>
      <c r="F6441" t="s">
        <v>2332</v>
      </c>
      <c r="G6441" t="s">
        <v>2333</v>
      </c>
      <c r="H6441" t="s">
        <v>1485</v>
      </c>
      <c r="I6441" t="s">
        <v>2350</v>
      </c>
      <c r="J6441">
        <v>0.5</v>
      </c>
    </row>
    <row r="6442" spans="1:10" hidden="1">
      <c r="A6442" t="s">
        <v>570</v>
      </c>
      <c r="B6442">
        <v>789</v>
      </c>
      <c r="C6442" t="s">
        <v>1046</v>
      </c>
      <c r="D6442">
        <v>791</v>
      </c>
      <c r="E6442" t="s">
        <v>225</v>
      </c>
      <c r="F6442" t="s">
        <v>2332</v>
      </c>
      <c r="G6442" t="s">
        <v>2334</v>
      </c>
      <c r="H6442" t="s">
        <v>1485</v>
      </c>
      <c r="I6442" t="s">
        <v>2350</v>
      </c>
      <c r="J6442">
        <v>0.5</v>
      </c>
    </row>
    <row r="6443" spans="1:10" hidden="1">
      <c r="A6443" t="s">
        <v>570</v>
      </c>
      <c r="B6443">
        <v>789</v>
      </c>
      <c r="C6443" t="s">
        <v>1046</v>
      </c>
      <c r="D6443">
        <v>792</v>
      </c>
      <c r="E6443" t="s">
        <v>125</v>
      </c>
      <c r="F6443" t="s">
        <v>1243</v>
      </c>
      <c r="G6443" t="s">
        <v>1243</v>
      </c>
      <c r="H6443" t="s">
        <v>1603</v>
      </c>
      <c r="I6443" t="s">
        <v>1603</v>
      </c>
      <c r="J6443">
        <v>1</v>
      </c>
    </row>
    <row r="6444" spans="1:10" hidden="1">
      <c r="A6444" t="s">
        <v>570</v>
      </c>
      <c r="B6444">
        <v>789</v>
      </c>
      <c r="C6444" t="s">
        <v>1046</v>
      </c>
      <c r="D6444">
        <v>792</v>
      </c>
      <c r="E6444" t="s">
        <v>125</v>
      </c>
      <c r="F6444" t="s">
        <v>2311</v>
      </c>
      <c r="G6444" t="s">
        <v>2343</v>
      </c>
      <c r="H6444" t="s">
        <v>1392</v>
      </c>
      <c r="I6444" t="s">
        <v>1603</v>
      </c>
      <c r="J6444">
        <v>0.25480000000000003</v>
      </c>
    </row>
    <row r="6445" spans="1:10" hidden="1">
      <c r="A6445" t="s">
        <v>570</v>
      </c>
      <c r="B6445">
        <v>789</v>
      </c>
      <c r="C6445" t="s">
        <v>1046</v>
      </c>
      <c r="D6445">
        <v>792</v>
      </c>
      <c r="E6445" t="s">
        <v>125</v>
      </c>
      <c r="F6445" t="s">
        <v>2311</v>
      </c>
      <c r="G6445" t="s">
        <v>1250</v>
      </c>
      <c r="H6445" t="s">
        <v>1324</v>
      </c>
      <c r="I6445" t="s">
        <v>1603</v>
      </c>
      <c r="J6445">
        <v>0.24840000000000001</v>
      </c>
    </row>
    <row r="6446" spans="1:10" hidden="1">
      <c r="A6446" t="s">
        <v>570</v>
      </c>
      <c r="B6446">
        <v>789</v>
      </c>
      <c r="C6446" t="s">
        <v>1046</v>
      </c>
      <c r="D6446">
        <v>792</v>
      </c>
      <c r="E6446" t="s">
        <v>125</v>
      </c>
      <c r="F6446" t="s">
        <v>2311</v>
      </c>
      <c r="G6446" t="s">
        <v>1401</v>
      </c>
      <c r="H6446" t="s">
        <v>1334</v>
      </c>
      <c r="I6446" t="s">
        <v>1603</v>
      </c>
      <c r="J6446">
        <v>0.30570000000000003</v>
      </c>
    </row>
    <row r="6447" spans="1:10" hidden="1">
      <c r="A6447" t="s">
        <v>570</v>
      </c>
      <c r="B6447">
        <v>789</v>
      </c>
      <c r="C6447" t="s">
        <v>1046</v>
      </c>
      <c r="D6447">
        <v>792</v>
      </c>
      <c r="E6447" t="s">
        <v>125</v>
      </c>
      <c r="F6447" t="s">
        <v>2311</v>
      </c>
      <c r="G6447" t="s">
        <v>1357</v>
      </c>
      <c r="H6447" t="s">
        <v>1304</v>
      </c>
      <c r="I6447" t="s">
        <v>1603</v>
      </c>
      <c r="J6447">
        <v>0.19109999999999999</v>
      </c>
    </row>
    <row r="6448" spans="1:10" hidden="1">
      <c r="A6448" t="s">
        <v>570</v>
      </c>
      <c r="B6448">
        <v>789</v>
      </c>
      <c r="C6448" t="s">
        <v>1046</v>
      </c>
      <c r="D6448">
        <v>792</v>
      </c>
      <c r="E6448" t="s">
        <v>125</v>
      </c>
      <c r="F6448" t="s">
        <v>2320</v>
      </c>
      <c r="G6448" t="s">
        <v>2321</v>
      </c>
      <c r="H6448" t="s">
        <v>1379</v>
      </c>
      <c r="I6448" t="s">
        <v>1603</v>
      </c>
      <c r="J6448">
        <v>0.38850000000000001</v>
      </c>
    </row>
    <row r="6449" spans="1:10" hidden="1">
      <c r="A6449" t="s">
        <v>570</v>
      </c>
      <c r="B6449">
        <v>789</v>
      </c>
      <c r="C6449" t="s">
        <v>1046</v>
      </c>
      <c r="D6449">
        <v>792</v>
      </c>
      <c r="E6449" t="s">
        <v>125</v>
      </c>
      <c r="F6449" t="s">
        <v>2320</v>
      </c>
      <c r="G6449" t="s">
        <v>2298</v>
      </c>
      <c r="H6449" t="s">
        <v>1549</v>
      </c>
      <c r="I6449" t="s">
        <v>1603</v>
      </c>
      <c r="J6449">
        <v>0.14649999999999999</v>
      </c>
    </row>
    <row r="6450" spans="1:10" hidden="1">
      <c r="A6450" t="s">
        <v>570</v>
      </c>
      <c r="B6450">
        <v>789</v>
      </c>
      <c r="C6450" t="s">
        <v>1046</v>
      </c>
      <c r="D6450">
        <v>792</v>
      </c>
      <c r="E6450" t="s">
        <v>125</v>
      </c>
      <c r="F6450" t="s">
        <v>2322</v>
      </c>
      <c r="G6450" t="s">
        <v>2327</v>
      </c>
      <c r="H6450" t="s">
        <v>2324</v>
      </c>
      <c r="I6450" t="s">
        <v>1603</v>
      </c>
      <c r="J6450">
        <v>6.4000000000000003E-3</v>
      </c>
    </row>
    <row r="6451" spans="1:10" hidden="1">
      <c r="A6451" t="s">
        <v>570</v>
      </c>
      <c r="B6451">
        <v>789</v>
      </c>
      <c r="C6451" t="s">
        <v>1046</v>
      </c>
      <c r="D6451">
        <v>792</v>
      </c>
      <c r="E6451" t="s">
        <v>125</v>
      </c>
      <c r="F6451" t="s">
        <v>2322</v>
      </c>
      <c r="G6451" t="s">
        <v>2328</v>
      </c>
      <c r="H6451" t="s">
        <v>1248</v>
      </c>
      <c r="I6451" t="s">
        <v>1603</v>
      </c>
      <c r="J6451">
        <v>3.8199999999999998E-2</v>
      </c>
    </row>
    <row r="6452" spans="1:10" hidden="1">
      <c r="A6452" t="s">
        <v>570</v>
      </c>
      <c r="B6452">
        <v>789</v>
      </c>
      <c r="C6452" t="s">
        <v>1046</v>
      </c>
      <c r="D6452">
        <v>792</v>
      </c>
      <c r="E6452" t="s">
        <v>125</v>
      </c>
      <c r="F6452" t="s">
        <v>2322</v>
      </c>
      <c r="G6452" t="s">
        <v>2330</v>
      </c>
      <c r="H6452" t="s">
        <v>1524</v>
      </c>
      <c r="I6452" t="s">
        <v>1603</v>
      </c>
      <c r="J6452">
        <v>0.95540000000000003</v>
      </c>
    </row>
    <row r="6453" spans="1:10" hidden="1">
      <c r="A6453" t="s">
        <v>570</v>
      </c>
      <c r="B6453">
        <v>789</v>
      </c>
      <c r="C6453" t="s">
        <v>1046</v>
      </c>
      <c r="D6453">
        <v>792</v>
      </c>
      <c r="E6453" t="s">
        <v>125</v>
      </c>
      <c r="F6453" t="s">
        <v>2332</v>
      </c>
      <c r="G6453" t="s">
        <v>2333</v>
      </c>
      <c r="H6453" t="s">
        <v>1420</v>
      </c>
      <c r="I6453" t="s">
        <v>1603</v>
      </c>
      <c r="J6453">
        <v>0.4713</v>
      </c>
    </row>
    <row r="6454" spans="1:10" hidden="1">
      <c r="A6454" t="s">
        <v>570</v>
      </c>
      <c r="B6454">
        <v>789</v>
      </c>
      <c r="C6454" t="s">
        <v>1046</v>
      </c>
      <c r="D6454">
        <v>792</v>
      </c>
      <c r="E6454" t="s">
        <v>125</v>
      </c>
      <c r="F6454" t="s">
        <v>2332</v>
      </c>
      <c r="G6454" t="s">
        <v>2334</v>
      </c>
      <c r="H6454" t="s">
        <v>1265</v>
      </c>
      <c r="I6454" t="s">
        <v>1603</v>
      </c>
      <c r="J6454">
        <v>0.52869999999999995</v>
      </c>
    </row>
    <row r="6455" spans="1:10" hidden="1">
      <c r="A6455" t="s">
        <v>570</v>
      </c>
      <c r="B6455">
        <v>789</v>
      </c>
      <c r="C6455" t="s">
        <v>1046</v>
      </c>
      <c r="D6455">
        <v>793</v>
      </c>
      <c r="E6455" t="s">
        <v>190</v>
      </c>
      <c r="F6455" t="s">
        <v>1243</v>
      </c>
      <c r="G6455" t="s">
        <v>1243</v>
      </c>
      <c r="H6455" t="s">
        <v>1356</v>
      </c>
      <c r="I6455" t="s">
        <v>1356</v>
      </c>
      <c r="J6455">
        <v>1</v>
      </c>
    </row>
    <row r="6456" spans="1:10" hidden="1">
      <c r="A6456" t="s">
        <v>570</v>
      </c>
      <c r="B6456">
        <v>789</v>
      </c>
      <c r="C6456" t="s">
        <v>1046</v>
      </c>
      <c r="D6456">
        <v>793</v>
      </c>
      <c r="E6456" t="s">
        <v>190</v>
      </c>
      <c r="F6456" t="s">
        <v>2311</v>
      </c>
      <c r="G6456" t="s">
        <v>2317</v>
      </c>
      <c r="H6456" t="s">
        <v>1308</v>
      </c>
      <c r="I6456" t="s">
        <v>1356</v>
      </c>
      <c r="J6456">
        <v>0.33750000000000002</v>
      </c>
    </row>
    <row r="6457" spans="1:10" hidden="1">
      <c r="A6457" t="s">
        <v>570</v>
      </c>
      <c r="B6457">
        <v>789</v>
      </c>
      <c r="C6457" t="s">
        <v>1046</v>
      </c>
      <c r="D6457">
        <v>793</v>
      </c>
      <c r="E6457" t="s">
        <v>190</v>
      </c>
      <c r="F6457" t="s">
        <v>2311</v>
      </c>
      <c r="G6457" t="s">
        <v>2336</v>
      </c>
      <c r="H6457" t="s">
        <v>1419</v>
      </c>
      <c r="I6457" t="s">
        <v>1356</v>
      </c>
      <c r="J6457">
        <v>0.34379999999999999</v>
      </c>
    </row>
    <row r="6458" spans="1:10" hidden="1">
      <c r="A6458" t="s">
        <v>570</v>
      </c>
      <c r="B6458">
        <v>789</v>
      </c>
      <c r="C6458" t="s">
        <v>1046</v>
      </c>
      <c r="D6458">
        <v>793</v>
      </c>
      <c r="E6458" t="s">
        <v>190</v>
      </c>
      <c r="F6458" t="s">
        <v>2311</v>
      </c>
      <c r="G6458" t="s">
        <v>2337</v>
      </c>
      <c r="H6458" t="s">
        <v>1395</v>
      </c>
      <c r="I6458" t="s">
        <v>1356</v>
      </c>
      <c r="J6458">
        <v>0.31879999999999997</v>
      </c>
    </row>
    <row r="6459" spans="1:10" hidden="1">
      <c r="A6459" t="s">
        <v>570</v>
      </c>
      <c r="B6459">
        <v>789</v>
      </c>
      <c r="C6459" t="s">
        <v>1046</v>
      </c>
      <c r="D6459">
        <v>793</v>
      </c>
      <c r="E6459" t="s">
        <v>190</v>
      </c>
      <c r="F6459" t="s">
        <v>2320</v>
      </c>
      <c r="G6459" t="s">
        <v>2321</v>
      </c>
      <c r="H6459" t="s">
        <v>1444</v>
      </c>
      <c r="I6459" t="s">
        <v>1356</v>
      </c>
      <c r="J6459">
        <v>0.4375</v>
      </c>
    </row>
    <row r="6460" spans="1:10" hidden="1">
      <c r="A6460" t="s">
        <v>570</v>
      </c>
      <c r="B6460">
        <v>789</v>
      </c>
      <c r="C6460" t="s">
        <v>1046</v>
      </c>
      <c r="D6460">
        <v>793</v>
      </c>
      <c r="E6460" t="s">
        <v>190</v>
      </c>
      <c r="F6460" t="s">
        <v>2320</v>
      </c>
      <c r="G6460" t="s">
        <v>2298</v>
      </c>
      <c r="H6460" t="s">
        <v>1273</v>
      </c>
      <c r="I6460" t="s">
        <v>1356</v>
      </c>
      <c r="J6460">
        <v>0.23130000000000001</v>
      </c>
    </row>
    <row r="6461" spans="1:10" hidden="1">
      <c r="A6461" t="s">
        <v>570</v>
      </c>
      <c r="B6461">
        <v>789</v>
      </c>
      <c r="C6461" t="s">
        <v>1046</v>
      </c>
      <c r="D6461">
        <v>793</v>
      </c>
      <c r="E6461" t="s">
        <v>190</v>
      </c>
      <c r="F6461" t="s">
        <v>2322</v>
      </c>
      <c r="G6461" t="s">
        <v>2323</v>
      </c>
      <c r="H6461" t="s">
        <v>2324</v>
      </c>
      <c r="I6461" t="s">
        <v>1356</v>
      </c>
      <c r="J6461">
        <v>6.3E-3</v>
      </c>
    </row>
    <row r="6462" spans="1:10" hidden="1">
      <c r="A6462" t="s">
        <v>570</v>
      </c>
      <c r="B6462">
        <v>789</v>
      </c>
      <c r="C6462" t="s">
        <v>1046</v>
      </c>
      <c r="D6462">
        <v>793</v>
      </c>
      <c r="E6462" t="s">
        <v>190</v>
      </c>
      <c r="F6462" t="s">
        <v>2322</v>
      </c>
      <c r="G6462" t="s">
        <v>2326</v>
      </c>
      <c r="H6462" t="s">
        <v>2324</v>
      </c>
      <c r="I6462" t="s">
        <v>1356</v>
      </c>
      <c r="J6462">
        <v>6.3E-3</v>
      </c>
    </row>
    <row r="6463" spans="1:10" hidden="1">
      <c r="A6463" t="s">
        <v>570</v>
      </c>
      <c r="B6463">
        <v>789</v>
      </c>
      <c r="C6463" t="s">
        <v>1046</v>
      </c>
      <c r="D6463">
        <v>793</v>
      </c>
      <c r="E6463" t="s">
        <v>190</v>
      </c>
      <c r="F6463" t="s">
        <v>2322</v>
      </c>
      <c r="G6463" t="s">
        <v>2327</v>
      </c>
      <c r="H6463" t="s">
        <v>2329</v>
      </c>
      <c r="I6463" t="s">
        <v>1356</v>
      </c>
      <c r="J6463">
        <v>1.8800000000000001E-2</v>
      </c>
    </row>
    <row r="6464" spans="1:10" hidden="1">
      <c r="A6464" t="s">
        <v>570</v>
      </c>
      <c r="B6464">
        <v>789</v>
      </c>
      <c r="C6464" t="s">
        <v>1046</v>
      </c>
      <c r="D6464">
        <v>793</v>
      </c>
      <c r="E6464" t="s">
        <v>190</v>
      </c>
      <c r="F6464" t="s">
        <v>2322</v>
      </c>
      <c r="G6464" t="s">
        <v>2352</v>
      </c>
      <c r="H6464" t="s">
        <v>2344</v>
      </c>
      <c r="I6464" t="s">
        <v>1356</v>
      </c>
      <c r="J6464">
        <v>1.2500000000000001E-2</v>
      </c>
    </row>
    <row r="6465" spans="1:10" hidden="1">
      <c r="A6465" t="s">
        <v>570</v>
      </c>
      <c r="B6465">
        <v>789</v>
      </c>
      <c r="C6465" t="s">
        <v>1046</v>
      </c>
      <c r="D6465">
        <v>793</v>
      </c>
      <c r="E6465" t="s">
        <v>190</v>
      </c>
      <c r="F6465" t="s">
        <v>2322</v>
      </c>
      <c r="G6465" t="s">
        <v>2328</v>
      </c>
      <c r="H6465" t="s">
        <v>1252</v>
      </c>
      <c r="I6465" t="s">
        <v>1356</v>
      </c>
      <c r="J6465">
        <v>5.6300000000000003E-2</v>
      </c>
    </row>
    <row r="6466" spans="1:10" hidden="1">
      <c r="A6466" t="s">
        <v>570</v>
      </c>
      <c r="B6466">
        <v>789</v>
      </c>
      <c r="C6466" t="s">
        <v>1046</v>
      </c>
      <c r="D6466">
        <v>793</v>
      </c>
      <c r="E6466" t="s">
        <v>190</v>
      </c>
      <c r="F6466" t="s">
        <v>2322</v>
      </c>
      <c r="G6466" t="s">
        <v>2330</v>
      </c>
      <c r="H6466" t="s">
        <v>1571</v>
      </c>
      <c r="I6466" t="s">
        <v>1356</v>
      </c>
      <c r="J6466">
        <v>0.9</v>
      </c>
    </row>
    <row r="6467" spans="1:10" hidden="1">
      <c r="A6467" t="s">
        <v>570</v>
      </c>
      <c r="B6467">
        <v>789</v>
      </c>
      <c r="C6467" t="s">
        <v>1046</v>
      </c>
      <c r="D6467">
        <v>793</v>
      </c>
      <c r="E6467" t="s">
        <v>190</v>
      </c>
      <c r="F6467" t="s">
        <v>2332</v>
      </c>
      <c r="G6467" t="s">
        <v>2333</v>
      </c>
      <c r="H6467" t="s">
        <v>1560</v>
      </c>
      <c r="I6467" t="s">
        <v>1356</v>
      </c>
      <c r="J6467">
        <v>0.48130000000000001</v>
      </c>
    </row>
    <row r="6468" spans="1:10" hidden="1">
      <c r="A6468" t="s">
        <v>570</v>
      </c>
      <c r="B6468">
        <v>789</v>
      </c>
      <c r="C6468" t="s">
        <v>1046</v>
      </c>
      <c r="D6468">
        <v>793</v>
      </c>
      <c r="E6468" t="s">
        <v>190</v>
      </c>
      <c r="F6468" t="s">
        <v>2332</v>
      </c>
      <c r="G6468" t="s">
        <v>2334</v>
      </c>
      <c r="H6468" t="s">
        <v>1265</v>
      </c>
      <c r="I6468" t="s">
        <v>1356</v>
      </c>
      <c r="J6468">
        <v>0.51880000000000004</v>
      </c>
    </row>
    <row r="6469" spans="1:10" hidden="1">
      <c r="A6469" t="s">
        <v>570</v>
      </c>
      <c r="B6469">
        <v>789</v>
      </c>
      <c r="C6469" t="s">
        <v>1046</v>
      </c>
      <c r="D6469">
        <v>794</v>
      </c>
      <c r="E6469" t="s">
        <v>564</v>
      </c>
      <c r="F6469" t="s">
        <v>1243</v>
      </c>
      <c r="G6469" t="s">
        <v>1243</v>
      </c>
      <c r="H6469" t="s">
        <v>1458</v>
      </c>
      <c r="I6469" t="s">
        <v>1458</v>
      </c>
      <c r="J6469">
        <v>1</v>
      </c>
    </row>
    <row r="6470" spans="1:10" hidden="1">
      <c r="A6470" t="s">
        <v>570</v>
      </c>
      <c r="B6470">
        <v>789</v>
      </c>
      <c r="C6470" t="s">
        <v>1046</v>
      </c>
      <c r="D6470">
        <v>794</v>
      </c>
      <c r="E6470" t="s">
        <v>564</v>
      </c>
      <c r="F6470" t="s">
        <v>2311</v>
      </c>
      <c r="G6470" t="s">
        <v>2312</v>
      </c>
      <c r="H6470" t="s">
        <v>1248</v>
      </c>
      <c r="I6470" t="s">
        <v>1458</v>
      </c>
      <c r="J6470">
        <v>0.1071</v>
      </c>
    </row>
    <row r="6471" spans="1:10" hidden="1">
      <c r="A6471" t="s">
        <v>570</v>
      </c>
      <c r="B6471">
        <v>789</v>
      </c>
      <c r="C6471" t="s">
        <v>1046</v>
      </c>
      <c r="D6471">
        <v>794</v>
      </c>
      <c r="E6471" t="s">
        <v>564</v>
      </c>
      <c r="F6471" t="s">
        <v>2311</v>
      </c>
      <c r="G6471" t="s">
        <v>2313</v>
      </c>
      <c r="H6471" t="s">
        <v>1335</v>
      </c>
      <c r="I6471" t="s">
        <v>1458</v>
      </c>
      <c r="J6471">
        <v>0.1429</v>
      </c>
    </row>
    <row r="6472" spans="1:10" hidden="1">
      <c r="A6472" t="s">
        <v>570</v>
      </c>
      <c r="B6472">
        <v>789</v>
      </c>
      <c r="C6472" t="s">
        <v>1046</v>
      </c>
      <c r="D6472">
        <v>794</v>
      </c>
      <c r="E6472" t="s">
        <v>564</v>
      </c>
      <c r="F6472" t="s">
        <v>2311</v>
      </c>
      <c r="G6472" t="s">
        <v>2314</v>
      </c>
      <c r="H6472" t="s">
        <v>1357</v>
      </c>
      <c r="I6472" t="s">
        <v>1458</v>
      </c>
      <c r="J6472">
        <v>0.21429999999999999</v>
      </c>
    </row>
    <row r="6473" spans="1:10" hidden="1">
      <c r="A6473" t="s">
        <v>570</v>
      </c>
      <c r="B6473">
        <v>789</v>
      </c>
      <c r="C6473" t="s">
        <v>1046</v>
      </c>
      <c r="D6473">
        <v>794</v>
      </c>
      <c r="E6473" t="s">
        <v>564</v>
      </c>
      <c r="F6473" t="s">
        <v>2311</v>
      </c>
      <c r="G6473" t="s">
        <v>2315</v>
      </c>
      <c r="H6473" t="s">
        <v>1335</v>
      </c>
      <c r="I6473" t="s">
        <v>1458</v>
      </c>
      <c r="J6473">
        <v>0.1429</v>
      </c>
    </row>
    <row r="6474" spans="1:10" hidden="1">
      <c r="A6474" t="s">
        <v>570</v>
      </c>
      <c r="B6474">
        <v>789</v>
      </c>
      <c r="C6474" t="s">
        <v>1046</v>
      </c>
      <c r="D6474">
        <v>794</v>
      </c>
      <c r="E6474" t="s">
        <v>564</v>
      </c>
      <c r="F6474" t="s">
        <v>2311</v>
      </c>
      <c r="G6474" t="s">
        <v>2316</v>
      </c>
      <c r="H6474" t="s">
        <v>1252</v>
      </c>
      <c r="I6474" t="s">
        <v>1458</v>
      </c>
      <c r="J6474">
        <v>0.16070000000000001</v>
      </c>
    </row>
    <row r="6475" spans="1:10" hidden="1">
      <c r="A6475" t="s">
        <v>570</v>
      </c>
      <c r="B6475">
        <v>789</v>
      </c>
      <c r="C6475" t="s">
        <v>1046</v>
      </c>
      <c r="D6475">
        <v>794</v>
      </c>
      <c r="E6475" t="s">
        <v>564</v>
      </c>
      <c r="F6475" t="s">
        <v>2311</v>
      </c>
      <c r="G6475" t="s">
        <v>2318</v>
      </c>
      <c r="H6475" t="s">
        <v>1257</v>
      </c>
      <c r="I6475" t="s">
        <v>1458</v>
      </c>
      <c r="J6475">
        <v>0.2321</v>
      </c>
    </row>
    <row r="6476" spans="1:10" hidden="1">
      <c r="A6476" t="s">
        <v>570</v>
      </c>
      <c r="B6476">
        <v>789</v>
      </c>
      <c r="C6476" t="s">
        <v>1046</v>
      </c>
      <c r="D6476">
        <v>794</v>
      </c>
      <c r="E6476" t="s">
        <v>564</v>
      </c>
      <c r="F6476" t="s">
        <v>2320</v>
      </c>
      <c r="G6476" t="s">
        <v>2321</v>
      </c>
      <c r="H6476" t="s">
        <v>1253</v>
      </c>
      <c r="I6476" t="s">
        <v>1458</v>
      </c>
      <c r="J6476">
        <v>0.51790000000000003</v>
      </c>
    </row>
    <row r="6477" spans="1:10" hidden="1">
      <c r="A6477" t="s">
        <v>570</v>
      </c>
      <c r="B6477">
        <v>789</v>
      </c>
      <c r="C6477" t="s">
        <v>1046</v>
      </c>
      <c r="D6477">
        <v>794</v>
      </c>
      <c r="E6477" t="s">
        <v>564</v>
      </c>
      <c r="F6477" t="s">
        <v>2320</v>
      </c>
      <c r="G6477" t="s">
        <v>2298</v>
      </c>
      <c r="H6477" t="s">
        <v>1250</v>
      </c>
      <c r="I6477" t="s">
        <v>1458</v>
      </c>
      <c r="J6477">
        <v>0.17860000000000001</v>
      </c>
    </row>
    <row r="6478" spans="1:10" hidden="1">
      <c r="A6478" t="s">
        <v>570</v>
      </c>
      <c r="B6478">
        <v>789</v>
      </c>
      <c r="C6478" t="s">
        <v>1046</v>
      </c>
      <c r="D6478">
        <v>794</v>
      </c>
      <c r="E6478" t="s">
        <v>564</v>
      </c>
      <c r="F6478" t="s">
        <v>2322</v>
      </c>
      <c r="G6478" t="s">
        <v>2326</v>
      </c>
      <c r="H6478" t="s">
        <v>2324</v>
      </c>
      <c r="I6478" t="s">
        <v>1458</v>
      </c>
      <c r="J6478">
        <v>1.7899999999999999E-2</v>
      </c>
    </row>
    <row r="6479" spans="1:10" hidden="1">
      <c r="A6479" t="s">
        <v>570</v>
      </c>
      <c r="B6479">
        <v>789</v>
      </c>
      <c r="C6479" t="s">
        <v>1046</v>
      </c>
      <c r="D6479">
        <v>794</v>
      </c>
      <c r="E6479" t="s">
        <v>564</v>
      </c>
      <c r="F6479" t="s">
        <v>2322</v>
      </c>
      <c r="G6479" t="s">
        <v>2328</v>
      </c>
      <c r="H6479" t="s">
        <v>2329</v>
      </c>
      <c r="I6479" t="s">
        <v>1458</v>
      </c>
      <c r="J6479">
        <v>5.3600000000000002E-2</v>
      </c>
    </row>
    <row r="6480" spans="1:10" hidden="1">
      <c r="A6480" t="s">
        <v>570</v>
      </c>
      <c r="B6480">
        <v>789</v>
      </c>
      <c r="C6480" t="s">
        <v>1046</v>
      </c>
      <c r="D6480">
        <v>794</v>
      </c>
      <c r="E6480" t="s">
        <v>564</v>
      </c>
      <c r="F6480" t="s">
        <v>2322</v>
      </c>
      <c r="G6480" t="s">
        <v>2330</v>
      </c>
      <c r="H6480" t="s">
        <v>1346</v>
      </c>
      <c r="I6480" t="s">
        <v>1458</v>
      </c>
      <c r="J6480">
        <v>0.92859999999999998</v>
      </c>
    </row>
    <row r="6481" spans="1:10" hidden="1">
      <c r="A6481" t="s">
        <v>570</v>
      </c>
      <c r="B6481">
        <v>789</v>
      </c>
      <c r="C6481" t="s">
        <v>1046</v>
      </c>
      <c r="D6481">
        <v>794</v>
      </c>
      <c r="E6481" t="s">
        <v>564</v>
      </c>
      <c r="F6481" t="s">
        <v>2332</v>
      </c>
      <c r="G6481" t="s">
        <v>2333</v>
      </c>
      <c r="H6481" t="s">
        <v>1246</v>
      </c>
      <c r="I6481" t="s">
        <v>1458</v>
      </c>
      <c r="J6481">
        <v>0.5</v>
      </c>
    </row>
    <row r="6482" spans="1:10" hidden="1">
      <c r="A6482" t="s">
        <v>570</v>
      </c>
      <c r="B6482">
        <v>789</v>
      </c>
      <c r="C6482" t="s">
        <v>1046</v>
      </c>
      <c r="D6482">
        <v>794</v>
      </c>
      <c r="E6482" t="s">
        <v>564</v>
      </c>
      <c r="F6482" t="s">
        <v>2332</v>
      </c>
      <c r="G6482" t="s">
        <v>2334</v>
      </c>
      <c r="H6482" t="s">
        <v>1246</v>
      </c>
      <c r="I6482" t="s">
        <v>1458</v>
      </c>
      <c r="J6482">
        <v>0.5</v>
      </c>
    </row>
    <row r="6483" spans="1:10" hidden="1">
      <c r="A6483" t="s">
        <v>570</v>
      </c>
      <c r="B6483">
        <v>795</v>
      </c>
      <c r="C6483" t="s">
        <v>1049</v>
      </c>
      <c r="D6483">
        <v>797</v>
      </c>
      <c r="E6483" t="s">
        <v>75</v>
      </c>
      <c r="F6483" t="s">
        <v>1243</v>
      </c>
      <c r="G6483" t="s">
        <v>1243</v>
      </c>
      <c r="H6483" t="s">
        <v>1332</v>
      </c>
      <c r="I6483" t="s">
        <v>1332</v>
      </c>
      <c r="J6483">
        <v>1</v>
      </c>
    </row>
    <row r="6484" spans="1:10" hidden="1">
      <c r="A6484" t="s">
        <v>570</v>
      </c>
      <c r="B6484">
        <v>795</v>
      </c>
      <c r="C6484" t="s">
        <v>1049</v>
      </c>
      <c r="D6484">
        <v>797</v>
      </c>
      <c r="E6484" t="s">
        <v>75</v>
      </c>
      <c r="F6484" t="s">
        <v>2311</v>
      </c>
      <c r="G6484" t="s">
        <v>2312</v>
      </c>
      <c r="H6484" t="s">
        <v>1257</v>
      </c>
      <c r="I6484" t="s">
        <v>1332</v>
      </c>
      <c r="J6484">
        <v>7.5600000000000001E-2</v>
      </c>
    </row>
    <row r="6485" spans="1:10" hidden="1">
      <c r="A6485" t="s">
        <v>570</v>
      </c>
      <c r="B6485">
        <v>795</v>
      </c>
      <c r="C6485" t="s">
        <v>1049</v>
      </c>
      <c r="D6485">
        <v>797</v>
      </c>
      <c r="E6485" t="s">
        <v>75</v>
      </c>
      <c r="F6485" t="s">
        <v>2311</v>
      </c>
      <c r="G6485" t="s">
        <v>2313</v>
      </c>
      <c r="H6485" t="s">
        <v>1323</v>
      </c>
      <c r="I6485" t="s">
        <v>1332</v>
      </c>
      <c r="J6485">
        <v>0.1047</v>
      </c>
    </row>
    <row r="6486" spans="1:10" hidden="1">
      <c r="A6486" t="s">
        <v>570</v>
      </c>
      <c r="B6486">
        <v>795</v>
      </c>
      <c r="C6486" t="s">
        <v>1049</v>
      </c>
      <c r="D6486">
        <v>797</v>
      </c>
      <c r="E6486" t="s">
        <v>75</v>
      </c>
      <c r="F6486" t="s">
        <v>2311</v>
      </c>
      <c r="G6486" t="s">
        <v>2314</v>
      </c>
      <c r="H6486" t="s">
        <v>1253</v>
      </c>
      <c r="I6486" t="s">
        <v>1332</v>
      </c>
      <c r="J6486">
        <v>0.1686</v>
      </c>
    </row>
    <row r="6487" spans="1:10" hidden="1">
      <c r="A6487" t="s">
        <v>570</v>
      </c>
      <c r="B6487">
        <v>795</v>
      </c>
      <c r="C6487" t="s">
        <v>1049</v>
      </c>
      <c r="D6487">
        <v>797</v>
      </c>
      <c r="E6487" t="s">
        <v>75</v>
      </c>
      <c r="F6487" t="s">
        <v>2311</v>
      </c>
      <c r="G6487" t="s">
        <v>2315</v>
      </c>
      <c r="H6487" t="s">
        <v>1333</v>
      </c>
      <c r="I6487" t="s">
        <v>1332</v>
      </c>
      <c r="J6487">
        <v>9.8799999999999999E-2</v>
      </c>
    </row>
    <row r="6488" spans="1:10" hidden="1">
      <c r="A6488" t="s">
        <v>570</v>
      </c>
      <c r="B6488">
        <v>795</v>
      </c>
      <c r="C6488" t="s">
        <v>1049</v>
      </c>
      <c r="D6488">
        <v>797</v>
      </c>
      <c r="E6488" t="s">
        <v>75</v>
      </c>
      <c r="F6488" t="s">
        <v>2311</v>
      </c>
      <c r="G6488" t="s">
        <v>2316</v>
      </c>
      <c r="H6488" t="s">
        <v>1298</v>
      </c>
      <c r="I6488" t="s">
        <v>1332</v>
      </c>
      <c r="J6488">
        <v>8.72E-2</v>
      </c>
    </row>
    <row r="6489" spans="1:10" hidden="1">
      <c r="A6489" t="s">
        <v>570</v>
      </c>
      <c r="B6489">
        <v>795</v>
      </c>
      <c r="C6489" t="s">
        <v>1049</v>
      </c>
      <c r="D6489">
        <v>797</v>
      </c>
      <c r="E6489" t="s">
        <v>75</v>
      </c>
      <c r="F6489" t="s">
        <v>2311</v>
      </c>
      <c r="G6489" t="s">
        <v>2317</v>
      </c>
      <c r="H6489" t="s">
        <v>1256</v>
      </c>
      <c r="I6489" t="s">
        <v>1332</v>
      </c>
      <c r="J6489">
        <v>8.14E-2</v>
      </c>
    </row>
    <row r="6490" spans="1:10" hidden="1">
      <c r="A6490" t="s">
        <v>570</v>
      </c>
      <c r="B6490">
        <v>795</v>
      </c>
      <c r="C6490" t="s">
        <v>1049</v>
      </c>
      <c r="D6490">
        <v>797</v>
      </c>
      <c r="E6490" t="s">
        <v>75</v>
      </c>
      <c r="F6490" t="s">
        <v>2311</v>
      </c>
      <c r="G6490" t="s">
        <v>2336</v>
      </c>
      <c r="H6490" t="s">
        <v>1520</v>
      </c>
      <c r="I6490" t="s">
        <v>1332</v>
      </c>
      <c r="J6490">
        <v>0.1105</v>
      </c>
    </row>
    <row r="6491" spans="1:10" hidden="1">
      <c r="A6491" t="s">
        <v>570</v>
      </c>
      <c r="B6491">
        <v>795</v>
      </c>
      <c r="C6491" t="s">
        <v>1049</v>
      </c>
      <c r="D6491">
        <v>797</v>
      </c>
      <c r="E6491" t="s">
        <v>75</v>
      </c>
      <c r="F6491" t="s">
        <v>2311</v>
      </c>
      <c r="G6491" t="s">
        <v>2337</v>
      </c>
      <c r="H6491" t="s">
        <v>1261</v>
      </c>
      <c r="I6491" t="s">
        <v>1332</v>
      </c>
      <c r="J6491">
        <v>0.12790000000000001</v>
      </c>
    </row>
    <row r="6492" spans="1:10" hidden="1">
      <c r="A6492" t="s">
        <v>570</v>
      </c>
      <c r="B6492">
        <v>795</v>
      </c>
      <c r="C6492" t="s">
        <v>1049</v>
      </c>
      <c r="D6492">
        <v>797</v>
      </c>
      <c r="E6492" t="s">
        <v>75</v>
      </c>
      <c r="F6492" t="s">
        <v>2311</v>
      </c>
      <c r="G6492" t="s">
        <v>2318</v>
      </c>
      <c r="H6492" t="s">
        <v>1357</v>
      </c>
      <c r="I6492" t="s">
        <v>1332</v>
      </c>
      <c r="J6492">
        <v>6.9800000000000001E-2</v>
      </c>
    </row>
    <row r="6493" spans="1:10" hidden="1">
      <c r="A6493" t="s">
        <v>570</v>
      </c>
      <c r="B6493">
        <v>795</v>
      </c>
      <c r="C6493" t="s">
        <v>1049</v>
      </c>
      <c r="D6493">
        <v>797</v>
      </c>
      <c r="E6493" t="s">
        <v>75</v>
      </c>
      <c r="F6493" t="s">
        <v>2311</v>
      </c>
      <c r="G6493" t="s">
        <v>2319</v>
      </c>
      <c r="H6493" t="s">
        <v>1257</v>
      </c>
      <c r="I6493" t="s">
        <v>1332</v>
      </c>
      <c r="J6493">
        <v>7.5600000000000001E-2</v>
      </c>
    </row>
    <row r="6494" spans="1:10" hidden="1">
      <c r="A6494" t="s">
        <v>570</v>
      </c>
      <c r="B6494">
        <v>795</v>
      </c>
      <c r="C6494" t="s">
        <v>1049</v>
      </c>
      <c r="D6494">
        <v>797</v>
      </c>
      <c r="E6494" t="s">
        <v>75</v>
      </c>
      <c r="F6494" t="s">
        <v>2320</v>
      </c>
      <c r="G6494" t="s">
        <v>2321</v>
      </c>
      <c r="H6494" t="s">
        <v>1458</v>
      </c>
      <c r="I6494" t="s">
        <v>1332</v>
      </c>
      <c r="J6494">
        <v>0.3256</v>
      </c>
    </row>
    <row r="6495" spans="1:10" hidden="1">
      <c r="A6495" t="s">
        <v>570</v>
      </c>
      <c r="B6495">
        <v>795</v>
      </c>
      <c r="C6495" t="s">
        <v>1049</v>
      </c>
      <c r="D6495">
        <v>797</v>
      </c>
      <c r="E6495" t="s">
        <v>75</v>
      </c>
      <c r="F6495" t="s">
        <v>2320</v>
      </c>
      <c r="G6495" t="s">
        <v>2298</v>
      </c>
      <c r="H6495" t="s">
        <v>1271</v>
      </c>
      <c r="I6495" t="s">
        <v>1332</v>
      </c>
      <c r="J6495">
        <v>0.1512</v>
      </c>
    </row>
    <row r="6496" spans="1:10" hidden="1">
      <c r="A6496" t="s">
        <v>570</v>
      </c>
      <c r="B6496">
        <v>795</v>
      </c>
      <c r="C6496" t="s">
        <v>1049</v>
      </c>
      <c r="D6496">
        <v>797</v>
      </c>
      <c r="E6496" t="s">
        <v>75</v>
      </c>
      <c r="F6496" t="s">
        <v>2322</v>
      </c>
      <c r="G6496" t="s">
        <v>2323</v>
      </c>
      <c r="H6496" t="s">
        <v>2335</v>
      </c>
      <c r="I6496" t="s">
        <v>1332</v>
      </c>
      <c r="J6496">
        <v>2.3300000000000001E-2</v>
      </c>
    </row>
    <row r="6497" spans="1:10" hidden="1">
      <c r="A6497" t="s">
        <v>570</v>
      </c>
      <c r="B6497">
        <v>795</v>
      </c>
      <c r="C6497" t="s">
        <v>1049</v>
      </c>
      <c r="D6497">
        <v>797</v>
      </c>
      <c r="E6497" t="s">
        <v>75</v>
      </c>
      <c r="F6497" t="s">
        <v>2322</v>
      </c>
      <c r="G6497" t="s">
        <v>2325</v>
      </c>
      <c r="H6497" t="s">
        <v>2335</v>
      </c>
      <c r="I6497" t="s">
        <v>1332</v>
      </c>
      <c r="J6497">
        <v>2.3300000000000001E-2</v>
      </c>
    </row>
    <row r="6498" spans="1:10" hidden="1">
      <c r="A6498" t="s">
        <v>570</v>
      </c>
      <c r="B6498">
        <v>795</v>
      </c>
      <c r="C6498" t="s">
        <v>1049</v>
      </c>
      <c r="D6498">
        <v>797</v>
      </c>
      <c r="E6498" t="s">
        <v>75</v>
      </c>
      <c r="F6498" t="s">
        <v>2322</v>
      </c>
      <c r="G6498" t="s">
        <v>2326</v>
      </c>
      <c r="H6498" t="s">
        <v>1312</v>
      </c>
      <c r="I6498" t="s">
        <v>1332</v>
      </c>
      <c r="J6498">
        <v>2.9100000000000001E-2</v>
      </c>
    </row>
    <row r="6499" spans="1:10" hidden="1">
      <c r="A6499" t="s">
        <v>570</v>
      </c>
      <c r="B6499">
        <v>795</v>
      </c>
      <c r="C6499" t="s">
        <v>1049</v>
      </c>
      <c r="D6499">
        <v>797</v>
      </c>
      <c r="E6499" t="s">
        <v>75</v>
      </c>
      <c r="F6499" t="s">
        <v>2322</v>
      </c>
      <c r="G6499" t="s">
        <v>2327</v>
      </c>
      <c r="H6499" t="s">
        <v>2329</v>
      </c>
      <c r="I6499" t="s">
        <v>1332</v>
      </c>
      <c r="J6499">
        <v>1.7399999999999999E-2</v>
      </c>
    </row>
    <row r="6500" spans="1:10" hidden="1">
      <c r="A6500" t="s">
        <v>570</v>
      </c>
      <c r="B6500">
        <v>795</v>
      </c>
      <c r="C6500" t="s">
        <v>1049</v>
      </c>
      <c r="D6500">
        <v>797</v>
      </c>
      <c r="E6500" t="s">
        <v>75</v>
      </c>
      <c r="F6500" t="s">
        <v>2322</v>
      </c>
      <c r="G6500" t="s">
        <v>2328</v>
      </c>
      <c r="H6500" t="s">
        <v>2324</v>
      </c>
      <c r="I6500" t="s">
        <v>1332</v>
      </c>
      <c r="J6500">
        <v>5.7999999999999996E-3</v>
      </c>
    </row>
    <row r="6501" spans="1:10" hidden="1">
      <c r="A6501" t="s">
        <v>570</v>
      </c>
      <c r="B6501">
        <v>795</v>
      </c>
      <c r="C6501" t="s">
        <v>1049</v>
      </c>
      <c r="D6501">
        <v>797</v>
      </c>
      <c r="E6501" t="s">
        <v>75</v>
      </c>
      <c r="F6501" t="s">
        <v>2322</v>
      </c>
      <c r="G6501" t="s">
        <v>2330</v>
      </c>
      <c r="H6501" t="s">
        <v>1291</v>
      </c>
      <c r="I6501" t="s">
        <v>1332</v>
      </c>
      <c r="J6501">
        <v>0.9012</v>
      </c>
    </row>
    <row r="6502" spans="1:10" hidden="1">
      <c r="A6502" t="s">
        <v>570</v>
      </c>
      <c r="B6502">
        <v>795</v>
      </c>
      <c r="C6502" t="s">
        <v>1049</v>
      </c>
      <c r="D6502">
        <v>797</v>
      </c>
      <c r="E6502" t="s">
        <v>75</v>
      </c>
      <c r="F6502" t="s">
        <v>2332</v>
      </c>
      <c r="G6502" t="s">
        <v>2333</v>
      </c>
      <c r="H6502" t="s">
        <v>1602</v>
      </c>
      <c r="I6502" t="s">
        <v>1332</v>
      </c>
      <c r="J6502">
        <v>0.47670000000000001</v>
      </c>
    </row>
    <row r="6503" spans="1:10" hidden="1">
      <c r="A6503" t="s">
        <v>570</v>
      </c>
      <c r="B6503">
        <v>795</v>
      </c>
      <c r="C6503" t="s">
        <v>1049</v>
      </c>
      <c r="D6503">
        <v>797</v>
      </c>
      <c r="E6503" t="s">
        <v>75</v>
      </c>
      <c r="F6503" t="s">
        <v>2332</v>
      </c>
      <c r="G6503" t="s">
        <v>2334</v>
      </c>
      <c r="H6503" t="s">
        <v>1353</v>
      </c>
      <c r="I6503" t="s">
        <v>1332</v>
      </c>
      <c r="J6503">
        <v>0.52329999999999999</v>
      </c>
    </row>
    <row r="6504" spans="1:10" hidden="1">
      <c r="A6504" t="s">
        <v>570</v>
      </c>
      <c r="B6504">
        <v>795</v>
      </c>
      <c r="C6504" t="s">
        <v>1049</v>
      </c>
      <c r="D6504">
        <v>796</v>
      </c>
      <c r="E6504" t="s">
        <v>342</v>
      </c>
      <c r="F6504" t="s">
        <v>1243</v>
      </c>
      <c r="G6504" t="s">
        <v>1243</v>
      </c>
      <c r="H6504" t="s">
        <v>1491</v>
      </c>
      <c r="I6504" t="s">
        <v>1491</v>
      </c>
      <c r="J6504">
        <v>1</v>
      </c>
    </row>
    <row r="6505" spans="1:10" hidden="1">
      <c r="A6505" t="s">
        <v>570</v>
      </c>
      <c r="B6505">
        <v>795</v>
      </c>
      <c r="C6505" t="s">
        <v>1049</v>
      </c>
      <c r="D6505">
        <v>796</v>
      </c>
      <c r="E6505" t="s">
        <v>342</v>
      </c>
      <c r="F6505" t="s">
        <v>2311</v>
      </c>
      <c r="G6505" t="s">
        <v>2343</v>
      </c>
      <c r="H6505" t="s">
        <v>1290</v>
      </c>
      <c r="I6505" t="s">
        <v>1491</v>
      </c>
      <c r="J6505">
        <v>0.30380000000000001</v>
      </c>
    </row>
    <row r="6506" spans="1:10" hidden="1">
      <c r="A6506" t="s">
        <v>570</v>
      </c>
      <c r="B6506">
        <v>795</v>
      </c>
      <c r="C6506" t="s">
        <v>1049</v>
      </c>
      <c r="D6506">
        <v>796</v>
      </c>
      <c r="E6506" t="s">
        <v>342</v>
      </c>
      <c r="F6506" t="s">
        <v>2311</v>
      </c>
      <c r="G6506" t="s">
        <v>1250</v>
      </c>
      <c r="H6506" t="s">
        <v>1246</v>
      </c>
      <c r="I6506" t="s">
        <v>1491</v>
      </c>
      <c r="J6506">
        <v>0.35439999999999999</v>
      </c>
    </row>
    <row r="6507" spans="1:10" hidden="1">
      <c r="A6507" t="s">
        <v>570</v>
      </c>
      <c r="B6507">
        <v>795</v>
      </c>
      <c r="C6507" t="s">
        <v>1049</v>
      </c>
      <c r="D6507">
        <v>796</v>
      </c>
      <c r="E6507" t="s">
        <v>342</v>
      </c>
      <c r="F6507" t="s">
        <v>2311</v>
      </c>
      <c r="G6507" t="s">
        <v>1401</v>
      </c>
      <c r="H6507" t="s">
        <v>1323</v>
      </c>
      <c r="I6507" t="s">
        <v>1491</v>
      </c>
      <c r="J6507">
        <v>0.2278</v>
      </c>
    </row>
    <row r="6508" spans="1:10" hidden="1">
      <c r="A6508" t="s">
        <v>570</v>
      </c>
      <c r="B6508">
        <v>795</v>
      </c>
      <c r="C6508" t="s">
        <v>1049</v>
      </c>
      <c r="D6508">
        <v>796</v>
      </c>
      <c r="E6508" t="s">
        <v>342</v>
      </c>
      <c r="F6508" t="s">
        <v>2311</v>
      </c>
      <c r="G6508" t="s">
        <v>1357</v>
      </c>
      <c r="H6508" t="s">
        <v>1252</v>
      </c>
      <c r="I6508" t="s">
        <v>1491</v>
      </c>
      <c r="J6508">
        <v>0.1139</v>
      </c>
    </row>
    <row r="6509" spans="1:10" hidden="1">
      <c r="A6509" t="s">
        <v>570</v>
      </c>
      <c r="B6509">
        <v>795</v>
      </c>
      <c r="C6509" t="s">
        <v>1049</v>
      </c>
      <c r="D6509">
        <v>796</v>
      </c>
      <c r="E6509" t="s">
        <v>342</v>
      </c>
      <c r="F6509" t="s">
        <v>2320</v>
      </c>
      <c r="G6509" t="s">
        <v>2321</v>
      </c>
      <c r="H6509" t="s">
        <v>1246</v>
      </c>
      <c r="I6509" t="s">
        <v>1491</v>
      </c>
      <c r="J6509">
        <v>0.35439999999999999</v>
      </c>
    </row>
    <row r="6510" spans="1:10" hidden="1">
      <c r="A6510" t="s">
        <v>570</v>
      </c>
      <c r="B6510">
        <v>795</v>
      </c>
      <c r="C6510" t="s">
        <v>1049</v>
      </c>
      <c r="D6510">
        <v>796</v>
      </c>
      <c r="E6510" t="s">
        <v>342</v>
      </c>
      <c r="F6510" t="s">
        <v>2320</v>
      </c>
      <c r="G6510" t="s">
        <v>2298</v>
      </c>
      <c r="H6510" t="s">
        <v>1591</v>
      </c>
      <c r="I6510" t="s">
        <v>1491</v>
      </c>
      <c r="J6510">
        <v>0.20250000000000001</v>
      </c>
    </row>
    <row r="6511" spans="1:10" hidden="1">
      <c r="A6511" t="s">
        <v>570</v>
      </c>
      <c r="B6511">
        <v>795</v>
      </c>
      <c r="C6511" t="s">
        <v>1049</v>
      </c>
      <c r="D6511">
        <v>796</v>
      </c>
      <c r="E6511" t="s">
        <v>342</v>
      </c>
      <c r="F6511" t="s">
        <v>2322</v>
      </c>
      <c r="G6511" t="s">
        <v>2323</v>
      </c>
      <c r="H6511" t="s">
        <v>2344</v>
      </c>
      <c r="I6511" t="s">
        <v>1491</v>
      </c>
      <c r="J6511">
        <v>2.53E-2</v>
      </c>
    </row>
    <row r="6512" spans="1:10" hidden="1">
      <c r="A6512" t="s">
        <v>570</v>
      </c>
      <c r="B6512">
        <v>795</v>
      </c>
      <c r="C6512" t="s">
        <v>1049</v>
      </c>
      <c r="D6512">
        <v>796</v>
      </c>
      <c r="E6512" t="s">
        <v>342</v>
      </c>
      <c r="F6512" t="s">
        <v>2322</v>
      </c>
      <c r="G6512" t="s">
        <v>2325</v>
      </c>
      <c r="H6512" t="s">
        <v>2329</v>
      </c>
      <c r="I6512" t="s">
        <v>1491</v>
      </c>
      <c r="J6512">
        <v>3.7999999999999999E-2</v>
      </c>
    </row>
    <row r="6513" spans="1:10" hidden="1">
      <c r="A6513" t="s">
        <v>570</v>
      </c>
      <c r="B6513">
        <v>795</v>
      </c>
      <c r="C6513" t="s">
        <v>1049</v>
      </c>
      <c r="D6513">
        <v>796</v>
      </c>
      <c r="E6513" t="s">
        <v>342</v>
      </c>
      <c r="F6513" t="s">
        <v>2322</v>
      </c>
      <c r="G6513" t="s">
        <v>2326</v>
      </c>
      <c r="H6513" t="s">
        <v>2324</v>
      </c>
      <c r="I6513" t="s">
        <v>1491</v>
      </c>
      <c r="J6513">
        <v>1.2699999999999999E-2</v>
      </c>
    </row>
    <row r="6514" spans="1:10" hidden="1">
      <c r="A6514" t="s">
        <v>570</v>
      </c>
      <c r="B6514">
        <v>795</v>
      </c>
      <c r="C6514" t="s">
        <v>1049</v>
      </c>
      <c r="D6514">
        <v>796</v>
      </c>
      <c r="E6514" t="s">
        <v>342</v>
      </c>
      <c r="F6514" t="s">
        <v>2322</v>
      </c>
      <c r="G6514" t="s">
        <v>2327</v>
      </c>
      <c r="H6514" t="s">
        <v>2324</v>
      </c>
      <c r="I6514" t="s">
        <v>1491</v>
      </c>
      <c r="J6514">
        <v>1.2699999999999999E-2</v>
      </c>
    </row>
    <row r="6515" spans="1:10" hidden="1">
      <c r="A6515" t="s">
        <v>570</v>
      </c>
      <c r="B6515">
        <v>795</v>
      </c>
      <c r="C6515" t="s">
        <v>1049</v>
      </c>
      <c r="D6515">
        <v>796</v>
      </c>
      <c r="E6515" t="s">
        <v>342</v>
      </c>
      <c r="F6515" t="s">
        <v>2322</v>
      </c>
      <c r="G6515" t="s">
        <v>2328</v>
      </c>
      <c r="H6515" t="s">
        <v>2324</v>
      </c>
      <c r="I6515" t="s">
        <v>1491</v>
      </c>
      <c r="J6515">
        <v>1.2699999999999999E-2</v>
      </c>
    </row>
    <row r="6516" spans="1:10" hidden="1">
      <c r="A6516" t="s">
        <v>570</v>
      </c>
      <c r="B6516">
        <v>795</v>
      </c>
      <c r="C6516" t="s">
        <v>1049</v>
      </c>
      <c r="D6516">
        <v>796</v>
      </c>
      <c r="E6516" t="s">
        <v>342</v>
      </c>
      <c r="F6516" t="s">
        <v>2322</v>
      </c>
      <c r="G6516" t="s">
        <v>2330</v>
      </c>
      <c r="H6516" t="s">
        <v>1310</v>
      </c>
      <c r="I6516" t="s">
        <v>1491</v>
      </c>
      <c r="J6516">
        <v>0.89870000000000005</v>
      </c>
    </row>
    <row r="6517" spans="1:10" hidden="1">
      <c r="A6517" t="s">
        <v>570</v>
      </c>
      <c r="B6517">
        <v>795</v>
      </c>
      <c r="C6517" t="s">
        <v>1049</v>
      </c>
      <c r="D6517">
        <v>796</v>
      </c>
      <c r="E6517" t="s">
        <v>342</v>
      </c>
      <c r="F6517" t="s">
        <v>2332</v>
      </c>
      <c r="G6517" t="s">
        <v>2333</v>
      </c>
      <c r="H6517" t="s">
        <v>1273</v>
      </c>
      <c r="I6517" t="s">
        <v>1491</v>
      </c>
      <c r="J6517">
        <v>0.46839999999999998</v>
      </c>
    </row>
    <row r="6518" spans="1:10" hidden="1">
      <c r="A6518" t="s">
        <v>570</v>
      </c>
      <c r="B6518">
        <v>795</v>
      </c>
      <c r="C6518" t="s">
        <v>1049</v>
      </c>
      <c r="D6518">
        <v>796</v>
      </c>
      <c r="E6518" t="s">
        <v>342</v>
      </c>
      <c r="F6518" t="s">
        <v>2332</v>
      </c>
      <c r="G6518" t="s">
        <v>2334</v>
      </c>
      <c r="H6518" t="s">
        <v>1360</v>
      </c>
      <c r="I6518" t="s">
        <v>1491</v>
      </c>
      <c r="J6518">
        <v>0.53159999999999996</v>
      </c>
    </row>
    <row r="6519" spans="1:10" hidden="1">
      <c r="A6519" t="s">
        <v>570</v>
      </c>
      <c r="B6519">
        <v>826</v>
      </c>
      <c r="C6519" t="s">
        <v>1051</v>
      </c>
      <c r="D6519">
        <v>827</v>
      </c>
      <c r="E6519" t="s">
        <v>14</v>
      </c>
      <c r="F6519" t="s">
        <v>1243</v>
      </c>
      <c r="G6519" t="s">
        <v>1243</v>
      </c>
      <c r="H6519" t="s">
        <v>1639</v>
      </c>
      <c r="I6519" t="s">
        <v>1639</v>
      </c>
      <c r="J6519">
        <v>1</v>
      </c>
    </row>
    <row r="6520" spans="1:10" hidden="1">
      <c r="A6520" t="s">
        <v>570</v>
      </c>
      <c r="B6520">
        <v>826</v>
      </c>
      <c r="C6520" t="s">
        <v>1051</v>
      </c>
      <c r="D6520">
        <v>827</v>
      </c>
      <c r="E6520" t="s">
        <v>14</v>
      </c>
      <c r="F6520" t="s">
        <v>2311</v>
      </c>
      <c r="G6520" t="s">
        <v>2312</v>
      </c>
      <c r="H6520" t="s">
        <v>1323</v>
      </c>
      <c r="I6520" t="s">
        <v>1639</v>
      </c>
      <c r="J6520">
        <v>0.16220000000000001</v>
      </c>
    </row>
    <row r="6521" spans="1:10" hidden="1">
      <c r="A6521" t="s">
        <v>570</v>
      </c>
      <c r="B6521">
        <v>826</v>
      </c>
      <c r="C6521" t="s">
        <v>1051</v>
      </c>
      <c r="D6521">
        <v>827</v>
      </c>
      <c r="E6521" t="s">
        <v>14</v>
      </c>
      <c r="F6521" t="s">
        <v>2311</v>
      </c>
      <c r="G6521" t="s">
        <v>2313</v>
      </c>
      <c r="H6521" t="s">
        <v>1591</v>
      </c>
      <c r="I6521" t="s">
        <v>1639</v>
      </c>
      <c r="J6521">
        <v>0.14410000000000001</v>
      </c>
    </row>
    <row r="6522" spans="1:10" hidden="1">
      <c r="A6522" t="s">
        <v>570</v>
      </c>
      <c r="B6522">
        <v>826</v>
      </c>
      <c r="C6522" t="s">
        <v>1051</v>
      </c>
      <c r="D6522">
        <v>827</v>
      </c>
      <c r="E6522" t="s">
        <v>14</v>
      </c>
      <c r="F6522" t="s">
        <v>2311</v>
      </c>
      <c r="G6522" t="s">
        <v>2314</v>
      </c>
      <c r="H6522" t="s">
        <v>1256</v>
      </c>
      <c r="I6522" t="s">
        <v>1639</v>
      </c>
      <c r="J6522">
        <v>0.12609999999999999</v>
      </c>
    </row>
    <row r="6523" spans="1:10" hidden="1">
      <c r="A6523" t="s">
        <v>570</v>
      </c>
      <c r="B6523">
        <v>826</v>
      </c>
      <c r="C6523" t="s">
        <v>1051</v>
      </c>
      <c r="D6523">
        <v>827</v>
      </c>
      <c r="E6523" t="s">
        <v>14</v>
      </c>
      <c r="F6523" t="s">
        <v>2311</v>
      </c>
      <c r="G6523" t="s">
        <v>2315</v>
      </c>
      <c r="H6523" t="s">
        <v>1257</v>
      </c>
      <c r="I6523" t="s">
        <v>1639</v>
      </c>
      <c r="J6523">
        <v>0.1171</v>
      </c>
    </row>
    <row r="6524" spans="1:10" hidden="1">
      <c r="A6524" t="s">
        <v>570</v>
      </c>
      <c r="B6524">
        <v>826</v>
      </c>
      <c r="C6524" t="s">
        <v>1051</v>
      </c>
      <c r="D6524">
        <v>827</v>
      </c>
      <c r="E6524" t="s">
        <v>14</v>
      </c>
      <c r="F6524" t="s">
        <v>2311</v>
      </c>
      <c r="G6524" t="s">
        <v>2316</v>
      </c>
      <c r="H6524" t="s">
        <v>1250</v>
      </c>
      <c r="I6524" t="s">
        <v>1639</v>
      </c>
      <c r="J6524">
        <v>9.01E-2</v>
      </c>
    </row>
    <row r="6525" spans="1:10" hidden="1">
      <c r="A6525" t="s">
        <v>570</v>
      </c>
      <c r="B6525">
        <v>826</v>
      </c>
      <c r="C6525" t="s">
        <v>1051</v>
      </c>
      <c r="D6525">
        <v>827</v>
      </c>
      <c r="E6525" t="s">
        <v>14</v>
      </c>
      <c r="F6525" t="s">
        <v>2311</v>
      </c>
      <c r="G6525" t="s">
        <v>2317</v>
      </c>
      <c r="H6525" t="s">
        <v>1352</v>
      </c>
      <c r="I6525" t="s">
        <v>1639</v>
      </c>
      <c r="J6525">
        <v>6.3100000000000003E-2</v>
      </c>
    </row>
    <row r="6526" spans="1:10" hidden="1">
      <c r="A6526" t="s">
        <v>570</v>
      </c>
      <c r="B6526">
        <v>826</v>
      </c>
      <c r="C6526" t="s">
        <v>1051</v>
      </c>
      <c r="D6526">
        <v>827</v>
      </c>
      <c r="E6526" t="s">
        <v>14</v>
      </c>
      <c r="F6526" t="s">
        <v>2311</v>
      </c>
      <c r="G6526" t="s">
        <v>2318</v>
      </c>
      <c r="H6526" t="s">
        <v>1323</v>
      </c>
      <c r="I6526" t="s">
        <v>1639</v>
      </c>
      <c r="J6526">
        <v>0.16220000000000001</v>
      </c>
    </row>
    <row r="6527" spans="1:10" hidden="1">
      <c r="A6527" t="s">
        <v>570</v>
      </c>
      <c r="B6527">
        <v>826</v>
      </c>
      <c r="C6527" t="s">
        <v>1051</v>
      </c>
      <c r="D6527">
        <v>827</v>
      </c>
      <c r="E6527" t="s">
        <v>14</v>
      </c>
      <c r="F6527" t="s">
        <v>2311</v>
      </c>
      <c r="G6527" t="s">
        <v>2319</v>
      </c>
      <c r="H6527" t="s">
        <v>1298</v>
      </c>
      <c r="I6527" t="s">
        <v>1639</v>
      </c>
      <c r="J6527">
        <v>0.1351</v>
      </c>
    </row>
    <row r="6528" spans="1:10" hidden="1">
      <c r="A6528" t="s">
        <v>570</v>
      </c>
      <c r="B6528">
        <v>826</v>
      </c>
      <c r="C6528" t="s">
        <v>1051</v>
      </c>
      <c r="D6528">
        <v>827</v>
      </c>
      <c r="E6528" t="s">
        <v>14</v>
      </c>
      <c r="F6528" t="s">
        <v>2320</v>
      </c>
      <c r="G6528" t="s">
        <v>2321</v>
      </c>
      <c r="H6528" t="s">
        <v>1308</v>
      </c>
      <c r="I6528" t="s">
        <v>1639</v>
      </c>
      <c r="J6528">
        <v>0.48649999999999999</v>
      </c>
    </row>
    <row r="6529" spans="1:10" hidden="1">
      <c r="A6529" t="s">
        <v>570</v>
      </c>
      <c r="B6529">
        <v>826</v>
      </c>
      <c r="C6529" t="s">
        <v>1051</v>
      </c>
      <c r="D6529">
        <v>827</v>
      </c>
      <c r="E6529" t="s">
        <v>14</v>
      </c>
      <c r="F6529" t="s">
        <v>2320</v>
      </c>
      <c r="G6529" t="s">
        <v>2298</v>
      </c>
      <c r="H6529" t="s">
        <v>1290</v>
      </c>
      <c r="I6529" t="s">
        <v>1639</v>
      </c>
      <c r="J6529">
        <v>0.2162</v>
      </c>
    </row>
    <row r="6530" spans="1:10" hidden="1">
      <c r="A6530" t="s">
        <v>570</v>
      </c>
      <c r="B6530">
        <v>826</v>
      </c>
      <c r="C6530" t="s">
        <v>1051</v>
      </c>
      <c r="D6530">
        <v>827</v>
      </c>
      <c r="E6530" t="s">
        <v>14</v>
      </c>
      <c r="F6530" t="s">
        <v>2322</v>
      </c>
      <c r="G6530" t="s">
        <v>2327</v>
      </c>
      <c r="H6530" t="s">
        <v>2329</v>
      </c>
      <c r="I6530" t="s">
        <v>1639</v>
      </c>
      <c r="J6530">
        <v>2.7E-2</v>
      </c>
    </row>
    <row r="6531" spans="1:10" hidden="1">
      <c r="A6531" t="s">
        <v>570</v>
      </c>
      <c r="B6531">
        <v>826</v>
      </c>
      <c r="C6531" t="s">
        <v>1051</v>
      </c>
      <c r="D6531">
        <v>827</v>
      </c>
      <c r="E6531" t="s">
        <v>14</v>
      </c>
      <c r="F6531" t="s">
        <v>2322</v>
      </c>
      <c r="G6531" t="s">
        <v>2330</v>
      </c>
      <c r="H6531" t="s">
        <v>1582</v>
      </c>
      <c r="I6531" t="s">
        <v>1639</v>
      </c>
      <c r="J6531">
        <v>0.97299999999999998</v>
      </c>
    </row>
    <row r="6532" spans="1:10" hidden="1">
      <c r="A6532" t="s">
        <v>570</v>
      </c>
      <c r="B6532">
        <v>826</v>
      </c>
      <c r="C6532" t="s">
        <v>1051</v>
      </c>
      <c r="D6532">
        <v>827</v>
      </c>
      <c r="E6532" t="s">
        <v>14</v>
      </c>
      <c r="F6532" t="s">
        <v>2332</v>
      </c>
      <c r="G6532" t="s">
        <v>2333</v>
      </c>
      <c r="H6532" t="s">
        <v>1395</v>
      </c>
      <c r="I6532" t="s">
        <v>1639</v>
      </c>
      <c r="J6532">
        <v>0.45950000000000002</v>
      </c>
    </row>
    <row r="6533" spans="1:10" hidden="1">
      <c r="A6533" t="s">
        <v>570</v>
      </c>
      <c r="B6533">
        <v>826</v>
      </c>
      <c r="C6533" t="s">
        <v>1051</v>
      </c>
      <c r="D6533">
        <v>827</v>
      </c>
      <c r="E6533" t="s">
        <v>14</v>
      </c>
      <c r="F6533" t="s">
        <v>2332</v>
      </c>
      <c r="G6533" t="s">
        <v>2334</v>
      </c>
      <c r="H6533" t="s">
        <v>1510</v>
      </c>
      <c r="I6533" t="s">
        <v>1639</v>
      </c>
      <c r="J6533">
        <v>0.54049999999999998</v>
      </c>
    </row>
    <row r="6534" spans="1:10" hidden="1">
      <c r="A6534" t="s">
        <v>570</v>
      </c>
      <c r="B6534">
        <v>826</v>
      </c>
      <c r="C6534" t="s">
        <v>1051</v>
      </c>
      <c r="D6534">
        <v>828</v>
      </c>
      <c r="E6534" t="s">
        <v>151</v>
      </c>
      <c r="F6534" t="s">
        <v>1243</v>
      </c>
      <c r="G6534" t="s">
        <v>1243</v>
      </c>
      <c r="H6534" t="s">
        <v>2493</v>
      </c>
      <c r="I6534" t="s">
        <v>2493</v>
      </c>
      <c r="J6534">
        <v>1</v>
      </c>
    </row>
    <row r="6535" spans="1:10" hidden="1">
      <c r="A6535" t="s">
        <v>570</v>
      </c>
      <c r="B6535">
        <v>826</v>
      </c>
      <c r="C6535" t="s">
        <v>1051</v>
      </c>
      <c r="D6535">
        <v>828</v>
      </c>
      <c r="E6535" t="s">
        <v>151</v>
      </c>
      <c r="F6535" t="s">
        <v>2311</v>
      </c>
      <c r="G6535" t="s">
        <v>2312</v>
      </c>
      <c r="H6535" t="s">
        <v>1265</v>
      </c>
      <c r="I6535" t="s">
        <v>2493</v>
      </c>
      <c r="J6535">
        <v>0.16020000000000001</v>
      </c>
    </row>
    <row r="6536" spans="1:10" hidden="1">
      <c r="A6536" t="s">
        <v>570</v>
      </c>
      <c r="B6536">
        <v>826</v>
      </c>
      <c r="C6536" t="s">
        <v>1051</v>
      </c>
      <c r="D6536">
        <v>828</v>
      </c>
      <c r="E6536" t="s">
        <v>151</v>
      </c>
      <c r="F6536" t="s">
        <v>2311</v>
      </c>
      <c r="G6536" t="s">
        <v>2313</v>
      </c>
      <c r="H6536" t="s">
        <v>1361</v>
      </c>
      <c r="I6536" t="s">
        <v>2493</v>
      </c>
      <c r="J6536">
        <v>0.1699</v>
      </c>
    </row>
    <row r="6537" spans="1:10" hidden="1">
      <c r="A6537" t="s">
        <v>570</v>
      </c>
      <c r="B6537">
        <v>826</v>
      </c>
      <c r="C6537" t="s">
        <v>1051</v>
      </c>
      <c r="D6537">
        <v>828</v>
      </c>
      <c r="E6537" t="s">
        <v>151</v>
      </c>
      <c r="F6537" t="s">
        <v>2311</v>
      </c>
      <c r="G6537" t="s">
        <v>2314</v>
      </c>
      <c r="H6537" t="s">
        <v>1342</v>
      </c>
      <c r="I6537" t="s">
        <v>2493</v>
      </c>
      <c r="J6537">
        <v>0.18149999999999999</v>
      </c>
    </row>
    <row r="6538" spans="1:10" hidden="1">
      <c r="A6538" t="s">
        <v>570</v>
      </c>
      <c r="B6538">
        <v>826</v>
      </c>
      <c r="C6538" t="s">
        <v>1051</v>
      </c>
      <c r="D6538">
        <v>828</v>
      </c>
      <c r="E6538" t="s">
        <v>151</v>
      </c>
      <c r="F6538" t="s">
        <v>2311</v>
      </c>
      <c r="G6538" t="s">
        <v>2315</v>
      </c>
      <c r="H6538" t="s">
        <v>1365</v>
      </c>
      <c r="I6538" t="s">
        <v>2493</v>
      </c>
      <c r="J6538">
        <v>0.16220000000000001</v>
      </c>
    </row>
    <row r="6539" spans="1:10" hidden="1">
      <c r="A6539" t="s">
        <v>570</v>
      </c>
      <c r="B6539">
        <v>826</v>
      </c>
      <c r="C6539" t="s">
        <v>1051</v>
      </c>
      <c r="D6539">
        <v>828</v>
      </c>
      <c r="E6539" t="s">
        <v>151</v>
      </c>
      <c r="F6539" t="s">
        <v>2311</v>
      </c>
      <c r="G6539" t="s">
        <v>2316</v>
      </c>
      <c r="H6539" t="s">
        <v>1491</v>
      </c>
      <c r="I6539" t="s">
        <v>2493</v>
      </c>
      <c r="J6539">
        <v>0.1525</v>
      </c>
    </row>
    <row r="6540" spans="1:10" hidden="1">
      <c r="A6540" t="s">
        <v>570</v>
      </c>
      <c r="B6540">
        <v>826</v>
      </c>
      <c r="C6540" t="s">
        <v>1051</v>
      </c>
      <c r="D6540">
        <v>828</v>
      </c>
      <c r="E6540" t="s">
        <v>151</v>
      </c>
      <c r="F6540" t="s">
        <v>2311</v>
      </c>
      <c r="G6540" t="s">
        <v>2317</v>
      </c>
      <c r="H6540" t="s">
        <v>1353</v>
      </c>
      <c r="I6540" t="s">
        <v>2493</v>
      </c>
      <c r="J6540">
        <v>0.17369999999999999</v>
      </c>
    </row>
    <row r="6541" spans="1:10" hidden="1">
      <c r="A6541" t="s">
        <v>570</v>
      </c>
      <c r="B6541">
        <v>826</v>
      </c>
      <c r="C6541" t="s">
        <v>1051</v>
      </c>
      <c r="D6541">
        <v>828</v>
      </c>
      <c r="E6541" t="s">
        <v>151</v>
      </c>
      <c r="F6541" t="s">
        <v>2320</v>
      </c>
      <c r="G6541" t="s">
        <v>2321</v>
      </c>
      <c r="H6541" t="s">
        <v>1282</v>
      </c>
      <c r="I6541" t="s">
        <v>2493</v>
      </c>
      <c r="J6541">
        <v>0.46910000000000002</v>
      </c>
    </row>
    <row r="6542" spans="1:10" hidden="1">
      <c r="A6542" t="s">
        <v>570</v>
      </c>
      <c r="B6542">
        <v>826</v>
      </c>
      <c r="C6542" t="s">
        <v>1051</v>
      </c>
      <c r="D6542">
        <v>828</v>
      </c>
      <c r="E6542" t="s">
        <v>151</v>
      </c>
      <c r="F6542" t="s">
        <v>2320</v>
      </c>
      <c r="G6542" t="s">
        <v>2298</v>
      </c>
      <c r="H6542" t="s">
        <v>2299</v>
      </c>
      <c r="I6542" t="s">
        <v>2493</v>
      </c>
      <c r="J6542">
        <v>0.222</v>
      </c>
    </row>
    <row r="6543" spans="1:10" hidden="1">
      <c r="A6543" t="s">
        <v>570</v>
      </c>
      <c r="B6543">
        <v>826</v>
      </c>
      <c r="C6543" t="s">
        <v>1051</v>
      </c>
      <c r="D6543">
        <v>828</v>
      </c>
      <c r="E6543" t="s">
        <v>151</v>
      </c>
      <c r="F6543" t="s">
        <v>2322</v>
      </c>
      <c r="G6543" t="s">
        <v>2323</v>
      </c>
      <c r="H6543" t="s">
        <v>2324</v>
      </c>
      <c r="I6543" t="s">
        <v>2493</v>
      </c>
      <c r="J6543">
        <v>1.9E-3</v>
      </c>
    </row>
    <row r="6544" spans="1:10" hidden="1">
      <c r="A6544" t="s">
        <v>570</v>
      </c>
      <c r="B6544">
        <v>826</v>
      </c>
      <c r="C6544" t="s">
        <v>1051</v>
      </c>
      <c r="D6544">
        <v>828</v>
      </c>
      <c r="E6544" t="s">
        <v>151</v>
      </c>
      <c r="F6544" t="s">
        <v>2322</v>
      </c>
      <c r="G6544" t="s">
        <v>2325</v>
      </c>
      <c r="H6544" t="s">
        <v>1312</v>
      </c>
      <c r="I6544" t="s">
        <v>2493</v>
      </c>
      <c r="J6544">
        <v>9.7000000000000003E-3</v>
      </c>
    </row>
    <row r="6545" spans="1:10" hidden="1">
      <c r="A6545" t="s">
        <v>570</v>
      </c>
      <c r="B6545">
        <v>826</v>
      </c>
      <c r="C6545" t="s">
        <v>1051</v>
      </c>
      <c r="D6545">
        <v>828</v>
      </c>
      <c r="E6545" t="s">
        <v>151</v>
      </c>
      <c r="F6545" t="s">
        <v>2322</v>
      </c>
      <c r="G6545" t="s">
        <v>2326</v>
      </c>
      <c r="H6545" t="s">
        <v>2329</v>
      </c>
      <c r="I6545" t="s">
        <v>2493</v>
      </c>
      <c r="J6545">
        <v>5.7999999999999996E-3</v>
      </c>
    </row>
    <row r="6546" spans="1:10" hidden="1">
      <c r="A6546" t="s">
        <v>570</v>
      </c>
      <c r="B6546">
        <v>826</v>
      </c>
      <c r="C6546" t="s">
        <v>1051</v>
      </c>
      <c r="D6546">
        <v>828</v>
      </c>
      <c r="E6546" t="s">
        <v>151</v>
      </c>
      <c r="F6546" t="s">
        <v>2322</v>
      </c>
      <c r="G6546" t="s">
        <v>2327</v>
      </c>
      <c r="H6546" t="s">
        <v>1357</v>
      </c>
      <c r="I6546" t="s">
        <v>2493</v>
      </c>
      <c r="J6546">
        <v>2.3199999999999998E-2</v>
      </c>
    </row>
    <row r="6547" spans="1:10" hidden="1">
      <c r="A6547" t="s">
        <v>570</v>
      </c>
      <c r="B6547">
        <v>826</v>
      </c>
      <c r="C6547" t="s">
        <v>1051</v>
      </c>
      <c r="D6547">
        <v>828</v>
      </c>
      <c r="E6547" t="s">
        <v>151</v>
      </c>
      <c r="F6547" t="s">
        <v>2322</v>
      </c>
      <c r="G6547" t="s">
        <v>2352</v>
      </c>
      <c r="H6547" t="s">
        <v>2324</v>
      </c>
      <c r="I6547" t="s">
        <v>2493</v>
      </c>
      <c r="J6547">
        <v>1.9E-3</v>
      </c>
    </row>
    <row r="6548" spans="1:10" hidden="1">
      <c r="A6548" t="s">
        <v>570</v>
      </c>
      <c r="B6548">
        <v>826</v>
      </c>
      <c r="C6548" t="s">
        <v>1051</v>
      </c>
      <c r="D6548">
        <v>828</v>
      </c>
      <c r="E6548" t="s">
        <v>151</v>
      </c>
      <c r="F6548" t="s">
        <v>2322</v>
      </c>
      <c r="G6548" t="s">
        <v>2328</v>
      </c>
      <c r="H6548" t="s">
        <v>1298</v>
      </c>
      <c r="I6548" t="s">
        <v>2493</v>
      </c>
      <c r="J6548">
        <v>2.9000000000000001E-2</v>
      </c>
    </row>
    <row r="6549" spans="1:10" hidden="1">
      <c r="A6549" t="s">
        <v>570</v>
      </c>
      <c r="B6549">
        <v>826</v>
      </c>
      <c r="C6549" t="s">
        <v>1051</v>
      </c>
      <c r="D6549">
        <v>828</v>
      </c>
      <c r="E6549" t="s">
        <v>151</v>
      </c>
      <c r="F6549" t="s">
        <v>2322</v>
      </c>
      <c r="G6549" t="s">
        <v>2330</v>
      </c>
      <c r="H6549" t="s">
        <v>2477</v>
      </c>
      <c r="I6549" t="s">
        <v>2493</v>
      </c>
      <c r="J6549">
        <v>0.92859999999999998</v>
      </c>
    </row>
    <row r="6550" spans="1:10" hidden="1">
      <c r="A6550" t="s">
        <v>570</v>
      </c>
      <c r="B6550">
        <v>826</v>
      </c>
      <c r="C6550" t="s">
        <v>1051</v>
      </c>
      <c r="D6550">
        <v>828</v>
      </c>
      <c r="E6550" t="s">
        <v>151</v>
      </c>
      <c r="F6550" t="s">
        <v>2332</v>
      </c>
      <c r="G6550" t="s">
        <v>2333</v>
      </c>
      <c r="H6550" t="s">
        <v>2478</v>
      </c>
      <c r="I6550" t="s">
        <v>2493</v>
      </c>
      <c r="J6550">
        <v>0.50190000000000001</v>
      </c>
    </row>
    <row r="6551" spans="1:10" hidden="1">
      <c r="A6551" t="s">
        <v>570</v>
      </c>
      <c r="B6551">
        <v>826</v>
      </c>
      <c r="C6551" t="s">
        <v>1051</v>
      </c>
      <c r="D6551">
        <v>828</v>
      </c>
      <c r="E6551" t="s">
        <v>151</v>
      </c>
      <c r="F6551" t="s">
        <v>2332</v>
      </c>
      <c r="G6551" t="s">
        <v>2334</v>
      </c>
      <c r="H6551" t="s">
        <v>1516</v>
      </c>
      <c r="I6551" t="s">
        <v>2493</v>
      </c>
      <c r="J6551">
        <v>0.49809999999999999</v>
      </c>
    </row>
    <row r="6552" spans="1:10" hidden="1">
      <c r="A6552" t="s">
        <v>570</v>
      </c>
      <c r="B6552">
        <v>826</v>
      </c>
      <c r="C6552" t="s">
        <v>1051</v>
      </c>
      <c r="D6552">
        <v>829</v>
      </c>
      <c r="E6552" t="s">
        <v>34</v>
      </c>
      <c r="F6552" t="s">
        <v>1243</v>
      </c>
      <c r="G6552" t="s">
        <v>1243</v>
      </c>
      <c r="H6552" t="s">
        <v>1552</v>
      </c>
      <c r="I6552" t="s">
        <v>1552</v>
      </c>
      <c r="J6552">
        <v>1</v>
      </c>
    </row>
    <row r="6553" spans="1:10" hidden="1">
      <c r="A6553" t="s">
        <v>570</v>
      </c>
      <c r="B6553">
        <v>826</v>
      </c>
      <c r="C6553" t="s">
        <v>1051</v>
      </c>
      <c r="D6553">
        <v>829</v>
      </c>
      <c r="E6553" t="s">
        <v>34</v>
      </c>
      <c r="F6553" t="s">
        <v>2311</v>
      </c>
      <c r="G6553" t="s">
        <v>2312</v>
      </c>
      <c r="H6553" t="s">
        <v>1249</v>
      </c>
      <c r="I6553" t="s">
        <v>1552</v>
      </c>
      <c r="J6553">
        <v>0.10589999999999999</v>
      </c>
    </row>
    <row r="6554" spans="1:10" hidden="1">
      <c r="A6554" t="s">
        <v>570</v>
      </c>
      <c r="B6554">
        <v>826</v>
      </c>
      <c r="C6554" t="s">
        <v>1051</v>
      </c>
      <c r="D6554">
        <v>829</v>
      </c>
      <c r="E6554" t="s">
        <v>34</v>
      </c>
      <c r="F6554" t="s">
        <v>2311</v>
      </c>
      <c r="G6554" t="s">
        <v>2313</v>
      </c>
      <c r="H6554" t="s">
        <v>1521</v>
      </c>
      <c r="I6554" t="s">
        <v>1552</v>
      </c>
      <c r="J6554">
        <v>0.14410000000000001</v>
      </c>
    </row>
    <row r="6555" spans="1:10" hidden="1">
      <c r="A6555" t="s">
        <v>570</v>
      </c>
      <c r="B6555">
        <v>826</v>
      </c>
      <c r="C6555" t="s">
        <v>1051</v>
      </c>
      <c r="D6555">
        <v>829</v>
      </c>
      <c r="E6555" t="s">
        <v>34</v>
      </c>
      <c r="F6555" t="s">
        <v>2311</v>
      </c>
      <c r="G6555" t="s">
        <v>2314</v>
      </c>
      <c r="H6555" t="s">
        <v>1410</v>
      </c>
      <c r="I6555" t="s">
        <v>1552</v>
      </c>
      <c r="J6555">
        <v>0.1356</v>
      </c>
    </row>
    <row r="6556" spans="1:10" hidden="1">
      <c r="A6556" t="s">
        <v>570</v>
      </c>
      <c r="B6556">
        <v>826</v>
      </c>
      <c r="C6556" t="s">
        <v>1051</v>
      </c>
      <c r="D6556">
        <v>829</v>
      </c>
      <c r="E6556" t="s">
        <v>34</v>
      </c>
      <c r="F6556" t="s">
        <v>2311</v>
      </c>
      <c r="G6556" t="s">
        <v>2315</v>
      </c>
      <c r="H6556" t="s">
        <v>1411</v>
      </c>
      <c r="I6556" t="s">
        <v>1552</v>
      </c>
      <c r="J6556">
        <v>0.13980000000000001</v>
      </c>
    </row>
    <row r="6557" spans="1:10" hidden="1">
      <c r="A6557" t="s">
        <v>570</v>
      </c>
      <c r="B6557">
        <v>826</v>
      </c>
      <c r="C6557" t="s">
        <v>1051</v>
      </c>
      <c r="D6557">
        <v>829</v>
      </c>
      <c r="E6557" t="s">
        <v>34</v>
      </c>
      <c r="F6557" t="s">
        <v>2311</v>
      </c>
      <c r="G6557" t="s">
        <v>2316</v>
      </c>
      <c r="H6557" t="s">
        <v>1246</v>
      </c>
      <c r="I6557" t="s">
        <v>1552</v>
      </c>
      <c r="J6557">
        <v>0.1186</v>
      </c>
    </row>
    <row r="6558" spans="1:10" hidden="1">
      <c r="A6558" t="s">
        <v>570</v>
      </c>
      <c r="B6558">
        <v>826</v>
      </c>
      <c r="C6558" t="s">
        <v>1051</v>
      </c>
      <c r="D6558">
        <v>829</v>
      </c>
      <c r="E6558" t="s">
        <v>34</v>
      </c>
      <c r="F6558" t="s">
        <v>2311</v>
      </c>
      <c r="G6558" t="s">
        <v>2317</v>
      </c>
      <c r="H6558" t="s">
        <v>1410</v>
      </c>
      <c r="I6558" t="s">
        <v>1552</v>
      </c>
      <c r="J6558">
        <v>0.1356</v>
      </c>
    </row>
    <row r="6559" spans="1:10" hidden="1">
      <c r="A6559" t="s">
        <v>570</v>
      </c>
      <c r="B6559">
        <v>826</v>
      </c>
      <c r="C6559" t="s">
        <v>1051</v>
      </c>
      <c r="D6559">
        <v>829</v>
      </c>
      <c r="E6559" t="s">
        <v>34</v>
      </c>
      <c r="F6559" t="s">
        <v>2311</v>
      </c>
      <c r="G6559" t="s">
        <v>2318</v>
      </c>
      <c r="H6559" t="s">
        <v>1251</v>
      </c>
      <c r="I6559" t="s">
        <v>1552</v>
      </c>
      <c r="J6559">
        <v>0.1525</v>
      </c>
    </row>
    <row r="6560" spans="1:10" hidden="1">
      <c r="A6560" t="s">
        <v>570</v>
      </c>
      <c r="B6560">
        <v>826</v>
      </c>
      <c r="C6560" t="s">
        <v>1051</v>
      </c>
      <c r="D6560">
        <v>829</v>
      </c>
      <c r="E6560" t="s">
        <v>34</v>
      </c>
      <c r="F6560" t="s">
        <v>2311</v>
      </c>
      <c r="G6560" t="s">
        <v>2319</v>
      </c>
      <c r="H6560" t="s">
        <v>1591</v>
      </c>
      <c r="I6560" t="s">
        <v>1552</v>
      </c>
      <c r="J6560">
        <v>6.7799999999999999E-2</v>
      </c>
    </row>
    <row r="6561" spans="1:10" hidden="1">
      <c r="A6561" t="s">
        <v>570</v>
      </c>
      <c r="B6561">
        <v>826</v>
      </c>
      <c r="C6561" t="s">
        <v>1051</v>
      </c>
      <c r="D6561">
        <v>829</v>
      </c>
      <c r="E6561" t="s">
        <v>34</v>
      </c>
      <c r="F6561" t="s">
        <v>2320</v>
      </c>
      <c r="G6561" t="s">
        <v>2321</v>
      </c>
      <c r="H6561" t="s">
        <v>1398</v>
      </c>
      <c r="I6561" t="s">
        <v>1552</v>
      </c>
      <c r="J6561">
        <v>0.53810000000000002</v>
      </c>
    </row>
    <row r="6562" spans="1:10" hidden="1">
      <c r="A6562" t="s">
        <v>570</v>
      </c>
      <c r="B6562">
        <v>826</v>
      </c>
      <c r="C6562" t="s">
        <v>1051</v>
      </c>
      <c r="D6562">
        <v>829</v>
      </c>
      <c r="E6562" t="s">
        <v>34</v>
      </c>
      <c r="F6562" t="s">
        <v>2320</v>
      </c>
      <c r="G6562" t="s">
        <v>2339</v>
      </c>
      <c r="H6562" t="s">
        <v>1357</v>
      </c>
      <c r="I6562" t="s">
        <v>1552</v>
      </c>
      <c r="J6562">
        <v>5.0799999999999998E-2</v>
      </c>
    </row>
    <row r="6563" spans="1:10" hidden="1">
      <c r="A6563" t="s">
        <v>570</v>
      </c>
      <c r="B6563">
        <v>826</v>
      </c>
      <c r="C6563" t="s">
        <v>1051</v>
      </c>
      <c r="D6563">
        <v>829</v>
      </c>
      <c r="E6563" t="s">
        <v>34</v>
      </c>
      <c r="F6563" t="s">
        <v>2320</v>
      </c>
      <c r="G6563" t="s">
        <v>2298</v>
      </c>
      <c r="H6563" t="s">
        <v>1283</v>
      </c>
      <c r="I6563" t="s">
        <v>1552</v>
      </c>
      <c r="J6563">
        <v>0.2712</v>
      </c>
    </row>
    <row r="6564" spans="1:10" hidden="1">
      <c r="A6564" t="s">
        <v>570</v>
      </c>
      <c r="B6564">
        <v>826</v>
      </c>
      <c r="C6564" t="s">
        <v>1051</v>
      </c>
      <c r="D6564">
        <v>829</v>
      </c>
      <c r="E6564" t="s">
        <v>34</v>
      </c>
      <c r="F6564" t="s">
        <v>2322</v>
      </c>
      <c r="G6564" t="s">
        <v>2326</v>
      </c>
      <c r="H6564" t="s">
        <v>2324</v>
      </c>
      <c r="I6564" t="s">
        <v>1552</v>
      </c>
      <c r="J6564">
        <v>4.1999999999999997E-3</v>
      </c>
    </row>
    <row r="6565" spans="1:10" hidden="1">
      <c r="A6565" t="s">
        <v>570</v>
      </c>
      <c r="B6565">
        <v>826</v>
      </c>
      <c r="C6565" t="s">
        <v>1051</v>
      </c>
      <c r="D6565">
        <v>829</v>
      </c>
      <c r="E6565" t="s">
        <v>34</v>
      </c>
      <c r="F6565" t="s">
        <v>2322</v>
      </c>
      <c r="G6565" t="s">
        <v>2327</v>
      </c>
      <c r="H6565" t="s">
        <v>1261</v>
      </c>
      <c r="I6565" t="s">
        <v>1552</v>
      </c>
      <c r="J6565">
        <v>9.3200000000000005E-2</v>
      </c>
    </row>
    <row r="6566" spans="1:10" hidden="1">
      <c r="A6566" t="s">
        <v>570</v>
      </c>
      <c r="B6566">
        <v>826</v>
      </c>
      <c r="C6566" t="s">
        <v>1051</v>
      </c>
      <c r="D6566">
        <v>829</v>
      </c>
      <c r="E6566" t="s">
        <v>34</v>
      </c>
      <c r="F6566" t="s">
        <v>2322</v>
      </c>
      <c r="G6566" t="s">
        <v>2328</v>
      </c>
      <c r="H6566" t="s">
        <v>1256</v>
      </c>
      <c r="I6566" t="s">
        <v>1552</v>
      </c>
      <c r="J6566">
        <v>5.9299999999999999E-2</v>
      </c>
    </row>
    <row r="6567" spans="1:10" hidden="1">
      <c r="A6567" t="s">
        <v>570</v>
      </c>
      <c r="B6567">
        <v>826</v>
      </c>
      <c r="C6567" t="s">
        <v>1051</v>
      </c>
      <c r="D6567">
        <v>829</v>
      </c>
      <c r="E6567" t="s">
        <v>34</v>
      </c>
      <c r="F6567" t="s">
        <v>2322</v>
      </c>
      <c r="G6567" t="s">
        <v>2330</v>
      </c>
      <c r="H6567" t="s">
        <v>1605</v>
      </c>
      <c r="I6567" t="s">
        <v>1552</v>
      </c>
      <c r="J6567">
        <v>0.84319999999999995</v>
      </c>
    </row>
    <row r="6568" spans="1:10" hidden="1">
      <c r="A6568" t="s">
        <v>570</v>
      </c>
      <c r="B6568">
        <v>826</v>
      </c>
      <c r="C6568" t="s">
        <v>1051</v>
      </c>
      <c r="D6568">
        <v>829</v>
      </c>
      <c r="E6568" t="s">
        <v>34</v>
      </c>
      <c r="F6568" t="s">
        <v>2332</v>
      </c>
      <c r="G6568" t="s">
        <v>2333</v>
      </c>
      <c r="H6568" t="s">
        <v>1441</v>
      </c>
      <c r="I6568" t="s">
        <v>1552</v>
      </c>
      <c r="J6568">
        <v>0.4153</v>
      </c>
    </row>
    <row r="6569" spans="1:10" hidden="1">
      <c r="A6569" t="s">
        <v>570</v>
      </c>
      <c r="B6569">
        <v>826</v>
      </c>
      <c r="C6569" t="s">
        <v>1051</v>
      </c>
      <c r="D6569">
        <v>829</v>
      </c>
      <c r="E6569" t="s">
        <v>34</v>
      </c>
      <c r="F6569" t="s">
        <v>2332</v>
      </c>
      <c r="G6569" t="s">
        <v>2334</v>
      </c>
      <c r="H6569" t="s">
        <v>1485</v>
      </c>
      <c r="I6569" t="s">
        <v>1552</v>
      </c>
      <c r="J6569">
        <v>0.5847</v>
      </c>
    </row>
    <row r="6570" spans="1:10" hidden="1">
      <c r="A6570" t="s">
        <v>570</v>
      </c>
      <c r="B6570">
        <v>826</v>
      </c>
      <c r="C6570" t="s">
        <v>1051</v>
      </c>
      <c r="D6570">
        <v>832</v>
      </c>
      <c r="E6570" t="s">
        <v>286</v>
      </c>
      <c r="F6570" t="s">
        <v>1243</v>
      </c>
      <c r="G6570" t="s">
        <v>1243</v>
      </c>
      <c r="H6570" t="s">
        <v>1478</v>
      </c>
      <c r="I6570" t="s">
        <v>1478</v>
      </c>
      <c r="J6570">
        <v>1</v>
      </c>
    </row>
    <row r="6571" spans="1:10" hidden="1">
      <c r="A6571" t="s">
        <v>570</v>
      </c>
      <c r="B6571">
        <v>826</v>
      </c>
      <c r="C6571" t="s">
        <v>1051</v>
      </c>
      <c r="D6571">
        <v>832</v>
      </c>
      <c r="E6571" t="s">
        <v>286</v>
      </c>
      <c r="F6571" t="s">
        <v>2311</v>
      </c>
      <c r="G6571" t="s">
        <v>2318</v>
      </c>
      <c r="H6571" t="s">
        <v>1267</v>
      </c>
      <c r="I6571" t="s">
        <v>1478</v>
      </c>
      <c r="J6571">
        <v>0.73080000000000001</v>
      </c>
    </row>
    <row r="6572" spans="1:10" hidden="1">
      <c r="A6572" t="s">
        <v>570</v>
      </c>
      <c r="B6572">
        <v>826</v>
      </c>
      <c r="C6572" t="s">
        <v>1051</v>
      </c>
      <c r="D6572">
        <v>832</v>
      </c>
      <c r="E6572" t="s">
        <v>286</v>
      </c>
      <c r="F6572" t="s">
        <v>2311</v>
      </c>
      <c r="G6572" t="s">
        <v>2319</v>
      </c>
      <c r="H6572" t="s">
        <v>1246</v>
      </c>
      <c r="I6572" t="s">
        <v>1478</v>
      </c>
      <c r="J6572">
        <v>0.26919999999999999</v>
      </c>
    </row>
    <row r="6573" spans="1:10" hidden="1">
      <c r="A6573" t="s">
        <v>570</v>
      </c>
      <c r="B6573">
        <v>826</v>
      </c>
      <c r="C6573" t="s">
        <v>1051</v>
      </c>
      <c r="D6573">
        <v>832</v>
      </c>
      <c r="E6573" t="s">
        <v>286</v>
      </c>
      <c r="F6573" t="s">
        <v>2320</v>
      </c>
      <c r="G6573" t="s">
        <v>2321</v>
      </c>
      <c r="H6573" t="s">
        <v>1285</v>
      </c>
      <c r="I6573" t="s">
        <v>1478</v>
      </c>
      <c r="J6573">
        <v>0.65380000000000005</v>
      </c>
    </row>
    <row r="6574" spans="1:10" hidden="1">
      <c r="A6574" t="s">
        <v>570</v>
      </c>
      <c r="B6574">
        <v>826</v>
      </c>
      <c r="C6574" t="s">
        <v>1051</v>
      </c>
      <c r="D6574">
        <v>832</v>
      </c>
      <c r="E6574" t="s">
        <v>286</v>
      </c>
      <c r="F6574" t="s">
        <v>2320</v>
      </c>
      <c r="G6574" t="s">
        <v>2298</v>
      </c>
      <c r="H6574" t="s">
        <v>1256</v>
      </c>
      <c r="I6574" t="s">
        <v>1478</v>
      </c>
      <c r="J6574">
        <v>0.1346</v>
      </c>
    </row>
    <row r="6575" spans="1:10" hidden="1">
      <c r="A6575" t="s">
        <v>570</v>
      </c>
      <c r="B6575">
        <v>826</v>
      </c>
      <c r="C6575" t="s">
        <v>1051</v>
      </c>
      <c r="D6575">
        <v>832</v>
      </c>
      <c r="E6575" t="s">
        <v>286</v>
      </c>
      <c r="F6575" t="s">
        <v>2322</v>
      </c>
      <c r="G6575" t="s">
        <v>2323</v>
      </c>
      <c r="H6575" t="s">
        <v>2324</v>
      </c>
      <c r="I6575" t="s">
        <v>1478</v>
      </c>
      <c r="J6575">
        <v>9.5999999999999992E-3</v>
      </c>
    </row>
    <row r="6576" spans="1:10" hidden="1">
      <c r="A6576" t="s">
        <v>570</v>
      </c>
      <c r="B6576">
        <v>826</v>
      </c>
      <c r="C6576" t="s">
        <v>1051</v>
      </c>
      <c r="D6576">
        <v>832</v>
      </c>
      <c r="E6576" t="s">
        <v>286</v>
      </c>
      <c r="F6576" t="s">
        <v>2322</v>
      </c>
      <c r="G6576" t="s">
        <v>2326</v>
      </c>
      <c r="H6576" t="s">
        <v>2344</v>
      </c>
      <c r="I6576" t="s">
        <v>1478</v>
      </c>
      <c r="J6576">
        <v>1.9199999999999998E-2</v>
      </c>
    </row>
    <row r="6577" spans="1:10" hidden="1">
      <c r="A6577" t="s">
        <v>570</v>
      </c>
      <c r="B6577">
        <v>826</v>
      </c>
      <c r="C6577" t="s">
        <v>1051</v>
      </c>
      <c r="D6577">
        <v>832</v>
      </c>
      <c r="E6577" t="s">
        <v>286</v>
      </c>
      <c r="F6577" t="s">
        <v>2322</v>
      </c>
      <c r="G6577" t="s">
        <v>2327</v>
      </c>
      <c r="H6577" t="s">
        <v>2335</v>
      </c>
      <c r="I6577" t="s">
        <v>1478</v>
      </c>
      <c r="J6577">
        <v>3.85E-2</v>
      </c>
    </row>
    <row r="6578" spans="1:10" hidden="1">
      <c r="A6578" t="s">
        <v>570</v>
      </c>
      <c r="B6578">
        <v>826</v>
      </c>
      <c r="C6578" t="s">
        <v>1051</v>
      </c>
      <c r="D6578">
        <v>832</v>
      </c>
      <c r="E6578" t="s">
        <v>286</v>
      </c>
      <c r="F6578" t="s">
        <v>2322</v>
      </c>
      <c r="G6578" t="s">
        <v>2328</v>
      </c>
      <c r="H6578" t="s">
        <v>1312</v>
      </c>
      <c r="I6578" t="s">
        <v>1478</v>
      </c>
      <c r="J6578">
        <v>4.8099999999999997E-2</v>
      </c>
    </row>
    <row r="6579" spans="1:10" hidden="1">
      <c r="A6579" t="s">
        <v>570</v>
      </c>
      <c r="B6579">
        <v>826</v>
      </c>
      <c r="C6579" t="s">
        <v>1051</v>
      </c>
      <c r="D6579">
        <v>832</v>
      </c>
      <c r="E6579" t="s">
        <v>286</v>
      </c>
      <c r="F6579" t="s">
        <v>2322</v>
      </c>
      <c r="G6579" t="s">
        <v>2330</v>
      </c>
      <c r="H6579" t="s">
        <v>1472</v>
      </c>
      <c r="I6579" t="s">
        <v>1478</v>
      </c>
      <c r="J6579">
        <v>0.88460000000000005</v>
      </c>
    </row>
    <row r="6580" spans="1:10" hidden="1">
      <c r="A6580" t="s">
        <v>570</v>
      </c>
      <c r="B6580">
        <v>826</v>
      </c>
      <c r="C6580" t="s">
        <v>1051</v>
      </c>
      <c r="D6580">
        <v>832</v>
      </c>
      <c r="E6580" t="s">
        <v>286</v>
      </c>
      <c r="F6580" t="s">
        <v>2332</v>
      </c>
      <c r="G6580" t="s">
        <v>2333</v>
      </c>
      <c r="H6580" t="s">
        <v>1458</v>
      </c>
      <c r="I6580" t="s">
        <v>1478</v>
      </c>
      <c r="J6580">
        <v>0.53849999999999998</v>
      </c>
    </row>
    <row r="6581" spans="1:10" hidden="1">
      <c r="A6581" t="s">
        <v>570</v>
      </c>
      <c r="B6581">
        <v>826</v>
      </c>
      <c r="C6581" t="s">
        <v>1051</v>
      </c>
      <c r="D6581">
        <v>832</v>
      </c>
      <c r="E6581" t="s">
        <v>286</v>
      </c>
      <c r="F6581" t="s">
        <v>2332</v>
      </c>
      <c r="G6581" t="s">
        <v>2334</v>
      </c>
      <c r="H6581" t="s">
        <v>1334</v>
      </c>
      <c r="I6581" t="s">
        <v>1478</v>
      </c>
      <c r="J6581">
        <v>0.46150000000000002</v>
      </c>
    </row>
    <row r="6582" spans="1:10" hidden="1">
      <c r="A6582" t="s">
        <v>570</v>
      </c>
      <c r="B6582">
        <v>826</v>
      </c>
      <c r="C6582" t="s">
        <v>1051</v>
      </c>
      <c r="D6582">
        <v>830</v>
      </c>
      <c r="E6582" t="s">
        <v>57</v>
      </c>
      <c r="F6582" t="s">
        <v>1243</v>
      </c>
      <c r="G6582" t="s">
        <v>1243</v>
      </c>
      <c r="H6582" t="s">
        <v>1604</v>
      </c>
      <c r="I6582" t="s">
        <v>1604</v>
      </c>
      <c r="J6582">
        <v>1</v>
      </c>
    </row>
    <row r="6583" spans="1:10" hidden="1">
      <c r="A6583" t="s">
        <v>570</v>
      </c>
      <c r="B6583">
        <v>826</v>
      </c>
      <c r="C6583" t="s">
        <v>1051</v>
      </c>
      <c r="D6583">
        <v>830</v>
      </c>
      <c r="E6583" t="s">
        <v>57</v>
      </c>
      <c r="F6583" t="s">
        <v>2311</v>
      </c>
      <c r="G6583" t="s">
        <v>2343</v>
      </c>
      <c r="H6583" t="s">
        <v>1259</v>
      </c>
      <c r="I6583" t="s">
        <v>1604</v>
      </c>
      <c r="J6583">
        <v>0.2843</v>
      </c>
    </row>
    <row r="6584" spans="1:10" hidden="1">
      <c r="A6584" t="s">
        <v>570</v>
      </c>
      <c r="B6584">
        <v>826</v>
      </c>
      <c r="C6584" t="s">
        <v>1051</v>
      </c>
      <c r="D6584">
        <v>830</v>
      </c>
      <c r="E6584" t="s">
        <v>57</v>
      </c>
      <c r="F6584" t="s">
        <v>2311</v>
      </c>
      <c r="G6584" t="s">
        <v>1250</v>
      </c>
      <c r="H6584" t="s">
        <v>2370</v>
      </c>
      <c r="I6584" t="s">
        <v>1604</v>
      </c>
      <c r="J6584">
        <v>0.23019999999999999</v>
      </c>
    </row>
    <row r="6585" spans="1:10" hidden="1">
      <c r="A6585" t="s">
        <v>570</v>
      </c>
      <c r="B6585">
        <v>826</v>
      </c>
      <c r="C6585" t="s">
        <v>1051</v>
      </c>
      <c r="D6585">
        <v>830</v>
      </c>
      <c r="E6585" t="s">
        <v>57</v>
      </c>
      <c r="F6585" t="s">
        <v>2311</v>
      </c>
      <c r="G6585" t="s">
        <v>1401</v>
      </c>
      <c r="H6585" t="s">
        <v>1354</v>
      </c>
      <c r="I6585" t="s">
        <v>1604</v>
      </c>
      <c r="J6585">
        <v>0.2747</v>
      </c>
    </row>
    <row r="6586" spans="1:10" hidden="1">
      <c r="A6586" t="s">
        <v>570</v>
      </c>
      <c r="B6586">
        <v>826</v>
      </c>
      <c r="C6586" t="s">
        <v>1051</v>
      </c>
      <c r="D6586">
        <v>830</v>
      </c>
      <c r="E6586" t="s">
        <v>57</v>
      </c>
      <c r="F6586" t="s">
        <v>2311</v>
      </c>
      <c r="G6586" t="s">
        <v>1357</v>
      </c>
      <c r="H6586" t="s">
        <v>1505</v>
      </c>
      <c r="I6586" t="s">
        <v>1604</v>
      </c>
      <c r="J6586">
        <v>0.21079999999999999</v>
      </c>
    </row>
    <row r="6587" spans="1:10" hidden="1">
      <c r="A6587" t="s">
        <v>570</v>
      </c>
      <c r="B6587">
        <v>826</v>
      </c>
      <c r="C6587" t="s">
        <v>1051</v>
      </c>
      <c r="D6587">
        <v>830</v>
      </c>
      <c r="E6587" t="s">
        <v>57</v>
      </c>
      <c r="F6587" t="s">
        <v>2320</v>
      </c>
      <c r="G6587" t="s">
        <v>2321</v>
      </c>
      <c r="H6587" t="s">
        <v>1503</v>
      </c>
      <c r="I6587" t="s">
        <v>1604</v>
      </c>
      <c r="J6587">
        <v>0.36940000000000001</v>
      </c>
    </row>
    <row r="6588" spans="1:10" hidden="1">
      <c r="A6588" t="s">
        <v>570</v>
      </c>
      <c r="B6588">
        <v>826</v>
      </c>
      <c r="C6588" t="s">
        <v>1051</v>
      </c>
      <c r="D6588">
        <v>830</v>
      </c>
      <c r="E6588" t="s">
        <v>57</v>
      </c>
      <c r="F6588" t="s">
        <v>2320</v>
      </c>
      <c r="G6588" t="s">
        <v>2338</v>
      </c>
      <c r="H6588" t="s">
        <v>1312</v>
      </c>
      <c r="I6588" t="s">
        <v>1604</v>
      </c>
      <c r="J6588">
        <v>9.7000000000000003E-3</v>
      </c>
    </row>
    <row r="6589" spans="1:10" hidden="1">
      <c r="A6589" t="s">
        <v>570</v>
      </c>
      <c r="B6589">
        <v>826</v>
      </c>
      <c r="C6589" t="s">
        <v>1051</v>
      </c>
      <c r="D6589">
        <v>830</v>
      </c>
      <c r="E6589" t="s">
        <v>57</v>
      </c>
      <c r="F6589" t="s">
        <v>2320</v>
      </c>
      <c r="G6589" t="s">
        <v>2298</v>
      </c>
      <c r="H6589" t="s">
        <v>1491</v>
      </c>
      <c r="I6589" t="s">
        <v>1604</v>
      </c>
      <c r="J6589">
        <v>0.15279999999999999</v>
      </c>
    </row>
    <row r="6590" spans="1:10" hidden="1">
      <c r="A6590" t="s">
        <v>570</v>
      </c>
      <c r="B6590">
        <v>826</v>
      </c>
      <c r="C6590" t="s">
        <v>1051</v>
      </c>
      <c r="D6590">
        <v>830</v>
      </c>
      <c r="E6590" t="s">
        <v>57</v>
      </c>
      <c r="F6590" t="s">
        <v>2322</v>
      </c>
      <c r="G6590" t="s">
        <v>2323</v>
      </c>
      <c r="H6590" t="s">
        <v>2329</v>
      </c>
      <c r="I6590" t="s">
        <v>1604</v>
      </c>
      <c r="J6590">
        <v>5.7999999999999996E-3</v>
      </c>
    </row>
    <row r="6591" spans="1:10" hidden="1">
      <c r="A6591" t="s">
        <v>570</v>
      </c>
      <c r="B6591">
        <v>826</v>
      </c>
      <c r="C6591" t="s">
        <v>1051</v>
      </c>
      <c r="D6591">
        <v>830</v>
      </c>
      <c r="E6591" t="s">
        <v>57</v>
      </c>
      <c r="F6591" t="s">
        <v>2322</v>
      </c>
      <c r="G6591" t="s">
        <v>2325</v>
      </c>
      <c r="H6591" t="s">
        <v>2329</v>
      </c>
      <c r="I6591" t="s">
        <v>1604</v>
      </c>
      <c r="J6591">
        <v>5.7999999999999996E-3</v>
      </c>
    </row>
    <row r="6592" spans="1:10" hidden="1">
      <c r="A6592" t="s">
        <v>570</v>
      </c>
      <c r="B6592">
        <v>826</v>
      </c>
      <c r="C6592" t="s">
        <v>1051</v>
      </c>
      <c r="D6592">
        <v>830</v>
      </c>
      <c r="E6592" t="s">
        <v>57</v>
      </c>
      <c r="F6592" t="s">
        <v>2322</v>
      </c>
      <c r="G6592" t="s">
        <v>2326</v>
      </c>
      <c r="H6592" t="s">
        <v>2329</v>
      </c>
      <c r="I6592" t="s">
        <v>1604</v>
      </c>
      <c r="J6592">
        <v>5.7999999999999996E-3</v>
      </c>
    </row>
    <row r="6593" spans="1:10" hidden="1">
      <c r="A6593" t="s">
        <v>570</v>
      </c>
      <c r="B6593">
        <v>826</v>
      </c>
      <c r="C6593" t="s">
        <v>1051</v>
      </c>
      <c r="D6593">
        <v>830</v>
      </c>
      <c r="E6593" t="s">
        <v>57</v>
      </c>
      <c r="F6593" t="s">
        <v>2322</v>
      </c>
      <c r="G6593" t="s">
        <v>2327</v>
      </c>
      <c r="H6593" t="s">
        <v>1298</v>
      </c>
      <c r="I6593" t="s">
        <v>1604</v>
      </c>
      <c r="J6593">
        <v>2.9000000000000001E-2</v>
      </c>
    </row>
    <row r="6594" spans="1:10" hidden="1">
      <c r="A6594" t="s">
        <v>570</v>
      </c>
      <c r="B6594">
        <v>826</v>
      </c>
      <c r="C6594" t="s">
        <v>1051</v>
      </c>
      <c r="D6594">
        <v>830</v>
      </c>
      <c r="E6594" t="s">
        <v>57</v>
      </c>
      <c r="F6594" t="s">
        <v>2322</v>
      </c>
      <c r="G6594" t="s">
        <v>2352</v>
      </c>
      <c r="H6594" t="s">
        <v>2324</v>
      </c>
      <c r="I6594" t="s">
        <v>1604</v>
      </c>
      <c r="J6594">
        <v>1.9E-3</v>
      </c>
    </row>
    <row r="6595" spans="1:10" hidden="1">
      <c r="A6595" t="s">
        <v>570</v>
      </c>
      <c r="B6595">
        <v>826</v>
      </c>
      <c r="C6595" t="s">
        <v>1051</v>
      </c>
      <c r="D6595">
        <v>830</v>
      </c>
      <c r="E6595" t="s">
        <v>57</v>
      </c>
      <c r="F6595" t="s">
        <v>2322</v>
      </c>
      <c r="G6595" t="s">
        <v>2328</v>
      </c>
      <c r="H6595" t="s">
        <v>1312</v>
      </c>
      <c r="I6595" t="s">
        <v>1604</v>
      </c>
      <c r="J6595">
        <v>9.7000000000000003E-3</v>
      </c>
    </row>
    <row r="6596" spans="1:10" hidden="1">
      <c r="A6596" t="s">
        <v>570</v>
      </c>
      <c r="B6596">
        <v>826</v>
      </c>
      <c r="C6596" t="s">
        <v>1051</v>
      </c>
      <c r="D6596">
        <v>830</v>
      </c>
      <c r="E6596" t="s">
        <v>57</v>
      </c>
      <c r="F6596" t="s">
        <v>2322</v>
      </c>
      <c r="G6596" t="s">
        <v>2330</v>
      </c>
      <c r="H6596" t="s">
        <v>1548</v>
      </c>
      <c r="I6596" t="s">
        <v>1604</v>
      </c>
      <c r="J6596">
        <v>0.94199999999999995</v>
      </c>
    </row>
    <row r="6597" spans="1:10" hidden="1">
      <c r="A6597" t="s">
        <v>570</v>
      </c>
      <c r="B6597">
        <v>826</v>
      </c>
      <c r="C6597" t="s">
        <v>1051</v>
      </c>
      <c r="D6597">
        <v>830</v>
      </c>
      <c r="E6597" t="s">
        <v>57</v>
      </c>
      <c r="F6597" t="s">
        <v>2332</v>
      </c>
      <c r="G6597" t="s">
        <v>2333</v>
      </c>
      <c r="H6597" t="s">
        <v>2403</v>
      </c>
      <c r="I6597" t="s">
        <v>1604</v>
      </c>
      <c r="J6597">
        <v>0.47970000000000002</v>
      </c>
    </row>
    <row r="6598" spans="1:10" hidden="1">
      <c r="A6598" t="s">
        <v>570</v>
      </c>
      <c r="B6598">
        <v>826</v>
      </c>
      <c r="C6598" t="s">
        <v>1051</v>
      </c>
      <c r="D6598">
        <v>830</v>
      </c>
      <c r="E6598" t="s">
        <v>57</v>
      </c>
      <c r="F6598" t="s">
        <v>2332</v>
      </c>
      <c r="G6598" t="s">
        <v>2334</v>
      </c>
      <c r="H6598" t="s">
        <v>1270</v>
      </c>
      <c r="I6598" t="s">
        <v>1604</v>
      </c>
      <c r="J6598">
        <v>0.52029999999999998</v>
      </c>
    </row>
    <row r="6599" spans="1:10" hidden="1">
      <c r="A6599" t="s">
        <v>570</v>
      </c>
      <c r="B6599">
        <v>826</v>
      </c>
      <c r="C6599" t="s">
        <v>1051</v>
      </c>
      <c r="D6599">
        <v>831</v>
      </c>
      <c r="E6599" t="s">
        <v>140</v>
      </c>
      <c r="F6599" t="s">
        <v>1243</v>
      </c>
      <c r="G6599" t="s">
        <v>1243</v>
      </c>
      <c r="H6599" t="s">
        <v>1499</v>
      </c>
      <c r="I6599" t="s">
        <v>1499</v>
      </c>
      <c r="J6599">
        <v>1</v>
      </c>
    </row>
    <row r="6600" spans="1:10" hidden="1">
      <c r="A6600" t="s">
        <v>570</v>
      </c>
      <c r="B6600">
        <v>826</v>
      </c>
      <c r="C6600" t="s">
        <v>1051</v>
      </c>
      <c r="D6600">
        <v>831</v>
      </c>
      <c r="E6600" t="s">
        <v>140</v>
      </c>
      <c r="F6600" t="s">
        <v>2311</v>
      </c>
      <c r="G6600" t="s">
        <v>2336</v>
      </c>
      <c r="H6600" t="s">
        <v>1259</v>
      </c>
      <c r="I6600" t="s">
        <v>1499</v>
      </c>
      <c r="J6600">
        <v>0.54039999999999999</v>
      </c>
    </row>
    <row r="6601" spans="1:10" hidden="1">
      <c r="A6601" t="s">
        <v>570</v>
      </c>
      <c r="B6601">
        <v>826</v>
      </c>
      <c r="C6601" t="s">
        <v>1051</v>
      </c>
      <c r="D6601">
        <v>831</v>
      </c>
      <c r="E6601" t="s">
        <v>140</v>
      </c>
      <c r="F6601" t="s">
        <v>2311</v>
      </c>
      <c r="G6601" t="s">
        <v>2337</v>
      </c>
      <c r="H6601" t="s">
        <v>1301</v>
      </c>
      <c r="I6601" t="s">
        <v>1499</v>
      </c>
      <c r="J6601">
        <v>0.45960000000000001</v>
      </c>
    </row>
    <row r="6602" spans="1:10" hidden="1">
      <c r="A6602" t="s">
        <v>570</v>
      </c>
      <c r="B6602">
        <v>826</v>
      </c>
      <c r="C6602" t="s">
        <v>1051</v>
      </c>
      <c r="D6602">
        <v>831</v>
      </c>
      <c r="E6602" t="s">
        <v>140</v>
      </c>
      <c r="F6602" t="s">
        <v>2320</v>
      </c>
      <c r="G6602" t="s">
        <v>2321</v>
      </c>
      <c r="H6602" t="s">
        <v>1390</v>
      </c>
      <c r="I6602" t="s">
        <v>1499</v>
      </c>
      <c r="J6602">
        <v>0.43380000000000002</v>
      </c>
    </row>
    <row r="6603" spans="1:10" hidden="1">
      <c r="A6603" t="s">
        <v>570</v>
      </c>
      <c r="B6603">
        <v>826</v>
      </c>
      <c r="C6603" t="s">
        <v>1051</v>
      </c>
      <c r="D6603">
        <v>831</v>
      </c>
      <c r="E6603" t="s">
        <v>140</v>
      </c>
      <c r="F6603" t="s">
        <v>2320</v>
      </c>
      <c r="G6603" t="s">
        <v>2298</v>
      </c>
      <c r="H6603" t="s">
        <v>1296</v>
      </c>
      <c r="I6603" t="s">
        <v>1499</v>
      </c>
      <c r="J6603">
        <v>0.21690000000000001</v>
      </c>
    </row>
    <row r="6604" spans="1:10" hidden="1">
      <c r="A6604" t="s">
        <v>570</v>
      </c>
      <c r="B6604">
        <v>826</v>
      </c>
      <c r="C6604" t="s">
        <v>1051</v>
      </c>
      <c r="D6604">
        <v>831</v>
      </c>
      <c r="E6604" t="s">
        <v>140</v>
      </c>
      <c r="F6604" t="s">
        <v>2322</v>
      </c>
      <c r="G6604" t="s">
        <v>2323</v>
      </c>
      <c r="H6604" t="s">
        <v>2324</v>
      </c>
      <c r="I6604" t="s">
        <v>1499</v>
      </c>
      <c r="J6604">
        <v>3.7000000000000002E-3</v>
      </c>
    </row>
    <row r="6605" spans="1:10" hidden="1">
      <c r="A6605" t="s">
        <v>570</v>
      </c>
      <c r="B6605">
        <v>826</v>
      </c>
      <c r="C6605" t="s">
        <v>1051</v>
      </c>
      <c r="D6605">
        <v>831</v>
      </c>
      <c r="E6605" t="s">
        <v>140</v>
      </c>
      <c r="F6605" t="s">
        <v>2322</v>
      </c>
      <c r="G6605" t="s">
        <v>2325</v>
      </c>
      <c r="H6605" t="s">
        <v>2324</v>
      </c>
      <c r="I6605" t="s">
        <v>1499</v>
      </c>
      <c r="J6605">
        <v>3.7000000000000002E-3</v>
      </c>
    </row>
    <row r="6606" spans="1:10" hidden="1">
      <c r="A6606" t="s">
        <v>570</v>
      </c>
      <c r="B6606">
        <v>826</v>
      </c>
      <c r="C6606" t="s">
        <v>1051</v>
      </c>
      <c r="D6606">
        <v>831</v>
      </c>
      <c r="E6606" t="s">
        <v>140</v>
      </c>
      <c r="F6606" t="s">
        <v>2322</v>
      </c>
      <c r="G6606" t="s">
        <v>2327</v>
      </c>
      <c r="H6606" t="s">
        <v>1248</v>
      </c>
      <c r="I6606" t="s">
        <v>1499</v>
      </c>
      <c r="J6606">
        <v>2.2100000000000002E-2</v>
      </c>
    </row>
    <row r="6607" spans="1:10" hidden="1">
      <c r="A6607" t="s">
        <v>570</v>
      </c>
      <c r="B6607">
        <v>826</v>
      </c>
      <c r="C6607" t="s">
        <v>1051</v>
      </c>
      <c r="D6607">
        <v>831</v>
      </c>
      <c r="E6607" t="s">
        <v>140</v>
      </c>
      <c r="F6607" t="s">
        <v>2322</v>
      </c>
      <c r="G6607" t="s">
        <v>2328</v>
      </c>
      <c r="H6607" t="s">
        <v>2335</v>
      </c>
      <c r="I6607" t="s">
        <v>1499</v>
      </c>
      <c r="J6607">
        <v>1.47E-2</v>
      </c>
    </row>
    <row r="6608" spans="1:10" hidden="1">
      <c r="A6608" t="s">
        <v>570</v>
      </c>
      <c r="B6608">
        <v>826</v>
      </c>
      <c r="C6608" t="s">
        <v>1051</v>
      </c>
      <c r="D6608">
        <v>831</v>
      </c>
      <c r="E6608" t="s">
        <v>140</v>
      </c>
      <c r="F6608" t="s">
        <v>2322</v>
      </c>
      <c r="G6608" t="s">
        <v>2330</v>
      </c>
      <c r="H6608" t="s">
        <v>2478</v>
      </c>
      <c r="I6608" t="s">
        <v>1499</v>
      </c>
      <c r="J6608">
        <v>0.95589999999999997</v>
      </c>
    </row>
    <row r="6609" spans="1:10" hidden="1">
      <c r="A6609" t="s">
        <v>570</v>
      </c>
      <c r="B6609">
        <v>826</v>
      </c>
      <c r="C6609" t="s">
        <v>1051</v>
      </c>
      <c r="D6609">
        <v>831</v>
      </c>
      <c r="E6609" t="s">
        <v>140</v>
      </c>
      <c r="F6609" t="s">
        <v>2332</v>
      </c>
      <c r="G6609" t="s">
        <v>2333</v>
      </c>
      <c r="H6609" t="s">
        <v>1635</v>
      </c>
      <c r="I6609" t="s">
        <v>1499</v>
      </c>
      <c r="J6609">
        <v>0.4743</v>
      </c>
    </row>
    <row r="6610" spans="1:10" hidden="1">
      <c r="A6610" t="s">
        <v>570</v>
      </c>
      <c r="B6610">
        <v>826</v>
      </c>
      <c r="C6610" t="s">
        <v>1051</v>
      </c>
      <c r="D6610">
        <v>831</v>
      </c>
      <c r="E6610" t="s">
        <v>140</v>
      </c>
      <c r="F6610" t="s">
        <v>2332</v>
      </c>
      <c r="G6610" t="s">
        <v>2334</v>
      </c>
      <c r="H6610" t="s">
        <v>1607</v>
      </c>
      <c r="I6610" t="s">
        <v>1499</v>
      </c>
      <c r="J6610">
        <v>0.52569999999999995</v>
      </c>
    </row>
    <row r="6611" spans="1:10" hidden="1">
      <c r="A6611" t="s">
        <v>570</v>
      </c>
      <c r="B6611">
        <v>1500</v>
      </c>
      <c r="C6611" t="s">
        <v>1057</v>
      </c>
      <c r="D6611">
        <v>1041</v>
      </c>
      <c r="E6611" t="s">
        <v>444</v>
      </c>
      <c r="F6611" t="s">
        <v>1243</v>
      </c>
      <c r="G6611" t="s">
        <v>1243</v>
      </c>
      <c r="H6611" t="s">
        <v>1623</v>
      </c>
      <c r="I6611" t="s">
        <v>1623</v>
      </c>
      <c r="J6611">
        <v>1</v>
      </c>
    </row>
    <row r="6612" spans="1:10" hidden="1">
      <c r="A6612" t="s">
        <v>570</v>
      </c>
      <c r="B6612">
        <v>1500</v>
      </c>
      <c r="C6612" t="s">
        <v>1057</v>
      </c>
      <c r="D6612">
        <v>1041</v>
      </c>
      <c r="E6612" t="s">
        <v>444</v>
      </c>
      <c r="F6612" t="s">
        <v>2311</v>
      </c>
      <c r="G6612" t="s">
        <v>2312</v>
      </c>
      <c r="H6612" t="s">
        <v>1298</v>
      </c>
      <c r="I6612" t="s">
        <v>1623</v>
      </c>
      <c r="J6612">
        <v>4.7199999999999999E-2</v>
      </c>
    </row>
    <row r="6613" spans="1:10" hidden="1">
      <c r="A6613" t="s">
        <v>570</v>
      </c>
      <c r="B6613">
        <v>1500</v>
      </c>
      <c r="C6613" t="s">
        <v>1057</v>
      </c>
      <c r="D6613">
        <v>1041</v>
      </c>
      <c r="E6613" t="s">
        <v>444</v>
      </c>
      <c r="F6613" t="s">
        <v>2311</v>
      </c>
      <c r="G6613" t="s">
        <v>2313</v>
      </c>
      <c r="H6613" t="s">
        <v>1261</v>
      </c>
      <c r="I6613" t="s">
        <v>1623</v>
      </c>
      <c r="J6613">
        <v>6.9199999999999998E-2</v>
      </c>
    </row>
    <row r="6614" spans="1:10" hidden="1">
      <c r="A6614" t="s">
        <v>570</v>
      </c>
      <c r="B6614">
        <v>1500</v>
      </c>
      <c r="C6614" t="s">
        <v>1057</v>
      </c>
      <c r="D6614">
        <v>1041</v>
      </c>
      <c r="E6614" t="s">
        <v>444</v>
      </c>
      <c r="F6614" t="s">
        <v>2311</v>
      </c>
      <c r="G6614" t="s">
        <v>2314</v>
      </c>
      <c r="H6614" t="s">
        <v>1246</v>
      </c>
      <c r="I6614" t="s">
        <v>1623</v>
      </c>
      <c r="J6614">
        <v>8.8099999999999998E-2</v>
      </c>
    </row>
    <row r="6615" spans="1:10" hidden="1">
      <c r="A6615" t="s">
        <v>570</v>
      </c>
      <c r="B6615">
        <v>1500</v>
      </c>
      <c r="C6615" t="s">
        <v>1057</v>
      </c>
      <c r="D6615">
        <v>1041</v>
      </c>
      <c r="E6615" t="s">
        <v>444</v>
      </c>
      <c r="F6615" t="s">
        <v>2311</v>
      </c>
      <c r="G6615" t="s">
        <v>2315</v>
      </c>
      <c r="H6615" t="s">
        <v>1249</v>
      </c>
      <c r="I6615" t="s">
        <v>1623</v>
      </c>
      <c r="J6615">
        <v>7.8600000000000003E-2</v>
      </c>
    </row>
    <row r="6616" spans="1:10" hidden="1">
      <c r="A6616" t="s">
        <v>570</v>
      </c>
      <c r="B6616">
        <v>1500</v>
      </c>
      <c r="C6616" t="s">
        <v>1057</v>
      </c>
      <c r="D6616">
        <v>1041</v>
      </c>
      <c r="E6616" t="s">
        <v>444</v>
      </c>
      <c r="F6616" t="s">
        <v>2311</v>
      </c>
      <c r="G6616" t="s">
        <v>2316</v>
      </c>
      <c r="H6616" t="s">
        <v>1261</v>
      </c>
      <c r="I6616" t="s">
        <v>1623</v>
      </c>
      <c r="J6616">
        <v>6.9199999999999998E-2</v>
      </c>
    </row>
    <row r="6617" spans="1:10" hidden="1">
      <c r="A6617" t="s">
        <v>570</v>
      </c>
      <c r="B6617">
        <v>1500</v>
      </c>
      <c r="C6617" t="s">
        <v>1057</v>
      </c>
      <c r="D6617">
        <v>1041</v>
      </c>
      <c r="E6617" t="s">
        <v>444</v>
      </c>
      <c r="F6617" t="s">
        <v>2311</v>
      </c>
      <c r="G6617" t="s">
        <v>2317</v>
      </c>
      <c r="H6617" t="s">
        <v>1399</v>
      </c>
      <c r="I6617" t="s">
        <v>1623</v>
      </c>
      <c r="J6617">
        <v>9.7500000000000003E-2</v>
      </c>
    </row>
    <row r="6618" spans="1:10" hidden="1">
      <c r="A6618" t="s">
        <v>570</v>
      </c>
      <c r="B6618">
        <v>1500</v>
      </c>
      <c r="C6618" t="s">
        <v>1057</v>
      </c>
      <c r="D6618">
        <v>1041</v>
      </c>
      <c r="E6618" t="s">
        <v>444</v>
      </c>
      <c r="F6618" t="s">
        <v>2311</v>
      </c>
      <c r="G6618" t="s">
        <v>2336</v>
      </c>
      <c r="H6618" t="s">
        <v>1417</v>
      </c>
      <c r="I6618" t="s">
        <v>1623</v>
      </c>
      <c r="J6618">
        <v>6.6000000000000003E-2</v>
      </c>
    </row>
    <row r="6619" spans="1:10" hidden="1">
      <c r="A6619" t="s">
        <v>570</v>
      </c>
      <c r="B6619">
        <v>1500</v>
      </c>
      <c r="C6619" t="s">
        <v>1057</v>
      </c>
      <c r="D6619">
        <v>1041</v>
      </c>
      <c r="E6619" t="s">
        <v>444</v>
      </c>
      <c r="F6619" t="s">
        <v>2311</v>
      </c>
      <c r="G6619" t="s">
        <v>2337</v>
      </c>
      <c r="H6619" t="s">
        <v>1417</v>
      </c>
      <c r="I6619" t="s">
        <v>1623</v>
      </c>
      <c r="J6619">
        <v>6.6000000000000003E-2</v>
      </c>
    </row>
    <row r="6620" spans="1:10" hidden="1">
      <c r="A6620" t="s">
        <v>570</v>
      </c>
      <c r="B6620">
        <v>1500</v>
      </c>
      <c r="C6620" t="s">
        <v>1057</v>
      </c>
      <c r="D6620">
        <v>1041</v>
      </c>
      <c r="E6620" t="s">
        <v>444</v>
      </c>
      <c r="F6620" t="s">
        <v>2311</v>
      </c>
      <c r="G6620" t="s">
        <v>2343</v>
      </c>
      <c r="H6620" t="s">
        <v>1271</v>
      </c>
      <c r="I6620" t="s">
        <v>1623</v>
      </c>
      <c r="J6620">
        <v>8.1799999999999998E-2</v>
      </c>
    </row>
    <row r="6621" spans="1:10" hidden="1">
      <c r="A6621" t="s">
        <v>570</v>
      </c>
      <c r="B6621">
        <v>1500</v>
      </c>
      <c r="C6621" t="s">
        <v>1057</v>
      </c>
      <c r="D6621">
        <v>1041</v>
      </c>
      <c r="E6621" t="s">
        <v>444</v>
      </c>
      <c r="F6621" t="s">
        <v>2311</v>
      </c>
      <c r="G6621" t="s">
        <v>1250</v>
      </c>
      <c r="H6621" t="s">
        <v>1249</v>
      </c>
      <c r="I6621" t="s">
        <v>1623</v>
      </c>
      <c r="J6621">
        <v>7.8600000000000003E-2</v>
      </c>
    </row>
    <row r="6622" spans="1:10" hidden="1">
      <c r="A6622" t="s">
        <v>570</v>
      </c>
      <c r="B6622">
        <v>1500</v>
      </c>
      <c r="C6622" t="s">
        <v>1057</v>
      </c>
      <c r="D6622">
        <v>1041</v>
      </c>
      <c r="E6622" t="s">
        <v>444</v>
      </c>
      <c r="F6622" t="s">
        <v>2311</v>
      </c>
      <c r="G6622" t="s">
        <v>1401</v>
      </c>
      <c r="H6622" t="s">
        <v>1271</v>
      </c>
      <c r="I6622" t="s">
        <v>1623</v>
      </c>
      <c r="J6622">
        <v>8.1799999999999998E-2</v>
      </c>
    </row>
    <row r="6623" spans="1:10" hidden="1">
      <c r="A6623" t="s">
        <v>570</v>
      </c>
      <c r="B6623">
        <v>1500</v>
      </c>
      <c r="C6623" t="s">
        <v>1057</v>
      </c>
      <c r="D6623">
        <v>1041</v>
      </c>
      <c r="E6623" t="s">
        <v>444</v>
      </c>
      <c r="F6623" t="s">
        <v>2311</v>
      </c>
      <c r="G6623" t="s">
        <v>1357</v>
      </c>
      <c r="H6623" t="s">
        <v>1261</v>
      </c>
      <c r="I6623" t="s">
        <v>1623</v>
      </c>
      <c r="J6623">
        <v>6.9199999999999998E-2</v>
      </c>
    </row>
    <row r="6624" spans="1:10" hidden="1">
      <c r="A6624" t="s">
        <v>570</v>
      </c>
      <c r="B6624">
        <v>1500</v>
      </c>
      <c r="C6624" t="s">
        <v>1057</v>
      </c>
      <c r="D6624">
        <v>1041</v>
      </c>
      <c r="E6624" t="s">
        <v>444</v>
      </c>
      <c r="F6624" t="s">
        <v>2311</v>
      </c>
      <c r="G6624" t="s">
        <v>2318</v>
      </c>
      <c r="H6624" t="s">
        <v>1460</v>
      </c>
      <c r="I6624" t="s">
        <v>1623</v>
      </c>
      <c r="J6624">
        <v>6.2899999999999998E-2</v>
      </c>
    </row>
    <row r="6625" spans="1:10" hidden="1">
      <c r="A6625" t="s">
        <v>570</v>
      </c>
      <c r="B6625">
        <v>1500</v>
      </c>
      <c r="C6625" t="s">
        <v>1057</v>
      </c>
      <c r="D6625">
        <v>1041</v>
      </c>
      <c r="E6625" t="s">
        <v>444</v>
      </c>
      <c r="F6625" t="s">
        <v>2311</v>
      </c>
      <c r="G6625" t="s">
        <v>2319</v>
      </c>
      <c r="H6625" t="s">
        <v>1256</v>
      </c>
      <c r="I6625" t="s">
        <v>1623</v>
      </c>
      <c r="J6625">
        <v>4.3999999999999997E-2</v>
      </c>
    </row>
    <row r="6626" spans="1:10" hidden="1">
      <c r="A6626" t="s">
        <v>570</v>
      </c>
      <c r="B6626">
        <v>1500</v>
      </c>
      <c r="C6626" t="s">
        <v>1057</v>
      </c>
      <c r="D6626">
        <v>1041</v>
      </c>
      <c r="E6626" t="s">
        <v>444</v>
      </c>
      <c r="F6626" t="s">
        <v>2320</v>
      </c>
      <c r="G6626" t="s">
        <v>2321</v>
      </c>
      <c r="H6626" t="s">
        <v>1245</v>
      </c>
      <c r="I6626" t="s">
        <v>1623</v>
      </c>
      <c r="J6626">
        <v>0.65410000000000001</v>
      </c>
    </row>
    <row r="6627" spans="1:10" hidden="1">
      <c r="A6627" t="s">
        <v>570</v>
      </c>
      <c r="B6627">
        <v>1500</v>
      </c>
      <c r="C6627" t="s">
        <v>1057</v>
      </c>
      <c r="D6627">
        <v>1041</v>
      </c>
      <c r="E6627" t="s">
        <v>444</v>
      </c>
      <c r="F6627" t="s">
        <v>2320</v>
      </c>
      <c r="G6627" t="s">
        <v>2341</v>
      </c>
      <c r="H6627" t="s">
        <v>1312</v>
      </c>
      <c r="I6627" t="s">
        <v>1623</v>
      </c>
      <c r="J6627">
        <v>1.5699999999999999E-2</v>
      </c>
    </row>
    <row r="6628" spans="1:10" hidden="1">
      <c r="A6628" t="s">
        <v>570</v>
      </c>
      <c r="B6628">
        <v>1500</v>
      </c>
      <c r="C6628" t="s">
        <v>1057</v>
      </c>
      <c r="D6628">
        <v>1041</v>
      </c>
      <c r="E6628" t="s">
        <v>444</v>
      </c>
      <c r="F6628" t="s">
        <v>2320</v>
      </c>
      <c r="G6628" t="s">
        <v>2298</v>
      </c>
      <c r="H6628" t="s">
        <v>1444</v>
      </c>
      <c r="I6628" t="s">
        <v>1623</v>
      </c>
      <c r="J6628">
        <v>0.22009999999999999</v>
      </c>
    </row>
    <row r="6629" spans="1:10" hidden="1">
      <c r="A6629" t="s">
        <v>570</v>
      </c>
      <c r="B6629">
        <v>1500</v>
      </c>
      <c r="C6629" t="s">
        <v>1057</v>
      </c>
      <c r="D6629">
        <v>1041</v>
      </c>
      <c r="E6629" t="s">
        <v>444</v>
      </c>
      <c r="F6629" t="s">
        <v>2322</v>
      </c>
      <c r="G6629" t="s">
        <v>2323</v>
      </c>
      <c r="H6629" t="s">
        <v>1352</v>
      </c>
      <c r="I6629" t="s">
        <v>1623</v>
      </c>
      <c r="J6629">
        <v>2.1999999999999999E-2</v>
      </c>
    </row>
    <row r="6630" spans="1:10" hidden="1">
      <c r="A6630" t="s">
        <v>570</v>
      </c>
      <c r="B6630">
        <v>1500</v>
      </c>
      <c r="C6630" t="s">
        <v>1057</v>
      </c>
      <c r="D6630">
        <v>1041</v>
      </c>
      <c r="E6630" t="s">
        <v>444</v>
      </c>
      <c r="F6630" t="s">
        <v>2322</v>
      </c>
      <c r="G6630" t="s">
        <v>2326</v>
      </c>
      <c r="H6630" t="s">
        <v>2344</v>
      </c>
      <c r="I6630" t="s">
        <v>1623</v>
      </c>
      <c r="J6630">
        <v>6.3E-3</v>
      </c>
    </row>
    <row r="6631" spans="1:10" hidden="1">
      <c r="A6631" t="s">
        <v>570</v>
      </c>
      <c r="B6631">
        <v>1500</v>
      </c>
      <c r="C6631" t="s">
        <v>1057</v>
      </c>
      <c r="D6631">
        <v>1041</v>
      </c>
      <c r="E6631" t="s">
        <v>444</v>
      </c>
      <c r="F6631" t="s">
        <v>2322</v>
      </c>
      <c r="G6631" t="s">
        <v>2327</v>
      </c>
      <c r="H6631" t="s">
        <v>1248</v>
      </c>
      <c r="I6631" t="s">
        <v>1623</v>
      </c>
      <c r="J6631">
        <v>1.89E-2</v>
      </c>
    </row>
    <row r="6632" spans="1:10" hidden="1">
      <c r="A6632" t="s">
        <v>570</v>
      </c>
      <c r="B6632">
        <v>1500</v>
      </c>
      <c r="C6632" t="s">
        <v>1057</v>
      </c>
      <c r="D6632">
        <v>1041</v>
      </c>
      <c r="E6632" t="s">
        <v>444</v>
      </c>
      <c r="F6632" t="s">
        <v>2322</v>
      </c>
      <c r="G6632" t="s">
        <v>2328</v>
      </c>
      <c r="H6632" t="s">
        <v>2344</v>
      </c>
      <c r="I6632" t="s">
        <v>1623</v>
      </c>
      <c r="J6632">
        <v>6.3E-3</v>
      </c>
    </row>
    <row r="6633" spans="1:10" hidden="1">
      <c r="A6633" t="s">
        <v>570</v>
      </c>
      <c r="B6633">
        <v>1500</v>
      </c>
      <c r="C6633" t="s">
        <v>1057</v>
      </c>
      <c r="D6633">
        <v>1041</v>
      </c>
      <c r="E6633" t="s">
        <v>444</v>
      </c>
      <c r="F6633" t="s">
        <v>2322</v>
      </c>
      <c r="G6633" t="s">
        <v>2330</v>
      </c>
      <c r="H6633" t="s">
        <v>1576</v>
      </c>
      <c r="I6633" t="s">
        <v>1623</v>
      </c>
      <c r="J6633">
        <v>0.94650000000000001</v>
      </c>
    </row>
    <row r="6634" spans="1:10" hidden="1">
      <c r="A6634" t="s">
        <v>570</v>
      </c>
      <c r="B6634">
        <v>1500</v>
      </c>
      <c r="C6634" t="s">
        <v>1057</v>
      </c>
      <c r="D6634">
        <v>1041</v>
      </c>
      <c r="E6634" t="s">
        <v>444</v>
      </c>
      <c r="F6634" t="s">
        <v>2332</v>
      </c>
      <c r="G6634" t="s">
        <v>2333</v>
      </c>
      <c r="H6634" t="s">
        <v>1291</v>
      </c>
      <c r="I6634" t="s">
        <v>1623</v>
      </c>
      <c r="J6634">
        <v>0.4874</v>
      </c>
    </row>
    <row r="6635" spans="1:10" hidden="1">
      <c r="A6635" t="s">
        <v>570</v>
      </c>
      <c r="B6635">
        <v>1500</v>
      </c>
      <c r="C6635" t="s">
        <v>1057</v>
      </c>
      <c r="D6635">
        <v>1041</v>
      </c>
      <c r="E6635" t="s">
        <v>444</v>
      </c>
      <c r="F6635" t="s">
        <v>2332</v>
      </c>
      <c r="G6635" t="s">
        <v>2334</v>
      </c>
      <c r="H6635" t="s">
        <v>1380</v>
      </c>
      <c r="I6635" t="s">
        <v>1623</v>
      </c>
      <c r="J6635">
        <v>0.51259999999999994</v>
      </c>
    </row>
    <row r="6636" spans="1:10" hidden="1">
      <c r="A6636" t="s">
        <v>570</v>
      </c>
      <c r="B6636">
        <v>839</v>
      </c>
      <c r="C6636" t="s">
        <v>1059</v>
      </c>
      <c r="D6636">
        <v>843</v>
      </c>
      <c r="E6636" t="s">
        <v>419</v>
      </c>
      <c r="F6636" t="s">
        <v>1243</v>
      </c>
      <c r="G6636" t="s">
        <v>1243</v>
      </c>
      <c r="H6636" t="s">
        <v>1426</v>
      </c>
      <c r="I6636" t="s">
        <v>1426</v>
      </c>
      <c r="J6636">
        <v>1</v>
      </c>
    </row>
    <row r="6637" spans="1:10" hidden="1">
      <c r="A6637" t="s">
        <v>570</v>
      </c>
      <c r="B6637">
        <v>839</v>
      </c>
      <c r="C6637" t="s">
        <v>1059</v>
      </c>
      <c r="D6637">
        <v>843</v>
      </c>
      <c r="E6637" t="s">
        <v>419</v>
      </c>
      <c r="F6637" t="s">
        <v>2311</v>
      </c>
      <c r="G6637" t="s">
        <v>2343</v>
      </c>
      <c r="H6637" t="s">
        <v>1388</v>
      </c>
      <c r="I6637" t="s">
        <v>1426</v>
      </c>
      <c r="J6637">
        <v>0.26600000000000001</v>
      </c>
    </row>
    <row r="6638" spans="1:10" hidden="1">
      <c r="A6638" t="s">
        <v>570</v>
      </c>
      <c r="B6638">
        <v>839</v>
      </c>
      <c r="C6638" t="s">
        <v>1059</v>
      </c>
      <c r="D6638">
        <v>843</v>
      </c>
      <c r="E6638" t="s">
        <v>419</v>
      </c>
      <c r="F6638" t="s">
        <v>2311</v>
      </c>
      <c r="G6638" t="s">
        <v>1250</v>
      </c>
      <c r="H6638" t="s">
        <v>1262</v>
      </c>
      <c r="I6638" t="s">
        <v>1426</v>
      </c>
      <c r="J6638">
        <v>0.24959999999999999</v>
      </c>
    </row>
    <row r="6639" spans="1:10" hidden="1">
      <c r="A6639" t="s">
        <v>570</v>
      </c>
      <c r="B6639">
        <v>839</v>
      </c>
      <c r="C6639" t="s">
        <v>1059</v>
      </c>
      <c r="D6639">
        <v>843</v>
      </c>
      <c r="E6639" t="s">
        <v>419</v>
      </c>
      <c r="F6639" t="s">
        <v>2311</v>
      </c>
      <c r="G6639" t="s">
        <v>1401</v>
      </c>
      <c r="H6639" t="s">
        <v>1259</v>
      </c>
      <c r="I6639" t="s">
        <v>1426</v>
      </c>
      <c r="J6639">
        <v>0.2414</v>
      </c>
    </row>
    <row r="6640" spans="1:10" hidden="1">
      <c r="A6640" t="s">
        <v>570</v>
      </c>
      <c r="B6640">
        <v>839</v>
      </c>
      <c r="C6640" t="s">
        <v>1059</v>
      </c>
      <c r="D6640">
        <v>843</v>
      </c>
      <c r="E6640" t="s">
        <v>419</v>
      </c>
      <c r="F6640" t="s">
        <v>2311</v>
      </c>
      <c r="G6640" t="s">
        <v>1357</v>
      </c>
      <c r="H6640" t="s">
        <v>1272</v>
      </c>
      <c r="I6640" t="s">
        <v>1426</v>
      </c>
      <c r="J6640">
        <v>0.24299999999999999</v>
      </c>
    </row>
    <row r="6641" spans="1:10" hidden="1">
      <c r="A6641" t="s">
        <v>570</v>
      </c>
      <c r="B6641">
        <v>839</v>
      </c>
      <c r="C6641" t="s">
        <v>1059</v>
      </c>
      <c r="D6641">
        <v>843</v>
      </c>
      <c r="E6641" t="s">
        <v>419</v>
      </c>
      <c r="F6641" t="s">
        <v>2320</v>
      </c>
      <c r="G6641" t="s">
        <v>2321</v>
      </c>
      <c r="H6641" t="s">
        <v>1417</v>
      </c>
      <c r="I6641" t="s">
        <v>1426</v>
      </c>
      <c r="J6641">
        <v>3.4500000000000003E-2</v>
      </c>
    </row>
    <row r="6642" spans="1:10" hidden="1">
      <c r="A6642" t="s">
        <v>570</v>
      </c>
      <c r="B6642">
        <v>839</v>
      </c>
      <c r="C6642" t="s">
        <v>1059</v>
      </c>
      <c r="D6642">
        <v>843</v>
      </c>
      <c r="E6642" t="s">
        <v>419</v>
      </c>
      <c r="F6642" t="s">
        <v>2320</v>
      </c>
      <c r="G6642" t="s">
        <v>2340</v>
      </c>
      <c r="H6642" t="s">
        <v>1248</v>
      </c>
      <c r="I6642" t="s">
        <v>1426</v>
      </c>
      <c r="J6642">
        <v>9.9000000000000008E-3</v>
      </c>
    </row>
    <row r="6643" spans="1:10" hidden="1">
      <c r="A6643" t="s">
        <v>570</v>
      </c>
      <c r="B6643">
        <v>839</v>
      </c>
      <c r="C6643" t="s">
        <v>1059</v>
      </c>
      <c r="D6643">
        <v>843</v>
      </c>
      <c r="E6643" t="s">
        <v>419</v>
      </c>
      <c r="F6643" t="s">
        <v>2320</v>
      </c>
      <c r="G6643" t="s">
        <v>2298</v>
      </c>
      <c r="H6643" t="s">
        <v>1365</v>
      </c>
      <c r="I6643" t="s">
        <v>1426</v>
      </c>
      <c r="J6643">
        <v>0.13789999999999999</v>
      </c>
    </row>
    <row r="6644" spans="1:10" hidden="1">
      <c r="A6644" t="s">
        <v>570</v>
      </c>
      <c r="B6644">
        <v>839</v>
      </c>
      <c r="C6644" t="s">
        <v>1059</v>
      </c>
      <c r="D6644">
        <v>843</v>
      </c>
      <c r="E6644" t="s">
        <v>419</v>
      </c>
      <c r="F6644" t="s">
        <v>2322</v>
      </c>
      <c r="G6644" t="s">
        <v>2323</v>
      </c>
      <c r="H6644" t="s">
        <v>2324</v>
      </c>
      <c r="I6644" t="s">
        <v>1426</v>
      </c>
      <c r="J6644">
        <v>1.6000000000000001E-3</v>
      </c>
    </row>
    <row r="6645" spans="1:10" hidden="1">
      <c r="A6645" t="s">
        <v>570</v>
      </c>
      <c r="B6645">
        <v>839</v>
      </c>
      <c r="C6645" t="s">
        <v>1059</v>
      </c>
      <c r="D6645">
        <v>843</v>
      </c>
      <c r="E6645" t="s">
        <v>419</v>
      </c>
      <c r="F6645" t="s">
        <v>2322</v>
      </c>
      <c r="G6645" t="s">
        <v>2325</v>
      </c>
      <c r="H6645" t="s">
        <v>1252</v>
      </c>
      <c r="I6645" t="s">
        <v>1426</v>
      </c>
      <c r="J6645">
        <v>1.4800000000000001E-2</v>
      </c>
    </row>
    <row r="6646" spans="1:10" hidden="1">
      <c r="A6646" t="s">
        <v>570</v>
      </c>
      <c r="B6646">
        <v>839</v>
      </c>
      <c r="C6646" t="s">
        <v>1059</v>
      </c>
      <c r="D6646">
        <v>843</v>
      </c>
      <c r="E6646" t="s">
        <v>419</v>
      </c>
      <c r="F6646" t="s">
        <v>2322</v>
      </c>
      <c r="G6646" t="s">
        <v>2326</v>
      </c>
      <c r="H6646" t="s">
        <v>1248</v>
      </c>
      <c r="I6646" t="s">
        <v>1426</v>
      </c>
      <c r="J6646">
        <v>9.9000000000000008E-3</v>
      </c>
    </row>
    <row r="6647" spans="1:10" hidden="1">
      <c r="A6647" t="s">
        <v>570</v>
      </c>
      <c r="B6647">
        <v>839</v>
      </c>
      <c r="C6647" t="s">
        <v>1059</v>
      </c>
      <c r="D6647">
        <v>843</v>
      </c>
      <c r="E6647" t="s">
        <v>419</v>
      </c>
      <c r="F6647" t="s">
        <v>2322</v>
      </c>
      <c r="G6647" t="s">
        <v>2327</v>
      </c>
      <c r="H6647" t="s">
        <v>1333</v>
      </c>
      <c r="I6647" t="s">
        <v>1426</v>
      </c>
      <c r="J6647">
        <v>2.7900000000000001E-2</v>
      </c>
    </row>
    <row r="6648" spans="1:10" hidden="1">
      <c r="A6648" t="s">
        <v>570</v>
      </c>
      <c r="B6648">
        <v>839</v>
      </c>
      <c r="C6648" t="s">
        <v>1059</v>
      </c>
      <c r="D6648">
        <v>843</v>
      </c>
      <c r="E6648" t="s">
        <v>419</v>
      </c>
      <c r="F6648" t="s">
        <v>2322</v>
      </c>
      <c r="G6648" t="s">
        <v>2328</v>
      </c>
      <c r="H6648" t="s">
        <v>1520</v>
      </c>
      <c r="I6648" t="s">
        <v>1426</v>
      </c>
      <c r="J6648">
        <v>3.1199999999999999E-2</v>
      </c>
    </row>
    <row r="6649" spans="1:10" hidden="1">
      <c r="A6649" t="s">
        <v>570</v>
      </c>
      <c r="B6649">
        <v>839</v>
      </c>
      <c r="C6649" t="s">
        <v>1059</v>
      </c>
      <c r="D6649">
        <v>843</v>
      </c>
      <c r="E6649" t="s">
        <v>419</v>
      </c>
      <c r="F6649" t="s">
        <v>2322</v>
      </c>
      <c r="G6649" t="s">
        <v>2330</v>
      </c>
      <c r="H6649" t="s">
        <v>2513</v>
      </c>
      <c r="I6649" t="s">
        <v>1426</v>
      </c>
      <c r="J6649">
        <v>0.91459999999999997</v>
      </c>
    </row>
    <row r="6650" spans="1:10" hidden="1">
      <c r="A6650" t="s">
        <v>570</v>
      </c>
      <c r="B6650">
        <v>839</v>
      </c>
      <c r="C6650" t="s">
        <v>1059</v>
      </c>
      <c r="D6650">
        <v>843</v>
      </c>
      <c r="E6650" t="s">
        <v>419</v>
      </c>
      <c r="F6650" t="s">
        <v>2332</v>
      </c>
      <c r="G6650" t="s">
        <v>2333</v>
      </c>
      <c r="H6650" t="s">
        <v>1561</v>
      </c>
      <c r="I6650" t="s">
        <v>1426</v>
      </c>
      <c r="J6650">
        <v>0.48770000000000002</v>
      </c>
    </row>
    <row r="6651" spans="1:10" hidden="1">
      <c r="A6651" t="s">
        <v>570</v>
      </c>
      <c r="B6651">
        <v>839</v>
      </c>
      <c r="C6651" t="s">
        <v>1059</v>
      </c>
      <c r="D6651">
        <v>843</v>
      </c>
      <c r="E6651" t="s">
        <v>419</v>
      </c>
      <c r="F6651" t="s">
        <v>2332</v>
      </c>
      <c r="G6651" t="s">
        <v>2334</v>
      </c>
      <c r="H6651" t="s">
        <v>2431</v>
      </c>
      <c r="I6651" t="s">
        <v>1426</v>
      </c>
      <c r="J6651">
        <v>0.50570000000000004</v>
      </c>
    </row>
    <row r="6652" spans="1:10" hidden="1">
      <c r="A6652" t="s">
        <v>570</v>
      </c>
      <c r="B6652">
        <v>839</v>
      </c>
      <c r="C6652" t="s">
        <v>1059</v>
      </c>
      <c r="D6652">
        <v>843</v>
      </c>
      <c r="E6652" t="s">
        <v>419</v>
      </c>
      <c r="F6652" t="s">
        <v>2332</v>
      </c>
      <c r="G6652" t="s">
        <v>2366</v>
      </c>
      <c r="H6652" t="s">
        <v>2335</v>
      </c>
      <c r="I6652" t="s">
        <v>1426</v>
      </c>
      <c r="J6652">
        <v>6.6E-3</v>
      </c>
    </row>
    <row r="6653" spans="1:10" hidden="1">
      <c r="A6653" t="s">
        <v>570</v>
      </c>
      <c r="B6653">
        <v>839</v>
      </c>
      <c r="C6653" t="s">
        <v>1059</v>
      </c>
      <c r="D6653">
        <v>846</v>
      </c>
      <c r="E6653" t="s">
        <v>422</v>
      </c>
      <c r="F6653" t="s">
        <v>1243</v>
      </c>
      <c r="G6653" t="s">
        <v>1243</v>
      </c>
      <c r="H6653" t="s">
        <v>1526</v>
      </c>
      <c r="I6653" t="s">
        <v>1526</v>
      </c>
      <c r="J6653">
        <v>1</v>
      </c>
    </row>
    <row r="6654" spans="1:10" hidden="1">
      <c r="A6654" t="s">
        <v>570</v>
      </c>
      <c r="B6654">
        <v>839</v>
      </c>
      <c r="C6654" t="s">
        <v>1059</v>
      </c>
      <c r="D6654">
        <v>846</v>
      </c>
      <c r="E6654" t="s">
        <v>422</v>
      </c>
      <c r="F6654" t="s">
        <v>2311</v>
      </c>
      <c r="G6654" t="s">
        <v>2317</v>
      </c>
      <c r="H6654" t="s">
        <v>1663</v>
      </c>
      <c r="I6654" t="s">
        <v>1526</v>
      </c>
      <c r="J6654">
        <v>0.34920000000000001</v>
      </c>
    </row>
    <row r="6655" spans="1:10" hidden="1">
      <c r="A6655" t="s">
        <v>570</v>
      </c>
      <c r="B6655">
        <v>839</v>
      </c>
      <c r="C6655" t="s">
        <v>1059</v>
      </c>
      <c r="D6655">
        <v>846</v>
      </c>
      <c r="E6655" t="s">
        <v>422</v>
      </c>
      <c r="F6655" t="s">
        <v>2311</v>
      </c>
      <c r="G6655" t="s">
        <v>2336</v>
      </c>
      <c r="H6655" t="s">
        <v>1663</v>
      </c>
      <c r="I6655" t="s">
        <v>1526</v>
      </c>
      <c r="J6655">
        <v>0.34920000000000001</v>
      </c>
    </row>
    <row r="6656" spans="1:10" hidden="1">
      <c r="A6656" t="s">
        <v>570</v>
      </c>
      <c r="B6656">
        <v>839</v>
      </c>
      <c r="C6656" t="s">
        <v>1059</v>
      </c>
      <c r="D6656">
        <v>846</v>
      </c>
      <c r="E6656" t="s">
        <v>422</v>
      </c>
      <c r="F6656" t="s">
        <v>2311</v>
      </c>
      <c r="G6656" t="s">
        <v>2337</v>
      </c>
      <c r="H6656" t="s">
        <v>1593</v>
      </c>
      <c r="I6656" t="s">
        <v>1526</v>
      </c>
      <c r="J6656">
        <v>0.30170000000000002</v>
      </c>
    </row>
    <row r="6657" spans="1:10" hidden="1">
      <c r="A6657" t="s">
        <v>570</v>
      </c>
      <c r="B6657">
        <v>839</v>
      </c>
      <c r="C6657" t="s">
        <v>1059</v>
      </c>
      <c r="D6657">
        <v>846</v>
      </c>
      <c r="E6657" t="s">
        <v>422</v>
      </c>
      <c r="F6657" t="s">
        <v>2320</v>
      </c>
      <c r="G6657" t="s">
        <v>2321</v>
      </c>
      <c r="H6657" t="s">
        <v>1256</v>
      </c>
      <c r="I6657" t="s">
        <v>1526</v>
      </c>
      <c r="J6657">
        <v>2.8899999999999999E-2</v>
      </c>
    </row>
    <row r="6658" spans="1:10" hidden="1">
      <c r="A6658" t="s">
        <v>570</v>
      </c>
      <c r="B6658">
        <v>839</v>
      </c>
      <c r="C6658" t="s">
        <v>1059</v>
      </c>
      <c r="D6658">
        <v>846</v>
      </c>
      <c r="E6658" t="s">
        <v>422</v>
      </c>
      <c r="F6658" t="s">
        <v>2320</v>
      </c>
      <c r="G6658" t="s">
        <v>2298</v>
      </c>
      <c r="H6658" t="s">
        <v>1382</v>
      </c>
      <c r="I6658" t="s">
        <v>1526</v>
      </c>
      <c r="J6658">
        <v>0.16739999999999999</v>
      </c>
    </row>
    <row r="6659" spans="1:10" hidden="1">
      <c r="A6659" t="s">
        <v>570</v>
      </c>
      <c r="B6659">
        <v>839</v>
      </c>
      <c r="C6659" t="s">
        <v>1059</v>
      </c>
      <c r="D6659">
        <v>846</v>
      </c>
      <c r="E6659" t="s">
        <v>422</v>
      </c>
      <c r="F6659" t="s">
        <v>2322</v>
      </c>
      <c r="G6659" t="s">
        <v>2325</v>
      </c>
      <c r="H6659" t="s">
        <v>2329</v>
      </c>
      <c r="I6659" t="s">
        <v>1526</v>
      </c>
      <c r="J6659">
        <v>6.1999999999999998E-3</v>
      </c>
    </row>
    <row r="6660" spans="1:10" hidden="1">
      <c r="A6660" t="s">
        <v>570</v>
      </c>
      <c r="B6660">
        <v>839</v>
      </c>
      <c r="C6660" t="s">
        <v>1059</v>
      </c>
      <c r="D6660">
        <v>846</v>
      </c>
      <c r="E6660" t="s">
        <v>422</v>
      </c>
      <c r="F6660" t="s">
        <v>2322</v>
      </c>
      <c r="G6660" t="s">
        <v>2326</v>
      </c>
      <c r="H6660" t="s">
        <v>2335</v>
      </c>
      <c r="I6660" t="s">
        <v>1526</v>
      </c>
      <c r="J6660">
        <v>8.3000000000000001E-3</v>
      </c>
    </row>
    <row r="6661" spans="1:10" hidden="1">
      <c r="A6661" t="s">
        <v>570</v>
      </c>
      <c r="B6661">
        <v>839</v>
      </c>
      <c r="C6661" t="s">
        <v>1059</v>
      </c>
      <c r="D6661">
        <v>846</v>
      </c>
      <c r="E6661" t="s">
        <v>422</v>
      </c>
      <c r="F6661" t="s">
        <v>2322</v>
      </c>
      <c r="G6661" t="s">
        <v>2327</v>
      </c>
      <c r="H6661" t="s">
        <v>1250</v>
      </c>
      <c r="I6661" t="s">
        <v>1526</v>
      </c>
      <c r="J6661">
        <v>2.07E-2</v>
      </c>
    </row>
    <row r="6662" spans="1:10" hidden="1">
      <c r="A6662" t="s">
        <v>570</v>
      </c>
      <c r="B6662">
        <v>839</v>
      </c>
      <c r="C6662" t="s">
        <v>1059</v>
      </c>
      <c r="D6662">
        <v>846</v>
      </c>
      <c r="E6662" t="s">
        <v>422</v>
      </c>
      <c r="F6662" t="s">
        <v>2322</v>
      </c>
      <c r="G6662" t="s">
        <v>2328</v>
      </c>
      <c r="H6662" t="s">
        <v>1261</v>
      </c>
      <c r="I6662" t="s">
        <v>1526</v>
      </c>
      <c r="J6662">
        <v>4.5499999999999999E-2</v>
      </c>
    </row>
    <row r="6663" spans="1:10" hidden="1">
      <c r="A6663" t="s">
        <v>570</v>
      </c>
      <c r="B6663">
        <v>839</v>
      </c>
      <c r="C6663" t="s">
        <v>1059</v>
      </c>
      <c r="D6663">
        <v>846</v>
      </c>
      <c r="E6663" t="s">
        <v>422</v>
      </c>
      <c r="F6663" t="s">
        <v>2322</v>
      </c>
      <c r="G6663" t="s">
        <v>2330</v>
      </c>
      <c r="H6663" t="s">
        <v>2486</v>
      </c>
      <c r="I6663" t="s">
        <v>1526</v>
      </c>
      <c r="J6663">
        <v>0.9194</v>
      </c>
    </row>
    <row r="6664" spans="1:10" hidden="1">
      <c r="A6664" t="s">
        <v>570</v>
      </c>
      <c r="B6664">
        <v>839</v>
      </c>
      <c r="C6664" t="s">
        <v>1059</v>
      </c>
      <c r="D6664">
        <v>846</v>
      </c>
      <c r="E6664" t="s">
        <v>422</v>
      </c>
      <c r="F6664" t="s">
        <v>2332</v>
      </c>
      <c r="G6664" t="s">
        <v>2333</v>
      </c>
      <c r="H6664" t="s">
        <v>1540</v>
      </c>
      <c r="I6664" t="s">
        <v>1526</v>
      </c>
      <c r="J6664">
        <v>0.44629999999999997</v>
      </c>
    </row>
    <row r="6665" spans="1:10" hidden="1">
      <c r="A6665" t="s">
        <v>570</v>
      </c>
      <c r="B6665">
        <v>839</v>
      </c>
      <c r="C6665" t="s">
        <v>1059</v>
      </c>
      <c r="D6665">
        <v>846</v>
      </c>
      <c r="E6665" t="s">
        <v>422</v>
      </c>
      <c r="F6665" t="s">
        <v>2332</v>
      </c>
      <c r="G6665" t="s">
        <v>2334</v>
      </c>
      <c r="H6665" t="s">
        <v>1598</v>
      </c>
      <c r="I6665" t="s">
        <v>1526</v>
      </c>
      <c r="J6665">
        <v>0.55169999999999997</v>
      </c>
    </row>
    <row r="6666" spans="1:10" hidden="1">
      <c r="A6666" t="s">
        <v>570</v>
      </c>
      <c r="B6666">
        <v>839</v>
      </c>
      <c r="C6666" t="s">
        <v>1059</v>
      </c>
      <c r="D6666">
        <v>846</v>
      </c>
      <c r="E6666" t="s">
        <v>422</v>
      </c>
      <c r="F6666" t="s">
        <v>2332</v>
      </c>
      <c r="G6666" t="s">
        <v>2366</v>
      </c>
      <c r="H6666" t="s">
        <v>2324</v>
      </c>
      <c r="I6666" t="s">
        <v>1526</v>
      </c>
      <c r="J6666">
        <v>2.0999999999999999E-3</v>
      </c>
    </row>
    <row r="6667" spans="1:10" hidden="1">
      <c r="A6667" t="s">
        <v>570</v>
      </c>
      <c r="B6667">
        <v>839</v>
      </c>
      <c r="C6667" t="s">
        <v>1059</v>
      </c>
      <c r="D6667">
        <v>845</v>
      </c>
      <c r="E6667" t="s">
        <v>423</v>
      </c>
      <c r="F6667" t="s">
        <v>1243</v>
      </c>
      <c r="G6667" t="s">
        <v>1243</v>
      </c>
      <c r="H6667" t="s">
        <v>1307</v>
      </c>
      <c r="I6667" t="s">
        <v>1307</v>
      </c>
      <c r="J6667">
        <v>1</v>
      </c>
    </row>
    <row r="6668" spans="1:10" hidden="1">
      <c r="A6668" t="s">
        <v>570</v>
      </c>
      <c r="B6668">
        <v>839</v>
      </c>
      <c r="C6668" t="s">
        <v>1059</v>
      </c>
      <c r="D6668">
        <v>845</v>
      </c>
      <c r="E6668" t="s">
        <v>423</v>
      </c>
      <c r="F6668" t="s">
        <v>2311</v>
      </c>
      <c r="G6668" t="s">
        <v>2315</v>
      </c>
      <c r="H6668" t="s">
        <v>1605</v>
      </c>
      <c r="I6668" t="s">
        <v>1307</v>
      </c>
      <c r="J6668">
        <v>0.54520000000000002</v>
      </c>
    </row>
    <row r="6669" spans="1:10" hidden="1">
      <c r="A6669" t="s">
        <v>570</v>
      </c>
      <c r="B6669">
        <v>839</v>
      </c>
      <c r="C6669" t="s">
        <v>1059</v>
      </c>
      <c r="D6669">
        <v>845</v>
      </c>
      <c r="E6669" t="s">
        <v>423</v>
      </c>
      <c r="F6669" t="s">
        <v>2311</v>
      </c>
      <c r="G6669" t="s">
        <v>2316</v>
      </c>
      <c r="H6669" t="s">
        <v>1595</v>
      </c>
      <c r="I6669" t="s">
        <v>1307</v>
      </c>
      <c r="J6669">
        <v>0.45479999999999998</v>
      </c>
    </row>
    <row r="6670" spans="1:10" hidden="1">
      <c r="A6670" t="s">
        <v>570</v>
      </c>
      <c r="B6670">
        <v>839</v>
      </c>
      <c r="C6670" t="s">
        <v>1059</v>
      </c>
      <c r="D6670">
        <v>845</v>
      </c>
      <c r="E6670" t="s">
        <v>423</v>
      </c>
      <c r="F6670" t="s">
        <v>2320</v>
      </c>
      <c r="G6670" t="s">
        <v>2321</v>
      </c>
      <c r="H6670" t="s">
        <v>1256</v>
      </c>
      <c r="I6670" t="s">
        <v>1307</v>
      </c>
      <c r="J6670">
        <v>3.8399999999999997E-2</v>
      </c>
    </row>
    <row r="6671" spans="1:10" hidden="1">
      <c r="A6671" t="s">
        <v>570</v>
      </c>
      <c r="B6671">
        <v>839</v>
      </c>
      <c r="C6671" t="s">
        <v>1059</v>
      </c>
      <c r="D6671">
        <v>845</v>
      </c>
      <c r="E6671" t="s">
        <v>423</v>
      </c>
      <c r="F6671" t="s">
        <v>2320</v>
      </c>
      <c r="G6671" t="s">
        <v>2298</v>
      </c>
      <c r="H6671" t="s">
        <v>1386</v>
      </c>
      <c r="I6671" t="s">
        <v>1307</v>
      </c>
      <c r="J6671">
        <v>0.13420000000000001</v>
      </c>
    </row>
    <row r="6672" spans="1:10" hidden="1">
      <c r="A6672" t="s">
        <v>570</v>
      </c>
      <c r="B6672">
        <v>839</v>
      </c>
      <c r="C6672" t="s">
        <v>1059</v>
      </c>
      <c r="D6672">
        <v>845</v>
      </c>
      <c r="E6672" t="s">
        <v>423</v>
      </c>
      <c r="F6672" t="s">
        <v>2322</v>
      </c>
      <c r="G6672" t="s">
        <v>2323</v>
      </c>
      <c r="H6672" t="s">
        <v>2344</v>
      </c>
      <c r="I6672" t="s">
        <v>1307</v>
      </c>
      <c r="J6672">
        <v>5.4999999999999997E-3</v>
      </c>
    </row>
    <row r="6673" spans="1:10" hidden="1">
      <c r="A6673" t="s">
        <v>570</v>
      </c>
      <c r="B6673">
        <v>839</v>
      </c>
      <c r="C6673" t="s">
        <v>1059</v>
      </c>
      <c r="D6673">
        <v>845</v>
      </c>
      <c r="E6673" t="s">
        <v>423</v>
      </c>
      <c r="F6673" t="s">
        <v>2322</v>
      </c>
      <c r="G6673" t="s">
        <v>2325</v>
      </c>
      <c r="H6673" t="s">
        <v>2324</v>
      </c>
      <c r="I6673" t="s">
        <v>1307</v>
      </c>
      <c r="J6673">
        <v>2.7000000000000001E-3</v>
      </c>
    </row>
    <row r="6674" spans="1:10" hidden="1">
      <c r="A6674" t="s">
        <v>570</v>
      </c>
      <c r="B6674">
        <v>839</v>
      </c>
      <c r="C6674" t="s">
        <v>1059</v>
      </c>
      <c r="D6674">
        <v>845</v>
      </c>
      <c r="E6674" t="s">
        <v>423</v>
      </c>
      <c r="F6674" t="s">
        <v>2322</v>
      </c>
      <c r="G6674" t="s">
        <v>2326</v>
      </c>
      <c r="H6674" t="s">
        <v>2344</v>
      </c>
      <c r="I6674" t="s">
        <v>1307</v>
      </c>
      <c r="J6674">
        <v>5.4999999999999997E-3</v>
      </c>
    </row>
    <row r="6675" spans="1:10" hidden="1">
      <c r="A6675" t="s">
        <v>570</v>
      </c>
      <c r="B6675">
        <v>839</v>
      </c>
      <c r="C6675" t="s">
        <v>1059</v>
      </c>
      <c r="D6675">
        <v>845</v>
      </c>
      <c r="E6675" t="s">
        <v>423</v>
      </c>
      <c r="F6675" t="s">
        <v>2322</v>
      </c>
      <c r="G6675" t="s">
        <v>2327</v>
      </c>
      <c r="H6675" t="s">
        <v>1250</v>
      </c>
      <c r="I6675" t="s">
        <v>1307</v>
      </c>
      <c r="J6675">
        <v>2.7400000000000001E-2</v>
      </c>
    </row>
    <row r="6676" spans="1:10" hidden="1">
      <c r="A6676" t="s">
        <v>570</v>
      </c>
      <c r="B6676">
        <v>839</v>
      </c>
      <c r="C6676" t="s">
        <v>1059</v>
      </c>
      <c r="D6676">
        <v>845</v>
      </c>
      <c r="E6676" t="s">
        <v>423</v>
      </c>
      <c r="F6676" t="s">
        <v>2322</v>
      </c>
      <c r="G6676" t="s">
        <v>2328</v>
      </c>
      <c r="H6676" t="s">
        <v>1417</v>
      </c>
      <c r="I6676" t="s">
        <v>1307</v>
      </c>
      <c r="J6676">
        <v>5.7500000000000002E-2</v>
      </c>
    </row>
    <row r="6677" spans="1:10" hidden="1">
      <c r="A6677" t="s">
        <v>570</v>
      </c>
      <c r="B6677">
        <v>839</v>
      </c>
      <c r="C6677" t="s">
        <v>1059</v>
      </c>
      <c r="D6677">
        <v>845</v>
      </c>
      <c r="E6677" t="s">
        <v>423</v>
      </c>
      <c r="F6677" t="s">
        <v>2322</v>
      </c>
      <c r="G6677" t="s">
        <v>2330</v>
      </c>
      <c r="H6677" t="s">
        <v>2514</v>
      </c>
      <c r="I6677" t="s">
        <v>1307</v>
      </c>
      <c r="J6677">
        <v>0.90139999999999998</v>
      </c>
    </row>
    <row r="6678" spans="1:10" hidden="1">
      <c r="A6678" t="s">
        <v>570</v>
      </c>
      <c r="B6678">
        <v>839</v>
      </c>
      <c r="C6678" t="s">
        <v>1059</v>
      </c>
      <c r="D6678">
        <v>845</v>
      </c>
      <c r="E6678" t="s">
        <v>423</v>
      </c>
      <c r="F6678" t="s">
        <v>2332</v>
      </c>
      <c r="G6678" t="s">
        <v>2333</v>
      </c>
      <c r="H6678" t="s">
        <v>1332</v>
      </c>
      <c r="I6678" t="s">
        <v>1307</v>
      </c>
      <c r="J6678">
        <v>0.47120000000000001</v>
      </c>
    </row>
    <row r="6679" spans="1:10" hidden="1">
      <c r="A6679" t="s">
        <v>570</v>
      </c>
      <c r="B6679">
        <v>839</v>
      </c>
      <c r="C6679" t="s">
        <v>1059</v>
      </c>
      <c r="D6679">
        <v>845</v>
      </c>
      <c r="E6679" t="s">
        <v>423</v>
      </c>
      <c r="F6679" t="s">
        <v>2332</v>
      </c>
      <c r="G6679" t="s">
        <v>2334</v>
      </c>
      <c r="H6679" t="s">
        <v>1564</v>
      </c>
      <c r="I6679" t="s">
        <v>1307</v>
      </c>
      <c r="J6679">
        <v>0.52880000000000005</v>
      </c>
    </row>
    <row r="6680" spans="1:10" hidden="1">
      <c r="A6680" t="s">
        <v>570</v>
      </c>
      <c r="B6680">
        <v>839</v>
      </c>
      <c r="C6680" t="s">
        <v>1059</v>
      </c>
      <c r="D6680">
        <v>844</v>
      </c>
      <c r="E6680" t="s">
        <v>479</v>
      </c>
      <c r="F6680" t="s">
        <v>1243</v>
      </c>
      <c r="G6680" t="s">
        <v>1243</v>
      </c>
      <c r="H6680" t="s">
        <v>2515</v>
      </c>
      <c r="I6680" t="s">
        <v>2515</v>
      </c>
      <c r="J6680">
        <v>1</v>
      </c>
    </row>
    <row r="6681" spans="1:10" hidden="1">
      <c r="A6681" t="s">
        <v>570</v>
      </c>
      <c r="B6681">
        <v>839</v>
      </c>
      <c r="C6681" t="s">
        <v>1059</v>
      </c>
      <c r="D6681">
        <v>844</v>
      </c>
      <c r="E6681" t="s">
        <v>479</v>
      </c>
      <c r="F6681" t="s">
        <v>2311</v>
      </c>
      <c r="G6681" t="s">
        <v>2312</v>
      </c>
      <c r="H6681" t="s">
        <v>1512</v>
      </c>
      <c r="I6681" t="s">
        <v>2515</v>
      </c>
      <c r="J6681">
        <v>0.25840000000000002</v>
      </c>
    </row>
    <row r="6682" spans="1:10" hidden="1">
      <c r="A6682" t="s">
        <v>570</v>
      </c>
      <c r="B6682">
        <v>839</v>
      </c>
      <c r="C6682" t="s">
        <v>1059</v>
      </c>
      <c r="D6682">
        <v>844</v>
      </c>
      <c r="E6682" t="s">
        <v>479</v>
      </c>
      <c r="F6682" t="s">
        <v>2311</v>
      </c>
      <c r="G6682" t="s">
        <v>2313</v>
      </c>
      <c r="H6682" t="s">
        <v>1570</v>
      </c>
      <c r="I6682" t="s">
        <v>2515</v>
      </c>
      <c r="J6682">
        <v>0.26379999999999998</v>
      </c>
    </row>
    <row r="6683" spans="1:10" hidden="1">
      <c r="A6683" t="s">
        <v>570</v>
      </c>
      <c r="B6683">
        <v>839</v>
      </c>
      <c r="C6683" t="s">
        <v>1059</v>
      </c>
      <c r="D6683">
        <v>844</v>
      </c>
      <c r="E6683" t="s">
        <v>479</v>
      </c>
      <c r="F6683" t="s">
        <v>2311</v>
      </c>
      <c r="G6683" t="s">
        <v>2314</v>
      </c>
      <c r="H6683" t="s">
        <v>1551</v>
      </c>
      <c r="I6683" t="s">
        <v>2515</v>
      </c>
      <c r="J6683">
        <v>0.2382</v>
      </c>
    </row>
    <row r="6684" spans="1:10" hidden="1">
      <c r="A6684" t="s">
        <v>570</v>
      </c>
      <c r="B6684">
        <v>839</v>
      </c>
      <c r="C6684" t="s">
        <v>1059</v>
      </c>
      <c r="D6684">
        <v>844</v>
      </c>
      <c r="E6684" t="s">
        <v>479</v>
      </c>
      <c r="F6684" t="s">
        <v>2311</v>
      </c>
      <c r="G6684" t="s">
        <v>2318</v>
      </c>
      <c r="H6684" t="s">
        <v>1593</v>
      </c>
      <c r="I6684" t="s">
        <v>2515</v>
      </c>
      <c r="J6684">
        <v>0.19650000000000001</v>
      </c>
    </row>
    <row r="6685" spans="1:10" hidden="1">
      <c r="A6685" t="s">
        <v>570</v>
      </c>
      <c r="B6685">
        <v>839</v>
      </c>
      <c r="C6685" t="s">
        <v>1059</v>
      </c>
      <c r="D6685">
        <v>844</v>
      </c>
      <c r="E6685" t="s">
        <v>479</v>
      </c>
      <c r="F6685" t="s">
        <v>2311</v>
      </c>
      <c r="G6685" t="s">
        <v>2319</v>
      </c>
      <c r="H6685" t="s">
        <v>1410</v>
      </c>
      <c r="I6685" t="s">
        <v>2515</v>
      </c>
      <c r="J6685">
        <v>4.3099999999999999E-2</v>
      </c>
    </row>
    <row r="6686" spans="1:10" hidden="1">
      <c r="A6686" t="s">
        <v>570</v>
      </c>
      <c r="B6686">
        <v>839</v>
      </c>
      <c r="C6686" t="s">
        <v>1059</v>
      </c>
      <c r="D6686">
        <v>844</v>
      </c>
      <c r="E6686" t="s">
        <v>479</v>
      </c>
      <c r="F6686" t="s">
        <v>2320</v>
      </c>
      <c r="G6686" t="s">
        <v>2321</v>
      </c>
      <c r="H6686" t="s">
        <v>1298</v>
      </c>
      <c r="I6686" t="s">
        <v>2515</v>
      </c>
      <c r="J6686">
        <v>2.0199999999999999E-2</v>
      </c>
    </row>
    <row r="6687" spans="1:10" hidden="1">
      <c r="A6687" t="s">
        <v>570</v>
      </c>
      <c r="B6687">
        <v>839</v>
      </c>
      <c r="C6687" t="s">
        <v>1059</v>
      </c>
      <c r="D6687">
        <v>844</v>
      </c>
      <c r="E6687" t="s">
        <v>479</v>
      </c>
      <c r="F6687" t="s">
        <v>2320</v>
      </c>
      <c r="G6687" t="s">
        <v>2339</v>
      </c>
      <c r="H6687" t="s">
        <v>1312</v>
      </c>
      <c r="I6687" t="s">
        <v>2515</v>
      </c>
      <c r="J6687">
        <v>6.7000000000000002E-3</v>
      </c>
    </row>
    <row r="6688" spans="1:10" hidden="1">
      <c r="A6688" t="s">
        <v>570</v>
      </c>
      <c r="B6688">
        <v>839</v>
      </c>
      <c r="C6688" t="s">
        <v>1059</v>
      </c>
      <c r="D6688">
        <v>844</v>
      </c>
      <c r="E6688" t="s">
        <v>479</v>
      </c>
      <c r="F6688" t="s">
        <v>2320</v>
      </c>
      <c r="G6688" t="s">
        <v>2340</v>
      </c>
      <c r="H6688" t="s">
        <v>1312</v>
      </c>
      <c r="I6688" t="s">
        <v>2515</v>
      </c>
      <c r="J6688">
        <v>6.7000000000000002E-3</v>
      </c>
    </row>
    <row r="6689" spans="1:10" hidden="1">
      <c r="A6689" t="s">
        <v>570</v>
      </c>
      <c r="B6689">
        <v>839</v>
      </c>
      <c r="C6689" t="s">
        <v>1059</v>
      </c>
      <c r="D6689">
        <v>844</v>
      </c>
      <c r="E6689" t="s">
        <v>479</v>
      </c>
      <c r="F6689" t="s">
        <v>2320</v>
      </c>
      <c r="G6689" t="s">
        <v>2298</v>
      </c>
      <c r="H6689" t="s">
        <v>1560</v>
      </c>
      <c r="I6689" t="s">
        <v>2515</v>
      </c>
      <c r="J6689">
        <v>0.1036</v>
      </c>
    </row>
    <row r="6690" spans="1:10" hidden="1">
      <c r="A6690" t="s">
        <v>570</v>
      </c>
      <c r="B6690">
        <v>839</v>
      </c>
      <c r="C6690" t="s">
        <v>1059</v>
      </c>
      <c r="D6690">
        <v>844</v>
      </c>
      <c r="E6690" t="s">
        <v>479</v>
      </c>
      <c r="F6690" t="s">
        <v>2322</v>
      </c>
      <c r="G6690" t="s">
        <v>2323</v>
      </c>
      <c r="H6690" t="s">
        <v>2324</v>
      </c>
      <c r="I6690" t="s">
        <v>2515</v>
      </c>
      <c r="J6690">
        <v>1.2999999999999999E-3</v>
      </c>
    </row>
    <row r="6691" spans="1:10" hidden="1">
      <c r="A6691" t="s">
        <v>570</v>
      </c>
      <c r="B6691">
        <v>839</v>
      </c>
      <c r="C6691" t="s">
        <v>1059</v>
      </c>
      <c r="D6691">
        <v>844</v>
      </c>
      <c r="E6691" t="s">
        <v>479</v>
      </c>
      <c r="F6691" t="s">
        <v>2322</v>
      </c>
      <c r="G6691" t="s">
        <v>2325</v>
      </c>
      <c r="H6691" t="s">
        <v>1335</v>
      </c>
      <c r="I6691" t="s">
        <v>2515</v>
      </c>
      <c r="J6691">
        <v>1.0800000000000001E-2</v>
      </c>
    </row>
    <row r="6692" spans="1:10" hidden="1">
      <c r="A6692" t="s">
        <v>570</v>
      </c>
      <c r="B6692">
        <v>839</v>
      </c>
      <c r="C6692" t="s">
        <v>1059</v>
      </c>
      <c r="D6692">
        <v>844</v>
      </c>
      <c r="E6692" t="s">
        <v>479</v>
      </c>
      <c r="F6692" t="s">
        <v>2322</v>
      </c>
      <c r="G6692" t="s">
        <v>2326</v>
      </c>
      <c r="H6692" t="s">
        <v>2329</v>
      </c>
      <c r="I6692" t="s">
        <v>2515</v>
      </c>
      <c r="J6692">
        <v>4.0000000000000001E-3</v>
      </c>
    </row>
    <row r="6693" spans="1:10" hidden="1">
      <c r="A6693" t="s">
        <v>570</v>
      </c>
      <c r="B6693">
        <v>839</v>
      </c>
      <c r="C6693" t="s">
        <v>1059</v>
      </c>
      <c r="D6693">
        <v>844</v>
      </c>
      <c r="E6693" t="s">
        <v>479</v>
      </c>
      <c r="F6693" t="s">
        <v>2322</v>
      </c>
      <c r="G6693" t="s">
        <v>2327</v>
      </c>
      <c r="H6693" t="s">
        <v>1249</v>
      </c>
      <c r="I6693" t="s">
        <v>2515</v>
      </c>
      <c r="J6693">
        <v>3.3599999999999998E-2</v>
      </c>
    </row>
    <row r="6694" spans="1:10" hidden="1">
      <c r="A6694" t="s">
        <v>570</v>
      </c>
      <c r="B6694">
        <v>839</v>
      </c>
      <c r="C6694" t="s">
        <v>1059</v>
      </c>
      <c r="D6694">
        <v>844</v>
      </c>
      <c r="E6694" t="s">
        <v>479</v>
      </c>
      <c r="F6694" t="s">
        <v>2322</v>
      </c>
      <c r="G6694" t="s">
        <v>2328</v>
      </c>
      <c r="H6694" t="s">
        <v>1410</v>
      </c>
      <c r="I6694" t="s">
        <v>2515</v>
      </c>
      <c r="J6694">
        <v>4.3099999999999999E-2</v>
      </c>
    </row>
    <row r="6695" spans="1:10" hidden="1">
      <c r="A6695" t="s">
        <v>570</v>
      </c>
      <c r="B6695">
        <v>839</v>
      </c>
      <c r="C6695" t="s">
        <v>1059</v>
      </c>
      <c r="D6695">
        <v>844</v>
      </c>
      <c r="E6695" t="s">
        <v>479</v>
      </c>
      <c r="F6695" t="s">
        <v>2322</v>
      </c>
      <c r="G6695" t="s">
        <v>2330</v>
      </c>
      <c r="H6695" t="s">
        <v>1613</v>
      </c>
      <c r="I6695" t="s">
        <v>2515</v>
      </c>
      <c r="J6695">
        <v>0.90710000000000002</v>
      </c>
    </row>
    <row r="6696" spans="1:10" hidden="1">
      <c r="A6696" t="s">
        <v>570</v>
      </c>
      <c r="B6696">
        <v>839</v>
      </c>
      <c r="C6696" t="s">
        <v>1059</v>
      </c>
      <c r="D6696">
        <v>844</v>
      </c>
      <c r="E6696" t="s">
        <v>479</v>
      </c>
      <c r="F6696" t="s">
        <v>2332</v>
      </c>
      <c r="G6696" t="s">
        <v>2333</v>
      </c>
      <c r="H6696" t="s">
        <v>2381</v>
      </c>
      <c r="I6696" t="s">
        <v>2515</v>
      </c>
      <c r="J6696">
        <v>0.47110000000000002</v>
      </c>
    </row>
    <row r="6697" spans="1:10" hidden="1">
      <c r="A6697" t="s">
        <v>570</v>
      </c>
      <c r="B6697">
        <v>839</v>
      </c>
      <c r="C6697" t="s">
        <v>1059</v>
      </c>
      <c r="D6697">
        <v>844</v>
      </c>
      <c r="E6697" t="s">
        <v>479</v>
      </c>
      <c r="F6697" t="s">
        <v>2332</v>
      </c>
      <c r="G6697" t="s">
        <v>2334</v>
      </c>
      <c r="H6697" t="s">
        <v>2412</v>
      </c>
      <c r="I6697" t="s">
        <v>2515</v>
      </c>
      <c r="J6697">
        <v>0.52890000000000004</v>
      </c>
    </row>
    <row r="6698" spans="1:10" hidden="1">
      <c r="A6698" t="s">
        <v>570</v>
      </c>
      <c r="B6698">
        <v>847</v>
      </c>
      <c r="C6698" t="s">
        <v>1060</v>
      </c>
      <c r="D6698">
        <v>848</v>
      </c>
      <c r="E6698" t="s">
        <v>425</v>
      </c>
      <c r="F6698" t="s">
        <v>1243</v>
      </c>
      <c r="G6698" t="s">
        <v>1243</v>
      </c>
      <c r="H6698" t="s">
        <v>2514</v>
      </c>
      <c r="I6698" t="s">
        <v>2514</v>
      </c>
      <c r="J6698">
        <v>1</v>
      </c>
    </row>
    <row r="6699" spans="1:10" hidden="1">
      <c r="A6699" t="s">
        <v>570</v>
      </c>
      <c r="B6699">
        <v>847</v>
      </c>
      <c r="C6699" t="s">
        <v>1060</v>
      </c>
      <c r="D6699">
        <v>848</v>
      </c>
      <c r="E6699" t="s">
        <v>425</v>
      </c>
      <c r="F6699" t="s">
        <v>2311</v>
      </c>
      <c r="G6699" t="s">
        <v>2312</v>
      </c>
      <c r="H6699" t="s">
        <v>1273</v>
      </c>
      <c r="I6699" t="s">
        <v>2514</v>
      </c>
      <c r="J6699">
        <v>0.1125</v>
      </c>
    </row>
    <row r="6700" spans="1:10" hidden="1">
      <c r="A6700" t="s">
        <v>570</v>
      </c>
      <c r="B6700">
        <v>847</v>
      </c>
      <c r="C6700" t="s">
        <v>1060</v>
      </c>
      <c r="D6700">
        <v>848</v>
      </c>
      <c r="E6700" t="s">
        <v>425</v>
      </c>
      <c r="F6700" t="s">
        <v>2311</v>
      </c>
      <c r="G6700" t="s">
        <v>2313</v>
      </c>
      <c r="H6700" t="s">
        <v>1521</v>
      </c>
      <c r="I6700" t="s">
        <v>2514</v>
      </c>
      <c r="J6700">
        <v>0.1033</v>
      </c>
    </row>
    <row r="6701" spans="1:10" hidden="1">
      <c r="A6701" t="s">
        <v>570</v>
      </c>
      <c r="B6701">
        <v>847</v>
      </c>
      <c r="C6701" t="s">
        <v>1060</v>
      </c>
      <c r="D6701">
        <v>848</v>
      </c>
      <c r="E6701" t="s">
        <v>425</v>
      </c>
      <c r="F6701" t="s">
        <v>2311</v>
      </c>
      <c r="G6701" t="s">
        <v>2314</v>
      </c>
      <c r="H6701" t="s">
        <v>1273</v>
      </c>
      <c r="I6701" t="s">
        <v>2514</v>
      </c>
      <c r="J6701">
        <v>0.1125</v>
      </c>
    </row>
    <row r="6702" spans="1:10" hidden="1">
      <c r="A6702" t="s">
        <v>570</v>
      </c>
      <c r="B6702">
        <v>847</v>
      </c>
      <c r="C6702" t="s">
        <v>1060</v>
      </c>
      <c r="D6702">
        <v>848</v>
      </c>
      <c r="E6702" t="s">
        <v>425</v>
      </c>
      <c r="F6702" t="s">
        <v>2311</v>
      </c>
      <c r="G6702" t="s">
        <v>2315</v>
      </c>
      <c r="H6702" t="s">
        <v>1515</v>
      </c>
      <c r="I6702" t="s">
        <v>2514</v>
      </c>
      <c r="J6702">
        <v>0.13370000000000001</v>
      </c>
    </row>
    <row r="6703" spans="1:10" hidden="1">
      <c r="A6703" t="s">
        <v>570</v>
      </c>
      <c r="B6703">
        <v>847</v>
      </c>
      <c r="C6703" t="s">
        <v>1060</v>
      </c>
      <c r="D6703">
        <v>848</v>
      </c>
      <c r="E6703" t="s">
        <v>425</v>
      </c>
      <c r="F6703" t="s">
        <v>2311</v>
      </c>
      <c r="G6703" t="s">
        <v>2316</v>
      </c>
      <c r="H6703" t="s">
        <v>1419</v>
      </c>
      <c r="I6703" t="s">
        <v>2514</v>
      </c>
      <c r="J6703">
        <v>0.16719999999999999</v>
      </c>
    </row>
    <row r="6704" spans="1:10" hidden="1">
      <c r="A6704" t="s">
        <v>570</v>
      </c>
      <c r="B6704">
        <v>847</v>
      </c>
      <c r="C6704" t="s">
        <v>1060</v>
      </c>
      <c r="D6704">
        <v>848</v>
      </c>
      <c r="E6704" t="s">
        <v>425</v>
      </c>
      <c r="F6704" t="s">
        <v>2311</v>
      </c>
      <c r="G6704" t="s">
        <v>2317</v>
      </c>
      <c r="H6704" t="s">
        <v>1334</v>
      </c>
      <c r="I6704" t="s">
        <v>2514</v>
      </c>
      <c r="J6704">
        <v>0.1459</v>
      </c>
    </row>
    <row r="6705" spans="1:10" hidden="1">
      <c r="A6705" t="s">
        <v>570</v>
      </c>
      <c r="B6705">
        <v>847</v>
      </c>
      <c r="C6705" t="s">
        <v>1060</v>
      </c>
      <c r="D6705">
        <v>848</v>
      </c>
      <c r="E6705" t="s">
        <v>425</v>
      </c>
      <c r="F6705" t="s">
        <v>2311</v>
      </c>
      <c r="G6705" t="s">
        <v>2318</v>
      </c>
      <c r="H6705" t="s">
        <v>1336</v>
      </c>
      <c r="I6705" t="s">
        <v>2514</v>
      </c>
      <c r="J6705">
        <v>0.11550000000000001</v>
      </c>
    </row>
    <row r="6706" spans="1:10" hidden="1">
      <c r="A6706" t="s">
        <v>570</v>
      </c>
      <c r="B6706">
        <v>847</v>
      </c>
      <c r="C6706" t="s">
        <v>1060</v>
      </c>
      <c r="D6706">
        <v>848</v>
      </c>
      <c r="E6706" t="s">
        <v>425</v>
      </c>
      <c r="F6706" t="s">
        <v>2311</v>
      </c>
      <c r="G6706" t="s">
        <v>2319</v>
      </c>
      <c r="H6706" t="s">
        <v>1251</v>
      </c>
      <c r="I6706" t="s">
        <v>2514</v>
      </c>
      <c r="J6706">
        <v>0.1094</v>
      </c>
    </row>
    <row r="6707" spans="1:10" hidden="1">
      <c r="A6707" t="s">
        <v>570</v>
      </c>
      <c r="B6707">
        <v>847</v>
      </c>
      <c r="C6707" t="s">
        <v>1060</v>
      </c>
      <c r="D6707">
        <v>848</v>
      </c>
      <c r="E6707" t="s">
        <v>425</v>
      </c>
      <c r="F6707" t="s">
        <v>2320</v>
      </c>
      <c r="G6707" t="s">
        <v>2321</v>
      </c>
      <c r="H6707" t="s">
        <v>2376</v>
      </c>
      <c r="I6707" t="s">
        <v>2514</v>
      </c>
      <c r="J6707">
        <v>0.36470000000000002</v>
      </c>
    </row>
    <row r="6708" spans="1:10" hidden="1">
      <c r="A6708" t="s">
        <v>570</v>
      </c>
      <c r="B6708">
        <v>847</v>
      </c>
      <c r="C6708" t="s">
        <v>1060</v>
      </c>
      <c r="D6708">
        <v>848</v>
      </c>
      <c r="E6708" t="s">
        <v>425</v>
      </c>
      <c r="F6708" t="s">
        <v>2320</v>
      </c>
      <c r="G6708" t="s">
        <v>2341</v>
      </c>
      <c r="H6708" t="s">
        <v>1312</v>
      </c>
      <c r="I6708" t="s">
        <v>2514</v>
      </c>
      <c r="J6708">
        <v>1.52E-2</v>
      </c>
    </row>
    <row r="6709" spans="1:10" hidden="1">
      <c r="A6709" t="s">
        <v>570</v>
      </c>
      <c r="B6709">
        <v>847</v>
      </c>
      <c r="C6709" t="s">
        <v>1060</v>
      </c>
      <c r="D6709">
        <v>848</v>
      </c>
      <c r="E6709" t="s">
        <v>425</v>
      </c>
      <c r="F6709" t="s">
        <v>2320</v>
      </c>
      <c r="G6709" t="s">
        <v>2298</v>
      </c>
      <c r="H6709" t="s">
        <v>1377</v>
      </c>
      <c r="I6709" t="s">
        <v>2514</v>
      </c>
      <c r="J6709">
        <v>0.13070000000000001</v>
      </c>
    </row>
    <row r="6710" spans="1:10" hidden="1">
      <c r="A6710" t="s">
        <v>570</v>
      </c>
      <c r="B6710">
        <v>847</v>
      </c>
      <c r="C6710" t="s">
        <v>1060</v>
      </c>
      <c r="D6710">
        <v>848</v>
      </c>
      <c r="E6710" t="s">
        <v>425</v>
      </c>
      <c r="F6710" t="s">
        <v>2322</v>
      </c>
      <c r="G6710" t="s">
        <v>2323</v>
      </c>
      <c r="H6710" t="s">
        <v>2324</v>
      </c>
      <c r="I6710" t="s">
        <v>2514</v>
      </c>
      <c r="J6710">
        <v>3.0000000000000001E-3</v>
      </c>
    </row>
    <row r="6711" spans="1:10" hidden="1">
      <c r="A6711" t="s">
        <v>570</v>
      </c>
      <c r="B6711">
        <v>847</v>
      </c>
      <c r="C6711" t="s">
        <v>1060</v>
      </c>
      <c r="D6711">
        <v>848</v>
      </c>
      <c r="E6711" t="s">
        <v>425</v>
      </c>
      <c r="F6711" t="s">
        <v>2322</v>
      </c>
      <c r="G6711" t="s">
        <v>2326</v>
      </c>
      <c r="H6711" t="s">
        <v>2324</v>
      </c>
      <c r="I6711" t="s">
        <v>2514</v>
      </c>
      <c r="J6711">
        <v>3.0000000000000001E-3</v>
      </c>
    </row>
    <row r="6712" spans="1:10" hidden="1">
      <c r="A6712" t="s">
        <v>570</v>
      </c>
      <c r="B6712">
        <v>847</v>
      </c>
      <c r="C6712" t="s">
        <v>1060</v>
      </c>
      <c r="D6712">
        <v>848</v>
      </c>
      <c r="E6712" t="s">
        <v>425</v>
      </c>
      <c r="F6712" t="s">
        <v>2322</v>
      </c>
      <c r="G6712" t="s">
        <v>2327</v>
      </c>
      <c r="H6712" t="s">
        <v>1250</v>
      </c>
      <c r="I6712" t="s">
        <v>2514</v>
      </c>
      <c r="J6712">
        <v>3.04E-2</v>
      </c>
    </row>
    <row r="6713" spans="1:10" hidden="1">
      <c r="A6713" t="s">
        <v>570</v>
      </c>
      <c r="B6713">
        <v>847</v>
      </c>
      <c r="C6713" t="s">
        <v>1060</v>
      </c>
      <c r="D6713">
        <v>848</v>
      </c>
      <c r="E6713" t="s">
        <v>425</v>
      </c>
      <c r="F6713" t="s">
        <v>2322</v>
      </c>
      <c r="G6713" t="s">
        <v>2328</v>
      </c>
      <c r="H6713" t="s">
        <v>1401</v>
      </c>
      <c r="I6713" t="s">
        <v>2514</v>
      </c>
      <c r="J6713">
        <v>3.3399999999999999E-2</v>
      </c>
    </row>
    <row r="6714" spans="1:10" hidden="1">
      <c r="A6714" t="s">
        <v>570</v>
      </c>
      <c r="B6714">
        <v>847</v>
      </c>
      <c r="C6714" t="s">
        <v>1060</v>
      </c>
      <c r="D6714">
        <v>848</v>
      </c>
      <c r="E6714" t="s">
        <v>425</v>
      </c>
      <c r="F6714" t="s">
        <v>2322</v>
      </c>
      <c r="G6714" t="s">
        <v>2330</v>
      </c>
      <c r="H6714" t="s">
        <v>2485</v>
      </c>
      <c r="I6714" t="s">
        <v>2514</v>
      </c>
      <c r="J6714">
        <v>0.93010000000000004</v>
      </c>
    </row>
    <row r="6715" spans="1:10" hidden="1">
      <c r="A6715" t="s">
        <v>570</v>
      </c>
      <c r="B6715">
        <v>847</v>
      </c>
      <c r="C6715" t="s">
        <v>1060</v>
      </c>
      <c r="D6715">
        <v>848</v>
      </c>
      <c r="E6715" t="s">
        <v>425</v>
      </c>
      <c r="F6715" t="s">
        <v>2332</v>
      </c>
      <c r="G6715" t="s">
        <v>2333</v>
      </c>
      <c r="H6715" t="s">
        <v>1432</v>
      </c>
      <c r="I6715" t="s">
        <v>2514</v>
      </c>
      <c r="J6715">
        <v>0.4985</v>
      </c>
    </row>
    <row r="6716" spans="1:10" hidden="1">
      <c r="A6716" t="s">
        <v>570</v>
      </c>
      <c r="B6716">
        <v>847</v>
      </c>
      <c r="C6716" t="s">
        <v>1060</v>
      </c>
      <c r="D6716">
        <v>848</v>
      </c>
      <c r="E6716" t="s">
        <v>425</v>
      </c>
      <c r="F6716" t="s">
        <v>2332</v>
      </c>
      <c r="G6716" t="s">
        <v>2334</v>
      </c>
      <c r="H6716" t="s">
        <v>2383</v>
      </c>
      <c r="I6716" t="s">
        <v>2514</v>
      </c>
      <c r="J6716">
        <v>0.50149999999999995</v>
      </c>
    </row>
    <row r="6717" spans="1:10" hidden="1">
      <c r="A6717" t="s">
        <v>570</v>
      </c>
      <c r="B6717">
        <v>847</v>
      </c>
      <c r="C6717" t="s">
        <v>1060</v>
      </c>
      <c r="D6717">
        <v>851</v>
      </c>
      <c r="E6717" t="s">
        <v>267</v>
      </c>
      <c r="F6717" t="s">
        <v>1243</v>
      </c>
      <c r="G6717" t="s">
        <v>1243</v>
      </c>
      <c r="H6717" t="s">
        <v>1599</v>
      </c>
      <c r="I6717" t="s">
        <v>1599</v>
      </c>
      <c r="J6717">
        <v>1</v>
      </c>
    </row>
    <row r="6718" spans="1:10" hidden="1">
      <c r="A6718" t="s">
        <v>570</v>
      </c>
      <c r="B6718">
        <v>847</v>
      </c>
      <c r="C6718" t="s">
        <v>1060</v>
      </c>
      <c r="D6718">
        <v>851</v>
      </c>
      <c r="E6718" t="s">
        <v>267</v>
      </c>
      <c r="F6718" t="s">
        <v>2311</v>
      </c>
      <c r="G6718" t="s">
        <v>2343</v>
      </c>
      <c r="H6718" t="s">
        <v>1259</v>
      </c>
      <c r="I6718" t="s">
        <v>1599</v>
      </c>
      <c r="J6718">
        <v>0.2717</v>
      </c>
    </row>
    <row r="6719" spans="1:10" hidden="1">
      <c r="A6719" t="s">
        <v>570</v>
      </c>
      <c r="B6719">
        <v>847</v>
      </c>
      <c r="C6719" t="s">
        <v>1060</v>
      </c>
      <c r="D6719">
        <v>851</v>
      </c>
      <c r="E6719" t="s">
        <v>267</v>
      </c>
      <c r="F6719" t="s">
        <v>2311</v>
      </c>
      <c r="G6719" t="s">
        <v>1250</v>
      </c>
      <c r="H6719" t="s">
        <v>1277</v>
      </c>
      <c r="I6719" t="s">
        <v>1599</v>
      </c>
      <c r="J6719">
        <v>0.2329</v>
      </c>
    </row>
    <row r="6720" spans="1:10" hidden="1">
      <c r="A6720" t="s">
        <v>570</v>
      </c>
      <c r="B6720">
        <v>847</v>
      </c>
      <c r="C6720" t="s">
        <v>1060</v>
      </c>
      <c r="D6720">
        <v>851</v>
      </c>
      <c r="E6720" t="s">
        <v>267</v>
      </c>
      <c r="F6720" t="s">
        <v>2311</v>
      </c>
      <c r="G6720" t="s">
        <v>1401</v>
      </c>
      <c r="H6720" t="s">
        <v>1359</v>
      </c>
      <c r="I6720" t="s">
        <v>1599</v>
      </c>
      <c r="J6720">
        <v>0.25690000000000002</v>
      </c>
    </row>
    <row r="6721" spans="1:10" hidden="1">
      <c r="A6721" t="s">
        <v>570</v>
      </c>
      <c r="B6721">
        <v>847</v>
      </c>
      <c r="C6721" t="s">
        <v>1060</v>
      </c>
      <c r="D6721">
        <v>851</v>
      </c>
      <c r="E6721" t="s">
        <v>267</v>
      </c>
      <c r="F6721" t="s">
        <v>2311</v>
      </c>
      <c r="G6721" t="s">
        <v>1357</v>
      </c>
      <c r="H6721" t="s">
        <v>1635</v>
      </c>
      <c r="I6721" t="s">
        <v>1599</v>
      </c>
      <c r="J6721">
        <v>0.2384</v>
      </c>
    </row>
    <row r="6722" spans="1:10" hidden="1">
      <c r="A6722" t="s">
        <v>570</v>
      </c>
      <c r="B6722">
        <v>847</v>
      </c>
      <c r="C6722" t="s">
        <v>1060</v>
      </c>
      <c r="D6722">
        <v>851</v>
      </c>
      <c r="E6722" t="s">
        <v>267</v>
      </c>
      <c r="F6722" t="s">
        <v>2320</v>
      </c>
      <c r="G6722" t="s">
        <v>2321</v>
      </c>
      <c r="H6722" t="s">
        <v>1668</v>
      </c>
      <c r="I6722" t="s">
        <v>1599</v>
      </c>
      <c r="J6722">
        <v>0.30869999999999997</v>
      </c>
    </row>
    <row r="6723" spans="1:10" hidden="1">
      <c r="A6723" t="s">
        <v>570</v>
      </c>
      <c r="B6723">
        <v>847</v>
      </c>
      <c r="C6723" t="s">
        <v>1060</v>
      </c>
      <c r="D6723">
        <v>851</v>
      </c>
      <c r="E6723" t="s">
        <v>267</v>
      </c>
      <c r="F6723" t="s">
        <v>2320</v>
      </c>
      <c r="G6723" t="s">
        <v>2338</v>
      </c>
      <c r="H6723" t="s">
        <v>1335</v>
      </c>
      <c r="I6723" t="s">
        <v>1599</v>
      </c>
      <c r="J6723">
        <v>1.4800000000000001E-2</v>
      </c>
    </row>
    <row r="6724" spans="1:10" hidden="1">
      <c r="A6724" t="s">
        <v>570</v>
      </c>
      <c r="B6724">
        <v>847</v>
      </c>
      <c r="C6724" t="s">
        <v>1060</v>
      </c>
      <c r="D6724">
        <v>851</v>
      </c>
      <c r="E6724" t="s">
        <v>267</v>
      </c>
      <c r="F6724" t="s">
        <v>2320</v>
      </c>
      <c r="G6724" t="s">
        <v>2339</v>
      </c>
      <c r="H6724" t="s">
        <v>1248</v>
      </c>
      <c r="I6724" t="s">
        <v>1599</v>
      </c>
      <c r="J6724">
        <v>1.11E-2</v>
      </c>
    </row>
    <row r="6725" spans="1:10" hidden="1">
      <c r="A6725" t="s">
        <v>570</v>
      </c>
      <c r="B6725">
        <v>847</v>
      </c>
      <c r="C6725" t="s">
        <v>1060</v>
      </c>
      <c r="D6725">
        <v>851</v>
      </c>
      <c r="E6725" t="s">
        <v>267</v>
      </c>
      <c r="F6725" t="s">
        <v>2320</v>
      </c>
      <c r="G6725" t="s">
        <v>2298</v>
      </c>
      <c r="H6725" t="s">
        <v>1478</v>
      </c>
      <c r="I6725" t="s">
        <v>1599</v>
      </c>
      <c r="J6725">
        <v>0.19220000000000001</v>
      </c>
    </row>
    <row r="6726" spans="1:10" hidden="1">
      <c r="A6726" t="s">
        <v>570</v>
      </c>
      <c r="B6726">
        <v>847</v>
      </c>
      <c r="C6726" t="s">
        <v>1060</v>
      </c>
      <c r="D6726">
        <v>851</v>
      </c>
      <c r="E6726" t="s">
        <v>267</v>
      </c>
      <c r="F6726" t="s">
        <v>2322</v>
      </c>
      <c r="G6726" t="s">
        <v>2323</v>
      </c>
      <c r="H6726" t="s">
        <v>2324</v>
      </c>
      <c r="I6726" t="s">
        <v>1599</v>
      </c>
      <c r="J6726">
        <v>1.8E-3</v>
      </c>
    </row>
    <row r="6727" spans="1:10" hidden="1">
      <c r="A6727" t="s">
        <v>570</v>
      </c>
      <c r="B6727">
        <v>847</v>
      </c>
      <c r="C6727" t="s">
        <v>1060</v>
      </c>
      <c r="D6727">
        <v>851</v>
      </c>
      <c r="E6727" t="s">
        <v>267</v>
      </c>
      <c r="F6727" t="s">
        <v>2322</v>
      </c>
      <c r="G6727" t="s">
        <v>2326</v>
      </c>
      <c r="H6727" t="s">
        <v>2329</v>
      </c>
      <c r="I6727" t="s">
        <v>1599</v>
      </c>
      <c r="J6727">
        <v>5.4999999999999997E-3</v>
      </c>
    </row>
    <row r="6728" spans="1:10" hidden="1">
      <c r="A6728" t="s">
        <v>570</v>
      </c>
      <c r="B6728">
        <v>847</v>
      </c>
      <c r="C6728" t="s">
        <v>1060</v>
      </c>
      <c r="D6728">
        <v>851</v>
      </c>
      <c r="E6728" t="s">
        <v>267</v>
      </c>
      <c r="F6728" t="s">
        <v>2322</v>
      </c>
      <c r="G6728" t="s">
        <v>2327</v>
      </c>
      <c r="H6728" t="s">
        <v>1333</v>
      </c>
      <c r="I6728" t="s">
        <v>1599</v>
      </c>
      <c r="J6728">
        <v>3.1399999999999997E-2</v>
      </c>
    </row>
    <row r="6729" spans="1:10" hidden="1">
      <c r="A6729" t="s">
        <v>570</v>
      </c>
      <c r="B6729">
        <v>847</v>
      </c>
      <c r="C6729" t="s">
        <v>1060</v>
      </c>
      <c r="D6729">
        <v>851</v>
      </c>
      <c r="E6729" t="s">
        <v>267</v>
      </c>
      <c r="F6729" t="s">
        <v>2322</v>
      </c>
      <c r="G6729" t="s">
        <v>2328</v>
      </c>
      <c r="H6729" t="s">
        <v>1352</v>
      </c>
      <c r="I6729" t="s">
        <v>1599</v>
      </c>
      <c r="J6729">
        <v>1.29E-2</v>
      </c>
    </row>
    <row r="6730" spans="1:10" hidden="1">
      <c r="A6730" t="s">
        <v>570</v>
      </c>
      <c r="B6730">
        <v>847</v>
      </c>
      <c r="C6730" t="s">
        <v>1060</v>
      </c>
      <c r="D6730">
        <v>851</v>
      </c>
      <c r="E6730" t="s">
        <v>267</v>
      </c>
      <c r="F6730" t="s">
        <v>2322</v>
      </c>
      <c r="G6730" t="s">
        <v>2330</v>
      </c>
      <c r="H6730" t="s">
        <v>2516</v>
      </c>
      <c r="I6730" t="s">
        <v>1599</v>
      </c>
      <c r="J6730">
        <v>0.94820000000000004</v>
      </c>
    </row>
    <row r="6731" spans="1:10" hidden="1">
      <c r="A6731" t="s">
        <v>570</v>
      </c>
      <c r="B6731">
        <v>847</v>
      </c>
      <c r="C6731" t="s">
        <v>1060</v>
      </c>
      <c r="D6731">
        <v>851</v>
      </c>
      <c r="E6731" t="s">
        <v>267</v>
      </c>
      <c r="F6731" t="s">
        <v>2332</v>
      </c>
      <c r="G6731" t="s">
        <v>2333</v>
      </c>
      <c r="H6731" t="s">
        <v>2478</v>
      </c>
      <c r="I6731" t="s">
        <v>1599</v>
      </c>
      <c r="J6731">
        <v>0.48060000000000003</v>
      </c>
    </row>
    <row r="6732" spans="1:10" hidden="1">
      <c r="A6732" t="s">
        <v>570</v>
      </c>
      <c r="B6732">
        <v>847</v>
      </c>
      <c r="C6732" t="s">
        <v>1060</v>
      </c>
      <c r="D6732">
        <v>851</v>
      </c>
      <c r="E6732" t="s">
        <v>267</v>
      </c>
      <c r="F6732" t="s">
        <v>2332</v>
      </c>
      <c r="G6732" t="s">
        <v>2334</v>
      </c>
      <c r="H6732" t="s">
        <v>1584</v>
      </c>
      <c r="I6732" t="s">
        <v>1599</v>
      </c>
      <c r="J6732">
        <v>0.51939999999999997</v>
      </c>
    </row>
    <row r="6733" spans="1:10" hidden="1">
      <c r="A6733" t="s">
        <v>570</v>
      </c>
      <c r="B6733">
        <v>847</v>
      </c>
      <c r="C6733" t="s">
        <v>1060</v>
      </c>
      <c r="D6733">
        <v>849</v>
      </c>
      <c r="E6733" t="s">
        <v>326</v>
      </c>
      <c r="F6733" t="s">
        <v>1243</v>
      </c>
      <c r="G6733" t="s">
        <v>1243</v>
      </c>
      <c r="H6733" t="s">
        <v>1570</v>
      </c>
      <c r="I6733" t="s">
        <v>1570</v>
      </c>
      <c r="J6733">
        <v>1</v>
      </c>
    </row>
    <row r="6734" spans="1:10" hidden="1">
      <c r="A6734" t="s">
        <v>570</v>
      </c>
      <c r="B6734">
        <v>847</v>
      </c>
      <c r="C6734" t="s">
        <v>1060</v>
      </c>
      <c r="D6734">
        <v>849</v>
      </c>
      <c r="E6734" t="s">
        <v>326</v>
      </c>
      <c r="F6734" t="s">
        <v>2311</v>
      </c>
      <c r="G6734" t="s">
        <v>2312</v>
      </c>
      <c r="H6734" t="s">
        <v>1290</v>
      </c>
      <c r="I6734" t="s">
        <v>1570</v>
      </c>
      <c r="J6734">
        <v>0.12239999999999999</v>
      </c>
    </row>
    <row r="6735" spans="1:10" hidden="1">
      <c r="A6735" t="s">
        <v>570</v>
      </c>
      <c r="B6735">
        <v>847</v>
      </c>
      <c r="C6735" t="s">
        <v>1060</v>
      </c>
      <c r="D6735">
        <v>849</v>
      </c>
      <c r="E6735" t="s">
        <v>326</v>
      </c>
      <c r="F6735" t="s">
        <v>2311</v>
      </c>
      <c r="G6735" t="s">
        <v>2313</v>
      </c>
      <c r="H6735" t="s">
        <v>1417</v>
      </c>
      <c r="I6735" t="s">
        <v>1570</v>
      </c>
      <c r="J6735">
        <v>0.1071</v>
      </c>
    </row>
    <row r="6736" spans="1:10" hidden="1">
      <c r="A6736" t="s">
        <v>570</v>
      </c>
      <c r="B6736">
        <v>847</v>
      </c>
      <c r="C6736" t="s">
        <v>1060</v>
      </c>
      <c r="D6736">
        <v>849</v>
      </c>
      <c r="E6736" t="s">
        <v>326</v>
      </c>
      <c r="F6736" t="s">
        <v>2311</v>
      </c>
      <c r="G6736" t="s">
        <v>2314</v>
      </c>
      <c r="H6736" t="s">
        <v>1410</v>
      </c>
      <c r="I6736" t="s">
        <v>1570</v>
      </c>
      <c r="J6736">
        <v>0.1633</v>
      </c>
    </row>
    <row r="6737" spans="1:10" hidden="1">
      <c r="A6737" t="s">
        <v>570</v>
      </c>
      <c r="B6737">
        <v>847</v>
      </c>
      <c r="C6737" t="s">
        <v>1060</v>
      </c>
      <c r="D6737">
        <v>849</v>
      </c>
      <c r="E6737" t="s">
        <v>326</v>
      </c>
      <c r="F6737" t="s">
        <v>2311</v>
      </c>
      <c r="G6737" t="s">
        <v>2315</v>
      </c>
      <c r="H6737" t="s">
        <v>1417</v>
      </c>
      <c r="I6737" t="s">
        <v>1570</v>
      </c>
      <c r="J6737">
        <v>0.1071</v>
      </c>
    </row>
    <row r="6738" spans="1:10" hidden="1">
      <c r="A6738" t="s">
        <v>570</v>
      </c>
      <c r="B6738">
        <v>847</v>
      </c>
      <c r="C6738" t="s">
        <v>1060</v>
      </c>
      <c r="D6738">
        <v>849</v>
      </c>
      <c r="E6738" t="s">
        <v>326</v>
      </c>
      <c r="F6738" t="s">
        <v>2311</v>
      </c>
      <c r="G6738" t="s">
        <v>2316</v>
      </c>
      <c r="H6738" t="s">
        <v>1399</v>
      </c>
      <c r="I6738" t="s">
        <v>1570</v>
      </c>
      <c r="J6738">
        <v>0.15820000000000001</v>
      </c>
    </row>
    <row r="6739" spans="1:10" hidden="1">
      <c r="A6739" t="s">
        <v>570</v>
      </c>
      <c r="B6739">
        <v>847</v>
      </c>
      <c r="C6739" t="s">
        <v>1060</v>
      </c>
      <c r="D6739">
        <v>849</v>
      </c>
      <c r="E6739" t="s">
        <v>326</v>
      </c>
      <c r="F6739" t="s">
        <v>2311</v>
      </c>
      <c r="G6739" t="s">
        <v>2317</v>
      </c>
      <c r="H6739" t="s">
        <v>1417</v>
      </c>
      <c r="I6739" t="s">
        <v>1570</v>
      </c>
      <c r="J6739">
        <v>0.1071</v>
      </c>
    </row>
    <row r="6740" spans="1:10" hidden="1">
      <c r="A6740" t="s">
        <v>570</v>
      </c>
      <c r="B6740">
        <v>847</v>
      </c>
      <c r="C6740" t="s">
        <v>1060</v>
      </c>
      <c r="D6740">
        <v>849</v>
      </c>
      <c r="E6740" t="s">
        <v>326</v>
      </c>
      <c r="F6740" t="s">
        <v>2311</v>
      </c>
      <c r="G6740" t="s">
        <v>2318</v>
      </c>
      <c r="H6740" t="s">
        <v>1290</v>
      </c>
      <c r="I6740" t="s">
        <v>1570</v>
      </c>
      <c r="J6740">
        <v>0.12239999999999999</v>
      </c>
    </row>
    <row r="6741" spans="1:10" hidden="1">
      <c r="A6741" t="s">
        <v>570</v>
      </c>
      <c r="B6741">
        <v>847</v>
      </c>
      <c r="C6741" t="s">
        <v>1060</v>
      </c>
      <c r="D6741">
        <v>849</v>
      </c>
      <c r="E6741" t="s">
        <v>326</v>
      </c>
      <c r="F6741" t="s">
        <v>2311</v>
      </c>
      <c r="G6741" t="s">
        <v>2319</v>
      </c>
      <c r="H6741" t="s">
        <v>1261</v>
      </c>
      <c r="I6741" t="s">
        <v>1570</v>
      </c>
      <c r="J6741">
        <v>0.11219999999999999</v>
      </c>
    </row>
    <row r="6742" spans="1:10" hidden="1">
      <c r="A6742" t="s">
        <v>570</v>
      </c>
      <c r="B6742">
        <v>847</v>
      </c>
      <c r="C6742" t="s">
        <v>1060</v>
      </c>
      <c r="D6742">
        <v>849</v>
      </c>
      <c r="E6742" t="s">
        <v>326</v>
      </c>
      <c r="F6742" t="s">
        <v>2320</v>
      </c>
      <c r="G6742" t="s">
        <v>2321</v>
      </c>
      <c r="H6742" t="s">
        <v>1375</v>
      </c>
      <c r="I6742" t="s">
        <v>1570</v>
      </c>
      <c r="J6742">
        <v>0.48470000000000002</v>
      </c>
    </row>
    <row r="6743" spans="1:10" hidden="1">
      <c r="A6743" t="s">
        <v>570</v>
      </c>
      <c r="B6743">
        <v>847</v>
      </c>
      <c r="C6743" t="s">
        <v>1060</v>
      </c>
      <c r="D6743">
        <v>849</v>
      </c>
      <c r="E6743" t="s">
        <v>326</v>
      </c>
      <c r="F6743" t="s">
        <v>2320</v>
      </c>
      <c r="G6743" t="s">
        <v>2298</v>
      </c>
      <c r="H6743" t="s">
        <v>1334</v>
      </c>
      <c r="I6743" t="s">
        <v>1570</v>
      </c>
      <c r="J6743">
        <v>0.24490000000000001</v>
      </c>
    </row>
    <row r="6744" spans="1:10" hidden="1">
      <c r="A6744" t="s">
        <v>570</v>
      </c>
      <c r="B6744">
        <v>847</v>
      </c>
      <c r="C6744" t="s">
        <v>1060</v>
      </c>
      <c r="D6744">
        <v>849</v>
      </c>
      <c r="E6744" t="s">
        <v>326</v>
      </c>
      <c r="F6744" t="s">
        <v>2322</v>
      </c>
      <c r="G6744" t="s">
        <v>2326</v>
      </c>
      <c r="H6744" t="s">
        <v>1312</v>
      </c>
      <c r="I6744" t="s">
        <v>1570</v>
      </c>
      <c r="J6744">
        <v>2.5499999999999998E-2</v>
      </c>
    </row>
    <row r="6745" spans="1:10" hidden="1">
      <c r="A6745" t="s">
        <v>570</v>
      </c>
      <c r="B6745">
        <v>847</v>
      </c>
      <c r="C6745" t="s">
        <v>1060</v>
      </c>
      <c r="D6745">
        <v>849</v>
      </c>
      <c r="E6745" t="s">
        <v>326</v>
      </c>
      <c r="F6745" t="s">
        <v>2322</v>
      </c>
      <c r="G6745" t="s">
        <v>2327</v>
      </c>
      <c r="H6745" t="s">
        <v>1252</v>
      </c>
      <c r="I6745" t="s">
        <v>1570</v>
      </c>
      <c r="J6745">
        <v>4.5900000000000003E-2</v>
      </c>
    </row>
    <row r="6746" spans="1:10" hidden="1">
      <c r="A6746" t="s">
        <v>570</v>
      </c>
      <c r="B6746">
        <v>847</v>
      </c>
      <c r="C6746" t="s">
        <v>1060</v>
      </c>
      <c r="D6746">
        <v>849</v>
      </c>
      <c r="E6746" t="s">
        <v>326</v>
      </c>
      <c r="F6746" t="s">
        <v>2322</v>
      </c>
      <c r="G6746" t="s">
        <v>2328</v>
      </c>
      <c r="H6746" t="s">
        <v>1352</v>
      </c>
      <c r="I6746" t="s">
        <v>1570</v>
      </c>
      <c r="J6746">
        <v>3.5700000000000003E-2</v>
      </c>
    </row>
    <row r="6747" spans="1:10" hidden="1">
      <c r="A6747" t="s">
        <v>570</v>
      </c>
      <c r="B6747">
        <v>847</v>
      </c>
      <c r="C6747" t="s">
        <v>1060</v>
      </c>
      <c r="D6747">
        <v>849</v>
      </c>
      <c r="E6747" t="s">
        <v>326</v>
      </c>
      <c r="F6747" t="s">
        <v>2322</v>
      </c>
      <c r="G6747" t="s">
        <v>2330</v>
      </c>
      <c r="H6747" t="s">
        <v>2441</v>
      </c>
      <c r="I6747" t="s">
        <v>1570</v>
      </c>
      <c r="J6747">
        <v>0.89290000000000003</v>
      </c>
    </row>
    <row r="6748" spans="1:10" hidden="1">
      <c r="A6748" t="s">
        <v>570</v>
      </c>
      <c r="B6748">
        <v>847</v>
      </c>
      <c r="C6748" t="s">
        <v>1060</v>
      </c>
      <c r="D6748">
        <v>849</v>
      </c>
      <c r="E6748" t="s">
        <v>326</v>
      </c>
      <c r="F6748" t="s">
        <v>2332</v>
      </c>
      <c r="G6748" t="s">
        <v>2333</v>
      </c>
      <c r="H6748" t="s">
        <v>1319</v>
      </c>
      <c r="I6748" t="s">
        <v>1570</v>
      </c>
      <c r="J6748">
        <v>0.51019999999999999</v>
      </c>
    </row>
    <row r="6749" spans="1:10" hidden="1">
      <c r="A6749" t="s">
        <v>570</v>
      </c>
      <c r="B6749">
        <v>847</v>
      </c>
      <c r="C6749" t="s">
        <v>1060</v>
      </c>
      <c r="D6749">
        <v>849</v>
      </c>
      <c r="E6749" t="s">
        <v>326</v>
      </c>
      <c r="F6749" t="s">
        <v>2332</v>
      </c>
      <c r="G6749" t="s">
        <v>2334</v>
      </c>
      <c r="H6749" t="s">
        <v>1497</v>
      </c>
      <c r="I6749" t="s">
        <v>1570</v>
      </c>
      <c r="J6749">
        <v>0.48980000000000001</v>
      </c>
    </row>
    <row r="6750" spans="1:10" hidden="1">
      <c r="A6750" t="s">
        <v>570</v>
      </c>
      <c r="B6750">
        <v>847</v>
      </c>
      <c r="C6750" t="s">
        <v>1060</v>
      </c>
      <c r="D6750">
        <v>850</v>
      </c>
      <c r="E6750" t="s">
        <v>456</v>
      </c>
      <c r="F6750" t="s">
        <v>1243</v>
      </c>
      <c r="G6750" t="s">
        <v>1243</v>
      </c>
      <c r="H6750" t="s">
        <v>1645</v>
      </c>
      <c r="I6750" t="s">
        <v>1645</v>
      </c>
      <c r="J6750">
        <v>1</v>
      </c>
    </row>
    <row r="6751" spans="1:10" hidden="1">
      <c r="A6751" t="s">
        <v>570</v>
      </c>
      <c r="B6751">
        <v>847</v>
      </c>
      <c r="C6751" t="s">
        <v>1060</v>
      </c>
      <c r="D6751">
        <v>850</v>
      </c>
      <c r="E6751" t="s">
        <v>456</v>
      </c>
      <c r="F6751" t="s">
        <v>2311</v>
      </c>
      <c r="G6751" t="s">
        <v>2336</v>
      </c>
      <c r="H6751" t="s">
        <v>1663</v>
      </c>
      <c r="I6751" t="s">
        <v>1645</v>
      </c>
      <c r="J6751">
        <v>0.54339999999999999</v>
      </c>
    </row>
    <row r="6752" spans="1:10" hidden="1">
      <c r="A6752" t="s">
        <v>570</v>
      </c>
      <c r="B6752">
        <v>847</v>
      </c>
      <c r="C6752" t="s">
        <v>1060</v>
      </c>
      <c r="D6752">
        <v>850</v>
      </c>
      <c r="E6752" t="s">
        <v>456</v>
      </c>
      <c r="F6752" t="s">
        <v>2311</v>
      </c>
      <c r="G6752" t="s">
        <v>2337</v>
      </c>
      <c r="H6752" t="s">
        <v>1354</v>
      </c>
      <c r="I6752" t="s">
        <v>1645</v>
      </c>
      <c r="J6752">
        <v>0.45660000000000001</v>
      </c>
    </row>
    <row r="6753" spans="1:10" hidden="1">
      <c r="A6753" t="s">
        <v>570</v>
      </c>
      <c r="B6753">
        <v>847</v>
      </c>
      <c r="C6753" t="s">
        <v>1060</v>
      </c>
      <c r="D6753">
        <v>850</v>
      </c>
      <c r="E6753" t="s">
        <v>456</v>
      </c>
      <c r="F6753" t="s">
        <v>2320</v>
      </c>
      <c r="G6753" t="s">
        <v>2321</v>
      </c>
      <c r="H6753" t="s">
        <v>1287</v>
      </c>
      <c r="I6753" t="s">
        <v>1645</v>
      </c>
      <c r="J6753">
        <v>0.32800000000000001</v>
      </c>
    </row>
    <row r="6754" spans="1:10" hidden="1">
      <c r="A6754" t="s">
        <v>570</v>
      </c>
      <c r="B6754">
        <v>847</v>
      </c>
      <c r="C6754" t="s">
        <v>1060</v>
      </c>
      <c r="D6754">
        <v>850</v>
      </c>
      <c r="E6754" t="s">
        <v>456</v>
      </c>
      <c r="F6754" t="s">
        <v>2320</v>
      </c>
      <c r="G6754" t="s">
        <v>2298</v>
      </c>
      <c r="H6754" t="s">
        <v>1310</v>
      </c>
      <c r="I6754" t="s">
        <v>1645</v>
      </c>
      <c r="J6754">
        <v>0.2283</v>
      </c>
    </row>
    <row r="6755" spans="1:10" hidden="1">
      <c r="A6755" t="s">
        <v>570</v>
      </c>
      <c r="B6755">
        <v>847</v>
      </c>
      <c r="C6755" t="s">
        <v>1060</v>
      </c>
      <c r="D6755">
        <v>850</v>
      </c>
      <c r="E6755" t="s">
        <v>456</v>
      </c>
      <c r="F6755" t="s">
        <v>2322</v>
      </c>
      <c r="G6755" t="s">
        <v>2326</v>
      </c>
      <c r="H6755" t="s">
        <v>2329</v>
      </c>
      <c r="I6755" t="s">
        <v>1645</v>
      </c>
      <c r="J6755">
        <v>9.5999999999999992E-3</v>
      </c>
    </row>
    <row r="6756" spans="1:10" hidden="1">
      <c r="A6756" t="s">
        <v>570</v>
      </c>
      <c r="B6756">
        <v>847</v>
      </c>
      <c r="C6756" t="s">
        <v>1060</v>
      </c>
      <c r="D6756">
        <v>850</v>
      </c>
      <c r="E6756" t="s">
        <v>456</v>
      </c>
      <c r="F6756" t="s">
        <v>2322</v>
      </c>
      <c r="G6756" t="s">
        <v>2327</v>
      </c>
      <c r="H6756" t="s">
        <v>1335</v>
      </c>
      <c r="I6756" t="s">
        <v>1645</v>
      </c>
      <c r="J6756">
        <v>2.5700000000000001E-2</v>
      </c>
    </row>
    <row r="6757" spans="1:10" hidden="1">
      <c r="A6757" t="s">
        <v>570</v>
      </c>
      <c r="B6757">
        <v>847</v>
      </c>
      <c r="C6757" t="s">
        <v>1060</v>
      </c>
      <c r="D6757">
        <v>850</v>
      </c>
      <c r="E6757" t="s">
        <v>456</v>
      </c>
      <c r="F6757" t="s">
        <v>2322</v>
      </c>
      <c r="G6757" t="s">
        <v>2328</v>
      </c>
      <c r="H6757" t="s">
        <v>2335</v>
      </c>
      <c r="I6757" t="s">
        <v>1645</v>
      </c>
      <c r="J6757">
        <v>1.29E-2</v>
      </c>
    </row>
    <row r="6758" spans="1:10" hidden="1">
      <c r="A6758" t="s">
        <v>570</v>
      </c>
      <c r="B6758">
        <v>847</v>
      </c>
      <c r="C6758" t="s">
        <v>1060</v>
      </c>
      <c r="D6758">
        <v>850</v>
      </c>
      <c r="E6758" t="s">
        <v>456</v>
      </c>
      <c r="F6758" t="s">
        <v>2322</v>
      </c>
      <c r="G6758" t="s">
        <v>2330</v>
      </c>
      <c r="H6758" t="s">
        <v>1612</v>
      </c>
      <c r="I6758" t="s">
        <v>1645</v>
      </c>
      <c r="J6758">
        <v>0.95179999999999998</v>
      </c>
    </row>
    <row r="6759" spans="1:10" hidden="1">
      <c r="A6759" t="s">
        <v>570</v>
      </c>
      <c r="B6759">
        <v>847</v>
      </c>
      <c r="C6759" t="s">
        <v>1060</v>
      </c>
      <c r="D6759">
        <v>850</v>
      </c>
      <c r="E6759" t="s">
        <v>456</v>
      </c>
      <c r="F6759" t="s">
        <v>2332</v>
      </c>
      <c r="G6759" t="s">
        <v>2333</v>
      </c>
      <c r="H6759" t="s">
        <v>1640</v>
      </c>
      <c r="I6759" t="s">
        <v>1645</v>
      </c>
      <c r="J6759">
        <v>0.4244</v>
      </c>
    </row>
    <row r="6760" spans="1:10" hidden="1">
      <c r="A6760" t="s">
        <v>570</v>
      </c>
      <c r="B6760">
        <v>847</v>
      </c>
      <c r="C6760" t="s">
        <v>1060</v>
      </c>
      <c r="D6760">
        <v>850</v>
      </c>
      <c r="E6760" t="s">
        <v>456</v>
      </c>
      <c r="F6760" t="s">
        <v>2332</v>
      </c>
      <c r="G6760" t="s">
        <v>2334</v>
      </c>
      <c r="H6760" t="s">
        <v>1368</v>
      </c>
      <c r="I6760" t="s">
        <v>1645</v>
      </c>
      <c r="J6760">
        <v>0.5756</v>
      </c>
    </row>
    <row r="6761" spans="1:10" hidden="1">
      <c r="A6761" t="s">
        <v>570</v>
      </c>
      <c r="B6761">
        <v>847</v>
      </c>
      <c r="C6761" t="s">
        <v>1060</v>
      </c>
      <c r="D6761">
        <v>852</v>
      </c>
      <c r="E6761" t="s">
        <v>460</v>
      </c>
      <c r="F6761" t="s">
        <v>1243</v>
      </c>
      <c r="G6761" t="s">
        <v>1243</v>
      </c>
      <c r="H6761" t="s">
        <v>1610</v>
      </c>
      <c r="I6761" t="s">
        <v>1610</v>
      </c>
      <c r="J6761">
        <v>1</v>
      </c>
    </row>
    <row r="6762" spans="1:10" hidden="1">
      <c r="A6762" t="s">
        <v>570</v>
      </c>
      <c r="B6762">
        <v>847</v>
      </c>
      <c r="C6762" t="s">
        <v>1060</v>
      </c>
      <c r="D6762">
        <v>852</v>
      </c>
      <c r="E6762" t="s">
        <v>460</v>
      </c>
      <c r="F6762" t="s">
        <v>2311</v>
      </c>
      <c r="G6762" t="s">
        <v>2314</v>
      </c>
      <c r="H6762" t="s">
        <v>1306</v>
      </c>
      <c r="I6762" t="s">
        <v>1610</v>
      </c>
      <c r="J6762">
        <v>0.2291</v>
      </c>
    </row>
    <row r="6763" spans="1:10" hidden="1">
      <c r="A6763" t="s">
        <v>570</v>
      </c>
      <c r="B6763">
        <v>847</v>
      </c>
      <c r="C6763" t="s">
        <v>1060</v>
      </c>
      <c r="D6763">
        <v>852</v>
      </c>
      <c r="E6763" t="s">
        <v>460</v>
      </c>
      <c r="F6763" t="s">
        <v>2311</v>
      </c>
      <c r="G6763" t="s">
        <v>2315</v>
      </c>
      <c r="H6763" t="s">
        <v>1420</v>
      </c>
      <c r="I6763" t="s">
        <v>1610</v>
      </c>
      <c r="J6763">
        <v>0.26910000000000001</v>
      </c>
    </row>
    <row r="6764" spans="1:10" hidden="1">
      <c r="A6764" t="s">
        <v>570</v>
      </c>
      <c r="B6764">
        <v>847</v>
      </c>
      <c r="C6764" t="s">
        <v>1060</v>
      </c>
      <c r="D6764">
        <v>852</v>
      </c>
      <c r="E6764" t="s">
        <v>460</v>
      </c>
      <c r="F6764" t="s">
        <v>2311</v>
      </c>
      <c r="G6764" t="s">
        <v>2316</v>
      </c>
      <c r="H6764" t="s">
        <v>1315</v>
      </c>
      <c r="I6764" t="s">
        <v>1610</v>
      </c>
      <c r="J6764">
        <v>0.26179999999999998</v>
      </c>
    </row>
    <row r="6765" spans="1:10" hidden="1">
      <c r="A6765" t="s">
        <v>570</v>
      </c>
      <c r="B6765">
        <v>847</v>
      </c>
      <c r="C6765" t="s">
        <v>1060</v>
      </c>
      <c r="D6765">
        <v>852</v>
      </c>
      <c r="E6765" t="s">
        <v>460</v>
      </c>
      <c r="F6765" t="s">
        <v>2311</v>
      </c>
      <c r="G6765" t="s">
        <v>2317</v>
      </c>
      <c r="H6765" t="s">
        <v>1279</v>
      </c>
      <c r="I6765" t="s">
        <v>1610</v>
      </c>
      <c r="J6765">
        <v>0.24</v>
      </c>
    </row>
    <row r="6766" spans="1:10" hidden="1">
      <c r="A6766" t="s">
        <v>570</v>
      </c>
      <c r="B6766">
        <v>847</v>
      </c>
      <c r="C6766" t="s">
        <v>1060</v>
      </c>
      <c r="D6766">
        <v>852</v>
      </c>
      <c r="E6766" t="s">
        <v>460</v>
      </c>
      <c r="F6766" t="s">
        <v>2320</v>
      </c>
      <c r="G6766" t="s">
        <v>2321</v>
      </c>
      <c r="H6766" t="s">
        <v>1408</v>
      </c>
      <c r="I6766" t="s">
        <v>1610</v>
      </c>
      <c r="J6766">
        <v>0.28360000000000002</v>
      </c>
    </row>
    <row r="6767" spans="1:10" hidden="1">
      <c r="A6767" t="s">
        <v>570</v>
      </c>
      <c r="B6767">
        <v>847</v>
      </c>
      <c r="C6767" t="s">
        <v>1060</v>
      </c>
      <c r="D6767">
        <v>852</v>
      </c>
      <c r="E6767" t="s">
        <v>460</v>
      </c>
      <c r="F6767" t="s">
        <v>2320</v>
      </c>
      <c r="G6767" t="s">
        <v>2298</v>
      </c>
      <c r="H6767" t="s">
        <v>1308</v>
      </c>
      <c r="I6767" t="s">
        <v>1610</v>
      </c>
      <c r="J6767">
        <v>0.19639999999999999</v>
      </c>
    </row>
    <row r="6768" spans="1:10" hidden="1">
      <c r="A6768" t="s">
        <v>570</v>
      </c>
      <c r="B6768">
        <v>847</v>
      </c>
      <c r="C6768" t="s">
        <v>1060</v>
      </c>
      <c r="D6768">
        <v>852</v>
      </c>
      <c r="E6768" t="s">
        <v>460</v>
      </c>
      <c r="F6768" t="s">
        <v>2322</v>
      </c>
      <c r="G6768" t="s">
        <v>2326</v>
      </c>
      <c r="H6768" t="s">
        <v>1248</v>
      </c>
      <c r="I6768" t="s">
        <v>1610</v>
      </c>
      <c r="J6768">
        <v>2.18E-2</v>
      </c>
    </row>
    <row r="6769" spans="1:10" hidden="1">
      <c r="A6769" t="s">
        <v>570</v>
      </c>
      <c r="B6769">
        <v>847</v>
      </c>
      <c r="C6769" t="s">
        <v>1060</v>
      </c>
      <c r="D6769">
        <v>852</v>
      </c>
      <c r="E6769" t="s">
        <v>460</v>
      </c>
      <c r="F6769" t="s">
        <v>2322</v>
      </c>
      <c r="G6769" t="s">
        <v>2327</v>
      </c>
      <c r="H6769" t="s">
        <v>1252</v>
      </c>
      <c r="I6769" t="s">
        <v>1610</v>
      </c>
      <c r="J6769">
        <v>3.27E-2</v>
      </c>
    </row>
    <row r="6770" spans="1:10" hidden="1">
      <c r="A6770" t="s">
        <v>570</v>
      </c>
      <c r="B6770">
        <v>847</v>
      </c>
      <c r="C6770" t="s">
        <v>1060</v>
      </c>
      <c r="D6770">
        <v>852</v>
      </c>
      <c r="E6770" t="s">
        <v>460</v>
      </c>
      <c r="F6770" t="s">
        <v>2322</v>
      </c>
      <c r="G6770" t="s">
        <v>2328</v>
      </c>
      <c r="H6770" t="s">
        <v>1250</v>
      </c>
      <c r="I6770" t="s">
        <v>1610</v>
      </c>
      <c r="J6770">
        <v>3.6400000000000002E-2</v>
      </c>
    </row>
    <row r="6771" spans="1:10" hidden="1">
      <c r="A6771" t="s">
        <v>570</v>
      </c>
      <c r="B6771">
        <v>847</v>
      </c>
      <c r="C6771" t="s">
        <v>1060</v>
      </c>
      <c r="D6771">
        <v>852</v>
      </c>
      <c r="E6771" t="s">
        <v>460</v>
      </c>
      <c r="F6771" t="s">
        <v>2322</v>
      </c>
      <c r="G6771" t="s">
        <v>2330</v>
      </c>
      <c r="H6771" t="s">
        <v>1438</v>
      </c>
      <c r="I6771" t="s">
        <v>1610</v>
      </c>
      <c r="J6771">
        <v>0.90910000000000002</v>
      </c>
    </row>
    <row r="6772" spans="1:10" hidden="1">
      <c r="A6772" t="s">
        <v>570</v>
      </c>
      <c r="B6772">
        <v>847</v>
      </c>
      <c r="C6772" t="s">
        <v>1060</v>
      </c>
      <c r="D6772">
        <v>852</v>
      </c>
      <c r="E6772" t="s">
        <v>460</v>
      </c>
      <c r="F6772" t="s">
        <v>2332</v>
      </c>
      <c r="G6772" t="s">
        <v>2333</v>
      </c>
      <c r="H6772" t="s">
        <v>1299</v>
      </c>
      <c r="I6772" t="s">
        <v>1610</v>
      </c>
      <c r="J6772">
        <v>0.4945</v>
      </c>
    </row>
    <row r="6773" spans="1:10" hidden="1">
      <c r="A6773" t="s">
        <v>570</v>
      </c>
      <c r="B6773">
        <v>847</v>
      </c>
      <c r="C6773" t="s">
        <v>1060</v>
      </c>
      <c r="D6773">
        <v>852</v>
      </c>
      <c r="E6773" t="s">
        <v>460</v>
      </c>
      <c r="F6773" t="s">
        <v>2332</v>
      </c>
      <c r="G6773" t="s">
        <v>2334</v>
      </c>
      <c r="H6773" t="s">
        <v>1359</v>
      </c>
      <c r="I6773" t="s">
        <v>1610</v>
      </c>
      <c r="J6773">
        <v>0.50549999999999995</v>
      </c>
    </row>
    <row r="6774" spans="1:10" hidden="1">
      <c r="A6774" t="s">
        <v>570</v>
      </c>
      <c r="B6774">
        <v>847</v>
      </c>
      <c r="C6774" t="s">
        <v>1060</v>
      </c>
      <c r="D6774">
        <v>853</v>
      </c>
      <c r="E6774" t="s">
        <v>539</v>
      </c>
      <c r="F6774" t="s">
        <v>1243</v>
      </c>
      <c r="G6774" t="s">
        <v>1243</v>
      </c>
      <c r="H6774" t="s">
        <v>2484</v>
      </c>
      <c r="I6774" t="s">
        <v>2484</v>
      </c>
      <c r="J6774">
        <v>1</v>
      </c>
    </row>
    <row r="6775" spans="1:10" hidden="1">
      <c r="A6775" t="s">
        <v>570</v>
      </c>
      <c r="B6775">
        <v>847</v>
      </c>
      <c r="C6775" t="s">
        <v>1060</v>
      </c>
      <c r="D6775">
        <v>853</v>
      </c>
      <c r="E6775" t="s">
        <v>539</v>
      </c>
      <c r="F6775" t="s">
        <v>2311</v>
      </c>
      <c r="G6775" t="s">
        <v>2312</v>
      </c>
      <c r="H6775" t="s">
        <v>1436</v>
      </c>
      <c r="I6775" t="s">
        <v>2484</v>
      </c>
      <c r="J6775">
        <v>0.28160000000000002</v>
      </c>
    </row>
    <row r="6776" spans="1:10" hidden="1">
      <c r="A6776" t="s">
        <v>570</v>
      </c>
      <c r="B6776">
        <v>847</v>
      </c>
      <c r="C6776" t="s">
        <v>1060</v>
      </c>
      <c r="D6776">
        <v>853</v>
      </c>
      <c r="E6776" t="s">
        <v>539</v>
      </c>
      <c r="F6776" t="s">
        <v>2311</v>
      </c>
      <c r="G6776" t="s">
        <v>2313</v>
      </c>
      <c r="H6776" t="s">
        <v>1310</v>
      </c>
      <c r="I6776" t="s">
        <v>2484</v>
      </c>
      <c r="J6776">
        <v>0.2298</v>
      </c>
    </row>
    <row r="6777" spans="1:10" hidden="1">
      <c r="A6777" t="s">
        <v>570</v>
      </c>
      <c r="B6777">
        <v>847</v>
      </c>
      <c r="C6777" t="s">
        <v>1060</v>
      </c>
      <c r="D6777">
        <v>853</v>
      </c>
      <c r="E6777" t="s">
        <v>539</v>
      </c>
      <c r="F6777" t="s">
        <v>2311</v>
      </c>
      <c r="G6777" t="s">
        <v>2318</v>
      </c>
      <c r="H6777" t="s">
        <v>1490</v>
      </c>
      <c r="I6777" t="s">
        <v>2484</v>
      </c>
      <c r="J6777">
        <v>0.27510000000000001</v>
      </c>
    </row>
    <row r="6778" spans="1:10" hidden="1">
      <c r="A6778" t="s">
        <v>570</v>
      </c>
      <c r="B6778">
        <v>847</v>
      </c>
      <c r="C6778" t="s">
        <v>1060</v>
      </c>
      <c r="D6778">
        <v>853</v>
      </c>
      <c r="E6778" t="s">
        <v>539</v>
      </c>
      <c r="F6778" t="s">
        <v>2311</v>
      </c>
      <c r="G6778" t="s">
        <v>2319</v>
      </c>
      <c r="H6778" t="s">
        <v>1279</v>
      </c>
      <c r="I6778" t="s">
        <v>2484</v>
      </c>
      <c r="J6778">
        <v>0.21360000000000001</v>
      </c>
    </row>
    <row r="6779" spans="1:10" hidden="1">
      <c r="A6779" t="s">
        <v>570</v>
      </c>
      <c r="B6779">
        <v>847</v>
      </c>
      <c r="C6779" t="s">
        <v>1060</v>
      </c>
      <c r="D6779">
        <v>853</v>
      </c>
      <c r="E6779" t="s">
        <v>539</v>
      </c>
      <c r="F6779" t="s">
        <v>2320</v>
      </c>
      <c r="G6779" t="s">
        <v>2321</v>
      </c>
      <c r="H6779" t="s">
        <v>1267</v>
      </c>
      <c r="I6779" t="s">
        <v>2484</v>
      </c>
      <c r="J6779">
        <v>0.246</v>
      </c>
    </row>
    <row r="6780" spans="1:10" hidden="1">
      <c r="A6780" t="s">
        <v>570</v>
      </c>
      <c r="B6780">
        <v>847</v>
      </c>
      <c r="C6780" t="s">
        <v>1060</v>
      </c>
      <c r="D6780">
        <v>853</v>
      </c>
      <c r="E6780" t="s">
        <v>539</v>
      </c>
      <c r="F6780" t="s">
        <v>2320</v>
      </c>
      <c r="G6780" t="s">
        <v>2298</v>
      </c>
      <c r="H6780" t="s">
        <v>1395</v>
      </c>
      <c r="I6780" t="s">
        <v>2484</v>
      </c>
      <c r="J6780">
        <v>0.16500000000000001</v>
      </c>
    </row>
    <row r="6781" spans="1:10" hidden="1">
      <c r="A6781" t="s">
        <v>570</v>
      </c>
      <c r="B6781">
        <v>847</v>
      </c>
      <c r="C6781" t="s">
        <v>1060</v>
      </c>
      <c r="D6781">
        <v>853</v>
      </c>
      <c r="E6781" t="s">
        <v>539</v>
      </c>
      <c r="F6781" t="s">
        <v>2322</v>
      </c>
      <c r="G6781" t="s">
        <v>2323</v>
      </c>
      <c r="H6781" t="s">
        <v>2324</v>
      </c>
      <c r="I6781" t="s">
        <v>2484</v>
      </c>
      <c r="J6781">
        <v>3.2000000000000002E-3</v>
      </c>
    </row>
    <row r="6782" spans="1:10" hidden="1">
      <c r="A6782" t="s">
        <v>570</v>
      </c>
      <c r="B6782">
        <v>847</v>
      </c>
      <c r="C6782" t="s">
        <v>1060</v>
      </c>
      <c r="D6782">
        <v>853</v>
      </c>
      <c r="E6782" t="s">
        <v>539</v>
      </c>
      <c r="F6782" t="s">
        <v>2322</v>
      </c>
      <c r="G6782" t="s">
        <v>2326</v>
      </c>
      <c r="H6782" t="s">
        <v>1352</v>
      </c>
      <c r="I6782" t="s">
        <v>2484</v>
      </c>
      <c r="J6782">
        <v>2.2700000000000001E-2</v>
      </c>
    </row>
    <row r="6783" spans="1:10" hidden="1">
      <c r="A6783" t="s">
        <v>570</v>
      </c>
      <c r="B6783">
        <v>847</v>
      </c>
      <c r="C6783" t="s">
        <v>1060</v>
      </c>
      <c r="D6783">
        <v>853</v>
      </c>
      <c r="E6783" t="s">
        <v>539</v>
      </c>
      <c r="F6783" t="s">
        <v>2322</v>
      </c>
      <c r="G6783" t="s">
        <v>2327</v>
      </c>
      <c r="H6783" t="s">
        <v>1250</v>
      </c>
      <c r="I6783" t="s">
        <v>2484</v>
      </c>
      <c r="J6783">
        <v>3.2399999999999998E-2</v>
      </c>
    </row>
    <row r="6784" spans="1:10" hidden="1">
      <c r="A6784" t="s">
        <v>570</v>
      </c>
      <c r="B6784">
        <v>847</v>
      </c>
      <c r="C6784" t="s">
        <v>1060</v>
      </c>
      <c r="D6784">
        <v>853</v>
      </c>
      <c r="E6784" t="s">
        <v>539</v>
      </c>
      <c r="F6784" t="s">
        <v>2322</v>
      </c>
      <c r="G6784" t="s">
        <v>2328</v>
      </c>
      <c r="H6784" t="s">
        <v>1335</v>
      </c>
      <c r="I6784" t="s">
        <v>2484</v>
      </c>
      <c r="J6784">
        <v>2.5899999999999999E-2</v>
      </c>
    </row>
    <row r="6785" spans="1:10" hidden="1">
      <c r="A6785" t="s">
        <v>570</v>
      </c>
      <c r="B6785">
        <v>847</v>
      </c>
      <c r="C6785" t="s">
        <v>1060</v>
      </c>
      <c r="D6785">
        <v>853</v>
      </c>
      <c r="E6785" t="s">
        <v>539</v>
      </c>
      <c r="F6785" t="s">
        <v>2322</v>
      </c>
      <c r="G6785" t="s">
        <v>2330</v>
      </c>
      <c r="H6785" t="s">
        <v>2497</v>
      </c>
      <c r="I6785" t="s">
        <v>2484</v>
      </c>
      <c r="J6785">
        <v>0.91590000000000005</v>
      </c>
    </row>
    <row r="6786" spans="1:10" hidden="1">
      <c r="A6786" t="s">
        <v>570</v>
      </c>
      <c r="B6786">
        <v>847</v>
      </c>
      <c r="C6786" t="s">
        <v>1060</v>
      </c>
      <c r="D6786">
        <v>853</v>
      </c>
      <c r="E6786" t="s">
        <v>539</v>
      </c>
      <c r="F6786" t="s">
        <v>2332</v>
      </c>
      <c r="G6786" t="s">
        <v>2333</v>
      </c>
      <c r="H6786" t="s">
        <v>1359</v>
      </c>
      <c r="I6786" t="s">
        <v>2484</v>
      </c>
      <c r="J6786">
        <v>0.44979999999999998</v>
      </c>
    </row>
    <row r="6787" spans="1:10" hidden="1">
      <c r="A6787" t="s">
        <v>570</v>
      </c>
      <c r="B6787">
        <v>847</v>
      </c>
      <c r="C6787" t="s">
        <v>1060</v>
      </c>
      <c r="D6787">
        <v>853</v>
      </c>
      <c r="E6787" t="s">
        <v>539</v>
      </c>
      <c r="F6787" t="s">
        <v>2332</v>
      </c>
      <c r="G6787" t="s">
        <v>2334</v>
      </c>
      <c r="H6787" t="s">
        <v>1305</v>
      </c>
      <c r="I6787" t="s">
        <v>2484</v>
      </c>
      <c r="J6787">
        <v>0.55020000000000002</v>
      </c>
    </row>
    <row r="6788" spans="1:10" hidden="1">
      <c r="A6788" t="s">
        <v>570</v>
      </c>
      <c r="B6788">
        <v>854</v>
      </c>
      <c r="C6788" t="s">
        <v>1064</v>
      </c>
      <c r="D6788">
        <v>856</v>
      </c>
      <c r="E6788" t="s">
        <v>350</v>
      </c>
      <c r="F6788" t="s">
        <v>1243</v>
      </c>
      <c r="G6788" t="s">
        <v>1243</v>
      </c>
      <c r="H6788" t="s">
        <v>1342</v>
      </c>
      <c r="I6788" t="s">
        <v>1342</v>
      </c>
      <c r="J6788">
        <v>1</v>
      </c>
    </row>
    <row r="6789" spans="1:10" hidden="1">
      <c r="A6789" t="s">
        <v>570</v>
      </c>
      <c r="B6789">
        <v>854</v>
      </c>
      <c r="C6789" t="s">
        <v>1064</v>
      </c>
      <c r="D6789">
        <v>856</v>
      </c>
      <c r="E6789" t="s">
        <v>350</v>
      </c>
      <c r="F6789" t="s">
        <v>2311</v>
      </c>
      <c r="G6789" t="s">
        <v>2318</v>
      </c>
      <c r="H6789" t="s">
        <v>1296</v>
      </c>
      <c r="I6789" t="s">
        <v>1342</v>
      </c>
      <c r="J6789">
        <v>0.62770000000000004</v>
      </c>
    </row>
    <row r="6790" spans="1:10" hidden="1">
      <c r="A6790" t="s">
        <v>570</v>
      </c>
      <c r="B6790">
        <v>854</v>
      </c>
      <c r="C6790" t="s">
        <v>1064</v>
      </c>
      <c r="D6790">
        <v>856</v>
      </c>
      <c r="E6790" t="s">
        <v>350</v>
      </c>
      <c r="F6790" t="s">
        <v>2311</v>
      </c>
      <c r="G6790" t="s">
        <v>2319</v>
      </c>
      <c r="H6790" t="s">
        <v>1244</v>
      </c>
      <c r="I6790" t="s">
        <v>1342</v>
      </c>
      <c r="J6790">
        <v>0.37230000000000002</v>
      </c>
    </row>
    <row r="6791" spans="1:10" hidden="1">
      <c r="A6791" t="s">
        <v>570</v>
      </c>
      <c r="B6791">
        <v>854</v>
      </c>
      <c r="C6791" t="s">
        <v>1064</v>
      </c>
      <c r="D6791">
        <v>856</v>
      </c>
      <c r="E6791" t="s">
        <v>350</v>
      </c>
      <c r="F6791" t="s">
        <v>2320</v>
      </c>
      <c r="G6791" t="s">
        <v>2321</v>
      </c>
      <c r="H6791" t="s">
        <v>1321</v>
      </c>
      <c r="I6791" t="s">
        <v>1342</v>
      </c>
      <c r="J6791">
        <v>0.60640000000000005</v>
      </c>
    </row>
    <row r="6792" spans="1:10" hidden="1">
      <c r="A6792" t="s">
        <v>570</v>
      </c>
      <c r="B6792">
        <v>854</v>
      </c>
      <c r="C6792" t="s">
        <v>1064</v>
      </c>
      <c r="D6792">
        <v>856</v>
      </c>
      <c r="E6792" t="s">
        <v>350</v>
      </c>
      <c r="F6792" t="s">
        <v>2320</v>
      </c>
      <c r="G6792" t="s">
        <v>2298</v>
      </c>
      <c r="H6792" t="s">
        <v>1256</v>
      </c>
      <c r="I6792" t="s">
        <v>1342</v>
      </c>
      <c r="J6792">
        <v>0.1489</v>
      </c>
    </row>
    <row r="6793" spans="1:10" hidden="1">
      <c r="A6793" t="s">
        <v>570</v>
      </c>
      <c r="B6793">
        <v>854</v>
      </c>
      <c r="C6793" t="s">
        <v>1064</v>
      </c>
      <c r="D6793">
        <v>856</v>
      </c>
      <c r="E6793" t="s">
        <v>350</v>
      </c>
      <c r="F6793" t="s">
        <v>2322</v>
      </c>
      <c r="G6793" t="s">
        <v>2325</v>
      </c>
      <c r="H6793" t="s">
        <v>2324</v>
      </c>
      <c r="I6793" t="s">
        <v>1342</v>
      </c>
      <c r="J6793">
        <v>1.06E-2</v>
      </c>
    </row>
    <row r="6794" spans="1:10" hidden="1">
      <c r="A6794" t="s">
        <v>570</v>
      </c>
      <c r="B6794">
        <v>854</v>
      </c>
      <c r="C6794" t="s">
        <v>1064</v>
      </c>
      <c r="D6794">
        <v>856</v>
      </c>
      <c r="E6794" t="s">
        <v>350</v>
      </c>
      <c r="F6794" t="s">
        <v>2322</v>
      </c>
      <c r="G6794" t="s">
        <v>2326</v>
      </c>
      <c r="H6794" t="s">
        <v>2324</v>
      </c>
      <c r="I6794" t="s">
        <v>1342</v>
      </c>
      <c r="J6794">
        <v>1.06E-2</v>
      </c>
    </row>
    <row r="6795" spans="1:10" hidden="1">
      <c r="A6795" t="s">
        <v>570</v>
      </c>
      <c r="B6795">
        <v>854</v>
      </c>
      <c r="C6795" t="s">
        <v>1064</v>
      </c>
      <c r="D6795">
        <v>856</v>
      </c>
      <c r="E6795" t="s">
        <v>350</v>
      </c>
      <c r="F6795" t="s">
        <v>2322</v>
      </c>
      <c r="G6795" t="s">
        <v>2327</v>
      </c>
      <c r="H6795" t="s">
        <v>2344</v>
      </c>
      <c r="I6795" t="s">
        <v>1342</v>
      </c>
      <c r="J6795">
        <v>2.1299999999999999E-2</v>
      </c>
    </row>
    <row r="6796" spans="1:10" hidden="1">
      <c r="A6796" t="s">
        <v>570</v>
      </c>
      <c r="B6796">
        <v>854</v>
      </c>
      <c r="C6796" t="s">
        <v>1064</v>
      </c>
      <c r="D6796">
        <v>856</v>
      </c>
      <c r="E6796" t="s">
        <v>350</v>
      </c>
      <c r="F6796" t="s">
        <v>2322</v>
      </c>
      <c r="G6796" t="s">
        <v>2328</v>
      </c>
      <c r="H6796" t="s">
        <v>2344</v>
      </c>
      <c r="I6796" t="s">
        <v>1342</v>
      </c>
      <c r="J6796">
        <v>2.1299999999999999E-2</v>
      </c>
    </row>
    <row r="6797" spans="1:10" hidden="1">
      <c r="A6797" t="s">
        <v>570</v>
      </c>
      <c r="B6797">
        <v>854</v>
      </c>
      <c r="C6797" t="s">
        <v>1064</v>
      </c>
      <c r="D6797">
        <v>856</v>
      </c>
      <c r="E6797" t="s">
        <v>350</v>
      </c>
      <c r="F6797" t="s">
        <v>2322</v>
      </c>
      <c r="G6797" t="s">
        <v>2330</v>
      </c>
      <c r="H6797" t="s">
        <v>1361</v>
      </c>
      <c r="I6797" t="s">
        <v>1342</v>
      </c>
      <c r="J6797">
        <v>0.93620000000000003</v>
      </c>
    </row>
    <row r="6798" spans="1:10" hidden="1">
      <c r="A6798" t="s">
        <v>570</v>
      </c>
      <c r="B6798">
        <v>854</v>
      </c>
      <c r="C6798" t="s">
        <v>1064</v>
      </c>
      <c r="D6798">
        <v>856</v>
      </c>
      <c r="E6798" t="s">
        <v>350</v>
      </c>
      <c r="F6798" t="s">
        <v>2332</v>
      </c>
      <c r="G6798" t="s">
        <v>2333</v>
      </c>
      <c r="H6798" t="s">
        <v>1402</v>
      </c>
      <c r="I6798" t="s">
        <v>1342</v>
      </c>
      <c r="J6798">
        <v>0.53190000000000004</v>
      </c>
    </row>
    <row r="6799" spans="1:10" hidden="1">
      <c r="A6799" t="s">
        <v>570</v>
      </c>
      <c r="B6799">
        <v>854</v>
      </c>
      <c r="C6799" t="s">
        <v>1064</v>
      </c>
      <c r="D6799">
        <v>856</v>
      </c>
      <c r="E6799" t="s">
        <v>350</v>
      </c>
      <c r="F6799" t="s">
        <v>2332</v>
      </c>
      <c r="G6799" t="s">
        <v>2334</v>
      </c>
      <c r="H6799" t="s">
        <v>1515</v>
      </c>
      <c r="I6799" t="s">
        <v>1342</v>
      </c>
      <c r="J6799">
        <v>0.46810000000000002</v>
      </c>
    </row>
    <row r="6800" spans="1:10" hidden="1">
      <c r="A6800" t="s">
        <v>570</v>
      </c>
      <c r="B6800">
        <v>854</v>
      </c>
      <c r="C6800" t="s">
        <v>1064</v>
      </c>
      <c r="D6800">
        <v>857</v>
      </c>
      <c r="E6800" t="s">
        <v>542</v>
      </c>
      <c r="F6800" t="s">
        <v>1243</v>
      </c>
      <c r="G6800" t="s">
        <v>1243</v>
      </c>
      <c r="H6800" t="s">
        <v>1450</v>
      </c>
      <c r="I6800" t="s">
        <v>1450</v>
      </c>
      <c r="J6800">
        <v>1</v>
      </c>
    </row>
    <row r="6801" spans="1:10" hidden="1">
      <c r="A6801" t="s">
        <v>570</v>
      </c>
      <c r="B6801">
        <v>854</v>
      </c>
      <c r="C6801" t="s">
        <v>1064</v>
      </c>
      <c r="D6801">
        <v>857</v>
      </c>
      <c r="E6801" t="s">
        <v>542</v>
      </c>
      <c r="F6801" t="s">
        <v>2311</v>
      </c>
      <c r="G6801" t="s">
        <v>2312</v>
      </c>
      <c r="H6801" t="s">
        <v>1419</v>
      </c>
      <c r="I6801" t="s">
        <v>1450</v>
      </c>
      <c r="J6801">
        <v>0.23499999999999999</v>
      </c>
    </row>
    <row r="6802" spans="1:10" hidden="1">
      <c r="A6802" t="s">
        <v>570</v>
      </c>
      <c r="B6802">
        <v>854</v>
      </c>
      <c r="C6802" t="s">
        <v>1064</v>
      </c>
      <c r="D6802">
        <v>857</v>
      </c>
      <c r="E6802" t="s">
        <v>542</v>
      </c>
      <c r="F6802" t="s">
        <v>2311</v>
      </c>
      <c r="G6802" t="s">
        <v>2313</v>
      </c>
      <c r="H6802" t="s">
        <v>1439</v>
      </c>
      <c r="I6802" t="s">
        <v>1450</v>
      </c>
      <c r="J6802">
        <v>0.26500000000000001</v>
      </c>
    </row>
    <row r="6803" spans="1:10" hidden="1">
      <c r="A6803" t="s">
        <v>570</v>
      </c>
      <c r="B6803">
        <v>854</v>
      </c>
      <c r="C6803" t="s">
        <v>1064</v>
      </c>
      <c r="D6803">
        <v>857</v>
      </c>
      <c r="E6803" t="s">
        <v>542</v>
      </c>
      <c r="F6803" t="s">
        <v>2311</v>
      </c>
      <c r="G6803" t="s">
        <v>2314</v>
      </c>
      <c r="H6803" t="s">
        <v>1279</v>
      </c>
      <c r="I6803" t="s">
        <v>1450</v>
      </c>
      <c r="J6803">
        <v>0.28210000000000002</v>
      </c>
    </row>
    <row r="6804" spans="1:10" hidden="1">
      <c r="A6804" t="s">
        <v>570</v>
      </c>
      <c r="B6804">
        <v>854</v>
      </c>
      <c r="C6804" t="s">
        <v>1064</v>
      </c>
      <c r="D6804">
        <v>857</v>
      </c>
      <c r="E6804" t="s">
        <v>542</v>
      </c>
      <c r="F6804" t="s">
        <v>2311</v>
      </c>
      <c r="G6804" t="s">
        <v>2315</v>
      </c>
      <c r="H6804" t="s">
        <v>1395</v>
      </c>
      <c r="I6804" t="s">
        <v>1450</v>
      </c>
      <c r="J6804">
        <v>0.21790000000000001</v>
      </c>
    </row>
    <row r="6805" spans="1:10" hidden="1">
      <c r="A6805" t="s">
        <v>570</v>
      </c>
      <c r="B6805">
        <v>854</v>
      </c>
      <c r="C6805" t="s">
        <v>1064</v>
      </c>
      <c r="D6805">
        <v>857</v>
      </c>
      <c r="E6805" t="s">
        <v>542</v>
      </c>
      <c r="F6805" t="s">
        <v>2320</v>
      </c>
      <c r="G6805" t="s">
        <v>2321</v>
      </c>
      <c r="H6805" t="s">
        <v>1299</v>
      </c>
      <c r="I6805" t="s">
        <v>1450</v>
      </c>
      <c r="J6805">
        <v>0.58120000000000005</v>
      </c>
    </row>
    <row r="6806" spans="1:10" hidden="1">
      <c r="A6806" t="s">
        <v>570</v>
      </c>
      <c r="B6806">
        <v>854</v>
      </c>
      <c r="C6806" t="s">
        <v>1064</v>
      </c>
      <c r="D6806">
        <v>857</v>
      </c>
      <c r="E6806" t="s">
        <v>542</v>
      </c>
      <c r="F6806" t="s">
        <v>2320</v>
      </c>
      <c r="G6806" t="s">
        <v>2298</v>
      </c>
      <c r="H6806" t="s">
        <v>1411</v>
      </c>
      <c r="I6806" t="s">
        <v>1450</v>
      </c>
      <c r="J6806">
        <v>0.14099999999999999</v>
      </c>
    </row>
    <row r="6807" spans="1:10" hidden="1">
      <c r="A6807" t="s">
        <v>570</v>
      </c>
      <c r="B6807">
        <v>854</v>
      </c>
      <c r="C6807" t="s">
        <v>1064</v>
      </c>
      <c r="D6807">
        <v>857</v>
      </c>
      <c r="E6807" t="s">
        <v>542</v>
      </c>
      <c r="F6807" t="s">
        <v>2322</v>
      </c>
      <c r="G6807" t="s">
        <v>2323</v>
      </c>
      <c r="H6807" t="s">
        <v>2324</v>
      </c>
      <c r="I6807" t="s">
        <v>1450</v>
      </c>
      <c r="J6807">
        <v>4.3E-3</v>
      </c>
    </row>
    <row r="6808" spans="1:10" hidden="1">
      <c r="A6808" t="s">
        <v>570</v>
      </c>
      <c r="B6808">
        <v>854</v>
      </c>
      <c r="C6808" t="s">
        <v>1064</v>
      </c>
      <c r="D6808">
        <v>857</v>
      </c>
      <c r="E6808" t="s">
        <v>542</v>
      </c>
      <c r="F6808" t="s">
        <v>2322</v>
      </c>
      <c r="G6808" t="s">
        <v>2325</v>
      </c>
      <c r="H6808" t="s">
        <v>2324</v>
      </c>
      <c r="I6808" t="s">
        <v>1450</v>
      </c>
      <c r="J6808">
        <v>4.3E-3</v>
      </c>
    </row>
    <row r="6809" spans="1:10" hidden="1">
      <c r="A6809" t="s">
        <v>570</v>
      </c>
      <c r="B6809">
        <v>854</v>
      </c>
      <c r="C6809" t="s">
        <v>1064</v>
      </c>
      <c r="D6809">
        <v>857</v>
      </c>
      <c r="E6809" t="s">
        <v>542</v>
      </c>
      <c r="F6809" t="s">
        <v>2322</v>
      </c>
      <c r="G6809" t="s">
        <v>2327</v>
      </c>
      <c r="H6809" t="s">
        <v>2335</v>
      </c>
      <c r="I6809" t="s">
        <v>1450</v>
      </c>
      <c r="J6809">
        <v>1.7100000000000001E-2</v>
      </c>
    </row>
    <row r="6810" spans="1:10" hidden="1">
      <c r="A6810" t="s">
        <v>570</v>
      </c>
      <c r="B6810">
        <v>854</v>
      </c>
      <c r="C6810" t="s">
        <v>1064</v>
      </c>
      <c r="D6810">
        <v>857</v>
      </c>
      <c r="E6810" t="s">
        <v>542</v>
      </c>
      <c r="F6810" t="s">
        <v>2322</v>
      </c>
      <c r="G6810" t="s">
        <v>2328</v>
      </c>
      <c r="H6810" t="s">
        <v>1335</v>
      </c>
      <c r="I6810" t="s">
        <v>1450</v>
      </c>
      <c r="J6810">
        <v>3.4200000000000001E-2</v>
      </c>
    </row>
    <row r="6811" spans="1:10" hidden="1">
      <c r="A6811" t="s">
        <v>570</v>
      </c>
      <c r="B6811">
        <v>854</v>
      </c>
      <c r="C6811" t="s">
        <v>1064</v>
      </c>
      <c r="D6811">
        <v>857</v>
      </c>
      <c r="E6811" t="s">
        <v>542</v>
      </c>
      <c r="F6811" t="s">
        <v>2322</v>
      </c>
      <c r="G6811" t="s">
        <v>2330</v>
      </c>
      <c r="H6811" t="s">
        <v>1449</v>
      </c>
      <c r="I6811" t="s">
        <v>1450</v>
      </c>
      <c r="J6811">
        <v>0.94020000000000004</v>
      </c>
    </row>
    <row r="6812" spans="1:10" hidden="1">
      <c r="A6812" t="s">
        <v>570</v>
      </c>
      <c r="B6812">
        <v>854</v>
      </c>
      <c r="C6812" t="s">
        <v>1064</v>
      </c>
      <c r="D6812">
        <v>857</v>
      </c>
      <c r="E6812" t="s">
        <v>542</v>
      </c>
      <c r="F6812" t="s">
        <v>2332</v>
      </c>
      <c r="G6812" t="s">
        <v>2333</v>
      </c>
      <c r="H6812" t="s">
        <v>1358</v>
      </c>
      <c r="I6812" t="s">
        <v>1450</v>
      </c>
      <c r="J6812">
        <v>0.48720000000000002</v>
      </c>
    </row>
    <row r="6813" spans="1:10" hidden="1">
      <c r="A6813" t="s">
        <v>570</v>
      </c>
      <c r="B6813">
        <v>854</v>
      </c>
      <c r="C6813" t="s">
        <v>1064</v>
      </c>
      <c r="D6813">
        <v>857</v>
      </c>
      <c r="E6813" t="s">
        <v>542</v>
      </c>
      <c r="F6813" t="s">
        <v>2332</v>
      </c>
      <c r="G6813" t="s">
        <v>2334</v>
      </c>
      <c r="H6813" t="s">
        <v>2376</v>
      </c>
      <c r="I6813" t="s">
        <v>1450</v>
      </c>
      <c r="J6813">
        <v>0.51280000000000003</v>
      </c>
    </row>
    <row r="6814" spans="1:10" hidden="1">
      <c r="A6814" t="s">
        <v>570</v>
      </c>
      <c r="B6814">
        <v>854</v>
      </c>
      <c r="C6814" t="s">
        <v>1064</v>
      </c>
      <c r="D6814">
        <v>858</v>
      </c>
      <c r="E6814" t="s">
        <v>354</v>
      </c>
      <c r="F6814" t="s">
        <v>1243</v>
      </c>
      <c r="G6814" t="s">
        <v>1243</v>
      </c>
      <c r="H6814" t="s">
        <v>1509</v>
      </c>
      <c r="I6814" t="s">
        <v>1509</v>
      </c>
      <c r="J6814">
        <v>1</v>
      </c>
    </row>
    <row r="6815" spans="1:10" hidden="1">
      <c r="A6815" t="s">
        <v>570</v>
      </c>
      <c r="B6815">
        <v>854</v>
      </c>
      <c r="C6815" t="s">
        <v>1064</v>
      </c>
      <c r="D6815">
        <v>858</v>
      </c>
      <c r="E6815" t="s">
        <v>354</v>
      </c>
      <c r="F6815" t="s">
        <v>2311</v>
      </c>
      <c r="G6815" t="s">
        <v>2316</v>
      </c>
      <c r="H6815" t="s">
        <v>1288</v>
      </c>
      <c r="I6815" t="s">
        <v>1509</v>
      </c>
      <c r="J6815">
        <v>0.2462</v>
      </c>
    </row>
    <row r="6816" spans="1:10" hidden="1">
      <c r="A6816" t="s">
        <v>570</v>
      </c>
      <c r="B6816">
        <v>854</v>
      </c>
      <c r="C6816" t="s">
        <v>1064</v>
      </c>
      <c r="D6816">
        <v>858</v>
      </c>
      <c r="E6816" t="s">
        <v>354</v>
      </c>
      <c r="F6816" t="s">
        <v>2311</v>
      </c>
      <c r="G6816" t="s">
        <v>2317</v>
      </c>
      <c r="H6816" t="s">
        <v>1444</v>
      </c>
      <c r="I6816" t="s">
        <v>1509</v>
      </c>
      <c r="J6816">
        <v>0.26519999999999999</v>
      </c>
    </row>
    <row r="6817" spans="1:10" hidden="1">
      <c r="A6817" t="s">
        <v>570</v>
      </c>
      <c r="B6817">
        <v>854</v>
      </c>
      <c r="C6817" t="s">
        <v>1064</v>
      </c>
      <c r="D6817">
        <v>858</v>
      </c>
      <c r="E6817" t="s">
        <v>354</v>
      </c>
      <c r="F6817" t="s">
        <v>2311</v>
      </c>
      <c r="G6817" t="s">
        <v>2336</v>
      </c>
      <c r="H6817" t="s">
        <v>1279</v>
      </c>
      <c r="I6817" t="s">
        <v>1509</v>
      </c>
      <c r="J6817">
        <v>0.25</v>
      </c>
    </row>
    <row r="6818" spans="1:10" hidden="1">
      <c r="A6818" t="s">
        <v>570</v>
      </c>
      <c r="B6818">
        <v>854</v>
      </c>
      <c r="C6818" t="s">
        <v>1064</v>
      </c>
      <c r="D6818">
        <v>858</v>
      </c>
      <c r="E6818" t="s">
        <v>354</v>
      </c>
      <c r="F6818" t="s">
        <v>2311</v>
      </c>
      <c r="G6818" t="s">
        <v>2337</v>
      </c>
      <c r="H6818" t="s">
        <v>1306</v>
      </c>
      <c r="I6818" t="s">
        <v>1509</v>
      </c>
      <c r="J6818">
        <v>0.23860000000000001</v>
      </c>
    </row>
    <row r="6819" spans="1:10" hidden="1">
      <c r="A6819" t="s">
        <v>570</v>
      </c>
      <c r="B6819">
        <v>854</v>
      </c>
      <c r="C6819" t="s">
        <v>1064</v>
      </c>
      <c r="D6819">
        <v>858</v>
      </c>
      <c r="E6819" t="s">
        <v>354</v>
      </c>
      <c r="F6819" t="s">
        <v>2320</v>
      </c>
      <c r="G6819" t="s">
        <v>2321</v>
      </c>
      <c r="H6819" t="s">
        <v>1524</v>
      </c>
      <c r="I6819" t="s">
        <v>1509</v>
      </c>
      <c r="J6819">
        <v>0.56820000000000004</v>
      </c>
    </row>
    <row r="6820" spans="1:10" hidden="1">
      <c r="A6820" t="s">
        <v>570</v>
      </c>
      <c r="B6820">
        <v>854</v>
      </c>
      <c r="C6820" t="s">
        <v>1064</v>
      </c>
      <c r="D6820">
        <v>858</v>
      </c>
      <c r="E6820" t="s">
        <v>354</v>
      </c>
      <c r="F6820" t="s">
        <v>2320</v>
      </c>
      <c r="G6820" t="s">
        <v>2340</v>
      </c>
      <c r="H6820" t="s">
        <v>1357</v>
      </c>
      <c r="I6820" t="s">
        <v>1509</v>
      </c>
      <c r="J6820">
        <v>4.5499999999999999E-2</v>
      </c>
    </row>
    <row r="6821" spans="1:10" hidden="1">
      <c r="A6821" t="s">
        <v>570</v>
      </c>
      <c r="B6821">
        <v>854</v>
      </c>
      <c r="C6821" t="s">
        <v>1064</v>
      </c>
      <c r="D6821">
        <v>858</v>
      </c>
      <c r="E6821" t="s">
        <v>354</v>
      </c>
      <c r="F6821" t="s">
        <v>2320</v>
      </c>
      <c r="G6821" t="s">
        <v>2298</v>
      </c>
      <c r="H6821" t="s">
        <v>1458</v>
      </c>
      <c r="I6821" t="s">
        <v>1509</v>
      </c>
      <c r="J6821">
        <v>0.21210000000000001</v>
      </c>
    </row>
    <row r="6822" spans="1:10" hidden="1">
      <c r="A6822" t="s">
        <v>570</v>
      </c>
      <c r="B6822">
        <v>854</v>
      </c>
      <c r="C6822" t="s">
        <v>1064</v>
      </c>
      <c r="D6822">
        <v>858</v>
      </c>
      <c r="E6822" t="s">
        <v>354</v>
      </c>
      <c r="F6822" t="s">
        <v>2322</v>
      </c>
      <c r="G6822" t="s">
        <v>2326</v>
      </c>
      <c r="H6822" t="s">
        <v>2344</v>
      </c>
      <c r="I6822" t="s">
        <v>1509</v>
      </c>
      <c r="J6822">
        <v>7.6E-3</v>
      </c>
    </row>
    <row r="6823" spans="1:10" hidden="1">
      <c r="A6823" t="s">
        <v>570</v>
      </c>
      <c r="B6823">
        <v>854</v>
      </c>
      <c r="C6823" t="s">
        <v>1064</v>
      </c>
      <c r="D6823">
        <v>858</v>
      </c>
      <c r="E6823" t="s">
        <v>354</v>
      </c>
      <c r="F6823" t="s">
        <v>2322</v>
      </c>
      <c r="G6823" t="s">
        <v>2327</v>
      </c>
      <c r="H6823" t="s">
        <v>1252</v>
      </c>
      <c r="I6823" t="s">
        <v>1509</v>
      </c>
      <c r="J6823">
        <v>3.4099999999999998E-2</v>
      </c>
    </row>
    <row r="6824" spans="1:10" hidden="1">
      <c r="A6824" t="s">
        <v>570</v>
      </c>
      <c r="B6824">
        <v>854</v>
      </c>
      <c r="C6824" t="s">
        <v>1064</v>
      </c>
      <c r="D6824">
        <v>858</v>
      </c>
      <c r="E6824" t="s">
        <v>354</v>
      </c>
      <c r="F6824" t="s">
        <v>2322</v>
      </c>
      <c r="G6824" t="s">
        <v>2328</v>
      </c>
      <c r="H6824" t="s">
        <v>1298</v>
      </c>
      <c r="I6824" t="s">
        <v>1509</v>
      </c>
      <c r="J6824">
        <v>5.6800000000000003E-2</v>
      </c>
    </row>
    <row r="6825" spans="1:10" hidden="1">
      <c r="A6825" t="s">
        <v>570</v>
      </c>
      <c r="B6825">
        <v>854</v>
      </c>
      <c r="C6825" t="s">
        <v>1064</v>
      </c>
      <c r="D6825">
        <v>858</v>
      </c>
      <c r="E6825" t="s">
        <v>354</v>
      </c>
      <c r="F6825" t="s">
        <v>2322</v>
      </c>
      <c r="G6825" t="s">
        <v>2330</v>
      </c>
      <c r="H6825" t="s">
        <v>1579</v>
      </c>
      <c r="I6825" t="s">
        <v>1509</v>
      </c>
      <c r="J6825">
        <v>0.90149999999999997</v>
      </c>
    </row>
    <row r="6826" spans="1:10" hidden="1">
      <c r="A6826" t="s">
        <v>570</v>
      </c>
      <c r="B6826">
        <v>854</v>
      </c>
      <c r="C6826" t="s">
        <v>1064</v>
      </c>
      <c r="D6826">
        <v>858</v>
      </c>
      <c r="E6826" t="s">
        <v>354</v>
      </c>
      <c r="F6826" t="s">
        <v>2332</v>
      </c>
      <c r="G6826" t="s">
        <v>2333</v>
      </c>
      <c r="H6826" t="s">
        <v>1254</v>
      </c>
      <c r="I6826" t="s">
        <v>1509</v>
      </c>
      <c r="J6826">
        <v>0.48480000000000001</v>
      </c>
    </row>
    <row r="6827" spans="1:10" hidden="1">
      <c r="A6827" t="s">
        <v>570</v>
      </c>
      <c r="B6827">
        <v>854</v>
      </c>
      <c r="C6827" t="s">
        <v>1064</v>
      </c>
      <c r="D6827">
        <v>858</v>
      </c>
      <c r="E6827" t="s">
        <v>354</v>
      </c>
      <c r="F6827" t="s">
        <v>2332</v>
      </c>
      <c r="G6827" t="s">
        <v>2334</v>
      </c>
      <c r="H6827" t="s">
        <v>1299</v>
      </c>
      <c r="I6827" t="s">
        <v>1509</v>
      </c>
      <c r="J6827">
        <v>0.51519999999999999</v>
      </c>
    </row>
    <row r="6828" spans="1:10" hidden="1">
      <c r="A6828" t="s">
        <v>570</v>
      </c>
      <c r="B6828">
        <v>860</v>
      </c>
      <c r="C6828" t="s">
        <v>1065</v>
      </c>
      <c r="D6828">
        <v>869</v>
      </c>
      <c r="E6828" t="s">
        <v>23</v>
      </c>
      <c r="F6828" t="s">
        <v>1243</v>
      </c>
      <c r="G6828" t="s">
        <v>1243</v>
      </c>
      <c r="H6828" t="s">
        <v>1275</v>
      </c>
      <c r="I6828" t="s">
        <v>1275</v>
      </c>
      <c r="J6828">
        <v>1</v>
      </c>
    </row>
    <row r="6829" spans="1:10" hidden="1">
      <c r="A6829" t="s">
        <v>570</v>
      </c>
      <c r="B6829">
        <v>860</v>
      </c>
      <c r="C6829" t="s">
        <v>1065</v>
      </c>
      <c r="D6829">
        <v>869</v>
      </c>
      <c r="E6829" t="s">
        <v>23</v>
      </c>
      <c r="F6829" t="s">
        <v>2311</v>
      </c>
      <c r="G6829" t="s">
        <v>2312</v>
      </c>
      <c r="H6829" t="s">
        <v>1365</v>
      </c>
      <c r="I6829" t="s">
        <v>1275</v>
      </c>
      <c r="J6829">
        <v>0.31580000000000003</v>
      </c>
    </row>
    <row r="6830" spans="1:10" hidden="1">
      <c r="A6830" t="s">
        <v>570</v>
      </c>
      <c r="B6830">
        <v>860</v>
      </c>
      <c r="C6830" t="s">
        <v>1065</v>
      </c>
      <c r="D6830">
        <v>869</v>
      </c>
      <c r="E6830" t="s">
        <v>23</v>
      </c>
      <c r="F6830" t="s">
        <v>2311</v>
      </c>
      <c r="G6830" t="s">
        <v>2313</v>
      </c>
      <c r="H6830" t="s">
        <v>1497</v>
      </c>
      <c r="I6830" t="s">
        <v>1275</v>
      </c>
      <c r="J6830">
        <v>0.3609</v>
      </c>
    </row>
    <row r="6831" spans="1:10" hidden="1">
      <c r="A6831" t="s">
        <v>570</v>
      </c>
      <c r="B6831">
        <v>860</v>
      </c>
      <c r="C6831" t="s">
        <v>1065</v>
      </c>
      <c r="D6831">
        <v>869</v>
      </c>
      <c r="E6831" t="s">
        <v>23</v>
      </c>
      <c r="F6831" t="s">
        <v>2311</v>
      </c>
      <c r="G6831" t="s">
        <v>2314</v>
      </c>
      <c r="H6831" t="s">
        <v>1585</v>
      </c>
      <c r="I6831" t="s">
        <v>1275</v>
      </c>
      <c r="J6831">
        <v>0.32329999999999998</v>
      </c>
    </row>
    <row r="6832" spans="1:10" hidden="1">
      <c r="A6832" t="s">
        <v>570</v>
      </c>
      <c r="B6832">
        <v>860</v>
      </c>
      <c r="C6832" t="s">
        <v>1065</v>
      </c>
      <c r="D6832">
        <v>869</v>
      </c>
      <c r="E6832" t="s">
        <v>23</v>
      </c>
      <c r="F6832" t="s">
        <v>2320</v>
      </c>
      <c r="G6832" t="s">
        <v>2321</v>
      </c>
      <c r="H6832" t="s">
        <v>1337</v>
      </c>
      <c r="I6832" t="s">
        <v>1275</v>
      </c>
      <c r="J6832">
        <v>0.71050000000000002</v>
      </c>
    </row>
    <row r="6833" spans="1:10" hidden="1">
      <c r="A6833" t="s">
        <v>570</v>
      </c>
      <c r="B6833">
        <v>860</v>
      </c>
      <c r="C6833" t="s">
        <v>1065</v>
      </c>
      <c r="D6833">
        <v>869</v>
      </c>
      <c r="E6833" t="s">
        <v>23</v>
      </c>
      <c r="F6833" t="s">
        <v>2320</v>
      </c>
      <c r="G6833" t="s">
        <v>2298</v>
      </c>
      <c r="H6833" t="s">
        <v>1315</v>
      </c>
      <c r="I6833" t="s">
        <v>1275</v>
      </c>
      <c r="J6833">
        <v>0.2707</v>
      </c>
    </row>
    <row r="6834" spans="1:10" hidden="1">
      <c r="A6834" t="s">
        <v>570</v>
      </c>
      <c r="B6834">
        <v>860</v>
      </c>
      <c r="C6834" t="s">
        <v>1065</v>
      </c>
      <c r="D6834">
        <v>869</v>
      </c>
      <c r="E6834" t="s">
        <v>23</v>
      </c>
      <c r="F6834" t="s">
        <v>2322</v>
      </c>
      <c r="G6834" t="s">
        <v>2325</v>
      </c>
      <c r="H6834" t="s">
        <v>2344</v>
      </c>
      <c r="I6834" t="s">
        <v>1275</v>
      </c>
      <c r="J6834">
        <v>7.4999999999999997E-3</v>
      </c>
    </row>
    <row r="6835" spans="1:10" hidden="1">
      <c r="A6835" t="s">
        <v>570</v>
      </c>
      <c r="B6835">
        <v>860</v>
      </c>
      <c r="C6835" t="s">
        <v>1065</v>
      </c>
      <c r="D6835">
        <v>869</v>
      </c>
      <c r="E6835" t="s">
        <v>23</v>
      </c>
      <c r="F6835" t="s">
        <v>2322</v>
      </c>
      <c r="G6835" t="s">
        <v>2326</v>
      </c>
      <c r="H6835" t="s">
        <v>2344</v>
      </c>
      <c r="I6835" t="s">
        <v>1275</v>
      </c>
      <c r="J6835">
        <v>7.4999999999999997E-3</v>
      </c>
    </row>
    <row r="6836" spans="1:10" hidden="1">
      <c r="A6836" t="s">
        <v>570</v>
      </c>
      <c r="B6836">
        <v>860</v>
      </c>
      <c r="C6836" t="s">
        <v>1065</v>
      </c>
      <c r="D6836">
        <v>869</v>
      </c>
      <c r="E6836" t="s">
        <v>23</v>
      </c>
      <c r="F6836" t="s">
        <v>2322</v>
      </c>
      <c r="G6836" t="s">
        <v>2327</v>
      </c>
      <c r="H6836" t="s">
        <v>2344</v>
      </c>
      <c r="I6836" t="s">
        <v>1275</v>
      </c>
      <c r="J6836">
        <v>7.4999999999999997E-3</v>
      </c>
    </row>
    <row r="6837" spans="1:10" hidden="1">
      <c r="A6837" t="s">
        <v>570</v>
      </c>
      <c r="B6837">
        <v>860</v>
      </c>
      <c r="C6837" t="s">
        <v>1065</v>
      </c>
      <c r="D6837">
        <v>869</v>
      </c>
      <c r="E6837" t="s">
        <v>23</v>
      </c>
      <c r="F6837" t="s">
        <v>2322</v>
      </c>
      <c r="G6837" t="s">
        <v>2328</v>
      </c>
      <c r="H6837" t="s">
        <v>1252</v>
      </c>
      <c r="I6837" t="s">
        <v>1275</v>
      </c>
      <c r="J6837">
        <v>3.3799999999999997E-2</v>
      </c>
    </row>
    <row r="6838" spans="1:10" hidden="1">
      <c r="A6838" t="s">
        <v>570</v>
      </c>
      <c r="B6838">
        <v>860</v>
      </c>
      <c r="C6838" t="s">
        <v>1065</v>
      </c>
      <c r="D6838">
        <v>869</v>
      </c>
      <c r="E6838" t="s">
        <v>23</v>
      </c>
      <c r="F6838" t="s">
        <v>2322</v>
      </c>
      <c r="G6838" t="s">
        <v>2330</v>
      </c>
      <c r="H6838" t="s">
        <v>1471</v>
      </c>
      <c r="I6838" t="s">
        <v>1275</v>
      </c>
      <c r="J6838">
        <v>0.94359999999999999</v>
      </c>
    </row>
    <row r="6839" spans="1:10" hidden="1">
      <c r="A6839" t="s">
        <v>570</v>
      </c>
      <c r="B6839">
        <v>860</v>
      </c>
      <c r="C6839" t="s">
        <v>1065</v>
      </c>
      <c r="D6839">
        <v>869</v>
      </c>
      <c r="E6839" t="s">
        <v>23</v>
      </c>
      <c r="F6839" t="s">
        <v>2332</v>
      </c>
      <c r="G6839" t="s">
        <v>2333</v>
      </c>
      <c r="H6839" t="s">
        <v>1254</v>
      </c>
      <c r="I6839" t="s">
        <v>1275</v>
      </c>
      <c r="J6839">
        <v>0.48120000000000002</v>
      </c>
    </row>
    <row r="6840" spans="1:10" hidden="1">
      <c r="A6840" t="s">
        <v>570</v>
      </c>
      <c r="B6840">
        <v>860</v>
      </c>
      <c r="C6840" t="s">
        <v>1065</v>
      </c>
      <c r="D6840">
        <v>869</v>
      </c>
      <c r="E6840" t="s">
        <v>23</v>
      </c>
      <c r="F6840" t="s">
        <v>2332</v>
      </c>
      <c r="G6840" t="s">
        <v>2334</v>
      </c>
      <c r="H6840" t="s">
        <v>1485</v>
      </c>
      <c r="I6840" t="s">
        <v>1275</v>
      </c>
      <c r="J6840">
        <v>0.51880000000000004</v>
      </c>
    </row>
    <row r="6841" spans="1:10" hidden="1">
      <c r="A6841" t="s">
        <v>570</v>
      </c>
      <c r="B6841">
        <v>860</v>
      </c>
      <c r="C6841" t="s">
        <v>1065</v>
      </c>
      <c r="D6841">
        <v>861</v>
      </c>
      <c r="E6841" t="s">
        <v>147</v>
      </c>
      <c r="F6841" t="s">
        <v>1243</v>
      </c>
      <c r="G6841" t="s">
        <v>1243</v>
      </c>
      <c r="H6841" t="s">
        <v>1432</v>
      </c>
      <c r="I6841" t="s">
        <v>1432</v>
      </c>
      <c r="J6841">
        <v>1</v>
      </c>
    </row>
    <row r="6842" spans="1:10" hidden="1">
      <c r="A6842" t="s">
        <v>570</v>
      </c>
      <c r="B6842">
        <v>860</v>
      </c>
      <c r="C6842" t="s">
        <v>1065</v>
      </c>
      <c r="D6842">
        <v>861</v>
      </c>
      <c r="E6842" t="s">
        <v>147</v>
      </c>
      <c r="F6842" t="s">
        <v>2311</v>
      </c>
      <c r="G6842" t="s">
        <v>2312</v>
      </c>
      <c r="H6842" t="s">
        <v>1271</v>
      </c>
      <c r="I6842" t="s">
        <v>1432</v>
      </c>
      <c r="J6842">
        <v>0.1585</v>
      </c>
    </row>
    <row r="6843" spans="1:10" hidden="1">
      <c r="A6843" t="s">
        <v>570</v>
      </c>
      <c r="B6843">
        <v>860</v>
      </c>
      <c r="C6843" t="s">
        <v>1065</v>
      </c>
      <c r="D6843">
        <v>861</v>
      </c>
      <c r="E6843" t="s">
        <v>147</v>
      </c>
      <c r="F6843" t="s">
        <v>2311</v>
      </c>
      <c r="G6843" t="s">
        <v>2313</v>
      </c>
      <c r="H6843" t="s">
        <v>1249</v>
      </c>
      <c r="I6843" t="s">
        <v>1432</v>
      </c>
      <c r="J6843">
        <v>0.15240000000000001</v>
      </c>
    </row>
    <row r="6844" spans="1:10" hidden="1">
      <c r="A6844" t="s">
        <v>570</v>
      </c>
      <c r="B6844">
        <v>860</v>
      </c>
      <c r="C6844" t="s">
        <v>1065</v>
      </c>
      <c r="D6844">
        <v>861</v>
      </c>
      <c r="E6844" t="s">
        <v>147</v>
      </c>
      <c r="F6844" t="s">
        <v>2311</v>
      </c>
      <c r="G6844" t="s">
        <v>2314</v>
      </c>
      <c r="H6844" t="s">
        <v>1323</v>
      </c>
      <c r="I6844" t="s">
        <v>1432</v>
      </c>
      <c r="J6844">
        <v>0.10979999999999999</v>
      </c>
    </row>
    <row r="6845" spans="1:10" hidden="1">
      <c r="A6845" t="s">
        <v>570</v>
      </c>
      <c r="B6845">
        <v>860</v>
      </c>
      <c r="C6845" t="s">
        <v>1065</v>
      </c>
      <c r="D6845">
        <v>861</v>
      </c>
      <c r="E6845" t="s">
        <v>147</v>
      </c>
      <c r="F6845" t="s">
        <v>2311</v>
      </c>
      <c r="G6845" t="s">
        <v>2315</v>
      </c>
      <c r="H6845" t="s">
        <v>1460</v>
      </c>
      <c r="I6845" t="s">
        <v>1432</v>
      </c>
      <c r="J6845">
        <v>0.122</v>
      </c>
    </row>
    <row r="6846" spans="1:10" hidden="1">
      <c r="A6846" t="s">
        <v>570</v>
      </c>
      <c r="B6846">
        <v>860</v>
      </c>
      <c r="C6846" t="s">
        <v>1065</v>
      </c>
      <c r="D6846">
        <v>861</v>
      </c>
      <c r="E6846" t="s">
        <v>147</v>
      </c>
      <c r="F6846" t="s">
        <v>2311</v>
      </c>
      <c r="G6846" t="s">
        <v>2316</v>
      </c>
      <c r="H6846" t="s">
        <v>1246</v>
      </c>
      <c r="I6846" t="s">
        <v>1432</v>
      </c>
      <c r="J6846">
        <v>0.17069999999999999</v>
      </c>
    </row>
    <row r="6847" spans="1:10" hidden="1">
      <c r="A6847" t="s">
        <v>570</v>
      </c>
      <c r="B6847">
        <v>860</v>
      </c>
      <c r="C6847" t="s">
        <v>1065</v>
      </c>
      <c r="D6847">
        <v>861</v>
      </c>
      <c r="E6847" t="s">
        <v>147</v>
      </c>
      <c r="F6847" t="s">
        <v>2311</v>
      </c>
      <c r="G6847" t="s">
        <v>2318</v>
      </c>
      <c r="H6847" t="s">
        <v>1249</v>
      </c>
      <c r="I6847" t="s">
        <v>1432</v>
      </c>
      <c r="J6847">
        <v>0.15240000000000001</v>
      </c>
    </row>
    <row r="6848" spans="1:10" hidden="1">
      <c r="A6848" t="s">
        <v>570</v>
      </c>
      <c r="B6848">
        <v>860</v>
      </c>
      <c r="C6848" t="s">
        <v>1065</v>
      </c>
      <c r="D6848">
        <v>861</v>
      </c>
      <c r="E6848" t="s">
        <v>147</v>
      </c>
      <c r="F6848" t="s">
        <v>2311</v>
      </c>
      <c r="G6848" t="s">
        <v>2319</v>
      </c>
      <c r="H6848" t="s">
        <v>1261</v>
      </c>
      <c r="I6848" t="s">
        <v>1432</v>
      </c>
      <c r="J6848">
        <v>0.1341</v>
      </c>
    </row>
    <row r="6849" spans="1:10" hidden="1">
      <c r="A6849" t="s">
        <v>570</v>
      </c>
      <c r="B6849">
        <v>860</v>
      </c>
      <c r="C6849" t="s">
        <v>1065</v>
      </c>
      <c r="D6849">
        <v>861</v>
      </c>
      <c r="E6849" t="s">
        <v>147</v>
      </c>
      <c r="F6849" t="s">
        <v>2320</v>
      </c>
      <c r="G6849" t="s">
        <v>2321</v>
      </c>
      <c r="H6849" t="s">
        <v>1505</v>
      </c>
      <c r="I6849" t="s">
        <v>1432</v>
      </c>
      <c r="J6849">
        <v>0.66459999999999997</v>
      </c>
    </row>
    <row r="6850" spans="1:10" hidden="1">
      <c r="A6850" t="s">
        <v>570</v>
      </c>
      <c r="B6850">
        <v>860</v>
      </c>
      <c r="C6850" t="s">
        <v>1065</v>
      </c>
      <c r="D6850">
        <v>861</v>
      </c>
      <c r="E6850" t="s">
        <v>147</v>
      </c>
      <c r="F6850" t="s">
        <v>2320</v>
      </c>
      <c r="G6850" t="s">
        <v>2298</v>
      </c>
      <c r="H6850" t="s">
        <v>1304</v>
      </c>
      <c r="I6850" t="s">
        <v>1432</v>
      </c>
      <c r="J6850">
        <v>0.18290000000000001</v>
      </c>
    </row>
    <row r="6851" spans="1:10" hidden="1">
      <c r="A6851" t="s">
        <v>570</v>
      </c>
      <c r="B6851">
        <v>860</v>
      </c>
      <c r="C6851" t="s">
        <v>1065</v>
      </c>
      <c r="D6851">
        <v>861</v>
      </c>
      <c r="E6851" t="s">
        <v>147</v>
      </c>
      <c r="F6851" t="s">
        <v>2322</v>
      </c>
      <c r="G6851" t="s">
        <v>2325</v>
      </c>
      <c r="H6851" t="s">
        <v>2324</v>
      </c>
      <c r="I6851" t="s">
        <v>1432</v>
      </c>
      <c r="J6851">
        <v>6.1000000000000004E-3</v>
      </c>
    </row>
    <row r="6852" spans="1:10" hidden="1">
      <c r="A6852" t="s">
        <v>570</v>
      </c>
      <c r="B6852">
        <v>860</v>
      </c>
      <c r="C6852" t="s">
        <v>1065</v>
      </c>
      <c r="D6852">
        <v>861</v>
      </c>
      <c r="E6852" t="s">
        <v>147</v>
      </c>
      <c r="F6852" t="s">
        <v>2322</v>
      </c>
      <c r="G6852" t="s">
        <v>2327</v>
      </c>
      <c r="H6852" t="s">
        <v>2324</v>
      </c>
      <c r="I6852" t="s">
        <v>1432</v>
      </c>
      <c r="J6852">
        <v>6.1000000000000004E-3</v>
      </c>
    </row>
    <row r="6853" spans="1:10" hidden="1">
      <c r="A6853" t="s">
        <v>570</v>
      </c>
      <c r="B6853">
        <v>860</v>
      </c>
      <c r="C6853" t="s">
        <v>1065</v>
      </c>
      <c r="D6853">
        <v>861</v>
      </c>
      <c r="E6853" t="s">
        <v>147</v>
      </c>
      <c r="F6853" t="s">
        <v>2322</v>
      </c>
      <c r="G6853" t="s">
        <v>2328</v>
      </c>
      <c r="H6853" t="s">
        <v>1250</v>
      </c>
      <c r="I6853" t="s">
        <v>1432</v>
      </c>
      <c r="J6853">
        <v>6.0999999999999999E-2</v>
      </c>
    </row>
    <row r="6854" spans="1:10" hidden="1">
      <c r="A6854" t="s">
        <v>570</v>
      </c>
      <c r="B6854">
        <v>860</v>
      </c>
      <c r="C6854" t="s">
        <v>1065</v>
      </c>
      <c r="D6854">
        <v>861</v>
      </c>
      <c r="E6854" t="s">
        <v>147</v>
      </c>
      <c r="F6854" t="s">
        <v>2322</v>
      </c>
      <c r="G6854" t="s">
        <v>2330</v>
      </c>
      <c r="H6854" t="s">
        <v>1262</v>
      </c>
      <c r="I6854" t="s">
        <v>1432</v>
      </c>
      <c r="J6854">
        <v>0.92679999999999996</v>
      </c>
    </row>
    <row r="6855" spans="1:10" hidden="1">
      <c r="A6855" t="s">
        <v>570</v>
      </c>
      <c r="B6855">
        <v>860</v>
      </c>
      <c r="C6855" t="s">
        <v>1065</v>
      </c>
      <c r="D6855">
        <v>861</v>
      </c>
      <c r="E6855" t="s">
        <v>147</v>
      </c>
      <c r="F6855" t="s">
        <v>2332</v>
      </c>
      <c r="G6855" t="s">
        <v>2333</v>
      </c>
      <c r="H6855" t="s">
        <v>1585</v>
      </c>
      <c r="I6855" t="s">
        <v>1432</v>
      </c>
      <c r="J6855">
        <v>0.52439999999999998</v>
      </c>
    </row>
    <row r="6856" spans="1:10" hidden="1">
      <c r="A6856" t="s">
        <v>570</v>
      </c>
      <c r="B6856">
        <v>860</v>
      </c>
      <c r="C6856" t="s">
        <v>1065</v>
      </c>
      <c r="D6856">
        <v>861</v>
      </c>
      <c r="E6856" t="s">
        <v>147</v>
      </c>
      <c r="F6856" t="s">
        <v>2332</v>
      </c>
      <c r="G6856" t="s">
        <v>2334</v>
      </c>
      <c r="H6856" t="s">
        <v>1408</v>
      </c>
      <c r="I6856" t="s">
        <v>1432</v>
      </c>
      <c r="J6856">
        <v>0.47560000000000002</v>
      </c>
    </row>
    <row r="6857" spans="1:10" hidden="1">
      <c r="A6857" t="s">
        <v>570</v>
      </c>
      <c r="B6857">
        <v>860</v>
      </c>
      <c r="C6857" t="s">
        <v>1065</v>
      </c>
      <c r="D6857">
        <v>868</v>
      </c>
      <c r="E6857" t="s">
        <v>290</v>
      </c>
      <c r="F6857" t="s">
        <v>1243</v>
      </c>
      <c r="G6857" t="s">
        <v>1243</v>
      </c>
      <c r="H6857" t="s">
        <v>1608</v>
      </c>
      <c r="I6857" t="s">
        <v>1608</v>
      </c>
      <c r="J6857">
        <v>1</v>
      </c>
    </row>
    <row r="6858" spans="1:10" hidden="1">
      <c r="A6858" t="s">
        <v>570</v>
      </c>
      <c r="B6858">
        <v>860</v>
      </c>
      <c r="C6858" t="s">
        <v>1065</v>
      </c>
      <c r="D6858">
        <v>868</v>
      </c>
      <c r="E6858" t="s">
        <v>290</v>
      </c>
      <c r="F6858" t="s">
        <v>2311</v>
      </c>
      <c r="G6858" t="s">
        <v>2315</v>
      </c>
      <c r="H6858" t="s">
        <v>1472</v>
      </c>
      <c r="I6858" t="s">
        <v>1608</v>
      </c>
      <c r="J6858">
        <v>0.52869999999999995</v>
      </c>
    </row>
    <row r="6859" spans="1:10" hidden="1">
      <c r="A6859" t="s">
        <v>570</v>
      </c>
      <c r="B6859">
        <v>860</v>
      </c>
      <c r="C6859" t="s">
        <v>1065</v>
      </c>
      <c r="D6859">
        <v>868</v>
      </c>
      <c r="E6859" t="s">
        <v>290</v>
      </c>
      <c r="F6859" t="s">
        <v>2311</v>
      </c>
      <c r="G6859" t="s">
        <v>2316</v>
      </c>
      <c r="H6859" t="s">
        <v>1602</v>
      </c>
      <c r="I6859" t="s">
        <v>1608</v>
      </c>
      <c r="J6859">
        <v>0.4713</v>
      </c>
    </row>
    <row r="6860" spans="1:10" hidden="1">
      <c r="A6860" t="s">
        <v>570</v>
      </c>
      <c r="B6860">
        <v>860</v>
      </c>
      <c r="C6860" t="s">
        <v>1065</v>
      </c>
      <c r="D6860">
        <v>868</v>
      </c>
      <c r="E6860" t="s">
        <v>290</v>
      </c>
      <c r="F6860" t="s">
        <v>2320</v>
      </c>
      <c r="G6860" t="s">
        <v>2321</v>
      </c>
      <c r="H6860" t="s">
        <v>1390</v>
      </c>
      <c r="I6860" t="s">
        <v>1608</v>
      </c>
      <c r="J6860">
        <v>0.67820000000000003</v>
      </c>
    </row>
    <row r="6861" spans="1:10" hidden="1">
      <c r="A6861" t="s">
        <v>570</v>
      </c>
      <c r="B6861">
        <v>860</v>
      </c>
      <c r="C6861" t="s">
        <v>1065</v>
      </c>
      <c r="D6861">
        <v>868</v>
      </c>
      <c r="E6861" t="s">
        <v>290</v>
      </c>
      <c r="F6861" t="s">
        <v>2320</v>
      </c>
      <c r="G6861" t="s">
        <v>2298</v>
      </c>
      <c r="H6861" t="s">
        <v>1402</v>
      </c>
      <c r="I6861" t="s">
        <v>1608</v>
      </c>
      <c r="J6861">
        <v>0.28739999999999999</v>
      </c>
    </row>
    <row r="6862" spans="1:10" hidden="1">
      <c r="A6862" t="s">
        <v>570</v>
      </c>
      <c r="B6862">
        <v>860</v>
      </c>
      <c r="C6862" t="s">
        <v>1065</v>
      </c>
      <c r="D6862">
        <v>868</v>
      </c>
      <c r="E6862" t="s">
        <v>290</v>
      </c>
      <c r="F6862" t="s">
        <v>2322</v>
      </c>
      <c r="G6862" t="s">
        <v>2323</v>
      </c>
      <c r="H6862" t="s">
        <v>2344</v>
      </c>
      <c r="I6862" t="s">
        <v>1608</v>
      </c>
      <c r="J6862">
        <v>1.15E-2</v>
      </c>
    </row>
    <row r="6863" spans="1:10" hidden="1">
      <c r="A6863" t="s">
        <v>570</v>
      </c>
      <c r="B6863">
        <v>860</v>
      </c>
      <c r="C6863" t="s">
        <v>1065</v>
      </c>
      <c r="D6863">
        <v>868</v>
      </c>
      <c r="E6863" t="s">
        <v>290</v>
      </c>
      <c r="F6863" t="s">
        <v>2322</v>
      </c>
      <c r="G6863" t="s">
        <v>2325</v>
      </c>
      <c r="H6863" t="s">
        <v>2324</v>
      </c>
      <c r="I6863" t="s">
        <v>1608</v>
      </c>
      <c r="J6863">
        <v>5.7000000000000002E-3</v>
      </c>
    </row>
    <row r="6864" spans="1:10" hidden="1">
      <c r="A6864" t="s">
        <v>570</v>
      </c>
      <c r="B6864">
        <v>860</v>
      </c>
      <c r="C6864" t="s">
        <v>1065</v>
      </c>
      <c r="D6864">
        <v>868</v>
      </c>
      <c r="E6864" t="s">
        <v>290</v>
      </c>
      <c r="F6864" t="s">
        <v>2322</v>
      </c>
      <c r="G6864" t="s">
        <v>2326</v>
      </c>
      <c r="H6864" t="s">
        <v>2324</v>
      </c>
      <c r="I6864" t="s">
        <v>1608</v>
      </c>
      <c r="J6864">
        <v>5.7000000000000002E-3</v>
      </c>
    </row>
    <row r="6865" spans="1:10" hidden="1">
      <c r="A6865" t="s">
        <v>570</v>
      </c>
      <c r="B6865">
        <v>860</v>
      </c>
      <c r="C6865" t="s">
        <v>1065</v>
      </c>
      <c r="D6865">
        <v>868</v>
      </c>
      <c r="E6865" t="s">
        <v>290</v>
      </c>
      <c r="F6865" t="s">
        <v>2322</v>
      </c>
      <c r="G6865" t="s">
        <v>2327</v>
      </c>
      <c r="H6865" t="s">
        <v>2329</v>
      </c>
      <c r="I6865" t="s">
        <v>1608</v>
      </c>
      <c r="J6865">
        <v>1.72E-2</v>
      </c>
    </row>
    <row r="6866" spans="1:10" hidden="1">
      <c r="A6866" t="s">
        <v>570</v>
      </c>
      <c r="B6866">
        <v>860</v>
      </c>
      <c r="C6866" t="s">
        <v>1065</v>
      </c>
      <c r="D6866">
        <v>868</v>
      </c>
      <c r="E6866" t="s">
        <v>290</v>
      </c>
      <c r="F6866" t="s">
        <v>2322</v>
      </c>
      <c r="G6866" t="s">
        <v>2328</v>
      </c>
      <c r="H6866" t="s">
        <v>2344</v>
      </c>
      <c r="I6866" t="s">
        <v>1608</v>
      </c>
      <c r="J6866">
        <v>1.15E-2</v>
      </c>
    </row>
    <row r="6867" spans="1:10" hidden="1">
      <c r="A6867" t="s">
        <v>570</v>
      </c>
      <c r="B6867">
        <v>860</v>
      </c>
      <c r="C6867" t="s">
        <v>1065</v>
      </c>
      <c r="D6867">
        <v>868</v>
      </c>
      <c r="E6867" t="s">
        <v>290</v>
      </c>
      <c r="F6867" t="s">
        <v>2322</v>
      </c>
      <c r="G6867" t="s">
        <v>2330</v>
      </c>
      <c r="H6867" t="s">
        <v>2383</v>
      </c>
      <c r="I6867" t="s">
        <v>1608</v>
      </c>
      <c r="J6867">
        <v>0.94830000000000003</v>
      </c>
    </row>
    <row r="6868" spans="1:10" hidden="1">
      <c r="A6868" t="s">
        <v>570</v>
      </c>
      <c r="B6868">
        <v>860</v>
      </c>
      <c r="C6868" t="s">
        <v>1065</v>
      </c>
      <c r="D6868">
        <v>868</v>
      </c>
      <c r="E6868" t="s">
        <v>290</v>
      </c>
      <c r="F6868" t="s">
        <v>2332</v>
      </c>
      <c r="G6868" t="s">
        <v>2333</v>
      </c>
      <c r="H6868" t="s">
        <v>1436</v>
      </c>
      <c r="I6868" t="s">
        <v>1608</v>
      </c>
      <c r="J6868">
        <v>0.5</v>
      </c>
    </row>
    <row r="6869" spans="1:10" hidden="1">
      <c r="A6869" t="s">
        <v>570</v>
      </c>
      <c r="B6869">
        <v>860</v>
      </c>
      <c r="C6869" t="s">
        <v>1065</v>
      </c>
      <c r="D6869">
        <v>868</v>
      </c>
      <c r="E6869" t="s">
        <v>290</v>
      </c>
      <c r="F6869" t="s">
        <v>2332</v>
      </c>
      <c r="G6869" t="s">
        <v>2334</v>
      </c>
      <c r="H6869" t="s">
        <v>1436</v>
      </c>
      <c r="I6869" t="s">
        <v>1608</v>
      </c>
      <c r="J6869">
        <v>0.5</v>
      </c>
    </row>
    <row r="6870" spans="1:10" hidden="1">
      <c r="A6870" t="s">
        <v>570</v>
      </c>
      <c r="B6870">
        <v>860</v>
      </c>
      <c r="C6870" t="s">
        <v>1065</v>
      </c>
      <c r="D6870">
        <v>873</v>
      </c>
      <c r="E6870" t="s">
        <v>372</v>
      </c>
      <c r="F6870" t="s">
        <v>1243</v>
      </c>
      <c r="G6870" t="s">
        <v>1243</v>
      </c>
      <c r="H6870" t="s">
        <v>1623</v>
      </c>
      <c r="I6870" t="s">
        <v>1623</v>
      </c>
      <c r="J6870">
        <v>1</v>
      </c>
    </row>
    <row r="6871" spans="1:10" hidden="1">
      <c r="A6871" t="s">
        <v>570</v>
      </c>
      <c r="B6871">
        <v>860</v>
      </c>
      <c r="C6871" t="s">
        <v>1065</v>
      </c>
      <c r="D6871">
        <v>873</v>
      </c>
      <c r="E6871" t="s">
        <v>372</v>
      </c>
      <c r="F6871" t="s">
        <v>2311</v>
      </c>
      <c r="G6871" t="s">
        <v>2312</v>
      </c>
      <c r="H6871" t="s">
        <v>1321</v>
      </c>
      <c r="I6871" t="s">
        <v>1623</v>
      </c>
      <c r="J6871">
        <v>0.1792</v>
      </c>
    </row>
    <row r="6872" spans="1:10" hidden="1">
      <c r="A6872" t="s">
        <v>570</v>
      </c>
      <c r="B6872">
        <v>860</v>
      </c>
      <c r="C6872" t="s">
        <v>1065</v>
      </c>
      <c r="D6872">
        <v>873</v>
      </c>
      <c r="E6872" t="s">
        <v>372</v>
      </c>
      <c r="F6872" t="s">
        <v>2311</v>
      </c>
      <c r="G6872" t="s">
        <v>2313</v>
      </c>
      <c r="H6872" t="s">
        <v>1515</v>
      </c>
      <c r="I6872" t="s">
        <v>1623</v>
      </c>
      <c r="J6872">
        <v>0.1384</v>
      </c>
    </row>
    <row r="6873" spans="1:10" hidden="1">
      <c r="A6873" t="s">
        <v>570</v>
      </c>
      <c r="B6873">
        <v>860</v>
      </c>
      <c r="C6873" t="s">
        <v>1065</v>
      </c>
      <c r="D6873">
        <v>873</v>
      </c>
      <c r="E6873" t="s">
        <v>372</v>
      </c>
      <c r="F6873" t="s">
        <v>2311</v>
      </c>
      <c r="G6873" t="s">
        <v>2314</v>
      </c>
      <c r="H6873" t="s">
        <v>1324</v>
      </c>
      <c r="I6873" t="s">
        <v>1623</v>
      </c>
      <c r="J6873">
        <v>0.1226</v>
      </c>
    </row>
    <row r="6874" spans="1:10" hidden="1">
      <c r="A6874" t="s">
        <v>570</v>
      </c>
      <c r="B6874">
        <v>860</v>
      </c>
      <c r="C6874" t="s">
        <v>1065</v>
      </c>
      <c r="D6874">
        <v>873</v>
      </c>
      <c r="E6874" t="s">
        <v>372</v>
      </c>
      <c r="F6874" t="s">
        <v>2311</v>
      </c>
      <c r="G6874" t="s">
        <v>2315</v>
      </c>
      <c r="H6874" t="s">
        <v>1321</v>
      </c>
      <c r="I6874" t="s">
        <v>1623</v>
      </c>
      <c r="J6874">
        <v>0.1792</v>
      </c>
    </row>
    <row r="6875" spans="1:10" hidden="1">
      <c r="A6875" t="s">
        <v>570</v>
      </c>
      <c r="B6875">
        <v>860</v>
      </c>
      <c r="C6875" t="s">
        <v>1065</v>
      </c>
      <c r="D6875">
        <v>873</v>
      </c>
      <c r="E6875" t="s">
        <v>372</v>
      </c>
      <c r="F6875" t="s">
        <v>2311</v>
      </c>
      <c r="G6875" t="s">
        <v>2316</v>
      </c>
      <c r="H6875" t="s">
        <v>1402</v>
      </c>
      <c r="I6875" t="s">
        <v>1623</v>
      </c>
      <c r="J6875">
        <v>0.15720000000000001</v>
      </c>
    </row>
    <row r="6876" spans="1:10" hidden="1">
      <c r="A6876" t="s">
        <v>570</v>
      </c>
      <c r="B6876">
        <v>860</v>
      </c>
      <c r="C6876" t="s">
        <v>1065</v>
      </c>
      <c r="D6876">
        <v>873</v>
      </c>
      <c r="E6876" t="s">
        <v>372</v>
      </c>
      <c r="F6876" t="s">
        <v>2311</v>
      </c>
      <c r="G6876" t="s">
        <v>2318</v>
      </c>
      <c r="H6876" t="s">
        <v>1386</v>
      </c>
      <c r="I6876" t="s">
        <v>1623</v>
      </c>
      <c r="J6876">
        <v>0.15409999999999999</v>
      </c>
    </row>
    <row r="6877" spans="1:10" hidden="1">
      <c r="A6877" t="s">
        <v>570</v>
      </c>
      <c r="B6877">
        <v>860</v>
      </c>
      <c r="C6877" t="s">
        <v>1065</v>
      </c>
      <c r="D6877">
        <v>873</v>
      </c>
      <c r="E6877" t="s">
        <v>372</v>
      </c>
      <c r="F6877" t="s">
        <v>2311</v>
      </c>
      <c r="G6877" t="s">
        <v>2319</v>
      </c>
      <c r="H6877" t="s">
        <v>1261</v>
      </c>
      <c r="I6877" t="s">
        <v>1623</v>
      </c>
      <c r="J6877">
        <v>6.9199999999999998E-2</v>
      </c>
    </row>
    <row r="6878" spans="1:10" hidden="1">
      <c r="A6878" t="s">
        <v>570</v>
      </c>
      <c r="B6878">
        <v>860</v>
      </c>
      <c r="C6878" t="s">
        <v>1065</v>
      </c>
      <c r="D6878">
        <v>873</v>
      </c>
      <c r="E6878" t="s">
        <v>372</v>
      </c>
      <c r="F6878" t="s">
        <v>2320</v>
      </c>
      <c r="G6878" t="s">
        <v>2321</v>
      </c>
      <c r="H6878" t="s">
        <v>1658</v>
      </c>
      <c r="I6878" t="s">
        <v>1623</v>
      </c>
      <c r="J6878">
        <v>0.63519999999999999</v>
      </c>
    </row>
    <row r="6879" spans="1:10" hidden="1">
      <c r="A6879" t="s">
        <v>570</v>
      </c>
      <c r="B6879">
        <v>860</v>
      </c>
      <c r="C6879" t="s">
        <v>1065</v>
      </c>
      <c r="D6879">
        <v>873</v>
      </c>
      <c r="E6879" t="s">
        <v>372</v>
      </c>
      <c r="F6879" t="s">
        <v>2320</v>
      </c>
      <c r="G6879" t="s">
        <v>2339</v>
      </c>
      <c r="H6879" t="s">
        <v>1401</v>
      </c>
      <c r="I6879" t="s">
        <v>1623</v>
      </c>
      <c r="J6879">
        <v>3.4599999999999999E-2</v>
      </c>
    </row>
    <row r="6880" spans="1:10" hidden="1">
      <c r="A6880" t="s">
        <v>570</v>
      </c>
      <c r="B6880">
        <v>860</v>
      </c>
      <c r="C6880" t="s">
        <v>1065</v>
      </c>
      <c r="D6880">
        <v>873</v>
      </c>
      <c r="E6880" t="s">
        <v>372</v>
      </c>
      <c r="F6880" t="s">
        <v>2320</v>
      </c>
      <c r="G6880" t="s">
        <v>2341</v>
      </c>
      <c r="H6880" t="s">
        <v>1248</v>
      </c>
      <c r="I6880" t="s">
        <v>1623</v>
      </c>
      <c r="J6880">
        <v>1.89E-2</v>
      </c>
    </row>
    <row r="6881" spans="1:10" hidden="1">
      <c r="A6881" t="s">
        <v>570</v>
      </c>
      <c r="B6881">
        <v>860</v>
      </c>
      <c r="C6881" t="s">
        <v>1065</v>
      </c>
      <c r="D6881">
        <v>873</v>
      </c>
      <c r="E6881" t="s">
        <v>372</v>
      </c>
      <c r="F6881" t="s">
        <v>2320</v>
      </c>
      <c r="G6881" t="s">
        <v>2298</v>
      </c>
      <c r="H6881" t="s">
        <v>1258</v>
      </c>
      <c r="I6881" t="s">
        <v>1623</v>
      </c>
      <c r="J6881">
        <v>0.33650000000000002</v>
      </c>
    </row>
    <row r="6882" spans="1:10" hidden="1">
      <c r="A6882" t="s">
        <v>570</v>
      </c>
      <c r="B6882">
        <v>860</v>
      </c>
      <c r="C6882" t="s">
        <v>1065</v>
      </c>
      <c r="D6882">
        <v>873</v>
      </c>
      <c r="E6882" t="s">
        <v>372</v>
      </c>
      <c r="F6882" t="s">
        <v>2322</v>
      </c>
      <c r="G6882" t="s">
        <v>2325</v>
      </c>
      <c r="H6882" t="s">
        <v>1312</v>
      </c>
      <c r="I6882" t="s">
        <v>1623</v>
      </c>
      <c r="J6882">
        <v>1.5699999999999999E-2</v>
      </c>
    </row>
    <row r="6883" spans="1:10" hidden="1">
      <c r="A6883" t="s">
        <v>570</v>
      </c>
      <c r="B6883">
        <v>860</v>
      </c>
      <c r="C6883" t="s">
        <v>1065</v>
      </c>
      <c r="D6883">
        <v>873</v>
      </c>
      <c r="E6883" t="s">
        <v>372</v>
      </c>
      <c r="F6883" t="s">
        <v>2322</v>
      </c>
      <c r="G6883" t="s">
        <v>2326</v>
      </c>
      <c r="H6883" t="s">
        <v>2324</v>
      </c>
      <c r="I6883" t="s">
        <v>1623</v>
      </c>
      <c r="J6883">
        <v>3.0999999999999999E-3</v>
      </c>
    </row>
    <row r="6884" spans="1:10" hidden="1">
      <c r="A6884" t="s">
        <v>570</v>
      </c>
      <c r="B6884">
        <v>860</v>
      </c>
      <c r="C6884" t="s">
        <v>1065</v>
      </c>
      <c r="D6884">
        <v>873</v>
      </c>
      <c r="E6884" t="s">
        <v>372</v>
      </c>
      <c r="F6884" t="s">
        <v>2322</v>
      </c>
      <c r="G6884" t="s">
        <v>2327</v>
      </c>
      <c r="H6884" t="s">
        <v>1335</v>
      </c>
      <c r="I6884" t="s">
        <v>1623</v>
      </c>
      <c r="J6884">
        <v>2.52E-2</v>
      </c>
    </row>
    <row r="6885" spans="1:10" hidden="1">
      <c r="A6885" t="s">
        <v>570</v>
      </c>
      <c r="B6885">
        <v>860</v>
      </c>
      <c r="C6885" t="s">
        <v>1065</v>
      </c>
      <c r="D6885">
        <v>873</v>
      </c>
      <c r="E6885" t="s">
        <v>372</v>
      </c>
      <c r="F6885" t="s">
        <v>2322</v>
      </c>
      <c r="G6885" t="s">
        <v>2328</v>
      </c>
      <c r="H6885" t="s">
        <v>1401</v>
      </c>
      <c r="I6885" t="s">
        <v>1623</v>
      </c>
      <c r="J6885">
        <v>3.4599999999999999E-2</v>
      </c>
    </row>
    <row r="6886" spans="1:10" hidden="1">
      <c r="A6886" t="s">
        <v>570</v>
      </c>
      <c r="B6886">
        <v>860</v>
      </c>
      <c r="C6886" t="s">
        <v>1065</v>
      </c>
      <c r="D6886">
        <v>873</v>
      </c>
      <c r="E6886" t="s">
        <v>372</v>
      </c>
      <c r="F6886" t="s">
        <v>2322</v>
      </c>
      <c r="G6886" t="s">
        <v>2330</v>
      </c>
      <c r="H6886" t="s">
        <v>1483</v>
      </c>
      <c r="I6886" t="s">
        <v>1623</v>
      </c>
      <c r="J6886">
        <v>0.9214</v>
      </c>
    </row>
    <row r="6887" spans="1:10" hidden="1">
      <c r="A6887" t="s">
        <v>570</v>
      </c>
      <c r="B6887">
        <v>860</v>
      </c>
      <c r="C6887" t="s">
        <v>1065</v>
      </c>
      <c r="D6887">
        <v>873</v>
      </c>
      <c r="E6887" t="s">
        <v>372</v>
      </c>
      <c r="F6887" t="s">
        <v>2332</v>
      </c>
      <c r="G6887" t="s">
        <v>2333</v>
      </c>
      <c r="H6887" t="s">
        <v>1495</v>
      </c>
      <c r="I6887" t="s">
        <v>1623</v>
      </c>
      <c r="J6887">
        <v>0.53769999999999996</v>
      </c>
    </row>
    <row r="6888" spans="1:10" hidden="1">
      <c r="A6888" t="s">
        <v>570</v>
      </c>
      <c r="B6888">
        <v>860</v>
      </c>
      <c r="C6888" t="s">
        <v>1065</v>
      </c>
      <c r="D6888">
        <v>873</v>
      </c>
      <c r="E6888" t="s">
        <v>372</v>
      </c>
      <c r="F6888" t="s">
        <v>2332</v>
      </c>
      <c r="G6888" t="s">
        <v>2334</v>
      </c>
      <c r="H6888" t="s">
        <v>1259</v>
      </c>
      <c r="I6888" t="s">
        <v>1623</v>
      </c>
      <c r="J6888">
        <v>0.46229999999999999</v>
      </c>
    </row>
    <row r="6889" spans="1:10" hidden="1">
      <c r="A6889" t="s">
        <v>570</v>
      </c>
      <c r="B6889">
        <v>860</v>
      </c>
      <c r="C6889" t="s">
        <v>1065</v>
      </c>
      <c r="D6889">
        <v>865</v>
      </c>
      <c r="E6889" t="s">
        <v>503</v>
      </c>
      <c r="F6889" t="s">
        <v>1243</v>
      </c>
      <c r="G6889" t="s">
        <v>1243</v>
      </c>
      <c r="H6889" t="s">
        <v>1407</v>
      </c>
      <c r="I6889" t="s">
        <v>1407</v>
      </c>
      <c r="J6889">
        <v>1</v>
      </c>
    </row>
    <row r="6890" spans="1:10" hidden="1">
      <c r="A6890" t="s">
        <v>570</v>
      </c>
      <c r="B6890">
        <v>860</v>
      </c>
      <c r="C6890" t="s">
        <v>1065</v>
      </c>
      <c r="D6890">
        <v>865</v>
      </c>
      <c r="E6890" t="s">
        <v>503</v>
      </c>
      <c r="F6890" t="s">
        <v>2311</v>
      </c>
      <c r="G6890" t="s">
        <v>2318</v>
      </c>
      <c r="H6890" t="s">
        <v>1585</v>
      </c>
      <c r="I6890" t="s">
        <v>1407</v>
      </c>
      <c r="J6890">
        <v>0.66149999999999998</v>
      </c>
    </row>
    <row r="6891" spans="1:10" hidden="1">
      <c r="A6891" t="s">
        <v>570</v>
      </c>
      <c r="B6891">
        <v>860</v>
      </c>
      <c r="C6891" t="s">
        <v>1065</v>
      </c>
      <c r="D6891">
        <v>865</v>
      </c>
      <c r="E6891" t="s">
        <v>503</v>
      </c>
      <c r="F6891" t="s">
        <v>2311</v>
      </c>
      <c r="G6891" t="s">
        <v>2319</v>
      </c>
      <c r="H6891" t="s">
        <v>1515</v>
      </c>
      <c r="I6891" t="s">
        <v>1407</v>
      </c>
      <c r="J6891">
        <v>0.33850000000000002</v>
      </c>
    </row>
    <row r="6892" spans="1:10" hidden="1">
      <c r="A6892" t="s">
        <v>570</v>
      </c>
      <c r="B6892">
        <v>860</v>
      </c>
      <c r="C6892" t="s">
        <v>1065</v>
      </c>
      <c r="D6892">
        <v>865</v>
      </c>
      <c r="E6892" t="s">
        <v>503</v>
      </c>
      <c r="F6892" t="s">
        <v>2320</v>
      </c>
      <c r="G6892" t="s">
        <v>2321</v>
      </c>
      <c r="H6892" t="s">
        <v>1367</v>
      </c>
      <c r="I6892" t="s">
        <v>1407</v>
      </c>
      <c r="J6892">
        <v>0.74619999999999997</v>
      </c>
    </row>
    <row r="6893" spans="1:10" hidden="1">
      <c r="A6893" t="s">
        <v>570</v>
      </c>
      <c r="B6893">
        <v>860</v>
      </c>
      <c r="C6893" t="s">
        <v>1065</v>
      </c>
      <c r="D6893">
        <v>865</v>
      </c>
      <c r="E6893" t="s">
        <v>503</v>
      </c>
      <c r="F6893" t="s">
        <v>2320</v>
      </c>
      <c r="G6893" t="s">
        <v>2298</v>
      </c>
      <c r="H6893" t="s">
        <v>1249</v>
      </c>
      <c r="I6893" t="s">
        <v>1407</v>
      </c>
      <c r="J6893">
        <v>0.1923</v>
      </c>
    </row>
    <row r="6894" spans="1:10" hidden="1">
      <c r="A6894" t="s">
        <v>570</v>
      </c>
      <c r="B6894">
        <v>860</v>
      </c>
      <c r="C6894" t="s">
        <v>1065</v>
      </c>
      <c r="D6894">
        <v>865</v>
      </c>
      <c r="E6894" t="s">
        <v>503</v>
      </c>
      <c r="F6894" t="s">
        <v>2322</v>
      </c>
      <c r="G6894" t="s">
        <v>2327</v>
      </c>
      <c r="H6894" t="s">
        <v>2329</v>
      </c>
      <c r="I6894" t="s">
        <v>1407</v>
      </c>
      <c r="J6894">
        <v>2.3099999999999999E-2</v>
      </c>
    </row>
    <row r="6895" spans="1:10" hidden="1">
      <c r="A6895" t="s">
        <v>570</v>
      </c>
      <c r="B6895">
        <v>860</v>
      </c>
      <c r="C6895" t="s">
        <v>1065</v>
      </c>
      <c r="D6895">
        <v>865</v>
      </c>
      <c r="E6895" t="s">
        <v>503</v>
      </c>
      <c r="F6895" t="s">
        <v>2322</v>
      </c>
      <c r="G6895" t="s">
        <v>2352</v>
      </c>
      <c r="H6895" t="s">
        <v>2324</v>
      </c>
      <c r="I6895" t="s">
        <v>1407</v>
      </c>
      <c r="J6895">
        <v>7.7000000000000002E-3</v>
      </c>
    </row>
    <row r="6896" spans="1:10" hidden="1">
      <c r="A6896" t="s">
        <v>570</v>
      </c>
      <c r="B6896">
        <v>860</v>
      </c>
      <c r="C6896" t="s">
        <v>1065</v>
      </c>
      <c r="D6896">
        <v>865</v>
      </c>
      <c r="E6896" t="s">
        <v>503</v>
      </c>
      <c r="F6896" t="s">
        <v>2322</v>
      </c>
      <c r="G6896" t="s">
        <v>2328</v>
      </c>
      <c r="H6896" t="s">
        <v>2329</v>
      </c>
      <c r="I6896" t="s">
        <v>1407</v>
      </c>
      <c r="J6896">
        <v>2.3099999999999999E-2</v>
      </c>
    </row>
    <row r="6897" spans="1:10" hidden="1">
      <c r="A6897" t="s">
        <v>570</v>
      </c>
      <c r="B6897">
        <v>860</v>
      </c>
      <c r="C6897" t="s">
        <v>1065</v>
      </c>
      <c r="D6897">
        <v>865</v>
      </c>
      <c r="E6897" t="s">
        <v>503</v>
      </c>
      <c r="F6897" t="s">
        <v>2322</v>
      </c>
      <c r="G6897" t="s">
        <v>2330</v>
      </c>
      <c r="H6897" t="s">
        <v>1363</v>
      </c>
      <c r="I6897" t="s">
        <v>1407</v>
      </c>
      <c r="J6897">
        <v>0.94620000000000004</v>
      </c>
    </row>
    <row r="6898" spans="1:10" hidden="1">
      <c r="A6898" t="s">
        <v>570</v>
      </c>
      <c r="B6898">
        <v>860</v>
      </c>
      <c r="C6898" t="s">
        <v>1065</v>
      </c>
      <c r="D6898">
        <v>865</v>
      </c>
      <c r="E6898" t="s">
        <v>503</v>
      </c>
      <c r="F6898" t="s">
        <v>2332</v>
      </c>
      <c r="G6898" t="s">
        <v>2333</v>
      </c>
      <c r="H6898" t="s">
        <v>1439</v>
      </c>
      <c r="I6898" t="s">
        <v>1407</v>
      </c>
      <c r="J6898">
        <v>0.47689999999999999</v>
      </c>
    </row>
    <row r="6899" spans="1:10" hidden="1">
      <c r="A6899" t="s">
        <v>570</v>
      </c>
      <c r="B6899">
        <v>860</v>
      </c>
      <c r="C6899" t="s">
        <v>1065</v>
      </c>
      <c r="D6899">
        <v>865</v>
      </c>
      <c r="E6899" t="s">
        <v>503</v>
      </c>
      <c r="F6899" t="s">
        <v>2332</v>
      </c>
      <c r="G6899" t="s">
        <v>2334</v>
      </c>
      <c r="H6899" t="s">
        <v>1285</v>
      </c>
      <c r="I6899" t="s">
        <v>1407</v>
      </c>
      <c r="J6899">
        <v>0.52310000000000001</v>
      </c>
    </row>
    <row r="6900" spans="1:10" hidden="1">
      <c r="A6900" t="s">
        <v>570</v>
      </c>
      <c r="B6900">
        <v>860</v>
      </c>
      <c r="C6900" t="s">
        <v>1065</v>
      </c>
      <c r="D6900">
        <v>867</v>
      </c>
      <c r="E6900" t="s">
        <v>109</v>
      </c>
      <c r="F6900" t="s">
        <v>1243</v>
      </c>
      <c r="G6900" t="s">
        <v>1243</v>
      </c>
      <c r="H6900" t="s">
        <v>2517</v>
      </c>
      <c r="I6900" t="s">
        <v>2517</v>
      </c>
      <c r="J6900">
        <v>1</v>
      </c>
    </row>
    <row r="6901" spans="1:10" hidden="1">
      <c r="A6901" t="s">
        <v>570</v>
      </c>
      <c r="B6901">
        <v>860</v>
      </c>
      <c r="C6901" t="s">
        <v>1065</v>
      </c>
      <c r="D6901">
        <v>867</v>
      </c>
      <c r="E6901" t="s">
        <v>109</v>
      </c>
      <c r="F6901" t="s">
        <v>2311</v>
      </c>
      <c r="G6901" t="s">
        <v>2343</v>
      </c>
      <c r="H6901" t="s">
        <v>1495</v>
      </c>
      <c r="I6901" t="s">
        <v>2517</v>
      </c>
      <c r="J6901">
        <v>0.25330000000000003</v>
      </c>
    </row>
    <row r="6902" spans="1:10" hidden="1">
      <c r="A6902" t="s">
        <v>570</v>
      </c>
      <c r="B6902">
        <v>860</v>
      </c>
      <c r="C6902" t="s">
        <v>1065</v>
      </c>
      <c r="D6902">
        <v>867</v>
      </c>
      <c r="E6902" t="s">
        <v>109</v>
      </c>
      <c r="F6902" t="s">
        <v>2311</v>
      </c>
      <c r="G6902" t="s">
        <v>1250</v>
      </c>
      <c r="H6902" t="s">
        <v>1289</v>
      </c>
      <c r="I6902" t="s">
        <v>2517</v>
      </c>
      <c r="J6902">
        <v>0.25629999999999997</v>
      </c>
    </row>
    <row r="6903" spans="1:10" hidden="1">
      <c r="A6903" t="s">
        <v>570</v>
      </c>
      <c r="B6903">
        <v>860</v>
      </c>
      <c r="C6903" t="s">
        <v>1065</v>
      </c>
      <c r="D6903">
        <v>867</v>
      </c>
      <c r="E6903" t="s">
        <v>109</v>
      </c>
      <c r="F6903" t="s">
        <v>2311</v>
      </c>
      <c r="G6903" t="s">
        <v>1401</v>
      </c>
      <c r="H6903" t="s">
        <v>1259</v>
      </c>
      <c r="I6903" t="s">
        <v>2517</v>
      </c>
      <c r="J6903">
        <v>0.21779999999999999</v>
      </c>
    </row>
    <row r="6904" spans="1:10" hidden="1">
      <c r="A6904" t="s">
        <v>570</v>
      </c>
      <c r="B6904">
        <v>860</v>
      </c>
      <c r="C6904" t="s">
        <v>1065</v>
      </c>
      <c r="D6904">
        <v>867</v>
      </c>
      <c r="E6904" t="s">
        <v>109</v>
      </c>
      <c r="F6904" t="s">
        <v>2311</v>
      </c>
      <c r="G6904" t="s">
        <v>1357</v>
      </c>
      <c r="H6904" t="s">
        <v>1530</v>
      </c>
      <c r="I6904" t="s">
        <v>2517</v>
      </c>
      <c r="J6904">
        <v>0.27260000000000001</v>
      </c>
    </row>
    <row r="6905" spans="1:10" hidden="1">
      <c r="A6905" t="s">
        <v>570</v>
      </c>
      <c r="B6905">
        <v>860</v>
      </c>
      <c r="C6905" t="s">
        <v>1065</v>
      </c>
      <c r="D6905">
        <v>867</v>
      </c>
      <c r="E6905" t="s">
        <v>109</v>
      </c>
      <c r="F6905" t="s">
        <v>2320</v>
      </c>
      <c r="G6905" t="s">
        <v>2321</v>
      </c>
      <c r="H6905" t="s">
        <v>1517</v>
      </c>
      <c r="I6905" t="s">
        <v>2517</v>
      </c>
      <c r="J6905">
        <v>0.59109999999999996</v>
      </c>
    </row>
    <row r="6906" spans="1:10" hidden="1">
      <c r="A6906" t="s">
        <v>570</v>
      </c>
      <c r="B6906">
        <v>860</v>
      </c>
      <c r="C6906" t="s">
        <v>1065</v>
      </c>
      <c r="D6906">
        <v>867</v>
      </c>
      <c r="E6906" t="s">
        <v>109</v>
      </c>
      <c r="F6906" t="s">
        <v>2320</v>
      </c>
      <c r="G6906" t="s">
        <v>2338</v>
      </c>
      <c r="H6906" t="s">
        <v>1352</v>
      </c>
      <c r="I6906" t="s">
        <v>2517</v>
      </c>
      <c r="J6906">
        <v>1.04E-2</v>
      </c>
    </row>
    <row r="6907" spans="1:10" hidden="1">
      <c r="A6907" t="s">
        <v>570</v>
      </c>
      <c r="B6907">
        <v>860</v>
      </c>
      <c r="C6907" t="s">
        <v>1065</v>
      </c>
      <c r="D6907">
        <v>867</v>
      </c>
      <c r="E6907" t="s">
        <v>109</v>
      </c>
      <c r="F6907" t="s">
        <v>2320</v>
      </c>
      <c r="G6907" t="s">
        <v>2339</v>
      </c>
      <c r="H6907" t="s">
        <v>1335</v>
      </c>
      <c r="I6907" t="s">
        <v>2517</v>
      </c>
      <c r="J6907">
        <v>1.1900000000000001E-2</v>
      </c>
    </row>
    <row r="6908" spans="1:10" hidden="1">
      <c r="A6908" t="s">
        <v>570</v>
      </c>
      <c r="B6908">
        <v>860</v>
      </c>
      <c r="C6908" t="s">
        <v>1065</v>
      </c>
      <c r="D6908">
        <v>867</v>
      </c>
      <c r="E6908" t="s">
        <v>109</v>
      </c>
      <c r="F6908" t="s">
        <v>2320</v>
      </c>
      <c r="G6908" t="s">
        <v>2340</v>
      </c>
      <c r="H6908" t="s">
        <v>1257</v>
      </c>
      <c r="I6908" t="s">
        <v>2517</v>
      </c>
      <c r="J6908">
        <v>1.9300000000000001E-2</v>
      </c>
    </row>
    <row r="6909" spans="1:10" hidden="1">
      <c r="A6909" t="s">
        <v>570</v>
      </c>
      <c r="B6909">
        <v>860</v>
      </c>
      <c r="C6909" t="s">
        <v>1065</v>
      </c>
      <c r="D6909">
        <v>867</v>
      </c>
      <c r="E6909" t="s">
        <v>109</v>
      </c>
      <c r="F6909" t="s">
        <v>2320</v>
      </c>
      <c r="G6909" t="s">
        <v>2298</v>
      </c>
      <c r="H6909" t="s">
        <v>2400</v>
      </c>
      <c r="I6909" t="s">
        <v>2517</v>
      </c>
      <c r="J6909">
        <v>0.22370000000000001</v>
      </c>
    </row>
    <row r="6910" spans="1:10" hidden="1">
      <c r="A6910" t="s">
        <v>570</v>
      </c>
      <c r="B6910">
        <v>860</v>
      </c>
      <c r="C6910" t="s">
        <v>1065</v>
      </c>
      <c r="D6910">
        <v>867</v>
      </c>
      <c r="E6910" t="s">
        <v>109</v>
      </c>
      <c r="F6910" t="s">
        <v>2322</v>
      </c>
      <c r="G6910" t="s">
        <v>2323</v>
      </c>
      <c r="H6910" t="s">
        <v>2344</v>
      </c>
      <c r="I6910" t="s">
        <v>2517</v>
      </c>
      <c r="J6910">
        <v>3.0000000000000001E-3</v>
      </c>
    </row>
    <row r="6911" spans="1:10" hidden="1">
      <c r="A6911" t="s">
        <v>570</v>
      </c>
      <c r="B6911">
        <v>860</v>
      </c>
      <c r="C6911" t="s">
        <v>1065</v>
      </c>
      <c r="D6911">
        <v>867</v>
      </c>
      <c r="E6911" t="s">
        <v>109</v>
      </c>
      <c r="F6911" t="s">
        <v>2322</v>
      </c>
      <c r="G6911" t="s">
        <v>2325</v>
      </c>
      <c r="H6911" t="s">
        <v>1352</v>
      </c>
      <c r="I6911" t="s">
        <v>2517</v>
      </c>
      <c r="J6911">
        <v>1.04E-2</v>
      </c>
    </row>
    <row r="6912" spans="1:10" hidden="1">
      <c r="A6912" t="s">
        <v>570</v>
      </c>
      <c r="B6912">
        <v>860</v>
      </c>
      <c r="C6912" t="s">
        <v>1065</v>
      </c>
      <c r="D6912">
        <v>867</v>
      </c>
      <c r="E6912" t="s">
        <v>109</v>
      </c>
      <c r="F6912" t="s">
        <v>2322</v>
      </c>
      <c r="G6912" t="s">
        <v>2326</v>
      </c>
      <c r="H6912" t="s">
        <v>2344</v>
      </c>
      <c r="I6912" t="s">
        <v>2517</v>
      </c>
      <c r="J6912">
        <v>3.0000000000000001E-3</v>
      </c>
    </row>
    <row r="6913" spans="1:10" hidden="1">
      <c r="A6913" t="s">
        <v>570</v>
      </c>
      <c r="B6913">
        <v>860</v>
      </c>
      <c r="C6913" t="s">
        <v>1065</v>
      </c>
      <c r="D6913">
        <v>867</v>
      </c>
      <c r="E6913" t="s">
        <v>109</v>
      </c>
      <c r="F6913" t="s">
        <v>2322</v>
      </c>
      <c r="G6913" t="s">
        <v>2327</v>
      </c>
      <c r="H6913" t="s">
        <v>1323</v>
      </c>
      <c r="I6913" t="s">
        <v>2517</v>
      </c>
      <c r="J6913">
        <v>2.6700000000000002E-2</v>
      </c>
    </row>
    <row r="6914" spans="1:10" hidden="1">
      <c r="A6914" t="s">
        <v>570</v>
      </c>
      <c r="B6914">
        <v>860</v>
      </c>
      <c r="C6914" t="s">
        <v>1065</v>
      </c>
      <c r="D6914">
        <v>867</v>
      </c>
      <c r="E6914" t="s">
        <v>109</v>
      </c>
      <c r="F6914" t="s">
        <v>2322</v>
      </c>
      <c r="G6914" t="s">
        <v>2352</v>
      </c>
      <c r="H6914" t="s">
        <v>2324</v>
      </c>
      <c r="I6914" t="s">
        <v>2517</v>
      </c>
      <c r="J6914">
        <v>1.5E-3</v>
      </c>
    </row>
    <row r="6915" spans="1:10" hidden="1">
      <c r="A6915" t="s">
        <v>570</v>
      </c>
      <c r="B6915">
        <v>860</v>
      </c>
      <c r="C6915" t="s">
        <v>1065</v>
      </c>
      <c r="D6915">
        <v>867</v>
      </c>
      <c r="E6915" t="s">
        <v>109</v>
      </c>
      <c r="F6915" t="s">
        <v>2322</v>
      </c>
      <c r="G6915" t="s">
        <v>2328</v>
      </c>
      <c r="H6915" t="s">
        <v>1298</v>
      </c>
      <c r="I6915" t="s">
        <v>2517</v>
      </c>
      <c r="J6915">
        <v>2.2200000000000001E-2</v>
      </c>
    </row>
    <row r="6916" spans="1:10" hidden="1">
      <c r="A6916" t="s">
        <v>570</v>
      </c>
      <c r="B6916">
        <v>860</v>
      </c>
      <c r="C6916" t="s">
        <v>1065</v>
      </c>
      <c r="D6916">
        <v>867</v>
      </c>
      <c r="E6916" t="s">
        <v>109</v>
      </c>
      <c r="F6916" t="s">
        <v>2322</v>
      </c>
      <c r="G6916" t="s">
        <v>2330</v>
      </c>
      <c r="H6916" t="s">
        <v>2518</v>
      </c>
      <c r="I6916" t="s">
        <v>2517</v>
      </c>
      <c r="J6916">
        <v>0.93330000000000002</v>
      </c>
    </row>
    <row r="6917" spans="1:10" hidden="1">
      <c r="A6917" t="s">
        <v>570</v>
      </c>
      <c r="B6917">
        <v>860</v>
      </c>
      <c r="C6917" t="s">
        <v>1065</v>
      </c>
      <c r="D6917">
        <v>867</v>
      </c>
      <c r="E6917" t="s">
        <v>109</v>
      </c>
      <c r="F6917" t="s">
        <v>2332</v>
      </c>
      <c r="G6917" t="s">
        <v>2333</v>
      </c>
      <c r="H6917" t="s">
        <v>2457</v>
      </c>
      <c r="I6917" t="s">
        <v>2517</v>
      </c>
      <c r="J6917">
        <v>0.48299999999999998</v>
      </c>
    </row>
    <row r="6918" spans="1:10" hidden="1">
      <c r="A6918" t="s">
        <v>570</v>
      </c>
      <c r="B6918">
        <v>860</v>
      </c>
      <c r="C6918" t="s">
        <v>1065</v>
      </c>
      <c r="D6918">
        <v>867</v>
      </c>
      <c r="E6918" t="s">
        <v>109</v>
      </c>
      <c r="F6918" t="s">
        <v>2332</v>
      </c>
      <c r="G6918" t="s">
        <v>2334</v>
      </c>
      <c r="H6918" t="s">
        <v>2402</v>
      </c>
      <c r="I6918" t="s">
        <v>2517</v>
      </c>
      <c r="J6918">
        <v>0.51700000000000002</v>
      </c>
    </row>
    <row r="6919" spans="1:10" hidden="1">
      <c r="A6919" t="s">
        <v>570</v>
      </c>
      <c r="B6919">
        <v>860</v>
      </c>
      <c r="C6919" t="s">
        <v>1065</v>
      </c>
      <c r="D6919">
        <v>870</v>
      </c>
      <c r="E6919" t="s">
        <v>176</v>
      </c>
      <c r="F6919" t="s">
        <v>1243</v>
      </c>
      <c r="G6919" t="s">
        <v>1243</v>
      </c>
      <c r="H6919" t="s">
        <v>1457</v>
      </c>
      <c r="I6919" t="s">
        <v>1457</v>
      </c>
      <c r="J6919">
        <v>1</v>
      </c>
    </row>
    <row r="6920" spans="1:10" hidden="1">
      <c r="A6920" t="s">
        <v>570</v>
      </c>
      <c r="B6920">
        <v>860</v>
      </c>
      <c r="C6920" t="s">
        <v>1065</v>
      </c>
      <c r="D6920">
        <v>870</v>
      </c>
      <c r="E6920" t="s">
        <v>176</v>
      </c>
      <c r="F6920" t="s">
        <v>2311</v>
      </c>
      <c r="G6920" t="s">
        <v>2317</v>
      </c>
      <c r="H6920" t="s">
        <v>1495</v>
      </c>
      <c r="I6920" t="s">
        <v>1457</v>
      </c>
      <c r="J6920">
        <v>0.36309999999999998</v>
      </c>
    </row>
    <row r="6921" spans="1:10" hidden="1">
      <c r="A6921" t="s">
        <v>570</v>
      </c>
      <c r="B6921">
        <v>860</v>
      </c>
      <c r="C6921" t="s">
        <v>1065</v>
      </c>
      <c r="D6921">
        <v>870</v>
      </c>
      <c r="E6921" t="s">
        <v>176</v>
      </c>
      <c r="F6921" t="s">
        <v>2311</v>
      </c>
      <c r="G6921" t="s">
        <v>2336</v>
      </c>
      <c r="H6921" t="s">
        <v>1640</v>
      </c>
      <c r="I6921" t="s">
        <v>1457</v>
      </c>
      <c r="J6921">
        <v>0.28029999999999999</v>
      </c>
    </row>
    <row r="6922" spans="1:10" hidden="1">
      <c r="A6922" t="s">
        <v>570</v>
      </c>
      <c r="B6922">
        <v>860</v>
      </c>
      <c r="C6922" t="s">
        <v>1065</v>
      </c>
      <c r="D6922">
        <v>870</v>
      </c>
      <c r="E6922" t="s">
        <v>176</v>
      </c>
      <c r="F6922" t="s">
        <v>2311</v>
      </c>
      <c r="G6922" t="s">
        <v>2337</v>
      </c>
      <c r="H6922" t="s">
        <v>1400</v>
      </c>
      <c r="I6922" t="s">
        <v>1457</v>
      </c>
      <c r="J6922">
        <v>0.35670000000000002</v>
      </c>
    </row>
    <row r="6923" spans="1:10" hidden="1">
      <c r="A6923" t="s">
        <v>570</v>
      </c>
      <c r="B6923">
        <v>860</v>
      </c>
      <c r="C6923" t="s">
        <v>1065</v>
      </c>
      <c r="D6923">
        <v>870</v>
      </c>
      <c r="E6923" t="s">
        <v>176</v>
      </c>
      <c r="F6923" t="s">
        <v>2320</v>
      </c>
      <c r="G6923" t="s">
        <v>2321</v>
      </c>
      <c r="H6923" t="s">
        <v>1567</v>
      </c>
      <c r="I6923" t="s">
        <v>1457</v>
      </c>
      <c r="J6923">
        <v>0.60719999999999996</v>
      </c>
    </row>
    <row r="6924" spans="1:10" hidden="1">
      <c r="A6924" t="s">
        <v>570</v>
      </c>
      <c r="B6924">
        <v>860</v>
      </c>
      <c r="C6924" t="s">
        <v>1065</v>
      </c>
      <c r="D6924">
        <v>870</v>
      </c>
      <c r="E6924" t="s">
        <v>176</v>
      </c>
      <c r="F6924" t="s">
        <v>2320</v>
      </c>
      <c r="G6924" t="s">
        <v>2338</v>
      </c>
      <c r="H6924" t="s">
        <v>1312</v>
      </c>
      <c r="I6924" t="s">
        <v>1457</v>
      </c>
      <c r="J6924">
        <v>1.06E-2</v>
      </c>
    </row>
    <row r="6925" spans="1:10" hidden="1">
      <c r="A6925" t="s">
        <v>570</v>
      </c>
      <c r="B6925">
        <v>860</v>
      </c>
      <c r="C6925" t="s">
        <v>1065</v>
      </c>
      <c r="D6925">
        <v>870</v>
      </c>
      <c r="E6925" t="s">
        <v>176</v>
      </c>
      <c r="F6925" t="s">
        <v>2320</v>
      </c>
      <c r="G6925" t="s">
        <v>2340</v>
      </c>
      <c r="H6925" t="s">
        <v>1312</v>
      </c>
      <c r="I6925" t="s">
        <v>1457</v>
      </c>
      <c r="J6925">
        <v>1.06E-2</v>
      </c>
    </row>
    <row r="6926" spans="1:10" hidden="1">
      <c r="A6926" t="s">
        <v>570</v>
      </c>
      <c r="B6926">
        <v>860</v>
      </c>
      <c r="C6926" t="s">
        <v>1065</v>
      </c>
      <c r="D6926">
        <v>870</v>
      </c>
      <c r="E6926" t="s">
        <v>176</v>
      </c>
      <c r="F6926" t="s">
        <v>2320</v>
      </c>
      <c r="G6926" t="s">
        <v>2341</v>
      </c>
      <c r="H6926" t="s">
        <v>1352</v>
      </c>
      <c r="I6926" t="s">
        <v>1457</v>
      </c>
      <c r="J6926">
        <v>1.49E-2</v>
      </c>
    </row>
    <row r="6927" spans="1:10" hidden="1">
      <c r="A6927" t="s">
        <v>570</v>
      </c>
      <c r="B6927">
        <v>860</v>
      </c>
      <c r="C6927" t="s">
        <v>1065</v>
      </c>
      <c r="D6927">
        <v>870</v>
      </c>
      <c r="E6927" t="s">
        <v>176</v>
      </c>
      <c r="F6927" t="s">
        <v>2320</v>
      </c>
      <c r="G6927" t="s">
        <v>2298</v>
      </c>
      <c r="H6927" t="s">
        <v>2380</v>
      </c>
      <c r="I6927" t="s">
        <v>1457</v>
      </c>
      <c r="J6927">
        <v>0.25690000000000002</v>
      </c>
    </row>
    <row r="6928" spans="1:10" hidden="1">
      <c r="A6928" t="s">
        <v>570</v>
      </c>
      <c r="B6928">
        <v>860</v>
      </c>
      <c r="C6928" t="s">
        <v>1065</v>
      </c>
      <c r="D6928">
        <v>870</v>
      </c>
      <c r="E6928" t="s">
        <v>176</v>
      </c>
      <c r="F6928" t="s">
        <v>2322</v>
      </c>
      <c r="G6928" t="s">
        <v>2323</v>
      </c>
      <c r="H6928" t="s">
        <v>2324</v>
      </c>
      <c r="I6928" t="s">
        <v>1457</v>
      </c>
      <c r="J6928">
        <v>2.0999999999999999E-3</v>
      </c>
    </row>
    <row r="6929" spans="1:10" hidden="1">
      <c r="A6929" t="s">
        <v>570</v>
      </c>
      <c r="B6929">
        <v>860</v>
      </c>
      <c r="C6929" t="s">
        <v>1065</v>
      </c>
      <c r="D6929">
        <v>870</v>
      </c>
      <c r="E6929" t="s">
        <v>176</v>
      </c>
      <c r="F6929" t="s">
        <v>2322</v>
      </c>
      <c r="G6929" t="s">
        <v>2325</v>
      </c>
      <c r="H6929" t="s">
        <v>2324</v>
      </c>
      <c r="I6929" t="s">
        <v>1457</v>
      </c>
      <c r="J6929">
        <v>2.0999999999999999E-3</v>
      </c>
    </row>
    <row r="6930" spans="1:10" hidden="1">
      <c r="A6930" t="s">
        <v>570</v>
      </c>
      <c r="B6930">
        <v>860</v>
      </c>
      <c r="C6930" t="s">
        <v>1065</v>
      </c>
      <c r="D6930">
        <v>870</v>
      </c>
      <c r="E6930" t="s">
        <v>176</v>
      </c>
      <c r="F6930" t="s">
        <v>2322</v>
      </c>
      <c r="G6930" t="s">
        <v>2326</v>
      </c>
      <c r="H6930" t="s">
        <v>2324</v>
      </c>
      <c r="I6930" t="s">
        <v>1457</v>
      </c>
      <c r="J6930">
        <v>2.0999999999999999E-3</v>
      </c>
    </row>
    <row r="6931" spans="1:10" hidden="1">
      <c r="A6931" t="s">
        <v>570</v>
      </c>
      <c r="B6931">
        <v>860</v>
      </c>
      <c r="C6931" t="s">
        <v>1065</v>
      </c>
      <c r="D6931">
        <v>870</v>
      </c>
      <c r="E6931" t="s">
        <v>176</v>
      </c>
      <c r="F6931" t="s">
        <v>2322</v>
      </c>
      <c r="G6931" t="s">
        <v>2327</v>
      </c>
      <c r="H6931" t="s">
        <v>1250</v>
      </c>
      <c r="I6931" t="s">
        <v>1457</v>
      </c>
      <c r="J6931">
        <v>2.12E-2</v>
      </c>
    </row>
    <row r="6932" spans="1:10" hidden="1">
      <c r="A6932" t="s">
        <v>570</v>
      </c>
      <c r="B6932">
        <v>860</v>
      </c>
      <c r="C6932" t="s">
        <v>1065</v>
      </c>
      <c r="D6932">
        <v>870</v>
      </c>
      <c r="E6932" t="s">
        <v>176</v>
      </c>
      <c r="F6932" t="s">
        <v>2322</v>
      </c>
      <c r="G6932" t="s">
        <v>2328</v>
      </c>
      <c r="H6932" t="s">
        <v>1352</v>
      </c>
      <c r="I6932" t="s">
        <v>1457</v>
      </c>
      <c r="J6932">
        <v>1.49E-2</v>
      </c>
    </row>
    <row r="6933" spans="1:10" hidden="1">
      <c r="A6933" t="s">
        <v>570</v>
      </c>
      <c r="B6933">
        <v>860</v>
      </c>
      <c r="C6933" t="s">
        <v>1065</v>
      </c>
      <c r="D6933">
        <v>870</v>
      </c>
      <c r="E6933" t="s">
        <v>176</v>
      </c>
      <c r="F6933" t="s">
        <v>2322</v>
      </c>
      <c r="G6933" t="s">
        <v>2330</v>
      </c>
      <c r="H6933" t="s">
        <v>2395</v>
      </c>
      <c r="I6933" t="s">
        <v>1457</v>
      </c>
      <c r="J6933">
        <v>0.95750000000000002</v>
      </c>
    </row>
    <row r="6934" spans="1:10" hidden="1">
      <c r="A6934" t="s">
        <v>570</v>
      </c>
      <c r="B6934">
        <v>860</v>
      </c>
      <c r="C6934" t="s">
        <v>1065</v>
      </c>
      <c r="D6934">
        <v>870</v>
      </c>
      <c r="E6934" t="s">
        <v>176</v>
      </c>
      <c r="F6934" t="s">
        <v>2332</v>
      </c>
      <c r="G6934" t="s">
        <v>2333</v>
      </c>
      <c r="H6934" t="s">
        <v>1282</v>
      </c>
      <c r="I6934" t="s">
        <v>1457</v>
      </c>
      <c r="J6934">
        <v>0.51590000000000003</v>
      </c>
    </row>
    <row r="6935" spans="1:10" hidden="1">
      <c r="A6935" t="s">
        <v>570</v>
      </c>
      <c r="B6935">
        <v>860</v>
      </c>
      <c r="C6935" t="s">
        <v>1065</v>
      </c>
      <c r="D6935">
        <v>870</v>
      </c>
      <c r="E6935" t="s">
        <v>176</v>
      </c>
      <c r="F6935" t="s">
        <v>2332</v>
      </c>
      <c r="G6935" t="s">
        <v>2334</v>
      </c>
      <c r="H6935" t="s">
        <v>1514</v>
      </c>
      <c r="I6935" t="s">
        <v>1457</v>
      </c>
      <c r="J6935">
        <v>0.48409999999999997</v>
      </c>
    </row>
    <row r="6936" spans="1:10" hidden="1">
      <c r="A6936" t="s">
        <v>570</v>
      </c>
      <c r="B6936">
        <v>874</v>
      </c>
      <c r="C6936" t="s">
        <v>1069</v>
      </c>
      <c r="D6936">
        <v>879</v>
      </c>
      <c r="E6936" t="s">
        <v>361</v>
      </c>
      <c r="F6936" t="s">
        <v>1243</v>
      </c>
      <c r="G6936" t="s">
        <v>1243</v>
      </c>
      <c r="H6936" t="s">
        <v>1545</v>
      </c>
      <c r="I6936" t="s">
        <v>1545</v>
      </c>
      <c r="J6936">
        <v>1</v>
      </c>
    </row>
    <row r="6937" spans="1:10" hidden="1">
      <c r="A6937" t="s">
        <v>570</v>
      </c>
      <c r="B6937">
        <v>874</v>
      </c>
      <c r="C6937" t="s">
        <v>1069</v>
      </c>
      <c r="D6937">
        <v>879</v>
      </c>
      <c r="E6937" t="s">
        <v>361</v>
      </c>
      <c r="F6937" t="s">
        <v>2311</v>
      </c>
      <c r="G6937" t="s">
        <v>2312</v>
      </c>
      <c r="H6937" t="s">
        <v>1491</v>
      </c>
      <c r="I6937" t="s">
        <v>1545</v>
      </c>
      <c r="J6937">
        <v>0.20899999999999999</v>
      </c>
    </row>
    <row r="6938" spans="1:10" hidden="1">
      <c r="A6938" t="s">
        <v>570</v>
      </c>
      <c r="B6938">
        <v>874</v>
      </c>
      <c r="C6938" t="s">
        <v>1069</v>
      </c>
      <c r="D6938">
        <v>879</v>
      </c>
      <c r="E6938" t="s">
        <v>361</v>
      </c>
      <c r="F6938" t="s">
        <v>2311</v>
      </c>
      <c r="G6938" t="s">
        <v>2313</v>
      </c>
      <c r="H6938" t="s">
        <v>1375</v>
      </c>
      <c r="I6938" t="s">
        <v>1545</v>
      </c>
      <c r="J6938">
        <v>0.25130000000000002</v>
      </c>
    </row>
    <row r="6939" spans="1:10" hidden="1">
      <c r="A6939" t="s">
        <v>570</v>
      </c>
      <c r="B6939">
        <v>874</v>
      </c>
      <c r="C6939" t="s">
        <v>1069</v>
      </c>
      <c r="D6939">
        <v>879</v>
      </c>
      <c r="E6939" t="s">
        <v>361</v>
      </c>
      <c r="F6939" t="s">
        <v>2311</v>
      </c>
      <c r="G6939" t="s">
        <v>2314</v>
      </c>
      <c r="H6939" t="s">
        <v>1420</v>
      </c>
      <c r="I6939" t="s">
        <v>1545</v>
      </c>
      <c r="J6939">
        <v>0.1958</v>
      </c>
    </row>
    <row r="6940" spans="1:10" hidden="1">
      <c r="A6940" t="s">
        <v>570</v>
      </c>
      <c r="B6940">
        <v>874</v>
      </c>
      <c r="C6940" t="s">
        <v>1069</v>
      </c>
      <c r="D6940">
        <v>879</v>
      </c>
      <c r="E6940" t="s">
        <v>361</v>
      </c>
      <c r="F6940" t="s">
        <v>2311</v>
      </c>
      <c r="G6940" t="s">
        <v>2318</v>
      </c>
      <c r="H6940" t="s">
        <v>1382</v>
      </c>
      <c r="I6940" t="s">
        <v>1545</v>
      </c>
      <c r="J6940">
        <v>0.21429999999999999</v>
      </c>
    </row>
    <row r="6941" spans="1:10" hidden="1">
      <c r="A6941" t="s">
        <v>570</v>
      </c>
      <c r="B6941">
        <v>874</v>
      </c>
      <c r="C6941" t="s">
        <v>1069</v>
      </c>
      <c r="D6941">
        <v>879</v>
      </c>
      <c r="E6941" t="s">
        <v>361</v>
      </c>
      <c r="F6941" t="s">
        <v>2311</v>
      </c>
      <c r="G6941" t="s">
        <v>2319</v>
      </c>
      <c r="H6941" t="s">
        <v>1386</v>
      </c>
      <c r="I6941" t="s">
        <v>1545</v>
      </c>
      <c r="J6941">
        <v>0.12959999999999999</v>
      </c>
    </row>
    <row r="6942" spans="1:10" hidden="1">
      <c r="A6942" t="s">
        <v>570</v>
      </c>
      <c r="B6942">
        <v>874</v>
      </c>
      <c r="C6942" t="s">
        <v>1069</v>
      </c>
      <c r="D6942">
        <v>879</v>
      </c>
      <c r="E6942" t="s">
        <v>361</v>
      </c>
      <c r="F6942" t="s">
        <v>2320</v>
      </c>
      <c r="G6942" t="s">
        <v>2321</v>
      </c>
      <c r="H6942" t="s">
        <v>2479</v>
      </c>
      <c r="I6942" t="s">
        <v>1545</v>
      </c>
      <c r="J6942">
        <v>0.56610000000000005</v>
      </c>
    </row>
    <row r="6943" spans="1:10" hidden="1">
      <c r="A6943" t="s">
        <v>570</v>
      </c>
      <c r="B6943">
        <v>874</v>
      </c>
      <c r="C6943" t="s">
        <v>1069</v>
      </c>
      <c r="D6943">
        <v>879</v>
      </c>
      <c r="E6943" t="s">
        <v>361</v>
      </c>
      <c r="F6943" t="s">
        <v>2320</v>
      </c>
      <c r="G6943" t="s">
        <v>2340</v>
      </c>
      <c r="H6943" t="s">
        <v>1352</v>
      </c>
      <c r="I6943" t="s">
        <v>1545</v>
      </c>
      <c r="J6943">
        <v>1.8499999999999999E-2</v>
      </c>
    </row>
    <row r="6944" spans="1:10" hidden="1">
      <c r="A6944" t="s">
        <v>570</v>
      </c>
      <c r="B6944">
        <v>874</v>
      </c>
      <c r="C6944" t="s">
        <v>1069</v>
      </c>
      <c r="D6944">
        <v>879</v>
      </c>
      <c r="E6944" t="s">
        <v>361</v>
      </c>
      <c r="F6944" t="s">
        <v>2320</v>
      </c>
      <c r="G6944" t="s">
        <v>2298</v>
      </c>
      <c r="H6944" t="s">
        <v>1441</v>
      </c>
      <c r="I6944" t="s">
        <v>1545</v>
      </c>
      <c r="J6944">
        <v>0.25929999999999997</v>
      </c>
    </row>
    <row r="6945" spans="1:10" hidden="1">
      <c r="A6945" t="s">
        <v>570</v>
      </c>
      <c r="B6945">
        <v>874</v>
      </c>
      <c r="C6945" t="s">
        <v>1069</v>
      </c>
      <c r="D6945">
        <v>879</v>
      </c>
      <c r="E6945" t="s">
        <v>361</v>
      </c>
      <c r="F6945" t="s">
        <v>2322</v>
      </c>
      <c r="G6945" t="s">
        <v>2323</v>
      </c>
      <c r="H6945" t="s">
        <v>2324</v>
      </c>
      <c r="I6945" t="s">
        <v>1545</v>
      </c>
      <c r="J6945">
        <v>2.5999999999999999E-3</v>
      </c>
    </row>
    <row r="6946" spans="1:10" hidden="1">
      <c r="A6946" t="s">
        <v>570</v>
      </c>
      <c r="B6946">
        <v>874</v>
      </c>
      <c r="C6946" t="s">
        <v>1069</v>
      </c>
      <c r="D6946">
        <v>879</v>
      </c>
      <c r="E6946" t="s">
        <v>361</v>
      </c>
      <c r="F6946" t="s">
        <v>2322</v>
      </c>
      <c r="G6946" t="s">
        <v>2325</v>
      </c>
      <c r="H6946" t="s">
        <v>2344</v>
      </c>
      <c r="I6946" t="s">
        <v>1545</v>
      </c>
      <c r="J6946">
        <v>5.3E-3</v>
      </c>
    </row>
    <row r="6947" spans="1:10" hidden="1">
      <c r="A6947" t="s">
        <v>570</v>
      </c>
      <c r="B6947">
        <v>874</v>
      </c>
      <c r="C6947" t="s">
        <v>1069</v>
      </c>
      <c r="D6947">
        <v>879</v>
      </c>
      <c r="E6947" t="s">
        <v>361</v>
      </c>
      <c r="F6947" t="s">
        <v>2322</v>
      </c>
      <c r="G6947" t="s">
        <v>2326</v>
      </c>
      <c r="H6947" t="s">
        <v>2344</v>
      </c>
      <c r="I6947" t="s">
        <v>1545</v>
      </c>
      <c r="J6947">
        <v>5.3E-3</v>
      </c>
    </row>
    <row r="6948" spans="1:10" hidden="1">
      <c r="A6948" t="s">
        <v>570</v>
      </c>
      <c r="B6948">
        <v>874</v>
      </c>
      <c r="C6948" t="s">
        <v>1069</v>
      </c>
      <c r="D6948">
        <v>879</v>
      </c>
      <c r="E6948" t="s">
        <v>361</v>
      </c>
      <c r="F6948" t="s">
        <v>2322</v>
      </c>
      <c r="G6948" t="s">
        <v>2327</v>
      </c>
      <c r="H6948" t="s">
        <v>1335</v>
      </c>
      <c r="I6948" t="s">
        <v>1545</v>
      </c>
      <c r="J6948">
        <v>2.12E-2</v>
      </c>
    </row>
    <row r="6949" spans="1:10" hidden="1">
      <c r="A6949" t="s">
        <v>570</v>
      </c>
      <c r="B6949">
        <v>874</v>
      </c>
      <c r="C6949" t="s">
        <v>1069</v>
      </c>
      <c r="D6949">
        <v>879</v>
      </c>
      <c r="E6949" t="s">
        <v>361</v>
      </c>
      <c r="F6949" t="s">
        <v>2322</v>
      </c>
      <c r="G6949" t="s">
        <v>2328</v>
      </c>
      <c r="H6949" t="s">
        <v>1298</v>
      </c>
      <c r="I6949" t="s">
        <v>1545</v>
      </c>
      <c r="J6949">
        <v>3.9699999999999999E-2</v>
      </c>
    </row>
    <row r="6950" spans="1:10" hidden="1">
      <c r="A6950" t="s">
        <v>570</v>
      </c>
      <c r="B6950">
        <v>874</v>
      </c>
      <c r="C6950" t="s">
        <v>1069</v>
      </c>
      <c r="D6950">
        <v>879</v>
      </c>
      <c r="E6950" t="s">
        <v>361</v>
      </c>
      <c r="F6950" t="s">
        <v>2322</v>
      </c>
      <c r="G6950" t="s">
        <v>2330</v>
      </c>
      <c r="H6950" t="s">
        <v>2381</v>
      </c>
      <c r="I6950" t="s">
        <v>1545</v>
      </c>
      <c r="J6950">
        <v>0.92589999999999995</v>
      </c>
    </row>
    <row r="6951" spans="1:10" hidden="1">
      <c r="A6951" t="s">
        <v>570</v>
      </c>
      <c r="B6951">
        <v>874</v>
      </c>
      <c r="C6951" t="s">
        <v>1069</v>
      </c>
      <c r="D6951">
        <v>879</v>
      </c>
      <c r="E6951" t="s">
        <v>361</v>
      </c>
      <c r="F6951" t="s">
        <v>2332</v>
      </c>
      <c r="G6951" t="s">
        <v>2333</v>
      </c>
      <c r="H6951" t="s">
        <v>1573</v>
      </c>
      <c r="I6951" t="s">
        <v>1545</v>
      </c>
      <c r="J6951">
        <v>0.53700000000000003</v>
      </c>
    </row>
    <row r="6952" spans="1:10" hidden="1">
      <c r="A6952" t="s">
        <v>570</v>
      </c>
      <c r="B6952">
        <v>874</v>
      </c>
      <c r="C6952" t="s">
        <v>1069</v>
      </c>
      <c r="D6952">
        <v>879</v>
      </c>
      <c r="E6952" t="s">
        <v>361</v>
      </c>
      <c r="F6952" t="s">
        <v>2332</v>
      </c>
      <c r="G6952" t="s">
        <v>2334</v>
      </c>
      <c r="H6952" t="s">
        <v>2441</v>
      </c>
      <c r="I6952" t="s">
        <v>1545</v>
      </c>
      <c r="J6952">
        <v>0.46300000000000002</v>
      </c>
    </row>
    <row r="6953" spans="1:10" hidden="1">
      <c r="A6953" t="s">
        <v>570</v>
      </c>
      <c r="B6953">
        <v>874</v>
      </c>
      <c r="C6953" t="s">
        <v>1069</v>
      </c>
      <c r="D6953">
        <v>877</v>
      </c>
      <c r="E6953" t="s">
        <v>168</v>
      </c>
      <c r="F6953" t="s">
        <v>1243</v>
      </c>
      <c r="G6953" t="s">
        <v>1243</v>
      </c>
      <c r="H6953" t="s">
        <v>1499</v>
      </c>
      <c r="I6953" t="s">
        <v>1499</v>
      </c>
      <c r="J6953">
        <v>1</v>
      </c>
    </row>
    <row r="6954" spans="1:10" hidden="1">
      <c r="A6954" t="s">
        <v>570</v>
      </c>
      <c r="B6954">
        <v>874</v>
      </c>
      <c r="C6954" t="s">
        <v>1069</v>
      </c>
      <c r="D6954">
        <v>877</v>
      </c>
      <c r="E6954" t="s">
        <v>168</v>
      </c>
      <c r="F6954" t="s">
        <v>2311</v>
      </c>
      <c r="G6954" t="s">
        <v>2343</v>
      </c>
      <c r="H6954" t="s">
        <v>1315</v>
      </c>
      <c r="I6954" t="s">
        <v>1499</v>
      </c>
      <c r="J6954">
        <v>0.26469999999999999</v>
      </c>
    </row>
    <row r="6955" spans="1:10" hidden="1">
      <c r="A6955" t="s">
        <v>570</v>
      </c>
      <c r="B6955">
        <v>874</v>
      </c>
      <c r="C6955" t="s">
        <v>1069</v>
      </c>
      <c r="D6955">
        <v>877</v>
      </c>
      <c r="E6955" t="s">
        <v>168</v>
      </c>
      <c r="F6955" t="s">
        <v>2311</v>
      </c>
      <c r="G6955" t="s">
        <v>1250</v>
      </c>
      <c r="H6955" t="s">
        <v>1447</v>
      </c>
      <c r="I6955" t="s">
        <v>1499</v>
      </c>
      <c r="J6955">
        <v>0.24629999999999999</v>
      </c>
    </row>
    <row r="6956" spans="1:10" hidden="1">
      <c r="A6956" t="s">
        <v>570</v>
      </c>
      <c r="B6956">
        <v>874</v>
      </c>
      <c r="C6956" t="s">
        <v>1069</v>
      </c>
      <c r="D6956">
        <v>877</v>
      </c>
      <c r="E6956" t="s">
        <v>168</v>
      </c>
      <c r="F6956" t="s">
        <v>2311</v>
      </c>
      <c r="G6956" t="s">
        <v>1401</v>
      </c>
      <c r="H6956" t="s">
        <v>1420</v>
      </c>
      <c r="I6956" t="s">
        <v>1499</v>
      </c>
      <c r="J6956">
        <v>0.27210000000000001</v>
      </c>
    </row>
    <row r="6957" spans="1:10" hidden="1">
      <c r="A6957" t="s">
        <v>570</v>
      </c>
      <c r="B6957">
        <v>874</v>
      </c>
      <c r="C6957" t="s">
        <v>1069</v>
      </c>
      <c r="D6957">
        <v>877</v>
      </c>
      <c r="E6957" t="s">
        <v>168</v>
      </c>
      <c r="F6957" t="s">
        <v>2311</v>
      </c>
      <c r="G6957" t="s">
        <v>1357</v>
      </c>
      <c r="H6957" t="s">
        <v>1296</v>
      </c>
      <c r="I6957" t="s">
        <v>1499</v>
      </c>
      <c r="J6957">
        <v>0.21690000000000001</v>
      </c>
    </row>
    <row r="6958" spans="1:10" hidden="1">
      <c r="A6958" t="s">
        <v>570</v>
      </c>
      <c r="B6958">
        <v>874</v>
      </c>
      <c r="C6958" t="s">
        <v>1069</v>
      </c>
      <c r="D6958">
        <v>877</v>
      </c>
      <c r="E6958" t="s">
        <v>168</v>
      </c>
      <c r="F6958" t="s">
        <v>2320</v>
      </c>
      <c r="G6958" t="s">
        <v>2321</v>
      </c>
      <c r="H6958" t="s">
        <v>1262</v>
      </c>
      <c r="I6958" t="s">
        <v>1499</v>
      </c>
      <c r="J6958">
        <v>0.55879999999999996</v>
      </c>
    </row>
    <row r="6959" spans="1:10" hidden="1">
      <c r="A6959" t="s">
        <v>570</v>
      </c>
      <c r="B6959">
        <v>874</v>
      </c>
      <c r="C6959" t="s">
        <v>1069</v>
      </c>
      <c r="D6959">
        <v>877</v>
      </c>
      <c r="E6959" t="s">
        <v>168</v>
      </c>
      <c r="F6959" t="s">
        <v>2320</v>
      </c>
      <c r="G6959" t="s">
        <v>2338</v>
      </c>
      <c r="H6959" t="s">
        <v>1352</v>
      </c>
      <c r="I6959" t="s">
        <v>1499</v>
      </c>
      <c r="J6959">
        <v>2.5700000000000001E-2</v>
      </c>
    </row>
    <row r="6960" spans="1:10" hidden="1">
      <c r="A6960" t="s">
        <v>570</v>
      </c>
      <c r="B6960">
        <v>874</v>
      </c>
      <c r="C6960" t="s">
        <v>1069</v>
      </c>
      <c r="D6960">
        <v>877</v>
      </c>
      <c r="E6960" t="s">
        <v>168</v>
      </c>
      <c r="F6960" t="s">
        <v>2320</v>
      </c>
      <c r="G6960" t="s">
        <v>2298</v>
      </c>
      <c r="H6960" t="s">
        <v>1386</v>
      </c>
      <c r="I6960" t="s">
        <v>1499</v>
      </c>
      <c r="J6960">
        <v>0.18010000000000001</v>
      </c>
    </row>
    <row r="6961" spans="1:10" hidden="1">
      <c r="A6961" t="s">
        <v>570</v>
      </c>
      <c r="B6961">
        <v>874</v>
      </c>
      <c r="C6961" t="s">
        <v>1069</v>
      </c>
      <c r="D6961">
        <v>877</v>
      </c>
      <c r="E6961" t="s">
        <v>168</v>
      </c>
      <c r="F6961" t="s">
        <v>2322</v>
      </c>
      <c r="G6961" t="s">
        <v>2323</v>
      </c>
      <c r="H6961" t="s">
        <v>2344</v>
      </c>
      <c r="I6961" t="s">
        <v>1499</v>
      </c>
      <c r="J6961">
        <v>7.4000000000000003E-3</v>
      </c>
    </row>
    <row r="6962" spans="1:10" hidden="1">
      <c r="A6962" t="s">
        <v>570</v>
      </c>
      <c r="B6962">
        <v>874</v>
      </c>
      <c r="C6962" t="s">
        <v>1069</v>
      </c>
      <c r="D6962">
        <v>877</v>
      </c>
      <c r="E6962" t="s">
        <v>168</v>
      </c>
      <c r="F6962" t="s">
        <v>2322</v>
      </c>
      <c r="G6962" t="s">
        <v>2325</v>
      </c>
      <c r="H6962" t="s">
        <v>2324</v>
      </c>
      <c r="I6962" t="s">
        <v>1499</v>
      </c>
      <c r="J6962">
        <v>3.7000000000000002E-3</v>
      </c>
    </row>
    <row r="6963" spans="1:10" hidden="1">
      <c r="A6963" t="s">
        <v>570</v>
      </c>
      <c r="B6963">
        <v>874</v>
      </c>
      <c r="C6963" t="s">
        <v>1069</v>
      </c>
      <c r="D6963">
        <v>877</v>
      </c>
      <c r="E6963" t="s">
        <v>168</v>
      </c>
      <c r="F6963" t="s">
        <v>2322</v>
      </c>
      <c r="G6963" t="s">
        <v>2327</v>
      </c>
      <c r="H6963" t="s">
        <v>1335</v>
      </c>
      <c r="I6963" t="s">
        <v>1499</v>
      </c>
      <c r="J6963">
        <v>2.9399999999999999E-2</v>
      </c>
    </row>
    <row r="6964" spans="1:10" hidden="1">
      <c r="A6964" t="s">
        <v>570</v>
      </c>
      <c r="B6964">
        <v>874</v>
      </c>
      <c r="C6964" t="s">
        <v>1069</v>
      </c>
      <c r="D6964">
        <v>877</v>
      </c>
      <c r="E6964" t="s">
        <v>168</v>
      </c>
      <c r="F6964" t="s">
        <v>2322</v>
      </c>
      <c r="G6964" t="s">
        <v>2328</v>
      </c>
      <c r="H6964" t="s">
        <v>1352</v>
      </c>
      <c r="I6964" t="s">
        <v>1499</v>
      </c>
      <c r="J6964">
        <v>2.5700000000000001E-2</v>
      </c>
    </row>
    <row r="6965" spans="1:10" hidden="1">
      <c r="A6965" t="s">
        <v>570</v>
      </c>
      <c r="B6965">
        <v>874</v>
      </c>
      <c r="C6965" t="s">
        <v>1069</v>
      </c>
      <c r="D6965">
        <v>877</v>
      </c>
      <c r="E6965" t="s">
        <v>168</v>
      </c>
      <c r="F6965" t="s">
        <v>2322</v>
      </c>
      <c r="G6965" t="s">
        <v>2330</v>
      </c>
      <c r="H6965" t="s">
        <v>2347</v>
      </c>
      <c r="I6965" t="s">
        <v>1499</v>
      </c>
      <c r="J6965">
        <v>0.93379999999999996</v>
      </c>
    </row>
    <row r="6966" spans="1:10" hidden="1">
      <c r="A6966" t="s">
        <v>570</v>
      </c>
      <c r="B6966">
        <v>874</v>
      </c>
      <c r="C6966" t="s">
        <v>1069</v>
      </c>
      <c r="D6966">
        <v>877</v>
      </c>
      <c r="E6966" t="s">
        <v>168</v>
      </c>
      <c r="F6966" t="s">
        <v>2332</v>
      </c>
      <c r="G6966" t="s">
        <v>2333</v>
      </c>
      <c r="H6966" t="s">
        <v>1301</v>
      </c>
      <c r="I6966" t="s">
        <v>1499</v>
      </c>
      <c r="J6966">
        <v>0.45960000000000001</v>
      </c>
    </row>
    <row r="6967" spans="1:10" hidden="1">
      <c r="A6967" t="s">
        <v>570</v>
      </c>
      <c r="B6967">
        <v>874</v>
      </c>
      <c r="C6967" t="s">
        <v>1069</v>
      </c>
      <c r="D6967">
        <v>877</v>
      </c>
      <c r="E6967" t="s">
        <v>168</v>
      </c>
      <c r="F6967" t="s">
        <v>2332</v>
      </c>
      <c r="G6967" t="s">
        <v>2334</v>
      </c>
      <c r="H6967" t="s">
        <v>1259</v>
      </c>
      <c r="I6967" t="s">
        <v>1499</v>
      </c>
      <c r="J6967">
        <v>0.54039999999999999</v>
      </c>
    </row>
    <row r="6968" spans="1:10" hidden="1">
      <c r="A6968" t="s">
        <v>570</v>
      </c>
      <c r="B6968">
        <v>874</v>
      </c>
      <c r="C6968" t="s">
        <v>1069</v>
      </c>
      <c r="D6968">
        <v>881</v>
      </c>
      <c r="E6968" t="s">
        <v>436</v>
      </c>
      <c r="F6968" t="s">
        <v>1243</v>
      </c>
      <c r="G6968" t="s">
        <v>1243</v>
      </c>
      <c r="H6968" t="s">
        <v>1614</v>
      </c>
      <c r="I6968" t="s">
        <v>1614</v>
      </c>
      <c r="J6968">
        <v>1</v>
      </c>
    </row>
    <row r="6969" spans="1:10" hidden="1">
      <c r="A6969" t="s">
        <v>570</v>
      </c>
      <c r="B6969">
        <v>874</v>
      </c>
      <c r="C6969" t="s">
        <v>1069</v>
      </c>
      <c r="D6969">
        <v>881</v>
      </c>
      <c r="E6969" t="s">
        <v>436</v>
      </c>
      <c r="F6969" t="s">
        <v>2311</v>
      </c>
      <c r="G6969" t="s">
        <v>2315</v>
      </c>
      <c r="H6969" t="s">
        <v>1447</v>
      </c>
      <c r="I6969" t="s">
        <v>1614</v>
      </c>
      <c r="J6969">
        <v>0.2049</v>
      </c>
    </row>
    <row r="6970" spans="1:10" hidden="1">
      <c r="A6970" t="s">
        <v>570</v>
      </c>
      <c r="B6970">
        <v>874</v>
      </c>
      <c r="C6970" t="s">
        <v>1069</v>
      </c>
      <c r="D6970">
        <v>881</v>
      </c>
      <c r="E6970" t="s">
        <v>436</v>
      </c>
      <c r="F6970" t="s">
        <v>2311</v>
      </c>
      <c r="G6970" t="s">
        <v>2316</v>
      </c>
      <c r="H6970" t="s">
        <v>1315</v>
      </c>
      <c r="I6970" t="s">
        <v>1614</v>
      </c>
      <c r="J6970">
        <v>0.22020000000000001</v>
      </c>
    </row>
    <row r="6971" spans="1:10" hidden="1">
      <c r="A6971" t="s">
        <v>570</v>
      </c>
      <c r="B6971">
        <v>874</v>
      </c>
      <c r="C6971" t="s">
        <v>1069</v>
      </c>
      <c r="D6971">
        <v>881</v>
      </c>
      <c r="E6971" t="s">
        <v>436</v>
      </c>
      <c r="F6971" t="s">
        <v>2311</v>
      </c>
      <c r="G6971" t="s">
        <v>2317</v>
      </c>
      <c r="H6971" t="s">
        <v>1538</v>
      </c>
      <c r="I6971" t="s">
        <v>1614</v>
      </c>
      <c r="J6971">
        <v>0.24460000000000001</v>
      </c>
    </row>
    <row r="6972" spans="1:10" hidden="1">
      <c r="A6972" t="s">
        <v>570</v>
      </c>
      <c r="B6972">
        <v>874</v>
      </c>
      <c r="C6972" t="s">
        <v>1069</v>
      </c>
      <c r="D6972">
        <v>881</v>
      </c>
      <c r="E6972" t="s">
        <v>436</v>
      </c>
      <c r="F6972" t="s">
        <v>2311</v>
      </c>
      <c r="G6972" t="s">
        <v>2336</v>
      </c>
      <c r="H6972" t="s">
        <v>1321</v>
      </c>
      <c r="I6972" t="s">
        <v>1614</v>
      </c>
      <c r="J6972">
        <v>0.17430000000000001</v>
      </c>
    </row>
    <row r="6973" spans="1:10" hidden="1">
      <c r="A6973" t="s">
        <v>570</v>
      </c>
      <c r="B6973">
        <v>874</v>
      </c>
      <c r="C6973" t="s">
        <v>1069</v>
      </c>
      <c r="D6973">
        <v>881</v>
      </c>
      <c r="E6973" t="s">
        <v>436</v>
      </c>
      <c r="F6973" t="s">
        <v>2311</v>
      </c>
      <c r="G6973" t="s">
        <v>2337</v>
      </c>
      <c r="H6973" t="s">
        <v>1395</v>
      </c>
      <c r="I6973" t="s">
        <v>1614</v>
      </c>
      <c r="J6973">
        <v>0.156</v>
      </c>
    </row>
    <row r="6974" spans="1:10" hidden="1">
      <c r="A6974" t="s">
        <v>570</v>
      </c>
      <c r="B6974">
        <v>874</v>
      </c>
      <c r="C6974" t="s">
        <v>1069</v>
      </c>
      <c r="D6974">
        <v>881</v>
      </c>
      <c r="E6974" t="s">
        <v>436</v>
      </c>
      <c r="F6974" t="s">
        <v>2320</v>
      </c>
      <c r="G6974" t="s">
        <v>2321</v>
      </c>
      <c r="H6974" t="s">
        <v>1337</v>
      </c>
      <c r="I6974" t="s">
        <v>1614</v>
      </c>
      <c r="J6974">
        <v>0.57799999999999996</v>
      </c>
    </row>
    <row r="6975" spans="1:10" hidden="1">
      <c r="A6975" t="s">
        <v>570</v>
      </c>
      <c r="B6975">
        <v>874</v>
      </c>
      <c r="C6975" t="s">
        <v>1069</v>
      </c>
      <c r="D6975">
        <v>881</v>
      </c>
      <c r="E6975" t="s">
        <v>436</v>
      </c>
      <c r="F6975" t="s">
        <v>2320</v>
      </c>
      <c r="G6975" t="s">
        <v>2298</v>
      </c>
      <c r="H6975" t="s">
        <v>1538</v>
      </c>
      <c r="I6975" t="s">
        <v>1614</v>
      </c>
      <c r="J6975">
        <v>0.24460000000000001</v>
      </c>
    </row>
    <row r="6976" spans="1:10" hidden="1">
      <c r="A6976" t="s">
        <v>570</v>
      </c>
      <c r="B6976">
        <v>874</v>
      </c>
      <c r="C6976" t="s">
        <v>1069</v>
      </c>
      <c r="D6976">
        <v>881</v>
      </c>
      <c r="E6976" t="s">
        <v>436</v>
      </c>
      <c r="F6976" t="s">
        <v>2322</v>
      </c>
      <c r="G6976" t="s">
        <v>2323</v>
      </c>
      <c r="H6976" t="s">
        <v>2324</v>
      </c>
      <c r="I6976" t="s">
        <v>1614</v>
      </c>
      <c r="J6976">
        <v>3.0999999999999999E-3</v>
      </c>
    </row>
    <row r="6977" spans="1:10" hidden="1">
      <c r="A6977" t="s">
        <v>570</v>
      </c>
      <c r="B6977">
        <v>874</v>
      </c>
      <c r="C6977" t="s">
        <v>1069</v>
      </c>
      <c r="D6977">
        <v>881</v>
      </c>
      <c r="E6977" t="s">
        <v>436</v>
      </c>
      <c r="F6977" t="s">
        <v>2322</v>
      </c>
      <c r="G6977" t="s">
        <v>2326</v>
      </c>
      <c r="H6977" t="s">
        <v>2344</v>
      </c>
      <c r="I6977" t="s">
        <v>1614</v>
      </c>
      <c r="J6977">
        <v>6.1000000000000004E-3</v>
      </c>
    </row>
    <row r="6978" spans="1:10" hidden="1">
      <c r="A6978" t="s">
        <v>570</v>
      </c>
      <c r="B6978">
        <v>874</v>
      </c>
      <c r="C6978" t="s">
        <v>1069</v>
      </c>
      <c r="D6978">
        <v>881</v>
      </c>
      <c r="E6978" t="s">
        <v>436</v>
      </c>
      <c r="F6978" t="s">
        <v>2322</v>
      </c>
      <c r="G6978" t="s">
        <v>2327</v>
      </c>
      <c r="H6978" t="s">
        <v>2335</v>
      </c>
      <c r="I6978" t="s">
        <v>1614</v>
      </c>
      <c r="J6978">
        <v>1.2200000000000001E-2</v>
      </c>
    </row>
    <row r="6979" spans="1:10" hidden="1">
      <c r="A6979" t="s">
        <v>570</v>
      </c>
      <c r="B6979">
        <v>874</v>
      </c>
      <c r="C6979" t="s">
        <v>1069</v>
      </c>
      <c r="D6979">
        <v>881</v>
      </c>
      <c r="E6979" t="s">
        <v>436</v>
      </c>
      <c r="F6979" t="s">
        <v>2322</v>
      </c>
      <c r="G6979" t="s">
        <v>2328</v>
      </c>
      <c r="H6979" t="s">
        <v>1401</v>
      </c>
      <c r="I6979" t="s">
        <v>1614</v>
      </c>
      <c r="J6979">
        <v>3.3599999999999998E-2</v>
      </c>
    </row>
    <row r="6980" spans="1:10" hidden="1">
      <c r="A6980" t="s">
        <v>570</v>
      </c>
      <c r="B6980">
        <v>874</v>
      </c>
      <c r="C6980" t="s">
        <v>1069</v>
      </c>
      <c r="D6980">
        <v>881</v>
      </c>
      <c r="E6980" t="s">
        <v>436</v>
      </c>
      <c r="F6980" t="s">
        <v>2322</v>
      </c>
      <c r="G6980" t="s">
        <v>2330</v>
      </c>
      <c r="H6980" t="s">
        <v>2484</v>
      </c>
      <c r="I6980" t="s">
        <v>1614</v>
      </c>
      <c r="J6980">
        <v>0.94499999999999995</v>
      </c>
    </row>
    <row r="6981" spans="1:10" hidden="1">
      <c r="A6981" t="s">
        <v>570</v>
      </c>
      <c r="B6981">
        <v>874</v>
      </c>
      <c r="C6981" t="s">
        <v>1069</v>
      </c>
      <c r="D6981">
        <v>881</v>
      </c>
      <c r="E6981" t="s">
        <v>436</v>
      </c>
      <c r="F6981" t="s">
        <v>2332</v>
      </c>
      <c r="G6981" t="s">
        <v>2333</v>
      </c>
      <c r="H6981" t="s">
        <v>1359</v>
      </c>
      <c r="I6981" t="s">
        <v>1614</v>
      </c>
      <c r="J6981">
        <v>0.42509999999999998</v>
      </c>
    </row>
    <row r="6982" spans="1:10" hidden="1">
      <c r="A6982" t="s">
        <v>570</v>
      </c>
      <c r="B6982">
        <v>874</v>
      </c>
      <c r="C6982" t="s">
        <v>1069</v>
      </c>
      <c r="D6982">
        <v>881</v>
      </c>
      <c r="E6982" t="s">
        <v>436</v>
      </c>
      <c r="F6982" t="s">
        <v>2332</v>
      </c>
      <c r="G6982" t="s">
        <v>2334</v>
      </c>
      <c r="H6982" t="s">
        <v>2410</v>
      </c>
      <c r="I6982" t="s">
        <v>1614</v>
      </c>
      <c r="J6982">
        <v>0.57489999999999997</v>
      </c>
    </row>
    <row r="6983" spans="1:10" hidden="1">
      <c r="A6983" t="s">
        <v>570</v>
      </c>
      <c r="B6983">
        <v>1826</v>
      </c>
      <c r="C6983" t="s">
        <v>1071</v>
      </c>
      <c r="D6983">
        <v>672</v>
      </c>
      <c r="E6983" t="s">
        <v>62</v>
      </c>
      <c r="F6983" t="s">
        <v>1243</v>
      </c>
      <c r="G6983" t="s">
        <v>1243</v>
      </c>
      <c r="H6983" t="s">
        <v>1670</v>
      </c>
      <c r="I6983" t="s">
        <v>1670</v>
      </c>
      <c r="J6983">
        <v>1</v>
      </c>
    </row>
    <row r="6984" spans="1:10" hidden="1">
      <c r="A6984" t="s">
        <v>570</v>
      </c>
      <c r="B6984">
        <v>1826</v>
      </c>
      <c r="C6984" t="s">
        <v>1071</v>
      </c>
      <c r="D6984">
        <v>672</v>
      </c>
      <c r="E6984" t="s">
        <v>62</v>
      </c>
      <c r="F6984" t="s">
        <v>2311</v>
      </c>
      <c r="G6984" t="s">
        <v>2312</v>
      </c>
      <c r="H6984" t="s">
        <v>1395</v>
      </c>
      <c r="I6984" t="s">
        <v>1670</v>
      </c>
      <c r="J6984">
        <v>0.14699999999999999</v>
      </c>
    </row>
    <row r="6985" spans="1:10" hidden="1">
      <c r="A6985" t="s">
        <v>570</v>
      </c>
      <c r="B6985">
        <v>1826</v>
      </c>
      <c r="C6985" t="s">
        <v>1071</v>
      </c>
      <c r="D6985">
        <v>672</v>
      </c>
      <c r="E6985" t="s">
        <v>62</v>
      </c>
      <c r="F6985" t="s">
        <v>2311</v>
      </c>
      <c r="G6985" t="s">
        <v>2313</v>
      </c>
      <c r="H6985" t="s">
        <v>1377</v>
      </c>
      <c r="I6985" t="s">
        <v>1670</v>
      </c>
      <c r="J6985">
        <v>0.1239</v>
      </c>
    </row>
    <row r="6986" spans="1:10" hidden="1">
      <c r="A6986" t="s">
        <v>570</v>
      </c>
      <c r="B6986">
        <v>1826</v>
      </c>
      <c r="C6986" t="s">
        <v>1071</v>
      </c>
      <c r="D6986">
        <v>672</v>
      </c>
      <c r="E6986" t="s">
        <v>62</v>
      </c>
      <c r="F6986" t="s">
        <v>2311</v>
      </c>
      <c r="G6986" t="s">
        <v>2314</v>
      </c>
      <c r="H6986" t="s">
        <v>1419</v>
      </c>
      <c r="I6986" t="s">
        <v>1670</v>
      </c>
      <c r="J6986">
        <v>0.1585</v>
      </c>
    </row>
    <row r="6987" spans="1:10" hidden="1">
      <c r="A6987" t="s">
        <v>570</v>
      </c>
      <c r="B6987">
        <v>1826</v>
      </c>
      <c r="C6987" t="s">
        <v>1071</v>
      </c>
      <c r="D6987">
        <v>672</v>
      </c>
      <c r="E6987" t="s">
        <v>62</v>
      </c>
      <c r="F6987" t="s">
        <v>2311</v>
      </c>
      <c r="G6987" t="s">
        <v>2315</v>
      </c>
      <c r="H6987" t="s">
        <v>1510</v>
      </c>
      <c r="I6987" t="s">
        <v>1670</v>
      </c>
      <c r="J6987">
        <v>0.1729</v>
      </c>
    </row>
    <row r="6988" spans="1:10" hidden="1">
      <c r="A6988" t="s">
        <v>570</v>
      </c>
      <c r="B6988">
        <v>1826</v>
      </c>
      <c r="C6988" t="s">
        <v>1071</v>
      </c>
      <c r="D6988">
        <v>672</v>
      </c>
      <c r="E6988" t="s">
        <v>62</v>
      </c>
      <c r="F6988" t="s">
        <v>2311</v>
      </c>
      <c r="G6988" t="s">
        <v>2316</v>
      </c>
      <c r="H6988" t="s">
        <v>1306</v>
      </c>
      <c r="I6988" t="s">
        <v>1670</v>
      </c>
      <c r="J6988">
        <v>0.18160000000000001</v>
      </c>
    </row>
    <row r="6989" spans="1:10" hidden="1">
      <c r="A6989" t="s">
        <v>570</v>
      </c>
      <c r="B6989">
        <v>1826</v>
      </c>
      <c r="C6989" t="s">
        <v>1071</v>
      </c>
      <c r="D6989">
        <v>672</v>
      </c>
      <c r="E6989" t="s">
        <v>62</v>
      </c>
      <c r="F6989" t="s">
        <v>2311</v>
      </c>
      <c r="G6989" t="s">
        <v>2318</v>
      </c>
      <c r="H6989" t="s">
        <v>1377</v>
      </c>
      <c r="I6989" t="s">
        <v>1670</v>
      </c>
      <c r="J6989">
        <v>0.1239</v>
      </c>
    </row>
    <row r="6990" spans="1:10" hidden="1">
      <c r="A6990" t="s">
        <v>570</v>
      </c>
      <c r="B6990">
        <v>1826</v>
      </c>
      <c r="C6990" t="s">
        <v>1071</v>
      </c>
      <c r="D6990">
        <v>672</v>
      </c>
      <c r="E6990" t="s">
        <v>62</v>
      </c>
      <c r="F6990" t="s">
        <v>2311</v>
      </c>
      <c r="G6990" t="s">
        <v>2319</v>
      </c>
      <c r="H6990" t="s">
        <v>1410</v>
      </c>
      <c r="I6990" t="s">
        <v>1670</v>
      </c>
      <c r="J6990">
        <v>9.2200000000000004E-2</v>
      </c>
    </row>
    <row r="6991" spans="1:10" hidden="1">
      <c r="A6991" t="s">
        <v>570</v>
      </c>
      <c r="B6991">
        <v>1826</v>
      </c>
      <c r="C6991" t="s">
        <v>1071</v>
      </c>
      <c r="D6991">
        <v>672</v>
      </c>
      <c r="E6991" t="s">
        <v>62</v>
      </c>
      <c r="F6991" t="s">
        <v>2320</v>
      </c>
      <c r="G6991" t="s">
        <v>2321</v>
      </c>
      <c r="H6991" t="s">
        <v>1663</v>
      </c>
      <c r="I6991" t="s">
        <v>1670</v>
      </c>
      <c r="J6991">
        <v>0.48699999999999999</v>
      </c>
    </row>
    <row r="6992" spans="1:10" hidden="1">
      <c r="A6992" t="s">
        <v>570</v>
      </c>
      <c r="B6992">
        <v>1826</v>
      </c>
      <c r="C6992" t="s">
        <v>1071</v>
      </c>
      <c r="D6992">
        <v>672</v>
      </c>
      <c r="E6992" t="s">
        <v>62</v>
      </c>
      <c r="F6992" t="s">
        <v>2320</v>
      </c>
      <c r="G6992" t="s">
        <v>2341</v>
      </c>
      <c r="H6992" t="s">
        <v>1352</v>
      </c>
      <c r="I6992" t="s">
        <v>1670</v>
      </c>
      <c r="J6992">
        <v>2.0199999999999999E-2</v>
      </c>
    </row>
    <row r="6993" spans="1:10" hidden="1">
      <c r="A6993" t="s">
        <v>570</v>
      </c>
      <c r="B6993">
        <v>1826</v>
      </c>
      <c r="C6993" t="s">
        <v>1071</v>
      </c>
      <c r="D6993">
        <v>672</v>
      </c>
      <c r="E6993" t="s">
        <v>62</v>
      </c>
      <c r="F6993" t="s">
        <v>2320</v>
      </c>
      <c r="G6993" t="s">
        <v>2298</v>
      </c>
      <c r="H6993" t="s">
        <v>1360</v>
      </c>
      <c r="I6993" t="s">
        <v>1670</v>
      </c>
      <c r="J6993">
        <v>0.121</v>
      </c>
    </row>
    <row r="6994" spans="1:10" hidden="1">
      <c r="A6994" t="s">
        <v>570</v>
      </c>
      <c r="B6994">
        <v>1826</v>
      </c>
      <c r="C6994" t="s">
        <v>1071</v>
      </c>
      <c r="D6994">
        <v>672</v>
      </c>
      <c r="E6994" t="s">
        <v>62</v>
      </c>
      <c r="F6994" t="s">
        <v>2322</v>
      </c>
      <c r="G6994" t="s">
        <v>2325</v>
      </c>
      <c r="H6994" t="s">
        <v>2324</v>
      </c>
      <c r="I6994" t="s">
        <v>1670</v>
      </c>
      <c r="J6994">
        <v>2.8999999999999998E-3</v>
      </c>
    </row>
    <row r="6995" spans="1:10" hidden="1">
      <c r="A6995" t="s">
        <v>570</v>
      </c>
      <c r="B6995">
        <v>1826</v>
      </c>
      <c r="C6995" t="s">
        <v>1071</v>
      </c>
      <c r="D6995">
        <v>672</v>
      </c>
      <c r="E6995" t="s">
        <v>62</v>
      </c>
      <c r="F6995" t="s">
        <v>2322</v>
      </c>
      <c r="G6995" t="s">
        <v>2326</v>
      </c>
      <c r="H6995" t="s">
        <v>1352</v>
      </c>
      <c r="I6995" t="s">
        <v>1670</v>
      </c>
      <c r="J6995">
        <v>2.0199999999999999E-2</v>
      </c>
    </row>
    <row r="6996" spans="1:10" hidden="1">
      <c r="A6996" t="s">
        <v>570</v>
      </c>
      <c r="B6996">
        <v>1826</v>
      </c>
      <c r="C6996" t="s">
        <v>1071</v>
      </c>
      <c r="D6996">
        <v>672</v>
      </c>
      <c r="E6996" t="s">
        <v>62</v>
      </c>
      <c r="F6996" t="s">
        <v>2322</v>
      </c>
      <c r="G6996" t="s">
        <v>2327</v>
      </c>
      <c r="H6996" t="s">
        <v>1248</v>
      </c>
      <c r="I6996" t="s">
        <v>1670</v>
      </c>
      <c r="J6996">
        <v>1.7299999999999999E-2</v>
      </c>
    </row>
    <row r="6997" spans="1:10" hidden="1">
      <c r="A6997" t="s">
        <v>570</v>
      </c>
      <c r="B6997">
        <v>1826</v>
      </c>
      <c r="C6997" t="s">
        <v>1071</v>
      </c>
      <c r="D6997">
        <v>672</v>
      </c>
      <c r="E6997" t="s">
        <v>62</v>
      </c>
      <c r="F6997" t="s">
        <v>2322</v>
      </c>
      <c r="G6997" t="s">
        <v>2352</v>
      </c>
      <c r="H6997" t="s">
        <v>2324</v>
      </c>
      <c r="I6997" t="s">
        <v>1670</v>
      </c>
      <c r="J6997">
        <v>2.8999999999999998E-3</v>
      </c>
    </row>
    <row r="6998" spans="1:10" hidden="1">
      <c r="A6998" t="s">
        <v>570</v>
      </c>
      <c r="B6998">
        <v>1826</v>
      </c>
      <c r="C6998" t="s">
        <v>1071</v>
      </c>
      <c r="D6998">
        <v>672</v>
      </c>
      <c r="E6998" t="s">
        <v>62</v>
      </c>
      <c r="F6998" t="s">
        <v>2322</v>
      </c>
      <c r="G6998" t="s">
        <v>2328</v>
      </c>
      <c r="H6998" t="s">
        <v>1256</v>
      </c>
      <c r="I6998" t="s">
        <v>1670</v>
      </c>
      <c r="J6998">
        <v>4.0300000000000002E-2</v>
      </c>
    </row>
    <row r="6999" spans="1:10" hidden="1">
      <c r="A6999" t="s">
        <v>570</v>
      </c>
      <c r="B6999">
        <v>1826</v>
      </c>
      <c r="C6999" t="s">
        <v>1071</v>
      </c>
      <c r="D6999">
        <v>672</v>
      </c>
      <c r="E6999" t="s">
        <v>62</v>
      </c>
      <c r="F6999" t="s">
        <v>2322</v>
      </c>
      <c r="G6999" t="s">
        <v>2330</v>
      </c>
      <c r="H6999" t="s">
        <v>1623</v>
      </c>
      <c r="I6999" t="s">
        <v>1670</v>
      </c>
      <c r="J6999">
        <v>0.91639999999999999</v>
      </c>
    </row>
    <row r="7000" spans="1:10" hidden="1">
      <c r="A7000" t="s">
        <v>570</v>
      </c>
      <c r="B7000">
        <v>1826</v>
      </c>
      <c r="C7000" t="s">
        <v>1071</v>
      </c>
      <c r="D7000">
        <v>672</v>
      </c>
      <c r="E7000" t="s">
        <v>62</v>
      </c>
      <c r="F7000" t="s">
        <v>2332</v>
      </c>
      <c r="G7000" t="s">
        <v>2333</v>
      </c>
      <c r="H7000" t="s">
        <v>1425</v>
      </c>
      <c r="I7000" t="s">
        <v>1670</v>
      </c>
      <c r="J7000">
        <v>0.51870000000000005</v>
      </c>
    </row>
    <row r="7001" spans="1:10" hidden="1">
      <c r="A7001" t="s">
        <v>570</v>
      </c>
      <c r="B7001">
        <v>1826</v>
      </c>
      <c r="C7001" t="s">
        <v>1071</v>
      </c>
      <c r="D7001">
        <v>672</v>
      </c>
      <c r="E7001" t="s">
        <v>62</v>
      </c>
      <c r="F7001" t="s">
        <v>2332</v>
      </c>
      <c r="G7001" t="s">
        <v>2334</v>
      </c>
      <c r="H7001" t="s">
        <v>1668</v>
      </c>
      <c r="I7001" t="s">
        <v>1670</v>
      </c>
      <c r="J7001">
        <v>0.48130000000000001</v>
      </c>
    </row>
    <row r="7002" spans="1:10" hidden="1">
      <c r="A7002" t="s">
        <v>570</v>
      </c>
      <c r="B7002">
        <v>1826</v>
      </c>
      <c r="C7002" t="s">
        <v>1071</v>
      </c>
      <c r="D7002">
        <v>670</v>
      </c>
      <c r="E7002" t="s">
        <v>71</v>
      </c>
      <c r="F7002" t="s">
        <v>1243</v>
      </c>
      <c r="G7002" t="s">
        <v>1243</v>
      </c>
      <c r="H7002" t="s">
        <v>1616</v>
      </c>
      <c r="I7002" t="s">
        <v>1616</v>
      </c>
      <c r="J7002">
        <v>1</v>
      </c>
    </row>
    <row r="7003" spans="1:10" hidden="1">
      <c r="A7003" t="s">
        <v>570</v>
      </c>
      <c r="B7003">
        <v>1826</v>
      </c>
      <c r="C7003" t="s">
        <v>1071</v>
      </c>
      <c r="D7003">
        <v>670</v>
      </c>
      <c r="E7003" t="s">
        <v>71</v>
      </c>
      <c r="F7003" t="s">
        <v>2311</v>
      </c>
      <c r="G7003" t="s">
        <v>2343</v>
      </c>
      <c r="H7003" t="s">
        <v>1321</v>
      </c>
      <c r="I7003" t="s">
        <v>1616</v>
      </c>
      <c r="J7003">
        <v>0.25790000000000002</v>
      </c>
    </row>
    <row r="7004" spans="1:10" hidden="1">
      <c r="A7004" t="s">
        <v>570</v>
      </c>
      <c r="B7004">
        <v>1826</v>
      </c>
      <c r="C7004" t="s">
        <v>1071</v>
      </c>
      <c r="D7004">
        <v>670</v>
      </c>
      <c r="E7004" t="s">
        <v>71</v>
      </c>
      <c r="F7004" t="s">
        <v>2311</v>
      </c>
      <c r="G7004" t="s">
        <v>1250</v>
      </c>
      <c r="H7004" t="s">
        <v>1321</v>
      </c>
      <c r="I7004" t="s">
        <v>1616</v>
      </c>
      <c r="J7004">
        <v>0.25790000000000002</v>
      </c>
    </row>
    <row r="7005" spans="1:10" hidden="1">
      <c r="A7005" t="s">
        <v>570</v>
      </c>
      <c r="B7005">
        <v>1826</v>
      </c>
      <c r="C7005" t="s">
        <v>1071</v>
      </c>
      <c r="D7005">
        <v>670</v>
      </c>
      <c r="E7005" t="s">
        <v>71</v>
      </c>
      <c r="F7005" t="s">
        <v>2311</v>
      </c>
      <c r="G7005" t="s">
        <v>1401</v>
      </c>
      <c r="H7005" t="s">
        <v>1269</v>
      </c>
      <c r="I7005" t="s">
        <v>1616</v>
      </c>
      <c r="J7005">
        <v>0.23980000000000001</v>
      </c>
    </row>
    <row r="7006" spans="1:10" hidden="1">
      <c r="A7006" t="s">
        <v>570</v>
      </c>
      <c r="B7006">
        <v>1826</v>
      </c>
      <c r="C7006" t="s">
        <v>1071</v>
      </c>
      <c r="D7006">
        <v>670</v>
      </c>
      <c r="E7006" t="s">
        <v>71</v>
      </c>
      <c r="F7006" t="s">
        <v>2311</v>
      </c>
      <c r="G7006" t="s">
        <v>1357</v>
      </c>
      <c r="H7006" t="s">
        <v>1308</v>
      </c>
      <c r="I7006" t="s">
        <v>1616</v>
      </c>
      <c r="J7006">
        <v>0.24429999999999999</v>
      </c>
    </row>
    <row r="7007" spans="1:10" hidden="1">
      <c r="A7007" t="s">
        <v>570</v>
      </c>
      <c r="B7007">
        <v>1826</v>
      </c>
      <c r="C7007" t="s">
        <v>1071</v>
      </c>
      <c r="D7007">
        <v>670</v>
      </c>
      <c r="E7007" t="s">
        <v>71</v>
      </c>
      <c r="F7007" t="s">
        <v>2320</v>
      </c>
      <c r="G7007" t="s">
        <v>2321</v>
      </c>
      <c r="H7007" t="s">
        <v>1441</v>
      </c>
      <c r="I7007" t="s">
        <v>1616</v>
      </c>
      <c r="J7007">
        <v>0.44340000000000002</v>
      </c>
    </row>
    <row r="7008" spans="1:10" hidden="1">
      <c r="A7008" t="s">
        <v>570</v>
      </c>
      <c r="B7008">
        <v>1826</v>
      </c>
      <c r="C7008" t="s">
        <v>1071</v>
      </c>
      <c r="D7008">
        <v>670</v>
      </c>
      <c r="E7008" t="s">
        <v>71</v>
      </c>
      <c r="F7008" t="s">
        <v>2320</v>
      </c>
      <c r="G7008" t="s">
        <v>2338</v>
      </c>
      <c r="H7008" t="s">
        <v>1252</v>
      </c>
      <c r="I7008" t="s">
        <v>1616</v>
      </c>
      <c r="J7008">
        <v>4.07E-2</v>
      </c>
    </row>
    <row r="7009" spans="1:10" hidden="1">
      <c r="A7009" t="s">
        <v>570</v>
      </c>
      <c r="B7009">
        <v>1826</v>
      </c>
      <c r="C7009" t="s">
        <v>1071</v>
      </c>
      <c r="D7009">
        <v>670</v>
      </c>
      <c r="E7009" t="s">
        <v>71</v>
      </c>
      <c r="F7009" t="s">
        <v>2320</v>
      </c>
      <c r="G7009" t="s">
        <v>2298</v>
      </c>
      <c r="H7009" t="s">
        <v>1246</v>
      </c>
      <c r="I7009" t="s">
        <v>1616</v>
      </c>
      <c r="J7009">
        <v>0.12670000000000001</v>
      </c>
    </row>
    <row r="7010" spans="1:10" hidden="1">
      <c r="A7010" t="s">
        <v>570</v>
      </c>
      <c r="B7010">
        <v>1826</v>
      </c>
      <c r="C7010" t="s">
        <v>1071</v>
      </c>
      <c r="D7010">
        <v>670</v>
      </c>
      <c r="E7010" t="s">
        <v>71</v>
      </c>
      <c r="F7010" t="s">
        <v>2322</v>
      </c>
      <c r="G7010" t="s">
        <v>2325</v>
      </c>
      <c r="H7010" t="s">
        <v>2344</v>
      </c>
      <c r="I7010" t="s">
        <v>1616</v>
      </c>
      <c r="J7010">
        <v>8.9999999999999993E-3</v>
      </c>
    </row>
    <row r="7011" spans="1:10" hidden="1">
      <c r="A7011" t="s">
        <v>570</v>
      </c>
      <c r="B7011">
        <v>1826</v>
      </c>
      <c r="C7011" t="s">
        <v>1071</v>
      </c>
      <c r="D7011">
        <v>670</v>
      </c>
      <c r="E7011" t="s">
        <v>71</v>
      </c>
      <c r="F7011" t="s">
        <v>2322</v>
      </c>
      <c r="G7011" t="s">
        <v>2326</v>
      </c>
      <c r="H7011" t="s">
        <v>2344</v>
      </c>
      <c r="I7011" t="s">
        <v>1616</v>
      </c>
      <c r="J7011">
        <v>8.9999999999999993E-3</v>
      </c>
    </row>
    <row r="7012" spans="1:10" hidden="1">
      <c r="A7012" t="s">
        <v>570</v>
      </c>
      <c r="B7012">
        <v>1826</v>
      </c>
      <c r="C7012" t="s">
        <v>1071</v>
      </c>
      <c r="D7012">
        <v>670</v>
      </c>
      <c r="E7012" t="s">
        <v>71</v>
      </c>
      <c r="F7012" t="s">
        <v>2322</v>
      </c>
      <c r="G7012" t="s">
        <v>2327</v>
      </c>
      <c r="H7012" t="s">
        <v>1250</v>
      </c>
      <c r="I7012" t="s">
        <v>1616</v>
      </c>
      <c r="J7012">
        <v>4.5199999999999997E-2</v>
      </c>
    </row>
    <row r="7013" spans="1:10" hidden="1">
      <c r="A7013" t="s">
        <v>570</v>
      </c>
      <c r="B7013">
        <v>1826</v>
      </c>
      <c r="C7013" t="s">
        <v>1071</v>
      </c>
      <c r="D7013">
        <v>670</v>
      </c>
      <c r="E7013" t="s">
        <v>71</v>
      </c>
      <c r="F7013" t="s">
        <v>2322</v>
      </c>
      <c r="G7013" t="s">
        <v>2328</v>
      </c>
      <c r="H7013" t="s">
        <v>2335</v>
      </c>
      <c r="I7013" t="s">
        <v>1616</v>
      </c>
      <c r="J7013">
        <v>1.8100000000000002E-2</v>
      </c>
    </row>
    <row r="7014" spans="1:10" hidden="1">
      <c r="A7014" t="s">
        <v>570</v>
      </c>
      <c r="B7014">
        <v>1826</v>
      </c>
      <c r="C7014" t="s">
        <v>1071</v>
      </c>
      <c r="D7014">
        <v>670</v>
      </c>
      <c r="E7014" t="s">
        <v>71</v>
      </c>
      <c r="F7014" t="s">
        <v>2322</v>
      </c>
      <c r="G7014" t="s">
        <v>2330</v>
      </c>
      <c r="H7014" t="s">
        <v>1573</v>
      </c>
      <c r="I7014" t="s">
        <v>1616</v>
      </c>
      <c r="J7014">
        <v>0.91859999999999997</v>
      </c>
    </row>
    <row r="7015" spans="1:10" hidden="1">
      <c r="A7015" t="s">
        <v>570</v>
      </c>
      <c r="B7015">
        <v>1826</v>
      </c>
      <c r="C7015" t="s">
        <v>1071</v>
      </c>
      <c r="D7015">
        <v>670</v>
      </c>
      <c r="E7015" t="s">
        <v>71</v>
      </c>
      <c r="F7015" t="s">
        <v>2332</v>
      </c>
      <c r="G7015" t="s">
        <v>2333</v>
      </c>
      <c r="H7015" t="s">
        <v>1505</v>
      </c>
      <c r="I7015" t="s">
        <v>1616</v>
      </c>
      <c r="J7015">
        <v>0.49320000000000003</v>
      </c>
    </row>
    <row r="7016" spans="1:10" hidden="1">
      <c r="A7016" t="s">
        <v>570</v>
      </c>
      <c r="B7016">
        <v>1826</v>
      </c>
      <c r="C7016" t="s">
        <v>1071</v>
      </c>
      <c r="D7016">
        <v>670</v>
      </c>
      <c r="E7016" t="s">
        <v>71</v>
      </c>
      <c r="F7016" t="s">
        <v>2332</v>
      </c>
      <c r="G7016" t="s">
        <v>2334</v>
      </c>
      <c r="H7016" t="s">
        <v>1627</v>
      </c>
      <c r="I7016" t="s">
        <v>1616</v>
      </c>
      <c r="J7016">
        <v>0.50680000000000003</v>
      </c>
    </row>
    <row r="7017" spans="1:10" hidden="1">
      <c r="A7017" t="s">
        <v>570</v>
      </c>
      <c r="B7017">
        <v>1826</v>
      </c>
      <c r="C7017" t="s">
        <v>1071</v>
      </c>
      <c r="D7017">
        <v>671</v>
      </c>
      <c r="E7017" t="s">
        <v>68</v>
      </c>
      <c r="F7017" t="s">
        <v>1243</v>
      </c>
      <c r="G7017" t="s">
        <v>1243</v>
      </c>
      <c r="H7017" t="s">
        <v>1603</v>
      </c>
      <c r="I7017" t="s">
        <v>1603</v>
      </c>
      <c r="J7017">
        <v>1</v>
      </c>
    </row>
    <row r="7018" spans="1:10" hidden="1">
      <c r="A7018" t="s">
        <v>570</v>
      </c>
      <c r="B7018">
        <v>1826</v>
      </c>
      <c r="C7018" t="s">
        <v>1071</v>
      </c>
      <c r="D7018">
        <v>671</v>
      </c>
      <c r="E7018" t="s">
        <v>68</v>
      </c>
      <c r="F7018" t="s">
        <v>2311</v>
      </c>
      <c r="G7018" t="s">
        <v>2317</v>
      </c>
      <c r="H7018" t="s">
        <v>1419</v>
      </c>
      <c r="I7018" t="s">
        <v>1603</v>
      </c>
      <c r="J7018">
        <v>0.3503</v>
      </c>
    </row>
    <row r="7019" spans="1:10" hidden="1">
      <c r="A7019" t="s">
        <v>570</v>
      </c>
      <c r="B7019">
        <v>1826</v>
      </c>
      <c r="C7019" t="s">
        <v>1071</v>
      </c>
      <c r="D7019">
        <v>671</v>
      </c>
      <c r="E7019" t="s">
        <v>68</v>
      </c>
      <c r="F7019" t="s">
        <v>2311</v>
      </c>
      <c r="G7019" t="s">
        <v>2336</v>
      </c>
      <c r="H7019" t="s">
        <v>1386</v>
      </c>
      <c r="I7019" t="s">
        <v>1603</v>
      </c>
      <c r="J7019">
        <v>0.31209999999999999</v>
      </c>
    </row>
    <row r="7020" spans="1:10" hidden="1">
      <c r="A7020" t="s">
        <v>570</v>
      </c>
      <c r="B7020">
        <v>1826</v>
      </c>
      <c r="C7020" t="s">
        <v>1071</v>
      </c>
      <c r="D7020">
        <v>671</v>
      </c>
      <c r="E7020" t="s">
        <v>68</v>
      </c>
      <c r="F7020" t="s">
        <v>2311</v>
      </c>
      <c r="G7020" t="s">
        <v>2337</v>
      </c>
      <c r="H7020" t="s">
        <v>1269</v>
      </c>
      <c r="I7020" t="s">
        <v>1603</v>
      </c>
      <c r="J7020">
        <v>0.33760000000000001</v>
      </c>
    </row>
    <row r="7021" spans="1:10" hidden="1">
      <c r="A7021" t="s">
        <v>570</v>
      </c>
      <c r="B7021">
        <v>1826</v>
      </c>
      <c r="C7021" t="s">
        <v>1071</v>
      </c>
      <c r="D7021">
        <v>671</v>
      </c>
      <c r="E7021" t="s">
        <v>68</v>
      </c>
      <c r="F7021" t="s">
        <v>2320</v>
      </c>
      <c r="G7021" t="s">
        <v>2321</v>
      </c>
      <c r="H7021" t="s">
        <v>1365</v>
      </c>
      <c r="I7021" t="s">
        <v>1603</v>
      </c>
      <c r="J7021">
        <v>0.53500000000000003</v>
      </c>
    </row>
    <row r="7022" spans="1:10" hidden="1">
      <c r="A7022" t="s">
        <v>570</v>
      </c>
      <c r="B7022">
        <v>1826</v>
      </c>
      <c r="C7022" t="s">
        <v>1071</v>
      </c>
      <c r="D7022">
        <v>671</v>
      </c>
      <c r="E7022" t="s">
        <v>68</v>
      </c>
      <c r="F7022" t="s">
        <v>2320</v>
      </c>
      <c r="G7022" t="s">
        <v>2298</v>
      </c>
      <c r="H7022" t="s">
        <v>1244</v>
      </c>
      <c r="I7022" t="s">
        <v>1603</v>
      </c>
      <c r="J7022">
        <v>0.22289999999999999</v>
      </c>
    </row>
    <row r="7023" spans="1:10" hidden="1">
      <c r="A7023" t="s">
        <v>570</v>
      </c>
      <c r="B7023">
        <v>1826</v>
      </c>
      <c r="C7023" t="s">
        <v>1071</v>
      </c>
      <c r="D7023">
        <v>671</v>
      </c>
      <c r="E7023" t="s">
        <v>68</v>
      </c>
      <c r="F7023" t="s">
        <v>2322</v>
      </c>
      <c r="G7023" t="s">
        <v>2325</v>
      </c>
      <c r="H7023" t="s">
        <v>2324</v>
      </c>
      <c r="I7023" t="s">
        <v>1603</v>
      </c>
      <c r="J7023">
        <v>6.4000000000000003E-3</v>
      </c>
    </row>
    <row r="7024" spans="1:10" hidden="1">
      <c r="A7024" t="s">
        <v>570</v>
      </c>
      <c r="B7024">
        <v>1826</v>
      </c>
      <c r="C7024" t="s">
        <v>1071</v>
      </c>
      <c r="D7024">
        <v>671</v>
      </c>
      <c r="E7024" t="s">
        <v>68</v>
      </c>
      <c r="F7024" t="s">
        <v>2322</v>
      </c>
      <c r="G7024" t="s">
        <v>2326</v>
      </c>
      <c r="H7024" t="s">
        <v>2344</v>
      </c>
      <c r="I7024" t="s">
        <v>1603</v>
      </c>
      <c r="J7024">
        <v>1.2699999999999999E-2</v>
      </c>
    </row>
    <row r="7025" spans="1:10" hidden="1">
      <c r="A7025" t="s">
        <v>570</v>
      </c>
      <c r="B7025">
        <v>1826</v>
      </c>
      <c r="C7025" t="s">
        <v>1071</v>
      </c>
      <c r="D7025">
        <v>671</v>
      </c>
      <c r="E7025" t="s">
        <v>68</v>
      </c>
      <c r="F7025" t="s">
        <v>2322</v>
      </c>
      <c r="G7025" t="s">
        <v>2327</v>
      </c>
      <c r="H7025" t="s">
        <v>1248</v>
      </c>
      <c r="I7025" t="s">
        <v>1603</v>
      </c>
      <c r="J7025">
        <v>3.8199999999999998E-2</v>
      </c>
    </row>
    <row r="7026" spans="1:10" hidden="1">
      <c r="A7026" t="s">
        <v>570</v>
      </c>
      <c r="B7026">
        <v>1826</v>
      </c>
      <c r="C7026" t="s">
        <v>1071</v>
      </c>
      <c r="D7026">
        <v>671</v>
      </c>
      <c r="E7026" t="s">
        <v>68</v>
      </c>
      <c r="F7026" t="s">
        <v>2322</v>
      </c>
      <c r="G7026" t="s">
        <v>2328</v>
      </c>
      <c r="H7026" t="s">
        <v>1352</v>
      </c>
      <c r="I7026" t="s">
        <v>1603</v>
      </c>
      <c r="J7026">
        <v>4.4600000000000001E-2</v>
      </c>
    </row>
    <row r="7027" spans="1:10" hidden="1">
      <c r="A7027" t="s">
        <v>570</v>
      </c>
      <c r="B7027">
        <v>1826</v>
      </c>
      <c r="C7027" t="s">
        <v>1071</v>
      </c>
      <c r="D7027">
        <v>671</v>
      </c>
      <c r="E7027" t="s">
        <v>68</v>
      </c>
      <c r="F7027" t="s">
        <v>2322</v>
      </c>
      <c r="G7027" t="s">
        <v>2330</v>
      </c>
      <c r="H7027" t="s">
        <v>1431</v>
      </c>
      <c r="I7027" t="s">
        <v>1603</v>
      </c>
      <c r="J7027">
        <v>0.89810000000000001</v>
      </c>
    </row>
    <row r="7028" spans="1:10" hidden="1">
      <c r="A7028" t="s">
        <v>570</v>
      </c>
      <c r="B7028">
        <v>1826</v>
      </c>
      <c r="C7028" t="s">
        <v>1071</v>
      </c>
      <c r="D7028">
        <v>671</v>
      </c>
      <c r="E7028" t="s">
        <v>68</v>
      </c>
      <c r="F7028" t="s">
        <v>2332</v>
      </c>
      <c r="G7028" t="s">
        <v>2333</v>
      </c>
      <c r="H7028" t="s">
        <v>1439</v>
      </c>
      <c r="I7028" t="s">
        <v>1603</v>
      </c>
      <c r="J7028">
        <v>0.39489999999999997</v>
      </c>
    </row>
    <row r="7029" spans="1:10" hidden="1">
      <c r="A7029" t="s">
        <v>570</v>
      </c>
      <c r="B7029">
        <v>1826</v>
      </c>
      <c r="C7029" t="s">
        <v>1071</v>
      </c>
      <c r="D7029">
        <v>671</v>
      </c>
      <c r="E7029" t="s">
        <v>68</v>
      </c>
      <c r="F7029" t="s">
        <v>2332</v>
      </c>
      <c r="G7029" t="s">
        <v>2334</v>
      </c>
      <c r="H7029" t="s">
        <v>1375</v>
      </c>
      <c r="I7029" t="s">
        <v>1603</v>
      </c>
      <c r="J7029">
        <v>0.60509999999999997</v>
      </c>
    </row>
    <row r="7030" spans="1:10" hidden="1">
      <c r="A7030" t="s">
        <v>570</v>
      </c>
      <c r="B7030">
        <v>888</v>
      </c>
      <c r="C7030" t="s">
        <v>1074</v>
      </c>
      <c r="D7030">
        <v>889</v>
      </c>
      <c r="E7030" t="s">
        <v>21</v>
      </c>
      <c r="F7030" t="s">
        <v>1243</v>
      </c>
      <c r="G7030" t="s">
        <v>1243</v>
      </c>
      <c r="H7030" t="s">
        <v>1322</v>
      </c>
      <c r="I7030" t="s">
        <v>1322</v>
      </c>
      <c r="J7030">
        <v>1</v>
      </c>
    </row>
    <row r="7031" spans="1:10" hidden="1">
      <c r="A7031" t="s">
        <v>570</v>
      </c>
      <c r="B7031">
        <v>888</v>
      </c>
      <c r="C7031" t="s">
        <v>1074</v>
      </c>
      <c r="D7031">
        <v>889</v>
      </c>
      <c r="E7031" t="s">
        <v>21</v>
      </c>
      <c r="F7031" t="s">
        <v>2311</v>
      </c>
      <c r="G7031" t="s">
        <v>2312</v>
      </c>
      <c r="H7031" t="s">
        <v>1244</v>
      </c>
      <c r="I7031" t="s">
        <v>1322</v>
      </c>
      <c r="J7031">
        <v>0.1842</v>
      </c>
    </row>
    <row r="7032" spans="1:10" hidden="1">
      <c r="A7032" t="s">
        <v>570</v>
      </c>
      <c r="B7032">
        <v>888</v>
      </c>
      <c r="C7032" t="s">
        <v>1074</v>
      </c>
      <c r="D7032">
        <v>889</v>
      </c>
      <c r="E7032" t="s">
        <v>21</v>
      </c>
      <c r="F7032" t="s">
        <v>2311</v>
      </c>
      <c r="G7032" t="s">
        <v>2313</v>
      </c>
      <c r="H7032" t="s">
        <v>1304</v>
      </c>
      <c r="I7032" t="s">
        <v>1322</v>
      </c>
      <c r="J7032">
        <v>0.15790000000000001</v>
      </c>
    </row>
    <row r="7033" spans="1:10" hidden="1">
      <c r="A7033" t="s">
        <v>570</v>
      </c>
      <c r="B7033">
        <v>888</v>
      </c>
      <c r="C7033" t="s">
        <v>1074</v>
      </c>
      <c r="D7033">
        <v>889</v>
      </c>
      <c r="E7033" t="s">
        <v>21</v>
      </c>
      <c r="F7033" t="s">
        <v>2311</v>
      </c>
      <c r="G7033" t="s">
        <v>2314</v>
      </c>
      <c r="H7033" t="s">
        <v>1249</v>
      </c>
      <c r="I7033" t="s">
        <v>1322</v>
      </c>
      <c r="J7033">
        <v>0.13159999999999999</v>
      </c>
    </row>
    <row r="7034" spans="1:10" hidden="1">
      <c r="A7034" t="s">
        <v>570</v>
      </c>
      <c r="B7034">
        <v>888</v>
      </c>
      <c r="C7034" t="s">
        <v>1074</v>
      </c>
      <c r="D7034">
        <v>889</v>
      </c>
      <c r="E7034" t="s">
        <v>21</v>
      </c>
      <c r="F7034" t="s">
        <v>2311</v>
      </c>
      <c r="G7034" t="s">
        <v>2315</v>
      </c>
      <c r="H7034" t="s">
        <v>1410</v>
      </c>
      <c r="I7034" t="s">
        <v>1322</v>
      </c>
      <c r="J7034">
        <v>0.16839999999999999</v>
      </c>
    </row>
    <row r="7035" spans="1:10" hidden="1">
      <c r="A7035" t="s">
        <v>570</v>
      </c>
      <c r="B7035">
        <v>888</v>
      </c>
      <c r="C7035" t="s">
        <v>1074</v>
      </c>
      <c r="D7035">
        <v>889</v>
      </c>
      <c r="E7035" t="s">
        <v>21</v>
      </c>
      <c r="F7035" t="s">
        <v>2311</v>
      </c>
      <c r="G7035" t="s">
        <v>2316</v>
      </c>
      <c r="H7035" t="s">
        <v>1249</v>
      </c>
      <c r="I7035" t="s">
        <v>1322</v>
      </c>
      <c r="J7035">
        <v>0.13159999999999999</v>
      </c>
    </row>
    <row r="7036" spans="1:10" hidden="1">
      <c r="A7036" t="s">
        <v>570</v>
      </c>
      <c r="B7036">
        <v>888</v>
      </c>
      <c r="C7036" t="s">
        <v>1074</v>
      </c>
      <c r="D7036">
        <v>889</v>
      </c>
      <c r="E7036" t="s">
        <v>21</v>
      </c>
      <c r="F7036" t="s">
        <v>2311</v>
      </c>
      <c r="G7036" t="s">
        <v>2318</v>
      </c>
      <c r="H7036" t="s">
        <v>1541</v>
      </c>
      <c r="I7036" t="s">
        <v>1322</v>
      </c>
      <c r="J7036">
        <v>0.1421</v>
      </c>
    </row>
    <row r="7037" spans="1:10" hidden="1">
      <c r="A7037" t="s">
        <v>570</v>
      </c>
      <c r="B7037">
        <v>888</v>
      </c>
      <c r="C7037" t="s">
        <v>1074</v>
      </c>
      <c r="D7037">
        <v>889</v>
      </c>
      <c r="E7037" t="s">
        <v>21</v>
      </c>
      <c r="F7037" t="s">
        <v>2311</v>
      </c>
      <c r="G7037" t="s">
        <v>2319</v>
      </c>
      <c r="H7037" t="s">
        <v>1591</v>
      </c>
      <c r="I7037" t="s">
        <v>1322</v>
      </c>
      <c r="J7037">
        <v>8.4199999999999997E-2</v>
      </c>
    </row>
    <row r="7038" spans="1:10" hidden="1">
      <c r="A7038" t="s">
        <v>570</v>
      </c>
      <c r="B7038">
        <v>888</v>
      </c>
      <c r="C7038" t="s">
        <v>1074</v>
      </c>
      <c r="D7038">
        <v>889</v>
      </c>
      <c r="E7038" t="s">
        <v>21</v>
      </c>
      <c r="F7038" t="s">
        <v>2320</v>
      </c>
      <c r="G7038" t="s">
        <v>2321</v>
      </c>
      <c r="H7038" t="s">
        <v>1294</v>
      </c>
      <c r="I7038" t="s">
        <v>1322</v>
      </c>
      <c r="J7038">
        <v>0.38419999999999999</v>
      </c>
    </row>
    <row r="7039" spans="1:10" hidden="1">
      <c r="A7039" t="s">
        <v>570</v>
      </c>
      <c r="B7039">
        <v>888</v>
      </c>
      <c r="C7039" t="s">
        <v>1074</v>
      </c>
      <c r="D7039">
        <v>889</v>
      </c>
      <c r="E7039" t="s">
        <v>21</v>
      </c>
      <c r="F7039" t="s">
        <v>2320</v>
      </c>
      <c r="G7039" t="s">
        <v>2338</v>
      </c>
      <c r="H7039" t="s">
        <v>1335</v>
      </c>
      <c r="I7039" t="s">
        <v>1322</v>
      </c>
      <c r="J7039">
        <v>4.2099999999999999E-2</v>
      </c>
    </row>
    <row r="7040" spans="1:10" hidden="1">
      <c r="A7040" t="s">
        <v>570</v>
      </c>
      <c r="B7040">
        <v>888</v>
      </c>
      <c r="C7040" t="s">
        <v>1074</v>
      </c>
      <c r="D7040">
        <v>889</v>
      </c>
      <c r="E7040" t="s">
        <v>21</v>
      </c>
      <c r="F7040" t="s">
        <v>2320</v>
      </c>
      <c r="G7040" t="s">
        <v>2298</v>
      </c>
      <c r="H7040" t="s">
        <v>1521</v>
      </c>
      <c r="I7040" t="s">
        <v>1322</v>
      </c>
      <c r="J7040">
        <v>0.1789</v>
      </c>
    </row>
    <row r="7041" spans="1:10" hidden="1">
      <c r="A7041" t="s">
        <v>570</v>
      </c>
      <c r="B7041">
        <v>888</v>
      </c>
      <c r="C7041" t="s">
        <v>1074</v>
      </c>
      <c r="D7041">
        <v>889</v>
      </c>
      <c r="E7041" t="s">
        <v>21</v>
      </c>
      <c r="F7041" t="s">
        <v>2322</v>
      </c>
      <c r="G7041" t="s">
        <v>2323</v>
      </c>
      <c r="H7041" t="s">
        <v>2324</v>
      </c>
      <c r="I7041" t="s">
        <v>1322</v>
      </c>
      <c r="J7041">
        <v>5.3E-3</v>
      </c>
    </row>
    <row r="7042" spans="1:10" hidden="1">
      <c r="A7042" t="s">
        <v>570</v>
      </c>
      <c r="B7042">
        <v>888</v>
      </c>
      <c r="C7042" t="s">
        <v>1074</v>
      </c>
      <c r="D7042">
        <v>889</v>
      </c>
      <c r="E7042" t="s">
        <v>21</v>
      </c>
      <c r="F7042" t="s">
        <v>2322</v>
      </c>
      <c r="G7042" t="s">
        <v>2325</v>
      </c>
      <c r="H7042" t="s">
        <v>2344</v>
      </c>
      <c r="I7042" t="s">
        <v>1322</v>
      </c>
      <c r="J7042">
        <v>1.0500000000000001E-2</v>
      </c>
    </row>
    <row r="7043" spans="1:10" hidden="1">
      <c r="A7043" t="s">
        <v>570</v>
      </c>
      <c r="B7043">
        <v>888</v>
      </c>
      <c r="C7043" t="s">
        <v>1074</v>
      </c>
      <c r="D7043">
        <v>889</v>
      </c>
      <c r="E7043" t="s">
        <v>21</v>
      </c>
      <c r="F7043" t="s">
        <v>2322</v>
      </c>
      <c r="G7043" t="s">
        <v>2327</v>
      </c>
      <c r="H7043" t="s">
        <v>1335</v>
      </c>
      <c r="I7043" t="s">
        <v>1322</v>
      </c>
      <c r="J7043">
        <v>4.2099999999999999E-2</v>
      </c>
    </row>
    <row r="7044" spans="1:10" hidden="1">
      <c r="A7044" t="s">
        <v>570</v>
      </c>
      <c r="B7044">
        <v>888</v>
      </c>
      <c r="C7044" t="s">
        <v>1074</v>
      </c>
      <c r="D7044">
        <v>889</v>
      </c>
      <c r="E7044" t="s">
        <v>21</v>
      </c>
      <c r="F7044" t="s">
        <v>2322</v>
      </c>
      <c r="G7044" t="s">
        <v>2352</v>
      </c>
      <c r="H7044" t="s">
        <v>2324</v>
      </c>
      <c r="I7044" t="s">
        <v>1322</v>
      </c>
      <c r="J7044">
        <v>5.3E-3</v>
      </c>
    </row>
    <row r="7045" spans="1:10" hidden="1">
      <c r="A7045" t="s">
        <v>570</v>
      </c>
      <c r="B7045">
        <v>888</v>
      </c>
      <c r="C7045" t="s">
        <v>1074</v>
      </c>
      <c r="D7045">
        <v>889</v>
      </c>
      <c r="E7045" t="s">
        <v>21</v>
      </c>
      <c r="F7045" t="s">
        <v>2322</v>
      </c>
      <c r="G7045" t="s">
        <v>2328</v>
      </c>
      <c r="H7045" t="s">
        <v>1352</v>
      </c>
      <c r="I7045" t="s">
        <v>1322</v>
      </c>
      <c r="J7045">
        <v>3.6799999999999999E-2</v>
      </c>
    </row>
    <row r="7046" spans="1:10" hidden="1">
      <c r="A7046" t="s">
        <v>570</v>
      </c>
      <c r="B7046">
        <v>888</v>
      </c>
      <c r="C7046" t="s">
        <v>1074</v>
      </c>
      <c r="D7046">
        <v>889</v>
      </c>
      <c r="E7046" t="s">
        <v>21</v>
      </c>
      <c r="F7046" t="s">
        <v>2322</v>
      </c>
      <c r="G7046" t="s">
        <v>2330</v>
      </c>
      <c r="H7046" t="s">
        <v>1495</v>
      </c>
      <c r="I7046" t="s">
        <v>1322</v>
      </c>
      <c r="J7046">
        <v>0.9</v>
      </c>
    </row>
    <row r="7047" spans="1:10" hidden="1">
      <c r="A7047" t="s">
        <v>570</v>
      </c>
      <c r="B7047">
        <v>888</v>
      </c>
      <c r="C7047" t="s">
        <v>1074</v>
      </c>
      <c r="D7047">
        <v>889</v>
      </c>
      <c r="E7047" t="s">
        <v>21</v>
      </c>
      <c r="F7047" t="s">
        <v>2332</v>
      </c>
      <c r="G7047" t="s">
        <v>2333</v>
      </c>
      <c r="H7047" t="s">
        <v>1365</v>
      </c>
      <c r="I7047" t="s">
        <v>1322</v>
      </c>
      <c r="J7047">
        <v>0.44209999999999999</v>
      </c>
    </row>
    <row r="7048" spans="1:10" hidden="1">
      <c r="A7048" t="s">
        <v>570</v>
      </c>
      <c r="B7048">
        <v>888</v>
      </c>
      <c r="C7048" t="s">
        <v>1074</v>
      </c>
      <c r="D7048">
        <v>889</v>
      </c>
      <c r="E7048" t="s">
        <v>21</v>
      </c>
      <c r="F7048" t="s">
        <v>2332</v>
      </c>
      <c r="G7048" t="s">
        <v>2334</v>
      </c>
      <c r="H7048" t="s">
        <v>1409</v>
      </c>
      <c r="I7048" t="s">
        <v>1322</v>
      </c>
      <c r="J7048">
        <v>0.55259999999999998</v>
      </c>
    </row>
    <row r="7049" spans="1:10" hidden="1">
      <c r="A7049" t="s">
        <v>570</v>
      </c>
      <c r="B7049">
        <v>888</v>
      </c>
      <c r="C7049" t="s">
        <v>1074</v>
      </c>
      <c r="D7049">
        <v>889</v>
      </c>
      <c r="E7049" t="s">
        <v>21</v>
      </c>
      <c r="F7049" t="s">
        <v>2332</v>
      </c>
      <c r="G7049" t="s">
        <v>2366</v>
      </c>
      <c r="H7049" t="s">
        <v>2324</v>
      </c>
      <c r="I7049" t="s">
        <v>1322</v>
      </c>
      <c r="J7049">
        <v>5.3E-3</v>
      </c>
    </row>
    <row r="7050" spans="1:10" hidden="1">
      <c r="A7050" t="s">
        <v>570</v>
      </c>
      <c r="B7050">
        <v>888</v>
      </c>
      <c r="C7050" t="s">
        <v>1074</v>
      </c>
      <c r="D7050">
        <v>890</v>
      </c>
      <c r="E7050" t="s">
        <v>337</v>
      </c>
      <c r="F7050" t="s">
        <v>1243</v>
      </c>
      <c r="G7050" t="s">
        <v>1243</v>
      </c>
      <c r="H7050" t="s">
        <v>2466</v>
      </c>
      <c r="I7050" t="s">
        <v>2466</v>
      </c>
      <c r="J7050">
        <v>1</v>
      </c>
    </row>
    <row r="7051" spans="1:10" hidden="1">
      <c r="A7051" t="s">
        <v>570</v>
      </c>
      <c r="B7051">
        <v>888</v>
      </c>
      <c r="C7051" t="s">
        <v>1074</v>
      </c>
      <c r="D7051">
        <v>890</v>
      </c>
      <c r="E7051" t="s">
        <v>337</v>
      </c>
      <c r="F7051" t="s">
        <v>2311</v>
      </c>
      <c r="G7051" t="s">
        <v>2312</v>
      </c>
      <c r="H7051" t="s">
        <v>1395</v>
      </c>
      <c r="I7051" t="s">
        <v>2466</v>
      </c>
      <c r="J7051">
        <v>0.18609999999999999</v>
      </c>
    </row>
    <row r="7052" spans="1:10" hidden="1">
      <c r="A7052" t="s">
        <v>570</v>
      </c>
      <c r="B7052">
        <v>888</v>
      </c>
      <c r="C7052" t="s">
        <v>1074</v>
      </c>
      <c r="D7052">
        <v>890</v>
      </c>
      <c r="E7052" t="s">
        <v>337</v>
      </c>
      <c r="F7052" t="s">
        <v>2311</v>
      </c>
      <c r="G7052" t="s">
        <v>2313</v>
      </c>
      <c r="H7052" t="s">
        <v>1620</v>
      </c>
      <c r="I7052" t="s">
        <v>2466</v>
      </c>
      <c r="J7052">
        <v>0.16789999999999999</v>
      </c>
    </row>
    <row r="7053" spans="1:10" hidden="1">
      <c r="A7053" t="s">
        <v>570</v>
      </c>
      <c r="B7053">
        <v>888</v>
      </c>
      <c r="C7053" t="s">
        <v>1074</v>
      </c>
      <c r="D7053">
        <v>890</v>
      </c>
      <c r="E7053" t="s">
        <v>337</v>
      </c>
      <c r="F7053" t="s">
        <v>2311</v>
      </c>
      <c r="G7053" t="s">
        <v>2314</v>
      </c>
      <c r="H7053" t="s">
        <v>1521</v>
      </c>
      <c r="I7053" t="s">
        <v>2466</v>
      </c>
      <c r="J7053">
        <v>0.1241</v>
      </c>
    </row>
    <row r="7054" spans="1:10" hidden="1">
      <c r="A7054" t="s">
        <v>570</v>
      </c>
      <c r="B7054">
        <v>888</v>
      </c>
      <c r="C7054" t="s">
        <v>1074</v>
      </c>
      <c r="D7054">
        <v>890</v>
      </c>
      <c r="E7054" t="s">
        <v>337</v>
      </c>
      <c r="F7054" t="s">
        <v>2311</v>
      </c>
      <c r="G7054" t="s">
        <v>2315</v>
      </c>
      <c r="H7054" t="s">
        <v>1521</v>
      </c>
      <c r="I7054" t="s">
        <v>2466</v>
      </c>
      <c r="J7054">
        <v>0.1241</v>
      </c>
    </row>
    <row r="7055" spans="1:10" hidden="1">
      <c r="A7055" t="s">
        <v>570</v>
      </c>
      <c r="B7055">
        <v>888</v>
      </c>
      <c r="C7055" t="s">
        <v>1074</v>
      </c>
      <c r="D7055">
        <v>890</v>
      </c>
      <c r="E7055" t="s">
        <v>337</v>
      </c>
      <c r="F7055" t="s">
        <v>2311</v>
      </c>
      <c r="G7055" t="s">
        <v>2316</v>
      </c>
      <c r="H7055" t="s">
        <v>1515</v>
      </c>
      <c r="I7055" t="s">
        <v>2466</v>
      </c>
      <c r="J7055">
        <v>0.16059999999999999</v>
      </c>
    </row>
    <row r="7056" spans="1:10" hidden="1">
      <c r="A7056" t="s">
        <v>570</v>
      </c>
      <c r="B7056">
        <v>888</v>
      </c>
      <c r="C7056" t="s">
        <v>1074</v>
      </c>
      <c r="D7056">
        <v>890</v>
      </c>
      <c r="E7056" t="s">
        <v>337</v>
      </c>
      <c r="F7056" t="s">
        <v>2311</v>
      </c>
      <c r="G7056" t="s">
        <v>2318</v>
      </c>
      <c r="H7056" t="s">
        <v>1281</v>
      </c>
      <c r="I7056" t="s">
        <v>2466</v>
      </c>
      <c r="J7056">
        <v>0.14960000000000001</v>
      </c>
    </row>
    <row r="7057" spans="1:10" hidden="1">
      <c r="A7057" t="s">
        <v>570</v>
      </c>
      <c r="B7057">
        <v>888</v>
      </c>
      <c r="C7057" t="s">
        <v>1074</v>
      </c>
      <c r="D7057">
        <v>890</v>
      </c>
      <c r="E7057" t="s">
        <v>337</v>
      </c>
      <c r="F7057" t="s">
        <v>2311</v>
      </c>
      <c r="G7057" t="s">
        <v>2319</v>
      </c>
      <c r="H7057" t="s">
        <v>1290</v>
      </c>
      <c r="I7057" t="s">
        <v>2466</v>
      </c>
      <c r="J7057">
        <v>8.7599999999999997E-2</v>
      </c>
    </row>
    <row r="7058" spans="1:10" hidden="1">
      <c r="A7058" t="s">
        <v>570</v>
      </c>
      <c r="B7058">
        <v>888</v>
      </c>
      <c r="C7058" t="s">
        <v>1074</v>
      </c>
      <c r="D7058">
        <v>890</v>
      </c>
      <c r="E7058" t="s">
        <v>337</v>
      </c>
      <c r="F7058" t="s">
        <v>2320</v>
      </c>
      <c r="G7058" t="s">
        <v>2321</v>
      </c>
      <c r="H7058" t="s">
        <v>1493</v>
      </c>
      <c r="I7058" t="s">
        <v>2466</v>
      </c>
      <c r="J7058">
        <v>0.44529999999999997</v>
      </c>
    </row>
    <row r="7059" spans="1:10" hidden="1">
      <c r="A7059" t="s">
        <v>570</v>
      </c>
      <c r="B7059">
        <v>888</v>
      </c>
      <c r="C7059" t="s">
        <v>1074</v>
      </c>
      <c r="D7059">
        <v>890</v>
      </c>
      <c r="E7059" t="s">
        <v>337</v>
      </c>
      <c r="F7059" t="s">
        <v>2320</v>
      </c>
      <c r="G7059" t="s">
        <v>2338</v>
      </c>
      <c r="H7059" t="s">
        <v>1248</v>
      </c>
      <c r="I7059" t="s">
        <v>2466</v>
      </c>
      <c r="J7059">
        <v>2.1899999999999999E-2</v>
      </c>
    </row>
    <row r="7060" spans="1:10" hidden="1">
      <c r="A7060" t="s">
        <v>570</v>
      </c>
      <c r="B7060">
        <v>888</v>
      </c>
      <c r="C7060" t="s">
        <v>1074</v>
      </c>
      <c r="D7060">
        <v>890</v>
      </c>
      <c r="E7060" t="s">
        <v>337</v>
      </c>
      <c r="F7060" t="s">
        <v>2320</v>
      </c>
      <c r="G7060" t="s">
        <v>2298</v>
      </c>
      <c r="H7060" t="s">
        <v>1458</v>
      </c>
      <c r="I7060" t="s">
        <v>2466</v>
      </c>
      <c r="J7060">
        <v>0.2044</v>
      </c>
    </row>
    <row r="7061" spans="1:10" hidden="1">
      <c r="A7061" t="s">
        <v>570</v>
      </c>
      <c r="B7061">
        <v>888</v>
      </c>
      <c r="C7061" t="s">
        <v>1074</v>
      </c>
      <c r="D7061">
        <v>890</v>
      </c>
      <c r="E7061" t="s">
        <v>337</v>
      </c>
      <c r="F7061" t="s">
        <v>2322</v>
      </c>
      <c r="G7061" t="s">
        <v>2323</v>
      </c>
      <c r="H7061" t="s">
        <v>2344</v>
      </c>
      <c r="I7061" t="s">
        <v>2466</v>
      </c>
      <c r="J7061">
        <v>7.3000000000000001E-3</v>
      </c>
    </row>
    <row r="7062" spans="1:10" hidden="1">
      <c r="A7062" t="s">
        <v>570</v>
      </c>
      <c r="B7062">
        <v>888</v>
      </c>
      <c r="C7062" t="s">
        <v>1074</v>
      </c>
      <c r="D7062">
        <v>890</v>
      </c>
      <c r="E7062" t="s">
        <v>337</v>
      </c>
      <c r="F7062" t="s">
        <v>2322</v>
      </c>
      <c r="G7062" t="s">
        <v>2325</v>
      </c>
      <c r="H7062" t="s">
        <v>2324</v>
      </c>
      <c r="I7062" t="s">
        <v>2466</v>
      </c>
      <c r="J7062">
        <v>3.5999999999999999E-3</v>
      </c>
    </row>
    <row r="7063" spans="1:10" hidden="1">
      <c r="A7063" t="s">
        <v>570</v>
      </c>
      <c r="B7063">
        <v>888</v>
      </c>
      <c r="C7063" t="s">
        <v>1074</v>
      </c>
      <c r="D7063">
        <v>890</v>
      </c>
      <c r="E7063" t="s">
        <v>337</v>
      </c>
      <c r="F7063" t="s">
        <v>2322</v>
      </c>
      <c r="G7063" t="s">
        <v>2326</v>
      </c>
      <c r="H7063" t="s">
        <v>2324</v>
      </c>
      <c r="I7063" t="s">
        <v>2466</v>
      </c>
      <c r="J7063">
        <v>3.5999999999999999E-3</v>
      </c>
    </row>
    <row r="7064" spans="1:10" hidden="1">
      <c r="A7064" t="s">
        <v>570</v>
      </c>
      <c r="B7064">
        <v>888</v>
      </c>
      <c r="C7064" t="s">
        <v>1074</v>
      </c>
      <c r="D7064">
        <v>890</v>
      </c>
      <c r="E7064" t="s">
        <v>337</v>
      </c>
      <c r="F7064" t="s">
        <v>2322</v>
      </c>
      <c r="G7064" t="s">
        <v>2327</v>
      </c>
      <c r="H7064" t="s">
        <v>1248</v>
      </c>
      <c r="I7064" t="s">
        <v>2466</v>
      </c>
      <c r="J7064">
        <v>2.1899999999999999E-2</v>
      </c>
    </row>
    <row r="7065" spans="1:10" hidden="1">
      <c r="A7065" t="s">
        <v>570</v>
      </c>
      <c r="B7065">
        <v>888</v>
      </c>
      <c r="C7065" t="s">
        <v>1074</v>
      </c>
      <c r="D7065">
        <v>890</v>
      </c>
      <c r="E7065" t="s">
        <v>337</v>
      </c>
      <c r="F7065" t="s">
        <v>2322</v>
      </c>
      <c r="G7065" t="s">
        <v>2328</v>
      </c>
      <c r="H7065" t="s">
        <v>1335</v>
      </c>
      <c r="I7065" t="s">
        <v>2466</v>
      </c>
      <c r="J7065">
        <v>2.92E-2</v>
      </c>
    </row>
    <row r="7066" spans="1:10" hidden="1">
      <c r="A7066" t="s">
        <v>570</v>
      </c>
      <c r="B7066">
        <v>888</v>
      </c>
      <c r="C7066" t="s">
        <v>1074</v>
      </c>
      <c r="D7066">
        <v>890</v>
      </c>
      <c r="E7066" t="s">
        <v>337</v>
      </c>
      <c r="F7066" t="s">
        <v>2322</v>
      </c>
      <c r="G7066" t="s">
        <v>2330</v>
      </c>
      <c r="H7066" t="s">
        <v>1622</v>
      </c>
      <c r="I7066" t="s">
        <v>2466</v>
      </c>
      <c r="J7066">
        <v>0.93430000000000002</v>
      </c>
    </row>
    <row r="7067" spans="1:10" hidden="1">
      <c r="A7067" t="s">
        <v>570</v>
      </c>
      <c r="B7067">
        <v>888</v>
      </c>
      <c r="C7067" t="s">
        <v>1074</v>
      </c>
      <c r="D7067">
        <v>890</v>
      </c>
      <c r="E7067" t="s">
        <v>337</v>
      </c>
      <c r="F7067" t="s">
        <v>2332</v>
      </c>
      <c r="G7067" t="s">
        <v>2333</v>
      </c>
      <c r="H7067" t="s">
        <v>1359</v>
      </c>
      <c r="I7067" t="s">
        <v>2466</v>
      </c>
      <c r="J7067">
        <v>0.50729999999999997</v>
      </c>
    </row>
    <row r="7068" spans="1:10" hidden="1">
      <c r="A7068" t="s">
        <v>570</v>
      </c>
      <c r="B7068">
        <v>888</v>
      </c>
      <c r="C7068" t="s">
        <v>1074</v>
      </c>
      <c r="D7068">
        <v>890</v>
      </c>
      <c r="E7068" t="s">
        <v>337</v>
      </c>
      <c r="F7068" t="s">
        <v>2332</v>
      </c>
      <c r="G7068" t="s">
        <v>2334</v>
      </c>
      <c r="H7068" t="s">
        <v>1580</v>
      </c>
      <c r="I7068" t="s">
        <v>2466</v>
      </c>
      <c r="J7068">
        <v>0.49270000000000003</v>
      </c>
    </row>
    <row r="7069" spans="1:10" hidden="1">
      <c r="A7069" t="s">
        <v>570</v>
      </c>
      <c r="B7069">
        <v>888</v>
      </c>
      <c r="C7069" t="s">
        <v>1074</v>
      </c>
      <c r="D7069">
        <v>892</v>
      </c>
      <c r="E7069" t="s">
        <v>345</v>
      </c>
      <c r="F7069" t="s">
        <v>1243</v>
      </c>
      <c r="G7069" t="s">
        <v>1243</v>
      </c>
      <c r="H7069" t="s">
        <v>2348</v>
      </c>
      <c r="I7069" t="s">
        <v>2348</v>
      </c>
      <c r="J7069">
        <v>1</v>
      </c>
    </row>
    <row r="7070" spans="1:10" hidden="1">
      <c r="A7070" t="s">
        <v>570</v>
      </c>
      <c r="B7070">
        <v>888</v>
      </c>
      <c r="C7070" t="s">
        <v>1074</v>
      </c>
      <c r="D7070">
        <v>892</v>
      </c>
      <c r="E7070" t="s">
        <v>345</v>
      </c>
      <c r="F7070" t="s">
        <v>2311</v>
      </c>
      <c r="G7070" t="s">
        <v>2312</v>
      </c>
      <c r="H7070" t="s">
        <v>1251</v>
      </c>
      <c r="I7070" t="s">
        <v>2348</v>
      </c>
      <c r="J7070">
        <v>0.14879999999999999</v>
      </c>
    </row>
    <row r="7071" spans="1:10" hidden="1">
      <c r="A7071" t="s">
        <v>570</v>
      </c>
      <c r="B7071">
        <v>888</v>
      </c>
      <c r="C7071" t="s">
        <v>1074</v>
      </c>
      <c r="D7071">
        <v>892</v>
      </c>
      <c r="E7071" t="s">
        <v>345</v>
      </c>
      <c r="F7071" t="s">
        <v>2311</v>
      </c>
      <c r="G7071" t="s">
        <v>2313</v>
      </c>
      <c r="H7071" t="s">
        <v>1324</v>
      </c>
      <c r="I7071" t="s">
        <v>2348</v>
      </c>
      <c r="J7071">
        <v>0.16120000000000001</v>
      </c>
    </row>
    <row r="7072" spans="1:10" hidden="1">
      <c r="A7072" t="s">
        <v>570</v>
      </c>
      <c r="B7072">
        <v>888</v>
      </c>
      <c r="C7072" t="s">
        <v>1074</v>
      </c>
      <c r="D7072">
        <v>892</v>
      </c>
      <c r="E7072" t="s">
        <v>345</v>
      </c>
      <c r="F7072" t="s">
        <v>2311</v>
      </c>
      <c r="G7072" t="s">
        <v>2314</v>
      </c>
      <c r="H7072" t="s">
        <v>1251</v>
      </c>
      <c r="I7072" t="s">
        <v>2348</v>
      </c>
      <c r="J7072">
        <v>0.14879999999999999</v>
      </c>
    </row>
    <row r="7073" spans="1:10" hidden="1">
      <c r="A7073" t="s">
        <v>570</v>
      </c>
      <c r="B7073">
        <v>888</v>
      </c>
      <c r="C7073" t="s">
        <v>1074</v>
      </c>
      <c r="D7073">
        <v>892</v>
      </c>
      <c r="E7073" t="s">
        <v>345</v>
      </c>
      <c r="F7073" t="s">
        <v>2311</v>
      </c>
      <c r="G7073" t="s">
        <v>2315</v>
      </c>
      <c r="H7073" t="s">
        <v>1541</v>
      </c>
      <c r="I7073" t="s">
        <v>2348</v>
      </c>
      <c r="J7073">
        <v>0.1116</v>
      </c>
    </row>
    <row r="7074" spans="1:10" hidden="1">
      <c r="A7074" t="s">
        <v>570</v>
      </c>
      <c r="B7074">
        <v>888</v>
      </c>
      <c r="C7074" t="s">
        <v>1074</v>
      </c>
      <c r="D7074">
        <v>892</v>
      </c>
      <c r="E7074" t="s">
        <v>345</v>
      </c>
      <c r="F7074" t="s">
        <v>2311</v>
      </c>
      <c r="G7074" t="s">
        <v>2316</v>
      </c>
      <c r="H7074" t="s">
        <v>1273</v>
      </c>
      <c r="I7074" t="s">
        <v>2348</v>
      </c>
      <c r="J7074">
        <v>0.15290000000000001</v>
      </c>
    </row>
    <row r="7075" spans="1:10" hidden="1">
      <c r="A7075" t="s">
        <v>570</v>
      </c>
      <c r="B7075">
        <v>888</v>
      </c>
      <c r="C7075" t="s">
        <v>1074</v>
      </c>
      <c r="D7075">
        <v>892</v>
      </c>
      <c r="E7075" t="s">
        <v>345</v>
      </c>
      <c r="F7075" t="s">
        <v>2311</v>
      </c>
      <c r="G7075" t="s">
        <v>2318</v>
      </c>
      <c r="H7075" t="s">
        <v>1336</v>
      </c>
      <c r="I7075" t="s">
        <v>2348</v>
      </c>
      <c r="J7075">
        <v>0.157</v>
      </c>
    </row>
    <row r="7076" spans="1:10" hidden="1">
      <c r="A7076" t="s">
        <v>570</v>
      </c>
      <c r="B7076">
        <v>888</v>
      </c>
      <c r="C7076" t="s">
        <v>1074</v>
      </c>
      <c r="D7076">
        <v>892</v>
      </c>
      <c r="E7076" t="s">
        <v>345</v>
      </c>
      <c r="F7076" t="s">
        <v>2311</v>
      </c>
      <c r="G7076" t="s">
        <v>2319</v>
      </c>
      <c r="H7076" t="s">
        <v>1253</v>
      </c>
      <c r="I7076" t="s">
        <v>2348</v>
      </c>
      <c r="J7076">
        <v>0.1198</v>
      </c>
    </row>
    <row r="7077" spans="1:10" hidden="1">
      <c r="A7077" t="s">
        <v>570</v>
      </c>
      <c r="B7077">
        <v>888</v>
      </c>
      <c r="C7077" t="s">
        <v>1074</v>
      </c>
      <c r="D7077">
        <v>892</v>
      </c>
      <c r="E7077" t="s">
        <v>345</v>
      </c>
      <c r="F7077" t="s">
        <v>2320</v>
      </c>
      <c r="G7077" t="s">
        <v>2321</v>
      </c>
      <c r="H7077" t="s">
        <v>1382</v>
      </c>
      <c r="I7077" t="s">
        <v>2348</v>
      </c>
      <c r="J7077">
        <v>0.3347</v>
      </c>
    </row>
    <row r="7078" spans="1:10" hidden="1">
      <c r="A7078" t="s">
        <v>570</v>
      </c>
      <c r="B7078">
        <v>888</v>
      </c>
      <c r="C7078" t="s">
        <v>1074</v>
      </c>
      <c r="D7078">
        <v>892</v>
      </c>
      <c r="E7078" t="s">
        <v>345</v>
      </c>
      <c r="F7078" t="s">
        <v>2320</v>
      </c>
      <c r="G7078" t="s">
        <v>2338</v>
      </c>
      <c r="H7078" t="s">
        <v>1352</v>
      </c>
      <c r="I7078" t="s">
        <v>2348</v>
      </c>
      <c r="J7078">
        <v>2.8899999999999999E-2</v>
      </c>
    </row>
    <row r="7079" spans="1:10" hidden="1">
      <c r="A7079" t="s">
        <v>570</v>
      </c>
      <c r="B7079">
        <v>888</v>
      </c>
      <c r="C7079" t="s">
        <v>1074</v>
      </c>
      <c r="D7079">
        <v>892</v>
      </c>
      <c r="E7079" t="s">
        <v>345</v>
      </c>
      <c r="F7079" t="s">
        <v>2320</v>
      </c>
      <c r="G7079" t="s">
        <v>2298</v>
      </c>
      <c r="H7079" t="s">
        <v>1346</v>
      </c>
      <c r="I7079" t="s">
        <v>2348</v>
      </c>
      <c r="J7079">
        <v>0.21490000000000001</v>
      </c>
    </row>
    <row r="7080" spans="1:10" hidden="1">
      <c r="A7080" t="s">
        <v>570</v>
      </c>
      <c r="B7080">
        <v>888</v>
      </c>
      <c r="C7080" t="s">
        <v>1074</v>
      </c>
      <c r="D7080">
        <v>892</v>
      </c>
      <c r="E7080" t="s">
        <v>345</v>
      </c>
      <c r="F7080" t="s">
        <v>2322</v>
      </c>
      <c r="G7080" t="s">
        <v>2325</v>
      </c>
      <c r="H7080" t="s">
        <v>1248</v>
      </c>
      <c r="I7080" t="s">
        <v>2348</v>
      </c>
      <c r="J7080">
        <v>2.4799999999999999E-2</v>
      </c>
    </row>
    <row r="7081" spans="1:10" hidden="1">
      <c r="A7081" t="s">
        <v>570</v>
      </c>
      <c r="B7081">
        <v>888</v>
      </c>
      <c r="C7081" t="s">
        <v>1074</v>
      </c>
      <c r="D7081">
        <v>892</v>
      </c>
      <c r="E7081" t="s">
        <v>345</v>
      </c>
      <c r="F7081" t="s">
        <v>2322</v>
      </c>
      <c r="G7081" t="s">
        <v>2326</v>
      </c>
      <c r="H7081" t="s">
        <v>2324</v>
      </c>
      <c r="I7081" t="s">
        <v>2348</v>
      </c>
      <c r="J7081">
        <v>4.1000000000000003E-3</v>
      </c>
    </row>
    <row r="7082" spans="1:10" hidden="1">
      <c r="A7082" t="s">
        <v>570</v>
      </c>
      <c r="B7082">
        <v>888</v>
      </c>
      <c r="C7082" t="s">
        <v>1074</v>
      </c>
      <c r="D7082">
        <v>892</v>
      </c>
      <c r="E7082" t="s">
        <v>345</v>
      </c>
      <c r="F7082" t="s">
        <v>2322</v>
      </c>
      <c r="G7082" t="s">
        <v>2327</v>
      </c>
      <c r="H7082" t="s">
        <v>1352</v>
      </c>
      <c r="I7082" t="s">
        <v>2348</v>
      </c>
      <c r="J7082">
        <v>2.8899999999999999E-2</v>
      </c>
    </row>
    <row r="7083" spans="1:10" hidden="1">
      <c r="A7083" t="s">
        <v>570</v>
      </c>
      <c r="B7083">
        <v>888</v>
      </c>
      <c r="C7083" t="s">
        <v>1074</v>
      </c>
      <c r="D7083">
        <v>892</v>
      </c>
      <c r="E7083" t="s">
        <v>345</v>
      </c>
      <c r="F7083" t="s">
        <v>2322</v>
      </c>
      <c r="G7083" t="s">
        <v>2328</v>
      </c>
      <c r="H7083" t="s">
        <v>1248</v>
      </c>
      <c r="I7083" t="s">
        <v>2348</v>
      </c>
      <c r="J7083">
        <v>2.4799999999999999E-2</v>
      </c>
    </row>
    <row r="7084" spans="1:10" hidden="1">
      <c r="A7084" t="s">
        <v>570</v>
      </c>
      <c r="B7084">
        <v>888</v>
      </c>
      <c r="C7084" t="s">
        <v>1074</v>
      </c>
      <c r="D7084">
        <v>892</v>
      </c>
      <c r="E7084" t="s">
        <v>345</v>
      </c>
      <c r="F7084" t="s">
        <v>2322</v>
      </c>
      <c r="G7084" t="s">
        <v>2330</v>
      </c>
      <c r="H7084" t="s">
        <v>1477</v>
      </c>
      <c r="I7084" t="s">
        <v>2348</v>
      </c>
      <c r="J7084">
        <v>0.91739999999999999</v>
      </c>
    </row>
    <row r="7085" spans="1:10" hidden="1">
      <c r="A7085" t="s">
        <v>570</v>
      </c>
      <c r="B7085">
        <v>888</v>
      </c>
      <c r="C7085" t="s">
        <v>1074</v>
      </c>
      <c r="D7085">
        <v>892</v>
      </c>
      <c r="E7085" t="s">
        <v>345</v>
      </c>
      <c r="F7085" t="s">
        <v>2332</v>
      </c>
      <c r="G7085" t="s">
        <v>2333</v>
      </c>
      <c r="H7085" t="s">
        <v>1301</v>
      </c>
      <c r="I7085" t="s">
        <v>2348</v>
      </c>
      <c r="J7085">
        <v>0.51649999999999996</v>
      </c>
    </row>
    <row r="7086" spans="1:10" hidden="1">
      <c r="A7086" t="s">
        <v>570</v>
      </c>
      <c r="B7086">
        <v>888</v>
      </c>
      <c r="C7086" t="s">
        <v>1074</v>
      </c>
      <c r="D7086">
        <v>892</v>
      </c>
      <c r="E7086" t="s">
        <v>345</v>
      </c>
      <c r="F7086" t="s">
        <v>2332</v>
      </c>
      <c r="G7086" t="s">
        <v>2334</v>
      </c>
      <c r="H7086" t="s">
        <v>1453</v>
      </c>
      <c r="I7086" t="s">
        <v>2348</v>
      </c>
      <c r="J7086">
        <v>0.48349999999999999</v>
      </c>
    </row>
    <row r="7087" spans="1:10" hidden="1">
      <c r="A7087" t="s">
        <v>570</v>
      </c>
      <c r="B7087">
        <v>888</v>
      </c>
      <c r="C7087" t="s">
        <v>1074</v>
      </c>
      <c r="D7087">
        <v>894</v>
      </c>
      <c r="E7087" t="s">
        <v>293</v>
      </c>
      <c r="F7087" t="s">
        <v>1243</v>
      </c>
      <c r="G7087" t="s">
        <v>1243</v>
      </c>
      <c r="H7087" t="s">
        <v>2519</v>
      </c>
      <c r="I7087" t="s">
        <v>2519</v>
      </c>
      <c r="J7087">
        <v>1</v>
      </c>
    </row>
    <row r="7088" spans="1:10" hidden="1">
      <c r="A7088" t="s">
        <v>570</v>
      </c>
      <c r="B7088">
        <v>888</v>
      </c>
      <c r="C7088" t="s">
        <v>1074</v>
      </c>
      <c r="D7088">
        <v>894</v>
      </c>
      <c r="E7088" t="s">
        <v>293</v>
      </c>
      <c r="F7088" t="s">
        <v>2311</v>
      </c>
      <c r="G7088" t="s">
        <v>2343</v>
      </c>
      <c r="H7088" t="s">
        <v>1427</v>
      </c>
      <c r="I7088" t="s">
        <v>2519</v>
      </c>
      <c r="J7088">
        <v>0.24349999999999999</v>
      </c>
    </row>
    <row r="7089" spans="1:10" hidden="1">
      <c r="A7089" t="s">
        <v>570</v>
      </c>
      <c r="B7089">
        <v>888</v>
      </c>
      <c r="C7089" t="s">
        <v>1074</v>
      </c>
      <c r="D7089">
        <v>894</v>
      </c>
      <c r="E7089" t="s">
        <v>293</v>
      </c>
      <c r="F7089" t="s">
        <v>2311</v>
      </c>
      <c r="G7089" t="s">
        <v>1250</v>
      </c>
      <c r="H7089" t="s">
        <v>1621</v>
      </c>
      <c r="I7089" t="s">
        <v>2519</v>
      </c>
      <c r="J7089">
        <v>0.26600000000000001</v>
      </c>
    </row>
    <row r="7090" spans="1:10" hidden="1">
      <c r="A7090" t="s">
        <v>570</v>
      </c>
      <c r="B7090">
        <v>888</v>
      </c>
      <c r="C7090" t="s">
        <v>1074</v>
      </c>
      <c r="D7090">
        <v>894</v>
      </c>
      <c r="E7090" t="s">
        <v>293</v>
      </c>
      <c r="F7090" t="s">
        <v>2311</v>
      </c>
      <c r="G7090" t="s">
        <v>1401</v>
      </c>
      <c r="H7090" t="s">
        <v>1581</v>
      </c>
      <c r="I7090" t="s">
        <v>2519</v>
      </c>
      <c r="J7090">
        <v>0.247</v>
      </c>
    </row>
    <row r="7091" spans="1:10" hidden="1">
      <c r="A7091" t="s">
        <v>570</v>
      </c>
      <c r="B7091">
        <v>888</v>
      </c>
      <c r="C7091" t="s">
        <v>1074</v>
      </c>
      <c r="D7091">
        <v>894</v>
      </c>
      <c r="E7091" t="s">
        <v>293</v>
      </c>
      <c r="F7091" t="s">
        <v>2311</v>
      </c>
      <c r="G7091" t="s">
        <v>1357</v>
      </c>
      <c r="H7091" t="s">
        <v>1427</v>
      </c>
      <c r="I7091" t="s">
        <v>2519</v>
      </c>
      <c r="J7091">
        <v>0.24349999999999999</v>
      </c>
    </row>
    <row r="7092" spans="1:10" hidden="1">
      <c r="A7092" t="s">
        <v>570</v>
      </c>
      <c r="B7092">
        <v>888</v>
      </c>
      <c r="C7092" t="s">
        <v>1074</v>
      </c>
      <c r="D7092">
        <v>894</v>
      </c>
      <c r="E7092" t="s">
        <v>293</v>
      </c>
      <c r="F7092" t="s">
        <v>2320</v>
      </c>
      <c r="G7092" t="s">
        <v>2321</v>
      </c>
      <c r="H7092" t="s">
        <v>1484</v>
      </c>
      <c r="I7092" t="s">
        <v>2519</v>
      </c>
      <c r="J7092">
        <v>0.32029999999999997</v>
      </c>
    </row>
    <row r="7093" spans="1:10" hidden="1">
      <c r="A7093" t="s">
        <v>570</v>
      </c>
      <c r="B7093">
        <v>888</v>
      </c>
      <c r="C7093" t="s">
        <v>1074</v>
      </c>
      <c r="D7093">
        <v>894</v>
      </c>
      <c r="E7093" t="s">
        <v>293</v>
      </c>
      <c r="F7093" t="s">
        <v>2320</v>
      </c>
      <c r="G7093" t="s">
        <v>2338</v>
      </c>
      <c r="H7093" t="s">
        <v>1323</v>
      </c>
      <c r="I7093" t="s">
        <v>2519</v>
      </c>
      <c r="J7093">
        <v>2.1299999999999999E-2</v>
      </c>
    </row>
    <row r="7094" spans="1:10" hidden="1">
      <c r="A7094" t="s">
        <v>570</v>
      </c>
      <c r="B7094">
        <v>888</v>
      </c>
      <c r="C7094" t="s">
        <v>1074</v>
      </c>
      <c r="D7094">
        <v>894</v>
      </c>
      <c r="E7094" t="s">
        <v>293</v>
      </c>
      <c r="F7094" t="s">
        <v>2320</v>
      </c>
      <c r="G7094" t="s">
        <v>2298</v>
      </c>
      <c r="H7094" t="s">
        <v>1277</v>
      </c>
      <c r="I7094" t="s">
        <v>2519</v>
      </c>
      <c r="J7094">
        <v>0.1489</v>
      </c>
    </row>
    <row r="7095" spans="1:10" hidden="1">
      <c r="A7095" t="s">
        <v>570</v>
      </c>
      <c r="B7095">
        <v>888</v>
      </c>
      <c r="C7095" t="s">
        <v>1074</v>
      </c>
      <c r="D7095">
        <v>894</v>
      </c>
      <c r="E7095" t="s">
        <v>293</v>
      </c>
      <c r="F7095" t="s">
        <v>2322</v>
      </c>
      <c r="G7095" t="s">
        <v>2323</v>
      </c>
      <c r="H7095" t="s">
        <v>1248</v>
      </c>
      <c r="I7095" t="s">
        <v>2519</v>
      </c>
      <c r="J7095">
        <v>7.1000000000000004E-3</v>
      </c>
    </row>
    <row r="7096" spans="1:10" hidden="1">
      <c r="A7096" t="s">
        <v>570</v>
      </c>
      <c r="B7096">
        <v>888</v>
      </c>
      <c r="C7096" t="s">
        <v>1074</v>
      </c>
      <c r="D7096">
        <v>894</v>
      </c>
      <c r="E7096" t="s">
        <v>293</v>
      </c>
      <c r="F7096" t="s">
        <v>2322</v>
      </c>
      <c r="G7096" t="s">
        <v>2325</v>
      </c>
      <c r="H7096" t="s">
        <v>2329</v>
      </c>
      <c r="I7096" t="s">
        <v>2519</v>
      </c>
      <c r="J7096">
        <v>3.5000000000000001E-3</v>
      </c>
    </row>
    <row r="7097" spans="1:10" hidden="1">
      <c r="A7097" t="s">
        <v>570</v>
      </c>
      <c r="B7097">
        <v>888</v>
      </c>
      <c r="C7097" t="s">
        <v>1074</v>
      </c>
      <c r="D7097">
        <v>894</v>
      </c>
      <c r="E7097" t="s">
        <v>293</v>
      </c>
      <c r="F7097" t="s">
        <v>2322</v>
      </c>
      <c r="G7097" t="s">
        <v>2326</v>
      </c>
      <c r="H7097" t="s">
        <v>2329</v>
      </c>
      <c r="I7097" t="s">
        <v>2519</v>
      </c>
      <c r="J7097">
        <v>3.5000000000000001E-3</v>
      </c>
    </row>
    <row r="7098" spans="1:10" hidden="1">
      <c r="A7098" t="s">
        <v>570</v>
      </c>
      <c r="B7098">
        <v>888</v>
      </c>
      <c r="C7098" t="s">
        <v>1074</v>
      </c>
      <c r="D7098">
        <v>894</v>
      </c>
      <c r="E7098" t="s">
        <v>293</v>
      </c>
      <c r="F7098" t="s">
        <v>2322</v>
      </c>
      <c r="G7098" t="s">
        <v>2327</v>
      </c>
      <c r="H7098" t="s">
        <v>1357</v>
      </c>
      <c r="I7098" t="s">
        <v>2519</v>
      </c>
      <c r="J7098">
        <v>1.4200000000000001E-2</v>
      </c>
    </row>
    <row r="7099" spans="1:10" hidden="1">
      <c r="A7099" t="s">
        <v>570</v>
      </c>
      <c r="B7099">
        <v>888</v>
      </c>
      <c r="C7099" t="s">
        <v>1074</v>
      </c>
      <c r="D7099">
        <v>894</v>
      </c>
      <c r="E7099" t="s">
        <v>293</v>
      </c>
      <c r="F7099" t="s">
        <v>2322</v>
      </c>
      <c r="G7099" t="s">
        <v>2328</v>
      </c>
      <c r="H7099" t="s">
        <v>1417</v>
      </c>
      <c r="I7099" t="s">
        <v>2519</v>
      </c>
      <c r="J7099">
        <v>2.4799999999999999E-2</v>
      </c>
    </row>
    <row r="7100" spans="1:10" hidden="1">
      <c r="A7100" t="s">
        <v>570</v>
      </c>
      <c r="B7100">
        <v>888</v>
      </c>
      <c r="C7100" t="s">
        <v>1074</v>
      </c>
      <c r="D7100">
        <v>894</v>
      </c>
      <c r="E7100" t="s">
        <v>293</v>
      </c>
      <c r="F7100" t="s">
        <v>2322</v>
      </c>
      <c r="G7100" t="s">
        <v>2330</v>
      </c>
      <c r="H7100" t="s">
        <v>2520</v>
      </c>
      <c r="I7100" t="s">
        <v>2519</v>
      </c>
      <c r="J7100">
        <v>0.94679999999999997</v>
      </c>
    </row>
    <row r="7101" spans="1:10" hidden="1">
      <c r="A7101" t="s">
        <v>570</v>
      </c>
      <c r="B7101">
        <v>888</v>
      </c>
      <c r="C7101" t="s">
        <v>1074</v>
      </c>
      <c r="D7101">
        <v>894</v>
      </c>
      <c r="E7101" t="s">
        <v>293</v>
      </c>
      <c r="F7101" t="s">
        <v>2332</v>
      </c>
      <c r="G7101" t="s">
        <v>2333</v>
      </c>
      <c r="H7101" t="s">
        <v>1396</v>
      </c>
      <c r="I7101" t="s">
        <v>2519</v>
      </c>
      <c r="J7101">
        <v>0.50349999999999995</v>
      </c>
    </row>
    <row r="7102" spans="1:10" hidden="1">
      <c r="A7102" t="s">
        <v>570</v>
      </c>
      <c r="B7102">
        <v>888</v>
      </c>
      <c r="C7102" t="s">
        <v>1074</v>
      </c>
      <c r="D7102">
        <v>894</v>
      </c>
      <c r="E7102" t="s">
        <v>293</v>
      </c>
      <c r="F7102" t="s">
        <v>2332</v>
      </c>
      <c r="G7102" t="s">
        <v>2334</v>
      </c>
      <c r="H7102" t="s">
        <v>2447</v>
      </c>
      <c r="I7102" t="s">
        <v>2519</v>
      </c>
      <c r="J7102">
        <v>0.49409999999999998</v>
      </c>
    </row>
    <row r="7103" spans="1:10" hidden="1">
      <c r="A7103" t="s">
        <v>570</v>
      </c>
      <c r="B7103">
        <v>888</v>
      </c>
      <c r="C7103" t="s">
        <v>1074</v>
      </c>
      <c r="D7103">
        <v>894</v>
      </c>
      <c r="E7103" t="s">
        <v>293</v>
      </c>
      <c r="F7103" t="s">
        <v>2332</v>
      </c>
      <c r="G7103" t="s">
        <v>2366</v>
      </c>
      <c r="H7103" t="s">
        <v>2344</v>
      </c>
      <c r="I7103" t="s">
        <v>2519</v>
      </c>
      <c r="J7103">
        <v>2.3999999999999998E-3</v>
      </c>
    </row>
    <row r="7104" spans="1:10" hidden="1">
      <c r="A7104" t="s">
        <v>570</v>
      </c>
      <c r="B7104">
        <v>888</v>
      </c>
      <c r="C7104" t="s">
        <v>1074</v>
      </c>
      <c r="D7104">
        <v>897</v>
      </c>
      <c r="E7104" t="s">
        <v>366</v>
      </c>
      <c r="F7104" t="s">
        <v>1243</v>
      </c>
      <c r="G7104" t="s">
        <v>1243</v>
      </c>
      <c r="H7104" t="s">
        <v>1618</v>
      </c>
      <c r="I7104" t="s">
        <v>1618</v>
      </c>
      <c r="J7104">
        <v>1</v>
      </c>
    </row>
    <row r="7105" spans="1:10" hidden="1">
      <c r="A7105" t="s">
        <v>570</v>
      </c>
      <c r="B7105">
        <v>888</v>
      </c>
      <c r="C7105" t="s">
        <v>1074</v>
      </c>
      <c r="D7105">
        <v>897</v>
      </c>
      <c r="E7105" t="s">
        <v>366</v>
      </c>
      <c r="F7105" t="s">
        <v>2311</v>
      </c>
      <c r="G7105" t="s">
        <v>2317</v>
      </c>
      <c r="H7105" t="s">
        <v>2479</v>
      </c>
      <c r="I7105" t="s">
        <v>1618</v>
      </c>
      <c r="J7105">
        <v>0.3468</v>
      </c>
    </row>
    <row r="7106" spans="1:10" hidden="1">
      <c r="A7106" t="s">
        <v>570</v>
      </c>
      <c r="B7106">
        <v>888</v>
      </c>
      <c r="C7106" t="s">
        <v>1074</v>
      </c>
      <c r="D7106">
        <v>897</v>
      </c>
      <c r="E7106" t="s">
        <v>366</v>
      </c>
      <c r="F7106" t="s">
        <v>2311</v>
      </c>
      <c r="G7106" t="s">
        <v>2336</v>
      </c>
      <c r="H7106" t="s">
        <v>1556</v>
      </c>
      <c r="I7106" t="s">
        <v>1618</v>
      </c>
      <c r="J7106">
        <v>0.31440000000000001</v>
      </c>
    </row>
    <row r="7107" spans="1:10" hidden="1">
      <c r="A7107" t="s">
        <v>570</v>
      </c>
      <c r="B7107">
        <v>888</v>
      </c>
      <c r="C7107" t="s">
        <v>1074</v>
      </c>
      <c r="D7107">
        <v>897</v>
      </c>
      <c r="E7107" t="s">
        <v>366</v>
      </c>
      <c r="F7107" t="s">
        <v>2311</v>
      </c>
      <c r="G7107" t="s">
        <v>2337</v>
      </c>
      <c r="H7107" t="s">
        <v>1581</v>
      </c>
      <c r="I7107" t="s">
        <v>1618</v>
      </c>
      <c r="J7107">
        <v>0.3387</v>
      </c>
    </row>
    <row r="7108" spans="1:10" hidden="1">
      <c r="A7108" t="s">
        <v>570</v>
      </c>
      <c r="B7108">
        <v>888</v>
      </c>
      <c r="C7108" t="s">
        <v>1074</v>
      </c>
      <c r="D7108">
        <v>897</v>
      </c>
      <c r="E7108" t="s">
        <v>366</v>
      </c>
      <c r="F7108" t="s">
        <v>2320</v>
      </c>
      <c r="G7108" t="s">
        <v>2321</v>
      </c>
      <c r="H7108" t="s">
        <v>1427</v>
      </c>
      <c r="I7108" t="s">
        <v>1618</v>
      </c>
      <c r="J7108">
        <v>0.33389999999999997</v>
      </c>
    </row>
    <row r="7109" spans="1:10" hidden="1">
      <c r="A7109" t="s">
        <v>570</v>
      </c>
      <c r="B7109">
        <v>888</v>
      </c>
      <c r="C7109" t="s">
        <v>1074</v>
      </c>
      <c r="D7109">
        <v>897</v>
      </c>
      <c r="E7109" t="s">
        <v>366</v>
      </c>
      <c r="F7109" t="s">
        <v>2320</v>
      </c>
      <c r="G7109" t="s">
        <v>2338</v>
      </c>
      <c r="H7109" t="s">
        <v>1401</v>
      </c>
      <c r="I7109" t="s">
        <v>1618</v>
      </c>
      <c r="J7109">
        <v>1.78E-2</v>
      </c>
    </row>
    <row r="7110" spans="1:10" hidden="1">
      <c r="A7110" t="s">
        <v>570</v>
      </c>
      <c r="B7110">
        <v>888</v>
      </c>
      <c r="C7110" t="s">
        <v>1074</v>
      </c>
      <c r="D7110">
        <v>897</v>
      </c>
      <c r="E7110" t="s">
        <v>366</v>
      </c>
      <c r="F7110" t="s">
        <v>2320</v>
      </c>
      <c r="G7110" t="s">
        <v>2339</v>
      </c>
      <c r="H7110" t="s">
        <v>1352</v>
      </c>
      <c r="I7110" t="s">
        <v>1618</v>
      </c>
      <c r="J7110">
        <v>1.1299999999999999E-2</v>
      </c>
    </row>
    <row r="7111" spans="1:10" hidden="1">
      <c r="A7111" t="s">
        <v>570</v>
      </c>
      <c r="B7111">
        <v>888</v>
      </c>
      <c r="C7111" t="s">
        <v>1074</v>
      </c>
      <c r="D7111">
        <v>897</v>
      </c>
      <c r="E7111" t="s">
        <v>366</v>
      </c>
      <c r="F7111" t="s">
        <v>2320</v>
      </c>
      <c r="G7111" t="s">
        <v>2298</v>
      </c>
      <c r="H7111" t="s">
        <v>1358</v>
      </c>
      <c r="I7111" t="s">
        <v>1618</v>
      </c>
      <c r="J7111">
        <v>0.18479999999999999</v>
      </c>
    </row>
    <row r="7112" spans="1:10" hidden="1">
      <c r="A7112" t="s">
        <v>570</v>
      </c>
      <c r="B7112">
        <v>888</v>
      </c>
      <c r="C7112" t="s">
        <v>1074</v>
      </c>
      <c r="D7112">
        <v>897</v>
      </c>
      <c r="E7112" t="s">
        <v>366</v>
      </c>
      <c r="F7112" t="s">
        <v>2322</v>
      </c>
      <c r="G7112" t="s">
        <v>2323</v>
      </c>
      <c r="H7112" t="s">
        <v>2324</v>
      </c>
      <c r="I7112" t="s">
        <v>1618</v>
      </c>
      <c r="J7112">
        <v>1.6000000000000001E-3</v>
      </c>
    </row>
    <row r="7113" spans="1:10" hidden="1">
      <c r="A7113" t="s">
        <v>570</v>
      </c>
      <c r="B7113">
        <v>888</v>
      </c>
      <c r="C7113" t="s">
        <v>1074</v>
      </c>
      <c r="D7113">
        <v>897</v>
      </c>
      <c r="E7113" t="s">
        <v>366</v>
      </c>
      <c r="F7113" t="s">
        <v>2322</v>
      </c>
      <c r="G7113" t="s">
        <v>2325</v>
      </c>
      <c r="H7113" t="s">
        <v>2335</v>
      </c>
      <c r="I7113" t="s">
        <v>1618</v>
      </c>
      <c r="J7113">
        <v>6.4999999999999997E-3</v>
      </c>
    </row>
    <row r="7114" spans="1:10" hidden="1">
      <c r="A7114" t="s">
        <v>570</v>
      </c>
      <c r="B7114">
        <v>888</v>
      </c>
      <c r="C7114" t="s">
        <v>1074</v>
      </c>
      <c r="D7114">
        <v>897</v>
      </c>
      <c r="E7114" t="s">
        <v>366</v>
      </c>
      <c r="F7114" t="s">
        <v>2322</v>
      </c>
      <c r="G7114" t="s">
        <v>2326</v>
      </c>
      <c r="H7114" t="s">
        <v>1250</v>
      </c>
      <c r="I7114" t="s">
        <v>1618</v>
      </c>
      <c r="J7114">
        <v>1.6199999999999999E-2</v>
      </c>
    </row>
    <row r="7115" spans="1:10" hidden="1">
      <c r="A7115" t="s">
        <v>570</v>
      </c>
      <c r="B7115">
        <v>888</v>
      </c>
      <c r="C7115" t="s">
        <v>1074</v>
      </c>
      <c r="D7115">
        <v>897</v>
      </c>
      <c r="E7115" t="s">
        <v>366</v>
      </c>
      <c r="F7115" t="s">
        <v>2322</v>
      </c>
      <c r="G7115" t="s">
        <v>2327</v>
      </c>
      <c r="H7115" t="s">
        <v>1401</v>
      </c>
      <c r="I7115" t="s">
        <v>1618</v>
      </c>
      <c r="J7115">
        <v>1.78E-2</v>
      </c>
    </row>
    <row r="7116" spans="1:10" hidden="1">
      <c r="A7116" t="s">
        <v>570</v>
      </c>
      <c r="B7116">
        <v>888</v>
      </c>
      <c r="C7116" t="s">
        <v>1074</v>
      </c>
      <c r="D7116">
        <v>897</v>
      </c>
      <c r="E7116" t="s">
        <v>366</v>
      </c>
      <c r="F7116" t="s">
        <v>2322</v>
      </c>
      <c r="G7116" t="s">
        <v>2328</v>
      </c>
      <c r="H7116" t="s">
        <v>1333</v>
      </c>
      <c r="I7116" t="s">
        <v>1618</v>
      </c>
      <c r="J7116">
        <v>2.76E-2</v>
      </c>
    </row>
    <row r="7117" spans="1:10" hidden="1">
      <c r="A7117" t="s">
        <v>570</v>
      </c>
      <c r="B7117">
        <v>888</v>
      </c>
      <c r="C7117" t="s">
        <v>1074</v>
      </c>
      <c r="D7117">
        <v>897</v>
      </c>
      <c r="E7117" t="s">
        <v>366</v>
      </c>
      <c r="F7117" t="s">
        <v>2322</v>
      </c>
      <c r="G7117" t="s">
        <v>2330</v>
      </c>
      <c r="H7117" t="s">
        <v>2407</v>
      </c>
      <c r="I7117" t="s">
        <v>1618</v>
      </c>
      <c r="J7117">
        <v>0.93030000000000002</v>
      </c>
    </row>
    <row r="7118" spans="1:10" hidden="1">
      <c r="A7118" t="s">
        <v>570</v>
      </c>
      <c r="B7118">
        <v>888</v>
      </c>
      <c r="C7118" t="s">
        <v>1074</v>
      </c>
      <c r="D7118">
        <v>897</v>
      </c>
      <c r="E7118" t="s">
        <v>366</v>
      </c>
      <c r="F7118" t="s">
        <v>2332</v>
      </c>
      <c r="G7118" t="s">
        <v>2333</v>
      </c>
      <c r="H7118" t="s">
        <v>1615</v>
      </c>
      <c r="I7118" t="s">
        <v>1618</v>
      </c>
      <c r="J7118">
        <v>0.51049999999999995</v>
      </c>
    </row>
    <row r="7119" spans="1:10" hidden="1">
      <c r="A7119" t="s">
        <v>570</v>
      </c>
      <c r="B7119">
        <v>888</v>
      </c>
      <c r="C7119" t="s">
        <v>1074</v>
      </c>
      <c r="D7119">
        <v>897</v>
      </c>
      <c r="E7119" t="s">
        <v>366</v>
      </c>
      <c r="F7119" t="s">
        <v>2332</v>
      </c>
      <c r="G7119" t="s">
        <v>2334</v>
      </c>
      <c r="H7119" t="s">
        <v>1326</v>
      </c>
      <c r="I7119" t="s">
        <v>1618</v>
      </c>
      <c r="J7119">
        <v>0.48949999999999999</v>
      </c>
    </row>
    <row r="7120" spans="1:10" hidden="1">
      <c r="A7120" t="s">
        <v>570</v>
      </c>
      <c r="B7120">
        <v>888</v>
      </c>
      <c r="C7120" t="s">
        <v>1074</v>
      </c>
      <c r="D7120">
        <v>893</v>
      </c>
      <c r="E7120" t="s">
        <v>205</v>
      </c>
      <c r="F7120" t="s">
        <v>1243</v>
      </c>
      <c r="G7120" t="s">
        <v>1243</v>
      </c>
      <c r="H7120" t="s">
        <v>1529</v>
      </c>
      <c r="I7120" t="s">
        <v>1529</v>
      </c>
      <c r="J7120">
        <v>1</v>
      </c>
    </row>
    <row r="7121" spans="1:10" hidden="1">
      <c r="A7121" t="s">
        <v>570</v>
      </c>
      <c r="B7121">
        <v>888</v>
      </c>
      <c r="C7121" t="s">
        <v>1074</v>
      </c>
      <c r="D7121">
        <v>893</v>
      </c>
      <c r="E7121" t="s">
        <v>205</v>
      </c>
      <c r="F7121" t="s">
        <v>2311</v>
      </c>
      <c r="G7121" t="s">
        <v>2312</v>
      </c>
      <c r="H7121" t="s">
        <v>1549</v>
      </c>
      <c r="I7121" t="s">
        <v>1529</v>
      </c>
      <c r="J7121">
        <v>0.14560000000000001</v>
      </c>
    </row>
    <row r="7122" spans="1:10" hidden="1">
      <c r="A7122" t="s">
        <v>570</v>
      </c>
      <c r="B7122">
        <v>888</v>
      </c>
      <c r="C7122" t="s">
        <v>1074</v>
      </c>
      <c r="D7122">
        <v>893</v>
      </c>
      <c r="E7122" t="s">
        <v>205</v>
      </c>
      <c r="F7122" t="s">
        <v>2311</v>
      </c>
      <c r="G7122" t="s">
        <v>2313</v>
      </c>
      <c r="H7122" t="s">
        <v>1261</v>
      </c>
      <c r="I7122" t="s">
        <v>1529</v>
      </c>
      <c r="J7122">
        <v>0.13919999999999999</v>
      </c>
    </row>
    <row r="7123" spans="1:10" hidden="1">
      <c r="A7123" t="s">
        <v>570</v>
      </c>
      <c r="B7123">
        <v>888</v>
      </c>
      <c r="C7123" t="s">
        <v>1074</v>
      </c>
      <c r="D7123">
        <v>893</v>
      </c>
      <c r="E7123" t="s">
        <v>205</v>
      </c>
      <c r="F7123" t="s">
        <v>2311</v>
      </c>
      <c r="G7123" t="s">
        <v>2314</v>
      </c>
      <c r="H7123" t="s">
        <v>1271</v>
      </c>
      <c r="I7123" t="s">
        <v>1529</v>
      </c>
      <c r="J7123">
        <v>0.1646</v>
      </c>
    </row>
    <row r="7124" spans="1:10" hidden="1">
      <c r="A7124" t="s">
        <v>570</v>
      </c>
      <c r="B7124">
        <v>888</v>
      </c>
      <c r="C7124" t="s">
        <v>1074</v>
      </c>
      <c r="D7124">
        <v>893</v>
      </c>
      <c r="E7124" t="s">
        <v>205</v>
      </c>
      <c r="F7124" t="s">
        <v>2311</v>
      </c>
      <c r="G7124" t="s">
        <v>2315</v>
      </c>
      <c r="H7124" t="s">
        <v>1261</v>
      </c>
      <c r="I7124" t="s">
        <v>1529</v>
      </c>
      <c r="J7124">
        <v>0.13919999999999999</v>
      </c>
    </row>
    <row r="7125" spans="1:10" hidden="1">
      <c r="A7125" t="s">
        <v>570</v>
      </c>
      <c r="B7125">
        <v>888</v>
      </c>
      <c r="C7125" t="s">
        <v>1074</v>
      </c>
      <c r="D7125">
        <v>893</v>
      </c>
      <c r="E7125" t="s">
        <v>205</v>
      </c>
      <c r="F7125" t="s">
        <v>2311</v>
      </c>
      <c r="G7125" t="s">
        <v>2316</v>
      </c>
      <c r="H7125" t="s">
        <v>1290</v>
      </c>
      <c r="I7125" t="s">
        <v>1529</v>
      </c>
      <c r="J7125">
        <v>0.15190000000000001</v>
      </c>
    </row>
    <row r="7126" spans="1:10" hidden="1">
      <c r="A7126" t="s">
        <v>570</v>
      </c>
      <c r="B7126">
        <v>888</v>
      </c>
      <c r="C7126" t="s">
        <v>1074</v>
      </c>
      <c r="D7126">
        <v>893</v>
      </c>
      <c r="E7126" t="s">
        <v>205</v>
      </c>
      <c r="F7126" t="s">
        <v>2311</v>
      </c>
      <c r="G7126" t="s">
        <v>2318</v>
      </c>
      <c r="H7126" t="s">
        <v>1249</v>
      </c>
      <c r="I7126" t="s">
        <v>1529</v>
      </c>
      <c r="J7126">
        <v>0.15820000000000001</v>
      </c>
    </row>
    <row r="7127" spans="1:10" hidden="1">
      <c r="A7127" t="s">
        <v>570</v>
      </c>
      <c r="B7127">
        <v>888</v>
      </c>
      <c r="C7127" t="s">
        <v>1074</v>
      </c>
      <c r="D7127">
        <v>893</v>
      </c>
      <c r="E7127" t="s">
        <v>205</v>
      </c>
      <c r="F7127" t="s">
        <v>2311</v>
      </c>
      <c r="G7127" t="s">
        <v>2319</v>
      </c>
      <c r="H7127" t="s">
        <v>1591</v>
      </c>
      <c r="I7127" t="s">
        <v>1529</v>
      </c>
      <c r="J7127">
        <v>0.1013</v>
      </c>
    </row>
    <row r="7128" spans="1:10" hidden="1">
      <c r="A7128" t="s">
        <v>570</v>
      </c>
      <c r="B7128">
        <v>888</v>
      </c>
      <c r="C7128" t="s">
        <v>1074</v>
      </c>
      <c r="D7128">
        <v>893</v>
      </c>
      <c r="E7128" t="s">
        <v>205</v>
      </c>
      <c r="F7128" t="s">
        <v>2320</v>
      </c>
      <c r="G7128" t="s">
        <v>2321</v>
      </c>
      <c r="H7128" t="s">
        <v>1386</v>
      </c>
      <c r="I7128" t="s">
        <v>1529</v>
      </c>
      <c r="J7128">
        <v>0.31009999999999999</v>
      </c>
    </row>
    <row r="7129" spans="1:10" hidden="1">
      <c r="A7129" t="s">
        <v>570</v>
      </c>
      <c r="B7129">
        <v>888</v>
      </c>
      <c r="C7129" t="s">
        <v>1074</v>
      </c>
      <c r="D7129">
        <v>893</v>
      </c>
      <c r="E7129" t="s">
        <v>205</v>
      </c>
      <c r="F7129" t="s">
        <v>2320</v>
      </c>
      <c r="G7129" t="s">
        <v>2298</v>
      </c>
      <c r="H7129" t="s">
        <v>1253</v>
      </c>
      <c r="I7129" t="s">
        <v>1529</v>
      </c>
      <c r="J7129">
        <v>0.1835</v>
      </c>
    </row>
    <row r="7130" spans="1:10" hidden="1">
      <c r="A7130" t="s">
        <v>570</v>
      </c>
      <c r="B7130">
        <v>888</v>
      </c>
      <c r="C7130" t="s">
        <v>1074</v>
      </c>
      <c r="D7130">
        <v>893</v>
      </c>
      <c r="E7130" t="s">
        <v>205</v>
      </c>
      <c r="F7130" t="s">
        <v>2322</v>
      </c>
      <c r="G7130" t="s">
        <v>2325</v>
      </c>
      <c r="H7130" t="s">
        <v>2344</v>
      </c>
      <c r="I7130" t="s">
        <v>1529</v>
      </c>
      <c r="J7130">
        <v>1.2699999999999999E-2</v>
      </c>
    </row>
    <row r="7131" spans="1:10" hidden="1">
      <c r="A7131" t="s">
        <v>570</v>
      </c>
      <c r="B7131">
        <v>888</v>
      </c>
      <c r="C7131" t="s">
        <v>1074</v>
      </c>
      <c r="D7131">
        <v>893</v>
      </c>
      <c r="E7131" t="s">
        <v>205</v>
      </c>
      <c r="F7131" t="s">
        <v>2322</v>
      </c>
      <c r="G7131" t="s">
        <v>2327</v>
      </c>
      <c r="H7131" t="s">
        <v>1248</v>
      </c>
      <c r="I7131" t="s">
        <v>1529</v>
      </c>
      <c r="J7131">
        <v>3.7999999999999999E-2</v>
      </c>
    </row>
    <row r="7132" spans="1:10" hidden="1">
      <c r="A7132" t="s">
        <v>570</v>
      </c>
      <c r="B7132">
        <v>888</v>
      </c>
      <c r="C7132" t="s">
        <v>1074</v>
      </c>
      <c r="D7132">
        <v>893</v>
      </c>
      <c r="E7132" t="s">
        <v>205</v>
      </c>
      <c r="F7132" t="s">
        <v>2322</v>
      </c>
      <c r="G7132" t="s">
        <v>2328</v>
      </c>
      <c r="H7132" t="s">
        <v>1248</v>
      </c>
      <c r="I7132" t="s">
        <v>1529</v>
      </c>
      <c r="J7132">
        <v>3.7999999999999999E-2</v>
      </c>
    </row>
    <row r="7133" spans="1:10" hidden="1">
      <c r="A7133" t="s">
        <v>570</v>
      </c>
      <c r="B7133">
        <v>888</v>
      </c>
      <c r="C7133" t="s">
        <v>1074</v>
      </c>
      <c r="D7133">
        <v>893</v>
      </c>
      <c r="E7133" t="s">
        <v>205</v>
      </c>
      <c r="F7133" t="s">
        <v>2322</v>
      </c>
      <c r="G7133" t="s">
        <v>2330</v>
      </c>
      <c r="H7133" t="s">
        <v>1571</v>
      </c>
      <c r="I7133" t="s">
        <v>1529</v>
      </c>
      <c r="J7133">
        <v>0.91139999999999999</v>
      </c>
    </row>
    <row r="7134" spans="1:10" hidden="1">
      <c r="A7134" t="s">
        <v>570</v>
      </c>
      <c r="B7134">
        <v>888</v>
      </c>
      <c r="C7134" t="s">
        <v>1074</v>
      </c>
      <c r="D7134">
        <v>893</v>
      </c>
      <c r="E7134" t="s">
        <v>205</v>
      </c>
      <c r="F7134" t="s">
        <v>2332</v>
      </c>
      <c r="G7134" t="s">
        <v>2333</v>
      </c>
      <c r="H7134" t="s">
        <v>1491</v>
      </c>
      <c r="I7134" t="s">
        <v>1529</v>
      </c>
      <c r="J7134">
        <v>0.5</v>
      </c>
    </row>
    <row r="7135" spans="1:10" hidden="1">
      <c r="A7135" t="s">
        <v>570</v>
      </c>
      <c r="B7135">
        <v>888</v>
      </c>
      <c r="C7135" t="s">
        <v>1074</v>
      </c>
      <c r="D7135">
        <v>893</v>
      </c>
      <c r="E7135" t="s">
        <v>205</v>
      </c>
      <c r="F7135" t="s">
        <v>2332</v>
      </c>
      <c r="G7135" t="s">
        <v>2334</v>
      </c>
      <c r="H7135" t="s">
        <v>1491</v>
      </c>
      <c r="I7135" t="s">
        <v>1529</v>
      </c>
      <c r="J7135">
        <v>0.5</v>
      </c>
    </row>
    <row r="7136" spans="1:10" hidden="1">
      <c r="A7136" t="s">
        <v>570</v>
      </c>
      <c r="B7136">
        <v>888</v>
      </c>
      <c r="C7136" t="s">
        <v>1074</v>
      </c>
      <c r="D7136">
        <v>896</v>
      </c>
      <c r="E7136" t="s">
        <v>551</v>
      </c>
      <c r="F7136" t="s">
        <v>1243</v>
      </c>
      <c r="G7136" t="s">
        <v>1243</v>
      </c>
      <c r="H7136" t="s">
        <v>1350</v>
      </c>
      <c r="I7136" t="s">
        <v>1350</v>
      </c>
      <c r="J7136">
        <v>1</v>
      </c>
    </row>
    <row r="7137" spans="1:10" hidden="1">
      <c r="A7137" t="s">
        <v>570</v>
      </c>
      <c r="B7137">
        <v>888</v>
      </c>
      <c r="C7137" t="s">
        <v>1074</v>
      </c>
      <c r="D7137">
        <v>896</v>
      </c>
      <c r="E7137" t="s">
        <v>551</v>
      </c>
      <c r="F7137" t="s">
        <v>2311</v>
      </c>
      <c r="G7137" t="s">
        <v>2312</v>
      </c>
      <c r="H7137" t="s">
        <v>1472</v>
      </c>
      <c r="I7137" t="s">
        <v>1350</v>
      </c>
      <c r="J7137">
        <v>0.1691</v>
      </c>
    </row>
    <row r="7138" spans="1:10" hidden="1">
      <c r="A7138" t="s">
        <v>570</v>
      </c>
      <c r="B7138">
        <v>888</v>
      </c>
      <c r="C7138" t="s">
        <v>1074</v>
      </c>
      <c r="D7138">
        <v>896</v>
      </c>
      <c r="E7138" t="s">
        <v>551</v>
      </c>
      <c r="F7138" t="s">
        <v>2311</v>
      </c>
      <c r="G7138" t="s">
        <v>2313</v>
      </c>
      <c r="H7138" t="s">
        <v>1538</v>
      </c>
      <c r="I7138" t="s">
        <v>1350</v>
      </c>
      <c r="J7138">
        <v>0.14710000000000001</v>
      </c>
    </row>
    <row r="7139" spans="1:10" hidden="1">
      <c r="A7139" t="s">
        <v>570</v>
      </c>
      <c r="B7139">
        <v>888</v>
      </c>
      <c r="C7139" t="s">
        <v>1074</v>
      </c>
      <c r="D7139">
        <v>896</v>
      </c>
      <c r="E7139" t="s">
        <v>551</v>
      </c>
      <c r="F7139" t="s">
        <v>2311</v>
      </c>
      <c r="G7139" t="s">
        <v>2314</v>
      </c>
      <c r="H7139" t="s">
        <v>1365</v>
      </c>
      <c r="I7139" t="s">
        <v>1350</v>
      </c>
      <c r="J7139">
        <v>0.15440000000000001</v>
      </c>
    </row>
    <row r="7140" spans="1:10" hidden="1">
      <c r="A7140" t="s">
        <v>570</v>
      </c>
      <c r="B7140">
        <v>888</v>
      </c>
      <c r="C7140" t="s">
        <v>1074</v>
      </c>
      <c r="D7140">
        <v>896</v>
      </c>
      <c r="E7140" t="s">
        <v>551</v>
      </c>
      <c r="F7140" t="s">
        <v>2311</v>
      </c>
      <c r="G7140" t="s">
        <v>2315</v>
      </c>
      <c r="H7140" t="s">
        <v>1353</v>
      </c>
      <c r="I7140" t="s">
        <v>1350</v>
      </c>
      <c r="J7140">
        <v>0.16539999999999999</v>
      </c>
    </row>
    <row r="7141" spans="1:10" hidden="1">
      <c r="A7141" t="s">
        <v>570</v>
      </c>
      <c r="B7141">
        <v>888</v>
      </c>
      <c r="C7141" t="s">
        <v>1074</v>
      </c>
      <c r="D7141">
        <v>896</v>
      </c>
      <c r="E7141" t="s">
        <v>551</v>
      </c>
      <c r="F7141" t="s">
        <v>2311</v>
      </c>
      <c r="G7141" t="s">
        <v>2316</v>
      </c>
      <c r="H7141" t="s">
        <v>1315</v>
      </c>
      <c r="I7141" t="s">
        <v>1350</v>
      </c>
      <c r="J7141">
        <v>0.13239999999999999</v>
      </c>
    </row>
    <row r="7142" spans="1:10" hidden="1">
      <c r="A7142" t="s">
        <v>570</v>
      </c>
      <c r="B7142">
        <v>888</v>
      </c>
      <c r="C7142" t="s">
        <v>1074</v>
      </c>
      <c r="D7142">
        <v>896</v>
      </c>
      <c r="E7142" t="s">
        <v>551</v>
      </c>
      <c r="F7142" t="s">
        <v>2311</v>
      </c>
      <c r="G7142" t="s">
        <v>2318</v>
      </c>
      <c r="H7142" t="s">
        <v>1414</v>
      </c>
      <c r="I7142" t="s">
        <v>1350</v>
      </c>
      <c r="J7142">
        <v>0.13789999999999999</v>
      </c>
    </row>
    <row r="7143" spans="1:10" hidden="1">
      <c r="A7143" t="s">
        <v>570</v>
      </c>
      <c r="B7143">
        <v>888</v>
      </c>
      <c r="C7143" t="s">
        <v>1074</v>
      </c>
      <c r="D7143">
        <v>896</v>
      </c>
      <c r="E7143" t="s">
        <v>551</v>
      </c>
      <c r="F7143" t="s">
        <v>2311</v>
      </c>
      <c r="G7143" t="s">
        <v>2319</v>
      </c>
      <c r="H7143" t="s">
        <v>1395</v>
      </c>
      <c r="I7143" t="s">
        <v>1350</v>
      </c>
      <c r="J7143">
        <v>9.3799999999999994E-2</v>
      </c>
    </row>
    <row r="7144" spans="1:10" hidden="1">
      <c r="A7144" t="s">
        <v>570</v>
      </c>
      <c r="B7144">
        <v>888</v>
      </c>
      <c r="C7144" t="s">
        <v>1074</v>
      </c>
      <c r="D7144">
        <v>896</v>
      </c>
      <c r="E7144" t="s">
        <v>551</v>
      </c>
      <c r="F7144" t="s">
        <v>2320</v>
      </c>
      <c r="G7144" t="s">
        <v>2321</v>
      </c>
      <c r="H7144" t="s">
        <v>1542</v>
      </c>
      <c r="I7144" t="s">
        <v>1350</v>
      </c>
      <c r="J7144">
        <v>0.35849999999999999</v>
      </c>
    </row>
    <row r="7145" spans="1:10" hidden="1">
      <c r="A7145" t="s">
        <v>570</v>
      </c>
      <c r="B7145">
        <v>888</v>
      </c>
      <c r="C7145" t="s">
        <v>1074</v>
      </c>
      <c r="D7145">
        <v>896</v>
      </c>
      <c r="E7145" t="s">
        <v>551</v>
      </c>
      <c r="F7145" t="s">
        <v>2320</v>
      </c>
      <c r="G7145" t="s">
        <v>2339</v>
      </c>
      <c r="H7145" t="s">
        <v>1252</v>
      </c>
      <c r="I7145" t="s">
        <v>1350</v>
      </c>
      <c r="J7145">
        <v>1.6500000000000001E-2</v>
      </c>
    </row>
    <row r="7146" spans="1:10" hidden="1">
      <c r="A7146" t="s">
        <v>570</v>
      </c>
      <c r="B7146">
        <v>888</v>
      </c>
      <c r="C7146" t="s">
        <v>1074</v>
      </c>
      <c r="D7146">
        <v>896</v>
      </c>
      <c r="E7146" t="s">
        <v>551</v>
      </c>
      <c r="F7146" t="s">
        <v>2320</v>
      </c>
      <c r="G7146" t="s">
        <v>2298</v>
      </c>
      <c r="H7146" t="s">
        <v>1409</v>
      </c>
      <c r="I7146" t="s">
        <v>1350</v>
      </c>
      <c r="J7146">
        <v>0.193</v>
      </c>
    </row>
    <row r="7147" spans="1:10" hidden="1">
      <c r="A7147" t="s">
        <v>570</v>
      </c>
      <c r="B7147">
        <v>888</v>
      </c>
      <c r="C7147" t="s">
        <v>1074</v>
      </c>
      <c r="D7147">
        <v>896</v>
      </c>
      <c r="E7147" t="s">
        <v>551</v>
      </c>
      <c r="F7147" t="s">
        <v>2322</v>
      </c>
      <c r="G7147" t="s">
        <v>2323</v>
      </c>
      <c r="H7147" t="s">
        <v>2344</v>
      </c>
      <c r="I7147" t="s">
        <v>1350</v>
      </c>
      <c r="J7147">
        <v>3.7000000000000002E-3</v>
      </c>
    </row>
    <row r="7148" spans="1:10" hidden="1">
      <c r="A7148" t="s">
        <v>570</v>
      </c>
      <c r="B7148">
        <v>888</v>
      </c>
      <c r="C7148" t="s">
        <v>1074</v>
      </c>
      <c r="D7148">
        <v>896</v>
      </c>
      <c r="E7148" t="s">
        <v>551</v>
      </c>
      <c r="F7148" t="s">
        <v>2322</v>
      </c>
      <c r="G7148" t="s">
        <v>2325</v>
      </c>
      <c r="H7148" t="s">
        <v>1248</v>
      </c>
      <c r="I7148" t="s">
        <v>1350</v>
      </c>
      <c r="J7148">
        <v>1.0999999999999999E-2</v>
      </c>
    </row>
    <row r="7149" spans="1:10" hidden="1">
      <c r="A7149" t="s">
        <v>570</v>
      </c>
      <c r="B7149">
        <v>888</v>
      </c>
      <c r="C7149" t="s">
        <v>1074</v>
      </c>
      <c r="D7149">
        <v>896</v>
      </c>
      <c r="E7149" t="s">
        <v>551</v>
      </c>
      <c r="F7149" t="s">
        <v>2322</v>
      </c>
      <c r="G7149" t="s">
        <v>2326</v>
      </c>
      <c r="H7149" t="s">
        <v>1252</v>
      </c>
      <c r="I7149" t="s">
        <v>1350</v>
      </c>
      <c r="J7149">
        <v>1.6500000000000001E-2</v>
      </c>
    </row>
    <row r="7150" spans="1:10" hidden="1">
      <c r="A7150" t="s">
        <v>570</v>
      </c>
      <c r="B7150">
        <v>888</v>
      </c>
      <c r="C7150" t="s">
        <v>1074</v>
      </c>
      <c r="D7150">
        <v>896</v>
      </c>
      <c r="E7150" t="s">
        <v>551</v>
      </c>
      <c r="F7150" t="s">
        <v>2322</v>
      </c>
      <c r="G7150" t="s">
        <v>2327</v>
      </c>
      <c r="H7150" t="s">
        <v>1357</v>
      </c>
      <c r="I7150" t="s">
        <v>1350</v>
      </c>
      <c r="J7150">
        <v>2.2100000000000002E-2</v>
      </c>
    </row>
    <row r="7151" spans="1:10" hidden="1">
      <c r="A7151" t="s">
        <v>570</v>
      </c>
      <c r="B7151">
        <v>888</v>
      </c>
      <c r="C7151" t="s">
        <v>1074</v>
      </c>
      <c r="D7151">
        <v>896</v>
      </c>
      <c r="E7151" t="s">
        <v>551</v>
      </c>
      <c r="F7151" t="s">
        <v>2322</v>
      </c>
      <c r="G7151" t="s">
        <v>2328</v>
      </c>
      <c r="H7151" t="s">
        <v>1323</v>
      </c>
      <c r="I7151" t="s">
        <v>1350</v>
      </c>
      <c r="J7151">
        <v>3.3099999999999997E-2</v>
      </c>
    </row>
    <row r="7152" spans="1:10" hidden="1">
      <c r="A7152" t="s">
        <v>570</v>
      </c>
      <c r="B7152">
        <v>888</v>
      </c>
      <c r="C7152" t="s">
        <v>1074</v>
      </c>
      <c r="D7152">
        <v>896</v>
      </c>
      <c r="E7152" t="s">
        <v>551</v>
      </c>
      <c r="F7152" t="s">
        <v>2322</v>
      </c>
      <c r="G7152" t="s">
        <v>2330</v>
      </c>
      <c r="H7152" t="s">
        <v>1473</v>
      </c>
      <c r="I7152" t="s">
        <v>1350</v>
      </c>
      <c r="J7152">
        <v>0.91359999999999997</v>
      </c>
    </row>
    <row r="7153" spans="1:10" hidden="1">
      <c r="A7153" t="s">
        <v>570</v>
      </c>
      <c r="B7153">
        <v>888</v>
      </c>
      <c r="C7153" t="s">
        <v>1074</v>
      </c>
      <c r="D7153">
        <v>896</v>
      </c>
      <c r="E7153" t="s">
        <v>551</v>
      </c>
      <c r="F7153" t="s">
        <v>2332</v>
      </c>
      <c r="G7153" t="s">
        <v>2333</v>
      </c>
      <c r="H7153" t="s">
        <v>1415</v>
      </c>
      <c r="I7153" t="s">
        <v>1350</v>
      </c>
      <c r="J7153">
        <v>0.51839999999999997</v>
      </c>
    </row>
    <row r="7154" spans="1:10" hidden="1">
      <c r="A7154" t="s">
        <v>570</v>
      </c>
      <c r="B7154">
        <v>888</v>
      </c>
      <c r="C7154" t="s">
        <v>1074</v>
      </c>
      <c r="D7154">
        <v>896</v>
      </c>
      <c r="E7154" t="s">
        <v>551</v>
      </c>
      <c r="F7154" t="s">
        <v>2332</v>
      </c>
      <c r="G7154" t="s">
        <v>2334</v>
      </c>
      <c r="H7154" t="s">
        <v>1295</v>
      </c>
      <c r="I7154" t="s">
        <v>1350</v>
      </c>
      <c r="J7154">
        <v>0.48159999999999997</v>
      </c>
    </row>
    <row r="7155" spans="1:10" hidden="1">
      <c r="A7155" t="s">
        <v>570</v>
      </c>
      <c r="B7155">
        <v>898</v>
      </c>
      <c r="C7155" t="s">
        <v>1081</v>
      </c>
      <c r="D7155">
        <v>2143</v>
      </c>
      <c r="E7155" t="s">
        <v>191</v>
      </c>
      <c r="F7155" t="s">
        <v>1243</v>
      </c>
      <c r="G7155" t="s">
        <v>1243</v>
      </c>
      <c r="H7155" t="s">
        <v>1259</v>
      </c>
      <c r="I7155" t="s">
        <v>1259</v>
      </c>
      <c r="J7155">
        <v>1</v>
      </c>
    </row>
    <row r="7156" spans="1:10" hidden="1">
      <c r="A7156" t="s">
        <v>570</v>
      </c>
      <c r="B7156">
        <v>898</v>
      </c>
      <c r="C7156" t="s">
        <v>1081</v>
      </c>
      <c r="D7156">
        <v>2143</v>
      </c>
      <c r="E7156" t="s">
        <v>191</v>
      </c>
      <c r="F7156" t="s">
        <v>2311</v>
      </c>
      <c r="G7156" t="s">
        <v>2316</v>
      </c>
      <c r="H7156" t="s">
        <v>1244</v>
      </c>
      <c r="I7156" t="s">
        <v>1259</v>
      </c>
      <c r="J7156">
        <v>0.23810000000000001</v>
      </c>
    </row>
    <row r="7157" spans="1:10" hidden="1">
      <c r="A7157" t="s">
        <v>570</v>
      </c>
      <c r="B7157">
        <v>898</v>
      </c>
      <c r="C7157" t="s">
        <v>1081</v>
      </c>
      <c r="D7157">
        <v>2143</v>
      </c>
      <c r="E7157" t="s">
        <v>191</v>
      </c>
      <c r="F7157" t="s">
        <v>2311</v>
      </c>
      <c r="G7157" t="s">
        <v>2317</v>
      </c>
      <c r="H7157" t="s">
        <v>1399</v>
      </c>
      <c r="I7157" t="s">
        <v>1259</v>
      </c>
      <c r="J7157">
        <v>0.2109</v>
      </c>
    </row>
    <row r="7158" spans="1:10" hidden="1">
      <c r="A7158" t="s">
        <v>570</v>
      </c>
      <c r="B7158">
        <v>898</v>
      </c>
      <c r="C7158" t="s">
        <v>1081</v>
      </c>
      <c r="D7158">
        <v>2143</v>
      </c>
      <c r="E7158" t="s">
        <v>191</v>
      </c>
      <c r="F7158" t="s">
        <v>2311</v>
      </c>
      <c r="G7158" t="s">
        <v>2336</v>
      </c>
      <c r="H7158" t="s">
        <v>1521</v>
      </c>
      <c r="I7158" t="s">
        <v>1259</v>
      </c>
      <c r="J7158">
        <v>0.23130000000000001</v>
      </c>
    </row>
    <row r="7159" spans="1:10" hidden="1">
      <c r="A7159" t="s">
        <v>570</v>
      </c>
      <c r="B7159">
        <v>898</v>
      </c>
      <c r="C7159" t="s">
        <v>1081</v>
      </c>
      <c r="D7159">
        <v>2143</v>
      </c>
      <c r="E7159" t="s">
        <v>191</v>
      </c>
      <c r="F7159" t="s">
        <v>2311</v>
      </c>
      <c r="G7159" t="s">
        <v>2337</v>
      </c>
      <c r="H7159" t="s">
        <v>1351</v>
      </c>
      <c r="I7159" t="s">
        <v>1259</v>
      </c>
      <c r="J7159">
        <v>0.31969999999999998</v>
      </c>
    </row>
    <row r="7160" spans="1:10" hidden="1">
      <c r="A7160" t="s">
        <v>570</v>
      </c>
      <c r="B7160">
        <v>898</v>
      </c>
      <c r="C7160" t="s">
        <v>1081</v>
      </c>
      <c r="D7160">
        <v>2143</v>
      </c>
      <c r="E7160" t="s">
        <v>191</v>
      </c>
      <c r="F7160" t="s">
        <v>2320</v>
      </c>
      <c r="G7160" t="s">
        <v>2321</v>
      </c>
      <c r="H7160" t="s">
        <v>1340</v>
      </c>
      <c r="I7160" t="s">
        <v>1259</v>
      </c>
      <c r="J7160">
        <v>0.60540000000000005</v>
      </c>
    </row>
    <row r="7161" spans="1:10" hidden="1">
      <c r="A7161" t="s">
        <v>570</v>
      </c>
      <c r="B7161">
        <v>898</v>
      </c>
      <c r="C7161" t="s">
        <v>1081</v>
      </c>
      <c r="D7161">
        <v>2143</v>
      </c>
      <c r="E7161" t="s">
        <v>191</v>
      </c>
      <c r="F7161" t="s">
        <v>2320</v>
      </c>
      <c r="G7161" t="s">
        <v>2298</v>
      </c>
      <c r="H7161" t="s">
        <v>1308</v>
      </c>
      <c r="I7161" t="s">
        <v>1259</v>
      </c>
      <c r="J7161">
        <v>0.36730000000000002</v>
      </c>
    </row>
    <row r="7162" spans="1:10" hidden="1">
      <c r="A7162" t="s">
        <v>570</v>
      </c>
      <c r="B7162">
        <v>898</v>
      </c>
      <c r="C7162" t="s">
        <v>1081</v>
      </c>
      <c r="D7162">
        <v>2143</v>
      </c>
      <c r="E7162" t="s">
        <v>191</v>
      </c>
      <c r="F7162" t="s">
        <v>2322</v>
      </c>
      <c r="G7162" t="s">
        <v>2327</v>
      </c>
      <c r="H7162" t="s">
        <v>1312</v>
      </c>
      <c r="I7162" t="s">
        <v>1259</v>
      </c>
      <c r="J7162">
        <v>3.4000000000000002E-2</v>
      </c>
    </row>
    <row r="7163" spans="1:10" hidden="1">
      <c r="A7163" t="s">
        <v>570</v>
      </c>
      <c r="B7163">
        <v>898</v>
      </c>
      <c r="C7163" t="s">
        <v>1081</v>
      </c>
      <c r="D7163">
        <v>2143</v>
      </c>
      <c r="E7163" t="s">
        <v>191</v>
      </c>
      <c r="F7163" t="s">
        <v>2322</v>
      </c>
      <c r="G7163" t="s">
        <v>2352</v>
      </c>
      <c r="H7163" t="s">
        <v>2324</v>
      </c>
      <c r="I7163" t="s">
        <v>1259</v>
      </c>
      <c r="J7163">
        <v>6.7999999999999996E-3</v>
      </c>
    </row>
    <row r="7164" spans="1:10" hidden="1">
      <c r="A7164" t="s">
        <v>570</v>
      </c>
      <c r="B7164">
        <v>898</v>
      </c>
      <c r="C7164" t="s">
        <v>1081</v>
      </c>
      <c r="D7164">
        <v>2143</v>
      </c>
      <c r="E7164" t="s">
        <v>191</v>
      </c>
      <c r="F7164" t="s">
        <v>2322</v>
      </c>
      <c r="G7164" t="s">
        <v>2328</v>
      </c>
      <c r="H7164" t="s">
        <v>1335</v>
      </c>
      <c r="I7164" t="s">
        <v>1259</v>
      </c>
      <c r="J7164">
        <v>5.4399999999999997E-2</v>
      </c>
    </row>
    <row r="7165" spans="1:10" hidden="1">
      <c r="A7165" t="s">
        <v>570</v>
      </c>
      <c r="B7165">
        <v>898</v>
      </c>
      <c r="C7165" t="s">
        <v>1081</v>
      </c>
      <c r="D7165">
        <v>2143</v>
      </c>
      <c r="E7165" t="s">
        <v>191</v>
      </c>
      <c r="F7165" t="s">
        <v>2322</v>
      </c>
      <c r="G7165" t="s">
        <v>2330</v>
      </c>
      <c r="H7165" t="s">
        <v>1511</v>
      </c>
      <c r="I7165" t="s">
        <v>1259</v>
      </c>
      <c r="J7165">
        <v>0.90480000000000005</v>
      </c>
    </row>
    <row r="7166" spans="1:10" hidden="1">
      <c r="A7166" t="s">
        <v>570</v>
      </c>
      <c r="B7166">
        <v>898</v>
      </c>
      <c r="C7166" t="s">
        <v>1081</v>
      </c>
      <c r="D7166">
        <v>2143</v>
      </c>
      <c r="E7166" t="s">
        <v>191</v>
      </c>
      <c r="F7166" t="s">
        <v>2332</v>
      </c>
      <c r="G7166" t="s">
        <v>2333</v>
      </c>
      <c r="H7166" t="s">
        <v>1602</v>
      </c>
      <c r="I7166" t="s">
        <v>1259</v>
      </c>
      <c r="J7166">
        <v>0.55779999999999996</v>
      </c>
    </row>
    <row r="7167" spans="1:10" hidden="1">
      <c r="A7167" t="s">
        <v>570</v>
      </c>
      <c r="B7167">
        <v>898</v>
      </c>
      <c r="C7167" t="s">
        <v>1081</v>
      </c>
      <c r="D7167">
        <v>2143</v>
      </c>
      <c r="E7167" t="s">
        <v>191</v>
      </c>
      <c r="F7167" t="s">
        <v>2332</v>
      </c>
      <c r="G7167" t="s">
        <v>2334</v>
      </c>
      <c r="H7167" t="s">
        <v>1288</v>
      </c>
      <c r="I7167" t="s">
        <v>1259</v>
      </c>
      <c r="J7167">
        <v>0.44219999999999998</v>
      </c>
    </row>
    <row r="7168" spans="1:10" hidden="1">
      <c r="A7168" t="s">
        <v>570</v>
      </c>
      <c r="B7168">
        <v>898</v>
      </c>
      <c r="C7168" t="s">
        <v>1081</v>
      </c>
      <c r="D7168">
        <v>2141</v>
      </c>
      <c r="E7168" t="s">
        <v>368</v>
      </c>
      <c r="F7168" t="s">
        <v>1243</v>
      </c>
      <c r="G7168" t="s">
        <v>1243</v>
      </c>
      <c r="H7168" t="s">
        <v>1367</v>
      </c>
      <c r="I7168" t="s">
        <v>1367</v>
      </c>
      <c r="J7168">
        <v>1</v>
      </c>
    </row>
    <row r="7169" spans="1:10" hidden="1">
      <c r="A7169" t="s">
        <v>570</v>
      </c>
      <c r="B7169">
        <v>898</v>
      </c>
      <c r="C7169" t="s">
        <v>1081</v>
      </c>
      <c r="D7169">
        <v>2141</v>
      </c>
      <c r="E7169" t="s">
        <v>368</v>
      </c>
      <c r="F7169" t="s">
        <v>2311</v>
      </c>
      <c r="G7169" t="s">
        <v>2312</v>
      </c>
      <c r="H7169" t="s">
        <v>1257</v>
      </c>
      <c r="I7169" t="s">
        <v>1367</v>
      </c>
      <c r="J7169">
        <v>0.13400000000000001</v>
      </c>
    </row>
    <row r="7170" spans="1:10" hidden="1">
      <c r="A7170" t="s">
        <v>570</v>
      </c>
      <c r="B7170">
        <v>898</v>
      </c>
      <c r="C7170" t="s">
        <v>1081</v>
      </c>
      <c r="D7170">
        <v>2141</v>
      </c>
      <c r="E7170" t="s">
        <v>368</v>
      </c>
      <c r="F7170" t="s">
        <v>2311</v>
      </c>
      <c r="G7170" t="s">
        <v>2313</v>
      </c>
      <c r="H7170" t="s">
        <v>1591</v>
      </c>
      <c r="I7170" t="s">
        <v>1367</v>
      </c>
      <c r="J7170">
        <v>0.16489999999999999</v>
      </c>
    </row>
    <row r="7171" spans="1:10" hidden="1">
      <c r="A7171" t="s">
        <v>570</v>
      </c>
      <c r="B7171">
        <v>898</v>
      </c>
      <c r="C7171" t="s">
        <v>1081</v>
      </c>
      <c r="D7171">
        <v>2141</v>
      </c>
      <c r="E7171" t="s">
        <v>368</v>
      </c>
      <c r="F7171" t="s">
        <v>2311</v>
      </c>
      <c r="G7171" t="s">
        <v>2314</v>
      </c>
      <c r="H7171" t="s">
        <v>1323</v>
      </c>
      <c r="I7171" t="s">
        <v>1367</v>
      </c>
      <c r="J7171">
        <v>0.18559999999999999</v>
      </c>
    </row>
    <row r="7172" spans="1:10" hidden="1">
      <c r="A7172" t="s">
        <v>570</v>
      </c>
      <c r="B7172">
        <v>898</v>
      </c>
      <c r="C7172" t="s">
        <v>1081</v>
      </c>
      <c r="D7172">
        <v>2141</v>
      </c>
      <c r="E7172" t="s">
        <v>368</v>
      </c>
      <c r="F7172" t="s">
        <v>2311</v>
      </c>
      <c r="G7172" t="s">
        <v>2315</v>
      </c>
      <c r="H7172" t="s">
        <v>1460</v>
      </c>
      <c r="I7172" t="s">
        <v>1367</v>
      </c>
      <c r="J7172">
        <v>0.20619999999999999</v>
      </c>
    </row>
    <row r="7173" spans="1:10" hidden="1">
      <c r="A7173" t="s">
        <v>570</v>
      </c>
      <c r="B7173">
        <v>898</v>
      </c>
      <c r="C7173" t="s">
        <v>1081</v>
      </c>
      <c r="D7173">
        <v>2141</v>
      </c>
      <c r="E7173" t="s">
        <v>368</v>
      </c>
      <c r="F7173" t="s">
        <v>2311</v>
      </c>
      <c r="G7173" t="s">
        <v>2318</v>
      </c>
      <c r="H7173" t="s">
        <v>1298</v>
      </c>
      <c r="I7173" t="s">
        <v>1367</v>
      </c>
      <c r="J7173">
        <v>0.15459999999999999</v>
      </c>
    </row>
    <row r="7174" spans="1:10" hidden="1">
      <c r="A7174" t="s">
        <v>570</v>
      </c>
      <c r="B7174">
        <v>898</v>
      </c>
      <c r="C7174" t="s">
        <v>1081</v>
      </c>
      <c r="D7174">
        <v>2141</v>
      </c>
      <c r="E7174" t="s">
        <v>368</v>
      </c>
      <c r="F7174" t="s">
        <v>2311</v>
      </c>
      <c r="G7174" t="s">
        <v>2319</v>
      </c>
      <c r="H7174" t="s">
        <v>1298</v>
      </c>
      <c r="I7174" t="s">
        <v>1367</v>
      </c>
      <c r="J7174">
        <v>0.15459999999999999</v>
      </c>
    </row>
    <row r="7175" spans="1:10" hidden="1">
      <c r="A7175" t="s">
        <v>570</v>
      </c>
      <c r="B7175">
        <v>898</v>
      </c>
      <c r="C7175" t="s">
        <v>1081</v>
      </c>
      <c r="D7175">
        <v>2141</v>
      </c>
      <c r="E7175" t="s">
        <v>368</v>
      </c>
      <c r="F7175" t="s">
        <v>2320</v>
      </c>
      <c r="G7175" t="s">
        <v>2321</v>
      </c>
      <c r="H7175" t="s">
        <v>1620</v>
      </c>
      <c r="I7175" t="s">
        <v>1367</v>
      </c>
      <c r="J7175">
        <v>0.47420000000000001</v>
      </c>
    </row>
    <row r="7176" spans="1:10" hidden="1">
      <c r="A7176" t="s">
        <v>570</v>
      </c>
      <c r="B7176">
        <v>898</v>
      </c>
      <c r="C7176" t="s">
        <v>1081</v>
      </c>
      <c r="D7176">
        <v>2141</v>
      </c>
      <c r="E7176" t="s">
        <v>368</v>
      </c>
      <c r="F7176" t="s">
        <v>2320</v>
      </c>
      <c r="G7176" t="s">
        <v>2298</v>
      </c>
      <c r="H7176" t="s">
        <v>1333</v>
      </c>
      <c r="I7176" t="s">
        <v>1367</v>
      </c>
      <c r="J7176">
        <v>0.17530000000000001</v>
      </c>
    </row>
    <row r="7177" spans="1:10" hidden="1">
      <c r="A7177" t="s">
        <v>570</v>
      </c>
      <c r="B7177">
        <v>898</v>
      </c>
      <c r="C7177" t="s">
        <v>1081</v>
      </c>
      <c r="D7177">
        <v>2141</v>
      </c>
      <c r="E7177" t="s">
        <v>368</v>
      </c>
      <c r="F7177" t="s">
        <v>2322</v>
      </c>
      <c r="G7177" t="s">
        <v>2327</v>
      </c>
      <c r="H7177" t="s">
        <v>2324</v>
      </c>
      <c r="I7177" t="s">
        <v>1367</v>
      </c>
      <c r="J7177">
        <v>1.03E-2</v>
      </c>
    </row>
    <row r="7178" spans="1:10" hidden="1">
      <c r="A7178" t="s">
        <v>570</v>
      </c>
      <c r="B7178">
        <v>898</v>
      </c>
      <c r="C7178" t="s">
        <v>1081</v>
      </c>
      <c r="D7178">
        <v>2141</v>
      </c>
      <c r="E7178" t="s">
        <v>368</v>
      </c>
      <c r="F7178" t="s">
        <v>2322</v>
      </c>
      <c r="G7178" t="s">
        <v>2328</v>
      </c>
      <c r="H7178" t="s">
        <v>2329</v>
      </c>
      <c r="I7178" t="s">
        <v>1367</v>
      </c>
      <c r="J7178">
        <v>3.09E-2</v>
      </c>
    </row>
    <row r="7179" spans="1:10" hidden="1">
      <c r="A7179" t="s">
        <v>570</v>
      </c>
      <c r="B7179">
        <v>898</v>
      </c>
      <c r="C7179" t="s">
        <v>1081</v>
      </c>
      <c r="D7179">
        <v>2141</v>
      </c>
      <c r="E7179" t="s">
        <v>368</v>
      </c>
      <c r="F7179" t="s">
        <v>2322</v>
      </c>
      <c r="G7179" t="s">
        <v>2330</v>
      </c>
      <c r="H7179" t="s">
        <v>1325</v>
      </c>
      <c r="I7179" t="s">
        <v>1367</v>
      </c>
      <c r="J7179">
        <v>0.95879999999999999</v>
      </c>
    </row>
    <row r="7180" spans="1:10" hidden="1">
      <c r="A7180" t="s">
        <v>570</v>
      </c>
      <c r="B7180">
        <v>898</v>
      </c>
      <c r="C7180" t="s">
        <v>1081</v>
      </c>
      <c r="D7180">
        <v>2141</v>
      </c>
      <c r="E7180" t="s">
        <v>368</v>
      </c>
      <c r="F7180" t="s">
        <v>2332</v>
      </c>
      <c r="G7180" t="s">
        <v>2333</v>
      </c>
      <c r="H7180" t="s">
        <v>1360</v>
      </c>
      <c r="I7180" t="s">
        <v>1367</v>
      </c>
      <c r="J7180">
        <v>0.433</v>
      </c>
    </row>
    <row r="7181" spans="1:10" hidden="1">
      <c r="A7181" t="s">
        <v>570</v>
      </c>
      <c r="B7181">
        <v>898</v>
      </c>
      <c r="C7181" t="s">
        <v>1081</v>
      </c>
      <c r="D7181">
        <v>2141</v>
      </c>
      <c r="E7181" t="s">
        <v>368</v>
      </c>
      <c r="F7181" t="s">
        <v>2332</v>
      </c>
      <c r="G7181" t="s">
        <v>2334</v>
      </c>
      <c r="H7181" t="s">
        <v>1419</v>
      </c>
      <c r="I7181" t="s">
        <v>1367</v>
      </c>
      <c r="J7181">
        <v>0.56699999999999995</v>
      </c>
    </row>
    <row r="7182" spans="1:10" hidden="1">
      <c r="A7182" t="s">
        <v>570</v>
      </c>
      <c r="B7182">
        <v>898</v>
      </c>
      <c r="C7182" t="s">
        <v>1081</v>
      </c>
      <c r="D7182">
        <v>904</v>
      </c>
      <c r="E7182" t="s">
        <v>127</v>
      </c>
      <c r="F7182" t="s">
        <v>1243</v>
      </c>
      <c r="G7182" t="s">
        <v>1243</v>
      </c>
      <c r="H7182" t="s">
        <v>1525</v>
      </c>
      <c r="I7182" t="s">
        <v>1525</v>
      </c>
      <c r="J7182">
        <v>1</v>
      </c>
    </row>
    <row r="7183" spans="1:10" hidden="1">
      <c r="A7183" t="s">
        <v>570</v>
      </c>
      <c r="B7183">
        <v>898</v>
      </c>
      <c r="C7183" t="s">
        <v>1081</v>
      </c>
      <c r="D7183">
        <v>904</v>
      </c>
      <c r="E7183" t="s">
        <v>127</v>
      </c>
      <c r="F7183" t="s">
        <v>2311</v>
      </c>
      <c r="G7183" t="s">
        <v>2343</v>
      </c>
      <c r="H7183" t="s">
        <v>1458</v>
      </c>
      <c r="I7183" t="s">
        <v>1525</v>
      </c>
      <c r="J7183">
        <v>0.26419999999999999</v>
      </c>
    </row>
    <row r="7184" spans="1:10" hidden="1">
      <c r="A7184" t="s">
        <v>570</v>
      </c>
      <c r="B7184">
        <v>898</v>
      </c>
      <c r="C7184" t="s">
        <v>1081</v>
      </c>
      <c r="D7184">
        <v>904</v>
      </c>
      <c r="E7184" t="s">
        <v>127</v>
      </c>
      <c r="F7184" t="s">
        <v>2311</v>
      </c>
      <c r="G7184" t="s">
        <v>1250</v>
      </c>
      <c r="H7184" t="s">
        <v>1395</v>
      </c>
      <c r="I7184" t="s">
        <v>1525</v>
      </c>
      <c r="J7184">
        <v>0.24060000000000001</v>
      </c>
    </row>
    <row r="7185" spans="1:10" hidden="1">
      <c r="A7185" t="s">
        <v>570</v>
      </c>
      <c r="B7185">
        <v>898</v>
      </c>
      <c r="C7185" t="s">
        <v>1081</v>
      </c>
      <c r="D7185">
        <v>904</v>
      </c>
      <c r="E7185" t="s">
        <v>127</v>
      </c>
      <c r="F7185" t="s">
        <v>2311</v>
      </c>
      <c r="G7185" t="s">
        <v>1401</v>
      </c>
      <c r="H7185" t="s">
        <v>1348</v>
      </c>
      <c r="I7185" t="s">
        <v>1525</v>
      </c>
      <c r="J7185">
        <v>0.27360000000000001</v>
      </c>
    </row>
    <row r="7186" spans="1:10" hidden="1">
      <c r="A7186" t="s">
        <v>570</v>
      </c>
      <c r="B7186">
        <v>898</v>
      </c>
      <c r="C7186" t="s">
        <v>1081</v>
      </c>
      <c r="D7186">
        <v>904</v>
      </c>
      <c r="E7186" t="s">
        <v>127</v>
      </c>
      <c r="F7186" t="s">
        <v>2311</v>
      </c>
      <c r="G7186" t="s">
        <v>1357</v>
      </c>
      <c r="H7186" t="s">
        <v>1351</v>
      </c>
      <c r="I7186" t="s">
        <v>1525</v>
      </c>
      <c r="J7186">
        <v>0.22170000000000001</v>
      </c>
    </row>
    <row r="7187" spans="1:10" hidden="1">
      <c r="A7187" t="s">
        <v>570</v>
      </c>
      <c r="B7187">
        <v>898</v>
      </c>
      <c r="C7187" t="s">
        <v>1081</v>
      </c>
      <c r="D7187">
        <v>904</v>
      </c>
      <c r="E7187" t="s">
        <v>127</v>
      </c>
      <c r="F7187" t="s">
        <v>2320</v>
      </c>
      <c r="G7187" t="s">
        <v>2321</v>
      </c>
      <c r="H7187" t="s">
        <v>1258</v>
      </c>
      <c r="I7187" t="s">
        <v>1525</v>
      </c>
      <c r="J7187">
        <v>0.50470000000000004</v>
      </c>
    </row>
    <row r="7188" spans="1:10" hidden="1">
      <c r="A7188" t="s">
        <v>570</v>
      </c>
      <c r="B7188">
        <v>898</v>
      </c>
      <c r="C7188" t="s">
        <v>1081</v>
      </c>
      <c r="D7188">
        <v>904</v>
      </c>
      <c r="E7188" t="s">
        <v>127</v>
      </c>
      <c r="F7188" t="s">
        <v>2320</v>
      </c>
      <c r="G7188" t="s">
        <v>2298</v>
      </c>
      <c r="H7188" t="s">
        <v>1386</v>
      </c>
      <c r="I7188" t="s">
        <v>1525</v>
      </c>
      <c r="J7188">
        <v>0.2311</v>
      </c>
    </row>
    <row r="7189" spans="1:10" hidden="1">
      <c r="A7189" t="s">
        <v>570</v>
      </c>
      <c r="B7189">
        <v>898</v>
      </c>
      <c r="C7189" t="s">
        <v>1081</v>
      </c>
      <c r="D7189">
        <v>904</v>
      </c>
      <c r="E7189" t="s">
        <v>127</v>
      </c>
      <c r="F7189" t="s">
        <v>2322</v>
      </c>
      <c r="G7189" t="s">
        <v>2323</v>
      </c>
      <c r="H7189" t="s">
        <v>2344</v>
      </c>
      <c r="I7189" t="s">
        <v>1525</v>
      </c>
      <c r="J7189">
        <v>9.4000000000000004E-3</v>
      </c>
    </row>
    <row r="7190" spans="1:10" hidden="1">
      <c r="A7190" t="s">
        <v>570</v>
      </c>
      <c r="B7190">
        <v>898</v>
      </c>
      <c r="C7190" t="s">
        <v>1081</v>
      </c>
      <c r="D7190">
        <v>904</v>
      </c>
      <c r="E7190" t="s">
        <v>127</v>
      </c>
      <c r="F7190" t="s">
        <v>2322</v>
      </c>
      <c r="G7190" t="s">
        <v>2325</v>
      </c>
      <c r="H7190" t="s">
        <v>2324</v>
      </c>
      <c r="I7190" t="s">
        <v>1525</v>
      </c>
      <c r="J7190">
        <v>4.7000000000000002E-3</v>
      </c>
    </row>
    <row r="7191" spans="1:10" hidden="1">
      <c r="A7191" t="s">
        <v>570</v>
      </c>
      <c r="B7191">
        <v>898</v>
      </c>
      <c r="C7191" t="s">
        <v>1081</v>
      </c>
      <c r="D7191">
        <v>904</v>
      </c>
      <c r="E7191" t="s">
        <v>127</v>
      </c>
      <c r="F7191" t="s">
        <v>2322</v>
      </c>
      <c r="G7191" t="s">
        <v>2327</v>
      </c>
      <c r="H7191" t="s">
        <v>1252</v>
      </c>
      <c r="I7191" t="s">
        <v>1525</v>
      </c>
      <c r="J7191">
        <v>4.2500000000000003E-2</v>
      </c>
    </row>
    <row r="7192" spans="1:10" hidden="1">
      <c r="A7192" t="s">
        <v>570</v>
      </c>
      <c r="B7192">
        <v>898</v>
      </c>
      <c r="C7192" t="s">
        <v>1081</v>
      </c>
      <c r="D7192">
        <v>904</v>
      </c>
      <c r="E7192" t="s">
        <v>127</v>
      </c>
      <c r="F7192" t="s">
        <v>2322</v>
      </c>
      <c r="G7192" t="s">
        <v>2328</v>
      </c>
      <c r="H7192" t="s">
        <v>1252</v>
      </c>
      <c r="I7192" t="s">
        <v>1525</v>
      </c>
      <c r="J7192">
        <v>4.2500000000000003E-2</v>
      </c>
    </row>
    <row r="7193" spans="1:10" hidden="1">
      <c r="A7193" t="s">
        <v>570</v>
      </c>
      <c r="B7193">
        <v>898</v>
      </c>
      <c r="C7193" t="s">
        <v>1081</v>
      </c>
      <c r="D7193">
        <v>904</v>
      </c>
      <c r="E7193" t="s">
        <v>127</v>
      </c>
      <c r="F7193" t="s">
        <v>2322</v>
      </c>
      <c r="G7193" t="s">
        <v>2330</v>
      </c>
      <c r="H7193" t="s">
        <v>1503</v>
      </c>
      <c r="I7193" t="s">
        <v>1525</v>
      </c>
      <c r="J7193">
        <v>0.90090000000000003</v>
      </c>
    </row>
    <row r="7194" spans="1:10" hidden="1">
      <c r="A7194" t="s">
        <v>570</v>
      </c>
      <c r="B7194">
        <v>898</v>
      </c>
      <c r="C7194" t="s">
        <v>1081</v>
      </c>
      <c r="D7194">
        <v>904</v>
      </c>
      <c r="E7194" t="s">
        <v>127</v>
      </c>
      <c r="F7194" t="s">
        <v>2332</v>
      </c>
      <c r="G7194" t="s">
        <v>2333</v>
      </c>
      <c r="H7194" t="s">
        <v>1287</v>
      </c>
      <c r="I7194" t="s">
        <v>1525</v>
      </c>
      <c r="J7194">
        <v>0.48110000000000003</v>
      </c>
    </row>
    <row r="7195" spans="1:10" hidden="1">
      <c r="A7195" t="s">
        <v>570</v>
      </c>
      <c r="B7195">
        <v>898</v>
      </c>
      <c r="C7195" t="s">
        <v>1081</v>
      </c>
      <c r="D7195">
        <v>904</v>
      </c>
      <c r="E7195" t="s">
        <v>127</v>
      </c>
      <c r="F7195" t="s">
        <v>2332</v>
      </c>
      <c r="G7195" t="s">
        <v>2334</v>
      </c>
      <c r="H7195" t="s">
        <v>1429</v>
      </c>
      <c r="I7195" t="s">
        <v>1525</v>
      </c>
      <c r="J7195">
        <v>0.51890000000000003</v>
      </c>
    </row>
    <row r="7196" spans="1:10" hidden="1">
      <c r="A7196" t="s">
        <v>570</v>
      </c>
      <c r="B7196">
        <v>898</v>
      </c>
      <c r="C7196" t="s">
        <v>1081</v>
      </c>
      <c r="D7196">
        <v>2142</v>
      </c>
      <c r="E7196" t="s">
        <v>510</v>
      </c>
      <c r="F7196" t="s">
        <v>1243</v>
      </c>
      <c r="G7196" t="s">
        <v>1243</v>
      </c>
      <c r="H7196" t="s">
        <v>2380</v>
      </c>
      <c r="I7196" t="s">
        <v>2380</v>
      </c>
      <c r="J7196">
        <v>1</v>
      </c>
    </row>
    <row r="7197" spans="1:10" hidden="1">
      <c r="A7197" t="s">
        <v>570</v>
      </c>
      <c r="B7197">
        <v>898</v>
      </c>
      <c r="C7197" t="s">
        <v>1081</v>
      </c>
      <c r="D7197">
        <v>2142</v>
      </c>
      <c r="E7197" t="s">
        <v>510</v>
      </c>
      <c r="F7197" t="s">
        <v>2311</v>
      </c>
      <c r="G7197" t="s">
        <v>2312</v>
      </c>
      <c r="H7197" t="s">
        <v>1549</v>
      </c>
      <c r="I7197" t="s">
        <v>2380</v>
      </c>
      <c r="J7197">
        <v>0.19009999999999999</v>
      </c>
    </row>
    <row r="7198" spans="1:10" hidden="1">
      <c r="A7198" t="s">
        <v>570</v>
      </c>
      <c r="B7198">
        <v>898</v>
      </c>
      <c r="C7198" t="s">
        <v>1081</v>
      </c>
      <c r="D7198">
        <v>2142</v>
      </c>
      <c r="E7198" t="s">
        <v>510</v>
      </c>
      <c r="F7198" t="s">
        <v>2311</v>
      </c>
      <c r="G7198" t="s">
        <v>2313</v>
      </c>
      <c r="H7198" t="s">
        <v>1549</v>
      </c>
      <c r="I7198" t="s">
        <v>2380</v>
      </c>
      <c r="J7198">
        <v>0.19009999999999999</v>
      </c>
    </row>
    <row r="7199" spans="1:10" hidden="1">
      <c r="A7199" t="s">
        <v>570</v>
      </c>
      <c r="B7199">
        <v>898</v>
      </c>
      <c r="C7199" t="s">
        <v>1081</v>
      </c>
      <c r="D7199">
        <v>2142</v>
      </c>
      <c r="E7199" t="s">
        <v>510</v>
      </c>
      <c r="F7199" t="s">
        <v>2311</v>
      </c>
      <c r="G7199" t="s">
        <v>2314</v>
      </c>
      <c r="H7199" t="s">
        <v>1520</v>
      </c>
      <c r="I7199" t="s">
        <v>2380</v>
      </c>
      <c r="J7199">
        <v>0.157</v>
      </c>
    </row>
    <row r="7200" spans="1:10" hidden="1">
      <c r="A7200" t="s">
        <v>570</v>
      </c>
      <c r="B7200">
        <v>898</v>
      </c>
      <c r="C7200" t="s">
        <v>1081</v>
      </c>
      <c r="D7200">
        <v>2142</v>
      </c>
      <c r="E7200" t="s">
        <v>510</v>
      </c>
      <c r="F7200" t="s">
        <v>2311</v>
      </c>
      <c r="G7200" t="s">
        <v>2315</v>
      </c>
      <c r="H7200" t="s">
        <v>1261</v>
      </c>
      <c r="I7200" t="s">
        <v>2380</v>
      </c>
      <c r="J7200">
        <v>0.18179999999999999</v>
      </c>
    </row>
    <row r="7201" spans="1:10" hidden="1">
      <c r="A7201" t="s">
        <v>570</v>
      </c>
      <c r="B7201">
        <v>898</v>
      </c>
      <c r="C7201" t="s">
        <v>1081</v>
      </c>
      <c r="D7201">
        <v>2142</v>
      </c>
      <c r="E7201" t="s">
        <v>510</v>
      </c>
      <c r="F7201" t="s">
        <v>2311</v>
      </c>
      <c r="G7201" t="s">
        <v>2318</v>
      </c>
      <c r="H7201" t="s">
        <v>1261</v>
      </c>
      <c r="I7201" t="s">
        <v>2380</v>
      </c>
      <c r="J7201">
        <v>0.18179999999999999</v>
      </c>
    </row>
    <row r="7202" spans="1:10" hidden="1">
      <c r="A7202" t="s">
        <v>570</v>
      </c>
      <c r="B7202">
        <v>898</v>
      </c>
      <c r="C7202" t="s">
        <v>1081</v>
      </c>
      <c r="D7202">
        <v>2142</v>
      </c>
      <c r="E7202" t="s">
        <v>510</v>
      </c>
      <c r="F7202" t="s">
        <v>2311</v>
      </c>
      <c r="G7202" t="s">
        <v>2319</v>
      </c>
      <c r="H7202" t="s">
        <v>1357</v>
      </c>
      <c r="I7202" t="s">
        <v>2380</v>
      </c>
      <c r="J7202">
        <v>9.9199999999999997E-2</v>
      </c>
    </row>
    <row r="7203" spans="1:10" hidden="1">
      <c r="A7203" t="s">
        <v>570</v>
      </c>
      <c r="B7203">
        <v>898</v>
      </c>
      <c r="C7203" t="s">
        <v>1081</v>
      </c>
      <c r="D7203">
        <v>2142</v>
      </c>
      <c r="E7203" t="s">
        <v>510</v>
      </c>
      <c r="F7203" t="s">
        <v>2320</v>
      </c>
      <c r="G7203" t="s">
        <v>2321</v>
      </c>
      <c r="H7203" t="s">
        <v>1340</v>
      </c>
      <c r="I7203" t="s">
        <v>2380</v>
      </c>
      <c r="J7203">
        <v>0.73550000000000004</v>
      </c>
    </row>
    <row r="7204" spans="1:10" hidden="1">
      <c r="A7204" t="s">
        <v>570</v>
      </c>
      <c r="B7204">
        <v>898</v>
      </c>
      <c r="C7204" t="s">
        <v>1081</v>
      </c>
      <c r="D7204">
        <v>2142</v>
      </c>
      <c r="E7204" t="s">
        <v>510</v>
      </c>
      <c r="F7204" t="s">
        <v>2320</v>
      </c>
      <c r="G7204" t="s">
        <v>2298</v>
      </c>
      <c r="H7204" t="s">
        <v>1521</v>
      </c>
      <c r="I7204" t="s">
        <v>2380</v>
      </c>
      <c r="J7204">
        <v>0.28100000000000003</v>
      </c>
    </row>
    <row r="7205" spans="1:10" hidden="1">
      <c r="A7205" t="s">
        <v>570</v>
      </c>
      <c r="B7205">
        <v>898</v>
      </c>
      <c r="C7205" t="s">
        <v>1081</v>
      </c>
      <c r="D7205">
        <v>2142</v>
      </c>
      <c r="E7205" t="s">
        <v>510</v>
      </c>
      <c r="F7205" t="s">
        <v>2322</v>
      </c>
      <c r="G7205" t="s">
        <v>2327</v>
      </c>
      <c r="H7205" t="s">
        <v>2329</v>
      </c>
      <c r="I7205" t="s">
        <v>2380</v>
      </c>
      <c r="J7205">
        <v>2.4799999999999999E-2</v>
      </c>
    </row>
    <row r="7206" spans="1:10" hidden="1">
      <c r="A7206" t="s">
        <v>570</v>
      </c>
      <c r="B7206">
        <v>898</v>
      </c>
      <c r="C7206" t="s">
        <v>1081</v>
      </c>
      <c r="D7206">
        <v>2142</v>
      </c>
      <c r="E7206" t="s">
        <v>510</v>
      </c>
      <c r="F7206" t="s">
        <v>2322</v>
      </c>
      <c r="G7206" t="s">
        <v>2328</v>
      </c>
      <c r="H7206" t="s">
        <v>1312</v>
      </c>
      <c r="I7206" t="s">
        <v>2380</v>
      </c>
      <c r="J7206">
        <v>4.1300000000000003E-2</v>
      </c>
    </row>
    <row r="7207" spans="1:10" hidden="1">
      <c r="A7207" t="s">
        <v>570</v>
      </c>
      <c r="B7207">
        <v>898</v>
      </c>
      <c r="C7207" t="s">
        <v>1081</v>
      </c>
      <c r="D7207">
        <v>2142</v>
      </c>
      <c r="E7207" t="s">
        <v>510</v>
      </c>
      <c r="F7207" t="s">
        <v>2322</v>
      </c>
      <c r="G7207" t="s">
        <v>2330</v>
      </c>
      <c r="H7207" t="s">
        <v>1641</v>
      </c>
      <c r="I7207" t="s">
        <v>2380</v>
      </c>
      <c r="J7207">
        <v>0.93389999999999995</v>
      </c>
    </row>
    <row r="7208" spans="1:10" hidden="1">
      <c r="A7208" t="s">
        <v>570</v>
      </c>
      <c r="B7208">
        <v>898</v>
      </c>
      <c r="C7208" t="s">
        <v>1081</v>
      </c>
      <c r="D7208">
        <v>2142</v>
      </c>
      <c r="E7208" t="s">
        <v>510</v>
      </c>
      <c r="F7208" t="s">
        <v>2332</v>
      </c>
      <c r="G7208" t="s">
        <v>2333</v>
      </c>
      <c r="H7208" t="s">
        <v>1439</v>
      </c>
      <c r="I7208" t="s">
        <v>2380</v>
      </c>
      <c r="J7208">
        <v>0.51239999999999997</v>
      </c>
    </row>
    <row r="7209" spans="1:10" hidden="1">
      <c r="A7209" t="s">
        <v>570</v>
      </c>
      <c r="B7209">
        <v>898</v>
      </c>
      <c r="C7209" t="s">
        <v>1081</v>
      </c>
      <c r="D7209">
        <v>2142</v>
      </c>
      <c r="E7209" t="s">
        <v>510</v>
      </c>
      <c r="F7209" t="s">
        <v>2332</v>
      </c>
      <c r="G7209" t="s">
        <v>2334</v>
      </c>
      <c r="H7209" t="s">
        <v>1296</v>
      </c>
      <c r="I7209" t="s">
        <v>2380</v>
      </c>
      <c r="J7209">
        <v>0.48759999999999998</v>
      </c>
    </row>
    <row r="7210" spans="1:10" hidden="1">
      <c r="A7210" t="s">
        <v>570</v>
      </c>
      <c r="B7210">
        <v>905</v>
      </c>
      <c r="C7210" t="s">
        <v>1086</v>
      </c>
      <c r="D7210">
        <v>2204</v>
      </c>
      <c r="E7210" t="s">
        <v>373</v>
      </c>
      <c r="F7210" t="s">
        <v>1243</v>
      </c>
      <c r="G7210" t="s">
        <v>1243</v>
      </c>
      <c r="H7210" t="s">
        <v>1446</v>
      </c>
      <c r="I7210" t="s">
        <v>1446</v>
      </c>
      <c r="J7210">
        <v>1</v>
      </c>
    </row>
    <row r="7211" spans="1:10" hidden="1">
      <c r="A7211" t="s">
        <v>570</v>
      </c>
      <c r="B7211">
        <v>905</v>
      </c>
      <c r="C7211" t="s">
        <v>1086</v>
      </c>
      <c r="D7211">
        <v>2204</v>
      </c>
      <c r="E7211" t="s">
        <v>373</v>
      </c>
      <c r="F7211" t="s">
        <v>2311</v>
      </c>
      <c r="G7211" t="s">
        <v>2312</v>
      </c>
      <c r="H7211" t="s">
        <v>1386</v>
      </c>
      <c r="I7211" t="s">
        <v>1446</v>
      </c>
      <c r="J7211">
        <v>0.35770000000000002</v>
      </c>
    </row>
    <row r="7212" spans="1:10" hidden="1">
      <c r="A7212" t="s">
        <v>570</v>
      </c>
      <c r="B7212">
        <v>905</v>
      </c>
      <c r="C7212" t="s">
        <v>1086</v>
      </c>
      <c r="D7212">
        <v>2204</v>
      </c>
      <c r="E7212" t="s">
        <v>373</v>
      </c>
      <c r="F7212" t="s">
        <v>2311</v>
      </c>
      <c r="G7212" t="s">
        <v>2313</v>
      </c>
      <c r="H7212" t="s">
        <v>1399</v>
      </c>
      <c r="I7212" t="s">
        <v>1446</v>
      </c>
      <c r="J7212">
        <v>0.2263</v>
      </c>
    </row>
    <row r="7213" spans="1:10" hidden="1">
      <c r="A7213" t="s">
        <v>570</v>
      </c>
      <c r="B7213">
        <v>905</v>
      </c>
      <c r="C7213" t="s">
        <v>1086</v>
      </c>
      <c r="D7213">
        <v>2204</v>
      </c>
      <c r="E7213" t="s">
        <v>373</v>
      </c>
      <c r="F7213" t="s">
        <v>2311</v>
      </c>
      <c r="G7213" t="s">
        <v>2318</v>
      </c>
      <c r="H7213" t="s">
        <v>1304</v>
      </c>
      <c r="I7213" t="s">
        <v>1446</v>
      </c>
      <c r="J7213">
        <v>0.219</v>
      </c>
    </row>
    <row r="7214" spans="1:10" hidden="1">
      <c r="A7214" t="s">
        <v>570</v>
      </c>
      <c r="B7214">
        <v>905</v>
      </c>
      <c r="C7214" t="s">
        <v>1086</v>
      </c>
      <c r="D7214">
        <v>2204</v>
      </c>
      <c r="E7214" t="s">
        <v>373</v>
      </c>
      <c r="F7214" t="s">
        <v>2311</v>
      </c>
      <c r="G7214" t="s">
        <v>2319</v>
      </c>
      <c r="H7214" t="s">
        <v>1541</v>
      </c>
      <c r="I7214" t="s">
        <v>1446</v>
      </c>
      <c r="J7214">
        <v>0.1971</v>
      </c>
    </row>
    <row r="7215" spans="1:10" hidden="1">
      <c r="A7215" t="s">
        <v>570</v>
      </c>
      <c r="B7215">
        <v>905</v>
      </c>
      <c r="C7215" t="s">
        <v>1086</v>
      </c>
      <c r="D7215">
        <v>2204</v>
      </c>
      <c r="E7215" t="s">
        <v>373</v>
      </c>
      <c r="F7215" t="s">
        <v>2320</v>
      </c>
      <c r="G7215" t="s">
        <v>2321</v>
      </c>
      <c r="H7215" t="s">
        <v>1373</v>
      </c>
      <c r="I7215" t="s">
        <v>1446</v>
      </c>
      <c r="J7215">
        <v>0.72260000000000002</v>
      </c>
    </row>
    <row r="7216" spans="1:10" hidden="1">
      <c r="A7216" t="s">
        <v>570</v>
      </c>
      <c r="B7216">
        <v>905</v>
      </c>
      <c r="C7216" t="s">
        <v>1086</v>
      </c>
      <c r="D7216">
        <v>2204</v>
      </c>
      <c r="E7216" t="s">
        <v>373</v>
      </c>
      <c r="F7216" t="s">
        <v>2320</v>
      </c>
      <c r="G7216" t="s">
        <v>2298</v>
      </c>
      <c r="H7216" t="s">
        <v>1246</v>
      </c>
      <c r="I7216" t="s">
        <v>1446</v>
      </c>
      <c r="J7216">
        <v>0.2044</v>
      </c>
    </row>
    <row r="7217" spans="1:10" hidden="1">
      <c r="A7217" t="s">
        <v>570</v>
      </c>
      <c r="B7217">
        <v>905</v>
      </c>
      <c r="C7217" t="s">
        <v>1086</v>
      </c>
      <c r="D7217">
        <v>2204</v>
      </c>
      <c r="E7217" t="s">
        <v>373</v>
      </c>
      <c r="F7217" t="s">
        <v>2322</v>
      </c>
      <c r="G7217" t="s">
        <v>2327</v>
      </c>
      <c r="H7217" t="s">
        <v>2324</v>
      </c>
      <c r="I7217" t="s">
        <v>1446</v>
      </c>
      <c r="J7217">
        <v>7.3000000000000001E-3</v>
      </c>
    </row>
    <row r="7218" spans="1:10" hidden="1">
      <c r="A7218" t="s">
        <v>570</v>
      </c>
      <c r="B7218">
        <v>905</v>
      </c>
      <c r="C7218" t="s">
        <v>1086</v>
      </c>
      <c r="D7218">
        <v>2204</v>
      </c>
      <c r="E7218" t="s">
        <v>373</v>
      </c>
      <c r="F7218" t="s">
        <v>2322</v>
      </c>
      <c r="G7218" t="s">
        <v>2328</v>
      </c>
      <c r="H7218" t="s">
        <v>1312</v>
      </c>
      <c r="I7218" t="s">
        <v>1446</v>
      </c>
      <c r="J7218">
        <v>3.6499999999999998E-2</v>
      </c>
    </row>
    <row r="7219" spans="1:10" hidden="1">
      <c r="A7219" t="s">
        <v>570</v>
      </c>
      <c r="B7219">
        <v>905</v>
      </c>
      <c r="C7219" t="s">
        <v>1086</v>
      </c>
      <c r="D7219">
        <v>2204</v>
      </c>
      <c r="E7219" t="s">
        <v>373</v>
      </c>
      <c r="F7219" t="s">
        <v>2322</v>
      </c>
      <c r="G7219" t="s">
        <v>2330</v>
      </c>
      <c r="H7219" t="s">
        <v>1418</v>
      </c>
      <c r="I7219" t="s">
        <v>1446</v>
      </c>
      <c r="J7219">
        <v>0.95620000000000005</v>
      </c>
    </row>
    <row r="7220" spans="1:10" hidden="1">
      <c r="A7220" t="s">
        <v>570</v>
      </c>
      <c r="B7220">
        <v>905</v>
      </c>
      <c r="C7220" t="s">
        <v>1086</v>
      </c>
      <c r="D7220">
        <v>2204</v>
      </c>
      <c r="E7220" t="s">
        <v>373</v>
      </c>
      <c r="F7220" t="s">
        <v>2332</v>
      </c>
      <c r="G7220" t="s">
        <v>2333</v>
      </c>
      <c r="H7220" t="s">
        <v>1283</v>
      </c>
      <c r="I7220" t="s">
        <v>1446</v>
      </c>
      <c r="J7220">
        <v>0.4672</v>
      </c>
    </row>
    <row r="7221" spans="1:10" hidden="1">
      <c r="A7221" t="s">
        <v>570</v>
      </c>
      <c r="B7221">
        <v>905</v>
      </c>
      <c r="C7221" t="s">
        <v>1086</v>
      </c>
      <c r="D7221">
        <v>2204</v>
      </c>
      <c r="E7221" t="s">
        <v>373</v>
      </c>
      <c r="F7221" t="s">
        <v>2332</v>
      </c>
      <c r="G7221" t="s">
        <v>2334</v>
      </c>
      <c r="H7221" t="s">
        <v>1294</v>
      </c>
      <c r="I7221" t="s">
        <v>1446</v>
      </c>
      <c r="J7221">
        <v>0.53280000000000005</v>
      </c>
    </row>
    <row r="7222" spans="1:10" hidden="1">
      <c r="A7222" t="s">
        <v>570</v>
      </c>
      <c r="B7222">
        <v>905</v>
      </c>
      <c r="C7222" t="s">
        <v>1086</v>
      </c>
      <c r="D7222">
        <v>2202</v>
      </c>
      <c r="E7222" t="s">
        <v>169</v>
      </c>
      <c r="F7222" t="s">
        <v>1243</v>
      </c>
      <c r="G7222" t="s">
        <v>1243</v>
      </c>
      <c r="H7222" t="s">
        <v>1552</v>
      </c>
      <c r="I7222" t="s">
        <v>1552</v>
      </c>
      <c r="J7222">
        <v>1</v>
      </c>
    </row>
    <row r="7223" spans="1:10" hidden="1">
      <c r="A7223" t="s">
        <v>570</v>
      </c>
      <c r="B7223">
        <v>905</v>
      </c>
      <c r="C7223" t="s">
        <v>1086</v>
      </c>
      <c r="D7223">
        <v>2202</v>
      </c>
      <c r="E7223" t="s">
        <v>169</v>
      </c>
      <c r="F7223" t="s">
        <v>2311</v>
      </c>
      <c r="G7223" t="s">
        <v>2336</v>
      </c>
      <c r="H7223" t="s">
        <v>1290</v>
      </c>
      <c r="I7223" t="s">
        <v>1552</v>
      </c>
      <c r="J7223">
        <v>0.1017</v>
      </c>
    </row>
    <row r="7224" spans="1:10" hidden="1">
      <c r="A7224" t="s">
        <v>570</v>
      </c>
      <c r="B7224">
        <v>905</v>
      </c>
      <c r="C7224" t="s">
        <v>1086</v>
      </c>
      <c r="D7224">
        <v>2202</v>
      </c>
      <c r="E7224" t="s">
        <v>169</v>
      </c>
      <c r="F7224" t="s">
        <v>2311</v>
      </c>
      <c r="G7224" t="s">
        <v>2337</v>
      </c>
      <c r="H7224" t="s">
        <v>1331</v>
      </c>
      <c r="I7224" t="s">
        <v>1552</v>
      </c>
      <c r="J7224">
        <v>0.19070000000000001</v>
      </c>
    </row>
    <row r="7225" spans="1:10" hidden="1">
      <c r="A7225" t="s">
        <v>570</v>
      </c>
      <c r="B7225">
        <v>905</v>
      </c>
      <c r="C7225" t="s">
        <v>1086</v>
      </c>
      <c r="D7225">
        <v>2202</v>
      </c>
      <c r="E7225" t="s">
        <v>169</v>
      </c>
      <c r="F7225" t="s">
        <v>2311</v>
      </c>
      <c r="G7225" t="s">
        <v>2343</v>
      </c>
      <c r="H7225" t="s">
        <v>1620</v>
      </c>
      <c r="I7225" t="s">
        <v>1552</v>
      </c>
      <c r="J7225">
        <v>0.19489999999999999</v>
      </c>
    </row>
    <row r="7226" spans="1:10" hidden="1">
      <c r="A7226" t="s">
        <v>570</v>
      </c>
      <c r="B7226">
        <v>905</v>
      </c>
      <c r="C7226" t="s">
        <v>1086</v>
      </c>
      <c r="D7226">
        <v>2202</v>
      </c>
      <c r="E7226" t="s">
        <v>169</v>
      </c>
      <c r="F7226" t="s">
        <v>2311</v>
      </c>
      <c r="G7226" t="s">
        <v>1250</v>
      </c>
      <c r="H7226" t="s">
        <v>1392</v>
      </c>
      <c r="I7226" t="s">
        <v>1552</v>
      </c>
      <c r="J7226">
        <v>0.16950000000000001</v>
      </c>
    </row>
    <row r="7227" spans="1:10" hidden="1">
      <c r="A7227" t="s">
        <v>570</v>
      </c>
      <c r="B7227">
        <v>905</v>
      </c>
      <c r="C7227" t="s">
        <v>1086</v>
      </c>
      <c r="D7227">
        <v>2202</v>
      </c>
      <c r="E7227" t="s">
        <v>169</v>
      </c>
      <c r="F7227" t="s">
        <v>2311</v>
      </c>
      <c r="G7227" t="s">
        <v>1401</v>
      </c>
      <c r="H7227" t="s">
        <v>1620</v>
      </c>
      <c r="I7227" t="s">
        <v>1552</v>
      </c>
      <c r="J7227">
        <v>0.19489999999999999</v>
      </c>
    </row>
    <row r="7228" spans="1:10" hidden="1">
      <c r="A7228" t="s">
        <v>570</v>
      </c>
      <c r="B7228">
        <v>905</v>
      </c>
      <c r="C7228" t="s">
        <v>1086</v>
      </c>
      <c r="D7228">
        <v>2202</v>
      </c>
      <c r="E7228" t="s">
        <v>169</v>
      </c>
      <c r="F7228" t="s">
        <v>2311</v>
      </c>
      <c r="G7228" t="s">
        <v>1357</v>
      </c>
      <c r="H7228" t="s">
        <v>1244</v>
      </c>
      <c r="I7228" t="s">
        <v>1552</v>
      </c>
      <c r="J7228">
        <v>0.14829999999999999</v>
      </c>
    </row>
    <row r="7229" spans="1:10" hidden="1">
      <c r="A7229" t="s">
        <v>570</v>
      </c>
      <c r="B7229">
        <v>905</v>
      </c>
      <c r="C7229" t="s">
        <v>1086</v>
      </c>
      <c r="D7229">
        <v>2202</v>
      </c>
      <c r="E7229" t="s">
        <v>169</v>
      </c>
      <c r="F7229" t="s">
        <v>2320</v>
      </c>
      <c r="G7229" t="s">
        <v>2321</v>
      </c>
      <c r="H7229" t="s">
        <v>1446</v>
      </c>
      <c r="I7229" t="s">
        <v>1552</v>
      </c>
      <c r="J7229">
        <v>0.58050000000000002</v>
      </c>
    </row>
    <row r="7230" spans="1:10" hidden="1">
      <c r="A7230" t="s">
        <v>570</v>
      </c>
      <c r="B7230">
        <v>905</v>
      </c>
      <c r="C7230" t="s">
        <v>1086</v>
      </c>
      <c r="D7230">
        <v>2202</v>
      </c>
      <c r="E7230" t="s">
        <v>169</v>
      </c>
      <c r="F7230" t="s">
        <v>2320</v>
      </c>
      <c r="G7230" t="s">
        <v>2298</v>
      </c>
      <c r="H7230" t="s">
        <v>1304</v>
      </c>
      <c r="I7230" t="s">
        <v>1552</v>
      </c>
      <c r="J7230">
        <v>0.12709999999999999</v>
      </c>
    </row>
    <row r="7231" spans="1:10" hidden="1">
      <c r="A7231" t="s">
        <v>570</v>
      </c>
      <c r="B7231">
        <v>905</v>
      </c>
      <c r="C7231" t="s">
        <v>1086</v>
      </c>
      <c r="D7231">
        <v>2202</v>
      </c>
      <c r="E7231" t="s">
        <v>169</v>
      </c>
      <c r="F7231" t="s">
        <v>2322</v>
      </c>
      <c r="G7231" t="s">
        <v>2323</v>
      </c>
      <c r="H7231" t="s">
        <v>2324</v>
      </c>
      <c r="I7231" t="s">
        <v>1552</v>
      </c>
      <c r="J7231">
        <v>4.1999999999999997E-3</v>
      </c>
    </row>
    <row r="7232" spans="1:10" hidden="1">
      <c r="A7232" t="s">
        <v>570</v>
      </c>
      <c r="B7232">
        <v>905</v>
      </c>
      <c r="C7232" t="s">
        <v>1086</v>
      </c>
      <c r="D7232">
        <v>2202</v>
      </c>
      <c r="E7232" t="s">
        <v>169</v>
      </c>
      <c r="F7232" t="s">
        <v>2322</v>
      </c>
      <c r="G7232" t="s">
        <v>2326</v>
      </c>
      <c r="H7232" t="s">
        <v>2324</v>
      </c>
      <c r="I7232" t="s">
        <v>1552</v>
      </c>
      <c r="J7232">
        <v>4.1999999999999997E-3</v>
      </c>
    </row>
    <row r="7233" spans="1:10" hidden="1">
      <c r="A7233" t="s">
        <v>570</v>
      </c>
      <c r="B7233">
        <v>905</v>
      </c>
      <c r="C7233" t="s">
        <v>1086</v>
      </c>
      <c r="D7233">
        <v>2202</v>
      </c>
      <c r="E7233" t="s">
        <v>169</v>
      </c>
      <c r="F7233" t="s">
        <v>2322</v>
      </c>
      <c r="G7233" t="s">
        <v>2327</v>
      </c>
      <c r="H7233" t="s">
        <v>2344</v>
      </c>
      <c r="I7233" t="s">
        <v>1552</v>
      </c>
      <c r="J7233">
        <v>8.5000000000000006E-3</v>
      </c>
    </row>
    <row r="7234" spans="1:10" hidden="1">
      <c r="A7234" t="s">
        <v>570</v>
      </c>
      <c r="B7234">
        <v>905</v>
      </c>
      <c r="C7234" t="s">
        <v>1086</v>
      </c>
      <c r="D7234">
        <v>2202</v>
      </c>
      <c r="E7234" t="s">
        <v>169</v>
      </c>
      <c r="F7234" t="s">
        <v>2322</v>
      </c>
      <c r="G7234" t="s">
        <v>2328</v>
      </c>
      <c r="H7234" t="s">
        <v>1352</v>
      </c>
      <c r="I7234" t="s">
        <v>1552</v>
      </c>
      <c r="J7234">
        <v>2.9700000000000001E-2</v>
      </c>
    </row>
    <row r="7235" spans="1:10" hidden="1">
      <c r="A7235" t="s">
        <v>570</v>
      </c>
      <c r="B7235">
        <v>905</v>
      </c>
      <c r="C7235" t="s">
        <v>1086</v>
      </c>
      <c r="D7235">
        <v>2202</v>
      </c>
      <c r="E7235" t="s">
        <v>169</v>
      </c>
      <c r="F7235" t="s">
        <v>2322</v>
      </c>
      <c r="G7235" t="s">
        <v>2330</v>
      </c>
      <c r="H7235" t="s">
        <v>1621</v>
      </c>
      <c r="I7235" t="s">
        <v>1552</v>
      </c>
      <c r="J7235">
        <v>0.95340000000000003</v>
      </c>
    </row>
    <row r="7236" spans="1:10" hidden="1">
      <c r="A7236" t="s">
        <v>570</v>
      </c>
      <c r="B7236">
        <v>905</v>
      </c>
      <c r="C7236" t="s">
        <v>1086</v>
      </c>
      <c r="D7236">
        <v>2202</v>
      </c>
      <c r="E7236" t="s">
        <v>169</v>
      </c>
      <c r="F7236" t="s">
        <v>2332</v>
      </c>
      <c r="G7236" t="s">
        <v>2333</v>
      </c>
      <c r="H7236" t="s">
        <v>1453</v>
      </c>
      <c r="I7236" t="s">
        <v>1552</v>
      </c>
      <c r="J7236">
        <v>0.49580000000000002</v>
      </c>
    </row>
    <row r="7237" spans="1:10" hidden="1">
      <c r="A7237" t="s">
        <v>570</v>
      </c>
      <c r="B7237">
        <v>905</v>
      </c>
      <c r="C7237" t="s">
        <v>1086</v>
      </c>
      <c r="D7237">
        <v>2202</v>
      </c>
      <c r="E7237" t="s">
        <v>169</v>
      </c>
      <c r="F7237" t="s">
        <v>2332</v>
      </c>
      <c r="G7237" t="s">
        <v>2334</v>
      </c>
      <c r="H7237" t="s">
        <v>2370</v>
      </c>
      <c r="I7237" t="s">
        <v>1552</v>
      </c>
      <c r="J7237">
        <v>0.50419999999999998</v>
      </c>
    </row>
    <row r="7238" spans="1:10" hidden="1">
      <c r="A7238" t="s">
        <v>570</v>
      </c>
      <c r="B7238">
        <v>905</v>
      </c>
      <c r="C7238" t="s">
        <v>1086</v>
      </c>
      <c r="D7238">
        <v>2203</v>
      </c>
      <c r="E7238" t="s">
        <v>351</v>
      </c>
      <c r="F7238" t="s">
        <v>1243</v>
      </c>
      <c r="G7238" t="s">
        <v>1243</v>
      </c>
      <c r="H7238" t="s">
        <v>1289</v>
      </c>
      <c r="I7238" t="s">
        <v>1289</v>
      </c>
      <c r="J7238">
        <v>1</v>
      </c>
    </row>
    <row r="7239" spans="1:10" hidden="1">
      <c r="A7239" t="s">
        <v>570</v>
      </c>
      <c r="B7239">
        <v>905</v>
      </c>
      <c r="C7239" t="s">
        <v>1086</v>
      </c>
      <c r="D7239">
        <v>2203</v>
      </c>
      <c r="E7239" t="s">
        <v>351</v>
      </c>
      <c r="F7239" t="s">
        <v>2311</v>
      </c>
      <c r="G7239" t="s">
        <v>2314</v>
      </c>
      <c r="H7239" t="s">
        <v>1360</v>
      </c>
      <c r="I7239" t="s">
        <v>1289</v>
      </c>
      <c r="J7239">
        <v>0.24279999999999999</v>
      </c>
    </row>
    <row r="7240" spans="1:10" hidden="1">
      <c r="A7240" t="s">
        <v>570</v>
      </c>
      <c r="B7240">
        <v>905</v>
      </c>
      <c r="C7240" t="s">
        <v>1086</v>
      </c>
      <c r="D7240">
        <v>2203</v>
      </c>
      <c r="E7240" t="s">
        <v>351</v>
      </c>
      <c r="F7240" t="s">
        <v>2311</v>
      </c>
      <c r="G7240" t="s">
        <v>2315</v>
      </c>
      <c r="H7240" t="s">
        <v>1346</v>
      </c>
      <c r="I7240" t="s">
        <v>1289</v>
      </c>
      <c r="J7240">
        <v>0.30059999999999998</v>
      </c>
    </row>
    <row r="7241" spans="1:10" hidden="1">
      <c r="A7241" t="s">
        <v>570</v>
      </c>
      <c r="B7241">
        <v>905</v>
      </c>
      <c r="C7241" t="s">
        <v>1086</v>
      </c>
      <c r="D7241">
        <v>2203</v>
      </c>
      <c r="E7241" t="s">
        <v>351</v>
      </c>
      <c r="F7241" t="s">
        <v>2311</v>
      </c>
      <c r="G7241" t="s">
        <v>2316</v>
      </c>
      <c r="H7241" t="s">
        <v>1392</v>
      </c>
      <c r="I7241" t="s">
        <v>1289</v>
      </c>
      <c r="J7241">
        <v>0.23119999999999999</v>
      </c>
    </row>
    <row r="7242" spans="1:10" hidden="1">
      <c r="A7242" t="s">
        <v>570</v>
      </c>
      <c r="B7242">
        <v>905</v>
      </c>
      <c r="C7242" t="s">
        <v>1086</v>
      </c>
      <c r="D7242">
        <v>2203</v>
      </c>
      <c r="E7242" t="s">
        <v>351</v>
      </c>
      <c r="F7242" t="s">
        <v>2311</v>
      </c>
      <c r="G7242" t="s">
        <v>2317</v>
      </c>
      <c r="H7242" t="s">
        <v>1324</v>
      </c>
      <c r="I7242" t="s">
        <v>1289</v>
      </c>
      <c r="J7242">
        <v>0.22539999999999999</v>
      </c>
    </row>
    <row r="7243" spans="1:10" hidden="1">
      <c r="A7243" t="s">
        <v>570</v>
      </c>
      <c r="B7243">
        <v>905</v>
      </c>
      <c r="C7243" t="s">
        <v>1086</v>
      </c>
      <c r="D7243">
        <v>2203</v>
      </c>
      <c r="E7243" t="s">
        <v>351</v>
      </c>
      <c r="F7243" t="s">
        <v>2320</v>
      </c>
      <c r="G7243" t="s">
        <v>2321</v>
      </c>
      <c r="H7243" t="s">
        <v>1258</v>
      </c>
      <c r="I7243" t="s">
        <v>1289</v>
      </c>
      <c r="J7243">
        <v>0.61850000000000005</v>
      </c>
    </row>
    <row r="7244" spans="1:10" hidden="1">
      <c r="A7244" t="s">
        <v>570</v>
      </c>
      <c r="B7244">
        <v>905</v>
      </c>
      <c r="C7244" t="s">
        <v>1086</v>
      </c>
      <c r="D7244">
        <v>2203</v>
      </c>
      <c r="E7244" t="s">
        <v>351</v>
      </c>
      <c r="F7244" t="s">
        <v>2320</v>
      </c>
      <c r="G7244" t="s">
        <v>2341</v>
      </c>
      <c r="H7244" t="s">
        <v>1248</v>
      </c>
      <c r="I7244" t="s">
        <v>1289</v>
      </c>
      <c r="J7244">
        <v>3.4700000000000002E-2</v>
      </c>
    </row>
    <row r="7245" spans="1:10" hidden="1">
      <c r="A7245" t="s">
        <v>570</v>
      </c>
      <c r="B7245">
        <v>905</v>
      </c>
      <c r="C7245" t="s">
        <v>1086</v>
      </c>
      <c r="D7245">
        <v>2203</v>
      </c>
      <c r="E7245" t="s">
        <v>351</v>
      </c>
      <c r="F7245" t="s">
        <v>2320</v>
      </c>
      <c r="G7245" t="s">
        <v>2298</v>
      </c>
      <c r="H7245" t="s">
        <v>1392</v>
      </c>
      <c r="I7245" t="s">
        <v>1289</v>
      </c>
      <c r="J7245">
        <v>0.23119999999999999</v>
      </c>
    </row>
    <row r="7246" spans="1:10" hidden="1">
      <c r="A7246" t="s">
        <v>570</v>
      </c>
      <c r="B7246">
        <v>905</v>
      </c>
      <c r="C7246" t="s">
        <v>1086</v>
      </c>
      <c r="D7246">
        <v>2203</v>
      </c>
      <c r="E7246" t="s">
        <v>351</v>
      </c>
      <c r="F7246" t="s">
        <v>2322</v>
      </c>
      <c r="G7246" t="s">
        <v>2323</v>
      </c>
      <c r="H7246" t="s">
        <v>2324</v>
      </c>
      <c r="I7246" t="s">
        <v>1289</v>
      </c>
      <c r="J7246">
        <v>5.7999999999999996E-3</v>
      </c>
    </row>
    <row r="7247" spans="1:10" hidden="1">
      <c r="A7247" t="s">
        <v>570</v>
      </c>
      <c r="B7247">
        <v>905</v>
      </c>
      <c r="C7247" t="s">
        <v>1086</v>
      </c>
      <c r="D7247">
        <v>2203</v>
      </c>
      <c r="E7247" t="s">
        <v>351</v>
      </c>
      <c r="F7247" t="s">
        <v>2322</v>
      </c>
      <c r="G7247" t="s">
        <v>2326</v>
      </c>
      <c r="H7247" t="s">
        <v>1248</v>
      </c>
      <c r="I7247" t="s">
        <v>1289</v>
      </c>
      <c r="J7247">
        <v>3.4700000000000002E-2</v>
      </c>
    </row>
    <row r="7248" spans="1:10" hidden="1">
      <c r="A7248" t="s">
        <v>570</v>
      </c>
      <c r="B7248">
        <v>905</v>
      </c>
      <c r="C7248" t="s">
        <v>1086</v>
      </c>
      <c r="D7248">
        <v>2203</v>
      </c>
      <c r="E7248" t="s">
        <v>351</v>
      </c>
      <c r="F7248" t="s">
        <v>2322</v>
      </c>
      <c r="G7248" t="s">
        <v>2327</v>
      </c>
      <c r="H7248" t="s">
        <v>2324</v>
      </c>
      <c r="I7248" t="s">
        <v>1289</v>
      </c>
      <c r="J7248">
        <v>5.7999999999999996E-3</v>
      </c>
    </row>
    <row r="7249" spans="1:10" hidden="1">
      <c r="A7249" t="s">
        <v>570</v>
      </c>
      <c r="B7249">
        <v>905</v>
      </c>
      <c r="C7249" t="s">
        <v>1086</v>
      </c>
      <c r="D7249">
        <v>2203</v>
      </c>
      <c r="E7249" t="s">
        <v>351</v>
      </c>
      <c r="F7249" t="s">
        <v>2322</v>
      </c>
      <c r="G7249" t="s">
        <v>2328</v>
      </c>
      <c r="H7249" t="s">
        <v>1250</v>
      </c>
      <c r="I7249" t="s">
        <v>1289</v>
      </c>
      <c r="J7249">
        <v>5.7799999999999997E-2</v>
      </c>
    </row>
    <row r="7250" spans="1:10" hidden="1">
      <c r="A7250" t="s">
        <v>570</v>
      </c>
      <c r="B7250">
        <v>905</v>
      </c>
      <c r="C7250" t="s">
        <v>1086</v>
      </c>
      <c r="D7250">
        <v>2203</v>
      </c>
      <c r="E7250" t="s">
        <v>351</v>
      </c>
      <c r="F7250" t="s">
        <v>2322</v>
      </c>
      <c r="G7250" t="s">
        <v>2330</v>
      </c>
      <c r="H7250" t="s">
        <v>1291</v>
      </c>
      <c r="I7250" t="s">
        <v>1289</v>
      </c>
      <c r="J7250">
        <v>0.89600000000000002</v>
      </c>
    </row>
    <row r="7251" spans="1:10" hidden="1">
      <c r="A7251" t="s">
        <v>570</v>
      </c>
      <c r="B7251">
        <v>905</v>
      </c>
      <c r="C7251" t="s">
        <v>1086</v>
      </c>
      <c r="D7251">
        <v>2203</v>
      </c>
      <c r="E7251" t="s">
        <v>351</v>
      </c>
      <c r="F7251" t="s">
        <v>2332</v>
      </c>
      <c r="G7251" t="s">
        <v>2333</v>
      </c>
      <c r="H7251" t="s">
        <v>1408</v>
      </c>
      <c r="I7251" t="s">
        <v>1289</v>
      </c>
      <c r="J7251">
        <v>0.45090000000000002</v>
      </c>
    </row>
    <row r="7252" spans="1:10" hidden="1">
      <c r="A7252" t="s">
        <v>570</v>
      </c>
      <c r="B7252">
        <v>905</v>
      </c>
      <c r="C7252" t="s">
        <v>1086</v>
      </c>
      <c r="D7252">
        <v>2203</v>
      </c>
      <c r="E7252" t="s">
        <v>351</v>
      </c>
      <c r="F7252" t="s">
        <v>2332</v>
      </c>
      <c r="G7252" t="s">
        <v>2334</v>
      </c>
      <c r="H7252" t="s">
        <v>1375</v>
      </c>
      <c r="I7252" t="s">
        <v>1289</v>
      </c>
      <c r="J7252">
        <v>0.54910000000000003</v>
      </c>
    </row>
    <row r="7253" spans="1:10" hidden="1">
      <c r="A7253" t="s">
        <v>570</v>
      </c>
      <c r="B7253">
        <v>913</v>
      </c>
      <c r="C7253" t="s">
        <v>1088</v>
      </c>
      <c r="D7253">
        <v>921</v>
      </c>
      <c r="E7253" t="s">
        <v>255</v>
      </c>
      <c r="F7253" t="s">
        <v>1243</v>
      </c>
      <c r="G7253" t="s">
        <v>1243</v>
      </c>
      <c r="H7253" t="s">
        <v>1621</v>
      </c>
      <c r="I7253" t="s">
        <v>1621</v>
      </c>
      <c r="J7253">
        <v>1</v>
      </c>
    </row>
    <row r="7254" spans="1:10" hidden="1">
      <c r="A7254" t="s">
        <v>570</v>
      </c>
      <c r="B7254">
        <v>913</v>
      </c>
      <c r="C7254" t="s">
        <v>1088</v>
      </c>
      <c r="D7254">
        <v>921</v>
      </c>
      <c r="E7254" t="s">
        <v>255</v>
      </c>
      <c r="F7254" t="s">
        <v>2311</v>
      </c>
      <c r="G7254" t="s">
        <v>2315</v>
      </c>
      <c r="H7254" t="s">
        <v>1436</v>
      </c>
      <c r="I7254" t="s">
        <v>1621</v>
      </c>
      <c r="J7254">
        <v>0.38669999999999999</v>
      </c>
    </row>
    <row r="7255" spans="1:10" hidden="1">
      <c r="A7255" t="s">
        <v>570</v>
      </c>
      <c r="B7255">
        <v>913</v>
      </c>
      <c r="C7255" t="s">
        <v>1088</v>
      </c>
      <c r="D7255">
        <v>921</v>
      </c>
      <c r="E7255" t="s">
        <v>255</v>
      </c>
      <c r="F7255" t="s">
        <v>2311</v>
      </c>
      <c r="G7255" t="s">
        <v>2316</v>
      </c>
      <c r="H7255" t="s">
        <v>1485</v>
      </c>
      <c r="I7255" t="s">
        <v>1621</v>
      </c>
      <c r="J7255">
        <v>0.61329999999999996</v>
      </c>
    </row>
    <row r="7256" spans="1:10" hidden="1">
      <c r="A7256" t="s">
        <v>570</v>
      </c>
      <c r="B7256">
        <v>913</v>
      </c>
      <c r="C7256" t="s">
        <v>1088</v>
      </c>
      <c r="D7256">
        <v>921</v>
      </c>
      <c r="E7256" t="s">
        <v>255</v>
      </c>
      <c r="F7256" t="s">
        <v>2320</v>
      </c>
      <c r="G7256" t="s">
        <v>2321</v>
      </c>
      <c r="H7256" t="s">
        <v>1296</v>
      </c>
      <c r="I7256" t="s">
        <v>1621</v>
      </c>
      <c r="J7256">
        <v>0.26219999999999999</v>
      </c>
    </row>
    <row r="7257" spans="1:10" hidden="1">
      <c r="A7257" t="s">
        <v>570</v>
      </c>
      <c r="B7257">
        <v>913</v>
      </c>
      <c r="C7257" t="s">
        <v>1088</v>
      </c>
      <c r="D7257">
        <v>921</v>
      </c>
      <c r="E7257" t="s">
        <v>255</v>
      </c>
      <c r="F7257" t="s">
        <v>2320</v>
      </c>
      <c r="G7257" t="s">
        <v>2340</v>
      </c>
      <c r="H7257" t="s">
        <v>1248</v>
      </c>
      <c r="I7257" t="s">
        <v>1621</v>
      </c>
      <c r="J7257">
        <v>2.6700000000000002E-2</v>
      </c>
    </row>
    <row r="7258" spans="1:10" hidden="1">
      <c r="A7258" t="s">
        <v>570</v>
      </c>
      <c r="B7258">
        <v>913</v>
      </c>
      <c r="C7258" t="s">
        <v>1088</v>
      </c>
      <c r="D7258">
        <v>921</v>
      </c>
      <c r="E7258" t="s">
        <v>255</v>
      </c>
      <c r="F7258" t="s">
        <v>2320</v>
      </c>
      <c r="G7258" t="s">
        <v>2298</v>
      </c>
      <c r="H7258" t="s">
        <v>1392</v>
      </c>
      <c r="I7258" t="s">
        <v>1621</v>
      </c>
      <c r="J7258">
        <v>0.17780000000000001</v>
      </c>
    </row>
    <row r="7259" spans="1:10" hidden="1">
      <c r="A7259" t="s">
        <v>570</v>
      </c>
      <c r="B7259">
        <v>913</v>
      </c>
      <c r="C7259" t="s">
        <v>1088</v>
      </c>
      <c r="D7259">
        <v>921</v>
      </c>
      <c r="E7259" t="s">
        <v>255</v>
      </c>
      <c r="F7259" t="s">
        <v>2322</v>
      </c>
      <c r="G7259" t="s">
        <v>2323</v>
      </c>
      <c r="H7259" t="s">
        <v>2344</v>
      </c>
      <c r="I7259" t="s">
        <v>1621</v>
      </c>
      <c r="J7259">
        <v>8.8999999999999999E-3</v>
      </c>
    </row>
    <row r="7260" spans="1:10" hidden="1">
      <c r="A7260" t="s">
        <v>570</v>
      </c>
      <c r="B7260">
        <v>913</v>
      </c>
      <c r="C7260" t="s">
        <v>1088</v>
      </c>
      <c r="D7260">
        <v>921</v>
      </c>
      <c r="E7260" t="s">
        <v>255</v>
      </c>
      <c r="F7260" t="s">
        <v>2322</v>
      </c>
      <c r="G7260" t="s">
        <v>2325</v>
      </c>
      <c r="H7260" t="s">
        <v>2344</v>
      </c>
      <c r="I7260" t="s">
        <v>1621</v>
      </c>
      <c r="J7260">
        <v>8.8999999999999999E-3</v>
      </c>
    </row>
    <row r="7261" spans="1:10" hidden="1">
      <c r="A7261" t="s">
        <v>570</v>
      </c>
      <c r="B7261">
        <v>913</v>
      </c>
      <c r="C7261" t="s">
        <v>1088</v>
      </c>
      <c r="D7261">
        <v>921</v>
      </c>
      <c r="E7261" t="s">
        <v>255</v>
      </c>
      <c r="F7261" t="s">
        <v>2322</v>
      </c>
      <c r="G7261" t="s">
        <v>2326</v>
      </c>
      <c r="H7261" t="s">
        <v>2335</v>
      </c>
      <c r="I7261" t="s">
        <v>1621</v>
      </c>
      <c r="J7261">
        <v>1.78E-2</v>
      </c>
    </row>
    <row r="7262" spans="1:10" hidden="1">
      <c r="A7262" t="s">
        <v>570</v>
      </c>
      <c r="B7262">
        <v>913</v>
      </c>
      <c r="C7262" t="s">
        <v>1088</v>
      </c>
      <c r="D7262">
        <v>921</v>
      </c>
      <c r="E7262" t="s">
        <v>255</v>
      </c>
      <c r="F7262" t="s">
        <v>2322</v>
      </c>
      <c r="G7262" t="s">
        <v>2327</v>
      </c>
      <c r="H7262" t="s">
        <v>2335</v>
      </c>
      <c r="I7262" t="s">
        <v>1621</v>
      </c>
      <c r="J7262">
        <v>1.78E-2</v>
      </c>
    </row>
    <row r="7263" spans="1:10" hidden="1">
      <c r="A7263" t="s">
        <v>570</v>
      </c>
      <c r="B7263">
        <v>913</v>
      </c>
      <c r="C7263" t="s">
        <v>1088</v>
      </c>
      <c r="D7263">
        <v>921</v>
      </c>
      <c r="E7263" t="s">
        <v>255</v>
      </c>
      <c r="F7263" t="s">
        <v>2322</v>
      </c>
      <c r="G7263" t="s">
        <v>2328</v>
      </c>
      <c r="H7263" t="s">
        <v>1250</v>
      </c>
      <c r="I7263" t="s">
        <v>1621</v>
      </c>
      <c r="J7263">
        <v>4.4400000000000002E-2</v>
      </c>
    </row>
    <row r="7264" spans="1:10" hidden="1">
      <c r="A7264" t="s">
        <v>570</v>
      </c>
      <c r="B7264">
        <v>913</v>
      </c>
      <c r="C7264" t="s">
        <v>1088</v>
      </c>
      <c r="D7264">
        <v>921</v>
      </c>
      <c r="E7264" t="s">
        <v>255</v>
      </c>
      <c r="F7264" t="s">
        <v>2322</v>
      </c>
      <c r="G7264" t="s">
        <v>2330</v>
      </c>
      <c r="H7264" t="s">
        <v>1573</v>
      </c>
      <c r="I7264" t="s">
        <v>1621</v>
      </c>
      <c r="J7264">
        <v>0.9022</v>
      </c>
    </row>
    <row r="7265" spans="1:10" hidden="1">
      <c r="A7265" t="s">
        <v>570</v>
      </c>
      <c r="B7265">
        <v>913</v>
      </c>
      <c r="C7265" t="s">
        <v>1088</v>
      </c>
      <c r="D7265">
        <v>921</v>
      </c>
      <c r="E7265" t="s">
        <v>255</v>
      </c>
      <c r="F7265" t="s">
        <v>2332</v>
      </c>
      <c r="G7265" t="s">
        <v>2333</v>
      </c>
      <c r="H7265" t="s">
        <v>1366</v>
      </c>
      <c r="I7265" t="s">
        <v>1621</v>
      </c>
      <c r="J7265">
        <v>0.45779999999999998</v>
      </c>
    </row>
    <row r="7266" spans="1:10" hidden="1">
      <c r="A7266" t="s">
        <v>570</v>
      </c>
      <c r="B7266">
        <v>913</v>
      </c>
      <c r="C7266" t="s">
        <v>1088</v>
      </c>
      <c r="D7266">
        <v>921</v>
      </c>
      <c r="E7266" t="s">
        <v>255</v>
      </c>
      <c r="F7266" t="s">
        <v>2332</v>
      </c>
      <c r="G7266" t="s">
        <v>2334</v>
      </c>
      <c r="H7266" t="s">
        <v>1493</v>
      </c>
      <c r="I7266" t="s">
        <v>1621</v>
      </c>
      <c r="J7266">
        <v>0.54220000000000002</v>
      </c>
    </row>
    <row r="7267" spans="1:10" hidden="1">
      <c r="A7267" t="s">
        <v>570</v>
      </c>
      <c r="B7267">
        <v>913</v>
      </c>
      <c r="C7267" t="s">
        <v>1088</v>
      </c>
      <c r="D7267">
        <v>2062</v>
      </c>
      <c r="E7267" t="s">
        <v>429</v>
      </c>
      <c r="F7267" t="s">
        <v>1243</v>
      </c>
      <c r="G7267" t="s">
        <v>1243</v>
      </c>
      <c r="H7267" t="s">
        <v>1622</v>
      </c>
      <c r="I7267" t="s">
        <v>1622</v>
      </c>
      <c r="J7267">
        <v>1</v>
      </c>
    </row>
    <row r="7268" spans="1:10" hidden="1">
      <c r="A7268" t="s">
        <v>570</v>
      </c>
      <c r="B7268">
        <v>913</v>
      </c>
      <c r="C7268" t="s">
        <v>1088</v>
      </c>
      <c r="D7268">
        <v>2062</v>
      </c>
      <c r="E7268" t="s">
        <v>429</v>
      </c>
      <c r="F7268" t="s">
        <v>2311</v>
      </c>
      <c r="G7268" t="s">
        <v>2312</v>
      </c>
      <c r="H7268" t="s">
        <v>1321</v>
      </c>
      <c r="I7268" t="s">
        <v>1622</v>
      </c>
      <c r="J7268">
        <v>0.22270000000000001</v>
      </c>
    </row>
    <row r="7269" spans="1:10" hidden="1">
      <c r="A7269" t="s">
        <v>570</v>
      </c>
      <c r="B7269">
        <v>913</v>
      </c>
      <c r="C7269" t="s">
        <v>1088</v>
      </c>
      <c r="D7269">
        <v>2062</v>
      </c>
      <c r="E7269" t="s">
        <v>429</v>
      </c>
      <c r="F7269" t="s">
        <v>2311</v>
      </c>
      <c r="G7269" t="s">
        <v>2313</v>
      </c>
      <c r="H7269" t="s">
        <v>1310</v>
      </c>
      <c r="I7269" t="s">
        <v>1622</v>
      </c>
      <c r="J7269">
        <v>0.27729999999999999</v>
      </c>
    </row>
    <row r="7270" spans="1:10" hidden="1">
      <c r="A7270" t="s">
        <v>570</v>
      </c>
      <c r="B7270">
        <v>913</v>
      </c>
      <c r="C7270" t="s">
        <v>1088</v>
      </c>
      <c r="D7270">
        <v>2062</v>
      </c>
      <c r="E7270" t="s">
        <v>429</v>
      </c>
      <c r="F7270" t="s">
        <v>2311</v>
      </c>
      <c r="G7270" t="s">
        <v>2314</v>
      </c>
      <c r="H7270" t="s">
        <v>1279</v>
      </c>
      <c r="I7270" t="s">
        <v>1622</v>
      </c>
      <c r="J7270">
        <v>0.25779999999999997</v>
      </c>
    </row>
    <row r="7271" spans="1:10" hidden="1">
      <c r="A7271" t="s">
        <v>570</v>
      </c>
      <c r="B7271">
        <v>913</v>
      </c>
      <c r="C7271" t="s">
        <v>1088</v>
      </c>
      <c r="D7271">
        <v>2062</v>
      </c>
      <c r="E7271" t="s">
        <v>429</v>
      </c>
      <c r="F7271" t="s">
        <v>2311</v>
      </c>
      <c r="G7271" t="s">
        <v>2318</v>
      </c>
      <c r="H7271" t="s">
        <v>1439</v>
      </c>
      <c r="I7271" t="s">
        <v>1622</v>
      </c>
      <c r="J7271">
        <v>0.2422</v>
      </c>
    </row>
    <row r="7272" spans="1:10" hidden="1">
      <c r="A7272" t="s">
        <v>570</v>
      </c>
      <c r="B7272">
        <v>913</v>
      </c>
      <c r="C7272" t="s">
        <v>1088</v>
      </c>
      <c r="D7272">
        <v>2062</v>
      </c>
      <c r="E7272" t="s">
        <v>429</v>
      </c>
      <c r="F7272" t="s">
        <v>2320</v>
      </c>
      <c r="G7272" t="s">
        <v>2321</v>
      </c>
      <c r="H7272" t="s">
        <v>1306</v>
      </c>
      <c r="I7272" t="s">
        <v>1622</v>
      </c>
      <c r="J7272">
        <v>0.24610000000000001</v>
      </c>
    </row>
    <row r="7273" spans="1:10" hidden="1">
      <c r="A7273" t="s">
        <v>570</v>
      </c>
      <c r="B7273">
        <v>913</v>
      </c>
      <c r="C7273" t="s">
        <v>1088</v>
      </c>
      <c r="D7273">
        <v>2062</v>
      </c>
      <c r="E7273" t="s">
        <v>429</v>
      </c>
      <c r="F7273" t="s">
        <v>2320</v>
      </c>
      <c r="G7273" t="s">
        <v>2340</v>
      </c>
      <c r="H7273" t="s">
        <v>1401</v>
      </c>
      <c r="I7273" t="s">
        <v>1622</v>
      </c>
      <c r="J7273">
        <v>4.2999999999999997E-2</v>
      </c>
    </row>
    <row r="7274" spans="1:10" hidden="1">
      <c r="A7274" t="s">
        <v>570</v>
      </c>
      <c r="B7274">
        <v>913</v>
      </c>
      <c r="C7274" t="s">
        <v>1088</v>
      </c>
      <c r="D7274">
        <v>2062</v>
      </c>
      <c r="E7274" t="s">
        <v>429</v>
      </c>
      <c r="F7274" t="s">
        <v>2320</v>
      </c>
      <c r="G7274" t="s">
        <v>2298</v>
      </c>
      <c r="H7274" t="s">
        <v>1395</v>
      </c>
      <c r="I7274" t="s">
        <v>1622</v>
      </c>
      <c r="J7274">
        <v>0.19919999999999999</v>
      </c>
    </row>
    <row r="7275" spans="1:10" hidden="1">
      <c r="A7275" t="s">
        <v>570</v>
      </c>
      <c r="B7275">
        <v>913</v>
      </c>
      <c r="C7275" t="s">
        <v>1088</v>
      </c>
      <c r="D7275">
        <v>2062</v>
      </c>
      <c r="E7275" t="s">
        <v>429</v>
      </c>
      <c r="F7275" t="s">
        <v>2322</v>
      </c>
      <c r="G7275" t="s">
        <v>2325</v>
      </c>
      <c r="H7275" t="s">
        <v>2324</v>
      </c>
      <c r="I7275" t="s">
        <v>1622</v>
      </c>
      <c r="J7275">
        <v>3.8999999999999998E-3</v>
      </c>
    </row>
    <row r="7276" spans="1:10" hidden="1">
      <c r="A7276" t="s">
        <v>570</v>
      </c>
      <c r="B7276">
        <v>913</v>
      </c>
      <c r="C7276" t="s">
        <v>1088</v>
      </c>
      <c r="D7276">
        <v>2062</v>
      </c>
      <c r="E7276" t="s">
        <v>429</v>
      </c>
      <c r="F7276" t="s">
        <v>2322</v>
      </c>
      <c r="G7276" t="s">
        <v>2326</v>
      </c>
      <c r="H7276" t="s">
        <v>2324</v>
      </c>
      <c r="I7276" t="s">
        <v>1622</v>
      </c>
      <c r="J7276">
        <v>3.8999999999999998E-3</v>
      </c>
    </row>
    <row r="7277" spans="1:10" hidden="1">
      <c r="A7277" t="s">
        <v>570</v>
      </c>
      <c r="B7277">
        <v>913</v>
      </c>
      <c r="C7277" t="s">
        <v>1088</v>
      </c>
      <c r="D7277">
        <v>2062</v>
      </c>
      <c r="E7277" t="s">
        <v>429</v>
      </c>
      <c r="F7277" t="s">
        <v>2322</v>
      </c>
      <c r="G7277" t="s">
        <v>2327</v>
      </c>
      <c r="H7277" t="s">
        <v>1312</v>
      </c>
      <c r="I7277" t="s">
        <v>1622</v>
      </c>
      <c r="J7277">
        <v>1.95E-2</v>
      </c>
    </row>
    <row r="7278" spans="1:10" hidden="1">
      <c r="A7278" t="s">
        <v>570</v>
      </c>
      <c r="B7278">
        <v>913</v>
      </c>
      <c r="C7278" t="s">
        <v>1088</v>
      </c>
      <c r="D7278">
        <v>2062</v>
      </c>
      <c r="E7278" t="s">
        <v>429</v>
      </c>
      <c r="F7278" t="s">
        <v>2322</v>
      </c>
      <c r="G7278" t="s">
        <v>2328</v>
      </c>
      <c r="H7278" t="s">
        <v>1257</v>
      </c>
      <c r="I7278" t="s">
        <v>1622</v>
      </c>
      <c r="J7278">
        <v>5.0799999999999998E-2</v>
      </c>
    </row>
    <row r="7279" spans="1:10" hidden="1">
      <c r="A7279" t="s">
        <v>570</v>
      </c>
      <c r="B7279">
        <v>913</v>
      </c>
      <c r="C7279" t="s">
        <v>1088</v>
      </c>
      <c r="D7279">
        <v>2062</v>
      </c>
      <c r="E7279" t="s">
        <v>429</v>
      </c>
      <c r="F7279" t="s">
        <v>2322</v>
      </c>
      <c r="G7279" t="s">
        <v>2330</v>
      </c>
      <c r="H7279" t="s">
        <v>1552</v>
      </c>
      <c r="I7279" t="s">
        <v>1622</v>
      </c>
      <c r="J7279">
        <v>0.92190000000000005</v>
      </c>
    </row>
    <row r="7280" spans="1:10" hidden="1">
      <c r="A7280" t="s">
        <v>570</v>
      </c>
      <c r="B7280">
        <v>913</v>
      </c>
      <c r="C7280" t="s">
        <v>1088</v>
      </c>
      <c r="D7280">
        <v>2062</v>
      </c>
      <c r="E7280" t="s">
        <v>429</v>
      </c>
      <c r="F7280" t="s">
        <v>2332</v>
      </c>
      <c r="G7280" t="s">
        <v>2333</v>
      </c>
      <c r="H7280" t="s">
        <v>1453</v>
      </c>
      <c r="I7280" t="s">
        <v>1622</v>
      </c>
      <c r="J7280">
        <v>0.45700000000000002</v>
      </c>
    </row>
    <row r="7281" spans="1:10" hidden="1">
      <c r="A7281" t="s">
        <v>570</v>
      </c>
      <c r="B7281">
        <v>913</v>
      </c>
      <c r="C7281" t="s">
        <v>1088</v>
      </c>
      <c r="D7281">
        <v>2062</v>
      </c>
      <c r="E7281" t="s">
        <v>429</v>
      </c>
      <c r="F7281" t="s">
        <v>2332</v>
      </c>
      <c r="G7281" t="s">
        <v>2334</v>
      </c>
      <c r="H7281" t="s">
        <v>1359</v>
      </c>
      <c r="I7281" t="s">
        <v>1622</v>
      </c>
      <c r="J7281">
        <v>0.54300000000000004</v>
      </c>
    </row>
    <row r="7282" spans="1:10" hidden="1">
      <c r="A7282" t="s">
        <v>570</v>
      </c>
      <c r="B7282">
        <v>913</v>
      </c>
      <c r="C7282" t="s">
        <v>1088</v>
      </c>
      <c r="D7282">
        <v>918</v>
      </c>
      <c r="E7282" t="s">
        <v>467</v>
      </c>
      <c r="F7282" t="s">
        <v>1243</v>
      </c>
      <c r="G7282" t="s">
        <v>1243</v>
      </c>
      <c r="H7282" t="s">
        <v>1272</v>
      </c>
      <c r="I7282" t="s">
        <v>1272</v>
      </c>
      <c r="J7282">
        <v>1</v>
      </c>
    </row>
    <row r="7283" spans="1:10" hidden="1">
      <c r="A7283" t="s">
        <v>570</v>
      </c>
      <c r="B7283">
        <v>913</v>
      </c>
      <c r="C7283" t="s">
        <v>1088</v>
      </c>
      <c r="D7283">
        <v>918</v>
      </c>
      <c r="E7283" t="s">
        <v>467</v>
      </c>
      <c r="F7283" t="s">
        <v>2311</v>
      </c>
      <c r="G7283" t="s">
        <v>2315</v>
      </c>
      <c r="H7283" t="s">
        <v>1447</v>
      </c>
      <c r="I7283" t="s">
        <v>1272</v>
      </c>
      <c r="J7283">
        <v>0.45269999999999999</v>
      </c>
    </row>
    <row r="7284" spans="1:10" hidden="1">
      <c r="A7284" t="s">
        <v>570</v>
      </c>
      <c r="B7284">
        <v>913</v>
      </c>
      <c r="C7284" t="s">
        <v>1088</v>
      </c>
      <c r="D7284">
        <v>918</v>
      </c>
      <c r="E7284" t="s">
        <v>467</v>
      </c>
      <c r="F7284" t="s">
        <v>2311</v>
      </c>
      <c r="G7284" t="s">
        <v>2316</v>
      </c>
      <c r="H7284" t="s">
        <v>1382</v>
      </c>
      <c r="I7284" t="s">
        <v>1272</v>
      </c>
      <c r="J7284">
        <v>0.54730000000000001</v>
      </c>
    </row>
    <row r="7285" spans="1:10" hidden="1">
      <c r="A7285" t="s">
        <v>570</v>
      </c>
      <c r="B7285">
        <v>913</v>
      </c>
      <c r="C7285" t="s">
        <v>1088</v>
      </c>
      <c r="D7285">
        <v>918</v>
      </c>
      <c r="E7285" t="s">
        <v>467</v>
      </c>
      <c r="F7285" t="s">
        <v>2320</v>
      </c>
      <c r="G7285" t="s">
        <v>2321</v>
      </c>
      <c r="H7285" t="s">
        <v>1620</v>
      </c>
      <c r="I7285" t="s">
        <v>1272</v>
      </c>
      <c r="J7285">
        <v>0.31080000000000002</v>
      </c>
    </row>
    <row r="7286" spans="1:10" hidden="1">
      <c r="A7286" t="s">
        <v>570</v>
      </c>
      <c r="B7286">
        <v>913</v>
      </c>
      <c r="C7286" t="s">
        <v>1088</v>
      </c>
      <c r="D7286">
        <v>918</v>
      </c>
      <c r="E7286" t="s">
        <v>467</v>
      </c>
      <c r="F7286" t="s">
        <v>2320</v>
      </c>
      <c r="G7286" t="s">
        <v>2340</v>
      </c>
      <c r="H7286" t="s">
        <v>1312</v>
      </c>
      <c r="I7286" t="s">
        <v>1272</v>
      </c>
      <c r="J7286">
        <v>3.3799999999999997E-2</v>
      </c>
    </row>
    <row r="7287" spans="1:10" hidden="1">
      <c r="A7287" t="s">
        <v>570</v>
      </c>
      <c r="B7287">
        <v>913</v>
      </c>
      <c r="C7287" t="s">
        <v>1088</v>
      </c>
      <c r="D7287">
        <v>918</v>
      </c>
      <c r="E7287" t="s">
        <v>467</v>
      </c>
      <c r="F7287" t="s">
        <v>2320</v>
      </c>
      <c r="G7287" t="s">
        <v>2298</v>
      </c>
      <c r="H7287" t="s">
        <v>1253</v>
      </c>
      <c r="I7287" t="s">
        <v>1272</v>
      </c>
      <c r="J7287">
        <v>0.19589999999999999</v>
      </c>
    </row>
    <row r="7288" spans="1:10" hidden="1">
      <c r="A7288" t="s">
        <v>570</v>
      </c>
      <c r="B7288">
        <v>913</v>
      </c>
      <c r="C7288" t="s">
        <v>1088</v>
      </c>
      <c r="D7288">
        <v>918</v>
      </c>
      <c r="E7288" t="s">
        <v>467</v>
      </c>
      <c r="F7288" t="s">
        <v>2322</v>
      </c>
      <c r="G7288" t="s">
        <v>2325</v>
      </c>
      <c r="H7288" t="s">
        <v>2324</v>
      </c>
      <c r="I7288" t="s">
        <v>1272</v>
      </c>
      <c r="J7288">
        <v>6.7999999999999996E-3</v>
      </c>
    </row>
    <row r="7289" spans="1:10" hidden="1">
      <c r="A7289" t="s">
        <v>570</v>
      </c>
      <c r="B7289">
        <v>913</v>
      </c>
      <c r="C7289" t="s">
        <v>1088</v>
      </c>
      <c r="D7289">
        <v>918</v>
      </c>
      <c r="E7289" t="s">
        <v>467</v>
      </c>
      <c r="F7289" t="s">
        <v>2322</v>
      </c>
      <c r="G7289" t="s">
        <v>2327</v>
      </c>
      <c r="H7289" t="s">
        <v>2329</v>
      </c>
      <c r="I7289" t="s">
        <v>1272</v>
      </c>
      <c r="J7289">
        <v>2.0299999999999999E-2</v>
      </c>
    </row>
    <row r="7290" spans="1:10" hidden="1">
      <c r="A7290" t="s">
        <v>570</v>
      </c>
      <c r="B7290">
        <v>913</v>
      </c>
      <c r="C7290" t="s">
        <v>1088</v>
      </c>
      <c r="D7290">
        <v>918</v>
      </c>
      <c r="E7290" t="s">
        <v>467</v>
      </c>
      <c r="F7290" t="s">
        <v>2322</v>
      </c>
      <c r="G7290" t="s">
        <v>2328</v>
      </c>
      <c r="H7290" t="s">
        <v>2344</v>
      </c>
      <c r="I7290" t="s">
        <v>1272</v>
      </c>
      <c r="J7290">
        <v>1.35E-2</v>
      </c>
    </row>
    <row r="7291" spans="1:10" hidden="1">
      <c r="A7291" t="s">
        <v>570</v>
      </c>
      <c r="B7291">
        <v>913</v>
      </c>
      <c r="C7291" t="s">
        <v>1088</v>
      </c>
      <c r="D7291">
        <v>918</v>
      </c>
      <c r="E7291" t="s">
        <v>467</v>
      </c>
      <c r="F7291" t="s">
        <v>2322</v>
      </c>
      <c r="G7291" t="s">
        <v>2330</v>
      </c>
      <c r="H7291" t="s">
        <v>1354</v>
      </c>
      <c r="I7291" t="s">
        <v>1272</v>
      </c>
      <c r="J7291">
        <v>0.95950000000000002</v>
      </c>
    </row>
    <row r="7292" spans="1:10" hidden="1">
      <c r="A7292" t="s">
        <v>570</v>
      </c>
      <c r="B7292">
        <v>913</v>
      </c>
      <c r="C7292" t="s">
        <v>1088</v>
      </c>
      <c r="D7292">
        <v>918</v>
      </c>
      <c r="E7292" t="s">
        <v>467</v>
      </c>
      <c r="F7292" t="s">
        <v>2332</v>
      </c>
      <c r="G7292" t="s">
        <v>2333</v>
      </c>
      <c r="H7292" t="s">
        <v>1310</v>
      </c>
      <c r="I7292" t="s">
        <v>1272</v>
      </c>
      <c r="J7292">
        <v>0.47970000000000002</v>
      </c>
    </row>
    <row r="7293" spans="1:10" hidden="1">
      <c r="A7293" t="s">
        <v>570</v>
      </c>
      <c r="B7293">
        <v>913</v>
      </c>
      <c r="C7293" t="s">
        <v>1088</v>
      </c>
      <c r="D7293">
        <v>918</v>
      </c>
      <c r="E7293" t="s">
        <v>467</v>
      </c>
      <c r="F7293" t="s">
        <v>2332</v>
      </c>
      <c r="G7293" t="s">
        <v>2334</v>
      </c>
      <c r="H7293" t="s">
        <v>1560</v>
      </c>
      <c r="I7293" t="s">
        <v>1272</v>
      </c>
      <c r="J7293">
        <v>0.52029999999999998</v>
      </c>
    </row>
    <row r="7294" spans="1:10" hidden="1">
      <c r="A7294" t="s">
        <v>570</v>
      </c>
      <c r="B7294">
        <v>913</v>
      </c>
      <c r="C7294" t="s">
        <v>1088</v>
      </c>
      <c r="D7294">
        <v>920</v>
      </c>
      <c r="E7294" t="s">
        <v>322</v>
      </c>
      <c r="F7294" t="s">
        <v>1243</v>
      </c>
      <c r="G7294" t="s">
        <v>1243</v>
      </c>
      <c r="H7294" t="s">
        <v>2522</v>
      </c>
      <c r="I7294" t="s">
        <v>2522</v>
      </c>
      <c r="J7294">
        <v>1</v>
      </c>
    </row>
    <row r="7295" spans="1:10" hidden="1">
      <c r="A7295" t="s">
        <v>570</v>
      </c>
      <c r="B7295">
        <v>913</v>
      </c>
      <c r="C7295" t="s">
        <v>1088</v>
      </c>
      <c r="D7295">
        <v>920</v>
      </c>
      <c r="E7295" t="s">
        <v>322</v>
      </c>
      <c r="F7295" t="s">
        <v>2311</v>
      </c>
      <c r="G7295" t="s">
        <v>2337</v>
      </c>
      <c r="H7295" t="s">
        <v>1616</v>
      </c>
      <c r="I7295" t="s">
        <v>2522</v>
      </c>
      <c r="J7295">
        <v>0.19270000000000001</v>
      </c>
    </row>
    <row r="7296" spans="1:10" hidden="1">
      <c r="A7296" t="s">
        <v>570</v>
      </c>
      <c r="B7296">
        <v>913</v>
      </c>
      <c r="C7296" t="s">
        <v>1088</v>
      </c>
      <c r="D7296">
        <v>920</v>
      </c>
      <c r="E7296" t="s">
        <v>322</v>
      </c>
      <c r="F7296" t="s">
        <v>2311</v>
      </c>
      <c r="G7296" t="s">
        <v>2343</v>
      </c>
      <c r="H7296" t="s">
        <v>1456</v>
      </c>
      <c r="I7296" t="s">
        <v>2522</v>
      </c>
      <c r="J7296">
        <v>0.19700000000000001</v>
      </c>
    </row>
    <row r="7297" spans="1:10" hidden="1">
      <c r="A7297" t="s">
        <v>570</v>
      </c>
      <c r="B7297">
        <v>913</v>
      </c>
      <c r="C7297" t="s">
        <v>1088</v>
      </c>
      <c r="D7297">
        <v>920</v>
      </c>
      <c r="E7297" t="s">
        <v>322</v>
      </c>
      <c r="F7297" t="s">
        <v>2311</v>
      </c>
      <c r="G7297" t="s">
        <v>1250</v>
      </c>
      <c r="H7297" t="s">
        <v>1522</v>
      </c>
      <c r="I7297" t="s">
        <v>2522</v>
      </c>
      <c r="J7297">
        <v>0.21010000000000001</v>
      </c>
    </row>
    <row r="7298" spans="1:10" hidden="1">
      <c r="A7298" t="s">
        <v>570</v>
      </c>
      <c r="B7298">
        <v>913</v>
      </c>
      <c r="C7298" t="s">
        <v>1088</v>
      </c>
      <c r="D7298">
        <v>920</v>
      </c>
      <c r="E7298" t="s">
        <v>322</v>
      </c>
      <c r="F7298" t="s">
        <v>2311</v>
      </c>
      <c r="G7298" t="s">
        <v>1401</v>
      </c>
      <c r="H7298" t="s">
        <v>1522</v>
      </c>
      <c r="I7298" t="s">
        <v>2522</v>
      </c>
      <c r="J7298">
        <v>0.21010000000000001</v>
      </c>
    </row>
    <row r="7299" spans="1:10" hidden="1">
      <c r="A7299" t="s">
        <v>570</v>
      </c>
      <c r="B7299">
        <v>913</v>
      </c>
      <c r="C7299" t="s">
        <v>1088</v>
      </c>
      <c r="D7299">
        <v>920</v>
      </c>
      <c r="E7299" t="s">
        <v>322</v>
      </c>
      <c r="F7299" t="s">
        <v>2311</v>
      </c>
      <c r="G7299" t="s">
        <v>1357</v>
      </c>
      <c r="H7299" t="s">
        <v>2331</v>
      </c>
      <c r="I7299" t="s">
        <v>2522</v>
      </c>
      <c r="J7299">
        <v>0.19009999999999999</v>
      </c>
    </row>
    <row r="7300" spans="1:10" hidden="1">
      <c r="A7300" t="s">
        <v>570</v>
      </c>
      <c r="B7300">
        <v>913</v>
      </c>
      <c r="C7300" t="s">
        <v>1088</v>
      </c>
      <c r="D7300">
        <v>920</v>
      </c>
      <c r="E7300" t="s">
        <v>322</v>
      </c>
      <c r="F7300" t="s">
        <v>2320</v>
      </c>
      <c r="G7300" t="s">
        <v>2321</v>
      </c>
      <c r="H7300" t="s">
        <v>1528</v>
      </c>
      <c r="I7300" t="s">
        <v>2522</v>
      </c>
      <c r="J7300">
        <v>0.2258</v>
      </c>
    </row>
    <row r="7301" spans="1:10" hidden="1">
      <c r="A7301" t="s">
        <v>570</v>
      </c>
      <c r="B7301">
        <v>913</v>
      </c>
      <c r="C7301" t="s">
        <v>1088</v>
      </c>
      <c r="D7301">
        <v>920</v>
      </c>
      <c r="E7301" t="s">
        <v>322</v>
      </c>
      <c r="F7301" t="s">
        <v>2320</v>
      </c>
      <c r="G7301" t="s">
        <v>2338</v>
      </c>
      <c r="H7301" t="s">
        <v>1323</v>
      </c>
      <c r="I7301" t="s">
        <v>2522</v>
      </c>
      <c r="J7301">
        <v>1.5699999999999999E-2</v>
      </c>
    </row>
    <row r="7302" spans="1:10" hidden="1">
      <c r="A7302" t="s">
        <v>570</v>
      </c>
      <c r="B7302">
        <v>913</v>
      </c>
      <c r="C7302" t="s">
        <v>1088</v>
      </c>
      <c r="D7302">
        <v>920</v>
      </c>
      <c r="E7302" t="s">
        <v>322</v>
      </c>
      <c r="F7302" t="s">
        <v>2320</v>
      </c>
      <c r="G7302" t="s">
        <v>2339</v>
      </c>
      <c r="H7302" t="s">
        <v>1401</v>
      </c>
      <c r="I7302" t="s">
        <v>2522</v>
      </c>
      <c r="J7302">
        <v>9.5999999999999992E-3</v>
      </c>
    </row>
    <row r="7303" spans="1:10" hidden="1">
      <c r="A7303" t="s">
        <v>570</v>
      </c>
      <c r="B7303">
        <v>913</v>
      </c>
      <c r="C7303" t="s">
        <v>1088</v>
      </c>
      <c r="D7303">
        <v>920</v>
      </c>
      <c r="E7303" t="s">
        <v>322</v>
      </c>
      <c r="F7303" t="s">
        <v>2320</v>
      </c>
      <c r="G7303" t="s">
        <v>2340</v>
      </c>
      <c r="H7303" t="s">
        <v>1333</v>
      </c>
      <c r="I7303" t="s">
        <v>2522</v>
      </c>
      <c r="J7303">
        <v>1.4800000000000001E-2</v>
      </c>
    </row>
    <row r="7304" spans="1:10" hidden="1">
      <c r="A7304" t="s">
        <v>570</v>
      </c>
      <c r="B7304">
        <v>913</v>
      </c>
      <c r="C7304" t="s">
        <v>1088</v>
      </c>
      <c r="D7304">
        <v>920</v>
      </c>
      <c r="E7304" t="s">
        <v>322</v>
      </c>
      <c r="F7304" t="s">
        <v>2320</v>
      </c>
      <c r="G7304" t="s">
        <v>2298</v>
      </c>
      <c r="H7304" t="s">
        <v>1291</v>
      </c>
      <c r="I7304" t="s">
        <v>2522</v>
      </c>
      <c r="J7304">
        <v>0.1351</v>
      </c>
    </row>
    <row r="7305" spans="1:10" hidden="1">
      <c r="A7305" t="s">
        <v>570</v>
      </c>
      <c r="B7305">
        <v>913</v>
      </c>
      <c r="C7305" t="s">
        <v>1088</v>
      </c>
      <c r="D7305">
        <v>920</v>
      </c>
      <c r="E7305" t="s">
        <v>322</v>
      </c>
      <c r="F7305" t="s">
        <v>2322</v>
      </c>
      <c r="G7305" t="s">
        <v>2325</v>
      </c>
      <c r="H7305" t="s">
        <v>1357</v>
      </c>
      <c r="I7305" t="s">
        <v>2522</v>
      </c>
      <c r="J7305">
        <v>1.0500000000000001E-2</v>
      </c>
    </row>
    <row r="7306" spans="1:10" hidden="1">
      <c r="A7306" t="s">
        <v>570</v>
      </c>
      <c r="B7306">
        <v>913</v>
      </c>
      <c r="C7306" t="s">
        <v>1088</v>
      </c>
      <c r="D7306">
        <v>920</v>
      </c>
      <c r="E7306" t="s">
        <v>322</v>
      </c>
      <c r="F7306" t="s">
        <v>2322</v>
      </c>
      <c r="G7306" t="s">
        <v>2326</v>
      </c>
      <c r="H7306" t="s">
        <v>1252</v>
      </c>
      <c r="I7306" t="s">
        <v>2522</v>
      </c>
      <c r="J7306">
        <v>7.7999999999999996E-3</v>
      </c>
    </row>
    <row r="7307" spans="1:10" hidden="1">
      <c r="A7307" t="s">
        <v>570</v>
      </c>
      <c r="B7307">
        <v>913</v>
      </c>
      <c r="C7307" t="s">
        <v>1088</v>
      </c>
      <c r="D7307">
        <v>920</v>
      </c>
      <c r="E7307" t="s">
        <v>322</v>
      </c>
      <c r="F7307" t="s">
        <v>2322</v>
      </c>
      <c r="G7307" t="s">
        <v>2327</v>
      </c>
      <c r="H7307" t="s">
        <v>1273</v>
      </c>
      <c r="I7307" t="s">
        <v>2522</v>
      </c>
      <c r="J7307">
        <v>3.2300000000000002E-2</v>
      </c>
    </row>
    <row r="7308" spans="1:10" hidden="1">
      <c r="A7308" t="s">
        <v>570</v>
      </c>
      <c r="B7308">
        <v>913</v>
      </c>
      <c r="C7308" t="s">
        <v>1088</v>
      </c>
      <c r="D7308">
        <v>920</v>
      </c>
      <c r="E7308" t="s">
        <v>322</v>
      </c>
      <c r="F7308" t="s">
        <v>2322</v>
      </c>
      <c r="G7308" t="s">
        <v>2328</v>
      </c>
      <c r="H7308" t="s">
        <v>1386</v>
      </c>
      <c r="I7308" t="s">
        <v>2522</v>
      </c>
      <c r="J7308">
        <v>4.2700000000000002E-2</v>
      </c>
    </row>
    <row r="7309" spans="1:10" hidden="1">
      <c r="A7309" t="s">
        <v>570</v>
      </c>
      <c r="B7309">
        <v>913</v>
      </c>
      <c r="C7309" t="s">
        <v>1088</v>
      </c>
      <c r="D7309">
        <v>920</v>
      </c>
      <c r="E7309" t="s">
        <v>322</v>
      </c>
      <c r="F7309" t="s">
        <v>2322</v>
      </c>
      <c r="G7309" t="s">
        <v>2330</v>
      </c>
      <c r="H7309" t="s">
        <v>2523</v>
      </c>
      <c r="I7309" t="s">
        <v>2522</v>
      </c>
      <c r="J7309">
        <v>0.90669999999999995</v>
      </c>
    </row>
    <row r="7310" spans="1:10" hidden="1">
      <c r="A7310" t="s">
        <v>570</v>
      </c>
      <c r="B7310">
        <v>913</v>
      </c>
      <c r="C7310" t="s">
        <v>1088</v>
      </c>
      <c r="D7310">
        <v>920</v>
      </c>
      <c r="E7310" t="s">
        <v>322</v>
      </c>
      <c r="F7310" t="s">
        <v>2332</v>
      </c>
      <c r="G7310" t="s">
        <v>2333</v>
      </c>
      <c r="H7310" t="s">
        <v>1506</v>
      </c>
      <c r="I7310" t="s">
        <v>2522</v>
      </c>
      <c r="J7310">
        <v>0.4577</v>
      </c>
    </row>
    <row r="7311" spans="1:10" hidden="1">
      <c r="A7311" t="s">
        <v>570</v>
      </c>
      <c r="B7311">
        <v>913</v>
      </c>
      <c r="C7311" t="s">
        <v>1088</v>
      </c>
      <c r="D7311">
        <v>920</v>
      </c>
      <c r="E7311" t="s">
        <v>322</v>
      </c>
      <c r="F7311" t="s">
        <v>2332</v>
      </c>
      <c r="G7311" t="s">
        <v>2334</v>
      </c>
      <c r="H7311" t="s">
        <v>2524</v>
      </c>
      <c r="I7311" t="s">
        <v>2522</v>
      </c>
      <c r="J7311">
        <v>0.5423</v>
      </c>
    </row>
    <row r="7312" spans="1:10" hidden="1">
      <c r="A7312" t="s">
        <v>570</v>
      </c>
      <c r="B7312">
        <v>913</v>
      </c>
      <c r="C7312" t="s">
        <v>1088</v>
      </c>
      <c r="D7312">
        <v>915</v>
      </c>
      <c r="E7312" t="s">
        <v>197</v>
      </c>
      <c r="F7312" t="s">
        <v>1243</v>
      </c>
      <c r="G7312" t="s">
        <v>1243</v>
      </c>
      <c r="H7312" t="s">
        <v>2438</v>
      </c>
      <c r="I7312" t="s">
        <v>2438</v>
      </c>
      <c r="J7312">
        <v>1</v>
      </c>
    </row>
    <row r="7313" spans="1:10" hidden="1">
      <c r="A7313" t="s">
        <v>570</v>
      </c>
      <c r="B7313">
        <v>913</v>
      </c>
      <c r="C7313" t="s">
        <v>1088</v>
      </c>
      <c r="D7313">
        <v>915</v>
      </c>
      <c r="E7313" t="s">
        <v>197</v>
      </c>
      <c r="F7313" t="s">
        <v>2311</v>
      </c>
      <c r="G7313" t="s">
        <v>2317</v>
      </c>
      <c r="H7313" t="s">
        <v>2356</v>
      </c>
      <c r="I7313" t="s">
        <v>2438</v>
      </c>
      <c r="J7313">
        <v>0.51619999999999999</v>
      </c>
    </row>
    <row r="7314" spans="1:10" hidden="1">
      <c r="A7314" t="s">
        <v>570</v>
      </c>
      <c r="B7314">
        <v>913</v>
      </c>
      <c r="C7314" t="s">
        <v>1088</v>
      </c>
      <c r="D7314">
        <v>915</v>
      </c>
      <c r="E7314" t="s">
        <v>197</v>
      </c>
      <c r="F7314" t="s">
        <v>2311</v>
      </c>
      <c r="G7314" t="s">
        <v>2336</v>
      </c>
      <c r="H7314" t="s">
        <v>1581</v>
      </c>
      <c r="I7314" t="s">
        <v>2438</v>
      </c>
      <c r="J7314">
        <v>0.48380000000000001</v>
      </c>
    </row>
    <row r="7315" spans="1:10" hidden="1">
      <c r="A7315" t="s">
        <v>570</v>
      </c>
      <c r="B7315">
        <v>913</v>
      </c>
      <c r="C7315" t="s">
        <v>1088</v>
      </c>
      <c r="D7315">
        <v>915</v>
      </c>
      <c r="E7315" t="s">
        <v>197</v>
      </c>
      <c r="F7315" t="s">
        <v>2320</v>
      </c>
      <c r="G7315" t="s">
        <v>2321</v>
      </c>
      <c r="H7315" t="s">
        <v>1366</v>
      </c>
      <c r="I7315" t="s">
        <v>2438</v>
      </c>
      <c r="J7315">
        <v>0.2384</v>
      </c>
    </row>
    <row r="7316" spans="1:10" hidden="1">
      <c r="A7316" t="s">
        <v>570</v>
      </c>
      <c r="B7316">
        <v>913</v>
      </c>
      <c r="C7316" t="s">
        <v>1088</v>
      </c>
      <c r="D7316">
        <v>915</v>
      </c>
      <c r="E7316" t="s">
        <v>197</v>
      </c>
      <c r="F7316" t="s">
        <v>2320</v>
      </c>
      <c r="G7316" t="s">
        <v>2339</v>
      </c>
      <c r="H7316" t="s">
        <v>1352</v>
      </c>
      <c r="I7316" t="s">
        <v>2438</v>
      </c>
      <c r="J7316">
        <v>1.6199999999999999E-2</v>
      </c>
    </row>
    <row r="7317" spans="1:10" hidden="1">
      <c r="A7317" t="s">
        <v>570</v>
      </c>
      <c r="B7317">
        <v>913</v>
      </c>
      <c r="C7317" t="s">
        <v>1088</v>
      </c>
      <c r="D7317">
        <v>915</v>
      </c>
      <c r="E7317" t="s">
        <v>197</v>
      </c>
      <c r="F7317" t="s">
        <v>2320</v>
      </c>
      <c r="G7317" t="s">
        <v>2340</v>
      </c>
      <c r="H7317" t="s">
        <v>1257</v>
      </c>
      <c r="I7317" t="s">
        <v>2438</v>
      </c>
      <c r="J7317">
        <v>3.0099999999999998E-2</v>
      </c>
    </row>
    <row r="7318" spans="1:10" hidden="1">
      <c r="A7318" t="s">
        <v>570</v>
      </c>
      <c r="B7318">
        <v>913</v>
      </c>
      <c r="C7318" t="s">
        <v>1088</v>
      </c>
      <c r="D7318">
        <v>915</v>
      </c>
      <c r="E7318" t="s">
        <v>197</v>
      </c>
      <c r="F7318" t="s">
        <v>2320</v>
      </c>
      <c r="G7318" t="s">
        <v>2298</v>
      </c>
      <c r="H7318" t="s">
        <v>1602</v>
      </c>
      <c r="I7318" t="s">
        <v>2438</v>
      </c>
      <c r="J7318">
        <v>0.1898</v>
      </c>
    </row>
    <row r="7319" spans="1:10" hidden="1">
      <c r="A7319" t="s">
        <v>570</v>
      </c>
      <c r="B7319">
        <v>913</v>
      </c>
      <c r="C7319" t="s">
        <v>1088</v>
      </c>
      <c r="D7319">
        <v>915</v>
      </c>
      <c r="E7319" t="s">
        <v>197</v>
      </c>
      <c r="F7319" t="s">
        <v>2322</v>
      </c>
      <c r="G7319" t="s">
        <v>2325</v>
      </c>
      <c r="H7319" t="s">
        <v>2335</v>
      </c>
      <c r="I7319" t="s">
        <v>2438</v>
      </c>
      <c r="J7319">
        <v>9.2999999999999992E-3</v>
      </c>
    </row>
    <row r="7320" spans="1:10" hidden="1">
      <c r="A7320" t="s">
        <v>570</v>
      </c>
      <c r="B7320">
        <v>913</v>
      </c>
      <c r="C7320" t="s">
        <v>1088</v>
      </c>
      <c r="D7320">
        <v>915</v>
      </c>
      <c r="E7320" t="s">
        <v>197</v>
      </c>
      <c r="F7320" t="s">
        <v>2322</v>
      </c>
      <c r="G7320" t="s">
        <v>2326</v>
      </c>
      <c r="H7320" t="s">
        <v>2344</v>
      </c>
      <c r="I7320" t="s">
        <v>2438</v>
      </c>
      <c r="J7320">
        <v>4.5999999999999999E-3</v>
      </c>
    </row>
    <row r="7321" spans="1:10" hidden="1">
      <c r="A7321" t="s">
        <v>570</v>
      </c>
      <c r="B7321">
        <v>913</v>
      </c>
      <c r="C7321" t="s">
        <v>1088</v>
      </c>
      <c r="D7321">
        <v>915</v>
      </c>
      <c r="E7321" t="s">
        <v>197</v>
      </c>
      <c r="F7321" t="s">
        <v>2322</v>
      </c>
      <c r="G7321" t="s">
        <v>2327</v>
      </c>
      <c r="H7321" t="s">
        <v>1591</v>
      </c>
      <c r="I7321" t="s">
        <v>2438</v>
      </c>
      <c r="J7321">
        <v>3.6999999999999998E-2</v>
      </c>
    </row>
    <row r="7322" spans="1:10" hidden="1">
      <c r="A7322" t="s">
        <v>570</v>
      </c>
      <c r="B7322">
        <v>913</v>
      </c>
      <c r="C7322" t="s">
        <v>1088</v>
      </c>
      <c r="D7322">
        <v>915</v>
      </c>
      <c r="E7322" t="s">
        <v>197</v>
      </c>
      <c r="F7322" t="s">
        <v>2322</v>
      </c>
      <c r="G7322" t="s">
        <v>2328</v>
      </c>
      <c r="H7322" t="s">
        <v>1333</v>
      </c>
      <c r="I7322" t="s">
        <v>2438</v>
      </c>
      <c r="J7322">
        <v>3.9399999999999998E-2</v>
      </c>
    </row>
    <row r="7323" spans="1:10" hidden="1">
      <c r="A7323" t="s">
        <v>570</v>
      </c>
      <c r="B7323">
        <v>913</v>
      </c>
      <c r="C7323" t="s">
        <v>1088</v>
      </c>
      <c r="D7323">
        <v>915</v>
      </c>
      <c r="E7323" t="s">
        <v>197</v>
      </c>
      <c r="F7323" t="s">
        <v>2322</v>
      </c>
      <c r="G7323" t="s">
        <v>2330</v>
      </c>
      <c r="H7323" t="s">
        <v>2412</v>
      </c>
      <c r="I7323" t="s">
        <v>2438</v>
      </c>
      <c r="J7323">
        <v>0.90969999999999995</v>
      </c>
    </row>
    <row r="7324" spans="1:10" hidden="1">
      <c r="A7324" t="s">
        <v>570</v>
      </c>
      <c r="B7324">
        <v>913</v>
      </c>
      <c r="C7324" t="s">
        <v>1088</v>
      </c>
      <c r="D7324">
        <v>915</v>
      </c>
      <c r="E7324" t="s">
        <v>197</v>
      </c>
      <c r="F7324" t="s">
        <v>2332</v>
      </c>
      <c r="G7324" t="s">
        <v>2333</v>
      </c>
      <c r="H7324" t="s">
        <v>1570</v>
      </c>
      <c r="I7324" t="s">
        <v>2438</v>
      </c>
      <c r="J7324">
        <v>0.45369999999999999</v>
      </c>
    </row>
    <row r="7325" spans="1:10" hidden="1">
      <c r="A7325" t="s">
        <v>570</v>
      </c>
      <c r="B7325">
        <v>913</v>
      </c>
      <c r="C7325" t="s">
        <v>1088</v>
      </c>
      <c r="D7325">
        <v>915</v>
      </c>
      <c r="E7325" t="s">
        <v>197</v>
      </c>
      <c r="F7325" t="s">
        <v>2332</v>
      </c>
      <c r="G7325" t="s">
        <v>2334</v>
      </c>
      <c r="H7325" t="s">
        <v>1552</v>
      </c>
      <c r="I7325" t="s">
        <v>2438</v>
      </c>
      <c r="J7325">
        <v>0.54630000000000001</v>
      </c>
    </row>
    <row r="7326" spans="1:10" hidden="1">
      <c r="A7326" t="s">
        <v>570</v>
      </c>
      <c r="B7326">
        <v>913</v>
      </c>
      <c r="C7326" t="s">
        <v>1088</v>
      </c>
      <c r="D7326">
        <v>919</v>
      </c>
      <c r="E7326" t="s">
        <v>502</v>
      </c>
      <c r="F7326" t="s">
        <v>1243</v>
      </c>
      <c r="G7326" t="s">
        <v>1243</v>
      </c>
      <c r="H7326" t="s">
        <v>1413</v>
      </c>
      <c r="I7326" t="s">
        <v>1413</v>
      </c>
      <c r="J7326">
        <v>1</v>
      </c>
    </row>
    <row r="7327" spans="1:10" hidden="1">
      <c r="A7327" t="s">
        <v>570</v>
      </c>
      <c r="B7327">
        <v>913</v>
      </c>
      <c r="C7327" t="s">
        <v>1088</v>
      </c>
      <c r="D7327">
        <v>919</v>
      </c>
      <c r="E7327" t="s">
        <v>502</v>
      </c>
      <c r="F7327" t="s">
        <v>2311</v>
      </c>
      <c r="G7327" t="s">
        <v>2312</v>
      </c>
      <c r="H7327" t="s">
        <v>1386</v>
      </c>
      <c r="I7327" t="s">
        <v>1413</v>
      </c>
      <c r="J7327">
        <v>0.19370000000000001</v>
      </c>
    </row>
    <row r="7328" spans="1:10" hidden="1">
      <c r="A7328" t="s">
        <v>570</v>
      </c>
      <c r="B7328">
        <v>913</v>
      </c>
      <c r="C7328" t="s">
        <v>1088</v>
      </c>
      <c r="D7328">
        <v>919</v>
      </c>
      <c r="E7328" t="s">
        <v>502</v>
      </c>
      <c r="F7328" t="s">
        <v>2311</v>
      </c>
      <c r="G7328" t="s">
        <v>2313</v>
      </c>
      <c r="H7328" t="s">
        <v>1296</v>
      </c>
      <c r="I7328" t="s">
        <v>1413</v>
      </c>
      <c r="J7328">
        <v>0.23319999999999999</v>
      </c>
    </row>
    <row r="7329" spans="1:10" hidden="1">
      <c r="A7329" t="s">
        <v>570</v>
      </c>
      <c r="B7329">
        <v>913</v>
      </c>
      <c r="C7329" t="s">
        <v>1088</v>
      </c>
      <c r="D7329">
        <v>919</v>
      </c>
      <c r="E7329" t="s">
        <v>502</v>
      </c>
      <c r="F7329" t="s">
        <v>2311</v>
      </c>
      <c r="G7329" t="s">
        <v>2314</v>
      </c>
      <c r="H7329" t="s">
        <v>1334</v>
      </c>
      <c r="I7329" t="s">
        <v>1413</v>
      </c>
      <c r="J7329">
        <v>0.18970000000000001</v>
      </c>
    </row>
    <row r="7330" spans="1:10" hidden="1">
      <c r="A7330" t="s">
        <v>570</v>
      </c>
      <c r="B7330">
        <v>913</v>
      </c>
      <c r="C7330" t="s">
        <v>1088</v>
      </c>
      <c r="D7330">
        <v>919</v>
      </c>
      <c r="E7330" t="s">
        <v>502</v>
      </c>
      <c r="F7330" t="s">
        <v>2311</v>
      </c>
      <c r="G7330" t="s">
        <v>2315</v>
      </c>
      <c r="H7330" t="s">
        <v>1281</v>
      </c>
      <c r="I7330" t="s">
        <v>1413</v>
      </c>
      <c r="J7330">
        <v>0.16209999999999999</v>
      </c>
    </row>
    <row r="7331" spans="1:10" hidden="1">
      <c r="A7331" t="s">
        <v>570</v>
      </c>
      <c r="B7331">
        <v>913</v>
      </c>
      <c r="C7331" t="s">
        <v>1088</v>
      </c>
      <c r="D7331">
        <v>919</v>
      </c>
      <c r="E7331" t="s">
        <v>502</v>
      </c>
      <c r="F7331" t="s">
        <v>2311</v>
      </c>
      <c r="G7331" t="s">
        <v>2318</v>
      </c>
      <c r="H7331" t="s">
        <v>1458</v>
      </c>
      <c r="I7331" t="s">
        <v>1413</v>
      </c>
      <c r="J7331">
        <v>0.2213</v>
      </c>
    </row>
    <row r="7332" spans="1:10" hidden="1">
      <c r="A7332" t="s">
        <v>570</v>
      </c>
      <c r="B7332">
        <v>913</v>
      </c>
      <c r="C7332" t="s">
        <v>1088</v>
      </c>
      <c r="D7332">
        <v>919</v>
      </c>
      <c r="E7332" t="s">
        <v>502</v>
      </c>
      <c r="F7332" t="s">
        <v>2320</v>
      </c>
      <c r="G7332" t="s">
        <v>2321</v>
      </c>
      <c r="H7332" t="s">
        <v>1324</v>
      </c>
      <c r="I7332" t="s">
        <v>1413</v>
      </c>
      <c r="J7332">
        <v>0.1542</v>
      </c>
    </row>
    <row r="7333" spans="1:10" hidden="1">
      <c r="A7333" t="s">
        <v>570</v>
      </c>
      <c r="B7333">
        <v>913</v>
      </c>
      <c r="C7333" t="s">
        <v>1088</v>
      </c>
      <c r="D7333">
        <v>919</v>
      </c>
      <c r="E7333" t="s">
        <v>502</v>
      </c>
      <c r="F7333" t="s">
        <v>2320</v>
      </c>
      <c r="G7333" t="s">
        <v>2340</v>
      </c>
      <c r="H7333" t="s">
        <v>1323</v>
      </c>
      <c r="I7333" t="s">
        <v>1413</v>
      </c>
      <c r="J7333">
        <v>7.1099999999999997E-2</v>
      </c>
    </row>
    <row r="7334" spans="1:10" hidden="1">
      <c r="A7334" t="s">
        <v>570</v>
      </c>
      <c r="B7334">
        <v>913</v>
      </c>
      <c r="C7334" t="s">
        <v>1088</v>
      </c>
      <c r="D7334">
        <v>919</v>
      </c>
      <c r="E7334" t="s">
        <v>502</v>
      </c>
      <c r="F7334" t="s">
        <v>2320</v>
      </c>
      <c r="G7334" t="s">
        <v>2298</v>
      </c>
      <c r="H7334" t="s">
        <v>1249</v>
      </c>
      <c r="I7334" t="s">
        <v>1413</v>
      </c>
      <c r="J7334">
        <v>9.8799999999999999E-2</v>
      </c>
    </row>
    <row r="7335" spans="1:10" hidden="1">
      <c r="A7335" t="s">
        <v>570</v>
      </c>
      <c r="B7335">
        <v>913</v>
      </c>
      <c r="C7335" t="s">
        <v>1088</v>
      </c>
      <c r="D7335">
        <v>919</v>
      </c>
      <c r="E7335" t="s">
        <v>502</v>
      </c>
      <c r="F7335" t="s">
        <v>2322</v>
      </c>
      <c r="G7335" t="s">
        <v>2325</v>
      </c>
      <c r="H7335" t="s">
        <v>2329</v>
      </c>
      <c r="I7335" t="s">
        <v>1413</v>
      </c>
      <c r="J7335">
        <v>1.1900000000000001E-2</v>
      </c>
    </row>
    <row r="7336" spans="1:10" hidden="1">
      <c r="A7336" t="s">
        <v>570</v>
      </c>
      <c r="B7336">
        <v>913</v>
      </c>
      <c r="C7336" t="s">
        <v>1088</v>
      </c>
      <c r="D7336">
        <v>919</v>
      </c>
      <c r="E7336" t="s">
        <v>502</v>
      </c>
      <c r="F7336" t="s">
        <v>2322</v>
      </c>
      <c r="G7336" t="s">
        <v>2326</v>
      </c>
      <c r="H7336" t="s">
        <v>2344</v>
      </c>
      <c r="I7336" t="s">
        <v>1413</v>
      </c>
      <c r="J7336">
        <v>7.9000000000000008E-3</v>
      </c>
    </row>
    <row r="7337" spans="1:10" hidden="1">
      <c r="A7337" t="s">
        <v>570</v>
      </c>
      <c r="B7337">
        <v>913</v>
      </c>
      <c r="C7337" t="s">
        <v>1088</v>
      </c>
      <c r="D7337">
        <v>919</v>
      </c>
      <c r="E7337" t="s">
        <v>502</v>
      </c>
      <c r="F7337" t="s">
        <v>2322</v>
      </c>
      <c r="G7337" t="s">
        <v>2327</v>
      </c>
      <c r="H7337" t="s">
        <v>2335</v>
      </c>
      <c r="I7337" t="s">
        <v>1413</v>
      </c>
      <c r="J7337">
        <v>1.5800000000000002E-2</v>
      </c>
    </row>
    <row r="7338" spans="1:10" hidden="1">
      <c r="A7338" t="s">
        <v>570</v>
      </c>
      <c r="B7338">
        <v>913</v>
      </c>
      <c r="C7338" t="s">
        <v>1088</v>
      </c>
      <c r="D7338">
        <v>919</v>
      </c>
      <c r="E7338" t="s">
        <v>502</v>
      </c>
      <c r="F7338" t="s">
        <v>2322</v>
      </c>
      <c r="G7338" t="s">
        <v>2328</v>
      </c>
      <c r="H7338" t="s">
        <v>1401</v>
      </c>
      <c r="I7338" t="s">
        <v>1413</v>
      </c>
      <c r="J7338">
        <v>4.3499999999999997E-2</v>
      </c>
    </row>
    <row r="7339" spans="1:10" hidden="1">
      <c r="A7339" t="s">
        <v>570</v>
      </c>
      <c r="B7339">
        <v>913</v>
      </c>
      <c r="C7339" t="s">
        <v>1088</v>
      </c>
      <c r="D7339">
        <v>919</v>
      </c>
      <c r="E7339" t="s">
        <v>502</v>
      </c>
      <c r="F7339" t="s">
        <v>2322</v>
      </c>
      <c r="G7339" t="s">
        <v>2330</v>
      </c>
      <c r="H7339" t="s">
        <v>1533</v>
      </c>
      <c r="I7339" t="s">
        <v>1413</v>
      </c>
      <c r="J7339">
        <v>0.92090000000000005</v>
      </c>
    </row>
    <row r="7340" spans="1:10" hidden="1">
      <c r="A7340" t="s">
        <v>570</v>
      </c>
      <c r="B7340">
        <v>913</v>
      </c>
      <c r="C7340" t="s">
        <v>1088</v>
      </c>
      <c r="D7340">
        <v>919</v>
      </c>
      <c r="E7340" t="s">
        <v>502</v>
      </c>
      <c r="F7340" t="s">
        <v>2332</v>
      </c>
      <c r="G7340" t="s">
        <v>2333</v>
      </c>
      <c r="H7340" t="s">
        <v>1254</v>
      </c>
      <c r="I7340" t="s">
        <v>1413</v>
      </c>
      <c r="J7340">
        <v>0.50590000000000002</v>
      </c>
    </row>
    <row r="7341" spans="1:10" hidden="1">
      <c r="A7341" t="s">
        <v>570</v>
      </c>
      <c r="B7341">
        <v>913</v>
      </c>
      <c r="C7341" t="s">
        <v>1088</v>
      </c>
      <c r="D7341">
        <v>919</v>
      </c>
      <c r="E7341" t="s">
        <v>502</v>
      </c>
      <c r="F7341" t="s">
        <v>2332</v>
      </c>
      <c r="G7341" t="s">
        <v>2334</v>
      </c>
      <c r="H7341" t="s">
        <v>1301</v>
      </c>
      <c r="I7341" t="s">
        <v>1413</v>
      </c>
      <c r="J7341">
        <v>0.49409999999999998</v>
      </c>
    </row>
    <row r="7342" spans="1:10" hidden="1">
      <c r="A7342" t="s">
        <v>570</v>
      </c>
      <c r="B7342">
        <v>913</v>
      </c>
      <c r="C7342" t="s">
        <v>1088</v>
      </c>
      <c r="D7342">
        <v>2061</v>
      </c>
      <c r="E7342" t="s">
        <v>546</v>
      </c>
      <c r="F7342" t="s">
        <v>1243</v>
      </c>
      <c r="G7342" t="s">
        <v>1243</v>
      </c>
      <c r="H7342" t="s">
        <v>1263</v>
      </c>
      <c r="I7342" t="s">
        <v>1263</v>
      </c>
      <c r="J7342">
        <v>1</v>
      </c>
    </row>
    <row r="7343" spans="1:10" hidden="1">
      <c r="A7343" t="s">
        <v>570</v>
      </c>
      <c r="B7343">
        <v>913</v>
      </c>
      <c r="C7343" t="s">
        <v>1088</v>
      </c>
      <c r="D7343">
        <v>2061</v>
      </c>
      <c r="E7343" t="s">
        <v>546</v>
      </c>
      <c r="F7343" t="s">
        <v>2311</v>
      </c>
      <c r="G7343" t="s">
        <v>2312</v>
      </c>
      <c r="H7343" t="s">
        <v>1340</v>
      </c>
      <c r="I7343" t="s">
        <v>1263</v>
      </c>
      <c r="J7343">
        <v>0.25280000000000002</v>
      </c>
    </row>
    <row r="7344" spans="1:10" hidden="1">
      <c r="A7344" t="s">
        <v>570</v>
      </c>
      <c r="B7344">
        <v>913</v>
      </c>
      <c r="C7344" t="s">
        <v>1088</v>
      </c>
      <c r="D7344">
        <v>2061</v>
      </c>
      <c r="E7344" t="s">
        <v>546</v>
      </c>
      <c r="F7344" t="s">
        <v>2311</v>
      </c>
      <c r="G7344" t="s">
        <v>2313</v>
      </c>
      <c r="H7344" t="s">
        <v>1639</v>
      </c>
      <c r="I7344" t="s">
        <v>1263</v>
      </c>
      <c r="J7344">
        <v>0.31530000000000002</v>
      </c>
    </row>
    <row r="7345" spans="1:10" hidden="1">
      <c r="A7345" t="s">
        <v>570</v>
      </c>
      <c r="B7345">
        <v>913</v>
      </c>
      <c r="C7345" t="s">
        <v>1088</v>
      </c>
      <c r="D7345">
        <v>2061</v>
      </c>
      <c r="E7345" t="s">
        <v>546</v>
      </c>
      <c r="F7345" t="s">
        <v>2311</v>
      </c>
      <c r="G7345" t="s">
        <v>2314</v>
      </c>
      <c r="H7345" t="s">
        <v>1560</v>
      </c>
      <c r="I7345" t="s">
        <v>1263</v>
      </c>
      <c r="J7345">
        <v>0.21879999999999999</v>
      </c>
    </row>
    <row r="7346" spans="1:10" hidden="1">
      <c r="A7346" t="s">
        <v>570</v>
      </c>
      <c r="B7346">
        <v>913</v>
      </c>
      <c r="C7346" t="s">
        <v>1088</v>
      </c>
      <c r="D7346">
        <v>2061</v>
      </c>
      <c r="E7346" t="s">
        <v>546</v>
      </c>
      <c r="F7346" t="s">
        <v>2311</v>
      </c>
      <c r="G7346" t="s">
        <v>2318</v>
      </c>
      <c r="H7346" t="s">
        <v>1414</v>
      </c>
      <c r="I7346" t="s">
        <v>1263</v>
      </c>
      <c r="J7346">
        <v>0.21310000000000001</v>
      </c>
    </row>
    <row r="7347" spans="1:10" hidden="1">
      <c r="A7347" t="s">
        <v>570</v>
      </c>
      <c r="B7347">
        <v>913</v>
      </c>
      <c r="C7347" t="s">
        <v>1088</v>
      </c>
      <c r="D7347">
        <v>2061</v>
      </c>
      <c r="E7347" t="s">
        <v>546</v>
      </c>
      <c r="F7347" t="s">
        <v>2320</v>
      </c>
      <c r="G7347" t="s">
        <v>2321</v>
      </c>
      <c r="H7347" t="s">
        <v>1611</v>
      </c>
      <c r="I7347" t="s">
        <v>1263</v>
      </c>
      <c r="J7347">
        <v>0.25850000000000001</v>
      </c>
    </row>
    <row r="7348" spans="1:10" hidden="1">
      <c r="A7348" t="s">
        <v>570</v>
      </c>
      <c r="B7348">
        <v>913</v>
      </c>
      <c r="C7348" t="s">
        <v>1088</v>
      </c>
      <c r="D7348">
        <v>2061</v>
      </c>
      <c r="E7348" t="s">
        <v>546</v>
      </c>
      <c r="F7348" t="s">
        <v>2320</v>
      </c>
      <c r="G7348" t="s">
        <v>2339</v>
      </c>
      <c r="H7348" t="s">
        <v>1312</v>
      </c>
      <c r="I7348" t="s">
        <v>1263</v>
      </c>
      <c r="J7348">
        <v>1.4200000000000001E-2</v>
      </c>
    </row>
    <row r="7349" spans="1:10" hidden="1">
      <c r="A7349" t="s">
        <v>570</v>
      </c>
      <c r="B7349">
        <v>913</v>
      </c>
      <c r="C7349" t="s">
        <v>1088</v>
      </c>
      <c r="D7349">
        <v>2061</v>
      </c>
      <c r="E7349" t="s">
        <v>546</v>
      </c>
      <c r="F7349" t="s">
        <v>2320</v>
      </c>
      <c r="G7349" t="s">
        <v>2340</v>
      </c>
      <c r="H7349" t="s">
        <v>1591</v>
      </c>
      <c r="I7349" t="s">
        <v>1263</v>
      </c>
      <c r="J7349">
        <v>4.5499999999999999E-2</v>
      </c>
    </row>
    <row r="7350" spans="1:10" hidden="1">
      <c r="A7350" t="s">
        <v>570</v>
      </c>
      <c r="B7350">
        <v>913</v>
      </c>
      <c r="C7350" t="s">
        <v>1088</v>
      </c>
      <c r="D7350">
        <v>2061</v>
      </c>
      <c r="E7350" t="s">
        <v>546</v>
      </c>
      <c r="F7350" t="s">
        <v>2320</v>
      </c>
      <c r="G7350" t="s">
        <v>2298</v>
      </c>
      <c r="H7350" t="s">
        <v>1510</v>
      </c>
      <c r="I7350" t="s">
        <v>1263</v>
      </c>
      <c r="J7350">
        <v>0.17050000000000001</v>
      </c>
    </row>
    <row r="7351" spans="1:10" hidden="1">
      <c r="A7351" t="s">
        <v>570</v>
      </c>
      <c r="B7351">
        <v>913</v>
      </c>
      <c r="C7351" t="s">
        <v>1088</v>
      </c>
      <c r="D7351">
        <v>2061</v>
      </c>
      <c r="E7351" t="s">
        <v>546</v>
      </c>
      <c r="F7351" t="s">
        <v>2322</v>
      </c>
      <c r="G7351" t="s">
        <v>2323</v>
      </c>
      <c r="H7351" t="s">
        <v>2324</v>
      </c>
      <c r="I7351" t="s">
        <v>1263</v>
      </c>
      <c r="J7351">
        <v>2.8E-3</v>
      </c>
    </row>
    <row r="7352" spans="1:10" hidden="1">
      <c r="A7352" t="s">
        <v>570</v>
      </c>
      <c r="B7352">
        <v>913</v>
      </c>
      <c r="C7352" t="s">
        <v>1088</v>
      </c>
      <c r="D7352">
        <v>2061</v>
      </c>
      <c r="E7352" t="s">
        <v>546</v>
      </c>
      <c r="F7352" t="s">
        <v>2322</v>
      </c>
      <c r="G7352" t="s">
        <v>2325</v>
      </c>
      <c r="H7352" t="s">
        <v>1312</v>
      </c>
      <c r="I7352" t="s">
        <v>1263</v>
      </c>
      <c r="J7352">
        <v>1.4200000000000001E-2</v>
      </c>
    </row>
    <row r="7353" spans="1:10" hidden="1">
      <c r="A7353" t="s">
        <v>570</v>
      </c>
      <c r="B7353">
        <v>913</v>
      </c>
      <c r="C7353" t="s">
        <v>1088</v>
      </c>
      <c r="D7353">
        <v>2061</v>
      </c>
      <c r="E7353" t="s">
        <v>546</v>
      </c>
      <c r="F7353" t="s">
        <v>2322</v>
      </c>
      <c r="G7353" t="s">
        <v>2326</v>
      </c>
      <c r="H7353" t="s">
        <v>1312</v>
      </c>
      <c r="I7353" t="s">
        <v>1263</v>
      </c>
      <c r="J7353">
        <v>1.4200000000000001E-2</v>
      </c>
    </row>
    <row r="7354" spans="1:10" hidden="1">
      <c r="A7354" t="s">
        <v>570</v>
      </c>
      <c r="B7354">
        <v>913</v>
      </c>
      <c r="C7354" t="s">
        <v>1088</v>
      </c>
      <c r="D7354">
        <v>2061</v>
      </c>
      <c r="E7354" t="s">
        <v>546</v>
      </c>
      <c r="F7354" t="s">
        <v>2322</v>
      </c>
      <c r="G7354" t="s">
        <v>2327</v>
      </c>
      <c r="H7354" t="s">
        <v>1417</v>
      </c>
      <c r="I7354" t="s">
        <v>1263</v>
      </c>
      <c r="J7354">
        <v>5.9700000000000003E-2</v>
      </c>
    </row>
    <row r="7355" spans="1:10" hidden="1">
      <c r="A7355" t="s">
        <v>570</v>
      </c>
      <c r="B7355">
        <v>913</v>
      </c>
      <c r="C7355" t="s">
        <v>1088</v>
      </c>
      <c r="D7355">
        <v>2061</v>
      </c>
      <c r="E7355" t="s">
        <v>546</v>
      </c>
      <c r="F7355" t="s">
        <v>2322</v>
      </c>
      <c r="G7355" t="s">
        <v>2328</v>
      </c>
      <c r="H7355" t="s">
        <v>1549</v>
      </c>
      <c r="I7355" t="s">
        <v>1263</v>
      </c>
      <c r="J7355">
        <v>6.5299999999999997E-2</v>
      </c>
    </row>
    <row r="7356" spans="1:10" hidden="1">
      <c r="A7356" t="s">
        <v>570</v>
      </c>
      <c r="B7356">
        <v>913</v>
      </c>
      <c r="C7356" t="s">
        <v>1088</v>
      </c>
      <c r="D7356">
        <v>2061</v>
      </c>
      <c r="E7356" t="s">
        <v>546</v>
      </c>
      <c r="F7356" t="s">
        <v>2322</v>
      </c>
      <c r="G7356" t="s">
        <v>2330</v>
      </c>
      <c r="H7356" t="s">
        <v>1561</v>
      </c>
      <c r="I7356" t="s">
        <v>1263</v>
      </c>
      <c r="J7356">
        <v>0.84379999999999999</v>
      </c>
    </row>
    <row r="7357" spans="1:10" hidden="1">
      <c r="A7357" t="s">
        <v>570</v>
      </c>
      <c r="B7357">
        <v>913</v>
      </c>
      <c r="C7357" t="s">
        <v>1088</v>
      </c>
      <c r="D7357">
        <v>2061</v>
      </c>
      <c r="E7357" t="s">
        <v>546</v>
      </c>
      <c r="F7357" t="s">
        <v>2332</v>
      </c>
      <c r="G7357" t="s">
        <v>2333</v>
      </c>
      <c r="H7357" t="s">
        <v>1495</v>
      </c>
      <c r="I7357" t="s">
        <v>1263</v>
      </c>
      <c r="J7357">
        <v>0.48580000000000001</v>
      </c>
    </row>
    <row r="7358" spans="1:10" hidden="1">
      <c r="A7358" t="s">
        <v>570</v>
      </c>
      <c r="B7358">
        <v>913</v>
      </c>
      <c r="C7358" t="s">
        <v>1088</v>
      </c>
      <c r="D7358">
        <v>2061</v>
      </c>
      <c r="E7358" t="s">
        <v>546</v>
      </c>
      <c r="F7358" t="s">
        <v>2332</v>
      </c>
      <c r="G7358" t="s">
        <v>2334</v>
      </c>
      <c r="H7358" t="s">
        <v>1455</v>
      </c>
      <c r="I7358" t="s">
        <v>1263</v>
      </c>
      <c r="J7358">
        <v>0.51419999999999999</v>
      </c>
    </row>
    <row r="7359" spans="1:10" hidden="1">
      <c r="A7359" t="s">
        <v>570</v>
      </c>
      <c r="B7359">
        <v>922</v>
      </c>
      <c r="C7359" t="s">
        <v>1093</v>
      </c>
      <c r="D7359">
        <v>2113</v>
      </c>
      <c r="E7359" t="s">
        <v>228</v>
      </c>
      <c r="F7359" t="s">
        <v>1243</v>
      </c>
      <c r="G7359" t="s">
        <v>1243</v>
      </c>
      <c r="H7359" t="s">
        <v>1551</v>
      </c>
      <c r="I7359" t="s">
        <v>1551</v>
      </c>
      <c r="J7359">
        <v>1</v>
      </c>
    </row>
    <row r="7360" spans="1:10" hidden="1">
      <c r="A7360" t="s">
        <v>570</v>
      </c>
      <c r="B7360">
        <v>922</v>
      </c>
      <c r="C7360" t="s">
        <v>1093</v>
      </c>
      <c r="D7360">
        <v>2113</v>
      </c>
      <c r="E7360" t="s">
        <v>228</v>
      </c>
      <c r="F7360" t="s">
        <v>2311</v>
      </c>
      <c r="G7360" t="s">
        <v>2314</v>
      </c>
      <c r="H7360" t="s">
        <v>1515</v>
      </c>
      <c r="I7360" t="s">
        <v>1551</v>
      </c>
      <c r="J7360">
        <v>0.24859999999999999</v>
      </c>
    </row>
    <row r="7361" spans="1:10" hidden="1">
      <c r="A7361" t="s">
        <v>570</v>
      </c>
      <c r="B7361">
        <v>922</v>
      </c>
      <c r="C7361" t="s">
        <v>1093</v>
      </c>
      <c r="D7361">
        <v>2113</v>
      </c>
      <c r="E7361" t="s">
        <v>228</v>
      </c>
      <c r="F7361" t="s">
        <v>2311</v>
      </c>
      <c r="G7361" t="s">
        <v>2315</v>
      </c>
      <c r="H7361" t="s">
        <v>1560</v>
      </c>
      <c r="I7361" t="s">
        <v>1551</v>
      </c>
      <c r="J7361">
        <v>0.435</v>
      </c>
    </row>
    <row r="7362" spans="1:10" hidden="1">
      <c r="A7362" t="s">
        <v>570</v>
      </c>
      <c r="B7362">
        <v>922</v>
      </c>
      <c r="C7362" t="s">
        <v>1093</v>
      </c>
      <c r="D7362">
        <v>2113</v>
      </c>
      <c r="E7362" t="s">
        <v>228</v>
      </c>
      <c r="F7362" t="s">
        <v>2311</v>
      </c>
      <c r="G7362" t="s">
        <v>2316</v>
      </c>
      <c r="H7362" t="s">
        <v>1458</v>
      </c>
      <c r="I7362" t="s">
        <v>1551</v>
      </c>
      <c r="J7362">
        <v>0.31640000000000001</v>
      </c>
    </row>
    <row r="7363" spans="1:10" hidden="1">
      <c r="A7363" t="s">
        <v>570</v>
      </c>
      <c r="B7363">
        <v>922</v>
      </c>
      <c r="C7363" t="s">
        <v>1093</v>
      </c>
      <c r="D7363">
        <v>2113</v>
      </c>
      <c r="E7363" t="s">
        <v>228</v>
      </c>
      <c r="F7363" t="s">
        <v>2320</v>
      </c>
      <c r="G7363" t="s">
        <v>2321</v>
      </c>
      <c r="H7363" t="s">
        <v>1429</v>
      </c>
      <c r="I7363" t="s">
        <v>1551</v>
      </c>
      <c r="J7363">
        <v>0.62150000000000005</v>
      </c>
    </row>
    <row r="7364" spans="1:10" hidden="1">
      <c r="A7364" t="s">
        <v>570</v>
      </c>
      <c r="B7364">
        <v>922</v>
      </c>
      <c r="C7364" t="s">
        <v>1093</v>
      </c>
      <c r="D7364">
        <v>2113</v>
      </c>
      <c r="E7364" t="s">
        <v>228</v>
      </c>
      <c r="F7364" t="s">
        <v>2320</v>
      </c>
      <c r="G7364" t="s">
        <v>2298</v>
      </c>
      <c r="H7364" t="s">
        <v>1360</v>
      </c>
      <c r="I7364" t="s">
        <v>1551</v>
      </c>
      <c r="J7364">
        <v>0.23730000000000001</v>
      </c>
    </row>
    <row r="7365" spans="1:10" hidden="1">
      <c r="A7365" t="s">
        <v>570</v>
      </c>
      <c r="B7365">
        <v>922</v>
      </c>
      <c r="C7365" t="s">
        <v>1093</v>
      </c>
      <c r="D7365">
        <v>2113</v>
      </c>
      <c r="E7365" t="s">
        <v>228</v>
      </c>
      <c r="F7365" t="s">
        <v>2322</v>
      </c>
      <c r="G7365" t="s">
        <v>2326</v>
      </c>
      <c r="H7365" t="s">
        <v>2324</v>
      </c>
      <c r="I7365" t="s">
        <v>1551</v>
      </c>
      <c r="J7365">
        <v>5.5999999999999999E-3</v>
      </c>
    </row>
    <row r="7366" spans="1:10" hidden="1">
      <c r="A7366" t="s">
        <v>570</v>
      </c>
      <c r="B7366">
        <v>922</v>
      </c>
      <c r="C7366" t="s">
        <v>1093</v>
      </c>
      <c r="D7366">
        <v>2113</v>
      </c>
      <c r="E7366" t="s">
        <v>228</v>
      </c>
      <c r="F7366" t="s">
        <v>2322</v>
      </c>
      <c r="G7366" t="s">
        <v>2327</v>
      </c>
      <c r="H7366" t="s">
        <v>2335</v>
      </c>
      <c r="I7366" t="s">
        <v>1551</v>
      </c>
      <c r="J7366">
        <v>2.2599999999999999E-2</v>
      </c>
    </row>
    <row r="7367" spans="1:10" hidden="1">
      <c r="A7367" t="s">
        <v>570</v>
      </c>
      <c r="B7367">
        <v>922</v>
      </c>
      <c r="C7367" t="s">
        <v>1093</v>
      </c>
      <c r="D7367">
        <v>2113</v>
      </c>
      <c r="E7367" t="s">
        <v>228</v>
      </c>
      <c r="F7367" t="s">
        <v>2322</v>
      </c>
      <c r="G7367" t="s">
        <v>2328</v>
      </c>
      <c r="H7367" t="s">
        <v>1352</v>
      </c>
      <c r="I7367" t="s">
        <v>1551</v>
      </c>
      <c r="J7367">
        <v>3.95E-2</v>
      </c>
    </row>
    <row r="7368" spans="1:10" hidden="1">
      <c r="A7368" t="s">
        <v>570</v>
      </c>
      <c r="B7368">
        <v>922</v>
      </c>
      <c r="C7368" t="s">
        <v>1093</v>
      </c>
      <c r="D7368">
        <v>2113</v>
      </c>
      <c r="E7368" t="s">
        <v>228</v>
      </c>
      <c r="F7368" t="s">
        <v>2322</v>
      </c>
      <c r="G7368" t="s">
        <v>2330</v>
      </c>
      <c r="H7368" t="s">
        <v>2383</v>
      </c>
      <c r="I7368" t="s">
        <v>1551</v>
      </c>
      <c r="J7368">
        <v>0.93220000000000003</v>
      </c>
    </row>
    <row r="7369" spans="1:10" hidden="1">
      <c r="A7369" t="s">
        <v>570</v>
      </c>
      <c r="B7369">
        <v>922</v>
      </c>
      <c r="C7369" t="s">
        <v>1093</v>
      </c>
      <c r="D7369">
        <v>2113</v>
      </c>
      <c r="E7369" t="s">
        <v>228</v>
      </c>
      <c r="F7369" t="s">
        <v>2332</v>
      </c>
      <c r="G7369" t="s">
        <v>2333</v>
      </c>
      <c r="H7369" t="s">
        <v>1325</v>
      </c>
      <c r="I7369" t="s">
        <v>1551</v>
      </c>
      <c r="J7369">
        <v>0.52539999999999998</v>
      </c>
    </row>
    <row r="7370" spans="1:10" hidden="1">
      <c r="A7370" t="s">
        <v>570</v>
      </c>
      <c r="B7370">
        <v>922</v>
      </c>
      <c r="C7370" t="s">
        <v>1093</v>
      </c>
      <c r="D7370">
        <v>2113</v>
      </c>
      <c r="E7370" t="s">
        <v>228</v>
      </c>
      <c r="F7370" t="s">
        <v>2332</v>
      </c>
      <c r="G7370" t="s">
        <v>2334</v>
      </c>
      <c r="H7370" t="s">
        <v>1365</v>
      </c>
      <c r="I7370" t="s">
        <v>1551</v>
      </c>
      <c r="J7370">
        <v>0.47460000000000002</v>
      </c>
    </row>
    <row r="7371" spans="1:10" hidden="1">
      <c r="A7371" t="s">
        <v>570</v>
      </c>
      <c r="B7371">
        <v>922</v>
      </c>
      <c r="C7371" t="s">
        <v>1093</v>
      </c>
      <c r="D7371">
        <v>925</v>
      </c>
      <c r="E7371" t="s">
        <v>83</v>
      </c>
      <c r="F7371" t="s">
        <v>1243</v>
      </c>
      <c r="G7371" t="s">
        <v>1243</v>
      </c>
      <c r="H7371" t="s">
        <v>1626</v>
      </c>
      <c r="I7371" t="s">
        <v>1626</v>
      </c>
      <c r="J7371">
        <v>1</v>
      </c>
    </row>
    <row r="7372" spans="1:10" hidden="1">
      <c r="A7372" t="s">
        <v>570</v>
      </c>
      <c r="B7372">
        <v>922</v>
      </c>
      <c r="C7372" t="s">
        <v>1093</v>
      </c>
      <c r="D7372">
        <v>925</v>
      </c>
      <c r="E7372" t="s">
        <v>83</v>
      </c>
      <c r="F7372" t="s">
        <v>2311</v>
      </c>
      <c r="G7372" t="s">
        <v>2343</v>
      </c>
      <c r="H7372" t="s">
        <v>1403</v>
      </c>
      <c r="I7372" t="s">
        <v>1626</v>
      </c>
      <c r="J7372">
        <v>0.27350000000000002</v>
      </c>
    </row>
    <row r="7373" spans="1:10" hidden="1">
      <c r="A7373" t="s">
        <v>570</v>
      </c>
      <c r="B7373">
        <v>922</v>
      </c>
      <c r="C7373" t="s">
        <v>1093</v>
      </c>
      <c r="D7373">
        <v>925</v>
      </c>
      <c r="E7373" t="s">
        <v>83</v>
      </c>
      <c r="F7373" t="s">
        <v>2311</v>
      </c>
      <c r="G7373" t="s">
        <v>1250</v>
      </c>
      <c r="H7373" t="s">
        <v>1407</v>
      </c>
      <c r="I7373" t="s">
        <v>1626</v>
      </c>
      <c r="J7373">
        <v>0.26529999999999998</v>
      </c>
    </row>
    <row r="7374" spans="1:10" hidden="1">
      <c r="A7374" t="s">
        <v>570</v>
      </c>
      <c r="B7374">
        <v>922</v>
      </c>
      <c r="C7374" t="s">
        <v>1093</v>
      </c>
      <c r="D7374">
        <v>925</v>
      </c>
      <c r="E7374" t="s">
        <v>83</v>
      </c>
      <c r="F7374" t="s">
        <v>2311</v>
      </c>
      <c r="G7374" t="s">
        <v>1401</v>
      </c>
      <c r="H7374" t="s">
        <v>1453</v>
      </c>
      <c r="I7374" t="s">
        <v>1626</v>
      </c>
      <c r="J7374">
        <v>0.23880000000000001</v>
      </c>
    </row>
    <row r="7375" spans="1:10" hidden="1">
      <c r="A7375" t="s">
        <v>570</v>
      </c>
      <c r="B7375">
        <v>922</v>
      </c>
      <c r="C7375" t="s">
        <v>1093</v>
      </c>
      <c r="D7375">
        <v>925</v>
      </c>
      <c r="E7375" t="s">
        <v>83</v>
      </c>
      <c r="F7375" t="s">
        <v>2311</v>
      </c>
      <c r="G7375" t="s">
        <v>1357</v>
      </c>
      <c r="H7375" t="s">
        <v>1505</v>
      </c>
      <c r="I7375" t="s">
        <v>1626</v>
      </c>
      <c r="J7375">
        <v>0.22239999999999999</v>
      </c>
    </row>
    <row r="7376" spans="1:10" hidden="1">
      <c r="A7376" t="s">
        <v>570</v>
      </c>
      <c r="B7376">
        <v>922</v>
      </c>
      <c r="C7376" t="s">
        <v>1093</v>
      </c>
      <c r="D7376">
        <v>925</v>
      </c>
      <c r="E7376" t="s">
        <v>83</v>
      </c>
      <c r="F7376" t="s">
        <v>2320</v>
      </c>
      <c r="G7376" t="s">
        <v>2321</v>
      </c>
      <c r="H7376" t="s">
        <v>2331</v>
      </c>
      <c r="I7376" t="s">
        <v>1626</v>
      </c>
      <c r="J7376">
        <v>0.44490000000000002</v>
      </c>
    </row>
    <row r="7377" spans="1:10" hidden="1">
      <c r="A7377" t="s">
        <v>570</v>
      </c>
      <c r="B7377">
        <v>922</v>
      </c>
      <c r="C7377" t="s">
        <v>1093</v>
      </c>
      <c r="D7377">
        <v>925</v>
      </c>
      <c r="E7377" t="s">
        <v>83</v>
      </c>
      <c r="F7377" t="s">
        <v>2320</v>
      </c>
      <c r="G7377" t="s">
        <v>2338</v>
      </c>
      <c r="H7377" t="s">
        <v>1352</v>
      </c>
      <c r="I7377" t="s">
        <v>1626</v>
      </c>
      <c r="J7377">
        <v>1.43E-2</v>
      </c>
    </row>
    <row r="7378" spans="1:10" hidden="1">
      <c r="A7378" t="s">
        <v>570</v>
      </c>
      <c r="B7378">
        <v>922</v>
      </c>
      <c r="C7378" t="s">
        <v>1093</v>
      </c>
      <c r="D7378">
        <v>925</v>
      </c>
      <c r="E7378" t="s">
        <v>83</v>
      </c>
      <c r="F7378" t="s">
        <v>2320</v>
      </c>
      <c r="G7378" t="s">
        <v>2339</v>
      </c>
      <c r="H7378" t="s">
        <v>1312</v>
      </c>
      <c r="I7378" t="s">
        <v>1626</v>
      </c>
      <c r="J7378">
        <v>1.0200000000000001E-2</v>
      </c>
    </row>
    <row r="7379" spans="1:10" hidden="1">
      <c r="A7379" t="s">
        <v>570</v>
      </c>
      <c r="B7379">
        <v>922</v>
      </c>
      <c r="C7379" t="s">
        <v>1093</v>
      </c>
      <c r="D7379">
        <v>925</v>
      </c>
      <c r="E7379" t="s">
        <v>83</v>
      </c>
      <c r="F7379" t="s">
        <v>2320</v>
      </c>
      <c r="G7379" t="s">
        <v>2298</v>
      </c>
      <c r="H7379" t="s">
        <v>1441</v>
      </c>
      <c r="I7379" t="s">
        <v>1626</v>
      </c>
      <c r="J7379">
        <v>0.2</v>
      </c>
    </row>
    <row r="7380" spans="1:10" hidden="1">
      <c r="A7380" t="s">
        <v>570</v>
      </c>
      <c r="B7380">
        <v>922</v>
      </c>
      <c r="C7380" t="s">
        <v>1093</v>
      </c>
      <c r="D7380">
        <v>925</v>
      </c>
      <c r="E7380" t="s">
        <v>83</v>
      </c>
      <c r="F7380" t="s">
        <v>2322</v>
      </c>
      <c r="G7380" t="s">
        <v>2323</v>
      </c>
      <c r="H7380" t="s">
        <v>2344</v>
      </c>
      <c r="I7380" t="s">
        <v>1626</v>
      </c>
      <c r="J7380">
        <v>4.1000000000000003E-3</v>
      </c>
    </row>
    <row r="7381" spans="1:10" hidden="1">
      <c r="A7381" t="s">
        <v>570</v>
      </c>
      <c r="B7381">
        <v>922</v>
      </c>
      <c r="C7381" t="s">
        <v>1093</v>
      </c>
      <c r="D7381">
        <v>925</v>
      </c>
      <c r="E7381" t="s">
        <v>83</v>
      </c>
      <c r="F7381" t="s">
        <v>2322</v>
      </c>
      <c r="G7381" t="s">
        <v>2325</v>
      </c>
      <c r="H7381" t="s">
        <v>2335</v>
      </c>
      <c r="I7381" t="s">
        <v>1626</v>
      </c>
      <c r="J7381">
        <v>8.2000000000000007E-3</v>
      </c>
    </row>
    <row r="7382" spans="1:10" hidden="1">
      <c r="A7382" t="s">
        <v>570</v>
      </c>
      <c r="B7382">
        <v>922</v>
      </c>
      <c r="C7382" t="s">
        <v>1093</v>
      </c>
      <c r="D7382">
        <v>925</v>
      </c>
      <c r="E7382" t="s">
        <v>83</v>
      </c>
      <c r="F7382" t="s">
        <v>2322</v>
      </c>
      <c r="G7382" t="s">
        <v>2326</v>
      </c>
      <c r="H7382" t="s">
        <v>2344</v>
      </c>
      <c r="I7382" t="s">
        <v>1626</v>
      </c>
      <c r="J7382">
        <v>4.1000000000000003E-3</v>
      </c>
    </row>
    <row r="7383" spans="1:10" hidden="1">
      <c r="A7383" t="s">
        <v>570</v>
      </c>
      <c r="B7383">
        <v>922</v>
      </c>
      <c r="C7383" t="s">
        <v>1093</v>
      </c>
      <c r="D7383">
        <v>925</v>
      </c>
      <c r="E7383" t="s">
        <v>83</v>
      </c>
      <c r="F7383" t="s">
        <v>2322</v>
      </c>
      <c r="G7383" t="s">
        <v>2327</v>
      </c>
      <c r="H7383" t="s">
        <v>1417</v>
      </c>
      <c r="I7383" t="s">
        <v>1626</v>
      </c>
      <c r="J7383">
        <v>4.2900000000000001E-2</v>
      </c>
    </row>
    <row r="7384" spans="1:10" hidden="1">
      <c r="A7384" t="s">
        <v>570</v>
      </c>
      <c r="B7384">
        <v>922</v>
      </c>
      <c r="C7384" t="s">
        <v>1093</v>
      </c>
      <c r="D7384">
        <v>925</v>
      </c>
      <c r="E7384" t="s">
        <v>83</v>
      </c>
      <c r="F7384" t="s">
        <v>2322</v>
      </c>
      <c r="G7384" t="s">
        <v>2352</v>
      </c>
      <c r="H7384" t="s">
        <v>2324</v>
      </c>
      <c r="I7384" t="s">
        <v>1626</v>
      </c>
      <c r="J7384">
        <v>2E-3</v>
      </c>
    </row>
    <row r="7385" spans="1:10" hidden="1">
      <c r="A7385" t="s">
        <v>570</v>
      </c>
      <c r="B7385">
        <v>922</v>
      </c>
      <c r="C7385" t="s">
        <v>1093</v>
      </c>
      <c r="D7385">
        <v>925</v>
      </c>
      <c r="E7385" t="s">
        <v>83</v>
      </c>
      <c r="F7385" t="s">
        <v>2322</v>
      </c>
      <c r="G7385" t="s">
        <v>2328</v>
      </c>
      <c r="H7385" t="s">
        <v>1417</v>
      </c>
      <c r="I7385" t="s">
        <v>1626</v>
      </c>
      <c r="J7385">
        <v>4.2900000000000001E-2</v>
      </c>
    </row>
    <row r="7386" spans="1:10" hidden="1">
      <c r="A7386" t="s">
        <v>570</v>
      </c>
      <c r="B7386">
        <v>922</v>
      </c>
      <c r="C7386" t="s">
        <v>1093</v>
      </c>
      <c r="D7386">
        <v>925</v>
      </c>
      <c r="E7386" t="s">
        <v>83</v>
      </c>
      <c r="F7386" t="s">
        <v>2322</v>
      </c>
      <c r="G7386" t="s">
        <v>2330</v>
      </c>
      <c r="H7386" t="s">
        <v>1461</v>
      </c>
      <c r="I7386" t="s">
        <v>1626</v>
      </c>
      <c r="J7386">
        <v>0.89590000000000003</v>
      </c>
    </row>
    <row r="7387" spans="1:10" hidden="1">
      <c r="A7387" t="s">
        <v>570</v>
      </c>
      <c r="B7387">
        <v>922</v>
      </c>
      <c r="C7387" t="s">
        <v>1093</v>
      </c>
      <c r="D7387">
        <v>925</v>
      </c>
      <c r="E7387" t="s">
        <v>83</v>
      </c>
      <c r="F7387" t="s">
        <v>2332</v>
      </c>
      <c r="G7387" t="s">
        <v>2333</v>
      </c>
      <c r="H7387" t="s">
        <v>1282</v>
      </c>
      <c r="I7387" t="s">
        <v>1626</v>
      </c>
      <c r="J7387">
        <v>0.49590000000000001</v>
      </c>
    </row>
    <row r="7388" spans="1:10" hidden="1">
      <c r="A7388" t="s">
        <v>570</v>
      </c>
      <c r="B7388">
        <v>922</v>
      </c>
      <c r="C7388" t="s">
        <v>1093</v>
      </c>
      <c r="D7388">
        <v>925</v>
      </c>
      <c r="E7388" t="s">
        <v>83</v>
      </c>
      <c r="F7388" t="s">
        <v>2332</v>
      </c>
      <c r="G7388" t="s">
        <v>2334</v>
      </c>
      <c r="H7388" t="s">
        <v>2353</v>
      </c>
      <c r="I7388" t="s">
        <v>1626</v>
      </c>
      <c r="J7388">
        <v>0.50409999999999999</v>
      </c>
    </row>
    <row r="7389" spans="1:10" hidden="1">
      <c r="A7389" t="s">
        <v>570</v>
      </c>
      <c r="B7389">
        <v>922</v>
      </c>
      <c r="C7389" t="s">
        <v>1093</v>
      </c>
      <c r="D7389">
        <v>926</v>
      </c>
      <c r="E7389" t="s">
        <v>89</v>
      </c>
      <c r="F7389" t="s">
        <v>1243</v>
      </c>
      <c r="G7389" t="s">
        <v>1243</v>
      </c>
      <c r="H7389" t="s">
        <v>1628</v>
      </c>
      <c r="I7389" t="s">
        <v>1628</v>
      </c>
      <c r="J7389">
        <v>1</v>
      </c>
    </row>
    <row r="7390" spans="1:10" hidden="1">
      <c r="A7390" t="s">
        <v>570</v>
      </c>
      <c r="B7390">
        <v>922</v>
      </c>
      <c r="C7390" t="s">
        <v>1093</v>
      </c>
      <c r="D7390">
        <v>926</v>
      </c>
      <c r="E7390" t="s">
        <v>89</v>
      </c>
      <c r="F7390" t="s">
        <v>2311</v>
      </c>
      <c r="G7390" t="s">
        <v>2317</v>
      </c>
      <c r="H7390" t="s">
        <v>1277</v>
      </c>
      <c r="I7390" t="s">
        <v>1628</v>
      </c>
      <c r="J7390">
        <v>0.3342</v>
      </c>
    </row>
    <row r="7391" spans="1:10" hidden="1">
      <c r="A7391" t="s">
        <v>570</v>
      </c>
      <c r="B7391">
        <v>922</v>
      </c>
      <c r="C7391" t="s">
        <v>1093</v>
      </c>
      <c r="D7391">
        <v>926</v>
      </c>
      <c r="E7391" t="s">
        <v>89</v>
      </c>
      <c r="F7391" t="s">
        <v>2311</v>
      </c>
      <c r="G7391" t="s">
        <v>2336</v>
      </c>
      <c r="H7391" t="s">
        <v>2380</v>
      </c>
      <c r="I7391" t="s">
        <v>1628</v>
      </c>
      <c r="J7391">
        <v>0.32100000000000001</v>
      </c>
    </row>
    <row r="7392" spans="1:10" hidden="1">
      <c r="A7392" t="s">
        <v>570</v>
      </c>
      <c r="B7392">
        <v>922</v>
      </c>
      <c r="C7392" t="s">
        <v>1093</v>
      </c>
      <c r="D7392">
        <v>926</v>
      </c>
      <c r="E7392" t="s">
        <v>89</v>
      </c>
      <c r="F7392" t="s">
        <v>2311</v>
      </c>
      <c r="G7392" t="s">
        <v>2337</v>
      </c>
      <c r="H7392" t="s">
        <v>1407</v>
      </c>
      <c r="I7392" t="s">
        <v>1628</v>
      </c>
      <c r="J7392">
        <v>0.3448</v>
      </c>
    </row>
    <row r="7393" spans="1:10" hidden="1">
      <c r="A7393" t="s">
        <v>570</v>
      </c>
      <c r="B7393">
        <v>922</v>
      </c>
      <c r="C7393" t="s">
        <v>1093</v>
      </c>
      <c r="D7393">
        <v>926</v>
      </c>
      <c r="E7393" t="s">
        <v>89</v>
      </c>
      <c r="F7393" t="s">
        <v>2320</v>
      </c>
      <c r="G7393" t="s">
        <v>2321</v>
      </c>
      <c r="H7393" t="s">
        <v>1487</v>
      </c>
      <c r="I7393" t="s">
        <v>1628</v>
      </c>
      <c r="J7393">
        <v>0.49070000000000003</v>
      </c>
    </row>
    <row r="7394" spans="1:10" hidden="1">
      <c r="A7394" t="s">
        <v>570</v>
      </c>
      <c r="B7394">
        <v>922</v>
      </c>
      <c r="C7394" t="s">
        <v>1093</v>
      </c>
      <c r="D7394">
        <v>926</v>
      </c>
      <c r="E7394" t="s">
        <v>89</v>
      </c>
      <c r="F7394" t="s">
        <v>2320</v>
      </c>
      <c r="G7394" t="s">
        <v>2339</v>
      </c>
      <c r="H7394" t="s">
        <v>1335</v>
      </c>
      <c r="I7394" t="s">
        <v>1628</v>
      </c>
      <c r="J7394">
        <v>2.12E-2</v>
      </c>
    </row>
    <row r="7395" spans="1:10" hidden="1">
      <c r="A7395" t="s">
        <v>570</v>
      </c>
      <c r="B7395">
        <v>922</v>
      </c>
      <c r="C7395" t="s">
        <v>1093</v>
      </c>
      <c r="D7395">
        <v>926</v>
      </c>
      <c r="E7395" t="s">
        <v>89</v>
      </c>
      <c r="F7395" t="s">
        <v>2320</v>
      </c>
      <c r="G7395" t="s">
        <v>2298</v>
      </c>
      <c r="H7395" t="s">
        <v>1382</v>
      </c>
      <c r="I7395" t="s">
        <v>1628</v>
      </c>
      <c r="J7395">
        <v>0.21490000000000001</v>
      </c>
    </row>
    <row r="7396" spans="1:10" hidden="1">
      <c r="A7396" t="s">
        <v>570</v>
      </c>
      <c r="B7396">
        <v>922</v>
      </c>
      <c r="C7396" t="s">
        <v>1093</v>
      </c>
      <c r="D7396">
        <v>926</v>
      </c>
      <c r="E7396" t="s">
        <v>89</v>
      </c>
      <c r="F7396" t="s">
        <v>2322</v>
      </c>
      <c r="G7396" t="s">
        <v>2325</v>
      </c>
      <c r="H7396" t="s">
        <v>2344</v>
      </c>
      <c r="I7396" t="s">
        <v>1628</v>
      </c>
      <c r="J7396">
        <v>5.3E-3</v>
      </c>
    </row>
    <row r="7397" spans="1:10" hidden="1">
      <c r="A7397" t="s">
        <v>570</v>
      </c>
      <c r="B7397">
        <v>922</v>
      </c>
      <c r="C7397" t="s">
        <v>1093</v>
      </c>
      <c r="D7397">
        <v>926</v>
      </c>
      <c r="E7397" t="s">
        <v>89</v>
      </c>
      <c r="F7397" t="s">
        <v>2322</v>
      </c>
      <c r="G7397" t="s">
        <v>2326</v>
      </c>
      <c r="H7397" t="s">
        <v>2329</v>
      </c>
      <c r="I7397" t="s">
        <v>1628</v>
      </c>
      <c r="J7397">
        <v>8.0000000000000002E-3</v>
      </c>
    </row>
    <row r="7398" spans="1:10" hidden="1">
      <c r="A7398" t="s">
        <v>570</v>
      </c>
      <c r="B7398">
        <v>922</v>
      </c>
      <c r="C7398" t="s">
        <v>1093</v>
      </c>
      <c r="D7398">
        <v>926</v>
      </c>
      <c r="E7398" t="s">
        <v>89</v>
      </c>
      <c r="F7398" t="s">
        <v>2322</v>
      </c>
      <c r="G7398" t="s">
        <v>2327</v>
      </c>
      <c r="H7398" t="s">
        <v>1549</v>
      </c>
      <c r="I7398" t="s">
        <v>1628</v>
      </c>
      <c r="J7398">
        <v>6.0999999999999999E-2</v>
      </c>
    </row>
    <row r="7399" spans="1:10" hidden="1">
      <c r="A7399" t="s">
        <v>570</v>
      </c>
      <c r="B7399">
        <v>922</v>
      </c>
      <c r="C7399" t="s">
        <v>1093</v>
      </c>
      <c r="D7399">
        <v>926</v>
      </c>
      <c r="E7399" t="s">
        <v>89</v>
      </c>
      <c r="F7399" t="s">
        <v>2322</v>
      </c>
      <c r="G7399" t="s">
        <v>2328</v>
      </c>
      <c r="H7399" t="s">
        <v>1591</v>
      </c>
      <c r="I7399" t="s">
        <v>1628</v>
      </c>
      <c r="J7399">
        <v>4.24E-2</v>
      </c>
    </row>
    <row r="7400" spans="1:10" hidden="1">
      <c r="A7400" t="s">
        <v>570</v>
      </c>
      <c r="B7400">
        <v>922</v>
      </c>
      <c r="C7400" t="s">
        <v>1093</v>
      </c>
      <c r="D7400">
        <v>926</v>
      </c>
      <c r="E7400" t="s">
        <v>89</v>
      </c>
      <c r="F7400" t="s">
        <v>2322</v>
      </c>
      <c r="G7400" t="s">
        <v>2330</v>
      </c>
      <c r="H7400" t="s">
        <v>2482</v>
      </c>
      <c r="I7400" t="s">
        <v>1628</v>
      </c>
      <c r="J7400">
        <v>0.88329999999999997</v>
      </c>
    </row>
    <row r="7401" spans="1:10" hidden="1">
      <c r="A7401" t="s">
        <v>570</v>
      </c>
      <c r="B7401">
        <v>922</v>
      </c>
      <c r="C7401" t="s">
        <v>1093</v>
      </c>
      <c r="D7401">
        <v>926</v>
      </c>
      <c r="E7401" t="s">
        <v>89</v>
      </c>
      <c r="F7401" t="s">
        <v>2332</v>
      </c>
      <c r="G7401" t="s">
        <v>2333</v>
      </c>
      <c r="H7401" t="s">
        <v>1455</v>
      </c>
      <c r="I7401" t="s">
        <v>1628</v>
      </c>
      <c r="J7401">
        <v>0.48010000000000003</v>
      </c>
    </row>
    <row r="7402" spans="1:10" hidden="1">
      <c r="A7402" t="s">
        <v>570</v>
      </c>
      <c r="B7402">
        <v>922</v>
      </c>
      <c r="C7402" t="s">
        <v>1093</v>
      </c>
      <c r="D7402">
        <v>926</v>
      </c>
      <c r="E7402" t="s">
        <v>89</v>
      </c>
      <c r="F7402" t="s">
        <v>2332</v>
      </c>
      <c r="G7402" t="s">
        <v>2334</v>
      </c>
      <c r="H7402" t="s">
        <v>1570</v>
      </c>
      <c r="I7402" t="s">
        <v>1628</v>
      </c>
      <c r="J7402">
        <v>0.51990000000000003</v>
      </c>
    </row>
    <row r="7403" spans="1:10" hidden="1">
      <c r="A7403" t="s">
        <v>570</v>
      </c>
      <c r="B7403">
        <v>922</v>
      </c>
      <c r="C7403" t="s">
        <v>1093</v>
      </c>
      <c r="D7403">
        <v>927</v>
      </c>
      <c r="E7403" t="s">
        <v>531</v>
      </c>
      <c r="F7403" t="s">
        <v>1243</v>
      </c>
      <c r="G7403" t="s">
        <v>1243</v>
      </c>
      <c r="H7403" t="s">
        <v>1572</v>
      </c>
      <c r="I7403" t="s">
        <v>1572</v>
      </c>
      <c r="J7403">
        <v>1</v>
      </c>
    </row>
    <row r="7404" spans="1:10" hidden="1">
      <c r="A7404" t="s">
        <v>570</v>
      </c>
      <c r="B7404">
        <v>922</v>
      </c>
      <c r="C7404" t="s">
        <v>1093</v>
      </c>
      <c r="D7404">
        <v>927</v>
      </c>
      <c r="E7404" t="s">
        <v>531</v>
      </c>
      <c r="F7404" t="s">
        <v>2311</v>
      </c>
      <c r="G7404" t="s">
        <v>2312</v>
      </c>
      <c r="H7404" t="s">
        <v>1355</v>
      </c>
      <c r="I7404" t="s">
        <v>1572</v>
      </c>
      <c r="J7404">
        <v>0.26240000000000002</v>
      </c>
    </row>
    <row r="7405" spans="1:10" hidden="1">
      <c r="A7405" t="s">
        <v>570</v>
      </c>
      <c r="B7405">
        <v>922</v>
      </c>
      <c r="C7405" t="s">
        <v>1093</v>
      </c>
      <c r="D7405">
        <v>927</v>
      </c>
      <c r="E7405" t="s">
        <v>531</v>
      </c>
      <c r="F7405" t="s">
        <v>2311</v>
      </c>
      <c r="G7405" t="s">
        <v>2313</v>
      </c>
      <c r="H7405" t="s">
        <v>1355</v>
      </c>
      <c r="I7405" t="s">
        <v>1572</v>
      </c>
      <c r="J7405">
        <v>0.26240000000000002</v>
      </c>
    </row>
    <row r="7406" spans="1:10" hidden="1">
      <c r="A7406" t="s">
        <v>570</v>
      </c>
      <c r="B7406">
        <v>922</v>
      </c>
      <c r="C7406" t="s">
        <v>1093</v>
      </c>
      <c r="D7406">
        <v>927</v>
      </c>
      <c r="E7406" t="s">
        <v>531</v>
      </c>
      <c r="F7406" t="s">
        <v>2311</v>
      </c>
      <c r="G7406" t="s">
        <v>2318</v>
      </c>
      <c r="H7406" t="s">
        <v>1353</v>
      </c>
      <c r="I7406" t="s">
        <v>1572</v>
      </c>
      <c r="J7406">
        <v>0.3422</v>
      </c>
    </row>
    <row r="7407" spans="1:10" hidden="1">
      <c r="A7407" t="s">
        <v>570</v>
      </c>
      <c r="B7407">
        <v>922</v>
      </c>
      <c r="C7407" t="s">
        <v>1093</v>
      </c>
      <c r="D7407">
        <v>927</v>
      </c>
      <c r="E7407" t="s">
        <v>531</v>
      </c>
      <c r="F7407" t="s">
        <v>2311</v>
      </c>
      <c r="G7407" t="s">
        <v>2319</v>
      </c>
      <c r="H7407" t="s">
        <v>1244</v>
      </c>
      <c r="I7407" t="s">
        <v>1572</v>
      </c>
      <c r="J7407">
        <v>0.1331</v>
      </c>
    </row>
    <row r="7408" spans="1:10" hidden="1">
      <c r="A7408" t="s">
        <v>570</v>
      </c>
      <c r="B7408">
        <v>922</v>
      </c>
      <c r="C7408" t="s">
        <v>1093</v>
      </c>
      <c r="D7408">
        <v>927</v>
      </c>
      <c r="E7408" t="s">
        <v>531</v>
      </c>
      <c r="F7408" t="s">
        <v>2320</v>
      </c>
      <c r="G7408" t="s">
        <v>2321</v>
      </c>
      <c r="H7408" t="s">
        <v>1429</v>
      </c>
      <c r="I7408" t="s">
        <v>1572</v>
      </c>
      <c r="J7408">
        <v>0.41830000000000001</v>
      </c>
    </row>
    <row r="7409" spans="1:10" hidden="1">
      <c r="A7409" t="s">
        <v>570</v>
      </c>
      <c r="B7409">
        <v>922</v>
      </c>
      <c r="C7409" t="s">
        <v>1093</v>
      </c>
      <c r="D7409">
        <v>927</v>
      </c>
      <c r="E7409" t="s">
        <v>531</v>
      </c>
      <c r="F7409" t="s">
        <v>2320</v>
      </c>
      <c r="G7409" t="s">
        <v>2298</v>
      </c>
      <c r="H7409" t="s">
        <v>1346</v>
      </c>
      <c r="I7409" t="s">
        <v>1572</v>
      </c>
      <c r="J7409">
        <v>0.19769999999999999</v>
      </c>
    </row>
    <row r="7410" spans="1:10" hidden="1">
      <c r="A7410" t="s">
        <v>570</v>
      </c>
      <c r="B7410">
        <v>922</v>
      </c>
      <c r="C7410" t="s">
        <v>1093</v>
      </c>
      <c r="D7410">
        <v>927</v>
      </c>
      <c r="E7410" t="s">
        <v>531</v>
      </c>
      <c r="F7410" t="s">
        <v>2322</v>
      </c>
      <c r="G7410" t="s">
        <v>2326</v>
      </c>
      <c r="H7410" t="s">
        <v>1352</v>
      </c>
      <c r="I7410" t="s">
        <v>1572</v>
      </c>
      <c r="J7410">
        <v>2.6599999999999999E-2</v>
      </c>
    </row>
    <row r="7411" spans="1:10" hidden="1">
      <c r="A7411" t="s">
        <v>570</v>
      </c>
      <c r="B7411">
        <v>922</v>
      </c>
      <c r="C7411" t="s">
        <v>1093</v>
      </c>
      <c r="D7411">
        <v>927</v>
      </c>
      <c r="E7411" t="s">
        <v>531</v>
      </c>
      <c r="F7411" t="s">
        <v>2322</v>
      </c>
      <c r="G7411" t="s">
        <v>2327</v>
      </c>
      <c r="H7411" t="s">
        <v>2335</v>
      </c>
      <c r="I7411" t="s">
        <v>1572</v>
      </c>
      <c r="J7411">
        <v>1.52E-2</v>
      </c>
    </row>
    <row r="7412" spans="1:10" hidden="1">
      <c r="A7412" t="s">
        <v>570</v>
      </c>
      <c r="B7412">
        <v>922</v>
      </c>
      <c r="C7412" t="s">
        <v>1093</v>
      </c>
      <c r="D7412">
        <v>927</v>
      </c>
      <c r="E7412" t="s">
        <v>531</v>
      </c>
      <c r="F7412" t="s">
        <v>2322</v>
      </c>
      <c r="G7412" t="s">
        <v>2328</v>
      </c>
      <c r="H7412" t="s">
        <v>1352</v>
      </c>
      <c r="I7412" t="s">
        <v>1572</v>
      </c>
      <c r="J7412">
        <v>2.6599999999999999E-2</v>
      </c>
    </row>
    <row r="7413" spans="1:10" hidden="1">
      <c r="A7413" t="s">
        <v>570</v>
      </c>
      <c r="B7413">
        <v>922</v>
      </c>
      <c r="C7413" t="s">
        <v>1093</v>
      </c>
      <c r="D7413">
        <v>927</v>
      </c>
      <c r="E7413" t="s">
        <v>531</v>
      </c>
      <c r="F7413" t="s">
        <v>2322</v>
      </c>
      <c r="G7413" t="s">
        <v>2330</v>
      </c>
      <c r="H7413" t="s">
        <v>1297</v>
      </c>
      <c r="I7413" t="s">
        <v>1572</v>
      </c>
      <c r="J7413">
        <v>0.93159999999999998</v>
      </c>
    </row>
    <row r="7414" spans="1:10" hidden="1">
      <c r="A7414" t="s">
        <v>570</v>
      </c>
      <c r="B7414">
        <v>922</v>
      </c>
      <c r="C7414" t="s">
        <v>1093</v>
      </c>
      <c r="D7414">
        <v>927</v>
      </c>
      <c r="E7414" t="s">
        <v>531</v>
      </c>
      <c r="F7414" t="s">
        <v>2332</v>
      </c>
      <c r="G7414" t="s">
        <v>2333</v>
      </c>
      <c r="H7414" t="s">
        <v>1277</v>
      </c>
      <c r="I7414" t="s">
        <v>1572</v>
      </c>
      <c r="J7414">
        <v>0.47910000000000003</v>
      </c>
    </row>
    <row r="7415" spans="1:10" hidden="1">
      <c r="A7415" t="s">
        <v>570</v>
      </c>
      <c r="B7415">
        <v>922</v>
      </c>
      <c r="C7415" t="s">
        <v>1093</v>
      </c>
      <c r="D7415">
        <v>927</v>
      </c>
      <c r="E7415" t="s">
        <v>531</v>
      </c>
      <c r="F7415" t="s">
        <v>2332</v>
      </c>
      <c r="G7415" t="s">
        <v>2334</v>
      </c>
      <c r="H7415" t="s">
        <v>1446</v>
      </c>
      <c r="I7415" t="s">
        <v>1572</v>
      </c>
      <c r="J7415">
        <v>0.52090000000000003</v>
      </c>
    </row>
    <row r="7416" spans="1:10" hidden="1">
      <c r="A7416" t="s">
        <v>570</v>
      </c>
      <c r="B7416">
        <v>922</v>
      </c>
      <c r="C7416" t="s">
        <v>1093</v>
      </c>
      <c r="D7416">
        <v>923</v>
      </c>
      <c r="E7416" t="s">
        <v>449</v>
      </c>
      <c r="F7416" t="s">
        <v>1243</v>
      </c>
      <c r="G7416" t="s">
        <v>1243</v>
      </c>
      <c r="H7416" t="s">
        <v>2443</v>
      </c>
      <c r="I7416" t="s">
        <v>2443</v>
      </c>
      <c r="J7416">
        <v>1</v>
      </c>
    </row>
    <row r="7417" spans="1:10" hidden="1">
      <c r="A7417" t="s">
        <v>570</v>
      </c>
      <c r="B7417">
        <v>922</v>
      </c>
      <c r="C7417" t="s">
        <v>1093</v>
      </c>
      <c r="D7417">
        <v>923</v>
      </c>
      <c r="E7417" t="s">
        <v>449</v>
      </c>
      <c r="F7417" t="s">
        <v>2311</v>
      </c>
      <c r="G7417" t="s">
        <v>2312</v>
      </c>
      <c r="H7417" t="s">
        <v>1402</v>
      </c>
      <c r="I7417" t="s">
        <v>2443</v>
      </c>
      <c r="J7417">
        <v>0.1603</v>
      </c>
    </row>
    <row r="7418" spans="1:10" hidden="1">
      <c r="A7418" t="s">
        <v>570</v>
      </c>
      <c r="B7418">
        <v>922</v>
      </c>
      <c r="C7418" t="s">
        <v>1093</v>
      </c>
      <c r="D7418">
        <v>923</v>
      </c>
      <c r="E7418" t="s">
        <v>449</v>
      </c>
      <c r="F7418" t="s">
        <v>2311</v>
      </c>
      <c r="G7418" t="s">
        <v>2313</v>
      </c>
      <c r="H7418" t="s">
        <v>1308</v>
      </c>
      <c r="I7418" t="s">
        <v>2443</v>
      </c>
      <c r="J7418">
        <v>0.1731</v>
      </c>
    </row>
    <row r="7419" spans="1:10" hidden="1">
      <c r="A7419" t="s">
        <v>570</v>
      </c>
      <c r="B7419">
        <v>922</v>
      </c>
      <c r="C7419" t="s">
        <v>1093</v>
      </c>
      <c r="D7419">
        <v>923</v>
      </c>
      <c r="E7419" t="s">
        <v>449</v>
      </c>
      <c r="F7419" t="s">
        <v>2311</v>
      </c>
      <c r="G7419" t="s">
        <v>2314</v>
      </c>
      <c r="H7419" t="s">
        <v>1515</v>
      </c>
      <c r="I7419" t="s">
        <v>2443</v>
      </c>
      <c r="J7419">
        <v>0.14099999999999999</v>
      </c>
    </row>
    <row r="7420" spans="1:10" hidden="1">
      <c r="A7420" t="s">
        <v>570</v>
      </c>
      <c r="B7420">
        <v>922</v>
      </c>
      <c r="C7420" t="s">
        <v>1093</v>
      </c>
      <c r="D7420">
        <v>923</v>
      </c>
      <c r="E7420" t="s">
        <v>449</v>
      </c>
      <c r="F7420" t="s">
        <v>2311</v>
      </c>
      <c r="G7420" t="s">
        <v>2315</v>
      </c>
      <c r="H7420" t="s">
        <v>1360</v>
      </c>
      <c r="I7420" t="s">
        <v>2443</v>
      </c>
      <c r="J7420">
        <v>0.1346</v>
      </c>
    </row>
    <row r="7421" spans="1:10" hidden="1">
      <c r="A7421" t="s">
        <v>570</v>
      </c>
      <c r="B7421">
        <v>922</v>
      </c>
      <c r="C7421" t="s">
        <v>1093</v>
      </c>
      <c r="D7421">
        <v>923</v>
      </c>
      <c r="E7421" t="s">
        <v>449</v>
      </c>
      <c r="F7421" t="s">
        <v>2311</v>
      </c>
      <c r="G7421" t="s">
        <v>2316</v>
      </c>
      <c r="H7421" t="s">
        <v>1308</v>
      </c>
      <c r="I7421" t="s">
        <v>2443</v>
      </c>
      <c r="J7421">
        <v>0.1731</v>
      </c>
    </row>
    <row r="7422" spans="1:10" hidden="1">
      <c r="A7422" t="s">
        <v>570</v>
      </c>
      <c r="B7422">
        <v>922</v>
      </c>
      <c r="C7422" t="s">
        <v>1093</v>
      </c>
      <c r="D7422">
        <v>923</v>
      </c>
      <c r="E7422" t="s">
        <v>449</v>
      </c>
      <c r="F7422" t="s">
        <v>2311</v>
      </c>
      <c r="G7422" t="s">
        <v>2318</v>
      </c>
      <c r="H7422" t="s">
        <v>1515</v>
      </c>
      <c r="I7422" t="s">
        <v>2443</v>
      </c>
      <c r="J7422">
        <v>0.14099999999999999</v>
      </c>
    </row>
    <row r="7423" spans="1:10" hidden="1">
      <c r="A7423" t="s">
        <v>570</v>
      </c>
      <c r="B7423">
        <v>922</v>
      </c>
      <c r="C7423" t="s">
        <v>1093</v>
      </c>
      <c r="D7423">
        <v>923</v>
      </c>
      <c r="E7423" t="s">
        <v>449</v>
      </c>
      <c r="F7423" t="s">
        <v>2311</v>
      </c>
      <c r="G7423" t="s">
        <v>2319</v>
      </c>
      <c r="H7423" t="s">
        <v>1290</v>
      </c>
      <c r="I7423" t="s">
        <v>2443</v>
      </c>
      <c r="J7423">
        <v>7.6899999999999996E-2</v>
      </c>
    </row>
    <row r="7424" spans="1:10" hidden="1">
      <c r="A7424" t="s">
        <v>570</v>
      </c>
      <c r="B7424">
        <v>922</v>
      </c>
      <c r="C7424" t="s">
        <v>1093</v>
      </c>
      <c r="D7424">
        <v>923</v>
      </c>
      <c r="E7424" t="s">
        <v>449</v>
      </c>
      <c r="F7424" t="s">
        <v>2320</v>
      </c>
      <c r="G7424" t="s">
        <v>2321</v>
      </c>
      <c r="H7424" t="s">
        <v>1262</v>
      </c>
      <c r="I7424" t="s">
        <v>2443</v>
      </c>
      <c r="J7424">
        <v>0.48720000000000002</v>
      </c>
    </row>
    <row r="7425" spans="1:10" hidden="1">
      <c r="A7425" t="s">
        <v>570</v>
      </c>
      <c r="B7425">
        <v>922</v>
      </c>
      <c r="C7425" t="s">
        <v>1093</v>
      </c>
      <c r="D7425">
        <v>923</v>
      </c>
      <c r="E7425" t="s">
        <v>449</v>
      </c>
      <c r="F7425" t="s">
        <v>2320</v>
      </c>
      <c r="G7425" t="s">
        <v>2338</v>
      </c>
      <c r="H7425" t="s">
        <v>1257</v>
      </c>
      <c r="I7425" t="s">
        <v>2443</v>
      </c>
      <c r="J7425">
        <v>4.1700000000000001E-2</v>
      </c>
    </row>
    <row r="7426" spans="1:10" hidden="1">
      <c r="A7426" t="s">
        <v>570</v>
      </c>
      <c r="B7426">
        <v>922</v>
      </c>
      <c r="C7426" t="s">
        <v>1093</v>
      </c>
      <c r="D7426">
        <v>923</v>
      </c>
      <c r="E7426" t="s">
        <v>449</v>
      </c>
      <c r="F7426" t="s">
        <v>2320</v>
      </c>
      <c r="G7426" t="s">
        <v>2298</v>
      </c>
      <c r="H7426" t="s">
        <v>1308</v>
      </c>
      <c r="I7426" t="s">
        <v>2443</v>
      </c>
      <c r="J7426">
        <v>0.1731</v>
      </c>
    </row>
    <row r="7427" spans="1:10" hidden="1">
      <c r="A7427" t="s">
        <v>570</v>
      </c>
      <c r="B7427">
        <v>922</v>
      </c>
      <c r="C7427" t="s">
        <v>1093</v>
      </c>
      <c r="D7427">
        <v>923</v>
      </c>
      <c r="E7427" t="s">
        <v>449</v>
      </c>
      <c r="F7427" t="s">
        <v>2322</v>
      </c>
      <c r="G7427" t="s">
        <v>2325</v>
      </c>
      <c r="H7427" t="s">
        <v>2324</v>
      </c>
      <c r="I7427" t="s">
        <v>2443</v>
      </c>
      <c r="J7427">
        <v>3.2000000000000002E-3</v>
      </c>
    </row>
    <row r="7428" spans="1:10" hidden="1">
      <c r="A7428" t="s">
        <v>570</v>
      </c>
      <c r="B7428">
        <v>922</v>
      </c>
      <c r="C7428" t="s">
        <v>1093</v>
      </c>
      <c r="D7428">
        <v>923</v>
      </c>
      <c r="E7428" t="s">
        <v>449</v>
      </c>
      <c r="F7428" t="s">
        <v>2322</v>
      </c>
      <c r="G7428" t="s">
        <v>2326</v>
      </c>
      <c r="H7428" t="s">
        <v>2344</v>
      </c>
      <c r="I7428" t="s">
        <v>2443</v>
      </c>
      <c r="J7428">
        <v>6.4000000000000003E-3</v>
      </c>
    </row>
    <row r="7429" spans="1:10" hidden="1">
      <c r="A7429" t="s">
        <v>570</v>
      </c>
      <c r="B7429">
        <v>922</v>
      </c>
      <c r="C7429" t="s">
        <v>1093</v>
      </c>
      <c r="D7429">
        <v>923</v>
      </c>
      <c r="E7429" t="s">
        <v>449</v>
      </c>
      <c r="F7429" t="s">
        <v>2322</v>
      </c>
      <c r="G7429" t="s">
        <v>2327</v>
      </c>
      <c r="H7429" t="s">
        <v>1256</v>
      </c>
      <c r="I7429" t="s">
        <v>2443</v>
      </c>
      <c r="J7429">
        <v>4.4900000000000002E-2</v>
      </c>
    </row>
    <row r="7430" spans="1:10" hidden="1">
      <c r="A7430" t="s">
        <v>570</v>
      </c>
      <c r="B7430">
        <v>922</v>
      </c>
      <c r="C7430" t="s">
        <v>1093</v>
      </c>
      <c r="D7430">
        <v>923</v>
      </c>
      <c r="E7430" t="s">
        <v>449</v>
      </c>
      <c r="F7430" t="s">
        <v>2322</v>
      </c>
      <c r="G7430" t="s">
        <v>2352</v>
      </c>
      <c r="H7430" t="s">
        <v>2324</v>
      </c>
      <c r="I7430" t="s">
        <v>2443</v>
      </c>
      <c r="J7430">
        <v>3.2000000000000002E-3</v>
      </c>
    </row>
    <row r="7431" spans="1:10" hidden="1">
      <c r="A7431" t="s">
        <v>570</v>
      </c>
      <c r="B7431">
        <v>922</v>
      </c>
      <c r="C7431" t="s">
        <v>1093</v>
      </c>
      <c r="D7431">
        <v>923</v>
      </c>
      <c r="E7431" t="s">
        <v>449</v>
      </c>
      <c r="F7431" t="s">
        <v>2322</v>
      </c>
      <c r="G7431" t="s">
        <v>2328</v>
      </c>
      <c r="H7431" t="s">
        <v>1401</v>
      </c>
      <c r="I7431" t="s">
        <v>2443</v>
      </c>
      <c r="J7431">
        <v>3.5299999999999998E-2</v>
      </c>
    </row>
    <row r="7432" spans="1:10" hidden="1">
      <c r="A7432" t="s">
        <v>570</v>
      </c>
      <c r="B7432">
        <v>922</v>
      </c>
      <c r="C7432" t="s">
        <v>1093</v>
      </c>
      <c r="D7432">
        <v>923</v>
      </c>
      <c r="E7432" t="s">
        <v>449</v>
      </c>
      <c r="F7432" t="s">
        <v>2322</v>
      </c>
      <c r="G7432" t="s">
        <v>2330</v>
      </c>
      <c r="H7432" t="s">
        <v>2497</v>
      </c>
      <c r="I7432" t="s">
        <v>2443</v>
      </c>
      <c r="J7432">
        <v>0.90710000000000002</v>
      </c>
    </row>
    <row r="7433" spans="1:10" hidden="1">
      <c r="A7433" t="s">
        <v>570</v>
      </c>
      <c r="B7433">
        <v>922</v>
      </c>
      <c r="C7433" t="s">
        <v>1093</v>
      </c>
      <c r="D7433">
        <v>923</v>
      </c>
      <c r="E7433" t="s">
        <v>449</v>
      </c>
      <c r="F7433" t="s">
        <v>2332</v>
      </c>
      <c r="G7433" t="s">
        <v>2333</v>
      </c>
      <c r="H7433" t="s">
        <v>1603</v>
      </c>
      <c r="I7433" t="s">
        <v>2443</v>
      </c>
      <c r="J7433">
        <v>0.50319999999999998</v>
      </c>
    </row>
    <row r="7434" spans="1:10" hidden="1">
      <c r="A7434" t="s">
        <v>570</v>
      </c>
      <c r="B7434">
        <v>922</v>
      </c>
      <c r="C7434" t="s">
        <v>1093</v>
      </c>
      <c r="D7434">
        <v>923</v>
      </c>
      <c r="E7434" t="s">
        <v>449</v>
      </c>
      <c r="F7434" t="s">
        <v>2332</v>
      </c>
      <c r="G7434" t="s">
        <v>2334</v>
      </c>
      <c r="H7434" t="s">
        <v>1291</v>
      </c>
      <c r="I7434" t="s">
        <v>2443</v>
      </c>
      <c r="J7434">
        <v>0.49680000000000002</v>
      </c>
    </row>
    <row r="7435" spans="1:10" hidden="1">
      <c r="A7435" t="s">
        <v>570</v>
      </c>
      <c r="B7435">
        <v>932</v>
      </c>
      <c r="C7435" t="s">
        <v>1097</v>
      </c>
      <c r="D7435">
        <v>933</v>
      </c>
      <c r="E7435" t="s">
        <v>339</v>
      </c>
      <c r="F7435" t="s">
        <v>1243</v>
      </c>
      <c r="G7435" t="s">
        <v>1243</v>
      </c>
      <c r="H7435" t="s">
        <v>1363</v>
      </c>
      <c r="I7435" t="s">
        <v>1363</v>
      </c>
      <c r="J7435">
        <v>1</v>
      </c>
    </row>
    <row r="7436" spans="1:10" hidden="1">
      <c r="A7436" t="s">
        <v>570</v>
      </c>
      <c r="B7436">
        <v>932</v>
      </c>
      <c r="C7436" t="s">
        <v>1097</v>
      </c>
      <c r="D7436">
        <v>933</v>
      </c>
      <c r="E7436" t="s">
        <v>339</v>
      </c>
      <c r="F7436" t="s">
        <v>2311</v>
      </c>
      <c r="G7436" t="s">
        <v>2312</v>
      </c>
      <c r="H7436" t="s">
        <v>1620</v>
      </c>
      <c r="I7436" t="s">
        <v>1363</v>
      </c>
      <c r="J7436">
        <v>0.374</v>
      </c>
    </row>
    <row r="7437" spans="1:10" hidden="1">
      <c r="A7437" t="s">
        <v>570</v>
      </c>
      <c r="B7437">
        <v>932</v>
      </c>
      <c r="C7437" t="s">
        <v>1097</v>
      </c>
      <c r="D7437">
        <v>933</v>
      </c>
      <c r="E7437" t="s">
        <v>339</v>
      </c>
      <c r="F7437" t="s">
        <v>2311</v>
      </c>
      <c r="G7437" t="s">
        <v>2318</v>
      </c>
      <c r="H7437" t="s">
        <v>1269</v>
      </c>
      <c r="I7437" t="s">
        <v>1363</v>
      </c>
      <c r="J7437">
        <v>0.43090000000000001</v>
      </c>
    </row>
    <row r="7438" spans="1:10" hidden="1">
      <c r="A7438" t="s">
        <v>570</v>
      </c>
      <c r="B7438">
        <v>932</v>
      </c>
      <c r="C7438" t="s">
        <v>1097</v>
      </c>
      <c r="D7438">
        <v>933</v>
      </c>
      <c r="E7438" t="s">
        <v>339</v>
      </c>
      <c r="F7438" t="s">
        <v>2311</v>
      </c>
      <c r="G7438" t="s">
        <v>2319</v>
      </c>
      <c r="H7438" t="s">
        <v>1290</v>
      </c>
      <c r="I7438" t="s">
        <v>1363</v>
      </c>
      <c r="J7438">
        <v>0.1951</v>
      </c>
    </row>
    <row r="7439" spans="1:10" hidden="1">
      <c r="A7439" t="s">
        <v>570</v>
      </c>
      <c r="B7439">
        <v>932</v>
      </c>
      <c r="C7439" t="s">
        <v>1097</v>
      </c>
      <c r="D7439">
        <v>933</v>
      </c>
      <c r="E7439" t="s">
        <v>339</v>
      </c>
      <c r="F7439" t="s">
        <v>2320</v>
      </c>
      <c r="G7439" t="s">
        <v>2321</v>
      </c>
      <c r="H7439" t="s">
        <v>1541</v>
      </c>
      <c r="I7439" t="s">
        <v>1363</v>
      </c>
      <c r="J7439">
        <v>0.2195</v>
      </c>
    </row>
    <row r="7440" spans="1:10" hidden="1">
      <c r="A7440" t="s">
        <v>570</v>
      </c>
      <c r="B7440">
        <v>932</v>
      </c>
      <c r="C7440" t="s">
        <v>1097</v>
      </c>
      <c r="D7440">
        <v>933</v>
      </c>
      <c r="E7440" t="s">
        <v>339</v>
      </c>
      <c r="F7440" t="s">
        <v>2320</v>
      </c>
      <c r="G7440" t="s">
        <v>2298</v>
      </c>
      <c r="H7440" t="s">
        <v>1246</v>
      </c>
      <c r="I7440" t="s">
        <v>1363</v>
      </c>
      <c r="J7440">
        <v>0.2276</v>
      </c>
    </row>
    <row r="7441" spans="1:10" hidden="1">
      <c r="A7441" t="s">
        <v>570</v>
      </c>
      <c r="B7441">
        <v>932</v>
      </c>
      <c r="C7441" t="s">
        <v>1097</v>
      </c>
      <c r="D7441">
        <v>933</v>
      </c>
      <c r="E7441" t="s">
        <v>339</v>
      </c>
      <c r="F7441" t="s">
        <v>2322</v>
      </c>
      <c r="G7441" t="s">
        <v>2323</v>
      </c>
      <c r="H7441" t="s">
        <v>2324</v>
      </c>
      <c r="I7441" t="s">
        <v>1363</v>
      </c>
      <c r="J7441">
        <v>8.0999999999999996E-3</v>
      </c>
    </row>
    <row r="7442" spans="1:10" hidden="1">
      <c r="A7442" t="s">
        <v>570</v>
      </c>
      <c r="B7442">
        <v>932</v>
      </c>
      <c r="C7442" t="s">
        <v>1097</v>
      </c>
      <c r="D7442">
        <v>933</v>
      </c>
      <c r="E7442" t="s">
        <v>339</v>
      </c>
      <c r="F7442" t="s">
        <v>2322</v>
      </c>
      <c r="G7442" t="s">
        <v>2326</v>
      </c>
      <c r="H7442" t="s">
        <v>2324</v>
      </c>
      <c r="I7442" t="s">
        <v>1363</v>
      </c>
      <c r="J7442">
        <v>8.0999999999999996E-3</v>
      </c>
    </row>
    <row r="7443" spans="1:10" hidden="1">
      <c r="A7443" t="s">
        <v>570</v>
      </c>
      <c r="B7443">
        <v>932</v>
      </c>
      <c r="C7443" t="s">
        <v>1097</v>
      </c>
      <c r="D7443">
        <v>933</v>
      </c>
      <c r="E7443" t="s">
        <v>339</v>
      </c>
      <c r="F7443" t="s">
        <v>2322</v>
      </c>
      <c r="G7443" t="s">
        <v>2327</v>
      </c>
      <c r="H7443" t="s">
        <v>2329</v>
      </c>
      <c r="I7443" t="s">
        <v>1363</v>
      </c>
      <c r="J7443">
        <v>2.4400000000000002E-2</v>
      </c>
    </row>
    <row r="7444" spans="1:10" hidden="1">
      <c r="A7444" t="s">
        <v>570</v>
      </c>
      <c r="B7444">
        <v>932</v>
      </c>
      <c r="C7444" t="s">
        <v>1097</v>
      </c>
      <c r="D7444">
        <v>933</v>
      </c>
      <c r="E7444" t="s">
        <v>339</v>
      </c>
      <c r="F7444" t="s">
        <v>2322</v>
      </c>
      <c r="G7444" t="s">
        <v>2328</v>
      </c>
      <c r="H7444" t="s">
        <v>2329</v>
      </c>
      <c r="I7444" t="s">
        <v>1363</v>
      </c>
      <c r="J7444">
        <v>2.4400000000000002E-2</v>
      </c>
    </row>
    <row r="7445" spans="1:10" hidden="1">
      <c r="A7445" t="s">
        <v>570</v>
      </c>
      <c r="B7445">
        <v>932</v>
      </c>
      <c r="C7445" t="s">
        <v>1097</v>
      </c>
      <c r="D7445">
        <v>933</v>
      </c>
      <c r="E7445" t="s">
        <v>339</v>
      </c>
      <c r="F7445" t="s">
        <v>2322</v>
      </c>
      <c r="G7445" t="s">
        <v>2330</v>
      </c>
      <c r="H7445" t="s">
        <v>2299</v>
      </c>
      <c r="I7445" t="s">
        <v>1363</v>
      </c>
      <c r="J7445">
        <v>0.93500000000000005</v>
      </c>
    </row>
    <row r="7446" spans="1:10" hidden="1">
      <c r="A7446" t="s">
        <v>570</v>
      </c>
      <c r="B7446">
        <v>932</v>
      </c>
      <c r="C7446" t="s">
        <v>1097</v>
      </c>
      <c r="D7446">
        <v>933</v>
      </c>
      <c r="E7446" t="s">
        <v>339</v>
      </c>
      <c r="F7446" t="s">
        <v>2332</v>
      </c>
      <c r="G7446" t="s">
        <v>2333</v>
      </c>
      <c r="H7446" t="s">
        <v>1379</v>
      </c>
      <c r="I7446" t="s">
        <v>1363</v>
      </c>
      <c r="J7446">
        <v>0.49590000000000001</v>
      </c>
    </row>
    <row r="7447" spans="1:10" hidden="1">
      <c r="A7447" t="s">
        <v>570</v>
      </c>
      <c r="B7447">
        <v>932</v>
      </c>
      <c r="C7447" t="s">
        <v>1097</v>
      </c>
      <c r="D7447">
        <v>933</v>
      </c>
      <c r="E7447" t="s">
        <v>339</v>
      </c>
      <c r="F7447" t="s">
        <v>2332</v>
      </c>
      <c r="G7447" t="s">
        <v>2334</v>
      </c>
      <c r="H7447" t="s">
        <v>1439</v>
      </c>
      <c r="I7447" t="s">
        <v>1363</v>
      </c>
      <c r="J7447">
        <v>0.50409999999999999</v>
      </c>
    </row>
    <row r="7448" spans="1:10" hidden="1">
      <c r="A7448" t="s">
        <v>570</v>
      </c>
      <c r="B7448">
        <v>932</v>
      </c>
      <c r="C7448" t="s">
        <v>1097</v>
      </c>
      <c r="D7448">
        <v>935</v>
      </c>
      <c r="E7448" t="s">
        <v>300</v>
      </c>
      <c r="F7448" t="s">
        <v>1243</v>
      </c>
      <c r="G7448" t="s">
        <v>1243</v>
      </c>
      <c r="H7448" t="s">
        <v>1305</v>
      </c>
      <c r="I7448" t="s">
        <v>1305</v>
      </c>
      <c r="J7448">
        <v>1</v>
      </c>
    </row>
    <row r="7449" spans="1:10" hidden="1">
      <c r="A7449" t="s">
        <v>570</v>
      </c>
      <c r="B7449">
        <v>932</v>
      </c>
      <c r="C7449" t="s">
        <v>1097</v>
      </c>
      <c r="D7449">
        <v>935</v>
      </c>
      <c r="E7449" t="s">
        <v>300</v>
      </c>
      <c r="F7449" t="s">
        <v>2311</v>
      </c>
      <c r="G7449" t="s">
        <v>2316</v>
      </c>
      <c r="H7449" t="s">
        <v>1360</v>
      </c>
      <c r="I7449" t="s">
        <v>1305</v>
      </c>
      <c r="J7449">
        <v>0.24709999999999999</v>
      </c>
    </row>
    <row r="7450" spans="1:10" hidden="1">
      <c r="A7450" t="s">
        <v>570</v>
      </c>
      <c r="B7450">
        <v>932</v>
      </c>
      <c r="C7450" t="s">
        <v>1097</v>
      </c>
      <c r="D7450">
        <v>935</v>
      </c>
      <c r="E7450" t="s">
        <v>300</v>
      </c>
      <c r="F7450" t="s">
        <v>2311</v>
      </c>
      <c r="G7450" t="s">
        <v>2317</v>
      </c>
      <c r="H7450" t="s">
        <v>1336</v>
      </c>
      <c r="I7450" t="s">
        <v>1305</v>
      </c>
      <c r="J7450">
        <v>0.2235</v>
      </c>
    </row>
    <row r="7451" spans="1:10" hidden="1">
      <c r="A7451" t="s">
        <v>570</v>
      </c>
      <c r="B7451">
        <v>932</v>
      </c>
      <c r="C7451" t="s">
        <v>1097</v>
      </c>
      <c r="D7451">
        <v>935</v>
      </c>
      <c r="E7451" t="s">
        <v>300</v>
      </c>
      <c r="F7451" t="s">
        <v>2311</v>
      </c>
      <c r="G7451" t="s">
        <v>2336</v>
      </c>
      <c r="H7451" t="s">
        <v>1331</v>
      </c>
      <c r="I7451" t="s">
        <v>1305</v>
      </c>
      <c r="J7451">
        <v>0.26469999999999999</v>
      </c>
    </row>
    <row r="7452" spans="1:10" hidden="1">
      <c r="A7452" t="s">
        <v>570</v>
      </c>
      <c r="B7452">
        <v>932</v>
      </c>
      <c r="C7452" t="s">
        <v>1097</v>
      </c>
      <c r="D7452">
        <v>935</v>
      </c>
      <c r="E7452" t="s">
        <v>300</v>
      </c>
      <c r="F7452" t="s">
        <v>2311</v>
      </c>
      <c r="G7452" t="s">
        <v>2337</v>
      </c>
      <c r="H7452" t="s">
        <v>1331</v>
      </c>
      <c r="I7452" t="s">
        <v>1305</v>
      </c>
      <c r="J7452">
        <v>0.26469999999999999</v>
      </c>
    </row>
    <row r="7453" spans="1:10" hidden="1">
      <c r="A7453" t="s">
        <v>570</v>
      </c>
      <c r="B7453">
        <v>932</v>
      </c>
      <c r="C7453" t="s">
        <v>1097</v>
      </c>
      <c r="D7453">
        <v>935</v>
      </c>
      <c r="E7453" t="s">
        <v>300</v>
      </c>
      <c r="F7453" t="s">
        <v>2320</v>
      </c>
      <c r="G7453" t="s">
        <v>2321</v>
      </c>
      <c r="H7453" t="s">
        <v>1392</v>
      </c>
      <c r="I7453" t="s">
        <v>1305</v>
      </c>
      <c r="J7453">
        <v>0.23530000000000001</v>
      </c>
    </row>
    <row r="7454" spans="1:10" hidden="1">
      <c r="A7454" t="s">
        <v>570</v>
      </c>
      <c r="B7454">
        <v>932</v>
      </c>
      <c r="C7454" t="s">
        <v>1097</v>
      </c>
      <c r="D7454">
        <v>935</v>
      </c>
      <c r="E7454" t="s">
        <v>300</v>
      </c>
      <c r="F7454" t="s">
        <v>2320</v>
      </c>
      <c r="G7454" t="s">
        <v>2298</v>
      </c>
      <c r="H7454" t="s">
        <v>1304</v>
      </c>
      <c r="I7454" t="s">
        <v>1305</v>
      </c>
      <c r="J7454">
        <v>0.17649999999999999</v>
      </c>
    </row>
    <row r="7455" spans="1:10" hidden="1">
      <c r="A7455" t="s">
        <v>570</v>
      </c>
      <c r="B7455">
        <v>932</v>
      </c>
      <c r="C7455" t="s">
        <v>1097</v>
      </c>
      <c r="D7455">
        <v>935</v>
      </c>
      <c r="E7455" t="s">
        <v>300</v>
      </c>
      <c r="F7455" t="s">
        <v>2322</v>
      </c>
      <c r="G7455" t="s">
        <v>2323</v>
      </c>
      <c r="H7455" t="s">
        <v>2324</v>
      </c>
      <c r="I7455" t="s">
        <v>1305</v>
      </c>
      <c r="J7455">
        <v>5.8999999999999999E-3</v>
      </c>
    </row>
    <row r="7456" spans="1:10" hidden="1">
      <c r="A7456" t="s">
        <v>570</v>
      </c>
      <c r="B7456">
        <v>932</v>
      </c>
      <c r="C7456" t="s">
        <v>1097</v>
      </c>
      <c r="D7456">
        <v>935</v>
      </c>
      <c r="E7456" t="s">
        <v>300</v>
      </c>
      <c r="F7456" t="s">
        <v>2322</v>
      </c>
      <c r="G7456" t="s">
        <v>2326</v>
      </c>
      <c r="H7456" t="s">
        <v>2329</v>
      </c>
      <c r="I7456" t="s">
        <v>1305</v>
      </c>
      <c r="J7456">
        <v>1.7600000000000001E-2</v>
      </c>
    </row>
    <row r="7457" spans="1:10" hidden="1">
      <c r="A7457" t="s">
        <v>570</v>
      </c>
      <c r="B7457">
        <v>932</v>
      </c>
      <c r="C7457" t="s">
        <v>1097</v>
      </c>
      <c r="D7457">
        <v>935</v>
      </c>
      <c r="E7457" t="s">
        <v>300</v>
      </c>
      <c r="F7457" t="s">
        <v>2322</v>
      </c>
      <c r="G7457" t="s">
        <v>2327</v>
      </c>
      <c r="H7457" t="s">
        <v>2324</v>
      </c>
      <c r="I7457" t="s">
        <v>1305</v>
      </c>
      <c r="J7457">
        <v>5.8999999999999999E-3</v>
      </c>
    </row>
    <row r="7458" spans="1:10" hidden="1">
      <c r="A7458" t="s">
        <v>570</v>
      </c>
      <c r="B7458">
        <v>932</v>
      </c>
      <c r="C7458" t="s">
        <v>1097</v>
      </c>
      <c r="D7458">
        <v>935</v>
      </c>
      <c r="E7458" t="s">
        <v>300</v>
      </c>
      <c r="F7458" t="s">
        <v>2322</v>
      </c>
      <c r="G7458" t="s">
        <v>2328</v>
      </c>
      <c r="H7458" t="s">
        <v>2335</v>
      </c>
      <c r="I7458" t="s">
        <v>1305</v>
      </c>
      <c r="J7458">
        <v>2.35E-2</v>
      </c>
    </row>
    <row r="7459" spans="1:10" hidden="1">
      <c r="A7459" t="s">
        <v>570</v>
      </c>
      <c r="B7459">
        <v>932</v>
      </c>
      <c r="C7459" t="s">
        <v>1097</v>
      </c>
      <c r="D7459">
        <v>935</v>
      </c>
      <c r="E7459" t="s">
        <v>300</v>
      </c>
      <c r="F7459" t="s">
        <v>2322</v>
      </c>
      <c r="G7459" t="s">
        <v>2330</v>
      </c>
      <c r="H7459" t="s">
        <v>1442</v>
      </c>
      <c r="I7459" t="s">
        <v>1305</v>
      </c>
      <c r="J7459">
        <v>0.94710000000000005</v>
      </c>
    </row>
    <row r="7460" spans="1:10" hidden="1">
      <c r="A7460" t="s">
        <v>570</v>
      </c>
      <c r="B7460">
        <v>932</v>
      </c>
      <c r="C7460" t="s">
        <v>1097</v>
      </c>
      <c r="D7460">
        <v>935</v>
      </c>
      <c r="E7460" t="s">
        <v>300</v>
      </c>
      <c r="F7460" t="s">
        <v>2332</v>
      </c>
      <c r="G7460" t="s">
        <v>2333</v>
      </c>
      <c r="H7460" t="s">
        <v>1294</v>
      </c>
      <c r="I7460" t="s">
        <v>1305</v>
      </c>
      <c r="J7460">
        <v>0.4294</v>
      </c>
    </row>
    <row r="7461" spans="1:10" hidden="1">
      <c r="A7461" t="s">
        <v>570</v>
      </c>
      <c r="B7461">
        <v>932</v>
      </c>
      <c r="C7461" t="s">
        <v>1097</v>
      </c>
      <c r="D7461">
        <v>935</v>
      </c>
      <c r="E7461" t="s">
        <v>300</v>
      </c>
      <c r="F7461" t="s">
        <v>2332</v>
      </c>
      <c r="G7461" t="s">
        <v>2334</v>
      </c>
      <c r="H7461" t="s">
        <v>1367</v>
      </c>
      <c r="I7461" t="s">
        <v>1305</v>
      </c>
      <c r="J7461">
        <v>0.5706</v>
      </c>
    </row>
    <row r="7462" spans="1:10" hidden="1">
      <c r="A7462" t="s">
        <v>570</v>
      </c>
      <c r="B7462">
        <v>932</v>
      </c>
      <c r="C7462" t="s">
        <v>1097</v>
      </c>
      <c r="D7462">
        <v>934</v>
      </c>
      <c r="E7462" t="s">
        <v>440</v>
      </c>
      <c r="F7462" t="s">
        <v>1243</v>
      </c>
      <c r="G7462" t="s">
        <v>1243</v>
      </c>
      <c r="H7462" t="s">
        <v>1607</v>
      </c>
      <c r="I7462" t="s">
        <v>1607</v>
      </c>
      <c r="J7462">
        <v>1</v>
      </c>
    </row>
    <row r="7463" spans="1:10" hidden="1">
      <c r="A7463" t="s">
        <v>570</v>
      </c>
      <c r="B7463">
        <v>932</v>
      </c>
      <c r="C7463" t="s">
        <v>1097</v>
      </c>
      <c r="D7463">
        <v>934</v>
      </c>
      <c r="E7463" t="s">
        <v>440</v>
      </c>
      <c r="F7463" t="s">
        <v>2311</v>
      </c>
      <c r="G7463" t="s">
        <v>2313</v>
      </c>
      <c r="H7463" t="s">
        <v>1269</v>
      </c>
      <c r="I7463" t="s">
        <v>1607</v>
      </c>
      <c r="J7463">
        <v>0.37059999999999998</v>
      </c>
    </row>
    <row r="7464" spans="1:10" hidden="1">
      <c r="A7464" t="s">
        <v>570</v>
      </c>
      <c r="B7464">
        <v>932</v>
      </c>
      <c r="C7464" t="s">
        <v>1097</v>
      </c>
      <c r="D7464">
        <v>934</v>
      </c>
      <c r="E7464" t="s">
        <v>440</v>
      </c>
      <c r="F7464" t="s">
        <v>2311</v>
      </c>
      <c r="G7464" t="s">
        <v>2314</v>
      </c>
      <c r="H7464" t="s">
        <v>1360</v>
      </c>
      <c r="I7464" t="s">
        <v>1607</v>
      </c>
      <c r="J7464">
        <v>0.29370000000000002</v>
      </c>
    </row>
    <row r="7465" spans="1:10" hidden="1">
      <c r="A7465" t="s">
        <v>570</v>
      </c>
      <c r="B7465">
        <v>932</v>
      </c>
      <c r="C7465" t="s">
        <v>1097</v>
      </c>
      <c r="D7465">
        <v>934</v>
      </c>
      <c r="E7465" t="s">
        <v>440</v>
      </c>
      <c r="F7465" t="s">
        <v>2311</v>
      </c>
      <c r="G7465" t="s">
        <v>2315</v>
      </c>
      <c r="H7465" t="s">
        <v>1334</v>
      </c>
      <c r="I7465" t="s">
        <v>1607</v>
      </c>
      <c r="J7465">
        <v>0.3357</v>
      </c>
    </row>
    <row r="7466" spans="1:10" hidden="1">
      <c r="A7466" t="s">
        <v>570</v>
      </c>
      <c r="B7466">
        <v>932</v>
      </c>
      <c r="C7466" t="s">
        <v>1097</v>
      </c>
      <c r="D7466">
        <v>934</v>
      </c>
      <c r="E7466" t="s">
        <v>440</v>
      </c>
      <c r="F7466" t="s">
        <v>2320</v>
      </c>
      <c r="G7466" t="s">
        <v>2321</v>
      </c>
      <c r="H7466" t="s">
        <v>1360</v>
      </c>
      <c r="I7466" t="s">
        <v>1607</v>
      </c>
      <c r="J7466">
        <v>0.29370000000000002</v>
      </c>
    </row>
    <row r="7467" spans="1:10" hidden="1">
      <c r="A7467" t="s">
        <v>570</v>
      </c>
      <c r="B7467">
        <v>932</v>
      </c>
      <c r="C7467" t="s">
        <v>1097</v>
      </c>
      <c r="D7467">
        <v>934</v>
      </c>
      <c r="E7467" t="s">
        <v>440</v>
      </c>
      <c r="F7467" t="s">
        <v>2320</v>
      </c>
      <c r="G7467" t="s">
        <v>2298</v>
      </c>
      <c r="H7467" t="s">
        <v>1273</v>
      </c>
      <c r="I7467" t="s">
        <v>1607</v>
      </c>
      <c r="J7467">
        <v>0.25869999999999999</v>
      </c>
    </row>
    <row r="7468" spans="1:10" hidden="1">
      <c r="A7468" t="s">
        <v>570</v>
      </c>
      <c r="B7468">
        <v>932</v>
      </c>
      <c r="C7468" t="s">
        <v>1097</v>
      </c>
      <c r="D7468">
        <v>934</v>
      </c>
      <c r="E7468" t="s">
        <v>440</v>
      </c>
      <c r="F7468" t="s">
        <v>2322</v>
      </c>
      <c r="G7468" t="s">
        <v>2326</v>
      </c>
      <c r="H7468" t="s">
        <v>2344</v>
      </c>
      <c r="I7468" t="s">
        <v>1607</v>
      </c>
      <c r="J7468">
        <v>1.4E-2</v>
      </c>
    </row>
    <row r="7469" spans="1:10" hidden="1">
      <c r="A7469" t="s">
        <v>570</v>
      </c>
      <c r="B7469">
        <v>932</v>
      </c>
      <c r="C7469" t="s">
        <v>1097</v>
      </c>
      <c r="D7469">
        <v>934</v>
      </c>
      <c r="E7469" t="s">
        <v>440</v>
      </c>
      <c r="F7469" t="s">
        <v>2322</v>
      </c>
      <c r="G7469" t="s">
        <v>2327</v>
      </c>
      <c r="H7469" t="s">
        <v>2344</v>
      </c>
      <c r="I7469" t="s">
        <v>1607</v>
      </c>
      <c r="J7469">
        <v>1.4E-2</v>
      </c>
    </row>
    <row r="7470" spans="1:10" hidden="1">
      <c r="A7470" t="s">
        <v>570</v>
      </c>
      <c r="B7470">
        <v>932</v>
      </c>
      <c r="C7470" t="s">
        <v>1097</v>
      </c>
      <c r="D7470">
        <v>934</v>
      </c>
      <c r="E7470" t="s">
        <v>440</v>
      </c>
      <c r="F7470" t="s">
        <v>2322</v>
      </c>
      <c r="G7470" t="s">
        <v>2328</v>
      </c>
      <c r="H7470" t="s">
        <v>1312</v>
      </c>
      <c r="I7470" t="s">
        <v>1607</v>
      </c>
      <c r="J7470">
        <v>3.5000000000000003E-2</v>
      </c>
    </row>
    <row r="7471" spans="1:10" hidden="1">
      <c r="A7471" t="s">
        <v>570</v>
      </c>
      <c r="B7471">
        <v>932</v>
      </c>
      <c r="C7471" t="s">
        <v>1097</v>
      </c>
      <c r="D7471">
        <v>934</v>
      </c>
      <c r="E7471" t="s">
        <v>440</v>
      </c>
      <c r="F7471" t="s">
        <v>2322</v>
      </c>
      <c r="G7471" t="s">
        <v>2330</v>
      </c>
      <c r="H7471" t="s">
        <v>1403</v>
      </c>
      <c r="I7471" t="s">
        <v>1607</v>
      </c>
      <c r="J7471">
        <v>0.93710000000000004</v>
      </c>
    </row>
    <row r="7472" spans="1:10" hidden="1">
      <c r="A7472" t="s">
        <v>570</v>
      </c>
      <c r="B7472">
        <v>932</v>
      </c>
      <c r="C7472" t="s">
        <v>1097</v>
      </c>
      <c r="D7472">
        <v>934</v>
      </c>
      <c r="E7472" t="s">
        <v>440</v>
      </c>
      <c r="F7472" t="s">
        <v>2332</v>
      </c>
      <c r="G7472" t="s">
        <v>2333</v>
      </c>
      <c r="H7472" t="s">
        <v>1267</v>
      </c>
      <c r="I7472" t="s">
        <v>1607</v>
      </c>
      <c r="J7472">
        <v>0.53149999999999997</v>
      </c>
    </row>
    <row r="7473" spans="1:10" hidden="1">
      <c r="A7473" t="s">
        <v>570</v>
      </c>
      <c r="B7473">
        <v>932</v>
      </c>
      <c r="C7473" t="s">
        <v>1097</v>
      </c>
      <c r="D7473">
        <v>934</v>
      </c>
      <c r="E7473" t="s">
        <v>440</v>
      </c>
      <c r="F7473" t="s">
        <v>2332</v>
      </c>
      <c r="G7473" t="s">
        <v>2334</v>
      </c>
      <c r="H7473" t="s">
        <v>1447</v>
      </c>
      <c r="I7473" t="s">
        <v>1607</v>
      </c>
      <c r="J7473">
        <v>0.46850000000000003</v>
      </c>
    </row>
    <row r="7474" spans="1:10" hidden="1">
      <c r="A7474" t="s">
        <v>570</v>
      </c>
      <c r="B7474">
        <v>936</v>
      </c>
      <c r="C7474" t="s">
        <v>1101</v>
      </c>
      <c r="D7474">
        <v>1763</v>
      </c>
      <c r="E7474" t="s">
        <v>13</v>
      </c>
      <c r="F7474" t="s">
        <v>1243</v>
      </c>
      <c r="G7474" t="s">
        <v>1243</v>
      </c>
      <c r="H7474" t="s">
        <v>1260</v>
      </c>
      <c r="I7474" t="s">
        <v>1260</v>
      </c>
      <c r="J7474">
        <v>1</v>
      </c>
    </row>
    <row r="7475" spans="1:10" hidden="1">
      <c r="A7475" t="s">
        <v>570</v>
      </c>
      <c r="B7475">
        <v>936</v>
      </c>
      <c r="C7475" t="s">
        <v>1101</v>
      </c>
      <c r="D7475">
        <v>1763</v>
      </c>
      <c r="E7475" t="s">
        <v>13</v>
      </c>
      <c r="F7475" t="s">
        <v>2311</v>
      </c>
      <c r="G7475" t="s">
        <v>2312</v>
      </c>
      <c r="H7475" t="s">
        <v>1414</v>
      </c>
      <c r="I7475" t="s">
        <v>1260</v>
      </c>
      <c r="J7475">
        <v>0.15529999999999999</v>
      </c>
    </row>
    <row r="7476" spans="1:10" hidden="1">
      <c r="A7476" t="s">
        <v>570</v>
      </c>
      <c r="B7476">
        <v>936</v>
      </c>
      <c r="C7476" t="s">
        <v>1101</v>
      </c>
      <c r="D7476">
        <v>1763</v>
      </c>
      <c r="E7476" t="s">
        <v>13</v>
      </c>
      <c r="F7476" t="s">
        <v>2311</v>
      </c>
      <c r="G7476" t="s">
        <v>2313</v>
      </c>
      <c r="H7476" t="s">
        <v>1355</v>
      </c>
      <c r="I7476" t="s">
        <v>1260</v>
      </c>
      <c r="J7476">
        <v>0.1429</v>
      </c>
    </row>
    <row r="7477" spans="1:10" hidden="1">
      <c r="A7477" t="s">
        <v>570</v>
      </c>
      <c r="B7477">
        <v>936</v>
      </c>
      <c r="C7477" t="s">
        <v>1101</v>
      </c>
      <c r="D7477">
        <v>1763</v>
      </c>
      <c r="E7477" t="s">
        <v>13</v>
      </c>
      <c r="F7477" t="s">
        <v>2311</v>
      </c>
      <c r="G7477" t="s">
        <v>2314</v>
      </c>
      <c r="H7477" t="s">
        <v>1420</v>
      </c>
      <c r="I7477" t="s">
        <v>1260</v>
      </c>
      <c r="J7477">
        <v>0.1532</v>
      </c>
    </row>
    <row r="7478" spans="1:10" hidden="1">
      <c r="A7478" t="s">
        <v>570</v>
      </c>
      <c r="B7478">
        <v>936</v>
      </c>
      <c r="C7478" t="s">
        <v>1101</v>
      </c>
      <c r="D7478">
        <v>1763</v>
      </c>
      <c r="E7478" t="s">
        <v>13</v>
      </c>
      <c r="F7478" t="s">
        <v>2311</v>
      </c>
      <c r="G7478" t="s">
        <v>2315</v>
      </c>
      <c r="H7478" t="s">
        <v>1447</v>
      </c>
      <c r="I7478" t="s">
        <v>1260</v>
      </c>
      <c r="J7478">
        <v>0.13869999999999999</v>
      </c>
    </row>
    <row r="7479" spans="1:10" hidden="1">
      <c r="A7479" t="s">
        <v>570</v>
      </c>
      <c r="B7479">
        <v>936</v>
      </c>
      <c r="C7479" t="s">
        <v>1101</v>
      </c>
      <c r="D7479">
        <v>1763</v>
      </c>
      <c r="E7479" t="s">
        <v>13</v>
      </c>
      <c r="F7479" t="s">
        <v>2311</v>
      </c>
      <c r="G7479" t="s">
        <v>2316</v>
      </c>
      <c r="H7479" t="s">
        <v>1310</v>
      </c>
      <c r="I7479" t="s">
        <v>1260</v>
      </c>
      <c r="J7479">
        <v>0.14699999999999999</v>
      </c>
    </row>
    <row r="7480" spans="1:10" hidden="1">
      <c r="A7480" t="s">
        <v>570</v>
      </c>
      <c r="B7480">
        <v>936</v>
      </c>
      <c r="C7480" t="s">
        <v>1101</v>
      </c>
      <c r="D7480">
        <v>1763</v>
      </c>
      <c r="E7480" t="s">
        <v>13</v>
      </c>
      <c r="F7480" t="s">
        <v>2311</v>
      </c>
      <c r="G7480" t="s">
        <v>2318</v>
      </c>
      <c r="H7480" t="s">
        <v>1602</v>
      </c>
      <c r="I7480" t="s">
        <v>1260</v>
      </c>
      <c r="J7480">
        <v>0.16980000000000001</v>
      </c>
    </row>
    <row r="7481" spans="1:10" hidden="1">
      <c r="A7481" t="s">
        <v>570</v>
      </c>
      <c r="B7481">
        <v>936</v>
      </c>
      <c r="C7481" t="s">
        <v>1101</v>
      </c>
      <c r="D7481">
        <v>1763</v>
      </c>
      <c r="E7481" t="s">
        <v>13</v>
      </c>
      <c r="F7481" t="s">
        <v>2311</v>
      </c>
      <c r="G7481" t="s">
        <v>2319</v>
      </c>
      <c r="H7481" t="s">
        <v>1331</v>
      </c>
      <c r="I7481" t="s">
        <v>1260</v>
      </c>
      <c r="J7481">
        <v>9.3200000000000005E-2</v>
      </c>
    </row>
    <row r="7482" spans="1:10" hidden="1">
      <c r="A7482" t="s">
        <v>570</v>
      </c>
      <c r="B7482">
        <v>936</v>
      </c>
      <c r="C7482" t="s">
        <v>1101</v>
      </c>
      <c r="D7482">
        <v>1763</v>
      </c>
      <c r="E7482" t="s">
        <v>13</v>
      </c>
      <c r="F7482" t="s">
        <v>2320</v>
      </c>
      <c r="G7482" t="s">
        <v>2321</v>
      </c>
      <c r="H7482" t="s">
        <v>1572</v>
      </c>
      <c r="I7482" t="s">
        <v>1260</v>
      </c>
      <c r="J7482">
        <v>0.54449999999999998</v>
      </c>
    </row>
    <row r="7483" spans="1:10" hidden="1">
      <c r="A7483" t="s">
        <v>570</v>
      </c>
      <c r="B7483">
        <v>936</v>
      </c>
      <c r="C7483" t="s">
        <v>1101</v>
      </c>
      <c r="D7483">
        <v>1763</v>
      </c>
      <c r="E7483" t="s">
        <v>13</v>
      </c>
      <c r="F7483" t="s">
        <v>2320</v>
      </c>
      <c r="G7483" t="s">
        <v>2340</v>
      </c>
      <c r="H7483" t="s">
        <v>1252</v>
      </c>
      <c r="I7483" t="s">
        <v>1260</v>
      </c>
      <c r="J7483">
        <v>1.8599999999999998E-2</v>
      </c>
    </row>
    <row r="7484" spans="1:10" hidden="1">
      <c r="A7484" t="s">
        <v>570</v>
      </c>
      <c r="B7484">
        <v>936</v>
      </c>
      <c r="C7484" t="s">
        <v>1101</v>
      </c>
      <c r="D7484">
        <v>1763</v>
      </c>
      <c r="E7484" t="s">
        <v>13</v>
      </c>
      <c r="F7484" t="s">
        <v>2320</v>
      </c>
      <c r="G7484" t="s">
        <v>2341</v>
      </c>
      <c r="H7484" t="s">
        <v>1335</v>
      </c>
      <c r="I7484" t="s">
        <v>1260</v>
      </c>
      <c r="J7484">
        <v>1.66E-2</v>
      </c>
    </row>
    <row r="7485" spans="1:10" hidden="1">
      <c r="A7485" t="s">
        <v>570</v>
      </c>
      <c r="B7485">
        <v>936</v>
      </c>
      <c r="C7485" t="s">
        <v>1101</v>
      </c>
      <c r="D7485">
        <v>1763</v>
      </c>
      <c r="E7485" t="s">
        <v>13</v>
      </c>
      <c r="F7485" t="s">
        <v>2320</v>
      </c>
      <c r="G7485" t="s">
        <v>2298</v>
      </c>
      <c r="H7485" t="s">
        <v>1353</v>
      </c>
      <c r="I7485" t="s">
        <v>1260</v>
      </c>
      <c r="J7485">
        <v>0.18629999999999999</v>
      </c>
    </row>
    <row r="7486" spans="1:10" hidden="1">
      <c r="A7486" t="s">
        <v>570</v>
      </c>
      <c r="B7486">
        <v>936</v>
      </c>
      <c r="C7486" t="s">
        <v>1101</v>
      </c>
      <c r="D7486">
        <v>1763</v>
      </c>
      <c r="E7486" t="s">
        <v>13</v>
      </c>
      <c r="F7486" t="s">
        <v>2322</v>
      </c>
      <c r="G7486" t="s">
        <v>2323</v>
      </c>
      <c r="H7486" t="s">
        <v>2335</v>
      </c>
      <c r="I7486" t="s">
        <v>1260</v>
      </c>
      <c r="J7486">
        <v>8.3000000000000001E-3</v>
      </c>
    </row>
    <row r="7487" spans="1:10" hidden="1">
      <c r="A7487" t="s">
        <v>570</v>
      </c>
      <c r="B7487">
        <v>936</v>
      </c>
      <c r="C7487" t="s">
        <v>1101</v>
      </c>
      <c r="D7487">
        <v>1763</v>
      </c>
      <c r="E7487" t="s">
        <v>13</v>
      </c>
      <c r="F7487" t="s">
        <v>2322</v>
      </c>
      <c r="G7487" t="s">
        <v>2325</v>
      </c>
      <c r="H7487" t="s">
        <v>2324</v>
      </c>
      <c r="I7487" t="s">
        <v>1260</v>
      </c>
      <c r="J7487">
        <v>2.0999999999999999E-3</v>
      </c>
    </row>
    <row r="7488" spans="1:10" hidden="1">
      <c r="A7488" t="s">
        <v>570</v>
      </c>
      <c r="B7488">
        <v>936</v>
      </c>
      <c r="C7488" t="s">
        <v>1101</v>
      </c>
      <c r="D7488">
        <v>1763</v>
      </c>
      <c r="E7488" t="s">
        <v>13</v>
      </c>
      <c r="F7488" t="s">
        <v>2322</v>
      </c>
      <c r="G7488" t="s">
        <v>2326</v>
      </c>
      <c r="H7488" t="s">
        <v>2324</v>
      </c>
      <c r="I7488" t="s">
        <v>1260</v>
      </c>
      <c r="J7488">
        <v>2.0999999999999999E-3</v>
      </c>
    </row>
    <row r="7489" spans="1:10" hidden="1">
      <c r="A7489" t="s">
        <v>570</v>
      </c>
      <c r="B7489">
        <v>936</v>
      </c>
      <c r="C7489" t="s">
        <v>1101</v>
      </c>
      <c r="D7489">
        <v>1763</v>
      </c>
      <c r="E7489" t="s">
        <v>13</v>
      </c>
      <c r="F7489" t="s">
        <v>2322</v>
      </c>
      <c r="G7489" t="s">
        <v>2327</v>
      </c>
      <c r="H7489" t="s">
        <v>1352</v>
      </c>
      <c r="I7489" t="s">
        <v>1260</v>
      </c>
      <c r="J7489">
        <v>1.4500000000000001E-2</v>
      </c>
    </row>
    <row r="7490" spans="1:10" hidden="1">
      <c r="A7490" t="s">
        <v>570</v>
      </c>
      <c r="B7490">
        <v>936</v>
      </c>
      <c r="C7490" t="s">
        <v>1101</v>
      </c>
      <c r="D7490">
        <v>1763</v>
      </c>
      <c r="E7490" t="s">
        <v>13</v>
      </c>
      <c r="F7490" t="s">
        <v>2322</v>
      </c>
      <c r="G7490" t="s">
        <v>2328</v>
      </c>
      <c r="H7490" t="s">
        <v>1290</v>
      </c>
      <c r="I7490" t="s">
        <v>1260</v>
      </c>
      <c r="J7490">
        <v>4.9700000000000001E-2</v>
      </c>
    </row>
    <row r="7491" spans="1:10" hidden="1">
      <c r="A7491" t="s">
        <v>570</v>
      </c>
      <c r="B7491">
        <v>936</v>
      </c>
      <c r="C7491" t="s">
        <v>1101</v>
      </c>
      <c r="D7491">
        <v>1763</v>
      </c>
      <c r="E7491" t="s">
        <v>13</v>
      </c>
      <c r="F7491" t="s">
        <v>2322</v>
      </c>
      <c r="G7491" t="s">
        <v>2330</v>
      </c>
      <c r="H7491" t="s">
        <v>2521</v>
      </c>
      <c r="I7491" t="s">
        <v>1260</v>
      </c>
      <c r="J7491">
        <v>0.9234</v>
      </c>
    </row>
    <row r="7492" spans="1:10" hidden="1">
      <c r="A7492" t="s">
        <v>570</v>
      </c>
      <c r="B7492">
        <v>936</v>
      </c>
      <c r="C7492" t="s">
        <v>1101</v>
      </c>
      <c r="D7492">
        <v>1763</v>
      </c>
      <c r="E7492" t="s">
        <v>13</v>
      </c>
      <c r="F7492" t="s">
        <v>2332</v>
      </c>
      <c r="G7492" t="s">
        <v>2333</v>
      </c>
      <c r="H7492" t="s">
        <v>1579</v>
      </c>
      <c r="I7492" t="s">
        <v>1260</v>
      </c>
      <c r="J7492">
        <v>0.49280000000000002</v>
      </c>
    </row>
    <row r="7493" spans="1:10" hidden="1">
      <c r="A7493" t="s">
        <v>570</v>
      </c>
      <c r="B7493">
        <v>936</v>
      </c>
      <c r="C7493" t="s">
        <v>1101</v>
      </c>
      <c r="D7493">
        <v>1763</v>
      </c>
      <c r="E7493" t="s">
        <v>13</v>
      </c>
      <c r="F7493" t="s">
        <v>2332</v>
      </c>
      <c r="G7493" t="s">
        <v>2334</v>
      </c>
      <c r="H7493" t="s">
        <v>1297</v>
      </c>
      <c r="I7493" t="s">
        <v>1260</v>
      </c>
      <c r="J7493">
        <v>0.50719999999999998</v>
      </c>
    </row>
    <row r="7494" spans="1:10" hidden="1">
      <c r="A7494" t="s">
        <v>570</v>
      </c>
      <c r="B7494">
        <v>936</v>
      </c>
      <c r="C7494" t="s">
        <v>1101</v>
      </c>
      <c r="D7494">
        <v>939</v>
      </c>
      <c r="E7494" t="s">
        <v>177</v>
      </c>
      <c r="F7494" t="s">
        <v>1243</v>
      </c>
      <c r="G7494" t="s">
        <v>1243</v>
      </c>
      <c r="H7494" t="s">
        <v>1345</v>
      </c>
      <c r="I7494" t="s">
        <v>1345</v>
      </c>
      <c r="J7494">
        <v>1</v>
      </c>
    </row>
    <row r="7495" spans="1:10" hidden="1">
      <c r="A7495" t="s">
        <v>570</v>
      </c>
      <c r="B7495">
        <v>936</v>
      </c>
      <c r="C7495" t="s">
        <v>1101</v>
      </c>
      <c r="D7495">
        <v>939</v>
      </c>
      <c r="E7495" t="s">
        <v>177</v>
      </c>
      <c r="F7495" t="s">
        <v>2311</v>
      </c>
      <c r="G7495" t="s">
        <v>2343</v>
      </c>
      <c r="H7495" t="s">
        <v>1408</v>
      </c>
      <c r="I7495" t="s">
        <v>1345</v>
      </c>
      <c r="J7495">
        <v>0.26</v>
      </c>
    </row>
    <row r="7496" spans="1:10" hidden="1">
      <c r="A7496" t="s">
        <v>570</v>
      </c>
      <c r="B7496">
        <v>936</v>
      </c>
      <c r="C7496" t="s">
        <v>1101</v>
      </c>
      <c r="D7496">
        <v>939</v>
      </c>
      <c r="E7496" t="s">
        <v>177</v>
      </c>
      <c r="F7496" t="s">
        <v>2311</v>
      </c>
      <c r="G7496" t="s">
        <v>1250</v>
      </c>
      <c r="H7496" t="s">
        <v>1382</v>
      </c>
      <c r="I7496" t="s">
        <v>1345</v>
      </c>
      <c r="J7496">
        <v>0.27</v>
      </c>
    </row>
    <row r="7497" spans="1:10" hidden="1">
      <c r="A7497" t="s">
        <v>570</v>
      </c>
      <c r="B7497">
        <v>936</v>
      </c>
      <c r="C7497" t="s">
        <v>1101</v>
      </c>
      <c r="D7497">
        <v>939</v>
      </c>
      <c r="E7497" t="s">
        <v>177</v>
      </c>
      <c r="F7497" t="s">
        <v>2311</v>
      </c>
      <c r="G7497" t="s">
        <v>1401</v>
      </c>
      <c r="H7497" t="s">
        <v>1265</v>
      </c>
      <c r="I7497" t="s">
        <v>1345</v>
      </c>
      <c r="J7497">
        <v>0.2767</v>
      </c>
    </row>
    <row r="7498" spans="1:10" hidden="1">
      <c r="A7498" t="s">
        <v>570</v>
      </c>
      <c r="B7498">
        <v>936</v>
      </c>
      <c r="C7498" t="s">
        <v>1101</v>
      </c>
      <c r="D7498">
        <v>939</v>
      </c>
      <c r="E7498" t="s">
        <v>177</v>
      </c>
      <c r="F7498" t="s">
        <v>2311</v>
      </c>
      <c r="G7498" t="s">
        <v>1357</v>
      </c>
      <c r="H7498" t="s">
        <v>1348</v>
      </c>
      <c r="I7498" t="s">
        <v>1345</v>
      </c>
      <c r="J7498">
        <v>0.1933</v>
      </c>
    </row>
    <row r="7499" spans="1:10" hidden="1">
      <c r="A7499" t="s">
        <v>570</v>
      </c>
      <c r="B7499">
        <v>936</v>
      </c>
      <c r="C7499" t="s">
        <v>1101</v>
      </c>
      <c r="D7499">
        <v>939</v>
      </c>
      <c r="E7499" t="s">
        <v>177</v>
      </c>
      <c r="F7499" t="s">
        <v>2320</v>
      </c>
      <c r="G7499" t="s">
        <v>2321</v>
      </c>
      <c r="H7499" t="s">
        <v>1627</v>
      </c>
      <c r="I7499" t="s">
        <v>1345</v>
      </c>
      <c r="J7499">
        <v>0.37330000000000002</v>
      </c>
    </row>
    <row r="7500" spans="1:10" hidden="1">
      <c r="A7500" t="s">
        <v>570</v>
      </c>
      <c r="B7500">
        <v>936</v>
      </c>
      <c r="C7500" t="s">
        <v>1101</v>
      </c>
      <c r="D7500">
        <v>939</v>
      </c>
      <c r="E7500" t="s">
        <v>177</v>
      </c>
      <c r="F7500" t="s">
        <v>2320</v>
      </c>
      <c r="G7500" t="s">
        <v>2298</v>
      </c>
      <c r="H7500" t="s">
        <v>1402</v>
      </c>
      <c r="I7500" t="s">
        <v>1345</v>
      </c>
      <c r="J7500">
        <v>0.16669999999999999</v>
      </c>
    </row>
    <row r="7501" spans="1:10" hidden="1">
      <c r="A7501" t="s">
        <v>570</v>
      </c>
      <c r="B7501">
        <v>936</v>
      </c>
      <c r="C7501" t="s">
        <v>1101</v>
      </c>
      <c r="D7501">
        <v>939</v>
      </c>
      <c r="E7501" t="s">
        <v>177</v>
      </c>
      <c r="F7501" t="s">
        <v>2322</v>
      </c>
      <c r="G7501" t="s">
        <v>2323</v>
      </c>
      <c r="H7501" t="s">
        <v>2324</v>
      </c>
      <c r="I7501" t="s">
        <v>1345</v>
      </c>
      <c r="J7501">
        <v>3.3E-3</v>
      </c>
    </row>
    <row r="7502" spans="1:10" hidden="1">
      <c r="A7502" t="s">
        <v>570</v>
      </c>
      <c r="B7502">
        <v>936</v>
      </c>
      <c r="C7502" t="s">
        <v>1101</v>
      </c>
      <c r="D7502">
        <v>939</v>
      </c>
      <c r="E7502" t="s">
        <v>177</v>
      </c>
      <c r="F7502" t="s">
        <v>2322</v>
      </c>
      <c r="G7502" t="s">
        <v>2327</v>
      </c>
      <c r="H7502" t="s">
        <v>2329</v>
      </c>
      <c r="I7502" t="s">
        <v>1345</v>
      </c>
      <c r="J7502">
        <v>0.01</v>
      </c>
    </row>
    <row r="7503" spans="1:10" hidden="1">
      <c r="A7503" t="s">
        <v>570</v>
      </c>
      <c r="B7503">
        <v>936</v>
      </c>
      <c r="C7503" t="s">
        <v>1101</v>
      </c>
      <c r="D7503">
        <v>939</v>
      </c>
      <c r="E7503" t="s">
        <v>177</v>
      </c>
      <c r="F7503" t="s">
        <v>2322</v>
      </c>
      <c r="G7503" t="s">
        <v>2328</v>
      </c>
      <c r="H7503" t="s">
        <v>1250</v>
      </c>
      <c r="I7503" t="s">
        <v>1345</v>
      </c>
      <c r="J7503">
        <v>3.3300000000000003E-2</v>
      </c>
    </row>
    <row r="7504" spans="1:10" hidden="1">
      <c r="A7504" t="s">
        <v>570</v>
      </c>
      <c r="B7504">
        <v>936</v>
      </c>
      <c r="C7504" t="s">
        <v>1101</v>
      </c>
      <c r="D7504">
        <v>939</v>
      </c>
      <c r="E7504" t="s">
        <v>177</v>
      </c>
      <c r="F7504" t="s">
        <v>2322</v>
      </c>
      <c r="G7504" t="s">
        <v>2330</v>
      </c>
      <c r="H7504" t="s">
        <v>1567</v>
      </c>
      <c r="I7504" t="s">
        <v>1345</v>
      </c>
      <c r="J7504">
        <v>0.95330000000000004</v>
      </c>
    </row>
    <row r="7505" spans="1:10" hidden="1">
      <c r="A7505" t="s">
        <v>570</v>
      </c>
      <c r="B7505">
        <v>936</v>
      </c>
      <c r="C7505" t="s">
        <v>1101</v>
      </c>
      <c r="D7505">
        <v>939</v>
      </c>
      <c r="E7505" t="s">
        <v>177</v>
      </c>
      <c r="F7505" t="s">
        <v>2332</v>
      </c>
      <c r="G7505" t="s">
        <v>2333</v>
      </c>
      <c r="H7505" t="s">
        <v>1431</v>
      </c>
      <c r="I7505" t="s">
        <v>1345</v>
      </c>
      <c r="J7505">
        <v>0.47</v>
      </c>
    </row>
    <row r="7506" spans="1:10" hidden="1">
      <c r="A7506" t="s">
        <v>570</v>
      </c>
      <c r="B7506">
        <v>936</v>
      </c>
      <c r="C7506" t="s">
        <v>1101</v>
      </c>
      <c r="D7506">
        <v>939</v>
      </c>
      <c r="E7506" t="s">
        <v>177</v>
      </c>
      <c r="F7506" t="s">
        <v>2332</v>
      </c>
      <c r="G7506" t="s">
        <v>2334</v>
      </c>
      <c r="H7506" t="s">
        <v>1327</v>
      </c>
      <c r="I7506" t="s">
        <v>1345</v>
      </c>
      <c r="J7506">
        <v>0.53</v>
      </c>
    </row>
    <row r="7507" spans="1:10" hidden="1">
      <c r="A7507" t="s">
        <v>570</v>
      </c>
      <c r="B7507">
        <v>936</v>
      </c>
      <c r="C7507" t="s">
        <v>1101</v>
      </c>
      <c r="D7507">
        <v>940</v>
      </c>
      <c r="E7507" t="s">
        <v>70</v>
      </c>
      <c r="F7507" t="s">
        <v>1243</v>
      </c>
      <c r="G7507" t="s">
        <v>1243</v>
      </c>
      <c r="H7507" t="s">
        <v>1477</v>
      </c>
      <c r="I7507" t="s">
        <v>1477</v>
      </c>
      <c r="J7507">
        <v>1</v>
      </c>
    </row>
    <row r="7508" spans="1:10" hidden="1">
      <c r="A7508" t="s">
        <v>570</v>
      </c>
      <c r="B7508">
        <v>936</v>
      </c>
      <c r="C7508" t="s">
        <v>1101</v>
      </c>
      <c r="D7508">
        <v>940</v>
      </c>
      <c r="E7508" t="s">
        <v>70</v>
      </c>
      <c r="F7508" t="s">
        <v>2311</v>
      </c>
      <c r="G7508" t="s">
        <v>2317</v>
      </c>
      <c r="H7508" t="s">
        <v>1408</v>
      </c>
      <c r="I7508" t="s">
        <v>1477</v>
      </c>
      <c r="J7508">
        <v>0.35139999999999999</v>
      </c>
    </row>
    <row r="7509" spans="1:10" hidden="1">
      <c r="A7509" t="s">
        <v>570</v>
      </c>
      <c r="B7509">
        <v>936</v>
      </c>
      <c r="C7509" t="s">
        <v>1101</v>
      </c>
      <c r="D7509">
        <v>940</v>
      </c>
      <c r="E7509" t="s">
        <v>70</v>
      </c>
      <c r="F7509" t="s">
        <v>2311</v>
      </c>
      <c r="G7509" t="s">
        <v>2336</v>
      </c>
      <c r="H7509" t="s">
        <v>1538</v>
      </c>
      <c r="I7509" t="s">
        <v>1477</v>
      </c>
      <c r="J7509">
        <v>0.3604</v>
      </c>
    </row>
    <row r="7510" spans="1:10" hidden="1">
      <c r="A7510" t="s">
        <v>570</v>
      </c>
      <c r="B7510">
        <v>936</v>
      </c>
      <c r="C7510" t="s">
        <v>1101</v>
      </c>
      <c r="D7510">
        <v>940</v>
      </c>
      <c r="E7510" t="s">
        <v>70</v>
      </c>
      <c r="F7510" t="s">
        <v>2311</v>
      </c>
      <c r="G7510" t="s">
        <v>2337</v>
      </c>
      <c r="H7510" t="s">
        <v>1283</v>
      </c>
      <c r="I7510" t="s">
        <v>1477</v>
      </c>
      <c r="J7510">
        <v>0.2883</v>
      </c>
    </row>
    <row r="7511" spans="1:10" hidden="1">
      <c r="A7511" t="s">
        <v>570</v>
      </c>
      <c r="B7511">
        <v>936</v>
      </c>
      <c r="C7511" t="s">
        <v>1101</v>
      </c>
      <c r="D7511">
        <v>940</v>
      </c>
      <c r="E7511" t="s">
        <v>70</v>
      </c>
      <c r="F7511" t="s">
        <v>2320</v>
      </c>
      <c r="G7511" t="s">
        <v>2321</v>
      </c>
      <c r="H7511" t="s">
        <v>1582</v>
      </c>
      <c r="I7511" t="s">
        <v>1477</v>
      </c>
      <c r="J7511">
        <v>0.48649999999999999</v>
      </c>
    </row>
    <row r="7512" spans="1:10" hidden="1">
      <c r="A7512" t="s">
        <v>570</v>
      </c>
      <c r="B7512">
        <v>936</v>
      </c>
      <c r="C7512" t="s">
        <v>1101</v>
      </c>
      <c r="D7512">
        <v>940</v>
      </c>
      <c r="E7512" t="s">
        <v>70</v>
      </c>
      <c r="F7512" t="s">
        <v>2320</v>
      </c>
      <c r="G7512" t="s">
        <v>2298</v>
      </c>
      <c r="H7512" t="s">
        <v>1399</v>
      </c>
      <c r="I7512" t="s">
        <v>1477</v>
      </c>
      <c r="J7512">
        <v>0.1396</v>
      </c>
    </row>
    <row r="7513" spans="1:10" hidden="1">
      <c r="A7513" t="s">
        <v>570</v>
      </c>
      <c r="B7513">
        <v>936</v>
      </c>
      <c r="C7513" t="s">
        <v>1101</v>
      </c>
      <c r="D7513">
        <v>940</v>
      </c>
      <c r="E7513" t="s">
        <v>70</v>
      </c>
      <c r="F7513" t="s">
        <v>2322</v>
      </c>
      <c r="G7513" t="s">
        <v>2326</v>
      </c>
      <c r="H7513" t="s">
        <v>2324</v>
      </c>
      <c r="I7513" t="s">
        <v>1477</v>
      </c>
      <c r="J7513">
        <v>4.4999999999999997E-3</v>
      </c>
    </row>
    <row r="7514" spans="1:10" hidden="1">
      <c r="A7514" t="s">
        <v>570</v>
      </c>
      <c r="B7514">
        <v>936</v>
      </c>
      <c r="C7514" t="s">
        <v>1101</v>
      </c>
      <c r="D7514">
        <v>940</v>
      </c>
      <c r="E7514" t="s">
        <v>70</v>
      </c>
      <c r="F7514" t="s">
        <v>2322</v>
      </c>
      <c r="G7514" t="s">
        <v>2327</v>
      </c>
      <c r="H7514" t="s">
        <v>1312</v>
      </c>
      <c r="I7514" t="s">
        <v>1477</v>
      </c>
      <c r="J7514">
        <v>2.2499999999999999E-2</v>
      </c>
    </row>
    <row r="7515" spans="1:10" hidden="1">
      <c r="A7515" t="s">
        <v>570</v>
      </c>
      <c r="B7515">
        <v>936</v>
      </c>
      <c r="C7515" t="s">
        <v>1101</v>
      </c>
      <c r="D7515">
        <v>940</v>
      </c>
      <c r="E7515" t="s">
        <v>70</v>
      </c>
      <c r="F7515" t="s">
        <v>2322</v>
      </c>
      <c r="G7515" t="s">
        <v>2352</v>
      </c>
      <c r="H7515" t="s">
        <v>2324</v>
      </c>
      <c r="I7515" t="s">
        <v>1477</v>
      </c>
      <c r="J7515">
        <v>4.4999999999999997E-3</v>
      </c>
    </row>
    <row r="7516" spans="1:10" hidden="1">
      <c r="A7516" t="s">
        <v>570</v>
      </c>
      <c r="B7516">
        <v>936</v>
      </c>
      <c r="C7516" t="s">
        <v>1101</v>
      </c>
      <c r="D7516">
        <v>940</v>
      </c>
      <c r="E7516" t="s">
        <v>70</v>
      </c>
      <c r="F7516" t="s">
        <v>2322</v>
      </c>
      <c r="G7516" t="s">
        <v>2328</v>
      </c>
      <c r="H7516" t="s">
        <v>1357</v>
      </c>
      <c r="I7516" t="s">
        <v>1477</v>
      </c>
      <c r="J7516">
        <v>5.4100000000000002E-2</v>
      </c>
    </row>
    <row r="7517" spans="1:10" hidden="1">
      <c r="A7517" t="s">
        <v>570</v>
      </c>
      <c r="B7517">
        <v>936</v>
      </c>
      <c r="C7517" t="s">
        <v>1101</v>
      </c>
      <c r="D7517">
        <v>940</v>
      </c>
      <c r="E7517" t="s">
        <v>70</v>
      </c>
      <c r="F7517" t="s">
        <v>2322</v>
      </c>
      <c r="G7517" t="s">
        <v>2330</v>
      </c>
      <c r="H7517" t="s">
        <v>1573</v>
      </c>
      <c r="I7517" t="s">
        <v>1477</v>
      </c>
      <c r="J7517">
        <v>0.91439999999999999</v>
      </c>
    </row>
    <row r="7518" spans="1:10" hidden="1">
      <c r="A7518" t="s">
        <v>570</v>
      </c>
      <c r="B7518">
        <v>936</v>
      </c>
      <c r="C7518" t="s">
        <v>1101</v>
      </c>
      <c r="D7518">
        <v>940</v>
      </c>
      <c r="E7518" t="s">
        <v>70</v>
      </c>
      <c r="F7518" t="s">
        <v>2332</v>
      </c>
      <c r="G7518" t="s">
        <v>2333</v>
      </c>
      <c r="H7518" t="s">
        <v>1390</v>
      </c>
      <c r="I7518" t="s">
        <v>1477</v>
      </c>
      <c r="J7518">
        <v>0.53149999999999997</v>
      </c>
    </row>
    <row r="7519" spans="1:10" hidden="1">
      <c r="A7519" t="s">
        <v>570</v>
      </c>
      <c r="B7519">
        <v>936</v>
      </c>
      <c r="C7519" t="s">
        <v>1101</v>
      </c>
      <c r="D7519">
        <v>940</v>
      </c>
      <c r="E7519" t="s">
        <v>70</v>
      </c>
      <c r="F7519" t="s">
        <v>2332</v>
      </c>
      <c r="G7519" t="s">
        <v>2334</v>
      </c>
      <c r="H7519" t="s">
        <v>1478</v>
      </c>
      <c r="I7519" t="s">
        <v>1477</v>
      </c>
      <c r="J7519">
        <v>0.46850000000000003</v>
      </c>
    </row>
    <row r="7520" spans="1:10" hidden="1">
      <c r="A7520" t="s">
        <v>570</v>
      </c>
      <c r="B7520">
        <v>1469</v>
      </c>
      <c r="C7520" t="s">
        <v>1106</v>
      </c>
      <c r="D7520">
        <v>947</v>
      </c>
      <c r="E7520" t="s">
        <v>352</v>
      </c>
      <c r="F7520" t="s">
        <v>1243</v>
      </c>
      <c r="G7520" t="s">
        <v>1243</v>
      </c>
      <c r="H7520" t="s">
        <v>1662</v>
      </c>
      <c r="I7520" t="s">
        <v>1662</v>
      </c>
      <c r="J7520">
        <v>1</v>
      </c>
    </row>
    <row r="7521" spans="1:10" hidden="1">
      <c r="A7521" t="s">
        <v>570</v>
      </c>
      <c r="B7521">
        <v>1469</v>
      </c>
      <c r="C7521" t="s">
        <v>1106</v>
      </c>
      <c r="D7521">
        <v>947</v>
      </c>
      <c r="E7521" t="s">
        <v>352</v>
      </c>
      <c r="F7521" t="s">
        <v>2311</v>
      </c>
      <c r="G7521" t="s">
        <v>2312</v>
      </c>
      <c r="H7521" t="s">
        <v>1408</v>
      </c>
      <c r="I7521" t="s">
        <v>1662</v>
      </c>
      <c r="J7521">
        <v>0.2364</v>
      </c>
    </row>
    <row r="7522" spans="1:10" hidden="1">
      <c r="A7522" t="s">
        <v>570</v>
      </c>
      <c r="B7522">
        <v>1469</v>
      </c>
      <c r="C7522" t="s">
        <v>1106</v>
      </c>
      <c r="D7522">
        <v>947</v>
      </c>
      <c r="E7522" t="s">
        <v>352</v>
      </c>
      <c r="F7522" t="s">
        <v>2311</v>
      </c>
      <c r="G7522" t="s">
        <v>2313</v>
      </c>
      <c r="H7522" t="s">
        <v>1285</v>
      </c>
      <c r="I7522" t="s">
        <v>1662</v>
      </c>
      <c r="J7522">
        <v>0.20610000000000001</v>
      </c>
    </row>
    <row r="7523" spans="1:10" hidden="1">
      <c r="A7523" t="s">
        <v>570</v>
      </c>
      <c r="B7523">
        <v>1469</v>
      </c>
      <c r="C7523" t="s">
        <v>1106</v>
      </c>
      <c r="D7523">
        <v>947</v>
      </c>
      <c r="E7523" t="s">
        <v>352</v>
      </c>
      <c r="F7523" t="s">
        <v>2311</v>
      </c>
      <c r="G7523" t="s">
        <v>2314</v>
      </c>
      <c r="H7523" t="s">
        <v>1279</v>
      </c>
      <c r="I7523" t="s">
        <v>1662</v>
      </c>
      <c r="J7523">
        <v>0.2</v>
      </c>
    </row>
    <row r="7524" spans="1:10" hidden="1">
      <c r="A7524" t="s">
        <v>570</v>
      </c>
      <c r="B7524">
        <v>1469</v>
      </c>
      <c r="C7524" t="s">
        <v>1106</v>
      </c>
      <c r="D7524">
        <v>947</v>
      </c>
      <c r="E7524" t="s">
        <v>352</v>
      </c>
      <c r="F7524" t="s">
        <v>2311</v>
      </c>
      <c r="G7524" t="s">
        <v>2318</v>
      </c>
      <c r="H7524" t="s">
        <v>1444</v>
      </c>
      <c r="I7524" t="s">
        <v>1662</v>
      </c>
      <c r="J7524">
        <v>0.21210000000000001</v>
      </c>
    </row>
    <row r="7525" spans="1:10" hidden="1">
      <c r="A7525" t="s">
        <v>570</v>
      </c>
      <c r="B7525">
        <v>1469</v>
      </c>
      <c r="C7525" t="s">
        <v>1106</v>
      </c>
      <c r="D7525">
        <v>947</v>
      </c>
      <c r="E7525" t="s">
        <v>352</v>
      </c>
      <c r="F7525" t="s">
        <v>2311</v>
      </c>
      <c r="G7525" t="s">
        <v>2319</v>
      </c>
      <c r="H7525" t="s">
        <v>1334</v>
      </c>
      <c r="I7525" t="s">
        <v>1662</v>
      </c>
      <c r="J7525">
        <v>0.14549999999999999</v>
      </c>
    </row>
    <row r="7526" spans="1:10" hidden="1">
      <c r="A7526" t="s">
        <v>570</v>
      </c>
      <c r="B7526">
        <v>1469</v>
      </c>
      <c r="C7526" t="s">
        <v>1106</v>
      </c>
      <c r="D7526">
        <v>947</v>
      </c>
      <c r="E7526" t="s">
        <v>352</v>
      </c>
      <c r="F7526" t="s">
        <v>2320</v>
      </c>
      <c r="G7526" t="s">
        <v>2321</v>
      </c>
      <c r="H7526" t="s">
        <v>1455</v>
      </c>
      <c r="I7526" t="s">
        <v>1662</v>
      </c>
      <c r="J7526">
        <v>0.54849999999999999</v>
      </c>
    </row>
    <row r="7527" spans="1:10" hidden="1">
      <c r="A7527" t="s">
        <v>570</v>
      </c>
      <c r="B7527">
        <v>1469</v>
      </c>
      <c r="C7527" t="s">
        <v>1106</v>
      </c>
      <c r="D7527">
        <v>947</v>
      </c>
      <c r="E7527" t="s">
        <v>352</v>
      </c>
      <c r="F7527" t="s">
        <v>2320</v>
      </c>
      <c r="G7527" t="s">
        <v>2298</v>
      </c>
      <c r="H7527" t="s">
        <v>1283</v>
      </c>
      <c r="I7527" t="s">
        <v>1662</v>
      </c>
      <c r="J7527">
        <v>0.19389999999999999</v>
      </c>
    </row>
    <row r="7528" spans="1:10" hidden="1">
      <c r="A7528" t="s">
        <v>570</v>
      </c>
      <c r="B7528">
        <v>1469</v>
      </c>
      <c r="C7528" t="s">
        <v>1106</v>
      </c>
      <c r="D7528">
        <v>947</v>
      </c>
      <c r="E7528" t="s">
        <v>352</v>
      </c>
      <c r="F7528" t="s">
        <v>2322</v>
      </c>
      <c r="G7528" t="s">
        <v>2323</v>
      </c>
      <c r="H7528" t="s">
        <v>2324</v>
      </c>
      <c r="I7528" t="s">
        <v>1662</v>
      </c>
      <c r="J7528">
        <v>3.0000000000000001E-3</v>
      </c>
    </row>
    <row r="7529" spans="1:10" hidden="1">
      <c r="A7529" t="s">
        <v>570</v>
      </c>
      <c r="B7529">
        <v>1469</v>
      </c>
      <c r="C7529" t="s">
        <v>1106</v>
      </c>
      <c r="D7529">
        <v>947</v>
      </c>
      <c r="E7529" t="s">
        <v>352</v>
      </c>
      <c r="F7529" t="s">
        <v>2322</v>
      </c>
      <c r="G7529" t="s">
        <v>2327</v>
      </c>
      <c r="H7529" t="s">
        <v>2329</v>
      </c>
      <c r="I7529" t="s">
        <v>1662</v>
      </c>
      <c r="J7529">
        <v>9.1000000000000004E-3</v>
      </c>
    </row>
    <row r="7530" spans="1:10" hidden="1">
      <c r="A7530" t="s">
        <v>570</v>
      </c>
      <c r="B7530">
        <v>1469</v>
      </c>
      <c r="C7530" t="s">
        <v>1106</v>
      </c>
      <c r="D7530">
        <v>947</v>
      </c>
      <c r="E7530" t="s">
        <v>352</v>
      </c>
      <c r="F7530" t="s">
        <v>2322</v>
      </c>
      <c r="G7530" t="s">
        <v>2328</v>
      </c>
      <c r="H7530" t="s">
        <v>2344</v>
      </c>
      <c r="I7530" t="s">
        <v>1662</v>
      </c>
      <c r="J7530">
        <v>6.1000000000000004E-3</v>
      </c>
    </row>
    <row r="7531" spans="1:10" hidden="1">
      <c r="A7531" t="s">
        <v>570</v>
      </c>
      <c r="B7531">
        <v>1469</v>
      </c>
      <c r="C7531" t="s">
        <v>1106</v>
      </c>
      <c r="D7531">
        <v>947</v>
      </c>
      <c r="E7531" t="s">
        <v>352</v>
      </c>
      <c r="F7531" t="s">
        <v>2322</v>
      </c>
      <c r="G7531" t="s">
        <v>2330</v>
      </c>
      <c r="H7531" t="s">
        <v>1600</v>
      </c>
      <c r="I7531" t="s">
        <v>1662</v>
      </c>
      <c r="J7531">
        <v>0.98180000000000001</v>
      </c>
    </row>
    <row r="7532" spans="1:10" hidden="1">
      <c r="A7532" t="s">
        <v>570</v>
      </c>
      <c r="B7532">
        <v>1469</v>
      </c>
      <c r="C7532" t="s">
        <v>1106</v>
      </c>
      <c r="D7532">
        <v>947</v>
      </c>
      <c r="E7532" t="s">
        <v>352</v>
      </c>
      <c r="F7532" t="s">
        <v>2332</v>
      </c>
      <c r="G7532" t="s">
        <v>2333</v>
      </c>
      <c r="H7532" t="s">
        <v>1603</v>
      </c>
      <c r="I7532" t="s">
        <v>1662</v>
      </c>
      <c r="J7532">
        <v>0.4758</v>
      </c>
    </row>
    <row r="7533" spans="1:10" hidden="1">
      <c r="A7533" t="s">
        <v>570</v>
      </c>
      <c r="B7533">
        <v>1469</v>
      </c>
      <c r="C7533" t="s">
        <v>1106</v>
      </c>
      <c r="D7533">
        <v>947</v>
      </c>
      <c r="E7533" t="s">
        <v>352</v>
      </c>
      <c r="F7533" t="s">
        <v>2332</v>
      </c>
      <c r="G7533" t="s">
        <v>2334</v>
      </c>
      <c r="H7533" t="s">
        <v>1289</v>
      </c>
      <c r="I7533" t="s">
        <v>1662</v>
      </c>
      <c r="J7533">
        <v>0.5242</v>
      </c>
    </row>
    <row r="7534" spans="1:10" hidden="1">
      <c r="A7534" t="s">
        <v>570</v>
      </c>
      <c r="B7534">
        <v>1469</v>
      </c>
      <c r="C7534" t="s">
        <v>1106</v>
      </c>
      <c r="D7534">
        <v>948</v>
      </c>
      <c r="E7534" t="s">
        <v>364</v>
      </c>
      <c r="F7534" t="s">
        <v>1243</v>
      </c>
      <c r="G7534" t="s">
        <v>1243</v>
      </c>
      <c r="H7534" t="s">
        <v>1557</v>
      </c>
      <c r="I7534" t="s">
        <v>1557</v>
      </c>
      <c r="J7534">
        <v>1</v>
      </c>
    </row>
    <row r="7535" spans="1:10" hidden="1">
      <c r="A7535" t="s">
        <v>570</v>
      </c>
      <c r="B7535">
        <v>1469</v>
      </c>
      <c r="C7535" t="s">
        <v>1106</v>
      </c>
      <c r="D7535">
        <v>948</v>
      </c>
      <c r="E7535" t="s">
        <v>364</v>
      </c>
      <c r="F7535" t="s">
        <v>2311</v>
      </c>
      <c r="G7535" t="s">
        <v>2343</v>
      </c>
      <c r="H7535" t="s">
        <v>1294</v>
      </c>
      <c r="I7535" t="s">
        <v>1557</v>
      </c>
      <c r="J7535">
        <v>0.26350000000000001</v>
      </c>
    </row>
    <row r="7536" spans="1:10" hidden="1">
      <c r="A7536" t="s">
        <v>570</v>
      </c>
      <c r="B7536">
        <v>1469</v>
      </c>
      <c r="C7536" t="s">
        <v>1106</v>
      </c>
      <c r="D7536">
        <v>948</v>
      </c>
      <c r="E7536" t="s">
        <v>364</v>
      </c>
      <c r="F7536" t="s">
        <v>2311</v>
      </c>
      <c r="G7536" t="s">
        <v>1250</v>
      </c>
      <c r="H7536" t="s">
        <v>1420</v>
      </c>
      <c r="I7536" t="s">
        <v>1557</v>
      </c>
      <c r="J7536">
        <v>0.2671</v>
      </c>
    </row>
    <row r="7537" spans="1:10" hidden="1">
      <c r="A7537" t="s">
        <v>570</v>
      </c>
      <c r="B7537">
        <v>1469</v>
      </c>
      <c r="C7537" t="s">
        <v>1106</v>
      </c>
      <c r="D7537">
        <v>948</v>
      </c>
      <c r="E7537" t="s">
        <v>364</v>
      </c>
      <c r="F7537" t="s">
        <v>2311</v>
      </c>
      <c r="G7537" t="s">
        <v>1401</v>
      </c>
      <c r="H7537" t="s">
        <v>1283</v>
      </c>
      <c r="I7537" t="s">
        <v>1557</v>
      </c>
      <c r="J7537">
        <v>0.23100000000000001</v>
      </c>
    </row>
    <row r="7538" spans="1:10" hidden="1">
      <c r="A7538" t="s">
        <v>570</v>
      </c>
      <c r="B7538">
        <v>1469</v>
      </c>
      <c r="C7538" t="s">
        <v>1106</v>
      </c>
      <c r="D7538">
        <v>948</v>
      </c>
      <c r="E7538" t="s">
        <v>364</v>
      </c>
      <c r="F7538" t="s">
        <v>2311</v>
      </c>
      <c r="G7538" t="s">
        <v>1357</v>
      </c>
      <c r="H7538" t="s">
        <v>1279</v>
      </c>
      <c r="I7538" t="s">
        <v>1557</v>
      </c>
      <c r="J7538">
        <v>0.23830000000000001</v>
      </c>
    </row>
    <row r="7539" spans="1:10" hidden="1">
      <c r="A7539" t="s">
        <v>570</v>
      </c>
      <c r="B7539">
        <v>1469</v>
      </c>
      <c r="C7539" t="s">
        <v>1106</v>
      </c>
      <c r="D7539">
        <v>948</v>
      </c>
      <c r="E7539" t="s">
        <v>364</v>
      </c>
      <c r="F7539" t="s">
        <v>2320</v>
      </c>
      <c r="G7539" t="s">
        <v>2321</v>
      </c>
      <c r="H7539" t="s">
        <v>1431</v>
      </c>
      <c r="I7539" t="s">
        <v>1557</v>
      </c>
      <c r="J7539">
        <v>0.50900000000000001</v>
      </c>
    </row>
    <row r="7540" spans="1:10" hidden="1">
      <c r="A7540" t="s">
        <v>570</v>
      </c>
      <c r="B7540">
        <v>1469</v>
      </c>
      <c r="C7540" t="s">
        <v>1106</v>
      </c>
      <c r="D7540">
        <v>948</v>
      </c>
      <c r="E7540" t="s">
        <v>364</v>
      </c>
      <c r="F7540" t="s">
        <v>2320</v>
      </c>
      <c r="G7540" t="s">
        <v>2338</v>
      </c>
      <c r="H7540" t="s">
        <v>1252</v>
      </c>
      <c r="I7540" t="s">
        <v>1557</v>
      </c>
      <c r="J7540">
        <v>3.2500000000000001E-2</v>
      </c>
    </row>
    <row r="7541" spans="1:10" hidden="1">
      <c r="A7541" t="s">
        <v>570</v>
      </c>
      <c r="B7541">
        <v>1469</v>
      </c>
      <c r="C7541" t="s">
        <v>1106</v>
      </c>
      <c r="D7541">
        <v>948</v>
      </c>
      <c r="E7541" t="s">
        <v>364</v>
      </c>
      <c r="F7541" t="s">
        <v>2320</v>
      </c>
      <c r="G7541" t="s">
        <v>2298</v>
      </c>
      <c r="H7541" t="s">
        <v>1377</v>
      </c>
      <c r="I7541" t="s">
        <v>1557</v>
      </c>
      <c r="J7541">
        <v>0.1552</v>
      </c>
    </row>
    <row r="7542" spans="1:10" hidden="1">
      <c r="A7542" t="s">
        <v>570</v>
      </c>
      <c r="B7542">
        <v>1469</v>
      </c>
      <c r="C7542" t="s">
        <v>1106</v>
      </c>
      <c r="D7542">
        <v>948</v>
      </c>
      <c r="E7542" t="s">
        <v>364</v>
      </c>
      <c r="F7542" t="s">
        <v>2322</v>
      </c>
      <c r="G7542" t="s">
        <v>2323</v>
      </c>
      <c r="H7542" t="s">
        <v>2324</v>
      </c>
      <c r="I7542" t="s">
        <v>1557</v>
      </c>
      <c r="J7542">
        <v>3.5999999999999999E-3</v>
      </c>
    </row>
    <row r="7543" spans="1:10" hidden="1">
      <c r="A7543" t="s">
        <v>570</v>
      </c>
      <c r="B7543">
        <v>1469</v>
      </c>
      <c r="C7543" t="s">
        <v>1106</v>
      </c>
      <c r="D7543">
        <v>948</v>
      </c>
      <c r="E7543" t="s">
        <v>364</v>
      </c>
      <c r="F7543" t="s">
        <v>2322</v>
      </c>
      <c r="G7543" t="s">
        <v>2326</v>
      </c>
      <c r="H7543" t="s">
        <v>2324</v>
      </c>
      <c r="I7543" t="s">
        <v>1557</v>
      </c>
      <c r="J7543">
        <v>3.5999999999999999E-3</v>
      </c>
    </row>
    <row r="7544" spans="1:10" hidden="1">
      <c r="A7544" t="s">
        <v>570</v>
      </c>
      <c r="B7544">
        <v>1469</v>
      </c>
      <c r="C7544" t="s">
        <v>1106</v>
      </c>
      <c r="D7544">
        <v>948</v>
      </c>
      <c r="E7544" t="s">
        <v>364</v>
      </c>
      <c r="F7544" t="s">
        <v>2322</v>
      </c>
      <c r="G7544" t="s">
        <v>2327</v>
      </c>
      <c r="H7544" t="s">
        <v>1335</v>
      </c>
      <c r="I7544" t="s">
        <v>1557</v>
      </c>
      <c r="J7544">
        <v>2.8899999999999999E-2</v>
      </c>
    </row>
    <row r="7545" spans="1:10" hidden="1">
      <c r="A7545" t="s">
        <v>570</v>
      </c>
      <c r="B7545">
        <v>1469</v>
      </c>
      <c r="C7545" t="s">
        <v>1106</v>
      </c>
      <c r="D7545">
        <v>948</v>
      </c>
      <c r="E7545" t="s">
        <v>364</v>
      </c>
      <c r="F7545" t="s">
        <v>2322</v>
      </c>
      <c r="G7545" t="s">
        <v>2328</v>
      </c>
      <c r="H7545" t="s">
        <v>2335</v>
      </c>
      <c r="I7545" t="s">
        <v>1557</v>
      </c>
      <c r="J7545">
        <v>1.44E-2</v>
      </c>
    </row>
    <row r="7546" spans="1:10" hidden="1">
      <c r="A7546" t="s">
        <v>570</v>
      </c>
      <c r="B7546">
        <v>1469</v>
      </c>
      <c r="C7546" t="s">
        <v>1106</v>
      </c>
      <c r="D7546">
        <v>948</v>
      </c>
      <c r="E7546" t="s">
        <v>364</v>
      </c>
      <c r="F7546" t="s">
        <v>2322</v>
      </c>
      <c r="G7546" t="s">
        <v>2330</v>
      </c>
      <c r="H7546" t="s">
        <v>1572</v>
      </c>
      <c r="I7546" t="s">
        <v>1557</v>
      </c>
      <c r="J7546">
        <v>0.94950000000000001</v>
      </c>
    </row>
    <row r="7547" spans="1:10" hidden="1">
      <c r="A7547" t="s">
        <v>570</v>
      </c>
      <c r="B7547">
        <v>1469</v>
      </c>
      <c r="C7547" t="s">
        <v>1106</v>
      </c>
      <c r="D7547">
        <v>948</v>
      </c>
      <c r="E7547" t="s">
        <v>364</v>
      </c>
      <c r="F7547" t="s">
        <v>2332</v>
      </c>
      <c r="G7547" t="s">
        <v>2333</v>
      </c>
      <c r="H7547" t="s">
        <v>1403</v>
      </c>
      <c r="I7547" t="s">
        <v>1557</v>
      </c>
      <c r="J7547">
        <v>0.48380000000000001</v>
      </c>
    </row>
    <row r="7548" spans="1:10" hidden="1">
      <c r="A7548" t="s">
        <v>570</v>
      </c>
      <c r="B7548">
        <v>1469</v>
      </c>
      <c r="C7548" t="s">
        <v>1106</v>
      </c>
      <c r="D7548">
        <v>948</v>
      </c>
      <c r="E7548" t="s">
        <v>364</v>
      </c>
      <c r="F7548" t="s">
        <v>2332</v>
      </c>
      <c r="G7548" t="s">
        <v>2334</v>
      </c>
      <c r="H7548" t="s">
        <v>1607</v>
      </c>
      <c r="I7548" t="s">
        <v>1557</v>
      </c>
      <c r="J7548">
        <v>0.51619999999999999</v>
      </c>
    </row>
    <row r="7549" spans="1:10" hidden="1">
      <c r="A7549" t="s">
        <v>570</v>
      </c>
      <c r="B7549">
        <v>1469</v>
      </c>
      <c r="C7549" t="s">
        <v>1106</v>
      </c>
      <c r="D7549">
        <v>949</v>
      </c>
      <c r="E7549" t="s">
        <v>365</v>
      </c>
      <c r="F7549" t="s">
        <v>1243</v>
      </c>
      <c r="G7549" t="s">
        <v>1243</v>
      </c>
      <c r="H7549" t="s">
        <v>1631</v>
      </c>
      <c r="I7549" t="s">
        <v>1631</v>
      </c>
      <c r="J7549">
        <v>1</v>
      </c>
    </row>
    <row r="7550" spans="1:10" hidden="1">
      <c r="A7550" t="s">
        <v>570</v>
      </c>
      <c r="B7550">
        <v>1469</v>
      </c>
      <c r="C7550" t="s">
        <v>1106</v>
      </c>
      <c r="D7550">
        <v>949</v>
      </c>
      <c r="E7550" t="s">
        <v>365</v>
      </c>
      <c r="F7550" t="s">
        <v>2311</v>
      </c>
      <c r="G7550" t="s">
        <v>2315</v>
      </c>
      <c r="H7550" t="s">
        <v>1444</v>
      </c>
      <c r="I7550" t="s">
        <v>1631</v>
      </c>
      <c r="J7550">
        <v>0.21740000000000001</v>
      </c>
    </row>
    <row r="7551" spans="1:10" hidden="1">
      <c r="A7551" t="s">
        <v>570</v>
      </c>
      <c r="B7551">
        <v>1469</v>
      </c>
      <c r="C7551" t="s">
        <v>1106</v>
      </c>
      <c r="D7551">
        <v>949</v>
      </c>
      <c r="E7551" t="s">
        <v>365</v>
      </c>
      <c r="F7551" t="s">
        <v>2311</v>
      </c>
      <c r="G7551" t="s">
        <v>2316</v>
      </c>
      <c r="H7551" t="s">
        <v>1386</v>
      </c>
      <c r="I7551" t="s">
        <v>1631</v>
      </c>
      <c r="J7551">
        <v>0.1522</v>
      </c>
    </row>
    <row r="7552" spans="1:10" hidden="1">
      <c r="A7552" t="s">
        <v>570</v>
      </c>
      <c r="B7552">
        <v>1469</v>
      </c>
      <c r="C7552" t="s">
        <v>1106</v>
      </c>
      <c r="D7552">
        <v>949</v>
      </c>
      <c r="E7552" t="s">
        <v>365</v>
      </c>
      <c r="F7552" t="s">
        <v>2311</v>
      </c>
      <c r="G7552" t="s">
        <v>2317</v>
      </c>
      <c r="H7552" t="s">
        <v>1379</v>
      </c>
      <c r="I7552" t="s">
        <v>1631</v>
      </c>
      <c r="J7552">
        <v>0.18940000000000001</v>
      </c>
    </row>
    <row r="7553" spans="1:10" hidden="1">
      <c r="A7553" t="s">
        <v>570</v>
      </c>
      <c r="B7553">
        <v>1469</v>
      </c>
      <c r="C7553" t="s">
        <v>1106</v>
      </c>
      <c r="D7553">
        <v>949</v>
      </c>
      <c r="E7553" t="s">
        <v>365</v>
      </c>
      <c r="F7553" t="s">
        <v>2311</v>
      </c>
      <c r="G7553" t="s">
        <v>2336</v>
      </c>
      <c r="H7553" t="s">
        <v>1306</v>
      </c>
      <c r="I7553" t="s">
        <v>1631</v>
      </c>
      <c r="J7553">
        <v>0.19570000000000001</v>
      </c>
    </row>
    <row r="7554" spans="1:10" hidden="1">
      <c r="A7554" t="s">
        <v>570</v>
      </c>
      <c r="B7554">
        <v>1469</v>
      </c>
      <c r="C7554" t="s">
        <v>1106</v>
      </c>
      <c r="D7554">
        <v>949</v>
      </c>
      <c r="E7554" t="s">
        <v>365</v>
      </c>
      <c r="F7554" t="s">
        <v>2311</v>
      </c>
      <c r="G7554" t="s">
        <v>2337</v>
      </c>
      <c r="H7554" t="s">
        <v>1491</v>
      </c>
      <c r="I7554" t="s">
        <v>1631</v>
      </c>
      <c r="J7554">
        <v>0.24529999999999999</v>
      </c>
    </row>
    <row r="7555" spans="1:10" hidden="1">
      <c r="A7555" t="s">
        <v>570</v>
      </c>
      <c r="B7555">
        <v>1469</v>
      </c>
      <c r="C7555" t="s">
        <v>1106</v>
      </c>
      <c r="D7555">
        <v>949</v>
      </c>
      <c r="E7555" t="s">
        <v>365</v>
      </c>
      <c r="F7555" t="s">
        <v>2320</v>
      </c>
      <c r="G7555" t="s">
        <v>2321</v>
      </c>
      <c r="H7555" t="s">
        <v>1487</v>
      </c>
      <c r="I7555" t="s">
        <v>1631</v>
      </c>
      <c r="J7555">
        <v>0.57450000000000001</v>
      </c>
    </row>
    <row r="7556" spans="1:10" hidden="1">
      <c r="A7556" t="s">
        <v>570</v>
      </c>
      <c r="B7556">
        <v>1469</v>
      </c>
      <c r="C7556" t="s">
        <v>1106</v>
      </c>
      <c r="D7556">
        <v>949</v>
      </c>
      <c r="E7556" t="s">
        <v>365</v>
      </c>
      <c r="F7556" t="s">
        <v>2320</v>
      </c>
      <c r="G7556" t="s">
        <v>2340</v>
      </c>
      <c r="H7556" t="s">
        <v>1352</v>
      </c>
      <c r="I7556" t="s">
        <v>1631</v>
      </c>
      <c r="J7556">
        <v>2.1700000000000001E-2</v>
      </c>
    </row>
    <row r="7557" spans="1:10" hidden="1">
      <c r="A7557" t="s">
        <v>570</v>
      </c>
      <c r="B7557">
        <v>1469</v>
      </c>
      <c r="C7557" t="s">
        <v>1106</v>
      </c>
      <c r="D7557">
        <v>949</v>
      </c>
      <c r="E7557" t="s">
        <v>365</v>
      </c>
      <c r="F7557" t="s">
        <v>2320</v>
      </c>
      <c r="G7557" t="s">
        <v>2298</v>
      </c>
      <c r="H7557" t="s">
        <v>1447</v>
      </c>
      <c r="I7557" t="s">
        <v>1631</v>
      </c>
      <c r="J7557">
        <v>0.20810000000000001</v>
      </c>
    </row>
    <row r="7558" spans="1:10" hidden="1">
      <c r="A7558" t="s">
        <v>570</v>
      </c>
      <c r="B7558">
        <v>1469</v>
      </c>
      <c r="C7558" t="s">
        <v>1106</v>
      </c>
      <c r="D7558">
        <v>949</v>
      </c>
      <c r="E7558" t="s">
        <v>365</v>
      </c>
      <c r="F7558" t="s">
        <v>2322</v>
      </c>
      <c r="G7558" t="s">
        <v>2323</v>
      </c>
      <c r="H7558" t="s">
        <v>2344</v>
      </c>
      <c r="I7558" t="s">
        <v>1631</v>
      </c>
      <c r="J7558">
        <v>6.1999999999999998E-3</v>
      </c>
    </row>
    <row r="7559" spans="1:10" hidden="1">
      <c r="A7559" t="s">
        <v>570</v>
      </c>
      <c r="B7559">
        <v>1469</v>
      </c>
      <c r="C7559" t="s">
        <v>1106</v>
      </c>
      <c r="D7559">
        <v>949</v>
      </c>
      <c r="E7559" t="s">
        <v>365</v>
      </c>
      <c r="F7559" t="s">
        <v>2322</v>
      </c>
      <c r="G7559" t="s">
        <v>2326</v>
      </c>
      <c r="H7559" t="s">
        <v>2344</v>
      </c>
      <c r="I7559" t="s">
        <v>1631</v>
      </c>
      <c r="J7559">
        <v>6.1999999999999998E-3</v>
      </c>
    </row>
    <row r="7560" spans="1:10" hidden="1">
      <c r="A7560" t="s">
        <v>570</v>
      </c>
      <c r="B7560">
        <v>1469</v>
      </c>
      <c r="C7560" t="s">
        <v>1106</v>
      </c>
      <c r="D7560">
        <v>949</v>
      </c>
      <c r="E7560" t="s">
        <v>365</v>
      </c>
      <c r="F7560" t="s">
        <v>2322</v>
      </c>
      <c r="G7560" t="s">
        <v>2327</v>
      </c>
      <c r="H7560" t="s">
        <v>2324</v>
      </c>
      <c r="I7560" t="s">
        <v>1631</v>
      </c>
      <c r="J7560">
        <v>3.0999999999999999E-3</v>
      </c>
    </row>
    <row r="7561" spans="1:10" hidden="1">
      <c r="A7561" t="s">
        <v>570</v>
      </c>
      <c r="B7561">
        <v>1469</v>
      </c>
      <c r="C7561" t="s">
        <v>1106</v>
      </c>
      <c r="D7561">
        <v>949</v>
      </c>
      <c r="E7561" t="s">
        <v>365</v>
      </c>
      <c r="F7561" t="s">
        <v>2322</v>
      </c>
      <c r="G7561" t="s">
        <v>2328</v>
      </c>
      <c r="H7561" t="s">
        <v>1248</v>
      </c>
      <c r="I7561" t="s">
        <v>1631</v>
      </c>
      <c r="J7561">
        <v>1.8599999999999998E-2</v>
      </c>
    </row>
    <row r="7562" spans="1:10" hidden="1">
      <c r="A7562" t="s">
        <v>570</v>
      </c>
      <c r="B7562">
        <v>1469</v>
      </c>
      <c r="C7562" t="s">
        <v>1106</v>
      </c>
      <c r="D7562">
        <v>949</v>
      </c>
      <c r="E7562" t="s">
        <v>365</v>
      </c>
      <c r="F7562" t="s">
        <v>2322</v>
      </c>
      <c r="G7562" t="s">
        <v>2330</v>
      </c>
      <c r="H7562" t="s">
        <v>1645</v>
      </c>
      <c r="I7562" t="s">
        <v>1631</v>
      </c>
      <c r="J7562">
        <v>0.96579999999999999</v>
      </c>
    </row>
    <row r="7563" spans="1:10" hidden="1">
      <c r="A7563" t="s">
        <v>570</v>
      </c>
      <c r="B7563">
        <v>1469</v>
      </c>
      <c r="C7563" t="s">
        <v>1106</v>
      </c>
      <c r="D7563">
        <v>949</v>
      </c>
      <c r="E7563" t="s">
        <v>365</v>
      </c>
      <c r="F7563" t="s">
        <v>2332</v>
      </c>
      <c r="G7563" t="s">
        <v>2333</v>
      </c>
      <c r="H7563" t="s">
        <v>1603</v>
      </c>
      <c r="I7563" t="s">
        <v>1631</v>
      </c>
      <c r="J7563">
        <v>0.48759999999999998</v>
      </c>
    </row>
    <row r="7564" spans="1:10" hidden="1">
      <c r="A7564" t="s">
        <v>570</v>
      </c>
      <c r="B7564">
        <v>1469</v>
      </c>
      <c r="C7564" t="s">
        <v>1106</v>
      </c>
      <c r="D7564">
        <v>949</v>
      </c>
      <c r="E7564" t="s">
        <v>365</v>
      </c>
      <c r="F7564" t="s">
        <v>2332</v>
      </c>
      <c r="G7564" t="s">
        <v>2334</v>
      </c>
      <c r="H7564" t="s">
        <v>2383</v>
      </c>
      <c r="I7564" t="s">
        <v>1631</v>
      </c>
      <c r="J7564">
        <v>0.51239999999999997</v>
      </c>
    </row>
    <row r="7565" spans="1:10" hidden="1">
      <c r="A7565" t="s">
        <v>570</v>
      </c>
      <c r="B7565">
        <v>951</v>
      </c>
      <c r="C7565" t="s">
        <v>1107</v>
      </c>
      <c r="D7565">
        <v>956</v>
      </c>
      <c r="E7565" t="s">
        <v>526</v>
      </c>
      <c r="F7565" t="s">
        <v>1243</v>
      </c>
      <c r="G7565" t="s">
        <v>1243</v>
      </c>
      <c r="H7565" t="s">
        <v>1394</v>
      </c>
      <c r="I7565" t="s">
        <v>1394</v>
      </c>
      <c r="J7565">
        <v>1</v>
      </c>
    </row>
    <row r="7566" spans="1:10" hidden="1">
      <c r="A7566" t="s">
        <v>570</v>
      </c>
      <c r="B7566">
        <v>951</v>
      </c>
      <c r="C7566" t="s">
        <v>1107</v>
      </c>
      <c r="D7566">
        <v>956</v>
      </c>
      <c r="E7566" t="s">
        <v>526</v>
      </c>
      <c r="F7566" t="s">
        <v>2311</v>
      </c>
      <c r="G7566" t="s">
        <v>2312</v>
      </c>
      <c r="H7566" t="s">
        <v>1267</v>
      </c>
      <c r="I7566" t="s">
        <v>1394</v>
      </c>
      <c r="J7566">
        <v>0.22289999999999999</v>
      </c>
    </row>
    <row r="7567" spans="1:10" hidden="1">
      <c r="A7567" t="s">
        <v>570</v>
      </c>
      <c r="B7567">
        <v>951</v>
      </c>
      <c r="C7567" t="s">
        <v>1107</v>
      </c>
      <c r="D7567">
        <v>956</v>
      </c>
      <c r="E7567" t="s">
        <v>526</v>
      </c>
      <c r="F7567" t="s">
        <v>2311</v>
      </c>
      <c r="G7567" t="s">
        <v>2313</v>
      </c>
      <c r="H7567" t="s">
        <v>1444</v>
      </c>
      <c r="I7567" t="s">
        <v>1394</v>
      </c>
      <c r="J7567">
        <v>0.20530000000000001</v>
      </c>
    </row>
    <row r="7568" spans="1:10" hidden="1">
      <c r="A7568" t="s">
        <v>570</v>
      </c>
      <c r="B7568">
        <v>951</v>
      </c>
      <c r="C7568" t="s">
        <v>1107</v>
      </c>
      <c r="D7568">
        <v>956</v>
      </c>
      <c r="E7568" t="s">
        <v>526</v>
      </c>
      <c r="F7568" t="s">
        <v>2311</v>
      </c>
      <c r="G7568" t="s">
        <v>2314</v>
      </c>
      <c r="H7568" t="s">
        <v>1351</v>
      </c>
      <c r="I7568" t="s">
        <v>1394</v>
      </c>
      <c r="J7568">
        <v>0.13780000000000001</v>
      </c>
    </row>
    <row r="7569" spans="1:10" hidden="1">
      <c r="A7569" t="s">
        <v>570</v>
      </c>
      <c r="B7569">
        <v>951</v>
      </c>
      <c r="C7569" t="s">
        <v>1107</v>
      </c>
      <c r="D7569">
        <v>956</v>
      </c>
      <c r="E7569" t="s">
        <v>526</v>
      </c>
      <c r="F7569" t="s">
        <v>2311</v>
      </c>
      <c r="G7569" t="s">
        <v>2315</v>
      </c>
      <c r="H7569" t="s">
        <v>1348</v>
      </c>
      <c r="I7569" t="s">
        <v>1394</v>
      </c>
      <c r="J7569">
        <v>0.1701</v>
      </c>
    </row>
    <row r="7570" spans="1:10" hidden="1">
      <c r="A7570" t="s">
        <v>570</v>
      </c>
      <c r="B7570">
        <v>951</v>
      </c>
      <c r="C7570" t="s">
        <v>1107</v>
      </c>
      <c r="D7570">
        <v>956</v>
      </c>
      <c r="E7570" t="s">
        <v>526</v>
      </c>
      <c r="F7570" t="s">
        <v>2311</v>
      </c>
      <c r="G7570" t="s">
        <v>2318</v>
      </c>
      <c r="H7570" t="s">
        <v>1296</v>
      </c>
      <c r="I7570" t="s">
        <v>1394</v>
      </c>
      <c r="J7570">
        <v>0.17299999999999999</v>
      </c>
    </row>
    <row r="7571" spans="1:10" hidden="1">
      <c r="A7571" t="s">
        <v>570</v>
      </c>
      <c r="B7571">
        <v>951</v>
      </c>
      <c r="C7571" t="s">
        <v>1107</v>
      </c>
      <c r="D7571">
        <v>956</v>
      </c>
      <c r="E7571" t="s">
        <v>526</v>
      </c>
      <c r="F7571" t="s">
        <v>2311</v>
      </c>
      <c r="G7571" t="s">
        <v>2319</v>
      </c>
      <c r="H7571" t="s">
        <v>1399</v>
      </c>
      <c r="I7571" t="s">
        <v>1394</v>
      </c>
      <c r="J7571">
        <v>9.0899999999999995E-2</v>
      </c>
    </row>
    <row r="7572" spans="1:10" hidden="1">
      <c r="A7572" t="s">
        <v>570</v>
      </c>
      <c r="B7572">
        <v>951</v>
      </c>
      <c r="C7572" t="s">
        <v>1107</v>
      </c>
      <c r="D7572">
        <v>956</v>
      </c>
      <c r="E7572" t="s">
        <v>526</v>
      </c>
      <c r="F7572" t="s">
        <v>2320</v>
      </c>
      <c r="G7572" t="s">
        <v>2321</v>
      </c>
      <c r="H7572" t="s">
        <v>2382</v>
      </c>
      <c r="I7572" t="s">
        <v>1394</v>
      </c>
      <c r="J7572">
        <v>0.4516</v>
      </c>
    </row>
    <row r="7573" spans="1:10" hidden="1">
      <c r="A7573" t="s">
        <v>570</v>
      </c>
      <c r="B7573">
        <v>951</v>
      </c>
      <c r="C7573" t="s">
        <v>1107</v>
      </c>
      <c r="D7573">
        <v>956</v>
      </c>
      <c r="E7573" t="s">
        <v>526</v>
      </c>
      <c r="F7573" t="s">
        <v>2320</v>
      </c>
      <c r="G7573" t="s">
        <v>2340</v>
      </c>
      <c r="H7573" t="s">
        <v>1250</v>
      </c>
      <c r="I7573" t="s">
        <v>1394</v>
      </c>
      <c r="J7573">
        <v>2.93E-2</v>
      </c>
    </row>
    <row r="7574" spans="1:10" hidden="1">
      <c r="A7574" t="s">
        <v>570</v>
      </c>
      <c r="B7574">
        <v>951</v>
      </c>
      <c r="C7574" t="s">
        <v>1107</v>
      </c>
      <c r="D7574">
        <v>956</v>
      </c>
      <c r="E7574" t="s">
        <v>526</v>
      </c>
      <c r="F7574" t="s">
        <v>2320</v>
      </c>
      <c r="G7574" t="s">
        <v>2298</v>
      </c>
      <c r="H7574" t="s">
        <v>1360</v>
      </c>
      <c r="I7574" t="s">
        <v>1394</v>
      </c>
      <c r="J7574">
        <v>0.1232</v>
      </c>
    </row>
    <row r="7575" spans="1:10" hidden="1">
      <c r="A7575" t="s">
        <v>570</v>
      </c>
      <c r="B7575">
        <v>951</v>
      </c>
      <c r="C7575" t="s">
        <v>1107</v>
      </c>
      <c r="D7575">
        <v>956</v>
      </c>
      <c r="E7575" t="s">
        <v>526</v>
      </c>
      <c r="F7575" t="s">
        <v>2322</v>
      </c>
      <c r="G7575" t="s">
        <v>2323</v>
      </c>
      <c r="H7575" t="s">
        <v>2335</v>
      </c>
      <c r="I7575" t="s">
        <v>1394</v>
      </c>
      <c r="J7575">
        <v>1.17E-2</v>
      </c>
    </row>
    <row r="7576" spans="1:10" hidden="1">
      <c r="A7576" t="s">
        <v>570</v>
      </c>
      <c r="B7576">
        <v>951</v>
      </c>
      <c r="C7576" t="s">
        <v>1107</v>
      </c>
      <c r="D7576">
        <v>956</v>
      </c>
      <c r="E7576" t="s">
        <v>526</v>
      </c>
      <c r="F7576" t="s">
        <v>2322</v>
      </c>
      <c r="G7576" t="s">
        <v>2326</v>
      </c>
      <c r="H7576" t="s">
        <v>2324</v>
      </c>
      <c r="I7576" t="s">
        <v>1394</v>
      </c>
      <c r="J7576">
        <v>2.8999999999999998E-3</v>
      </c>
    </row>
    <row r="7577" spans="1:10" hidden="1">
      <c r="A7577" t="s">
        <v>570</v>
      </c>
      <c r="B7577">
        <v>951</v>
      </c>
      <c r="C7577" t="s">
        <v>1107</v>
      </c>
      <c r="D7577">
        <v>956</v>
      </c>
      <c r="E7577" t="s">
        <v>526</v>
      </c>
      <c r="F7577" t="s">
        <v>2322</v>
      </c>
      <c r="G7577" t="s">
        <v>2327</v>
      </c>
      <c r="H7577" t="s">
        <v>1312</v>
      </c>
      <c r="I7577" t="s">
        <v>1394</v>
      </c>
      <c r="J7577">
        <v>1.47E-2</v>
      </c>
    </row>
    <row r="7578" spans="1:10" hidden="1">
      <c r="A7578" t="s">
        <v>570</v>
      </c>
      <c r="B7578">
        <v>951</v>
      </c>
      <c r="C7578" t="s">
        <v>1107</v>
      </c>
      <c r="D7578">
        <v>956</v>
      </c>
      <c r="E7578" t="s">
        <v>526</v>
      </c>
      <c r="F7578" t="s">
        <v>2322</v>
      </c>
      <c r="G7578" t="s">
        <v>2328</v>
      </c>
      <c r="H7578" t="s">
        <v>1257</v>
      </c>
      <c r="I7578" t="s">
        <v>1394</v>
      </c>
      <c r="J7578">
        <v>3.8100000000000002E-2</v>
      </c>
    </row>
    <row r="7579" spans="1:10" hidden="1">
      <c r="A7579" t="s">
        <v>570</v>
      </c>
      <c r="B7579">
        <v>951</v>
      </c>
      <c r="C7579" t="s">
        <v>1107</v>
      </c>
      <c r="D7579">
        <v>956</v>
      </c>
      <c r="E7579" t="s">
        <v>526</v>
      </c>
      <c r="F7579" t="s">
        <v>2322</v>
      </c>
      <c r="G7579" t="s">
        <v>2330</v>
      </c>
      <c r="H7579" t="s">
        <v>1623</v>
      </c>
      <c r="I7579" t="s">
        <v>1394</v>
      </c>
      <c r="J7579">
        <v>0.93259999999999998</v>
      </c>
    </row>
    <row r="7580" spans="1:10" hidden="1">
      <c r="A7580" t="s">
        <v>570</v>
      </c>
      <c r="B7580">
        <v>951</v>
      </c>
      <c r="C7580" t="s">
        <v>1107</v>
      </c>
      <c r="D7580">
        <v>956</v>
      </c>
      <c r="E7580" t="s">
        <v>526</v>
      </c>
      <c r="F7580" t="s">
        <v>2332</v>
      </c>
      <c r="G7580" t="s">
        <v>2333</v>
      </c>
      <c r="H7580" t="s">
        <v>1442</v>
      </c>
      <c r="I7580" t="s">
        <v>1394</v>
      </c>
      <c r="J7580">
        <v>0.47210000000000002</v>
      </c>
    </row>
    <row r="7581" spans="1:10" hidden="1">
      <c r="A7581" t="s">
        <v>570</v>
      </c>
      <c r="B7581">
        <v>951</v>
      </c>
      <c r="C7581" t="s">
        <v>1107</v>
      </c>
      <c r="D7581">
        <v>956</v>
      </c>
      <c r="E7581" t="s">
        <v>526</v>
      </c>
      <c r="F7581" t="s">
        <v>2332</v>
      </c>
      <c r="G7581" t="s">
        <v>2334</v>
      </c>
      <c r="H7581" t="s">
        <v>1425</v>
      </c>
      <c r="I7581" t="s">
        <v>1394</v>
      </c>
      <c r="J7581">
        <v>0.52790000000000004</v>
      </c>
    </row>
    <row r="7582" spans="1:10" hidden="1">
      <c r="A7582" t="s">
        <v>570</v>
      </c>
      <c r="B7582">
        <v>951</v>
      </c>
      <c r="C7582" t="s">
        <v>1107</v>
      </c>
      <c r="D7582">
        <v>954</v>
      </c>
      <c r="E7582" t="s">
        <v>371</v>
      </c>
      <c r="F7582" t="s">
        <v>1243</v>
      </c>
      <c r="G7582" t="s">
        <v>1243</v>
      </c>
      <c r="H7582" t="s">
        <v>1345</v>
      </c>
      <c r="I7582" t="s">
        <v>1345</v>
      </c>
      <c r="J7582">
        <v>1</v>
      </c>
    </row>
    <row r="7583" spans="1:10" hidden="1">
      <c r="A7583" t="s">
        <v>570</v>
      </c>
      <c r="B7583">
        <v>951</v>
      </c>
      <c r="C7583" t="s">
        <v>1107</v>
      </c>
      <c r="D7583">
        <v>954</v>
      </c>
      <c r="E7583" t="s">
        <v>371</v>
      </c>
      <c r="F7583" t="s">
        <v>2311</v>
      </c>
      <c r="G7583" t="s">
        <v>2316</v>
      </c>
      <c r="H7583" t="s">
        <v>1414</v>
      </c>
      <c r="I7583" t="s">
        <v>1345</v>
      </c>
      <c r="J7583">
        <v>0.25</v>
      </c>
    </row>
    <row r="7584" spans="1:10" hidden="1">
      <c r="A7584" t="s">
        <v>570</v>
      </c>
      <c r="B7584">
        <v>951</v>
      </c>
      <c r="C7584" t="s">
        <v>1107</v>
      </c>
      <c r="D7584">
        <v>954</v>
      </c>
      <c r="E7584" t="s">
        <v>371</v>
      </c>
      <c r="F7584" t="s">
        <v>2311</v>
      </c>
      <c r="G7584" t="s">
        <v>2317</v>
      </c>
      <c r="H7584" t="s">
        <v>1444</v>
      </c>
      <c r="I7584" t="s">
        <v>1345</v>
      </c>
      <c r="J7584">
        <v>0.23330000000000001</v>
      </c>
    </row>
    <row r="7585" spans="1:10" hidden="1">
      <c r="A7585" t="s">
        <v>570</v>
      </c>
      <c r="B7585">
        <v>951</v>
      </c>
      <c r="C7585" t="s">
        <v>1107</v>
      </c>
      <c r="D7585">
        <v>954</v>
      </c>
      <c r="E7585" t="s">
        <v>371</v>
      </c>
      <c r="F7585" t="s">
        <v>2311</v>
      </c>
      <c r="G7585" t="s">
        <v>2336</v>
      </c>
      <c r="H7585" t="s">
        <v>1353</v>
      </c>
      <c r="I7585" t="s">
        <v>1345</v>
      </c>
      <c r="J7585">
        <v>0.3</v>
      </c>
    </row>
    <row r="7586" spans="1:10" hidden="1">
      <c r="A7586" t="s">
        <v>570</v>
      </c>
      <c r="B7586">
        <v>951</v>
      </c>
      <c r="C7586" t="s">
        <v>1107</v>
      </c>
      <c r="D7586">
        <v>954</v>
      </c>
      <c r="E7586" t="s">
        <v>371</v>
      </c>
      <c r="F7586" t="s">
        <v>2311</v>
      </c>
      <c r="G7586" t="s">
        <v>2337</v>
      </c>
      <c r="H7586" t="s">
        <v>1288</v>
      </c>
      <c r="I7586" t="s">
        <v>1345</v>
      </c>
      <c r="J7586">
        <v>0.2167</v>
      </c>
    </row>
    <row r="7587" spans="1:10" hidden="1">
      <c r="A7587" t="s">
        <v>570</v>
      </c>
      <c r="B7587">
        <v>951</v>
      </c>
      <c r="C7587" t="s">
        <v>1107</v>
      </c>
      <c r="D7587">
        <v>954</v>
      </c>
      <c r="E7587" t="s">
        <v>371</v>
      </c>
      <c r="F7587" t="s">
        <v>2320</v>
      </c>
      <c r="G7587" t="s">
        <v>2321</v>
      </c>
      <c r="H7587" t="s">
        <v>1485</v>
      </c>
      <c r="I7587" t="s">
        <v>1345</v>
      </c>
      <c r="J7587">
        <v>0.46</v>
      </c>
    </row>
    <row r="7588" spans="1:10" hidden="1">
      <c r="A7588" t="s">
        <v>570</v>
      </c>
      <c r="B7588">
        <v>951</v>
      </c>
      <c r="C7588" t="s">
        <v>1107</v>
      </c>
      <c r="D7588">
        <v>954</v>
      </c>
      <c r="E7588" t="s">
        <v>371</v>
      </c>
      <c r="F7588" t="s">
        <v>2320</v>
      </c>
      <c r="G7588" t="s">
        <v>2340</v>
      </c>
      <c r="H7588" t="s">
        <v>1335</v>
      </c>
      <c r="I7588" t="s">
        <v>1345</v>
      </c>
      <c r="J7588">
        <v>2.6700000000000002E-2</v>
      </c>
    </row>
    <row r="7589" spans="1:10" hidden="1">
      <c r="A7589" t="s">
        <v>570</v>
      </c>
      <c r="B7589">
        <v>951</v>
      </c>
      <c r="C7589" t="s">
        <v>1107</v>
      </c>
      <c r="D7589">
        <v>954</v>
      </c>
      <c r="E7589" t="s">
        <v>371</v>
      </c>
      <c r="F7589" t="s">
        <v>2320</v>
      </c>
      <c r="G7589" t="s">
        <v>2298</v>
      </c>
      <c r="H7589" t="s">
        <v>1620</v>
      </c>
      <c r="I7589" t="s">
        <v>1345</v>
      </c>
      <c r="J7589">
        <v>0.15329999999999999</v>
      </c>
    </row>
    <row r="7590" spans="1:10" hidden="1">
      <c r="A7590" t="s">
        <v>570</v>
      </c>
      <c r="B7590">
        <v>951</v>
      </c>
      <c r="C7590" t="s">
        <v>1107</v>
      </c>
      <c r="D7590">
        <v>954</v>
      </c>
      <c r="E7590" t="s">
        <v>371</v>
      </c>
      <c r="F7590" t="s">
        <v>2322</v>
      </c>
      <c r="G7590" t="s">
        <v>2323</v>
      </c>
      <c r="H7590" t="s">
        <v>1248</v>
      </c>
      <c r="I7590" t="s">
        <v>1345</v>
      </c>
      <c r="J7590">
        <v>0.02</v>
      </c>
    </row>
    <row r="7591" spans="1:10" hidden="1">
      <c r="A7591" t="s">
        <v>570</v>
      </c>
      <c r="B7591">
        <v>951</v>
      </c>
      <c r="C7591" t="s">
        <v>1107</v>
      </c>
      <c r="D7591">
        <v>954</v>
      </c>
      <c r="E7591" t="s">
        <v>371</v>
      </c>
      <c r="F7591" t="s">
        <v>2322</v>
      </c>
      <c r="G7591" t="s">
        <v>2325</v>
      </c>
      <c r="H7591" t="s">
        <v>1312</v>
      </c>
      <c r="I7591" t="s">
        <v>1345</v>
      </c>
      <c r="J7591">
        <v>1.67E-2</v>
      </c>
    </row>
    <row r="7592" spans="1:10" hidden="1">
      <c r="A7592" t="s">
        <v>570</v>
      </c>
      <c r="B7592">
        <v>951</v>
      </c>
      <c r="C7592" t="s">
        <v>1107</v>
      </c>
      <c r="D7592">
        <v>954</v>
      </c>
      <c r="E7592" t="s">
        <v>371</v>
      </c>
      <c r="F7592" t="s">
        <v>2322</v>
      </c>
      <c r="G7592" t="s">
        <v>2327</v>
      </c>
      <c r="H7592" t="s">
        <v>2329</v>
      </c>
      <c r="I7592" t="s">
        <v>1345</v>
      </c>
      <c r="J7592">
        <v>0.01</v>
      </c>
    </row>
    <row r="7593" spans="1:10" hidden="1">
      <c r="A7593" t="s">
        <v>570</v>
      </c>
      <c r="B7593">
        <v>951</v>
      </c>
      <c r="C7593" t="s">
        <v>1107</v>
      </c>
      <c r="D7593">
        <v>954</v>
      </c>
      <c r="E7593" t="s">
        <v>371</v>
      </c>
      <c r="F7593" t="s">
        <v>2322</v>
      </c>
      <c r="G7593" t="s">
        <v>2328</v>
      </c>
      <c r="H7593" t="s">
        <v>1357</v>
      </c>
      <c r="I7593" t="s">
        <v>1345</v>
      </c>
      <c r="J7593">
        <v>0.04</v>
      </c>
    </row>
    <row r="7594" spans="1:10" hidden="1">
      <c r="A7594" t="s">
        <v>570</v>
      </c>
      <c r="B7594">
        <v>951</v>
      </c>
      <c r="C7594" t="s">
        <v>1107</v>
      </c>
      <c r="D7594">
        <v>954</v>
      </c>
      <c r="E7594" t="s">
        <v>371</v>
      </c>
      <c r="F7594" t="s">
        <v>2322</v>
      </c>
      <c r="G7594" t="s">
        <v>2330</v>
      </c>
      <c r="H7594" t="s">
        <v>2466</v>
      </c>
      <c r="I7594" t="s">
        <v>1345</v>
      </c>
      <c r="J7594">
        <v>0.9133</v>
      </c>
    </row>
    <row r="7595" spans="1:10" hidden="1">
      <c r="A7595" t="s">
        <v>570</v>
      </c>
      <c r="B7595">
        <v>951</v>
      </c>
      <c r="C7595" t="s">
        <v>1107</v>
      </c>
      <c r="D7595">
        <v>954</v>
      </c>
      <c r="E7595" t="s">
        <v>371</v>
      </c>
      <c r="F7595" t="s">
        <v>2332</v>
      </c>
      <c r="G7595" t="s">
        <v>2333</v>
      </c>
      <c r="H7595" t="s">
        <v>1442</v>
      </c>
      <c r="I7595" t="s">
        <v>1345</v>
      </c>
      <c r="J7595">
        <v>0.53669999999999995</v>
      </c>
    </row>
    <row r="7596" spans="1:10" hidden="1">
      <c r="A7596" t="s">
        <v>570</v>
      </c>
      <c r="B7596">
        <v>951</v>
      </c>
      <c r="C7596" t="s">
        <v>1107</v>
      </c>
      <c r="D7596">
        <v>954</v>
      </c>
      <c r="E7596" t="s">
        <v>371</v>
      </c>
      <c r="F7596" t="s">
        <v>2332</v>
      </c>
      <c r="G7596" t="s">
        <v>2334</v>
      </c>
      <c r="H7596" t="s">
        <v>1359</v>
      </c>
      <c r="I7596" t="s">
        <v>1345</v>
      </c>
      <c r="J7596">
        <v>0.46329999999999999</v>
      </c>
    </row>
    <row r="7597" spans="1:10" hidden="1">
      <c r="A7597" t="s">
        <v>570</v>
      </c>
      <c r="B7597">
        <v>957</v>
      </c>
      <c r="C7597" t="s">
        <v>1108</v>
      </c>
      <c r="D7597">
        <v>1769</v>
      </c>
      <c r="E7597" t="s">
        <v>344</v>
      </c>
      <c r="F7597" t="s">
        <v>1243</v>
      </c>
      <c r="G7597" t="s">
        <v>1243</v>
      </c>
      <c r="H7597" t="s">
        <v>1542</v>
      </c>
      <c r="I7597" t="s">
        <v>1542</v>
      </c>
      <c r="J7597">
        <v>1</v>
      </c>
    </row>
    <row r="7598" spans="1:10" hidden="1">
      <c r="A7598" t="s">
        <v>570</v>
      </c>
      <c r="B7598">
        <v>957</v>
      </c>
      <c r="C7598" t="s">
        <v>1108</v>
      </c>
      <c r="D7598">
        <v>1769</v>
      </c>
      <c r="E7598" t="s">
        <v>344</v>
      </c>
      <c r="F7598" t="s">
        <v>2311</v>
      </c>
      <c r="G7598" t="s">
        <v>2336</v>
      </c>
      <c r="H7598" t="s">
        <v>1410</v>
      </c>
      <c r="I7598" t="s">
        <v>1542</v>
      </c>
      <c r="J7598">
        <v>0.1641</v>
      </c>
    </row>
    <row r="7599" spans="1:10" hidden="1">
      <c r="A7599" t="s">
        <v>570</v>
      </c>
      <c r="B7599">
        <v>957</v>
      </c>
      <c r="C7599" t="s">
        <v>1108</v>
      </c>
      <c r="D7599">
        <v>1769</v>
      </c>
      <c r="E7599" t="s">
        <v>344</v>
      </c>
      <c r="F7599" t="s">
        <v>2311</v>
      </c>
      <c r="G7599" t="s">
        <v>2337</v>
      </c>
      <c r="H7599" t="s">
        <v>1399</v>
      </c>
      <c r="I7599" t="s">
        <v>1542</v>
      </c>
      <c r="J7599">
        <v>0.159</v>
      </c>
    </row>
    <row r="7600" spans="1:10" hidden="1">
      <c r="A7600" t="s">
        <v>570</v>
      </c>
      <c r="B7600">
        <v>957</v>
      </c>
      <c r="C7600" t="s">
        <v>1108</v>
      </c>
      <c r="D7600">
        <v>1769</v>
      </c>
      <c r="E7600" t="s">
        <v>344</v>
      </c>
      <c r="F7600" t="s">
        <v>2311</v>
      </c>
      <c r="G7600" t="s">
        <v>2343</v>
      </c>
      <c r="H7600" t="s">
        <v>1399</v>
      </c>
      <c r="I7600" t="s">
        <v>1542</v>
      </c>
      <c r="J7600">
        <v>0.159</v>
      </c>
    </row>
    <row r="7601" spans="1:10" hidden="1">
      <c r="A7601" t="s">
        <v>570</v>
      </c>
      <c r="B7601">
        <v>957</v>
      </c>
      <c r="C7601" t="s">
        <v>1108</v>
      </c>
      <c r="D7601">
        <v>1769</v>
      </c>
      <c r="E7601" t="s">
        <v>344</v>
      </c>
      <c r="F7601" t="s">
        <v>2311</v>
      </c>
      <c r="G7601" t="s">
        <v>1250</v>
      </c>
      <c r="H7601" t="s">
        <v>1411</v>
      </c>
      <c r="I7601" t="s">
        <v>1542</v>
      </c>
      <c r="J7601">
        <v>0.16919999999999999</v>
      </c>
    </row>
    <row r="7602" spans="1:10" hidden="1">
      <c r="A7602" t="s">
        <v>570</v>
      </c>
      <c r="B7602">
        <v>957</v>
      </c>
      <c r="C7602" t="s">
        <v>1108</v>
      </c>
      <c r="D7602">
        <v>1769</v>
      </c>
      <c r="E7602" t="s">
        <v>344</v>
      </c>
      <c r="F7602" t="s">
        <v>2311</v>
      </c>
      <c r="G7602" t="s">
        <v>1401</v>
      </c>
      <c r="H7602" t="s">
        <v>1251</v>
      </c>
      <c r="I7602" t="s">
        <v>1542</v>
      </c>
      <c r="J7602">
        <v>0.18459999999999999</v>
      </c>
    </row>
    <row r="7603" spans="1:10" hidden="1">
      <c r="A7603" t="s">
        <v>570</v>
      </c>
      <c r="B7603">
        <v>957</v>
      </c>
      <c r="C7603" t="s">
        <v>1108</v>
      </c>
      <c r="D7603">
        <v>1769</v>
      </c>
      <c r="E7603" t="s">
        <v>344</v>
      </c>
      <c r="F7603" t="s">
        <v>2311</v>
      </c>
      <c r="G7603" t="s">
        <v>1357</v>
      </c>
      <c r="H7603" t="s">
        <v>1410</v>
      </c>
      <c r="I7603" t="s">
        <v>1542</v>
      </c>
      <c r="J7603">
        <v>0.1641</v>
      </c>
    </row>
    <row r="7604" spans="1:10" hidden="1">
      <c r="A7604" t="s">
        <v>570</v>
      </c>
      <c r="B7604">
        <v>957</v>
      </c>
      <c r="C7604" t="s">
        <v>1108</v>
      </c>
      <c r="D7604">
        <v>1769</v>
      </c>
      <c r="E7604" t="s">
        <v>344</v>
      </c>
      <c r="F7604" t="s">
        <v>2320</v>
      </c>
      <c r="G7604" t="s">
        <v>2321</v>
      </c>
      <c r="H7604" t="s">
        <v>1390</v>
      </c>
      <c r="I7604" t="s">
        <v>1542</v>
      </c>
      <c r="J7604">
        <v>0.60509999999999997</v>
      </c>
    </row>
    <row r="7605" spans="1:10" hidden="1">
      <c r="A7605" t="s">
        <v>570</v>
      </c>
      <c r="B7605">
        <v>957</v>
      </c>
      <c r="C7605" t="s">
        <v>1108</v>
      </c>
      <c r="D7605">
        <v>1769</v>
      </c>
      <c r="E7605" t="s">
        <v>344</v>
      </c>
      <c r="F7605" t="s">
        <v>2320</v>
      </c>
      <c r="G7605" t="s">
        <v>2298</v>
      </c>
      <c r="H7605" t="s">
        <v>1304</v>
      </c>
      <c r="I7605" t="s">
        <v>1542</v>
      </c>
      <c r="J7605">
        <v>0.15379999999999999</v>
      </c>
    </row>
    <row r="7606" spans="1:10" hidden="1">
      <c r="A7606" t="s">
        <v>570</v>
      </c>
      <c r="B7606">
        <v>957</v>
      </c>
      <c r="C7606" t="s">
        <v>1108</v>
      </c>
      <c r="D7606">
        <v>1769</v>
      </c>
      <c r="E7606" t="s">
        <v>344</v>
      </c>
      <c r="F7606" t="s">
        <v>2322</v>
      </c>
      <c r="G7606" t="s">
        <v>2323</v>
      </c>
      <c r="H7606" t="s">
        <v>1248</v>
      </c>
      <c r="I7606" t="s">
        <v>1542</v>
      </c>
      <c r="J7606">
        <v>3.0800000000000001E-2</v>
      </c>
    </row>
    <row r="7607" spans="1:10" hidden="1">
      <c r="A7607" t="s">
        <v>570</v>
      </c>
      <c r="B7607">
        <v>957</v>
      </c>
      <c r="C7607" t="s">
        <v>1108</v>
      </c>
      <c r="D7607">
        <v>1769</v>
      </c>
      <c r="E7607" t="s">
        <v>344</v>
      </c>
      <c r="F7607" t="s">
        <v>2322</v>
      </c>
      <c r="G7607" t="s">
        <v>2326</v>
      </c>
      <c r="H7607" t="s">
        <v>2344</v>
      </c>
      <c r="I7607" t="s">
        <v>1542</v>
      </c>
      <c r="J7607">
        <v>1.03E-2</v>
      </c>
    </row>
    <row r="7608" spans="1:10" hidden="1">
      <c r="A7608" t="s">
        <v>570</v>
      </c>
      <c r="B7608">
        <v>957</v>
      </c>
      <c r="C7608" t="s">
        <v>1108</v>
      </c>
      <c r="D7608">
        <v>1769</v>
      </c>
      <c r="E7608" t="s">
        <v>344</v>
      </c>
      <c r="F7608" t="s">
        <v>2322</v>
      </c>
      <c r="G7608" t="s">
        <v>2327</v>
      </c>
      <c r="H7608" t="s">
        <v>2329</v>
      </c>
      <c r="I7608" t="s">
        <v>1542</v>
      </c>
      <c r="J7608">
        <v>1.54E-2</v>
      </c>
    </row>
    <row r="7609" spans="1:10" hidden="1">
      <c r="A7609" t="s">
        <v>570</v>
      </c>
      <c r="B7609">
        <v>957</v>
      </c>
      <c r="C7609" t="s">
        <v>1108</v>
      </c>
      <c r="D7609">
        <v>1769</v>
      </c>
      <c r="E7609" t="s">
        <v>344</v>
      </c>
      <c r="F7609" t="s">
        <v>2322</v>
      </c>
      <c r="G7609" t="s">
        <v>2328</v>
      </c>
      <c r="H7609" t="s">
        <v>1252</v>
      </c>
      <c r="I7609" t="s">
        <v>1542</v>
      </c>
      <c r="J7609">
        <v>4.6199999999999998E-2</v>
      </c>
    </row>
    <row r="7610" spans="1:10" hidden="1">
      <c r="A7610" t="s">
        <v>570</v>
      </c>
      <c r="B7610">
        <v>957</v>
      </c>
      <c r="C7610" t="s">
        <v>1108</v>
      </c>
      <c r="D7610">
        <v>1769</v>
      </c>
      <c r="E7610" t="s">
        <v>344</v>
      </c>
      <c r="F7610" t="s">
        <v>2322</v>
      </c>
      <c r="G7610" t="s">
        <v>2330</v>
      </c>
      <c r="H7610" t="s">
        <v>2441</v>
      </c>
      <c r="I7610" t="s">
        <v>1542</v>
      </c>
      <c r="J7610">
        <v>0.89739999999999998</v>
      </c>
    </row>
    <row r="7611" spans="1:10" hidden="1">
      <c r="A7611" t="s">
        <v>570</v>
      </c>
      <c r="B7611">
        <v>957</v>
      </c>
      <c r="C7611" t="s">
        <v>1108</v>
      </c>
      <c r="D7611">
        <v>1769</v>
      </c>
      <c r="E7611" t="s">
        <v>344</v>
      </c>
      <c r="F7611" t="s">
        <v>2332</v>
      </c>
      <c r="G7611" t="s">
        <v>2333</v>
      </c>
      <c r="H7611" t="s">
        <v>1340</v>
      </c>
      <c r="I7611" t="s">
        <v>1542</v>
      </c>
      <c r="J7611">
        <v>0.45639999999999997</v>
      </c>
    </row>
    <row r="7612" spans="1:10" hidden="1">
      <c r="A7612" t="s">
        <v>570</v>
      </c>
      <c r="B7612">
        <v>957</v>
      </c>
      <c r="C7612" t="s">
        <v>1108</v>
      </c>
      <c r="D7612">
        <v>1769</v>
      </c>
      <c r="E7612" t="s">
        <v>344</v>
      </c>
      <c r="F7612" t="s">
        <v>2332</v>
      </c>
      <c r="G7612" t="s">
        <v>2334</v>
      </c>
      <c r="H7612" t="s">
        <v>1562</v>
      </c>
      <c r="I7612" t="s">
        <v>1542</v>
      </c>
      <c r="J7612">
        <v>0.54359999999999997</v>
      </c>
    </row>
    <row r="7613" spans="1:10" hidden="1">
      <c r="A7613" t="s">
        <v>570</v>
      </c>
      <c r="B7613">
        <v>957</v>
      </c>
      <c r="C7613" t="s">
        <v>1108</v>
      </c>
      <c r="D7613">
        <v>958</v>
      </c>
      <c r="E7613" t="s">
        <v>378</v>
      </c>
      <c r="F7613" t="s">
        <v>1243</v>
      </c>
      <c r="G7613" t="s">
        <v>1243</v>
      </c>
      <c r="H7613" t="s">
        <v>1561</v>
      </c>
      <c r="I7613" t="s">
        <v>1561</v>
      </c>
      <c r="J7613">
        <v>1</v>
      </c>
    </row>
    <row r="7614" spans="1:10" hidden="1">
      <c r="A7614" t="s">
        <v>570</v>
      </c>
      <c r="B7614">
        <v>957</v>
      </c>
      <c r="C7614" t="s">
        <v>1108</v>
      </c>
      <c r="D7614">
        <v>958</v>
      </c>
      <c r="E7614" t="s">
        <v>378</v>
      </c>
      <c r="F7614" t="s">
        <v>2311</v>
      </c>
      <c r="G7614" t="s">
        <v>2312</v>
      </c>
      <c r="H7614" t="s">
        <v>1324</v>
      </c>
      <c r="I7614" t="s">
        <v>1561</v>
      </c>
      <c r="J7614">
        <v>0.1313</v>
      </c>
    </row>
    <row r="7615" spans="1:10" hidden="1">
      <c r="A7615" t="s">
        <v>570</v>
      </c>
      <c r="B7615">
        <v>957</v>
      </c>
      <c r="C7615" t="s">
        <v>1108</v>
      </c>
      <c r="D7615">
        <v>958</v>
      </c>
      <c r="E7615" t="s">
        <v>378</v>
      </c>
      <c r="F7615" t="s">
        <v>2311</v>
      </c>
      <c r="G7615" t="s">
        <v>2313</v>
      </c>
      <c r="H7615" t="s">
        <v>1410</v>
      </c>
      <c r="I7615" t="s">
        <v>1561</v>
      </c>
      <c r="J7615">
        <v>0.1077</v>
      </c>
    </row>
    <row r="7616" spans="1:10" hidden="1">
      <c r="A7616" t="s">
        <v>570</v>
      </c>
      <c r="B7616">
        <v>957</v>
      </c>
      <c r="C7616" t="s">
        <v>1108</v>
      </c>
      <c r="D7616">
        <v>958</v>
      </c>
      <c r="E7616" t="s">
        <v>378</v>
      </c>
      <c r="F7616" t="s">
        <v>2311</v>
      </c>
      <c r="G7616" t="s">
        <v>2314</v>
      </c>
      <c r="H7616" t="s">
        <v>1251</v>
      </c>
      <c r="I7616" t="s">
        <v>1561</v>
      </c>
      <c r="J7616">
        <v>0.1212</v>
      </c>
    </row>
    <row r="7617" spans="1:10" hidden="1">
      <c r="A7617" t="s">
        <v>570</v>
      </c>
      <c r="B7617">
        <v>957</v>
      </c>
      <c r="C7617" t="s">
        <v>1108</v>
      </c>
      <c r="D7617">
        <v>958</v>
      </c>
      <c r="E7617" t="s">
        <v>378</v>
      </c>
      <c r="F7617" t="s">
        <v>2311</v>
      </c>
      <c r="G7617" t="s">
        <v>2315</v>
      </c>
      <c r="H7617" t="s">
        <v>1281</v>
      </c>
      <c r="I7617" t="s">
        <v>1561</v>
      </c>
      <c r="J7617">
        <v>0.13800000000000001</v>
      </c>
    </row>
    <row r="7618" spans="1:10" hidden="1">
      <c r="A7618" t="s">
        <v>570</v>
      </c>
      <c r="B7618">
        <v>957</v>
      </c>
      <c r="C7618" t="s">
        <v>1108</v>
      </c>
      <c r="D7618">
        <v>958</v>
      </c>
      <c r="E7618" t="s">
        <v>378</v>
      </c>
      <c r="F7618" t="s">
        <v>2311</v>
      </c>
      <c r="G7618" t="s">
        <v>2316</v>
      </c>
      <c r="H7618" t="s">
        <v>1620</v>
      </c>
      <c r="I7618" t="s">
        <v>1561</v>
      </c>
      <c r="J7618">
        <v>0.15490000000000001</v>
      </c>
    </row>
    <row r="7619" spans="1:10" hidden="1">
      <c r="A7619" t="s">
        <v>570</v>
      </c>
      <c r="B7619">
        <v>957</v>
      </c>
      <c r="C7619" t="s">
        <v>1108</v>
      </c>
      <c r="D7619">
        <v>958</v>
      </c>
      <c r="E7619" t="s">
        <v>378</v>
      </c>
      <c r="F7619" t="s">
        <v>2311</v>
      </c>
      <c r="G7619" t="s">
        <v>2317</v>
      </c>
      <c r="H7619" t="s">
        <v>1392</v>
      </c>
      <c r="I7619" t="s">
        <v>1561</v>
      </c>
      <c r="J7619">
        <v>0.13469999999999999</v>
      </c>
    </row>
    <row r="7620" spans="1:10" hidden="1">
      <c r="A7620" t="s">
        <v>570</v>
      </c>
      <c r="B7620">
        <v>957</v>
      </c>
      <c r="C7620" t="s">
        <v>1108</v>
      </c>
      <c r="D7620">
        <v>958</v>
      </c>
      <c r="E7620" t="s">
        <v>378</v>
      </c>
      <c r="F7620" t="s">
        <v>2311</v>
      </c>
      <c r="G7620" t="s">
        <v>2318</v>
      </c>
      <c r="H7620" t="s">
        <v>1273</v>
      </c>
      <c r="I7620" t="s">
        <v>1561</v>
      </c>
      <c r="J7620">
        <v>0.1246</v>
      </c>
    </row>
    <row r="7621" spans="1:10" hidden="1">
      <c r="A7621" t="s">
        <v>570</v>
      </c>
      <c r="B7621">
        <v>957</v>
      </c>
      <c r="C7621" t="s">
        <v>1108</v>
      </c>
      <c r="D7621">
        <v>958</v>
      </c>
      <c r="E7621" t="s">
        <v>378</v>
      </c>
      <c r="F7621" t="s">
        <v>2311</v>
      </c>
      <c r="G7621" t="s">
        <v>2319</v>
      </c>
      <c r="H7621" t="s">
        <v>1271</v>
      </c>
      <c r="I7621" t="s">
        <v>1561</v>
      </c>
      <c r="J7621">
        <v>8.7499999999999994E-2</v>
      </c>
    </row>
    <row r="7622" spans="1:10" hidden="1">
      <c r="A7622" t="s">
        <v>570</v>
      </c>
      <c r="B7622">
        <v>957</v>
      </c>
      <c r="C7622" t="s">
        <v>1108</v>
      </c>
      <c r="D7622">
        <v>958</v>
      </c>
      <c r="E7622" t="s">
        <v>378</v>
      </c>
      <c r="F7622" t="s">
        <v>2320</v>
      </c>
      <c r="G7622" t="s">
        <v>2321</v>
      </c>
      <c r="H7622" t="s">
        <v>1542</v>
      </c>
      <c r="I7622" t="s">
        <v>1561</v>
      </c>
      <c r="J7622">
        <v>0.65659999999999996</v>
      </c>
    </row>
    <row r="7623" spans="1:10" hidden="1">
      <c r="A7623" t="s">
        <v>570</v>
      </c>
      <c r="B7623">
        <v>957</v>
      </c>
      <c r="C7623" t="s">
        <v>1108</v>
      </c>
      <c r="D7623">
        <v>958</v>
      </c>
      <c r="E7623" t="s">
        <v>378</v>
      </c>
      <c r="F7623" t="s">
        <v>2320</v>
      </c>
      <c r="G7623" t="s">
        <v>2341</v>
      </c>
      <c r="H7623" t="s">
        <v>1257</v>
      </c>
      <c r="I7623" t="s">
        <v>1561</v>
      </c>
      <c r="J7623">
        <v>4.3799999999999999E-2</v>
      </c>
    </row>
    <row r="7624" spans="1:10" hidden="1">
      <c r="A7624" t="s">
        <v>570</v>
      </c>
      <c r="B7624">
        <v>957</v>
      </c>
      <c r="C7624" t="s">
        <v>1108</v>
      </c>
      <c r="D7624">
        <v>958</v>
      </c>
      <c r="E7624" t="s">
        <v>378</v>
      </c>
      <c r="F7624" t="s">
        <v>2320</v>
      </c>
      <c r="G7624" t="s">
        <v>2298</v>
      </c>
      <c r="H7624" t="s">
        <v>1402</v>
      </c>
      <c r="I7624" t="s">
        <v>1561</v>
      </c>
      <c r="J7624">
        <v>0.16839999999999999</v>
      </c>
    </row>
    <row r="7625" spans="1:10" hidden="1">
      <c r="A7625" t="s">
        <v>570</v>
      </c>
      <c r="B7625">
        <v>957</v>
      </c>
      <c r="C7625" t="s">
        <v>1108</v>
      </c>
      <c r="D7625">
        <v>958</v>
      </c>
      <c r="E7625" t="s">
        <v>378</v>
      </c>
      <c r="F7625" t="s">
        <v>2322</v>
      </c>
      <c r="G7625" t="s">
        <v>2323</v>
      </c>
      <c r="H7625" t="s">
        <v>1357</v>
      </c>
      <c r="I7625" t="s">
        <v>1561</v>
      </c>
      <c r="J7625">
        <v>4.0399999999999998E-2</v>
      </c>
    </row>
    <row r="7626" spans="1:10" hidden="1">
      <c r="A7626" t="s">
        <v>570</v>
      </c>
      <c r="B7626">
        <v>957</v>
      </c>
      <c r="C7626" t="s">
        <v>1108</v>
      </c>
      <c r="D7626">
        <v>958</v>
      </c>
      <c r="E7626" t="s">
        <v>378</v>
      </c>
      <c r="F7626" t="s">
        <v>2322</v>
      </c>
      <c r="G7626" t="s">
        <v>2326</v>
      </c>
      <c r="H7626" t="s">
        <v>2324</v>
      </c>
      <c r="I7626" t="s">
        <v>1561</v>
      </c>
      <c r="J7626">
        <v>3.3999999999999998E-3</v>
      </c>
    </row>
    <row r="7627" spans="1:10" hidden="1">
      <c r="A7627" t="s">
        <v>570</v>
      </c>
      <c r="B7627">
        <v>957</v>
      </c>
      <c r="C7627" t="s">
        <v>1108</v>
      </c>
      <c r="D7627">
        <v>958</v>
      </c>
      <c r="E7627" t="s">
        <v>378</v>
      </c>
      <c r="F7627" t="s">
        <v>2322</v>
      </c>
      <c r="G7627" t="s">
        <v>2327</v>
      </c>
      <c r="H7627" t="s">
        <v>2335</v>
      </c>
      <c r="I7627" t="s">
        <v>1561</v>
      </c>
      <c r="J7627">
        <v>1.35E-2</v>
      </c>
    </row>
    <row r="7628" spans="1:10" hidden="1">
      <c r="A7628" t="s">
        <v>570</v>
      </c>
      <c r="B7628">
        <v>957</v>
      </c>
      <c r="C7628" t="s">
        <v>1108</v>
      </c>
      <c r="D7628">
        <v>958</v>
      </c>
      <c r="E7628" t="s">
        <v>378</v>
      </c>
      <c r="F7628" t="s">
        <v>2322</v>
      </c>
      <c r="G7628" t="s">
        <v>2328</v>
      </c>
      <c r="H7628" t="s">
        <v>1323</v>
      </c>
      <c r="I7628" t="s">
        <v>1561</v>
      </c>
      <c r="J7628">
        <v>6.0600000000000001E-2</v>
      </c>
    </row>
    <row r="7629" spans="1:10" hidden="1">
      <c r="A7629" t="s">
        <v>570</v>
      </c>
      <c r="B7629">
        <v>957</v>
      </c>
      <c r="C7629" t="s">
        <v>1108</v>
      </c>
      <c r="D7629">
        <v>958</v>
      </c>
      <c r="E7629" t="s">
        <v>378</v>
      </c>
      <c r="F7629" t="s">
        <v>2322</v>
      </c>
      <c r="G7629" t="s">
        <v>2330</v>
      </c>
      <c r="H7629" t="s">
        <v>1295</v>
      </c>
      <c r="I7629" t="s">
        <v>1561</v>
      </c>
      <c r="J7629">
        <v>0.88219999999999998</v>
      </c>
    </row>
    <row r="7630" spans="1:10" hidden="1">
      <c r="A7630" t="s">
        <v>570</v>
      </c>
      <c r="B7630">
        <v>957</v>
      </c>
      <c r="C7630" t="s">
        <v>1108</v>
      </c>
      <c r="D7630">
        <v>958</v>
      </c>
      <c r="E7630" t="s">
        <v>378</v>
      </c>
      <c r="F7630" t="s">
        <v>2332</v>
      </c>
      <c r="G7630" t="s">
        <v>2333</v>
      </c>
      <c r="H7630" t="s">
        <v>2378</v>
      </c>
      <c r="I7630" t="s">
        <v>1561</v>
      </c>
      <c r="J7630">
        <v>0.50170000000000003</v>
      </c>
    </row>
    <row r="7631" spans="1:10" hidden="1">
      <c r="A7631" t="s">
        <v>570</v>
      </c>
      <c r="B7631">
        <v>957</v>
      </c>
      <c r="C7631" t="s">
        <v>1108</v>
      </c>
      <c r="D7631">
        <v>958</v>
      </c>
      <c r="E7631" t="s">
        <v>378</v>
      </c>
      <c r="F7631" t="s">
        <v>2332</v>
      </c>
      <c r="G7631" t="s">
        <v>2334</v>
      </c>
      <c r="H7631" t="s">
        <v>1272</v>
      </c>
      <c r="I7631" t="s">
        <v>1561</v>
      </c>
      <c r="J7631">
        <v>0.49830000000000002</v>
      </c>
    </row>
    <row r="7632" spans="1:10" hidden="1">
      <c r="A7632" t="s">
        <v>570</v>
      </c>
      <c r="B7632">
        <v>1733</v>
      </c>
      <c r="C7632" t="s">
        <v>1110</v>
      </c>
      <c r="D7632">
        <v>739</v>
      </c>
      <c r="E7632" t="s">
        <v>36</v>
      </c>
      <c r="F7632" t="s">
        <v>1243</v>
      </c>
      <c r="G7632" t="s">
        <v>1243</v>
      </c>
      <c r="H7632" t="s">
        <v>1398</v>
      </c>
      <c r="I7632" t="s">
        <v>1398</v>
      </c>
      <c r="J7632">
        <v>1</v>
      </c>
    </row>
    <row r="7633" spans="1:10" hidden="1">
      <c r="A7633" t="s">
        <v>570</v>
      </c>
      <c r="B7633">
        <v>1733</v>
      </c>
      <c r="C7633" t="s">
        <v>1110</v>
      </c>
      <c r="D7633">
        <v>739</v>
      </c>
      <c r="E7633" t="s">
        <v>36</v>
      </c>
      <c r="F7633" t="s">
        <v>2311</v>
      </c>
      <c r="G7633" t="s">
        <v>2313</v>
      </c>
      <c r="H7633" t="s">
        <v>1399</v>
      </c>
      <c r="I7633" t="s">
        <v>1398</v>
      </c>
      <c r="J7633">
        <v>0.24410000000000001</v>
      </c>
    </row>
    <row r="7634" spans="1:10" hidden="1">
      <c r="A7634" t="s">
        <v>570</v>
      </c>
      <c r="B7634">
        <v>1733</v>
      </c>
      <c r="C7634" t="s">
        <v>1110</v>
      </c>
      <c r="D7634">
        <v>739</v>
      </c>
      <c r="E7634" t="s">
        <v>36</v>
      </c>
      <c r="F7634" t="s">
        <v>2311</v>
      </c>
      <c r="G7634" t="s">
        <v>2314</v>
      </c>
      <c r="H7634" t="s">
        <v>1410</v>
      </c>
      <c r="I7634" t="s">
        <v>1398</v>
      </c>
      <c r="J7634">
        <v>0.252</v>
      </c>
    </row>
    <row r="7635" spans="1:10" hidden="1">
      <c r="A7635" t="s">
        <v>570</v>
      </c>
      <c r="B7635">
        <v>1733</v>
      </c>
      <c r="C7635" t="s">
        <v>1110</v>
      </c>
      <c r="D7635">
        <v>739</v>
      </c>
      <c r="E7635" t="s">
        <v>36</v>
      </c>
      <c r="F7635" t="s">
        <v>2311</v>
      </c>
      <c r="G7635" t="s">
        <v>2315</v>
      </c>
      <c r="H7635" t="s">
        <v>1304</v>
      </c>
      <c r="I7635" t="s">
        <v>1398</v>
      </c>
      <c r="J7635">
        <v>0.23619999999999999</v>
      </c>
    </row>
    <row r="7636" spans="1:10" hidden="1">
      <c r="A7636" t="s">
        <v>570</v>
      </c>
      <c r="B7636">
        <v>1733</v>
      </c>
      <c r="C7636" t="s">
        <v>1110</v>
      </c>
      <c r="D7636">
        <v>739</v>
      </c>
      <c r="E7636" t="s">
        <v>36</v>
      </c>
      <c r="F7636" t="s">
        <v>2311</v>
      </c>
      <c r="G7636" t="s">
        <v>2316</v>
      </c>
      <c r="H7636" t="s">
        <v>1521</v>
      </c>
      <c r="I7636" t="s">
        <v>1398</v>
      </c>
      <c r="J7636">
        <v>0.26769999999999999</v>
      </c>
    </row>
    <row r="7637" spans="1:10" hidden="1">
      <c r="A7637" t="s">
        <v>570</v>
      </c>
      <c r="B7637">
        <v>1733</v>
      </c>
      <c r="C7637" t="s">
        <v>1110</v>
      </c>
      <c r="D7637">
        <v>739</v>
      </c>
      <c r="E7637" t="s">
        <v>36</v>
      </c>
      <c r="F7637" t="s">
        <v>2320</v>
      </c>
      <c r="G7637" t="s">
        <v>2321</v>
      </c>
      <c r="H7637" t="s">
        <v>1458</v>
      </c>
      <c r="I7637" t="s">
        <v>1398</v>
      </c>
      <c r="J7637">
        <v>0.44090000000000001</v>
      </c>
    </row>
    <row r="7638" spans="1:10" hidden="1">
      <c r="A7638" t="s">
        <v>570</v>
      </c>
      <c r="B7638">
        <v>1733</v>
      </c>
      <c r="C7638" t="s">
        <v>1110</v>
      </c>
      <c r="D7638">
        <v>739</v>
      </c>
      <c r="E7638" t="s">
        <v>36</v>
      </c>
      <c r="F7638" t="s">
        <v>2320</v>
      </c>
      <c r="G7638" t="s">
        <v>2298</v>
      </c>
      <c r="H7638" t="s">
        <v>1246</v>
      </c>
      <c r="I7638" t="s">
        <v>1398</v>
      </c>
      <c r="J7638">
        <v>0.2205</v>
      </c>
    </row>
    <row r="7639" spans="1:10" hidden="1">
      <c r="A7639" t="s">
        <v>570</v>
      </c>
      <c r="B7639">
        <v>1733</v>
      </c>
      <c r="C7639" t="s">
        <v>1110</v>
      </c>
      <c r="D7639">
        <v>739</v>
      </c>
      <c r="E7639" t="s">
        <v>36</v>
      </c>
      <c r="F7639" t="s">
        <v>2322</v>
      </c>
      <c r="G7639" t="s">
        <v>2325</v>
      </c>
      <c r="H7639" t="s">
        <v>2324</v>
      </c>
      <c r="I7639" t="s">
        <v>1398</v>
      </c>
      <c r="J7639">
        <v>7.9000000000000008E-3</v>
      </c>
    </row>
    <row r="7640" spans="1:10" hidden="1">
      <c r="A7640" t="s">
        <v>570</v>
      </c>
      <c r="B7640">
        <v>1733</v>
      </c>
      <c r="C7640" t="s">
        <v>1110</v>
      </c>
      <c r="D7640">
        <v>739</v>
      </c>
      <c r="E7640" t="s">
        <v>36</v>
      </c>
      <c r="F7640" t="s">
        <v>2322</v>
      </c>
      <c r="G7640" t="s">
        <v>2327</v>
      </c>
      <c r="H7640" t="s">
        <v>2335</v>
      </c>
      <c r="I7640" t="s">
        <v>1398</v>
      </c>
      <c r="J7640">
        <v>3.15E-2</v>
      </c>
    </row>
    <row r="7641" spans="1:10" hidden="1">
      <c r="A7641" t="s">
        <v>570</v>
      </c>
      <c r="B7641">
        <v>1733</v>
      </c>
      <c r="C7641" t="s">
        <v>1110</v>
      </c>
      <c r="D7641">
        <v>739</v>
      </c>
      <c r="E7641" t="s">
        <v>36</v>
      </c>
      <c r="F7641" t="s">
        <v>2322</v>
      </c>
      <c r="G7641" t="s">
        <v>2328</v>
      </c>
      <c r="H7641" t="s">
        <v>2335</v>
      </c>
      <c r="I7641" t="s">
        <v>1398</v>
      </c>
      <c r="J7641">
        <v>3.15E-2</v>
      </c>
    </row>
    <row r="7642" spans="1:10" hidden="1">
      <c r="A7642" t="s">
        <v>570</v>
      </c>
      <c r="B7642">
        <v>1733</v>
      </c>
      <c r="C7642" t="s">
        <v>1110</v>
      </c>
      <c r="D7642">
        <v>739</v>
      </c>
      <c r="E7642" t="s">
        <v>36</v>
      </c>
      <c r="F7642" t="s">
        <v>2322</v>
      </c>
      <c r="G7642" t="s">
        <v>2330</v>
      </c>
      <c r="H7642" t="s">
        <v>1390</v>
      </c>
      <c r="I7642" t="s">
        <v>1398</v>
      </c>
      <c r="J7642">
        <v>0.92910000000000004</v>
      </c>
    </row>
    <row r="7643" spans="1:10" hidden="1">
      <c r="A7643" t="s">
        <v>570</v>
      </c>
      <c r="B7643">
        <v>1733</v>
      </c>
      <c r="C7643" t="s">
        <v>1110</v>
      </c>
      <c r="D7643">
        <v>739</v>
      </c>
      <c r="E7643" t="s">
        <v>36</v>
      </c>
      <c r="F7643" t="s">
        <v>2332</v>
      </c>
      <c r="G7643" t="s">
        <v>2333</v>
      </c>
      <c r="H7643" t="s">
        <v>1296</v>
      </c>
      <c r="I7643" t="s">
        <v>1398</v>
      </c>
      <c r="J7643">
        <v>0.46460000000000001</v>
      </c>
    </row>
    <row r="7644" spans="1:10" hidden="1">
      <c r="A7644" t="s">
        <v>570</v>
      </c>
      <c r="B7644">
        <v>1733</v>
      </c>
      <c r="C7644" t="s">
        <v>1110</v>
      </c>
      <c r="D7644">
        <v>739</v>
      </c>
      <c r="E7644" t="s">
        <v>36</v>
      </c>
      <c r="F7644" t="s">
        <v>2332</v>
      </c>
      <c r="G7644" t="s">
        <v>2334</v>
      </c>
      <c r="H7644" t="s">
        <v>1285</v>
      </c>
      <c r="I7644" t="s">
        <v>1398</v>
      </c>
      <c r="J7644">
        <v>0.53539999999999999</v>
      </c>
    </row>
    <row r="7645" spans="1:10" hidden="1">
      <c r="A7645" t="s">
        <v>570</v>
      </c>
      <c r="B7645">
        <v>1733</v>
      </c>
      <c r="C7645" t="s">
        <v>1110</v>
      </c>
      <c r="D7645">
        <v>735</v>
      </c>
      <c r="E7645" t="s">
        <v>9</v>
      </c>
      <c r="F7645" t="s">
        <v>1243</v>
      </c>
      <c r="G7645" t="s">
        <v>1243</v>
      </c>
      <c r="H7645" t="s">
        <v>2526</v>
      </c>
      <c r="I7645" t="s">
        <v>2526</v>
      </c>
      <c r="J7645">
        <v>1</v>
      </c>
    </row>
    <row r="7646" spans="1:10" hidden="1">
      <c r="A7646" t="s">
        <v>570</v>
      </c>
      <c r="B7646">
        <v>1733</v>
      </c>
      <c r="C7646" t="s">
        <v>1110</v>
      </c>
      <c r="D7646">
        <v>735</v>
      </c>
      <c r="E7646" t="s">
        <v>9</v>
      </c>
      <c r="F7646" t="s">
        <v>2311</v>
      </c>
      <c r="G7646" t="s">
        <v>2343</v>
      </c>
      <c r="H7646" t="s">
        <v>1505</v>
      </c>
      <c r="I7646" t="s">
        <v>2526</v>
      </c>
      <c r="J7646">
        <v>0.23699999999999999</v>
      </c>
    </row>
    <row r="7647" spans="1:10" hidden="1">
      <c r="A7647" t="s">
        <v>570</v>
      </c>
      <c r="B7647">
        <v>1733</v>
      </c>
      <c r="C7647" t="s">
        <v>1110</v>
      </c>
      <c r="D7647">
        <v>735</v>
      </c>
      <c r="E7647" t="s">
        <v>9</v>
      </c>
      <c r="F7647" t="s">
        <v>2311</v>
      </c>
      <c r="G7647" t="s">
        <v>1250</v>
      </c>
      <c r="H7647" t="s">
        <v>1635</v>
      </c>
      <c r="I7647" t="s">
        <v>2526</v>
      </c>
      <c r="J7647">
        <v>0.28039999999999998</v>
      </c>
    </row>
    <row r="7648" spans="1:10" hidden="1">
      <c r="A7648" t="s">
        <v>570</v>
      </c>
      <c r="B7648">
        <v>1733</v>
      </c>
      <c r="C7648" t="s">
        <v>1110</v>
      </c>
      <c r="D7648">
        <v>735</v>
      </c>
      <c r="E7648" t="s">
        <v>9</v>
      </c>
      <c r="F7648" t="s">
        <v>2311</v>
      </c>
      <c r="G7648" t="s">
        <v>1401</v>
      </c>
      <c r="H7648" t="s">
        <v>1366</v>
      </c>
      <c r="I7648" t="s">
        <v>2526</v>
      </c>
      <c r="J7648">
        <v>0.22389999999999999</v>
      </c>
    </row>
    <row r="7649" spans="1:10" hidden="1">
      <c r="A7649" t="s">
        <v>570</v>
      </c>
      <c r="B7649">
        <v>1733</v>
      </c>
      <c r="C7649" t="s">
        <v>1110</v>
      </c>
      <c r="D7649">
        <v>735</v>
      </c>
      <c r="E7649" t="s">
        <v>9</v>
      </c>
      <c r="F7649" t="s">
        <v>2311</v>
      </c>
      <c r="G7649" t="s">
        <v>1357</v>
      </c>
      <c r="H7649" t="s">
        <v>2370</v>
      </c>
      <c r="I7649" t="s">
        <v>2526</v>
      </c>
      <c r="J7649">
        <v>0.25869999999999999</v>
      </c>
    </row>
    <row r="7650" spans="1:10" hidden="1">
      <c r="A7650" t="s">
        <v>570</v>
      </c>
      <c r="B7650">
        <v>1733</v>
      </c>
      <c r="C7650" t="s">
        <v>1110</v>
      </c>
      <c r="D7650">
        <v>735</v>
      </c>
      <c r="E7650" t="s">
        <v>9</v>
      </c>
      <c r="F7650" t="s">
        <v>2320</v>
      </c>
      <c r="G7650" t="s">
        <v>2321</v>
      </c>
      <c r="H7650" t="s">
        <v>1530</v>
      </c>
      <c r="I7650" t="s">
        <v>2526</v>
      </c>
      <c r="J7650">
        <v>0.4</v>
      </c>
    </row>
    <row r="7651" spans="1:10" hidden="1">
      <c r="A7651" t="s">
        <v>570</v>
      </c>
      <c r="B7651">
        <v>1733</v>
      </c>
      <c r="C7651" t="s">
        <v>1110</v>
      </c>
      <c r="D7651">
        <v>735</v>
      </c>
      <c r="E7651" t="s">
        <v>9</v>
      </c>
      <c r="F7651" t="s">
        <v>2320</v>
      </c>
      <c r="G7651" t="s">
        <v>2338</v>
      </c>
      <c r="H7651" t="s">
        <v>1312</v>
      </c>
      <c r="I7651" t="s">
        <v>2526</v>
      </c>
      <c r="J7651">
        <v>1.09E-2</v>
      </c>
    </row>
    <row r="7652" spans="1:10" hidden="1">
      <c r="A7652" t="s">
        <v>570</v>
      </c>
      <c r="B7652">
        <v>1733</v>
      </c>
      <c r="C7652" t="s">
        <v>1110</v>
      </c>
      <c r="D7652">
        <v>735</v>
      </c>
      <c r="E7652" t="s">
        <v>9</v>
      </c>
      <c r="F7652" t="s">
        <v>2320</v>
      </c>
      <c r="G7652" t="s">
        <v>2340</v>
      </c>
      <c r="H7652" t="s">
        <v>1352</v>
      </c>
      <c r="I7652" t="s">
        <v>2526</v>
      </c>
      <c r="J7652">
        <v>1.52E-2</v>
      </c>
    </row>
    <row r="7653" spans="1:10" hidden="1">
      <c r="A7653" t="s">
        <v>570</v>
      </c>
      <c r="B7653">
        <v>1733</v>
      </c>
      <c r="C7653" t="s">
        <v>1110</v>
      </c>
      <c r="D7653">
        <v>735</v>
      </c>
      <c r="E7653" t="s">
        <v>9</v>
      </c>
      <c r="F7653" t="s">
        <v>2320</v>
      </c>
      <c r="G7653" t="s">
        <v>2298</v>
      </c>
      <c r="H7653" t="s">
        <v>1562</v>
      </c>
      <c r="I7653" t="s">
        <v>2526</v>
      </c>
      <c r="J7653">
        <v>0.23039999999999999</v>
      </c>
    </row>
    <row r="7654" spans="1:10" hidden="1">
      <c r="A7654" t="s">
        <v>570</v>
      </c>
      <c r="B7654">
        <v>1733</v>
      </c>
      <c r="C7654" t="s">
        <v>1110</v>
      </c>
      <c r="D7654">
        <v>735</v>
      </c>
      <c r="E7654" t="s">
        <v>9</v>
      </c>
      <c r="F7654" t="s">
        <v>2322</v>
      </c>
      <c r="G7654" t="s">
        <v>2325</v>
      </c>
      <c r="H7654" t="s">
        <v>1248</v>
      </c>
      <c r="I7654" t="s">
        <v>2526</v>
      </c>
      <c r="J7654">
        <v>1.2999999999999999E-2</v>
      </c>
    </row>
    <row r="7655" spans="1:10" hidden="1">
      <c r="A7655" t="s">
        <v>570</v>
      </c>
      <c r="B7655">
        <v>1733</v>
      </c>
      <c r="C7655" t="s">
        <v>1110</v>
      </c>
      <c r="D7655">
        <v>735</v>
      </c>
      <c r="E7655" t="s">
        <v>9</v>
      </c>
      <c r="F7655" t="s">
        <v>2322</v>
      </c>
      <c r="G7655" t="s">
        <v>2326</v>
      </c>
      <c r="H7655" t="s">
        <v>2335</v>
      </c>
      <c r="I7655" t="s">
        <v>2526</v>
      </c>
      <c r="J7655">
        <v>8.6999999999999994E-3</v>
      </c>
    </row>
    <row r="7656" spans="1:10" hidden="1">
      <c r="A7656" t="s">
        <v>570</v>
      </c>
      <c r="B7656">
        <v>1733</v>
      </c>
      <c r="C7656" t="s">
        <v>1110</v>
      </c>
      <c r="D7656">
        <v>735</v>
      </c>
      <c r="E7656" t="s">
        <v>9</v>
      </c>
      <c r="F7656" t="s">
        <v>2322</v>
      </c>
      <c r="G7656" t="s">
        <v>2327</v>
      </c>
      <c r="H7656" t="s">
        <v>1298</v>
      </c>
      <c r="I7656" t="s">
        <v>2526</v>
      </c>
      <c r="J7656">
        <v>3.2599999999999997E-2</v>
      </c>
    </row>
    <row r="7657" spans="1:10" hidden="1">
      <c r="A7657" t="s">
        <v>570</v>
      </c>
      <c r="B7657">
        <v>1733</v>
      </c>
      <c r="C7657" t="s">
        <v>1110</v>
      </c>
      <c r="D7657">
        <v>735</v>
      </c>
      <c r="E7657" t="s">
        <v>9</v>
      </c>
      <c r="F7657" t="s">
        <v>2322</v>
      </c>
      <c r="G7657" t="s">
        <v>2328</v>
      </c>
      <c r="H7657" t="s">
        <v>1399</v>
      </c>
      <c r="I7657" t="s">
        <v>2526</v>
      </c>
      <c r="J7657">
        <v>6.7400000000000002E-2</v>
      </c>
    </row>
    <row r="7658" spans="1:10" hidden="1">
      <c r="A7658" t="s">
        <v>570</v>
      </c>
      <c r="B7658">
        <v>1733</v>
      </c>
      <c r="C7658" t="s">
        <v>1110</v>
      </c>
      <c r="D7658">
        <v>735</v>
      </c>
      <c r="E7658" t="s">
        <v>9</v>
      </c>
      <c r="F7658" t="s">
        <v>2322</v>
      </c>
      <c r="G7658" t="s">
        <v>2330</v>
      </c>
      <c r="H7658" t="s">
        <v>2502</v>
      </c>
      <c r="I7658" t="s">
        <v>2526</v>
      </c>
      <c r="J7658">
        <v>0.87829999999999997</v>
      </c>
    </row>
    <row r="7659" spans="1:10" hidden="1">
      <c r="A7659" t="s">
        <v>570</v>
      </c>
      <c r="B7659">
        <v>1733</v>
      </c>
      <c r="C7659" t="s">
        <v>1110</v>
      </c>
      <c r="D7659">
        <v>735</v>
      </c>
      <c r="E7659" t="s">
        <v>9</v>
      </c>
      <c r="F7659" t="s">
        <v>2332</v>
      </c>
      <c r="G7659" t="s">
        <v>2333</v>
      </c>
      <c r="H7659" t="s">
        <v>1286</v>
      </c>
      <c r="I7659" t="s">
        <v>2526</v>
      </c>
      <c r="J7659">
        <v>0.51090000000000002</v>
      </c>
    </row>
    <row r="7660" spans="1:10" hidden="1">
      <c r="A7660" t="s">
        <v>570</v>
      </c>
      <c r="B7660">
        <v>1733</v>
      </c>
      <c r="C7660" t="s">
        <v>1110</v>
      </c>
      <c r="D7660">
        <v>735</v>
      </c>
      <c r="E7660" t="s">
        <v>9</v>
      </c>
      <c r="F7660" t="s">
        <v>2332</v>
      </c>
      <c r="G7660" t="s">
        <v>2334</v>
      </c>
      <c r="H7660" t="s">
        <v>1621</v>
      </c>
      <c r="I7660" t="s">
        <v>2526</v>
      </c>
      <c r="J7660">
        <v>0.48909999999999998</v>
      </c>
    </row>
    <row r="7661" spans="1:10" hidden="1">
      <c r="A7661" t="s">
        <v>570</v>
      </c>
      <c r="B7661">
        <v>1733</v>
      </c>
      <c r="C7661" t="s">
        <v>1110</v>
      </c>
      <c r="D7661">
        <v>742</v>
      </c>
      <c r="E7661" t="s">
        <v>152</v>
      </c>
      <c r="F7661" t="s">
        <v>1243</v>
      </c>
      <c r="G7661" t="s">
        <v>1243</v>
      </c>
      <c r="H7661" t="s">
        <v>2353</v>
      </c>
      <c r="I7661" t="s">
        <v>2353</v>
      </c>
      <c r="J7661">
        <v>1</v>
      </c>
    </row>
    <row r="7662" spans="1:10" hidden="1">
      <c r="A7662" t="s">
        <v>570</v>
      </c>
      <c r="B7662">
        <v>1733</v>
      </c>
      <c r="C7662" t="s">
        <v>1110</v>
      </c>
      <c r="D7662">
        <v>742</v>
      </c>
      <c r="E7662" t="s">
        <v>152</v>
      </c>
      <c r="F7662" t="s">
        <v>2311</v>
      </c>
      <c r="G7662" t="s">
        <v>2312</v>
      </c>
      <c r="H7662" t="s">
        <v>1304</v>
      </c>
      <c r="I7662" t="s">
        <v>2353</v>
      </c>
      <c r="J7662">
        <v>0.1215</v>
      </c>
    </row>
    <row r="7663" spans="1:10" hidden="1">
      <c r="A7663" t="s">
        <v>570</v>
      </c>
      <c r="B7663">
        <v>1733</v>
      </c>
      <c r="C7663" t="s">
        <v>1110</v>
      </c>
      <c r="D7663">
        <v>742</v>
      </c>
      <c r="E7663" t="s">
        <v>152</v>
      </c>
      <c r="F7663" t="s">
        <v>2311</v>
      </c>
      <c r="G7663" t="s">
        <v>2313</v>
      </c>
      <c r="H7663" t="s">
        <v>1392</v>
      </c>
      <c r="I7663" t="s">
        <v>2353</v>
      </c>
      <c r="J7663">
        <v>0.16189999999999999</v>
      </c>
    </row>
    <row r="7664" spans="1:10" hidden="1">
      <c r="A7664" t="s">
        <v>570</v>
      </c>
      <c r="B7664">
        <v>1733</v>
      </c>
      <c r="C7664" t="s">
        <v>1110</v>
      </c>
      <c r="D7664">
        <v>742</v>
      </c>
      <c r="E7664" t="s">
        <v>152</v>
      </c>
      <c r="F7664" t="s">
        <v>2311</v>
      </c>
      <c r="G7664" t="s">
        <v>2314</v>
      </c>
      <c r="H7664" t="s">
        <v>1304</v>
      </c>
      <c r="I7664" t="s">
        <v>2353</v>
      </c>
      <c r="J7664">
        <v>0.1215</v>
      </c>
    </row>
    <row r="7665" spans="1:10" hidden="1">
      <c r="A7665" t="s">
        <v>570</v>
      </c>
      <c r="B7665">
        <v>1733</v>
      </c>
      <c r="C7665" t="s">
        <v>1110</v>
      </c>
      <c r="D7665">
        <v>742</v>
      </c>
      <c r="E7665" t="s">
        <v>152</v>
      </c>
      <c r="F7665" t="s">
        <v>2311</v>
      </c>
      <c r="G7665" t="s">
        <v>2315</v>
      </c>
      <c r="H7665" t="s">
        <v>1269</v>
      </c>
      <c r="I7665" t="s">
        <v>2353</v>
      </c>
      <c r="J7665">
        <v>0.21460000000000001</v>
      </c>
    </row>
    <row r="7666" spans="1:10" hidden="1">
      <c r="A7666" t="s">
        <v>570</v>
      </c>
      <c r="B7666">
        <v>1733</v>
      </c>
      <c r="C7666" t="s">
        <v>1110</v>
      </c>
      <c r="D7666">
        <v>742</v>
      </c>
      <c r="E7666" t="s">
        <v>152</v>
      </c>
      <c r="F7666" t="s">
        <v>2311</v>
      </c>
      <c r="G7666" t="s">
        <v>2316</v>
      </c>
      <c r="H7666" t="s">
        <v>1515</v>
      </c>
      <c r="I7666" t="s">
        <v>2353</v>
      </c>
      <c r="J7666">
        <v>0.17810000000000001</v>
      </c>
    </row>
    <row r="7667" spans="1:10" hidden="1">
      <c r="A7667" t="s">
        <v>570</v>
      </c>
      <c r="B7667">
        <v>1733</v>
      </c>
      <c r="C7667" t="s">
        <v>1110</v>
      </c>
      <c r="D7667">
        <v>742</v>
      </c>
      <c r="E7667" t="s">
        <v>152</v>
      </c>
      <c r="F7667" t="s">
        <v>2311</v>
      </c>
      <c r="G7667" t="s">
        <v>2318</v>
      </c>
      <c r="H7667" t="s">
        <v>1411</v>
      </c>
      <c r="I7667" t="s">
        <v>2353</v>
      </c>
      <c r="J7667">
        <v>0.1336</v>
      </c>
    </row>
    <row r="7668" spans="1:10" hidden="1">
      <c r="A7668" t="s">
        <v>570</v>
      </c>
      <c r="B7668">
        <v>1733</v>
      </c>
      <c r="C7668" t="s">
        <v>1110</v>
      </c>
      <c r="D7668">
        <v>742</v>
      </c>
      <c r="E7668" t="s">
        <v>152</v>
      </c>
      <c r="F7668" t="s">
        <v>2311</v>
      </c>
      <c r="G7668" t="s">
        <v>2319</v>
      </c>
      <c r="H7668" t="s">
        <v>1333</v>
      </c>
      <c r="I7668" t="s">
        <v>2353</v>
      </c>
      <c r="J7668">
        <v>6.88E-2</v>
      </c>
    </row>
    <row r="7669" spans="1:10" hidden="1">
      <c r="A7669" t="s">
        <v>570</v>
      </c>
      <c r="B7669">
        <v>1733</v>
      </c>
      <c r="C7669" t="s">
        <v>1110</v>
      </c>
      <c r="D7669">
        <v>742</v>
      </c>
      <c r="E7669" t="s">
        <v>152</v>
      </c>
      <c r="F7669" t="s">
        <v>2320</v>
      </c>
      <c r="G7669" t="s">
        <v>2321</v>
      </c>
      <c r="H7669" t="s">
        <v>1505</v>
      </c>
      <c r="I7669" t="s">
        <v>2353</v>
      </c>
      <c r="J7669">
        <v>0.44130000000000003</v>
      </c>
    </row>
    <row r="7670" spans="1:10" hidden="1">
      <c r="A7670" t="s">
        <v>570</v>
      </c>
      <c r="B7670">
        <v>1733</v>
      </c>
      <c r="C7670" t="s">
        <v>1110</v>
      </c>
      <c r="D7670">
        <v>742</v>
      </c>
      <c r="E7670" t="s">
        <v>152</v>
      </c>
      <c r="F7670" t="s">
        <v>2320</v>
      </c>
      <c r="G7670" t="s">
        <v>2338</v>
      </c>
      <c r="H7670" t="s">
        <v>1252</v>
      </c>
      <c r="I7670" t="s">
        <v>2353</v>
      </c>
      <c r="J7670">
        <v>3.6400000000000002E-2</v>
      </c>
    </row>
    <row r="7671" spans="1:10" hidden="1">
      <c r="A7671" t="s">
        <v>570</v>
      </c>
      <c r="B7671">
        <v>1733</v>
      </c>
      <c r="C7671" t="s">
        <v>1110</v>
      </c>
      <c r="D7671">
        <v>742</v>
      </c>
      <c r="E7671" t="s">
        <v>152</v>
      </c>
      <c r="F7671" t="s">
        <v>2320</v>
      </c>
      <c r="G7671" t="s">
        <v>2339</v>
      </c>
      <c r="H7671" t="s">
        <v>1312</v>
      </c>
      <c r="I7671" t="s">
        <v>2353</v>
      </c>
      <c r="J7671">
        <v>2.0199999999999999E-2</v>
      </c>
    </row>
    <row r="7672" spans="1:10" hidden="1">
      <c r="A7672" t="s">
        <v>570</v>
      </c>
      <c r="B7672">
        <v>1733</v>
      </c>
      <c r="C7672" t="s">
        <v>1110</v>
      </c>
      <c r="D7672">
        <v>742</v>
      </c>
      <c r="E7672" t="s">
        <v>152</v>
      </c>
      <c r="F7672" t="s">
        <v>2320</v>
      </c>
      <c r="G7672" t="s">
        <v>2298</v>
      </c>
      <c r="H7672" t="s">
        <v>1355</v>
      </c>
      <c r="I7672" t="s">
        <v>2353</v>
      </c>
      <c r="J7672">
        <v>0.27939999999999998</v>
      </c>
    </row>
    <row r="7673" spans="1:10" hidden="1">
      <c r="A7673" t="s">
        <v>570</v>
      </c>
      <c r="B7673">
        <v>1733</v>
      </c>
      <c r="C7673" t="s">
        <v>1110</v>
      </c>
      <c r="D7673">
        <v>742</v>
      </c>
      <c r="E7673" t="s">
        <v>152</v>
      </c>
      <c r="F7673" t="s">
        <v>2322</v>
      </c>
      <c r="G7673" t="s">
        <v>2325</v>
      </c>
      <c r="H7673" t="s">
        <v>2324</v>
      </c>
      <c r="I7673" t="s">
        <v>2353</v>
      </c>
      <c r="J7673">
        <v>4.0000000000000001E-3</v>
      </c>
    </row>
    <row r="7674" spans="1:10" hidden="1">
      <c r="A7674" t="s">
        <v>570</v>
      </c>
      <c r="B7674">
        <v>1733</v>
      </c>
      <c r="C7674" t="s">
        <v>1110</v>
      </c>
      <c r="D7674">
        <v>742</v>
      </c>
      <c r="E7674" t="s">
        <v>152</v>
      </c>
      <c r="F7674" t="s">
        <v>2322</v>
      </c>
      <c r="G7674" t="s">
        <v>2326</v>
      </c>
      <c r="H7674" t="s">
        <v>2344</v>
      </c>
      <c r="I7674" t="s">
        <v>2353</v>
      </c>
      <c r="J7674">
        <v>8.0999999999999996E-3</v>
      </c>
    </row>
    <row r="7675" spans="1:10" hidden="1">
      <c r="A7675" t="s">
        <v>570</v>
      </c>
      <c r="B7675">
        <v>1733</v>
      </c>
      <c r="C7675" t="s">
        <v>1110</v>
      </c>
      <c r="D7675">
        <v>742</v>
      </c>
      <c r="E7675" t="s">
        <v>152</v>
      </c>
      <c r="F7675" t="s">
        <v>2322</v>
      </c>
      <c r="G7675" t="s">
        <v>2327</v>
      </c>
      <c r="H7675" t="s">
        <v>1312</v>
      </c>
      <c r="I7675" t="s">
        <v>2353</v>
      </c>
      <c r="J7675">
        <v>2.0199999999999999E-2</v>
      </c>
    </row>
    <row r="7676" spans="1:10" hidden="1">
      <c r="A7676" t="s">
        <v>570</v>
      </c>
      <c r="B7676">
        <v>1733</v>
      </c>
      <c r="C7676" t="s">
        <v>1110</v>
      </c>
      <c r="D7676">
        <v>742</v>
      </c>
      <c r="E7676" t="s">
        <v>152</v>
      </c>
      <c r="F7676" t="s">
        <v>2322</v>
      </c>
      <c r="G7676" t="s">
        <v>2328</v>
      </c>
      <c r="H7676" t="s">
        <v>1256</v>
      </c>
      <c r="I7676" t="s">
        <v>2353</v>
      </c>
      <c r="J7676">
        <v>5.67E-2</v>
      </c>
    </row>
    <row r="7677" spans="1:10" hidden="1">
      <c r="A7677" t="s">
        <v>570</v>
      </c>
      <c r="B7677">
        <v>1733</v>
      </c>
      <c r="C7677" t="s">
        <v>1110</v>
      </c>
      <c r="D7677">
        <v>742</v>
      </c>
      <c r="E7677" t="s">
        <v>152</v>
      </c>
      <c r="F7677" t="s">
        <v>2322</v>
      </c>
      <c r="G7677" t="s">
        <v>2330</v>
      </c>
      <c r="H7677" t="s">
        <v>1621</v>
      </c>
      <c r="I7677" t="s">
        <v>2353</v>
      </c>
      <c r="J7677">
        <v>0.91090000000000004</v>
      </c>
    </row>
    <row r="7678" spans="1:10" hidden="1">
      <c r="A7678" t="s">
        <v>570</v>
      </c>
      <c r="B7678">
        <v>1733</v>
      </c>
      <c r="C7678" t="s">
        <v>1110</v>
      </c>
      <c r="D7678">
        <v>742</v>
      </c>
      <c r="E7678" t="s">
        <v>152</v>
      </c>
      <c r="F7678" t="s">
        <v>2332</v>
      </c>
      <c r="G7678" t="s">
        <v>2333</v>
      </c>
      <c r="H7678" t="s">
        <v>1418</v>
      </c>
      <c r="I7678" t="s">
        <v>2353</v>
      </c>
      <c r="J7678">
        <v>0.53039999999999998</v>
      </c>
    </row>
    <row r="7679" spans="1:10" hidden="1">
      <c r="A7679" t="s">
        <v>570</v>
      </c>
      <c r="B7679">
        <v>1733</v>
      </c>
      <c r="C7679" t="s">
        <v>1110</v>
      </c>
      <c r="D7679">
        <v>742</v>
      </c>
      <c r="E7679" t="s">
        <v>152</v>
      </c>
      <c r="F7679" t="s">
        <v>2332</v>
      </c>
      <c r="G7679" t="s">
        <v>2334</v>
      </c>
      <c r="H7679" t="s">
        <v>1583</v>
      </c>
      <c r="I7679" t="s">
        <v>2353</v>
      </c>
      <c r="J7679">
        <v>0.46960000000000002</v>
      </c>
    </row>
    <row r="7680" spans="1:10" hidden="1">
      <c r="A7680" t="s">
        <v>570</v>
      </c>
      <c r="B7680">
        <v>1733</v>
      </c>
      <c r="C7680" t="s">
        <v>1110</v>
      </c>
      <c r="D7680">
        <v>2096</v>
      </c>
      <c r="E7680" t="s">
        <v>329</v>
      </c>
      <c r="F7680" t="s">
        <v>1243</v>
      </c>
      <c r="G7680" t="s">
        <v>1243</v>
      </c>
      <c r="H7680" t="s">
        <v>1265</v>
      </c>
      <c r="I7680" t="s">
        <v>1265</v>
      </c>
      <c r="J7680">
        <v>1</v>
      </c>
    </row>
    <row r="7681" spans="1:10" hidden="1">
      <c r="A7681" t="s">
        <v>570</v>
      </c>
      <c r="B7681">
        <v>1733</v>
      </c>
      <c r="C7681" t="s">
        <v>1110</v>
      </c>
      <c r="D7681">
        <v>2096</v>
      </c>
      <c r="E7681" t="s">
        <v>329</v>
      </c>
      <c r="F7681" t="s">
        <v>2311</v>
      </c>
      <c r="G7681" t="s">
        <v>2312</v>
      </c>
      <c r="H7681" t="s">
        <v>1271</v>
      </c>
      <c r="I7681" t="s">
        <v>1265</v>
      </c>
      <c r="J7681">
        <v>0.31330000000000002</v>
      </c>
    </row>
    <row r="7682" spans="1:10" hidden="1">
      <c r="A7682" t="s">
        <v>570</v>
      </c>
      <c r="B7682">
        <v>1733</v>
      </c>
      <c r="C7682" t="s">
        <v>1110</v>
      </c>
      <c r="D7682">
        <v>2096</v>
      </c>
      <c r="E7682" t="s">
        <v>329</v>
      </c>
      <c r="F7682" t="s">
        <v>2311</v>
      </c>
      <c r="G7682" t="s">
        <v>2313</v>
      </c>
      <c r="H7682" t="s">
        <v>1417</v>
      </c>
      <c r="I7682" t="s">
        <v>1265</v>
      </c>
      <c r="J7682">
        <v>0.253</v>
      </c>
    </row>
    <row r="7683" spans="1:10" hidden="1">
      <c r="A7683" t="s">
        <v>570</v>
      </c>
      <c r="B7683">
        <v>1733</v>
      </c>
      <c r="C7683" t="s">
        <v>1110</v>
      </c>
      <c r="D7683">
        <v>2096</v>
      </c>
      <c r="E7683" t="s">
        <v>329</v>
      </c>
      <c r="F7683" t="s">
        <v>2311</v>
      </c>
      <c r="G7683" t="s">
        <v>2318</v>
      </c>
      <c r="H7683" t="s">
        <v>1261</v>
      </c>
      <c r="I7683" t="s">
        <v>1265</v>
      </c>
      <c r="J7683">
        <v>0.2651</v>
      </c>
    </row>
    <row r="7684" spans="1:10" hidden="1">
      <c r="A7684" t="s">
        <v>570</v>
      </c>
      <c r="B7684">
        <v>1733</v>
      </c>
      <c r="C7684" t="s">
        <v>1110</v>
      </c>
      <c r="D7684">
        <v>2096</v>
      </c>
      <c r="E7684" t="s">
        <v>329</v>
      </c>
      <c r="F7684" t="s">
        <v>2311</v>
      </c>
      <c r="G7684" t="s">
        <v>2319</v>
      </c>
      <c r="H7684" t="s">
        <v>1256</v>
      </c>
      <c r="I7684" t="s">
        <v>1265</v>
      </c>
      <c r="J7684">
        <v>0.16869999999999999</v>
      </c>
    </row>
    <row r="7685" spans="1:10" hidden="1">
      <c r="A7685" t="s">
        <v>570</v>
      </c>
      <c r="B7685">
        <v>1733</v>
      </c>
      <c r="C7685" t="s">
        <v>1110</v>
      </c>
      <c r="D7685">
        <v>2096</v>
      </c>
      <c r="E7685" t="s">
        <v>329</v>
      </c>
      <c r="F7685" t="s">
        <v>2320</v>
      </c>
      <c r="G7685" t="s">
        <v>2321</v>
      </c>
      <c r="H7685" t="s">
        <v>1321</v>
      </c>
      <c r="I7685" t="s">
        <v>1265</v>
      </c>
      <c r="J7685">
        <v>0.68669999999999998</v>
      </c>
    </row>
    <row r="7686" spans="1:10" hidden="1">
      <c r="A7686" t="s">
        <v>570</v>
      </c>
      <c r="B7686">
        <v>1733</v>
      </c>
      <c r="C7686" t="s">
        <v>1110</v>
      </c>
      <c r="D7686">
        <v>2096</v>
      </c>
      <c r="E7686" t="s">
        <v>329</v>
      </c>
      <c r="F7686" t="s">
        <v>2320</v>
      </c>
      <c r="G7686" t="s">
        <v>2298</v>
      </c>
      <c r="H7686" t="s">
        <v>1290</v>
      </c>
      <c r="I7686" t="s">
        <v>1265</v>
      </c>
      <c r="J7686">
        <v>0.28920000000000001</v>
      </c>
    </row>
    <row r="7687" spans="1:10" hidden="1">
      <c r="A7687" t="s">
        <v>570</v>
      </c>
      <c r="B7687">
        <v>1733</v>
      </c>
      <c r="C7687" t="s">
        <v>1110</v>
      </c>
      <c r="D7687">
        <v>2096</v>
      </c>
      <c r="E7687" t="s">
        <v>329</v>
      </c>
      <c r="F7687" t="s">
        <v>2322</v>
      </c>
      <c r="G7687" t="s">
        <v>2325</v>
      </c>
      <c r="H7687" t="s">
        <v>2324</v>
      </c>
      <c r="I7687" t="s">
        <v>1265</v>
      </c>
      <c r="J7687">
        <v>1.2E-2</v>
      </c>
    </row>
    <row r="7688" spans="1:10" hidden="1">
      <c r="A7688" t="s">
        <v>570</v>
      </c>
      <c r="B7688">
        <v>1733</v>
      </c>
      <c r="C7688" t="s">
        <v>1110</v>
      </c>
      <c r="D7688">
        <v>2096</v>
      </c>
      <c r="E7688" t="s">
        <v>329</v>
      </c>
      <c r="F7688" t="s">
        <v>2322</v>
      </c>
      <c r="G7688" t="s">
        <v>2327</v>
      </c>
      <c r="H7688" t="s">
        <v>2344</v>
      </c>
      <c r="I7688" t="s">
        <v>1265</v>
      </c>
      <c r="J7688">
        <v>2.41E-2</v>
      </c>
    </row>
    <row r="7689" spans="1:10" hidden="1">
      <c r="A7689" t="s">
        <v>570</v>
      </c>
      <c r="B7689">
        <v>1733</v>
      </c>
      <c r="C7689" t="s">
        <v>1110</v>
      </c>
      <c r="D7689">
        <v>2096</v>
      </c>
      <c r="E7689" t="s">
        <v>329</v>
      </c>
      <c r="F7689" t="s">
        <v>2322</v>
      </c>
      <c r="G7689" t="s">
        <v>2328</v>
      </c>
      <c r="H7689" t="s">
        <v>1352</v>
      </c>
      <c r="I7689" t="s">
        <v>1265</v>
      </c>
      <c r="J7689">
        <v>8.43E-2</v>
      </c>
    </row>
    <row r="7690" spans="1:10" hidden="1">
      <c r="A7690" t="s">
        <v>570</v>
      </c>
      <c r="B7690">
        <v>1733</v>
      </c>
      <c r="C7690" t="s">
        <v>1110</v>
      </c>
      <c r="D7690">
        <v>2096</v>
      </c>
      <c r="E7690" t="s">
        <v>329</v>
      </c>
      <c r="F7690" t="s">
        <v>2322</v>
      </c>
      <c r="G7690" t="s">
        <v>2330</v>
      </c>
      <c r="H7690" t="s">
        <v>1294</v>
      </c>
      <c r="I7690" t="s">
        <v>1265</v>
      </c>
      <c r="J7690">
        <v>0.87949999999999995</v>
      </c>
    </row>
    <row r="7691" spans="1:10" hidden="1">
      <c r="A7691" t="s">
        <v>570</v>
      </c>
      <c r="B7691">
        <v>1733</v>
      </c>
      <c r="C7691" t="s">
        <v>1110</v>
      </c>
      <c r="D7691">
        <v>2096</v>
      </c>
      <c r="E7691" t="s">
        <v>329</v>
      </c>
      <c r="F7691" t="s">
        <v>2332</v>
      </c>
      <c r="G7691" t="s">
        <v>2333</v>
      </c>
      <c r="H7691" t="s">
        <v>1410</v>
      </c>
      <c r="I7691" t="s">
        <v>1265</v>
      </c>
      <c r="J7691">
        <v>0.38550000000000001</v>
      </c>
    </row>
    <row r="7692" spans="1:10" hidden="1">
      <c r="A7692" t="s">
        <v>570</v>
      </c>
      <c r="B7692">
        <v>1733</v>
      </c>
      <c r="C7692" t="s">
        <v>1110</v>
      </c>
      <c r="D7692">
        <v>2096</v>
      </c>
      <c r="E7692" t="s">
        <v>329</v>
      </c>
      <c r="F7692" t="s">
        <v>2332</v>
      </c>
      <c r="G7692" t="s">
        <v>2334</v>
      </c>
      <c r="H7692" t="s">
        <v>1395</v>
      </c>
      <c r="I7692" t="s">
        <v>1265</v>
      </c>
      <c r="J7692">
        <v>0.61450000000000005</v>
      </c>
    </row>
    <row r="7693" spans="1:10" hidden="1">
      <c r="A7693" t="s">
        <v>570</v>
      </c>
      <c r="B7693">
        <v>1733</v>
      </c>
      <c r="C7693" t="s">
        <v>1110</v>
      </c>
      <c r="D7693">
        <v>737</v>
      </c>
      <c r="E7693" t="s">
        <v>315</v>
      </c>
      <c r="F7693" t="s">
        <v>1243</v>
      </c>
      <c r="G7693" t="s">
        <v>1243</v>
      </c>
      <c r="H7693" t="s">
        <v>1315</v>
      </c>
      <c r="I7693" t="s">
        <v>1315</v>
      </c>
      <c r="J7693">
        <v>1</v>
      </c>
    </row>
    <row r="7694" spans="1:10" hidden="1">
      <c r="A7694" t="s">
        <v>570</v>
      </c>
      <c r="B7694">
        <v>1733</v>
      </c>
      <c r="C7694" t="s">
        <v>1110</v>
      </c>
      <c r="D7694">
        <v>737</v>
      </c>
      <c r="E7694" t="s">
        <v>315</v>
      </c>
      <c r="F7694" t="s">
        <v>2311</v>
      </c>
      <c r="G7694" t="s">
        <v>2312</v>
      </c>
      <c r="H7694" t="s">
        <v>1253</v>
      </c>
      <c r="I7694" t="s">
        <v>1315</v>
      </c>
      <c r="J7694">
        <v>0.40279999999999999</v>
      </c>
    </row>
    <row r="7695" spans="1:10" hidden="1">
      <c r="A7695" t="s">
        <v>570</v>
      </c>
      <c r="B7695">
        <v>1733</v>
      </c>
      <c r="C7695" t="s">
        <v>1110</v>
      </c>
      <c r="D7695">
        <v>737</v>
      </c>
      <c r="E7695" t="s">
        <v>315</v>
      </c>
      <c r="F7695" t="s">
        <v>2311</v>
      </c>
      <c r="G7695" t="s">
        <v>2318</v>
      </c>
      <c r="H7695" t="s">
        <v>1541</v>
      </c>
      <c r="I7695" t="s">
        <v>1315</v>
      </c>
      <c r="J7695">
        <v>0.375</v>
      </c>
    </row>
    <row r="7696" spans="1:10" hidden="1">
      <c r="A7696" t="s">
        <v>570</v>
      </c>
      <c r="B7696">
        <v>1733</v>
      </c>
      <c r="C7696" t="s">
        <v>1110</v>
      </c>
      <c r="D7696">
        <v>737</v>
      </c>
      <c r="E7696" t="s">
        <v>315</v>
      </c>
      <c r="F7696" t="s">
        <v>2311</v>
      </c>
      <c r="G7696" t="s">
        <v>2319</v>
      </c>
      <c r="H7696" t="s">
        <v>1591</v>
      </c>
      <c r="I7696" t="s">
        <v>1315</v>
      </c>
      <c r="J7696">
        <v>0.22220000000000001</v>
      </c>
    </row>
    <row r="7697" spans="1:10" hidden="1">
      <c r="A7697" t="s">
        <v>570</v>
      </c>
      <c r="B7697">
        <v>1733</v>
      </c>
      <c r="C7697" t="s">
        <v>1110</v>
      </c>
      <c r="D7697">
        <v>737</v>
      </c>
      <c r="E7697" t="s">
        <v>315</v>
      </c>
      <c r="F7697" t="s">
        <v>2320</v>
      </c>
      <c r="G7697" t="s">
        <v>2321</v>
      </c>
      <c r="H7697" t="s">
        <v>1521</v>
      </c>
      <c r="I7697" t="s">
        <v>1315</v>
      </c>
      <c r="J7697">
        <v>0.47220000000000001</v>
      </c>
    </row>
    <row r="7698" spans="1:10" hidden="1">
      <c r="A7698" t="s">
        <v>570</v>
      </c>
      <c r="B7698">
        <v>1733</v>
      </c>
      <c r="C7698" t="s">
        <v>1110</v>
      </c>
      <c r="D7698">
        <v>737</v>
      </c>
      <c r="E7698" t="s">
        <v>315</v>
      </c>
      <c r="F7698" t="s">
        <v>2320</v>
      </c>
      <c r="G7698" t="s">
        <v>2298</v>
      </c>
      <c r="H7698" t="s">
        <v>1352</v>
      </c>
      <c r="I7698" t="s">
        <v>1315</v>
      </c>
      <c r="J7698">
        <v>9.7199999999999995E-2</v>
      </c>
    </row>
    <row r="7699" spans="1:10" hidden="1">
      <c r="A7699" t="s">
        <v>570</v>
      </c>
      <c r="B7699">
        <v>1733</v>
      </c>
      <c r="C7699" t="s">
        <v>1110</v>
      </c>
      <c r="D7699">
        <v>737</v>
      </c>
      <c r="E7699" t="s">
        <v>315</v>
      </c>
      <c r="F7699" t="s">
        <v>2322</v>
      </c>
      <c r="G7699" t="s">
        <v>2327</v>
      </c>
      <c r="H7699" t="s">
        <v>1248</v>
      </c>
      <c r="I7699" t="s">
        <v>1315</v>
      </c>
      <c r="J7699">
        <v>8.3299999999999999E-2</v>
      </c>
    </row>
    <row r="7700" spans="1:10" hidden="1">
      <c r="A7700" t="s">
        <v>570</v>
      </c>
      <c r="B7700">
        <v>1733</v>
      </c>
      <c r="C7700" t="s">
        <v>1110</v>
      </c>
      <c r="D7700">
        <v>737</v>
      </c>
      <c r="E7700" t="s">
        <v>315</v>
      </c>
      <c r="F7700" t="s">
        <v>2322</v>
      </c>
      <c r="G7700" t="s">
        <v>2328</v>
      </c>
      <c r="H7700" t="s">
        <v>2324</v>
      </c>
      <c r="I7700" t="s">
        <v>1315</v>
      </c>
      <c r="J7700">
        <v>1.3899999999999999E-2</v>
      </c>
    </row>
    <row r="7701" spans="1:10" hidden="1">
      <c r="A7701" t="s">
        <v>570</v>
      </c>
      <c r="B7701">
        <v>1733</v>
      </c>
      <c r="C7701" t="s">
        <v>1110</v>
      </c>
      <c r="D7701">
        <v>737</v>
      </c>
      <c r="E7701" t="s">
        <v>315</v>
      </c>
      <c r="F7701" t="s">
        <v>2322</v>
      </c>
      <c r="G7701" t="s">
        <v>2330</v>
      </c>
      <c r="H7701" t="s">
        <v>1288</v>
      </c>
      <c r="I7701" t="s">
        <v>1315</v>
      </c>
      <c r="J7701">
        <v>0.90280000000000005</v>
      </c>
    </row>
    <row r="7702" spans="1:10" hidden="1">
      <c r="A7702" t="s">
        <v>570</v>
      </c>
      <c r="B7702">
        <v>1733</v>
      </c>
      <c r="C7702" t="s">
        <v>1110</v>
      </c>
      <c r="D7702">
        <v>737</v>
      </c>
      <c r="E7702" t="s">
        <v>315</v>
      </c>
      <c r="F7702" t="s">
        <v>2332</v>
      </c>
      <c r="G7702" t="s">
        <v>2333</v>
      </c>
      <c r="H7702" t="s">
        <v>1411</v>
      </c>
      <c r="I7702" t="s">
        <v>1315</v>
      </c>
      <c r="J7702">
        <v>0.45829999999999999</v>
      </c>
    </row>
    <row r="7703" spans="1:10" hidden="1">
      <c r="A7703" t="s">
        <v>570</v>
      </c>
      <c r="B7703">
        <v>1733</v>
      </c>
      <c r="C7703" t="s">
        <v>1110</v>
      </c>
      <c r="D7703">
        <v>737</v>
      </c>
      <c r="E7703" t="s">
        <v>315</v>
      </c>
      <c r="F7703" t="s">
        <v>2332</v>
      </c>
      <c r="G7703" t="s">
        <v>2334</v>
      </c>
      <c r="H7703" t="s">
        <v>1324</v>
      </c>
      <c r="I7703" t="s">
        <v>1315</v>
      </c>
      <c r="J7703">
        <v>0.54169999999999996</v>
      </c>
    </row>
    <row r="7704" spans="1:10" hidden="1">
      <c r="A7704" t="s">
        <v>570</v>
      </c>
      <c r="B7704">
        <v>1733</v>
      </c>
      <c r="C7704" t="s">
        <v>1110</v>
      </c>
      <c r="D7704">
        <v>2097</v>
      </c>
      <c r="E7704" t="s">
        <v>49</v>
      </c>
      <c r="F7704" t="s">
        <v>1243</v>
      </c>
      <c r="G7704" t="s">
        <v>1243</v>
      </c>
      <c r="H7704" t="s">
        <v>1458</v>
      </c>
      <c r="I7704" t="s">
        <v>1458</v>
      </c>
      <c r="J7704">
        <v>1</v>
      </c>
    </row>
    <row r="7705" spans="1:10" hidden="1">
      <c r="A7705" t="s">
        <v>570</v>
      </c>
      <c r="B7705">
        <v>1733</v>
      </c>
      <c r="C7705" t="s">
        <v>1110</v>
      </c>
      <c r="D7705">
        <v>2097</v>
      </c>
      <c r="E7705" t="s">
        <v>49</v>
      </c>
      <c r="F7705" t="s">
        <v>2311</v>
      </c>
      <c r="G7705" t="s">
        <v>2314</v>
      </c>
      <c r="H7705" t="s">
        <v>1520</v>
      </c>
      <c r="I7705" t="s">
        <v>1458</v>
      </c>
      <c r="J7705">
        <v>0.33929999999999999</v>
      </c>
    </row>
    <row r="7706" spans="1:10" hidden="1">
      <c r="A7706" t="s">
        <v>570</v>
      </c>
      <c r="B7706">
        <v>1733</v>
      </c>
      <c r="C7706" t="s">
        <v>1110</v>
      </c>
      <c r="D7706">
        <v>2097</v>
      </c>
      <c r="E7706" t="s">
        <v>49</v>
      </c>
      <c r="F7706" t="s">
        <v>2311</v>
      </c>
      <c r="G7706" t="s">
        <v>2315</v>
      </c>
      <c r="H7706" t="s">
        <v>1333</v>
      </c>
      <c r="I7706" t="s">
        <v>1458</v>
      </c>
      <c r="J7706">
        <v>0.30359999999999998</v>
      </c>
    </row>
    <row r="7707" spans="1:10" hidden="1">
      <c r="A7707" t="s">
        <v>570</v>
      </c>
      <c r="B7707">
        <v>1733</v>
      </c>
      <c r="C7707" t="s">
        <v>1110</v>
      </c>
      <c r="D7707">
        <v>2097</v>
      </c>
      <c r="E7707" t="s">
        <v>49</v>
      </c>
      <c r="F7707" t="s">
        <v>2311</v>
      </c>
      <c r="G7707" t="s">
        <v>2316</v>
      </c>
      <c r="H7707" t="s">
        <v>1460</v>
      </c>
      <c r="I7707" t="s">
        <v>1458</v>
      </c>
      <c r="J7707">
        <v>0.35709999999999997</v>
      </c>
    </row>
    <row r="7708" spans="1:10" hidden="1">
      <c r="A7708" t="s">
        <v>570</v>
      </c>
      <c r="B7708">
        <v>1733</v>
      </c>
      <c r="C7708" t="s">
        <v>1110</v>
      </c>
      <c r="D7708">
        <v>2097</v>
      </c>
      <c r="E7708" t="s">
        <v>49</v>
      </c>
      <c r="F7708" t="s">
        <v>2320</v>
      </c>
      <c r="G7708" t="s">
        <v>2321</v>
      </c>
      <c r="H7708" t="s">
        <v>1410</v>
      </c>
      <c r="I7708" t="s">
        <v>1458</v>
      </c>
      <c r="J7708">
        <v>0.57140000000000002</v>
      </c>
    </row>
    <row r="7709" spans="1:10" hidden="1">
      <c r="A7709" t="s">
        <v>570</v>
      </c>
      <c r="B7709">
        <v>1733</v>
      </c>
      <c r="C7709" t="s">
        <v>1110</v>
      </c>
      <c r="D7709">
        <v>2097</v>
      </c>
      <c r="E7709" t="s">
        <v>49</v>
      </c>
      <c r="F7709" t="s">
        <v>2320</v>
      </c>
      <c r="G7709" t="s">
        <v>2298</v>
      </c>
      <c r="H7709" t="s">
        <v>1298</v>
      </c>
      <c r="I7709" t="s">
        <v>1458</v>
      </c>
      <c r="J7709">
        <v>0.26790000000000003</v>
      </c>
    </row>
    <row r="7710" spans="1:10" hidden="1">
      <c r="A7710" t="s">
        <v>570</v>
      </c>
      <c r="B7710">
        <v>1733</v>
      </c>
      <c r="C7710" t="s">
        <v>1110</v>
      </c>
      <c r="D7710">
        <v>2097</v>
      </c>
      <c r="E7710" t="s">
        <v>49</v>
      </c>
      <c r="F7710" t="s">
        <v>2322</v>
      </c>
      <c r="G7710" t="s">
        <v>2327</v>
      </c>
      <c r="H7710" t="s">
        <v>2324</v>
      </c>
      <c r="I7710" t="s">
        <v>1458</v>
      </c>
      <c r="J7710">
        <v>1.7899999999999999E-2</v>
      </c>
    </row>
    <row r="7711" spans="1:10" hidden="1">
      <c r="A7711" t="s">
        <v>570</v>
      </c>
      <c r="B7711">
        <v>1733</v>
      </c>
      <c r="C7711" t="s">
        <v>1110</v>
      </c>
      <c r="D7711">
        <v>2097</v>
      </c>
      <c r="E7711" t="s">
        <v>49</v>
      </c>
      <c r="F7711" t="s">
        <v>2322</v>
      </c>
      <c r="G7711" t="s">
        <v>2328</v>
      </c>
      <c r="H7711" t="s">
        <v>2329</v>
      </c>
      <c r="I7711" t="s">
        <v>1458</v>
      </c>
      <c r="J7711">
        <v>5.3600000000000002E-2</v>
      </c>
    </row>
    <row r="7712" spans="1:10" hidden="1">
      <c r="A7712" t="s">
        <v>570</v>
      </c>
      <c r="B7712">
        <v>1733</v>
      </c>
      <c r="C7712" t="s">
        <v>1110</v>
      </c>
      <c r="D7712">
        <v>2097</v>
      </c>
      <c r="E7712" t="s">
        <v>49</v>
      </c>
      <c r="F7712" t="s">
        <v>2322</v>
      </c>
      <c r="G7712" t="s">
        <v>2330</v>
      </c>
      <c r="H7712" t="s">
        <v>1346</v>
      </c>
      <c r="I7712" t="s">
        <v>1458</v>
      </c>
      <c r="J7712">
        <v>0.92859999999999998</v>
      </c>
    </row>
    <row r="7713" spans="1:10" hidden="1">
      <c r="A7713" t="s">
        <v>570</v>
      </c>
      <c r="B7713">
        <v>1733</v>
      </c>
      <c r="C7713" t="s">
        <v>1110</v>
      </c>
      <c r="D7713">
        <v>2097</v>
      </c>
      <c r="E7713" t="s">
        <v>49</v>
      </c>
      <c r="F7713" t="s">
        <v>2332</v>
      </c>
      <c r="G7713" t="s">
        <v>2333</v>
      </c>
      <c r="H7713" t="s">
        <v>1253</v>
      </c>
      <c r="I7713" t="s">
        <v>1458</v>
      </c>
      <c r="J7713">
        <v>0.51790000000000003</v>
      </c>
    </row>
    <row r="7714" spans="1:10" hidden="1">
      <c r="A7714" t="s">
        <v>570</v>
      </c>
      <c r="B7714">
        <v>1733</v>
      </c>
      <c r="C7714" t="s">
        <v>1110</v>
      </c>
      <c r="D7714">
        <v>2097</v>
      </c>
      <c r="E7714" t="s">
        <v>49</v>
      </c>
      <c r="F7714" t="s">
        <v>2332</v>
      </c>
      <c r="G7714" t="s">
        <v>2334</v>
      </c>
      <c r="H7714" t="s">
        <v>1541</v>
      </c>
      <c r="I7714" t="s">
        <v>1458</v>
      </c>
      <c r="J7714">
        <v>0.48209999999999997</v>
      </c>
    </row>
    <row r="7715" spans="1:10" hidden="1">
      <c r="A7715" t="s">
        <v>570</v>
      </c>
      <c r="B7715">
        <v>1733</v>
      </c>
      <c r="C7715" t="s">
        <v>1110</v>
      </c>
      <c r="D7715">
        <v>736</v>
      </c>
      <c r="E7715" t="s">
        <v>385</v>
      </c>
      <c r="F7715" t="s">
        <v>1243</v>
      </c>
      <c r="G7715" t="s">
        <v>1243</v>
      </c>
      <c r="H7715" t="s">
        <v>1633</v>
      </c>
      <c r="I7715" t="s">
        <v>1633</v>
      </c>
      <c r="J7715">
        <v>1</v>
      </c>
    </row>
    <row r="7716" spans="1:10" hidden="1">
      <c r="A7716" t="s">
        <v>570</v>
      </c>
      <c r="B7716">
        <v>1733</v>
      </c>
      <c r="C7716" t="s">
        <v>1110</v>
      </c>
      <c r="D7716">
        <v>736</v>
      </c>
      <c r="E7716" t="s">
        <v>385</v>
      </c>
      <c r="F7716" t="s">
        <v>2311</v>
      </c>
      <c r="G7716" t="s">
        <v>2317</v>
      </c>
      <c r="H7716" t="s">
        <v>1639</v>
      </c>
      <c r="I7716" t="s">
        <v>1633</v>
      </c>
      <c r="J7716">
        <v>0.32269999999999999</v>
      </c>
    </row>
    <row r="7717" spans="1:10" hidden="1">
      <c r="A7717" t="s">
        <v>570</v>
      </c>
      <c r="B7717">
        <v>1733</v>
      </c>
      <c r="C7717" t="s">
        <v>1110</v>
      </c>
      <c r="D7717">
        <v>736</v>
      </c>
      <c r="E7717" t="s">
        <v>385</v>
      </c>
      <c r="F7717" t="s">
        <v>2311</v>
      </c>
      <c r="G7717" t="s">
        <v>2336</v>
      </c>
      <c r="H7717" t="s">
        <v>1493</v>
      </c>
      <c r="I7717" t="s">
        <v>1633</v>
      </c>
      <c r="J7717">
        <v>0.35470000000000002</v>
      </c>
    </row>
    <row r="7718" spans="1:10" hidden="1">
      <c r="A7718" t="s">
        <v>570</v>
      </c>
      <c r="B7718">
        <v>1733</v>
      </c>
      <c r="C7718" t="s">
        <v>1110</v>
      </c>
      <c r="D7718">
        <v>736</v>
      </c>
      <c r="E7718" t="s">
        <v>385</v>
      </c>
      <c r="F7718" t="s">
        <v>2311</v>
      </c>
      <c r="G7718" t="s">
        <v>2337</v>
      </c>
      <c r="H7718" t="s">
        <v>1639</v>
      </c>
      <c r="I7718" t="s">
        <v>1633</v>
      </c>
      <c r="J7718">
        <v>0.32269999999999999</v>
      </c>
    </row>
    <row r="7719" spans="1:10" hidden="1">
      <c r="A7719" t="s">
        <v>570</v>
      </c>
      <c r="B7719">
        <v>1733</v>
      </c>
      <c r="C7719" t="s">
        <v>1110</v>
      </c>
      <c r="D7719">
        <v>736</v>
      </c>
      <c r="E7719" t="s">
        <v>385</v>
      </c>
      <c r="F7719" t="s">
        <v>2320</v>
      </c>
      <c r="G7719" t="s">
        <v>2321</v>
      </c>
      <c r="H7719" t="s">
        <v>1388</v>
      </c>
      <c r="I7719" t="s">
        <v>1633</v>
      </c>
      <c r="J7719">
        <v>0.47089999999999999</v>
      </c>
    </row>
    <row r="7720" spans="1:10" hidden="1">
      <c r="A7720" t="s">
        <v>570</v>
      </c>
      <c r="B7720">
        <v>1733</v>
      </c>
      <c r="C7720" t="s">
        <v>1110</v>
      </c>
      <c r="D7720">
        <v>736</v>
      </c>
      <c r="E7720" t="s">
        <v>385</v>
      </c>
      <c r="F7720" t="s">
        <v>2320</v>
      </c>
      <c r="G7720" t="s">
        <v>2338</v>
      </c>
      <c r="H7720" t="s">
        <v>1248</v>
      </c>
      <c r="I7720" t="s">
        <v>1633</v>
      </c>
      <c r="J7720">
        <v>1.7399999999999999E-2</v>
      </c>
    </row>
    <row r="7721" spans="1:10" hidden="1">
      <c r="A7721" t="s">
        <v>570</v>
      </c>
      <c r="B7721">
        <v>1733</v>
      </c>
      <c r="C7721" t="s">
        <v>1110</v>
      </c>
      <c r="D7721">
        <v>736</v>
      </c>
      <c r="E7721" t="s">
        <v>385</v>
      </c>
      <c r="F7721" t="s">
        <v>2320</v>
      </c>
      <c r="G7721" t="s">
        <v>2341</v>
      </c>
      <c r="H7721" t="s">
        <v>1248</v>
      </c>
      <c r="I7721" t="s">
        <v>1633</v>
      </c>
      <c r="J7721">
        <v>1.7399999999999999E-2</v>
      </c>
    </row>
    <row r="7722" spans="1:10" hidden="1">
      <c r="A7722" t="s">
        <v>570</v>
      </c>
      <c r="B7722">
        <v>1733</v>
      </c>
      <c r="C7722" t="s">
        <v>1110</v>
      </c>
      <c r="D7722">
        <v>736</v>
      </c>
      <c r="E7722" t="s">
        <v>385</v>
      </c>
      <c r="F7722" t="s">
        <v>2320</v>
      </c>
      <c r="G7722" t="s">
        <v>2298</v>
      </c>
      <c r="H7722" t="s">
        <v>1340</v>
      </c>
      <c r="I7722" t="s">
        <v>1633</v>
      </c>
      <c r="J7722">
        <v>0.25869999999999999</v>
      </c>
    </row>
    <row r="7723" spans="1:10" hidden="1">
      <c r="A7723" t="s">
        <v>570</v>
      </c>
      <c r="B7723">
        <v>1733</v>
      </c>
      <c r="C7723" t="s">
        <v>1110</v>
      </c>
      <c r="D7723">
        <v>736</v>
      </c>
      <c r="E7723" t="s">
        <v>385</v>
      </c>
      <c r="F7723" t="s">
        <v>2322</v>
      </c>
      <c r="G7723" t="s">
        <v>2323</v>
      </c>
      <c r="H7723" t="s">
        <v>2324</v>
      </c>
      <c r="I7723" t="s">
        <v>1633</v>
      </c>
      <c r="J7723">
        <v>2.8999999999999998E-3</v>
      </c>
    </row>
    <row r="7724" spans="1:10" hidden="1">
      <c r="A7724" t="s">
        <v>570</v>
      </c>
      <c r="B7724">
        <v>1733</v>
      </c>
      <c r="C7724" t="s">
        <v>1110</v>
      </c>
      <c r="D7724">
        <v>736</v>
      </c>
      <c r="E7724" t="s">
        <v>385</v>
      </c>
      <c r="F7724" t="s">
        <v>2322</v>
      </c>
      <c r="G7724" t="s">
        <v>2325</v>
      </c>
      <c r="H7724" t="s">
        <v>1312</v>
      </c>
      <c r="I7724" t="s">
        <v>1633</v>
      </c>
      <c r="J7724">
        <v>1.4500000000000001E-2</v>
      </c>
    </row>
    <row r="7725" spans="1:10" hidden="1">
      <c r="A7725" t="s">
        <v>570</v>
      </c>
      <c r="B7725">
        <v>1733</v>
      </c>
      <c r="C7725" t="s">
        <v>1110</v>
      </c>
      <c r="D7725">
        <v>736</v>
      </c>
      <c r="E7725" t="s">
        <v>385</v>
      </c>
      <c r="F7725" t="s">
        <v>2322</v>
      </c>
      <c r="G7725" t="s">
        <v>2326</v>
      </c>
      <c r="H7725" t="s">
        <v>2344</v>
      </c>
      <c r="I7725" t="s">
        <v>1633</v>
      </c>
      <c r="J7725">
        <v>5.7999999999999996E-3</v>
      </c>
    </row>
    <row r="7726" spans="1:10" hidden="1">
      <c r="A7726" t="s">
        <v>570</v>
      </c>
      <c r="B7726">
        <v>1733</v>
      </c>
      <c r="C7726" t="s">
        <v>1110</v>
      </c>
      <c r="D7726">
        <v>736</v>
      </c>
      <c r="E7726" t="s">
        <v>385</v>
      </c>
      <c r="F7726" t="s">
        <v>2322</v>
      </c>
      <c r="G7726" t="s">
        <v>2327</v>
      </c>
      <c r="H7726" t="s">
        <v>1352</v>
      </c>
      <c r="I7726" t="s">
        <v>1633</v>
      </c>
      <c r="J7726">
        <v>2.0299999999999999E-2</v>
      </c>
    </row>
    <row r="7727" spans="1:10" hidden="1">
      <c r="A7727" t="s">
        <v>570</v>
      </c>
      <c r="B7727">
        <v>1733</v>
      </c>
      <c r="C7727" t="s">
        <v>1110</v>
      </c>
      <c r="D7727">
        <v>736</v>
      </c>
      <c r="E7727" t="s">
        <v>385</v>
      </c>
      <c r="F7727" t="s">
        <v>2322</v>
      </c>
      <c r="G7727" t="s">
        <v>2352</v>
      </c>
      <c r="H7727" t="s">
        <v>2324</v>
      </c>
      <c r="I7727" t="s">
        <v>1633</v>
      </c>
      <c r="J7727">
        <v>2.8999999999999998E-3</v>
      </c>
    </row>
    <row r="7728" spans="1:10" hidden="1">
      <c r="A7728" t="s">
        <v>570</v>
      </c>
      <c r="B7728">
        <v>1733</v>
      </c>
      <c r="C7728" t="s">
        <v>1110</v>
      </c>
      <c r="D7728">
        <v>736</v>
      </c>
      <c r="E7728" t="s">
        <v>385</v>
      </c>
      <c r="F7728" t="s">
        <v>2322</v>
      </c>
      <c r="G7728" t="s">
        <v>2328</v>
      </c>
      <c r="H7728" t="s">
        <v>1520</v>
      </c>
      <c r="I7728" t="s">
        <v>1633</v>
      </c>
      <c r="J7728">
        <v>5.5199999999999999E-2</v>
      </c>
    </row>
    <row r="7729" spans="1:10" hidden="1">
      <c r="A7729" t="s">
        <v>570</v>
      </c>
      <c r="B7729">
        <v>1733</v>
      </c>
      <c r="C7729" t="s">
        <v>1110</v>
      </c>
      <c r="D7729">
        <v>736</v>
      </c>
      <c r="E7729" t="s">
        <v>385</v>
      </c>
      <c r="F7729" t="s">
        <v>2322</v>
      </c>
      <c r="G7729" t="s">
        <v>2330</v>
      </c>
      <c r="H7729" t="s">
        <v>2484</v>
      </c>
      <c r="I7729" t="s">
        <v>1633</v>
      </c>
      <c r="J7729">
        <v>0.89829999999999999</v>
      </c>
    </row>
    <row r="7730" spans="1:10" hidden="1">
      <c r="A7730" t="s">
        <v>570</v>
      </c>
      <c r="B7730">
        <v>1733</v>
      </c>
      <c r="C7730" t="s">
        <v>1110</v>
      </c>
      <c r="D7730">
        <v>736</v>
      </c>
      <c r="E7730" t="s">
        <v>385</v>
      </c>
      <c r="F7730" t="s">
        <v>2332</v>
      </c>
      <c r="G7730" t="s">
        <v>2333</v>
      </c>
      <c r="H7730" t="s">
        <v>1455</v>
      </c>
      <c r="I7730" t="s">
        <v>1633</v>
      </c>
      <c r="J7730">
        <v>0.5262</v>
      </c>
    </row>
    <row r="7731" spans="1:10" hidden="1">
      <c r="A7731" t="s">
        <v>570</v>
      </c>
      <c r="B7731">
        <v>1733</v>
      </c>
      <c r="C7731" t="s">
        <v>1110</v>
      </c>
      <c r="D7731">
        <v>736</v>
      </c>
      <c r="E7731" t="s">
        <v>385</v>
      </c>
      <c r="F7731" t="s">
        <v>2332</v>
      </c>
      <c r="G7731" t="s">
        <v>2334</v>
      </c>
      <c r="H7731" t="s">
        <v>1380</v>
      </c>
      <c r="I7731" t="s">
        <v>1633</v>
      </c>
      <c r="J7731">
        <v>0.4738</v>
      </c>
    </row>
    <row r="7732" spans="1:10" hidden="1">
      <c r="A7732" t="s">
        <v>570</v>
      </c>
      <c r="B7732">
        <v>969</v>
      </c>
      <c r="C7732" t="s">
        <v>1115</v>
      </c>
      <c r="D7732">
        <v>971</v>
      </c>
      <c r="E7732" t="s">
        <v>214</v>
      </c>
      <c r="F7732" t="s">
        <v>1243</v>
      </c>
      <c r="G7732" t="s">
        <v>1243</v>
      </c>
      <c r="H7732" t="s">
        <v>1355</v>
      </c>
      <c r="I7732" t="s">
        <v>1355</v>
      </c>
      <c r="J7732">
        <v>1</v>
      </c>
    </row>
    <row r="7733" spans="1:10" hidden="1">
      <c r="A7733" t="s">
        <v>570</v>
      </c>
      <c r="B7733">
        <v>969</v>
      </c>
      <c r="C7733" t="s">
        <v>1115</v>
      </c>
      <c r="D7733">
        <v>971</v>
      </c>
      <c r="E7733" t="s">
        <v>214</v>
      </c>
      <c r="F7733" t="s">
        <v>2311</v>
      </c>
      <c r="G7733" t="s">
        <v>2312</v>
      </c>
      <c r="H7733" t="s">
        <v>1333</v>
      </c>
      <c r="I7733" t="s">
        <v>1355</v>
      </c>
      <c r="J7733">
        <v>0.24640000000000001</v>
      </c>
    </row>
    <row r="7734" spans="1:10" hidden="1">
      <c r="A7734" t="s">
        <v>570</v>
      </c>
      <c r="B7734">
        <v>969</v>
      </c>
      <c r="C7734" t="s">
        <v>1115</v>
      </c>
      <c r="D7734">
        <v>971</v>
      </c>
      <c r="E7734" t="s">
        <v>214</v>
      </c>
      <c r="F7734" t="s">
        <v>2311</v>
      </c>
      <c r="G7734" t="s">
        <v>2313</v>
      </c>
      <c r="H7734" t="s">
        <v>1333</v>
      </c>
      <c r="I7734" t="s">
        <v>1355</v>
      </c>
      <c r="J7734">
        <v>0.24640000000000001</v>
      </c>
    </row>
    <row r="7735" spans="1:10" hidden="1">
      <c r="A7735" t="s">
        <v>570</v>
      </c>
      <c r="B7735">
        <v>969</v>
      </c>
      <c r="C7735" t="s">
        <v>1115</v>
      </c>
      <c r="D7735">
        <v>971</v>
      </c>
      <c r="E7735" t="s">
        <v>214</v>
      </c>
      <c r="F7735" t="s">
        <v>2311</v>
      </c>
      <c r="G7735" t="s">
        <v>2314</v>
      </c>
      <c r="H7735" t="s">
        <v>1357</v>
      </c>
      <c r="I7735" t="s">
        <v>1355</v>
      </c>
      <c r="J7735">
        <v>0.1739</v>
      </c>
    </row>
    <row r="7736" spans="1:10" hidden="1">
      <c r="A7736" t="s">
        <v>570</v>
      </c>
      <c r="B7736">
        <v>969</v>
      </c>
      <c r="C7736" t="s">
        <v>1115</v>
      </c>
      <c r="D7736">
        <v>971</v>
      </c>
      <c r="E7736" t="s">
        <v>214</v>
      </c>
      <c r="F7736" t="s">
        <v>2311</v>
      </c>
      <c r="G7736" t="s">
        <v>2315</v>
      </c>
      <c r="H7736" t="s">
        <v>1250</v>
      </c>
      <c r="I7736" t="s">
        <v>1355</v>
      </c>
      <c r="J7736">
        <v>0.1449</v>
      </c>
    </row>
    <row r="7737" spans="1:10" hidden="1">
      <c r="A7737" t="s">
        <v>570</v>
      </c>
      <c r="B7737">
        <v>969</v>
      </c>
      <c r="C7737" t="s">
        <v>1115</v>
      </c>
      <c r="D7737">
        <v>971</v>
      </c>
      <c r="E7737" t="s">
        <v>214</v>
      </c>
      <c r="F7737" t="s">
        <v>2311</v>
      </c>
      <c r="G7737" t="s">
        <v>2318</v>
      </c>
      <c r="H7737" t="s">
        <v>1257</v>
      </c>
      <c r="I7737" t="s">
        <v>1355</v>
      </c>
      <c r="J7737">
        <v>0.18840000000000001</v>
      </c>
    </row>
    <row r="7738" spans="1:10" hidden="1">
      <c r="A7738" t="s">
        <v>570</v>
      </c>
      <c r="B7738">
        <v>969</v>
      </c>
      <c r="C7738" t="s">
        <v>1115</v>
      </c>
      <c r="D7738">
        <v>971</v>
      </c>
      <c r="E7738" t="s">
        <v>214</v>
      </c>
      <c r="F7738" t="s">
        <v>2320</v>
      </c>
      <c r="G7738" t="s">
        <v>2321</v>
      </c>
      <c r="H7738" t="s">
        <v>1515</v>
      </c>
      <c r="I7738" t="s">
        <v>1355</v>
      </c>
      <c r="J7738">
        <v>0.63770000000000004</v>
      </c>
    </row>
    <row r="7739" spans="1:10" hidden="1">
      <c r="A7739" t="s">
        <v>570</v>
      </c>
      <c r="B7739">
        <v>969</v>
      </c>
      <c r="C7739" t="s">
        <v>1115</v>
      </c>
      <c r="D7739">
        <v>971</v>
      </c>
      <c r="E7739" t="s">
        <v>214</v>
      </c>
      <c r="F7739" t="s">
        <v>2320</v>
      </c>
      <c r="G7739" t="s">
        <v>2298</v>
      </c>
      <c r="H7739" t="s">
        <v>1257</v>
      </c>
      <c r="I7739" t="s">
        <v>1355</v>
      </c>
      <c r="J7739">
        <v>0.18840000000000001</v>
      </c>
    </row>
    <row r="7740" spans="1:10" hidden="1">
      <c r="A7740" t="s">
        <v>570</v>
      </c>
      <c r="B7740">
        <v>969</v>
      </c>
      <c r="C7740" t="s">
        <v>1115</v>
      </c>
      <c r="D7740">
        <v>971</v>
      </c>
      <c r="E7740" t="s">
        <v>214</v>
      </c>
      <c r="F7740" t="s">
        <v>2322</v>
      </c>
      <c r="G7740" t="s">
        <v>2326</v>
      </c>
      <c r="H7740" t="s">
        <v>2324</v>
      </c>
      <c r="I7740" t="s">
        <v>1355</v>
      </c>
      <c r="J7740">
        <v>1.4500000000000001E-2</v>
      </c>
    </row>
    <row r="7741" spans="1:10" hidden="1">
      <c r="A7741" t="s">
        <v>570</v>
      </c>
      <c r="B7741">
        <v>969</v>
      </c>
      <c r="C7741" t="s">
        <v>1115</v>
      </c>
      <c r="D7741">
        <v>971</v>
      </c>
      <c r="E7741" t="s">
        <v>214</v>
      </c>
      <c r="F7741" t="s">
        <v>2322</v>
      </c>
      <c r="G7741" t="s">
        <v>2328</v>
      </c>
      <c r="H7741" t="s">
        <v>2324</v>
      </c>
      <c r="I7741" t="s">
        <v>1355</v>
      </c>
      <c r="J7741">
        <v>1.4500000000000001E-2</v>
      </c>
    </row>
    <row r="7742" spans="1:10" hidden="1">
      <c r="A7742" t="s">
        <v>570</v>
      </c>
      <c r="B7742">
        <v>969</v>
      </c>
      <c r="C7742" t="s">
        <v>1115</v>
      </c>
      <c r="D7742">
        <v>971</v>
      </c>
      <c r="E7742" t="s">
        <v>214</v>
      </c>
      <c r="F7742" t="s">
        <v>2322</v>
      </c>
      <c r="G7742" t="s">
        <v>2330</v>
      </c>
      <c r="H7742" t="s">
        <v>1447</v>
      </c>
      <c r="I7742" t="s">
        <v>1355</v>
      </c>
      <c r="J7742">
        <v>0.97099999999999997</v>
      </c>
    </row>
    <row r="7743" spans="1:10" hidden="1">
      <c r="A7743" t="s">
        <v>570</v>
      </c>
      <c r="B7743">
        <v>969</v>
      </c>
      <c r="C7743" t="s">
        <v>1115</v>
      </c>
      <c r="D7743">
        <v>971</v>
      </c>
      <c r="E7743" t="s">
        <v>214</v>
      </c>
      <c r="F7743" t="s">
        <v>2332</v>
      </c>
      <c r="G7743" t="s">
        <v>2333</v>
      </c>
      <c r="H7743" t="s">
        <v>1411</v>
      </c>
      <c r="I7743" t="s">
        <v>1355</v>
      </c>
      <c r="J7743">
        <v>0.4783</v>
      </c>
    </row>
    <row r="7744" spans="1:10" hidden="1">
      <c r="A7744" t="s">
        <v>570</v>
      </c>
      <c r="B7744">
        <v>969</v>
      </c>
      <c r="C7744" t="s">
        <v>1115</v>
      </c>
      <c r="D7744">
        <v>971</v>
      </c>
      <c r="E7744" t="s">
        <v>214</v>
      </c>
      <c r="F7744" t="s">
        <v>2332</v>
      </c>
      <c r="G7744" t="s">
        <v>2334</v>
      </c>
      <c r="H7744" t="s">
        <v>1251</v>
      </c>
      <c r="I7744" t="s">
        <v>1355</v>
      </c>
      <c r="J7744">
        <v>0.52170000000000005</v>
      </c>
    </row>
    <row r="7745" spans="1:10" hidden="1">
      <c r="A7745" t="s">
        <v>570</v>
      </c>
      <c r="B7745">
        <v>969</v>
      </c>
      <c r="C7745" t="s">
        <v>1115</v>
      </c>
      <c r="D7745">
        <v>1953</v>
      </c>
      <c r="E7745" t="s">
        <v>375</v>
      </c>
      <c r="F7745" t="s">
        <v>1243</v>
      </c>
      <c r="G7745" t="s">
        <v>1243</v>
      </c>
      <c r="H7745" t="s">
        <v>2512</v>
      </c>
      <c r="I7745" t="s">
        <v>2512</v>
      </c>
      <c r="J7745">
        <v>1</v>
      </c>
    </row>
    <row r="7746" spans="1:10" hidden="1">
      <c r="A7746" t="s">
        <v>570</v>
      </c>
      <c r="B7746">
        <v>969</v>
      </c>
      <c r="C7746" t="s">
        <v>1115</v>
      </c>
      <c r="D7746">
        <v>1953</v>
      </c>
      <c r="E7746" t="s">
        <v>375</v>
      </c>
      <c r="F7746" t="s">
        <v>2311</v>
      </c>
      <c r="G7746" t="s">
        <v>2312</v>
      </c>
      <c r="H7746" t="s">
        <v>1251</v>
      </c>
      <c r="I7746" t="s">
        <v>2512</v>
      </c>
      <c r="J7746">
        <v>6.7799999999999999E-2</v>
      </c>
    </row>
    <row r="7747" spans="1:10" hidden="1">
      <c r="A7747" t="s">
        <v>570</v>
      </c>
      <c r="B7747">
        <v>969</v>
      </c>
      <c r="C7747" t="s">
        <v>1115</v>
      </c>
      <c r="D7747">
        <v>1953</v>
      </c>
      <c r="E7747" t="s">
        <v>375</v>
      </c>
      <c r="F7747" t="s">
        <v>2311</v>
      </c>
      <c r="G7747" t="s">
        <v>2313</v>
      </c>
      <c r="H7747" t="s">
        <v>1392</v>
      </c>
      <c r="I7747" t="s">
        <v>2512</v>
      </c>
      <c r="J7747">
        <v>7.5300000000000006E-2</v>
      </c>
    </row>
    <row r="7748" spans="1:10" hidden="1">
      <c r="A7748" t="s">
        <v>570</v>
      </c>
      <c r="B7748">
        <v>969</v>
      </c>
      <c r="C7748" t="s">
        <v>1115</v>
      </c>
      <c r="D7748">
        <v>1953</v>
      </c>
      <c r="E7748" t="s">
        <v>375</v>
      </c>
      <c r="F7748" t="s">
        <v>2311</v>
      </c>
      <c r="G7748" t="s">
        <v>2314</v>
      </c>
      <c r="H7748" t="s">
        <v>1244</v>
      </c>
      <c r="I7748" t="s">
        <v>2512</v>
      </c>
      <c r="J7748">
        <v>6.59E-2</v>
      </c>
    </row>
    <row r="7749" spans="1:10" hidden="1">
      <c r="A7749" t="s">
        <v>570</v>
      </c>
      <c r="B7749">
        <v>969</v>
      </c>
      <c r="C7749" t="s">
        <v>1115</v>
      </c>
      <c r="D7749">
        <v>1953</v>
      </c>
      <c r="E7749" t="s">
        <v>375</v>
      </c>
      <c r="F7749" t="s">
        <v>2311</v>
      </c>
      <c r="G7749" t="s">
        <v>2315</v>
      </c>
      <c r="H7749" t="s">
        <v>1515</v>
      </c>
      <c r="I7749" t="s">
        <v>2512</v>
      </c>
      <c r="J7749">
        <v>8.2900000000000001E-2</v>
      </c>
    </row>
    <row r="7750" spans="1:10" hidden="1">
      <c r="A7750" t="s">
        <v>570</v>
      </c>
      <c r="B7750">
        <v>969</v>
      </c>
      <c r="C7750" t="s">
        <v>1115</v>
      </c>
      <c r="D7750">
        <v>1953</v>
      </c>
      <c r="E7750" t="s">
        <v>375</v>
      </c>
      <c r="F7750" t="s">
        <v>2311</v>
      </c>
      <c r="G7750" t="s">
        <v>2316</v>
      </c>
      <c r="H7750" t="s">
        <v>1315</v>
      </c>
      <c r="I7750" t="s">
        <v>2512</v>
      </c>
      <c r="J7750">
        <v>0.1356</v>
      </c>
    </row>
    <row r="7751" spans="1:10" hidden="1">
      <c r="A7751" t="s">
        <v>570</v>
      </c>
      <c r="B7751">
        <v>969</v>
      </c>
      <c r="C7751" t="s">
        <v>1115</v>
      </c>
      <c r="D7751">
        <v>1953</v>
      </c>
      <c r="E7751" t="s">
        <v>375</v>
      </c>
      <c r="F7751" t="s">
        <v>2311</v>
      </c>
      <c r="G7751" t="s">
        <v>2317</v>
      </c>
      <c r="H7751" t="s">
        <v>1408</v>
      </c>
      <c r="I7751" t="s">
        <v>2512</v>
      </c>
      <c r="J7751">
        <v>0.1469</v>
      </c>
    </row>
    <row r="7752" spans="1:10" hidden="1">
      <c r="A7752" t="s">
        <v>570</v>
      </c>
      <c r="B7752">
        <v>969</v>
      </c>
      <c r="C7752" t="s">
        <v>1115</v>
      </c>
      <c r="D7752">
        <v>1953</v>
      </c>
      <c r="E7752" t="s">
        <v>375</v>
      </c>
      <c r="F7752" t="s">
        <v>2311</v>
      </c>
      <c r="G7752" t="s">
        <v>2336</v>
      </c>
      <c r="H7752" t="s">
        <v>1382</v>
      </c>
      <c r="I7752" t="s">
        <v>2512</v>
      </c>
      <c r="J7752">
        <v>0.1525</v>
      </c>
    </row>
    <row r="7753" spans="1:10" hidden="1">
      <c r="A7753" t="s">
        <v>570</v>
      </c>
      <c r="B7753">
        <v>969</v>
      </c>
      <c r="C7753" t="s">
        <v>1115</v>
      </c>
      <c r="D7753">
        <v>1953</v>
      </c>
      <c r="E7753" t="s">
        <v>375</v>
      </c>
      <c r="F7753" t="s">
        <v>2311</v>
      </c>
      <c r="G7753" t="s">
        <v>2337</v>
      </c>
      <c r="H7753" t="s">
        <v>1325</v>
      </c>
      <c r="I7753" t="s">
        <v>2512</v>
      </c>
      <c r="J7753">
        <v>0.17510000000000001</v>
      </c>
    </row>
    <row r="7754" spans="1:10" hidden="1">
      <c r="A7754" t="s">
        <v>570</v>
      </c>
      <c r="B7754">
        <v>969</v>
      </c>
      <c r="C7754" t="s">
        <v>1115</v>
      </c>
      <c r="D7754">
        <v>1953</v>
      </c>
      <c r="E7754" t="s">
        <v>375</v>
      </c>
      <c r="F7754" t="s">
        <v>2311</v>
      </c>
      <c r="G7754" t="s">
        <v>2318</v>
      </c>
      <c r="H7754" t="s">
        <v>1244</v>
      </c>
      <c r="I7754" t="s">
        <v>2512</v>
      </c>
      <c r="J7754">
        <v>6.59E-2</v>
      </c>
    </row>
    <row r="7755" spans="1:10" hidden="1">
      <c r="A7755" t="s">
        <v>570</v>
      </c>
      <c r="B7755">
        <v>969</v>
      </c>
      <c r="C7755" t="s">
        <v>1115</v>
      </c>
      <c r="D7755">
        <v>1953</v>
      </c>
      <c r="E7755" t="s">
        <v>375</v>
      </c>
      <c r="F7755" t="s">
        <v>2311</v>
      </c>
      <c r="G7755" t="s">
        <v>2319</v>
      </c>
      <c r="H7755" t="s">
        <v>1333</v>
      </c>
      <c r="I7755" t="s">
        <v>2512</v>
      </c>
      <c r="J7755">
        <v>3.2000000000000001E-2</v>
      </c>
    </row>
    <row r="7756" spans="1:10" hidden="1">
      <c r="A7756" t="s">
        <v>570</v>
      </c>
      <c r="B7756">
        <v>969</v>
      </c>
      <c r="C7756" t="s">
        <v>1115</v>
      </c>
      <c r="D7756">
        <v>1953</v>
      </c>
      <c r="E7756" t="s">
        <v>375</v>
      </c>
      <c r="F7756" t="s">
        <v>2320</v>
      </c>
      <c r="G7756" t="s">
        <v>2321</v>
      </c>
      <c r="H7756" t="s">
        <v>1598</v>
      </c>
      <c r="I7756" t="s">
        <v>2512</v>
      </c>
      <c r="J7756">
        <v>0.50280000000000002</v>
      </c>
    </row>
    <row r="7757" spans="1:10" hidden="1">
      <c r="A7757" t="s">
        <v>570</v>
      </c>
      <c r="B7757">
        <v>969</v>
      </c>
      <c r="C7757" t="s">
        <v>1115</v>
      </c>
      <c r="D7757">
        <v>1953</v>
      </c>
      <c r="E7757" t="s">
        <v>375</v>
      </c>
      <c r="F7757" t="s">
        <v>2320</v>
      </c>
      <c r="G7757" t="s">
        <v>2338</v>
      </c>
      <c r="H7757" t="s">
        <v>1352</v>
      </c>
      <c r="I7757" t="s">
        <v>2512</v>
      </c>
      <c r="J7757">
        <v>1.32E-2</v>
      </c>
    </row>
    <row r="7758" spans="1:10" hidden="1">
      <c r="A7758" t="s">
        <v>570</v>
      </c>
      <c r="B7758">
        <v>969</v>
      </c>
      <c r="C7758" t="s">
        <v>1115</v>
      </c>
      <c r="D7758">
        <v>1953</v>
      </c>
      <c r="E7758" t="s">
        <v>375</v>
      </c>
      <c r="F7758" t="s">
        <v>2320</v>
      </c>
      <c r="G7758" t="s">
        <v>2298</v>
      </c>
      <c r="H7758" t="s">
        <v>1398</v>
      </c>
      <c r="I7758" t="s">
        <v>2512</v>
      </c>
      <c r="J7758">
        <v>0.2392</v>
      </c>
    </row>
    <row r="7759" spans="1:10" hidden="1">
      <c r="A7759" t="s">
        <v>570</v>
      </c>
      <c r="B7759">
        <v>969</v>
      </c>
      <c r="C7759" t="s">
        <v>1115</v>
      </c>
      <c r="D7759">
        <v>1953</v>
      </c>
      <c r="E7759" t="s">
        <v>375</v>
      </c>
      <c r="F7759" t="s">
        <v>2322</v>
      </c>
      <c r="G7759" t="s">
        <v>2323</v>
      </c>
      <c r="H7759" t="s">
        <v>1352</v>
      </c>
      <c r="I7759" t="s">
        <v>2512</v>
      </c>
      <c r="J7759">
        <v>1.32E-2</v>
      </c>
    </row>
    <row r="7760" spans="1:10" hidden="1">
      <c r="A7760" t="s">
        <v>570</v>
      </c>
      <c r="B7760">
        <v>969</v>
      </c>
      <c r="C7760" t="s">
        <v>1115</v>
      </c>
      <c r="D7760">
        <v>1953</v>
      </c>
      <c r="E7760" t="s">
        <v>375</v>
      </c>
      <c r="F7760" t="s">
        <v>2322</v>
      </c>
      <c r="G7760" t="s">
        <v>2326</v>
      </c>
      <c r="H7760" t="s">
        <v>2329</v>
      </c>
      <c r="I7760" t="s">
        <v>2512</v>
      </c>
      <c r="J7760">
        <v>5.5999999999999999E-3</v>
      </c>
    </row>
    <row r="7761" spans="1:10" hidden="1">
      <c r="A7761" t="s">
        <v>570</v>
      </c>
      <c r="B7761">
        <v>969</v>
      </c>
      <c r="C7761" t="s">
        <v>1115</v>
      </c>
      <c r="D7761">
        <v>1953</v>
      </c>
      <c r="E7761" t="s">
        <v>375</v>
      </c>
      <c r="F7761" t="s">
        <v>2322</v>
      </c>
      <c r="G7761" t="s">
        <v>2327</v>
      </c>
      <c r="H7761" t="s">
        <v>1549</v>
      </c>
      <c r="I7761" t="s">
        <v>2512</v>
      </c>
      <c r="J7761">
        <v>4.3299999999999998E-2</v>
      </c>
    </row>
    <row r="7762" spans="1:10" hidden="1">
      <c r="A7762" t="s">
        <v>570</v>
      </c>
      <c r="B7762">
        <v>969</v>
      </c>
      <c r="C7762" t="s">
        <v>1115</v>
      </c>
      <c r="D7762">
        <v>1953</v>
      </c>
      <c r="E7762" t="s">
        <v>375</v>
      </c>
      <c r="F7762" t="s">
        <v>2322</v>
      </c>
      <c r="G7762" t="s">
        <v>2328</v>
      </c>
      <c r="H7762" t="s">
        <v>1335</v>
      </c>
      <c r="I7762" t="s">
        <v>2512</v>
      </c>
      <c r="J7762">
        <v>1.5100000000000001E-2</v>
      </c>
    </row>
    <row r="7763" spans="1:10" hidden="1">
      <c r="A7763" t="s">
        <v>570</v>
      </c>
      <c r="B7763">
        <v>969</v>
      </c>
      <c r="C7763" t="s">
        <v>1115</v>
      </c>
      <c r="D7763">
        <v>1953</v>
      </c>
      <c r="E7763" t="s">
        <v>375</v>
      </c>
      <c r="F7763" t="s">
        <v>2322</v>
      </c>
      <c r="G7763" t="s">
        <v>2330</v>
      </c>
      <c r="H7763" t="s">
        <v>1626</v>
      </c>
      <c r="I7763" t="s">
        <v>2512</v>
      </c>
      <c r="J7763">
        <v>0.92279999999999995</v>
      </c>
    </row>
    <row r="7764" spans="1:10" hidden="1">
      <c r="A7764" t="s">
        <v>570</v>
      </c>
      <c r="B7764">
        <v>969</v>
      </c>
      <c r="C7764" t="s">
        <v>1115</v>
      </c>
      <c r="D7764">
        <v>1953</v>
      </c>
      <c r="E7764" t="s">
        <v>375</v>
      </c>
      <c r="F7764" t="s">
        <v>2332</v>
      </c>
      <c r="G7764" t="s">
        <v>2333</v>
      </c>
      <c r="H7764" t="s">
        <v>2346</v>
      </c>
      <c r="I7764" t="s">
        <v>2512</v>
      </c>
      <c r="J7764">
        <v>0.45200000000000001</v>
      </c>
    </row>
    <row r="7765" spans="1:10" hidden="1">
      <c r="A7765" t="s">
        <v>570</v>
      </c>
      <c r="B7765">
        <v>969</v>
      </c>
      <c r="C7765" t="s">
        <v>1115</v>
      </c>
      <c r="D7765">
        <v>1953</v>
      </c>
      <c r="E7765" t="s">
        <v>375</v>
      </c>
      <c r="F7765" t="s">
        <v>2332</v>
      </c>
      <c r="G7765" t="s">
        <v>2334</v>
      </c>
      <c r="H7765" t="s">
        <v>1575</v>
      </c>
      <c r="I7765" t="s">
        <v>2512</v>
      </c>
      <c r="J7765">
        <v>0.54800000000000004</v>
      </c>
    </row>
    <row r="7766" spans="1:10" hidden="1">
      <c r="A7766" t="s">
        <v>570</v>
      </c>
      <c r="B7766">
        <v>969</v>
      </c>
      <c r="C7766" t="s">
        <v>1115</v>
      </c>
      <c r="D7766">
        <v>975</v>
      </c>
      <c r="E7766" t="s">
        <v>499</v>
      </c>
      <c r="F7766" t="s">
        <v>1243</v>
      </c>
      <c r="G7766" t="s">
        <v>1243</v>
      </c>
      <c r="H7766" t="s">
        <v>1562</v>
      </c>
      <c r="I7766" t="s">
        <v>1562</v>
      </c>
      <c r="J7766">
        <v>1</v>
      </c>
    </row>
    <row r="7767" spans="1:10" hidden="1">
      <c r="A7767" t="s">
        <v>570</v>
      </c>
      <c r="B7767">
        <v>969</v>
      </c>
      <c r="C7767" t="s">
        <v>1115</v>
      </c>
      <c r="D7767">
        <v>975</v>
      </c>
      <c r="E7767" t="s">
        <v>499</v>
      </c>
      <c r="F7767" t="s">
        <v>2311</v>
      </c>
      <c r="G7767" t="s">
        <v>2312</v>
      </c>
      <c r="H7767" t="s">
        <v>1323</v>
      </c>
      <c r="I7767" t="s">
        <v>1562</v>
      </c>
      <c r="J7767">
        <v>0.16980000000000001</v>
      </c>
    </row>
    <row r="7768" spans="1:10" hidden="1">
      <c r="A7768" t="s">
        <v>570</v>
      </c>
      <c r="B7768">
        <v>969</v>
      </c>
      <c r="C7768" t="s">
        <v>1115</v>
      </c>
      <c r="D7768">
        <v>975</v>
      </c>
      <c r="E7768" t="s">
        <v>499</v>
      </c>
      <c r="F7768" t="s">
        <v>2311</v>
      </c>
      <c r="G7768" t="s">
        <v>2313</v>
      </c>
      <c r="H7768" t="s">
        <v>1591</v>
      </c>
      <c r="I7768" t="s">
        <v>1562</v>
      </c>
      <c r="J7768">
        <v>0.15090000000000001</v>
      </c>
    </row>
    <row r="7769" spans="1:10" hidden="1">
      <c r="A7769" t="s">
        <v>570</v>
      </c>
      <c r="B7769">
        <v>969</v>
      </c>
      <c r="C7769" t="s">
        <v>1115</v>
      </c>
      <c r="D7769">
        <v>975</v>
      </c>
      <c r="E7769" t="s">
        <v>499</v>
      </c>
      <c r="F7769" t="s">
        <v>2311</v>
      </c>
      <c r="G7769" t="s">
        <v>2314</v>
      </c>
      <c r="H7769" t="s">
        <v>1460</v>
      </c>
      <c r="I7769" t="s">
        <v>1562</v>
      </c>
      <c r="J7769">
        <v>0.18870000000000001</v>
      </c>
    </row>
    <row r="7770" spans="1:10" hidden="1">
      <c r="A7770" t="s">
        <v>570</v>
      </c>
      <c r="B7770">
        <v>969</v>
      </c>
      <c r="C7770" t="s">
        <v>1115</v>
      </c>
      <c r="D7770">
        <v>975</v>
      </c>
      <c r="E7770" t="s">
        <v>499</v>
      </c>
      <c r="F7770" t="s">
        <v>2311</v>
      </c>
      <c r="G7770" t="s">
        <v>2315</v>
      </c>
      <c r="H7770" t="s">
        <v>1261</v>
      </c>
      <c r="I7770" t="s">
        <v>1562</v>
      </c>
      <c r="J7770">
        <v>0.20749999999999999</v>
      </c>
    </row>
    <row r="7771" spans="1:10" hidden="1">
      <c r="A7771" t="s">
        <v>570</v>
      </c>
      <c r="B7771">
        <v>969</v>
      </c>
      <c r="C7771" t="s">
        <v>1115</v>
      </c>
      <c r="D7771">
        <v>975</v>
      </c>
      <c r="E7771" t="s">
        <v>499</v>
      </c>
      <c r="F7771" t="s">
        <v>2311</v>
      </c>
      <c r="G7771" t="s">
        <v>2318</v>
      </c>
      <c r="H7771" t="s">
        <v>1298</v>
      </c>
      <c r="I7771" t="s">
        <v>1562</v>
      </c>
      <c r="J7771">
        <v>0.14149999999999999</v>
      </c>
    </row>
    <row r="7772" spans="1:10" hidden="1">
      <c r="A7772" t="s">
        <v>570</v>
      </c>
      <c r="B7772">
        <v>969</v>
      </c>
      <c r="C7772" t="s">
        <v>1115</v>
      </c>
      <c r="D7772">
        <v>975</v>
      </c>
      <c r="E7772" t="s">
        <v>499</v>
      </c>
      <c r="F7772" t="s">
        <v>2311</v>
      </c>
      <c r="G7772" t="s">
        <v>2319</v>
      </c>
      <c r="H7772" t="s">
        <v>1298</v>
      </c>
      <c r="I7772" t="s">
        <v>1562</v>
      </c>
      <c r="J7772">
        <v>0.14149999999999999</v>
      </c>
    </row>
    <row r="7773" spans="1:10" hidden="1">
      <c r="A7773" t="s">
        <v>570</v>
      </c>
      <c r="B7773">
        <v>969</v>
      </c>
      <c r="C7773" t="s">
        <v>1115</v>
      </c>
      <c r="D7773">
        <v>975</v>
      </c>
      <c r="E7773" t="s">
        <v>499</v>
      </c>
      <c r="F7773" t="s">
        <v>2320</v>
      </c>
      <c r="G7773" t="s">
        <v>2321</v>
      </c>
      <c r="H7773" t="s">
        <v>1444</v>
      </c>
      <c r="I7773" t="s">
        <v>1562</v>
      </c>
      <c r="J7773">
        <v>0.66039999999999999</v>
      </c>
    </row>
    <row r="7774" spans="1:10" hidden="1">
      <c r="A7774" t="s">
        <v>570</v>
      </c>
      <c r="B7774">
        <v>969</v>
      </c>
      <c r="C7774" t="s">
        <v>1115</v>
      </c>
      <c r="D7774">
        <v>975</v>
      </c>
      <c r="E7774" t="s">
        <v>499</v>
      </c>
      <c r="F7774" t="s">
        <v>2320</v>
      </c>
      <c r="G7774" t="s">
        <v>2298</v>
      </c>
      <c r="H7774" t="s">
        <v>1460</v>
      </c>
      <c r="I7774" t="s">
        <v>1562</v>
      </c>
      <c r="J7774">
        <v>0.18870000000000001</v>
      </c>
    </row>
    <row r="7775" spans="1:10" hidden="1">
      <c r="A7775" t="s">
        <v>570</v>
      </c>
      <c r="B7775">
        <v>969</v>
      </c>
      <c r="C7775" t="s">
        <v>1115</v>
      </c>
      <c r="D7775">
        <v>975</v>
      </c>
      <c r="E7775" t="s">
        <v>499</v>
      </c>
      <c r="F7775" t="s">
        <v>2322</v>
      </c>
      <c r="G7775" t="s">
        <v>2323</v>
      </c>
      <c r="H7775" t="s">
        <v>2324</v>
      </c>
      <c r="I7775" t="s">
        <v>1562</v>
      </c>
      <c r="J7775">
        <v>9.4000000000000004E-3</v>
      </c>
    </row>
    <row r="7776" spans="1:10" hidden="1">
      <c r="A7776" t="s">
        <v>570</v>
      </c>
      <c r="B7776">
        <v>969</v>
      </c>
      <c r="C7776" t="s">
        <v>1115</v>
      </c>
      <c r="D7776">
        <v>975</v>
      </c>
      <c r="E7776" t="s">
        <v>499</v>
      </c>
      <c r="F7776" t="s">
        <v>2322</v>
      </c>
      <c r="G7776" t="s">
        <v>2327</v>
      </c>
      <c r="H7776" t="s">
        <v>2335</v>
      </c>
      <c r="I7776" t="s">
        <v>1562</v>
      </c>
      <c r="J7776">
        <v>3.7699999999999997E-2</v>
      </c>
    </row>
    <row r="7777" spans="1:10" hidden="1">
      <c r="A7777" t="s">
        <v>570</v>
      </c>
      <c r="B7777">
        <v>969</v>
      </c>
      <c r="C7777" t="s">
        <v>1115</v>
      </c>
      <c r="D7777">
        <v>975</v>
      </c>
      <c r="E7777" t="s">
        <v>499</v>
      </c>
      <c r="F7777" t="s">
        <v>2322</v>
      </c>
      <c r="G7777" t="s">
        <v>2328</v>
      </c>
      <c r="H7777" t="s">
        <v>2344</v>
      </c>
      <c r="I7777" t="s">
        <v>1562</v>
      </c>
      <c r="J7777">
        <v>1.89E-2</v>
      </c>
    </row>
    <row r="7778" spans="1:10" hidden="1">
      <c r="A7778" t="s">
        <v>570</v>
      </c>
      <c r="B7778">
        <v>969</v>
      </c>
      <c r="C7778" t="s">
        <v>1115</v>
      </c>
      <c r="D7778">
        <v>975</v>
      </c>
      <c r="E7778" t="s">
        <v>499</v>
      </c>
      <c r="F7778" t="s">
        <v>2322</v>
      </c>
      <c r="G7778" t="s">
        <v>2330</v>
      </c>
      <c r="H7778" t="s">
        <v>1373</v>
      </c>
      <c r="I7778" t="s">
        <v>1562</v>
      </c>
      <c r="J7778">
        <v>0.93400000000000005</v>
      </c>
    </row>
    <row r="7779" spans="1:10" hidden="1">
      <c r="A7779" t="s">
        <v>570</v>
      </c>
      <c r="B7779">
        <v>969</v>
      </c>
      <c r="C7779" t="s">
        <v>1115</v>
      </c>
      <c r="D7779">
        <v>975</v>
      </c>
      <c r="E7779" t="s">
        <v>499</v>
      </c>
      <c r="F7779" t="s">
        <v>2332</v>
      </c>
      <c r="G7779" t="s">
        <v>2333</v>
      </c>
      <c r="H7779" t="s">
        <v>1458</v>
      </c>
      <c r="I7779" t="s">
        <v>1562</v>
      </c>
      <c r="J7779">
        <v>0.52829999999999999</v>
      </c>
    </row>
    <row r="7780" spans="1:10" hidden="1">
      <c r="A7780" t="s">
        <v>570</v>
      </c>
      <c r="B7780">
        <v>969</v>
      </c>
      <c r="C7780" t="s">
        <v>1115</v>
      </c>
      <c r="D7780">
        <v>975</v>
      </c>
      <c r="E7780" t="s">
        <v>499</v>
      </c>
      <c r="F7780" t="s">
        <v>2332</v>
      </c>
      <c r="G7780" t="s">
        <v>2334</v>
      </c>
      <c r="H7780" t="s">
        <v>1402</v>
      </c>
      <c r="I7780" t="s">
        <v>1562</v>
      </c>
      <c r="J7780">
        <v>0.47170000000000001</v>
      </c>
    </row>
    <row r="7781" spans="1:10" hidden="1">
      <c r="A7781" t="s">
        <v>570</v>
      </c>
      <c r="B7781">
        <v>1498</v>
      </c>
      <c r="C7781" t="s">
        <v>1118</v>
      </c>
      <c r="D7781">
        <v>1759</v>
      </c>
      <c r="E7781" t="s">
        <v>230</v>
      </c>
      <c r="F7781" t="s">
        <v>1243</v>
      </c>
      <c r="G7781" t="s">
        <v>1243</v>
      </c>
      <c r="H7781" t="s">
        <v>1557</v>
      </c>
      <c r="I7781" t="s">
        <v>1557</v>
      </c>
      <c r="J7781">
        <v>1</v>
      </c>
    </row>
    <row r="7782" spans="1:10" hidden="1">
      <c r="A7782" t="s">
        <v>570</v>
      </c>
      <c r="B7782">
        <v>1498</v>
      </c>
      <c r="C7782" t="s">
        <v>1118</v>
      </c>
      <c r="D7782">
        <v>1759</v>
      </c>
      <c r="E7782" t="s">
        <v>230</v>
      </c>
      <c r="F7782" t="s">
        <v>2311</v>
      </c>
      <c r="G7782" t="s">
        <v>2314</v>
      </c>
      <c r="H7782" t="s">
        <v>1441</v>
      </c>
      <c r="I7782" t="s">
        <v>1557</v>
      </c>
      <c r="J7782">
        <v>0.3538</v>
      </c>
    </row>
    <row r="7783" spans="1:10" hidden="1">
      <c r="A7783" t="s">
        <v>570</v>
      </c>
      <c r="B7783">
        <v>1498</v>
      </c>
      <c r="C7783" t="s">
        <v>1118</v>
      </c>
      <c r="D7783">
        <v>1759</v>
      </c>
      <c r="E7783" t="s">
        <v>230</v>
      </c>
      <c r="F7783" t="s">
        <v>2311</v>
      </c>
      <c r="G7783" t="s">
        <v>2315</v>
      </c>
      <c r="H7783" t="s">
        <v>1375</v>
      </c>
      <c r="I7783" t="s">
        <v>1557</v>
      </c>
      <c r="J7783">
        <v>0.34300000000000003</v>
      </c>
    </row>
    <row r="7784" spans="1:10" hidden="1">
      <c r="A7784" t="s">
        <v>570</v>
      </c>
      <c r="B7784">
        <v>1498</v>
      </c>
      <c r="C7784" t="s">
        <v>1118</v>
      </c>
      <c r="D7784">
        <v>1759</v>
      </c>
      <c r="E7784" t="s">
        <v>230</v>
      </c>
      <c r="F7784" t="s">
        <v>2311</v>
      </c>
      <c r="G7784" t="s">
        <v>2316</v>
      </c>
      <c r="H7784" t="s">
        <v>1365</v>
      </c>
      <c r="I7784" t="s">
        <v>1557</v>
      </c>
      <c r="J7784">
        <v>0.30320000000000003</v>
      </c>
    </row>
    <row r="7785" spans="1:10" hidden="1">
      <c r="A7785" t="s">
        <v>570</v>
      </c>
      <c r="B7785">
        <v>1498</v>
      </c>
      <c r="C7785" t="s">
        <v>1118</v>
      </c>
      <c r="D7785">
        <v>1759</v>
      </c>
      <c r="E7785" t="s">
        <v>230</v>
      </c>
      <c r="F7785" t="s">
        <v>2320</v>
      </c>
      <c r="G7785" t="s">
        <v>2321</v>
      </c>
      <c r="H7785" t="s">
        <v>1487</v>
      </c>
      <c r="I7785" t="s">
        <v>1557</v>
      </c>
      <c r="J7785">
        <v>0.66790000000000005</v>
      </c>
    </row>
    <row r="7786" spans="1:10" hidden="1">
      <c r="A7786" t="s">
        <v>570</v>
      </c>
      <c r="B7786">
        <v>1498</v>
      </c>
      <c r="C7786" t="s">
        <v>1118</v>
      </c>
      <c r="D7786">
        <v>1759</v>
      </c>
      <c r="E7786" t="s">
        <v>230</v>
      </c>
      <c r="F7786" t="s">
        <v>2320</v>
      </c>
      <c r="G7786" t="s">
        <v>2338</v>
      </c>
      <c r="H7786" t="s">
        <v>1248</v>
      </c>
      <c r="I7786" t="s">
        <v>1557</v>
      </c>
      <c r="J7786">
        <v>2.1700000000000001E-2</v>
      </c>
    </row>
    <row r="7787" spans="1:10" hidden="1">
      <c r="A7787" t="s">
        <v>570</v>
      </c>
      <c r="B7787">
        <v>1498</v>
      </c>
      <c r="C7787" t="s">
        <v>1118</v>
      </c>
      <c r="D7787">
        <v>1759</v>
      </c>
      <c r="E7787" t="s">
        <v>230</v>
      </c>
      <c r="F7787" t="s">
        <v>2320</v>
      </c>
      <c r="G7787" t="s">
        <v>2298</v>
      </c>
      <c r="H7787" t="s">
        <v>1285</v>
      </c>
      <c r="I7787" t="s">
        <v>1557</v>
      </c>
      <c r="J7787">
        <v>0.2455</v>
      </c>
    </row>
    <row r="7788" spans="1:10" hidden="1">
      <c r="A7788" t="s">
        <v>570</v>
      </c>
      <c r="B7788">
        <v>1498</v>
      </c>
      <c r="C7788" t="s">
        <v>1118</v>
      </c>
      <c r="D7788">
        <v>1759</v>
      </c>
      <c r="E7788" t="s">
        <v>230</v>
      </c>
      <c r="F7788" t="s">
        <v>2322</v>
      </c>
      <c r="G7788" t="s">
        <v>2323</v>
      </c>
      <c r="H7788" t="s">
        <v>2344</v>
      </c>
      <c r="I7788" t="s">
        <v>1557</v>
      </c>
      <c r="J7788">
        <v>7.1999999999999998E-3</v>
      </c>
    </row>
    <row r="7789" spans="1:10" hidden="1">
      <c r="A7789" t="s">
        <v>570</v>
      </c>
      <c r="B7789">
        <v>1498</v>
      </c>
      <c r="C7789" t="s">
        <v>1118</v>
      </c>
      <c r="D7789">
        <v>1759</v>
      </c>
      <c r="E7789" t="s">
        <v>230</v>
      </c>
      <c r="F7789" t="s">
        <v>2322</v>
      </c>
      <c r="G7789" t="s">
        <v>2325</v>
      </c>
      <c r="H7789" t="s">
        <v>2324</v>
      </c>
      <c r="I7789" t="s">
        <v>1557</v>
      </c>
      <c r="J7789">
        <v>3.5999999999999999E-3</v>
      </c>
    </row>
    <row r="7790" spans="1:10" hidden="1">
      <c r="A7790" t="s">
        <v>570</v>
      </c>
      <c r="B7790">
        <v>1498</v>
      </c>
      <c r="C7790" t="s">
        <v>1118</v>
      </c>
      <c r="D7790">
        <v>1759</v>
      </c>
      <c r="E7790" t="s">
        <v>230</v>
      </c>
      <c r="F7790" t="s">
        <v>2322</v>
      </c>
      <c r="G7790" t="s">
        <v>2326</v>
      </c>
      <c r="H7790" t="s">
        <v>2344</v>
      </c>
      <c r="I7790" t="s">
        <v>1557</v>
      </c>
      <c r="J7790">
        <v>7.1999999999999998E-3</v>
      </c>
    </row>
    <row r="7791" spans="1:10" hidden="1">
      <c r="A7791" t="s">
        <v>570</v>
      </c>
      <c r="B7791">
        <v>1498</v>
      </c>
      <c r="C7791" t="s">
        <v>1118</v>
      </c>
      <c r="D7791">
        <v>1759</v>
      </c>
      <c r="E7791" t="s">
        <v>230</v>
      </c>
      <c r="F7791" t="s">
        <v>2322</v>
      </c>
      <c r="G7791" t="s">
        <v>2327</v>
      </c>
      <c r="H7791" t="s">
        <v>1352</v>
      </c>
      <c r="I7791" t="s">
        <v>1557</v>
      </c>
      <c r="J7791">
        <v>2.53E-2</v>
      </c>
    </row>
    <row r="7792" spans="1:10" hidden="1">
      <c r="A7792" t="s">
        <v>570</v>
      </c>
      <c r="B7792">
        <v>1498</v>
      </c>
      <c r="C7792" t="s">
        <v>1118</v>
      </c>
      <c r="D7792">
        <v>1759</v>
      </c>
      <c r="E7792" t="s">
        <v>230</v>
      </c>
      <c r="F7792" t="s">
        <v>2322</v>
      </c>
      <c r="G7792" t="s">
        <v>2328</v>
      </c>
      <c r="H7792" t="s">
        <v>1352</v>
      </c>
      <c r="I7792" t="s">
        <v>1557</v>
      </c>
      <c r="J7792">
        <v>2.53E-2</v>
      </c>
    </row>
    <row r="7793" spans="1:10" hidden="1">
      <c r="A7793" t="s">
        <v>570</v>
      </c>
      <c r="B7793">
        <v>1498</v>
      </c>
      <c r="C7793" t="s">
        <v>1118</v>
      </c>
      <c r="D7793">
        <v>1759</v>
      </c>
      <c r="E7793" t="s">
        <v>230</v>
      </c>
      <c r="F7793" t="s">
        <v>2322</v>
      </c>
      <c r="G7793" t="s">
        <v>2330</v>
      </c>
      <c r="H7793" t="s">
        <v>1516</v>
      </c>
      <c r="I7793" t="s">
        <v>1557</v>
      </c>
      <c r="J7793">
        <v>0.93140000000000001</v>
      </c>
    </row>
    <row r="7794" spans="1:10" hidden="1">
      <c r="A7794" t="s">
        <v>570</v>
      </c>
      <c r="B7794">
        <v>1498</v>
      </c>
      <c r="C7794" t="s">
        <v>1118</v>
      </c>
      <c r="D7794">
        <v>1759</v>
      </c>
      <c r="E7794" t="s">
        <v>230</v>
      </c>
      <c r="F7794" t="s">
        <v>2332</v>
      </c>
      <c r="G7794" t="s">
        <v>2333</v>
      </c>
      <c r="H7794" t="s">
        <v>1299</v>
      </c>
      <c r="I7794" t="s">
        <v>1557</v>
      </c>
      <c r="J7794">
        <v>0.49099999999999999</v>
      </c>
    </row>
    <row r="7795" spans="1:10" hidden="1">
      <c r="A7795" t="s">
        <v>570</v>
      </c>
      <c r="B7795">
        <v>1498</v>
      </c>
      <c r="C7795" t="s">
        <v>1118</v>
      </c>
      <c r="D7795">
        <v>1759</v>
      </c>
      <c r="E7795" t="s">
        <v>230</v>
      </c>
      <c r="F7795" t="s">
        <v>2332</v>
      </c>
      <c r="G7795" t="s">
        <v>2334</v>
      </c>
      <c r="H7795" t="s">
        <v>1431</v>
      </c>
      <c r="I7795" t="s">
        <v>1557</v>
      </c>
      <c r="J7795">
        <v>0.50900000000000001</v>
      </c>
    </row>
    <row r="7796" spans="1:10" hidden="1">
      <c r="A7796" t="s">
        <v>570</v>
      </c>
      <c r="B7796">
        <v>1498</v>
      </c>
      <c r="C7796" t="s">
        <v>1118</v>
      </c>
      <c r="D7796">
        <v>1652</v>
      </c>
      <c r="E7796" t="s">
        <v>115</v>
      </c>
      <c r="F7796" t="s">
        <v>1243</v>
      </c>
      <c r="G7796" t="s">
        <v>1243</v>
      </c>
      <c r="H7796" t="s">
        <v>1463</v>
      </c>
      <c r="I7796" t="s">
        <v>1463</v>
      </c>
      <c r="J7796">
        <v>1</v>
      </c>
    </row>
    <row r="7797" spans="1:10" hidden="1">
      <c r="A7797" t="s">
        <v>570</v>
      </c>
      <c r="B7797">
        <v>1498</v>
      </c>
      <c r="C7797" t="s">
        <v>1118</v>
      </c>
      <c r="D7797">
        <v>1652</v>
      </c>
      <c r="E7797" t="s">
        <v>115</v>
      </c>
      <c r="F7797" t="s">
        <v>2311</v>
      </c>
      <c r="G7797" t="s">
        <v>2343</v>
      </c>
      <c r="H7797" t="s">
        <v>1407</v>
      </c>
      <c r="I7797" t="s">
        <v>1463</v>
      </c>
      <c r="J7797">
        <v>0.32829999999999998</v>
      </c>
    </row>
    <row r="7798" spans="1:10" hidden="1">
      <c r="A7798" t="s">
        <v>570</v>
      </c>
      <c r="B7798">
        <v>1498</v>
      </c>
      <c r="C7798" t="s">
        <v>1118</v>
      </c>
      <c r="D7798">
        <v>1652</v>
      </c>
      <c r="E7798" t="s">
        <v>115</v>
      </c>
      <c r="F7798" t="s">
        <v>2311</v>
      </c>
      <c r="G7798" t="s">
        <v>1250</v>
      </c>
      <c r="H7798" t="s">
        <v>1325</v>
      </c>
      <c r="I7798" t="s">
        <v>1463</v>
      </c>
      <c r="J7798">
        <v>0.23480000000000001</v>
      </c>
    </row>
    <row r="7799" spans="1:10" hidden="1">
      <c r="A7799" t="s">
        <v>570</v>
      </c>
      <c r="B7799">
        <v>1498</v>
      </c>
      <c r="C7799" t="s">
        <v>1118</v>
      </c>
      <c r="D7799">
        <v>1652</v>
      </c>
      <c r="E7799" t="s">
        <v>115</v>
      </c>
      <c r="F7799" t="s">
        <v>2311</v>
      </c>
      <c r="G7799" t="s">
        <v>1401</v>
      </c>
      <c r="H7799" t="s">
        <v>1361</v>
      </c>
      <c r="I7799" t="s">
        <v>1463</v>
      </c>
      <c r="J7799">
        <v>0.22220000000000001</v>
      </c>
    </row>
    <row r="7800" spans="1:10" hidden="1">
      <c r="A7800" t="s">
        <v>570</v>
      </c>
      <c r="B7800">
        <v>1498</v>
      </c>
      <c r="C7800" t="s">
        <v>1118</v>
      </c>
      <c r="D7800">
        <v>1652</v>
      </c>
      <c r="E7800" t="s">
        <v>115</v>
      </c>
      <c r="F7800" t="s">
        <v>2311</v>
      </c>
      <c r="G7800" t="s">
        <v>1357</v>
      </c>
      <c r="H7800" t="s">
        <v>1490</v>
      </c>
      <c r="I7800" t="s">
        <v>1463</v>
      </c>
      <c r="J7800">
        <v>0.21460000000000001</v>
      </c>
    </row>
    <row r="7801" spans="1:10" hidden="1">
      <c r="A7801" t="s">
        <v>570</v>
      </c>
      <c r="B7801">
        <v>1498</v>
      </c>
      <c r="C7801" t="s">
        <v>1118</v>
      </c>
      <c r="D7801">
        <v>1652</v>
      </c>
      <c r="E7801" t="s">
        <v>115</v>
      </c>
      <c r="F7801" t="s">
        <v>2320</v>
      </c>
      <c r="G7801" t="s">
        <v>2321</v>
      </c>
      <c r="H7801" t="s">
        <v>2363</v>
      </c>
      <c r="I7801" t="s">
        <v>1463</v>
      </c>
      <c r="J7801">
        <v>0.52270000000000005</v>
      </c>
    </row>
    <row r="7802" spans="1:10" hidden="1">
      <c r="A7802" t="s">
        <v>570</v>
      </c>
      <c r="B7802">
        <v>1498</v>
      </c>
      <c r="C7802" t="s">
        <v>1118</v>
      </c>
      <c r="D7802">
        <v>1652</v>
      </c>
      <c r="E7802" t="s">
        <v>115</v>
      </c>
      <c r="F7802" t="s">
        <v>2320</v>
      </c>
      <c r="G7802" t="s">
        <v>2338</v>
      </c>
      <c r="H7802" t="s">
        <v>1460</v>
      </c>
      <c r="I7802" t="s">
        <v>1463</v>
      </c>
      <c r="J7802">
        <v>5.0500000000000003E-2</v>
      </c>
    </row>
    <row r="7803" spans="1:10" hidden="1">
      <c r="A7803" t="s">
        <v>570</v>
      </c>
      <c r="B7803">
        <v>1498</v>
      </c>
      <c r="C7803" t="s">
        <v>1118</v>
      </c>
      <c r="D7803">
        <v>1652</v>
      </c>
      <c r="E7803" t="s">
        <v>115</v>
      </c>
      <c r="F7803" t="s">
        <v>2320</v>
      </c>
      <c r="G7803" t="s">
        <v>2298</v>
      </c>
      <c r="H7803" t="s">
        <v>1325</v>
      </c>
      <c r="I7803" t="s">
        <v>1463</v>
      </c>
      <c r="J7803">
        <v>0.23480000000000001</v>
      </c>
    </row>
    <row r="7804" spans="1:10" hidden="1">
      <c r="A7804" t="s">
        <v>570</v>
      </c>
      <c r="B7804">
        <v>1498</v>
      </c>
      <c r="C7804" t="s">
        <v>1118</v>
      </c>
      <c r="D7804">
        <v>1652</v>
      </c>
      <c r="E7804" t="s">
        <v>115</v>
      </c>
      <c r="F7804" t="s">
        <v>2322</v>
      </c>
      <c r="G7804" t="s">
        <v>2325</v>
      </c>
      <c r="H7804" t="s">
        <v>1248</v>
      </c>
      <c r="I7804" t="s">
        <v>1463</v>
      </c>
      <c r="J7804">
        <v>1.52E-2</v>
      </c>
    </row>
    <row r="7805" spans="1:10" hidden="1">
      <c r="A7805" t="s">
        <v>570</v>
      </c>
      <c r="B7805">
        <v>1498</v>
      </c>
      <c r="C7805" t="s">
        <v>1118</v>
      </c>
      <c r="D7805">
        <v>1652</v>
      </c>
      <c r="E7805" t="s">
        <v>115</v>
      </c>
      <c r="F7805" t="s">
        <v>2322</v>
      </c>
      <c r="G7805" t="s">
        <v>2326</v>
      </c>
      <c r="H7805" t="s">
        <v>2335</v>
      </c>
      <c r="I7805" t="s">
        <v>1463</v>
      </c>
      <c r="J7805">
        <v>1.01E-2</v>
      </c>
    </row>
    <row r="7806" spans="1:10" hidden="1">
      <c r="A7806" t="s">
        <v>570</v>
      </c>
      <c r="B7806">
        <v>1498</v>
      </c>
      <c r="C7806" t="s">
        <v>1118</v>
      </c>
      <c r="D7806">
        <v>1652</v>
      </c>
      <c r="E7806" t="s">
        <v>115</v>
      </c>
      <c r="F7806" t="s">
        <v>2322</v>
      </c>
      <c r="G7806" t="s">
        <v>2327</v>
      </c>
      <c r="H7806" t="s">
        <v>1352</v>
      </c>
      <c r="I7806" t="s">
        <v>1463</v>
      </c>
      <c r="J7806">
        <v>1.77E-2</v>
      </c>
    </row>
    <row r="7807" spans="1:10" hidden="1">
      <c r="A7807" t="s">
        <v>570</v>
      </c>
      <c r="B7807">
        <v>1498</v>
      </c>
      <c r="C7807" t="s">
        <v>1118</v>
      </c>
      <c r="D7807">
        <v>1652</v>
      </c>
      <c r="E7807" t="s">
        <v>115</v>
      </c>
      <c r="F7807" t="s">
        <v>2322</v>
      </c>
      <c r="G7807" t="s">
        <v>2328</v>
      </c>
      <c r="H7807" t="s">
        <v>2335</v>
      </c>
      <c r="I7807" t="s">
        <v>1463</v>
      </c>
      <c r="J7807">
        <v>1.01E-2</v>
      </c>
    </row>
    <row r="7808" spans="1:10" hidden="1">
      <c r="A7808" t="s">
        <v>570</v>
      </c>
      <c r="B7808">
        <v>1498</v>
      </c>
      <c r="C7808" t="s">
        <v>1118</v>
      </c>
      <c r="D7808">
        <v>1652</v>
      </c>
      <c r="E7808" t="s">
        <v>115</v>
      </c>
      <c r="F7808" t="s">
        <v>2322</v>
      </c>
      <c r="G7808" t="s">
        <v>2330</v>
      </c>
      <c r="H7808" t="s">
        <v>1416</v>
      </c>
      <c r="I7808" t="s">
        <v>1463</v>
      </c>
      <c r="J7808">
        <v>0.94699999999999995</v>
      </c>
    </row>
    <row r="7809" spans="1:10" hidden="1">
      <c r="A7809" t="s">
        <v>570</v>
      </c>
      <c r="B7809">
        <v>1498</v>
      </c>
      <c r="C7809" t="s">
        <v>1118</v>
      </c>
      <c r="D7809">
        <v>1652</v>
      </c>
      <c r="E7809" t="s">
        <v>115</v>
      </c>
      <c r="F7809" t="s">
        <v>2332</v>
      </c>
      <c r="G7809" t="s">
        <v>2333</v>
      </c>
      <c r="H7809" t="s">
        <v>1540</v>
      </c>
      <c r="I7809" t="s">
        <v>1463</v>
      </c>
      <c r="J7809">
        <v>0.54549999999999998</v>
      </c>
    </row>
    <row r="7810" spans="1:10" hidden="1">
      <c r="A7810" t="s">
        <v>570</v>
      </c>
      <c r="B7810">
        <v>1498</v>
      </c>
      <c r="C7810" t="s">
        <v>1118</v>
      </c>
      <c r="D7810">
        <v>1652</v>
      </c>
      <c r="E7810" t="s">
        <v>115</v>
      </c>
      <c r="F7810" t="s">
        <v>2332</v>
      </c>
      <c r="G7810" t="s">
        <v>2334</v>
      </c>
      <c r="H7810" t="s">
        <v>1425</v>
      </c>
      <c r="I7810" t="s">
        <v>1463</v>
      </c>
      <c r="J7810">
        <v>0.45450000000000002</v>
      </c>
    </row>
    <row r="7811" spans="1:10" hidden="1">
      <c r="A7811" t="s">
        <v>570</v>
      </c>
      <c r="B7811">
        <v>1498</v>
      </c>
      <c r="C7811" t="s">
        <v>1118</v>
      </c>
      <c r="D7811">
        <v>1499</v>
      </c>
      <c r="E7811" t="s">
        <v>233</v>
      </c>
      <c r="F7811" t="s">
        <v>1243</v>
      </c>
      <c r="G7811" t="s">
        <v>1243</v>
      </c>
      <c r="H7811" t="s">
        <v>1623</v>
      </c>
      <c r="I7811" t="s">
        <v>1623</v>
      </c>
      <c r="J7811">
        <v>1</v>
      </c>
    </row>
    <row r="7812" spans="1:10" hidden="1">
      <c r="A7812" t="s">
        <v>570</v>
      </c>
      <c r="B7812">
        <v>1498</v>
      </c>
      <c r="C7812" t="s">
        <v>1118</v>
      </c>
      <c r="D7812">
        <v>1499</v>
      </c>
      <c r="E7812" t="s">
        <v>233</v>
      </c>
      <c r="F7812" t="s">
        <v>2311</v>
      </c>
      <c r="G7812" t="s">
        <v>2317</v>
      </c>
      <c r="H7812" t="s">
        <v>1478</v>
      </c>
      <c r="I7812" t="s">
        <v>1623</v>
      </c>
      <c r="J7812">
        <v>0.32700000000000001</v>
      </c>
    </row>
    <row r="7813" spans="1:10" hidden="1">
      <c r="A7813" t="s">
        <v>570</v>
      </c>
      <c r="B7813">
        <v>1498</v>
      </c>
      <c r="C7813" t="s">
        <v>1118</v>
      </c>
      <c r="D7813">
        <v>1499</v>
      </c>
      <c r="E7813" t="s">
        <v>233</v>
      </c>
      <c r="F7813" t="s">
        <v>2311</v>
      </c>
      <c r="G7813" t="s">
        <v>2336</v>
      </c>
      <c r="H7813" t="s">
        <v>1583</v>
      </c>
      <c r="I7813" t="s">
        <v>1623</v>
      </c>
      <c r="J7813">
        <v>0.36480000000000001</v>
      </c>
    </row>
    <row r="7814" spans="1:10" hidden="1">
      <c r="A7814" t="s">
        <v>570</v>
      </c>
      <c r="B7814">
        <v>1498</v>
      </c>
      <c r="C7814" t="s">
        <v>1118</v>
      </c>
      <c r="D7814">
        <v>1499</v>
      </c>
      <c r="E7814" t="s">
        <v>233</v>
      </c>
      <c r="F7814" t="s">
        <v>2311</v>
      </c>
      <c r="G7814" t="s">
        <v>2337</v>
      </c>
      <c r="H7814" t="s">
        <v>1441</v>
      </c>
      <c r="I7814" t="s">
        <v>1623</v>
      </c>
      <c r="J7814">
        <v>0.30819999999999997</v>
      </c>
    </row>
    <row r="7815" spans="1:10" hidden="1">
      <c r="A7815" t="s">
        <v>570</v>
      </c>
      <c r="B7815">
        <v>1498</v>
      </c>
      <c r="C7815" t="s">
        <v>1118</v>
      </c>
      <c r="D7815">
        <v>1499</v>
      </c>
      <c r="E7815" t="s">
        <v>233</v>
      </c>
      <c r="F7815" t="s">
        <v>2320</v>
      </c>
      <c r="G7815" t="s">
        <v>2321</v>
      </c>
      <c r="H7815" t="s">
        <v>1329</v>
      </c>
      <c r="I7815" t="s">
        <v>1623</v>
      </c>
      <c r="J7815">
        <v>0.66979999999999995</v>
      </c>
    </row>
    <row r="7816" spans="1:10" hidden="1">
      <c r="A7816" t="s">
        <v>570</v>
      </c>
      <c r="B7816">
        <v>1498</v>
      </c>
      <c r="C7816" t="s">
        <v>1118</v>
      </c>
      <c r="D7816">
        <v>1499</v>
      </c>
      <c r="E7816" t="s">
        <v>233</v>
      </c>
      <c r="F7816" t="s">
        <v>2320</v>
      </c>
      <c r="G7816" t="s">
        <v>2338</v>
      </c>
      <c r="H7816" t="s">
        <v>1248</v>
      </c>
      <c r="I7816" t="s">
        <v>1623</v>
      </c>
      <c r="J7816">
        <v>1.89E-2</v>
      </c>
    </row>
    <row r="7817" spans="1:10" hidden="1">
      <c r="A7817" t="s">
        <v>570</v>
      </c>
      <c r="B7817">
        <v>1498</v>
      </c>
      <c r="C7817" t="s">
        <v>1118</v>
      </c>
      <c r="D7817">
        <v>1499</v>
      </c>
      <c r="E7817" t="s">
        <v>233</v>
      </c>
      <c r="F7817" t="s">
        <v>2320</v>
      </c>
      <c r="G7817" t="s">
        <v>2341</v>
      </c>
      <c r="H7817" t="s">
        <v>1312</v>
      </c>
      <c r="I7817" t="s">
        <v>1623</v>
      </c>
      <c r="J7817">
        <v>1.5699999999999999E-2</v>
      </c>
    </row>
    <row r="7818" spans="1:10" hidden="1">
      <c r="A7818" t="s">
        <v>570</v>
      </c>
      <c r="B7818">
        <v>1498</v>
      </c>
      <c r="C7818" t="s">
        <v>1118</v>
      </c>
      <c r="D7818">
        <v>1499</v>
      </c>
      <c r="E7818" t="s">
        <v>233</v>
      </c>
      <c r="F7818" t="s">
        <v>2320</v>
      </c>
      <c r="G7818" t="s">
        <v>2298</v>
      </c>
      <c r="H7818" t="s">
        <v>1490</v>
      </c>
      <c r="I7818" t="s">
        <v>1623</v>
      </c>
      <c r="J7818">
        <v>0.26729999999999998</v>
      </c>
    </row>
    <row r="7819" spans="1:10" hidden="1">
      <c r="A7819" t="s">
        <v>570</v>
      </c>
      <c r="B7819">
        <v>1498</v>
      </c>
      <c r="C7819" t="s">
        <v>1118</v>
      </c>
      <c r="D7819">
        <v>1499</v>
      </c>
      <c r="E7819" t="s">
        <v>233</v>
      </c>
      <c r="F7819" t="s">
        <v>2322</v>
      </c>
      <c r="G7819" t="s">
        <v>2323</v>
      </c>
      <c r="H7819" t="s">
        <v>2329</v>
      </c>
      <c r="I7819" t="s">
        <v>1623</v>
      </c>
      <c r="J7819">
        <v>9.4000000000000004E-3</v>
      </c>
    </row>
    <row r="7820" spans="1:10" hidden="1">
      <c r="A7820" t="s">
        <v>570</v>
      </c>
      <c r="B7820">
        <v>1498</v>
      </c>
      <c r="C7820" t="s">
        <v>1118</v>
      </c>
      <c r="D7820">
        <v>1499</v>
      </c>
      <c r="E7820" t="s">
        <v>233</v>
      </c>
      <c r="F7820" t="s">
        <v>2322</v>
      </c>
      <c r="G7820" t="s">
        <v>2325</v>
      </c>
      <c r="H7820" t="s">
        <v>2329</v>
      </c>
      <c r="I7820" t="s">
        <v>1623</v>
      </c>
      <c r="J7820">
        <v>9.4000000000000004E-3</v>
      </c>
    </row>
    <row r="7821" spans="1:10" hidden="1">
      <c r="A7821" t="s">
        <v>570</v>
      </c>
      <c r="B7821">
        <v>1498</v>
      </c>
      <c r="C7821" t="s">
        <v>1118</v>
      </c>
      <c r="D7821">
        <v>1499</v>
      </c>
      <c r="E7821" t="s">
        <v>233</v>
      </c>
      <c r="F7821" t="s">
        <v>2322</v>
      </c>
      <c r="G7821" t="s">
        <v>2326</v>
      </c>
      <c r="H7821" t="s">
        <v>1335</v>
      </c>
      <c r="I7821" t="s">
        <v>1623</v>
      </c>
      <c r="J7821">
        <v>2.52E-2</v>
      </c>
    </row>
    <row r="7822" spans="1:10" hidden="1">
      <c r="A7822" t="s">
        <v>570</v>
      </c>
      <c r="B7822">
        <v>1498</v>
      </c>
      <c r="C7822" t="s">
        <v>1118</v>
      </c>
      <c r="D7822">
        <v>1499</v>
      </c>
      <c r="E7822" t="s">
        <v>233</v>
      </c>
      <c r="F7822" t="s">
        <v>2322</v>
      </c>
      <c r="G7822" t="s">
        <v>2327</v>
      </c>
      <c r="H7822" t="s">
        <v>2344</v>
      </c>
      <c r="I7822" t="s">
        <v>1623</v>
      </c>
      <c r="J7822">
        <v>6.3E-3</v>
      </c>
    </row>
    <row r="7823" spans="1:10" hidden="1">
      <c r="A7823" t="s">
        <v>570</v>
      </c>
      <c r="B7823">
        <v>1498</v>
      </c>
      <c r="C7823" t="s">
        <v>1118</v>
      </c>
      <c r="D7823">
        <v>1499</v>
      </c>
      <c r="E7823" t="s">
        <v>233</v>
      </c>
      <c r="F7823" t="s">
        <v>2322</v>
      </c>
      <c r="G7823" t="s">
        <v>2328</v>
      </c>
      <c r="H7823" t="s">
        <v>2344</v>
      </c>
      <c r="I7823" t="s">
        <v>1623</v>
      </c>
      <c r="J7823">
        <v>6.3E-3</v>
      </c>
    </row>
    <row r="7824" spans="1:10" hidden="1">
      <c r="A7824" t="s">
        <v>570</v>
      </c>
      <c r="B7824">
        <v>1498</v>
      </c>
      <c r="C7824" t="s">
        <v>1118</v>
      </c>
      <c r="D7824">
        <v>1499</v>
      </c>
      <c r="E7824" t="s">
        <v>233</v>
      </c>
      <c r="F7824" t="s">
        <v>2322</v>
      </c>
      <c r="G7824" t="s">
        <v>2330</v>
      </c>
      <c r="H7824" t="s">
        <v>1345</v>
      </c>
      <c r="I7824" t="s">
        <v>1623</v>
      </c>
      <c r="J7824">
        <v>0.94340000000000002</v>
      </c>
    </row>
    <row r="7825" spans="1:10" hidden="1">
      <c r="A7825" t="s">
        <v>570</v>
      </c>
      <c r="B7825">
        <v>1498</v>
      </c>
      <c r="C7825" t="s">
        <v>1118</v>
      </c>
      <c r="D7825">
        <v>1499</v>
      </c>
      <c r="E7825" t="s">
        <v>233</v>
      </c>
      <c r="F7825" t="s">
        <v>2332</v>
      </c>
      <c r="G7825" t="s">
        <v>2333</v>
      </c>
      <c r="H7825" t="s">
        <v>1380</v>
      </c>
      <c r="I7825" t="s">
        <v>1623</v>
      </c>
      <c r="J7825">
        <v>0.51259999999999994</v>
      </c>
    </row>
    <row r="7826" spans="1:10" hidden="1">
      <c r="A7826" t="s">
        <v>570</v>
      </c>
      <c r="B7826">
        <v>1498</v>
      </c>
      <c r="C7826" t="s">
        <v>1118</v>
      </c>
      <c r="D7826">
        <v>1499</v>
      </c>
      <c r="E7826" t="s">
        <v>233</v>
      </c>
      <c r="F7826" t="s">
        <v>2332</v>
      </c>
      <c r="G7826" t="s">
        <v>2334</v>
      </c>
      <c r="H7826" t="s">
        <v>1291</v>
      </c>
      <c r="I7826" t="s">
        <v>1623</v>
      </c>
      <c r="J7826">
        <v>0.4874</v>
      </c>
    </row>
    <row r="7827" spans="1:10" hidden="1">
      <c r="A7827" t="s">
        <v>570</v>
      </c>
      <c r="B7827">
        <v>1498</v>
      </c>
      <c r="C7827" t="s">
        <v>1118</v>
      </c>
      <c r="D7827">
        <v>1760</v>
      </c>
      <c r="E7827" t="s">
        <v>387</v>
      </c>
      <c r="F7827" t="s">
        <v>1243</v>
      </c>
      <c r="G7827" t="s">
        <v>1243</v>
      </c>
      <c r="H7827" t="s">
        <v>1465</v>
      </c>
      <c r="I7827" t="s">
        <v>1465</v>
      </c>
      <c r="J7827">
        <v>1</v>
      </c>
    </row>
    <row r="7828" spans="1:10" hidden="1">
      <c r="A7828" t="s">
        <v>570</v>
      </c>
      <c r="B7828">
        <v>1498</v>
      </c>
      <c r="C7828" t="s">
        <v>1118</v>
      </c>
      <c r="D7828">
        <v>1760</v>
      </c>
      <c r="E7828" t="s">
        <v>387</v>
      </c>
      <c r="F7828" t="s">
        <v>2311</v>
      </c>
      <c r="G7828" t="s">
        <v>2312</v>
      </c>
      <c r="H7828" t="s">
        <v>1342</v>
      </c>
      <c r="I7828" t="s">
        <v>1465</v>
      </c>
      <c r="J7828">
        <v>0.2611</v>
      </c>
    </row>
    <row r="7829" spans="1:10" hidden="1">
      <c r="A7829" t="s">
        <v>570</v>
      </c>
      <c r="B7829">
        <v>1498</v>
      </c>
      <c r="C7829" t="s">
        <v>1118</v>
      </c>
      <c r="D7829">
        <v>1760</v>
      </c>
      <c r="E7829" t="s">
        <v>387</v>
      </c>
      <c r="F7829" t="s">
        <v>2311</v>
      </c>
      <c r="G7829" t="s">
        <v>2313</v>
      </c>
      <c r="H7829" t="s">
        <v>1319</v>
      </c>
      <c r="I7829" t="s">
        <v>1465</v>
      </c>
      <c r="J7829">
        <v>0.27779999999999999</v>
      </c>
    </row>
    <row r="7830" spans="1:10" hidden="1">
      <c r="A7830" t="s">
        <v>570</v>
      </c>
      <c r="B7830">
        <v>1498</v>
      </c>
      <c r="C7830" t="s">
        <v>1118</v>
      </c>
      <c r="D7830">
        <v>1760</v>
      </c>
      <c r="E7830" t="s">
        <v>387</v>
      </c>
      <c r="F7830" t="s">
        <v>2311</v>
      </c>
      <c r="G7830" t="s">
        <v>2318</v>
      </c>
      <c r="H7830" t="s">
        <v>1478</v>
      </c>
      <c r="I7830" t="s">
        <v>1465</v>
      </c>
      <c r="J7830">
        <v>0.28889999999999999</v>
      </c>
    </row>
    <row r="7831" spans="1:10" hidden="1">
      <c r="A7831" t="s">
        <v>570</v>
      </c>
      <c r="B7831">
        <v>1498</v>
      </c>
      <c r="C7831" t="s">
        <v>1118</v>
      </c>
      <c r="D7831">
        <v>1760</v>
      </c>
      <c r="E7831" t="s">
        <v>387</v>
      </c>
      <c r="F7831" t="s">
        <v>2311</v>
      </c>
      <c r="G7831" t="s">
        <v>2319</v>
      </c>
      <c r="H7831" t="s">
        <v>1439</v>
      </c>
      <c r="I7831" t="s">
        <v>1465</v>
      </c>
      <c r="J7831">
        <v>0.17219999999999999</v>
      </c>
    </row>
    <row r="7832" spans="1:10" hidden="1">
      <c r="A7832" t="s">
        <v>570</v>
      </c>
      <c r="B7832">
        <v>1498</v>
      </c>
      <c r="C7832" t="s">
        <v>1118</v>
      </c>
      <c r="D7832">
        <v>1760</v>
      </c>
      <c r="E7832" t="s">
        <v>387</v>
      </c>
      <c r="F7832" t="s">
        <v>2320</v>
      </c>
      <c r="G7832" t="s">
        <v>2321</v>
      </c>
      <c r="H7832" t="s">
        <v>1655</v>
      </c>
      <c r="I7832" t="s">
        <v>1465</v>
      </c>
      <c r="J7832">
        <v>0.6028</v>
      </c>
    </row>
    <row r="7833" spans="1:10" hidden="1">
      <c r="A7833" t="s">
        <v>570</v>
      </c>
      <c r="B7833">
        <v>1498</v>
      </c>
      <c r="C7833" t="s">
        <v>1118</v>
      </c>
      <c r="D7833">
        <v>1760</v>
      </c>
      <c r="E7833" t="s">
        <v>387</v>
      </c>
      <c r="F7833" t="s">
        <v>2320</v>
      </c>
      <c r="G7833" t="s">
        <v>2338</v>
      </c>
      <c r="H7833" t="s">
        <v>1256</v>
      </c>
      <c r="I7833" t="s">
        <v>1465</v>
      </c>
      <c r="J7833">
        <v>3.8899999999999997E-2</v>
      </c>
    </row>
    <row r="7834" spans="1:10" hidden="1">
      <c r="A7834" t="s">
        <v>570</v>
      </c>
      <c r="B7834">
        <v>1498</v>
      </c>
      <c r="C7834" t="s">
        <v>1118</v>
      </c>
      <c r="D7834">
        <v>1760</v>
      </c>
      <c r="E7834" t="s">
        <v>387</v>
      </c>
      <c r="F7834" t="s">
        <v>2320</v>
      </c>
      <c r="G7834" t="s">
        <v>2298</v>
      </c>
      <c r="H7834" t="s">
        <v>1283</v>
      </c>
      <c r="I7834" t="s">
        <v>1465</v>
      </c>
      <c r="J7834">
        <v>0.17780000000000001</v>
      </c>
    </row>
    <row r="7835" spans="1:10" hidden="1">
      <c r="A7835" t="s">
        <v>570</v>
      </c>
      <c r="B7835">
        <v>1498</v>
      </c>
      <c r="C7835" t="s">
        <v>1118</v>
      </c>
      <c r="D7835">
        <v>1760</v>
      </c>
      <c r="E7835" t="s">
        <v>387</v>
      </c>
      <c r="F7835" t="s">
        <v>2322</v>
      </c>
      <c r="G7835" t="s">
        <v>2325</v>
      </c>
      <c r="H7835" t="s">
        <v>2324</v>
      </c>
      <c r="I7835" t="s">
        <v>1465</v>
      </c>
      <c r="J7835">
        <v>2.8E-3</v>
      </c>
    </row>
    <row r="7836" spans="1:10" hidden="1">
      <c r="A7836" t="s">
        <v>570</v>
      </c>
      <c r="B7836">
        <v>1498</v>
      </c>
      <c r="C7836" t="s">
        <v>1118</v>
      </c>
      <c r="D7836">
        <v>1760</v>
      </c>
      <c r="E7836" t="s">
        <v>387</v>
      </c>
      <c r="F7836" t="s">
        <v>2322</v>
      </c>
      <c r="G7836" t="s">
        <v>2326</v>
      </c>
      <c r="H7836" t="s">
        <v>1312</v>
      </c>
      <c r="I7836" t="s">
        <v>1465</v>
      </c>
      <c r="J7836">
        <v>1.3899999999999999E-2</v>
      </c>
    </row>
    <row r="7837" spans="1:10" hidden="1">
      <c r="A7837" t="s">
        <v>570</v>
      </c>
      <c r="B7837">
        <v>1498</v>
      </c>
      <c r="C7837" t="s">
        <v>1118</v>
      </c>
      <c r="D7837">
        <v>1760</v>
      </c>
      <c r="E7837" t="s">
        <v>387</v>
      </c>
      <c r="F7837" t="s">
        <v>2322</v>
      </c>
      <c r="G7837" t="s">
        <v>2327</v>
      </c>
      <c r="H7837" t="s">
        <v>1252</v>
      </c>
      <c r="I7837" t="s">
        <v>1465</v>
      </c>
      <c r="J7837">
        <v>2.5000000000000001E-2</v>
      </c>
    </row>
    <row r="7838" spans="1:10" hidden="1">
      <c r="A7838" t="s">
        <v>570</v>
      </c>
      <c r="B7838">
        <v>1498</v>
      </c>
      <c r="C7838" t="s">
        <v>1118</v>
      </c>
      <c r="D7838">
        <v>1760</v>
      </c>
      <c r="E7838" t="s">
        <v>387</v>
      </c>
      <c r="F7838" t="s">
        <v>2322</v>
      </c>
      <c r="G7838" t="s">
        <v>2328</v>
      </c>
      <c r="H7838" t="s">
        <v>1335</v>
      </c>
      <c r="I7838" t="s">
        <v>1465</v>
      </c>
      <c r="J7838">
        <v>2.2200000000000001E-2</v>
      </c>
    </row>
    <row r="7839" spans="1:10" hidden="1">
      <c r="A7839" t="s">
        <v>570</v>
      </c>
      <c r="B7839">
        <v>1498</v>
      </c>
      <c r="C7839" t="s">
        <v>1118</v>
      </c>
      <c r="D7839">
        <v>1760</v>
      </c>
      <c r="E7839" t="s">
        <v>387</v>
      </c>
      <c r="F7839" t="s">
        <v>2322</v>
      </c>
      <c r="G7839" t="s">
        <v>2330</v>
      </c>
      <c r="H7839" t="s">
        <v>1577</v>
      </c>
      <c r="I7839" t="s">
        <v>1465</v>
      </c>
      <c r="J7839">
        <v>0.93610000000000004</v>
      </c>
    </row>
    <row r="7840" spans="1:10" hidden="1">
      <c r="A7840" t="s">
        <v>570</v>
      </c>
      <c r="B7840">
        <v>1498</v>
      </c>
      <c r="C7840" t="s">
        <v>1118</v>
      </c>
      <c r="D7840">
        <v>1760</v>
      </c>
      <c r="E7840" t="s">
        <v>387</v>
      </c>
      <c r="F7840" t="s">
        <v>2332</v>
      </c>
      <c r="G7840" t="s">
        <v>2333</v>
      </c>
      <c r="H7840" t="s">
        <v>1455</v>
      </c>
      <c r="I7840" t="s">
        <v>1465</v>
      </c>
      <c r="J7840">
        <v>0.50280000000000002</v>
      </c>
    </row>
    <row r="7841" spans="1:10" hidden="1">
      <c r="A7841" t="s">
        <v>570</v>
      </c>
      <c r="B7841">
        <v>1498</v>
      </c>
      <c r="C7841" t="s">
        <v>1118</v>
      </c>
      <c r="D7841">
        <v>1760</v>
      </c>
      <c r="E7841" t="s">
        <v>387</v>
      </c>
      <c r="F7841" t="s">
        <v>2332</v>
      </c>
      <c r="G7841" t="s">
        <v>2334</v>
      </c>
      <c r="H7841" t="s">
        <v>1368</v>
      </c>
      <c r="I7841" t="s">
        <v>1465</v>
      </c>
      <c r="J7841">
        <v>0.49719999999999998</v>
      </c>
    </row>
    <row r="7842" spans="1:10" hidden="1">
      <c r="A7842" t="s">
        <v>570</v>
      </c>
      <c r="B7842">
        <v>976</v>
      </c>
      <c r="C7842" t="s">
        <v>1121</v>
      </c>
      <c r="D7842">
        <v>983</v>
      </c>
      <c r="E7842" t="s">
        <v>37</v>
      </c>
      <c r="F7842" t="s">
        <v>1243</v>
      </c>
      <c r="G7842" t="s">
        <v>1243</v>
      </c>
      <c r="H7842" t="s">
        <v>1480</v>
      </c>
      <c r="I7842" t="s">
        <v>1480</v>
      </c>
      <c r="J7842">
        <v>1</v>
      </c>
    </row>
    <row r="7843" spans="1:10" hidden="1">
      <c r="A7843" t="s">
        <v>570</v>
      </c>
      <c r="B7843">
        <v>976</v>
      </c>
      <c r="C7843" t="s">
        <v>1121</v>
      </c>
      <c r="D7843">
        <v>983</v>
      </c>
      <c r="E7843" t="s">
        <v>37</v>
      </c>
      <c r="F7843" t="s">
        <v>2311</v>
      </c>
      <c r="G7843" t="s">
        <v>2312</v>
      </c>
      <c r="H7843" t="s">
        <v>1257</v>
      </c>
      <c r="I7843" t="s">
        <v>1480</v>
      </c>
      <c r="J7843">
        <v>6.3700000000000007E-2</v>
      </c>
    </row>
    <row r="7844" spans="1:10" hidden="1">
      <c r="A7844" t="s">
        <v>570</v>
      </c>
      <c r="B7844">
        <v>976</v>
      </c>
      <c r="C7844" t="s">
        <v>1121</v>
      </c>
      <c r="D7844">
        <v>983</v>
      </c>
      <c r="E7844" t="s">
        <v>37</v>
      </c>
      <c r="F7844" t="s">
        <v>2311</v>
      </c>
      <c r="G7844" t="s">
        <v>2313</v>
      </c>
      <c r="H7844" t="s">
        <v>1401</v>
      </c>
      <c r="I7844" t="s">
        <v>1480</v>
      </c>
      <c r="J7844">
        <v>5.3900000000000003E-2</v>
      </c>
    </row>
    <row r="7845" spans="1:10" hidden="1">
      <c r="A7845" t="s">
        <v>570</v>
      </c>
      <c r="B7845">
        <v>976</v>
      </c>
      <c r="C7845" t="s">
        <v>1121</v>
      </c>
      <c r="D7845">
        <v>983</v>
      </c>
      <c r="E7845" t="s">
        <v>37</v>
      </c>
      <c r="F7845" t="s">
        <v>2311</v>
      </c>
      <c r="G7845" t="s">
        <v>2314</v>
      </c>
      <c r="H7845" t="s">
        <v>1323</v>
      </c>
      <c r="I7845" t="s">
        <v>1480</v>
      </c>
      <c r="J7845">
        <v>8.8200000000000001E-2</v>
      </c>
    </row>
    <row r="7846" spans="1:10" hidden="1">
      <c r="A7846" t="s">
        <v>570</v>
      </c>
      <c r="B7846">
        <v>976</v>
      </c>
      <c r="C7846" t="s">
        <v>1121</v>
      </c>
      <c r="D7846">
        <v>983</v>
      </c>
      <c r="E7846" t="s">
        <v>37</v>
      </c>
      <c r="F7846" t="s">
        <v>2311</v>
      </c>
      <c r="G7846" t="s">
        <v>2315</v>
      </c>
      <c r="H7846" t="s">
        <v>1257</v>
      </c>
      <c r="I7846" t="s">
        <v>1480</v>
      </c>
      <c r="J7846">
        <v>6.3700000000000007E-2</v>
      </c>
    </row>
    <row r="7847" spans="1:10" hidden="1">
      <c r="A7847" t="s">
        <v>570</v>
      </c>
      <c r="B7847">
        <v>976</v>
      </c>
      <c r="C7847" t="s">
        <v>1121</v>
      </c>
      <c r="D7847">
        <v>983</v>
      </c>
      <c r="E7847" t="s">
        <v>37</v>
      </c>
      <c r="F7847" t="s">
        <v>2311</v>
      </c>
      <c r="G7847" t="s">
        <v>2316</v>
      </c>
      <c r="H7847" t="s">
        <v>1261</v>
      </c>
      <c r="I7847" t="s">
        <v>1480</v>
      </c>
      <c r="J7847">
        <v>0.10780000000000001</v>
      </c>
    </row>
    <row r="7848" spans="1:10" hidden="1">
      <c r="A7848" t="s">
        <v>570</v>
      </c>
      <c r="B7848">
        <v>976</v>
      </c>
      <c r="C7848" t="s">
        <v>1121</v>
      </c>
      <c r="D7848">
        <v>983</v>
      </c>
      <c r="E7848" t="s">
        <v>37</v>
      </c>
      <c r="F7848" t="s">
        <v>2311</v>
      </c>
      <c r="G7848" t="s">
        <v>2317</v>
      </c>
      <c r="H7848" t="s">
        <v>1515</v>
      </c>
      <c r="I7848" t="s">
        <v>1480</v>
      </c>
      <c r="J7848">
        <v>0.2157</v>
      </c>
    </row>
    <row r="7849" spans="1:10" hidden="1">
      <c r="A7849" t="s">
        <v>570</v>
      </c>
      <c r="B7849">
        <v>976</v>
      </c>
      <c r="C7849" t="s">
        <v>1121</v>
      </c>
      <c r="D7849">
        <v>983</v>
      </c>
      <c r="E7849" t="s">
        <v>37</v>
      </c>
      <c r="F7849" t="s">
        <v>2311</v>
      </c>
      <c r="G7849" t="s">
        <v>2336</v>
      </c>
      <c r="H7849" t="s">
        <v>1392</v>
      </c>
      <c r="I7849" t="s">
        <v>1480</v>
      </c>
      <c r="J7849">
        <v>0.1961</v>
      </c>
    </row>
    <row r="7850" spans="1:10" hidden="1">
      <c r="A7850" t="s">
        <v>570</v>
      </c>
      <c r="B7850">
        <v>976</v>
      </c>
      <c r="C7850" t="s">
        <v>1121</v>
      </c>
      <c r="D7850">
        <v>983</v>
      </c>
      <c r="E7850" t="s">
        <v>37</v>
      </c>
      <c r="F7850" t="s">
        <v>2311</v>
      </c>
      <c r="G7850" t="s">
        <v>2337</v>
      </c>
      <c r="H7850" t="s">
        <v>1411</v>
      </c>
      <c r="I7850" t="s">
        <v>1480</v>
      </c>
      <c r="J7850">
        <v>0.1618</v>
      </c>
    </row>
    <row r="7851" spans="1:10" hidden="1">
      <c r="A7851" t="s">
        <v>570</v>
      </c>
      <c r="B7851">
        <v>976</v>
      </c>
      <c r="C7851" t="s">
        <v>1121</v>
      </c>
      <c r="D7851">
        <v>983</v>
      </c>
      <c r="E7851" t="s">
        <v>37</v>
      </c>
      <c r="F7851" t="s">
        <v>2311</v>
      </c>
      <c r="G7851" t="s">
        <v>2318</v>
      </c>
      <c r="H7851" t="s">
        <v>1250</v>
      </c>
      <c r="I7851" t="s">
        <v>1480</v>
      </c>
      <c r="J7851">
        <v>4.9000000000000002E-2</v>
      </c>
    </row>
    <row r="7852" spans="1:10" hidden="1">
      <c r="A7852" t="s">
        <v>570</v>
      </c>
      <c r="B7852">
        <v>976</v>
      </c>
      <c r="C7852" t="s">
        <v>1121</v>
      </c>
      <c r="D7852">
        <v>983</v>
      </c>
      <c r="E7852" t="s">
        <v>37</v>
      </c>
      <c r="F7852" t="s">
        <v>2320</v>
      </c>
      <c r="G7852" t="s">
        <v>2321</v>
      </c>
      <c r="H7852" t="s">
        <v>1272</v>
      </c>
      <c r="I7852" t="s">
        <v>1480</v>
      </c>
      <c r="J7852">
        <v>0.72550000000000003</v>
      </c>
    </row>
    <row r="7853" spans="1:10" hidden="1">
      <c r="A7853" t="s">
        <v>570</v>
      </c>
      <c r="B7853">
        <v>976</v>
      </c>
      <c r="C7853" t="s">
        <v>1121</v>
      </c>
      <c r="D7853">
        <v>983</v>
      </c>
      <c r="E7853" t="s">
        <v>37</v>
      </c>
      <c r="F7853" t="s">
        <v>2320</v>
      </c>
      <c r="G7853" t="s">
        <v>2298</v>
      </c>
      <c r="H7853" t="s">
        <v>1395</v>
      </c>
      <c r="I7853" t="s">
        <v>1480</v>
      </c>
      <c r="J7853">
        <v>0.25</v>
      </c>
    </row>
    <row r="7854" spans="1:10" hidden="1">
      <c r="A7854" t="s">
        <v>570</v>
      </c>
      <c r="B7854">
        <v>976</v>
      </c>
      <c r="C7854" t="s">
        <v>1121</v>
      </c>
      <c r="D7854">
        <v>983</v>
      </c>
      <c r="E7854" t="s">
        <v>37</v>
      </c>
      <c r="F7854" t="s">
        <v>2322</v>
      </c>
      <c r="G7854" t="s">
        <v>2323</v>
      </c>
      <c r="H7854" t="s">
        <v>2344</v>
      </c>
      <c r="I7854" t="s">
        <v>1480</v>
      </c>
      <c r="J7854">
        <v>9.7999999999999997E-3</v>
      </c>
    </row>
    <row r="7855" spans="1:10" hidden="1">
      <c r="A7855" t="s">
        <v>570</v>
      </c>
      <c r="B7855">
        <v>976</v>
      </c>
      <c r="C7855" t="s">
        <v>1121</v>
      </c>
      <c r="D7855">
        <v>983</v>
      </c>
      <c r="E7855" t="s">
        <v>37</v>
      </c>
      <c r="F7855" t="s">
        <v>2322</v>
      </c>
      <c r="G7855" t="s">
        <v>2325</v>
      </c>
      <c r="H7855" t="s">
        <v>2324</v>
      </c>
      <c r="I7855" t="s">
        <v>1480</v>
      </c>
      <c r="J7855">
        <v>4.8999999999999998E-3</v>
      </c>
    </row>
    <row r="7856" spans="1:10" hidden="1">
      <c r="A7856" t="s">
        <v>570</v>
      </c>
      <c r="B7856">
        <v>976</v>
      </c>
      <c r="C7856" t="s">
        <v>1121</v>
      </c>
      <c r="D7856">
        <v>983</v>
      </c>
      <c r="E7856" t="s">
        <v>37</v>
      </c>
      <c r="F7856" t="s">
        <v>2322</v>
      </c>
      <c r="G7856" t="s">
        <v>2327</v>
      </c>
      <c r="H7856" t="s">
        <v>1252</v>
      </c>
      <c r="I7856" t="s">
        <v>1480</v>
      </c>
      <c r="J7856">
        <v>4.41E-2</v>
      </c>
    </row>
    <row r="7857" spans="1:10" hidden="1">
      <c r="A7857" t="s">
        <v>570</v>
      </c>
      <c r="B7857">
        <v>976</v>
      </c>
      <c r="C7857" t="s">
        <v>1121</v>
      </c>
      <c r="D7857">
        <v>983</v>
      </c>
      <c r="E7857" t="s">
        <v>37</v>
      </c>
      <c r="F7857" t="s">
        <v>2322</v>
      </c>
      <c r="G7857" t="s">
        <v>2328</v>
      </c>
      <c r="H7857" t="s">
        <v>1248</v>
      </c>
      <c r="I7857" t="s">
        <v>1480</v>
      </c>
      <c r="J7857">
        <v>2.9399999999999999E-2</v>
      </c>
    </row>
    <row r="7858" spans="1:10" hidden="1">
      <c r="A7858" t="s">
        <v>570</v>
      </c>
      <c r="B7858">
        <v>976</v>
      </c>
      <c r="C7858" t="s">
        <v>1121</v>
      </c>
      <c r="D7858">
        <v>983</v>
      </c>
      <c r="E7858" t="s">
        <v>37</v>
      </c>
      <c r="F7858" t="s">
        <v>2322</v>
      </c>
      <c r="G7858" t="s">
        <v>2330</v>
      </c>
      <c r="H7858" t="s">
        <v>1553</v>
      </c>
      <c r="I7858" t="s">
        <v>1480</v>
      </c>
      <c r="J7858">
        <v>0.91180000000000005</v>
      </c>
    </row>
    <row r="7859" spans="1:10" hidden="1">
      <c r="A7859" t="s">
        <v>570</v>
      </c>
      <c r="B7859">
        <v>976</v>
      </c>
      <c r="C7859" t="s">
        <v>1121</v>
      </c>
      <c r="D7859">
        <v>983</v>
      </c>
      <c r="E7859" t="s">
        <v>37</v>
      </c>
      <c r="F7859" t="s">
        <v>2332</v>
      </c>
      <c r="G7859" t="s">
        <v>2333</v>
      </c>
      <c r="H7859" t="s">
        <v>1367</v>
      </c>
      <c r="I7859" t="s">
        <v>1480</v>
      </c>
      <c r="J7859">
        <v>0.47549999999999998</v>
      </c>
    </row>
    <row r="7860" spans="1:10" hidden="1">
      <c r="A7860" t="s">
        <v>570</v>
      </c>
      <c r="B7860">
        <v>976</v>
      </c>
      <c r="C7860" t="s">
        <v>1121</v>
      </c>
      <c r="D7860">
        <v>983</v>
      </c>
      <c r="E7860" t="s">
        <v>37</v>
      </c>
      <c r="F7860" t="s">
        <v>2332</v>
      </c>
      <c r="G7860" t="s">
        <v>2334</v>
      </c>
      <c r="H7860" t="s">
        <v>1258</v>
      </c>
      <c r="I7860" t="s">
        <v>1480</v>
      </c>
      <c r="J7860">
        <v>0.52449999999999997</v>
      </c>
    </row>
    <row r="7861" spans="1:10" hidden="1">
      <c r="A7861" t="s">
        <v>570</v>
      </c>
      <c r="B7861">
        <v>976</v>
      </c>
      <c r="C7861" t="s">
        <v>1121</v>
      </c>
      <c r="D7861">
        <v>979</v>
      </c>
      <c r="E7861" t="s">
        <v>24</v>
      </c>
      <c r="F7861" t="s">
        <v>1243</v>
      </c>
      <c r="G7861" t="s">
        <v>1243</v>
      </c>
      <c r="H7861" t="s">
        <v>1564</v>
      </c>
      <c r="I7861" t="s">
        <v>1564</v>
      </c>
      <c r="J7861">
        <v>1</v>
      </c>
    </row>
    <row r="7862" spans="1:10" hidden="1">
      <c r="A7862" t="s">
        <v>570</v>
      </c>
      <c r="B7862">
        <v>976</v>
      </c>
      <c r="C7862" t="s">
        <v>1121</v>
      </c>
      <c r="D7862">
        <v>979</v>
      </c>
      <c r="E7862" t="s">
        <v>24</v>
      </c>
      <c r="F7862" t="s">
        <v>2311</v>
      </c>
      <c r="G7862" t="s">
        <v>2343</v>
      </c>
      <c r="H7862" t="s">
        <v>1321</v>
      </c>
      <c r="I7862" t="s">
        <v>1564</v>
      </c>
      <c r="J7862">
        <v>0.29530000000000001</v>
      </c>
    </row>
    <row r="7863" spans="1:10" hidden="1">
      <c r="A7863" t="s">
        <v>570</v>
      </c>
      <c r="B7863">
        <v>976</v>
      </c>
      <c r="C7863" t="s">
        <v>1121</v>
      </c>
      <c r="D7863">
        <v>979</v>
      </c>
      <c r="E7863" t="s">
        <v>24</v>
      </c>
      <c r="F7863" t="s">
        <v>2311</v>
      </c>
      <c r="G7863" t="s">
        <v>1250</v>
      </c>
      <c r="H7863" t="s">
        <v>1351</v>
      </c>
      <c r="I7863" t="s">
        <v>1564</v>
      </c>
      <c r="J7863">
        <v>0.24349999999999999</v>
      </c>
    </row>
    <row r="7864" spans="1:10" hidden="1">
      <c r="A7864" t="s">
        <v>570</v>
      </c>
      <c r="B7864">
        <v>976</v>
      </c>
      <c r="C7864" t="s">
        <v>1121</v>
      </c>
      <c r="D7864">
        <v>979</v>
      </c>
      <c r="E7864" t="s">
        <v>24</v>
      </c>
      <c r="F7864" t="s">
        <v>2311</v>
      </c>
      <c r="G7864" t="s">
        <v>1401</v>
      </c>
      <c r="H7864" t="s">
        <v>1351</v>
      </c>
      <c r="I7864" t="s">
        <v>1564</v>
      </c>
      <c r="J7864">
        <v>0.24349999999999999</v>
      </c>
    </row>
    <row r="7865" spans="1:10" hidden="1">
      <c r="A7865" t="s">
        <v>570</v>
      </c>
      <c r="B7865">
        <v>976</v>
      </c>
      <c r="C7865" t="s">
        <v>1121</v>
      </c>
      <c r="D7865">
        <v>979</v>
      </c>
      <c r="E7865" t="s">
        <v>24</v>
      </c>
      <c r="F7865" t="s">
        <v>2311</v>
      </c>
      <c r="G7865" t="s">
        <v>1357</v>
      </c>
      <c r="H7865" t="s">
        <v>1360</v>
      </c>
      <c r="I7865" t="s">
        <v>1564</v>
      </c>
      <c r="J7865">
        <v>0.21759999999999999</v>
      </c>
    </row>
    <row r="7866" spans="1:10" hidden="1">
      <c r="A7866" t="s">
        <v>570</v>
      </c>
      <c r="B7866">
        <v>976</v>
      </c>
      <c r="C7866" t="s">
        <v>1121</v>
      </c>
      <c r="D7866">
        <v>979</v>
      </c>
      <c r="E7866" t="s">
        <v>24</v>
      </c>
      <c r="F7866" t="s">
        <v>2320</v>
      </c>
      <c r="G7866" t="s">
        <v>2321</v>
      </c>
      <c r="H7866" t="s">
        <v>1505</v>
      </c>
      <c r="I7866" t="s">
        <v>1564</v>
      </c>
      <c r="J7866">
        <v>0.56479999999999997</v>
      </c>
    </row>
    <row r="7867" spans="1:10" hidden="1">
      <c r="A7867" t="s">
        <v>570</v>
      </c>
      <c r="B7867">
        <v>976</v>
      </c>
      <c r="C7867" t="s">
        <v>1121</v>
      </c>
      <c r="D7867">
        <v>979</v>
      </c>
      <c r="E7867" t="s">
        <v>24</v>
      </c>
      <c r="F7867" t="s">
        <v>2320</v>
      </c>
      <c r="G7867" t="s">
        <v>2298</v>
      </c>
      <c r="H7867" t="s">
        <v>1377</v>
      </c>
      <c r="I7867" t="s">
        <v>1564</v>
      </c>
      <c r="J7867">
        <v>0.2228</v>
      </c>
    </row>
    <row r="7868" spans="1:10" hidden="1">
      <c r="A7868" t="s">
        <v>570</v>
      </c>
      <c r="B7868">
        <v>976</v>
      </c>
      <c r="C7868" t="s">
        <v>1121</v>
      </c>
      <c r="D7868">
        <v>979</v>
      </c>
      <c r="E7868" t="s">
        <v>24</v>
      </c>
      <c r="F7868" t="s">
        <v>2322</v>
      </c>
      <c r="G7868" t="s">
        <v>2323</v>
      </c>
      <c r="H7868" t="s">
        <v>2344</v>
      </c>
      <c r="I7868" t="s">
        <v>1564</v>
      </c>
      <c r="J7868">
        <v>1.04E-2</v>
      </c>
    </row>
    <row r="7869" spans="1:10" hidden="1">
      <c r="A7869" t="s">
        <v>570</v>
      </c>
      <c r="B7869">
        <v>976</v>
      </c>
      <c r="C7869" t="s">
        <v>1121</v>
      </c>
      <c r="D7869">
        <v>979</v>
      </c>
      <c r="E7869" t="s">
        <v>24</v>
      </c>
      <c r="F7869" t="s">
        <v>2322</v>
      </c>
      <c r="G7869" t="s">
        <v>2327</v>
      </c>
      <c r="H7869" t="s">
        <v>2344</v>
      </c>
      <c r="I7869" t="s">
        <v>1564</v>
      </c>
      <c r="J7869">
        <v>1.04E-2</v>
      </c>
    </row>
    <row r="7870" spans="1:10" hidden="1">
      <c r="A7870" t="s">
        <v>570</v>
      </c>
      <c r="B7870">
        <v>976</v>
      </c>
      <c r="C7870" t="s">
        <v>1121</v>
      </c>
      <c r="D7870">
        <v>979</v>
      </c>
      <c r="E7870" t="s">
        <v>24</v>
      </c>
      <c r="F7870" t="s">
        <v>2322</v>
      </c>
      <c r="G7870" t="s">
        <v>2352</v>
      </c>
      <c r="H7870" t="s">
        <v>2324</v>
      </c>
      <c r="I7870" t="s">
        <v>1564</v>
      </c>
      <c r="J7870">
        <v>5.1999999999999998E-3</v>
      </c>
    </row>
    <row r="7871" spans="1:10" hidden="1">
      <c r="A7871" t="s">
        <v>570</v>
      </c>
      <c r="B7871">
        <v>976</v>
      </c>
      <c r="C7871" t="s">
        <v>1121</v>
      </c>
      <c r="D7871">
        <v>979</v>
      </c>
      <c r="E7871" t="s">
        <v>24</v>
      </c>
      <c r="F7871" t="s">
        <v>2322</v>
      </c>
      <c r="G7871" t="s">
        <v>2328</v>
      </c>
      <c r="H7871" t="s">
        <v>2324</v>
      </c>
      <c r="I7871" t="s">
        <v>1564</v>
      </c>
      <c r="J7871">
        <v>5.1999999999999998E-3</v>
      </c>
    </row>
    <row r="7872" spans="1:10" hidden="1">
      <c r="A7872" t="s">
        <v>570</v>
      </c>
      <c r="B7872">
        <v>976</v>
      </c>
      <c r="C7872" t="s">
        <v>1121</v>
      </c>
      <c r="D7872">
        <v>979</v>
      </c>
      <c r="E7872" t="s">
        <v>24</v>
      </c>
      <c r="F7872" t="s">
        <v>2322</v>
      </c>
      <c r="G7872" t="s">
        <v>2330</v>
      </c>
      <c r="H7872" t="s">
        <v>1362</v>
      </c>
      <c r="I7872" t="s">
        <v>1564</v>
      </c>
      <c r="J7872">
        <v>0.96889999999999998</v>
      </c>
    </row>
    <row r="7873" spans="1:10" hidden="1">
      <c r="A7873" t="s">
        <v>570</v>
      </c>
      <c r="B7873">
        <v>976</v>
      </c>
      <c r="C7873" t="s">
        <v>1121</v>
      </c>
      <c r="D7873">
        <v>979</v>
      </c>
      <c r="E7873" t="s">
        <v>24</v>
      </c>
      <c r="F7873" t="s">
        <v>2332</v>
      </c>
      <c r="G7873" t="s">
        <v>2333</v>
      </c>
      <c r="H7873" t="s">
        <v>1265</v>
      </c>
      <c r="I7873" t="s">
        <v>1564</v>
      </c>
      <c r="J7873">
        <v>0.43009999999999998</v>
      </c>
    </row>
    <row r="7874" spans="1:10" hidden="1">
      <c r="A7874" t="s">
        <v>570</v>
      </c>
      <c r="B7874">
        <v>976</v>
      </c>
      <c r="C7874" t="s">
        <v>1121</v>
      </c>
      <c r="D7874">
        <v>979</v>
      </c>
      <c r="E7874" t="s">
        <v>24</v>
      </c>
      <c r="F7874" t="s">
        <v>2332</v>
      </c>
      <c r="G7874" t="s">
        <v>2334</v>
      </c>
      <c r="H7874" t="s">
        <v>1429</v>
      </c>
      <c r="I7874" t="s">
        <v>1564</v>
      </c>
      <c r="J7874">
        <v>0.56989999999999996</v>
      </c>
    </row>
    <row r="7875" spans="1:10" hidden="1">
      <c r="A7875" t="s">
        <v>570</v>
      </c>
      <c r="B7875">
        <v>976</v>
      </c>
      <c r="C7875" t="s">
        <v>1121</v>
      </c>
      <c r="D7875">
        <v>978</v>
      </c>
      <c r="E7875" t="s">
        <v>399</v>
      </c>
      <c r="F7875" t="s">
        <v>1243</v>
      </c>
      <c r="G7875" t="s">
        <v>1243</v>
      </c>
      <c r="H7875" t="s">
        <v>1365</v>
      </c>
      <c r="I7875" t="s">
        <v>1365</v>
      </c>
      <c r="J7875">
        <v>1</v>
      </c>
    </row>
    <row r="7876" spans="1:10" hidden="1">
      <c r="A7876" t="s">
        <v>570</v>
      </c>
      <c r="B7876">
        <v>976</v>
      </c>
      <c r="C7876" t="s">
        <v>1121</v>
      </c>
      <c r="D7876">
        <v>978</v>
      </c>
      <c r="E7876" t="s">
        <v>399</v>
      </c>
      <c r="F7876" t="s">
        <v>2311</v>
      </c>
      <c r="G7876" t="s">
        <v>2312</v>
      </c>
      <c r="H7876" t="s">
        <v>1401</v>
      </c>
      <c r="I7876" t="s">
        <v>1365</v>
      </c>
      <c r="J7876">
        <v>0.13100000000000001</v>
      </c>
    </row>
    <row r="7877" spans="1:10" hidden="1">
      <c r="A7877" t="s">
        <v>570</v>
      </c>
      <c r="B7877">
        <v>976</v>
      </c>
      <c r="C7877" t="s">
        <v>1121</v>
      </c>
      <c r="D7877">
        <v>978</v>
      </c>
      <c r="E7877" t="s">
        <v>399</v>
      </c>
      <c r="F7877" t="s">
        <v>2311</v>
      </c>
      <c r="G7877" t="s">
        <v>2313</v>
      </c>
      <c r="H7877" t="s">
        <v>1357</v>
      </c>
      <c r="I7877" t="s">
        <v>1365</v>
      </c>
      <c r="J7877">
        <v>0.1429</v>
      </c>
    </row>
    <row r="7878" spans="1:10" hidden="1">
      <c r="A7878" t="s">
        <v>570</v>
      </c>
      <c r="B7878">
        <v>976</v>
      </c>
      <c r="C7878" t="s">
        <v>1121</v>
      </c>
      <c r="D7878">
        <v>978</v>
      </c>
      <c r="E7878" t="s">
        <v>399</v>
      </c>
      <c r="F7878" t="s">
        <v>2311</v>
      </c>
      <c r="G7878" t="s">
        <v>2314</v>
      </c>
      <c r="H7878" t="s">
        <v>1257</v>
      </c>
      <c r="I7878" t="s">
        <v>1365</v>
      </c>
      <c r="J7878">
        <v>0.15479999999999999</v>
      </c>
    </row>
    <row r="7879" spans="1:10" hidden="1">
      <c r="A7879" t="s">
        <v>570</v>
      </c>
      <c r="B7879">
        <v>976</v>
      </c>
      <c r="C7879" t="s">
        <v>1121</v>
      </c>
      <c r="D7879">
        <v>978</v>
      </c>
      <c r="E7879" t="s">
        <v>399</v>
      </c>
      <c r="F7879" t="s">
        <v>2311</v>
      </c>
      <c r="G7879" t="s">
        <v>2315</v>
      </c>
      <c r="H7879" t="s">
        <v>1401</v>
      </c>
      <c r="I7879" t="s">
        <v>1365</v>
      </c>
      <c r="J7879">
        <v>0.13100000000000001</v>
      </c>
    </row>
    <row r="7880" spans="1:10" hidden="1">
      <c r="A7880" t="s">
        <v>570</v>
      </c>
      <c r="B7880">
        <v>976</v>
      </c>
      <c r="C7880" t="s">
        <v>1121</v>
      </c>
      <c r="D7880">
        <v>978</v>
      </c>
      <c r="E7880" t="s">
        <v>399</v>
      </c>
      <c r="F7880" t="s">
        <v>2311</v>
      </c>
      <c r="G7880" t="s">
        <v>2316</v>
      </c>
      <c r="H7880" t="s">
        <v>1256</v>
      </c>
      <c r="I7880" t="s">
        <v>1365</v>
      </c>
      <c r="J7880">
        <v>0.16669999999999999</v>
      </c>
    </row>
    <row r="7881" spans="1:10" hidden="1">
      <c r="A7881" t="s">
        <v>570</v>
      </c>
      <c r="B7881">
        <v>976</v>
      </c>
      <c r="C7881" t="s">
        <v>1121</v>
      </c>
      <c r="D7881">
        <v>978</v>
      </c>
      <c r="E7881" t="s">
        <v>399</v>
      </c>
      <c r="F7881" t="s">
        <v>2311</v>
      </c>
      <c r="G7881" t="s">
        <v>2318</v>
      </c>
      <c r="H7881" t="s">
        <v>1401</v>
      </c>
      <c r="I7881" t="s">
        <v>1365</v>
      </c>
      <c r="J7881">
        <v>0.13100000000000001</v>
      </c>
    </row>
    <row r="7882" spans="1:10" hidden="1">
      <c r="A7882" t="s">
        <v>570</v>
      </c>
      <c r="B7882">
        <v>976</v>
      </c>
      <c r="C7882" t="s">
        <v>1121</v>
      </c>
      <c r="D7882">
        <v>978</v>
      </c>
      <c r="E7882" t="s">
        <v>399</v>
      </c>
      <c r="F7882" t="s">
        <v>2311</v>
      </c>
      <c r="G7882" t="s">
        <v>2319</v>
      </c>
      <c r="H7882" t="s">
        <v>1357</v>
      </c>
      <c r="I7882" t="s">
        <v>1365</v>
      </c>
      <c r="J7882">
        <v>0.1429</v>
      </c>
    </row>
    <row r="7883" spans="1:10" hidden="1">
      <c r="A7883" t="s">
        <v>570</v>
      </c>
      <c r="B7883">
        <v>976</v>
      </c>
      <c r="C7883" t="s">
        <v>1121</v>
      </c>
      <c r="D7883">
        <v>978</v>
      </c>
      <c r="E7883" t="s">
        <v>399</v>
      </c>
      <c r="F7883" t="s">
        <v>2320</v>
      </c>
      <c r="G7883" t="s">
        <v>2321</v>
      </c>
      <c r="H7883" t="s">
        <v>1379</v>
      </c>
      <c r="I7883" t="s">
        <v>1365</v>
      </c>
      <c r="J7883">
        <v>0.72619999999999996</v>
      </c>
    </row>
    <row r="7884" spans="1:10" hidden="1">
      <c r="A7884" t="s">
        <v>570</v>
      </c>
      <c r="B7884">
        <v>976</v>
      </c>
      <c r="C7884" t="s">
        <v>1121</v>
      </c>
      <c r="D7884">
        <v>978</v>
      </c>
      <c r="E7884" t="s">
        <v>399</v>
      </c>
      <c r="F7884" t="s">
        <v>2320</v>
      </c>
      <c r="G7884" t="s">
        <v>2298</v>
      </c>
      <c r="H7884" t="s">
        <v>1256</v>
      </c>
      <c r="I7884" t="s">
        <v>1365</v>
      </c>
      <c r="J7884">
        <v>0.16669999999999999</v>
      </c>
    </row>
    <row r="7885" spans="1:10" hidden="1">
      <c r="A7885" t="s">
        <v>570</v>
      </c>
      <c r="B7885">
        <v>976</v>
      </c>
      <c r="C7885" t="s">
        <v>1121</v>
      </c>
      <c r="D7885">
        <v>978</v>
      </c>
      <c r="E7885" t="s">
        <v>399</v>
      </c>
      <c r="F7885" t="s">
        <v>2322</v>
      </c>
      <c r="G7885" t="s">
        <v>2327</v>
      </c>
      <c r="H7885" t="s">
        <v>2344</v>
      </c>
      <c r="I7885" t="s">
        <v>1365</v>
      </c>
      <c r="J7885">
        <v>2.3800000000000002E-2</v>
      </c>
    </row>
    <row r="7886" spans="1:10" hidden="1">
      <c r="A7886" t="s">
        <v>570</v>
      </c>
      <c r="B7886">
        <v>976</v>
      </c>
      <c r="C7886" t="s">
        <v>1121</v>
      </c>
      <c r="D7886">
        <v>978</v>
      </c>
      <c r="E7886" t="s">
        <v>399</v>
      </c>
      <c r="F7886" t="s">
        <v>2322</v>
      </c>
      <c r="G7886" t="s">
        <v>2328</v>
      </c>
      <c r="H7886" t="s">
        <v>2324</v>
      </c>
      <c r="I7886" t="s">
        <v>1365</v>
      </c>
      <c r="J7886">
        <v>1.1900000000000001E-2</v>
      </c>
    </row>
    <row r="7887" spans="1:10" hidden="1">
      <c r="A7887" t="s">
        <v>570</v>
      </c>
      <c r="B7887">
        <v>976</v>
      </c>
      <c r="C7887" t="s">
        <v>1121</v>
      </c>
      <c r="D7887">
        <v>978</v>
      </c>
      <c r="E7887" t="s">
        <v>399</v>
      </c>
      <c r="F7887" t="s">
        <v>2322</v>
      </c>
      <c r="G7887" t="s">
        <v>2330</v>
      </c>
      <c r="H7887" t="s">
        <v>1382</v>
      </c>
      <c r="I7887" t="s">
        <v>1365</v>
      </c>
      <c r="J7887">
        <v>0.96430000000000005</v>
      </c>
    </row>
    <row r="7888" spans="1:10" hidden="1">
      <c r="A7888" t="s">
        <v>570</v>
      </c>
      <c r="B7888">
        <v>976</v>
      </c>
      <c r="C7888" t="s">
        <v>1121</v>
      </c>
      <c r="D7888">
        <v>978</v>
      </c>
      <c r="E7888" t="s">
        <v>399</v>
      </c>
      <c r="F7888" t="s">
        <v>2332</v>
      </c>
      <c r="G7888" t="s">
        <v>2333</v>
      </c>
      <c r="H7888" t="s">
        <v>1377</v>
      </c>
      <c r="I7888" t="s">
        <v>1365</v>
      </c>
      <c r="J7888">
        <v>0.51190000000000002</v>
      </c>
    </row>
    <row r="7889" spans="1:10" hidden="1">
      <c r="A7889" t="s">
        <v>570</v>
      </c>
      <c r="B7889">
        <v>976</v>
      </c>
      <c r="C7889" t="s">
        <v>1121</v>
      </c>
      <c r="D7889">
        <v>978</v>
      </c>
      <c r="E7889" t="s">
        <v>399</v>
      </c>
      <c r="F7889" t="s">
        <v>2332</v>
      </c>
      <c r="G7889" t="s">
        <v>2334</v>
      </c>
      <c r="H7889" t="s">
        <v>1281</v>
      </c>
      <c r="I7889" t="s">
        <v>1365</v>
      </c>
      <c r="J7889">
        <v>0.48809999999999998</v>
      </c>
    </row>
    <row r="7890" spans="1:10" hidden="1">
      <c r="A7890" t="s">
        <v>570</v>
      </c>
      <c r="B7890">
        <v>976</v>
      </c>
      <c r="C7890" t="s">
        <v>1121</v>
      </c>
      <c r="D7890">
        <v>982</v>
      </c>
      <c r="E7890" t="s">
        <v>529</v>
      </c>
      <c r="F7890" t="s">
        <v>1243</v>
      </c>
      <c r="G7890" t="s">
        <v>1243</v>
      </c>
      <c r="H7890" t="s">
        <v>1436</v>
      </c>
      <c r="I7890" t="s">
        <v>1436</v>
      </c>
      <c r="J7890">
        <v>1</v>
      </c>
    </row>
    <row r="7891" spans="1:10" hidden="1">
      <c r="A7891" t="s">
        <v>570</v>
      </c>
      <c r="B7891">
        <v>976</v>
      </c>
      <c r="C7891" t="s">
        <v>1121</v>
      </c>
      <c r="D7891">
        <v>982</v>
      </c>
      <c r="E7891" t="s">
        <v>529</v>
      </c>
      <c r="F7891" t="s">
        <v>2311</v>
      </c>
      <c r="G7891" t="s">
        <v>2312</v>
      </c>
      <c r="H7891" t="s">
        <v>1248</v>
      </c>
      <c r="I7891" t="s">
        <v>1436</v>
      </c>
      <c r="J7891">
        <v>6.9000000000000006E-2</v>
      </c>
    </row>
    <row r="7892" spans="1:10" hidden="1">
      <c r="A7892" t="s">
        <v>570</v>
      </c>
      <c r="B7892">
        <v>976</v>
      </c>
      <c r="C7892" t="s">
        <v>1121</v>
      </c>
      <c r="D7892">
        <v>982</v>
      </c>
      <c r="E7892" t="s">
        <v>529</v>
      </c>
      <c r="F7892" t="s">
        <v>2311</v>
      </c>
      <c r="G7892" t="s">
        <v>2313</v>
      </c>
      <c r="H7892" t="s">
        <v>1401</v>
      </c>
      <c r="I7892" t="s">
        <v>1436</v>
      </c>
      <c r="J7892">
        <v>0.12640000000000001</v>
      </c>
    </row>
    <row r="7893" spans="1:10" hidden="1">
      <c r="A7893" t="s">
        <v>570</v>
      </c>
      <c r="B7893">
        <v>976</v>
      </c>
      <c r="C7893" t="s">
        <v>1121</v>
      </c>
      <c r="D7893">
        <v>982</v>
      </c>
      <c r="E7893" t="s">
        <v>529</v>
      </c>
      <c r="F7893" t="s">
        <v>2311</v>
      </c>
      <c r="G7893" t="s">
        <v>2314</v>
      </c>
      <c r="H7893" t="s">
        <v>1298</v>
      </c>
      <c r="I7893" t="s">
        <v>1436</v>
      </c>
      <c r="J7893">
        <v>0.1724</v>
      </c>
    </row>
    <row r="7894" spans="1:10" hidden="1">
      <c r="A7894" t="s">
        <v>570</v>
      </c>
      <c r="B7894">
        <v>976</v>
      </c>
      <c r="C7894" t="s">
        <v>1121</v>
      </c>
      <c r="D7894">
        <v>982</v>
      </c>
      <c r="E7894" t="s">
        <v>529</v>
      </c>
      <c r="F7894" t="s">
        <v>2311</v>
      </c>
      <c r="G7894" t="s">
        <v>2315</v>
      </c>
      <c r="H7894" t="s">
        <v>1323</v>
      </c>
      <c r="I7894" t="s">
        <v>1436</v>
      </c>
      <c r="J7894">
        <v>0.2069</v>
      </c>
    </row>
    <row r="7895" spans="1:10" hidden="1">
      <c r="A7895" t="s">
        <v>570</v>
      </c>
      <c r="B7895">
        <v>976</v>
      </c>
      <c r="C7895" t="s">
        <v>1121</v>
      </c>
      <c r="D7895">
        <v>982</v>
      </c>
      <c r="E7895" t="s">
        <v>529</v>
      </c>
      <c r="F7895" t="s">
        <v>2311</v>
      </c>
      <c r="G7895" t="s">
        <v>2316</v>
      </c>
      <c r="H7895" t="s">
        <v>1357</v>
      </c>
      <c r="I7895" t="s">
        <v>1436</v>
      </c>
      <c r="J7895">
        <v>0.13789999999999999</v>
      </c>
    </row>
    <row r="7896" spans="1:10" hidden="1">
      <c r="A7896" t="s">
        <v>570</v>
      </c>
      <c r="B7896">
        <v>976</v>
      </c>
      <c r="C7896" t="s">
        <v>1121</v>
      </c>
      <c r="D7896">
        <v>982</v>
      </c>
      <c r="E7896" t="s">
        <v>529</v>
      </c>
      <c r="F7896" t="s">
        <v>2311</v>
      </c>
      <c r="G7896" t="s">
        <v>2318</v>
      </c>
      <c r="H7896" t="s">
        <v>1401</v>
      </c>
      <c r="I7896" t="s">
        <v>1436</v>
      </c>
      <c r="J7896">
        <v>0.12640000000000001</v>
      </c>
    </row>
    <row r="7897" spans="1:10" hidden="1">
      <c r="A7897" t="s">
        <v>570</v>
      </c>
      <c r="B7897">
        <v>976</v>
      </c>
      <c r="C7897" t="s">
        <v>1121</v>
      </c>
      <c r="D7897">
        <v>982</v>
      </c>
      <c r="E7897" t="s">
        <v>529</v>
      </c>
      <c r="F7897" t="s">
        <v>2311</v>
      </c>
      <c r="G7897" t="s">
        <v>2319</v>
      </c>
      <c r="H7897" t="s">
        <v>1256</v>
      </c>
      <c r="I7897" t="s">
        <v>1436</v>
      </c>
      <c r="J7897">
        <v>0.16089999999999999</v>
      </c>
    </row>
    <row r="7898" spans="1:10" hidden="1">
      <c r="A7898" t="s">
        <v>570</v>
      </c>
      <c r="B7898">
        <v>976</v>
      </c>
      <c r="C7898" t="s">
        <v>1121</v>
      </c>
      <c r="D7898">
        <v>982</v>
      </c>
      <c r="E7898" t="s">
        <v>529</v>
      </c>
      <c r="F7898" t="s">
        <v>2320</v>
      </c>
      <c r="G7898" t="s">
        <v>2321</v>
      </c>
      <c r="H7898" t="s">
        <v>1306</v>
      </c>
      <c r="I7898" t="s">
        <v>1436</v>
      </c>
      <c r="J7898">
        <v>0.72409999999999997</v>
      </c>
    </row>
    <row r="7899" spans="1:10" hidden="1">
      <c r="A7899" t="s">
        <v>570</v>
      </c>
      <c r="B7899">
        <v>976</v>
      </c>
      <c r="C7899" t="s">
        <v>1121</v>
      </c>
      <c r="D7899">
        <v>982</v>
      </c>
      <c r="E7899" t="s">
        <v>529</v>
      </c>
      <c r="F7899" t="s">
        <v>2320</v>
      </c>
      <c r="G7899" t="s">
        <v>2341</v>
      </c>
      <c r="H7899" t="s">
        <v>1312</v>
      </c>
      <c r="I7899" t="s">
        <v>1436</v>
      </c>
      <c r="J7899">
        <v>5.7500000000000002E-2</v>
      </c>
    </row>
    <row r="7900" spans="1:10" hidden="1">
      <c r="A7900" t="s">
        <v>570</v>
      </c>
      <c r="B7900">
        <v>976</v>
      </c>
      <c r="C7900" t="s">
        <v>1121</v>
      </c>
      <c r="D7900">
        <v>982</v>
      </c>
      <c r="E7900" t="s">
        <v>529</v>
      </c>
      <c r="F7900" t="s">
        <v>2320</v>
      </c>
      <c r="G7900" t="s">
        <v>2298</v>
      </c>
      <c r="H7900" t="s">
        <v>1256</v>
      </c>
      <c r="I7900" t="s">
        <v>1436</v>
      </c>
      <c r="J7900">
        <v>0.16089999999999999</v>
      </c>
    </row>
    <row r="7901" spans="1:10" hidden="1">
      <c r="A7901" t="s">
        <v>570</v>
      </c>
      <c r="B7901">
        <v>976</v>
      </c>
      <c r="C7901" t="s">
        <v>1121</v>
      </c>
      <c r="D7901">
        <v>982</v>
      </c>
      <c r="E7901" t="s">
        <v>529</v>
      </c>
      <c r="F7901" t="s">
        <v>2322</v>
      </c>
      <c r="G7901" t="s">
        <v>2352</v>
      </c>
      <c r="H7901" t="s">
        <v>2324</v>
      </c>
      <c r="I7901" t="s">
        <v>1436</v>
      </c>
      <c r="J7901">
        <v>1.15E-2</v>
      </c>
    </row>
    <row r="7902" spans="1:10" hidden="1">
      <c r="A7902" t="s">
        <v>570</v>
      </c>
      <c r="B7902">
        <v>976</v>
      </c>
      <c r="C7902" t="s">
        <v>1121</v>
      </c>
      <c r="D7902">
        <v>982</v>
      </c>
      <c r="E7902" t="s">
        <v>529</v>
      </c>
      <c r="F7902" t="s">
        <v>2322</v>
      </c>
      <c r="G7902" t="s">
        <v>2328</v>
      </c>
      <c r="H7902" t="s">
        <v>2335</v>
      </c>
      <c r="I7902" t="s">
        <v>1436</v>
      </c>
      <c r="J7902">
        <v>4.5999999999999999E-2</v>
      </c>
    </row>
    <row r="7903" spans="1:10" hidden="1">
      <c r="A7903" t="s">
        <v>570</v>
      </c>
      <c r="B7903">
        <v>976</v>
      </c>
      <c r="C7903" t="s">
        <v>1121</v>
      </c>
      <c r="D7903">
        <v>982</v>
      </c>
      <c r="E7903" t="s">
        <v>529</v>
      </c>
      <c r="F7903" t="s">
        <v>2322</v>
      </c>
      <c r="G7903" t="s">
        <v>2330</v>
      </c>
      <c r="H7903" t="s">
        <v>1602</v>
      </c>
      <c r="I7903" t="s">
        <v>1436</v>
      </c>
      <c r="J7903">
        <v>0.9425</v>
      </c>
    </row>
    <row r="7904" spans="1:10" hidden="1">
      <c r="A7904" t="s">
        <v>570</v>
      </c>
      <c r="B7904">
        <v>976</v>
      </c>
      <c r="C7904" t="s">
        <v>1121</v>
      </c>
      <c r="D7904">
        <v>982</v>
      </c>
      <c r="E7904" t="s">
        <v>529</v>
      </c>
      <c r="F7904" t="s">
        <v>2332</v>
      </c>
      <c r="G7904" t="s">
        <v>2333</v>
      </c>
      <c r="H7904" t="s">
        <v>1515</v>
      </c>
      <c r="I7904" t="s">
        <v>1436</v>
      </c>
      <c r="J7904">
        <v>0.50570000000000004</v>
      </c>
    </row>
    <row r="7905" spans="1:10" hidden="1">
      <c r="A7905" t="s">
        <v>570</v>
      </c>
      <c r="B7905">
        <v>976</v>
      </c>
      <c r="C7905" t="s">
        <v>1121</v>
      </c>
      <c r="D7905">
        <v>982</v>
      </c>
      <c r="E7905" t="s">
        <v>529</v>
      </c>
      <c r="F7905" t="s">
        <v>2332</v>
      </c>
      <c r="G7905" t="s">
        <v>2334</v>
      </c>
      <c r="H7905" t="s">
        <v>1377</v>
      </c>
      <c r="I7905" t="s">
        <v>1436</v>
      </c>
      <c r="J7905">
        <v>0.49430000000000002</v>
      </c>
    </row>
    <row r="7906" spans="1:10" hidden="1">
      <c r="A7906" t="s">
        <v>570</v>
      </c>
      <c r="B7906">
        <v>984</v>
      </c>
      <c r="C7906" t="s">
        <v>1125</v>
      </c>
      <c r="D7906">
        <v>986</v>
      </c>
      <c r="E7906" t="s">
        <v>132</v>
      </c>
      <c r="F7906" t="s">
        <v>1243</v>
      </c>
      <c r="G7906" t="s">
        <v>1243</v>
      </c>
      <c r="H7906" t="s">
        <v>1274</v>
      </c>
      <c r="I7906" t="s">
        <v>1274</v>
      </c>
      <c r="J7906">
        <v>1</v>
      </c>
    </row>
    <row r="7907" spans="1:10" hidden="1">
      <c r="A7907" t="s">
        <v>570</v>
      </c>
      <c r="B7907">
        <v>984</v>
      </c>
      <c r="C7907" t="s">
        <v>1125</v>
      </c>
      <c r="D7907">
        <v>986</v>
      </c>
      <c r="E7907" t="s">
        <v>132</v>
      </c>
      <c r="F7907" t="s">
        <v>2311</v>
      </c>
      <c r="G7907" t="s">
        <v>2312</v>
      </c>
      <c r="H7907" t="s">
        <v>1261</v>
      </c>
      <c r="I7907" t="s">
        <v>1274</v>
      </c>
      <c r="J7907">
        <v>0.11169999999999999</v>
      </c>
    </row>
    <row r="7908" spans="1:10" hidden="1">
      <c r="A7908" t="s">
        <v>570</v>
      </c>
      <c r="B7908">
        <v>984</v>
      </c>
      <c r="C7908" t="s">
        <v>1125</v>
      </c>
      <c r="D7908">
        <v>986</v>
      </c>
      <c r="E7908" t="s">
        <v>132</v>
      </c>
      <c r="F7908" t="s">
        <v>2311</v>
      </c>
      <c r="G7908" t="s">
        <v>2313</v>
      </c>
      <c r="H7908" t="s">
        <v>1521</v>
      </c>
      <c r="I7908" t="s">
        <v>1274</v>
      </c>
      <c r="J7908">
        <v>0.1726</v>
      </c>
    </row>
    <row r="7909" spans="1:10" hidden="1">
      <c r="A7909" t="s">
        <v>570</v>
      </c>
      <c r="B7909">
        <v>984</v>
      </c>
      <c r="C7909" t="s">
        <v>1125</v>
      </c>
      <c r="D7909">
        <v>986</v>
      </c>
      <c r="E7909" t="s">
        <v>132</v>
      </c>
      <c r="F7909" t="s">
        <v>2311</v>
      </c>
      <c r="G7909" t="s">
        <v>2314</v>
      </c>
      <c r="H7909" t="s">
        <v>1304</v>
      </c>
      <c r="I7909" t="s">
        <v>1274</v>
      </c>
      <c r="J7909">
        <v>0.15229999999999999</v>
      </c>
    </row>
    <row r="7910" spans="1:10" hidden="1">
      <c r="A7910" t="s">
        <v>570</v>
      </c>
      <c r="B7910">
        <v>984</v>
      </c>
      <c r="C7910" t="s">
        <v>1125</v>
      </c>
      <c r="D7910">
        <v>986</v>
      </c>
      <c r="E7910" t="s">
        <v>132</v>
      </c>
      <c r="F7910" t="s">
        <v>2311</v>
      </c>
      <c r="G7910" t="s">
        <v>2315</v>
      </c>
      <c r="H7910" t="s">
        <v>1392</v>
      </c>
      <c r="I7910" t="s">
        <v>1274</v>
      </c>
      <c r="J7910">
        <v>0.20300000000000001</v>
      </c>
    </row>
    <row r="7911" spans="1:10" hidden="1">
      <c r="A7911" t="s">
        <v>570</v>
      </c>
      <c r="B7911">
        <v>984</v>
      </c>
      <c r="C7911" t="s">
        <v>1125</v>
      </c>
      <c r="D7911">
        <v>986</v>
      </c>
      <c r="E7911" t="s">
        <v>132</v>
      </c>
      <c r="F7911" t="s">
        <v>2311</v>
      </c>
      <c r="G7911" t="s">
        <v>2316</v>
      </c>
      <c r="H7911" t="s">
        <v>1360</v>
      </c>
      <c r="I7911" t="s">
        <v>1274</v>
      </c>
      <c r="J7911">
        <v>0.2132</v>
      </c>
    </row>
    <row r="7912" spans="1:10" hidden="1">
      <c r="A7912" t="s">
        <v>570</v>
      </c>
      <c r="B7912">
        <v>984</v>
      </c>
      <c r="C7912" t="s">
        <v>1125</v>
      </c>
      <c r="D7912">
        <v>986</v>
      </c>
      <c r="E7912" t="s">
        <v>132</v>
      </c>
      <c r="F7912" t="s">
        <v>2311</v>
      </c>
      <c r="G7912" t="s">
        <v>2318</v>
      </c>
      <c r="H7912" t="s">
        <v>1520</v>
      </c>
      <c r="I7912" t="s">
        <v>1274</v>
      </c>
      <c r="J7912">
        <v>9.64E-2</v>
      </c>
    </row>
    <row r="7913" spans="1:10" hidden="1">
      <c r="A7913" t="s">
        <v>570</v>
      </c>
      <c r="B7913">
        <v>984</v>
      </c>
      <c r="C7913" t="s">
        <v>1125</v>
      </c>
      <c r="D7913">
        <v>986</v>
      </c>
      <c r="E7913" t="s">
        <v>132</v>
      </c>
      <c r="F7913" t="s">
        <v>2311</v>
      </c>
      <c r="G7913" t="s">
        <v>2319</v>
      </c>
      <c r="H7913" t="s">
        <v>1250</v>
      </c>
      <c r="I7913" t="s">
        <v>1274</v>
      </c>
      <c r="J7913">
        <v>5.0799999999999998E-2</v>
      </c>
    </row>
    <row r="7914" spans="1:10" hidden="1">
      <c r="A7914" t="s">
        <v>570</v>
      </c>
      <c r="B7914">
        <v>984</v>
      </c>
      <c r="C7914" t="s">
        <v>1125</v>
      </c>
      <c r="D7914">
        <v>986</v>
      </c>
      <c r="E7914" t="s">
        <v>132</v>
      </c>
      <c r="F7914" t="s">
        <v>2320</v>
      </c>
      <c r="G7914" t="s">
        <v>2321</v>
      </c>
      <c r="H7914" t="s">
        <v>1515</v>
      </c>
      <c r="I7914" t="s">
        <v>1274</v>
      </c>
      <c r="J7914">
        <v>0.22339999999999999</v>
      </c>
    </row>
    <row r="7915" spans="1:10" hidden="1">
      <c r="A7915" t="s">
        <v>570</v>
      </c>
      <c r="B7915">
        <v>984</v>
      </c>
      <c r="C7915" t="s">
        <v>1125</v>
      </c>
      <c r="D7915">
        <v>986</v>
      </c>
      <c r="E7915" t="s">
        <v>132</v>
      </c>
      <c r="F7915" t="s">
        <v>2320</v>
      </c>
      <c r="G7915" t="s">
        <v>2298</v>
      </c>
      <c r="H7915" t="s">
        <v>1515</v>
      </c>
      <c r="I7915" t="s">
        <v>1274</v>
      </c>
      <c r="J7915">
        <v>0.22339999999999999</v>
      </c>
    </row>
    <row r="7916" spans="1:10" hidden="1">
      <c r="A7916" t="s">
        <v>570</v>
      </c>
      <c r="B7916">
        <v>984</v>
      </c>
      <c r="C7916" t="s">
        <v>1125</v>
      </c>
      <c r="D7916">
        <v>986</v>
      </c>
      <c r="E7916" t="s">
        <v>132</v>
      </c>
      <c r="F7916" t="s">
        <v>2322</v>
      </c>
      <c r="G7916" t="s">
        <v>2323</v>
      </c>
      <c r="H7916" t="s">
        <v>2324</v>
      </c>
      <c r="I7916" t="s">
        <v>1274</v>
      </c>
      <c r="J7916">
        <v>5.1000000000000004E-3</v>
      </c>
    </row>
    <row r="7917" spans="1:10" hidden="1">
      <c r="A7917" t="s">
        <v>570</v>
      </c>
      <c r="B7917">
        <v>984</v>
      </c>
      <c r="C7917" t="s">
        <v>1125</v>
      </c>
      <c r="D7917">
        <v>986</v>
      </c>
      <c r="E7917" t="s">
        <v>132</v>
      </c>
      <c r="F7917" t="s">
        <v>2322</v>
      </c>
      <c r="G7917" t="s">
        <v>2327</v>
      </c>
      <c r="H7917" t="s">
        <v>2329</v>
      </c>
      <c r="I7917" t="s">
        <v>1274</v>
      </c>
      <c r="J7917">
        <v>1.52E-2</v>
      </c>
    </row>
    <row r="7918" spans="1:10" hidden="1">
      <c r="A7918" t="s">
        <v>570</v>
      </c>
      <c r="B7918">
        <v>984</v>
      </c>
      <c r="C7918" t="s">
        <v>1125</v>
      </c>
      <c r="D7918">
        <v>986</v>
      </c>
      <c r="E7918" t="s">
        <v>132</v>
      </c>
      <c r="F7918" t="s">
        <v>2322</v>
      </c>
      <c r="G7918" t="s">
        <v>2328</v>
      </c>
      <c r="H7918" t="s">
        <v>1352</v>
      </c>
      <c r="I7918" t="s">
        <v>1274</v>
      </c>
      <c r="J7918">
        <v>3.5499999999999997E-2</v>
      </c>
    </row>
    <row r="7919" spans="1:10" hidden="1">
      <c r="A7919" t="s">
        <v>570</v>
      </c>
      <c r="B7919">
        <v>984</v>
      </c>
      <c r="C7919" t="s">
        <v>1125</v>
      </c>
      <c r="D7919">
        <v>986</v>
      </c>
      <c r="E7919" t="s">
        <v>132</v>
      </c>
      <c r="F7919" t="s">
        <v>2322</v>
      </c>
      <c r="G7919" t="s">
        <v>2330</v>
      </c>
      <c r="H7919" t="s">
        <v>1553</v>
      </c>
      <c r="I7919" t="s">
        <v>1274</v>
      </c>
      <c r="J7919">
        <v>0.94420000000000004</v>
      </c>
    </row>
    <row r="7920" spans="1:10" hidden="1">
      <c r="A7920" t="s">
        <v>570</v>
      </c>
      <c r="B7920">
        <v>984</v>
      </c>
      <c r="C7920" t="s">
        <v>1125</v>
      </c>
      <c r="D7920">
        <v>986</v>
      </c>
      <c r="E7920" t="s">
        <v>132</v>
      </c>
      <c r="F7920" t="s">
        <v>2332</v>
      </c>
      <c r="G7920" t="s">
        <v>2333</v>
      </c>
      <c r="H7920" t="s">
        <v>1365</v>
      </c>
      <c r="I7920" t="s">
        <v>1274</v>
      </c>
      <c r="J7920">
        <v>0.4264</v>
      </c>
    </row>
    <row r="7921" spans="1:10" hidden="1">
      <c r="A7921" t="s">
        <v>570</v>
      </c>
      <c r="B7921">
        <v>984</v>
      </c>
      <c r="C7921" t="s">
        <v>1125</v>
      </c>
      <c r="D7921">
        <v>986</v>
      </c>
      <c r="E7921" t="s">
        <v>132</v>
      </c>
      <c r="F7921" t="s">
        <v>2332</v>
      </c>
      <c r="G7921" t="s">
        <v>2334</v>
      </c>
      <c r="H7921" t="s">
        <v>1641</v>
      </c>
      <c r="I7921" t="s">
        <v>1274</v>
      </c>
      <c r="J7921">
        <v>0.5736</v>
      </c>
    </row>
    <row r="7922" spans="1:10" hidden="1">
      <c r="A7922" t="s">
        <v>570</v>
      </c>
      <c r="B7922">
        <v>984</v>
      </c>
      <c r="C7922" t="s">
        <v>1125</v>
      </c>
      <c r="D7922">
        <v>987</v>
      </c>
      <c r="E7922" t="s">
        <v>196</v>
      </c>
      <c r="F7922" t="s">
        <v>1243</v>
      </c>
      <c r="G7922" t="s">
        <v>1243</v>
      </c>
      <c r="H7922" t="s">
        <v>1322</v>
      </c>
      <c r="I7922" t="s">
        <v>1322</v>
      </c>
      <c r="J7922">
        <v>1</v>
      </c>
    </row>
    <row r="7923" spans="1:10" hidden="1">
      <c r="A7923" t="s">
        <v>570</v>
      </c>
      <c r="B7923">
        <v>984</v>
      </c>
      <c r="C7923" t="s">
        <v>1125</v>
      </c>
      <c r="D7923">
        <v>987</v>
      </c>
      <c r="E7923" t="s">
        <v>196</v>
      </c>
      <c r="F7923" t="s">
        <v>2311</v>
      </c>
      <c r="G7923" t="s">
        <v>2312</v>
      </c>
      <c r="H7923" t="s">
        <v>1410</v>
      </c>
      <c r="I7923" t="s">
        <v>1322</v>
      </c>
      <c r="J7923">
        <v>0.16839999999999999</v>
      </c>
    </row>
    <row r="7924" spans="1:10" hidden="1">
      <c r="A7924" t="s">
        <v>570</v>
      </c>
      <c r="B7924">
        <v>984</v>
      </c>
      <c r="C7924" t="s">
        <v>1125</v>
      </c>
      <c r="D7924">
        <v>987</v>
      </c>
      <c r="E7924" t="s">
        <v>196</v>
      </c>
      <c r="F7924" t="s">
        <v>2311</v>
      </c>
      <c r="G7924" t="s">
        <v>2313</v>
      </c>
      <c r="H7924" t="s">
        <v>1251</v>
      </c>
      <c r="I7924" t="s">
        <v>1322</v>
      </c>
      <c r="J7924">
        <v>0.1895</v>
      </c>
    </row>
    <row r="7925" spans="1:10" hidden="1">
      <c r="A7925" t="s">
        <v>570</v>
      </c>
      <c r="B7925">
        <v>984</v>
      </c>
      <c r="C7925" t="s">
        <v>1125</v>
      </c>
      <c r="D7925">
        <v>987</v>
      </c>
      <c r="E7925" t="s">
        <v>196</v>
      </c>
      <c r="F7925" t="s">
        <v>2311</v>
      </c>
      <c r="G7925" t="s">
        <v>2314</v>
      </c>
      <c r="H7925" t="s">
        <v>1411</v>
      </c>
      <c r="I7925" t="s">
        <v>1322</v>
      </c>
      <c r="J7925">
        <v>0.17369999999999999</v>
      </c>
    </row>
    <row r="7926" spans="1:10" hidden="1">
      <c r="A7926" t="s">
        <v>570</v>
      </c>
      <c r="B7926">
        <v>984</v>
      </c>
      <c r="C7926" t="s">
        <v>1125</v>
      </c>
      <c r="D7926">
        <v>987</v>
      </c>
      <c r="E7926" t="s">
        <v>196</v>
      </c>
      <c r="F7926" t="s">
        <v>2311</v>
      </c>
      <c r="G7926" t="s">
        <v>2315</v>
      </c>
      <c r="H7926" t="s">
        <v>1271</v>
      </c>
      <c r="I7926" t="s">
        <v>1322</v>
      </c>
      <c r="J7926">
        <v>0.1368</v>
      </c>
    </row>
    <row r="7927" spans="1:10" hidden="1">
      <c r="A7927" t="s">
        <v>570</v>
      </c>
      <c r="B7927">
        <v>984</v>
      </c>
      <c r="C7927" t="s">
        <v>1125</v>
      </c>
      <c r="D7927">
        <v>987</v>
      </c>
      <c r="E7927" t="s">
        <v>196</v>
      </c>
      <c r="F7927" t="s">
        <v>2311</v>
      </c>
      <c r="G7927" t="s">
        <v>2316</v>
      </c>
      <c r="H7927" t="s">
        <v>1251</v>
      </c>
      <c r="I7927" t="s">
        <v>1322</v>
      </c>
      <c r="J7927">
        <v>0.1895</v>
      </c>
    </row>
    <row r="7928" spans="1:10" hidden="1">
      <c r="A7928" t="s">
        <v>570</v>
      </c>
      <c r="B7928">
        <v>984</v>
      </c>
      <c r="C7928" t="s">
        <v>1125</v>
      </c>
      <c r="D7928">
        <v>987</v>
      </c>
      <c r="E7928" t="s">
        <v>196</v>
      </c>
      <c r="F7928" t="s">
        <v>2311</v>
      </c>
      <c r="G7928" t="s">
        <v>2318</v>
      </c>
      <c r="H7928" t="s">
        <v>1541</v>
      </c>
      <c r="I7928" t="s">
        <v>1322</v>
      </c>
      <c r="J7928">
        <v>0.1421</v>
      </c>
    </row>
    <row r="7929" spans="1:10" hidden="1">
      <c r="A7929" t="s">
        <v>570</v>
      </c>
      <c r="B7929">
        <v>984</v>
      </c>
      <c r="C7929" t="s">
        <v>1125</v>
      </c>
      <c r="D7929">
        <v>987</v>
      </c>
      <c r="E7929" t="s">
        <v>196</v>
      </c>
      <c r="F7929" t="s">
        <v>2320</v>
      </c>
      <c r="G7929" t="s">
        <v>2321</v>
      </c>
      <c r="H7929" t="s">
        <v>1541</v>
      </c>
      <c r="I7929" t="s">
        <v>1322</v>
      </c>
      <c r="J7929">
        <v>0.1421</v>
      </c>
    </row>
    <row r="7930" spans="1:10" hidden="1">
      <c r="A7930" t="s">
        <v>570</v>
      </c>
      <c r="B7930">
        <v>984</v>
      </c>
      <c r="C7930" t="s">
        <v>1125</v>
      </c>
      <c r="D7930">
        <v>987</v>
      </c>
      <c r="E7930" t="s">
        <v>196</v>
      </c>
      <c r="F7930" t="s">
        <v>2320</v>
      </c>
      <c r="G7930" t="s">
        <v>2298</v>
      </c>
      <c r="H7930" t="s">
        <v>1336</v>
      </c>
      <c r="I7930" t="s">
        <v>1322</v>
      </c>
      <c r="J7930">
        <v>0.2</v>
      </c>
    </row>
    <row r="7931" spans="1:10" hidden="1">
      <c r="A7931" t="s">
        <v>570</v>
      </c>
      <c r="B7931">
        <v>984</v>
      </c>
      <c r="C7931" t="s">
        <v>1125</v>
      </c>
      <c r="D7931">
        <v>987</v>
      </c>
      <c r="E7931" t="s">
        <v>196</v>
      </c>
      <c r="F7931" t="s">
        <v>2322</v>
      </c>
      <c r="G7931" t="s">
        <v>2325</v>
      </c>
      <c r="H7931" t="s">
        <v>2344</v>
      </c>
      <c r="I7931" t="s">
        <v>1322</v>
      </c>
      <c r="J7931">
        <v>1.0500000000000001E-2</v>
      </c>
    </row>
    <row r="7932" spans="1:10" hidden="1">
      <c r="A7932" t="s">
        <v>570</v>
      </c>
      <c r="B7932">
        <v>984</v>
      </c>
      <c r="C7932" t="s">
        <v>1125</v>
      </c>
      <c r="D7932">
        <v>987</v>
      </c>
      <c r="E7932" t="s">
        <v>196</v>
      </c>
      <c r="F7932" t="s">
        <v>2322</v>
      </c>
      <c r="G7932" t="s">
        <v>2326</v>
      </c>
      <c r="H7932" t="s">
        <v>2324</v>
      </c>
      <c r="I7932" t="s">
        <v>1322</v>
      </c>
      <c r="J7932">
        <v>5.3E-3</v>
      </c>
    </row>
    <row r="7933" spans="1:10" hidden="1">
      <c r="A7933" t="s">
        <v>570</v>
      </c>
      <c r="B7933">
        <v>984</v>
      </c>
      <c r="C7933" t="s">
        <v>1125</v>
      </c>
      <c r="D7933">
        <v>987</v>
      </c>
      <c r="E7933" t="s">
        <v>196</v>
      </c>
      <c r="F7933" t="s">
        <v>2322</v>
      </c>
      <c r="G7933" t="s">
        <v>2327</v>
      </c>
      <c r="H7933" t="s">
        <v>1252</v>
      </c>
      <c r="I7933" t="s">
        <v>1322</v>
      </c>
      <c r="J7933">
        <v>4.7399999999999998E-2</v>
      </c>
    </row>
    <row r="7934" spans="1:10" hidden="1">
      <c r="A7934" t="s">
        <v>570</v>
      </c>
      <c r="B7934">
        <v>984</v>
      </c>
      <c r="C7934" t="s">
        <v>1125</v>
      </c>
      <c r="D7934">
        <v>987</v>
      </c>
      <c r="E7934" t="s">
        <v>196</v>
      </c>
      <c r="F7934" t="s">
        <v>2322</v>
      </c>
      <c r="G7934" t="s">
        <v>2328</v>
      </c>
      <c r="H7934" t="s">
        <v>1312</v>
      </c>
      <c r="I7934" t="s">
        <v>1322</v>
      </c>
      <c r="J7934">
        <v>2.63E-2</v>
      </c>
    </row>
    <row r="7935" spans="1:10" hidden="1">
      <c r="A7935" t="s">
        <v>570</v>
      </c>
      <c r="B7935">
        <v>984</v>
      </c>
      <c r="C7935" t="s">
        <v>1125</v>
      </c>
      <c r="D7935">
        <v>987</v>
      </c>
      <c r="E7935" t="s">
        <v>196</v>
      </c>
      <c r="F7935" t="s">
        <v>2322</v>
      </c>
      <c r="G7935" t="s">
        <v>2330</v>
      </c>
      <c r="H7935" t="s">
        <v>1289</v>
      </c>
      <c r="I7935" t="s">
        <v>1322</v>
      </c>
      <c r="J7935">
        <v>0.91049999999999998</v>
      </c>
    </row>
    <row r="7936" spans="1:10" hidden="1">
      <c r="A7936" t="s">
        <v>570</v>
      </c>
      <c r="B7936">
        <v>984</v>
      </c>
      <c r="C7936" t="s">
        <v>1125</v>
      </c>
      <c r="D7936">
        <v>987</v>
      </c>
      <c r="E7936" t="s">
        <v>196</v>
      </c>
      <c r="F7936" t="s">
        <v>2332</v>
      </c>
      <c r="G7936" t="s">
        <v>2333</v>
      </c>
      <c r="H7936" t="s">
        <v>1340</v>
      </c>
      <c r="I7936" t="s">
        <v>1322</v>
      </c>
      <c r="J7936">
        <v>0.46839999999999998</v>
      </c>
    </row>
    <row r="7937" spans="1:10" hidden="1">
      <c r="A7937" t="s">
        <v>570</v>
      </c>
      <c r="B7937">
        <v>984</v>
      </c>
      <c r="C7937" t="s">
        <v>1125</v>
      </c>
      <c r="D7937">
        <v>987</v>
      </c>
      <c r="E7937" t="s">
        <v>196</v>
      </c>
      <c r="F7937" t="s">
        <v>2332</v>
      </c>
      <c r="G7937" t="s">
        <v>2334</v>
      </c>
      <c r="H7937" t="s">
        <v>1364</v>
      </c>
      <c r="I7937" t="s">
        <v>1322</v>
      </c>
      <c r="J7937">
        <v>0.53159999999999996</v>
      </c>
    </row>
    <row r="7938" spans="1:10" hidden="1">
      <c r="A7938" t="s">
        <v>570</v>
      </c>
      <c r="B7938">
        <v>984</v>
      </c>
      <c r="C7938" t="s">
        <v>1125</v>
      </c>
      <c r="D7938">
        <v>989</v>
      </c>
      <c r="E7938" t="s">
        <v>431</v>
      </c>
      <c r="F7938" t="s">
        <v>1243</v>
      </c>
      <c r="G7938" t="s">
        <v>1243</v>
      </c>
      <c r="H7938" t="s">
        <v>1398</v>
      </c>
      <c r="I7938" t="s">
        <v>1398</v>
      </c>
      <c r="J7938">
        <v>1</v>
      </c>
    </row>
    <row r="7939" spans="1:10" hidden="1">
      <c r="A7939" t="s">
        <v>570</v>
      </c>
      <c r="B7939">
        <v>984</v>
      </c>
      <c r="C7939" t="s">
        <v>1125</v>
      </c>
      <c r="D7939">
        <v>989</v>
      </c>
      <c r="E7939" t="s">
        <v>431</v>
      </c>
      <c r="F7939" t="s">
        <v>2311</v>
      </c>
      <c r="G7939" t="s">
        <v>2312</v>
      </c>
      <c r="H7939" t="s">
        <v>1323</v>
      </c>
      <c r="I7939" t="s">
        <v>1398</v>
      </c>
      <c r="J7939">
        <v>0.14169999999999999</v>
      </c>
    </row>
    <row r="7940" spans="1:10" hidden="1">
      <c r="A7940" t="s">
        <v>570</v>
      </c>
      <c r="B7940">
        <v>984</v>
      </c>
      <c r="C7940" t="s">
        <v>1125</v>
      </c>
      <c r="D7940">
        <v>989</v>
      </c>
      <c r="E7940" t="s">
        <v>431</v>
      </c>
      <c r="F7940" t="s">
        <v>2311</v>
      </c>
      <c r="G7940" t="s">
        <v>2313</v>
      </c>
      <c r="H7940" t="s">
        <v>1323</v>
      </c>
      <c r="I7940" t="s">
        <v>1398</v>
      </c>
      <c r="J7940">
        <v>0.14169999999999999</v>
      </c>
    </row>
    <row r="7941" spans="1:10" hidden="1">
      <c r="A7941" t="s">
        <v>570</v>
      </c>
      <c r="B7941">
        <v>984</v>
      </c>
      <c r="C7941" t="s">
        <v>1125</v>
      </c>
      <c r="D7941">
        <v>989</v>
      </c>
      <c r="E7941" t="s">
        <v>431</v>
      </c>
      <c r="F7941" t="s">
        <v>2311</v>
      </c>
      <c r="G7941" t="s">
        <v>2314</v>
      </c>
      <c r="H7941" t="s">
        <v>1249</v>
      </c>
      <c r="I7941" t="s">
        <v>1398</v>
      </c>
      <c r="J7941">
        <v>0.19689999999999999</v>
      </c>
    </row>
    <row r="7942" spans="1:10" hidden="1">
      <c r="A7942" t="s">
        <v>570</v>
      </c>
      <c r="B7942">
        <v>984</v>
      </c>
      <c r="C7942" t="s">
        <v>1125</v>
      </c>
      <c r="D7942">
        <v>989</v>
      </c>
      <c r="E7942" t="s">
        <v>431</v>
      </c>
      <c r="F7942" t="s">
        <v>2311</v>
      </c>
      <c r="G7942" t="s">
        <v>2315</v>
      </c>
      <c r="H7942" t="s">
        <v>1460</v>
      </c>
      <c r="I7942" t="s">
        <v>1398</v>
      </c>
      <c r="J7942">
        <v>0.1575</v>
      </c>
    </row>
    <row r="7943" spans="1:10" hidden="1">
      <c r="A7943" t="s">
        <v>570</v>
      </c>
      <c r="B7943">
        <v>984</v>
      </c>
      <c r="C7943" t="s">
        <v>1125</v>
      </c>
      <c r="D7943">
        <v>989</v>
      </c>
      <c r="E7943" t="s">
        <v>431</v>
      </c>
      <c r="F7943" t="s">
        <v>2311</v>
      </c>
      <c r="G7943" t="s">
        <v>2316</v>
      </c>
      <c r="H7943" t="s">
        <v>1256</v>
      </c>
      <c r="I7943" t="s">
        <v>1398</v>
      </c>
      <c r="J7943">
        <v>0.11020000000000001</v>
      </c>
    </row>
    <row r="7944" spans="1:10" hidden="1">
      <c r="A7944" t="s">
        <v>570</v>
      </c>
      <c r="B7944">
        <v>984</v>
      </c>
      <c r="C7944" t="s">
        <v>1125</v>
      </c>
      <c r="D7944">
        <v>989</v>
      </c>
      <c r="E7944" t="s">
        <v>431</v>
      </c>
      <c r="F7944" t="s">
        <v>2311</v>
      </c>
      <c r="G7944" t="s">
        <v>2318</v>
      </c>
      <c r="H7944" t="s">
        <v>1410</v>
      </c>
      <c r="I7944" t="s">
        <v>1398</v>
      </c>
      <c r="J7944">
        <v>0.252</v>
      </c>
    </row>
    <row r="7945" spans="1:10" hidden="1">
      <c r="A7945" t="s">
        <v>570</v>
      </c>
      <c r="B7945">
        <v>984</v>
      </c>
      <c r="C7945" t="s">
        <v>1125</v>
      </c>
      <c r="D7945">
        <v>989</v>
      </c>
      <c r="E7945" t="s">
        <v>431</v>
      </c>
      <c r="F7945" t="s">
        <v>2320</v>
      </c>
      <c r="G7945" t="s">
        <v>2321</v>
      </c>
      <c r="H7945" t="s">
        <v>1417</v>
      </c>
      <c r="I7945" t="s">
        <v>1398</v>
      </c>
      <c r="J7945">
        <v>0.16539999999999999</v>
      </c>
    </row>
    <row r="7946" spans="1:10" hidden="1">
      <c r="A7946" t="s">
        <v>570</v>
      </c>
      <c r="B7946">
        <v>984</v>
      </c>
      <c r="C7946" t="s">
        <v>1125</v>
      </c>
      <c r="D7946">
        <v>989</v>
      </c>
      <c r="E7946" t="s">
        <v>431</v>
      </c>
      <c r="F7946" t="s">
        <v>2320</v>
      </c>
      <c r="G7946" t="s">
        <v>2298</v>
      </c>
      <c r="H7946" t="s">
        <v>1520</v>
      </c>
      <c r="I7946" t="s">
        <v>1398</v>
      </c>
      <c r="J7946">
        <v>0.14960000000000001</v>
      </c>
    </row>
    <row r="7947" spans="1:10" hidden="1">
      <c r="A7947" t="s">
        <v>570</v>
      </c>
      <c r="B7947">
        <v>984</v>
      </c>
      <c r="C7947" t="s">
        <v>1125</v>
      </c>
      <c r="D7947">
        <v>989</v>
      </c>
      <c r="E7947" t="s">
        <v>431</v>
      </c>
      <c r="F7947" t="s">
        <v>2322</v>
      </c>
      <c r="G7947" t="s">
        <v>2325</v>
      </c>
      <c r="H7947" t="s">
        <v>2324</v>
      </c>
      <c r="I7947" t="s">
        <v>1398</v>
      </c>
      <c r="J7947">
        <v>7.9000000000000008E-3</v>
      </c>
    </row>
    <row r="7948" spans="1:10" hidden="1">
      <c r="A7948" t="s">
        <v>570</v>
      </c>
      <c r="B7948">
        <v>984</v>
      </c>
      <c r="C7948" t="s">
        <v>1125</v>
      </c>
      <c r="D7948">
        <v>989</v>
      </c>
      <c r="E7948" t="s">
        <v>431</v>
      </c>
      <c r="F7948" t="s">
        <v>2322</v>
      </c>
      <c r="G7948" t="s">
        <v>2327</v>
      </c>
      <c r="H7948" t="s">
        <v>1248</v>
      </c>
      <c r="I7948" t="s">
        <v>1398</v>
      </c>
      <c r="J7948">
        <v>4.7199999999999999E-2</v>
      </c>
    </row>
    <row r="7949" spans="1:10" hidden="1">
      <c r="A7949" t="s">
        <v>570</v>
      </c>
      <c r="B7949">
        <v>984</v>
      </c>
      <c r="C7949" t="s">
        <v>1125</v>
      </c>
      <c r="D7949">
        <v>989</v>
      </c>
      <c r="E7949" t="s">
        <v>431</v>
      </c>
      <c r="F7949" t="s">
        <v>2322</v>
      </c>
      <c r="G7949" t="s">
        <v>2328</v>
      </c>
      <c r="H7949" t="s">
        <v>1312</v>
      </c>
      <c r="I7949" t="s">
        <v>1398</v>
      </c>
      <c r="J7949">
        <v>3.9399999999999998E-2</v>
      </c>
    </row>
    <row r="7950" spans="1:10" hidden="1">
      <c r="A7950" t="s">
        <v>570</v>
      </c>
      <c r="B7950">
        <v>984</v>
      </c>
      <c r="C7950" t="s">
        <v>1125</v>
      </c>
      <c r="D7950">
        <v>989</v>
      </c>
      <c r="E7950" t="s">
        <v>431</v>
      </c>
      <c r="F7950" t="s">
        <v>2322</v>
      </c>
      <c r="G7950" t="s">
        <v>2330</v>
      </c>
      <c r="H7950" t="s">
        <v>2299</v>
      </c>
      <c r="I7950" t="s">
        <v>1398</v>
      </c>
      <c r="J7950">
        <v>0.90549999999999997</v>
      </c>
    </row>
    <row r="7951" spans="1:10" hidden="1">
      <c r="A7951" t="s">
        <v>570</v>
      </c>
      <c r="B7951">
        <v>984</v>
      </c>
      <c r="C7951" t="s">
        <v>1125</v>
      </c>
      <c r="D7951">
        <v>989</v>
      </c>
      <c r="E7951" t="s">
        <v>431</v>
      </c>
      <c r="F7951" t="s">
        <v>2332</v>
      </c>
      <c r="G7951" t="s">
        <v>2333</v>
      </c>
      <c r="H7951" t="s">
        <v>1510</v>
      </c>
      <c r="I7951" t="s">
        <v>1398</v>
      </c>
      <c r="J7951">
        <v>0.47239999999999999</v>
      </c>
    </row>
    <row r="7952" spans="1:10" hidden="1">
      <c r="A7952" t="s">
        <v>570</v>
      </c>
      <c r="B7952">
        <v>984</v>
      </c>
      <c r="C7952" t="s">
        <v>1125</v>
      </c>
      <c r="D7952">
        <v>989</v>
      </c>
      <c r="E7952" t="s">
        <v>431</v>
      </c>
      <c r="F7952" t="s">
        <v>2332</v>
      </c>
      <c r="G7952" t="s">
        <v>2334</v>
      </c>
      <c r="H7952" t="s">
        <v>1447</v>
      </c>
      <c r="I7952" t="s">
        <v>1398</v>
      </c>
      <c r="J7952">
        <v>0.52759999999999996</v>
      </c>
    </row>
    <row r="7953" spans="1:10" hidden="1">
      <c r="A7953" t="s">
        <v>570</v>
      </c>
      <c r="B7953">
        <v>984</v>
      </c>
      <c r="C7953" t="s">
        <v>1125</v>
      </c>
      <c r="D7953">
        <v>991</v>
      </c>
      <c r="E7953" t="s">
        <v>381</v>
      </c>
      <c r="F7953" t="s">
        <v>1243</v>
      </c>
      <c r="G7953" t="s">
        <v>1243</v>
      </c>
      <c r="H7953" t="s">
        <v>1636</v>
      </c>
      <c r="I7953" t="s">
        <v>1636</v>
      </c>
      <c r="J7953">
        <v>1</v>
      </c>
    </row>
    <row r="7954" spans="1:10" hidden="1">
      <c r="A7954" t="s">
        <v>570</v>
      </c>
      <c r="B7954">
        <v>984</v>
      </c>
      <c r="C7954" t="s">
        <v>1125</v>
      </c>
      <c r="D7954">
        <v>991</v>
      </c>
      <c r="E7954" t="s">
        <v>381</v>
      </c>
      <c r="F7954" t="s">
        <v>2311</v>
      </c>
      <c r="G7954" t="s">
        <v>2343</v>
      </c>
      <c r="H7954" t="s">
        <v>1518</v>
      </c>
      <c r="I7954" t="s">
        <v>1636</v>
      </c>
      <c r="J7954">
        <v>0.2828</v>
      </c>
    </row>
    <row r="7955" spans="1:10" hidden="1">
      <c r="A7955" t="s">
        <v>570</v>
      </c>
      <c r="B7955">
        <v>984</v>
      </c>
      <c r="C7955" t="s">
        <v>1125</v>
      </c>
      <c r="D7955">
        <v>991</v>
      </c>
      <c r="E7955" t="s">
        <v>381</v>
      </c>
      <c r="F7955" t="s">
        <v>2311</v>
      </c>
      <c r="G7955" t="s">
        <v>1250</v>
      </c>
      <c r="H7955" t="s">
        <v>1663</v>
      </c>
      <c r="I7955" t="s">
        <v>1636</v>
      </c>
      <c r="J7955">
        <v>0.2331</v>
      </c>
    </row>
    <row r="7956" spans="1:10" hidden="1">
      <c r="A7956" t="s">
        <v>570</v>
      </c>
      <c r="B7956">
        <v>984</v>
      </c>
      <c r="C7956" t="s">
        <v>1125</v>
      </c>
      <c r="D7956">
        <v>991</v>
      </c>
      <c r="E7956" t="s">
        <v>381</v>
      </c>
      <c r="F7956" t="s">
        <v>2311</v>
      </c>
      <c r="G7956" t="s">
        <v>1401</v>
      </c>
      <c r="H7956" t="s">
        <v>1380</v>
      </c>
      <c r="I7956" t="s">
        <v>1636</v>
      </c>
      <c r="J7956">
        <v>0.2248</v>
      </c>
    </row>
    <row r="7957" spans="1:10" hidden="1">
      <c r="A7957" t="s">
        <v>570</v>
      </c>
      <c r="B7957">
        <v>984</v>
      </c>
      <c r="C7957" t="s">
        <v>1125</v>
      </c>
      <c r="D7957">
        <v>991</v>
      </c>
      <c r="E7957" t="s">
        <v>381</v>
      </c>
      <c r="F7957" t="s">
        <v>2311</v>
      </c>
      <c r="G7957" t="s">
        <v>1357</v>
      </c>
      <c r="H7957" t="s">
        <v>2410</v>
      </c>
      <c r="I7957" t="s">
        <v>1636</v>
      </c>
      <c r="J7957">
        <v>0.25929999999999997</v>
      </c>
    </row>
    <row r="7958" spans="1:10" hidden="1">
      <c r="A7958" t="s">
        <v>570</v>
      </c>
      <c r="B7958">
        <v>984</v>
      </c>
      <c r="C7958" t="s">
        <v>1125</v>
      </c>
      <c r="D7958">
        <v>991</v>
      </c>
      <c r="E7958" t="s">
        <v>381</v>
      </c>
      <c r="F7958" t="s">
        <v>2320</v>
      </c>
      <c r="G7958" t="s">
        <v>2321</v>
      </c>
      <c r="H7958" t="s">
        <v>1508</v>
      </c>
      <c r="I7958" t="s">
        <v>1636</v>
      </c>
      <c r="J7958">
        <v>0.19309999999999999</v>
      </c>
    </row>
    <row r="7959" spans="1:10" hidden="1">
      <c r="A7959" t="s">
        <v>570</v>
      </c>
      <c r="B7959">
        <v>984</v>
      </c>
      <c r="C7959" t="s">
        <v>1125</v>
      </c>
      <c r="D7959">
        <v>991</v>
      </c>
      <c r="E7959" t="s">
        <v>381</v>
      </c>
      <c r="F7959" t="s">
        <v>2320</v>
      </c>
      <c r="G7959" t="s">
        <v>2338</v>
      </c>
      <c r="H7959" t="s">
        <v>1250</v>
      </c>
      <c r="I7959" t="s">
        <v>1636</v>
      </c>
      <c r="J7959">
        <v>1.38E-2</v>
      </c>
    </row>
    <row r="7960" spans="1:10" hidden="1">
      <c r="A7960" t="s">
        <v>570</v>
      </c>
      <c r="B7960">
        <v>984</v>
      </c>
      <c r="C7960" t="s">
        <v>1125</v>
      </c>
      <c r="D7960">
        <v>991</v>
      </c>
      <c r="E7960" t="s">
        <v>381</v>
      </c>
      <c r="F7960" t="s">
        <v>2320</v>
      </c>
      <c r="G7960" t="s">
        <v>2298</v>
      </c>
      <c r="H7960" t="s">
        <v>1512</v>
      </c>
      <c r="I7960" t="s">
        <v>1636</v>
      </c>
      <c r="J7960">
        <v>0.26479999999999998</v>
      </c>
    </row>
    <row r="7961" spans="1:10" hidden="1">
      <c r="A7961" t="s">
        <v>570</v>
      </c>
      <c r="B7961">
        <v>984</v>
      </c>
      <c r="C7961" t="s">
        <v>1125</v>
      </c>
      <c r="D7961">
        <v>991</v>
      </c>
      <c r="E7961" t="s">
        <v>381</v>
      </c>
      <c r="F7961" t="s">
        <v>2322</v>
      </c>
      <c r="G7961" t="s">
        <v>2323</v>
      </c>
      <c r="H7961" t="s">
        <v>2344</v>
      </c>
      <c r="I7961" t="s">
        <v>1636</v>
      </c>
      <c r="J7961">
        <v>2.8E-3</v>
      </c>
    </row>
    <row r="7962" spans="1:10" hidden="1">
      <c r="A7962" t="s">
        <v>570</v>
      </c>
      <c r="B7962">
        <v>984</v>
      </c>
      <c r="C7962" t="s">
        <v>1125</v>
      </c>
      <c r="D7962">
        <v>991</v>
      </c>
      <c r="E7962" t="s">
        <v>381</v>
      </c>
      <c r="F7962" t="s">
        <v>2322</v>
      </c>
      <c r="G7962" t="s">
        <v>2325</v>
      </c>
      <c r="H7962" t="s">
        <v>1252</v>
      </c>
      <c r="I7962" t="s">
        <v>1636</v>
      </c>
      <c r="J7962">
        <v>1.24E-2</v>
      </c>
    </row>
    <row r="7963" spans="1:10" hidden="1">
      <c r="A7963" t="s">
        <v>570</v>
      </c>
      <c r="B7963">
        <v>984</v>
      </c>
      <c r="C7963" t="s">
        <v>1125</v>
      </c>
      <c r="D7963">
        <v>991</v>
      </c>
      <c r="E7963" t="s">
        <v>381</v>
      </c>
      <c r="F7963" t="s">
        <v>2322</v>
      </c>
      <c r="G7963" t="s">
        <v>2326</v>
      </c>
      <c r="H7963" t="s">
        <v>1312</v>
      </c>
      <c r="I7963" t="s">
        <v>1636</v>
      </c>
      <c r="J7963">
        <v>6.8999999999999999E-3</v>
      </c>
    </row>
    <row r="7964" spans="1:10" hidden="1">
      <c r="A7964" t="s">
        <v>570</v>
      </c>
      <c r="B7964">
        <v>984</v>
      </c>
      <c r="C7964" t="s">
        <v>1125</v>
      </c>
      <c r="D7964">
        <v>991</v>
      </c>
      <c r="E7964" t="s">
        <v>381</v>
      </c>
      <c r="F7964" t="s">
        <v>2322</v>
      </c>
      <c r="G7964" t="s">
        <v>2327</v>
      </c>
      <c r="H7964" t="s">
        <v>1591</v>
      </c>
      <c r="I7964" t="s">
        <v>1636</v>
      </c>
      <c r="J7964">
        <v>2.2100000000000002E-2</v>
      </c>
    </row>
    <row r="7965" spans="1:10" hidden="1">
      <c r="A7965" t="s">
        <v>570</v>
      </c>
      <c r="B7965">
        <v>984</v>
      </c>
      <c r="C7965" t="s">
        <v>1125</v>
      </c>
      <c r="D7965">
        <v>991</v>
      </c>
      <c r="E7965" t="s">
        <v>381</v>
      </c>
      <c r="F7965" t="s">
        <v>2322</v>
      </c>
      <c r="G7965" t="s">
        <v>2328</v>
      </c>
      <c r="H7965" t="s">
        <v>1249</v>
      </c>
      <c r="I7965" t="s">
        <v>1636</v>
      </c>
      <c r="J7965">
        <v>3.4500000000000003E-2</v>
      </c>
    </row>
    <row r="7966" spans="1:10" hidden="1">
      <c r="A7966" t="s">
        <v>570</v>
      </c>
      <c r="B7966">
        <v>984</v>
      </c>
      <c r="C7966" t="s">
        <v>1125</v>
      </c>
      <c r="D7966">
        <v>991</v>
      </c>
      <c r="E7966" t="s">
        <v>381</v>
      </c>
      <c r="F7966" t="s">
        <v>2322</v>
      </c>
      <c r="G7966" t="s">
        <v>2330</v>
      </c>
      <c r="H7966" t="s">
        <v>2459</v>
      </c>
      <c r="I7966" t="s">
        <v>1636</v>
      </c>
      <c r="J7966">
        <v>0.9214</v>
      </c>
    </row>
    <row r="7967" spans="1:10" hidden="1">
      <c r="A7967" t="s">
        <v>570</v>
      </c>
      <c r="B7967">
        <v>984</v>
      </c>
      <c r="C7967" t="s">
        <v>1125</v>
      </c>
      <c r="D7967">
        <v>991</v>
      </c>
      <c r="E7967" t="s">
        <v>381</v>
      </c>
      <c r="F7967" t="s">
        <v>2332</v>
      </c>
      <c r="G7967" t="s">
        <v>2333</v>
      </c>
      <c r="H7967" t="s">
        <v>2409</v>
      </c>
      <c r="I7967" t="s">
        <v>1636</v>
      </c>
      <c r="J7967">
        <v>0.44140000000000001</v>
      </c>
    </row>
    <row r="7968" spans="1:10" hidden="1">
      <c r="A7968" t="s">
        <v>570</v>
      </c>
      <c r="B7968">
        <v>984</v>
      </c>
      <c r="C7968" t="s">
        <v>1125</v>
      </c>
      <c r="D7968">
        <v>991</v>
      </c>
      <c r="E7968" t="s">
        <v>381</v>
      </c>
      <c r="F7968" t="s">
        <v>2332</v>
      </c>
      <c r="G7968" t="s">
        <v>2334</v>
      </c>
      <c r="H7968" t="s">
        <v>1647</v>
      </c>
      <c r="I7968" t="s">
        <v>1636</v>
      </c>
      <c r="J7968">
        <v>0.55859999999999999</v>
      </c>
    </row>
    <row r="7969" spans="1:10" hidden="1">
      <c r="A7969" t="s">
        <v>570</v>
      </c>
      <c r="B7969">
        <v>984</v>
      </c>
      <c r="C7969" t="s">
        <v>1125</v>
      </c>
      <c r="D7969">
        <v>993</v>
      </c>
      <c r="E7969" t="s">
        <v>382</v>
      </c>
      <c r="F7969" t="s">
        <v>1243</v>
      </c>
      <c r="G7969" t="s">
        <v>1243</v>
      </c>
      <c r="H7969" t="s">
        <v>1637</v>
      </c>
      <c r="I7969" t="s">
        <v>1637</v>
      </c>
      <c r="J7969">
        <v>1</v>
      </c>
    </row>
    <row r="7970" spans="1:10" hidden="1">
      <c r="A7970" t="s">
        <v>570</v>
      </c>
      <c r="B7970">
        <v>984</v>
      </c>
      <c r="C7970" t="s">
        <v>1125</v>
      </c>
      <c r="D7970">
        <v>993</v>
      </c>
      <c r="E7970" t="s">
        <v>382</v>
      </c>
      <c r="F7970" t="s">
        <v>2311</v>
      </c>
      <c r="G7970" t="s">
        <v>2317</v>
      </c>
      <c r="H7970" t="s">
        <v>1481</v>
      </c>
      <c r="I7970" t="s">
        <v>1637</v>
      </c>
      <c r="J7970">
        <v>0.33400000000000002</v>
      </c>
    </row>
    <row r="7971" spans="1:10" hidden="1">
      <c r="A7971" t="s">
        <v>570</v>
      </c>
      <c r="B7971">
        <v>984</v>
      </c>
      <c r="C7971" t="s">
        <v>1125</v>
      </c>
      <c r="D7971">
        <v>993</v>
      </c>
      <c r="E7971" t="s">
        <v>382</v>
      </c>
      <c r="F7971" t="s">
        <v>2311</v>
      </c>
      <c r="G7971" t="s">
        <v>2336</v>
      </c>
      <c r="H7971" t="s">
        <v>1455</v>
      </c>
      <c r="I7971" t="s">
        <v>1637</v>
      </c>
      <c r="J7971">
        <v>0.34350000000000003</v>
      </c>
    </row>
    <row r="7972" spans="1:10" hidden="1">
      <c r="A7972" t="s">
        <v>570</v>
      </c>
      <c r="B7972">
        <v>984</v>
      </c>
      <c r="C7972" t="s">
        <v>1125</v>
      </c>
      <c r="D7972">
        <v>993</v>
      </c>
      <c r="E7972" t="s">
        <v>382</v>
      </c>
      <c r="F7972" t="s">
        <v>2311</v>
      </c>
      <c r="G7972" t="s">
        <v>2337</v>
      </c>
      <c r="H7972" t="s">
        <v>1305</v>
      </c>
      <c r="I7972" t="s">
        <v>1637</v>
      </c>
      <c r="J7972">
        <v>0.3226</v>
      </c>
    </row>
    <row r="7973" spans="1:10" hidden="1">
      <c r="A7973" t="s">
        <v>570</v>
      </c>
      <c r="B7973">
        <v>984</v>
      </c>
      <c r="C7973" t="s">
        <v>1125</v>
      </c>
      <c r="D7973">
        <v>993</v>
      </c>
      <c r="E7973" t="s">
        <v>382</v>
      </c>
      <c r="F7973" t="s">
        <v>2320</v>
      </c>
      <c r="G7973" t="s">
        <v>2321</v>
      </c>
      <c r="H7973" t="s">
        <v>1364</v>
      </c>
      <c r="I7973" t="s">
        <v>1637</v>
      </c>
      <c r="J7973">
        <v>0.19170000000000001</v>
      </c>
    </row>
    <row r="7974" spans="1:10" hidden="1">
      <c r="A7974" t="s">
        <v>570</v>
      </c>
      <c r="B7974">
        <v>984</v>
      </c>
      <c r="C7974" t="s">
        <v>1125</v>
      </c>
      <c r="D7974">
        <v>993</v>
      </c>
      <c r="E7974" t="s">
        <v>382</v>
      </c>
      <c r="F7974" t="s">
        <v>2320</v>
      </c>
      <c r="G7974" t="s">
        <v>2338</v>
      </c>
      <c r="H7974" t="s">
        <v>1312</v>
      </c>
      <c r="I7974" t="s">
        <v>1637</v>
      </c>
      <c r="J7974">
        <v>9.4999999999999998E-3</v>
      </c>
    </row>
    <row r="7975" spans="1:10" hidden="1">
      <c r="A7975" t="s">
        <v>570</v>
      </c>
      <c r="B7975">
        <v>984</v>
      </c>
      <c r="C7975" t="s">
        <v>1125</v>
      </c>
      <c r="D7975">
        <v>993</v>
      </c>
      <c r="E7975" t="s">
        <v>382</v>
      </c>
      <c r="F7975" t="s">
        <v>2320</v>
      </c>
      <c r="G7975" t="s">
        <v>2339</v>
      </c>
      <c r="H7975" t="s">
        <v>1252</v>
      </c>
      <c r="I7975" t="s">
        <v>1637</v>
      </c>
      <c r="J7975">
        <v>1.7100000000000001E-2</v>
      </c>
    </row>
    <row r="7976" spans="1:10" hidden="1">
      <c r="A7976" t="s">
        <v>570</v>
      </c>
      <c r="B7976">
        <v>984</v>
      </c>
      <c r="C7976" t="s">
        <v>1125</v>
      </c>
      <c r="D7976">
        <v>993</v>
      </c>
      <c r="E7976" t="s">
        <v>382</v>
      </c>
      <c r="F7976" t="s">
        <v>2320</v>
      </c>
      <c r="G7976" t="s">
        <v>2298</v>
      </c>
      <c r="H7976" t="s">
        <v>1640</v>
      </c>
      <c r="I7976" t="s">
        <v>1637</v>
      </c>
      <c r="J7976">
        <v>0.2505</v>
      </c>
    </row>
    <row r="7977" spans="1:10" hidden="1">
      <c r="A7977" t="s">
        <v>570</v>
      </c>
      <c r="B7977">
        <v>984</v>
      </c>
      <c r="C7977" t="s">
        <v>1125</v>
      </c>
      <c r="D7977">
        <v>993</v>
      </c>
      <c r="E7977" t="s">
        <v>382</v>
      </c>
      <c r="F7977" t="s">
        <v>2322</v>
      </c>
      <c r="G7977" t="s">
        <v>2323</v>
      </c>
      <c r="H7977" t="s">
        <v>2344</v>
      </c>
      <c r="I7977" t="s">
        <v>1637</v>
      </c>
      <c r="J7977">
        <v>3.8E-3</v>
      </c>
    </row>
    <row r="7978" spans="1:10" hidden="1">
      <c r="A7978" t="s">
        <v>570</v>
      </c>
      <c r="B7978">
        <v>984</v>
      </c>
      <c r="C7978" t="s">
        <v>1125</v>
      </c>
      <c r="D7978">
        <v>993</v>
      </c>
      <c r="E7978" t="s">
        <v>382</v>
      </c>
      <c r="F7978" t="s">
        <v>2322</v>
      </c>
      <c r="G7978" t="s">
        <v>2325</v>
      </c>
      <c r="H7978" t="s">
        <v>1312</v>
      </c>
      <c r="I7978" t="s">
        <v>1637</v>
      </c>
      <c r="J7978">
        <v>9.4999999999999998E-3</v>
      </c>
    </row>
    <row r="7979" spans="1:10" hidden="1">
      <c r="A7979" t="s">
        <v>570</v>
      </c>
      <c r="B7979">
        <v>984</v>
      </c>
      <c r="C7979" t="s">
        <v>1125</v>
      </c>
      <c r="D7979">
        <v>993</v>
      </c>
      <c r="E7979" t="s">
        <v>382</v>
      </c>
      <c r="F7979" t="s">
        <v>2322</v>
      </c>
      <c r="G7979" t="s">
        <v>2326</v>
      </c>
      <c r="H7979" t="s">
        <v>1335</v>
      </c>
      <c r="I7979" t="s">
        <v>1637</v>
      </c>
      <c r="J7979">
        <v>1.52E-2</v>
      </c>
    </row>
    <row r="7980" spans="1:10" hidden="1">
      <c r="A7980" t="s">
        <v>570</v>
      </c>
      <c r="B7980">
        <v>984</v>
      </c>
      <c r="C7980" t="s">
        <v>1125</v>
      </c>
      <c r="D7980">
        <v>993</v>
      </c>
      <c r="E7980" t="s">
        <v>382</v>
      </c>
      <c r="F7980" t="s">
        <v>2322</v>
      </c>
      <c r="G7980" t="s">
        <v>2327</v>
      </c>
      <c r="H7980" t="s">
        <v>1357</v>
      </c>
      <c r="I7980" t="s">
        <v>1637</v>
      </c>
      <c r="J7980">
        <v>2.2800000000000001E-2</v>
      </c>
    </row>
    <row r="7981" spans="1:10" hidden="1">
      <c r="A7981" t="s">
        <v>570</v>
      </c>
      <c r="B7981">
        <v>984</v>
      </c>
      <c r="C7981" t="s">
        <v>1125</v>
      </c>
      <c r="D7981">
        <v>993</v>
      </c>
      <c r="E7981" t="s">
        <v>382</v>
      </c>
      <c r="F7981" t="s">
        <v>2322</v>
      </c>
      <c r="G7981" t="s">
        <v>2328</v>
      </c>
      <c r="H7981" t="s">
        <v>1591</v>
      </c>
      <c r="I7981" t="s">
        <v>1637</v>
      </c>
      <c r="J7981">
        <v>3.04E-2</v>
      </c>
    </row>
    <row r="7982" spans="1:10" hidden="1">
      <c r="A7982" t="s">
        <v>570</v>
      </c>
      <c r="B7982">
        <v>984</v>
      </c>
      <c r="C7982" t="s">
        <v>1125</v>
      </c>
      <c r="D7982">
        <v>993</v>
      </c>
      <c r="E7982" t="s">
        <v>382</v>
      </c>
      <c r="F7982" t="s">
        <v>2322</v>
      </c>
      <c r="G7982" t="s">
        <v>2330</v>
      </c>
      <c r="H7982" t="s">
        <v>1526</v>
      </c>
      <c r="I7982" t="s">
        <v>1637</v>
      </c>
      <c r="J7982">
        <v>0.91839999999999999</v>
      </c>
    </row>
    <row r="7983" spans="1:10" hidden="1">
      <c r="A7983" t="s">
        <v>570</v>
      </c>
      <c r="B7983">
        <v>984</v>
      </c>
      <c r="C7983" t="s">
        <v>1125</v>
      </c>
      <c r="D7983">
        <v>993</v>
      </c>
      <c r="E7983" t="s">
        <v>382</v>
      </c>
      <c r="F7983" t="s">
        <v>2332</v>
      </c>
      <c r="G7983" t="s">
        <v>2333</v>
      </c>
      <c r="H7983" t="s">
        <v>1413</v>
      </c>
      <c r="I7983" t="s">
        <v>1637</v>
      </c>
      <c r="J7983">
        <v>0.48010000000000003</v>
      </c>
    </row>
    <row r="7984" spans="1:10" hidden="1">
      <c r="A7984" t="s">
        <v>570</v>
      </c>
      <c r="B7984">
        <v>984</v>
      </c>
      <c r="C7984" t="s">
        <v>1125</v>
      </c>
      <c r="D7984">
        <v>993</v>
      </c>
      <c r="E7984" t="s">
        <v>382</v>
      </c>
      <c r="F7984" t="s">
        <v>2332</v>
      </c>
      <c r="G7984" t="s">
        <v>2334</v>
      </c>
      <c r="H7984" t="s">
        <v>2355</v>
      </c>
      <c r="I7984" t="s">
        <v>1637</v>
      </c>
      <c r="J7984">
        <v>0.51800000000000002</v>
      </c>
    </row>
    <row r="7985" spans="1:10" hidden="1">
      <c r="A7985" t="s">
        <v>570</v>
      </c>
      <c r="B7985">
        <v>984</v>
      </c>
      <c r="C7985" t="s">
        <v>1125</v>
      </c>
      <c r="D7985">
        <v>993</v>
      </c>
      <c r="E7985" t="s">
        <v>382</v>
      </c>
      <c r="F7985" t="s">
        <v>2332</v>
      </c>
      <c r="G7985" t="s">
        <v>2366</v>
      </c>
      <c r="H7985" t="s">
        <v>2324</v>
      </c>
      <c r="I7985" t="s">
        <v>1637</v>
      </c>
      <c r="J7985">
        <v>1.9E-3</v>
      </c>
    </row>
    <row r="7986" spans="1:10" hidden="1">
      <c r="A7986" t="s">
        <v>570</v>
      </c>
      <c r="B7986">
        <v>984</v>
      </c>
      <c r="C7986" t="s">
        <v>1125</v>
      </c>
      <c r="D7986">
        <v>990</v>
      </c>
      <c r="E7986" t="s">
        <v>561</v>
      </c>
      <c r="F7986" t="s">
        <v>1243</v>
      </c>
      <c r="G7986" t="s">
        <v>1243</v>
      </c>
      <c r="H7986" t="s">
        <v>1550</v>
      </c>
      <c r="I7986" t="s">
        <v>1550</v>
      </c>
      <c r="J7986">
        <v>1</v>
      </c>
    </row>
    <row r="7987" spans="1:10" hidden="1">
      <c r="A7987" t="s">
        <v>570</v>
      </c>
      <c r="B7987">
        <v>984</v>
      </c>
      <c r="C7987" t="s">
        <v>1125</v>
      </c>
      <c r="D7987">
        <v>990</v>
      </c>
      <c r="E7987" t="s">
        <v>561</v>
      </c>
      <c r="F7987" t="s">
        <v>2311</v>
      </c>
      <c r="G7987" t="s">
        <v>2312</v>
      </c>
      <c r="H7987" t="s">
        <v>1410</v>
      </c>
      <c r="I7987" t="s">
        <v>1550</v>
      </c>
      <c r="J7987">
        <v>0.14610000000000001</v>
      </c>
    </row>
    <row r="7988" spans="1:10" hidden="1">
      <c r="A7988" t="s">
        <v>570</v>
      </c>
      <c r="B7988">
        <v>984</v>
      </c>
      <c r="C7988" t="s">
        <v>1125</v>
      </c>
      <c r="D7988">
        <v>990</v>
      </c>
      <c r="E7988" t="s">
        <v>561</v>
      </c>
      <c r="F7988" t="s">
        <v>2311</v>
      </c>
      <c r="G7988" t="s">
        <v>2313</v>
      </c>
      <c r="H7988" t="s">
        <v>1251</v>
      </c>
      <c r="I7988" t="s">
        <v>1550</v>
      </c>
      <c r="J7988">
        <v>0.16439999999999999</v>
      </c>
    </row>
    <row r="7989" spans="1:10" hidden="1">
      <c r="A7989" t="s">
        <v>570</v>
      </c>
      <c r="B7989">
        <v>984</v>
      </c>
      <c r="C7989" t="s">
        <v>1125</v>
      </c>
      <c r="D7989">
        <v>990</v>
      </c>
      <c r="E7989" t="s">
        <v>561</v>
      </c>
      <c r="F7989" t="s">
        <v>2311</v>
      </c>
      <c r="G7989" t="s">
        <v>2314</v>
      </c>
      <c r="H7989" t="s">
        <v>1411</v>
      </c>
      <c r="I7989" t="s">
        <v>1550</v>
      </c>
      <c r="J7989">
        <v>0.1507</v>
      </c>
    </row>
    <row r="7990" spans="1:10" hidden="1">
      <c r="A7990" t="s">
        <v>570</v>
      </c>
      <c r="B7990">
        <v>984</v>
      </c>
      <c r="C7990" t="s">
        <v>1125</v>
      </c>
      <c r="D7990">
        <v>990</v>
      </c>
      <c r="E7990" t="s">
        <v>561</v>
      </c>
      <c r="F7990" t="s">
        <v>2311</v>
      </c>
      <c r="G7990" t="s">
        <v>2315</v>
      </c>
      <c r="H7990" t="s">
        <v>1281</v>
      </c>
      <c r="I7990" t="s">
        <v>1550</v>
      </c>
      <c r="J7990">
        <v>0.18720000000000001</v>
      </c>
    </row>
    <row r="7991" spans="1:10" hidden="1">
      <c r="A7991" t="s">
        <v>570</v>
      </c>
      <c r="B7991">
        <v>984</v>
      </c>
      <c r="C7991" t="s">
        <v>1125</v>
      </c>
      <c r="D7991">
        <v>990</v>
      </c>
      <c r="E7991" t="s">
        <v>561</v>
      </c>
      <c r="F7991" t="s">
        <v>2311</v>
      </c>
      <c r="G7991" t="s">
        <v>2316</v>
      </c>
      <c r="H7991" t="s">
        <v>1399</v>
      </c>
      <c r="I7991" t="s">
        <v>1550</v>
      </c>
      <c r="J7991">
        <v>0.1416</v>
      </c>
    </row>
    <row r="7992" spans="1:10" hidden="1">
      <c r="A7992" t="s">
        <v>570</v>
      </c>
      <c r="B7992">
        <v>984</v>
      </c>
      <c r="C7992" t="s">
        <v>1125</v>
      </c>
      <c r="D7992">
        <v>990</v>
      </c>
      <c r="E7992" t="s">
        <v>561</v>
      </c>
      <c r="F7992" t="s">
        <v>2311</v>
      </c>
      <c r="G7992" t="s">
        <v>2318</v>
      </c>
      <c r="H7992" t="s">
        <v>1411</v>
      </c>
      <c r="I7992" t="s">
        <v>1550</v>
      </c>
      <c r="J7992">
        <v>0.1507</v>
      </c>
    </row>
    <row r="7993" spans="1:10" hidden="1">
      <c r="A7993" t="s">
        <v>570</v>
      </c>
      <c r="B7993">
        <v>984</v>
      </c>
      <c r="C7993" t="s">
        <v>1125</v>
      </c>
      <c r="D7993">
        <v>990</v>
      </c>
      <c r="E7993" t="s">
        <v>561</v>
      </c>
      <c r="F7993" t="s">
        <v>2311</v>
      </c>
      <c r="G7993" t="s">
        <v>2319</v>
      </c>
      <c r="H7993" t="s">
        <v>1257</v>
      </c>
      <c r="I7993" t="s">
        <v>1550</v>
      </c>
      <c r="J7993">
        <v>5.9400000000000001E-2</v>
      </c>
    </row>
    <row r="7994" spans="1:10" hidden="1">
      <c r="A7994" t="s">
        <v>570</v>
      </c>
      <c r="B7994">
        <v>984</v>
      </c>
      <c r="C7994" t="s">
        <v>1125</v>
      </c>
      <c r="D7994">
        <v>990</v>
      </c>
      <c r="E7994" t="s">
        <v>561</v>
      </c>
      <c r="F7994" t="s">
        <v>2320</v>
      </c>
      <c r="G7994" t="s">
        <v>2321</v>
      </c>
      <c r="H7994" t="s">
        <v>1346</v>
      </c>
      <c r="I7994" t="s">
        <v>1550</v>
      </c>
      <c r="J7994">
        <v>0.2374</v>
      </c>
    </row>
    <row r="7995" spans="1:10" hidden="1">
      <c r="A7995" t="s">
        <v>570</v>
      </c>
      <c r="B7995">
        <v>984</v>
      </c>
      <c r="C7995" t="s">
        <v>1125</v>
      </c>
      <c r="D7995">
        <v>990</v>
      </c>
      <c r="E7995" t="s">
        <v>561</v>
      </c>
      <c r="F7995" t="s">
        <v>2320</v>
      </c>
      <c r="G7995" t="s">
        <v>2298</v>
      </c>
      <c r="H7995" t="s">
        <v>1402</v>
      </c>
      <c r="I7995" t="s">
        <v>1550</v>
      </c>
      <c r="J7995">
        <v>0.2283</v>
      </c>
    </row>
    <row r="7996" spans="1:10" hidden="1">
      <c r="A7996" t="s">
        <v>570</v>
      </c>
      <c r="B7996">
        <v>984</v>
      </c>
      <c r="C7996" t="s">
        <v>1125</v>
      </c>
      <c r="D7996">
        <v>990</v>
      </c>
      <c r="E7996" t="s">
        <v>561</v>
      </c>
      <c r="F7996" t="s">
        <v>2322</v>
      </c>
      <c r="G7996" t="s">
        <v>2325</v>
      </c>
      <c r="H7996" t="s">
        <v>2324</v>
      </c>
      <c r="I7996" t="s">
        <v>1550</v>
      </c>
      <c r="J7996">
        <v>4.5999999999999999E-3</v>
      </c>
    </row>
    <row r="7997" spans="1:10" hidden="1">
      <c r="A7997" t="s">
        <v>570</v>
      </c>
      <c r="B7997">
        <v>984</v>
      </c>
      <c r="C7997" t="s">
        <v>1125</v>
      </c>
      <c r="D7997">
        <v>990</v>
      </c>
      <c r="E7997" t="s">
        <v>561</v>
      </c>
      <c r="F7997" t="s">
        <v>2322</v>
      </c>
      <c r="G7997" t="s">
        <v>2326</v>
      </c>
      <c r="H7997" t="s">
        <v>2335</v>
      </c>
      <c r="I7997" t="s">
        <v>1550</v>
      </c>
      <c r="J7997">
        <v>1.83E-2</v>
      </c>
    </row>
    <row r="7998" spans="1:10" hidden="1">
      <c r="A7998" t="s">
        <v>570</v>
      </c>
      <c r="B7998">
        <v>984</v>
      </c>
      <c r="C7998" t="s">
        <v>1125</v>
      </c>
      <c r="D7998">
        <v>990</v>
      </c>
      <c r="E7998" t="s">
        <v>561</v>
      </c>
      <c r="F7998" t="s">
        <v>2322</v>
      </c>
      <c r="G7998" t="s">
        <v>2327</v>
      </c>
      <c r="H7998" t="s">
        <v>1252</v>
      </c>
      <c r="I7998" t="s">
        <v>1550</v>
      </c>
      <c r="J7998">
        <v>4.1099999999999998E-2</v>
      </c>
    </row>
    <row r="7999" spans="1:10" hidden="1">
      <c r="A7999" t="s">
        <v>570</v>
      </c>
      <c r="B7999">
        <v>984</v>
      </c>
      <c r="C7999" t="s">
        <v>1125</v>
      </c>
      <c r="D7999">
        <v>990</v>
      </c>
      <c r="E7999" t="s">
        <v>561</v>
      </c>
      <c r="F7999" t="s">
        <v>2322</v>
      </c>
      <c r="G7999" t="s">
        <v>2328</v>
      </c>
      <c r="H7999" t="s">
        <v>2344</v>
      </c>
      <c r="I7999" t="s">
        <v>1550</v>
      </c>
      <c r="J7999">
        <v>9.1000000000000004E-3</v>
      </c>
    </row>
    <row r="8000" spans="1:10" hidden="1">
      <c r="A8000" t="s">
        <v>570</v>
      </c>
      <c r="B8000">
        <v>984</v>
      </c>
      <c r="C8000" t="s">
        <v>1125</v>
      </c>
      <c r="D8000">
        <v>990</v>
      </c>
      <c r="E8000" t="s">
        <v>561</v>
      </c>
      <c r="F8000" t="s">
        <v>2322</v>
      </c>
      <c r="G8000" t="s">
        <v>2330</v>
      </c>
      <c r="H8000" t="s">
        <v>1573</v>
      </c>
      <c r="I8000" t="s">
        <v>1550</v>
      </c>
      <c r="J8000">
        <v>0.92689999999999995</v>
      </c>
    </row>
    <row r="8001" spans="1:10" hidden="1">
      <c r="A8001" t="s">
        <v>570</v>
      </c>
      <c r="B8001">
        <v>984</v>
      </c>
      <c r="C8001" t="s">
        <v>1125</v>
      </c>
      <c r="D8001">
        <v>990</v>
      </c>
      <c r="E8001" t="s">
        <v>561</v>
      </c>
      <c r="F8001" t="s">
        <v>2332</v>
      </c>
      <c r="G8001" t="s">
        <v>2333</v>
      </c>
      <c r="H8001" t="s">
        <v>1562</v>
      </c>
      <c r="I8001" t="s">
        <v>1550</v>
      </c>
      <c r="J8001">
        <v>0.48399999999999999</v>
      </c>
    </row>
    <row r="8002" spans="1:10" hidden="1">
      <c r="A8002" t="s">
        <v>570</v>
      </c>
      <c r="B8002">
        <v>984</v>
      </c>
      <c r="C8002" t="s">
        <v>1125</v>
      </c>
      <c r="D8002">
        <v>990</v>
      </c>
      <c r="E8002" t="s">
        <v>561</v>
      </c>
      <c r="F8002" t="s">
        <v>2332</v>
      </c>
      <c r="G8002" t="s">
        <v>2334</v>
      </c>
      <c r="H8002" t="s">
        <v>1641</v>
      </c>
      <c r="I8002" t="s">
        <v>1550</v>
      </c>
      <c r="J8002">
        <v>0.51600000000000001</v>
      </c>
    </row>
    <row r="8003" spans="1:10" hidden="1">
      <c r="A8003" t="s">
        <v>570</v>
      </c>
      <c r="B8003">
        <v>984</v>
      </c>
      <c r="C8003" t="s">
        <v>1125</v>
      </c>
      <c r="D8003">
        <v>992</v>
      </c>
      <c r="E8003" t="s">
        <v>563</v>
      </c>
      <c r="F8003" t="s">
        <v>1243</v>
      </c>
      <c r="G8003" t="s">
        <v>1243</v>
      </c>
      <c r="H8003" t="s">
        <v>1405</v>
      </c>
      <c r="I8003" t="s">
        <v>1405</v>
      </c>
      <c r="J8003">
        <v>1</v>
      </c>
    </row>
    <row r="8004" spans="1:10" hidden="1">
      <c r="A8004" t="s">
        <v>570</v>
      </c>
      <c r="B8004">
        <v>984</v>
      </c>
      <c r="C8004" t="s">
        <v>1125</v>
      </c>
      <c r="D8004">
        <v>992</v>
      </c>
      <c r="E8004" t="s">
        <v>563</v>
      </c>
      <c r="F8004" t="s">
        <v>2311</v>
      </c>
      <c r="G8004" t="s">
        <v>2312</v>
      </c>
      <c r="H8004" t="s">
        <v>1620</v>
      </c>
      <c r="I8004" t="s">
        <v>1405</v>
      </c>
      <c r="J8004">
        <v>0.14560000000000001</v>
      </c>
    </row>
    <row r="8005" spans="1:10" hidden="1">
      <c r="A8005" t="s">
        <v>570</v>
      </c>
      <c r="B8005">
        <v>984</v>
      </c>
      <c r="C8005" t="s">
        <v>1125</v>
      </c>
      <c r="D8005">
        <v>992</v>
      </c>
      <c r="E8005" t="s">
        <v>563</v>
      </c>
      <c r="F8005" t="s">
        <v>2311</v>
      </c>
      <c r="G8005" t="s">
        <v>2313</v>
      </c>
      <c r="H8005" t="s">
        <v>1620</v>
      </c>
      <c r="I8005" t="s">
        <v>1405</v>
      </c>
      <c r="J8005">
        <v>0.14560000000000001</v>
      </c>
    </row>
    <row r="8006" spans="1:10" hidden="1">
      <c r="A8006" t="s">
        <v>570</v>
      </c>
      <c r="B8006">
        <v>984</v>
      </c>
      <c r="C8006" t="s">
        <v>1125</v>
      </c>
      <c r="D8006">
        <v>992</v>
      </c>
      <c r="E8006" t="s">
        <v>563</v>
      </c>
      <c r="F8006" t="s">
        <v>2311</v>
      </c>
      <c r="G8006" t="s">
        <v>2314</v>
      </c>
      <c r="H8006" t="s">
        <v>1348</v>
      </c>
      <c r="I8006" t="s">
        <v>1405</v>
      </c>
      <c r="J8006">
        <v>0.1835</v>
      </c>
    </row>
    <row r="8007" spans="1:10" hidden="1">
      <c r="A8007" t="s">
        <v>570</v>
      </c>
      <c r="B8007">
        <v>984</v>
      </c>
      <c r="C8007" t="s">
        <v>1125</v>
      </c>
      <c r="D8007">
        <v>992</v>
      </c>
      <c r="E8007" t="s">
        <v>563</v>
      </c>
      <c r="F8007" t="s">
        <v>2311</v>
      </c>
      <c r="G8007" t="s">
        <v>2315</v>
      </c>
      <c r="H8007" t="s">
        <v>1296</v>
      </c>
      <c r="I8007" t="s">
        <v>1405</v>
      </c>
      <c r="J8007">
        <v>0.1867</v>
      </c>
    </row>
    <row r="8008" spans="1:10" hidden="1">
      <c r="A8008" t="s">
        <v>570</v>
      </c>
      <c r="B8008">
        <v>984</v>
      </c>
      <c r="C8008" t="s">
        <v>1125</v>
      </c>
      <c r="D8008">
        <v>992</v>
      </c>
      <c r="E8008" t="s">
        <v>563</v>
      </c>
      <c r="F8008" t="s">
        <v>2311</v>
      </c>
      <c r="G8008" t="s">
        <v>2316</v>
      </c>
      <c r="H8008" t="s">
        <v>1458</v>
      </c>
      <c r="I8008" t="s">
        <v>1405</v>
      </c>
      <c r="J8008">
        <v>0.1772</v>
      </c>
    </row>
    <row r="8009" spans="1:10" hidden="1">
      <c r="A8009" t="s">
        <v>570</v>
      </c>
      <c r="B8009">
        <v>984</v>
      </c>
      <c r="C8009" t="s">
        <v>1125</v>
      </c>
      <c r="D8009">
        <v>992</v>
      </c>
      <c r="E8009" t="s">
        <v>563</v>
      </c>
      <c r="F8009" t="s">
        <v>2311</v>
      </c>
      <c r="G8009" t="s">
        <v>2318</v>
      </c>
      <c r="H8009" t="s">
        <v>1395</v>
      </c>
      <c r="I8009" t="s">
        <v>1405</v>
      </c>
      <c r="J8009">
        <v>0.16139999999999999</v>
      </c>
    </row>
    <row r="8010" spans="1:10" hidden="1">
      <c r="A8010" t="s">
        <v>570</v>
      </c>
      <c r="B8010">
        <v>984</v>
      </c>
      <c r="C8010" t="s">
        <v>1125</v>
      </c>
      <c r="D8010">
        <v>992</v>
      </c>
      <c r="E8010" t="s">
        <v>563</v>
      </c>
      <c r="F8010" t="s">
        <v>2320</v>
      </c>
      <c r="G8010" t="s">
        <v>2321</v>
      </c>
      <c r="H8010" t="s">
        <v>1510</v>
      </c>
      <c r="I8010" t="s">
        <v>1405</v>
      </c>
      <c r="J8010">
        <v>0.18990000000000001</v>
      </c>
    </row>
    <row r="8011" spans="1:10" hidden="1">
      <c r="A8011" t="s">
        <v>570</v>
      </c>
      <c r="B8011">
        <v>984</v>
      </c>
      <c r="C8011" t="s">
        <v>1125</v>
      </c>
      <c r="D8011">
        <v>992</v>
      </c>
      <c r="E8011" t="s">
        <v>563</v>
      </c>
      <c r="F8011" t="s">
        <v>2320</v>
      </c>
      <c r="G8011" t="s">
        <v>2341</v>
      </c>
      <c r="H8011" t="s">
        <v>1312</v>
      </c>
      <c r="I8011" t="s">
        <v>1405</v>
      </c>
      <c r="J8011">
        <v>1.5800000000000002E-2</v>
      </c>
    </row>
    <row r="8012" spans="1:10" hidden="1">
      <c r="A8012" t="s">
        <v>570</v>
      </c>
      <c r="B8012">
        <v>984</v>
      </c>
      <c r="C8012" t="s">
        <v>1125</v>
      </c>
      <c r="D8012">
        <v>992</v>
      </c>
      <c r="E8012" t="s">
        <v>563</v>
      </c>
      <c r="F8012" t="s">
        <v>2320</v>
      </c>
      <c r="G8012" t="s">
        <v>2298</v>
      </c>
      <c r="H8012" t="s">
        <v>1497</v>
      </c>
      <c r="I8012" t="s">
        <v>1405</v>
      </c>
      <c r="J8012">
        <v>0.30380000000000001</v>
      </c>
    </row>
    <row r="8013" spans="1:10" hidden="1">
      <c r="A8013" t="s">
        <v>570</v>
      </c>
      <c r="B8013">
        <v>984</v>
      </c>
      <c r="C8013" t="s">
        <v>1125</v>
      </c>
      <c r="D8013">
        <v>992</v>
      </c>
      <c r="E8013" t="s">
        <v>563</v>
      </c>
      <c r="F8013" t="s">
        <v>2322</v>
      </c>
      <c r="G8013" t="s">
        <v>2323</v>
      </c>
      <c r="H8013" t="s">
        <v>2324</v>
      </c>
      <c r="I8013" t="s">
        <v>1405</v>
      </c>
      <c r="J8013">
        <v>3.2000000000000002E-3</v>
      </c>
    </row>
    <row r="8014" spans="1:10" hidden="1">
      <c r="A8014" t="s">
        <v>570</v>
      </c>
      <c r="B8014">
        <v>984</v>
      </c>
      <c r="C8014" t="s">
        <v>1125</v>
      </c>
      <c r="D8014">
        <v>992</v>
      </c>
      <c r="E8014" t="s">
        <v>563</v>
      </c>
      <c r="F8014" t="s">
        <v>2322</v>
      </c>
      <c r="G8014" t="s">
        <v>2325</v>
      </c>
      <c r="H8014" t="s">
        <v>2335</v>
      </c>
      <c r="I8014" t="s">
        <v>1405</v>
      </c>
      <c r="J8014">
        <v>1.2699999999999999E-2</v>
      </c>
    </row>
    <row r="8015" spans="1:10" hidden="1">
      <c r="A8015" t="s">
        <v>570</v>
      </c>
      <c r="B8015">
        <v>984</v>
      </c>
      <c r="C8015" t="s">
        <v>1125</v>
      </c>
      <c r="D8015">
        <v>992</v>
      </c>
      <c r="E8015" t="s">
        <v>563</v>
      </c>
      <c r="F8015" t="s">
        <v>2322</v>
      </c>
      <c r="G8015" t="s">
        <v>2326</v>
      </c>
      <c r="H8015" t="s">
        <v>1312</v>
      </c>
      <c r="I8015" t="s">
        <v>1405</v>
      </c>
      <c r="J8015">
        <v>1.5800000000000002E-2</v>
      </c>
    </row>
    <row r="8016" spans="1:10" hidden="1">
      <c r="A8016" t="s">
        <v>570</v>
      </c>
      <c r="B8016">
        <v>984</v>
      </c>
      <c r="C8016" t="s">
        <v>1125</v>
      </c>
      <c r="D8016">
        <v>992</v>
      </c>
      <c r="E8016" t="s">
        <v>563</v>
      </c>
      <c r="F8016" t="s">
        <v>2322</v>
      </c>
      <c r="G8016" t="s">
        <v>2327</v>
      </c>
      <c r="H8016" t="s">
        <v>1252</v>
      </c>
      <c r="I8016" t="s">
        <v>1405</v>
      </c>
      <c r="J8016">
        <v>2.8500000000000001E-2</v>
      </c>
    </row>
    <row r="8017" spans="1:10" hidden="1">
      <c r="A8017" t="s">
        <v>570</v>
      </c>
      <c r="B8017">
        <v>984</v>
      </c>
      <c r="C8017" t="s">
        <v>1125</v>
      </c>
      <c r="D8017">
        <v>992</v>
      </c>
      <c r="E8017" t="s">
        <v>563</v>
      </c>
      <c r="F8017" t="s">
        <v>2322</v>
      </c>
      <c r="G8017" t="s">
        <v>2352</v>
      </c>
      <c r="H8017" t="s">
        <v>2324</v>
      </c>
      <c r="I8017" t="s">
        <v>1405</v>
      </c>
      <c r="J8017">
        <v>3.2000000000000002E-3</v>
      </c>
    </row>
    <row r="8018" spans="1:10" hidden="1">
      <c r="A8018" t="s">
        <v>570</v>
      </c>
      <c r="B8018">
        <v>984</v>
      </c>
      <c r="C8018" t="s">
        <v>1125</v>
      </c>
      <c r="D8018">
        <v>992</v>
      </c>
      <c r="E8018" t="s">
        <v>563</v>
      </c>
      <c r="F8018" t="s">
        <v>2322</v>
      </c>
      <c r="G8018" t="s">
        <v>2328</v>
      </c>
      <c r="H8018" t="s">
        <v>1257</v>
      </c>
      <c r="I8018" t="s">
        <v>1405</v>
      </c>
      <c r="J8018">
        <v>4.1099999999999998E-2</v>
      </c>
    </row>
    <row r="8019" spans="1:10" hidden="1">
      <c r="A8019" t="s">
        <v>570</v>
      </c>
      <c r="B8019">
        <v>984</v>
      </c>
      <c r="C8019" t="s">
        <v>1125</v>
      </c>
      <c r="D8019">
        <v>992</v>
      </c>
      <c r="E8019" t="s">
        <v>563</v>
      </c>
      <c r="F8019" t="s">
        <v>2322</v>
      </c>
      <c r="G8019" t="s">
        <v>2330</v>
      </c>
      <c r="H8019" t="s">
        <v>2497</v>
      </c>
      <c r="I8019" t="s">
        <v>1405</v>
      </c>
      <c r="J8019">
        <v>0.89559999999999995</v>
      </c>
    </row>
    <row r="8020" spans="1:10" hidden="1">
      <c r="A8020" t="s">
        <v>570</v>
      </c>
      <c r="B8020">
        <v>984</v>
      </c>
      <c r="C8020" t="s">
        <v>1125</v>
      </c>
      <c r="D8020">
        <v>992</v>
      </c>
      <c r="E8020" t="s">
        <v>563</v>
      </c>
      <c r="F8020" t="s">
        <v>2332</v>
      </c>
      <c r="G8020" t="s">
        <v>2333</v>
      </c>
      <c r="H8020" t="s">
        <v>1388</v>
      </c>
      <c r="I8020" t="s">
        <v>1405</v>
      </c>
      <c r="J8020">
        <v>0.51270000000000004</v>
      </c>
    </row>
    <row r="8021" spans="1:10" hidden="1">
      <c r="A8021" t="s">
        <v>570</v>
      </c>
      <c r="B8021">
        <v>984</v>
      </c>
      <c r="C8021" t="s">
        <v>1125</v>
      </c>
      <c r="D8021">
        <v>992</v>
      </c>
      <c r="E8021" t="s">
        <v>563</v>
      </c>
      <c r="F8021" t="s">
        <v>2332</v>
      </c>
      <c r="G8021" t="s">
        <v>2334</v>
      </c>
      <c r="H8021" t="s">
        <v>2382</v>
      </c>
      <c r="I8021" t="s">
        <v>1405</v>
      </c>
      <c r="J8021">
        <v>0.48730000000000001</v>
      </c>
    </row>
    <row r="8022" spans="1:10" hidden="1">
      <c r="A8022" t="s">
        <v>570</v>
      </c>
      <c r="B8022">
        <v>1480</v>
      </c>
      <c r="C8022" t="s">
        <v>1130</v>
      </c>
      <c r="D8022">
        <v>392</v>
      </c>
      <c r="E8022" t="s">
        <v>359</v>
      </c>
      <c r="F8022" t="s">
        <v>1243</v>
      </c>
      <c r="G8022" t="s">
        <v>1243</v>
      </c>
      <c r="H8022" t="s">
        <v>1487</v>
      </c>
      <c r="I8022" t="s">
        <v>1487</v>
      </c>
      <c r="J8022">
        <v>1</v>
      </c>
    </row>
    <row r="8023" spans="1:10" hidden="1">
      <c r="A8023" t="s">
        <v>570</v>
      </c>
      <c r="B8023">
        <v>1480</v>
      </c>
      <c r="C8023" t="s">
        <v>1130</v>
      </c>
      <c r="D8023">
        <v>392</v>
      </c>
      <c r="E8023" t="s">
        <v>359</v>
      </c>
      <c r="F8023" t="s">
        <v>2311</v>
      </c>
      <c r="G8023" t="s">
        <v>2312</v>
      </c>
      <c r="H8023" t="s">
        <v>1252</v>
      </c>
      <c r="I8023" t="s">
        <v>1487</v>
      </c>
      <c r="J8023">
        <v>4.8599999999999997E-2</v>
      </c>
    </row>
    <row r="8024" spans="1:10" hidden="1">
      <c r="A8024" t="s">
        <v>570</v>
      </c>
      <c r="B8024">
        <v>1480</v>
      </c>
      <c r="C8024" t="s">
        <v>1130</v>
      </c>
      <c r="D8024">
        <v>392</v>
      </c>
      <c r="E8024" t="s">
        <v>359</v>
      </c>
      <c r="F8024" t="s">
        <v>2311</v>
      </c>
      <c r="G8024" t="s">
        <v>2313</v>
      </c>
      <c r="H8024" t="s">
        <v>1333</v>
      </c>
      <c r="I8024" t="s">
        <v>1487</v>
      </c>
      <c r="J8024">
        <v>9.1899999999999996E-2</v>
      </c>
    </row>
    <row r="8025" spans="1:10" hidden="1">
      <c r="A8025" t="s">
        <v>570</v>
      </c>
      <c r="B8025">
        <v>1480</v>
      </c>
      <c r="C8025" t="s">
        <v>1130</v>
      </c>
      <c r="D8025">
        <v>392</v>
      </c>
      <c r="E8025" t="s">
        <v>359</v>
      </c>
      <c r="F8025" t="s">
        <v>2311</v>
      </c>
      <c r="G8025" t="s">
        <v>2314</v>
      </c>
      <c r="H8025" t="s">
        <v>1323</v>
      </c>
      <c r="I8025" t="s">
        <v>1487</v>
      </c>
      <c r="J8025">
        <v>9.7299999999999998E-2</v>
      </c>
    </row>
    <row r="8026" spans="1:10" hidden="1">
      <c r="A8026" t="s">
        <v>570</v>
      </c>
      <c r="B8026">
        <v>1480</v>
      </c>
      <c r="C8026" t="s">
        <v>1130</v>
      </c>
      <c r="D8026">
        <v>392</v>
      </c>
      <c r="E8026" t="s">
        <v>359</v>
      </c>
      <c r="F8026" t="s">
        <v>2311</v>
      </c>
      <c r="G8026" t="s">
        <v>2315</v>
      </c>
      <c r="H8026" t="s">
        <v>1257</v>
      </c>
      <c r="I8026" t="s">
        <v>1487</v>
      </c>
      <c r="J8026">
        <v>7.0300000000000001E-2</v>
      </c>
    </row>
    <row r="8027" spans="1:10" hidden="1">
      <c r="A8027" t="s">
        <v>570</v>
      </c>
      <c r="B8027">
        <v>1480</v>
      </c>
      <c r="C8027" t="s">
        <v>1130</v>
      </c>
      <c r="D8027">
        <v>392</v>
      </c>
      <c r="E8027" t="s">
        <v>359</v>
      </c>
      <c r="F8027" t="s">
        <v>2311</v>
      </c>
      <c r="G8027" t="s">
        <v>2316</v>
      </c>
      <c r="H8027" t="s">
        <v>1401</v>
      </c>
      <c r="I8027" t="s">
        <v>1487</v>
      </c>
      <c r="J8027">
        <v>5.9499999999999997E-2</v>
      </c>
    </row>
    <row r="8028" spans="1:10" hidden="1">
      <c r="A8028" t="s">
        <v>570</v>
      </c>
      <c r="B8028">
        <v>1480</v>
      </c>
      <c r="C8028" t="s">
        <v>1130</v>
      </c>
      <c r="D8028">
        <v>392</v>
      </c>
      <c r="E8028" t="s">
        <v>359</v>
      </c>
      <c r="F8028" t="s">
        <v>2311</v>
      </c>
      <c r="G8028" t="s">
        <v>2317</v>
      </c>
      <c r="H8028" t="s">
        <v>1357</v>
      </c>
      <c r="I8028" t="s">
        <v>1487</v>
      </c>
      <c r="J8028">
        <v>6.4899999999999999E-2</v>
      </c>
    </row>
    <row r="8029" spans="1:10" hidden="1">
      <c r="A8029" t="s">
        <v>570</v>
      </c>
      <c r="B8029">
        <v>1480</v>
      </c>
      <c r="C8029" t="s">
        <v>1130</v>
      </c>
      <c r="D8029">
        <v>392</v>
      </c>
      <c r="E8029" t="s">
        <v>359</v>
      </c>
      <c r="F8029" t="s">
        <v>2311</v>
      </c>
      <c r="G8029" t="s">
        <v>2336</v>
      </c>
      <c r="H8029" t="s">
        <v>1357</v>
      </c>
      <c r="I8029" t="s">
        <v>1487</v>
      </c>
      <c r="J8029">
        <v>6.4899999999999999E-2</v>
      </c>
    </row>
    <row r="8030" spans="1:10" hidden="1">
      <c r="A8030" t="s">
        <v>570</v>
      </c>
      <c r="B8030">
        <v>1480</v>
      </c>
      <c r="C8030" t="s">
        <v>1130</v>
      </c>
      <c r="D8030">
        <v>392</v>
      </c>
      <c r="E8030" t="s">
        <v>359</v>
      </c>
      <c r="F8030" t="s">
        <v>2311</v>
      </c>
      <c r="G8030" t="s">
        <v>2337</v>
      </c>
      <c r="H8030" t="s">
        <v>1333</v>
      </c>
      <c r="I8030" t="s">
        <v>1487</v>
      </c>
      <c r="J8030">
        <v>9.1899999999999996E-2</v>
      </c>
    </row>
    <row r="8031" spans="1:10" hidden="1">
      <c r="A8031" t="s">
        <v>570</v>
      </c>
      <c r="B8031">
        <v>1480</v>
      </c>
      <c r="C8031" t="s">
        <v>1130</v>
      </c>
      <c r="D8031">
        <v>392</v>
      </c>
      <c r="E8031" t="s">
        <v>359</v>
      </c>
      <c r="F8031" t="s">
        <v>2311</v>
      </c>
      <c r="G8031" t="s">
        <v>2343</v>
      </c>
      <c r="H8031" t="s">
        <v>1257</v>
      </c>
      <c r="I8031" t="s">
        <v>1487</v>
      </c>
      <c r="J8031">
        <v>7.0300000000000001E-2</v>
      </c>
    </row>
    <row r="8032" spans="1:10" hidden="1">
      <c r="A8032" t="s">
        <v>570</v>
      </c>
      <c r="B8032">
        <v>1480</v>
      </c>
      <c r="C8032" t="s">
        <v>1130</v>
      </c>
      <c r="D8032">
        <v>392</v>
      </c>
      <c r="E8032" t="s">
        <v>359</v>
      </c>
      <c r="F8032" t="s">
        <v>2311</v>
      </c>
      <c r="G8032" t="s">
        <v>1250</v>
      </c>
      <c r="H8032" t="s">
        <v>1252</v>
      </c>
      <c r="I8032" t="s">
        <v>1487</v>
      </c>
      <c r="J8032">
        <v>4.8599999999999997E-2</v>
      </c>
    </row>
    <row r="8033" spans="1:10" hidden="1">
      <c r="A8033" t="s">
        <v>570</v>
      </c>
      <c r="B8033">
        <v>1480</v>
      </c>
      <c r="C8033" t="s">
        <v>1130</v>
      </c>
      <c r="D8033">
        <v>392</v>
      </c>
      <c r="E8033" t="s">
        <v>359</v>
      </c>
      <c r="F8033" t="s">
        <v>2311</v>
      </c>
      <c r="G8033" t="s">
        <v>1401</v>
      </c>
      <c r="H8033" t="s">
        <v>1256</v>
      </c>
      <c r="I8033" t="s">
        <v>1487</v>
      </c>
      <c r="J8033">
        <v>7.5700000000000003E-2</v>
      </c>
    </row>
    <row r="8034" spans="1:10" hidden="1">
      <c r="A8034" t="s">
        <v>570</v>
      </c>
      <c r="B8034">
        <v>1480</v>
      </c>
      <c r="C8034" t="s">
        <v>1130</v>
      </c>
      <c r="D8034">
        <v>392</v>
      </c>
      <c r="E8034" t="s">
        <v>359</v>
      </c>
      <c r="F8034" t="s">
        <v>2311</v>
      </c>
      <c r="G8034" t="s">
        <v>1357</v>
      </c>
      <c r="H8034" t="s">
        <v>1357</v>
      </c>
      <c r="I8034" t="s">
        <v>1487</v>
      </c>
      <c r="J8034">
        <v>6.4899999999999999E-2</v>
      </c>
    </row>
    <row r="8035" spans="1:10" hidden="1">
      <c r="A8035" t="s">
        <v>570</v>
      </c>
      <c r="B8035">
        <v>1480</v>
      </c>
      <c r="C8035" t="s">
        <v>1130</v>
      </c>
      <c r="D8035">
        <v>392</v>
      </c>
      <c r="E8035" t="s">
        <v>359</v>
      </c>
      <c r="F8035" t="s">
        <v>2311</v>
      </c>
      <c r="G8035" t="s">
        <v>2318</v>
      </c>
      <c r="H8035" t="s">
        <v>1298</v>
      </c>
      <c r="I8035" t="s">
        <v>1487</v>
      </c>
      <c r="J8035">
        <v>8.1100000000000005E-2</v>
      </c>
    </row>
    <row r="8036" spans="1:10" hidden="1">
      <c r="A8036" t="s">
        <v>570</v>
      </c>
      <c r="B8036">
        <v>1480</v>
      </c>
      <c r="C8036" t="s">
        <v>1130</v>
      </c>
      <c r="D8036">
        <v>392</v>
      </c>
      <c r="E8036" t="s">
        <v>359</v>
      </c>
      <c r="F8036" t="s">
        <v>2311</v>
      </c>
      <c r="G8036" t="s">
        <v>2319</v>
      </c>
      <c r="H8036" t="s">
        <v>1257</v>
      </c>
      <c r="I8036" t="s">
        <v>1487</v>
      </c>
      <c r="J8036">
        <v>7.0300000000000001E-2</v>
      </c>
    </row>
    <row r="8037" spans="1:10" hidden="1">
      <c r="A8037" t="s">
        <v>570</v>
      </c>
      <c r="B8037">
        <v>1480</v>
      </c>
      <c r="C8037" t="s">
        <v>1130</v>
      </c>
      <c r="D8037">
        <v>392</v>
      </c>
      <c r="E8037" t="s">
        <v>359</v>
      </c>
      <c r="F8037" t="s">
        <v>2320</v>
      </c>
      <c r="G8037" t="s">
        <v>2321</v>
      </c>
      <c r="H8037" t="s">
        <v>1458</v>
      </c>
      <c r="I8037" t="s">
        <v>1487</v>
      </c>
      <c r="J8037">
        <v>0.30270000000000002</v>
      </c>
    </row>
    <row r="8038" spans="1:10" hidden="1">
      <c r="A8038" t="s">
        <v>570</v>
      </c>
      <c r="B8038">
        <v>1480</v>
      </c>
      <c r="C8038" t="s">
        <v>1130</v>
      </c>
      <c r="D8038">
        <v>392</v>
      </c>
      <c r="E8038" t="s">
        <v>359</v>
      </c>
      <c r="F8038" t="s">
        <v>2320</v>
      </c>
      <c r="G8038" t="s">
        <v>2298</v>
      </c>
      <c r="H8038" t="s">
        <v>1249</v>
      </c>
      <c r="I8038" t="s">
        <v>1487</v>
      </c>
      <c r="J8038">
        <v>0.1351</v>
      </c>
    </row>
    <row r="8039" spans="1:10" hidden="1">
      <c r="A8039" t="s">
        <v>570</v>
      </c>
      <c r="B8039">
        <v>1480</v>
      </c>
      <c r="C8039" t="s">
        <v>1130</v>
      </c>
      <c r="D8039">
        <v>392</v>
      </c>
      <c r="E8039" t="s">
        <v>359</v>
      </c>
      <c r="F8039" t="s">
        <v>2322</v>
      </c>
      <c r="G8039" t="s">
        <v>2326</v>
      </c>
      <c r="H8039" t="s">
        <v>2324</v>
      </c>
      <c r="I8039" t="s">
        <v>1487</v>
      </c>
      <c r="J8039">
        <v>5.4000000000000003E-3</v>
      </c>
    </row>
    <row r="8040" spans="1:10" hidden="1">
      <c r="A8040" t="s">
        <v>570</v>
      </c>
      <c r="B8040">
        <v>1480</v>
      </c>
      <c r="C8040" t="s">
        <v>1130</v>
      </c>
      <c r="D8040">
        <v>392</v>
      </c>
      <c r="E8040" t="s">
        <v>359</v>
      </c>
      <c r="F8040" t="s">
        <v>2322</v>
      </c>
      <c r="G8040" t="s">
        <v>2327</v>
      </c>
      <c r="H8040" t="s">
        <v>1312</v>
      </c>
      <c r="I8040" t="s">
        <v>1487</v>
      </c>
      <c r="J8040">
        <v>2.7E-2</v>
      </c>
    </row>
    <row r="8041" spans="1:10" hidden="1">
      <c r="A8041" t="s">
        <v>570</v>
      </c>
      <c r="B8041">
        <v>1480</v>
      </c>
      <c r="C8041" t="s">
        <v>1130</v>
      </c>
      <c r="D8041">
        <v>392</v>
      </c>
      <c r="E8041" t="s">
        <v>359</v>
      </c>
      <c r="F8041" t="s">
        <v>2322</v>
      </c>
      <c r="G8041" t="s">
        <v>2328</v>
      </c>
      <c r="H8041" t="s">
        <v>2344</v>
      </c>
      <c r="I8041" t="s">
        <v>1487</v>
      </c>
      <c r="J8041">
        <v>1.0800000000000001E-2</v>
      </c>
    </row>
    <row r="8042" spans="1:10" hidden="1">
      <c r="A8042" t="s">
        <v>570</v>
      </c>
      <c r="B8042">
        <v>1480</v>
      </c>
      <c r="C8042" t="s">
        <v>1130</v>
      </c>
      <c r="D8042">
        <v>392</v>
      </c>
      <c r="E8042" t="s">
        <v>359</v>
      </c>
      <c r="F8042" t="s">
        <v>2322</v>
      </c>
      <c r="G8042" t="s">
        <v>2330</v>
      </c>
      <c r="H8042" t="s">
        <v>1551</v>
      </c>
      <c r="I8042" t="s">
        <v>1487</v>
      </c>
      <c r="J8042">
        <v>0.95679999999999998</v>
      </c>
    </row>
    <row r="8043" spans="1:10" hidden="1">
      <c r="A8043" t="s">
        <v>570</v>
      </c>
      <c r="B8043">
        <v>1480</v>
      </c>
      <c r="C8043" t="s">
        <v>1130</v>
      </c>
      <c r="D8043">
        <v>392</v>
      </c>
      <c r="E8043" t="s">
        <v>359</v>
      </c>
      <c r="F8043" t="s">
        <v>2332</v>
      </c>
      <c r="G8043" t="s">
        <v>2333</v>
      </c>
      <c r="H8043" t="s">
        <v>1342</v>
      </c>
      <c r="I8043" t="s">
        <v>1487</v>
      </c>
      <c r="J8043">
        <v>0.5081</v>
      </c>
    </row>
    <row r="8044" spans="1:10" hidden="1">
      <c r="A8044" t="s">
        <v>570</v>
      </c>
      <c r="B8044">
        <v>1480</v>
      </c>
      <c r="C8044" t="s">
        <v>1130</v>
      </c>
      <c r="D8044">
        <v>392</v>
      </c>
      <c r="E8044" t="s">
        <v>359</v>
      </c>
      <c r="F8044" t="s">
        <v>2332</v>
      </c>
      <c r="G8044" t="s">
        <v>2334</v>
      </c>
      <c r="H8044" t="s">
        <v>1611</v>
      </c>
      <c r="I8044" t="s">
        <v>1487</v>
      </c>
      <c r="J8044">
        <v>0.4919</v>
      </c>
    </row>
    <row r="8045" spans="1:10" hidden="1">
      <c r="A8045" t="s">
        <v>570</v>
      </c>
      <c r="B8045">
        <v>551</v>
      </c>
      <c r="C8045" t="s">
        <v>1132</v>
      </c>
      <c r="D8045">
        <v>554</v>
      </c>
      <c r="E8045" t="s">
        <v>226</v>
      </c>
      <c r="F8045" t="s">
        <v>1243</v>
      </c>
      <c r="G8045" t="s">
        <v>1243</v>
      </c>
      <c r="H8045" t="s">
        <v>1557</v>
      </c>
      <c r="I8045" t="s">
        <v>1557</v>
      </c>
      <c r="J8045">
        <v>1</v>
      </c>
    </row>
    <row r="8046" spans="1:10" hidden="1">
      <c r="A8046" t="s">
        <v>570</v>
      </c>
      <c r="B8046">
        <v>551</v>
      </c>
      <c r="C8046" t="s">
        <v>1132</v>
      </c>
      <c r="D8046">
        <v>554</v>
      </c>
      <c r="E8046" t="s">
        <v>226</v>
      </c>
      <c r="F8046" t="s">
        <v>2311</v>
      </c>
      <c r="G8046" t="s">
        <v>2314</v>
      </c>
      <c r="H8046" t="s">
        <v>1375</v>
      </c>
      <c r="I8046" t="s">
        <v>1557</v>
      </c>
      <c r="J8046">
        <v>0.34300000000000003</v>
      </c>
    </row>
    <row r="8047" spans="1:10" hidden="1">
      <c r="A8047" t="s">
        <v>570</v>
      </c>
      <c r="B8047">
        <v>551</v>
      </c>
      <c r="C8047" t="s">
        <v>1132</v>
      </c>
      <c r="D8047">
        <v>554</v>
      </c>
      <c r="E8047" t="s">
        <v>226</v>
      </c>
      <c r="F8047" t="s">
        <v>2311</v>
      </c>
      <c r="G8047" t="s">
        <v>2315</v>
      </c>
      <c r="H8047" t="s">
        <v>1497</v>
      </c>
      <c r="I8047" t="s">
        <v>1557</v>
      </c>
      <c r="J8047">
        <v>0.34660000000000002</v>
      </c>
    </row>
    <row r="8048" spans="1:10" hidden="1">
      <c r="A8048" t="s">
        <v>570</v>
      </c>
      <c r="B8048">
        <v>551</v>
      </c>
      <c r="C8048" t="s">
        <v>1132</v>
      </c>
      <c r="D8048">
        <v>554</v>
      </c>
      <c r="E8048" t="s">
        <v>226</v>
      </c>
      <c r="F8048" t="s">
        <v>2311</v>
      </c>
      <c r="G8048" t="s">
        <v>2316</v>
      </c>
      <c r="H8048" t="s">
        <v>1585</v>
      </c>
      <c r="I8048" t="s">
        <v>1557</v>
      </c>
      <c r="J8048">
        <v>0.3105</v>
      </c>
    </row>
    <row r="8049" spans="1:10" hidden="1">
      <c r="A8049" t="s">
        <v>570</v>
      </c>
      <c r="B8049">
        <v>551</v>
      </c>
      <c r="C8049" t="s">
        <v>1132</v>
      </c>
      <c r="D8049">
        <v>554</v>
      </c>
      <c r="E8049" t="s">
        <v>226</v>
      </c>
      <c r="F8049" t="s">
        <v>2320</v>
      </c>
      <c r="G8049" t="s">
        <v>2321</v>
      </c>
      <c r="H8049" t="s">
        <v>1508</v>
      </c>
      <c r="I8049" t="s">
        <v>1557</v>
      </c>
      <c r="J8049">
        <v>0.50539999999999996</v>
      </c>
    </row>
    <row r="8050" spans="1:10" hidden="1">
      <c r="A8050" t="s">
        <v>570</v>
      </c>
      <c r="B8050">
        <v>551</v>
      </c>
      <c r="C8050" t="s">
        <v>1132</v>
      </c>
      <c r="D8050">
        <v>554</v>
      </c>
      <c r="E8050" t="s">
        <v>226</v>
      </c>
      <c r="F8050" t="s">
        <v>2320</v>
      </c>
      <c r="G8050" t="s">
        <v>2298</v>
      </c>
      <c r="H8050" t="s">
        <v>1402</v>
      </c>
      <c r="I8050" t="s">
        <v>1557</v>
      </c>
      <c r="J8050">
        <v>0.18049999999999999</v>
      </c>
    </row>
    <row r="8051" spans="1:10" hidden="1">
      <c r="A8051" t="s">
        <v>570</v>
      </c>
      <c r="B8051">
        <v>551</v>
      </c>
      <c r="C8051" t="s">
        <v>1132</v>
      </c>
      <c r="D8051">
        <v>554</v>
      </c>
      <c r="E8051" t="s">
        <v>226</v>
      </c>
      <c r="F8051" t="s">
        <v>2322</v>
      </c>
      <c r="G8051" t="s">
        <v>2323</v>
      </c>
      <c r="H8051" t="s">
        <v>1333</v>
      </c>
      <c r="I8051" t="s">
        <v>1557</v>
      </c>
      <c r="J8051">
        <v>6.1400000000000003E-2</v>
      </c>
    </row>
    <row r="8052" spans="1:10" hidden="1">
      <c r="A8052" t="s">
        <v>570</v>
      </c>
      <c r="B8052">
        <v>551</v>
      </c>
      <c r="C8052" t="s">
        <v>1132</v>
      </c>
      <c r="D8052">
        <v>554</v>
      </c>
      <c r="E8052" t="s">
        <v>226</v>
      </c>
      <c r="F8052" t="s">
        <v>2322</v>
      </c>
      <c r="G8052" t="s">
        <v>2326</v>
      </c>
      <c r="H8052" t="s">
        <v>2324</v>
      </c>
      <c r="I8052" t="s">
        <v>1557</v>
      </c>
      <c r="J8052">
        <v>3.5999999999999999E-3</v>
      </c>
    </row>
    <row r="8053" spans="1:10" hidden="1">
      <c r="A8053" t="s">
        <v>570</v>
      </c>
      <c r="B8053">
        <v>551</v>
      </c>
      <c r="C8053" t="s">
        <v>1132</v>
      </c>
      <c r="D8053">
        <v>554</v>
      </c>
      <c r="E8053" t="s">
        <v>226</v>
      </c>
      <c r="F8053" t="s">
        <v>2322</v>
      </c>
      <c r="G8053" t="s">
        <v>2327</v>
      </c>
      <c r="H8053" t="s">
        <v>1256</v>
      </c>
      <c r="I8053" t="s">
        <v>1557</v>
      </c>
      <c r="J8053">
        <v>5.0500000000000003E-2</v>
      </c>
    </row>
    <row r="8054" spans="1:10" hidden="1">
      <c r="A8054" t="s">
        <v>570</v>
      </c>
      <c r="B8054">
        <v>551</v>
      </c>
      <c r="C8054" t="s">
        <v>1132</v>
      </c>
      <c r="D8054">
        <v>554</v>
      </c>
      <c r="E8054" t="s">
        <v>226</v>
      </c>
      <c r="F8054" t="s">
        <v>2322</v>
      </c>
      <c r="G8054" t="s">
        <v>2352</v>
      </c>
      <c r="H8054" t="s">
        <v>2329</v>
      </c>
      <c r="I8054" t="s">
        <v>1557</v>
      </c>
      <c r="J8054">
        <v>1.0800000000000001E-2</v>
      </c>
    </row>
    <row r="8055" spans="1:10" hidden="1">
      <c r="A8055" t="s">
        <v>570</v>
      </c>
      <c r="B8055">
        <v>551</v>
      </c>
      <c r="C8055" t="s">
        <v>1132</v>
      </c>
      <c r="D8055">
        <v>554</v>
      </c>
      <c r="E8055" t="s">
        <v>226</v>
      </c>
      <c r="F8055" t="s">
        <v>2322</v>
      </c>
      <c r="G8055" t="s">
        <v>2328</v>
      </c>
      <c r="H8055" t="s">
        <v>1257</v>
      </c>
      <c r="I8055" t="s">
        <v>1557</v>
      </c>
      <c r="J8055">
        <v>4.6899999999999997E-2</v>
      </c>
    </row>
    <row r="8056" spans="1:10" hidden="1">
      <c r="A8056" t="s">
        <v>570</v>
      </c>
      <c r="B8056">
        <v>551</v>
      </c>
      <c r="C8056" t="s">
        <v>1132</v>
      </c>
      <c r="D8056">
        <v>554</v>
      </c>
      <c r="E8056" t="s">
        <v>226</v>
      </c>
      <c r="F8056" t="s">
        <v>2322</v>
      </c>
      <c r="G8056" t="s">
        <v>2330</v>
      </c>
      <c r="H8056" t="s">
        <v>1587</v>
      </c>
      <c r="I8056" t="s">
        <v>1557</v>
      </c>
      <c r="J8056">
        <v>0.82669999999999999</v>
      </c>
    </row>
    <row r="8057" spans="1:10" hidden="1">
      <c r="A8057" t="s">
        <v>570</v>
      </c>
      <c r="B8057">
        <v>551</v>
      </c>
      <c r="C8057" t="s">
        <v>1132</v>
      </c>
      <c r="D8057">
        <v>554</v>
      </c>
      <c r="E8057" t="s">
        <v>226</v>
      </c>
      <c r="F8057" t="s">
        <v>2332</v>
      </c>
      <c r="G8057" t="s">
        <v>2333</v>
      </c>
      <c r="H8057" t="s">
        <v>1511</v>
      </c>
      <c r="I8057" t="s">
        <v>1557</v>
      </c>
      <c r="J8057">
        <v>0.48010000000000003</v>
      </c>
    </row>
    <row r="8058" spans="1:10" hidden="1">
      <c r="A8058" t="s">
        <v>570</v>
      </c>
      <c r="B8058">
        <v>551</v>
      </c>
      <c r="C8058" t="s">
        <v>1132</v>
      </c>
      <c r="D8058">
        <v>554</v>
      </c>
      <c r="E8058" t="s">
        <v>226</v>
      </c>
      <c r="F8058" t="s">
        <v>2332</v>
      </c>
      <c r="G8058" t="s">
        <v>2334</v>
      </c>
      <c r="H8058" t="s">
        <v>1607</v>
      </c>
      <c r="I8058" t="s">
        <v>1557</v>
      </c>
      <c r="J8058">
        <v>0.51619999999999999</v>
      </c>
    </row>
    <row r="8059" spans="1:10" hidden="1">
      <c r="A8059" t="s">
        <v>570</v>
      </c>
      <c r="B8059">
        <v>551</v>
      </c>
      <c r="C8059" t="s">
        <v>1132</v>
      </c>
      <c r="D8059">
        <v>554</v>
      </c>
      <c r="E8059" t="s">
        <v>226</v>
      </c>
      <c r="F8059" t="s">
        <v>2332</v>
      </c>
      <c r="G8059" t="s">
        <v>2366</v>
      </c>
      <c r="H8059" t="s">
        <v>2324</v>
      </c>
      <c r="I8059" t="s">
        <v>1557</v>
      </c>
      <c r="J8059">
        <v>3.5999999999999999E-3</v>
      </c>
    </row>
    <row r="8060" spans="1:10" hidden="1">
      <c r="A8060" t="s">
        <v>570</v>
      </c>
      <c r="B8060">
        <v>551</v>
      </c>
      <c r="C8060" t="s">
        <v>1132</v>
      </c>
      <c r="D8060">
        <v>552</v>
      </c>
      <c r="E8060" t="s">
        <v>393</v>
      </c>
      <c r="F8060" t="s">
        <v>1243</v>
      </c>
      <c r="G8060" t="s">
        <v>1243</v>
      </c>
      <c r="H8060" t="s">
        <v>1370</v>
      </c>
      <c r="I8060" t="s">
        <v>1370</v>
      </c>
      <c r="J8060">
        <v>1</v>
      </c>
    </row>
    <row r="8061" spans="1:10" hidden="1">
      <c r="A8061" t="s">
        <v>570</v>
      </c>
      <c r="B8061">
        <v>551</v>
      </c>
      <c r="C8061" t="s">
        <v>1132</v>
      </c>
      <c r="D8061">
        <v>552</v>
      </c>
      <c r="E8061" t="s">
        <v>393</v>
      </c>
      <c r="F8061" t="s">
        <v>2311</v>
      </c>
      <c r="G8061" t="s">
        <v>2312</v>
      </c>
      <c r="H8061" t="s">
        <v>1336</v>
      </c>
      <c r="I8061" t="s">
        <v>1370</v>
      </c>
      <c r="J8061">
        <v>0.1603</v>
      </c>
    </row>
    <row r="8062" spans="1:10" hidden="1">
      <c r="A8062" t="s">
        <v>570</v>
      </c>
      <c r="B8062">
        <v>551</v>
      </c>
      <c r="C8062" t="s">
        <v>1132</v>
      </c>
      <c r="D8062">
        <v>552</v>
      </c>
      <c r="E8062" t="s">
        <v>393</v>
      </c>
      <c r="F8062" t="s">
        <v>2311</v>
      </c>
      <c r="G8062" t="s">
        <v>2313</v>
      </c>
      <c r="H8062" t="s">
        <v>1324</v>
      </c>
      <c r="I8062" t="s">
        <v>1370</v>
      </c>
      <c r="J8062">
        <v>0.1646</v>
      </c>
    </row>
    <row r="8063" spans="1:10" hidden="1">
      <c r="A8063" t="s">
        <v>570</v>
      </c>
      <c r="B8063">
        <v>551</v>
      </c>
      <c r="C8063" t="s">
        <v>1132</v>
      </c>
      <c r="D8063">
        <v>552</v>
      </c>
      <c r="E8063" t="s">
        <v>393</v>
      </c>
      <c r="F8063" t="s">
        <v>2311</v>
      </c>
      <c r="G8063" t="s">
        <v>2314</v>
      </c>
      <c r="H8063" t="s">
        <v>1253</v>
      </c>
      <c r="I8063" t="s">
        <v>1370</v>
      </c>
      <c r="J8063">
        <v>0.12239999999999999</v>
      </c>
    </row>
    <row r="8064" spans="1:10" hidden="1">
      <c r="A8064" t="s">
        <v>570</v>
      </c>
      <c r="B8064">
        <v>551</v>
      </c>
      <c r="C8064" t="s">
        <v>1132</v>
      </c>
      <c r="D8064">
        <v>552</v>
      </c>
      <c r="E8064" t="s">
        <v>393</v>
      </c>
      <c r="F8064" t="s">
        <v>2311</v>
      </c>
      <c r="G8064" t="s">
        <v>2315</v>
      </c>
      <c r="H8064" t="s">
        <v>1244</v>
      </c>
      <c r="I8064" t="s">
        <v>1370</v>
      </c>
      <c r="J8064">
        <v>0.1477</v>
      </c>
    </row>
    <row r="8065" spans="1:10" hidden="1">
      <c r="A8065" t="s">
        <v>570</v>
      </c>
      <c r="B8065">
        <v>551</v>
      </c>
      <c r="C8065" t="s">
        <v>1132</v>
      </c>
      <c r="D8065">
        <v>552</v>
      </c>
      <c r="E8065" t="s">
        <v>393</v>
      </c>
      <c r="F8065" t="s">
        <v>2311</v>
      </c>
      <c r="G8065" t="s">
        <v>2316</v>
      </c>
      <c r="H8065" t="s">
        <v>1273</v>
      </c>
      <c r="I8065" t="s">
        <v>1370</v>
      </c>
      <c r="J8065">
        <v>0.15609999999999999</v>
      </c>
    </row>
    <row r="8066" spans="1:10" hidden="1">
      <c r="A8066" t="s">
        <v>570</v>
      </c>
      <c r="B8066">
        <v>551</v>
      </c>
      <c r="C8066" t="s">
        <v>1132</v>
      </c>
      <c r="D8066">
        <v>552</v>
      </c>
      <c r="E8066" t="s">
        <v>393</v>
      </c>
      <c r="F8066" t="s">
        <v>2311</v>
      </c>
      <c r="G8066" t="s">
        <v>2318</v>
      </c>
      <c r="H8066" t="s">
        <v>1521</v>
      </c>
      <c r="I8066" t="s">
        <v>1370</v>
      </c>
      <c r="J8066">
        <v>0.14349999999999999</v>
      </c>
    </row>
    <row r="8067" spans="1:10" hidden="1">
      <c r="A8067" t="s">
        <v>570</v>
      </c>
      <c r="B8067">
        <v>551</v>
      </c>
      <c r="C8067" t="s">
        <v>1132</v>
      </c>
      <c r="D8067">
        <v>552</v>
      </c>
      <c r="E8067" t="s">
        <v>393</v>
      </c>
      <c r="F8067" t="s">
        <v>2311</v>
      </c>
      <c r="G8067" t="s">
        <v>2319</v>
      </c>
      <c r="H8067" t="s">
        <v>1249</v>
      </c>
      <c r="I8067" t="s">
        <v>1370</v>
      </c>
      <c r="J8067">
        <v>0.1055</v>
      </c>
    </row>
    <row r="8068" spans="1:10" hidden="1">
      <c r="A8068" t="s">
        <v>570</v>
      </c>
      <c r="B8068">
        <v>551</v>
      </c>
      <c r="C8068" t="s">
        <v>1132</v>
      </c>
      <c r="D8068">
        <v>552</v>
      </c>
      <c r="E8068" t="s">
        <v>393</v>
      </c>
      <c r="F8068" t="s">
        <v>2320</v>
      </c>
      <c r="G8068" t="s">
        <v>2321</v>
      </c>
      <c r="H8068" t="s">
        <v>1436</v>
      </c>
      <c r="I8068" t="s">
        <v>1370</v>
      </c>
      <c r="J8068">
        <v>0.36709999999999998</v>
      </c>
    </row>
    <row r="8069" spans="1:10" hidden="1">
      <c r="A8069" t="s">
        <v>570</v>
      </c>
      <c r="B8069">
        <v>551</v>
      </c>
      <c r="C8069" t="s">
        <v>1132</v>
      </c>
      <c r="D8069">
        <v>552</v>
      </c>
      <c r="E8069" t="s">
        <v>393</v>
      </c>
      <c r="F8069" t="s">
        <v>2320</v>
      </c>
      <c r="G8069" t="s">
        <v>2298</v>
      </c>
      <c r="H8069" t="s">
        <v>1290</v>
      </c>
      <c r="I8069" t="s">
        <v>1370</v>
      </c>
      <c r="J8069">
        <v>0.1013</v>
      </c>
    </row>
    <row r="8070" spans="1:10" hidden="1">
      <c r="A8070" t="s">
        <v>570</v>
      </c>
      <c r="B8070">
        <v>551</v>
      </c>
      <c r="C8070" t="s">
        <v>1132</v>
      </c>
      <c r="D8070">
        <v>552</v>
      </c>
      <c r="E8070" t="s">
        <v>393</v>
      </c>
      <c r="F8070" t="s">
        <v>2322</v>
      </c>
      <c r="G8070" t="s">
        <v>2323</v>
      </c>
      <c r="H8070" t="s">
        <v>2329</v>
      </c>
      <c r="I8070" t="s">
        <v>1370</v>
      </c>
      <c r="J8070">
        <v>1.2699999999999999E-2</v>
      </c>
    </row>
    <row r="8071" spans="1:10" hidden="1">
      <c r="A8071" t="s">
        <v>570</v>
      </c>
      <c r="B8071">
        <v>551</v>
      </c>
      <c r="C8071" t="s">
        <v>1132</v>
      </c>
      <c r="D8071">
        <v>552</v>
      </c>
      <c r="E8071" t="s">
        <v>393</v>
      </c>
      <c r="F8071" t="s">
        <v>2322</v>
      </c>
      <c r="G8071" t="s">
        <v>2325</v>
      </c>
      <c r="H8071" t="s">
        <v>2344</v>
      </c>
      <c r="I8071" t="s">
        <v>1370</v>
      </c>
      <c r="J8071">
        <v>8.3999999999999995E-3</v>
      </c>
    </row>
    <row r="8072" spans="1:10" hidden="1">
      <c r="A8072" t="s">
        <v>570</v>
      </c>
      <c r="B8072">
        <v>551</v>
      </c>
      <c r="C8072" t="s">
        <v>1132</v>
      </c>
      <c r="D8072">
        <v>552</v>
      </c>
      <c r="E8072" t="s">
        <v>393</v>
      </c>
      <c r="F8072" t="s">
        <v>2322</v>
      </c>
      <c r="G8072" t="s">
        <v>2326</v>
      </c>
      <c r="H8072" t="s">
        <v>2344</v>
      </c>
      <c r="I8072" t="s">
        <v>1370</v>
      </c>
      <c r="J8072">
        <v>8.3999999999999995E-3</v>
      </c>
    </row>
    <row r="8073" spans="1:10" hidden="1">
      <c r="A8073" t="s">
        <v>570</v>
      </c>
      <c r="B8073">
        <v>551</v>
      </c>
      <c r="C8073" t="s">
        <v>1132</v>
      </c>
      <c r="D8073">
        <v>552</v>
      </c>
      <c r="E8073" t="s">
        <v>393</v>
      </c>
      <c r="F8073" t="s">
        <v>2322</v>
      </c>
      <c r="G8073" t="s">
        <v>2327</v>
      </c>
      <c r="H8073" t="s">
        <v>1312</v>
      </c>
      <c r="I8073" t="s">
        <v>1370</v>
      </c>
      <c r="J8073">
        <v>2.1100000000000001E-2</v>
      </c>
    </row>
    <row r="8074" spans="1:10" hidden="1">
      <c r="A8074" t="s">
        <v>570</v>
      </c>
      <c r="B8074">
        <v>551</v>
      </c>
      <c r="C8074" t="s">
        <v>1132</v>
      </c>
      <c r="D8074">
        <v>552</v>
      </c>
      <c r="E8074" t="s">
        <v>393</v>
      </c>
      <c r="F8074" t="s">
        <v>2322</v>
      </c>
      <c r="G8074" t="s">
        <v>2328</v>
      </c>
      <c r="H8074" t="s">
        <v>1248</v>
      </c>
      <c r="I8074" t="s">
        <v>1370</v>
      </c>
      <c r="J8074">
        <v>2.53E-2</v>
      </c>
    </row>
    <row r="8075" spans="1:10" hidden="1">
      <c r="A8075" t="s">
        <v>570</v>
      </c>
      <c r="B8075">
        <v>551</v>
      </c>
      <c r="C8075" t="s">
        <v>1132</v>
      </c>
      <c r="D8075">
        <v>552</v>
      </c>
      <c r="E8075" t="s">
        <v>393</v>
      </c>
      <c r="F8075" t="s">
        <v>2322</v>
      </c>
      <c r="G8075" t="s">
        <v>2330</v>
      </c>
      <c r="H8075" t="s">
        <v>1550</v>
      </c>
      <c r="I8075" t="s">
        <v>1370</v>
      </c>
      <c r="J8075">
        <v>0.92410000000000003</v>
      </c>
    </row>
    <row r="8076" spans="1:10" hidden="1">
      <c r="A8076" t="s">
        <v>570</v>
      </c>
      <c r="B8076">
        <v>551</v>
      </c>
      <c r="C8076" t="s">
        <v>1132</v>
      </c>
      <c r="D8076">
        <v>552</v>
      </c>
      <c r="E8076" t="s">
        <v>393</v>
      </c>
      <c r="F8076" t="s">
        <v>2332</v>
      </c>
      <c r="G8076" t="s">
        <v>2333</v>
      </c>
      <c r="H8076" t="s">
        <v>1429</v>
      </c>
      <c r="I8076" t="s">
        <v>1370</v>
      </c>
      <c r="J8076">
        <v>0.46410000000000001</v>
      </c>
    </row>
    <row r="8077" spans="1:10" hidden="1">
      <c r="A8077" t="s">
        <v>570</v>
      </c>
      <c r="B8077">
        <v>551</v>
      </c>
      <c r="C8077" t="s">
        <v>1132</v>
      </c>
      <c r="D8077">
        <v>552</v>
      </c>
      <c r="E8077" t="s">
        <v>393</v>
      </c>
      <c r="F8077" t="s">
        <v>2332</v>
      </c>
      <c r="G8077" t="s">
        <v>2334</v>
      </c>
      <c r="H8077" t="s">
        <v>1398</v>
      </c>
      <c r="I8077" t="s">
        <v>1370</v>
      </c>
      <c r="J8077">
        <v>0.53590000000000004</v>
      </c>
    </row>
    <row r="8078" spans="1:10" hidden="1">
      <c r="A8078" t="s">
        <v>570</v>
      </c>
      <c r="B8078">
        <v>551</v>
      </c>
      <c r="C8078" t="s">
        <v>1132</v>
      </c>
      <c r="D8078">
        <v>553</v>
      </c>
      <c r="E8078" t="s">
        <v>395</v>
      </c>
      <c r="F8078" t="s">
        <v>1243</v>
      </c>
      <c r="G8078" t="s">
        <v>1243</v>
      </c>
      <c r="H8078" t="s">
        <v>1307</v>
      </c>
      <c r="I8078" t="s">
        <v>1307</v>
      </c>
      <c r="J8078">
        <v>1</v>
      </c>
    </row>
    <row r="8079" spans="1:10" hidden="1">
      <c r="A8079" t="s">
        <v>570</v>
      </c>
      <c r="B8079">
        <v>551</v>
      </c>
      <c r="C8079" t="s">
        <v>1132</v>
      </c>
      <c r="D8079">
        <v>553</v>
      </c>
      <c r="E8079" t="s">
        <v>395</v>
      </c>
      <c r="F8079" t="s">
        <v>2311</v>
      </c>
      <c r="G8079" t="s">
        <v>2312</v>
      </c>
      <c r="H8079" t="s">
        <v>1365</v>
      </c>
      <c r="I8079" t="s">
        <v>1307</v>
      </c>
      <c r="J8079">
        <v>0.2301</v>
      </c>
    </row>
    <row r="8080" spans="1:10" hidden="1">
      <c r="A8080" t="s">
        <v>570</v>
      </c>
      <c r="B8080">
        <v>551</v>
      </c>
      <c r="C8080" t="s">
        <v>1132</v>
      </c>
      <c r="D8080">
        <v>553</v>
      </c>
      <c r="E8080" t="s">
        <v>395</v>
      </c>
      <c r="F8080" t="s">
        <v>2311</v>
      </c>
      <c r="G8080" t="s">
        <v>2313</v>
      </c>
      <c r="H8080" t="s">
        <v>1409</v>
      </c>
      <c r="I8080" t="s">
        <v>1307</v>
      </c>
      <c r="J8080">
        <v>0.28770000000000001</v>
      </c>
    </row>
    <row r="8081" spans="1:10" hidden="1">
      <c r="A8081" t="s">
        <v>570</v>
      </c>
      <c r="B8081">
        <v>551</v>
      </c>
      <c r="C8081" t="s">
        <v>1132</v>
      </c>
      <c r="D8081">
        <v>553</v>
      </c>
      <c r="E8081" t="s">
        <v>395</v>
      </c>
      <c r="F8081" t="s">
        <v>2311</v>
      </c>
      <c r="G8081" t="s">
        <v>2318</v>
      </c>
      <c r="H8081" t="s">
        <v>1367</v>
      </c>
      <c r="I8081" t="s">
        <v>1307</v>
      </c>
      <c r="J8081">
        <v>0.26579999999999998</v>
      </c>
    </row>
    <row r="8082" spans="1:10" hidden="1">
      <c r="A8082" t="s">
        <v>570</v>
      </c>
      <c r="B8082">
        <v>551</v>
      </c>
      <c r="C8082" t="s">
        <v>1132</v>
      </c>
      <c r="D8082">
        <v>553</v>
      </c>
      <c r="E8082" t="s">
        <v>395</v>
      </c>
      <c r="F8082" t="s">
        <v>2311</v>
      </c>
      <c r="G8082" t="s">
        <v>2319</v>
      </c>
      <c r="H8082" t="s">
        <v>1491</v>
      </c>
      <c r="I8082" t="s">
        <v>1307</v>
      </c>
      <c r="J8082">
        <v>0.21640000000000001</v>
      </c>
    </row>
    <row r="8083" spans="1:10" hidden="1">
      <c r="A8083" t="s">
        <v>570</v>
      </c>
      <c r="B8083">
        <v>551</v>
      </c>
      <c r="C8083" t="s">
        <v>1132</v>
      </c>
      <c r="D8083">
        <v>553</v>
      </c>
      <c r="E8083" t="s">
        <v>395</v>
      </c>
      <c r="F8083" t="s">
        <v>2320</v>
      </c>
      <c r="G8083" t="s">
        <v>2321</v>
      </c>
      <c r="H8083" t="s">
        <v>1456</v>
      </c>
      <c r="I8083" t="s">
        <v>1307</v>
      </c>
      <c r="J8083">
        <v>0.61919999999999997</v>
      </c>
    </row>
    <row r="8084" spans="1:10" hidden="1">
      <c r="A8084" t="s">
        <v>570</v>
      </c>
      <c r="B8084">
        <v>551</v>
      </c>
      <c r="C8084" t="s">
        <v>1132</v>
      </c>
      <c r="D8084">
        <v>553</v>
      </c>
      <c r="E8084" t="s">
        <v>395</v>
      </c>
      <c r="F8084" t="s">
        <v>2320</v>
      </c>
      <c r="G8084" t="s">
        <v>2298</v>
      </c>
      <c r="H8084" t="s">
        <v>1402</v>
      </c>
      <c r="I8084" t="s">
        <v>1307</v>
      </c>
      <c r="J8084">
        <v>0.13700000000000001</v>
      </c>
    </row>
    <row r="8085" spans="1:10" hidden="1">
      <c r="A8085" t="s">
        <v>570</v>
      </c>
      <c r="B8085">
        <v>551</v>
      </c>
      <c r="C8085" t="s">
        <v>1132</v>
      </c>
      <c r="D8085">
        <v>553</v>
      </c>
      <c r="E8085" t="s">
        <v>395</v>
      </c>
      <c r="F8085" t="s">
        <v>2322</v>
      </c>
      <c r="G8085" t="s">
        <v>2323</v>
      </c>
      <c r="H8085" t="s">
        <v>1335</v>
      </c>
      <c r="I8085" t="s">
        <v>1307</v>
      </c>
      <c r="J8085">
        <v>2.1899999999999999E-2</v>
      </c>
    </row>
    <row r="8086" spans="1:10" hidden="1">
      <c r="A8086" t="s">
        <v>570</v>
      </c>
      <c r="B8086">
        <v>551</v>
      </c>
      <c r="C8086" t="s">
        <v>1132</v>
      </c>
      <c r="D8086">
        <v>553</v>
      </c>
      <c r="E8086" t="s">
        <v>395</v>
      </c>
      <c r="F8086" t="s">
        <v>2322</v>
      </c>
      <c r="G8086" t="s">
        <v>2325</v>
      </c>
      <c r="H8086" t="s">
        <v>2329</v>
      </c>
      <c r="I8086" t="s">
        <v>1307</v>
      </c>
      <c r="J8086">
        <v>8.2000000000000007E-3</v>
      </c>
    </row>
    <row r="8087" spans="1:10" hidden="1">
      <c r="A8087" t="s">
        <v>570</v>
      </c>
      <c r="B8087">
        <v>551</v>
      </c>
      <c r="C8087" t="s">
        <v>1132</v>
      </c>
      <c r="D8087">
        <v>553</v>
      </c>
      <c r="E8087" t="s">
        <v>395</v>
      </c>
      <c r="F8087" t="s">
        <v>2322</v>
      </c>
      <c r="G8087" t="s">
        <v>2326</v>
      </c>
      <c r="H8087" t="s">
        <v>2335</v>
      </c>
      <c r="I8087" t="s">
        <v>1307</v>
      </c>
      <c r="J8087">
        <v>1.0999999999999999E-2</v>
      </c>
    </row>
    <row r="8088" spans="1:10" hidden="1">
      <c r="A8088" t="s">
        <v>570</v>
      </c>
      <c r="B8088">
        <v>551</v>
      </c>
      <c r="C8088" t="s">
        <v>1132</v>
      </c>
      <c r="D8088">
        <v>553</v>
      </c>
      <c r="E8088" t="s">
        <v>395</v>
      </c>
      <c r="F8088" t="s">
        <v>2322</v>
      </c>
      <c r="G8088" t="s">
        <v>2327</v>
      </c>
      <c r="H8088" t="s">
        <v>1417</v>
      </c>
      <c r="I8088" t="s">
        <v>1307</v>
      </c>
      <c r="J8088">
        <v>5.7500000000000002E-2</v>
      </c>
    </row>
    <row r="8089" spans="1:10" hidden="1">
      <c r="A8089" t="s">
        <v>570</v>
      </c>
      <c r="B8089">
        <v>551</v>
      </c>
      <c r="C8089" t="s">
        <v>1132</v>
      </c>
      <c r="D8089">
        <v>553</v>
      </c>
      <c r="E8089" t="s">
        <v>395</v>
      </c>
      <c r="F8089" t="s">
        <v>2322</v>
      </c>
      <c r="G8089" t="s">
        <v>2352</v>
      </c>
      <c r="H8089" t="s">
        <v>2324</v>
      </c>
      <c r="I8089" t="s">
        <v>1307</v>
      </c>
      <c r="J8089">
        <v>2.7000000000000001E-3</v>
      </c>
    </row>
    <row r="8090" spans="1:10" hidden="1">
      <c r="A8090" t="s">
        <v>570</v>
      </c>
      <c r="B8090">
        <v>551</v>
      </c>
      <c r="C8090" t="s">
        <v>1132</v>
      </c>
      <c r="D8090">
        <v>553</v>
      </c>
      <c r="E8090" t="s">
        <v>395</v>
      </c>
      <c r="F8090" t="s">
        <v>2322</v>
      </c>
      <c r="G8090" t="s">
        <v>2328</v>
      </c>
      <c r="H8090" t="s">
        <v>1460</v>
      </c>
      <c r="I8090" t="s">
        <v>1307</v>
      </c>
      <c r="J8090">
        <v>5.4800000000000001E-2</v>
      </c>
    </row>
    <row r="8091" spans="1:10" hidden="1">
      <c r="A8091" t="s">
        <v>570</v>
      </c>
      <c r="B8091">
        <v>551</v>
      </c>
      <c r="C8091" t="s">
        <v>1132</v>
      </c>
      <c r="D8091">
        <v>553</v>
      </c>
      <c r="E8091" t="s">
        <v>395</v>
      </c>
      <c r="F8091" t="s">
        <v>2322</v>
      </c>
      <c r="G8091" t="s">
        <v>2330</v>
      </c>
      <c r="H8091" t="s">
        <v>2431</v>
      </c>
      <c r="I8091" t="s">
        <v>1307</v>
      </c>
      <c r="J8091">
        <v>0.84379999999999999</v>
      </c>
    </row>
    <row r="8092" spans="1:10" hidden="1">
      <c r="A8092" t="s">
        <v>570</v>
      </c>
      <c r="B8092">
        <v>551</v>
      </c>
      <c r="C8092" t="s">
        <v>1132</v>
      </c>
      <c r="D8092">
        <v>553</v>
      </c>
      <c r="E8092" t="s">
        <v>395</v>
      </c>
      <c r="F8092" t="s">
        <v>2332</v>
      </c>
      <c r="G8092" t="s">
        <v>2333</v>
      </c>
      <c r="H8092" t="s">
        <v>1495</v>
      </c>
      <c r="I8092" t="s">
        <v>1307</v>
      </c>
      <c r="J8092">
        <v>0.46850000000000003</v>
      </c>
    </row>
    <row r="8093" spans="1:10" hidden="1">
      <c r="A8093" t="s">
        <v>570</v>
      </c>
      <c r="B8093">
        <v>551</v>
      </c>
      <c r="C8093" t="s">
        <v>1132</v>
      </c>
      <c r="D8093">
        <v>553</v>
      </c>
      <c r="E8093" t="s">
        <v>395</v>
      </c>
      <c r="F8093" t="s">
        <v>2332</v>
      </c>
      <c r="G8093" t="s">
        <v>2334</v>
      </c>
      <c r="H8093" t="s">
        <v>1556</v>
      </c>
      <c r="I8093" t="s">
        <v>1307</v>
      </c>
      <c r="J8093">
        <v>0.53149999999999997</v>
      </c>
    </row>
    <row r="8094" spans="1:10" hidden="1">
      <c r="A8094" t="s">
        <v>570</v>
      </c>
      <c r="B8094">
        <v>551</v>
      </c>
      <c r="C8094" t="s">
        <v>1132</v>
      </c>
      <c r="D8094">
        <v>557</v>
      </c>
      <c r="E8094" t="s">
        <v>353</v>
      </c>
      <c r="F8094" t="s">
        <v>1243</v>
      </c>
      <c r="G8094" t="s">
        <v>1243</v>
      </c>
      <c r="H8094" t="s">
        <v>1586</v>
      </c>
      <c r="I8094" t="s">
        <v>1586</v>
      </c>
      <c r="J8094">
        <v>1</v>
      </c>
    </row>
    <row r="8095" spans="1:10" hidden="1">
      <c r="A8095" t="s">
        <v>570</v>
      </c>
      <c r="B8095">
        <v>551</v>
      </c>
      <c r="C8095" t="s">
        <v>1132</v>
      </c>
      <c r="D8095">
        <v>557</v>
      </c>
      <c r="E8095" t="s">
        <v>353</v>
      </c>
      <c r="F8095" t="s">
        <v>2311</v>
      </c>
      <c r="G8095" t="s">
        <v>2343</v>
      </c>
      <c r="H8095" t="s">
        <v>1493</v>
      </c>
      <c r="I8095" t="s">
        <v>1586</v>
      </c>
      <c r="J8095">
        <v>0.26869999999999999</v>
      </c>
    </row>
    <row r="8096" spans="1:10" hidden="1">
      <c r="A8096" t="s">
        <v>570</v>
      </c>
      <c r="B8096">
        <v>551</v>
      </c>
      <c r="C8096" t="s">
        <v>1132</v>
      </c>
      <c r="D8096">
        <v>557</v>
      </c>
      <c r="E8096" t="s">
        <v>353</v>
      </c>
      <c r="F8096" t="s">
        <v>2311</v>
      </c>
      <c r="G8096" t="s">
        <v>1250</v>
      </c>
      <c r="H8096" t="s">
        <v>1398</v>
      </c>
      <c r="I8096" t="s">
        <v>1586</v>
      </c>
      <c r="J8096">
        <v>0.2797</v>
      </c>
    </row>
    <row r="8097" spans="1:10" hidden="1">
      <c r="A8097" t="s">
        <v>570</v>
      </c>
      <c r="B8097">
        <v>551</v>
      </c>
      <c r="C8097" t="s">
        <v>1132</v>
      </c>
      <c r="D8097">
        <v>557</v>
      </c>
      <c r="E8097" t="s">
        <v>353</v>
      </c>
      <c r="F8097" t="s">
        <v>2311</v>
      </c>
      <c r="G8097" t="s">
        <v>1401</v>
      </c>
      <c r="H8097" t="s">
        <v>1627</v>
      </c>
      <c r="I8097" t="s">
        <v>1586</v>
      </c>
      <c r="J8097">
        <v>0.2467</v>
      </c>
    </row>
    <row r="8098" spans="1:10" hidden="1">
      <c r="A8098" t="s">
        <v>570</v>
      </c>
      <c r="B8098">
        <v>551</v>
      </c>
      <c r="C8098" t="s">
        <v>1132</v>
      </c>
      <c r="D8098">
        <v>557</v>
      </c>
      <c r="E8098" t="s">
        <v>353</v>
      </c>
      <c r="F8098" t="s">
        <v>2311</v>
      </c>
      <c r="G8098" t="s">
        <v>1357</v>
      </c>
      <c r="H8098" t="s">
        <v>1325</v>
      </c>
      <c r="I8098" t="s">
        <v>1586</v>
      </c>
      <c r="J8098">
        <v>0.20480000000000001</v>
      </c>
    </row>
    <row r="8099" spans="1:10" hidden="1">
      <c r="A8099" t="s">
        <v>570</v>
      </c>
      <c r="B8099">
        <v>551</v>
      </c>
      <c r="C8099" t="s">
        <v>1132</v>
      </c>
      <c r="D8099">
        <v>557</v>
      </c>
      <c r="E8099" t="s">
        <v>353</v>
      </c>
      <c r="F8099" t="s">
        <v>2320</v>
      </c>
      <c r="G8099" t="s">
        <v>2321</v>
      </c>
      <c r="H8099" t="s">
        <v>1495</v>
      </c>
      <c r="I8099" t="s">
        <v>1586</v>
      </c>
      <c r="J8099">
        <v>0.37669999999999998</v>
      </c>
    </row>
    <row r="8100" spans="1:10" hidden="1">
      <c r="A8100" t="s">
        <v>570</v>
      </c>
      <c r="B8100">
        <v>551</v>
      </c>
      <c r="C8100" t="s">
        <v>1132</v>
      </c>
      <c r="D8100">
        <v>557</v>
      </c>
      <c r="E8100" t="s">
        <v>353</v>
      </c>
      <c r="F8100" t="s">
        <v>2320</v>
      </c>
      <c r="G8100" t="s">
        <v>2298</v>
      </c>
      <c r="H8100" t="s">
        <v>1279</v>
      </c>
      <c r="I8100" t="s">
        <v>1586</v>
      </c>
      <c r="J8100">
        <v>0.1454</v>
      </c>
    </row>
    <row r="8101" spans="1:10" hidden="1">
      <c r="A8101" t="s">
        <v>570</v>
      </c>
      <c r="B8101">
        <v>551</v>
      </c>
      <c r="C8101" t="s">
        <v>1132</v>
      </c>
      <c r="D8101">
        <v>557</v>
      </c>
      <c r="E8101" t="s">
        <v>353</v>
      </c>
      <c r="F8101" t="s">
        <v>2322</v>
      </c>
      <c r="G8101" t="s">
        <v>2323</v>
      </c>
      <c r="H8101" t="s">
        <v>1323</v>
      </c>
      <c r="I8101" t="s">
        <v>1586</v>
      </c>
      <c r="J8101">
        <v>3.9600000000000003E-2</v>
      </c>
    </row>
    <row r="8102" spans="1:10" hidden="1">
      <c r="A8102" t="s">
        <v>570</v>
      </c>
      <c r="B8102">
        <v>551</v>
      </c>
      <c r="C8102" t="s">
        <v>1132</v>
      </c>
      <c r="D8102">
        <v>557</v>
      </c>
      <c r="E8102" t="s">
        <v>353</v>
      </c>
      <c r="F8102" t="s">
        <v>2322</v>
      </c>
      <c r="G8102" t="s">
        <v>2325</v>
      </c>
      <c r="H8102" t="s">
        <v>1335</v>
      </c>
      <c r="I8102" t="s">
        <v>1586</v>
      </c>
      <c r="J8102">
        <v>1.7600000000000001E-2</v>
      </c>
    </row>
    <row r="8103" spans="1:10" hidden="1">
      <c r="A8103" t="s">
        <v>570</v>
      </c>
      <c r="B8103">
        <v>551</v>
      </c>
      <c r="C8103" t="s">
        <v>1132</v>
      </c>
      <c r="D8103">
        <v>557</v>
      </c>
      <c r="E8103" t="s">
        <v>353</v>
      </c>
      <c r="F8103" t="s">
        <v>2322</v>
      </c>
      <c r="G8103" t="s">
        <v>2326</v>
      </c>
      <c r="H8103" t="s">
        <v>2329</v>
      </c>
      <c r="I8103" t="s">
        <v>1586</v>
      </c>
      <c r="J8103">
        <v>6.6E-3</v>
      </c>
    </row>
    <row r="8104" spans="1:10" hidden="1">
      <c r="A8104" t="s">
        <v>570</v>
      </c>
      <c r="B8104">
        <v>551</v>
      </c>
      <c r="C8104" t="s">
        <v>1132</v>
      </c>
      <c r="D8104">
        <v>557</v>
      </c>
      <c r="E8104" t="s">
        <v>353</v>
      </c>
      <c r="F8104" t="s">
        <v>2322</v>
      </c>
      <c r="G8104" t="s">
        <v>2327</v>
      </c>
      <c r="H8104" t="s">
        <v>1591</v>
      </c>
      <c r="I8104" t="s">
        <v>1586</v>
      </c>
      <c r="J8104">
        <v>3.5200000000000002E-2</v>
      </c>
    </row>
    <row r="8105" spans="1:10" hidden="1">
      <c r="A8105" t="s">
        <v>570</v>
      </c>
      <c r="B8105">
        <v>551</v>
      </c>
      <c r="C8105" t="s">
        <v>1132</v>
      </c>
      <c r="D8105">
        <v>557</v>
      </c>
      <c r="E8105" t="s">
        <v>353</v>
      </c>
      <c r="F8105" t="s">
        <v>2322</v>
      </c>
      <c r="G8105" t="s">
        <v>2328</v>
      </c>
      <c r="H8105" t="s">
        <v>1252</v>
      </c>
      <c r="I8105" t="s">
        <v>1586</v>
      </c>
      <c r="J8105">
        <v>1.9800000000000002E-2</v>
      </c>
    </row>
    <row r="8106" spans="1:10" hidden="1">
      <c r="A8106" t="s">
        <v>570</v>
      </c>
      <c r="B8106">
        <v>551</v>
      </c>
      <c r="C8106" t="s">
        <v>1132</v>
      </c>
      <c r="D8106">
        <v>557</v>
      </c>
      <c r="E8106" t="s">
        <v>353</v>
      </c>
      <c r="F8106" t="s">
        <v>2322</v>
      </c>
      <c r="G8106" t="s">
        <v>2330</v>
      </c>
      <c r="H8106" t="s">
        <v>2390</v>
      </c>
      <c r="I8106" t="s">
        <v>1586</v>
      </c>
      <c r="J8106">
        <v>0.88109999999999999</v>
      </c>
    </row>
    <row r="8107" spans="1:10" hidden="1">
      <c r="A8107" t="s">
        <v>570</v>
      </c>
      <c r="B8107">
        <v>551</v>
      </c>
      <c r="C8107" t="s">
        <v>1132</v>
      </c>
      <c r="D8107">
        <v>557</v>
      </c>
      <c r="E8107" t="s">
        <v>353</v>
      </c>
      <c r="F8107" t="s">
        <v>2332</v>
      </c>
      <c r="G8107" t="s">
        <v>2333</v>
      </c>
      <c r="H8107" t="s">
        <v>1344</v>
      </c>
      <c r="I8107" t="s">
        <v>1586</v>
      </c>
      <c r="J8107">
        <v>0.49340000000000001</v>
      </c>
    </row>
    <row r="8108" spans="1:10" hidden="1">
      <c r="A8108" t="s">
        <v>570</v>
      </c>
      <c r="B8108">
        <v>551</v>
      </c>
      <c r="C8108" t="s">
        <v>1132</v>
      </c>
      <c r="D8108">
        <v>557</v>
      </c>
      <c r="E8108" t="s">
        <v>353</v>
      </c>
      <c r="F8108" t="s">
        <v>2332</v>
      </c>
      <c r="G8108" t="s">
        <v>2334</v>
      </c>
      <c r="H8108" t="s">
        <v>1247</v>
      </c>
      <c r="I8108" t="s">
        <v>1586</v>
      </c>
      <c r="J8108">
        <v>0.50660000000000005</v>
      </c>
    </row>
    <row r="8109" spans="1:10" hidden="1">
      <c r="A8109" t="s">
        <v>570</v>
      </c>
      <c r="B8109">
        <v>551</v>
      </c>
      <c r="C8109" t="s">
        <v>1132</v>
      </c>
      <c r="D8109">
        <v>556</v>
      </c>
      <c r="E8109" t="s">
        <v>159</v>
      </c>
      <c r="F8109" t="s">
        <v>1243</v>
      </c>
      <c r="G8109" t="s">
        <v>1243</v>
      </c>
      <c r="H8109" t="s">
        <v>1633</v>
      </c>
      <c r="I8109" t="s">
        <v>1633</v>
      </c>
      <c r="J8109">
        <v>1</v>
      </c>
    </row>
    <row r="8110" spans="1:10" hidden="1">
      <c r="A8110" t="s">
        <v>570</v>
      </c>
      <c r="B8110">
        <v>551</v>
      </c>
      <c r="C8110" t="s">
        <v>1132</v>
      </c>
      <c r="D8110">
        <v>556</v>
      </c>
      <c r="E8110" t="s">
        <v>159</v>
      </c>
      <c r="F8110" t="s">
        <v>2311</v>
      </c>
      <c r="G8110" t="s">
        <v>2317</v>
      </c>
      <c r="H8110" t="s">
        <v>2370</v>
      </c>
      <c r="I8110" t="s">
        <v>1633</v>
      </c>
      <c r="J8110">
        <v>0.34589999999999999</v>
      </c>
    </row>
    <row r="8111" spans="1:10" hidden="1">
      <c r="A8111" t="s">
        <v>570</v>
      </c>
      <c r="B8111">
        <v>551</v>
      </c>
      <c r="C8111" t="s">
        <v>1132</v>
      </c>
      <c r="D8111">
        <v>556</v>
      </c>
      <c r="E8111" t="s">
        <v>159</v>
      </c>
      <c r="F8111" t="s">
        <v>2311</v>
      </c>
      <c r="G8111" t="s">
        <v>2336</v>
      </c>
      <c r="H8111" t="s">
        <v>1627</v>
      </c>
      <c r="I8111" t="s">
        <v>1633</v>
      </c>
      <c r="J8111">
        <v>0.3256</v>
      </c>
    </row>
    <row r="8112" spans="1:10" hidden="1">
      <c r="A8112" t="s">
        <v>570</v>
      </c>
      <c r="B8112">
        <v>551</v>
      </c>
      <c r="C8112" t="s">
        <v>1132</v>
      </c>
      <c r="D8112">
        <v>556</v>
      </c>
      <c r="E8112" t="s">
        <v>159</v>
      </c>
      <c r="F8112" t="s">
        <v>2311</v>
      </c>
      <c r="G8112" t="s">
        <v>2337</v>
      </c>
      <c r="H8112" t="s">
        <v>1641</v>
      </c>
      <c r="I8112" t="s">
        <v>1633</v>
      </c>
      <c r="J8112">
        <v>0.32850000000000001</v>
      </c>
    </row>
    <row r="8113" spans="1:10" hidden="1">
      <c r="A8113" t="s">
        <v>570</v>
      </c>
      <c r="B8113">
        <v>551</v>
      </c>
      <c r="C8113" t="s">
        <v>1132</v>
      </c>
      <c r="D8113">
        <v>556</v>
      </c>
      <c r="E8113" t="s">
        <v>159</v>
      </c>
      <c r="F8113" t="s">
        <v>2320</v>
      </c>
      <c r="G8113" t="s">
        <v>2321</v>
      </c>
      <c r="H8113" t="s">
        <v>2441</v>
      </c>
      <c r="I8113" t="s">
        <v>1633</v>
      </c>
      <c r="J8113">
        <v>0.50870000000000004</v>
      </c>
    </row>
    <row r="8114" spans="1:10" hidden="1">
      <c r="A8114" t="s">
        <v>570</v>
      </c>
      <c r="B8114">
        <v>551</v>
      </c>
      <c r="C8114" t="s">
        <v>1132</v>
      </c>
      <c r="D8114">
        <v>556</v>
      </c>
      <c r="E8114" t="s">
        <v>159</v>
      </c>
      <c r="F8114" t="s">
        <v>2320</v>
      </c>
      <c r="G8114" t="s">
        <v>2338</v>
      </c>
      <c r="H8114" t="s">
        <v>1312</v>
      </c>
      <c r="I8114" t="s">
        <v>1633</v>
      </c>
      <c r="J8114">
        <v>1.4500000000000001E-2</v>
      </c>
    </row>
    <row r="8115" spans="1:10" hidden="1">
      <c r="A8115" t="s">
        <v>570</v>
      </c>
      <c r="B8115">
        <v>551</v>
      </c>
      <c r="C8115" t="s">
        <v>1132</v>
      </c>
      <c r="D8115">
        <v>556</v>
      </c>
      <c r="E8115" t="s">
        <v>159</v>
      </c>
      <c r="F8115" t="s">
        <v>2320</v>
      </c>
      <c r="G8115" t="s">
        <v>2298</v>
      </c>
      <c r="H8115" t="s">
        <v>1355</v>
      </c>
      <c r="I8115" t="s">
        <v>1633</v>
      </c>
      <c r="J8115">
        <v>0.2006</v>
      </c>
    </row>
    <row r="8116" spans="1:10" hidden="1">
      <c r="A8116" t="s">
        <v>570</v>
      </c>
      <c r="B8116">
        <v>551</v>
      </c>
      <c r="C8116" t="s">
        <v>1132</v>
      </c>
      <c r="D8116">
        <v>556</v>
      </c>
      <c r="E8116" t="s">
        <v>159</v>
      </c>
      <c r="F8116" t="s">
        <v>2322</v>
      </c>
      <c r="G8116" t="s">
        <v>2323</v>
      </c>
      <c r="H8116" t="s">
        <v>1323</v>
      </c>
      <c r="I8116" t="s">
        <v>1633</v>
      </c>
      <c r="J8116">
        <v>5.2299999999999999E-2</v>
      </c>
    </row>
    <row r="8117" spans="1:10" hidden="1">
      <c r="A8117" t="s">
        <v>570</v>
      </c>
      <c r="B8117">
        <v>551</v>
      </c>
      <c r="C8117" t="s">
        <v>1132</v>
      </c>
      <c r="D8117">
        <v>556</v>
      </c>
      <c r="E8117" t="s">
        <v>159</v>
      </c>
      <c r="F8117" t="s">
        <v>2322</v>
      </c>
      <c r="G8117" t="s">
        <v>2325</v>
      </c>
      <c r="H8117" t="s">
        <v>2324</v>
      </c>
      <c r="I8117" t="s">
        <v>1633</v>
      </c>
      <c r="J8117">
        <v>2.8999999999999998E-3</v>
      </c>
    </row>
    <row r="8118" spans="1:10" hidden="1">
      <c r="A8118" t="s">
        <v>570</v>
      </c>
      <c r="B8118">
        <v>551</v>
      </c>
      <c r="C8118" t="s">
        <v>1132</v>
      </c>
      <c r="D8118">
        <v>556</v>
      </c>
      <c r="E8118" t="s">
        <v>159</v>
      </c>
      <c r="F8118" t="s">
        <v>2322</v>
      </c>
      <c r="G8118" t="s">
        <v>2326</v>
      </c>
      <c r="H8118" t="s">
        <v>1312</v>
      </c>
      <c r="I8118" t="s">
        <v>1633</v>
      </c>
      <c r="J8118">
        <v>1.4500000000000001E-2</v>
      </c>
    </row>
    <row r="8119" spans="1:10" hidden="1">
      <c r="A8119" t="s">
        <v>570</v>
      </c>
      <c r="B8119">
        <v>551</v>
      </c>
      <c r="C8119" t="s">
        <v>1132</v>
      </c>
      <c r="D8119">
        <v>556</v>
      </c>
      <c r="E8119" t="s">
        <v>159</v>
      </c>
      <c r="F8119" t="s">
        <v>2322</v>
      </c>
      <c r="G8119" t="s">
        <v>2327</v>
      </c>
      <c r="H8119" t="s">
        <v>1256</v>
      </c>
      <c r="I8119" t="s">
        <v>1633</v>
      </c>
      <c r="J8119">
        <v>4.07E-2</v>
      </c>
    </row>
    <row r="8120" spans="1:10" hidden="1">
      <c r="A8120" t="s">
        <v>570</v>
      </c>
      <c r="B8120">
        <v>551</v>
      </c>
      <c r="C8120" t="s">
        <v>1132</v>
      </c>
      <c r="D8120">
        <v>556</v>
      </c>
      <c r="E8120" t="s">
        <v>159</v>
      </c>
      <c r="F8120" t="s">
        <v>2322</v>
      </c>
      <c r="G8120" t="s">
        <v>2352</v>
      </c>
      <c r="H8120" t="s">
        <v>2324</v>
      </c>
      <c r="I8120" t="s">
        <v>1633</v>
      </c>
      <c r="J8120">
        <v>2.8999999999999998E-3</v>
      </c>
    </row>
    <row r="8121" spans="1:10" hidden="1">
      <c r="A8121" t="s">
        <v>570</v>
      </c>
      <c r="B8121">
        <v>551</v>
      </c>
      <c r="C8121" t="s">
        <v>1132</v>
      </c>
      <c r="D8121">
        <v>556</v>
      </c>
      <c r="E8121" t="s">
        <v>159</v>
      </c>
      <c r="F8121" t="s">
        <v>2322</v>
      </c>
      <c r="G8121" t="s">
        <v>2328</v>
      </c>
      <c r="H8121" t="s">
        <v>1401</v>
      </c>
      <c r="I8121" t="s">
        <v>1633</v>
      </c>
      <c r="J8121">
        <v>3.2000000000000001E-2</v>
      </c>
    </row>
    <row r="8122" spans="1:10" hidden="1">
      <c r="A8122" t="s">
        <v>570</v>
      </c>
      <c r="B8122">
        <v>551</v>
      </c>
      <c r="C8122" t="s">
        <v>1132</v>
      </c>
      <c r="D8122">
        <v>556</v>
      </c>
      <c r="E8122" t="s">
        <v>159</v>
      </c>
      <c r="F8122" t="s">
        <v>2322</v>
      </c>
      <c r="G8122" t="s">
        <v>2330</v>
      </c>
      <c r="H8122" t="s">
        <v>1566</v>
      </c>
      <c r="I8122" t="s">
        <v>1633</v>
      </c>
      <c r="J8122">
        <v>0.85470000000000002</v>
      </c>
    </row>
    <row r="8123" spans="1:10" hidden="1">
      <c r="A8123" t="s">
        <v>570</v>
      </c>
      <c r="B8123">
        <v>551</v>
      </c>
      <c r="C8123" t="s">
        <v>1132</v>
      </c>
      <c r="D8123">
        <v>556</v>
      </c>
      <c r="E8123" t="s">
        <v>159</v>
      </c>
      <c r="F8123" t="s">
        <v>2332</v>
      </c>
      <c r="G8123" t="s">
        <v>2333</v>
      </c>
      <c r="H8123" t="s">
        <v>1668</v>
      </c>
      <c r="I8123" t="s">
        <v>1633</v>
      </c>
      <c r="J8123">
        <v>0.48549999999999999</v>
      </c>
    </row>
    <row r="8124" spans="1:10" hidden="1">
      <c r="A8124" t="s">
        <v>570</v>
      </c>
      <c r="B8124">
        <v>551</v>
      </c>
      <c r="C8124" t="s">
        <v>1132</v>
      </c>
      <c r="D8124">
        <v>556</v>
      </c>
      <c r="E8124" t="s">
        <v>159</v>
      </c>
      <c r="F8124" t="s">
        <v>2332</v>
      </c>
      <c r="G8124" t="s">
        <v>2334</v>
      </c>
      <c r="H8124" t="s">
        <v>2441</v>
      </c>
      <c r="I8124" t="s">
        <v>1633</v>
      </c>
      <c r="J8124">
        <v>0.50870000000000004</v>
      </c>
    </row>
    <row r="8125" spans="1:10" hidden="1">
      <c r="A8125" t="s">
        <v>570</v>
      </c>
      <c r="B8125">
        <v>551</v>
      </c>
      <c r="C8125" t="s">
        <v>1132</v>
      </c>
      <c r="D8125">
        <v>556</v>
      </c>
      <c r="E8125" t="s">
        <v>159</v>
      </c>
      <c r="F8125" t="s">
        <v>2332</v>
      </c>
      <c r="G8125" t="s">
        <v>2366</v>
      </c>
      <c r="H8125" t="s">
        <v>2344</v>
      </c>
      <c r="I8125" t="s">
        <v>1633</v>
      </c>
      <c r="J8125">
        <v>5.7999999999999996E-3</v>
      </c>
    </row>
    <row r="8126" spans="1:10" hidden="1">
      <c r="A8126" t="s">
        <v>570</v>
      </c>
      <c r="B8126">
        <v>570</v>
      </c>
      <c r="C8126" t="s">
        <v>1135</v>
      </c>
      <c r="D8126">
        <v>1977</v>
      </c>
      <c r="E8126" t="s">
        <v>67</v>
      </c>
      <c r="F8126" t="s">
        <v>1243</v>
      </c>
      <c r="G8126" t="s">
        <v>1243</v>
      </c>
      <c r="H8126" t="s">
        <v>1572</v>
      </c>
      <c r="I8126" t="s">
        <v>1572</v>
      </c>
      <c r="J8126">
        <v>1</v>
      </c>
    </row>
    <row r="8127" spans="1:10" hidden="1">
      <c r="A8127" t="s">
        <v>570</v>
      </c>
      <c r="B8127">
        <v>570</v>
      </c>
      <c r="C8127" t="s">
        <v>1135</v>
      </c>
      <c r="D8127">
        <v>1977</v>
      </c>
      <c r="E8127" t="s">
        <v>67</v>
      </c>
      <c r="F8127" t="s">
        <v>2311</v>
      </c>
      <c r="G8127" t="s">
        <v>2312</v>
      </c>
      <c r="H8127" t="s">
        <v>1271</v>
      </c>
      <c r="I8127" t="s">
        <v>1572</v>
      </c>
      <c r="J8127">
        <v>9.8900000000000002E-2</v>
      </c>
    </row>
    <row r="8128" spans="1:10" hidden="1">
      <c r="A8128" t="s">
        <v>570</v>
      </c>
      <c r="B8128">
        <v>570</v>
      </c>
      <c r="C8128" t="s">
        <v>1135</v>
      </c>
      <c r="D8128">
        <v>1977</v>
      </c>
      <c r="E8128" t="s">
        <v>67</v>
      </c>
      <c r="F8128" t="s">
        <v>2311</v>
      </c>
      <c r="G8128" t="s">
        <v>2313</v>
      </c>
      <c r="H8128" t="s">
        <v>1336</v>
      </c>
      <c r="I8128" t="s">
        <v>1572</v>
      </c>
      <c r="J8128">
        <v>0.14449999999999999</v>
      </c>
    </row>
    <row r="8129" spans="1:10" hidden="1">
      <c r="A8129" t="s">
        <v>570</v>
      </c>
      <c r="B8129">
        <v>570</v>
      </c>
      <c r="C8129" t="s">
        <v>1135</v>
      </c>
      <c r="D8129">
        <v>1977</v>
      </c>
      <c r="E8129" t="s">
        <v>67</v>
      </c>
      <c r="F8129" t="s">
        <v>2311</v>
      </c>
      <c r="G8129" t="s">
        <v>2314</v>
      </c>
      <c r="H8129" t="s">
        <v>1261</v>
      </c>
      <c r="I8129" t="s">
        <v>1572</v>
      </c>
      <c r="J8129">
        <v>8.3699999999999997E-2</v>
      </c>
    </row>
    <row r="8130" spans="1:10" hidden="1">
      <c r="A8130" t="s">
        <v>570</v>
      </c>
      <c r="B8130">
        <v>570</v>
      </c>
      <c r="C8130" t="s">
        <v>1135</v>
      </c>
      <c r="D8130">
        <v>1977</v>
      </c>
      <c r="E8130" t="s">
        <v>67</v>
      </c>
      <c r="F8130" t="s">
        <v>2311</v>
      </c>
      <c r="G8130" t="s">
        <v>2315</v>
      </c>
      <c r="H8130" t="s">
        <v>1273</v>
      </c>
      <c r="I8130" t="s">
        <v>1572</v>
      </c>
      <c r="J8130">
        <v>0.14069999999999999</v>
      </c>
    </row>
    <row r="8131" spans="1:10" hidden="1">
      <c r="A8131" t="s">
        <v>570</v>
      </c>
      <c r="B8131">
        <v>570</v>
      </c>
      <c r="C8131" t="s">
        <v>1135</v>
      </c>
      <c r="D8131">
        <v>1977</v>
      </c>
      <c r="E8131" t="s">
        <v>67</v>
      </c>
      <c r="F8131" t="s">
        <v>2311</v>
      </c>
      <c r="G8131" t="s">
        <v>2316</v>
      </c>
      <c r="H8131" t="s">
        <v>1377</v>
      </c>
      <c r="I8131" t="s">
        <v>1572</v>
      </c>
      <c r="J8131">
        <v>0.16350000000000001</v>
      </c>
    </row>
    <row r="8132" spans="1:10" hidden="1">
      <c r="A8132" t="s">
        <v>570</v>
      </c>
      <c r="B8132">
        <v>570</v>
      </c>
      <c r="C8132" t="s">
        <v>1135</v>
      </c>
      <c r="D8132">
        <v>1977</v>
      </c>
      <c r="E8132" t="s">
        <v>67</v>
      </c>
      <c r="F8132" t="s">
        <v>2311</v>
      </c>
      <c r="G8132" t="s">
        <v>2317</v>
      </c>
      <c r="H8132" t="s">
        <v>1520</v>
      </c>
      <c r="I8132" t="s">
        <v>1572</v>
      </c>
      <c r="J8132">
        <v>7.22E-2</v>
      </c>
    </row>
    <row r="8133" spans="1:10" hidden="1">
      <c r="A8133" t="s">
        <v>570</v>
      </c>
      <c r="B8133">
        <v>570</v>
      </c>
      <c r="C8133" t="s">
        <v>1135</v>
      </c>
      <c r="D8133">
        <v>1977</v>
      </c>
      <c r="E8133" t="s">
        <v>67</v>
      </c>
      <c r="F8133" t="s">
        <v>2311</v>
      </c>
      <c r="G8133" t="s">
        <v>2318</v>
      </c>
      <c r="H8133" t="s">
        <v>1334</v>
      </c>
      <c r="I8133" t="s">
        <v>1572</v>
      </c>
      <c r="J8133">
        <v>0.1825</v>
      </c>
    </row>
    <row r="8134" spans="1:10" hidden="1">
      <c r="A8134" t="s">
        <v>570</v>
      </c>
      <c r="B8134">
        <v>570</v>
      </c>
      <c r="C8134" t="s">
        <v>1135</v>
      </c>
      <c r="D8134">
        <v>1977</v>
      </c>
      <c r="E8134" t="s">
        <v>67</v>
      </c>
      <c r="F8134" t="s">
        <v>2311</v>
      </c>
      <c r="G8134" t="s">
        <v>2319</v>
      </c>
      <c r="H8134" t="s">
        <v>1304</v>
      </c>
      <c r="I8134" t="s">
        <v>1572</v>
      </c>
      <c r="J8134">
        <v>0.11409999999999999</v>
      </c>
    </row>
    <row r="8135" spans="1:10" hidden="1">
      <c r="A8135" t="s">
        <v>570</v>
      </c>
      <c r="B8135">
        <v>570</v>
      </c>
      <c r="C8135" t="s">
        <v>1135</v>
      </c>
      <c r="D8135">
        <v>1977</v>
      </c>
      <c r="E8135" t="s">
        <v>67</v>
      </c>
      <c r="F8135" t="s">
        <v>2320</v>
      </c>
      <c r="G8135" t="s">
        <v>2321</v>
      </c>
      <c r="H8135" t="s">
        <v>1663</v>
      </c>
      <c r="I8135" t="s">
        <v>1572</v>
      </c>
      <c r="J8135">
        <v>0.64259999999999995</v>
      </c>
    </row>
    <row r="8136" spans="1:10" hidden="1">
      <c r="A8136" t="s">
        <v>570</v>
      </c>
      <c r="B8136">
        <v>570</v>
      </c>
      <c r="C8136" t="s">
        <v>1135</v>
      </c>
      <c r="D8136">
        <v>1977</v>
      </c>
      <c r="E8136" t="s">
        <v>67</v>
      </c>
      <c r="F8136" t="s">
        <v>2320</v>
      </c>
      <c r="G8136" t="s">
        <v>2298</v>
      </c>
      <c r="H8136" t="s">
        <v>1308</v>
      </c>
      <c r="I8136" t="s">
        <v>1572</v>
      </c>
      <c r="J8136">
        <v>0.20530000000000001</v>
      </c>
    </row>
    <row r="8137" spans="1:10" hidden="1">
      <c r="A8137" t="s">
        <v>570</v>
      </c>
      <c r="B8137">
        <v>570</v>
      </c>
      <c r="C8137" t="s">
        <v>1135</v>
      </c>
      <c r="D8137">
        <v>1977</v>
      </c>
      <c r="E8137" t="s">
        <v>67</v>
      </c>
      <c r="F8137" t="s">
        <v>2322</v>
      </c>
      <c r="G8137" t="s">
        <v>2323</v>
      </c>
      <c r="H8137" t="s">
        <v>2324</v>
      </c>
      <c r="I8137" t="s">
        <v>1572</v>
      </c>
      <c r="J8137">
        <v>3.8E-3</v>
      </c>
    </row>
    <row r="8138" spans="1:10" hidden="1">
      <c r="A8138" t="s">
        <v>570</v>
      </c>
      <c r="B8138">
        <v>570</v>
      </c>
      <c r="C8138" t="s">
        <v>1135</v>
      </c>
      <c r="D8138">
        <v>1977</v>
      </c>
      <c r="E8138" t="s">
        <v>67</v>
      </c>
      <c r="F8138" t="s">
        <v>2322</v>
      </c>
      <c r="G8138" t="s">
        <v>2325</v>
      </c>
      <c r="H8138" t="s">
        <v>2344</v>
      </c>
      <c r="I8138" t="s">
        <v>1572</v>
      </c>
      <c r="J8138">
        <v>7.6E-3</v>
      </c>
    </row>
    <row r="8139" spans="1:10" hidden="1">
      <c r="A8139" t="s">
        <v>570</v>
      </c>
      <c r="B8139">
        <v>570</v>
      </c>
      <c r="C8139" t="s">
        <v>1135</v>
      </c>
      <c r="D8139">
        <v>1977</v>
      </c>
      <c r="E8139" t="s">
        <v>67</v>
      </c>
      <c r="F8139" t="s">
        <v>2322</v>
      </c>
      <c r="G8139" t="s">
        <v>2326</v>
      </c>
      <c r="H8139" t="s">
        <v>2324</v>
      </c>
      <c r="I8139" t="s">
        <v>1572</v>
      </c>
      <c r="J8139">
        <v>3.8E-3</v>
      </c>
    </row>
    <row r="8140" spans="1:10" hidden="1">
      <c r="A8140" t="s">
        <v>570</v>
      </c>
      <c r="B8140">
        <v>570</v>
      </c>
      <c r="C8140" t="s">
        <v>1135</v>
      </c>
      <c r="D8140">
        <v>1977</v>
      </c>
      <c r="E8140" t="s">
        <v>67</v>
      </c>
      <c r="F8140" t="s">
        <v>2322</v>
      </c>
      <c r="G8140" t="s">
        <v>2327</v>
      </c>
      <c r="H8140" t="s">
        <v>2329</v>
      </c>
      <c r="I8140" t="s">
        <v>1572</v>
      </c>
      <c r="J8140">
        <v>1.14E-2</v>
      </c>
    </row>
    <row r="8141" spans="1:10" hidden="1">
      <c r="A8141" t="s">
        <v>570</v>
      </c>
      <c r="B8141">
        <v>570</v>
      </c>
      <c r="C8141" t="s">
        <v>1135</v>
      </c>
      <c r="D8141">
        <v>1977</v>
      </c>
      <c r="E8141" t="s">
        <v>67</v>
      </c>
      <c r="F8141" t="s">
        <v>2322</v>
      </c>
      <c r="G8141" t="s">
        <v>2328</v>
      </c>
      <c r="H8141" t="s">
        <v>2335</v>
      </c>
      <c r="I8141" t="s">
        <v>1572</v>
      </c>
      <c r="J8141">
        <v>1.52E-2</v>
      </c>
    </row>
    <row r="8142" spans="1:10" hidden="1">
      <c r="A8142" t="s">
        <v>570</v>
      </c>
      <c r="B8142">
        <v>570</v>
      </c>
      <c r="C8142" t="s">
        <v>1135</v>
      </c>
      <c r="D8142">
        <v>1977</v>
      </c>
      <c r="E8142" t="s">
        <v>67</v>
      </c>
      <c r="F8142" t="s">
        <v>2322</v>
      </c>
      <c r="G8142" t="s">
        <v>2330</v>
      </c>
      <c r="H8142" t="s">
        <v>2349</v>
      </c>
      <c r="I8142" t="s">
        <v>1572</v>
      </c>
      <c r="J8142">
        <v>0.95820000000000005</v>
      </c>
    </row>
    <row r="8143" spans="1:10" hidden="1">
      <c r="A8143" t="s">
        <v>570</v>
      </c>
      <c r="B8143">
        <v>570</v>
      </c>
      <c r="C8143" t="s">
        <v>1135</v>
      </c>
      <c r="D8143">
        <v>1977</v>
      </c>
      <c r="E8143" t="s">
        <v>67</v>
      </c>
      <c r="F8143" t="s">
        <v>2332</v>
      </c>
      <c r="G8143" t="s">
        <v>2333</v>
      </c>
      <c r="H8143" t="s">
        <v>1418</v>
      </c>
      <c r="I8143" t="s">
        <v>1572</v>
      </c>
      <c r="J8143">
        <v>0.49809999999999999</v>
      </c>
    </row>
    <row r="8144" spans="1:10" hidden="1">
      <c r="A8144" t="s">
        <v>570</v>
      </c>
      <c r="B8144">
        <v>570</v>
      </c>
      <c r="C8144" t="s">
        <v>1135</v>
      </c>
      <c r="D8144">
        <v>1977</v>
      </c>
      <c r="E8144" t="s">
        <v>67</v>
      </c>
      <c r="F8144" t="s">
        <v>2332</v>
      </c>
      <c r="G8144" t="s">
        <v>2334</v>
      </c>
      <c r="H8144" t="s">
        <v>1640</v>
      </c>
      <c r="I8144" t="s">
        <v>1572</v>
      </c>
      <c r="J8144">
        <v>0.50190000000000001</v>
      </c>
    </row>
    <row r="8145" spans="1:10" hidden="1">
      <c r="A8145" t="s">
        <v>570</v>
      </c>
      <c r="B8145">
        <v>570</v>
      </c>
      <c r="C8145" t="s">
        <v>1135</v>
      </c>
      <c r="D8145">
        <v>2098</v>
      </c>
      <c r="E8145" t="s">
        <v>424</v>
      </c>
      <c r="F8145" t="s">
        <v>1243</v>
      </c>
      <c r="G8145" t="s">
        <v>1243</v>
      </c>
      <c r="H8145" t="s">
        <v>1540</v>
      </c>
      <c r="I8145" t="s">
        <v>1540</v>
      </c>
      <c r="J8145">
        <v>1</v>
      </c>
    </row>
    <row r="8146" spans="1:10" hidden="1">
      <c r="A8146" t="s">
        <v>570</v>
      </c>
      <c r="B8146">
        <v>570</v>
      </c>
      <c r="C8146" t="s">
        <v>1135</v>
      </c>
      <c r="D8146">
        <v>2098</v>
      </c>
      <c r="E8146" t="s">
        <v>424</v>
      </c>
      <c r="F8146" t="s">
        <v>2311</v>
      </c>
      <c r="G8146" t="s">
        <v>2336</v>
      </c>
      <c r="H8146" t="s">
        <v>1273</v>
      </c>
      <c r="I8146" t="s">
        <v>1540</v>
      </c>
      <c r="J8146">
        <v>0.17130000000000001</v>
      </c>
    </row>
    <row r="8147" spans="1:10" hidden="1">
      <c r="A8147" t="s">
        <v>570</v>
      </c>
      <c r="B8147">
        <v>570</v>
      </c>
      <c r="C8147" t="s">
        <v>1135</v>
      </c>
      <c r="D8147">
        <v>2098</v>
      </c>
      <c r="E8147" t="s">
        <v>424</v>
      </c>
      <c r="F8147" t="s">
        <v>2311</v>
      </c>
      <c r="G8147" t="s">
        <v>2337</v>
      </c>
      <c r="H8147" t="s">
        <v>1336</v>
      </c>
      <c r="I8147" t="s">
        <v>1540</v>
      </c>
      <c r="J8147">
        <v>0.1759</v>
      </c>
    </row>
    <row r="8148" spans="1:10" hidden="1">
      <c r="A8148" t="s">
        <v>570</v>
      </c>
      <c r="B8148">
        <v>570</v>
      </c>
      <c r="C8148" t="s">
        <v>1135</v>
      </c>
      <c r="D8148">
        <v>2098</v>
      </c>
      <c r="E8148" t="s">
        <v>424</v>
      </c>
      <c r="F8148" t="s">
        <v>2311</v>
      </c>
      <c r="G8148" t="s">
        <v>2343</v>
      </c>
      <c r="H8148" t="s">
        <v>1377</v>
      </c>
      <c r="I8148" t="s">
        <v>1540</v>
      </c>
      <c r="J8148">
        <v>0.1991</v>
      </c>
    </row>
    <row r="8149" spans="1:10" hidden="1">
      <c r="A8149" t="s">
        <v>570</v>
      </c>
      <c r="B8149">
        <v>570</v>
      </c>
      <c r="C8149" t="s">
        <v>1135</v>
      </c>
      <c r="D8149">
        <v>2098</v>
      </c>
      <c r="E8149" t="s">
        <v>424</v>
      </c>
      <c r="F8149" t="s">
        <v>2311</v>
      </c>
      <c r="G8149" t="s">
        <v>1250</v>
      </c>
      <c r="H8149" t="s">
        <v>1281</v>
      </c>
      <c r="I8149" t="s">
        <v>1540</v>
      </c>
      <c r="J8149">
        <v>0.1898</v>
      </c>
    </row>
    <row r="8150" spans="1:10" hidden="1">
      <c r="A8150" t="s">
        <v>570</v>
      </c>
      <c r="B8150">
        <v>570</v>
      </c>
      <c r="C8150" t="s">
        <v>1135</v>
      </c>
      <c r="D8150">
        <v>2098</v>
      </c>
      <c r="E8150" t="s">
        <v>424</v>
      </c>
      <c r="F8150" t="s">
        <v>2311</v>
      </c>
      <c r="G8150" t="s">
        <v>1401</v>
      </c>
      <c r="H8150" t="s">
        <v>1253</v>
      </c>
      <c r="I8150" t="s">
        <v>1540</v>
      </c>
      <c r="J8150">
        <v>0.1343</v>
      </c>
    </row>
    <row r="8151" spans="1:10" hidden="1">
      <c r="A8151" t="s">
        <v>570</v>
      </c>
      <c r="B8151">
        <v>570</v>
      </c>
      <c r="C8151" t="s">
        <v>1135</v>
      </c>
      <c r="D8151">
        <v>2098</v>
      </c>
      <c r="E8151" t="s">
        <v>424</v>
      </c>
      <c r="F8151" t="s">
        <v>2311</v>
      </c>
      <c r="G8151" t="s">
        <v>1357</v>
      </c>
      <c r="H8151" t="s">
        <v>1246</v>
      </c>
      <c r="I8151" t="s">
        <v>1540</v>
      </c>
      <c r="J8151">
        <v>0.12959999999999999</v>
      </c>
    </row>
    <row r="8152" spans="1:10" hidden="1">
      <c r="A8152" t="s">
        <v>570</v>
      </c>
      <c r="B8152">
        <v>570</v>
      </c>
      <c r="C8152" t="s">
        <v>1135</v>
      </c>
      <c r="D8152">
        <v>2098</v>
      </c>
      <c r="E8152" t="s">
        <v>424</v>
      </c>
      <c r="F8152" t="s">
        <v>2320</v>
      </c>
      <c r="G8152" t="s">
        <v>2321</v>
      </c>
      <c r="H8152" t="s">
        <v>1641</v>
      </c>
      <c r="I8152" t="s">
        <v>1540</v>
      </c>
      <c r="J8152">
        <v>0.52310000000000001</v>
      </c>
    </row>
    <row r="8153" spans="1:10" hidden="1">
      <c r="A8153" t="s">
        <v>570</v>
      </c>
      <c r="B8153">
        <v>570</v>
      </c>
      <c r="C8153" t="s">
        <v>1135</v>
      </c>
      <c r="D8153">
        <v>2098</v>
      </c>
      <c r="E8153" t="s">
        <v>424</v>
      </c>
      <c r="F8153" t="s">
        <v>2320</v>
      </c>
      <c r="G8153" t="s">
        <v>2298</v>
      </c>
      <c r="H8153" t="s">
        <v>1281</v>
      </c>
      <c r="I8153" t="s">
        <v>1540</v>
      </c>
      <c r="J8153">
        <v>0.1898</v>
      </c>
    </row>
    <row r="8154" spans="1:10" hidden="1">
      <c r="A8154" t="s">
        <v>570</v>
      </c>
      <c r="B8154">
        <v>570</v>
      </c>
      <c r="C8154" t="s">
        <v>1135</v>
      </c>
      <c r="D8154">
        <v>2098</v>
      </c>
      <c r="E8154" t="s">
        <v>424</v>
      </c>
      <c r="F8154" t="s">
        <v>2322</v>
      </c>
      <c r="G8154" t="s">
        <v>2323</v>
      </c>
      <c r="H8154" t="s">
        <v>2324</v>
      </c>
      <c r="I8154" t="s">
        <v>1540</v>
      </c>
      <c r="J8154">
        <v>4.5999999999999999E-3</v>
      </c>
    </row>
    <row r="8155" spans="1:10" hidden="1">
      <c r="A8155" t="s">
        <v>570</v>
      </c>
      <c r="B8155">
        <v>570</v>
      </c>
      <c r="C8155" t="s">
        <v>1135</v>
      </c>
      <c r="D8155">
        <v>2098</v>
      </c>
      <c r="E8155" t="s">
        <v>424</v>
      </c>
      <c r="F8155" t="s">
        <v>2322</v>
      </c>
      <c r="G8155" t="s">
        <v>2325</v>
      </c>
      <c r="H8155" t="s">
        <v>2329</v>
      </c>
      <c r="I8155" t="s">
        <v>1540</v>
      </c>
      <c r="J8155">
        <v>1.3899999999999999E-2</v>
      </c>
    </row>
    <row r="8156" spans="1:10" hidden="1">
      <c r="A8156" t="s">
        <v>570</v>
      </c>
      <c r="B8156">
        <v>570</v>
      </c>
      <c r="C8156" t="s">
        <v>1135</v>
      </c>
      <c r="D8156">
        <v>2098</v>
      </c>
      <c r="E8156" t="s">
        <v>424</v>
      </c>
      <c r="F8156" t="s">
        <v>2322</v>
      </c>
      <c r="G8156" t="s">
        <v>2328</v>
      </c>
      <c r="H8156" t="s">
        <v>2329</v>
      </c>
      <c r="I8156" t="s">
        <v>1540</v>
      </c>
      <c r="J8156">
        <v>1.3899999999999999E-2</v>
      </c>
    </row>
    <row r="8157" spans="1:10" hidden="1">
      <c r="A8157" t="s">
        <v>570</v>
      </c>
      <c r="B8157">
        <v>570</v>
      </c>
      <c r="C8157" t="s">
        <v>1135</v>
      </c>
      <c r="D8157">
        <v>2098</v>
      </c>
      <c r="E8157" t="s">
        <v>424</v>
      </c>
      <c r="F8157" t="s">
        <v>2322</v>
      </c>
      <c r="G8157" t="s">
        <v>2330</v>
      </c>
      <c r="H8157" t="s">
        <v>1581</v>
      </c>
      <c r="I8157" t="s">
        <v>1540</v>
      </c>
      <c r="J8157">
        <v>0.96760000000000002</v>
      </c>
    </row>
    <row r="8158" spans="1:10" hidden="1">
      <c r="A8158" t="s">
        <v>570</v>
      </c>
      <c r="B8158">
        <v>570</v>
      </c>
      <c r="C8158" t="s">
        <v>1135</v>
      </c>
      <c r="D8158">
        <v>2098</v>
      </c>
      <c r="E8158" t="s">
        <v>424</v>
      </c>
      <c r="F8158" t="s">
        <v>2332</v>
      </c>
      <c r="G8158" t="s">
        <v>2333</v>
      </c>
      <c r="H8158" t="s">
        <v>1390</v>
      </c>
      <c r="I8158" t="s">
        <v>1540</v>
      </c>
      <c r="J8158">
        <v>0.54630000000000001</v>
      </c>
    </row>
    <row r="8159" spans="1:10" hidden="1">
      <c r="A8159" t="s">
        <v>570</v>
      </c>
      <c r="B8159">
        <v>570</v>
      </c>
      <c r="C8159" t="s">
        <v>1135</v>
      </c>
      <c r="D8159">
        <v>2098</v>
      </c>
      <c r="E8159" t="s">
        <v>424</v>
      </c>
      <c r="F8159" t="s">
        <v>2332</v>
      </c>
      <c r="G8159" t="s">
        <v>2334</v>
      </c>
      <c r="H8159" t="s">
        <v>1441</v>
      </c>
      <c r="I8159" t="s">
        <v>1540</v>
      </c>
      <c r="J8159">
        <v>0.45369999999999999</v>
      </c>
    </row>
    <row r="8160" spans="1:10" hidden="1">
      <c r="A8160" t="s">
        <v>570</v>
      </c>
      <c r="B8160">
        <v>626</v>
      </c>
      <c r="C8160" t="s">
        <v>1137</v>
      </c>
      <c r="D8160">
        <v>627</v>
      </c>
      <c r="E8160" t="s">
        <v>265</v>
      </c>
      <c r="F8160" t="s">
        <v>1243</v>
      </c>
      <c r="G8160" t="s">
        <v>1243</v>
      </c>
      <c r="H8160" t="s">
        <v>1571</v>
      </c>
      <c r="I8160" t="s">
        <v>1571</v>
      </c>
      <c r="J8160">
        <v>1</v>
      </c>
    </row>
    <row r="8161" spans="1:10" hidden="1">
      <c r="A8161" t="s">
        <v>570</v>
      </c>
      <c r="B8161">
        <v>626</v>
      </c>
      <c r="C8161" t="s">
        <v>1137</v>
      </c>
      <c r="D8161">
        <v>627</v>
      </c>
      <c r="E8161" t="s">
        <v>265</v>
      </c>
      <c r="F8161" t="s">
        <v>2311</v>
      </c>
      <c r="G8161" t="s">
        <v>2312</v>
      </c>
      <c r="H8161" t="s">
        <v>1591</v>
      </c>
      <c r="I8161" t="s">
        <v>1571</v>
      </c>
      <c r="J8161">
        <v>0.1111</v>
      </c>
    </row>
    <row r="8162" spans="1:10" hidden="1">
      <c r="A8162" t="s">
        <v>570</v>
      </c>
      <c r="B8162">
        <v>626</v>
      </c>
      <c r="C8162" t="s">
        <v>1137</v>
      </c>
      <c r="D8162">
        <v>627</v>
      </c>
      <c r="E8162" t="s">
        <v>265</v>
      </c>
      <c r="F8162" t="s">
        <v>2311</v>
      </c>
      <c r="G8162" t="s">
        <v>2313</v>
      </c>
      <c r="H8162" t="s">
        <v>1352</v>
      </c>
      <c r="I8162" t="s">
        <v>1571</v>
      </c>
      <c r="J8162">
        <v>4.8599999999999997E-2</v>
      </c>
    </row>
    <row r="8163" spans="1:10" hidden="1">
      <c r="A8163" t="s">
        <v>570</v>
      </c>
      <c r="B8163">
        <v>626</v>
      </c>
      <c r="C8163" t="s">
        <v>1137</v>
      </c>
      <c r="D8163">
        <v>627</v>
      </c>
      <c r="E8163" t="s">
        <v>265</v>
      </c>
      <c r="F8163" t="s">
        <v>2311</v>
      </c>
      <c r="G8163" t="s">
        <v>2314</v>
      </c>
      <c r="H8163" t="s">
        <v>1250</v>
      </c>
      <c r="I8163" t="s">
        <v>1571</v>
      </c>
      <c r="J8163">
        <v>6.9400000000000003E-2</v>
      </c>
    </row>
    <row r="8164" spans="1:10" hidden="1">
      <c r="A8164" t="s">
        <v>570</v>
      </c>
      <c r="B8164">
        <v>626</v>
      </c>
      <c r="C8164" t="s">
        <v>1137</v>
      </c>
      <c r="D8164">
        <v>627</v>
      </c>
      <c r="E8164" t="s">
        <v>265</v>
      </c>
      <c r="F8164" t="s">
        <v>2311</v>
      </c>
      <c r="G8164" t="s">
        <v>2315</v>
      </c>
      <c r="H8164" t="s">
        <v>1252</v>
      </c>
      <c r="I8164" t="s">
        <v>1571</v>
      </c>
      <c r="J8164">
        <v>6.25E-2</v>
      </c>
    </row>
    <row r="8165" spans="1:10" hidden="1">
      <c r="A8165" t="s">
        <v>570</v>
      </c>
      <c r="B8165">
        <v>626</v>
      </c>
      <c r="C8165" t="s">
        <v>1137</v>
      </c>
      <c r="D8165">
        <v>627</v>
      </c>
      <c r="E8165" t="s">
        <v>265</v>
      </c>
      <c r="F8165" t="s">
        <v>2311</v>
      </c>
      <c r="G8165" t="s">
        <v>2316</v>
      </c>
      <c r="H8165" t="s">
        <v>1256</v>
      </c>
      <c r="I8165" t="s">
        <v>1571</v>
      </c>
      <c r="J8165">
        <v>9.7199999999999995E-2</v>
      </c>
    </row>
    <row r="8166" spans="1:10" hidden="1">
      <c r="A8166" t="s">
        <v>570</v>
      </c>
      <c r="B8166">
        <v>626</v>
      </c>
      <c r="C8166" t="s">
        <v>1137</v>
      </c>
      <c r="D8166">
        <v>627</v>
      </c>
      <c r="E8166" t="s">
        <v>265</v>
      </c>
      <c r="F8166" t="s">
        <v>2311</v>
      </c>
      <c r="G8166" t="s">
        <v>2317</v>
      </c>
      <c r="H8166" t="s">
        <v>1335</v>
      </c>
      <c r="I8166" t="s">
        <v>1571</v>
      </c>
      <c r="J8166">
        <v>5.5599999999999997E-2</v>
      </c>
    </row>
    <row r="8167" spans="1:10" hidden="1">
      <c r="A8167" t="s">
        <v>570</v>
      </c>
      <c r="B8167">
        <v>626</v>
      </c>
      <c r="C8167" t="s">
        <v>1137</v>
      </c>
      <c r="D8167">
        <v>627</v>
      </c>
      <c r="E8167" t="s">
        <v>265</v>
      </c>
      <c r="F8167" t="s">
        <v>2311</v>
      </c>
      <c r="G8167" t="s">
        <v>2336</v>
      </c>
      <c r="H8167" t="s">
        <v>1357</v>
      </c>
      <c r="I8167" t="s">
        <v>1571</v>
      </c>
      <c r="J8167">
        <v>8.3299999999999999E-2</v>
      </c>
    </row>
    <row r="8168" spans="1:10" hidden="1">
      <c r="A8168" t="s">
        <v>570</v>
      </c>
      <c r="B8168">
        <v>626</v>
      </c>
      <c r="C8168" t="s">
        <v>1137</v>
      </c>
      <c r="D8168">
        <v>627</v>
      </c>
      <c r="E8168" t="s">
        <v>265</v>
      </c>
      <c r="F8168" t="s">
        <v>2311</v>
      </c>
      <c r="G8168" t="s">
        <v>2337</v>
      </c>
      <c r="H8168" t="s">
        <v>1335</v>
      </c>
      <c r="I8168" t="s">
        <v>1571</v>
      </c>
      <c r="J8168">
        <v>5.5599999999999997E-2</v>
      </c>
    </row>
    <row r="8169" spans="1:10" hidden="1">
      <c r="A8169" t="s">
        <v>570</v>
      </c>
      <c r="B8169">
        <v>626</v>
      </c>
      <c r="C8169" t="s">
        <v>1137</v>
      </c>
      <c r="D8169">
        <v>627</v>
      </c>
      <c r="E8169" t="s">
        <v>265</v>
      </c>
      <c r="F8169" t="s">
        <v>2311</v>
      </c>
      <c r="G8169" t="s">
        <v>2343</v>
      </c>
      <c r="H8169" t="s">
        <v>1298</v>
      </c>
      <c r="I8169" t="s">
        <v>1571</v>
      </c>
      <c r="J8169">
        <v>0.1042</v>
      </c>
    </row>
    <row r="8170" spans="1:10" hidden="1">
      <c r="A8170" t="s">
        <v>570</v>
      </c>
      <c r="B8170">
        <v>626</v>
      </c>
      <c r="C8170" t="s">
        <v>1137</v>
      </c>
      <c r="D8170">
        <v>627</v>
      </c>
      <c r="E8170" t="s">
        <v>265</v>
      </c>
      <c r="F8170" t="s">
        <v>2311</v>
      </c>
      <c r="G8170" t="s">
        <v>1250</v>
      </c>
      <c r="H8170" t="s">
        <v>1252</v>
      </c>
      <c r="I8170" t="s">
        <v>1571</v>
      </c>
      <c r="J8170">
        <v>6.25E-2</v>
      </c>
    </row>
    <row r="8171" spans="1:10" hidden="1">
      <c r="A8171" t="s">
        <v>570</v>
      </c>
      <c r="B8171">
        <v>626</v>
      </c>
      <c r="C8171" t="s">
        <v>1137</v>
      </c>
      <c r="D8171">
        <v>627</v>
      </c>
      <c r="E8171" t="s">
        <v>265</v>
      </c>
      <c r="F8171" t="s">
        <v>2311</v>
      </c>
      <c r="G8171" t="s">
        <v>1401</v>
      </c>
      <c r="H8171" t="s">
        <v>1352</v>
      </c>
      <c r="I8171" t="s">
        <v>1571</v>
      </c>
      <c r="J8171">
        <v>4.8599999999999997E-2</v>
      </c>
    </row>
    <row r="8172" spans="1:10" hidden="1">
      <c r="A8172" t="s">
        <v>570</v>
      </c>
      <c r="B8172">
        <v>626</v>
      </c>
      <c r="C8172" t="s">
        <v>1137</v>
      </c>
      <c r="D8172">
        <v>627</v>
      </c>
      <c r="E8172" t="s">
        <v>265</v>
      </c>
      <c r="F8172" t="s">
        <v>2311</v>
      </c>
      <c r="G8172" t="s">
        <v>1357</v>
      </c>
      <c r="H8172" t="s">
        <v>1323</v>
      </c>
      <c r="I8172" t="s">
        <v>1571</v>
      </c>
      <c r="J8172">
        <v>0.125</v>
      </c>
    </row>
    <row r="8173" spans="1:10" hidden="1">
      <c r="A8173" t="s">
        <v>570</v>
      </c>
      <c r="B8173">
        <v>626</v>
      </c>
      <c r="C8173" t="s">
        <v>1137</v>
      </c>
      <c r="D8173">
        <v>627</v>
      </c>
      <c r="E8173" t="s">
        <v>265</v>
      </c>
      <c r="F8173" t="s">
        <v>2311</v>
      </c>
      <c r="G8173" t="s">
        <v>2318</v>
      </c>
      <c r="H8173" t="s">
        <v>1401</v>
      </c>
      <c r="I8173" t="s">
        <v>1571</v>
      </c>
      <c r="J8173">
        <v>7.6399999999999996E-2</v>
      </c>
    </row>
    <row r="8174" spans="1:10" hidden="1">
      <c r="A8174" t="s">
        <v>570</v>
      </c>
      <c r="B8174">
        <v>626</v>
      </c>
      <c r="C8174" t="s">
        <v>1137</v>
      </c>
      <c r="D8174">
        <v>627</v>
      </c>
      <c r="E8174" t="s">
        <v>265</v>
      </c>
      <c r="F8174" t="s">
        <v>2320</v>
      </c>
      <c r="G8174" t="s">
        <v>2321</v>
      </c>
      <c r="H8174" t="s">
        <v>1336</v>
      </c>
      <c r="I8174" t="s">
        <v>1571</v>
      </c>
      <c r="J8174">
        <v>0.26390000000000002</v>
      </c>
    </row>
    <row r="8175" spans="1:10" hidden="1">
      <c r="A8175" t="s">
        <v>570</v>
      </c>
      <c r="B8175">
        <v>626</v>
      </c>
      <c r="C8175" t="s">
        <v>1137</v>
      </c>
      <c r="D8175">
        <v>627</v>
      </c>
      <c r="E8175" t="s">
        <v>265</v>
      </c>
      <c r="F8175" t="s">
        <v>2320</v>
      </c>
      <c r="G8175" t="s">
        <v>2298</v>
      </c>
      <c r="H8175" t="s">
        <v>1273</v>
      </c>
      <c r="I8175" t="s">
        <v>1571</v>
      </c>
      <c r="J8175">
        <v>0.25690000000000002</v>
      </c>
    </row>
    <row r="8176" spans="1:10" hidden="1">
      <c r="A8176" t="s">
        <v>570</v>
      </c>
      <c r="B8176">
        <v>626</v>
      </c>
      <c r="C8176" t="s">
        <v>1137</v>
      </c>
      <c r="D8176">
        <v>627</v>
      </c>
      <c r="E8176" t="s">
        <v>265</v>
      </c>
      <c r="F8176" t="s">
        <v>2322</v>
      </c>
      <c r="G8176" t="s">
        <v>2323</v>
      </c>
      <c r="H8176" t="s">
        <v>2329</v>
      </c>
      <c r="I8176" t="s">
        <v>1571</v>
      </c>
      <c r="J8176">
        <v>2.0799999999999999E-2</v>
      </c>
    </row>
    <row r="8177" spans="1:10" hidden="1">
      <c r="A8177" t="s">
        <v>570</v>
      </c>
      <c r="B8177">
        <v>626</v>
      </c>
      <c r="C8177" t="s">
        <v>1137</v>
      </c>
      <c r="D8177">
        <v>627</v>
      </c>
      <c r="E8177" t="s">
        <v>265</v>
      </c>
      <c r="F8177" t="s">
        <v>2322</v>
      </c>
      <c r="G8177" t="s">
        <v>2325</v>
      </c>
      <c r="H8177" t="s">
        <v>2324</v>
      </c>
      <c r="I8177" t="s">
        <v>1571</v>
      </c>
      <c r="J8177">
        <v>6.8999999999999999E-3</v>
      </c>
    </row>
    <row r="8178" spans="1:10" hidden="1">
      <c r="A8178" t="s">
        <v>570</v>
      </c>
      <c r="B8178">
        <v>626</v>
      </c>
      <c r="C8178" t="s">
        <v>1137</v>
      </c>
      <c r="D8178">
        <v>627</v>
      </c>
      <c r="E8178" t="s">
        <v>265</v>
      </c>
      <c r="F8178" t="s">
        <v>2322</v>
      </c>
      <c r="G8178" t="s">
        <v>2326</v>
      </c>
      <c r="H8178" t="s">
        <v>2329</v>
      </c>
      <c r="I8178" t="s">
        <v>1571</v>
      </c>
      <c r="J8178">
        <v>2.0799999999999999E-2</v>
      </c>
    </row>
    <row r="8179" spans="1:10" hidden="1">
      <c r="A8179" t="s">
        <v>570</v>
      </c>
      <c r="B8179">
        <v>626</v>
      </c>
      <c r="C8179" t="s">
        <v>1137</v>
      </c>
      <c r="D8179">
        <v>627</v>
      </c>
      <c r="E8179" t="s">
        <v>265</v>
      </c>
      <c r="F8179" t="s">
        <v>2322</v>
      </c>
      <c r="G8179" t="s">
        <v>2327</v>
      </c>
      <c r="H8179" t="s">
        <v>2344</v>
      </c>
      <c r="I8179" t="s">
        <v>1571</v>
      </c>
      <c r="J8179">
        <v>1.3899999999999999E-2</v>
      </c>
    </row>
    <row r="8180" spans="1:10" hidden="1">
      <c r="A8180" t="s">
        <v>570</v>
      </c>
      <c r="B8180">
        <v>626</v>
      </c>
      <c r="C8180" t="s">
        <v>1137</v>
      </c>
      <c r="D8180">
        <v>627</v>
      </c>
      <c r="E8180" t="s">
        <v>265</v>
      </c>
      <c r="F8180" t="s">
        <v>2322</v>
      </c>
      <c r="G8180" t="s">
        <v>2352</v>
      </c>
      <c r="H8180" t="s">
        <v>2324</v>
      </c>
      <c r="I8180" t="s">
        <v>1571</v>
      </c>
      <c r="J8180">
        <v>6.8999999999999999E-3</v>
      </c>
    </row>
    <row r="8181" spans="1:10" hidden="1">
      <c r="A8181" t="s">
        <v>570</v>
      </c>
      <c r="B8181">
        <v>626</v>
      </c>
      <c r="C8181" t="s">
        <v>1137</v>
      </c>
      <c r="D8181">
        <v>627</v>
      </c>
      <c r="E8181" t="s">
        <v>265</v>
      </c>
      <c r="F8181" t="s">
        <v>2322</v>
      </c>
      <c r="G8181" t="s">
        <v>2330</v>
      </c>
      <c r="H8181" t="s">
        <v>1403</v>
      </c>
      <c r="I8181" t="s">
        <v>1571</v>
      </c>
      <c r="J8181">
        <v>0.93059999999999998</v>
      </c>
    </row>
    <row r="8182" spans="1:10" hidden="1">
      <c r="A8182" t="s">
        <v>570</v>
      </c>
      <c r="B8182">
        <v>626</v>
      </c>
      <c r="C8182" t="s">
        <v>1137</v>
      </c>
      <c r="D8182">
        <v>627</v>
      </c>
      <c r="E8182" t="s">
        <v>265</v>
      </c>
      <c r="F8182" t="s">
        <v>2332</v>
      </c>
      <c r="G8182" t="s">
        <v>2333</v>
      </c>
      <c r="H8182" t="s">
        <v>1447</v>
      </c>
      <c r="I8182" t="s">
        <v>1571</v>
      </c>
      <c r="J8182">
        <v>0.46529999999999999</v>
      </c>
    </row>
    <row r="8183" spans="1:10" hidden="1">
      <c r="A8183" t="s">
        <v>570</v>
      </c>
      <c r="B8183">
        <v>626</v>
      </c>
      <c r="C8183" t="s">
        <v>1137</v>
      </c>
      <c r="D8183">
        <v>627</v>
      </c>
      <c r="E8183" t="s">
        <v>265</v>
      </c>
      <c r="F8183" t="s">
        <v>2332</v>
      </c>
      <c r="G8183" t="s">
        <v>2334</v>
      </c>
      <c r="H8183" t="s">
        <v>1560</v>
      </c>
      <c r="I8183" t="s">
        <v>1571</v>
      </c>
      <c r="J8183">
        <v>0.53469999999999995</v>
      </c>
    </row>
    <row r="8184" spans="1:10" hidden="1">
      <c r="A8184" t="s">
        <v>570</v>
      </c>
      <c r="B8184">
        <v>628</v>
      </c>
      <c r="C8184" t="s">
        <v>1139</v>
      </c>
      <c r="D8184">
        <v>1973</v>
      </c>
      <c r="E8184" t="s">
        <v>377</v>
      </c>
      <c r="F8184" t="s">
        <v>1243</v>
      </c>
      <c r="G8184" t="s">
        <v>1243</v>
      </c>
      <c r="H8184" t="s">
        <v>1402</v>
      </c>
      <c r="I8184" t="s">
        <v>1402</v>
      </c>
      <c r="J8184">
        <v>1</v>
      </c>
    </row>
    <row r="8185" spans="1:10" hidden="1">
      <c r="A8185" t="s">
        <v>570</v>
      </c>
      <c r="B8185">
        <v>628</v>
      </c>
      <c r="C8185" t="s">
        <v>1139</v>
      </c>
      <c r="D8185">
        <v>1973</v>
      </c>
      <c r="E8185" t="s">
        <v>377</v>
      </c>
      <c r="F8185" t="s">
        <v>2311</v>
      </c>
      <c r="G8185" t="s">
        <v>2312</v>
      </c>
      <c r="H8185" t="s">
        <v>1250</v>
      </c>
      <c r="I8185" t="s">
        <v>1402</v>
      </c>
      <c r="J8185">
        <v>0.2</v>
      </c>
    </row>
    <row r="8186" spans="1:10" hidden="1">
      <c r="A8186" t="s">
        <v>570</v>
      </c>
      <c r="B8186">
        <v>628</v>
      </c>
      <c r="C8186" t="s">
        <v>1139</v>
      </c>
      <c r="D8186">
        <v>1973</v>
      </c>
      <c r="E8186" t="s">
        <v>377</v>
      </c>
      <c r="F8186" t="s">
        <v>2311</v>
      </c>
      <c r="G8186" t="s">
        <v>2313</v>
      </c>
      <c r="H8186" t="s">
        <v>1335</v>
      </c>
      <c r="I8186" t="s">
        <v>1402</v>
      </c>
      <c r="J8186">
        <v>0.16</v>
      </c>
    </row>
    <row r="8187" spans="1:10" hidden="1">
      <c r="A8187" t="s">
        <v>570</v>
      </c>
      <c r="B8187">
        <v>628</v>
      </c>
      <c r="C8187" t="s">
        <v>1139</v>
      </c>
      <c r="D8187">
        <v>1973</v>
      </c>
      <c r="E8187" t="s">
        <v>377</v>
      </c>
      <c r="F8187" t="s">
        <v>2311</v>
      </c>
      <c r="G8187" t="s">
        <v>2314</v>
      </c>
      <c r="H8187" t="s">
        <v>1335</v>
      </c>
      <c r="I8187" t="s">
        <v>1402</v>
      </c>
      <c r="J8187">
        <v>0.16</v>
      </c>
    </row>
    <row r="8188" spans="1:10" hidden="1">
      <c r="A8188" t="s">
        <v>570</v>
      </c>
      <c r="B8188">
        <v>628</v>
      </c>
      <c r="C8188" t="s">
        <v>1139</v>
      </c>
      <c r="D8188">
        <v>1973</v>
      </c>
      <c r="E8188" t="s">
        <v>377</v>
      </c>
      <c r="F8188" t="s">
        <v>2311</v>
      </c>
      <c r="G8188" t="s">
        <v>2315</v>
      </c>
      <c r="H8188" t="s">
        <v>1335</v>
      </c>
      <c r="I8188" t="s">
        <v>1402</v>
      </c>
      <c r="J8188">
        <v>0.16</v>
      </c>
    </row>
    <row r="8189" spans="1:10" hidden="1">
      <c r="A8189" t="s">
        <v>570</v>
      </c>
      <c r="B8189">
        <v>628</v>
      </c>
      <c r="C8189" t="s">
        <v>1139</v>
      </c>
      <c r="D8189">
        <v>1973</v>
      </c>
      <c r="E8189" t="s">
        <v>377</v>
      </c>
      <c r="F8189" t="s">
        <v>2311</v>
      </c>
      <c r="G8189" t="s">
        <v>2318</v>
      </c>
      <c r="H8189" t="s">
        <v>1248</v>
      </c>
      <c r="I8189" t="s">
        <v>1402</v>
      </c>
      <c r="J8189">
        <v>0.12</v>
      </c>
    </row>
    <row r="8190" spans="1:10" hidden="1">
      <c r="A8190" t="s">
        <v>570</v>
      </c>
      <c r="B8190">
        <v>628</v>
      </c>
      <c r="C8190" t="s">
        <v>1139</v>
      </c>
      <c r="D8190">
        <v>1973</v>
      </c>
      <c r="E8190" t="s">
        <v>377</v>
      </c>
      <c r="F8190" t="s">
        <v>2311</v>
      </c>
      <c r="G8190" t="s">
        <v>2319</v>
      </c>
      <c r="H8190" t="s">
        <v>1250</v>
      </c>
      <c r="I8190" t="s">
        <v>1402</v>
      </c>
      <c r="J8190">
        <v>0.2</v>
      </c>
    </row>
    <row r="8191" spans="1:10" hidden="1">
      <c r="A8191" t="s">
        <v>570</v>
      </c>
      <c r="B8191">
        <v>628</v>
      </c>
      <c r="C8191" t="s">
        <v>1139</v>
      </c>
      <c r="D8191">
        <v>1973</v>
      </c>
      <c r="E8191" t="s">
        <v>377</v>
      </c>
      <c r="F8191" t="s">
        <v>2320</v>
      </c>
      <c r="G8191" t="s">
        <v>2321</v>
      </c>
      <c r="H8191" t="s">
        <v>1253</v>
      </c>
      <c r="I8191" t="s">
        <v>1402</v>
      </c>
      <c r="J8191">
        <v>0.57999999999999996</v>
      </c>
    </row>
    <row r="8192" spans="1:10" hidden="1">
      <c r="A8192" t="s">
        <v>570</v>
      </c>
      <c r="B8192">
        <v>628</v>
      </c>
      <c r="C8192" t="s">
        <v>1139</v>
      </c>
      <c r="D8192">
        <v>1973</v>
      </c>
      <c r="E8192" t="s">
        <v>377</v>
      </c>
      <c r="F8192" t="s">
        <v>2320</v>
      </c>
      <c r="G8192" t="s">
        <v>2298</v>
      </c>
      <c r="H8192" t="s">
        <v>1401</v>
      </c>
      <c r="I8192" t="s">
        <v>1402</v>
      </c>
      <c r="J8192">
        <v>0.22</v>
      </c>
    </row>
    <row r="8193" spans="1:10" hidden="1">
      <c r="A8193" t="s">
        <v>570</v>
      </c>
      <c r="B8193">
        <v>628</v>
      </c>
      <c r="C8193" t="s">
        <v>1139</v>
      </c>
      <c r="D8193">
        <v>1973</v>
      </c>
      <c r="E8193" t="s">
        <v>377</v>
      </c>
      <c r="F8193" t="s">
        <v>2322</v>
      </c>
      <c r="G8193" t="s">
        <v>2323</v>
      </c>
      <c r="H8193" t="s">
        <v>2344</v>
      </c>
      <c r="I8193" t="s">
        <v>1402</v>
      </c>
      <c r="J8193">
        <v>0.04</v>
      </c>
    </row>
    <row r="8194" spans="1:10" hidden="1">
      <c r="A8194" t="s">
        <v>570</v>
      </c>
      <c r="B8194">
        <v>628</v>
      </c>
      <c r="C8194" t="s">
        <v>1139</v>
      </c>
      <c r="D8194">
        <v>1973</v>
      </c>
      <c r="E8194" t="s">
        <v>377</v>
      </c>
      <c r="F8194" t="s">
        <v>2322</v>
      </c>
      <c r="G8194" t="s">
        <v>2327</v>
      </c>
      <c r="H8194" t="s">
        <v>2324</v>
      </c>
      <c r="I8194" t="s">
        <v>1402</v>
      </c>
      <c r="J8194">
        <v>0.02</v>
      </c>
    </row>
    <row r="8195" spans="1:10" hidden="1">
      <c r="A8195" t="s">
        <v>570</v>
      </c>
      <c r="B8195">
        <v>628</v>
      </c>
      <c r="C8195" t="s">
        <v>1139</v>
      </c>
      <c r="D8195">
        <v>1973</v>
      </c>
      <c r="E8195" t="s">
        <v>377</v>
      </c>
      <c r="F8195" t="s">
        <v>2322</v>
      </c>
      <c r="G8195" t="s">
        <v>2328</v>
      </c>
      <c r="H8195" t="s">
        <v>2324</v>
      </c>
      <c r="I8195" t="s">
        <v>1402</v>
      </c>
      <c r="J8195">
        <v>0.02</v>
      </c>
    </row>
    <row r="8196" spans="1:10" hidden="1">
      <c r="A8196" t="s">
        <v>570</v>
      </c>
      <c r="B8196">
        <v>628</v>
      </c>
      <c r="C8196" t="s">
        <v>1139</v>
      </c>
      <c r="D8196">
        <v>1973</v>
      </c>
      <c r="E8196" t="s">
        <v>377</v>
      </c>
      <c r="F8196" t="s">
        <v>2322</v>
      </c>
      <c r="G8196" t="s">
        <v>2330</v>
      </c>
      <c r="H8196" t="s">
        <v>1620</v>
      </c>
      <c r="I8196" t="s">
        <v>1402</v>
      </c>
      <c r="J8196">
        <v>0.92</v>
      </c>
    </row>
    <row r="8197" spans="1:10" hidden="1">
      <c r="A8197" t="s">
        <v>570</v>
      </c>
      <c r="B8197">
        <v>628</v>
      </c>
      <c r="C8197" t="s">
        <v>1139</v>
      </c>
      <c r="D8197">
        <v>1973</v>
      </c>
      <c r="E8197" t="s">
        <v>377</v>
      </c>
      <c r="F8197" t="s">
        <v>2332</v>
      </c>
      <c r="G8197" t="s">
        <v>2333</v>
      </c>
      <c r="H8197" t="s">
        <v>1541</v>
      </c>
      <c r="I8197" t="s">
        <v>1402</v>
      </c>
      <c r="J8197">
        <v>0.54</v>
      </c>
    </row>
    <row r="8198" spans="1:10" hidden="1">
      <c r="A8198" t="s">
        <v>570</v>
      </c>
      <c r="B8198">
        <v>628</v>
      </c>
      <c r="C8198" t="s">
        <v>1139</v>
      </c>
      <c r="D8198">
        <v>1973</v>
      </c>
      <c r="E8198" t="s">
        <v>377</v>
      </c>
      <c r="F8198" t="s">
        <v>2332</v>
      </c>
      <c r="G8198" t="s">
        <v>2334</v>
      </c>
      <c r="H8198" t="s">
        <v>1549</v>
      </c>
      <c r="I8198" t="s">
        <v>1402</v>
      </c>
      <c r="J8198">
        <v>0.46</v>
      </c>
    </row>
    <row r="8199" spans="1:10" hidden="1">
      <c r="A8199" t="s">
        <v>570</v>
      </c>
      <c r="B8199">
        <v>628</v>
      </c>
      <c r="C8199" t="s">
        <v>1139</v>
      </c>
      <c r="D8199">
        <v>1974</v>
      </c>
      <c r="E8199" t="s">
        <v>131</v>
      </c>
      <c r="F8199" t="s">
        <v>1243</v>
      </c>
      <c r="G8199" t="s">
        <v>1243</v>
      </c>
      <c r="H8199" t="s">
        <v>1453</v>
      </c>
      <c r="I8199" t="s">
        <v>1453</v>
      </c>
      <c r="J8199">
        <v>1</v>
      </c>
    </row>
    <row r="8200" spans="1:10" hidden="1">
      <c r="A8200" t="s">
        <v>570</v>
      </c>
      <c r="B8200">
        <v>628</v>
      </c>
      <c r="C8200" t="s">
        <v>1139</v>
      </c>
      <c r="D8200">
        <v>1974</v>
      </c>
      <c r="E8200" t="s">
        <v>131</v>
      </c>
      <c r="F8200" t="s">
        <v>2311</v>
      </c>
      <c r="G8200" t="s">
        <v>2316</v>
      </c>
      <c r="H8200" t="s">
        <v>1357</v>
      </c>
      <c r="I8200" t="s">
        <v>1453</v>
      </c>
      <c r="J8200">
        <v>0.1026</v>
      </c>
    </row>
    <row r="8201" spans="1:10" hidden="1">
      <c r="A8201" t="s">
        <v>570</v>
      </c>
      <c r="B8201">
        <v>628</v>
      </c>
      <c r="C8201" t="s">
        <v>1139</v>
      </c>
      <c r="D8201">
        <v>1974</v>
      </c>
      <c r="E8201" t="s">
        <v>131</v>
      </c>
      <c r="F8201" t="s">
        <v>2311</v>
      </c>
      <c r="G8201" t="s">
        <v>2317</v>
      </c>
      <c r="H8201" t="s">
        <v>1401</v>
      </c>
      <c r="I8201" t="s">
        <v>1453</v>
      </c>
      <c r="J8201">
        <v>9.4E-2</v>
      </c>
    </row>
    <row r="8202" spans="1:10" hidden="1">
      <c r="A8202" t="s">
        <v>570</v>
      </c>
      <c r="B8202">
        <v>628</v>
      </c>
      <c r="C8202" t="s">
        <v>1139</v>
      </c>
      <c r="D8202">
        <v>1974</v>
      </c>
      <c r="E8202" t="s">
        <v>131</v>
      </c>
      <c r="F8202" t="s">
        <v>2311</v>
      </c>
      <c r="G8202" t="s">
        <v>2336</v>
      </c>
      <c r="H8202" t="s">
        <v>1333</v>
      </c>
      <c r="I8202" t="s">
        <v>1453</v>
      </c>
      <c r="J8202">
        <v>0.14530000000000001</v>
      </c>
    </row>
    <row r="8203" spans="1:10" hidden="1">
      <c r="A8203" t="s">
        <v>570</v>
      </c>
      <c r="B8203">
        <v>628</v>
      </c>
      <c r="C8203" t="s">
        <v>1139</v>
      </c>
      <c r="D8203">
        <v>1974</v>
      </c>
      <c r="E8203" t="s">
        <v>131</v>
      </c>
      <c r="F8203" t="s">
        <v>2311</v>
      </c>
      <c r="G8203" t="s">
        <v>2337</v>
      </c>
      <c r="H8203" t="s">
        <v>1256</v>
      </c>
      <c r="I8203" t="s">
        <v>1453</v>
      </c>
      <c r="J8203">
        <v>0.1197</v>
      </c>
    </row>
    <row r="8204" spans="1:10" hidden="1">
      <c r="A8204" t="s">
        <v>570</v>
      </c>
      <c r="B8204">
        <v>628</v>
      </c>
      <c r="C8204" t="s">
        <v>1139</v>
      </c>
      <c r="D8204">
        <v>1974</v>
      </c>
      <c r="E8204" t="s">
        <v>131</v>
      </c>
      <c r="F8204" t="s">
        <v>2311</v>
      </c>
      <c r="G8204" t="s">
        <v>2343</v>
      </c>
      <c r="H8204" t="s">
        <v>1357</v>
      </c>
      <c r="I8204" t="s">
        <v>1453</v>
      </c>
      <c r="J8204">
        <v>0.1026</v>
      </c>
    </row>
    <row r="8205" spans="1:10" hidden="1">
      <c r="A8205" t="s">
        <v>570</v>
      </c>
      <c r="B8205">
        <v>628</v>
      </c>
      <c r="C8205" t="s">
        <v>1139</v>
      </c>
      <c r="D8205">
        <v>1974</v>
      </c>
      <c r="E8205" t="s">
        <v>131</v>
      </c>
      <c r="F8205" t="s">
        <v>2311</v>
      </c>
      <c r="G8205" t="s">
        <v>1250</v>
      </c>
      <c r="H8205" t="s">
        <v>1460</v>
      </c>
      <c r="I8205" t="s">
        <v>1453</v>
      </c>
      <c r="J8205">
        <v>0.1709</v>
      </c>
    </row>
    <row r="8206" spans="1:10" hidden="1">
      <c r="A8206" t="s">
        <v>570</v>
      </c>
      <c r="B8206">
        <v>628</v>
      </c>
      <c r="C8206" t="s">
        <v>1139</v>
      </c>
      <c r="D8206">
        <v>1974</v>
      </c>
      <c r="E8206" t="s">
        <v>131</v>
      </c>
      <c r="F8206" t="s">
        <v>2311</v>
      </c>
      <c r="G8206" t="s">
        <v>1401</v>
      </c>
      <c r="H8206" t="s">
        <v>1333</v>
      </c>
      <c r="I8206" t="s">
        <v>1453</v>
      </c>
      <c r="J8206">
        <v>0.14530000000000001</v>
      </c>
    </row>
    <row r="8207" spans="1:10" hidden="1">
      <c r="A8207" t="s">
        <v>570</v>
      </c>
      <c r="B8207">
        <v>628</v>
      </c>
      <c r="C8207" t="s">
        <v>1139</v>
      </c>
      <c r="D8207">
        <v>1974</v>
      </c>
      <c r="E8207" t="s">
        <v>131</v>
      </c>
      <c r="F8207" t="s">
        <v>2311</v>
      </c>
      <c r="G8207" t="s">
        <v>1357</v>
      </c>
      <c r="H8207" t="s">
        <v>1256</v>
      </c>
      <c r="I8207" t="s">
        <v>1453</v>
      </c>
      <c r="J8207">
        <v>0.1197</v>
      </c>
    </row>
    <row r="8208" spans="1:10" hidden="1">
      <c r="A8208" t="s">
        <v>570</v>
      </c>
      <c r="B8208">
        <v>628</v>
      </c>
      <c r="C8208" t="s">
        <v>1139</v>
      </c>
      <c r="D8208">
        <v>1974</v>
      </c>
      <c r="E8208" t="s">
        <v>131</v>
      </c>
      <c r="F8208" t="s">
        <v>2320</v>
      </c>
      <c r="G8208" t="s">
        <v>2321</v>
      </c>
      <c r="H8208" t="s">
        <v>1420</v>
      </c>
      <c r="I8208" t="s">
        <v>1453</v>
      </c>
      <c r="J8208">
        <v>0.63249999999999995</v>
      </c>
    </row>
    <row r="8209" spans="1:10" hidden="1">
      <c r="A8209" t="s">
        <v>570</v>
      </c>
      <c r="B8209">
        <v>628</v>
      </c>
      <c r="C8209" t="s">
        <v>1139</v>
      </c>
      <c r="D8209">
        <v>1974</v>
      </c>
      <c r="E8209" t="s">
        <v>131</v>
      </c>
      <c r="F8209" t="s">
        <v>2320</v>
      </c>
      <c r="G8209" t="s">
        <v>2298</v>
      </c>
      <c r="H8209" t="s">
        <v>1541</v>
      </c>
      <c r="I8209" t="s">
        <v>1453</v>
      </c>
      <c r="J8209">
        <v>0.23080000000000001</v>
      </c>
    </row>
    <row r="8210" spans="1:10" hidden="1">
      <c r="A8210" t="s">
        <v>570</v>
      </c>
      <c r="B8210">
        <v>628</v>
      </c>
      <c r="C8210" t="s">
        <v>1139</v>
      </c>
      <c r="D8210">
        <v>1974</v>
      </c>
      <c r="E8210" t="s">
        <v>131</v>
      </c>
      <c r="F8210" t="s">
        <v>2322</v>
      </c>
      <c r="G8210" t="s">
        <v>2327</v>
      </c>
      <c r="H8210" t="s">
        <v>2329</v>
      </c>
      <c r="I8210" t="s">
        <v>1453</v>
      </c>
      <c r="J8210">
        <v>2.5600000000000001E-2</v>
      </c>
    </row>
    <row r="8211" spans="1:10" hidden="1">
      <c r="A8211" t="s">
        <v>570</v>
      </c>
      <c r="B8211">
        <v>628</v>
      </c>
      <c r="C8211" t="s">
        <v>1139</v>
      </c>
      <c r="D8211">
        <v>1974</v>
      </c>
      <c r="E8211" t="s">
        <v>131</v>
      </c>
      <c r="F8211" t="s">
        <v>2322</v>
      </c>
      <c r="G8211" t="s">
        <v>2328</v>
      </c>
      <c r="H8211" t="s">
        <v>1352</v>
      </c>
      <c r="I8211" t="s">
        <v>1453</v>
      </c>
      <c r="J8211">
        <v>5.9799999999999999E-2</v>
      </c>
    </row>
    <row r="8212" spans="1:10" hidden="1">
      <c r="A8212" t="s">
        <v>570</v>
      </c>
      <c r="B8212">
        <v>628</v>
      </c>
      <c r="C8212" t="s">
        <v>1139</v>
      </c>
      <c r="D8212">
        <v>1974</v>
      </c>
      <c r="E8212" t="s">
        <v>131</v>
      </c>
      <c r="F8212" t="s">
        <v>2322</v>
      </c>
      <c r="G8212" t="s">
        <v>2330</v>
      </c>
      <c r="H8212" t="s">
        <v>1258</v>
      </c>
      <c r="I8212" t="s">
        <v>1453</v>
      </c>
      <c r="J8212">
        <v>0.91449999999999998</v>
      </c>
    </row>
    <row r="8213" spans="1:10" hidden="1">
      <c r="A8213" t="s">
        <v>570</v>
      </c>
      <c r="B8213">
        <v>628</v>
      </c>
      <c r="C8213" t="s">
        <v>1139</v>
      </c>
      <c r="D8213">
        <v>1974</v>
      </c>
      <c r="E8213" t="s">
        <v>131</v>
      </c>
      <c r="F8213" t="s">
        <v>2332</v>
      </c>
      <c r="G8213" t="s">
        <v>2333</v>
      </c>
      <c r="H8213" t="s">
        <v>1458</v>
      </c>
      <c r="I8213" t="s">
        <v>1453</v>
      </c>
      <c r="J8213">
        <v>0.47860000000000003</v>
      </c>
    </row>
    <row r="8214" spans="1:10" hidden="1">
      <c r="A8214" t="s">
        <v>570</v>
      </c>
      <c r="B8214">
        <v>628</v>
      </c>
      <c r="C8214" t="s">
        <v>1139</v>
      </c>
      <c r="D8214">
        <v>1974</v>
      </c>
      <c r="E8214" t="s">
        <v>131</v>
      </c>
      <c r="F8214" t="s">
        <v>2332</v>
      </c>
      <c r="G8214" t="s">
        <v>2334</v>
      </c>
      <c r="H8214" t="s">
        <v>1379</v>
      </c>
      <c r="I8214" t="s">
        <v>1453</v>
      </c>
      <c r="J8214">
        <v>0.52139999999999997</v>
      </c>
    </row>
    <row r="8215" spans="1:10" hidden="1">
      <c r="A8215" t="s">
        <v>570</v>
      </c>
      <c r="B8215">
        <v>633</v>
      </c>
      <c r="C8215" t="s">
        <v>1141</v>
      </c>
      <c r="D8215">
        <v>634</v>
      </c>
      <c r="E8215" t="s">
        <v>215</v>
      </c>
      <c r="F8215" t="s">
        <v>1243</v>
      </c>
      <c r="G8215" t="s">
        <v>1243</v>
      </c>
      <c r="H8215" t="s">
        <v>1508</v>
      </c>
      <c r="I8215" t="s">
        <v>1508</v>
      </c>
      <c r="J8215">
        <v>1</v>
      </c>
    </row>
    <row r="8216" spans="1:10" hidden="1">
      <c r="A8216" t="s">
        <v>570</v>
      </c>
      <c r="B8216">
        <v>633</v>
      </c>
      <c r="C8216" t="s">
        <v>1141</v>
      </c>
      <c r="D8216">
        <v>634</v>
      </c>
      <c r="E8216" t="s">
        <v>215</v>
      </c>
      <c r="F8216" t="s">
        <v>2311</v>
      </c>
      <c r="G8216" t="s">
        <v>2312</v>
      </c>
      <c r="H8216" t="s">
        <v>1352</v>
      </c>
      <c r="I8216" t="s">
        <v>1508</v>
      </c>
      <c r="J8216">
        <v>0.05</v>
      </c>
    </row>
    <row r="8217" spans="1:10" hidden="1">
      <c r="A8217" t="s">
        <v>570</v>
      </c>
      <c r="B8217">
        <v>633</v>
      </c>
      <c r="C8217" t="s">
        <v>1141</v>
      </c>
      <c r="D8217">
        <v>634</v>
      </c>
      <c r="E8217" t="s">
        <v>215</v>
      </c>
      <c r="F8217" t="s">
        <v>2311</v>
      </c>
      <c r="G8217" t="s">
        <v>2313</v>
      </c>
      <c r="H8217" t="s">
        <v>1248</v>
      </c>
      <c r="I8217" t="s">
        <v>1508</v>
      </c>
      <c r="J8217">
        <v>4.2900000000000001E-2</v>
      </c>
    </row>
    <row r="8218" spans="1:10" hidden="1">
      <c r="A8218" t="s">
        <v>570</v>
      </c>
      <c r="B8218">
        <v>633</v>
      </c>
      <c r="C8218" t="s">
        <v>1141</v>
      </c>
      <c r="D8218">
        <v>634</v>
      </c>
      <c r="E8218" t="s">
        <v>215</v>
      </c>
      <c r="F8218" t="s">
        <v>2311</v>
      </c>
      <c r="G8218" t="s">
        <v>2314</v>
      </c>
      <c r="H8218" t="s">
        <v>1357</v>
      </c>
      <c r="I8218" t="s">
        <v>1508</v>
      </c>
      <c r="J8218">
        <v>8.5699999999999998E-2</v>
      </c>
    </row>
    <row r="8219" spans="1:10" hidden="1">
      <c r="A8219" t="s">
        <v>570</v>
      </c>
      <c r="B8219">
        <v>633</v>
      </c>
      <c r="C8219" t="s">
        <v>1141</v>
      </c>
      <c r="D8219">
        <v>634</v>
      </c>
      <c r="E8219" t="s">
        <v>215</v>
      </c>
      <c r="F8219" t="s">
        <v>2311</v>
      </c>
      <c r="G8219" t="s">
        <v>2315</v>
      </c>
      <c r="H8219" t="s">
        <v>1250</v>
      </c>
      <c r="I8219" t="s">
        <v>1508</v>
      </c>
      <c r="J8219">
        <v>7.1400000000000005E-2</v>
      </c>
    </row>
    <row r="8220" spans="1:10" hidden="1">
      <c r="A8220" t="s">
        <v>570</v>
      </c>
      <c r="B8220">
        <v>633</v>
      </c>
      <c r="C8220" t="s">
        <v>1141</v>
      </c>
      <c r="D8220">
        <v>634</v>
      </c>
      <c r="E8220" t="s">
        <v>215</v>
      </c>
      <c r="F8220" t="s">
        <v>2311</v>
      </c>
      <c r="G8220" t="s">
        <v>2316</v>
      </c>
      <c r="H8220" t="s">
        <v>1352</v>
      </c>
      <c r="I8220" t="s">
        <v>1508</v>
      </c>
      <c r="J8220">
        <v>0.05</v>
      </c>
    </row>
    <row r="8221" spans="1:10" hidden="1">
      <c r="A8221" t="s">
        <v>570</v>
      </c>
      <c r="B8221">
        <v>633</v>
      </c>
      <c r="C8221" t="s">
        <v>1141</v>
      </c>
      <c r="D8221">
        <v>634</v>
      </c>
      <c r="E8221" t="s">
        <v>215</v>
      </c>
      <c r="F8221" t="s">
        <v>2311</v>
      </c>
      <c r="G8221" t="s">
        <v>2317</v>
      </c>
      <c r="H8221" t="s">
        <v>1335</v>
      </c>
      <c r="I8221" t="s">
        <v>1508</v>
      </c>
      <c r="J8221">
        <v>5.7099999999999998E-2</v>
      </c>
    </row>
    <row r="8222" spans="1:10" hidden="1">
      <c r="A8222" t="s">
        <v>570</v>
      </c>
      <c r="B8222">
        <v>633</v>
      </c>
      <c r="C8222" t="s">
        <v>1141</v>
      </c>
      <c r="D8222">
        <v>634</v>
      </c>
      <c r="E8222" t="s">
        <v>215</v>
      </c>
      <c r="F8222" t="s">
        <v>2311</v>
      </c>
      <c r="G8222" t="s">
        <v>2336</v>
      </c>
      <c r="H8222" t="s">
        <v>1401</v>
      </c>
      <c r="I8222" t="s">
        <v>1508</v>
      </c>
      <c r="J8222">
        <v>7.8600000000000003E-2</v>
      </c>
    </row>
    <row r="8223" spans="1:10" hidden="1">
      <c r="A8223" t="s">
        <v>570</v>
      </c>
      <c r="B8223">
        <v>633</v>
      </c>
      <c r="C8223" t="s">
        <v>1141</v>
      </c>
      <c r="D8223">
        <v>634</v>
      </c>
      <c r="E8223" t="s">
        <v>215</v>
      </c>
      <c r="F8223" t="s">
        <v>2311</v>
      </c>
      <c r="G8223" t="s">
        <v>2337</v>
      </c>
      <c r="H8223" t="s">
        <v>1298</v>
      </c>
      <c r="I8223" t="s">
        <v>1508</v>
      </c>
      <c r="J8223">
        <v>0.1071</v>
      </c>
    </row>
    <row r="8224" spans="1:10" hidden="1">
      <c r="A8224" t="s">
        <v>570</v>
      </c>
      <c r="B8224">
        <v>633</v>
      </c>
      <c r="C8224" t="s">
        <v>1141</v>
      </c>
      <c r="D8224">
        <v>634</v>
      </c>
      <c r="E8224" t="s">
        <v>215</v>
      </c>
      <c r="F8224" t="s">
        <v>2311</v>
      </c>
      <c r="G8224" t="s">
        <v>2343</v>
      </c>
      <c r="H8224" t="s">
        <v>1352</v>
      </c>
      <c r="I8224" t="s">
        <v>1508</v>
      </c>
      <c r="J8224">
        <v>0.05</v>
      </c>
    </row>
    <row r="8225" spans="1:10" hidden="1">
      <c r="A8225" t="s">
        <v>570</v>
      </c>
      <c r="B8225">
        <v>633</v>
      </c>
      <c r="C8225" t="s">
        <v>1141</v>
      </c>
      <c r="D8225">
        <v>634</v>
      </c>
      <c r="E8225" t="s">
        <v>215</v>
      </c>
      <c r="F8225" t="s">
        <v>2311</v>
      </c>
      <c r="G8225" t="s">
        <v>1250</v>
      </c>
      <c r="H8225" t="s">
        <v>1256</v>
      </c>
      <c r="I8225" t="s">
        <v>1508</v>
      </c>
      <c r="J8225">
        <v>0.1</v>
      </c>
    </row>
    <row r="8226" spans="1:10" hidden="1">
      <c r="A8226" t="s">
        <v>570</v>
      </c>
      <c r="B8226">
        <v>633</v>
      </c>
      <c r="C8226" t="s">
        <v>1141</v>
      </c>
      <c r="D8226">
        <v>634</v>
      </c>
      <c r="E8226" t="s">
        <v>215</v>
      </c>
      <c r="F8226" t="s">
        <v>2311</v>
      </c>
      <c r="G8226" t="s">
        <v>1401</v>
      </c>
      <c r="H8226" t="s">
        <v>1335</v>
      </c>
      <c r="I8226" t="s">
        <v>1508</v>
      </c>
      <c r="J8226">
        <v>5.7099999999999998E-2</v>
      </c>
    </row>
    <row r="8227" spans="1:10" hidden="1">
      <c r="A8227" t="s">
        <v>570</v>
      </c>
      <c r="B8227">
        <v>633</v>
      </c>
      <c r="C8227" t="s">
        <v>1141</v>
      </c>
      <c r="D8227">
        <v>634</v>
      </c>
      <c r="E8227" t="s">
        <v>215</v>
      </c>
      <c r="F8227" t="s">
        <v>2311</v>
      </c>
      <c r="G8227" t="s">
        <v>1357</v>
      </c>
      <c r="H8227" t="s">
        <v>1401</v>
      </c>
      <c r="I8227" t="s">
        <v>1508</v>
      </c>
      <c r="J8227">
        <v>7.8600000000000003E-2</v>
      </c>
    </row>
    <row r="8228" spans="1:10" hidden="1">
      <c r="A8228" t="s">
        <v>570</v>
      </c>
      <c r="B8228">
        <v>633</v>
      </c>
      <c r="C8228" t="s">
        <v>1141</v>
      </c>
      <c r="D8228">
        <v>634</v>
      </c>
      <c r="E8228" t="s">
        <v>215</v>
      </c>
      <c r="F8228" t="s">
        <v>2311</v>
      </c>
      <c r="G8228" t="s">
        <v>2318</v>
      </c>
      <c r="H8228" t="s">
        <v>1357</v>
      </c>
      <c r="I8228" t="s">
        <v>1508</v>
      </c>
      <c r="J8228">
        <v>8.5699999999999998E-2</v>
      </c>
    </row>
    <row r="8229" spans="1:10" hidden="1">
      <c r="A8229" t="s">
        <v>570</v>
      </c>
      <c r="B8229">
        <v>633</v>
      </c>
      <c r="C8229" t="s">
        <v>1141</v>
      </c>
      <c r="D8229">
        <v>634</v>
      </c>
      <c r="E8229" t="s">
        <v>215</v>
      </c>
      <c r="F8229" t="s">
        <v>2311</v>
      </c>
      <c r="G8229" t="s">
        <v>2319</v>
      </c>
      <c r="H8229" t="s">
        <v>1357</v>
      </c>
      <c r="I8229" t="s">
        <v>1508</v>
      </c>
      <c r="J8229">
        <v>8.5699999999999998E-2</v>
      </c>
    </row>
    <row r="8230" spans="1:10" hidden="1">
      <c r="A8230" t="s">
        <v>570</v>
      </c>
      <c r="B8230">
        <v>633</v>
      </c>
      <c r="C8230" t="s">
        <v>1141</v>
      </c>
      <c r="D8230">
        <v>634</v>
      </c>
      <c r="E8230" t="s">
        <v>215</v>
      </c>
      <c r="F8230" t="s">
        <v>2320</v>
      </c>
      <c r="G8230" t="s">
        <v>2321</v>
      </c>
      <c r="H8230" t="s">
        <v>1365</v>
      </c>
      <c r="I8230" t="s">
        <v>1508</v>
      </c>
      <c r="J8230">
        <v>0.6</v>
      </c>
    </row>
    <row r="8231" spans="1:10" hidden="1">
      <c r="A8231" t="s">
        <v>570</v>
      </c>
      <c r="B8231">
        <v>633</v>
      </c>
      <c r="C8231" t="s">
        <v>1141</v>
      </c>
      <c r="D8231">
        <v>634</v>
      </c>
      <c r="E8231" t="s">
        <v>215</v>
      </c>
      <c r="F8231" t="s">
        <v>2320</v>
      </c>
      <c r="G8231" t="s">
        <v>2298</v>
      </c>
      <c r="H8231" t="s">
        <v>1331</v>
      </c>
      <c r="I8231" t="s">
        <v>1508</v>
      </c>
      <c r="J8231">
        <v>0.32140000000000002</v>
      </c>
    </row>
    <row r="8232" spans="1:10" hidden="1">
      <c r="A8232" t="s">
        <v>570</v>
      </c>
      <c r="B8232">
        <v>633</v>
      </c>
      <c r="C8232" t="s">
        <v>1141</v>
      </c>
      <c r="D8232">
        <v>634</v>
      </c>
      <c r="E8232" t="s">
        <v>215</v>
      </c>
      <c r="F8232" t="s">
        <v>2322</v>
      </c>
      <c r="G8232" t="s">
        <v>2323</v>
      </c>
      <c r="H8232" t="s">
        <v>2335</v>
      </c>
      <c r="I8232" t="s">
        <v>1508</v>
      </c>
      <c r="J8232">
        <v>2.86E-2</v>
      </c>
    </row>
    <row r="8233" spans="1:10" hidden="1">
      <c r="A8233" t="s">
        <v>570</v>
      </c>
      <c r="B8233">
        <v>633</v>
      </c>
      <c r="C8233" t="s">
        <v>1141</v>
      </c>
      <c r="D8233">
        <v>634</v>
      </c>
      <c r="E8233" t="s">
        <v>215</v>
      </c>
      <c r="F8233" t="s">
        <v>2322</v>
      </c>
      <c r="G8233" t="s">
        <v>2325</v>
      </c>
      <c r="H8233" t="s">
        <v>2329</v>
      </c>
      <c r="I8233" t="s">
        <v>1508</v>
      </c>
      <c r="J8233">
        <v>2.1399999999999999E-2</v>
      </c>
    </row>
    <row r="8234" spans="1:10" hidden="1">
      <c r="A8234" t="s">
        <v>570</v>
      </c>
      <c r="B8234">
        <v>633</v>
      </c>
      <c r="C8234" t="s">
        <v>1141</v>
      </c>
      <c r="D8234">
        <v>634</v>
      </c>
      <c r="E8234" t="s">
        <v>215</v>
      </c>
      <c r="F8234" t="s">
        <v>2322</v>
      </c>
      <c r="G8234" t="s">
        <v>2326</v>
      </c>
      <c r="H8234" t="s">
        <v>2344</v>
      </c>
      <c r="I8234" t="s">
        <v>1508</v>
      </c>
      <c r="J8234">
        <v>1.43E-2</v>
      </c>
    </row>
    <row r="8235" spans="1:10" hidden="1">
      <c r="A8235" t="s">
        <v>570</v>
      </c>
      <c r="B8235">
        <v>633</v>
      </c>
      <c r="C8235" t="s">
        <v>1141</v>
      </c>
      <c r="D8235">
        <v>634</v>
      </c>
      <c r="E8235" t="s">
        <v>215</v>
      </c>
      <c r="F8235" t="s">
        <v>2322</v>
      </c>
      <c r="G8235" t="s">
        <v>2352</v>
      </c>
      <c r="H8235" t="s">
        <v>2324</v>
      </c>
      <c r="I8235" t="s">
        <v>1508</v>
      </c>
      <c r="J8235">
        <v>7.1000000000000004E-3</v>
      </c>
    </row>
    <row r="8236" spans="1:10" hidden="1">
      <c r="A8236" t="s">
        <v>570</v>
      </c>
      <c r="B8236">
        <v>633</v>
      </c>
      <c r="C8236" t="s">
        <v>1141</v>
      </c>
      <c r="D8236">
        <v>634</v>
      </c>
      <c r="E8236" t="s">
        <v>215</v>
      </c>
      <c r="F8236" t="s">
        <v>2322</v>
      </c>
      <c r="G8236" t="s">
        <v>2328</v>
      </c>
      <c r="H8236" t="s">
        <v>2324</v>
      </c>
      <c r="I8236" t="s">
        <v>1508</v>
      </c>
      <c r="J8236">
        <v>7.1000000000000004E-3</v>
      </c>
    </row>
    <row r="8237" spans="1:10" hidden="1">
      <c r="A8237" t="s">
        <v>570</v>
      </c>
      <c r="B8237">
        <v>633</v>
      </c>
      <c r="C8237" t="s">
        <v>1141</v>
      </c>
      <c r="D8237">
        <v>634</v>
      </c>
      <c r="E8237" t="s">
        <v>215</v>
      </c>
      <c r="F8237" t="s">
        <v>2322</v>
      </c>
      <c r="G8237" t="s">
        <v>2330</v>
      </c>
      <c r="H8237" t="s">
        <v>1635</v>
      </c>
      <c r="I8237" t="s">
        <v>1508</v>
      </c>
      <c r="J8237">
        <v>0.9214</v>
      </c>
    </row>
    <row r="8238" spans="1:10" hidden="1">
      <c r="A8238" t="s">
        <v>570</v>
      </c>
      <c r="B8238">
        <v>633</v>
      </c>
      <c r="C8238" t="s">
        <v>1141</v>
      </c>
      <c r="D8238">
        <v>634</v>
      </c>
      <c r="E8238" t="s">
        <v>215</v>
      </c>
      <c r="F8238" t="s">
        <v>2332</v>
      </c>
      <c r="G8238" t="s">
        <v>2333</v>
      </c>
      <c r="H8238" t="s">
        <v>1279</v>
      </c>
      <c r="I8238" t="s">
        <v>1508</v>
      </c>
      <c r="J8238">
        <v>0.47139999999999999</v>
      </c>
    </row>
    <row r="8239" spans="1:10" hidden="1">
      <c r="A8239" t="s">
        <v>570</v>
      </c>
      <c r="B8239">
        <v>633</v>
      </c>
      <c r="C8239" t="s">
        <v>1141</v>
      </c>
      <c r="D8239">
        <v>634</v>
      </c>
      <c r="E8239" t="s">
        <v>215</v>
      </c>
      <c r="F8239" t="s">
        <v>2332</v>
      </c>
      <c r="G8239" t="s">
        <v>2334</v>
      </c>
      <c r="H8239" t="s">
        <v>1420</v>
      </c>
      <c r="I8239" t="s">
        <v>1508</v>
      </c>
      <c r="J8239">
        <v>0.52859999999999996</v>
      </c>
    </row>
    <row r="8240" spans="1:10" hidden="1">
      <c r="A8240" t="s">
        <v>570</v>
      </c>
      <c r="B8240">
        <v>662</v>
      </c>
      <c r="C8240" t="s">
        <v>1143</v>
      </c>
      <c r="D8240">
        <v>663</v>
      </c>
      <c r="E8240" t="s">
        <v>141</v>
      </c>
      <c r="F8240" t="s">
        <v>1243</v>
      </c>
      <c r="G8240" t="s">
        <v>1243</v>
      </c>
      <c r="H8240" t="s">
        <v>1342</v>
      </c>
      <c r="I8240" t="s">
        <v>1342</v>
      </c>
      <c r="J8240">
        <v>1</v>
      </c>
    </row>
    <row r="8241" spans="1:10" hidden="1">
      <c r="A8241" t="s">
        <v>570</v>
      </c>
      <c r="B8241">
        <v>662</v>
      </c>
      <c r="C8241" t="s">
        <v>1143</v>
      </c>
      <c r="D8241">
        <v>663</v>
      </c>
      <c r="E8241" t="s">
        <v>141</v>
      </c>
      <c r="F8241" t="s">
        <v>2311</v>
      </c>
      <c r="G8241" t="s">
        <v>2312</v>
      </c>
      <c r="H8241" t="s">
        <v>1401</v>
      </c>
      <c r="I8241" t="s">
        <v>1342</v>
      </c>
      <c r="J8241">
        <v>0.11700000000000001</v>
      </c>
    </row>
    <row r="8242" spans="1:10" hidden="1">
      <c r="A8242" t="s">
        <v>570</v>
      </c>
      <c r="B8242">
        <v>662</v>
      </c>
      <c r="C8242" t="s">
        <v>1143</v>
      </c>
      <c r="D8242">
        <v>663</v>
      </c>
      <c r="E8242" t="s">
        <v>141</v>
      </c>
      <c r="F8242" t="s">
        <v>2311</v>
      </c>
      <c r="G8242" t="s">
        <v>2313</v>
      </c>
      <c r="H8242" t="s">
        <v>1401</v>
      </c>
      <c r="I8242" t="s">
        <v>1342</v>
      </c>
      <c r="J8242">
        <v>0.11700000000000001</v>
      </c>
    </row>
    <row r="8243" spans="1:10" hidden="1">
      <c r="A8243" t="s">
        <v>570</v>
      </c>
      <c r="B8243">
        <v>662</v>
      </c>
      <c r="C8243" t="s">
        <v>1143</v>
      </c>
      <c r="D8243">
        <v>663</v>
      </c>
      <c r="E8243" t="s">
        <v>141</v>
      </c>
      <c r="F8243" t="s">
        <v>2311</v>
      </c>
      <c r="G8243" t="s">
        <v>2314</v>
      </c>
      <c r="H8243" t="s">
        <v>1250</v>
      </c>
      <c r="I8243" t="s">
        <v>1342</v>
      </c>
      <c r="J8243">
        <v>0.10639999999999999</v>
      </c>
    </row>
    <row r="8244" spans="1:10" hidden="1">
      <c r="A8244" t="s">
        <v>570</v>
      </c>
      <c r="B8244">
        <v>662</v>
      </c>
      <c r="C8244" t="s">
        <v>1143</v>
      </c>
      <c r="D8244">
        <v>663</v>
      </c>
      <c r="E8244" t="s">
        <v>141</v>
      </c>
      <c r="F8244" t="s">
        <v>2311</v>
      </c>
      <c r="G8244" t="s">
        <v>2315</v>
      </c>
      <c r="H8244" t="s">
        <v>1248</v>
      </c>
      <c r="I8244" t="s">
        <v>1342</v>
      </c>
      <c r="J8244">
        <v>6.3799999999999996E-2</v>
      </c>
    </row>
    <row r="8245" spans="1:10" hidden="1">
      <c r="A8245" t="s">
        <v>570</v>
      </c>
      <c r="B8245">
        <v>662</v>
      </c>
      <c r="C8245" t="s">
        <v>1143</v>
      </c>
      <c r="D8245">
        <v>663</v>
      </c>
      <c r="E8245" t="s">
        <v>141</v>
      </c>
      <c r="F8245" t="s">
        <v>2311</v>
      </c>
      <c r="G8245" t="s">
        <v>2316</v>
      </c>
      <c r="H8245" t="s">
        <v>1250</v>
      </c>
      <c r="I8245" t="s">
        <v>1342</v>
      </c>
      <c r="J8245">
        <v>0.10639999999999999</v>
      </c>
    </row>
    <row r="8246" spans="1:10" hidden="1">
      <c r="A8246" t="s">
        <v>570</v>
      </c>
      <c r="B8246">
        <v>662</v>
      </c>
      <c r="C8246" t="s">
        <v>1143</v>
      </c>
      <c r="D8246">
        <v>663</v>
      </c>
      <c r="E8246" t="s">
        <v>141</v>
      </c>
      <c r="F8246" t="s">
        <v>2311</v>
      </c>
      <c r="G8246" t="s">
        <v>2317</v>
      </c>
      <c r="H8246" t="s">
        <v>1401</v>
      </c>
      <c r="I8246" t="s">
        <v>1342</v>
      </c>
      <c r="J8246">
        <v>0.11700000000000001</v>
      </c>
    </row>
    <row r="8247" spans="1:10" hidden="1">
      <c r="A8247" t="s">
        <v>570</v>
      </c>
      <c r="B8247">
        <v>662</v>
      </c>
      <c r="C8247" t="s">
        <v>1143</v>
      </c>
      <c r="D8247">
        <v>663</v>
      </c>
      <c r="E8247" t="s">
        <v>141</v>
      </c>
      <c r="F8247" t="s">
        <v>2311</v>
      </c>
      <c r="G8247" t="s">
        <v>2336</v>
      </c>
      <c r="H8247" t="s">
        <v>1250</v>
      </c>
      <c r="I8247" t="s">
        <v>1342</v>
      </c>
      <c r="J8247">
        <v>0.10639999999999999</v>
      </c>
    </row>
    <row r="8248" spans="1:10" hidden="1">
      <c r="A8248" t="s">
        <v>570</v>
      </c>
      <c r="B8248">
        <v>662</v>
      </c>
      <c r="C8248" t="s">
        <v>1143</v>
      </c>
      <c r="D8248">
        <v>663</v>
      </c>
      <c r="E8248" t="s">
        <v>141</v>
      </c>
      <c r="F8248" t="s">
        <v>2311</v>
      </c>
      <c r="G8248" t="s">
        <v>2337</v>
      </c>
      <c r="H8248" t="s">
        <v>1401</v>
      </c>
      <c r="I8248" t="s">
        <v>1342</v>
      </c>
      <c r="J8248">
        <v>0.11700000000000001</v>
      </c>
    </row>
    <row r="8249" spans="1:10" hidden="1">
      <c r="A8249" t="s">
        <v>570</v>
      </c>
      <c r="B8249">
        <v>662</v>
      </c>
      <c r="C8249" t="s">
        <v>1143</v>
      </c>
      <c r="D8249">
        <v>663</v>
      </c>
      <c r="E8249" t="s">
        <v>141</v>
      </c>
      <c r="F8249" t="s">
        <v>2311</v>
      </c>
      <c r="G8249" t="s">
        <v>2318</v>
      </c>
      <c r="H8249" t="s">
        <v>1335</v>
      </c>
      <c r="I8249" t="s">
        <v>1342</v>
      </c>
      <c r="J8249">
        <v>8.5099999999999995E-2</v>
      </c>
    </row>
    <row r="8250" spans="1:10" hidden="1">
      <c r="A8250" t="s">
        <v>570</v>
      </c>
      <c r="B8250">
        <v>662</v>
      </c>
      <c r="C8250" t="s">
        <v>1143</v>
      </c>
      <c r="D8250">
        <v>663</v>
      </c>
      <c r="E8250" t="s">
        <v>141</v>
      </c>
      <c r="F8250" t="s">
        <v>2311</v>
      </c>
      <c r="G8250" t="s">
        <v>2319</v>
      </c>
      <c r="H8250" t="s">
        <v>1248</v>
      </c>
      <c r="I8250" t="s">
        <v>1342</v>
      </c>
      <c r="J8250">
        <v>6.3799999999999996E-2</v>
      </c>
    </row>
    <row r="8251" spans="1:10" hidden="1">
      <c r="A8251" t="s">
        <v>570</v>
      </c>
      <c r="B8251">
        <v>662</v>
      </c>
      <c r="C8251" t="s">
        <v>1143</v>
      </c>
      <c r="D8251">
        <v>663</v>
      </c>
      <c r="E8251" t="s">
        <v>141</v>
      </c>
      <c r="F8251" t="s">
        <v>2320</v>
      </c>
      <c r="G8251" t="s">
        <v>2321</v>
      </c>
      <c r="H8251" t="s">
        <v>1444</v>
      </c>
      <c r="I8251" t="s">
        <v>1342</v>
      </c>
      <c r="J8251">
        <v>0.74470000000000003</v>
      </c>
    </row>
    <row r="8252" spans="1:10" hidden="1">
      <c r="A8252" t="s">
        <v>570</v>
      </c>
      <c r="B8252">
        <v>662</v>
      </c>
      <c r="C8252" t="s">
        <v>1143</v>
      </c>
      <c r="D8252">
        <v>663</v>
      </c>
      <c r="E8252" t="s">
        <v>141</v>
      </c>
      <c r="F8252" t="s">
        <v>2320</v>
      </c>
      <c r="G8252" t="s">
        <v>2298</v>
      </c>
      <c r="H8252" t="s">
        <v>1261</v>
      </c>
      <c r="I8252" t="s">
        <v>1342</v>
      </c>
      <c r="J8252">
        <v>0.23400000000000001</v>
      </c>
    </row>
    <row r="8253" spans="1:10" hidden="1">
      <c r="A8253" t="s">
        <v>570</v>
      </c>
      <c r="B8253">
        <v>662</v>
      </c>
      <c r="C8253" t="s">
        <v>1143</v>
      </c>
      <c r="D8253">
        <v>663</v>
      </c>
      <c r="E8253" t="s">
        <v>141</v>
      </c>
      <c r="F8253" t="s">
        <v>2322</v>
      </c>
      <c r="G8253" t="s">
        <v>2327</v>
      </c>
      <c r="H8253" t="s">
        <v>2329</v>
      </c>
      <c r="I8253" t="s">
        <v>1342</v>
      </c>
      <c r="J8253">
        <v>3.1899999999999998E-2</v>
      </c>
    </row>
    <row r="8254" spans="1:10" hidden="1">
      <c r="A8254" t="s">
        <v>570</v>
      </c>
      <c r="B8254">
        <v>662</v>
      </c>
      <c r="C8254" t="s">
        <v>1143</v>
      </c>
      <c r="D8254">
        <v>663</v>
      </c>
      <c r="E8254" t="s">
        <v>141</v>
      </c>
      <c r="F8254" t="s">
        <v>2322</v>
      </c>
      <c r="G8254" t="s">
        <v>2330</v>
      </c>
      <c r="H8254" t="s">
        <v>1611</v>
      </c>
      <c r="I8254" t="s">
        <v>1342</v>
      </c>
      <c r="J8254">
        <v>0.96809999999999996</v>
      </c>
    </row>
    <row r="8255" spans="1:10" hidden="1">
      <c r="A8255" t="s">
        <v>570</v>
      </c>
      <c r="B8255">
        <v>662</v>
      </c>
      <c r="C8255" t="s">
        <v>1143</v>
      </c>
      <c r="D8255">
        <v>663</v>
      </c>
      <c r="E8255" t="s">
        <v>141</v>
      </c>
      <c r="F8255" t="s">
        <v>2332</v>
      </c>
      <c r="G8255" t="s">
        <v>2333</v>
      </c>
      <c r="H8255" t="s">
        <v>1515</v>
      </c>
      <c r="I8255" t="s">
        <v>1342</v>
      </c>
      <c r="J8255">
        <v>0.46810000000000002</v>
      </c>
    </row>
    <row r="8256" spans="1:10" hidden="1">
      <c r="A8256" t="s">
        <v>570</v>
      </c>
      <c r="B8256">
        <v>662</v>
      </c>
      <c r="C8256" t="s">
        <v>1143</v>
      </c>
      <c r="D8256">
        <v>663</v>
      </c>
      <c r="E8256" t="s">
        <v>141</v>
      </c>
      <c r="F8256" t="s">
        <v>2332</v>
      </c>
      <c r="G8256" t="s">
        <v>2334</v>
      </c>
      <c r="H8256" t="s">
        <v>1402</v>
      </c>
      <c r="I8256" t="s">
        <v>1342</v>
      </c>
      <c r="J8256">
        <v>0.53190000000000004</v>
      </c>
    </row>
    <row r="8257" spans="1:10" hidden="1">
      <c r="A8257" t="s">
        <v>570</v>
      </c>
      <c r="B8257">
        <v>664</v>
      </c>
      <c r="C8257" t="s">
        <v>1145</v>
      </c>
      <c r="D8257">
        <v>666</v>
      </c>
      <c r="E8257" t="s">
        <v>301</v>
      </c>
      <c r="F8257" t="s">
        <v>1243</v>
      </c>
      <c r="G8257" t="s">
        <v>1243</v>
      </c>
      <c r="H8257" t="s">
        <v>2389</v>
      </c>
      <c r="I8257" t="s">
        <v>2389</v>
      </c>
      <c r="J8257">
        <v>1</v>
      </c>
    </row>
    <row r="8258" spans="1:10" hidden="1">
      <c r="A8258" t="s">
        <v>570</v>
      </c>
      <c r="B8258">
        <v>664</v>
      </c>
      <c r="C8258" t="s">
        <v>1145</v>
      </c>
      <c r="D8258">
        <v>666</v>
      </c>
      <c r="E8258" t="s">
        <v>301</v>
      </c>
      <c r="F8258" t="s">
        <v>2311</v>
      </c>
      <c r="G8258" t="s">
        <v>2312</v>
      </c>
      <c r="H8258" t="s">
        <v>1410</v>
      </c>
      <c r="I8258" t="s">
        <v>2389</v>
      </c>
      <c r="J8258">
        <v>0.16</v>
      </c>
    </row>
    <row r="8259" spans="1:10" hidden="1">
      <c r="A8259" t="s">
        <v>570</v>
      </c>
      <c r="B8259">
        <v>664</v>
      </c>
      <c r="C8259" t="s">
        <v>1145</v>
      </c>
      <c r="D8259">
        <v>666</v>
      </c>
      <c r="E8259" t="s">
        <v>301</v>
      </c>
      <c r="F8259" t="s">
        <v>2311</v>
      </c>
      <c r="G8259" t="s">
        <v>2313</v>
      </c>
      <c r="H8259" t="s">
        <v>1261</v>
      </c>
      <c r="I8259" t="s">
        <v>2389</v>
      </c>
      <c r="J8259">
        <v>0.11</v>
      </c>
    </row>
    <row r="8260" spans="1:10" hidden="1">
      <c r="A8260" t="s">
        <v>570</v>
      </c>
      <c r="B8260">
        <v>664</v>
      </c>
      <c r="C8260" t="s">
        <v>1145</v>
      </c>
      <c r="D8260">
        <v>666</v>
      </c>
      <c r="E8260" t="s">
        <v>301</v>
      </c>
      <c r="F8260" t="s">
        <v>2311</v>
      </c>
      <c r="G8260" t="s">
        <v>2314</v>
      </c>
      <c r="H8260" t="s">
        <v>1410</v>
      </c>
      <c r="I8260" t="s">
        <v>2389</v>
      </c>
      <c r="J8260">
        <v>0.16</v>
      </c>
    </row>
    <row r="8261" spans="1:10" hidden="1">
      <c r="A8261" t="s">
        <v>570</v>
      </c>
      <c r="B8261">
        <v>664</v>
      </c>
      <c r="C8261" t="s">
        <v>1145</v>
      </c>
      <c r="D8261">
        <v>666</v>
      </c>
      <c r="E8261" t="s">
        <v>301</v>
      </c>
      <c r="F8261" t="s">
        <v>2311</v>
      </c>
      <c r="G8261" t="s">
        <v>2315</v>
      </c>
      <c r="H8261" t="s">
        <v>1281</v>
      </c>
      <c r="I8261" t="s">
        <v>2389</v>
      </c>
      <c r="J8261">
        <v>0.20499999999999999</v>
      </c>
    </row>
    <row r="8262" spans="1:10" hidden="1">
      <c r="A8262" t="s">
        <v>570</v>
      </c>
      <c r="B8262">
        <v>664</v>
      </c>
      <c r="C8262" t="s">
        <v>1145</v>
      </c>
      <c r="D8262">
        <v>666</v>
      </c>
      <c r="E8262" t="s">
        <v>301</v>
      </c>
      <c r="F8262" t="s">
        <v>2311</v>
      </c>
      <c r="G8262" t="s">
        <v>2316</v>
      </c>
      <c r="H8262" t="s">
        <v>1246</v>
      </c>
      <c r="I8262" t="s">
        <v>2389</v>
      </c>
      <c r="J8262">
        <v>0.14000000000000001</v>
      </c>
    </row>
    <row r="8263" spans="1:10" hidden="1">
      <c r="A8263" t="s">
        <v>570</v>
      </c>
      <c r="B8263">
        <v>664</v>
      </c>
      <c r="C8263" t="s">
        <v>1145</v>
      </c>
      <c r="D8263">
        <v>666</v>
      </c>
      <c r="E8263" t="s">
        <v>301</v>
      </c>
      <c r="F8263" t="s">
        <v>2311</v>
      </c>
      <c r="G8263" t="s">
        <v>2318</v>
      </c>
      <c r="H8263" t="s">
        <v>1549</v>
      </c>
      <c r="I8263" t="s">
        <v>2389</v>
      </c>
      <c r="J8263">
        <v>0.115</v>
      </c>
    </row>
    <row r="8264" spans="1:10" hidden="1">
      <c r="A8264" t="s">
        <v>570</v>
      </c>
      <c r="B8264">
        <v>664</v>
      </c>
      <c r="C8264" t="s">
        <v>1145</v>
      </c>
      <c r="D8264">
        <v>666</v>
      </c>
      <c r="E8264" t="s">
        <v>301</v>
      </c>
      <c r="F8264" t="s">
        <v>2311</v>
      </c>
      <c r="G8264" t="s">
        <v>2319</v>
      </c>
      <c r="H8264" t="s">
        <v>1261</v>
      </c>
      <c r="I8264" t="s">
        <v>2389</v>
      </c>
      <c r="J8264">
        <v>0.11</v>
      </c>
    </row>
    <row r="8265" spans="1:10" hidden="1">
      <c r="A8265" t="s">
        <v>570</v>
      </c>
      <c r="B8265">
        <v>664</v>
      </c>
      <c r="C8265" t="s">
        <v>1145</v>
      </c>
      <c r="D8265">
        <v>666</v>
      </c>
      <c r="E8265" t="s">
        <v>301</v>
      </c>
      <c r="F8265" t="s">
        <v>2320</v>
      </c>
      <c r="G8265" t="s">
        <v>2321</v>
      </c>
      <c r="H8265" t="s">
        <v>2376</v>
      </c>
      <c r="I8265" t="s">
        <v>2389</v>
      </c>
      <c r="J8265">
        <v>0.6</v>
      </c>
    </row>
    <row r="8266" spans="1:10" hidden="1">
      <c r="A8266" t="s">
        <v>570</v>
      </c>
      <c r="B8266">
        <v>664</v>
      </c>
      <c r="C8266" t="s">
        <v>1145</v>
      </c>
      <c r="D8266">
        <v>666</v>
      </c>
      <c r="E8266" t="s">
        <v>301</v>
      </c>
      <c r="F8266" t="s">
        <v>2320</v>
      </c>
      <c r="G8266" t="s">
        <v>2341</v>
      </c>
      <c r="H8266" t="s">
        <v>1335</v>
      </c>
      <c r="I8266" t="s">
        <v>2389</v>
      </c>
      <c r="J8266">
        <v>0.04</v>
      </c>
    </row>
    <row r="8267" spans="1:10" hidden="1">
      <c r="A8267" t="s">
        <v>570</v>
      </c>
      <c r="B8267">
        <v>664</v>
      </c>
      <c r="C8267" t="s">
        <v>1145</v>
      </c>
      <c r="D8267">
        <v>666</v>
      </c>
      <c r="E8267" t="s">
        <v>301</v>
      </c>
      <c r="F8267" t="s">
        <v>2320</v>
      </c>
      <c r="G8267" t="s">
        <v>2298</v>
      </c>
      <c r="H8267" t="s">
        <v>1321</v>
      </c>
      <c r="I8267" t="s">
        <v>2389</v>
      </c>
      <c r="J8267">
        <v>0.28499999999999998</v>
      </c>
    </row>
    <row r="8268" spans="1:10" hidden="1">
      <c r="A8268" t="s">
        <v>570</v>
      </c>
      <c r="B8268">
        <v>664</v>
      </c>
      <c r="C8268" t="s">
        <v>1145</v>
      </c>
      <c r="D8268">
        <v>666</v>
      </c>
      <c r="E8268" t="s">
        <v>301</v>
      </c>
      <c r="F8268" t="s">
        <v>2322</v>
      </c>
      <c r="G8268" t="s">
        <v>2323</v>
      </c>
      <c r="H8268" t="s">
        <v>2335</v>
      </c>
      <c r="I8268" t="s">
        <v>2389</v>
      </c>
      <c r="J8268">
        <v>0.02</v>
      </c>
    </row>
    <row r="8269" spans="1:10" hidden="1">
      <c r="A8269" t="s">
        <v>570</v>
      </c>
      <c r="B8269">
        <v>664</v>
      </c>
      <c r="C8269" t="s">
        <v>1145</v>
      </c>
      <c r="D8269">
        <v>666</v>
      </c>
      <c r="E8269" t="s">
        <v>301</v>
      </c>
      <c r="F8269" t="s">
        <v>2322</v>
      </c>
      <c r="G8269" t="s">
        <v>2326</v>
      </c>
      <c r="H8269" t="s">
        <v>2344</v>
      </c>
      <c r="I8269" t="s">
        <v>2389</v>
      </c>
      <c r="J8269">
        <v>0.01</v>
      </c>
    </row>
    <row r="8270" spans="1:10" hidden="1">
      <c r="A8270" t="s">
        <v>570</v>
      </c>
      <c r="B8270">
        <v>664</v>
      </c>
      <c r="C8270" t="s">
        <v>1145</v>
      </c>
      <c r="D8270">
        <v>666</v>
      </c>
      <c r="E8270" t="s">
        <v>301</v>
      </c>
      <c r="F8270" t="s">
        <v>2322</v>
      </c>
      <c r="G8270" t="s">
        <v>2327</v>
      </c>
      <c r="H8270" t="s">
        <v>2329</v>
      </c>
      <c r="I8270" t="s">
        <v>2389</v>
      </c>
      <c r="J8270">
        <v>1.4999999999999999E-2</v>
      </c>
    </row>
    <row r="8271" spans="1:10" hidden="1">
      <c r="A8271" t="s">
        <v>570</v>
      </c>
      <c r="B8271">
        <v>664</v>
      </c>
      <c r="C8271" t="s">
        <v>1145</v>
      </c>
      <c r="D8271">
        <v>666</v>
      </c>
      <c r="E8271" t="s">
        <v>301</v>
      </c>
      <c r="F8271" t="s">
        <v>2322</v>
      </c>
      <c r="G8271" t="s">
        <v>2328</v>
      </c>
      <c r="H8271" t="s">
        <v>1335</v>
      </c>
      <c r="I8271" t="s">
        <v>2389</v>
      </c>
      <c r="J8271">
        <v>0.04</v>
      </c>
    </row>
    <row r="8272" spans="1:10" hidden="1">
      <c r="A8272" t="s">
        <v>570</v>
      </c>
      <c r="B8272">
        <v>664</v>
      </c>
      <c r="C8272" t="s">
        <v>1145</v>
      </c>
      <c r="D8272">
        <v>666</v>
      </c>
      <c r="E8272" t="s">
        <v>301</v>
      </c>
      <c r="F8272" t="s">
        <v>2322</v>
      </c>
      <c r="G8272" t="s">
        <v>2330</v>
      </c>
      <c r="H8272" t="s">
        <v>1673</v>
      </c>
      <c r="I8272" t="s">
        <v>2389</v>
      </c>
      <c r="J8272">
        <v>0.91500000000000004</v>
      </c>
    </row>
    <row r="8273" spans="1:10" hidden="1">
      <c r="A8273" t="s">
        <v>570</v>
      </c>
      <c r="B8273">
        <v>664</v>
      </c>
      <c r="C8273" t="s">
        <v>1145</v>
      </c>
      <c r="D8273">
        <v>666</v>
      </c>
      <c r="E8273" t="s">
        <v>301</v>
      </c>
      <c r="F8273" t="s">
        <v>2332</v>
      </c>
      <c r="G8273" t="s">
        <v>2333</v>
      </c>
      <c r="H8273" t="s">
        <v>1340</v>
      </c>
      <c r="I8273" t="s">
        <v>2389</v>
      </c>
      <c r="J8273">
        <v>0.44500000000000001</v>
      </c>
    </row>
    <row r="8274" spans="1:10" hidden="1">
      <c r="A8274" t="s">
        <v>570</v>
      </c>
      <c r="B8274">
        <v>664</v>
      </c>
      <c r="C8274" t="s">
        <v>1145</v>
      </c>
      <c r="D8274">
        <v>666</v>
      </c>
      <c r="E8274" t="s">
        <v>301</v>
      </c>
      <c r="F8274" t="s">
        <v>2332</v>
      </c>
      <c r="G8274" t="s">
        <v>2334</v>
      </c>
      <c r="H8274" t="s">
        <v>1639</v>
      </c>
      <c r="I8274" t="s">
        <v>2389</v>
      </c>
      <c r="J8274">
        <v>0.55500000000000005</v>
      </c>
    </row>
    <row r="8275" spans="1:10" hidden="1">
      <c r="A8275" t="s">
        <v>570</v>
      </c>
      <c r="B8275">
        <v>664</v>
      </c>
      <c r="C8275" t="s">
        <v>1145</v>
      </c>
      <c r="D8275">
        <v>665</v>
      </c>
      <c r="E8275" t="s">
        <v>45</v>
      </c>
      <c r="F8275" t="s">
        <v>1243</v>
      </c>
      <c r="G8275" t="s">
        <v>1243</v>
      </c>
      <c r="H8275" t="s">
        <v>1282</v>
      </c>
      <c r="I8275" t="s">
        <v>1282</v>
      </c>
      <c r="J8275">
        <v>1</v>
      </c>
    </row>
    <row r="8276" spans="1:10" hidden="1">
      <c r="A8276" t="s">
        <v>570</v>
      </c>
      <c r="B8276">
        <v>664</v>
      </c>
      <c r="C8276" t="s">
        <v>1145</v>
      </c>
      <c r="D8276">
        <v>665</v>
      </c>
      <c r="E8276" t="s">
        <v>45</v>
      </c>
      <c r="F8276" t="s">
        <v>2311</v>
      </c>
      <c r="G8276" t="s">
        <v>2317</v>
      </c>
      <c r="H8276" t="s">
        <v>1336</v>
      </c>
      <c r="I8276" t="s">
        <v>1282</v>
      </c>
      <c r="J8276">
        <v>0.15640000000000001</v>
      </c>
    </row>
    <row r="8277" spans="1:10" hidden="1">
      <c r="A8277" t="s">
        <v>570</v>
      </c>
      <c r="B8277">
        <v>664</v>
      </c>
      <c r="C8277" t="s">
        <v>1145</v>
      </c>
      <c r="D8277">
        <v>665</v>
      </c>
      <c r="E8277" t="s">
        <v>45</v>
      </c>
      <c r="F8277" t="s">
        <v>2311</v>
      </c>
      <c r="G8277" t="s">
        <v>2336</v>
      </c>
      <c r="H8277" t="s">
        <v>1399</v>
      </c>
      <c r="I8277" t="s">
        <v>1282</v>
      </c>
      <c r="J8277">
        <v>0.12759999999999999</v>
      </c>
    </row>
    <row r="8278" spans="1:10" hidden="1">
      <c r="A8278" t="s">
        <v>570</v>
      </c>
      <c r="B8278">
        <v>664</v>
      </c>
      <c r="C8278" t="s">
        <v>1145</v>
      </c>
      <c r="D8278">
        <v>665</v>
      </c>
      <c r="E8278" t="s">
        <v>45</v>
      </c>
      <c r="F8278" t="s">
        <v>2311</v>
      </c>
      <c r="G8278" t="s">
        <v>2337</v>
      </c>
      <c r="H8278" t="s">
        <v>1246</v>
      </c>
      <c r="I8278" t="s">
        <v>1282</v>
      </c>
      <c r="J8278">
        <v>0.1152</v>
      </c>
    </row>
    <row r="8279" spans="1:10" hidden="1">
      <c r="A8279" t="s">
        <v>570</v>
      </c>
      <c r="B8279">
        <v>664</v>
      </c>
      <c r="C8279" t="s">
        <v>1145</v>
      </c>
      <c r="D8279">
        <v>665</v>
      </c>
      <c r="E8279" t="s">
        <v>45</v>
      </c>
      <c r="F8279" t="s">
        <v>2311</v>
      </c>
      <c r="G8279" t="s">
        <v>2343</v>
      </c>
      <c r="H8279" t="s">
        <v>1324</v>
      </c>
      <c r="I8279" t="s">
        <v>1282</v>
      </c>
      <c r="J8279">
        <v>0.1605</v>
      </c>
    </row>
    <row r="8280" spans="1:10" hidden="1">
      <c r="A8280" t="s">
        <v>570</v>
      </c>
      <c r="B8280">
        <v>664</v>
      </c>
      <c r="C8280" t="s">
        <v>1145</v>
      </c>
      <c r="D8280">
        <v>665</v>
      </c>
      <c r="E8280" t="s">
        <v>45</v>
      </c>
      <c r="F8280" t="s">
        <v>2311</v>
      </c>
      <c r="G8280" t="s">
        <v>1250</v>
      </c>
      <c r="H8280" t="s">
        <v>1281</v>
      </c>
      <c r="I8280" t="s">
        <v>1282</v>
      </c>
      <c r="J8280">
        <v>0.16869999999999999</v>
      </c>
    </row>
    <row r="8281" spans="1:10" hidden="1">
      <c r="A8281" t="s">
        <v>570</v>
      </c>
      <c r="B8281">
        <v>664</v>
      </c>
      <c r="C8281" t="s">
        <v>1145</v>
      </c>
      <c r="D8281">
        <v>665</v>
      </c>
      <c r="E8281" t="s">
        <v>45</v>
      </c>
      <c r="F8281" t="s">
        <v>2311</v>
      </c>
      <c r="G8281" t="s">
        <v>1401</v>
      </c>
      <c r="H8281" t="s">
        <v>1251</v>
      </c>
      <c r="I8281" t="s">
        <v>1282</v>
      </c>
      <c r="J8281">
        <v>0.14810000000000001</v>
      </c>
    </row>
    <row r="8282" spans="1:10" hidden="1">
      <c r="A8282" t="s">
        <v>570</v>
      </c>
      <c r="B8282">
        <v>664</v>
      </c>
      <c r="C8282" t="s">
        <v>1145</v>
      </c>
      <c r="D8282">
        <v>665</v>
      </c>
      <c r="E8282" t="s">
        <v>45</v>
      </c>
      <c r="F8282" t="s">
        <v>2311</v>
      </c>
      <c r="G8282" t="s">
        <v>1357</v>
      </c>
      <c r="H8282" t="s">
        <v>1304</v>
      </c>
      <c r="I8282" t="s">
        <v>1282</v>
      </c>
      <c r="J8282">
        <v>0.1235</v>
      </c>
    </row>
    <row r="8283" spans="1:10" hidden="1">
      <c r="A8283" t="s">
        <v>570</v>
      </c>
      <c r="B8283">
        <v>664</v>
      </c>
      <c r="C8283" t="s">
        <v>1145</v>
      </c>
      <c r="D8283">
        <v>665</v>
      </c>
      <c r="E8283" t="s">
        <v>45</v>
      </c>
      <c r="F8283" t="s">
        <v>2320</v>
      </c>
      <c r="G8283" t="s">
        <v>2321</v>
      </c>
      <c r="H8283" t="s">
        <v>1375</v>
      </c>
      <c r="I8283" t="s">
        <v>1282</v>
      </c>
      <c r="J8283">
        <v>0.39090000000000003</v>
      </c>
    </row>
    <row r="8284" spans="1:10" hidden="1">
      <c r="A8284" t="s">
        <v>570</v>
      </c>
      <c r="B8284">
        <v>664</v>
      </c>
      <c r="C8284" t="s">
        <v>1145</v>
      </c>
      <c r="D8284">
        <v>665</v>
      </c>
      <c r="E8284" t="s">
        <v>45</v>
      </c>
      <c r="F8284" t="s">
        <v>2320</v>
      </c>
      <c r="G8284" t="s">
        <v>2298</v>
      </c>
      <c r="H8284" t="s">
        <v>1334</v>
      </c>
      <c r="I8284" t="s">
        <v>1282</v>
      </c>
      <c r="J8284">
        <v>0.19750000000000001</v>
      </c>
    </row>
    <row r="8285" spans="1:10" hidden="1">
      <c r="A8285" t="s">
        <v>570</v>
      </c>
      <c r="B8285">
        <v>664</v>
      </c>
      <c r="C8285" t="s">
        <v>1145</v>
      </c>
      <c r="D8285">
        <v>665</v>
      </c>
      <c r="E8285" t="s">
        <v>45</v>
      </c>
      <c r="F8285" t="s">
        <v>2322</v>
      </c>
      <c r="G8285" t="s">
        <v>2323</v>
      </c>
      <c r="H8285" t="s">
        <v>2324</v>
      </c>
      <c r="I8285" t="s">
        <v>1282</v>
      </c>
      <c r="J8285">
        <v>4.1000000000000003E-3</v>
      </c>
    </row>
    <row r="8286" spans="1:10" hidden="1">
      <c r="A8286" t="s">
        <v>570</v>
      </c>
      <c r="B8286">
        <v>664</v>
      </c>
      <c r="C8286" t="s">
        <v>1145</v>
      </c>
      <c r="D8286">
        <v>665</v>
      </c>
      <c r="E8286" t="s">
        <v>45</v>
      </c>
      <c r="F8286" t="s">
        <v>2322</v>
      </c>
      <c r="G8286" t="s">
        <v>2325</v>
      </c>
      <c r="H8286" t="s">
        <v>2324</v>
      </c>
      <c r="I8286" t="s">
        <v>1282</v>
      </c>
      <c r="J8286">
        <v>4.1000000000000003E-3</v>
      </c>
    </row>
    <row r="8287" spans="1:10" hidden="1">
      <c r="A8287" t="s">
        <v>570</v>
      </c>
      <c r="B8287">
        <v>664</v>
      </c>
      <c r="C8287" t="s">
        <v>1145</v>
      </c>
      <c r="D8287">
        <v>665</v>
      </c>
      <c r="E8287" t="s">
        <v>45</v>
      </c>
      <c r="F8287" t="s">
        <v>2322</v>
      </c>
      <c r="G8287" t="s">
        <v>2326</v>
      </c>
      <c r="H8287" t="s">
        <v>2324</v>
      </c>
      <c r="I8287" t="s">
        <v>1282</v>
      </c>
      <c r="J8287">
        <v>4.1000000000000003E-3</v>
      </c>
    </row>
    <row r="8288" spans="1:10" hidden="1">
      <c r="A8288" t="s">
        <v>570</v>
      </c>
      <c r="B8288">
        <v>664</v>
      </c>
      <c r="C8288" t="s">
        <v>1145</v>
      </c>
      <c r="D8288">
        <v>665</v>
      </c>
      <c r="E8288" t="s">
        <v>45</v>
      </c>
      <c r="F8288" t="s">
        <v>2322</v>
      </c>
      <c r="G8288" t="s">
        <v>2327</v>
      </c>
      <c r="H8288" t="s">
        <v>1248</v>
      </c>
      <c r="I8288" t="s">
        <v>1282</v>
      </c>
      <c r="J8288">
        <v>2.47E-2</v>
      </c>
    </row>
    <row r="8289" spans="1:10" hidden="1">
      <c r="A8289" t="s">
        <v>570</v>
      </c>
      <c r="B8289">
        <v>664</v>
      </c>
      <c r="C8289" t="s">
        <v>1145</v>
      </c>
      <c r="D8289">
        <v>665</v>
      </c>
      <c r="E8289" t="s">
        <v>45</v>
      </c>
      <c r="F8289" t="s">
        <v>2322</v>
      </c>
      <c r="G8289" t="s">
        <v>2328</v>
      </c>
      <c r="H8289" t="s">
        <v>2329</v>
      </c>
      <c r="I8289" t="s">
        <v>1282</v>
      </c>
      <c r="J8289">
        <v>1.23E-2</v>
      </c>
    </row>
    <row r="8290" spans="1:10" hidden="1">
      <c r="A8290" t="s">
        <v>570</v>
      </c>
      <c r="B8290">
        <v>664</v>
      </c>
      <c r="C8290" t="s">
        <v>1145</v>
      </c>
      <c r="D8290">
        <v>665</v>
      </c>
      <c r="E8290" t="s">
        <v>45</v>
      </c>
      <c r="F8290" t="s">
        <v>2322</v>
      </c>
      <c r="G8290" t="s">
        <v>2330</v>
      </c>
      <c r="H8290" t="s">
        <v>2342</v>
      </c>
      <c r="I8290" t="s">
        <v>1282</v>
      </c>
      <c r="J8290">
        <v>0.9506</v>
      </c>
    </row>
    <row r="8291" spans="1:10" hidden="1">
      <c r="A8291" t="s">
        <v>570</v>
      </c>
      <c r="B8291">
        <v>664</v>
      </c>
      <c r="C8291" t="s">
        <v>1145</v>
      </c>
      <c r="D8291">
        <v>665</v>
      </c>
      <c r="E8291" t="s">
        <v>45</v>
      </c>
      <c r="F8291" t="s">
        <v>2332</v>
      </c>
      <c r="G8291" t="s">
        <v>2333</v>
      </c>
      <c r="H8291" t="s">
        <v>1641</v>
      </c>
      <c r="I8291" t="s">
        <v>1282</v>
      </c>
      <c r="J8291">
        <v>0.46500000000000002</v>
      </c>
    </row>
    <row r="8292" spans="1:10" hidden="1">
      <c r="A8292" t="s">
        <v>570</v>
      </c>
      <c r="B8292">
        <v>664</v>
      </c>
      <c r="C8292" t="s">
        <v>1145</v>
      </c>
      <c r="D8292">
        <v>665</v>
      </c>
      <c r="E8292" t="s">
        <v>45</v>
      </c>
      <c r="F8292" t="s">
        <v>2332</v>
      </c>
      <c r="G8292" t="s">
        <v>2334</v>
      </c>
      <c r="H8292" t="s">
        <v>1407</v>
      </c>
      <c r="I8292" t="s">
        <v>1282</v>
      </c>
      <c r="J8292">
        <v>0.53500000000000003</v>
      </c>
    </row>
    <row r="8293" spans="1:10" hidden="1">
      <c r="A8293" t="s">
        <v>570</v>
      </c>
      <c r="B8293">
        <v>681</v>
      </c>
      <c r="C8293" t="s">
        <v>1147</v>
      </c>
      <c r="D8293">
        <v>683</v>
      </c>
      <c r="E8293" t="s">
        <v>186</v>
      </c>
      <c r="F8293" t="s">
        <v>1243</v>
      </c>
      <c r="G8293" t="s">
        <v>1243</v>
      </c>
      <c r="H8293" t="s">
        <v>1329</v>
      </c>
      <c r="I8293" t="s">
        <v>1329</v>
      </c>
      <c r="J8293">
        <v>1</v>
      </c>
    </row>
    <row r="8294" spans="1:10" hidden="1">
      <c r="A8294" t="s">
        <v>570</v>
      </c>
      <c r="B8294">
        <v>681</v>
      </c>
      <c r="C8294" t="s">
        <v>1147</v>
      </c>
      <c r="D8294">
        <v>683</v>
      </c>
      <c r="E8294" t="s">
        <v>186</v>
      </c>
      <c r="F8294" t="s">
        <v>2311</v>
      </c>
      <c r="G8294" t="s">
        <v>2316</v>
      </c>
      <c r="H8294" t="s">
        <v>1244</v>
      </c>
      <c r="I8294" t="s">
        <v>1329</v>
      </c>
      <c r="J8294">
        <v>0.1643</v>
      </c>
    </row>
    <row r="8295" spans="1:10" hidden="1">
      <c r="A8295" t="s">
        <v>570</v>
      </c>
      <c r="B8295">
        <v>681</v>
      </c>
      <c r="C8295" t="s">
        <v>1147</v>
      </c>
      <c r="D8295">
        <v>683</v>
      </c>
      <c r="E8295" t="s">
        <v>186</v>
      </c>
      <c r="F8295" t="s">
        <v>2311</v>
      </c>
      <c r="G8295" t="s">
        <v>2317</v>
      </c>
      <c r="H8295" t="s">
        <v>1279</v>
      </c>
      <c r="I8295" t="s">
        <v>1329</v>
      </c>
      <c r="J8295">
        <v>0.30990000000000001</v>
      </c>
    </row>
    <row r="8296" spans="1:10" hidden="1">
      <c r="A8296" t="s">
        <v>570</v>
      </c>
      <c r="B8296">
        <v>681</v>
      </c>
      <c r="C8296" t="s">
        <v>1147</v>
      </c>
      <c r="D8296">
        <v>683</v>
      </c>
      <c r="E8296" t="s">
        <v>186</v>
      </c>
      <c r="F8296" t="s">
        <v>2311</v>
      </c>
      <c r="G8296" t="s">
        <v>2336</v>
      </c>
      <c r="H8296" t="s">
        <v>1331</v>
      </c>
      <c r="I8296" t="s">
        <v>1329</v>
      </c>
      <c r="J8296">
        <v>0.21129999999999999</v>
      </c>
    </row>
    <row r="8297" spans="1:10" hidden="1">
      <c r="A8297" t="s">
        <v>570</v>
      </c>
      <c r="B8297">
        <v>681</v>
      </c>
      <c r="C8297" t="s">
        <v>1147</v>
      </c>
      <c r="D8297">
        <v>683</v>
      </c>
      <c r="E8297" t="s">
        <v>186</v>
      </c>
      <c r="F8297" t="s">
        <v>2311</v>
      </c>
      <c r="G8297" t="s">
        <v>2337</v>
      </c>
      <c r="H8297" t="s">
        <v>1447</v>
      </c>
      <c r="I8297" t="s">
        <v>1329</v>
      </c>
      <c r="J8297">
        <v>0.31459999999999999</v>
      </c>
    </row>
    <row r="8298" spans="1:10" hidden="1">
      <c r="A8298" t="s">
        <v>570</v>
      </c>
      <c r="B8298">
        <v>681</v>
      </c>
      <c r="C8298" t="s">
        <v>1147</v>
      </c>
      <c r="D8298">
        <v>683</v>
      </c>
      <c r="E8298" t="s">
        <v>186</v>
      </c>
      <c r="F8298" t="s">
        <v>2320</v>
      </c>
      <c r="G8298" t="s">
        <v>2321</v>
      </c>
      <c r="H8298" t="s">
        <v>1611</v>
      </c>
      <c r="I8298" t="s">
        <v>1329</v>
      </c>
      <c r="J8298">
        <v>0.42720000000000002</v>
      </c>
    </row>
    <row r="8299" spans="1:10" hidden="1">
      <c r="A8299" t="s">
        <v>570</v>
      </c>
      <c r="B8299">
        <v>681</v>
      </c>
      <c r="C8299" t="s">
        <v>1147</v>
      </c>
      <c r="D8299">
        <v>683</v>
      </c>
      <c r="E8299" t="s">
        <v>186</v>
      </c>
      <c r="F8299" t="s">
        <v>2320</v>
      </c>
      <c r="G8299" t="s">
        <v>2340</v>
      </c>
      <c r="H8299" t="s">
        <v>1323</v>
      </c>
      <c r="I8299" t="s">
        <v>1329</v>
      </c>
      <c r="J8299">
        <v>8.4500000000000006E-2</v>
      </c>
    </row>
    <row r="8300" spans="1:10" hidden="1">
      <c r="A8300" t="s">
        <v>570</v>
      </c>
      <c r="B8300">
        <v>681</v>
      </c>
      <c r="C8300" t="s">
        <v>1147</v>
      </c>
      <c r="D8300">
        <v>683</v>
      </c>
      <c r="E8300" t="s">
        <v>186</v>
      </c>
      <c r="F8300" t="s">
        <v>2320</v>
      </c>
      <c r="G8300" t="s">
        <v>2298</v>
      </c>
      <c r="H8300" t="s">
        <v>1515</v>
      </c>
      <c r="I8300" t="s">
        <v>1329</v>
      </c>
      <c r="J8300">
        <v>0.20660000000000001</v>
      </c>
    </row>
    <row r="8301" spans="1:10" hidden="1">
      <c r="A8301" t="s">
        <v>570</v>
      </c>
      <c r="B8301">
        <v>681</v>
      </c>
      <c r="C8301" t="s">
        <v>1147</v>
      </c>
      <c r="D8301">
        <v>683</v>
      </c>
      <c r="E8301" t="s">
        <v>186</v>
      </c>
      <c r="F8301" t="s">
        <v>2322</v>
      </c>
      <c r="G8301" t="s">
        <v>2323</v>
      </c>
      <c r="H8301" t="s">
        <v>2324</v>
      </c>
      <c r="I8301" t="s">
        <v>1329</v>
      </c>
      <c r="J8301">
        <v>4.7000000000000002E-3</v>
      </c>
    </row>
    <row r="8302" spans="1:10" hidden="1">
      <c r="A8302" t="s">
        <v>570</v>
      </c>
      <c r="B8302">
        <v>681</v>
      </c>
      <c r="C8302" t="s">
        <v>1147</v>
      </c>
      <c r="D8302">
        <v>683</v>
      </c>
      <c r="E8302" t="s">
        <v>186</v>
      </c>
      <c r="F8302" t="s">
        <v>2322</v>
      </c>
      <c r="G8302" t="s">
        <v>2326</v>
      </c>
      <c r="H8302" t="s">
        <v>2324</v>
      </c>
      <c r="I8302" t="s">
        <v>1329</v>
      </c>
      <c r="J8302">
        <v>4.7000000000000002E-3</v>
      </c>
    </row>
    <row r="8303" spans="1:10" hidden="1">
      <c r="A8303" t="s">
        <v>570</v>
      </c>
      <c r="B8303">
        <v>681</v>
      </c>
      <c r="C8303" t="s">
        <v>1147</v>
      </c>
      <c r="D8303">
        <v>683</v>
      </c>
      <c r="E8303" t="s">
        <v>186</v>
      </c>
      <c r="F8303" t="s">
        <v>2322</v>
      </c>
      <c r="G8303" t="s">
        <v>2327</v>
      </c>
      <c r="H8303" t="s">
        <v>2335</v>
      </c>
      <c r="I8303" t="s">
        <v>1329</v>
      </c>
      <c r="J8303">
        <v>1.8800000000000001E-2</v>
      </c>
    </row>
    <row r="8304" spans="1:10" hidden="1">
      <c r="A8304" t="s">
        <v>570</v>
      </c>
      <c r="B8304">
        <v>681</v>
      </c>
      <c r="C8304" t="s">
        <v>1147</v>
      </c>
      <c r="D8304">
        <v>683</v>
      </c>
      <c r="E8304" t="s">
        <v>186</v>
      </c>
      <c r="F8304" t="s">
        <v>2322</v>
      </c>
      <c r="G8304" t="s">
        <v>2328</v>
      </c>
      <c r="H8304" t="s">
        <v>1248</v>
      </c>
      <c r="I8304" t="s">
        <v>1329</v>
      </c>
      <c r="J8304">
        <v>2.8199999999999999E-2</v>
      </c>
    </row>
    <row r="8305" spans="1:10" hidden="1">
      <c r="A8305" t="s">
        <v>570</v>
      </c>
      <c r="B8305">
        <v>681</v>
      </c>
      <c r="C8305" t="s">
        <v>1147</v>
      </c>
      <c r="D8305">
        <v>683</v>
      </c>
      <c r="E8305" t="s">
        <v>186</v>
      </c>
      <c r="F8305" t="s">
        <v>2322</v>
      </c>
      <c r="G8305" t="s">
        <v>2330</v>
      </c>
      <c r="H8305" t="s">
        <v>2388</v>
      </c>
      <c r="I8305" t="s">
        <v>1329</v>
      </c>
      <c r="J8305">
        <v>0.94369999999999998</v>
      </c>
    </row>
    <row r="8306" spans="1:10" hidden="1">
      <c r="A8306" t="s">
        <v>570</v>
      </c>
      <c r="B8306">
        <v>681</v>
      </c>
      <c r="C8306" t="s">
        <v>1147</v>
      </c>
      <c r="D8306">
        <v>683</v>
      </c>
      <c r="E8306" t="s">
        <v>186</v>
      </c>
      <c r="F8306" t="s">
        <v>2332</v>
      </c>
      <c r="G8306" t="s">
        <v>2333</v>
      </c>
      <c r="H8306" t="s">
        <v>1441</v>
      </c>
      <c r="I8306" t="s">
        <v>1329</v>
      </c>
      <c r="J8306">
        <v>0.46010000000000001</v>
      </c>
    </row>
    <row r="8307" spans="1:10" hidden="1">
      <c r="A8307" t="s">
        <v>570</v>
      </c>
      <c r="B8307">
        <v>681</v>
      </c>
      <c r="C8307" t="s">
        <v>1147</v>
      </c>
      <c r="D8307">
        <v>683</v>
      </c>
      <c r="E8307" t="s">
        <v>186</v>
      </c>
      <c r="F8307" t="s">
        <v>2332</v>
      </c>
      <c r="G8307" t="s">
        <v>2334</v>
      </c>
      <c r="H8307" t="s">
        <v>2299</v>
      </c>
      <c r="I8307" t="s">
        <v>1329</v>
      </c>
      <c r="J8307">
        <v>0.53990000000000005</v>
      </c>
    </row>
    <row r="8308" spans="1:10" hidden="1">
      <c r="A8308" t="s">
        <v>570</v>
      </c>
      <c r="B8308">
        <v>681</v>
      </c>
      <c r="C8308" t="s">
        <v>1147</v>
      </c>
      <c r="D8308">
        <v>682</v>
      </c>
      <c r="E8308" t="s">
        <v>253</v>
      </c>
      <c r="F8308" t="s">
        <v>1243</v>
      </c>
      <c r="G8308" t="s">
        <v>1243</v>
      </c>
      <c r="H8308" t="s">
        <v>1603</v>
      </c>
      <c r="I8308" t="s">
        <v>1603</v>
      </c>
      <c r="J8308">
        <v>1</v>
      </c>
    </row>
    <row r="8309" spans="1:10" hidden="1">
      <c r="A8309" t="s">
        <v>570</v>
      </c>
      <c r="B8309">
        <v>681</v>
      </c>
      <c r="C8309" t="s">
        <v>1147</v>
      </c>
      <c r="D8309">
        <v>682</v>
      </c>
      <c r="E8309" t="s">
        <v>253</v>
      </c>
      <c r="F8309" t="s">
        <v>2311</v>
      </c>
      <c r="G8309" t="s">
        <v>2312</v>
      </c>
      <c r="H8309" t="s">
        <v>1411</v>
      </c>
      <c r="I8309" t="s">
        <v>1603</v>
      </c>
      <c r="J8309">
        <v>0.2102</v>
      </c>
    </row>
    <row r="8310" spans="1:10" hidden="1">
      <c r="A8310" t="s">
        <v>570</v>
      </c>
      <c r="B8310">
        <v>681</v>
      </c>
      <c r="C8310" t="s">
        <v>1147</v>
      </c>
      <c r="D8310">
        <v>682</v>
      </c>
      <c r="E8310" t="s">
        <v>253</v>
      </c>
      <c r="F8310" t="s">
        <v>2311</v>
      </c>
      <c r="G8310" t="s">
        <v>2313</v>
      </c>
      <c r="H8310" t="s">
        <v>1290</v>
      </c>
      <c r="I8310" t="s">
        <v>1603</v>
      </c>
      <c r="J8310">
        <v>0.15290000000000001</v>
      </c>
    </row>
    <row r="8311" spans="1:10" hidden="1">
      <c r="A8311" t="s">
        <v>570</v>
      </c>
      <c r="B8311">
        <v>681</v>
      </c>
      <c r="C8311" t="s">
        <v>1147</v>
      </c>
      <c r="D8311">
        <v>682</v>
      </c>
      <c r="E8311" t="s">
        <v>253</v>
      </c>
      <c r="F8311" t="s">
        <v>2311</v>
      </c>
      <c r="G8311" t="s">
        <v>2314</v>
      </c>
      <c r="H8311" t="s">
        <v>1246</v>
      </c>
      <c r="I8311" t="s">
        <v>1603</v>
      </c>
      <c r="J8311">
        <v>0.17829999999999999</v>
      </c>
    </row>
    <row r="8312" spans="1:10" hidden="1">
      <c r="A8312" t="s">
        <v>570</v>
      </c>
      <c r="B8312">
        <v>681</v>
      </c>
      <c r="C8312" t="s">
        <v>1147</v>
      </c>
      <c r="D8312">
        <v>682</v>
      </c>
      <c r="E8312" t="s">
        <v>253</v>
      </c>
      <c r="F8312" t="s">
        <v>2311</v>
      </c>
      <c r="G8312" t="s">
        <v>2315</v>
      </c>
      <c r="H8312" t="s">
        <v>1246</v>
      </c>
      <c r="I8312" t="s">
        <v>1603</v>
      </c>
      <c r="J8312">
        <v>0.17829999999999999</v>
      </c>
    </row>
    <row r="8313" spans="1:10" hidden="1">
      <c r="A8313" t="s">
        <v>570</v>
      </c>
      <c r="B8313">
        <v>681</v>
      </c>
      <c r="C8313" t="s">
        <v>1147</v>
      </c>
      <c r="D8313">
        <v>682</v>
      </c>
      <c r="E8313" t="s">
        <v>253</v>
      </c>
      <c r="F8313" t="s">
        <v>2311</v>
      </c>
      <c r="G8313" t="s">
        <v>2318</v>
      </c>
      <c r="H8313" t="s">
        <v>1246</v>
      </c>
      <c r="I8313" t="s">
        <v>1603</v>
      </c>
      <c r="J8313">
        <v>0.17829999999999999</v>
      </c>
    </row>
    <row r="8314" spans="1:10" hidden="1">
      <c r="A8314" t="s">
        <v>570</v>
      </c>
      <c r="B8314">
        <v>681</v>
      </c>
      <c r="C8314" t="s">
        <v>1147</v>
      </c>
      <c r="D8314">
        <v>682</v>
      </c>
      <c r="E8314" t="s">
        <v>253</v>
      </c>
      <c r="F8314" t="s">
        <v>2311</v>
      </c>
      <c r="G8314" t="s">
        <v>2319</v>
      </c>
      <c r="H8314" t="s">
        <v>1591</v>
      </c>
      <c r="I8314" t="s">
        <v>1603</v>
      </c>
      <c r="J8314">
        <v>0.1019</v>
      </c>
    </row>
    <row r="8315" spans="1:10" hidden="1">
      <c r="A8315" t="s">
        <v>570</v>
      </c>
      <c r="B8315">
        <v>681</v>
      </c>
      <c r="C8315" t="s">
        <v>1147</v>
      </c>
      <c r="D8315">
        <v>682</v>
      </c>
      <c r="E8315" t="s">
        <v>253</v>
      </c>
      <c r="F8315" t="s">
        <v>2320</v>
      </c>
      <c r="G8315" t="s">
        <v>2321</v>
      </c>
      <c r="H8315" t="s">
        <v>1308</v>
      </c>
      <c r="I8315" t="s">
        <v>1603</v>
      </c>
      <c r="J8315">
        <v>0.34389999999999998</v>
      </c>
    </row>
    <row r="8316" spans="1:10" hidden="1">
      <c r="A8316" t="s">
        <v>570</v>
      </c>
      <c r="B8316">
        <v>681</v>
      </c>
      <c r="C8316" t="s">
        <v>1147</v>
      </c>
      <c r="D8316">
        <v>682</v>
      </c>
      <c r="E8316" t="s">
        <v>253</v>
      </c>
      <c r="F8316" t="s">
        <v>2320</v>
      </c>
      <c r="G8316" t="s">
        <v>2298</v>
      </c>
      <c r="H8316" t="s">
        <v>1549</v>
      </c>
      <c r="I8316" t="s">
        <v>1603</v>
      </c>
      <c r="J8316">
        <v>0.14649999999999999</v>
      </c>
    </row>
    <row r="8317" spans="1:10" hidden="1">
      <c r="A8317" t="s">
        <v>570</v>
      </c>
      <c r="B8317">
        <v>681</v>
      </c>
      <c r="C8317" t="s">
        <v>1147</v>
      </c>
      <c r="D8317">
        <v>682</v>
      </c>
      <c r="E8317" t="s">
        <v>253</v>
      </c>
      <c r="F8317" t="s">
        <v>2322</v>
      </c>
      <c r="G8317" t="s">
        <v>2327</v>
      </c>
      <c r="H8317" t="s">
        <v>2344</v>
      </c>
      <c r="I8317" t="s">
        <v>1603</v>
      </c>
      <c r="J8317">
        <v>1.2699999999999999E-2</v>
      </c>
    </row>
    <row r="8318" spans="1:10" hidden="1">
      <c r="A8318" t="s">
        <v>570</v>
      </c>
      <c r="B8318">
        <v>681</v>
      </c>
      <c r="C8318" t="s">
        <v>1147</v>
      </c>
      <c r="D8318">
        <v>682</v>
      </c>
      <c r="E8318" t="s">
        <v>253</v>
      </c>
      <c r="F8318" t="s">
        <v>2322</v>
      </c>
      <c r="G8318" t="s">
        <v>2328</v>
      </c>
      <c r="H8318" t="s">
        <v>1248</v>
      </c>
      <c r="I8318" t="s">
        <v>1603</v>
      </c>
      <c r="J8318">
        <v>3.8199999999999998E-2</v>
      </c>
    </row>
    <row r="8319" spans="1:10" hidden="1">
      <c r="A8319" t="s">
        <v>570</v>
      </c>
      <c r="B8319">
        <v>681</v>
      </c>
      <c r="C8319" t="s">
        <v>1147</v>
      </c>
      <c r="D8319">
        <v>682</v>
      </c>
      <c r="E8319" t="s">
        <v>253</v>
      </c>
      <c r="F8319" t="s">
        <v>2322</v>
      </c>
      <c r="G8319" t="s">
        <v>2330</v>
      </c>
      <c r="H8319" t="s">
        <v>2378</v>
      </c>
      <c r="I8319" t="s">
        <v>1603</v>
      </c>
      <c r="J8319">
        <v>0.94899999999999995</v>
      </c>
    </row>
    <row r="8320" spans="1:10" hidden="1">
      <c r="A8320" t="s">
        <v>570</v>
      </c>
      <c r="B8320">
        <v>681</v>
      </c>
      <c r="C8320" t="s">
        <v>1147</v>
      </c>
      <c r="D8320">
        <v>682</v>
      </c>
      <c r="E8320" t="s">
        <v>253</v>
      </c>
      <c r="F8320" t="s">
        <v>2332</v>
      </c>
      <c r="G8320" t="s">
        <v>2333</v>
      </c>
      <c r="H8320" t="s">
        <v>1310</v>
      </c>
      <c r="I8320" t="s">
        <v>1603</v>
      </c>
      <c r="J8320">
        <v>0.45219999999999999</v>
      </c>
    </row>
    <row r="8321" spans="1:10" hidden="1">
      <c r="A8321" t="s">
        <v>570</v>
      </c>
      <c r="B8321">
        <v>681</v>
      </c>
      <c r="C8321" t="s">
        <v>1147</v>
      </c>
      <c r="D8321">
        <v>682</v>
      </c>
      <c r="E8321" t="s">
        <v>253</v>
      </c>
      <c r="F8321" t="s">
        <v>2332</v>
      </c>
      <c r="G8321" t="s">
        <v>2334</v>
      </c>
      <c r="H8321" t="s">
        <v>1585</v>
      </c>
      <c r="I8321" t="s">
        <v>1603</v>
      </c>
      <c r="J8321">
        <v>0.54779999999999995</v>
      </c>
    </row>
    <row r="8322" spans="1:10" hidden="1">
      <c r="A8322" t="s">
        <v>570</v>
      </c>
      <c r="B8322">
        <v>681</v>
      </c>
      <c r="C8322" t="s">
        <v>1147</v>
      </c>
      <c r="D8322">
        <v>684</v>
      </c>
      <c r="E8322" t="s">
        <v>535</v>
      </c>
      <c r="F8322" t="s">
        <v>1243</v>
      </c>
      <c r="G8322" t="s">
        <v>1243</v>
      </c>
      <c r="H8322" t="s">
        <v>1540</v>
      </c>
      <c r="I8322" t="s">
        <v>1540</v>
      </c>
      <c r="J8322">
        <v>1</v>
      </c>
    </row>
    <row r="8323" spans="1:10" hidden="1">
      <c r="A8323" t="s">
        <v>570</v>
      </c>
      <c r="B8323">
        <v>681</v>
      </c>
      <c r="C8323" t="s">
        <v>1147</v>
      </c>
      <c r="D8323">
        <v>684</v>
      </c>
      <c r="E8323" t="s">
        <v>535</v>
      </c>
      <c r="F8323" t="s">
        <v>2311</v>
      </c>
      <c r="G8323" t="s">
        <v>2312</v>
      </c>
      <c r="H8323" t="s">
        <v>1521</v>
      </c>
      <c r="I8323" t="s">
        <v>1540</v>
      </c>
      <c r="J8323">
        <v>0.15740000000000001</v>
      </c>
    </row>
    <row r="8324" spans="1:10" hidden="1">
      <c r="A8324" t="s">
        <v>570</v>
      </c>
      <c r="B8324">
        <v>681</v>
      </c>
      <c r="C8324" t="s">
        <v>1147</v>
      </c>
      <c r="D8324">
        <v>684</v>
      </c>
      <c r="E8324" t="s">
        <v>535</v>
      </c>
      <c r="F8324" t="s">
        <v>2311</v>
      </c>
      <c r="G8324" t="s">
        <v>2313</v>
      </c>
      <c r="H8324" t="s">
        <v>1251</v>
      </c>
      <c r="I8324" t="s">
        <v>1540</v>
      </c>
      <c r="J8324">
        <v>0.16669999999999999</v>
      </c>
    </row>
    <row r="8325" spans="1:10" hidden="1">
      <c r="A8325" t="s">
        <v>570</v>
      </c>
      <c r="B8325">
        <v>681</v>
      </c>
      <c r="C8325" t="s">
        <v>1147</v>
      </c>
      <c r="D8325">
        <v>684</v>
      </c>
      <c r="E8325" t="s">
        <v>535</v>
      </c>
      <c r="F8325" t="s">
        <v>2311</v>
      </c>
      <c r="G8325" t="s">
        <v>2314</v>
      </c>
      <c r="H8325" t="s">
        <v>1336</v>
      </c>
      <c r="I8325" t="s">
        <v>1540</v>
      </c>
      <c r="J8325">
        <v>0.1759</v>
      </c>
    </row>
    <row r="8326" spans="1:10" hidden="1">
      <c r="A8326" t="s">
        <v>570</v>
      </c>
      <c r="B8326">
        <v>681</v>
      </c>
      <c r="C8326" t="s">
        <v>1147</v>
      </c>
      <c r="D8326">
        <v>684</v>
      </c>
      <c r="E8326" t="s">
        <v>535</v>
      </c>
      <c r="F8326" t="s">
        <v>2311</v>
      </c>
      <c r="G8326" t="s">
        <v>2315</v>
      </c>
      <c r="H8326" t="s">
        <v>1399</v>
      </c>
      <c r="I8326" t="s">
        <v>1540</v>
      </c>
      <c r="J8326">
        <v>0.14349999999999999</v>
      </c>
    </row>
    <row r="8327" spans="1:10" hidden="1">
      <c r="A8327" t="s">
        <v>570</v>
      </c>
      <c r="B8327">
        <v>681</v>
      </c>
      <c r="C8327" t="s">
        <v>1147</v>
      </c>
      <c r="D8327">
        <v>684</v>
      </c>
      <c r="E8327" t="s">
        <v>535</v>
      </c>
      <c r="F8327" t="s">
        <v>2311</v>
      </c>
      <c r="G8327" t="s">
        <v>2316</v>
      </c>
      <c r="H8327" t="s">
        <v>1271</v>
      </c>
      <c r="I8327" t="s">
        <v>1540</v>
      </c>
      <c r="J8327">
        <v>0.12039999999999999</v>
      </c>
    </row>
    <row r="8328" spans="1:10" hidden="1">
      <c r="A8328" t="s">
        <v>570</v>
      </c>
      <c r="B8328">
        <v>681</v>
      </c>
      <c r="C8328" t="s">
        <v>1147</v>
      </c>
      <c r="D8328">
        <v>684</v>
      </c>
      <c r="E8328" t="s">
        <v>535</v>
      </c>
      <c r="F8328" t="s">
        <v>2311</v>
      </c>
      <c r="G8328" t="s">
        <v>2318</v>
      </c>
      <c r="H8328" t="s">
        <v>1410</v>
      </c>
      <c r="I8328" t="s">
        <v>1540</v>
      </c>
      <c r="J8328">
        <v>0.14810000000000001</v>
      </c>
    </row>
    <row r="8329" spans="1:10" hidden="1">
      <c r="A8329" t="s">
        <v>570</v>
      </c>
      <c r="B8329">
        <v>681</v>
      </c>
      <c r="C8329" t="s">
        <v>1147</v>
      </c>
      <c r="D8329">
        <v>684</v>
      </c>
      <c r="E8329" t="s">
        <v>535</v>
      </c>
      <c r="F8329" t="s">
        <v>2311</v>
      </c>
      <c r="G8329" t="s">
        <v>2319</v>
      </c>
      <c r="H8329" t="s">
        <v>1520</v>
      </c>
      <c r="I8329" t="s">
        <v>1540</v>
      </c>
      <c r="J8329">
        <v>8.7999999999999995E-2</v>
      </c>
    </row>
    <row r="8330" spans="1:10" hidden="1">
      <c r="A8330" t="s">
        <v>570</v>
      </c>
      <c r="B8330">
        <v>681</v>
      </c>
      <c r="C8330" t="s">
        <v>1147</v>
      </c>
      <c r="D8330">
        <v>684</v>
      </c>
      <c r="E8330" t="s">
        <v>535</v>
      </c>
      <c r="F8330" t="s">
        <v>2320</v>
      </c>
      <c r="G8330" t="s">
        <v>2321</v>
      </c>
      <c r="H8330" t="s">
        <v>1409</v>
      </c>
      <c r="I8330" t="s">
        <v>1540</v>
      </c>
      <c r="J8330">
        <v>0.48609999999999998</v>
      </c>
    </row>
    <row r="8331" spans="1:10" hidden="1">
      <c r="A8331" t="s">
        <v>570</v>
      </c>
      <c r="B8331">
        <v>681</v>
      </c>
      <c r="C8331" t="s">
        <v>1147</v>
      </c>
      <c r="D8331">
        <v>684</v>
      </c>
      <c r="E8331" t="s">
        <v>535</v>
      </c>
      <c r="F8331" t="s">
        <v>2320</v>
      </c>
      <c r="G8331" t="s">
        <v>2298</v>
      </c>
      <c r="H8331" t="s">
        <v>1410</v>
      </c>
      <c r="I8331" t="s">
        <v>1540</v>
      </c>
      <c r="J8331">
        <v>0.14810000000000001</v>
      </c>
    </row>
    <row r="8332" spans="1:10" hidden="1">
      <c r="A8332" t="s">
        <v>570</v>
      </c>
      <c r="B8332">
        <v>681</v>
      </c>
      <c r="C8332" t="s">
        <v>1147</v>
      </c>
      <c r="D8332">
        <v>684</v>
      </c>
      <c r="E8332" t="s">
        <v>535</v>
      </c>
      <c r="F8332" t="s">
        <v>2322</v>
      </c>
      <c r="G8332" t="s">
        <v>2325</v>
      </c>
      <c r="H8332" t="s">
        <v>2324</v>
      </c>
      <c r="I8332" t="s">
        <v>1540</v>
      </c>
      <c r="J8332">
        <v>4.5999999999999999E-3</v>
      </c>
    </row>
    <row r="8333" spans="1:10" hidden="1">
      <c r="A8333" t="s">
        <v>570</v>
      </c>
      <c r="B8333">
        <v>681</v>
      </c>
      <c r="C8333" t="s">
        <v>1147</v>
      </c>
      <c r="D8333">
        <v>684</v>
      </c>
      <c r="E8333" t="s">
        <v>535</v>
      </c>
      <c r="F8333" t="s">
        <v>2322</v>
      </c>
      <c r="G8333" t="s">
        <v>2326</v>
      </c>
      <c r="H8333" t="s">
        <v>2324</v>
      </c>
      <c r="I8333" t="s">
        <v>1540</v>
      </c>
      <c r="J8333">
        <v>4.5999999999999999E-3</v>
      </c>
    </row>
    <row r="8334" spans="1:10" hidden="1">
      <c r="A8334" t="s">
        <v>570</v>
      </c>
      <c r="B8334">
        <v>681</v>
      </c>
      <c r="C8334" t="s">
        <v>1147</v>
      </c>
      <c r="D8334">
        <v>684</v>
      </c>
      <c r="E8334" t="s">
        <v>535</v>
      </c>
      <c r="F8334" t="s">
        <v>2322</v>
      </c>
      <c r="G8334" t="s">
        <v>2327</v>
      </c>
      <c r="H8334" t="s">
        <v>2344</v>
      </c>
      <c r="I8334" t="s">
        <v>1540</v>
      </c>
      <c r="J8334">
        <v>9.2999999999999992E-3</v>
      </c>
    </row>
    <row r="8335" spans="1:10" hidden="1">
      <c r="A8335" t="s">
        <v>570</v>
      </c>
      <c r="B8335">
        <v>681</v>
      </c>
      <c r="C8335" t="s">
        <v>1147</v>
      </c>
      <c r="D8335">
        <v>684</v>
      </c>
      <c r="E8335" t="s">
        <v>535</v>
      </c>
      <c r="F8335" t="s">
        <v>2322</v>
      </c>
      <c r="G8335" t="s">
        <v>2328</v>
      </c>
      <c r="H8335" t="s">
        <v>1256</v>
      </c>
      <c r="I8335" t="s">
        <v>1540</v>
      </c>
      <c r="J8335">
        <v>6.4799999999999996E-2</v>
      </c>
    </row>
    <row r="8336" spans="1:10" hidden="1">
      <c r="A8336" t="s">
        <v>570</v>
      </c>
      <c r="B8336">
        <v>681</v>
      </c>
      <c r="C8336" t="s">
        <v>1147</v>
      </c>
      <c r="D8336">
        <v>684</v>
      </c>
      <c r="E8336" t="s">
        <v>535</v>
      </c>
      <c r="F8336" t="s">
        <v>2322</v>
      </c>
      <c r="G8336" t="s">
        <v>2330</v>
      </c>
      <c r="H8336" t="s">
        <v>1412</v>
      </c>
      <c r="I8336" t="s">
        <v>1540</v>
      </c>
      <c r="J8336">
        <v>0.91669999999999996</v>
      </c>
    </row>
    <row r="8337" spans="1:10" hidden="1">
      <c r="A8337" t="s">
        <v>570</v>
      </c>
      <c r="B8337">
        <v>681</v>
      </c>
      <c r="C8337" t="s">
        <v>1147</v>
      </c>
      <c r="D8337">
        <v>684</v>
      </c>
      <c r="E8337" t="s">
        <v>535</v>
      </c>
      <c r="F8337" t="s">
        <v>2332</v>
      </c>
      <c r="G8337" t="s">
        <v>2333</v>
      </c>
      <c r="H8337" t="s">
        <v>1342</v>
      </c>
      <c r="I8337" t="s">
        <v>1540</v>
      </c>
      <c r="J8337">
        <v>0.43519999999999998</v>
      </c>
    </row>
    <row r="8338" spans="1:10" hidden="1">
      <c r="A8338" t="s">
        <v>570</v>
      </c>
      <c r="B8338">
        <v>681</v>
      </c>
      <c r="C8338" t="s">
        <v>1147</v>
      </c>
      <c r="D8338">
        <v>684</v>
      </c>
      <c r="E8338" t="s">
        <v>535</v>
      </c>
      <c r="F8338" t="s">
        <v>2332</v>
      </c>
      <c r="G8338" t="s">
        <v>2334</v>
      </c>
      <c r="H8338" t="s">
        <v>1493</v>
      </c>
      <c r="I8338" t="s">
        <v>1540</v>
      </c>
      <c r="J8338">
        <v>0.56479999999999997</v>
      </c>
    </row>
    <row r="8339" spans="1:10" hidden="1">
      <c r="A8339" t="s">
        <v>570</v>
      </c>
      <c r="B8339">
        <v>685</v>
      </c>
      <c r="C8339" t="s">
        <v>1150</v>
      </c>
      <c r="D8339">
        <v>686</v>
      </c>
      <c r="E8339" t="s">
        <v>220</v>
      </c>
      <c r="F8339" t="s">
        <v>1243</v>
      </c>
      <c r="G8339" t="s">
        <v>1243</v>
      </c>
      <c r="H8339" t="s">
        <v>1346</v>
      </c>
      <c r="I8339" t="s">
        <v>1346</v>
      </c>
      <c r="J8339">
        <v>1</v>
      </c>
    </row>
    <row r="8340" spans="1:10" hidden="1">
      <c r="A8340" t="s">
        <v>570</v>
      </c>
      <c r="B8340">
        <v>685</v>
      </c>
      <c r="C8340" t="s">
        <v>1150</v>
      </c>
      <c r="D8340">
        <v>686</v>
      </c>
      <c r="E8340" t="s">
        <v>220</v>
      </c>
      <c r="F8340" t="s">
        <v>2311</v>
      </c>
      <c r="G8340" t="s">
        <v>2343</v>
      </c>
      <c r="H8340" t="s">
        <v>1298</v>
      </c>
      <c r="I8340" t="s">
        <v>1346</v>
      </c>
      <c r="J8340">
        <v>0.28849999999999998</v>
      </c>
    </row>
    <row r="8341" spans="1:10" hidden="1">
      <c r="A8341" t="s">
        <v>570</v>
      </c>
      <c r="B8341">
        <v>685</v>
      </c>
      <c r="C8341" t="s">
        <v>1150</v>
      </c>
      <c r="D8341">
        <v>686</v>
      </c>
      <c r="E8341" t="s">
        <v>220</v>
      </c>
      <c r="F8341" t="s">
        <v>2311</v>
      </c>
      <c r="G8341" t="s">
        <v>1250</v>
      </c>
      <c r="H8341" t="s">
        <v>1401</v>
      </c>
      <c r="I8341" t="s">
        <v>1346</v>
      </c>
      <c r="J8341">
        <v>0.21149999999999999</v>
      </c>
    </row>
    <row r="8342" spans="1:10" hidden="1">
      <c r="A8342" t="s">
        <v>570</v>
      </c>
      <c r="B8342">
        <v>685</v>
      </c>
      <c r="C8342" t="s">
        <v>1150</v>
      </c>
      <c r="D8342">
        <v>686</v>
      </c>
      <c r="E8342" t="s">
        <v>220</v>
      </c>
      <c r="F8342" t="s">
        <v>2311</v>
      </c>
      <c r="G8342" t="s">
        <v>1401</v>
      </c>
      <c r="H8342" t="s">
        <v>1250</v>
      </c>
      <c r="I8342" t="s">
        <v>1346</v>
      </c>
      <c r="J8342">
        <v>0.1923</v>
      </c>
    </row>
    <row r="8343" spans="1:10" hidden="1">
      <c r="A8343" t="s">
        <v>570</v>
      </c>
      <c r="B8343">
        <v>685</v>
      </c>
      <c r="C8343" t="s">
        <v>1150</v>
      </c>
      <c r="D8343">
        <v>686</v>
      </c>
      <c r="E8343" t="s">
        <v>220</v>
      </c>
      <c r="F8343" t="s">
        <v>2311</v>
      </c>
      <c r="G8343" t="s">
        <v>1357</v>
      </c>
      <c r="H8343" t="s">
        <v>1591</v>
      </c>
      <c r="I8343" t="s">
        <v>1346</v>
      </c>
      <c r="J8343">
        <v>0.30769999999999997</v>
      </c>
    </row>
    <row r="8344" spans="1:10" hidden="1">
      <c r="A8344" t="s">
        <v>570</v>
      </c>
      <c r="B8344">
        <v>685</v>
      </c>
      <c r="C8344" t="s">
        <v>1150</v>
      </c>
      <c r="D8344">
        <v>686</v>
      </c>
      <c r="E8344" t="s">
        <v>220</v>
      </c>
      <c r="F8344" t="s">
        <v>2320</v>
      </c>
      <c r="G8344" t="s">
        <v>2321</v>
      </c>
      <c r="H8344" t="s">
        <v>1251</v>
      </c>
      <c r="I8344" t="s">
        <v>1346</v>
      </c>
      <c r="J8344">
        <v>0.69230000000000003</v>
      </c>
    </row>
    <row r="8345" spans="1:10" hidden="1">
      <c r="A8345" t="s">
        <v>570</v>
      </c>
      <c r="B8345">
        <v>685</v>
      </c>
      <c r="C8345" t="s">
        <v>1150</v>
      </c>
      <c r="D8345">
        <v>686</v>
      </c>
      <c r="E8345" t="s">
        <v>220</v>
      </c>
      <c r="F8345" t="s">
        <v>2320</v>
      </c>
      <c r="G8345" t="s">
        <v>2339</v>
      </c>
      <c r="H8345" t="s">
        <v>1335</v>
      </c>
      <c r="I8345" t="s">
        <v>1346</v>
      </c>
      <c r="J8345">
        <v>0.15379999999999999</v>
      </c>
    </row>
    <row r="8346" spans="1:10" hidden="1">
      <c r="A8346" t="s">
        <v>570</v>
      </c>
      <c r="B8346">
        <v>685</v>
      </c>
      <c r="C8346" t="s">
        <v>1150</v>
      </c>
      <c r="D8346">
        <v>686</v>
      </c>
      <c r="E8346" t="s">
        <v>220</v>
      </c>
      <c r="F8346" t="s">
        <v>2320</v>
      </c>
      <c r="G8346" t="s">
        <v>2298</v>
      </c>
      <c r="H8346" t="s">
        <v>1257</v>
      </c>
      <c r="I8346" t="s">
        <v>1346</v>
      </c>
      <c r="J8346">
        <v>0.25</v>
      </c>
    </row>
    <row r="8347" spans="1:10" hidden="1">
      <c r="A8347" t="s">
        <v>570</v>
      </c>
      <c r="B8347">
        <v>685</v>
      </c>
      <c r="C8347" t="s">
        <v>1150</v>
      </c>
      <c r="D8347">
        <v>686</v>
      </c>
      <c r="E8347" t="s">
        <v>220</v>
      </c>
      <c r="F8347" t="s">
        <v>2322</v>
      </c>
      <c r="G8347" t="s">
        <v>2323</v>
      </c>
      <c r="H8347" t="s">
        <v>2324</v>
      </c>
      <c r="I8347" t="s">
        <v>1346</v>
      </c>
      <c r="J8347">
        <v>1.9199999999999998E-2</v>
      </c>
    </row>
    <row r="8348" spans="1:10" hidden="1">
      <c r="A8348" t="s">
        <v>570</v>
      </c>
      <c r="B8348">
        <v>685</v>
      </c>
      <c r="C8348" t="s">
        <v>1150</v>
      </c>
      <c r="D8348">
        <v>686</v>
      </c>
      <c r="E8348" t="s">
        <v>220</v>
      </c>
      <c r="F8348" t="s">
        <v>2322</v>
      </c>
      <c r="G8348" t="s">
        <v>2326</v>
      </c>
      <c r="H8348" t="s">
        <v>2324</v>
      </c>
      <c r="I8348" t="s">
        <v>1346</v>
      </c>
      <c r="J8348">
        <v>1.9199999999999998E-2</v>
      </c>
    </row>
    <row r="8349" spans="1:10" hidden="1">
      <c r="A8349" t="s">
        <v>570</v>
      </c>
      <c r="B8349">
        <v>685</v>
      </c>
      <c r="C8349" t="s">
        <v>1150</v>
      </c>
      <c r="D8349">
        <v>686</v>
      </c>
      <c r="E8349" t="s">
        <v>220</v>
      </c>
      <c r="F8349" t="s">
        <v>2322</v>
      </c>
      <c r="G8349" t="s">
        <v>2327</v>
      </c>
      <c r="H8349" t="s">
        <v>2344</v>
      </c>
      <c r="I8349" t="s">
        <v>1346</v>
      </c>
      <c r="J8349">
        <v>3.85E-2</v>
      </c>
    </row>
    <row r="8350" spans="1:10" hidden="1">
      <c r="A8350" t="s">
        <v>570</v>
      </c>
      <c r="B8350">
        <v>685</v>
      </c>
      <c r="C8350" t="s">
        <v>1150</v>
      </c>
      <c r="D8350">
        <v>686</v>
      </c>
      <c r="E8350" t="s">
        <v>220</v>
      </c>
      <c r="F8350" t="s">
        <v>2322</v>
      </c>
      <c r="G8350" t="s">
        <v>2330</v>
      </c>
      <c r="H8350" t="s">
        <v>1334</v>
      </c>
      <c r="I8350" t="s">
        <v>1346</v>
      </c>
      <c r="J8350">
        <v>0.92310000000000003</v>
      </c>
    </row>
    <row r="8351" spans="1:10" hidden="1">
      <c r="A8351" t="s">
        <v>570</v>
      </c>
      <c r="B8351">
        <v>685</v>
      </c>
      <c r="C8351" t="s">
        <v>1150</v>
      </c>
      <c r="D8351">
        <v>686</v>
      </c>
      <c r="E8351" t="s">
        <v>220</v>
      </c>
      <c r="F8351" t="s">
        <v>2332</v>
      </c>
      <c r="G8351" t="s">
        <v>2333</v>
      </c>
      <c r="H8351" t="s">
        <v>1290</v>
      </c>
      <c r="I8351" t="s">
        <v>1346</v>
      </c>
      <c r="J8351">
        <v>0.46150000000000002</v>
      </c>
    </row>
    <row r="8352" spans="1:10" hidden="1">
      <c r="A8352" t="s">
        <v>570</v>
      </c>
      <c r="B8352">
        <v>685</v>
      </c>
      <c r="C8352" t="s">
        <v>1150</v>
      </c>
      <c r="D8352">
        <v>686</v>
      </c>
      <c r="E8352" t="s">
        <v>220</v>
      </c>
      <c r="F8352" t="s">
        <v>2332</v>
      </c>
      <c r="G8352" t="s">
        <v>2334</v>
      </c>
      <c r="H8352" t="s">
        <v>1246</v>
      </c>
      <c r="I8352" t="s">
        <v>1346</v>
      </c>
      <c r="J8352">
        <v>0.53849999999999998</v>
      </c>
    </row>
    <row r="8353" spans="1:10" hidden="1">
      <c r="A8353" t="s">
        <v>570</v>
      </c>
      <c r="B8353">
        <v>685</v>
      </c>
      <c r="C8353" t="s">
        <v>1150</v>
      </c>
      <c r="D8353">
        <v>689</v>
      </c>
      <c r="E8353" t="s">
        <v>79</v>
      </c>
      <c r="F8353" t="s">
        <v>1243</v>
      </c>
      <c r="G8353" t="s">
        <v>1243</v>
      </c>
      <c r="H8353" t="s">
        <v>1564</v>
      </c>
      <c r="I8353" t="s">
        <v>1564</v>
      </c>
      <c r="J8353">
        <v>1</v>
      </c>
    </row>
    <row r="8354" spans="1:10" hidden="1">
      <c r="A8354" t="s">
        <v>570</v>
      </c>
      <c r="B8354">
        <v>685</v>
      </c>
      <c r="C8354" t="s">
        <v>1150</v>
      </c>
      <c r="D8354">
        <v>689</v>
      </c>
      <c r="E8354" t="s">
        <v>79</v>
      </c>
      <c r="F8354" t="s">
        <v>2311</v>
      </c>
      <c r="G8354" t="s">
        <v>2312</v>
      </c>
      <c r="H8354" t="s">
        <v>1549</v>
      </c>
      <c r="I8354" t="s">
        <v>1564</v>
      </c>
      <c r="J8354">
        <v>0.1192</v>
      </c>
    </row>
    <row r="8355" spans="1:10" hidden="1">
      <c r="A8355" t="s">
        <v>570</v>
      </c>
      <c r="B8355">
        <v>685</v>
      </c>
      <c r="C8355" t="s">
        <v>1150</v>
      </c>
      <c r="D8355">
        <v>689</v>
      </c>
      <c r="E8355" t="s">
        <v>79</v>
      </c>
      <c r="F8355" t="s">
        <v>2311</v>
      </c>
      <c r="G8355" t="s">
        <v>2313</v>
      </c>
      <c r="H8355" t="s">
        <v>1261</v>
      </c>
      <c r="I8355" t="s">
        <v>1564</v>
      </c>
      <c r="J8355">
        <v>0.114</v>
      </c>
    </row>
    <row r="8356" spans="1:10" hidden="1">
      <c r="A8356" t="s">
        <v>570</v>
      </c>
      <c r="B8356">
        <v>685</v>
      </c>
      <c r="C8356" t="s">
        <v>1150</v>
      </c>
      <c r="D8356">
        <v>689</v>
      </c>
      <c r="E8356" t="s">
        <v>79</v>
      </c>
      <c r="F8356" t="s">
        <v>2311</v>
      </c>
      <c r="G8356" t="s">
        <v>2314</v>
      </c>
      <c r="H8356" t="s">
        <v>1460</v>
      </c>
      <c r="I8356" t="s">
        <v>1564</v>
      </c>
      <c r="J8356">
        <v>0.1036</v>
      </c>
    </row>
    <row r="8357" spans="1:10" hidden="1">
      <c r="A8357" t="s">
        <v>570</v>
      </c>
      <c r="B8357">
        <v>685</v>
      </c>
      <c r="C8357" t="s">
        <v>1150</v>
      </c>
      <c r="D8357">
        <v>689</v>
      </c>
      <c r="E8357" t="s">
        <v>79</v>
      </c>
      <c r="F8357" t="s">
        <v>2311</v>
      </c>
      <c r="G8357" t="s">
        <v>2315</v>
      </c>
      <c r="H8357" t="s">
        <v>1549</v>
      </c>
      <c r="I8357" t="s">
        <v>1564</v>
      </c>
      <c r="J8357">
        <v>0.1192</v>
      </c>
    </row>
    <row r="8358" spans="1:10" hidden="1">
      <c r="A8358" t="s">
        <v>570</v>
      </c>
      <c r="B8358">
        <v>685</v>
      </c>
      <c r="C8358" t="s">
        <v>1150</v>
      </c>
      <c r="D8358">
        <v>689</v>
      </c>
      <c r="E8358" t="s">
        <v>79</v>
      </c>
      <c r="F8358" t="s">
        <v>2311</v>
      </c>
      <c r="G8358" t="s">
        <v>2316</v>
      </c>
      <c r="H8358" t="s">
        <v>1323</v>
      </c>
      <c r="I8358" t="s">
        <v>1564</v>
      </c>
      <c r="J8358">
        <v>9.3299999999999994E-2</v>
      </c>
    </row>
    <row r="8359" spans="1:10" hidden="1">
      <c r="A8359" t="s">
        <v>570</v>
      </c>
      <c r="B8359">
        <v>685</v>
      </c>
      <c r="C8359" t="s">
        <v>1150</v>
      </c>
      <c r="D8359">
        <v>689</v>
      </c>
      <c r="E8359" t="s">
        <v>79</v>
      </c>
      <c r="F8359" t="s">
        <v>2311</v>
      </c>
      <c r="G8359" t="s">
        <v>2317</v>
      </c>
      <c r="H8359" t="s">
        <v>1323</v>
      </c>
      <c r="I8359" t="s">
        <v>1564</v>
      </c>
      <c r="J8359">
        <v>9.3299999999999994E-2</v>
      </c>
    </row>
    <row r="8360" spans="1:10" hidden="1">
      <c r="A8360" t="s">
        <v>570</v>
      </c>
      <c r="B8360">
        <v>685</v>
      </c>
      <c r="C8360" t="s">
        <v>1150</v>
      </c>
      <c r="D8360">
        <v>689</v>
      </c>
      <c r="E8360" t="s">
        <v>79</v>
      </c>
      <c r="F8360" t="s">
        <v>2311</v>
      </c>
      <c r="G8360" t="s">
        <v>2336</v>
      </c>
      <c r="H8360" t="s">
        <v>1460</v>
      </c>
      <c r="I8360" t="s">
        <v>1564</v>
      </c>
      <c r="J8360">
        <v>0.1036</v>
      </c>
    </row>
    <row r="8361" spans="1:10" hidden="1">
      <c r="A8361" t="s">
        <v>570</v>
      </c>
      <c r="B8361">
        <v>685</v>
      </c>
      <c r="C8361" t="s">
        <v>1150</v>
      </c>
      <c r="D8361">
        <v>689</v>
      </c>
      <c r="E8361" t="s">
        <v>79</v>
      </c>
      <c r="F8361" t="s">
        <v>2311</v>
      </c>
      <c r="G8361" t="s">
        <v>2337</v>
      </c>
      <c r="H8361" t="s">
        <v>1520</v>
      </c>
      <c r="I8361" t="s">
        <v>1564</v>
      </c>
      <c r="J8361">
        <v>9.8400000000000001E-2</v>
      </c>
    </row>
    <row r="8362" spans="1:10" hidden="1">
      <c r="A8362" t="s">
        <v>570</v>
      </c>
      <c r="B8362">
        <v>685</v>
      </c>
      <c r="C8362" t="s">
        <v>1150</v>
      </c>
      <c r="D8362">
        <v>689</v>
      </c>
      <c r="E8362" t="s">
        <v>79</v>
      </c>
      <c r="F8362" t="s">
        <v>2311</v>
      </c>
      <c r="G8362" t="s">
        <v>2318</v>
      </c>
      <c r="H8362" t="s">
        <v>1591</v>
      </c>
      <c r="I8362" t="s">
        <v>1564</v>
      </c>
      <c r="J8362">
        <v>8.2900000000000001E-2</v>
      </c>
    </row>
    <row r="8363" spans="1:10" hidden="1">
      <c r="A8363" t="s">
        <v>570</v>
      </c>
      <c r="B8363">
        <v>685</v>
      </c>
      <c r="C8363" t="s">
        <v>1150</v>
      </c>
      <c r="D8363">
        <v>689</v>
      </c>
      <c r="E8363" t="s">
        <v>79</v>
      </c>
      <c r="F8363" t="s">
        <v>2311</v>
      </c>
      <c r="G8363" t="s">
        <v>2319</v>
      </c>
      <c r="H8363" t="s">
        <v>1256</v>
      </c>
      <c r="I8363" t="s">
        <v>1564</v>
      </c>
      <c r="J8363">
        <v>7.2499999999999995E-2</v>
      </c>
    </row>
    <row r="8364" spans="1:10" hidden="1">
      <c r="A8364" t="s">
        <v>570</v>
      </c>
      <c r="B8364">
        <v>685</v>
      </c>
      <c r="C8364" t="s">
        <v>1150</v>
      </c>
      <c r="D8364">
        <v>689</v>
      </c>
      <c r="E8364" t="s">
        <v>79</v>
      </c>
      <c r="F8364" t="s">
        <v>2320</v>
      </c>
      <c r="G8364" t="s">
        <v>2321</v>
      </c>
      <c r="H8364" t="s">
        <v>1607</v>
      </c>
      <c r="I8364" t="s">
        <v>1564</v>
      </c>
      <c r="J8364">
        <v>0.7409</v>
      </c>
    </row>
    <row r="8365" spans="1:10" hidden="1">
      <c r="A8365" t="s">
        <v>570</v>
      </c>
      <c r="B8365">
        <v>685</v>
      </c>
      <c r="C8365" t="s">
        <v>1150</v>
      </c>
      <c r="D8365">
        <v>689</v>
      </c>
      <c r="E8365" t="s">
        <v>79</v>
      </c>
      <c r="F8365" t="s">
        <v>2320</v>
      </c>
      <c r="G8365" t="s">
        <v>2339</v>
      </c>
      <c r="H8365" t="s">
        <v>1333</v>
      </c>
      <c r="I8365" t="s">
        <v>1564</v>
      </c>
      <c r="J8365">
        <v>8.8099999999999998E-2</v>
      </c>
    </row>
    <row r="8366" spans="1:10" hidden="1">
      <c r="A8366" t="s">
        <v>570</v>
      </c>
      <c r="B8366">
        <v>685</v>
      </c>
      <c r="C8366" t="s">
        <v>1150</v>
      </c>
      <c r="D8366">
        <v>689</v>
      </c>
      <c r="E8366" t="s">
        <v>79</v>
      </c>
      <c r="F8366" t="s">
        <v>2320</v>
      </c>
      <c r="G8366" t="s">
        <v>2298</v>
      </c>
      <c r="H8366" t="s">
        <v>1410</v>
      </c>
      <c r="I8366" t="s">
        <v>1564</v>
      </c>
      <c r="J8366">
        <v>0.1658</v>
      </c>
    </row>
    <row r="8367" spans="1:10" hidden="1">
      <c r="A8367" t="s">
        <v>570</v>
      </c>
      <c r="B8367">
        <v>685</v>
      </c>
      <c r="C8367" t="s">
        <v>1150</v>
      </c>
      <c r="D8367">
        <v>689</v>
      </c>
      <c r="E8367" t="s">
        <v>79</v>
      </c>
      <c r="F8367" t="s">
        <v>2322</v>
      </c>
      <c r="G8367" t="s">
        <v>2323</v>
      </c>
      <c r="H8367" t="s">
        <v>2344</v>
      </c>
      <c r="I8367" t="s">
        <v>1564</v>
      </c>
      <c r="J8367">
        <v>1.04E-2</v>
      </c>
    </row>
    <row r="8368" spans="1:10" hidden="1">
      <c r="A8368" t="s">
        <v>570</v>
      </c>
      <c r="B8368">
        <v>685</v>
      </c>
      <c r="C8368" t="s">
        <v>1150</v>
      </c>
      <c r="D8368">
        <v>689</v>
      </c>
      <c r="E8368" t="s">
        <v>79</v>
      </c>
      <c r="F8368" t="s">
        <v>2322</v>
      </c>
      <c r="G8368" t="s">
        <v>2326</v>
      </c>
      <c r="H8368" t="s">
        <v>1252</v>
      </c>
      <c r="I8368" t="s">
        <v>1564</v>
      </c>
      <c r="J8368">
        <v>4.6600000000000003E-2</v>
      </c>
    </row>
    <row r="8369" spans="1:10" hidden="1">
      <c r="A8369" t="s">
        <v>570</v>
      </c>
      <c r="B8369">
        <v>685</v>
      </c>
      <c r="C8369" t="s">
        <v>1150</v>
      </c>
      <c r="D8369">
        <v>689</v>
      </c>
      <c r="E8369" t="s">
        <v>79</v>
      </c>
      <c r="F8369" t="s">
        <v>2322</v>
      </c>
      <c r="G8369" t="s">
        <v>2327</v>
      </c>
      <c r="H8369" t="s">
        <v>2344</v>
      </c>
      <c r="I8369" t="s">
        <v>1564</v>
      </c>
      <c r="J8369">
        <v>1.04E-2</v>
      </c>
    </row>
    <row r="8370" spans="1:10" hidden="1">
      <c r="A8370" t="s">
        <v>570</v>
      </c>
      <c r="B8370">
        <v>685</v>
      </c>
      <c r="C8370" t="s">
        <v>1150</v>
      </c>
      <c r="D8370">
        <v>689</v>
      </c>
      <c r="E8370" t="s">
        <v>79</v>
      </c>
      <c r="F8370" t="s">
        <v>2322</v>
      </c>
      <c r="G8370" t="s">
        <v>2328</v>
      </c>
      <c r="H8370" t="s">
        <v>2324</v>
      </c>
      <c r="I8370" t="s">
        <v>1564</v>
      </c>
      <c r="J8370">
        <v>5.1999999999999998E-3</v>
      </c>
    </row>
    <row r="8371" spans="1:10" hidden="1">
      <c r="A8371" t="s">
        <v>570</v>
      </c>
      <c r="B8371">
        <v>685</v>
      </c>
      <c r="C8371" t="s">
        <v>1150</v>
      </c>
      <c r="D8371">
        <v>689</v>
      </c>
      <c r="E8371" t="s">
        <v>79</v>
      </c>
      <c r="F8371" t="s">
        <v>2322</v>
      </c>
      <c r="G8371" t="s">
        <v>2330</v>
      </c>
      <c r="H8371" t="s">
        <v>1368</v>
      </c>
      <c r="I8371" t="s">
        <v>1564</v>
      </c>
      <c r="J8371">
        <v>0.92749999999999999</v>
      </c>
    </row>
    <row r="8372" spans="1:10" hidden="1">
      <c r="A8372" t="s">
        <v>570</v>
      </c>
      <c r="B8372">
        <v>685</v>
      </c>
      <c r="C8372" t="s">
        <v>1150</v>
      </c>
      <c r="D8372">
        <v>689</v>
      </c>
      <c r="E8372" t="s">
        <v>79</v>
      </c>
      <c r="F8372" t="s">
        <v>2332</v>
      </c>
      <c r="G8372" t="s">
        <v>2333</v>
      </c>
      <c r="H8372" t="s">
        <v>1287</v>
      </c>
      <c r="I8372" t="s">
        <v>1564</v>
      </c>
      <c r="J8372">
        <v>0.52849999999999997</v>
      </c>
    </row>
    <row r="8373" spans="1:10" hidden="1">
      <c r="A8373" t="s">
        <v>570</v>
      </c>
      <c r="B8373">
        <v>685</v>
      </c>
      <c r="C8373" t="s">
        <v>1150</v>
      </c>
      <c r="D8373">
        <v>689</v>
      </c>
      <c r="E8373" t="s">
        <v>79</v>
      </c>
      <c r="F8373" t="s">
        <v>2332</v>
      </c>
      <c r="G8373" t="s">
        <v>2334</v>
      </c>
      <c r="H8373" t="s">
        <v>1611</v>
      </c>
      <c r="I8373" t="s">
        <v>1564</v>
      </c>
      <c r="J8373">
        <v>0.47149999999999997</v>
      </c>
    </row>
    <row r="8374" spans="1:10" hidden="1">
      <c r="A8374" t="s">
        <v>570</v>
      </c>
      <c r="B8374">
        <v>1997</v>
      </c>
      <c r="C8374" t="s">
        <v>1152</v>
      </c>
      <c r="D8374">
        <v>692</v>
      </c>
      <c r="E8374" t="s">
        <v>73</v>
      </c>
      <c r="F8374" t="s">
        <v>1243</v>
      </c>
      <c r="G8374" t="s">
        <v>1243</v>
      </c>
      <c r="H8374" t="s">
        <v>1640</v>
      </c>
      <c r="I8374" t="s">
        <v>1640</v>
      </c>
      <c r="J8374">
        <v>1</v>
      </c>
    </row>
    <row r="8375" spans="1:10" hidden="1">
      <c r="A8375" t="s">
        <v>570</v>
      </c>
      <c r="B8375">
        <v>1997</v>
      </c>
      <c r="C8375" t="s">
        <v>1152</v>
      </c>
      <c r="D8375">
        <v>692</v>
      </c>
      <c r="E8375" t="s">
        <v>73</v>
      </c>
      <c r="F8375" t="s">
        <v>2311</v>
      </c>
      <c r="G8375" t="s">
        <v>2312</v>
      </c>
      <c r="H8375" t="s">
        <v>1323</v>
      </c>
      <c r="I8375" t="s">
        <v>1640</v>
      </c>
      <c r="J8375">
        <v>0.13639999999999999</v>
      </c>
    </row>
    <row r="8376" spans="1:10" hidden="1">
      <c r="A8376" t="s">
        <v>570</v>
      </c>
      <c r="B8376">
        <v>1997</v>
      </c>
      <c r="C8376" t="s">
        <v>1152</v>
      </c>
      <c r="D8376">
        <v>692</v>
      </c>
      <c r="E8376" t="s">
        <v>73</v>
      </c>
      <c r="F8376" t="s">
        <v>2311</v>
      </c>
      <c r="G8376" t="s">
        <v>2313</v>
      </c>
      <c r="H8376" t="s">
        <v>1417</v>
      </c>
      <c r="I8376" t="s">
        <v>1640</v>
      </c>
      <c r="J8376">
        <v>0.15909999999999999</v>
      </c>
    </row>
    <row r="8377" spans="1:10" hidden="1">
      <c r="A8377" t="s">
        <v>570</v>
      </c>
      <c r="B8377">
        <v>1997</v>
      </c>
      <c r="C8377" t="s">
        <v>1152</v>
      </c>
      <c r="D8377">
        <v>692</v>
      </c>
      <c r="E8377" t="s">
        <v>73</v>
      </c>
      <c r="F8377" t="s">
        <v>2311</v>
      </c>
      <c r="G8377" t="s">
        <v>2314</v>
      </c>
      <c r="H8377" t="s">
        <v>1460</v>
      </c>
      <c r="I8377" t="s">
        <v>1640</v>
      </c>
      <c r="J8377">
        <v>0.1515</v>
      </c>
    </row>
    <row r="8378" spans="1:10" hidden="1">
      <c r="A8378" t="s">
        <v>570</v>
      </c>
      <c r="B8378">
        <v>1997</v>
      </c>
      <c r="C8378" t="s">
        <v>1152</v>
      </c>
      <c r="D8378">
        <v>692</v>
      </c>
      <c r="E8378" t="s">
        <v>73</v>
      </c>
      <c r="F8378" t="s">
        <v>2311</v>
      </c>
      <c r="G8378" t="s">
        <v>2315</v>
      </c>
      <c r="H8378" t="s">
        <v>1333</v>
      </c>
      <c r="I8378" t="s">
        <v>1640</v>
      </c>
      <c r="J8378">
        <v>0.1288</v>
      </c>
    </row>
    <row r="8379" spans="1:10" hidden="1">
      <c r="A8379" t="s">
        <v>570</v>
      </c>
      <c r="B8379">
        <v>1997</v>
      </c>
      <c r="C8379" t="s">
        <v>1152</v>
      </c>
      <c r="D8379">
        <v>692</v>
      </c>
      <c r="E8379" t="s">
        <v>73</v>
      </c>
      <c r="F8379" t="s">
        <v>2311</v>
      </c>
      <c r="G8379" t="s">
        <v>2316</v>
      </c>
      <c r="H8379" t="s">
        <v>1323</v>
      </c>
      <c r="I8379" t="s">
        <v>1640</v>
      </c>
      <c r="J8379">
        <v>0.13639999999999999</v>
      </c>
    </row>
    <row r="8380" spans="1:10" hidden="1">
      <c r="A8380" t="s">
        <v>570</v>
      </c>
      <c r="B8380">
        <v>1997</v>
      </c>
      <c r="C8380" t="s">
        <v>1152</v>
      </c>
      <c r="D8380">
        <v>692</v>
      </c>
      <c r="E8380" t="s">
        <v>73</v>
      </c>
      <c r="F8380" t="s">
        <v>2311</v>
      </c>
      <c r="G8380" t="s">
        <v>2318</v>
      </c>
      <c r="H8380" t="s">
        <v>1549</v>
      </c>
      <c r="I8380" t="s">
        <v>1640</v>
      </c>
      <c r="J8380">
        <v>0.17419999999999999</v>
      </c>
    </row>
    <row r="8381" spans="1:10" hidden="1">
      <c r="A8381" t="s">
        <v>570</v>
      </c>
      <c r="B8381">
        <v>1997</v>
      </c>
      <c r="C8381" t="s">
        <v>1152</v>
      </c>
      <c r="D8381">
        <v>692</v>
      </c>
      <c r="E8381" t="s">
        <v>73</v>
      </c>
      <c r="F8381" t="s">
        <v>2311</v>
      </c>
      <c r="G8381" t="s">
        <v>2319</v>
      </c>
      <c r="H8381" t="s">
        <v>1298</v>
      </c>
      <c r="I8381" t="s">
        <v>1640</v>
      </c>
      <c r="J8381">
        <v>0.11360000000000001</v>
      </c>
    </row>
    <row r="8382" spans="1:10" hidden="1">
      <c r="A8382" t="s">
        <v>570</v>
      </c>
      <c r="B8382">
        <v>1997</v>
      </c>
      <c r="C8382" t="s">
        <v>1152</v>
      </c>
      <c r="D8382">
        <v>692</v>
      </c>
      <c r="E8382" t="s">
        <v>73</v>
      </c>
      <c r="F8382" t="s">
        <v>2320</v>
      </c>
      <c r="G8382" t="s">
        <v>2321</v>
      </c>
      <c r="H8382" t="s">
        <v>1490</v>
      </c>
      <c r="I8382" t="s">
        <v>1640</v>
      </c>
      <c r="J8382">
        <v>0.64390000000000003</v>
      </c>
    </row>
    <row r="8383" spans="1:10" hidden="1">
      <c r="A8383" t="s">
        <v>570</v>
      </c>
      <c r="B8383">
        <v>1997</v>
      </c>
      <c r="C8383" t="s">
        <v>1152</v>
      </c>
      <c r="D8383">
        <v>692</v>
      </c>
      <c r="E8383" t="s">
        <v>73</v>
      </c>
      <c r="F8383" t="s">
        <v>2320</v>
      </c>
      <c r="G8383" t="s">
        <v>2298</v>
      </c>
      <c r="H8383" t="s">
        <v>1399</v>
      </c>
      <c r="I8383" t="s">
        <v>1640</v>
      </c>
      <c r="J8383">
        <v>0.23480000000000001</v>
      </c>
    </row>
    <row r="8384" spans="1:10" hidden="1">
      <c r="A8384" t="s">
        <v>570</v>
      </c>
      <c r="B8384">
        <v>1997</v>
      </c>
      <c r="C8384" t="s">
        <v>1152</v>
      </c>
      <c r="D8384">
        <v>692</v>
      </c>
      <c r="E8384" t="s">
        <v>73</v>
      </c>
      <c r="F8384" t="s">
        <v>2322</v>
      </c>
      <c r="G8384" t="s">
        <v>2323</v>
      </c>
      <c r="H8384" t="s">
        <v>2335</v>
      </c>
      <c r="I8384" t="s">
        <v>1640</v>
      </c>
      <c r="J8384">
        <v>3.0300000000000001E-2</v>
      </c>
    </row>
    <row r="8385" spans="1:10" hidden="1">
      <c r="A8385" t="s">
        <v>570</v>
      </c>
      <c r="B8385">
        <v>1997</v>
      </c>
      <c r="C8385" t="s">
        <v>1152</v>
      </c>
      <c r="D8385">
        <v>692</v>
      </c>
      <c r="E8385" t="s">
        <v>73</v>
      </c>
      <c r="F8385" t="s">
        <v>2322</v>
      </c>
      <c r="G8385" t="s">
        <v>2328</v>
      </c>
      <c r="H8385" t="s">
        <v>2344</v>
      </c>
      <c r="I8385" t="s">
        <v>1640</v>
      </c>
      <c r="J8385">
        <v>1.52E-2</v>
      </c>
    </row>
    <row r="8386" spans="1:10" hidden="1">
      <c r="A8386" t="s">
        <v>570</v>
      </c>
      <c r="B8386">
        <v>1997</v>
      </c>
      <c r="C8386" t="s">
        <v>1152</v>
      </c>
      <c r="D8386">
        <v>692</v>
      </c>
      <c r="E8386" t="s">
        <v>73</v>
      </c>
      <c r="F8386" t="s">
        <v>2322</v>
      </c>
      <c r="G8386" t="s">
        <v>2330</v>
      </c>
      <c r="H8386" t="s">
        <v>1277</v>
      </c>
      <c r="I8386" t="s">
        <v>1640</v>
      </c>
      <c r="J8386">
        <v>0.95450000000000002</v>
      </c>
    </row>
    <row r="8387" spans="1:10" hidden="1">
      <c r="A8387" t="s">
        <v>570</v>
      </c>
      <c r="B8387">
        <v>1997</v>
      </c>
      <c r="C8387" t="s">
        <v>1152</v>
      </c>
      <c r="D8387">
        <v>692</v>
      </c>
      <c r="E8387" t="s">
        <v>73</v>
      </c>
      <c r="F8387" t="s">
        <v>2332</v>
      </c>
      <c r="G8387" t="s">
        <v>2333</v>
      </c>
      <c r="H8387" t="s">
        <v>1315</v>
      </c>
      <c r="I8387" t="s">
        <v>1640</v>
      </c>
      <c r="J8387">
        <v>0.54549999999999998</v>
      </c>
    </row>
    <row r="8388" spans="1:10" hidden="1">
      <c r="A8388" t="s">
        <v>570</v>
      </c>
      <c r="B8388">
        <v>1997</v>
      </c>
      <c r="C8388" t="s">
        <v>1152</v>
      </c>
      <c r="D8388">
        <v>692</v>
      </c>
      <c r="E8388" t="s">
        <v>73</v>
      </c>
      <c r="F8388" t="s">
        <v>2332</v>
      </c>
      <c r="G8388" t="s">
        <v>2334</v>
      </c>
      <c r="H8388" t="s">
        <v>1510</v>
      </c>
      <c r="I8388" t="s">
        <v>1640</v>
      </c>
      <c r="J8388">
        <v>0.45450000000000002</v>
      </c>
    </row>
    <row r="8389" spans="1:10" hidden="1">
      <c r="A8389" t="s">
        <v>570</v>
      </c>
      <c r="B8389">
        <v>1997</v>
      </c>
      <c r="C8389" t="s">
        <v>1152</v>
      </c>
      <c r="D8389">
        <v>693</v>
      </c>
      <c r="E8389" t="s">
        <v>78</v>
      </c>
      <c r="F8389" t="s">
        <v>1243</v>
      </c>
      <c r="G8389" t="s">
        <v>1243</v>
      </c>
      <c r="H8389" t="s">
        <v>1418</v>
      </c>
      <c r="I8389" t="s">
        <v>1418</v>
      </c>
      <c r="J8389">
        <v>1</v>
      </c>
    </row>
    <row r="8390" spans="1:10" hidden="1">
      <c r="A8390" t="s">
        <v>570</v>
      </c>
      <c r="B8390">
        <v>1997</v>
      </c>
      <c r="C8390" t="s">
        <v>1152</v>
      </c>
      <c r="D8390">
        <v>693</v>
      </c>
      <c r="E8390" t="s">
        <v>78</v>
      </c>
      <c r="F8390" t="s">
        <v>2311</v>
      </c>
      <c r="G8390" t="s">
        <v>2317</v>
      </c>
      <c r="H8390" t="s">
        <v>1249</v>
      </c>
      <c r="I8390" t="s">
        <v>1418</v>
      </c>
      <c r="J8390">
        <v>0.1908</v>
      </c>
    </row>
    <row r="8391" spans="1:10" hidden="1">
      <c r="A8391" t="s">
        <v>570</v>
      </c>
      <c r="B8391">
        <v>1997</v>
      </c>
      <c r="C8391" t="s">
        <v>1152</v>
      </c>
      <c r="D8391">
        <v>693</v>
      </c>
      <c r="E8391" t="s">
        <v>78</v>
      </c>
      <c r="F8391" t="s">
        <v>2311</v>
      </c>
      <c r="G8391" t="s">
        <v>2336</v>
      </c>
      <c r="H8391" t="s">
        <v>1257</v>
      </c>
      <c r="I8391" t="s">
        <v>1418</v>
      </c>
      <c r="J8391">
        <v>9.9199999999999997E-2</v>
      </c>
    </row>
    <row r="8392" spans="1:10" hidden="1">
      <c r="A8392" t="s">
        <v>570</v>
      </c>
      <c r="B8392">
        <v>1997</v>
      </c>
      <c r="C8392" t="s">
        <v>1152</v>
      </c>
      <c r="D8392">
        <v>693</v>
      </c>
      <c r="E8392" t="s">
        <v>78</v>
      </c>
      <c r="F8392" t="s">
        <v>2311</v>
      </c>
      <c r="G8392" t="s">
        <v>2337</v>
      </c>
      <c r="H8392" t="s">
        <v>1460</v>
      </c>
      <c r="I8392" t="s">
        <v>1418</v>
      </c>
      <c r="J8392">
        <v>0.1527</v>
      </c>
    </row>
    <row r="8393" spans="1:10" hidden="1">
      <c r="A8393" t="s">
        <v>570</v>
      </c>
      <c r="B8393">
        <v>1997</v>
      </c>
      <c r="C8393" t="s">
        <v>1152</v>
      </c>
      <c r="D8393">
        <v>693</v>
      </c>
      <c r="E8393" t="s">
        <v>78</v>
      </c>
      <c r="F8393" t="s">
        <v>2311</v>
      </c>
      <c r="G8393" t="s">
        <v>2343</v>
      </c>
      <c r="H8393" t="s">
        <v>1323</v>
      </c>
      <c r="I8393" t="s">
        <v>1418</v>
      </c>
      <c r="J8393">
        <v>0.13739999999999999</v>
      </c>
    </row>
    <row r="8394" spans="1:10" hidden="1">
      <c r="A8394" t="s">
        <v>570</v>
      </c>
      <c r="B8394">
        <v>1997</v>
      </c>
      <c r="C8394" t="s">
        <v>1152</v>
      </c>
      <c r="D8394">
        <v>693</v>
      </c>
      <c r="E8394" t="s">
        <v>78</v>
      </c>
      <c r="F8394" t="s">
        <v>2311</v>
      </c>
      <c r="G8394" t="s">
        <v>1250</v>
      </c>
      <c r="H8394" t="s">
        <v>1591</v>
      </c>
      <c r="I8394" t="s">
        <v>1418</v>
      </c>
      <c r="J8394">
        <v>0.1221</v>
      </c>
    </row>
    <row r="8395" spans="1:10" hidden="1">
      <c r="A8395" t="s">
        <v>570</v>
      </c>
      <c r="B8395">
        <v>1997</v>
      </c>
      <c r="C8395" t="s">
        <v>1152</v>
      </c>
      <c r="D8395">
        <v>693</v>
      </c>
      <c r="E8395" t="s">
        <v>78</v>
      </c>
      <c r="F8395" t="s">
        <v>2311</v>
      </c>
      <c r="G8395" t="s">
        <v>1401</v>
      </c>
      <c r="H8395" t="s">
        <v>1520</v>
      </c>
      <c r="I8395" t="s">
        <v>1418</v>
      </c>
      <c r="J8395">
        <v>0.14499999999999999</v>
      </c>
    </row>
    <row r="8396" spans="1:10" hidden="1">
      <c r="A8396" t="s">
        <v>570</v>
      </c>
      <c r="B8396">
        <v>1997</v>
      </c>
      <c r="C8396" t="s">
        <v>1152</v>
      </c>
      <c r="D8396">
        <v>693</v>
      </c>
      <c r="E8396" t="s">
        <v>78</v>
      </c>
      <c r="F8396" t="s">
        <v>2311</v>
      </c>
      <c r="G8396" t="s">
        <v>1357</v>
      </c>
      <c r="H8396" t="s">
        <v>1460</v>
      </c>
      <c r="I8396" t="s">
        <v>1418</v>
      </c>
      <c r="J8396">
        <v>0.1527</v>
      </c>
    </row>
    <row r="8397" spans="1:10" hidden="1">
      <c r="A8397" t="s">
        <v>570</v>
      </c>
      <c r="B8397">
        <v>1997</v>
      </c>
      <c r="C8397" t="s">
        <v>1152</v>
      </c>
      <c r="D8397">
        <v>693</v>
      </c>
      <c r="E8397" t="s">
        <v>78</v>
      </c>
      <c r="F8397" t="s">
        <v>2320</v>
      </c>
      <c r="G8397" t="s">
        <v>2321</v>
      </c>
      <c r="H8397" t="s">
        <v>1348</v>
      </c>
      <c r="I8397" t="s">
        <v>1418</v>
      </c>
      <c r="J8397">
        <v>0.44269999999999998</v>
      </c>
    </row>
    <row r="8398" spans="1:10" hidden="1">
      <c r="A8398" t="s">
        <v>570</v>
      </c>
      <c r="B8398">
        <v>1997</v>
      </c>
      <c r="C8398" t="s">
        <v>1152</v>
      </c>
      <c r="D8398">
        <v>693</v>
      </c>
      <c r="E8398" t="s">
        <v>78</v>
      </c>
      <c r="F8398" t="s">
        <v>2320</v>
      </c>
      <c r="G8398" t="s">
        <v>2298</v>
      </c>
      <c r="H8398" t="s">
        <v>1304</v>
      </c>
      <c r="I8398" t="s">
        <v>1418</v>
      </c>
      <c r="J8398">
        <v>0.22900000000000001</v>
      </c>
    </row>
    <row r="8399" spans="1:10" hidden="1">
      <c r="A8399" t="s">
        <v>570</v>
      </c>
      <c r="B8399">
        <v>1997</v>
      </c>
      <c r="C8399" t="s">
        <v>1152</v>
      </c>
      <c r="D8399">
        <v>693</v>
      </c>
      <c r="E8399" t="s">
        <v>78</v>
      </c>
      <c r="F8399" t="s">
        <v>2322</v>
      </c>
      <c r="G8399" t="s">
        <v>2323</v>
      </c>
      <c r="H8399" t="s">
        <v>2324</v>
      </c>
      <c r="I8399" t="s">
        <v>1418</v>
      </c>
      <c r="J8399">
        <v>7.6E-3</v>
      </c>
    </row>
    <row r="8400" spans="1:10" hidden="1">
      <c r="A8400" t="s">
        <v>570</v>
      </c>
      <c r="B8400">
        <v>1997</v>
      </c>
      <c r="C8400" t="s">
        <v>1152</v>
      </c>
      <c r="D8400">
        <v>693</v>
      </c>
      <c r="E8400" t="s">
        <v>78</v>
      </c>
      <c r="F8400" t="s">
        <v>2322</v>
      </c>
      <c r="G8400" t="s">
        <v>2327</v>
      </c>
      <c r="H8400" t="s">
        <v>2344</v>
      </c>
      <c r="I8400" t="s">
        <v>1418</v>
      </c>
      <c r="J8400">
        <v>1.5299999999999999E-2</v>
      </c>
    </row>
    <row r="8401" spans="1:10" hidden="1">
      <c r="A8401" t="s">
        <v>570</v>
      </c>
      <c r="B8401">
        <v>1997</v>
      </c>
      <c r="C8401" t="s">
        <v>1152</v>
      </c>
      <c r="D8401">
        <v>693</v>
      </c>
      <c r="E8401" t="s">
        <v>78</v>
      </c>
      <c r="F8401" t="s">
        <v>2322</v>
      </c>
      <c r="G8401" t="s">
        <v>2328</v>
      </c>
      <c r="H8401" t="s">
        <v>2335</v>
      </c>
      <c r="I8401" t="s">
        <v>1418</v>
      </c>
      <c r="J8401">
        <v>3.0499999999999999E-2</v>
      </c>
    </row>
    <row r="8402" spans="1:10" hidden="1">
      <c r="A8402" t="s">
        <v>570</v>
      </c>
      <c r="B8402">
        <v>1997</v>
      </c>
      <c r="C8402" t="s">
        <v>1152</v>
      </c>
      <c r="D8402">
        <v>693</v>
      </c>
      <c r="E8402" t="s">
        <v>78</v>
      </c>
      <c r="F8402" t="s">
        <v>2322</v>
      </c>
      <c r="G8402" t="s">
        <v>2330</v>
      </c>
      <c r="H8402" t="s">
        <v>1317</v>
      </c>
      <c r="I8402" t="s">
        <v>1418</v>
      </c>
      <c r="J8402">
        <v>0.9466</v>
      </c>
    </row>
    <row r="8403" spans="1:10" hidden="1">
      <c r="A8403" t="s">
        <v>570</v>
      </c>
      <c r="B8403">
        <v>1997</v>
      </c>
      <c r="C8403" t="s">
        <v>1152</v>
      </c>
      <c r="D8403">
        <v>693</v>
      </c>
      <c r="E8403" t="s">
        <v>78</v>
      </c>
      <c r="F8403" t="s">
        <v>2332</v>
      </c>
      <c r="G8403" t="s">
        <v>2333</v>
      </c>
      <c r="H8403" t="s">
        <v>1296</v>
      </c>
      <c r="I8403" t="s">
        <v>1418</v>
      </c>
      <c r="J8403">
        <v>0.45040000000000002</v>
      </c>
    </row>
    <row r="8404" spans="1:10" hidden="1">
      <c r="A8404" t="s">
        <v>570</v>
      </c>
      <c r="B8404">
        <v>1997</v>
      </c>
      <c r="C8404" t="s">
        <v>1152</v>
      </c>
      <c r="D8404">
        <v>693</v>
      </c>
      <c r="E8404" t="s">
        <v>78</v>
      </c>
      <c r="F8404" t="s">
        <v>2332</v>
      </c>
      <c r="G8404" t="s">
        <v>2334</v>
      </c>
      <c r="H8404" t="s">
        <v>1315</v>
      </c>
      <c r="I8404" t="s">
        <v>1418</v>
      </c>
      <c r="J8404">
        <v>0.54959999999999998</v>
      </c>
    </row>
    <row r="8405" spans="1:10" hidden="1">
      <c r="A8405" t="s">
        <v>570</v>
      </c>
      <c r="B8405">
        <v>2195</v>
      </c>
      <c r="C8405" t="s">
        <v>891</v>
      </c>
      <c r="D8405">
        <v>402</v>
      </c>
      <c r="E8405" t="s">
        <v>360</v>
      </c>
      <c r="F8405" t="s">
        <v>1243</v>
      </c>
      <c r="G8405" t="s">
        <v>1243</v>
      </c>
      <c r="H8405" t="s">
        <v>1274</v>
      </c>
      <c r="I8405" t="s">
        <v>1274</v>
      </c>
      <c r="J8405">
        <v>1</v>
      </c>
    </row>
    <row r="8406" spans="1:10" hidden="1">
      <c r="A8406" t="s">
        <v>570</v>
      </c>
      <c r="B8406">
        <v>2195</v>
      </c>
      <c r="C8406" t="s">
        <v>891</v>
      </c>
      <c r="D8406">
        <v>402</v>
      </c>
      <c r="E8406" t="s">
        <v>360</v>
      </c>
      <c r="F8406" t="s">
        <v>2311</v>
      </c>
      <c r="G8406" t="s">
        <v>2312</v>
      </c>
      <c r="H8406" t="s">
        <v>1392</v>
      </c>
      <c r="I8406" t="s">
        <v>1274</v>
      </c>
      <c r="J8406">
        <v>0.20300000000000001</v>
      </c>
    </row>
    <row r="8407" spans="1:10" hidden="1">
      <c r="A8407" t="s">
        <v>570</v>
      </c>
      <c r="B8407">
        <v>2195</v>
      </c>
      <c r="C8407" t="s">
        <v>891</v>
      </c>
      <c r="D8407">
        <v>402</v>
      </c>
      <c r="E8407" t="s">
        <v>360</v>
      </c>
      <c r="F8407" t="s">
        <v>2311</v>
      </c>
      <c r="G8407" t="s">
        <v>2313</v>
      </c>
      <c r="H8407" t="s">
        <v>1261</v>
      </c>
      <c r="I8407" t="s">
        <v>1274</v>
      </c>
      <c r="J8407">
        <v>0.11169999999999999</v>
      </c>
    </row>
    <row r="8408" spans="1:10" hidden="1">
      <c r="A8408" t="s">
        <v>570</v>
      </c>
      <c r="B8408">
        <v>2195</v>
      </c>
      <c r="C8408" t="s">
        <v>891</v>
      </c>
      <c r="D8408">
        <v>402</v>
      </c>
      <c r="E8408" t="s">
        <v>360</v>
      </c>
      <c r="F8408" t="s">
        <v>2311</v>
      </c>
      <c r="G8408" t="s">
        <v>2314</v>
      </c>
      <c r="H8408" t="s">
        <v>1399</v>
      </c>
      <c r="I8408" t="s">
        <v>1274</v>
      </c>
      <c r="J8408">
        <v>0.15740000000000001</v>
      </c>
    </row>
    <row r="8409" spans="1:10" hidden="1">
      <c r="A8409" t="s">
        <v>570</v>
      </c>
      <c r="B8409">
        <v>2195</v>
      </c>
      <c r="C8409" t="s">
        <v>891</v>
      </c>
      <c r="D8409">
        <v>402</v>
      </c>
      <c r="E8409" t="s">
        <v>360</v>
      </c>
      <c r="F8409" t="s">
        <v>2311</v>
      </c>
      <c r="G8409" t="s">
        <v>2315</v>
      </c>
      <c r="H8409" t="s">
        <v>1304</v>
      </c>
      <c r="I8409" t="s">
        <v>1274</v>
      </c>
      <c r="J8409">
        <v>0.15229999999999999</v>
      </c>
    </row>
    <row r="8410" spans="1:10" hidden="1">
      <c r="A8410" t="s">
        <v>570</v>
      </c>
      <c r="B8410">
        <v>2195</v>
      </c>
      <c r="C8410" t="s">
        <v>891</v>
      </c>
      <c r="D8410">
        <v>402</v>
      </c>
      <c r="E8410" t="s">
        <v>360</v>
      </c>
      <c r="F8410" t="s">
        <v>2311</v>
      </c>
      <c r="G8410" t="s">
        <v>2316</v>
      </c>
      <c r="H8410" t="s">
        <v>1261</v>
      </c>
      <c r="I8410" t="s">
        <v>1274</v>
      </c>
      <c r="J8410">
        <v>0.11169999999999999</v>
      </c>
    </row>
    <row r="8411" spans="1:10" hidden="1">
      <c r="A8411" t="s">
        <v>570</v>
      </c>
      <c r="B8411">
        <v>2195</v>
      </c>
      <c r="C8411" t="s">
        <v>891</v>
      </c>
      <c r="D8411">
        <v>402</v>
      </c>
      <c r="E8411" t="s">
        <v>360</v>
      </c>
      <c r="F8411" t="s">
        <v>2311</v>
      </c>
      <c r="G8411" t="s">
        <v>2318</v>
      </c>
      <c r="H8411" t="s">
        <v>1271</v>
      </c>
      <c r="I8411" t="s">
        <v>1274</v>
      </c>
      <c r="J8411">
        <v>0.13200000000000001</v>
      </c>
    </row>
    <row r="8412" spans="1:10" hidden="1">
      <c r="A8412" t="s">
        <v>570</v>
      </c>
      <c r="B8412">
        <v>2195</v>
      </c>
      <c r="C8412" t="s">
        <v>891</v>
      </c>
      <c r="D8412">
        <v>402</v>
      </c>
      <c r="E8412" t="s">
        <v>360</v>
      </c>
      <c r="F8412" t="s">
        <v>2311</v>
      </c>
      <c r="G8412" t="s">
        <v>2319</v>
      </c>
      <c r="H8412" t="s">
        <v>1271</v>
      </c>
      <c r="I8412" t="s">
        <v>1274</v>
      </c>
      <c r="J8412">
        <v>0.13200000000000001</v>
      </c>
    </row>
    <row r="8413" spans="1:10" hidden="1">
      <c r="A8413" t="s">
        <v>570</v>
      </c>
      <c r="B8413">
        <v>2195</v>
      </c>
      <c r="C8413" t="s">
        <v>891</v>
      </c>
      <c r="D8413">
        <v>402</v>
      </c>
      <c r="E8413" t="s">
        <v>360</v>
      </c>
      <c r="F8413" t="s">
        <v>2320</v>
      </c>
      <c r="G8413" t="s">
        <v>2321</v>
      </c>
      <c r="H8413" t="s">
        <v>1360</v>
      </c>
      <c r="I8413" t="s">
        <v>1274</v>
      </c>
      <c r="J8413">
        <v>0.2132</v>
      </c>
    </row>
    <row r="8414" spans="1:10" hidden="1">
      <c r="A8414" t="s">
        <v>570</v>
      </c>
      <c r="B8414">
        <v>2195</v>
      </c>
      <c r="C8414" t="s">
        <v>891</v>
      </c>
      <c r="D8414">
        <v>402</v>
      </c>
      <c r="E8414" t="s">
        <v>360</v>
      </c>
      <c r="F8414" t="s">
        <v>2320</v>
      </c>
      <c r="G8414" t="s">
        <v>2338</v>
      </c>
      <c r="H8414" t="s">
        <v>1312</v>
      </c>
      <c r="I8414" t="s">
        <v>1274</v>
      </c>
      <c r="J8414">
        <v>2.5399999999999999E-2</v>
      </c>
    </row>
    <row r="8415" spans="1:10" hidden="1">
      <c r="A8415" t="s">
        <v>570</v>
      </c>
      <c r="B8415">
        <v>2195</v>
      </c>
      <c r="C8415" t="s">
        <v>891</v>
      </c>
      <c r="D8415">
        <v>402</v>
      </c>
      <c r="E8415" t="s">
        <v>360</v>
      </c>
      <c r="F8415" t="s">
        <v>2320</v>
      </c>
      <c r="G8415" t="s">
        <v>2298</v>
      </c>
      <c r="H8415" t="s">
        <v>1402</v>
      </c>
      <c r="I8415" t="s">
        <v>1274</v>
      </c>
      <c r="J8415">
        <v>0.25380000000000003</v>
      </c>
    </row>
    <row r="8416" spans="1:10" hidden="1">
      <c r="A8416" t="s">
        <v>570</v>
      </c>
      <c r="B8416">
        <v>2195</v>
      </c>
      <c r="C8416" t="s">
        <v>891</v>
      </c>
      <c r="D8416">
        <v>402</v>
      </c>
      <c r="E8416" t="s">
        <v>360</v>
      </c>
      <c r="F8416" t="s">
        <v>2322</v>
      </c>
      <c r="G8416" t="s">
        <v>2326</v>
      </c>
      <c r="H8416" t="s">
        <v>2344</v>
      </c>
      <c r="I8416" t="s">
        <v>1274</v>
      </c>
      <c r="J8416">
        <v>1.0200000000000001E-2</v>
      </c>
    </row>
    <row r="8417" spans="1:10" hidden="1">
      <c r="A8417" t="s">
        <v>570</v>
      </c>
      <c r="B8417">
        <v>2195</v>
      </c>
      <c r="C8417" t="s">
        <v>891</v>
      </c>
      <c r="D8417">
        <v>402</v>
      </c>
      <c r="E8417" t="s">
        <v>360</v>
      </c>
      <c r="F8417" t="s">
        <v>2322</v>
      </c>
      <c r="G8417" t="s">
        <v>2327</v>
      </c>
      <c r="H8417" t="s">
        <v>2324</v>
      </c>
      <c r="I8417" t="s">
        <v>1274</v>
      </c>
      <c r="J8417">
        <v>5.1000000000000004E-3</v>
      </c>
    </row>
    <row r="8418" spans="1:10" hidden="1">
      <c r="A8418" t="s">
        <v>570</v>
      </c>
      <c r="B8418">
        <v>2195</v>
      </c>
      <c r="C8418" t="s">
        <v>891</v>
      </c>
      <c r="D8418">
        <v>402</v>
      </c>
      <c r="E8418" t="s">
        <v>360</v>
      </c>
      <c r="F8418" t="s">
        <v>2322</v>
      </c>
      <c r="G8418" t="s">
        <v>2328</v>
      </c>
      <c r="H8418" t="s">
        <v>2344</v>
      </c>
      <c r="I8418" t="s">
        <v>1274</v>
      </c>
      <c r="J8418">
        <v>1.0200000000000001E-2</v>
      </c>
    </row>
    <row r="8419" spans="1:10" hidden="1">
      <c r="A8419" t="s">
        <v>570</v>
      </c>
      <c r="B8419">
        <v>2195</v>
      </c>
      <c r="C8419" t="s">
        <v>891</v>
      </c>
      <c r="D8419">
        <v>402</v>
      </c>
      <c r="E8419" t="s">
        <v>360</v>
      </c>
      <c r="F8419" t="s">
        <v>2322</v>
      </c>
      <c r="G8419" t="s">
        <v>2330</v>
      </c>
      <c r="H8419" t="s">
        <v>1512</v>
      </c>
      <c r="I8419" t="s">
        <v>1274</v>
      </c>
      <c r="J8419">
        <v>0.97460000000000002</v>
      </c>
    </row>
    <row r="8420" spans="1:10" hidden="1">
      <c r="A8420" t="s">
        <v>570</v>
      </c>
      <c r="B8420">
        <v>2195</v>
      </c>
      <c r="C8420" t="s">
        <v>891</v>
      </c>
      <c r="D8420">
        <v>402</v>
      </c>
      <c r="E8420" t="s">
        <v>360</v>
      </c>
      <c r="F8420" t="s">
        <v>2332</v>
      </c>
      <c r="G8420" t="s">
        <v>2333</v>
      </c>
      <c r="H8420" t="s">
        <v>1478</v>
      </c>
      <c r="I8420" t="s">
        <v>1274</v>
      </c>
      <c r="J8420">
        <v>0.52790000000000004</v>
      </c>
    </row>
    <row r="8421" spans="1:10" hidden="1">
      <c r="A8421" t="s">
        <v>570</v>
      </c>
      <c r="B8421">
        <v>2195</v>
      </c>
      <c r="C8421" t="s">
        <v>891</v>
      </c>
      <c r="D8421">
        <v>402</v>
      </c>
      <c r="E8421" t="s">
        <v>360</v>
      </c>
      <c r="F8421" t="s">
        <v>2332</v>
      </c>
      <c r="G8421" t="s">
        <v>2334</v>
      </c>
      <c r="H8421" t="s">
        <v>1325</v>
      </c>
      <c r="I8421" t="s">
        <v>1274</v>
      </c>
      <c r="J8421">
        <v>0.47210000000000002</v>
      </c>
    </row>
    <row r="8422" spans="1:10" hidden="1">
      <c r="A8422" t="s">
        <v>570</v>
      </c>
      <c r="B8422">
        <v>2195</v>
      </c>
      <c r="C8422" t="s">
        <v>891</v>
      </c>
      <c r="D8422">
        <v>403</v>
      </c>
      <c r="E8422" t="s">
        <v>405</v>
      </c>
      <c r="F8422" t="s">
        <v>1243</v>
      </c>
      <c r="G8422" t="s">
        <v>1243</v>
      </c>
      <c r="H8422" t="s">
        <v>1317</v>
      </c>
      <c r="I8422" t="s">
        <v>1317</v>
      </c>
      <c r="J8422">
        <v>1</v>
      </c>
    </row>
    <row r="8423" spans="1:10" hidden="1">
      <c r="A8423" t="s">
        <v>570</v>
      </c>
      <c r="B8423">
        <v>2195</v>
      </c>
      <c r="C8423" t="s">
        <v>891</v>
      </c>
      <c r="D8423">
        <v>403</v>
      </c>
      <c r="E8423" t="s">
        <v>405</v>
      </c>
      <c r="F8423" t="s">
        <v>2311</v>
      </c>
      <c r="G8423" t="s">
        <v>2343</v>
      </c>
      <c r="H8423" t="s">
        <v>1251</v>
      </c>
      <c r="I8423" t="s">
        <v>1317</v>
      </c>
      <c r="J8423">
        <v>0.2903</v>
      </c>
    </row>
    <row r="8424" spans="1:10" hidden="1">
      <c r="A8424" t="s">
        <v>570</v>
      </c>
      <c r="B8424">
        <v>2195</v>
      </c>
      <c r="C8424" t="s">
        <v>891</v>
      </c>
      <c r="D8424">
        <v>403</v>
      </c>
      <c r="E8424" t="s">
        <v>405</v>
      </c>
      <c r="F8424" t="s">
        <v>2311</v>
      </c>
      <c r="G8424" t="s">
        <v>1250</v>
      </c>
      <c r="H8424" t="s">
        <v>1417</v>
      </c>
      <c r="I8424" t="s">
        <v>1317</v>
      </c>
      <c r="J8424">
        <v>0.1694</v>
      </c>
    </row>
    <row r="8425" spans="1:10" hidden="1">
      <c r="A8425" t="s">
        <v>570</v>
      </c>
      <c r="B8425">
        <v>2195</v>
      </c>
      <c r="C8425" t="s">
        <v>891</v>
      </c>
      <c r="D8425">
        <v>403</v>
      </c>
      <c r="E8425" t="s">
        <v>405</v>
      </c>
      <c r="F8425" t="s">
        <v>2311</v>
      </c>
      <c r="G8425" t="s">
        <v>1401</v>
      </c>
      <c r="H8425" t="s">
        <v>1521</v>
      </c>
      <c r="I8425" t="s">
        <v>1317</v>
      </c>
      <c r="J8425">
        <v>0.2742</v>
      </c>
    </row>
    <row r="8426" spans="1:10" hidden="1">
      <c r="A8426" t="s">
        <v>570</v>
      </c>
      <c r="B8426">
        <v>2195</v>
      </c>
      <c r="C8426" t="s">
        <v>891</v>
      </c>
      <c r="D8426">
        <v>403</v>
      </c>
      <c r="E8426" t="s">
        <v>405</v>
      </c>
      <c r="F8426" t="s">
        <v>2311</v>
      </c>
      <c r="G8426" t="s">
        <v>1357</v>
      </c>
      <c r="H8426" t="s">
        <v>1411</v>
      </c>
      <c r="I8426" t="s">
        <v>1317</v>
      </c>
      <c r="J8426">
        <v>0.2661</v>
      </c>
    </row>
    <row r="8427" spans="1:10" hidden="1">
      <c r="A8427" t="s">
        <v>570</v>
      </c>
      <c r="B8427">
        <v>2195</v>
      </c>
      <c r="C8427" t="s">
        <v>891</v>
      </c>
      <c r="D8427">
        <v>403</v>
      </c>
      <c r="E8427" t="s">
        <v>405</v>
      </c>
      <c r="F8427" t="s">
        <v>2320</v>
      </c>
      <c r="G8427" t="s">
        <v>2321</v>
      </c>
      <c r="H8427" t="s">
        <v>1246</v>
      </c>
      <c r="I8427" t="s">
        <v>1317</v>
      </c>
      <c r="J8427">
        <v>0.2258</v>
      </c>
    </row>
    <row r="8428" spans="1:10" hidden="1">
      <c r="A8428" t="s">
        <v>570</v>
      </c>
      <c r="B8428">
        <v>2195</v>
      </c>
      <c r="C8428" t="s">
        <v>891</v>
      </c>
      <c r="D8428">
        <v>403</v>
      </c>
      <c r="E8428" t="s">
        <v>405</v>
      </c>
      <c r="F8428" t="s">
        <v>2320</v>
      </c>
      <c r="G8428" t="s">
        <v>2298</v>
      </c>
      <c r="H8428" t="s">
        <v>1304</v>
      </c>
      <c r="I8428" t="s">
        <v>1317</v>
      </c>
      <c r="J8428">
        <v>0.2419</v>
      </c>
    </row>
    <row r="8429" spans="1:10" hidden="1">
      <c r="A8429" t="s">
        <v>570</v>
      </c>
      <c r="B8429">
        <v>2195</v>
      </c>
      <c r="C8429" t="s">
        <v>891</v>
      </c>
      <c r="D8429">
        <v>403</v>
      </c>
      <c r="E8429" t="s">
        <v>405</v>
      </c>
      <c r="F8429" t="s">
        <v>2322</v>
      </c>
      <c r="G8429" t="s">
        <v>2326</v>
      </c>
      <c r="H8429" t="s">
        <v>2344</v>
      </c>
      <c r="I8429" t="s">
        <v>1317</v>
      </c>
      <c r="J8429">
        <v>1.61E-2</v>
      </c>
    </row>
    <row r="8430" spans="1:10" hidden="1">
      <c r="A8430" t="s">
        <v>570</v>
      </c>
      <c r="B8430">
        <v>2195</v>
      </c>
      <c r="C8430" t="s">
        <v>891</v>
      </c>
      <c r="D8430">
        <v>403</v>
      </c>
      <c r="E8430" t="s">
        <v>405</v>
      </c>
      <c r="F8430" t="s">
        <v>2322</v>
      </c>
      <c r="G8430" t="s">
        <v>2327</v>
      </c>
      <c r="H8430" t="s">
        <v>2324</v>
      </c>
      <c r="I8430" t="s">
        <v>1317</v>
      </c>
      <c r="J8430">
        <v>8.0999999999999996E-3</v>
      </c>
    </row>
    <row r="8431" spans="1:10" hidden="1">
      <c r="A8431" t="s">
        <v>570</v>
      </c>
      <c r="B8431">
        <v>2195</v>
      </c>
      <c r="C8431" t="s">
        <v>891</v>
      </c>
      <c r="D8431">
        <v>403</v>
      </c>
      <c r="E8431" t="s">
        <v>405</v>
      </c>
      <c r="F8431" t="s">
        <v>2322</v>
      </c>
      <c r="G8431" t="s">
        <v>2328</v>
      </c>
      <c r="H8431" t="s">
        <v>2344</v>
      </c>
      <c r="I8431" t="s">
        <v>1317</v>
      </c>
      <c r="J8431">
        <v>1.61E-2</v>
      </c>
    </row>
    <row r="8432" spans="1:10" hidden="1">
      <c r="A8432" t="s">
        <v>570</v>
      </c>
      <c r="B8432">
        <v>2195</v>
      </c>
      <c r="C8432" t="s">
        <v>891</v>
      </c>
      <c r="D8432">
        <v>403</v>
      </c>
      <c r="E8432" t="s">
        <v>405</v>
      </c>
      <c r="F8432" t="s">
        <v>2322</v>
      </c>
      <c r="G8432" t="s">
        <v>2330</v>
      </c>
      <c r="H8432" t="s">
        <v>2370</v>
      </c>
      <c r="I8432" t="s">
        <v>1317</v>
      </c>
      <c r="J8432">
        <v>0.9597</v>
      </c>
    </row>
    <row r="8433" spans="1:10" hidden="1">
      <c r="A8433" t="s">
        <v>570</v>
      </c>
      <c r="B8433">
        <v>2195</v>
      </c>
      <c r="C8433" t="s">
        <v>891</v>
      </c>
      <c r="D8433">
        <v>403</v>
      </c>
      <c r="E8433" t="s">
        <v>405</v>
      </c>
      <c r="F8433" t="s">
        <v>2332</v>
      </c>
      <c r="G8433" t="s">
        <v>2333</v>
      </c>
      <c r="H8433" t="s">
        <v>1379</v>
      </c>
      <c r="I8433" t="s">
        <v>1317</v>
      </c>
      <c r="J8433">
        <v>0.4919</v>
      </c>
    </row>
    <row r="8434" spans="1:10" hidden="1">
      <c r="A8434" t="s">
        <v>570</v>
      </c>
      <c r="B8434">
        <v>2195</v>
      </c>
      <c r="C8434" t="s">
        <v>891</v>
      </c>
      <c r="D8434">
        <v>403</v>
      </c>
      <c r="E8434" t="s">
        <v>405</v>
      </c>
      <c r="F8434" t="s">
        <v>2332</v>
      </c>
      <c r="G8434" t="s">
        <v>2334</v>
      </c>
      <c r="H8434" t="s">
        <v>1306</v>
      </c>
      <c r="I8434" t="s">
        <v>1317</v>
      </c>
      <c r="J8434">
        <v>0.5081</v>
      </c>
    </row>
    <row r="8435" spans="1:10" hidden="1">
      <c r="A8435" t="s">
        <v>570</v>
      </c>
      <c r="B8435">
        <v>2195</v>
      </c>
      <c r="C8435" t="s">
        <v>891</v>
      </c>
      <c r="D8435">
        <v>404</v>
      </c>
      <c r="E8435" t="s">
        <v>519</v>
      </c>
      <c r="F8435" t="s">
        <v>1243</v>
      </c>
      <c r="G8435" t="s">
        <v>1243</v>
      </c>
      <c r="H8435" t="s">
        <v>1367</v>
      </c>
      <c r="I8435" t="s">
        <v>1367</v>
      </c>
      <c r="J8435">
        <v>1</v>
      </c>
    </row>
    <row r="8436" spans="1:10" hidden="1">
      <c r="A8436" t="s">
        <v>570</v>
      </c>
      <c r="B8436">
        <v>2195</v>
      </c>
      <c r="C8436" t="s">
        <v>891</v>
      </c>
      <c r="D8436">
        <v>404</v>
      </c>
      <c r="E8436" t="s">
        <v>519</v>
      </c>
      <c r="F8436" t="s">
        <v>2311</v>
      </c>
      <c r="G8436" t="s">
        <v>2317</v>
      </c>
      <c r="H8436" t="s">
        <v>1399</v>
      </c>
      <c r="I8436" t="s">
        <v>1367</v>
      </c>
      <c r="J8436">
        <v>0.3196</v>
      </c>
    </row>
    <row r="8437" spans="1:10" hidden="1">
      <c r="A8437" t="s">
        <v>570</v>
      </c>
      <c r="B8437">
        <v>2195</v>
      </c>
      <c r="C8437" t="s">
        <v>891</v>
      </c>
      <c r="D8437">
        <v>404</v>
      </c>
      <c r="E8437" t="s">
        <v>519</v>
      </c>
      <c r="F8437" t="s">
        <v>2311</v>
      </c>
      <c r="G8437" t="s">
        <v>2336</v>
      </c>
      <c r="H8437" t="s">
        <v>1521</v>
      </c>
      <c r="I8437" t="s">
        <v>1367</v>
      </c>
      <c r="J8437">
        <v>0.35049999999999998</v>
      </c>
    </row>
    <row r="8438" spans="1:10" hidden="1">
      <c r="A8438" t="s">
        <v>570</v>
      </c>
      <c r="B8438">
        <v>2195</v>
      </c>
      <c r="C8438" t="s">
        <v>891</v>
      </c>
      <c r="D8438">
        <v>404</v>
      </c>
      <c r="E8438" t="s">
        <v>519</v>
      </c>
      <c r="F8438" t="s">
        <v>2311</v>
      </c>
      <c r="G8438" t="s">
        <v>2337</v>
      </c>
      <c r="H8438" t="s">
        <v>1410</v>
      </c>
      <c r="I8438" t="s">
        <v>1367</v>
      </c>
      <c r="J8438">
        <v>0.32990000000000003</v>
      </c>
    </row>
    <row r="8439" spans="1:10" hidden="1">
      <c r="A8439" t="s">
        <v>570</v>
      </c>
      <c r="B8439">
        <v>2195</v>
      </c>
      <c r="C8439" t="s">
        <v>891</v>
      </c>
      <c r="D8439">
        <v>404</v>
      </c>
      <c r="E8439" t="s">
        <v>519</v>
      </c>
      <c r="F8439" t="s">
        <v>2320</v>
      </c>
      <c r="G8439" t="s">
        <v>2321</v>
      </c>
      <c r="H8439" t="s">
        <v>1323</v>
      </c>
      <c r="I8439" t="s">
        <v>1367</v>
      </c>
      <c r="J8439">
        <v>0.18559999999999999</v>
      </c>
    </row>
    <row r="8440" spans="1:10" hidden="1">
      <c r="A8440" t="s">
        <v>570</v>
      </c>
      <c r="B8440">
        <v>2195</v>
      </c>
      <c r="C8440" t="s">
        <v>891</v>
      </c>
      <c r="D8440">
        <v>404</v>
      </c>
      <c r="E8440" t="s">
        <v>519</v>
      </c>
      <c r="F8440" t="s">
        <v>2320</v>
      </c>
      <c r="G8440" t="s">
        <v>2298</v>
      </c>
      <c r="H8440" t="s">
        <v>1549</v>
      </c>
      <c r="I8440" t="s">
        <v>1367</v>
      </c>
      <c r="J8440">
        <v>0.23710000000000001</v>
      </c>
    </row>
    <row r="8441" spans="1:10" hidden="1">
      <c r="A8441" t="s">
        <v>570</v>
      </c>
      <c r="B8441">
        <v>2195</v>
      </c>
      <c r="C8441" t="s">
        <v>891</v>
      </c>
      <c r="D8441">
        <v>404</v>
      </c>
      <c r="E8441" t="s">
        <v>519</v>
      </c>
      <c r="F8441" t="s">
        <v>2322</v>
      </c>
      <c r="G8441" t="s">
        <v>2328</v>
      </c>
      <c r="H8441" t="s">
        <v>2329</v>
      </c>
      <c r="I8441" t="s">
        <v>1367</v>
      </c>
      <c r="J8441">
        <v>3.09E-2</v>
      </c>
    </row>
    <row r="8442" spans="1:10" hidden="1">
      <c r="A8442" t="s">
        <v>570</v>
      </c>
      <c r="B8442">
        <v>2195</v>
      </c>
      <c r="C8442" t="s">
        <v>891</v>
      </c>
      <c r="D8442">
        <v>404</v>
      </c>
      <c r="E8442" t="s">
        <v>519</v>
      </c>
      <c r="F8442" t="s">
        <v>2322</v>
      </c>
      <c r="G8442" t="s">
        <v>2330</v>
      </c>
      <c r="H8442" t="s">
        <v>1342</v>
      </c>
      <c r="I8442" t="s">
        <v>1367</v>
      </c>
      <c r="J8442">
        <v>0.96909999999999996</v>
      </c>
    </row>
    <row r="8443" spans="1:10" hidden="1">
      <c r="A8443" t="s">
        <v>570</v>
      </c>
      <c r="B8443">
        <v>2195</v>
      </c>
      <c r="C8443" t="s">
        <v>891</v>
      </c>
      <c r="D8443">
        <v>404</v>
      </c>
      <c r="E8443" t="s">
        <v>519</v>
      </c>
      <c r="F8443" t="s">
        <v>2332</v>
      </c>
      <c r="G8443" t="s">
        <v>2333</v>
      </c>
      <c r="H8443" t="s">
        <v>1269</v>
      </c>
      <c r="I8443" t="s">
        <v>1367</v>
      </c>
      <c r="J8443">
        <v>0.5464</v>
      </c>
    </row>
    <row r="8444" spans="1:10" hidden="1">
      <c r="A8444" t="s">
        <v>570</v>
      </c>
      <c r="B8444">
        <v>2195</v>
      </c>
      <c r="C8444" t="s">
        <v>891</v>
      </c>
      <c r="D8444">
        <v>404</v>
      </c>
      <c r="E8444" t="s">
        <v>519</v>
      </c>
      <c r="F8444" t="s">
        <v>2332</v>
      </c>
      <c r="G8444" t="s">
        <v>2334</v>
      </c>
      <c r="H8444" t="s">
        <v>1515</v>
      </c>
      <c r="I8444" t="s">
        <v>1367</v>
      </c>
      <c r="J8444">
        <v>0.4536</v>
      </c>
    </row>
    <row r="8445" spans="1:10" hidden="1">
      <c r="A8445" t="s">
        <v>570</v>
      </c>
      <c r="B8445">
        <v>1662</v>
      </c>
      <c r="C8445" t="s">
        <v>1154</v>
      </c>
      <c r="D8445">
        <v>412</v>
      </c>
      <c r="E8445" t="s">
        <v>167</v>
      </c>
      <c r="F8445" t="s">
        <v>1243</v>
      </c>
      <c r="G8445" t="s">
        <v>1243</v>
      </c>
      <c r="H8445" t="s">
        <v>1642</v>
      </c>
      <c r="I8445" t="s">
        <v>1642</v>
      </c>
      <c r="J8445">
        <v>1</v>
      </c>
    </row>
    <row r="8446" spans="1:10" hidden="1">
      <c r="A8446" t="s">
        <v>570</v>
      </c>
      <c r="B8446">
        <v>1662</v>
      </c>
      <c r="C8446" t="s">
        <v>1154</v>
      </c>
      <c r="D8446">
        <v>412</v>
      </c>
      <c r="E8446" t="s">
        <v>167</v>
      </c>
      <c r="F8446" t="s">
        <v>2311</v>
      </c>
      <c r="G8446" t="s">
        <v>2314</v>
      </c>
      <c r="H8446" t="s">
        <v>2388</v>
      </c>
      <c r="I8446" t="s">
        <v>1642</v>
      </c>
      <c r="J8446">
        <v>0.33110000000000001</v>
      </c>
    </row>
    <row r="8447" spans="1:10" hidden="1">
      <c r="A8447" t="s">
        <v>570</v>
      </c>
      <c r="B8447">
        <v>1662</v>
      </c>
      <c r="C8447" t="s">
        <v>1154</v>
      </c>
      <c r="D8447">
        <v>412</v>
      </c>
      <c r="E8447" t="s">
        <v>167</v>
      </c>
      <c r="F8447" t="s">
        <v>2311</v>
      </c>
      <c r="G8447" t="s">
        <v>2315</v>
      </c>
      <c r="H8447" t="s">
        <v>2389</v>
      </c>
      <c r="I8447" t="s">
        <v>1642</v>
      </c>
      <c r="J8447">
        <v>0.32950000000000002</v>
      </c>
    </row>
    <row r="8448" spans="1:10" hidden="1">
      <c r="A8448" t="s">
        <v>570</v>
      </c>
      <c r="B8448">
        <v>1662</v>
      </c>
      <c r="C8448" t="s">
        <v>1154</v>
      </c>
      <c r="D8448">
        <v>412</v>
      </c>
      <c r="E8448" t="s">
        <v>167</v>
      </c>
      <c r="F8448" t="s">
        <v>2311</v>
      </c>
      <c r="G8448" t="s">
        <v>2316</v>
      </c>
      <c r="H8448" t="s">
        <v>1427</v>
      </c>
      <c r="I8448" t="s">
        <v>1642</v>
      </c>
      <c r="J8448">
        <v>0.33939999999999998</v>
      </c>
    </row>
    <row r="8449" spans="1:10" hidden="1">
      <c r="A8449" t="s">
        <v>570</v>
      </c>
      <c r="B8449">
        <v>1662</v>
      </c>
      <c r="C8449" t="s">
        <v>1154</v>
      </c>
      <c r="D8449">
        <v>412</v>
      </c>
      <c r="E8449" t="s">
        <v>167</v>
      </c>
      <c r="F8449" t="s">
        <v>2320</v>
      </c>
      <c r="G8449" t="s">
        <v>2321</v>
      </c>
      <c r="H8449" t="s">
        <v>1289</v>
      </c>
      <c r="I8449" t="s">
        <v>1642</v>
      </c>
      <c r="J8449">
        <v>0.28499999999999998</v>
      </c>
    </row>
    <row r="8450" spans="1:10" hidden="1">
      <c r="A8450" t="s">
        <v>570</v>
      </c>
      <c r="B8450">
        <v>1662</v>
      </c>
      <c r="C8450" t="s">
        <v>1154</v>
      </c>
      <c r="D8450">
        <v>412</v>
      </c>
      <c r="E8450" t="s">
        <v>167</v>
      </c>
      <c r="F8450" t="s">
        <v>2320</v>
      </c>
      <c r="G8450" t="s">
        <v>2338</v>
      </c>
      <c r="H8450" t="s">
        <v>1271</v>
      </c>
      <c r="I8450" t="s">
        <v>1642</v>
      </c>
      <c r="J8450">
        <v>4.2799999999999998E-2</v>
      </c>
    </row>
    <row r="8451" spans="1:10" hidden="1">
      <c r="A8451" t="s">
        <v>570</v>
      </c>
      <c r="B8451">
        <v>1662</v>
      </c>
      <c r="C8451" t="s">
        <v>1154</v>
      </c>
      <c r="D8451">
        <v>412</v>
      </c>
      <c r="E8451" t="s">
        <v>167</v>
      </c>
      <c r="F8451" t="s">
        <v>2320</v>
      </c>
      <c r="G8451" t="s">
        <v>2339</v>
      </c>
      <c r="H8451" t="s">
        <v>1458</v>
      </c>
      <c r="I8451" t="s">
        <v>1642</v>
      </c>
      <c r="J8451">
        <v>9.2299999999999993E-2</v>
      </c>
    </row>
    <row r="8452" spans="1:10" hidden="1">
      <c r="A8452" t="s">
        <v>570</v>
      </c>
      <c r="B8452">
        <v>1662</v>
      </c>
      <c r="C8452" t="s">
        <v>1154</v>
      </c>
      <c r="D8452">
        <v>412</v>
      </c>
      <c r="E8452" t="s">
        <v>167</v>
      </c>
      <c r="F8452" t="s">
        <v>2320</v>
      </c>
      <c r="G8452" t="s">
        <v>2340</v>
      </c>
      <c r="H8452" t="s">
        <v>1352</v>
      </c>
      <c r="I8452" t="s">
        <v>1642</v>
      </c>
      <c r="J8452">
        <v>1.15E-2</v>
      </c>
    </row>
    <row r="8453" spans="1:10" hidden="1">
      <c r="A8453" t="s">
        <v>570</v>
      </c>
      <c r="B8453">
        <v>1662</v>
      </c>
      <c r="C8453" t="s">
        <v>1154</v>
      </c>
      <c r="D8453">
        <v>412</v>
      </c>
      <c r="E8453" t="s">
        <v>167</v>
      </c>
      <c r="F8453" t="s">
        <v>2320</v>
      </c>
      <c r="G8453" t="s">
        <v>2298</v>
      </c>
      <c r="H8453" t="s">
        <v>1635</v>
      </c>
      <c r="I8453" t="s">
        <v>1642</v>
      </c>
      <c r="J8453">
        <v>0.21249999999999999</v>
      </c>
    </row>
    <row r="8454" spans="1:10" hidden="1">
      <c r="A8454" t="s">
        <v>570</v>
      </c>
      <c r="B8454">
        <v>1662</v>
      </c>
      <c r="C8454" t="s">
        <v>1154</v>
      </c>
      <c r="D8454">
        <v>412</v>
      </c>
      <c r="E8454" t="s">
        <v>167</v>
      </c>
      <c r="F8454" t="s">
        <v>2322</v>
      </c>
      <c r="G8454" t="s">
        <v>2325</v>
      </c>
      <c r="H8454" t="s">
        <v>1252</v>
      </c>
      <c r="I8454" t="s">
        <v>1642</v>
      </c>
      <c r="J8454">
        <v>1.4800000000000001E-2</v>
      </c>
    </row>
    <row r="8455" spans="1:10" hidden="1">
      <c r="A8455" t="s">
        <v>570</v>
      </c>
      <c r="B8455">
        <v>1662</v>
      </c>
      <c r="C8455" t="s">
        <v>1154</v>
      </c>
      <c r="D8455">
        <v>412</v>
      </c>
      <c r="E8455" t="s">
        <v>167</v>
      </c>
      <c r="F8455" t="s">
        <v>2322</v>
      </c>
      <c r="G8455" t="s">
        <v>2326</v>
      </c>
      <c r="H8455" t="s">
        <v>1360</v>
      </c>
      <c r="I8455" t="s">
        <v>1642</v>
      </c>
      <c r="J8455">
        <v>6.9199999999999998E-2</v>
      </c>
    </row>
    <row r="8456" spans="1:10" hidden="1">
      <c r="A8456" t="s">
        <v>570</v>
      </c>
      <c r="B8456">
        <v>1662</v>
      </c>
      <c r="C8456" t="s">
        <v>1154</v>
      </c>
      <c r="D8456">
        <v>412</v>
      </c>
      <c r="E8456" t="s">
        <v>167</v>
      </c>
      <c r="F8456" t="s">
        <v>2322</v>
      </c>
      <c r="G8456" t="s">
        <v>2327</v>
      </c>
      <c r="H8456" t="s">
        <v>1246</v>
      </c>
      <c r="I8456" t="s">
        <v>1642</v>
      </c>
      <c r="J8456">
        <v>4.6100000000000002E-2</v>
      </c>
    </row>
    <row r="8457" spans="1:10" hidden="1">
      <c r="A8457" t="s">
        <v>570</v>
      </c>
      <c r="B8457">
        <v>1662</v>
      </c>
      <c r="C8457" t="s">
        <v>1154</v>
      </c>
      <c r="D8457">
        <v>412</v>
      </c>
      <c r="E8457" t="s">
        <v>167</v>
      </c>
      <c r="F8457" t="s">
        <v>2322</v>
      </c>
      <c r="G8457" t="s">
        <v>2352</v>
      </c>
      <c r="H8457" t="s">
        <v>2329</v>
      </c>
      <c r="I8457" t="s">
        <v>1642</v>
      </c>
      <c r="J8457">
        <v>4.8999999999999998E-3</v>
      </c>
    </row>
    <row r="8458" spans="1:10" hidden="1">
      <c r="A8458" t="s">
        <v>570</v>
      </c>
      <c r="B8458">
        <v>1662</v>
      </c>
      <c r="C8458" t="s">
        <v>1154</v>
      </c>
      <c r="D8458">
        <v>412</v>
      </c>
      <c r="E8458" t="s">
        <v>167</v>
      </c>
      <c r="F8458" t="s">
        <v>2322</v>
      </c>
      <c r="G8458" t="s">
        <v>2328</v>
      </c>
      <c r="H8458" t="s">
        <v>1333</v>
      </c>
      <c r="I8458" t="s">
        <v>1642</v>
      </c>
      <c r="J8458">
        <v>2.8000000000000001E-2</v>
      </c>
    </row>
    <row r="8459" spans="1:10" hidden="1">
      <c r="A8459" t="s">
        <v>570</v>
      </c>
      <c r="B8459">
        <v>1662</v>
      </c>
      <c r="C8459" t="s">
        <v>1154</v>
      </c>
      <c r="D8459">
        <v>412</v>
      </c>
      <c r="E8459" t="s">
        <v>167</v>
      </c>
      <c r="F8459" t="s">
        <v>2322</v>
      </c>
      <c r="G8459" t="s">
        <v>2330</v>
      </c>
      <c r="H8459" t="s">
        <v>2473</v>
      </c>
      <c r="I8459" t="s">
        <v>1642</v>
      </c>
      <c r="J8459">
        <v>0.83689999999999998</v>
      </c>
    </row>
    <row r="8460" spans="1:10" hidden="1">
      <c r="A8460" t="s">
        <v>570</v>
      </c>
      <c r="B8460">
        <v>1662</v>
      </c>
      <c r="C8460" t="s">
        <v>1154</v>
      </c>
      <c r="D8460">
        <v>412</v>
      </c>
      <c r="E8460" t="s">
        <v>167</v>
      </c>
      <c r="F8460" t="s">
        <v>2332</v>
      </c>
      <c r="G8460" t="s">
        <v>2333</v>
      </c>
      <c r="H8460" t="s">
        <v>1612</v>
      </c>
      <c r="I8460" t="s">
        <v>1642</v>
      </c>
      <c r="J8460">
        <v>0.48759999999999998</v>
      </c>
    </row>
    <row r="8461" spans="1:10" hidden="1">
      <c r="A8461" t="s">
        <v>570</v>
      </c>
      <c r="B8461">
        <v>1662</v>
      </c>
      <c r="C8461" t="s">
        <v>1154</v>
      </c>
      <c r="D8461">
        <v>412</v>
      </c>
      <c r="E8461" t="s">
        <v>167</v>
      </c>
      <c r="F8461" t="s">
        <v>2332</v>
      </c>
      <c r="G8461" t="s">
        <v>2334</v>
      </c>
      <c r="H8461" t="s">
        <v>1645</v>
      </c>
      <c r="I8461" t="s">
        <v>1642</v>
      </c>
      <c r="J8461">
        <v>0.51239999999999997</v>
      </c>
    </row>
    <row r="8462" spans="1:10" hidden="1">
      <c r="A8462" t="s">
        <v>570</v>
      </c>
      <c r="B8462">
        <v>1662</v>
      </c>
      <c r="C8462" t="s">
        <v>1154</v>
      </c>
      <c r="D8462">
        <v>411</v>
      </c>
      <c r="E8462" t="s">
        <v>414</v>
      </c>
      <c r="F8462" t="s">
        <v>1243</v>
      </c>
      <c r="G8462" t="s">
        <v>1243</v>
      </c>
      <c r="H8462" t="s">
        <v>1643</v>
      </c>
      <c r="I8462" t="s">
        <v>1643</v>
      </c>
      <c r="J8462">
        <v>1</v>
      </c>
    </row>
    <row r="8463" spans="1:10" hidden="1">
      <c r="A8463" t="s">
        <v>570</v>
      </c>
      <c r="B8463">
        <v>1662</v>
      </c>
      <c r="C8463" t="s">
        <v>1154</v>
      </c>
      <c r="D8463">
        <v>411</v>
      </c>
      <c r="E8463" t="s">
        <v>414</v>
      </c>
      <c r="F8463" t="s">
        <v>2311</v>
      </c>
      <c r="G8463" t="s">
        <v>2312</v>
      </c>
      <c r="H8463" t="s">
        <v>1325</v>
      </c>
      <c r="I8463" t="s">
        <v>1643</v>
      </c>
      <c r="J8463">
        <v>0.32290000000000002</v>
      </c>
    </row>
    <row r="8464" spans="1:10" hidden="1">
      <c r="A8464" t="s">
        <v>570</v>
      </c>
      <c r="B8464">
        <v>1662</v>
      </c>
      <c r="C8464" t="s">
        <v>1154</v>
      </c>
      <c r="D8464">
        <v>411</v>
      </c>
      <c r="E8464" t="s">
        <v>414</v>
      </c>
      <c r="F8464" t="s">
        <v>2311</v>
      </c>
      <c r="G8464" t="s">
        <v>2313</v>
      </c>
      <c r="H8464" t="s">
        <v>1258</v>
      </c>
      <c r="I8464" t="s">
        <v>1643</v>
      </c>
      <c r="J8464">
        <v>0.3715</v>
      </c>
    </row>
    <row r="8465" spans="1:10" hidden="1">
      <c r="A8465" t="s">
        <v>570</v>
      </c>
      <c r="B8465">
        <v>1662</v>
      </c>
      <c r="C8465" t="s">
        <v>1154</v>
      </c>
      <c r="D8465">
        <v>411</v>
      </c>
      <c r="E8465" t="s">
        <v>414</v>
      </c>
      <c r="F8465" t="s">
        <v>2311</v>
      </c>
      <c r="G8465" t="s">
        <v>2318</v>
      </c>
      <c r="H8465" t="s">
        <v>1361</v>
      </c>
      <c r="I8465" t="s">
        <v>1643</v>
      </c>
      <c r="J8465">
        <v>0.30559999999999998</v>
      </c>
    </row>
    <row r="8466" spans="1:10" hidden="1">
      <c r="A8466" t="s">
        <v>570</v>
      </c>
      <c r="B8466">
        <v>1662</v>
      </c>
      <c r="C8466" t="s">
        <v>1154</v>
      </c>
      <c r="D8466">
        <v>411</v>
      </c>
      <c r="E8466" t="s">
        <v>414</v>
      </c>
      <c r="F8466" t="s">
        <v>2320</v>
      </c>
      <c r="G8466" t="s">
        <v>2321</v>
      </c>
      <c r="H8466" t="s">
        <v>1441</v>
      </c>
      <c r="I8466" t="s">
        <v>1643</v>
      </c>
      <c r="J8466">
        <v>0.34029999999999999</v>
      </c>
    </row>
    <row r="8467" spans="1:10" hidden="1">
      <c r="A8467" t="s">
        <v>570</v>
      </c>
      <c r="B8467">
        <v>1662</v>
      </c>
      <c r="C8467" t="s">
        <v>1154</v>
      </c>
      <c r="D8467">
        <v>411</v>
      </c>
      <c r="E8467" t="s">
        <v>414</v>
      </c>
      <c r="F8467" t="s">
        <v>2320</v>
      </c>
      <c r="G8467" t="s">
        <v>2338</v>
      </c>
      <c r="H8467" t="s">
        <v>1591</v>
      </c>
      <c r="I8467" t="s">
        <v>1643</v>
      </c>
      <c r="J8467">
        <v>5.5599999999999997E-2</v>
      </c>
    </row>
    <row r="8468" spans="1:10" hidden="1">
      <c r="A8468" t="s">
        <v>570</v>
      </c>
      <c r="B8468">
        <v>1662</v>
      </c>
      <c r="C8468" t="s">
        <v>1154</v>
      </c>
      <c r="D8468">
        <v>411</v>
      </c>
      <c r="E8468" t="s">
        <v>414</v>
      </c>
      <c r="F8468" t="s">
        <v>2320</v>
      </c>
      <c r="G8468" t="s">
        <v>2339</v>
      </c>
      <c r="H8468" t="s">
        <v>1253</v>
      </c>
      <c r="I8468" t="s">
        <v>1643</v>
      </c>
      <c r="J8468">
        <v>0.1007</v>
      </c>
    </row>
    <row r="8469" spans="1:10" hidden="1">
      <c r="A8469" t="s">
        <v>570</v>
      </c>
      <c r="B8469">
        <v>1662</v>
      </c>
      <c r="C8469" t="s">
        <v>1154</v>
      </c>
      <c r="D8469">
        <v>411</v>
      </c>
      <c r="E8469" t="s">
        <v>414</v>
      </c>
      <c r="F8469" t="s">
        <v>2320</v>
      </c>
      <c r="G8469" t="s">
        <v>2298</v>
      </c>
      <c r="H8469" t="s">
        <v>1439</v>
      </c>
      <c r="I8469" t="s">
        <v>1643</v>
      </c>
      <c r="J8469">
        <v>0.21529999999999999</v>
      </c>
    </row>
    <row r="8470" spans="1:10" hidden="1">
      <c r="A8470" t="s">
        <v>570</v>
      </c>
      <c r="B8470">
        <v>1662</v>
      </c>
      <c r="C8470" t="s">
        <v>1154</v>
      </c>
      <c r="D8470">
        <v>411</v>
      </c>
      <c r="E8470" t="s">
        <v>414</v>
      </c>
      <c r="F8470" t="s">
        <v>2322</v>
      </c>
      <c r="G8470" t="s">
        <v>2323</v>
      </c>
      <c r="H8470" t="s">
        <v>2324</v>
      </c>
      <c r="I8470" t="s">
        <v>1643</v>
      </c>
      <c r="J8470">
        <v>3.5000000000000001E-3</v>
      </c>
    </row>
    <row r="8471" spans="1:10" hidden="1">
      <c r="A8471" t="s">
        <v>570</v>
      </c>
      <c r="B8471">
        <v>1662</v>
      </c>
      <c r="C8471" t="s">
        <v>1154</v>
      </c>
      <c r="D8471">
        <v>411</v>
      </c>
      <c r="E8471" t="s">
        <v>414</v>
      </c>
      <c r="F8471" t="s">
        <v>2322</v>
      </c>
      <c r="G8471" t="s">
        <v>2325</v>
      </c>
      <c r="H8471" t="s">
        <v>1312</v>
      </c>
      <c r="I8471" t="s">
        <v>1643</v>
      </c>
      <c r="J8471">
        <v>1.7399999999999999E-2</v>
      </c>
    </row>
    <row r="8472" spans="1:10" hidden="1">
      <c r="A8472" t="s">
        <v>570</v>
      </c>
      <c r="B8472">
        <v>1662</v>
      </c>
      <c r="C8472" t="s">
        <v>1154</v>
      </c>
      <c r="D8472">
        <v>411</v>
      </c>
      <c r="E8472" t="s">
        <v>414</v>
      </c>
      <c r="F8472" t="s">
        <v>2322</v>
      </c>
      <c r="G8472" t="s">
        <v>2326</v>
      </c>
      <c r="H8472" t="s">
        <v>1271</v>
      </c>
      <c r="I8472" t="s">
        <v>1643</v>
      </c>
      <c r="J8472">
        <v>9.0300000000000005E-2</v>
      </c>
    </row>
    <row r="8473" spans="1:10" hidden="1">
      <c r="A8473" t="s">
        <v>570</v>
      </c>
      <c r="B8473">
        <v>1662</v>
      </c>
      <c r="C8473" t="s">
        <v>1154</v>
      </c>
      <c r="D8473">
        <v>411</v>
      </c>
      <c r="E8473" t="s">
        <v>414</v>
      </c>
      <c r="F8473" t="s">
        <v>2322</v>
      </c>
      <c r="G8473" t="s">
        <v>2327</v>
      </c>
      <c r="H8473" t="s">
        <v>1352</v>
      </c>
      <c r="I8473" t="s">
        <v>1643</v>
      </c>
      <c r="J8473">
        <v>2.4299999999999999E-2</v>
      </c>
    </row>
    <row r="8474" spans="1:10" hidden="1">
      <c r="A8474" t="s">
        <v>570</v>
      </c>
      <c r="B8474">
        <v>1662</v>
      </c>
      <c r="C8474" t="s">
        <v>1154</v>
      </c>
      <c r="D8474">
        <v>411</v>
      </c>
      <c r="E8474" t="s">
        <v>414</v>
      </c>
      <c r="F8474" t="s">
        <v>2322</v>
      </c>
      <c r="G8474" t="s">
        <v>2352</v>
      </c>
      <c r="H8474" t="s">
        <v>2324</v>
      </c>
      <c r="I8474" t="s">
        <v>1643</v>
      </c>
      <c r="J8474">
        <v>3.5000000000000001E-3</v>
      </c>
    </row>
    <row r="8475" spans="1:10" hidden="1">
      <c r="A8475" t="s">
        <v>570</v>
      </c>
      <c r="B8475">
        <v>1662</v>
      </c>
      <c r="C8475" t="s">
        <v>1154</v>
      </c>
      <c r="D8475">
        <v>411</v>
      </c>
      <c r="E8475" t="s">
        <v>414</v>
      </c>
      <c r="F8475" t="s">
        <v>2322</v>
      </c>
      <c r="G8475" t="s">
        <v>2328</v>
      </c>
      <c r="H8475" t="s">
        <v>1249</v>
      </c>
      <c r="I8475" t="s">
        <v>1643</v>
      </c>
      <c r="J8475">
        <v>8.6800000000000002E-2</v>
      </c>
    </row>
    <row r="8476" spans="1:10" hidden="1">
      <c r="A8476" t="s">
        <v>570</v>
      </c>
      <c r="B8476">
        <v>1662</v>
      </c>
      <c r="C8476" t="s">
        <v>1154</v>
      </c>
      <c r="D8476">
        <v>411</v>
      </c>
      <c r="E8476" t="s">
        <v>414</v>
      </c>
      <c r="F8476" t="s">
        <v>2322</v>
      </c>
      <c r="G8476" t="s">
        <v>2330</v>
      </c>
      <c r="H8476" t="s">
        <v>2356</v>
      </c>
      <c r="I8476" t="s">
        <v>1643</v>
      </c>
      <c r="J8476">
        <v>0.77429999999999999</v>
      </c>
    </row>
    <row r="8477" spans="1:10" hidden="1">
      <c r="A8477" t="s">
        <v>570</v>
      </c>
      <c r="B8477">
        <v>1662</v>
      </c>
      <c r="C8477" t="s">
        <v>1154</v>
      </c>
      <c r="D8477">
        <v>411</v>
      </c>
      <c r="E8477" t="s">
        <v>414</v>
      </c>
      <c r="F8477" t="s">
        <v>2332</v>
      </c>
      <c r="G8477" t="s">
        <v>2333</v>
      </c>
      <c r="H8477" t="s">
        <v>2378</v>
      </c>
      <c r="I8477" t="s">
        <v>1643</v>
      </c>
      <c r="J8477">
        <v>0.51739999999999997</v>
      </c>
    </row>
    <row r="8478" spans="1:10" hidden="1">
      <c r="A8478" t="s">
        <v>570</v>
      </c>
      <c r="B8478">
        <v>1662</v>
      </c>
      <c r="C8478" t="s">
        <v>1154</v>
      </c>
      <c r="D8478">
        <v>411</v>
      </c>
      <c r="E8478" t="s">
        <v>414</v>
      </c>
      <c r="F8478" t="s">
        <v>2332</v>
      </c>
      <c r="G8478" t="s">
        <v>2334</v>
      </c>
      <c r="H8478" t="s">
        <v>1359</v>
      </c>
      <c r="I8478" t="s">
        <v>1643</v>
      </c>
      <c r="J8478">
        <v>0.48259999999999997</v>
      </c>
    </row>
    <row r="8479" spans="1:10" hidden="1">
      <c r="A8479" t="s">
        <v>570</v>
      </c>
      <c r="B8479">
        <v>1662</v>
      </c>
      <c r="C8479" t="s">
        <v>1154</v>
      </c>
      <c r="D8479">
        <v>413</v>
      </c>
      <c r="E8479" t="s">
        <v>434</v>
      </c>
      <c r="F8479" t="s">
        <v>1243</v>
      </c>
      <c r="G8479" t="s">
        <v>1243</v>
      </c>
      <c r="H8479" t="s">
        <v>2527</v>
      </c>
      <c r="I8479" t="s">
        <v>2527</v>
      </c>
      <c r="J8479">
        <v>1</v>
      </c>
    </row>
    <row r="8480" spans="1:10" hidden="1">
      <c r="A8480" t="s">
        <v>570</v>
      </c>
      <c r="B8480">
        <v>1662</v>
      </c>
      <c r="C8480" t="s">
        <v>1154</v>
      </c>
      <c r="D8480">
        <v>413</v>
      </c>
      <c r="E8480" t="s">
        <v>434</v>
      </c>
      <c r="F8480" t="s">
        <v>2311</v>
      </c>
      <c r="G8480" t="s">
        <v>2317</v>
      </c>
      <c r="H8480" t="s">
        <v>1487</v>
      </c>
      <c r="I8480" t="s">
        <v>2527</v>
      </c>
      <c r="J8480">
        <v>0.31459999999999999</v>
      </c>
    </row>
    <row r="8481" spans="1:10" hidden="1">
      <c r="A8481" t="s">
        <v>570</v>
      </c>
      <c r="B8481">
        <v>1662</v>
      </c>
      <c r="C8481" t="s">
        <v>1154</v>
      </c>
      <c r="D8481">
        <v>413</v>
      </c>
      <c r="E8481" t="s">
        <v>434</v>
      </c>
      <c r="F8481" t="s">
        <v>2311</v>
      </c>
      <c r="G8481" t="s">
        <v>2336</v>
      </c>
      <c r="H8481" t="s">
        <v>1412</v>
      </c>
      <c r="I8481" t="s">
        <v>2527</v>
      </c>
      <c r="J8481">
        <v>0.3367</v>
      </c>
    </row>
    <row r="8482" spans="1:10" hidden="1">
      <c r="A8482" t="s">
        <v>570</v>
      </c>
      <c r="B8482">
        <v>1662</v>
      </c>
      <c r="C8482" t="s">
        <v>1154</v>
      </c>
      <c r="D8482">
        <v>413</v>
      </c>
      <c r="E8482" t="s">
        <v>434</v>
      </c>
      <c r="F8482" t="s">
        <v>2311</v>
      </c>
      <c r="G8482" t="s">
        <v>2337</v>
      </c>
      <c r="H8482" t="s">
        <v>1518</v>
      </c>
      <c r="I8482" t="s">
        <v>2527</v>
      </c>
      <c r="J8482">
        <v>0.34860000000000002</v>
      </c>
    </row>
    <row r="8483" spans="1:10" hidden="1">
      <c r="A8483" t="s">
        <v>570</v>
      </c>
      <c r="B8483">
        <v>1662</v>
      </c>
      <c r="C8483" t="s">
        <v>1154</v>
      </c>
      <c r="D8483">
        <v>413</v>
      </c>
      <c r="E8483" t="s">
        <v>434</v>
      </c>
      <c r="F8483" t="s">
        <v>2320</v>
      </c>
      <c r="G8483" t="s">
        <v>2321</v>
      </c>
      <c r="H8483" t="s">
        <v>1551</v>
      </c>
      <c r="I8483" t="s">
        <v>2527</v>
      </c>
      <c r="J8483">
        <v>0.30099999999999999</v>
      </c>
    </row>
    <row r="8484" spans="1:10" hidden="1">
      <c r="A8484" t="s">
        <v>570</v>
      </c>
      <c r="B8484">
        <v>1662</v>
      </c>
      <c r="C8484" t="s">
        <v>1154</v>
      </c>
      <c r="D8484">
        <v>413</v>
      </c>
      <c r="E8484" t="s">
        <v>434</v>
      </c>
      <c r="F8484" t="s">
        <v>2320</v>
      </c>
      <c r="G8484" t="s">
        <v>2338</v>
      </c>
      <c r="H8484" t="s">
        <v>1541</v>
      </c>
      <c r="I8484" t="s">
        <v>2527</v>
      </c>
      <c r="J8484">
        <v>4.5900000000000003E-2</v>
      </c>
    </row>
    <row r="8485" spans="1:10" hidden="1">
      <c r="A8485" t="s">
        <v>570</v>
      </c>
      <c r="B8485">
        <v>1662</v>
      </c>
      <c r="C8485" t="s">
        <v>1154</v>
      </c>
      <c r="D8485">
        <v>413</v>
      </c>
      <c r="E8485" t="s">
        <v>434</v>
      </c>
      <c r="F8485" t="s">
        <v>2320</v>
      </c>
      <c r="G8485" t="s">
        <v>2339</v>
      </c>
      <c r="H8485" t="s">
        <v>1348</v>
      </c>
      <c r="I8485" t="s">
        <v>2527</v>
      </c>
      <c r="J8485">
        <v>9.8599999999999993E-2</v>
      </c>
    </row>
    <row r="8486" spans="1:10" hidden="1">
      <c r="A8486" t="s">
        <v>570</v>
      </c>
      <c r="B8486">
        <v>1662</v>
      </c>
      <c r="C8486" t="s">
        <v>1154</v>
      </c>
      <c r="D8486">
        <v>413</v>
      </c>
      <c r="E8486" t="s">
        <v>434</v>
      </c>
      <c r="F8486" t="s">
        <v>2320</v>
      </c>
      <c r="G8486" t="s">
        <v>2298</v>
      </c>
      <c r="H8486" t="s">
        <v>1453</v>
      </c>
      <c r="I8486" t="s">
        <v>2527</v>
      </c>
      <c r="J8486">
        <v>0.19900000000000001</v>
      </c>
    </row>
    <row r="8487" spans="1:10" hidden="1">
      <c r="A8487" t="s">
        <v>570</v>
      </c>
      <c r="B8487">
        <v>1662</v>
      </c>
      <c r="C8487" t="s">
        <v>1154</v>
      </c>
      <c r="D8487">
        <v>413</v>
      </c>
      <c r="E8487" t="s">
        <v>434</v>
      </c>
      <c r="F8487" t="s">
        <v>2322</v>
      </c>
      <c r="G8487" t="s">
        <v>2323</v>
      </c>
      <c r="H8487" t="s">
        <v>2324</v>
      </c>
      <c r="I8487" t="s">
        <v>2527</v>
      </c>
      <c r="J8487">
        <v>1.6999999999999999E-3</v>
      </c>
    </row>
    <row r="8488" spans="1:10" hidden="1">
      <c r="A8488" t="s">
        <v>570</v>
      </c>
      <c r="B8488">
        <v>1662</v>
      </c>
      <c r="C8488" t="s">
        <v>1154</v>
      </c>
      <c r="D8488">
        <v>413</v>
      </c>
      <c r="E8488" t="s">
        <v>434</v>
      </c>
      <c r="F8488" t="s">
        <v>2322</v>
      </c>
      <c r="G8488" t="s">
        <v>2325</v>
      </c>
      <c r="H8488" t="s">
        <v>1256</v>
      </c>
      <c r="I8488" t="s">
        <v>2527</v>
      </c>
      <c r="J8488">
        <v>2.3800000000000002E-2</v>
      </c>
    </row>
    <row r="8489" spans="1:10" hidden="1">
      <c r="A8489" t="s">
        <v>570</v>
      </c>
      <c r="B8489">
        <v>1662</v>
      </c>
      <c r="C8489" t="s">
        <v>1154</v>
      </c>
      <c r="D8489">
        <v>413</v>
      </c>
      <c r="E8489" t="s">
        <v>434</v>
      </c>
      <c r="F8489" t="s">
        <v>2322</v>
      </c>
      <c r="G8489" t="s">
        <v>2326</v>
      </c>
      <c r="H8489" t="s">
        <v>1269</v>
      </c>
      <c r="I8489" t="s">
        <v>2527</v>
      </c>
      <c r="J8489">
        <v>9.01E-2</v>
      </c>
    </row>
    <row r="8490" spans="1:10" hidden="1">
      <c r="A8490" t="s">
        <v>570</v>
      </c>
      <c r="B8490">
        <v>1662</v>
      </c>
      <c r="C8490" t="s">
        <v>1154</v>
      </c>
      <c r="D8490">
        <v>413</v>
      </c>
      <c r="E8490" t="s">
        <v>434</v>
      </c>
      <c r="F8490" t="s">
        <v>2322</v>
      </c>
      <c r="G8490" t="s">
        <v>2327</v>
      </c>
      <c r="H8490" t="s">
        <v>1249</v>
      </c>
      <c r="I8490" t="s">
        <v>2527</v>
      </c>
      <c r="J8490">
        <v>4.2500000000000003E-2</v>
      </c>
    </row>
    <row r="8491" spans="1:10" hidden="1">
      <c r="A8491" t="s">
        <v>570</v>
      </c>
      <c r="B8491">
        <v>1662</v>
      </c>
      <c r="C8491" t="s">
        <v>1154</v>
      </c>
      <c r="D8491">
        <v>413</v>
      </c>
      <c r="E8491" t="s">
        <v>434</v>
      </c>
      <c r="F8491" t="s">
        <v>2322</v>
      </c>
      <c r="G8491" t="s">
        <v>2352</v>
      </c>
      <c r="H8491" t="s">
        <v>2344</v>
      </c>
      <c r="I8491" t="s">
        <v>2527</v>
      </c>
      <c r="J8491">
        <v>3.3999999999999998E-3</v>
      </c>
    </row>
    <row r="8492" spans="1:10" hidden="1">
      <c r="A8492" t="s">
        <v>570</v>
      </c>
      <c r="B8492">
        <v>1662</v>
      </c>
      <c r="C8492" t="s">
        <v>1154</v>
      </c>
      <c r="D8492">
        <v>413</v>
      </c>
      <c r="E8492" t="s">
        <v>434</v>
      </c>
      <c r="F8492" t="s">
        <v>2322</v>
      </c>
      <c r="G8492" t="s">
        <v>2328</v>
      </c>
      <c r="H8492" t="s">
        <v>1298</v>
      </c>
      <c r="I8492" t="s">
        <v>2527</v>
      </c>
      <c r="J8492">
        <v>2.5499999999999998E-2</v>
      </c>
    </row>
    <row r="8493" spans="1:10" hidden="1">
      <c r="A8493" t="s">
        <v>570</v>
      </c>
      <c r="B8493">
        <v>1662</v>
      </c>
      <c r="C8493" t="s">
        <v>1154</v>
      </c>
      <c r="D8493">
        <v>413</v>
      </c>
      <c r="E8493" t="s">
        <v>434</v>
      </c>
      <c r="F8493" t="s">
        <v>2322</v>
      </c>
      <c r="G8493" t="s">
        <v>2330</v>
      </c>
      <c r="H8493" t="s">
        <v>2374</v>
      </c>
      <c r="I8493" t="s">
        <v>2527</v>
      </c>
      <c r="J8493">
        <v>0.81289999999999996</v>
      </c>
    </row>
    <row r="8494" spans="1:10" hidden="1">
      <c r="A8494" t="s">
        <v>570</v>
      </c>
      <c r="B8494">
        <v>1662</v>
      </c>
      <c r="C8494" t="s">
        <v>1154</v>
      </c>
      <c r="D8494">
        <v>413</v>
      </c>
      <c r="E8494" t="s">
        <v>434</v>
      </c>
      <c r="F8494" t="s">
        <v>2332</v>
      </c>
      <c r="G8494" t="s">
        <v>2333</v>
      </c>
      <c r="H8494" t="s">
        <v>1567</v>
      </c>
      <c r="I8494" t="s">
        <v>2527</v>
      </c>
      <c r="J8494">
        <v>0.4864</v>
      </c>
    </row>
    <row r="8495" spans="1:10" hidden="1">
      <c r="A8495" t="s">
        <v>570</v>
      </c>
      <c r="B8495">
        <v>1662</v>
      </c>
      <c r="C8495" t="s">
        <v>1154</v>
      </c>
      <c r="D8495">
        <v>413</v>
      </c>
      <c r="E8495" t="s">
        <v>434</v>
      </c>
      <c r="F8495" t="s">
        <v>2332</v>
      </c>
      <c r="G8495" t="s">
        <v>2334</v>
      </c>
      <c r="H8495" t="s">
        <v>1326</v>
      </c>
      <c r="I8495" t="s">
        <v>2527</v>
      </c>
      <c r="J8495">
        <v>0.51359999999999995</v>
      </c>
    </row>
    <row r="8496" spans="1:10" hidden="1">
      <c r="A8496" t="s">
        <v>570</v>
      </c>
      <c r="B8496">
        <v>1662</v>
      </c>
      <c r="C8496" t="s">
        <v>1154</v>
      </c>
      <c r="D8496">
        <v>2063</v>
      </c>
      <c r="E8496" t="s">
        <v>522</v>
      </c>
      <c r="F8496" t="s">
        <v>1243</v>
      </c>
      <c r="G8496" t="s">
        <v>1243</v>
      </c>
      <c r="H8496" t="s">
        <v>2370</v>
      </c>
      <c r="I8496" t="s">
        <v>2370</v>
      </c>
      <c r="J8496">
        <v>1</v>
      </c>
    </row>
    <row r="8497" spans="1:10" hidden="1">
      <c r="A8497" t="s">
        <v>570</v>
      </c>
      <c r="B8497">
        <v>1662</v>
      </c>
      <c r="C8497" t="s">
        <v>1154</v>
      </c>
      <c r="D8497">
        <v>2063</v>
      </c>
      <c r="E8497" t="s">
        <v>522</v>
      </c>
      <c r="F8497" t="s">
        <v>2311</v>
      </c>
      <c r="G8497" t="s">
        <v>2319</v>
      </c>
      <c r="H8497" t="s">
        <v>2370</v>
      </c>
      <c r="I8497" t="s">
        <v>2370</v>
      </c>
      <c r="J8497">
        <v>1</v>
      </c>
    </row>
    <row r="8498" spans="1:10" hidden="1">
      <c r="A8498" t="s">
        <v>570</v>
      </c>
      <c r="B8498">
        <v>1662</v>
      </c>
      <c r="C8498" t="s">
        <v>1154</v>
      </c>
      <c r="D8498">
        <v>2063</v>
      </c>
      <c r="E8498" t="s">
        <v>522</v>
      </c>
      <c r="F8498" t="s">
        <v>2320</v>
      </c>
      <c r="G8498" t="s">
        <v>2321</v>
      </c>
      <c r="H8498" t="s">
        <v>1304</v>
      </c>
      <c r="I8498" t="s">
        <v>2370</v>
      </c>
      <c r="J8498">
        <v>0.25209999999999999</v>
      </c>
    </row>
    <row r="8499" spans="1:10" hidden="1">
      <c r="A8499" t="s">
        <v>570</v>
      </c>
      <c r="B8499">
        <v>1662</v>
      </c>
      <c r="C8499" t="s">
        <v>1154</v>
      </c>
      <c r="D8499">
        <v>2063</v>
      </c>
      <c r="E8499" t="s">
        <v>522</v>
      </c>
      <c r="F8499" t="s">
        <v>2320</v>
      </c>
      <c r="G8499" t="s">
        <v>2338</v>
      </c>
      <c r="H8499" t="s">
        <v>1257</v>
      </c>
      <c r="I8499" t="s">
        <v>2370</v>
      </c>
      <c r="J8499">
        <v>0.10920000000000001</v>
      </c>
    </row>
    <row r="8500" spans="1:10" hidden="1">
      <c r="A8500" t="s">
        <v>570</v>
      </c>
      <c r="B8500">
        <v>1662</v>
      </c>
      <c r="C8500" t="s">
        <v>1154</v>
      </c>
      <c r="D8500">
        <v>2063</v>
      </c>
      <c r="E8500" t="s">
        <v>522</v>
      </c>
      <c r="F8500" t="s">
        <v>2320</v>
      </c>
      <c r="G8500" t="s">
        <v>2339</v>
      </c>
      <c r="H8500" t="s">
        <v>1549</v>
      </c>
      <c r="I8500" t="s">
        <v>2370</v>
      </c>
      <c r="J8500">
        <v>0.1933</v>
      </c>
    </row>
    <row r="8501" spans="1:10" hidden="1">
      <c r="A8501" t="s">
        <v>570</v>
      </c>
      <c r="B8501">
        <v>1662</v>
      </c>
      <c r="C8501" t="s">
        <v>1154</v>
      </c>
      <c r="D8501">
        <v>2063</v>
      </c>
      <c r="E8501" t="s">
        <v>522</v>
      </c>
      <c r="F8501" t="s">
        <v>2322</v>
      </c>
      <c r="G8501" t="s">
        <v>2325</v>
      </c>
      <c r="H8501" t="s">
        <v>2329</v>
      </c>
      <c r="I8501" t="s">
        <v>2370</v>
      </c>
      <c r="J8501">
        <v>2.52E-2</v>
      </c>
    </row>
    <row r="8502" spans="1:10" hidden="1">
      <c r="A8502" t="s">
        <v>570</v>
      </c>
      <c r="B8502">
        <v>1662</v>
      </c>
      <c r="C8502" t="s">
        <v>1154</v>
      </c>
      <c r="D8502">
        <v>2063</v>
      </c>
      <c r="E8502" t="s">
        <v>522</v>
      </c>
      <c r="F8502" t="s">
        <v>2322</v>
      </c>
      <c r="G8502" t="s">
        <v>2326</v>
      </c>
      <c r="H8502" t="s">
        <v>1520</v>
      </c>
      <c r="I8502" t="s">
        <v>2370</v>
      </c>
      <c r="J8502">
        <v>0.15970000000000001</v>
      </c>
    </row>
    <row r="8503" spans="1:10" hidden="1">
      <c r="A8503" t="s">
        <v>570</v>
      </c>
      <c r="B8503">
        <v>1662</v>
      </c>
      <c r="C8503" t="s">
        <v>1154</v>
      </c>
      <c r="D8503">
        <v>2063</v>
      </c>
      <c r="E8503" t="s">
        <v>522</v>
      </c>
      <c r="F8503" t="s">
        <v>2322</v>
      </c>
      <c r="G8503" t="s">
        <v>2327</v>
      </c>
      <c r="H8503" t="s">
        <v>1312</v>
      </c>
      <c r="I8503" t="s">
        <v>2370</v>
      </c>
      <c r="J8503">
        <v>4.2000000000000003E-2</v>
      </c>
    </row>
    <row r="8504" spans="1:10" hidden="1">
      <c r="A8504" t="s">
        <v>570</v>
      </c>
      <c r="B8504">
        <v>1662</v>
      </c>
      <c r="C8504" t="s">
        <v>1154</v>
      </c>
      <c r="D8504">
        <v>2063</v>
      </c>
      <c r="E8504" t="s">
        <v>522</v>
      </c>
      <c r="F8504" t="s">
        <v>2322</v>
      </c>
      <c r="G8504" t="s">
        <v>2328</v>
      </c>
      <c r="H8504" t="s">
        <v>1248</v>
      </c>
      <c r="I8504" t="s">
        <v>2370</v>
      </c>
      <c r="J8504">
        <v>5.04E-2</v>
      </c>
    </row>
    <row r="8505" spans="1:10" hidden="1">
      <c r="A8505" t="s">
        <v>570</v>
      </c>
      <c r="B8505">
        <v>1662</v>
      </c>
      <c r="C8505" t="s">
        <v>1154</v>
      </c>
      <c r="D8505">
        <v>2063</v>
      </c>
      <c r="E8505" t="s">
        <v>522</v>
      </c>
      <c r="F8505" t="s">
        <v>2322</v>
      </c>
      <c r="G8505" t="s">
        <v>2330</v>
      </c>
      <c r="H8505" t="s">
        <v>1585</v>
      </c>
      <c r="I8505" t="s">
        <v>2370</v>
      </c>
      <c r="J8505">
        <v>0.72270000000000001</v>
      </c>
    </row>
    <row r="8506" spans="1:10" hidden="1">
      <c r="A8506" t="s">
        <v>570</v>
      </c>
      <c r="B8506">
        <v>1662</v>
      </c>
      <c r="C8506" t="s">
        <v>1154</v>
      </c>
      <c r="D8506">
        <v>2063</v>
      </c>
      <c r="E8506" t="s">
        <v>522</v>
      </c>
      <c r="F8506" t="s">
        <v>2332</v>
      </c>
      <c r="G8506" t="s">
        <v>2333</v>
      </c>
      <c r="H8506" t="s">
        <v>1346</v>
      </c>
      <c r="I8506" t="s">
        <v>2370</v>
      </c>
      <c r="J8506">
        <v>0.437</v>
      </c>
    </row>
    <row r="8507" spans="1:10" hidden="1">
      <c r="A8507" t="s">
        <v>570</v>
      </c>
      <c r="B8507">
        <v>1662</v>
      </c>
      <c r="C8507" t="s">
        <v>1154</v>
      </c>
      <c r="D8507">
        <v>2063</v>
      </c>
      <c r="E8507" t="s">
        <v>522</v>
      </c>
      <c r="F8507" t="s">
        <v>2332</v>
      </c>
      <c r="G8507" t="s">
        <v>2334</v>
      </c>
      <c r="H8507" t="s">
        <v>1447</v>
      </c>
      <c r="I8507" t="s">
        <v>2370</v>
      </c>
      <c r="J8507">
        <v>0.56299999999999994</v>
      </c>
    </row>
    <row r="8508" spans="1:10" hidden="1">
      <c r="A8508" t="s">
        <v>570</v>
      </c>
      <c r="B8508">
        <v>1662</v>
      </c>
      <c r="C8508" t="s">
        <v>1154</v>
      </c>
      <c r="D8508">
        <v>410</v>
      </c>
      <c r="E8508" t="s">
        <v>568</v>
      </c>
      <c r="F8508" t="s">
        <v>1243</v>
      </c>
      <c r="G8508" t="s">
        <v>1243</v>
      </c>
      <c r="H8508" t="s">
        <v>1645</v>
      </c>
      <c r="I8508" t="s">
        <v>1645</v>
      </c>
      <c r="J8508">
        <v>1</v>
      </c>
    </row>
    <row r="8509" spans="1:10" hidden="1">
      <c r="A8509" t="s">
        <v>570</v>
      </c>
      <c r="B8509">
        <v>1662</v>
      </c>
      <c r="C8509" t="s">
        <v>1154</v>
      </c>
      <c r="D8509">
        <v>410</v>
      </c>
      <c r="E8509" t="s">
        <v>568</v>
      </c>
      <c r="F8509" t="s">
        <v>2311</v>
      </c>
      <c r="G8509" t="s">
        <v>2312</v>
      </c>
      <c r="H8509" t="s">
        <v>1497</v>
      </c>
      <c r="I8509" t="s">
        <v>1645</v>
      </c>
      <c r="J8509">
        <v>0.30869999999999997</v>
      </c>
    </row>
    <row r="8510" spans="1:10" hidden="1">
      <c r="A8510" t="s">
        <v>570</v>
      </c>
      <c r="B8510">
        <v>1662</v>
      </c>
      <c r="C8510" t="s">
        <v>1154</v>
      </c>
      <c r="D8510">
        <v>410</v>
      </c>
      <c r="E8510" t="s">
        <v>568</v>
      </c>
      <c r="F8510" t="s">
        <v>2311</v>
      </c>
      <c r="G8510" t="s">
        <v>2313</v>
      </c>
      <c r="H8510" t="s">
        <v>1478</v>
      </c>
      <c r="I8510" t="s">
        <v>1645</v>
      </c>
      <c r="J8510">
        <v>0.33439999999999998</v>
      </c>
    </row>
    <row r="8511" spans="1:10" hidden="1">
      <c r="A8511" t="s">
        <v>570</v>
      </c>
      <c r="B8511">
        <v>1662</v>
      </c>
      <c r="C8511" t="s">
        <v>1154</v>
      </c>
      <c r="D8511">
        <v>410</v>
      </c>
      <c r="E8511" t="s">
        <v>568</v>
      </c>
      <c r="F8511" t="s">
        <v>2311</v>
      </c>
      <c r="G8511" t="s">
        <v>2318</v>
      </c>
      <c r="H8511" t="s">
        <v>1639</v>
      </c>
      <c r="I8511" t="s">
        <v>1645</v>
      </c>
      <c r="J8511">
        <v>0.3569</v>
      </c>
    </row>
    <row r="8512" spans="1:10" hidden="1">
      <c r="A8512" t="s">
        <v>570</v>
      </c>
      <c r="B8512">
        <v>1662</v>
      </c>
      <c r="C8512" t="s">
        <v>1154</v>
      </c>
      <c r="D8512">
        <v>410</v>
      </c>
      <c r="E8512" t="s">
        <v>568</v>
      </c>
      <c r="F8512" t="s">
        <v>2320</v>
      </c>
      <c r="G8512" t="s">
        <v>2321</v>
      </c>
      <c r="H8512" t="s">
        <v>1444</v>
      </c>
      <c r="I8512" t="s">
        <v>1645</v>
      </c>
      <c r="J8512">
        <v>0.22509999999999999</v>
      </c>
    </row>
    <row r="8513" spans="1:10" hidden="1">
      <c r="A8513" t="s">
        <v>570</v>
      </c>
      <c r="B8513">
        <v>1662</v>
      </c>
      <c r="C8513" t="s">
        <v>1154</v>
      </c>
      <c r="D8513">
        <v>410</v>
      </c>
      <c r="E8513" t="s">
        <v>568</v>
      </c>
      <c r="F8513" t="s">
        <v>2320</v>
      </c>
      <c r="G8513" t="s">
        <v>2338</v>
      </c>
      <c r="H8513" t="s">
        <v>1249</v>
      </c>
      <c r="I8513" t="s">
        <v>1645</v>
      </c>
      <c r="J8513">
        <v>8.0399999999999999E-2</v>
      </c>
    </row>
    <row r="8514" spans="1:10" hidden="1">
      <c r="A8514" t="s">
        <v>570</v>
      </c>
      <c r="B8514">
        <v>1662</v>
      </c>
      <c r="C8514" t="s">
        <v>1154</v>
      </c>
      <c r="D8514">
        <v>410</v>
      </c>
      <c r="E8514" t="s">
        <v>568</v>
      </c>
      <c r="F8514" t="s">
        <v>2320</v>
      </c>
      <c r="G8514" t="s">
        <v>2339</v>
      </c>
      <c r="H8514" t="s">
        <v>1273</v>
      </c>
      <c r="I8514" t="s">
        <v>1645</v>
      </c>
      <c r="J8514">
        <v>0.11899999999999999</v>
      </c>
    </row>
    <row r="8515" spans="1:10" hidden="1">
      <c r="A8515" t="s">
        <v>570</v>
      </c>
      <c r="B8515">
        <v>1662</v>
      </c>
      <c r="C8515" t="s">
        <v>1154</v>
      </c>
      <c r="D8515">
        <v>410</v>
      </c>
      <c r="E8515" t="s">
        <v>568</v>
      </c>
      <c r="F8515" t="s">
        <v>2320</v>
      </c>
      <c r="G8515" t="s">
        <v>2298</v>
      </c>
      <c r="H8515" t="s">
        <v>1294</v>
      </c>
      <c r="I8515" t="s">
        <v>1645</v>
      </c>
      <c r="J8515">
        <v>0.23469999999999999</v>
      </c>
    </row>
    <row r="8516" spans="1:10" hidden="1">
      <c r="A8516" t="s">
        <v>570</v>
      </c>
      <c r="B8516">
        <v>1662</v>
      </c>
      <c r="C8516" t="s">
        <v>1154</v>
      </c>
      <c r="D8516">
        <v>410</v>
      </c>
      <c r="E8516" t="s">
        <v>568</v>
      </c>
      <c r="F8516" t="s">
        <v>2322</v>
      </c>
      <c r="G8516" t="s">
        <v>2325</v>
      </c>
      <c r="H8516" t="s">
        <v>2344</v>
      </c>
      <c r="I8516" t="s">
        <v>1645</v>
      </c>
      <c r="J8516">
        <v>6.4000000000000003E-3</v>
      </c>
    </row>
    <row r="8517" spans="1:10" hidden="1">
      <c r="A8517" t="s">
        <v>570</v>
      </c>
      <c r="B8517">
        <v>1662</v>
      </c>
      <c r="C8517" t="s">
        <v>1154</v>
      </c>
      <c r="D8517">
        <v>410</v>
      </c>
      <c r="E8517" t="s">
        <v>568</v>
      </c>
      <c r="F8517" t="s">
        <v>2322</v>
      </c>
      <c r="G8517" t="s">
        <v>2326</v>
      </c>
      <c r="H8517" t="s">
        <v>1244</v>
      </c>
      <c r="I8517" t="s">
        <v>1645</v>
      </c>
      <c r="J8517">
        <v>0.1125</v>
      </c>
    </row>
    <row r="8518" spans="1:10" hidden="1">
      <c r="A8518" t="s">
        <v>570</v>
      </c>
      <c r="B8518">
        <v>1662</v>
      </c>
      <c r="C8518" t="s">
        <v>1154</v>
      </c>
      <c r="D8518">
        <v>410</v>
      </c>
      <c r="E8518" t="s">
        <v>568</v>
      </c>
      <c r="F8518" t="s">
        <v>2322</v>
      </c>
      <c r="G8518" t="s">
        <v>2327</v>
      </c>
      <c r="H8518" t="s">
        <v>1333</v>
      </c>
      <c r="I8518" t="s">
        <v>1645</v>
      </c>
      <c r="J8518">
        <v>5.4699999999999999E-2</v>
      </c>
    </row>
    <row r="8519" spans="1:10" hidden="1">
      <c r="A8519" t="s">
        <v>570</v>
      </c>
      <c r="B8519">
        <v>1662</v>
      </c>
      <c r="C8519" t="s">
        <v>1154</v>
      </c>
      <c r="D8519">
        <v>410</v>
      </c>
      <c r="E8519" t="s">
        <v>568</v>
      </c>
      <c r="F8519" t="s">
        <v>2322</v>
      </c>
      <c r="G8519" t="s">
        <v>2328</v>
      </c>
      <c r="H8519" t="s">
        <v>1248</v>
      </c>
      <c r="I8519" t="s">
        <v>1645</v>
      </c>
      <c r="J8519">
        <v>1.9300000000000001E-2</v>
      </c>
    </row>
    <row r="8520" spans="1:10" hidden="1">
      <c r="A8520" t="s">
        <v>570</v>
      </c>
      <c r="B8520">
        <v>1662</v>
      </c>
      <c r="C8520" t="s">
        <v>1154</v>
      </c>
      <c r="D8520">
        <v>410</v>
      </c>
      <c r="E8520" t="s">
        <v>568</v>
      </c>
      <c r="F8520" t="s">
        <v>2322</v>
      </c>
      <c r="G8520" t="s">
        <v>2330</v>
      </c>
      <c r="H8520" t="s">
        <v>1471</v>
      </c>
      <c r="I8520" t="s">
        <v>1645</v>
      </c>
      <c r="J8520">
        <v>0.80710000000000004</v>
      </c>
    </row>
    <row r="8521" spans="1:10" hidden="1">
      <c r="A8521" t="s">
        <v>570</v>
      </c>
      <c r="B8521">
        <v>1662</v>
      </c>
      <c r="C8521" t="s">
        <v>1154</v>
      </c>
      <c r="D8521">
        <v>410</v>
      </c>
      <c r="E8521" t="s">
        <v>568</v>
      </c>
      <c r="F8521" t="s">
        <v>2332</v>
      </c>
      <c r="G8521" t="s">
        <v>2333</v>
      </c>
      <c r="H8521" t="s">
        <v>2364</v>
      </c>
      <c r="I8521" t="s">
        <v>1645</v>
      </c>
      <c r="J8521">
        <v>0.50160000000000005</v>
      </c>
    </row>
    <row r="8522" spans="1:10" hidden="1">
      <c r="A8522" t="s">
        <v>570</v>
      </c>
      <c r="B8522">
        <v>1662</v>
      </c>
      <c r="C8522" t="s">
        <v>1154</v>
      </c>
      <c r="D8522">
        <v>410</v>
      </c>
      <c r="E8522" t="s">
        <v>568</v>
      </c>
      <c r="F8522" t="s">
        <v>2332</v>
      </c>
      <c r="G8522" t="s">
        <v>2334</v>
      </c>
      <c r="H8522" t="s">
        <v>1291</v>
      </c>
      <c r="I8522" t="s">
        <v>1645</v>
      </c>
      <c r="J8522">
        <v>0.49840000000000001</v>
      </c>
    </row>
    <row r="8523" spans="1:10" hidden="1">
      <c r="A8523" t="s">
        <v>570</v>
      </c>
      <c r="B8523">
        <v>416</v>
      </c>
      <c r="C8523" t="s">
        <v>1155</v>
      </c>
      <c r="D8523">
        <v>425</v>
      </c>
      <c r="E8523" t="s">
        <v>251</v>
      </c>
      <c r="F8523" t="s">
        <v>1243</v>
      </c>
      <c r="G8523" t="s">
        <v>1243</v>
      </c>
      <c r="H8523" t="s">
        <v>1378</v>
      </c>
      <c r="I8523" t="s">
        <v>1378</v>
      </c>
      <c r="J8523">
        <v>1</v>
      </c>
    </row>
    <row r="8524" spans="1:10" hidden="1">
      <c r="A8524" t="s">
        <v>570</v>
      </c>
      <c r="B8524">
        <v>416</v>
      </c>
      <c r="C8524" t="s">
        <v>1155</v>
      </c>
      <c r="D8524">
        <v>425</v>
      </c>
      <c r="E8524" t="s">
        <v>251</v>
      </c>
      <c r="F8524" t="s">
        <v>2311</v>
      </c>
      <c r="G8524" t="s">
        <v>2312</v>
      </c>
      <c r="H8524" t="s">
        <v>1310</v>
      </c>
      <c r="I8524" t="s">
        <v>1378</v>
      </c>
      <c r="J8524">
        <v>0.16900000000000001</v>
      </c>
    </row>
    <row r="8525" spans="1:10" hidden="1">
      <c r="A8525" t="s">
        <v>570</v>
      </c>
      <c r="B8525">
        <v>416</v>
      </c>
      <c r="C8525" t="s">
        <v>1155</v>
      </c>
      <c r="D8525">
        <v>425</v>
      </c>
      <c r="E8525" t="s">
        <v>251</v>
      </c>
      <c r="F8525" t="s">
        <v>2311</v>
      </c>
      <c r="G8525" t="s">
        <v>2313</v>
      </c>
      <c r="H8525" t="s">
        <v>1342</v>
      </c>
      <c r="I8525" t="s">
        <v>1378</v>
      </c>
      <c r="J8525">
        <v>0.2238</v>
      </c>
    </row>
    <row r="8526" spans="1:10" hidden="1">
      <c r="A8526" t="s">
        <v>570</v>
      </c>
      <c r="B8526">
        <v>416</v>
      </c>
      <c r="C8526" t="s">
        <v>1155</v>
      </c>
      <c r="D8526">
        <v>425</v>
      </c>
      <c r="E8526" t="s">
        <v>251</v>
      </c>
      <c r="F8526" t="s">
        <v>2311</v>
      </c>
      <c r="G8526" t="s">
        <v>2314</v>
      </c>
      <c r="H8526" t="s">
        <v>1447</v>
      </c>
      <c r="I8526" t="s">
        <v>1378</v>
      </c>
      <c r="J8526">
        <v>0.1595</v>
      </c>
    </row>
    <row r="8527" spans="1:10" hidden="1">
      <c r="A8527" t="s">
        <v>570</v>
      </c>
      <c r="B8527">
        <v>416</v>
      </c>
      <c r="C8527" t="s">
        <v>1155</v>
      </c>
      <c r="D8527">
        <v>425</v>
      </c>
      <c r="E8527" t="s">
        <v>251</v>
      </c>
      <c r="F8527" t="s">
        <v>2311</v>
      </c>
      <c r="G8527" t="s">
        <v>2315</v>
      </c>
      <c r="H8527" t="s">
        <v>1265</v>
      </c>
      <c r="I8527" t="s">
        <v>1378</v>
      </c>
      <c r="J8527">
        <v>0.1976</v>
      </c>
    </row>
    <row r="8528" spans="1:10" hidden="1">
      <c r="A8528" t="s">
        <v>570</v>
      </c>
      <c r="B8528">
        <v>416</v>
      </c>
      <c r="C8528" t="s">
        <v>1155</v>
      </c>
      <c r="D8528">
        <v>425</v>
      </c>
      <c r="E8528" t="s">
        <v>251</v>
      </c>
      <c r="F8528" t="s">
        <v>2311</v>
      </c>
      <c r="G8528" t="s">
        <v>2318</v>
      </c>
      <c r="H8528" t="s">
        <v>1420</v>
      </c>
      <c r="I8528" t="s">
        <v>1378</v>
      </c>
      <c r="J8528">
        <v>0.1762</v>
      </c>
    </row>
    <row r="8529" spans="1:10" hidden="1">
      <c r="A8529" t="s">
        <v>570</v>
      </c>
      <c r="B8529">
        <v>416</v>
      </c>
      <c r="C8529" t="s">
        <v>1155</v>
      </c>
      <c r="D8529">
        <v>425</v>
      </c>
      <c r="E8529" t="s">
        <v>251</v>
      </c>
      <c r="F8529" t="s">
        <v>2311</v>
      </c>
      <c r="G8529" t="s">
        <v>2319</v>
      </c>
      <c r="H8529" t="s">
        <v>1399</v>
      </c>
      <c r="I8529" t="s">
        <v>1378</v>
      </c>
      <c r="J8529">
        <v>7.3800000000000004E-2</v>
      </c>
    </row>
    <row r="8530" spans="1:10" hidden="1">
      <c r="A8530" t="s">
        <v>570</v>
      </c>
      <c r="B8530">
        <v>416</v>
      </c>
      <c r="C8530" t="s">
        <v>1155</v>
      </c>
      <c r="D8530">
        <v>425</v>
      </c>
      <c r="E8530" t="s">
        <v>251</v>
      </c>
      <c r="F8530" t="s">
        <v>2320</v>
      </c>
      <c r="G8530" t="s">
        <v>2321</v>
      </c>
      <c r="H8530" t="s">
        <v>1587</v>
      </c>
      <c r="I8530" t="s">
        <v>1378</v>
      </c>
      <c r="J8530">
        <v>0.54520000000000002</v>
      </c>
    </row>
    <row r="8531" spans="1:10" hidden="1">
      <c r="A8531" t="s">
        <v>570</v>
      </c>
      <c r="B8531">
        <v>416</v>
      </c>
      <c r="C8531" t="s">
        <v>1155</v>
      </c>
      <c r="D8531">
        <v>425</v>
      </c>
      <c r="E8531" t="s">
        <v>251</v>
      </c>
      <c r="F8531" t="s">
        <v>2320</v>
      </c>
      <c r="G8531" t="s">
        <v>2338</v>
      </c>
      <c r="H8531" t="s">
        <v>1549</v>
      </c>
      <c r="I8531" t="s">
        <v>1378</v>
      </c>
      <c r="J8531">
        <v>5.4800000000000001E-2</v>
      </c>
    </row>
    <row r="8532" spans="1:10" hidden="1">
      <c r="A8532" t="s">
        <v>570</v>
      </c>
      <c r="B8532">
        <v>416</v>
      </c>
      <c r="C8532" t="s">
        <v>1155</v>
      </c>
      <c r="D8532">
        <v>425</v>
      </c>
      <c r="E8532" t="s">
        <v>251</v>
      </c>
      <c r="F8532" t="s">
        <v>2320</v>
      </c>
      <c r="G8532" t="s">
        <v>2339</v>
      </c>
      <c r="H8532" t="s">
        <v>1256</v>
      </c>
      <c r="I8532" t="s">
        <v>1378</v>
      </c>
      <c r="J8532">
        <v>3.3300000000000003E-2</v>
      </c>
    </row>
    <row r="8533" spans="1:10" hidden="1">
      <c r="A8533" t="s">
        <v>570</v>
      </c>
      <c r="B8533">
        <v>416</v>
      </c>
      <c r="C8533" t="s">
        <v>1155</v>
      </c>
      <c r="D8533">
        <v>425</v>
      </c>
      <c r="E8533" t="s">
        <v>251</v>
      </c>
      <c r="F8533" t="s">
        <v>2320</v>
      </c>
      <c r="G8533" t="s">
        <v>2298</v>
      </c>
      <c r="H8533" t="s">
        <v>1593</v>
      </c>
      <c r="I8533" t="s">
        <v>1378</v>
      </c>
      <c r="J8533">
        <v>0.34760000000000002</v>
      </c>
    </row>
    <row r="8534" spans="1:10" hidden="1">
      <c r="A8534" t="s">
        <v>570</v>
      </c>
      <c r="B8534">
        <v>416</v>
      </c>
      <c r="C8534" t="s">
        <v>1155</v>
      </c>
      <c r="D8534">
        <v>425</v>
      </c>
      <c r="E8534" t="s">
        <v>251</v>
      </c>
      <c r="F8534" t="s">
        <v>2322</v>
      </c>
      <c r="G8534" t="s">
        <v>2323</v>
      </c>
      <c r="H8534" t="s">
        <v>2324</v>
      </c>
      <c r="I8534" t="s">
        <v>1378</v>
      </c>
      <c r="J8534">
        <v>2.3999999999999998E-3</v>
      </c>
    </row>
    <row r="8535" spans="1:10" hidden="1">
      <c r="A8535" t="s">
        <v>570</v>
      </c>
      <c r="B8535">
        <v>416</v>
      </c>
      <c r="C8535" t="s">
        <v>1155</v>
      </c>
      <c r="D8535">
        <v>425</v>
      </c>
      <c r="E8535" t="s">
        <v>251</v>
      </c>
      <c r="F8535" t="s">
        <v>2322</v>
      </c>
      <c r="G8535" t="s">
        <v>2325</v>
      </c>
      <c r="H8535" t="s">
        <v>2324</v>
      </c>
      <c r="I8535" t="s">
        <v>1378</v>
      </c>
      <c r="J8535">
        <v>2.3999999999999998E-3</v>
      </c>
    </row>
    <row r="8536" spans="1:10" hidden="1">
      <c r="A8536" t="s">
        <v>570</v>
      </c>
      <c r="B8536">
        <v>416</v>
      </c>
      <c r="C8536" t="s">
        <v>1155</v>
      </c>
      <c r="D8536">
        <v>425</v>
      </c>
      <c r="E8536" t="s">
        <v>251</v>
      </c>
      <c r="F8536" t="s">
        <v>2322</v>
      </c>
      <c r="G8536" t="s">
        <v>2326</v>
      </c>
      <c r="H8536" t="s">
        <v>1256</v>
      </c>
      <c r="I8536" t="s">
        <v>1378</v>
      </c>
      <c r="J8536">
        <v>3.3300000000000003E-2</v>
      </c>
    </row>
    <row r="8537" spans="1:10" hidden="1">
      <c r="A8537" t="s">
        <v>570</v>
      </c>
      <c r="B8537">
        <v>416</v>
      </c>
      <c r="C8537" t="s">
        <v>1155</v>
      </c>
      <c r="D8537">
        <v>425</v>
      </c>
      <c r="E8537" t="s">
        <v>251</v>
      </c>
      <c r="F8537" t="s">
        <v>2322</v>
      </c>
      <c r="G8537" t="s">
        <v>2327</v>
      </c>
      <c r="H8537" t="s">
        <v>1253</v>
      </c>
      <c r="I8537" t="s">
        <v>1378</v>
      </c>
      <c r="J8537">
        <v>6.9000000000000006E-2</v>
      </c>
    </row>
    <row r="8538" spans="1:10" hidden="1">
      <c r="A8538" t="s">
        <v>570</v>
      </c>
      <c r="B8538">
        <v>416</v>
      </c>
      <c r="C8538" t="s">
        <v>1155</v>
      </c>
      <c r="D8538">
        <v>425</v>
      </c>
      <c r="E8538" t="s">
        <v>251</v>
      </c>
      <c r="F8538" t="s">
        <v>2322</v>
      </c>
      <c r="G8538" t="s">
        <v>2352</v>
      </c>
      <c r="H8538" t="s">
        <v>2324</v>
      </c>
      <c r="I8538" t="s">
        <v>1378</v>
      </c>
      <c r="J8538">
        <v>2.3999999999999998E-3</v>
      </c>
    </row>
    <row r="8539" spans="1:10" hidden="1">
      <c r="A8539" t="s">
        <v>570</v>
      </c>
      <c r="B8539">
        <v>416</v>
      </c>
      <c r="C8539" t="s">
        <v>1155</v>
      </c>
      <c r="D8539">
        <v>425</v>
      </c>
      <c r="E8539" t="s">
        <v>251</v>
      </c>
      <c r="F8539" t="s">
        <v>2322</v>
      </c>
      <c r="G8539" t="s">
        <v>2328</v>
      </c>
      <c r="H8539" t="s">
        <v>1520</v>
      </c>
      <c r="I8539" t="s">
        <v>1378</v>
      </c>
      <c r="J8539">
        <v>4.5199999999999997E-2</v>
      </c>
    </row>
    <row r="8540" spans="1:10" hidden="1">
      <c r="A8540" t="s">
        <v>570</v>
      </c>
      <c r="B8540">
        <v>416</v>
      </c>
      <c r="C8540" t="s">
        <v>1155</v>
      </c>
      <c r="D8540">
        <v>425</v>
      </c>
      <c r="E8540" t="s">
        <v>251</v>
      </c>
      <c r="F8540" t="s">
        <v>2322</v>
      </c>
      <c r="G8540" t="s">
        <v>2330</v>
      </c>
      <c r="H8540" t="s">
        <v>2398</v>
      </c>
      <c r="I8540" t="s">
        <v>1378</v>
      </c>
      <c r="J8540">
        <v>0.84519999999999995</v>
      </c>
    </row>
    <row r="8541" spans="1:10" hidden="1">
      <c r="A8541" t="s">
        <v>570</v>
      </c>
      <c r="B8541">
        <v>416</v>
      </c>
      <c r="C8541" t="s">
        <v>1155</v>
      </c>
      <c r="D8541">
        <v>425</v>
      </c>
      <c r="E8541" t="s">
        <v>251</v>
      </c>
      <c r="F8541" t="s">
        <v>2332</v>
      </c>
      <c r="G8541" t="s">
        <v>2333</v>
      </c>
      <c r="H8541" t="s">
        <v>1518</v>
      </c>
      <c r="I8541" t="s">
        <v>1378</v>
      </c>
      <c r="J8541">
        <v>0.48809999999999998</v>
      </c>
    </row>
    <row r="8542" spans="1:10" hidden="1">
      <c r="A8542" t="s">
        <v>570</v>
      </c>
      <c r="B8542">
        <v>416</v>
      </c>
      <c r="C8542" t="s">
        <v>1155</v>
      </c>
      <c r="D8542">
        <v>425</v>
      </c>
      <c r="E8542" t="s">
        <v>251</v>
      </c>
      <c r="F8542" t="s">
        <v>2332</v>
      </c>
      <c r="G8542" t="s">
        <v>2334</v>
      </c>
      <c r="H8542" t="s">
        <v>2479</v>
      </c>
      <c r="I8542" t="s">
        <v>1378</v>
      </c>
      <c r="J8542">
        <v>0.50949999999999995</v>
      </c>
    </row>
    <row r="8543" spans="1:10" hidden="1">
      <c r="A8543" t="s">
        <v>570</v>
      </c>
      <c r="B8543">
        <v>416</v>
      </c>
      <c r="C8543" t="s">
        <v>1155</v>
      </c>
      <c r="D8543">
        <v>425</v>
      </c>
      <c r="E8543" t="s">
        <v>251</v>
      </c>
      <c r="F8543" t="s">
        <v>2332</v>
      </c>
      <c r="G8543" t="s">
        <v>2366</v>
      </c>
      <c r="H8543" t="s">
        <v>2324</v>
      </c>
      <c r="I8543" t="s">
        <v>1378</v>
      </c>
      <c r="J8543">
        <v>2.3999999999999998E-3</v>
      </c>
    </row>
    <row r="8544" spans="1:10" hidden="1">
      <c r="A8544" t="s">
        <v>570</v>
      </c>
      <c r="B8544">
        <v>416</v>
      </c>
      <c r="C8544" t="s">
        <v>1155</v>
      </c>
      <c r="D8544">
        <v>2083</v>
      </c>
      <c r="E8544" t="s">
        <v>481</v>
      </c>
      <c r="F8544" t="s">
        <v>1243</v>
      </c>
      <c r="G8544" t="s">
        <v>1243</v>
      </c>
      <c r="H8544" t="s">
        <v>2495</v>
      </c>
      <c r="I8544" t="s">
        <v>2495</v>
      </c>
      <c r="J8544">
        <v>1</v>
      </c>
    </row>
    <row r="8545" spans="1:10" hidden="1">
      <c r="A8545" t="s">
        <v>570</v>
      </c>
      <c r="B8545">
        <v>416</v>
      </c>
      <c r="C8545" t="s">
        <v>1155</v>
      </c>
      <c r="D8545">
        <v>2083</v>
      </c>
      <c r="E8545" t="s">
        <v>481</v>
      </c>
      <c r="F8545" t="s">
        <v>2311</v>
      </c>
      <c r="G8545" t="s">
        <v>2312</v>
      </c>
      <c r="H8545" t="s">
        <v>1444</v>
      </c>
      <c r="I8545" t="s">
        <v>2495</v>
      </c>
      <c r="J8545">
        <v>0.16059999999999999</v>
      </c>
    </row>
    <row r="8546" spans="1:10" hidden="1">
      <c r="A8546" t="s">
        <v>570</v>
      </c>
      <c r="B8546">
        <v>416</v>
      </c>
      <c r="C8546" t="s">
        <v>1155</v>
      </c>
      <c r="D8546">
        <v>2083</v>
      </c>
      <c r="E8546" t="s">
        <v>481</v>
      </c>
      <c r="F8546" t="s">
        <v>2311</v>
      </c>
      <c r="G8546" t="s">
        <v>2313</v>
      </c>
      <c r="H8546" t="s">
        <v>1367</v>
      </c>
      <c r="I8546" t="s">
        <v>2495</v>
      </c>
      <c r="J8546">
        <v>0.2225</v>
      </c>
    </row>
    <row r="8547" spans="1:10" hidden="1">
      <c r="A8547" t="s">
        <v>570</v>
      </c>
      <c r="B8547">
        <v>416</v>
      </c>
      <c r="C8547" t="s">
        <v>1155</v>
      </c>
      <c r="D8547">
        <v>2083</v>
      </c>
      <c r="E8547" t="s">
        <v>481</v>
      </c>
      <c r="F8547" t="s">
        <v>2311</v>
      </c>
      <c r="G8547" t="s">
        <v>2314</v>
      </c>
      <c r="H8547" t="s">
        <v>1408</v>
      </c>
      <c r="I8547" t="s">
        <v>2495</v>
      </c>
      <c r="J8547">
        <v>0.1789</v>
      </c>
    </row>
    <row r="8548" spans="1:10" hidden="1">
      <c r="A8548" t="s">
        <v>570</v>
      </c>
      <c r="B8548">
        <v>416</v>
      </c>
      <c r="C8548" t="s">
        <v>1155</v>
      </c>
      <c r="D8548">
        <v>2083</v>
      </c>
      <c r="E8548" t="s">
        <v>481</v>
      </c>
      <c r="F8548" t="s">
        <v>2311</v>
      </c>
      <c r="G8548" t="s">
        <v>2315</v>
      </c>
      <c r="H8548" t="s">
        <v>1611</v>
      </c>
      <c r="I8548" t="s">
        <v>2495</v>
      </c>
      <c r="J8548">
        <v>0.2087</v>
      </c>
    </row>
    <row r="8549" spans="1:10" hidden="1">
      <c r="A8549" t="s">
        <v>570</v>
      </c>
      <c r="B8549">
        <v>416</v>
      </c>
      <c r="C8549" t="s">
        <v>1155</v>
      </c>
      <c r="D8549">
        <v>2083</v>
      </c>
      <c r="E8549" t="s">
        <v>481</v>
      </c>
      <c r="F8549" t="s">
        <v>2311</v>
      </c>
      <c r="G8549" t="s">
        <v>2318</v>
      </c>
      <c r="H8549" t="s">
        <v>1355</v>
      </c>
      <c r="I8549" t="s">
        <v>2495</v>
      </c>
      <c r="J8549">
        <v>0.1583</v>
      </c>
    </row>
    <row r="8550" spans="1:10" hidden="1">
      <c r="A8550" t="s">
        <v>570</v>
      </c>
      <c r="B8550">
        <v>416</v>
      </c>
      <c r="C8550" t="s">
        <v>1155</v>
      </c>
      <c r="D8550">
        <v>2083</v>
      </c>
      <c r="E8550" t="s">
        <v>481</v>
      </c>
      <c r="F8550" t="s">
        <v>2311</v>
      </c>
      <c r="G8550" t="s">
        <v>2319</v>
      </c>
      <c r="H8550" t="s">
        <v>1399</v>
      </c>
      <c r="I8550" t="s">
        <v>2495</v>
      </c>
      <c r="J8550">
        <v>7.1099999999999997E-2</v>
      </c>
    </row>
    <row r="8551" spans="1:10" hidden="1">
      <c r="A8551" t="s">
        <v>570</v>
      </c>
      <c r="B8551">
        <v>416</v>
      </c>
      <c r="C8551" t="s">
        <v>1155</v>
      </c>
      <c r="D8551">
        <v>2083</v>
      </c>
      <c r="E8551" t="s">
        <v>481</v>
      </c>
      <c r="F8551" t="s">
        <v>2320</v>
      </c>
      <c r="G8551" t="s">
        <v>2321</v>
      </c>
      <c r="H8551" t="s">
        <v>1329</v>
      </c>
      <c r="I8551" t="s">
        <v>2495</v>
      </c>
      <c r="J8551">
        <v>0.48849999999999999</v>
      </c>
    </row>
    <row r="8552" spans="1:10" hidden="1">
      <c r="A8552" t="s">
        <v>570</v>
      </c>
      <c r="B8552">
        <v>416</v>
      </c>
      <c r="C8552" t="s">
        <v>1155</v>
      </c>
      <c r="D8552">
        <v>2083</v>
      </c>
      <c r="E8552" t="s">
        <v>481</v>
      </c>
      <c r="F8552" t="s">
        <v>2320</v>
      </c>
      <c r="G8552" t="s">
        <v>2338</v>
      </c>
      <c r="H8552" t="s">
        <v>1253</v>
      </c>
      <c r="I8552" t="s">
        <v>2495</v>
      </c>
      <c r="J8552">
        <v>6.6500000000000004E-2</v>
      </c>
    </row>
    <row r="8553" spans="1:10" hidden="1">
      <c r="A8553" t="s">
        <v>570</v>
      </c>
      <c r="B8553">
        <v>416</v>
      </c>
      <c r="C8553" t="s">
        <v>1155</v>
      </c>
      <c r="D8553">
        <v>2083</v>
      </c>
      <c r="E8553" t="s">
        <v>481</v>
      </c>
      <c r="F8553" t="s">
        <v>2320</v>
      </c>
      <c r="G8553" t="s">
        <v>2339</v>
      </c>
      <c r="H8553" t="s">
        <v>1411</v>
      </c>
      <c r="I8553" t="s">
        <v>2495</v>
      </c>
      <c r="J8553">
        <v>7.5700000000000003E-2</v>
      </c>
    </row>
    <row r="8554" spans="1:10" hidden="1">
      <c r="A8554" t="s">
        <v>570</v>
      </c>
      <c r="B8554">
        <v>416</v>
      </c>
      <c r="C8554" t="s">
        <v>1155</v>
      </c>
      <c r="D8554">
        <v>2083</v>
      </c>
      <c r="E8554" t="s">
        <v>481</v>
      </c>
      <c r="F8554" t="s">
        <v>2320</v>
      </c>
      <c r="G8554" t="s">
        <v>2340</v>
      </c>
      <c r="H8554" t="s">
        <v>1257</v>
      </c>
      <c r="I8554" t="s">
        <v>2495</v>
      </c>
      <c r="J8554">
        <v>2.98E-2</v>
      </c>
    </row>
    <row r="8555" spans="1:10" hidden="1">
      <c r="A8555" t="s">
        <v>570</v>
      </c>
      <c r="B8555">
        <v>416</v>
      </c>
      <c r="C8555" t="s">
        <v>1155</v>
      </c>
      <c r="D8555">
        <v>2083</v>
      </c>
      <c r="E8555" t="s">
        <v>481</v>
      </c>
      <c r="F8555" t="s">
        <v>2320</v>
      </c>
      <c r="G8555" t="s">
        <v>2298</v>
      </c>
      <c r="H8555" t="s">
        <v>1353</v>
      </c>
      <c r="I8555" t="s">
        <v>2495</v>
      </c>
      <c r="J8555">
        <v>0.2064</v>
      </c>
    </row>
    <row r="8556" spans="1:10" hidden="1">
      <c r="A8556" t="s">
        <v>570</v>
      </c>
      <c r="B8556">
        <v>416</v>
      </c>
      <c r="C8556" t="s">
        <v>1155</v>
      </c>
      <c r="D8556">
        <v>2083</v>
      </c>
      <c r="E8556" t="s">
        <v>481</v>
      </c>
      <c r="F8556" t="s">
        <v>2322</v>
      </c>
      <c r="G8556" t="s">
        <v>2325</v>
      </c>
      <c r="H8556" t="s">
        <v>2329</v>
      </c>
      <c r="I8556" t="s">
        <v>2495</v>
      </c>
      <c r="J8556">
        <v>6.8999999999999999E-3</v>
      </c>
    </row>
    <row r="8557" spans="1:10" hidden="1">
      <c r="A8557" t="s">
        <v>570</v>
      </c>
      <c r="B8557">
        <v>416</v>
      </c>
      <c r="C8557" t="s">
        <v>1155</v>
      </c>
      <c r="D8557">
        <v>2083</v>
      </c>
      <c r="E8557" t="s">
        <v>481</v>
      </c>
      <c r="F8557" t="s">
        <v>2322</v>
      </c>
      <c r="G8557" t="s">
        <v>2326</v>
      </c>
      <c r="H8557" t="s">
        <v>1399</v>
      </c>
      <c r="I8557" t="s">
        <v>2495</v>
      </c>
      <c r="J8557">
        <v>7.1099999999999997E-2</v>
      </c>
    </row>
    <row r="8558" spans="1:10" hidden="1">
      <c r="A8558" t="s">
        <v>570</v>
      </c>
      <c r="B8558">
        <v>416</v>
      </c>
      <c r="C8558" t="s">
        <v>1155</v>
      </c>
      <c r="D8558">
        <v>2083</v>
      </c>
      <c r="E8558" t="s">
        <v>481</v>
      </c>
      <c r="F8558" t="s">
        <v>2322</v>
      </c>
      <c r="G8558" t="s">
        <v>2327</v>
      </c>
      <c r="H8558" t="s">
        <v>1323</v>
      </c>
      <c r="I8558" t="s">
        <v>2495</v>
      </c>
      <c r="J8558">
        <v>4.1300000000000003E-2</v>
      </c>
    </row>
    <row r="8559" spans="1:10" hidden="1">
      <c r="A8559" t="s">
        <v>570</v>
      </c>
      <c r="B8559">
        <v>416</v>
      </c>
      <c r="C8559" t="s">
        <v>1155</v>
      </c>
      <c r="D8559">
        <v>2083</v>
      </c>
      <c r="E8559" t="s">
        <v>481</v>
      </c>
      <c r="F8559" t="s">
        <v>2322</v>
      </c>
      <c r="G8559" t="s">
        <v>2352</v>
      </c>
      <c r="H8559" t="s">
        <v>2324</v>
      </c>
      <c r="I8559" t="s">
        <v>2495</v>
      </c>
      <c r="J8559">
        <v>2.3E-3</v>
      </c>
    </row>
    <row r="8560" spans="1:10" hidden="1">
      <c r="A8560" t="s">
        <v>570</v>
      </c>
      <c r="B8560">
        <v>416</v>
      </c>
      <c r="C8560" t="s">
        <v>1155</v>
      </c>
      <c r="D8560">
        <v>2083</v>
      </c>
      <c r="E8560" t="s">
        <v>481</v>
      </c>
      <c r="F8560" t="s">
        <v>2322</v>
      </c>
      <c r="G8560" t="s">
        <v>2328</v>
      </c>
      <c r="H8560" t="s">
        <v>1520</v>
      </c>
      <c r="I8560" t="s">
        <v>2495</v>
      </c>
      <c r="J8560">
        <v>4.36E-2</v>
      </c>
    </row>
    <row r="8561" spans="1:10" hidden="1">
      <c r="A8561" t="s">
        <v>570</v>
      </c>
      <c r="B8561">
        <v>416</v>
      </c>
      <c r="C8561" t="s">
        <v>1155</v>
      </c>
      <c r="D8561">
        <v>2083</v>
      </c>
      <c r="E8561" t="s">
        <v>481</v>
      </c>
      <c r="F8561" t="s">
        <v>2322</v>
      </c>
      <c r="G8561" t="s">
        <v>2330</v>
      </c>
      <c r="H8561" t="s">
        <v>1578</v>
      </c>
      <c r="I8561" t="s">
        <v>2495</v>
      </c>
      <c r="J8561">
        <v>0.83489999999999998</v>
      </c>
    </row>
    <row r="8562" spans="1:10" hidden="1">
      <c r="A8562" t="s">
        <v>570</v>
      </c>
      <c r="B8562">
        <v>416</v>
      </c>
      <c r="C8562" t="s">
        <v>1155</v>
      </c>
      <c r="D8562">
        <v>2083</v>
      </c>
      <c r="E8562" t="s">
        <v>481</v>
      </c>
      <c r="F8562" t="s">
        <v>2332</v>
      </c>
      <c r="G8562" t="s">
        <v>2333</v>
      </c>
      <c r="H8562" t="s">
        <v>1533</v>
      </c>
      <c r="I8562" t="s">
        <v>2495</v>
      </c>
      <c r="J8562">
        <v>0.53439999999999999</v>
      </c>
    </row>
    <row r="8563" spans="1:10" hidden="1">
      <c r="A8563" t="s">
        <v>570</v>
      </c>
      <c r="B8563">
        <v>416</v>
      </c>
      <c r="C8563" t="s">
        <v>1155</v>
      </c>
      <c r="D8563">
        <v>2083</v>
      </c>
      <c r="E8563" t="s">
        <v>481</v>
      </c>
      <c r="F8563" t="s">
        <v>2332</v>
      </c>
      <c r="G8563" t="s">
        <v>2334</v>
      </c>
      <c r="H8563" t="s">
        <v>1573</v>
      </c>
      <c r="I8563" t="s">
        <v>2495</v>
      </c>
      <c r="J8563">
        <v>0.46560000000000001</v>
      </c>
    </row>
    <row r="8564" spans="1:10" hidden="1">
      <c r="A8564" t="s">
        <v>570</v>
      </c>
      <c r="B8564">
        <v>416</v>
      </c>
      <c r="C8564" t="s">
        <v>1155</v>
      </c>
      <c r="D8564">
        <v>423</v>
      </c>
      <c r="E8564" t="s">
        <v>193</v>
      </c>
      <c r="F8564" t="s">
        <v>1243</v>
      </c>
      <c r="G8564" t="s">
        <v>1243</v>
      </c>
      <c r="H8564" t="s">
        <v>2528</v>
      </c>
      <c r="I8564" t="s">
        <v>2528</v>
      </c>
      <c r="J8564">
        <v>1</v>
      </c>
    </row>
    <row r="8565" spans="1:10" hidden="1">
      <c r="A8565" t="s">
        <v>570</v>
      </c>
      <c r="B8565">
        <v>416</v>
      </c>
      <c r="C8565" t="s">
        <v>1155</v>
      </c>
      <c r="D8565">
        <v>423</v>
      </c>
      <c r="E8565" t="s">
        <v>193</v>
      </c>
      <c r="F8565" t="s">
        <v>2311</v>
      </c>
      <c r="G8565" t="s">
        <v>2343</v>
      </c>
      <c r="H8565" t="s">
        <v>1523</v>
      </c>
      <c r="I8565" t="s">
        <v>2528</v>
      </c>
      <c r="J8565">
        <v>0.26340000000000002</v>
      </c>
    </row>
    <row r="8566" spans="1:10" hidden="1">
      <c r="A8566" t="s">
        <v>570</v>
      </c>
      <c r="B8566">
        <v>416</v>
      </c>
      <c r="C8566" t="s">
        <v>1155</v>
      </c>
      <c r="D8566">
        <v>423</v>
      </c>
      <c r="E8566" t="s">
        <v>193</v>
      </c>
      <c r="F8566" t="s">
        <v>2311</v>
      </c>
      <c r="G8566" t="s">
        <v>1250</v>
      </c>
      <c r="H8566" t="s">
        <v>1413</v>
      </c>
      <c r="I8566" t="s">
        <v>2528</v>
      </c>
      <c r="J8566">
        <v>0.23799999999999999</v>
      </c>
    </row>
    <row r="8567" spans="1:10" hidden="1">
      <c r="A8567" t="s">
        <v>570</v>
      </c>
      <c r="B8567">
        <v>416</v>
      </c>
      <c r="C8567" t="s">
        <v>1155</v>
      </c>
      <c r="D8567">
        <v>423</v>
      </c>
      <c r="E8567" t="s">
        <v>193</v>
      </c>
      <c r="F8567" t="s">
        <v>2311</v>
      </c>
      <c r="G8567" t="s">
        <v>1401</v>
      </c>
      <c r="H8567" t="s">
        <v>1270</v>
      </c>
      <c r="I8567" t="s">
        <v>2528</v>
      </c>
      <c r="J8567">
        <v>0.25309999999999999</v>
      </c>
    </row>
    <row r="8568" spans="1:10" hidden="1">
      <c r="A8568" t="s">
        <v>570</v>
      </c>
      <c r="B8568">
        <v>416</v>
      </c>
      <c r="C8568" t="s">
        <v>1155</v>
      </c>
      <c r="D8568">
        <v>423</v>
      </c>
      <c r="E8568" t="s">
        <v>193</v>
      </c>
      <c r="F8568" t="s">
        <v>2311</v>
      </c>
      <c r="G8568" t="s">
        <v>1357</v>
      </c>
      <c r="H8568" t="s">
        <v>2357</v>
      </c>
      <c r="I8568" t="s">
        <v>2528</v>
      </c>
      <c r="J8568">
        <v>0.2455</v>
      </c>
    </row>
    <row r="8569" spans="1:10" hidden="1">
      <c r="A8569" t="s">
        <v>570</v>
      </c>
      <c r="B8569">
        <v>416</v>
      </c>
      <c r="C8569" t="s">
        <v>1155</v>
      </c>
      <c r="D8569">
        <v>423</v>
      </c>
      <c r="E8569" t="s">
        <v>193</v>
      </c>
      <c r="F8569" t="s">
        <v>2320</v>
      </c>
      <c r="G8569" t="s">
        <v>2321</v>
      </c>
      <c r="H8569" t="s">
        <v>1517</v>
      </c>
      <c r="I8569" t="s">
        <v>2528</v>
      </c>
      <c r="J8569">
        <v>0.37540000000000001</v>
      </c>
    </row>
    <row r="8570" spans="1:10" hidden="1">
      <c r="A8570" t="s">
        <v>570</v>
      </c>
      <c r="B8570">
        <v>416</v>
      </c>
      <c r="C8570" t="s">
        <v>1155</v>
      </c>
      <c r="D8570">
        <v>423</v>
      </c>
      <c r="E8570" t="s">
        <v>193</v>
      </c>
      <c r="F8570" t="s">
        <v>2320</v>
      </c>
      <c r="G8570" t="s">
        <v>2338</v>
      </c>
      <c r="H8570" t="s">
        <v>1334</v>
      </c>
      <c r="I8570" t="s">
        <v>2528</v>
      </c>
      <c r="J8570">
        <v>4.5199999999999997E-2</v>
      </c>
    </row>
    <row r="8571" spans="1:10" hidden="1">
      <c r="A8571" t="s">
        <v>570</v>
      </c>
      <c r="B8571">
        <v>416</v>
      </c>
      <c r="C8571" t="s">
        <v>1155</v>
      </c>
      <c r="D8571">
        <v>423</v>
      </c>
      <c r="E8571" t="s">
        <v>193</v>
      </c>
      <c r="F8571" t="s">
        <v>2320</v>
      </c>
      <c r="G8571" t="s">
        <v>2339</v>
      </c>
      <c r="H8571" t="s">
        <v>1392</v>
      </c>
      <c r="I8571" t="s">
        <v>2528</v>
      </c>
      <c r="J8571">
        <v>3.7600000000000001E-2</v>
      </c>
    </row>
    <row r="8572" spans="1:10" hidden="1">
      <c r="A8572" t="s">
        <v>570</v>
      </c>
      <c r="B8572">
        <v>416</v>
      </c>
      <c r="C8572" t="s">
        <v>1155</v>
      </c>
      <c r="D8572">
        <v>423</v>
      </c>
      <c r="E8572" t="s">
        <v>193</v>
      </c>
      <c r="F8572" t="s">
        <v>2320</v>
      </c>
      <c r="G8572" t="s">
        <v>2340</v>
      </c>
      <c r="H8572" t="s">
        <v>1520</v>
      </c>
      <c r="I8572" t="s">
        <v>2528</v>
      </c>
      <c r="J8572">
        <v>1.7899999999999999E-2</v>
      </c>
    </row>
    <row r="8573" spans="1:10" hidden="1">
      <c r="A8573" t="s">
        <v>570</v>
      </c>
      <c r="B8573">
        <v>416</v>
      </c>
      <c r="C8573" t="s">
        <v>1155</v>
      </c>
      <c r="D8573">
        <v>423</v>
      </c>
      <c r="E8573" t="s">
        <v>193</v>
      </c>
      <c r="F8573" t="s">
        <v>2320</v>
      </c>
      <c r="G8573" t="s">
        <v>2298</v>
      </c>
      <c r="H8573" t="s">
        <v>2441</v>
      </c>
      <c r="I8573" t="s">
        <v>2528</v>
      </c>
      <c r="J8573">
        <v>0.1646</v>
      </c>
    </row>
    <row r="8574" spans="1:10" hidden="1">
      <c r="A8574" t="s">
        <v>570</v>
      </c>
      <c r="B8574">
        <v>416</v>
      </c>
      <c r="C8574" t="s">
        <v>1155</v>
      </c>
      <c r="D8574">
        <v>423</v>
      </c>
      <c r="E8574" t="s">
        <v>193</v>
      </c>
      <c r="F8574" t="s">
        <v>2322</v>
      </c>
      <c r="G8574" t="s">
        <v>2323</v>
      </c>
      <c r="H8574" t="s">
        <v>2344</v>
      </c>
      <c r="I8574" t="s">
        <v>2528</v>
      </c>
      <c r="J8574">
        <v>1.9E-3</v>
      </c>
    </row>
    <row r="8575" spans="1:10" hidden="1">
      <c r="A8575" t="s">
        <v>570</v>
      </c>
      <c r="B8575">
        <v>416</v>
      </c>
      <c r="C8575" t="s">
        <v>1155</v>
      </c>
      <c r="D8575">
        <v>423</v>
      </c>
      <c r="E8575" t="s">
        <v>193</v>
      </c>
      <c r="F8575" t="s">
        <v>2322</v>
      </c>
      <c r="G8575" t="s">
        <v>2325</v>
      </c>
      <c r="H8575" t="s">
        <v>1460</v>
      </c>
      <c r="I8575" t="s">
        <v>2528</v>
      </c>
      <c r="J8575">
        <v>1.8800000000000001E-2</v>
      </c>
    </row>
    <row r="8576" spans="1:10" hidden="1">
      <c r="A8576" t="s">
        <v>570</v>
      </c>
      <c r="B8576">
        <v>416</v>
      </c>
      <c r="C8576" t="s">
        <v>1155</v>
      </c>
      <c r="D8576">
        <v>423</v>
      </c>
      <c r="E8576" t="s">
        <v>193</v>
      </c>
      <c r="F8576" t="s">
        <v>2322</v>
      </c>
      <c r="G8576" t="s">
        <v>2326</v>
      </c>
      <c r="H8576" t="s">
        <v>1281</v>
      </c>
      <c r="I8576" t="s">
        <v>2528</v>
      </c>
      <c r="J8576">
        <v>3.8600000000000002E-2</v>
      </c>
    </row>
    <row r="8577" spans="1:10" hidden="1">
      <c r="A8577" t="s">
        <v>570</v>
      </c>
      <c r="B8577">
        <v>416</v>
      </c>
      <c r="C8577" t="s">
        <v>1155</v>
      </c>
      <c r="D8577">
        <v>423</v>
      </c>
      <c r="E8577" t="s">
        <v>193</v>
      </c>
      <c r="F8577" t="s">
        <v>2322</v>
      </c>
      <c r="G8577" t="s">
        <v>2327</v>
      </c>
      <c r="H8577" t="s">
        <v>1331</v>
      </c>
      <c r="I8577" t="s">
        <v>2528</v>
      </c>
      <c r="J8577">
        <v>4.2299999999999997E-2</v>
      </c>
    </row>
    <row r="8578" spans="1:10" hidden="1">
      <c r="A8578" t="s">
        <v>570</v>
      </c>
      <c r="B8578">
        <v>416</v>
      </c>
      <c r="C8578" t="s">
        <v>1155</v>
      </c>
      <c r="D8578">
        <v>423</v>
      </c>
      <c r="E8578" t="s">
        <v>193</v>
      </c>
      <c r="F8578" t="s">
        <v>2322</v>
      </c>
      <c r="G8578" t="s">
        <v>2328</v>
      </c>
      <c r="H8578" t="s">
        <v>1348</v>
      </c>
      <c r="I8578" t="s">
        <v>2528</v>
      </c>
      <c r="J8578">
        <v>5.4600000000000003E-2</v>
      </c>
    </row>
    <row r="8579" spans="1:10" hidden="1">
      <c r="A8579" t="s">
        <v>570</v>
      </c>
      <c r="B8579">
        <v>416</v>
      </c>
      <c r="C8579" t="s">
        <v>1155</v>
      </c>
      <c r="D8579">
        <v>423</v>
      </c>
      <c r="E8579" t="s">
        <v>193</v>
      </c>
      <c r="F8579" t="s">
        <v>2322</v>
      </c>
      <c r="G8579" t="s">
        <v>2330</v>
      </c>
      <c r="H8579" t="s">
        <v>2529</v>
      </c>
      <c r="I8579" t="s">
        <v>2528</v>
      </c>
      <c r="J8579">
        <v>0.84379999999999999</v>
      </c>
    </row>
    <row r="8580" spans="1:10" hidden="1">
      <c r="A8580" t="s">
        <v>570</v>
      </c>
      <c r="B8580">
        <v>416</v>
      </c>
      <c r="C8580" t="s">
        <v>1155</v>
      </c>
      <c r="D8580">
        <v>423</v>
      </c>
      <c r="E8580" t="s">
        <v>193</v>
      </c>
      <c r="F8580" t="s">
        <v>2332</v>
      </c>
      <c r="G8580" t="s">
        <v>2333</v>
      </c>
      <c r="H8580" t="s">
        <v>1588</v>
      </c>
      <c r="I8580" t="s">
        <v>2528</v>
      </c>
      <c r="J8580">
        <v>0.4854</v>
      </c>
    </row>
    <row r="8581" spans="1:10" hidden="1">
      <c r="A8581" t="s">
        <v>570</v>
      </c>
      <c r="B8581">
        <v>416</v>
      </c>
      <c r="C8581" t="s">
        <v>1155</v>
      </c>
      <c r="D8581">
        <v>423</v>
      </c>
      <c r="E8581" t="s">
        <v>193</v>
      </c>
      <c r="F8581" t="s">
        <v>2332</v>
      </c>
      <c r="G8581" t="s">
        <v>2334</v>
      </c>
      <c r="H8581" t="s">
        <v>2530</v>
      </c>
      <c r="I8581" t="s">
        <v>2528</v>
      </c>
      <c r="J8581">
        <v>0.51459999999999995</v>
      </c>
    </row>
    <row r="8582" spans="1:10" hidden="1">
      <c r="A8582" t="s">
        <v>570</v>
      </c>
      <c r="B8582">
        <v>416</v>
      </c>
      <c r="C8582" t="s">
        <v>1155</v>
      </c>
      <c r="D8582">
        <v>2050</v>
      </c>
      <c r="E8582" t="s">
        <v>407</v>
      </c>
      <c r="F8582" t="s">
        <v>1243</v>
      </c>
      <c r="G8582" t="s">
        <v>1243</v>
      </c>
      <c r="H8582" t="s">
        <v>1651</v>
      </c>
      <c r="I8582" t="s">
        <v>1651</v>
      </c>
      <c r="J8582">
        <v>1</v>
      </c>
    </row>
    <row r="8583" spans="1:10" hidden="1">
      <c r="A8583" t="s">
        <v>570</v>
      </c>
      <c r="B8583">
        <v>416</v>
      </c>
      <c r="C8583" t="s">
        <v>1155</v>
      </c>
      <c r="D8583">
        <v>2050</v>
      </c>
      <c r="E8583" t="s">
        <v>407</v>
      </c>
      <c r="F8583" t="s">
        <v>2311</v>
      </c>
      <c r="G8583" t="s">
        <v>2316</v>
      </c>
      <c r="H8583" t="s">
        <v>1655</v>
      </c>
      <c r="I8583" t="s">
        <v>1651</v>
      </c>
      <c r="J8583">
        <v>0.24079999999999999</v>
      </c>
    </row>
    <row r="8584" spans="1:10" hidden="1">
      <c r="A8584" t="s">
        <v>570</v>
      </c>
      <c r="B8584">
        <v>416</v>
      </c>
      <c r="C8584" t="s">
        <v>1155</v>
      </c>
      <c r="D8584">
        <v>2050</v>
      </c>
      <c r="E8584" t="s">
        <v>407</v>
      </c>
      <c r="F8584" t="s">
        <v>2311</v>
      </c>
      <c r="G8584" t="s">
        <v>2317</v>
      </c>
      <c r="H8584" t="s">
        <v>1605</v>
      </c>
      <c r="I8584" t="s">
        <v>1651</v>
      </c>
      <c r="J8584">
        <v>0.22090000000000001</v>
      </c>
    </row>
    <row r="8585" spans="1:10" hidden="1">
      <c r="A8585" t="s">
        <v>570</v>
      </c>
      <c r="B8585">
        <v>416</v>
      </c>
      <c r="C8585" t="s">
        <v>1155</v>
      </c>
      <c r="D8585">
        <v>2050</v>
      </c>
      <c r="E8585" t="s">
        <v>407</v>
      </c>
      <c r="F8585" t="s">
        <v>2311</v>
      </c>
      <c r="G8585" t="s">
        <v>2336</v>
      </c>
      <c r="H8585" t="s">
        <v>1385</v>
      </c>
      <c r="I8585" t="s">
        <v>1651</v>
      </c>
      <c r="J8585">
        <v>0.26529999999999998</v>
      </c>
    </row>
    <row r="8586" spans="1:10" hidden="1">
      <c r="A8586" t="s">
        <v>570</v>
      </c>
      <c r="B8586">
        <v>416</v>
      </c>
      <c r="C8586" t="s">
        <v>1155</v>
      </c>
      <c r="D8586">
        <v>2050</v>
      </c>
      <c r="E8586" t="s">
        <v>407</v>
      </c>
      <c r="F8586" t="s">
        <v>2311</v>
      </c>
      <c r="G8586" t="s">
        <v>2337</v>
      </c>
      <c r="H8586" t="s">
        <v>1650</v>
      </c>
      <c r="I8586" t="s">
        <v>1651</v>
      </c>
      <c r="J8586">
        <v>0.27300000000000002</v>
      </c>
    </row>
    <row r="8587" spans="1:10" hidden="1">
      <c r="A8587" t="s">
        <v>570</v>
      </c>
      <c r="B8587">
        <v>416</v>
      </c>
      <c r="C8587" t="s">
        <v>1155</v>
      </c>
      <c r="D8587">
        <v>2050</v>
      </c>
      <c r="E8587" t="s">
        <v>407</v>
      </c>
      <c r="F8587" t="s">
        <v>2320</v>
      </c>
      <c r="G8587" t="s">
        <v>2321</v>
      </c>
      <c r="H8587" t="s">
        <v>2476</v>
      </c>
      <c r="I8587" t="s">
        <v>1651</v>
      </c>
      <c r="J8587">
        <v>0.47170000000000001</v>
      </c>
    </row>
    <row r="8588" spans="1:10" hidden="1">
      <c r="A8588" t="s">
        <v>570</v>
      </c>
      <c r="B8588">
        <v>416</v>
      </c>
      <c r="C8588" t="s">
        <v>1155</v>
      </c>
      <c r="D8588">
        <v>2050</v>
      </c>
      <c r="E8588" t="s">
        <v>407</v>
      </c>
      <c r="F8588" t="s">
        <v>2320</v>
      </c>
      <c r="G8588" t="s">
        <v>2338</v>
      </c>
      <c r="H8588" t="s">
        <v>1399</v>
      </c>
      <c r="I8588" t="s">
        <v>1651</v>
      </c>
      <c r="J8588">
        <v>3.44E-2</v>
      </c>
    </row>
    <row r="8589" spans="1:10" hidden="1">
      <c r="A8589" t="s">
        <v>570</v>
      </c>
      <c r="B8589">
        <v>416</v>
      </c>
      <c r="C8589" t="s">
        <v>1155</v>
      </c>
      <c r="D8589">
        <v>2050</v>
      </c>
      <c r="E8589" t="s">
        <v>407</v>
      </c>
      <c r="F8589" t="s">
        <v>2320</v>
      </c>
      <c r="G8589" t="s">
        <v>2339</v>
      </c>
      <c r="H8589" t="s">
        <v>1360</v>
      </c>
      <c r="I8589" t="s">
        <v>1651</v>
      </c>
      <c r="J8589">
        <v>4.6600000000000003E-2</v>
      </c>
    </row>
    <row r="8590" spans="1:10" hidden="1">
      <c r="A8590" t="s">
        <v>570</v>
      </c>
      <c r="B8590">
        <v>416</v>
      </c>
      <c r="C8590" t="s">
        <v>1155</v>
      </c>
      <c r="D8590">
        <v>2050</v>
      </c>
      <c r="E8590" t="s">
        <v>407</v>
      </c>
      <c r="F8590" t="s">
        <v>2320</v>
      </c>
      <c r="G8590" t="s">
        <v>2340</v>
      </c>
      <c r="H8590" t="s">
        <v>1591</v>
      </c>
      <c r="I8590" t="s">
        <v>1651</v>
      </c>
      <c r="J8590">
        <v>1.78E-2</v>
      </c>
    </row>
    <row r="8591" spans="1:10" hidden="1">
      <c r="A8591" t="s">
        <v>570</v>
      </c>
      <c r="B8591">
        <v>416</v>
      </c>
      <c r="C8591" t="s">
        <v>1155</v>
      </c>
      <c r="D8591">
        <v>2050</v>
      </c>
      <c r="E8591" t="s">
        <v>407</v>
      </c>
      <c r="F8591" t="s">
        <v>2320</v>
      </c>
      <c r="G8591" t="s">
        <v>2298</v>
      </c>
      <c r="H8591" t="s">
        <v>1570</v>
      </c>
      <c r="I8591" t="s">
        <v>1651</v>
      </c>
      <c r="J8591">
        <v>0.2175</v>
      </c>
    </row>
    <row r="8592" spans="1:10" hidden="1">
      <c r="A8592" t="s">
        <v>570</v>
      </c>
      <c r="B8592">
        <v>416</v>
      </c>
      <c r="C8592" t="s">
        <v>1155</v>
      </c>
      <c r="D8592">
        <v>2050</v>
      </c>
      <c r="E8592" t="s">
        <v>407</v>
      </c>
      <c r="F8592" t="s">
        <v>2322</v>
      </c>
      <c r="G8592" t="s">
        <v>2325</v>
      </c>
      <c r="H8592" t="s">
        <v>1298</v>
      </c>
      <c r="I8592" t="s">
        <v>1651</v>
      </c>
      <c r="J8592">
        <v>1.66E-2</v>
      </c>
    </row>
    <row r="8593" spans="1:10" hidden="1">
      <c r="A8593" t="s">
        <v>570</v>
      </c>
      <c r="B8593">
        <v>416</v>
      </c>
      <c r="C8593" t="s">
        <v>1155</v>
      </c>
      <c r="D8593">
        <v>2050</v>
      </c>
      <c r="E8593" t="s">
        <v>407</v>
      </c>
      <c r="F8593" t="s">
        <v>2322</v>
      </c>
      <c r="G8593" t="s">
        <v>2326</v>
      </c>
      <c r="H8593" t="s">
        <v>1360</v>
      </c>
      <c r="I8593" t="s">
        <v>1651</v>
      </c>
      <c r="J8593">
        <v>4.6600000000000003E-2</v>
      </c>
    </row>
    <row r="8594" spans="1:10" hidden="1">
      <c r="A8594" t="s">
        <v>570</v>
      </c>
      <c r="B8594">
        <v>416</v>
      </c>
      <c r="C8594" t="s">
        <v>1155</v>
      </c>
      <c r="D8594">
        <v>2050</v>
      </c>
      <c r="E8594" t="s">
        <v>407</v>
      </c>
      <c r="F8594" t="s">
        <v>2322</v>
      </c>
      <c r="G8594" t="s">
        <v>2327</v>
      </c>
      <c r="H8594" t="s">
        <v>1273</v>
      </c>
      <c r="I8594" t="s">
        <v>1651</v>
      </c>
      <c r="J8594">
        <v>4.1099999999999998E-2</v>
      </c>
    </row>
    <row r="8595" spans="1:10" hidden="1">
      <c r="A8595" t="s">
        <v>570</v>
      </c>
      <c r="B8595">
        <v>416</v>
      </c>
      <c r="C8595" t="s">
        <v>1155</v>
      </c>
      <c r="D8595">
        <v>2050</v>
      </c>
      <c r="E8595" t="s">
        <v>407</v>
      </c>
      <c r="F8595" t="s">
        <v>2322</v>
      </c>
      <c r="G8595" t="s">
        <v>2352</v>
      </c>
      <c r="H8595" t="s">
        <v>2324</v>
      </c>
      <c r="I8595" t="s">
        <v>1651</v>
      </c>
      <c r="J8595">
        <v>1.1000000000000001E-3</v>
      </c>
    </row>
    <row r="8596" spans="1:10" hidden="1">
      <c r="A8596" t="s">
        <v>570</v>
      </c>
      <c r="B8596">
        <v>416</v>
      </c>
      <c r="C8596" t="s">
        <v>1155</v>
      </c>
      <c r="D8596">
        <v>2050</v>
      </c>
      <c r="E8596" t="s">
        <v>407</v>
      </c>
      <c r="F8596" t="s">
        <v>2322</v>
      </c>
      <c r="G8596" t="s">
        <v>2328</v>
      </c>
      <c r="H8596" t="s">
        <v>1283</v>
      </c>
      <c r="I8596" t="s">
        <v>1651</v>
      </c>
      <c r="J8596">
        <v>7.0999999999999994E-2</v>
      </c>
    </row>
    <row r="8597" spans="1:10" hidden="1">
      <c r="A8597" t="s">
        <v>570</v>
      </c>
      <c r="B8597">
        <v>416</v>
      </c>
      <c r="C8597" t="s">
        <v>1155</v>
      </c>
      <c r="D8597">
        <v>2050</v>
      </c>
      <c r="E8597" t="s">
        <v>407</v>
      </c>
      <c r="F8597" t="s">
        <v>2322</v>
      </c>
      <c r="G8597" t="s">
        <v>2330</v>
      </c>
      <c r="H8597" t="s">
        <v>2531</v>
      </c>
      <c r="I8597" t="s">
        <v>1651</v>
      </c>
      <c r="J8597">
        <v>0.82350000000000001</v>
      </c>
    </row>
    <row r="8598" spans="1:10" hidden="1">
      <c r="A8598" t="s">
        <v>570</v>
      </c>
      <c r="B8598">
        <v>416</v>
      </c>
      <c r="C8598" t="s">
        <v>1155</v>
      </c>
      <c r="D8598">
        <v>2050</v>
      </c>
      <c r="E8598" t="s">
        <v>407</v>
      </c>
      <c r="F8598" t="s">
        <v>2332</v>
      </c>
      <c r="G8598" t="s">
        <v>2333</v>
      </c>
      <c r="H8598" t="s">
        <v>2446</v>
      </c>
      <c r="I8598" t="s">
        <v>1651</v>
      </c>
      <c r="J8598">
        <v>0.46500000000000002</v>
      </c>
    </row>
    <row r="8599" spans="1:10" hidden="1">
      <c r="A8599" t="s">
        <v>570</v>
      </c>
      <c r="B8599">
        <v>416</v>
      </c>
      <c r="C8599" t="s">
        <v>1155</v>
      </c>
      <c r="D8599">
        <v>2050</v>
      </c>
      <c r="E8599" t="s">
        <v>407</v>
      </c>
      <c r="F8599" t="s">
        <v>2332</v>
      </c>
      <c r="G8599" t="s">
        <v>2334</v>
      </c>
      <c r="H8599" t="s">
        <v>2532</v>
      </c>
      <c r="I8599" t="s">
        <v>1651</v>
      </c>
      <c r="J8599">
        <v>0.53500000000000003</v>
      </c>
    </row>
    <row r="8600" spans="1:10" hidden="1">
      <c r="A8600" t="s">
        <v>570</v>
      </c>
      <c r="B8600">
        <v>416</v>
      </c>
      <c r="C8600" t="s">
        <v>1155</v>
      </c>
      <c r="D8600">
        <v>1651</v>
      </c>
      <c r="E8600" t="s">
        <v>523</v>
      </c>
      <c r="F8600" t="s">
        <v>1243</v>
      </c>
      <c r="G8600" t="s">
        <v>1243</v>
      </c>
      <c r="H8600" t="s">
        <v>2439</v>
      </c>
      <c r="I8600" t="s">
        <v>2439</v>
      </c>
      <c r="J8600">
        <v>1</v>
      </c>
    </row>
    <row r="8601" spans="1:10" hidden="1">
      <c r="A8601" t="s">
        <v>570</v>
      </c>
      <c r="B8601">
        <v>416</v>
      </c>
      <c r="C8601" t="s">
        <v>1155</v>
      </c>
      <c r="D8601">
        <v>1651</v>
      </c>
      <c r="E8601" t="s">
        <v>523</v>
      </c>
      <c r="F8601" t="s">
        <v>2311</v>
      </c>
      <c r="G8601" t="s">
        <v>2312</v>
      </c>
      <c r="H8601" t="s">
        <v>1306</v>
      </c>
      <c r="I8601" t="s">
        <v>2439</v>
      </c>
      <c r="J8601">
        <v>0.16889999999999999</v>
      </c>
    </row>
    <row r="8602" spans="1:10" hidden="1">
      <c r="A8602" t="s">
        <v>570</v>
      </c>
      <c r="B8602">
        <v>416</v>
      </c>
      <c r="C8602" t="s">
        <v>1155</v>
      </c>
      <c r="D8602">
        <v>1651</v>
      </c>
      <c r="E8602" t="s">
        <v>523</v>
      </c>
      <c r="F8602" t="s">
        <v>2311</v>
      </c>
      <c r="G8602" t="s">
        <v>2313</v>
      </c>
      <c r="H8602" t="s">
        <v>1365</v>
      </c>
      <c r="I8602" t="s">
        <v>2439</v>
      </c>
      <c r="J8602">
        <v>0.22520000000000001</v>
      </c>
    </row>
    <row r="8603" spans="1:10" hidden="1">
      <c r="A8603" t="s">
        <v>570</v>
      </c>
      <c r="B8603">
        <v>416</v>
      </c>
      <c r="C8603" t="s">
        <v>1155</v>
      </c>
      <c r="D8603">
        <v>1651</v>
      </c>
      <c r="E8603" t="s">
        <v>523</v>
      </c>
      <c r="F8603" t="s">
        <v>2311</v>
      </c>
      <c r="G8603" t="s">
        <v>2314</v>
      </c>
      <c r="H8603" t="s">
        <v>1510</v>
      </c>
      <c r="I8603" t="s">
        <v>2439</v>
      </c>
      <c r="J8603">
        <v>0.16089999999999999</v>
      </c>
    </row>
    <row r="8604" spans="1:10" hidden="1">
      <c r="A8604" t="s">
        <v>570</v>
      </c>
      <c r="B8604">
        <v>416</v>
      </c>
      <c r="C8604" t="s">
        <v>1155</v>
      </c>
      <c r="D8604">
        <v>1651</v>
      </c>
      <c r="E8604" t="s">
        <v>523</v>
      </c>
      <c r="F8604" t="s">
        <v>2311</v>
      </c>
      <c r="G8604" t="s">
        <v>2315</v>
      </c>
      <c r="H8604" t="s">
        <v>1315</v>
      </c>
      <c r="I8604" t="s">
        <v>2439</v>
      </c>
      <c r="J8604">
        <v>0.193</v>
      </c>
    </row>
    <row r="8605" spans="1:10" hidden="1">
      <c r="A8605" t="s">
        <v>570</v>
      </c>
      <c r="B8605">
        <v>416</v>
      </c>
      <c r="C8605" t="s">
        <v>1155</v>
      </c>
      <c r="D8605">
        <v>1651</v>
      </c>
      <c r="E8605" t="s">
        <v>523</v>
      </c>
      <c r="F8605" t="s">
        <v>2311</v>
      </c>
      <c r="G8605" t="s">
        <v>2318</v>
      </c>
      <c r="H8605" t="s">
        <v>1306</v>
      </c>
      <c r="I8605" t="s">
        <v>2439</v>
      </c>
      <c r="J8605">
        <v>0.16889999999999999</v>
      </c>
    </row>
    <row r="8606" spans="1:10" hidden="1">
      <c r="A8606" t="s">
        <v>570</v>
      </c>
      <c r="B8606">
        <v>416</v>
      </c>
      <c r="C8606" t="s">
        <v>1155</v>
      </c>
      <c r="D8606">
        <v>1651</v>
      </c>
      <c r="E8606" t="s">
        <v>523</v>
      </c>
      <c r="F8606" t="s">
        <v>2311</v>
      </c>
      <c r="G8606" t="s">
        <v>2319</v>
      </c>
      <c r="H8606" t="s">
        <v>1399</v>
      </c>
      <c r="I8606" t="s">
        <v>2439</v>
      </c>
      <c r="J8606">
        <v>8.3099999999999993E-2</v>
      </c>
    </row>
    <row r="8607" spans="1:10" hidden="1">
      <c r="A8607" t="s">
        <v>570</v>
      </c>
      <c r="B8607">
        <v>416</v>
      </c>
      <c r="C8607" t="s">
        <v>1155</v>
      </c>
      <c r="D8607">
        <v>1651</v>
      </c>
      <c r="E8607" t="s">
        <v>523</v>
      </c>
      <c r="F8607" t="s">
        <v>2320</v>
      </c>
      <c r="G8607" t="s">
        <v>2321</v>
      </c>
      <c r="H8607" t="s">
        <v>1286</v>
      </c>
      <c r="I8607" t="s">
        <v>2439</v>
      </c>
      <c r="J8607">
        <v>0.63</v>
      </c>
    </row>
    <row r="8608" spans="1:10" hidden="1">
      <c r="A8608" t="s">
        <v>570</v>
      </c>
      <c r="B8608">
        <v>416</v>
      </c>
      <c r="C8608" t="s">
        <v>1155</v>
      </c>
      <c r="D8608">
        <v>1651</v>
      </c>
      <c r="E8608" t="s">
        <v>523</v>
      </c>
      <c r="F8608" t="s">
        <v>2320</v>
      </c>
      <c r="G8608" t="s">
        <v>2338</v>
      </c>
      <c r="H8608" t="s">
        <v>1249</v>
      </c>
      <c r="I8608" t="s">
        <v>2439</v>
      </c>
      <c r="J8608">
        <v>6.7000000000000004E-2</v>
      </c>
    </row>
    <row r="8609" spans="1:10" hidden="1">
      <c r="A8609" t="s">
        <v>570</v>
      </c>
      <c r="B8609">
        <v>416</v>
      </c>
      <c r="C8609" t="s">
        <v>1155</v>
      </c>
      <c r="D8609">
        <v>1651</v>
      </c>
      <c r="E8609" t="s">
        <v>523</v>
      </c>
      <c r="F8609" t="s">
        <v>2320</v>
      </c>
      <c r="G8609" t="s">
        <v>2339</v>
      </c>
      <c r="H8609" t="s">
        <v>1249</v>
      </c>
      <c r="I8609" t="s">
        <v>2439</v>
      </c>
      <c r="J8609">
        <v>6.7000000000000004E-2</v>
      </c>
    </row>
    <row r="8610" spans="1:10" hidden="1">
      <c r="A8610" t="s">
        <v>570</v>
      </c>
      <c r="B8610">
        <v>416</v>
      </c>
      <c r="C8610" t="s">
        <v>1155</v>
      </c>
      <c r="D8610">
        <v>1651</v>
      </c>
      <c r="E8610" t="s">
        <v>523</v>
      </c>
      <c r="F8610" t="s">
        <v>2320</v>
      </c>
      <c r="G8610" t="s">
        <v>2298</v>
      </c>
      <c r="H8610" t="s">
        <v>1478</v>
      </c>
      <c r="I8610" t="s">
        <v>2439</v>
      </c>
      <c r="J8610">
        <v>0.27879999999999999</v>
      </c>
    </row>
    <row r="8611" spans="1:10" hidden="1">
      <c r="A8611" t="s">
        <v>570</v>
      </c>
      <c r="B8611">
        <v>416</v>
      </c>
      <c r="C8611" t="s">
        <v>1155</v>
      </c>
      <c r="D8611">
        <v>1651</v>
      </c>
      <c r="E8611" t="s">
        <v>523</v>
      </c>
      <c r="F8611" t="s">
        <v>2322</v>
      </c>
      <c r="G8611" t="s">
        <v>2325</v>
      </c>
      <c r="H8611" t="s">
        <v>1248</v>
      </c>
      <c r="I8611" t="s">
        <v>2439</v>
      </c>
      <c r="J8611">
        <v>1.61E-2</v>
      </c>
    </row>
    <row r="8612" spans="1:10" hidden="1">
      <c r="A8612" t="s">
        <v>570</v>
      </c>
      <c r="B8612">
        <v>416</v>
      </c>
      <c r="C8612" t="s">
        <v>1155</v>
      </c>
      <c r="D8612">
        <v>1651</v>
      </c>
      <c r="E8612" t="s">
        <v>523</v>
      </c>
      <c r="F8612" t="s">
        <v>2322</v>
      </c>
      <c r="G8612" t="s">
        <v>2326</v>
      </c>
      <c r="H8612" t="s">
        <v>1249</v>
      </c>
      <c r="I8612" t="s">
        <v>2439</v>
      </c>
      <c r="J8612">
        <v>6.7000000000000004E-2</v>
      </c>
    </row>
    <row r="8613" spans="1:10" hidden="1">
      <c r="A8613" t="s">
        <v>570</v>
      </c>
      <c r="B8613">
        <v>416</v>
      </c>
      <c r="C8613" t="s">
        <v>1155</v>
      </c>
      <c r="D8613">
        <v>1651</v>
      </c>
      <c r="E8613" t="s">
        <v>523</v>
      </c>
      <c r="F8613" t="s">
        <v>2322</v>
      </c>
      <c r="G8613" t="s">
        <v>2327</v>
      </c>
      <c r="H8613" t="s">
        <v>1333</v>
      </c>
      <c r="I8613" t="s">
        <v>2439</v>
      </c>
      <c r="J8613">
        <v>4.5600000000000002E-2</v>
      </c>
    </row>
    <row r="8614" spans="1:10" hidden="1">
      <c r="A8614" t="s">
        <v>570</v>
      </c>
      <c r="B8614">
        <v>416</v>
      </c>
      <c r="C8614" t="s">
        <v>1155</v>
      </c>
      <c r="D8614">
        <v>1651</v>
      </c>
      <c r="E8614" t="s">
        <v>523</v>
      </c>
      <c r="F8614" t="s">
        <v>2322</v>
      </c>
      <c r="G8614" t="s">
        <v>2328</v>
      </c>
      <c r="H8614" t="s">
        <v>1323</v>
      </c>
      <c r="I8614" t="s">
        <v>2439</v>
      </c>
      <c r="J8614">
        <v>4.8300000000000003E-2</v>
      </c>
    </row>
    <row r="8615" spans="1:10" hidden="1">
      <c r="A8615" t="s">
        <v>570</v>
      </c>
      <c r="B8615">
        <v>416</v>
      </c>
      <c r="C8615" t="s">
        <v>1155</v>
      </c>
      <c r="D8615">
        <v>1651</v>
      </c>
      <c r="E8615" t="s">
        <v>523</v>
      </c>
      <c r="F8615" t="s">
        <v>2322</v>
      </c>
      <c r="G8615" t="s">
        <v>2330</v>
      </c>
      <c r="H8615" t="s">
        <v>2358</v>
      </c>
      <c r="I8615" t="s">
        <v>2439</v>
      </c>
      <c r="J8615">
        <v>0.82310000000000005</v>
      </c>
    </row>
    <row r="8616" spans="1:10" hidden="1">
      <c r="A8616" t="s">
        <v>570</v>
      </c>
      <c r="B8616">
        <v>416</v>
      </c>
      <c r="C8616" t="s">
        <v>1155</v>
      </c>
      <c r="D8616">
        <v>1651</v>
      </c>
      <c r="E8616" t="s">
        <v>523</v>
      </c>
      <c r="F8616" t="s">
        <v>2332</v>
      </c>
      <c r="G8616" t="s">
        <v>2333</v>
      </c>
      <c r="H8616" t="s">
        <v>1512</v>
      </c>
      <c r="I8616" t="s">
        <v>2439</v>
      </c>
      <c r="J8616">
        <v>0.51470000000000005</v>
      </c>
    </row>
    <row r="8617" spans="1:10" hidden="1">
      <c r="A8617" t="s">
        <v>570</v>
      </c>
      <c r="B8617">
        <v>416</v>
      </c>
      <c r="C8617" t="s">
        <v>1155</v>
      </c>
      <c r="D8617">
        <v>1651</v>
      </c>
      <c r="E8617" t="s">
        <v>523</v>
      </c>
      <c r="F8617" t="s">
        <v>2332</v>
      </c>
      <c r="G8617" t="s">
        <v>2334</v>
      </c>
      <c r="H8617" t="s">
        <v>1425</v>
      </c>
      <c r="I8617" t="s">
        <v>2439</v>
      </c>
      <c r="J8617">
        <v>0.48259999999999997</v>
      </c>
    </row>
    <row r="8618" spans="1:10" hidden="1">
      <c r="A8618" t="s">
        <v>570</v>
      </c>
      <c r="B8618">
        <v>416</v>
      </c>
      <c r="C8618" t="s">
        <v>1155</v>
      </c>
      <c r="D8618">
        <v>1651</v>
      </c>
      <c r="E8618" t="s">
        <v>523</v>
      </c>
      <c r="F8618" t="s">
        <v>2332</v>
      </c>
      <c r="G8618" t="s">
        <v>2366</v>
      </c>
      <c r="H8618" t="s">
        <v>2324</v>
      </c>
      <c r="I8618" t="s">
        <v>2439</v>
      </c>
      <c r="J8618">
        <v>2.7000000000000001E-3</v>
      </c>
    </row>
    <row r="8619" spans="1:10" hidden="1">
      <c r="A8619" t="s">
        <v>570</v>
      </c>
      <c r="B8619">
        <v>427</v>
      </c>
      <c r="C8619" t="s">
        <v>1158</v>
      </c>
      <c r="D8619">
        <v>432</v>
      </c>
      <c r="E8619" t="s">
        <v>179</v>
      </c>
      <c r="F8619" t="s">
        <v>1243</v>
      </c>
      <c r="G8619" t="s">
        <v>1243</v>
      </c>
      <c r="H8619" t="s">
        <v>1518</v>
      </c>
      <c r="I8619" t="s">
        <v>1518</v>
      </c>
      <c r="J8619">
        <v>1</v>
      </c>
    </row>
    <row r="8620" spans="1:10" hidden="1">
      <c r="A8620" t="s">
        <v>570</v>
      </c>
      <c r="B8620">
        <v>427</v>
      </c>
      <c r="C8620" t="s">
        <v>1158</v>
      </c>
      <c r="D8620">
        <v>432</v>
      </c>
      <c r="E8620" t="s">
        <v>179</v>
      </c>
      <c r="F8620" t="s">
        <v>2311</v>
      </c>
      <c r="G8620" t="s">
        <v>2312</v>
      </c>
      <c r="H8620" t="s">
        <v>1439</v>
      </c>
      <c r="I8620" t="s">
        <v>1518</v>
      </c>
      <c r="J8620">
        <v>0.3024</v>
      </c>
    </row>
    <row r="8621" spans="1:10" hidden="1">
      <c r="A8621" t="s">
        <v>570</v>
      </c>
      <c r="B8621">
        <v>427</v>
      </c>
      <c r="C8621" t="s">
        <v>1158</v>
      </c>
      <c r="D8621">
        <v>432</v>
      </c>
      <c r="E8621" t="s">
        <v>179</v>
      </c>
      <c r="F8621" t="s">
        <v>2311</v>
      </c>
      <c r="G8621" t="s">
        <v>2313</v>
      </c>
      <c r="H8621" t="s">
        <v>1267</v>
      </c>
      <c r="I8621" t="s">
        <v>1518</v>
      </c>
      <c r="J8621">
        <v>0.37069999999999997</v>
      </c>
    </row>
    <row r="8622" spans="1:10" hidden="1">
      <c r="A8622" t="s">
        <v>570</v>
      </c>
      <c r="B8622">
        <v>427</v>
      </c>
      <c r="C8622" t="s">
        <v>1158</v>
      </c>
      <c r="D8622">
        <v>432</v>
      </c>
      <c r="E8622" t="s">
        <v>179</v>
      </c>
      <c r="F8622" t="s">
        <v>2311</v>
      </c>
      <c r="G8622" t="s">
        <v>2318</v>
      </c>
      <c r="H8622" t="s">
        <v>1447</v>
      </c>
      <c r="I8622" t="s">
        <v>1518</v>
      </c>
      <c r="J8622">
        <v>0.32679999999999998</v>
      </c>
    </row>
    <row r="8623" spans="1:10" hidden="1">
      <c r="A8623" t="s">
        <v>570</v>
      </c>
      <c r="B8623">
        <v>427</v>
      </c>
      <c r="C8623" t="s">
        <v>1158</v>
      </c>
      <c r="D8623">
        <v>432</v>
      </c>
      <c r="E8623" t="s">
        <v>179</v>
      </c>
      <c r="F8623" t="s">
        <v>2320</v>
      </c>
      <c r="G8623" t="s">
        <v>2321</v>
      </c>
      <c r="H8623" t="s">
        <v>1290</v>
      </c>
      <c r="I8623" t="s">
        <v>1518</v>
      </c>
      <c r="J8623">
        <v>0.1171</v>
      </c>
    </row>
    <row r="8624" spans="1:10" hidden="1">
      <c r="A8624" t="s">
        <v>570</v>
      </c>
      <c r="B8624">
        <v>427</v>
      </c>
      <c r="C8624" t="s">
        <v>1158</v>
      </c>
      <c r="D8624">
        <v>432</v>
      </c>
      <c r="E8624" t="s">
        <v>179</v>
      </c>
      <c r="F8624" t="s">
        <v>2320</v>
      </c>
      <c r="G8624" t="s">
        <v>2298</v>
      </c>
      <c r="H8624" t="s">
        <v>1392</v>
      </c>
      <c r="I8624" t="s">
        <v>1518</v>
      </c>
      <c r="J8624">
        <v>0.1951</v>
      </c>
    </row>
    <row r="8625" spans="1:10" hidden="1">
      <c r="A8625" t="s">
        <v>570</v>
      </c>
      <c r="B8625">
        <v>427</v>
      </c>
      <c r="C8625" t="s">
        <v>1158</v>
      </c>
      <c r="D8625">
        <v>432</v>
      </c>
      <c r="E8625" t="s">
        <v>179</v>
      </c>
      <c r="F8625" t="s">
        <v>2322</v>
      </c>
      <c r="G8625" t="s">
        <v>2325</v>
      </c>
      <c r="H8625" t="s">
        <v>1312</v>
      </c>
      <c r="I8625" t="s">
        <v>1518</v>
      </c>
      <c r="J8625">
        <v>2.4400000000000002E-2</v>
      </c>
    </row>
    <row r="8626" spans="1:10" hidden="1">
      <c r="A8626" t="s">
        <v>570</v>
      </c>
      <c r="B8626">
        <v>427</v>
      </c>
      <c r="C8626" t="s">
        <v>1158</v>
      </c>
      <c r="D8626">
        <v>432</v>
      </c>
      <c r="E8626" t="s">
        <v>179</v>
      </c>
      <c r="F8626" t="s">
        <v>2322</v>
      </c>
      <c r="G8626" t="s">
        <v>2326</v>
      </c>
      <c r="H8626" t="s">
        <v>1335</v>
      </c>
      <c r="I8626" t="s">
        <v>1518</v>
      </c>
      <c r="J8626">
        <v>3.9E-2</v>
      </c>
    </row>
    <row r="8627" spans="1:10" hidden="1">
      <c r="A8627" t="s">
        <v>570</v>
      </c>
      <c r="B8627">
        <v>427</v>
      </c>
      <c r="C8627" t="s">
        <v>1158</v>
      </c>
      <c r="D8627">
        <v>432</v>
      </c>
      <c r="E8627" t="s">
        <v>179</v>
      </c>
      <c r="F8627" t="s">
        <v>2322</v>
      </c>
      <c r="G8627" t="s">
        <v>2327</v>
      </c>
      <c r="H8627" t="s">
        <v>1248</v>
      </c>
      <c r="I8627" t="s">
        <v>1518</v>
      </c>
      <c r="J8627">
        <v>2.93E-2</v>
      </c>
    </row>
    <row r="8628" spans="1:10" hidden="1">
      <c r="A8628" t="s">
        <v>570</v>
      </c>
      <c r="B8628">
        <v>427</v>
      </c>
      <c r="C8628" t="s">
        <v>1158</v>
      </c>
      <c r="D8628">
        <v>432</v>
      </c>
      <c r="E8628" t="s">
        <v>179</v>
      </c>
      <c r="F8628" t="s">
        <v>2322</v>
      </c>
      <c r="G8628" t="s">
        <v>2328</v>
      </c>
      <c r="H8628" t="s">
        <v>1248</v>
      </c>
      <c r="I8628" t="s">
        <v>1518</v>
      </c>
      <c r="J8628">
        <v>2.93E-2</v>
      </c>
    </row>
    <row r="8629" spans="1:10" hidden="1">
      <c r="A8629" t="s">
        <v>570</v>
      </c>
      <c r="B8629">
        <v>427</v>
      </c>
      <c r="C8629" t="s">
        <v>1158</v>
      </c>
      <c r="D8629">
        <v>432</v>
      </c>
      <c r="E8629" t="s">
        <v>179</v>
      </c>
      <c r="F8629" t="s">
        <v>2322</v>
      </c>
      <c r="G8629" t="s">
        <v>2330</v>
      </c>
      <c r="H8629" t="s">
        <v>1425</v>
      </c>
      <c r="I8629" t="s">
        <v>1518</v>
      </c>
      <c r="J8629">
        <v>0.878</v>
      </c>
    </row>
    <row r="8630" spans="1:10" hidden="1">
      <c r="A8630" t="s">
        <v>570</v>
      </c>
      <c r="B8630">
        <v>427</v>
      </c>
      <c r="C8630" t="s">
        <v>1158</v>
      </c>
      <c r="D8630">
        <v>432</v>
      </c>
      <c r="E8630" t="s">
        <v>179</v>
      </c>
      <c r="F8630" t="s">
        <v>2332</v>
      </c>
      <c r="G8630" t="s">
        <v>2333</v>
      </c>
      <c r="H8630" t="s">
        <v>1319</v>
      </c>
      <c r="I8630" t="s">
        <v>1518</v>
      </c>
      <c r="J8630">
        <v>0.48780000000000001</v>
      </c>
    </row>
    <row r="8631" spans="1:10" hidden="1">
      <c r="A8631" t="s">
        <v>570</v>
      </c>
      <c r="B8631">
        <v>427</v>
      </c>
      <c r="C8631" t="s">
        <v>1158</v>
      </c>
      <c r="D8631">
        <v>432</v>
      </c>
      <c r="E8631" t="s">
        <v>179</v>
      </c>
      <c r="F8631" t="s">
        <v>2332</v>
      </c>
      <c r="G8631" t="s">
        <v>2334</v>
      </c>
      <c r="H8631" t="s">
        <v>1409</v>
      </c>
      <c r="I8631" t="s">
        <v>1518</v>
      </c>
      <c r="J8631">
        <v>0.51219999999999999</v>
      </c>
    </row>
    <row r="8632" spans="1:10" hidden="1">
      <c r="A8632" t="s">
        <v>570</v>
      </c>
      <c r="B8632">
        <v>427</v>
      </c>
      <c r="C8632" t="s">
        <v>1158</v>
      </c>
      <c r="D8632">
        <v>428</v>
      </c>
      <c r="E8632" t="s">
        <v>347</v>
      </c>
      <c r="F8632" t="s">
        <v>1243</v>
      </c>
      <c r="G8632" t="s">
        <v>1243</v>
      </c>
      <c r="H8632" t="s">
        <v>1329</v>
      </c>
      <c r="I8632" t="s">
        <v>1329</v>
      </c>
      <c r="J8632">
        <v>1</v>
      </c>
    </row>
    <row r="8633" spans="1:10" hidden="1">
      <c r="A8633" t="s">
        <v>570</v>
      </c>
      <c r="B8633">
        <v>427</v>
      </c>
      <c r="C8633" t="s">
        <v>1158</v>
      </c>
      <c r="D8633">
        <v>428</v>
      </c>
      <c r="E8633" t="s">
        <v>347</v>
      </c>
      <c r="F8633" t="s">
        <v>2311</v>
      </c>
      <c r="G8633" t="s">
        <v>2312</v>
      </c>
      <c r="H8633" t="s">
        <v>1560</v>
      </c>
      <c r="I8633" t="s">
        <v>1329</v>
      </c>
      <c r="J8633">
        <v>0.36149999999999999</v>
      </c>
    </row>
    <row r="8634" spans="1:10" hidden="1">
      <c r="A8634" t="s">
        <v>570</v>
      </c>
      <c r="B8634">
        <v>427</v>
      </c>
      <c r="C8634" t="s">
        <v>1158</v>
      </c>
      <c r="D8634">
        <v>428</v>
      </c>
      <c r="E8634" t="s">
        <v>347</v>
      </c>
      <c r="F8634" t="s">
        <v>2311</v>
      </c>
      <c r="G8634" t="s">
        <v>2313</v>
      </c>
      <c r="H8634" t="s">
        <v>1420</v>
      </c>
      <c r="I8634" t="s">
        <v>1329</v>
      </c>
      <c r="J8634">
        <v>0.34739999999999999</v>
      </c>
    </row>
    <row r="8635" spans="1:10" hidden="1">
      <c r="A8635" t="s">
        <v>570</v>
      </c>
      <c r="B8635">
        <v>427</v>
      </c>
      <c r="C8635" t="s">
        <v>1158</v>
      </c>
      <c r="D8635">
        <v>428</v>
      </c>
      <c r="E8635" t="s">
        <v>347</v>
      </c>
      <c r="F8635" t="s">
        <v>2311</v>
      </c>
      <c r="G8635" t="s">
        <v>2318</v>
      </c>
      <c r="H8635" t="s">
        <v>1439</v>
      </c>
      <c r="I8635" t="s">
        <v>1329</v>
      </c>
      <c r="J8635">
        <v>0.29110000000000003</v>
      </c>
    </row>
    <row r="8636" spans="1:10" hidden="1">
      <c r="A8636" t="s">
        <v>570</v>
      </c>
      <c r="B8636">
        <v>427</v>
      </c>
      <c r="C8636" t="s">
        <v>1158</v>
      </c>
      <c r="D8636">
        <v>428</v>
      </c>
      <c r="E8636" t="s">
        <v>347</v>
      </c>
      <c r="F8636" t="s">
        <v>2320</v>
      </c>
      <c r="G8636" t="s">
        <v>2321</v>
      </c>
      <c r="H8636" t="s">
        <v>1417</v>
      </c>
      <c r="I8636" t="s">
        <v>1329</v>
      </c>
      <c r="J8636">
        <v>9.8599999999999993E-2</v>
      </c>
    </row>
    <row r="8637" spans="1:10" hidden="1">
      <c r="A8637" t="s">
        <v>570</v>
      </c>
      <c r="B8637">
        <v>427</v>
      </c>
      <c r="C8637" t="s">
        <v>1158</v>
      </c>
      <c r="D8637">
        <v>428</v>
      </c>
      <c r="E8637" t="s">
        <v>347</v>
      </c>
      <c r="F8637" t="s">
        <v>2320</v>
      </c>
      <c r="G8637" t="s">
        <v>2339</v>
      </c>
      <c r="H8637" t="s">
        <v>1298</v>
      </c>
      <c r="I8637" t="s">
        <v>1329</v>
      </c>
      <c r="J8637">
        <v>7.0400000000000004E-2</v>
      </c>
    </row>
    <row r="8638" spans="1:10" hidden="1">
      <c r="A8638" t="s">
        <v>570</v>
      </c>
      <c r="B8638">
        <v>427</v>
      </c>
      <c r="C8638" t="s">
        <v>1158</v>
      </c>
      <c r="D8638">
        <v>428</v>
      </c>
      <c r="E8638" t="s">
        <v>347</v>
      </c>
      <c r="F8638" t="s">
        <v>2320</v>
      </c>
      <c r="G8638" t="s">
        <v>2340</v>
      </c>
      <c r="H8638" t="s">
        <v>1335</v>
      </c>
      <c r="I8638" t="s">
        <v>1329</v>
      </c>
      <c r="J8638">
        <v>3.7600000000000001E-2</v>
      </c>
    </row>
    <row r="8639" spans="1:10" hidden="1">
      <c r="A8639" t="s">
        <v>570</v>
      </c>
      <c r="B8639">
        <v>427</v>
      </c>
      <c r="C8639" t="s">
        <v>1158</v>
      </c>
      <c r="D8639">
        <v>428</v>
      </c>
      <c r="E8639" t="s">
        <v>347</v>
      </c>
      <c r="F8639" t="s">
        <v>2320</v>
      </c>
      <c r="G8639" t="s">
        <v>2298</v>
      </c>
      <c r="H8639" t="s">
        <v>1251</v>
      </c>
      <c r="I8639" t="s">
        <v>1329</v>
      </c>
      <c r="J8639">
        <v>0.16900000000000001</v>
      </c>
    </row>
    <row r="8640" spans="1:10" hidden="1">
      <c r="A8640" t="s">
        <v>570</v>
      </c>
      <c r="B8640">
        <v>427</v>
      </c>
      <c r="C8640" t="s">
        <v>1158</v>
      </c>
      <c r="D8640">
        <v>428</v>
      </c>
      <c r="E8640" t="s">
        <v>347</v>
      </c>
      <c r="F8640" t="s">
        <v>2322</v>
      </c>
      <c r="G8640" t="s">
        <v>2323</v>
      </c>
      <c r="H8640" t="s">
        <v>2324</v>
      </c>
      <c r="I8640" t="s">
        <v>1329</v>
      </c>
      <c r="J8640">
        <v>4.7000000000000002E-3</v>
      </c>
    </row>
    <row r="8641" spans="1:10" hidden="1">
      <c r="A8641" t="s">
        <v>570</v>
      </c>
      <c r="B8641">
        <v>427</v>
      </c>
      <c r="C8641" t="s">
        <v>1158</v>
      </c>
      <c r="D8641">
        <v>428</v>
      </c>
      <c r="E8641" t="s">
        <v>347</v>
      </c>
      <c r="F8641" t="s">
        <v>2322</v>
      </c>
      <c r="G8641" t="s">
        <v>2325</v>
      </c>
      <c r="H8641" t="s">
        <v>1271</v>
      </c>
      <c r="I8641" t="s">
        <v>1329</v>
      </c>
      <c r="J8641">
        <v>0.1221</v>
      </c>
    </row>
    <row r="8642" spans="1:10" hidden="1">
      <c r="A8642" t="s">
        <v>570</v>
      </c>
      <c r="B8642">
        <v>427</v>
      </c>
      <c r="C8642" t="s">
        <v>1158</v>
      </c>
      <c r="D8642">
        <v>428</v>
      </c>
      <c r="E8642" t="s">
        <v>347</v>
      </c>
      <c r="F8642" t="s">
        <v>2322</v>
      </c>
      <c r="G8642" t="s">
        <v>2326</v>
      </c>
      <c r="H8642" t="s">
        <v>1401</v>
      </c>
      <c r="I8642" t="s">
        <v>1329</v>
      </c>
      <c r="J8642">
        <v>5.16E-2</v>
      </c>
    </row>
    <row r="8643" spans="1:10" hidden="1">
      <c r="A8643" t="s">
        <v>570</v>
      </c>
      <c r="B8643">
        <v>427</v>
      </c>
      <c r="C8643" t="s">
        <v>1158</v>
      </c>
      <c r="D8643">
        <v>428</v>
      </c>
      <c r="E8643" t="s">
        <v>347</v>
      </c>
      <c r="F8643" t="s">
        <v>2322</v>
      </c>
      <c r="G8643" t="s">
        <v>2327</v>
      </c>
      <c r="H8643" t="s">
        <v>1401</v>
      </c>
      <c r="I8643" t="s">
        <v>1329</v>
      </c>
      <c r="J8643">
        <v>5.16E-2</v>
      </c>
    </row>
    <row r="8644" spans="1:10" hidden="1">
      <c r="A8644" t="s">
        <v>570</v>
      </c>
      <c r="B8644">
        <v>427</v>
      </c>
      <c r="C8644" t="s">
        <v>1158</v>
      </c>
      <c r="D8644">
        <v>428</v>
      </c>
      <c r="E8644" t="s">
        <v>347</v>
      </c>
      <c r="F8644" t="s">
        <v>2322</v>
      </c>
      <c r="G8644" t="s">
        <v>2328</v>
      </c>
      <c r="H8644" t="s">
        <v>1252</v>
      </c>
      <c r="I8644" t="s">
        <v>1329</v>
      </c>
      <c r="J8644">
        <v>4.2299999999999997E-2</v>
      </c>
    </row>
    <row r="8645" spans="1:10" hidden="1">
      <c r="A8645" t="s">
        <v>570</v>
      </c>
      <c r="B8645">
        <v>427</v>
      </c>
      <c r="C8645" t="s">
        <v>1158</v>
      </c>
      <c r="D8645">
        <v>428</v>
      </c>
      <c r="E8645" t="s">
        <v>347</v>
      </c>
      <c r="F8645" t="s">
        <v>2322</v>
      </c>
      <c r="G8645" t="s">
        <v>2330</v>
      </c>
      <c r="H8645" t="s">
        <v>1291</v>
      </c>
      <c r="I8645" t="s">
        <v>1329</v>
      </c>
      <c r="J8645">
        <v>0.72770000000000001</v>
      </c>
    </row>
    <row r="8646" spans="1:10" hidden="1">
      <c r="A8646" t="s">
        <v>570</v>
      </c>
      <c r="B8646">
        <v>427</v>
      </c>
      <c r="C8646" t="s">
        <v>1158</v>
      </c>
      <c r="D8646">
        <v>428</v>
      </c>
      <c r="E8646" t="s">
        <v>347</v>
      </c>
      <c r="F8646" t="s">
        <v>2332</v>
      </c>
      <c r="G8646" t="s">
        <v>2333</v>
      </c>
      <c r="H8646" t="s">
        <v>1478</v>
      </c>
      <c r="I8646" t="s">
        <v>1329</v>
      </c>
      <c r="J8646">
        <v>0.48830000000000001</v>
      </c>
    </row>
    <row r="8647" spans="1:10" hidden="1">
      <c r="A8647" t="s">
        <v>570</v>
      </c>
      <c r="B8647">
        <v>427</v>
      </c>
      <c r="C8647" t="s">
        <v>1158</v>
      </c>
      <c r="D8647">
        <v>428</v>
      </c>
      <c r="E8647" t="s">
        <v>347</v>
      </c>
      <c r="F8647" t="s">
        <v>2332</v>
      </c>
      <c r="G8647" t="s">
        <v>2334</v>
      </c>
      <c r="H8647" t="s">
        <v>1505</v>
      </c>
      <c r="I8647" t="s">
        <v>1329</v>
      </c>
      <c r="J8647">
        <v>0.51170000000000004</v>
      </c>
    </row>
    <row r="8648" spans="1:10" hidden="1">
      <c r="A8648" t="s">
        <v>570</v>
      </c>
      <c r="B8648">
        <v>427</v>
      </c>
      <c r="C8648" t="s">
        <v>1158</v>
      </c>
      <c r="D8648">
        <v>429</v>
      </c>
      <c r="E8648" t="s">
        <v>512</v>
      </c>
      <c r="F8648" t="s">
        <v>1243</v>
      </c>
      <c r="G8648" t="s">
        <v>1243</v>
      </c>
      <c r="H8648" t="s">
        <v>1337</v>
      </c>
      <c r="I8648" t="s">
        <v>1337</v>
      </c>
      <c r="J8648">
        <v>1</v>
      </c>
    </row>
    <row r="8649" spans="1:10" hidden="1">
      <c r="A8649" t="s">
        <v>570</v>
      </c>
      <c r="B8649">
        <v>427</v>
      </c>
      <c r="C8649" t="s">
        <v>1158</v>
      </c>
      <c r="D8649">
        <v>429</v>
      </c>
      <c r="E8649" t="s">
        <v>512</v>
      </c>
      <c r="F8649" t="s">
        <v>2311</v>
      </c>
      <c r="G8649" t="s">
        <v>2312</v>
      </c>
      <c r="H8649" t="s">
        <v>1285</v>
      </c>
      <c r="I8649" t="s">
        <v>1337</v>
      </c>
      <c r="J8649">
        <v>0.35980000000000001</v>
      </c>
    </row>
    <row r="8650" spans="1:10" hidden="1">
      <c r="A8650" t="s">
        <v>570</v>
      </c>
      <c r="B8650">
        <v>427</v>
      </c>
      <c r="C8650" t="s">
        <v>1158</v>
      </c>
      <c r="D8650">
        <v>429</v>
      </c>
      <c r="E8650" t="s">
        <v>512</v>
      </c>
      <c r="F8650" t="s">
        <v>2311</v>
      </c>
      <c r="G8650" t="s">
        <v>2313</v>
      </c>
      <c r="H8650" t="s">
        <v>1321</v>
      </c>
      <c r="I8650" t="s">
        <v>1337</v>
      </c>
      <c r="J8650">
        <v>0.30159999999999998</v>
      </c>
    </row>
    <row r="8651" spans="1:10" hidden="1">
      <c r="A8651" t="s">
        <v>570</v>
      </c>
      <c r="B8651">
        <v>427</v>
      </c>
      <c r="C8651" t="s">
        <v>1158</v>
      </c>
      <c r="D8651">
        <v>429</v>
      </c>
      <c r="E8651" t="s">
        <v>512</v>
      </c>
      <c r="F8651" t="s">
        <v>2311</v>
      </c>
      <c r="G8651" t="s">
        <v>2318</v>
      </c>
      <c r="H8651" t="s">
        <v>1283</v>
      </c>
      <c r="I8651" t="s">
        <v>1337</v>
      </c>
      <c r="J8651">
        <v>0.33860000000000001</v>
      </c>
    </row>
    <row r="8652" spans="1:10" hidden="1">
      <c r="A8652" t="s">
        <v>570</v>
      </c>
      <c r="B8652">
        <v>427</v>
      </c>
      <c r="C8652" t="s">
        <v>1158</v>
      </c>
      <c r="D8652">
        <v>429</v>
      </c>
      <c r="E8652" t="s">
        <v>512</v>
      </c>
      <c r="F8652" t="s">
        <v>2320</v>
      </c>
      <c r="G8652" t="s">
        <v>2321</v>
      </c>
      <c r="H8652" t="s">
        <v>1256</v>
      </c>
      <c r="I8652" t="s">
        <v>1337</v>
      </c>
      <c r="J8652">
        <v>7.4099999999999999E-2</v>
      </c>
    </row>
    <row r="8653" spans="1:10" hidden="1">
      <c r="A8653" t="s">
        <v>570</v>
      </c>
      <c r="B8653">
        <v>427</v>
      </c>
      <c r="C8653" t="s">
        <v>1158</v>
      </c>
      <c r="D8653">
        <v>429</v>
      </c>
      <c r="E8653" t="s">
        <v>512</v>
      </c>
      <c r="F8653" t="s">
        <v>2320</v>
      </c>
      <c r="G8653" t="s">
        <v>2298</v>
      </c>
      <c r="H8653" t="s">
        <v>1399</v>
      </c>
      <c r="I8653" t="s">
        <v>1337</v>
      </c>
      <c r="J8653">
        <v>0.16400000000000001</v>
      </c>
    </row>
    <row r="8654" spans="1:10" hidden="1">
      <c r="A8654" t="s">
        <v>570</v>
      </c>
      <c r="B8654">
        <v>427</v>
      </c>
      <c r="C8654" t="s">
        <v>1158</v>
      </c>
      <c r="D8654">
        <v>429</v>
      </c>
      <c r="E8654" t="s">
        <v>512</v>
      </c>
      <c r="F8654" t="s">
        <v>2322</v>
      </c>
      <c r="G8654" t="s">
        <v>2325</v>
      </c>
      <c r="H8654" t="s">
        <v>1312</v>
      </c>
      <c r="I8654" t="s">
        <v>1337</v>
      </c>
      <c r="J8654">
        <v>2.6499999999999999E-2</v>
      </c>
    </row>
    <row r="8655" spans="1:10" hidden="1">
      <c r="A8655" t="s">
        <v>570</v>
      </c>
      <c r="B8655">
        <v>427</v>
      </c>
      <c r="C8655" t="s">
        <v>1158</v>
      </c>
      <c r="D8655">
        <v>429</v>
      </c>
      <c r="E8655" t="s">
        <v>512</v>
      </c>
      <c r="F8655" t="s">
        <v>2322</v>
      </c>
      <c r="G8655" t="s">
        <v>2326</v>
      </c>
      <c r="H8655" t="s">
        <v>2335</v>
      </c>
      <c r="I8655" t="s">
        <v>1337</v>
      </c>
      <c r="J8655">
        <v>2.12E-2</v>
      </c>
    </row>
    <row r="8656" spans="1:10" hidden="1">
      <c r="A8656" t="s">
        <v>570</v>
      </c>
      <c r="B8656">
        <v>427</v>
      </c>
      <c r="C8656" t="s">
        <v>1158</v>
      </c>
      <c r="D8656">
        <v>429</v>
      </c>
      <c r="E8656" t="s">
        <v>512</v>
      </c>
      <c r="F8656" t="s">
        <v>2322</v>
      </c>
      <c r="G8656" t="s">
        <v>2327</v>
      </c>
      <c r="H8656" t="s">
        <v>2329</v>
      </c>
      <c r="I8656" t="s">
        <v>1337</v>
      </c>
      <c r="J8656">
        <v>1.5900000000000001E-2</v>
      </c>
    </row>
    <row r="8657" spans="1:10" hidden="1">
      <c r="A8657" t="s">
        <v>570</v>
      </c>
      <c r="B8657">
        <v>427</v>
      </c>
      <c r="C8657" t="s">
        <v>1158</v>
      </c>
      <c r="D8657">
        <v>429</v>
      </c>
      <c r="E8657" t="s">
        <v>512</v>
      </c>
      <c r="F8657" t="s">
        <v>2322</v>
      </c>
      <c r="G8657" t="s">
        <v>2328</v>
      </c>
      <c r="H8657" t="s">
        <v>1352</v>
      </c>
      <c r="I8657" t="s">
        <v>1337</v>
      </c>
      <c r="J8657">
        <v>3.6999999999999998E-2</v>
      </c>
    </row>
    <row r="8658" spans="1:10" hidden="1">
      <c r="A8658" t="s">
        <v>570</v>
      </c>
      <c r="B8658">
        <v>427</v>
      </c>
      <c r="C8658" t="s">
        <v>1158</v>
      </c>
      <c r="D8658">
        <v>429</v>
      </c>
      <c r="E8658" t="s">
        <v>512</v>
      </c>
      <c r="F8658" t="s">
        <v>2322</v>
      </c>
      <c r="G8658" t="s">
        <v>2330</v>
      </c>
      <c r="H8658" t="s">
        <v>1305</v>
      </c>
      <c r="I8658" t="s">
        <v>1337</v>
      </c>
      <c r="J8658">
        <v>0.89949999999999997</v>
      </c>
    </row>
    <row r="8659" spans="1:10" hidden="1">
      <c r="A8659" t="s">
        <v>570</v>
      </c>
      <c r="B8659">
        <v>427</v>
      </c>
      <c r="C8659" t="s">
        <v>1158</v>
      </c>
      <c r="D8659">
        <v>429</v>
      </c>
      <c r="E8659" t="s">
        <v>512</v>
      </c>
      <c r="F8659" t="s">
        <v>2332</v>
      </c>
      <c r="G8659" t="s">
        <v>2333</v>
      </c>
      <c r="H8659" t="s">
        <v>1342</v>
      </c>
      <c r="I8659" t="s">
        <v>1337</v>
      </c>
      <c r="J8659">
        <v>0.49740000000000001</v>
      </c>
    </row>
    <row r="8660" spans="1:10" hidden="1">
      <c r="A8660" t="s">
        <v>570</v>
      </c>
      <c r="B8660">
        <v>427</v>
      </c>
      <c r="C8660" t="s">
        <v>1158</v>
      </c>
      <c r="D8660">
        <v>429</v>
      </c>
      <c r="E8660" t="s">
        <v>512</v>
      </c>
      <c r="F8660" t="s">
        <v>2332</v>
      </c>
      <c r="G8660" t="s">
        <v>2334</v>
      </c>
      <c r="H8660" t="s">
        <v>1375</v>
      </c>
      <c r="I8660" t="s">
        <v>1337</v>
      </c>
      <c r="J8660">
        <v>0.50260000000000005</v>
      </c>
    </row>
    <row r="8661" spans="1:10" hidden="1">
      <c r="A8661" t="s">
        <v>570</v>
      </c>
      <c r="B8661">
        <v>427</v>
      </c>
      <c r="C8661" t="s">
        <v>1158</v>
      </c>
      <c r="D8661">
        <v>431</v>
      </c>
      <c r="E8661" t="s">
        <v>524</v>
      </c>
      <c r="F8661" t="s">
        <v>1243</v>
      </c>
      <c r="G8661" t="s">
        <v>1243</v>
      </c>
      <c r="H8661" t="s">
        <v>1652</v>
      </c>
      <c r="I8661" t="s">
        <v>1652</v>
      </c>
      <c r="J8661">
        <v>1</v>
      </c>
    </row>
    <row r="8662" spans="1:10" hidden="1">
      <c r="A8662" t="s">
        <v>570</v>
      </c>
      <c r="B8662">
        <v>427</v>
      </c>
      <c r="C8662" t="s">
        <v>1158</v>
      </c>
      <c r="D8662">
        <v>431</v>
      </c>
      <c r="E8662" t="s">
        <v>524</v>
      </c>
      <c r="F8662" t="s">
        <v>2311</v>
      </c>
      <c r="G8662" t="s">
        <v>2343</v>
      </c>
      <c r="H8662" t="s">
        <v>1286</v>
      </c>
      <c r="I8662" t="s">
        <v>1652</v>
      </c>
      <c r="J8662">
        <v>0.25850000000000001</v>
      </c>
    </row>
    <row r="8663" spans="1:10" hidden="1">
      <c r="A8663" t="s">
        <v>570</v>
      </c>
      <c r="B8663">
        <v>427</v>
      </c>
      <c r="C8663" t="s">
        <v>1158</v>
      </c>
      <c r="D8663">
        <v>431</v>
      </c>
      <c r="E8663" t="s">
        <v>524</v>
      </c>
      <c r="F8663" t="s">
        <v>2311</v>
      </c>
      <c r="G8663" t="s">
        <v>1250</v>
      </c>
      <c r="H8663" t="s">
        <v>1579</v>
      </c>
      <c r="I8663" t="s">
        <v>1652</v>
      </c>
      <c r="J8663">
        <v>0.26179999999999998</v>
      </c>
    </row>
    <row r="8664" spans="1:10" hidden="1">
      <c r="A8664" t="s">
        <v>570</v>
      </c>
      <c r="B8664">
        <v>427</v>
      </c>
      <c r="C8664" t="s">
        <v>1158</v>
      </c>
      <c r="D8664">
        <v>431</v>
      </c>
      <c r="E8664" t="s">
        <v>524</v>
      </c>
      <c r="F8664" t="s">
        <v>2311</v>
      </c>
      <c r="G8664" t="s">
        <v>1401</v>
      </c>
      <c r="H8664" t="s">
        <v>2479</v>
      </c>
      <c r="I8664" t="s">
        <v>1652</v>
      </c>
      <c r="J8664">
        <v>0.2354</v>
      </c>
    </row>
    <row r="8665" spans="1:10" hidden="1">
      <c r="A8665" t="s">
        <v>570</v>
      </c>
      <c r="B8665">
        <v>427</v>
      </c>
      <c r="C8665" t="s">
        <v>1158</v>
      </c>
      <c r="D8665">
        <v>431</v>
      </c>
      <c r="E8665" t="s">
        <v>524</v>
      </c>
      <c r="F8665" t="s">
        <v>2311</v>
      </c>
      <c r="G8665" t="s">
        <v>1357</v>
      </c>
      <c r="H8665" t="s">
        <v>1477</v>
      </c>
      <c r="I8665" t="s">
        <v>1652</v>
      </c>
      <c r="J8665">
        <v>0.2442</v>
      </c>
    </row>
    <row r="8666" spans="1:10" hidden="1">
      <c r="A8666" t="s">
        <v>570</v>
      </c>
      <c r="B8666">
        <v>427</v>
      </c>
      <c r="C8666" t="s">
        <v>1158</v>
      </c>
      <c r="D8666">
        <v>431</v>
      </c>
      <c r="E8666" t="s">
        <v>524</v>
      </c>
      <c r="F8666" t="s">
        <v>2320</v>
      </c>
      <c r="G8666" t="s">
        <v>2321</v>
      </c>
      <c r="H8666" t="s">
        <v>1611</v>
      </c>
      <c r="I8666" t="s">
        <v>1652</v>
      </c>
      <c r="J8666">
        <v>0.10009999999999999</v>
      </c>
    </row>
    <row r="8667" spans="1:10" hidden="1">
      <c r="A8667" t="s">
        <v>570</v>
      </c>
      <c r="B8667">
        <v>427</v>
      </c>
      <c r="C8667" t="s">
        <v>1158</v>
      </c>
      <c r="D8667">
        <v>431</v>
      </c>
      <c r="E8667" t="s">
        <v>524</v>
      </c>
      <c r="F8667" t="s">
        <v>2320</v>
      </c>
      <c r="G8667" t="s">
        <v>2338</v>
      </c>
      <c r="H8667" t="s">
        <v>1352</v>
      </c>
      <c r="I8667" t="s">
        <v>1652</v>
      </c>
      <c r="J8667">
        <v>7.7000000000000002E-3</v>
      </c>
    </row>
    <row r="8668" spans="1:10" hidden="1">
      <c r="A8668" t="s">
        <v>570</v>
      </c>
      <c r="B8668">
        <v>427</v>
      </c>
      <c r="C8668" t="s">
        <v>1158</v>
      </c>
      <c r="D8668">
        <v>431</v>
      </c>
      <c r="E8668" t="s">
        <v>524</v>
      </c>
      <c r="F8668" t="s">
        <v>2320</v>
      </c>
      <c r="G8668" t="s">
        <v>2339</v>
      </c>
      <c r="H8668" t="s">
        <v>1273</v>
      </c>
      <c r="I8668" t="s">
        <v>1652</v>
      </c>
      <c r="J8668">
        <v>4.07E-2</v>
      </c>
    </row>
    <row r="8669" spans="1:10" hidden="1">
      <c r="A8669" t="s">
        <v>570</v>
      </c>
      <c r="B8669">
        <v>427</v>
      </c>
      <c r="C8669" t="s">
        <v>1158</v>
      </c>
      <c r="D8669">
        <v>431</v>
      </c>
      <c r="E8669" t="s">
        <v>524</v>
      </c>
      <c r="F8669" t="s">
        <v>2320</v>
      </c>
      <c r="G8669" t="s">
        <v>2340</v>
      </c>
      <c r="H8669" t="s">
        <v>1312</v>
      </c>
      <c r="I8669" t="s">
        <v>1652</v>
      </c>
      <c r="J8669">
        <v>5.4999999999999997E-3</v>
      </c>
    </row>
    <row r="8670" spans="1:10" hidden="1">
      <c r="A8670" t="s">
        <v>570</v>
      </c>
      <c r="B8670">
        <v>427</v>
      </c>
      <c r="C8670" t="s">
        <v>1158</v>
      </c>
      <c r="D8670">
        <v>431</v>
      </c>
      <c r="E8670" t="s">
        <v>524</v>
      </c>
      <c r="F8670" t="s">
        <v>2320</v>
      </c>
      <c r="G8670" t="s">
        <v>2298</v>
      </c>
      <c r="H8670" t="s">
        <v>1398</v>
      </c>
      <c r="I8670" t="s">
        <v>1652</v>
      </c>
      <c r="J8670">
        <v>0.13969999999999999</v>
      </c>
    </row>
    <row r="8671" spans="1:10" hidden="1">
      <c r="A8671" t="s">
        <v>570</v>
      </c>
      <c r="B8671">
        <v>427</v>
      </c>
      <c r="C8671" t="s">
        <v>1158</v>
      </c>
      <c r="D8671">
        <v>431</v>
      </c>
      <c r="E8671" t="s">
        <v>524</v>
      </c>
      <c r="F8671" t="s">
        <v>2322</v>
      </c>
      <c r="G8671" t="s">
        <v>2325</v>
      </c>
      <c r="H8671" t="s">
        <v>1377</v>
      </c>
      <c r="I8671" t="s">
        <v>1652</v>
      </c>
      <c r="J8671">
        <v>4.7300000000000002E-2</v>
      </c>
    </row>
    <row r="8672" spans="1:10" hidden="1">
      <c r="A8672" t="s">
        <v>570</v>
      </c>
      <c r="B8672">
        <v>427</v>
      </c>
      <c r="C8672" t="s">
        <v>1158</v>
      </c>
      <c r="D8672">
        <v>431</v>
      </c>
      <c r="E8672" t="s">
        <v>524</v>
      </c>
      <c r="F8672" t="s">
        <v>2322</v>
      </c>
      <c r="G8672" t="s">
        <v>2326</v>
      </c>
      <c r="H8672" t="s">
        <v>1386</v>
      </c>
      <c r="I8672" t="s">
        <v>1652</v>
      </c>
      <c r="J8672">
        <v>5.3900000000000003E-2</v>
      </c>
    </row>
    <row r="8673" spans="1:10" hidden="1">
      <c r="A8673" t="s">
        <v>570</v>
      </c>
      <c r="B8673">
        <v>427</v>
      </c>
      <c r="C8673" t="s">
        <v>1158</v>
      </c>
      <c r="D8673">
        <v>431</v>
      </c>
      <c r="E8673" t="s">
        <v>524</v>
      </c>
      <c r="F8673" t="s">
        <v>2322</v>
      </c>
      <c r="G8673" t="s">
        <v>2327</v>
      </c>
      <c r="H8673" t="s">
        <v>1271</v>
      </c>
      <c r="I8673" t="s">
        <v>1652</v>
      </c>
      <c r="J8673">
        <v>2.86E-2</v>
      </c>
    </row>
    <row r="8674" spans="1:10" hidden="1">
      <c r="A8674" t="s">
        <v>570</v>
      </c>
      <c r="B8674">
        <v>427</v>
      </c>
      <c r="C8674" t="s">
        <v>1158</v>
      </c>
      <c r="D8674">
        <v>431</v>
      </c>
      <c r="E8674" t="s">
        <v>524</v>
      </c>
      <c r="F8674" t="s">
        <v>2322</v>
      </c>
      <c r="G8674" t="s">
        <v>2352</v>
      </c>
      <c r="H8674" t="s">
        <v>2335</v>
      </c>
      <c r="I8674" t="s">
        <v>1652</v>
      </c>
      <c r="J8674">
        <v>4.4000000000000003E-3</v>
      </c>
    </row>
    <row r="8675" spans="1:10" hidden="1">
      <c r="A8675" t="s">
        <v>570</v>
      </c>
      <c r="B8675">
        <v>427</v>
      </c>
      <c r="C8675" t="s">
        <v>1158</v>
      </c>
      <c r="D8675">
        <v>431</v>
      </c>
      <c r="E8675" t="s">
        <v>524</v>
      </c>
      <c r="F8675" t="s">
        <v>2322</v>
      </c>
      <c r="G8675" t="s">
        <v>2328</v>
      </c>
      <c r="H8675" t="s">
        <v>1410</v>
      </c>
      <c r="I8675" t="s">
        <v>1652</v>
      </c>
      <c r="J8675">
        <v>3.5200000000000002E-2</v>
      </c>
    </row>
    <row r="8676" spans="1:10" hidden="1">
      <c r="A8676" t="s">
        <v>570</v>
      </c>
      <c r="B8676">
        <v>427</v>
      </c>
      <c r="C8676" t="s">
        <v>1158</v>
      </c>
      <c r="D8676">
        <v>431</v>
      </c>
      <c r="E8676" t="s">
        <v>524</v>
      </c>
      <c r="F8676" t="s">
        <v>2322</v>
      </c>
      <c r="G8676" t="s">
        <v>2330</v>
      </c>
      <c r="H8676" t="s">
        <v>2533</v>
      </c>
      <c r="I8676" t="s">
        <v>1652</v>
      </c>
      <c r="J8676">
        <v>0.8306</v>
      </c>
    </row>
    <row r="8677" spans="1:10" hidden="1">
      <c r="A8677" t="s">
        <v>570</v>
      </c>
      <c r="B8677">
        <v>427</v>
      </c>
      <c r="C8677" t="s">
        <v>1158</v>
      </c>
      <c r="D8677">
        <v>431</v>
      </c>
      <c r="E8677" t="s">
        <v>524</v>
      </c>
      <c r="F8677" t="s">
        <v>2332</v>
      </c>
      <c r="G8677" t="s">
        <v>2333</v>
      </c>
      <c r="H8677" t="s">
        <v>1396</v>
      </c>
      <c r="I8677" t="s">
        <v>1652</v>
      </c>
      <c r="J8677">
        <v>0.46860000000000002</v>
      </c>
    </row>
    <row r="8678" spans="1:10" hidden="1">
      <c r="A8678" t="s">
        <v>570</v>
      </c>
      <c r="B8678">
        <v>427</v>
      </c>
      <c r="C8678" t="s">
        <v>1158</v>
      </c>
      <c r="D8678">
        <v>431</v>
      </c>
      <c r="E8678" t="s">
        <v>524</v>
      </c>
      <c r="F8678" t="s">
        <v>2332</v>
      </c>
      <c r="G8678" t="s">
        <v>2334</v>
      </c>
      <c r="H8678" t="s">
        <v>1260</v>
      </c>
      <c r="I8678" t="s">
        <v>1652</v>
      </c>
      <c r="J8678">
        <v>0.53139999999999998</v>
      </c>
    </row>
    <row r="8679" spans="1:10" hidden="1">
      <c r="A8679" t="s">
        <v>570</v>
      </c>
      <c r="B8679">
        <v>427</v>
      </c>
      <c r="C8679" t="s">
        <v>1158</v>
      </c>
      <c r="D8679">
        <v>430</v>
      </c>
      <c r="E8679" t="s">
        <v>525</v>
      </c>
      <c r="F8679" t="s">
        <v>1243</v>
      </c>
      <c r="G8679" t="s">
        <v>1243</v>
      </c>
      <c r="H8679" t="s">
        <v>1653</v>
      </c>
      <c r="I8679" t="s">
        <v>1653</v>
      </c>
      <c r="J8679">
        <v>1</v>
      </c>
    </row>
    <row r="8680" spans="1:10" hidden="1">
      <c r="A8680" t="s">
        <v>570</v>
      </c>
      <c r="B8680">
        <v>427</v>
      </c>
      <c r="C8680" t="s">
        <v>1158</v>
      </c>
      <c r="D8680">
        <v>430</v>
      </c>
      <c r="E8680" t="s">
        <v>525</v>
      </c>
      <c r="F8680" t="s">
        <v>2311</v>
      </c>
      <c r="G8680" t="s">
        <v>2317</v>
      </c>
      <c r="H8680" t="s">
        <v>1655</v>
      </c>
      <c r="I8680" t="s">
        <v>1653</v>
      </c>
      <c r="J8680">
        <v>0.33439999999999998</v>
      </c>
    </row>
    <row r="8681" spans="1:10" hidden="1">
      <c r="A8681" t="s">
        <v>570</v>
      </c>
      <c r="B8681">
        <v>427</v>
      </c>
      <c r="C8681" t="s">
        <v>1158</v>
      </c>
      <c r="D8681">
        <v>430</v>
      </c>
      <c r="E8681" t="s">
        <v>525</v>
      </c>
      <c r="F8681" t="s">
        <v>2311</v>
      </c>
      <c r="G8681" t="s">
        <v>2336</v>
      </c>
      <c r="H8681" t="s">
        <v>1456</v>
      </c>
      <c r="I8681" t="s">
        <v>1653</v>
      </c>
      <c r="J8681">
        <v>0.34820000000000001</v>
      </c>
    </row>
    <row r="8682" spans="1:10" hidden="1">
      <c r="A8682" t="s">
        <v>570</v>
      </c>
      <c r="B8682">
        <v>427</v>
      </c>
      <c r="C8682" t="s">
        <v>1158</v>
      </c>
      <c r="D8682">
        <v>430</v>
      </c>
      <c r="E8682" t="s">
        <v>525</v>
      </c>
      <c r="F8682" t="s">
        <v>2311</v>
      </c>
      <c r="G8682" t="s">
        <v>2337</v>
      </c>
      <c r="H8682" t="s">
        <v>1427</v>
      </c>
      <c r="I8682" t="s">
        <v>1653</v>
      </c>
      <c r="J8682">
        <v>0.31740000000000002</v>
      </c>
    </row>
    <row r="8683" spans="1:10" hidden="1">
      <c r="A8683" t="s">
        <v>570</v>
      </c>
      <c r="B8683">
        <v>427</v>
      </c>
      <c r="C8683" t="s">
        <v>1158</v>
      </c>
      <c r="D8683">
        <v>430</v>
      </c>
      <c r="E8683" t="s">
        <v>525</v>
      </c>
      <c r="F8683" t="s">
        <v>2320</v>
      </c>
      <c r="G8683" t="s">
        <v>2321</v>
      </c>
      <c r="H8683" t="s">
        <v>1285</v>
      </c>
      <c r="I8683" t="s">
        <v>1653</v>
      </c>
      <c r="J8683">
        <v>0.1048</v>
      </c>
    </row>
    <row r="8684" spans="1:10" hidden="1">
      <c r="A8684" t="s">
        <v>570</v>
      </c>
      <c r="B8684">
        <v>427</v>
      </c>
      <c r="C8684" t="s">
        <v>1158</v>
      </c>
      <c r="D8684">
        <v>430</v>
      </c>
      <c r="E8684" t="s">
        <v>525</v>
      </c>
      <c r="F8684" t="s">
        <v>2320</v>
      </c>
      <c r="G8684" t="s">
        <v>2339</v>
      </c>
      <c r="H8684" t="s">
        <v>1251</v>
      </c>
      <c r="I8684" t="s">
        <v>1653</v>
      </c>
      <c r="J8684">
        <v>5.5500000000000001E-2</v>
      </c>
    </row>
    <row r="8685" spans="1:10" hidden="1">
      <c r="A8685" t="s">
        <v>570</v>
      </c>
      <c r="B8685">
        <v>427</v>
      </c>
      <c r="C8685" t="s">
        <v>1158</v>
      </c>
      <c r="D8685">
        <v>430</v>
      </c>
      <c r="E8685" t="s">
        <v>525</v>
      </c>
      <c r="F8685" t="s">
        <v>2320</v>
      </c>
      <c r="G8685" t="s">
        <v>2340</v>
      </c>
      <c r="H8685" t="s">
        <v>1252</v>
      </c>
      <c r="I8685" t="s">
        <v>1653</v>
      </c>
      <c r="J8685">
        <v>1.3899999999999999E-2</v>
      </c>
    </row>
    <row r="8686" spans="1:10" hidden="1">
      <c r="A8686" t="s">
        <v>570</v>
      </c>
      <c r="B8686">
        <v>427</v>
      </c>
      <c r="C8686" t="s">
        <v>1158</v>
      </c>
      <c r="D8686">
        <v>430</v>
      </c>
      <c r="E8686" t="s">
        <v>525</v>
      </c>
      <c r="F8686" t="s">
        <v>2320</v>
      </c>
      <c r="G8686" t="s">
        <v>2298</v>
      </c>
      <c r="H8686" t="s">
        <v>1373</v>
      </c>
      <c r="I8686" t="s">
        <v>1653</v>
      </c>
      <c r="J8686">
        <v>0.1525</v>
      </c>
    </row>
    <row r="8687" spans="1:10" hidden="1">
      <c r="A8687" t="s">
        <v>570</v>
      </c>
      <c r="B8687">
        <v>427</v>
      </c>
      <c r="C8687" t="s">
        <v>1158</v>
      </c>
      <c r="D8687">
        <v>430</v>
      </c>
      <c r="E8687" t="s">
        <v>525</v>
      </c>
      <c r="F8687" t="s">
        <v>2322</v>
      </c>
      <c r="G8687" t="s">
        <v>2323</v>
      </c>
      <c r="H8687" t="s">
        <v>2344</v>
      </c>
      <c r="I8687" t="s">
        <v>1653</v>
      </c>
      <c r="J8687">
        <v>3.0999999999999999E-3</v>
      </c>
    </row>
    <row r="8688" spans="1:10" hidden="1">
      <c r="A8688" t="s">
        <v>570</v>
      </c>
      <c r="B8688">
        <v>427</v>
      </c>
      <c r="C8688" t="s">
        <v>1158</v>
      </c>
      <c r="D8688">
        <v>430</v>
      </c>
      <c r="E8688" t="s">
        <v>525</v>
      </c>
      <c r="F8688" t="s">
        <v>2322</v>
      </c>
      <c r="G8688" t="s">
        <v>2325</v>
      </c>
      <c r="H8688" t="s">
        <v>1324</v>
      </c>
      <c r="I8688" t="s">
        <v>1653</v>
      </c>
      <c r="J8688">
        <v>6.0100000000000001E-2</v>
      </c>
    </row>
    <row r="8689" spans="1:10" hidden="1">
      <c r="A8689" t="s">
        <v>570</v>
      </c>
      <c r="B8689">
        <v>427</v>
      </c>
      <c r="C8689" t="s">
        <v>1158</v>
      </c>
      <c r="D8689">
        <v>430</v>
      </c>
      <c r="E8689" t="s">
        <v>525</v>
      </c>
      <c r="F8689" t="s">
        <v>2322</v>
      </c>
      <c r="G8689" t="s">
        <v>2326</v>
      </c>
      <c r="H8689" t="s">
        <v>1399</v>
      </c>
      <c r="I8689" t="s">
        <v>1653</v>
      </c>
      <c r="J8689">
        <v>4.7800000000000002E-2</v>
      </c>
    </row>
    <row r="8690" spans="1:10" hidden="1">
      <c r="A8690" t="s">
        <v>570</v>
      </c>
      <c r="B8690">
        <v>427</v>
      </c>
      <c r="C8690" t="s">
        <v>1158</v>
      </c>
      <c r="D8690">
        <v>430</v>
      </c>
      <c r="E8690" t="s">
        <v>525</v>
      </c>
      <c r="F8690" t="s">
        <v>2322</v>
      </c>
      <c r="G8690" t="s">
        <v>2327</v>
      </c>
      <c r="H8690" t="s">
        <v>1253</v>
      </c>
      <c r="I8690" t="s">
        <v>1653</v>
      </c>
      <c r="J8690">
        <v>4.4699999999999997E-2</v>
      </c>
    </row>
    <row r="8691" spans="1:10" hidden="1">
      <c r="A8691" t="s">
        <v>570</v>
      </c>
      <c r="B8691">
        <v>427</v>
      </c>
      <c r="C8691" t="s">
        <v>1158</v>
      </c>
      <c r="D8691">
        <v>430</v>
      </c>
      <c r="E8691" t="s">
        <v>525</v>
      </c>
      <c r="F8691" t="s">
        <v>2322</v>
      </c>
      <c r="G8691" t="s">
        <v>2328</v>
      </c>
      <c r="H8691" t="s">
        <v>1549</v>
      </c>
      <c r="I8691" t="s">
        <v>1653</v>
      </c>
      <c r="J8691">
        <v>3.5400000000000001E-2</v>
      </c>
    </row>
    <row r="8692" spans="1:10" hidden="1">
      <c r="A8692" t="s">
        <v>570</v>
      </c>
      <c r="B8692">
        <v>427</v>
      </c>
      <c r="C8692" t="s">
        <v>1158</v>
      </c>
      <c r="D8692">
        <v>430</v>
      </c>
      <c r="E8692" t="s">
        <v>525</v>
      </c>
      <c r="F8692" t="s">
        <v>2322</v>
      </c>
      <c r="G8692" t="s">
        <v>2330</v>
      </c>
      <c r="H8692" t="s">
        <v>1506</v>
      </c>
      <c r="I8692" t="s">
        <v>1653</v>
      </c>
      <c r="J8692">
        <v>0.80889999999999995</v>
      </c>
    </row>
    <row r="8693" spans="1:10" hidden="1">
      <c r="A8693" t="s">
        <v>570</v>
      </c>
      <c r="B8693">
        <v>427</v>
      </c>
      <c r="C8693" t="s">
        <v>1158</v>
      </c>
      <c r="D8693">
        <v>430</v>
      </c>
      <c r="E8693" t="s">
        <v>525</v>
      </c>
      <c r="F8693" t="s">
        <v>2332</v>
      </c>
      <c r="G8693" t="s">
        <v>2333</v>
      </c>
      <c r="H8693" t="s">
        <v>2534</v>
      </c>
      <c r="I8693" t="s">
        <v>1653</v>
      </c>
      <c r="J8693">
        <v>0.54390000000000005</v>
      </c>
    </row>
    <row r="8694" spans="1:10" hidden="1">
      <c r="A8694" t="s">
        <v>570</v>
      </c>
      <c r="B8694">
        <v>427</v>
      </c>
      <c r="C8694" t="s">
        <v>1158</v>
      </c>
      <c r="D8694">
        <v>430</v>
      </c>
      <c r="E8694" t="s">
        <v>525</v>
      </c>
      <c r="F8694" t="s">
        <v>2332</v>
      </c>
      <c r="G8694" t="s">
        <v>2334</v>
      </c>
      <c r="H8694" t="s">
        <v>1612</v>
      </c>
      <c r="I8694" t="s">
        <v>1653</v>
      </c>
      <c r="J8694">
        <v>0.45610000000000001</v>
      </c>
    </row>
    <row r="8695" spans="1:10" hidden="1">
      <c r="A8695" t="s">
        <v>570</v>
      </c>
      <c r="B8695">
        <v>427</v>
      </c>
      <c r="C8695" t="s">
        <v>1158</v>
      </c>
      <c r="D8695">
        <v>433</v>
      </c>
      <c r="E8695" t="s">
        <v>556</v>
      </c>
      <c r="F8695" t="s">
        <v>1243</v>
      </c>
      <c r="G8695" t="s">
        <v>1243</v>
      </c>
      <c r="H8695" t="s">
        <v>1654</v>
      </c>
      <c r="I8695" t="s">
        <v>1654</v>
      </c>
      <c r="J8695">
        <v>1</v>
      </c>
    </row>
    <row r="8696" spans="1:10" hidden="1">
      <c r="A8696" t="s">
        <v>570</v>
      </c>
      <c r="B8696">
        <v>427</v>
      </c>
      <c r="C8696" t="s">
        <v>1158</v>
      </c>
      <c r="D8696">
        <v>433</v>
      </c>
      <c r="E8696" t="s">
        <v>556</v>
      </c>
      <c r="F8696" t="s">
        <v>2311</v>
      </c>
      <c r="G8696" t="s">
        <v>2314</v>
      </c>
      <c r="H8696" t="s">
        <v>1525</v>
      </c>
      <c r="I8696" t="s">
        <v>1654</v>
      </c>
      <c r="J8696">
        <v>0.31309999999999999</v>
      </c>
    </row>
    <row r="8697" spans="1:10" hidden="1">
      <c r="A8697" t="s">
        <v>570</v>
      </c>
      <c r="B8697">
        <v>427</v>
      </c>
      <c r="C8697" t="s">
        <v>1158</v>
      </c>
      <c r="D8697">
        <v>433</v>
      </c>
      <c r="E8697" t="s">
        <v>556</v>
      </c>
      <c r="F8697" t="s">
        <v>2311</v>
      </c>
      <c r="G8697" t="s">
        <v>2315</v>
      </c>
      <c r="H8697" t="s">
        <v>1522</v>
      </c>
      <c r="I8697" t="s">
        <v>1654</v>
      </c>
      <c r="J8697">
        <v>0.35599999999999998</v>
      </c>
    </row>
    <row r="8698" spans="1:10" hidden="1">
      <c r="A8698" t="s">
        <v>570</v>
      </c>
      <c r="B8698">
        <v>427</v>
      </c>
      <c r="C8698" t="s">
        <v>1158</v>
      </c>
      <c r="D8698">
        <v>433</v>
      </c>
      <c r="E8698" t="s">
        <v>556</v>
      </c>
      <c r="F8698" t="s">
        <v>2311</v>
      </c>
      <c r="G8698" t="s">
        <v>2316</v>
      </c>
      <c r="H8698" t="s">
        <v>1344</v>
      </c>
      <c r="I8698" t="s">
        <v>1654</v>
      </c>
      <c r="J8698">
        <v>0.33090000000000003</v>
      </c>
    </row>
    <row r="8699" spans="1:10" hidden="1">
      <c r="A8699" t="s">
        <v>570</v>
      </c>
      <c r="B8699">
        <v>427</v>
      </c>
      <c r="C8699" t="s">
        <v>1158</v>
      </c>
      <c r="D8699">
        <v>433</v>
      </c>
      <c r="E8699" t="s">
        <v>556</v>
      </c>
      <c r="F8699" t="s">
        <v>2320</v>
      </c>
      <c r="G8699" t="s">
        <v>2321</v>
      </c>
      <c r="H8699" t="s">
        <v>1355</v>
      </c>
      <c r="I8699" t="s">
        <v>1654</v>
      </c>
      <c r="J8699">
        <v>0.1019</v>
      </c>
    </row>
    <row r="8700" spans="1:10" hidden="1">
      <c r="A8700" t="s">
        <v>570</v>
      </c>
      <c r="B8700">
        <v>427</v>
      </c>
      <c r="C8700" t="s">
        <v>1158</v>
      </c>
      <c r="D8700">
        <v>433</v>
      </c>
      <c r="E8700" t="s">
        <v>556</v>
      </c>
      <c r="F8700" t="s">
        <v>2320</v>
      </c>
      <c r="G8700" t="s">
        <v>2339</v>
      </c>
      <c r="H8700" t="s">
        <v>1521</v>
      </c>
      <c r="I8700" t="s">
        <v>1654</v>
      </c>
      <c r="J8700">
        <v>5.0200000000000002E-2</v>
      </c>
    </row>
    <row r="8701" spans="1:10" hidden="1">
      <c r="A8701" t="s">
        <v>570</v>
      </c>
      <c r="B8701">
        <v>427</v>
      </c>
      <c r="C8701" t="s">
        <v>1158</v>
      </c>
      <c r="D8701">
        <v>433</v>
      </c>
      <c r="E8701" t="s">
        <v>556</v>
      </c>
      <c r="F8701" t="s">
        <v>2320</v>
      </c>
      <c r="G8701" t="s">
        <v>2340</v>
      </c>
      <c r="H8701" t="s">
        <v>1401</v>
      </c>
      <c r="I8701" t="s">
        <v>1654</v>
      </c>
      <c r="J8701">
        <v>1.6199999999999999E-2</v>
      </c>
    </row>
    <row r="8702" spans="1:10" hidden="1">
      <c r="A8702" t="s">
        <v>570</v>
      </c>
      <c r="B8702">
        <v>427</v>
      </c>
      <c r="C8702" t="s">
        <v>1158</v>
      </c>
      <c r="D8702">
        <v>433</v>
      </c>
      <c r="E8702" t="s">
        <v>556</v>
      </c>
      <c r="F8702" t="s">
        <v>2320</v>
      </c>
      <c r="G8702" t="s">
        <v>2298</v>
      </c>
      <c r="H8702" t="s">
        <v>1277</v>
      </c>
      <c r="I8702" t="s">
        <v>1654</v>
      </c>
      <c r="J8702">
        <v>0.18609999999999999</v>
      </c>
    </row>
    <row r="8703" spans="1:10" hidden="1">
      <c r="A8703" t="s">
        <v>570</v>
      </c>
      <c r="B8703">
        <v>427</v>
      </c>
      <c r="C8703" t="s">
        <v>1158</v>
      </c>
      <c r="D8703">
        <v>433</v>
      </c>
      <c r="E8703" t="s">
        <v>556</v>
      </c>
      <c r="F8703" t="s">
        <v>2322</v>
      </c>
      <c r="G8703" t="s">
        <v>2325</v>
      </c>
      <c r="H8703" t="s">
        <v>1331</v>
      </c>
      <c r="I8703" t="s">
        <v>1654</v>
      </c>
      <c r="J8703">
        <v>6.6500000000000004E-2</v>
      </c>
    </row>
    <row r="8704" spans="1:10" hidden="1">
      <c r="A8704" t="s">
        <v>570</v>
      </c>
      <c r="B8704">
        <v>427</v>
      </c>
      <c r="C8704" t="s">
        <v>1158</v>
      </c>
      <c r="D8704">
        <v>433</v>
      </c>
      <c r="E8704" t="s">
        <v>556</v>
      </c>
      <c r="F8704" t="s">
        <v>2322</v>
      </c>
      <c r="G8704" t="s">
        <v>2326</v>
      </c>
      <c r="H8704" t="s">
        <v>1249</v>
      </c>
      <c r="I8704" t="s">
        <v>1654</v>
      </c>
      <c r="J8704">
        <v>3.6900000000000002E-2</v>
      </c>
    </row>
    <row r="8705" spans="1:10" hidden="1">
      <c r="A8705" t="s">
        <v>570</v>
      </c>
      <c r="B8705">
        <v>427</v>
      </c>
      <c r="C8705" t="s">
        <v>1158</v>
      </c>
      <c r="D8705">
        <v>433</v>
      </c>
      <c r="E8705" t="s">
        <v>556</v>
      </c>
      <c r="F8705" t="s">
        <v>2322</v>
      </c>
      <c r="G8705" t="s">
        <v>2327</v>
      </c>
      <c r="H8705" t="s">
        <v>1290</v>
      </c>
      <c r="I8705" t="s">
        <v>1654</v>
      </c>
      <c r="J8705">
        <v>3.5499999999999997E-2</v>
      </c>
    </row>
    <row r="8706" spans="1:10" hidden="1">
      <c r="A8706" t="s">
        <v>570</v>
      </c>
      <c r="B8706">
        <v>427</v>
      </c>
      <c r="C8706" t="s">
        <v>1158</v>
      </c>
      <c r="D8706">
        <v>433</v>
      </c>
      <c r="E8706" t="s">
        <v>556</v>
      </c>
      <c r="F8706" t="s">
        <v>2322</v>
      </c>
      <c r="G8706" t="s">
        <v>2352</v>
      </c>
      <c r="H8706" t="s">
        <v>2344</v>
      </c>
      <c r="I8706" t="s">
        <v>1654</v>
      </c>
      <c r="J8706">
        <v>3.0000000000000001E-3</v>
      </c>
    </row>
    <row r="8707" spans="1:10" hidden="1">
      <c r="A8707" t="s">
        <v>570</v>
      </c>
      <c r="B8707">
        <v>427</v>
      </c>
      <c r="C8707" t="s">
        <v>1158</v>
      </c>
      <c r="D8707">
        <v>433</v>
      </c>
      <c r="E8707" t="s">
        <v>556</v>
      </c>
      <c r="F8707" t="s">
        <v>2322</v>
      </c>
      <c r="G8707" t="s">
        <v>2328</v>
      </c>
      <c r="H8707" t="s">
        <v>1336</v>
      </c>
      <c r="I8707" t="s">
        <v>1654</v>
      </c>
      <c r="J8707">
        <v>5.6099999999999997E-2</v>
      </c>
    </row>
    <row r="8708" spans="1:10" hidden="1">
      <c r="A8708" t="s">
        <v>570</v>
      </c>
      <c r="B8708">
        <v>427</v>
      </c>
      <c r="C8708" t="s">
        <v>1158</v>
      </c>
      <c r="D8708">
        <v>433</v>
      </c>
      <c r="E8708" t="s">
        <v>556</v>
      </c>
      <c r="F8708" t="s">
        <v>2322</v>
      </c>
      <c r="G8708" t="s">
        <v>2330</v>
      </c>
      <c r="H8708" t="s">
        <v>2472</v>
      </c>
      <c r="I8708" t="s">
        <v>1654</v>
      </c>
      <c r="J8708">
        <v>0.80210000000000004</v>
      </c>
    </row>
    <row r="8709" spans="1:10" hidden="1">
      <c r="A8709" t="s">
        <v>570</v>
      </c>
      <c r="B8709">
        <v>427</v>
      </c>
      <c r="C8709" t="s">
        <v>1158</v>
      </c>
      <c r="D8709">
        <v>433</v>
      </c>
      <c r="E8709" t="s">
        <v>556</v>
      </c>
      <c r="F8709" t="s">
        <v>2332</v>
      </c>
      <c r="G8709" t="s">
        <v>2333</v>
      </c>
      <c r="H8709" t="s">
        <v>1614</v>
      </c>
      <c r="I8709" t="s">
        <v>1654</v>
      </c>
      <c r="J8709">
        <v>0.48299999999999998</v>
      </c>
    </row>
    <row r="8710" spans="1:10" hidden="1">
      <c r="A8710" t="s">
        <v>570</v>
      </c>
      <c r="B8710">
        <v>427</v>
      </c>
      <c r="C8710" t="s">
        <v>1158</v>
      </c>
      <c r="D8710">
        <v>433</v>
      </c>
      <c r="E8710" t="s">
        <v>556</v>
      </c>
      <c r="F8710" t="s">
        <v>2332</v>
      </c>
      <c r="G8710" t="s">
        <v>2334</v>
      </c>
      <c r="H8710" t="s">
        <v>2381</v>
      </c>
      <c r="I8710" t="s">
        <v>1654</v>
      </c>
      <c r="J8710">
        <v>0.51700000000000002</v>
      </c>
    </row>
    <row r="8711" spans="1:10" hidden="1">
      <c r="A8711" t="s">
        <v>570</v>
      </c>
      <c r="B8711">
        <v>1996</v>
      </c>
      <c r="C8711" t="s">
        <v>1160</v>
      </c>
      <c r="D8711">
        <v>929</v>
      </c>
      <c r="E8711" t="s">
        <v>527</v>
      </c>
      <c r="F8711" t="s">
        <v>1243</v>
      </c>
      <c r="G8711" t="s">
        <v>1243</v>
      </c>
      <c r="H8711" t="s">
        <v>1582</v>
      </c>
      <c r="I8711" t="s">
        <v>1582</v>
      </c>
      <c r="J8711">
        <v>1</v>
      </c>
    </row>
    <row r="8712" spans="1:10" hidden="1">
      <c r="A8712" t="s">
        <v>570</v>
      </c>
      <c r="B8712">
        <v>1996</v>
      </c>
      <c r="C8712" t="s">
        <v>1160</v>
      </c>
      <c r="D8712">
        <v>929</v>
      </c>
      <c r="E8712" t="s">
        <v>527</v>
      </c>
      <c r="F8712" t="s">
        <v>2311</v>
      </c>
      <c r="G8712" t="s">
        <v>2312</v>
      </c>
      <c r="H8712" t="s">
        <v>1520</v>
      </c>
      <c r="I8712" t="s">
        <v>1582</v>
      </c>
      <c r="J8712">
        <v>0.1759</v>
      </c>
    </row>
    <row r="8713" spans="1:10" hidden="1">
      <c r="A8713" t="s">
        <v>570</v>
      </c>
      <c r="B8713">
        <v>1996</v>
      </c>
      <c r="C8713" t="s">
        <v>1160</v>
      </c>
      <c r="D8713">
        <v>929</v>
      </c>
      <c r="E8713" t="s">
        <v>527</v>
      </c>
      <c r="F8713" t="s">
        <v>2311</v>
      </c>
      <c r="G8713" t="s">
        <v>2313</v>
      </c>
      <c r="H8713" t="s">
        <v>1323</v>
      </c>
      <c r="I8713" t="s">
        <v>1582</v>
      </c>
      <c r="J8713">
        <v>0.16669999999999999</v>
      </c>
    </row>
    <row r="8714" spans="1:10" hidden="1">
      <c r="A8714" t="s">
        <v>570</v>
      </c>
      <c r="B8714">
        <v>1996</v>
      </c>
      <c r="C8714" t="s">
        <v>1160</v>
      </c>
      <c r="D8714">
        <v>929</v>
      </c>
      <c r="E8714" t="s">
        <v>527</v>
      </c>
      <c r="F8714" t="s">
        <v>2311</v>
      </c>
      <c r="G8714" t="s">
        <v>2314</v>
      </c>
      <c r="H8714" t="s">
        <v>1257</v>
      </c>
      <c r="I8714" t="s">
        <v>1582</v>
      </c>
      <c r="J8714">
        <v>0.12039999999999999</v>
      </c>
    </row>
    <row r="8715" spans="1:10" hidden="1">
      <c r="A8715" t="s">
        <v>570</v>
      </c>
      <c r="B8715">
        <v>1996</v>
      </c>
      <c r="C8715" t="s">
        <v>1160</v>
      </c>
      <c r="D8715">
        <v>929</v>
      </c>
      <c r="E8715" t="s">
        <v>527</v>
      </c>
      <c r="F8715" t="s">
        <v>2311</v>
      </c>
      <c r="G8715" t="s">
        <v>2315</v>
      </c>
      <c r="H8715" t="s">
        <v>1591</v>
      </c>
      <c r="I8715" t="s">
        <v>1582</v>
      </c>
      <c r="J8715">
        <v>0.14810000000000001</v>
      </c>
    </row>
    <row r="8716" spans="1:10" hidden="1">
      <c r="A8716" t="s">
        <v>570</v>
      </c>
      <c r="B8716">
        <v>1996</v>
      </c>
      <c r="C8716" t="s">
        <v>1160</v>
      </c>
      <c r="D8716">
        <v>929</v>
      </c>
      <c r="E8716" t="s">
        <v>527</v>
      </c>
      <c r="F8716" t="s">
        <v>2311</v>
      </c>
      <c r="G8716" t="s">
        <v>2316</v>
      </c>
      <c r="H8716" t="s">
        <v>1323</v>
      </c>
      <c r="I8716" t="s">
        <v>1582</v>
      </c>
      <c r="J8716">
        <v>0.16669999999999999</v>
      </c>
    </row>
    <row r="8717" spans="1:10" hidden="1">
      <c r="A8717" t="s">
        <v>570</v>
      </c>
      <c r="B8717">
        <v>1996</v>
      </c>
      <c r="C8717" t="s">
        <v>1160</v>
      </c>
      <c r="D8717">
        <v>929</v>
      </c>
      <c r="E8717" t="s">
        <v>527</v>
      </c>
      <c r="F8717" t="s">
        <v>2311</v>
      </c>
      <c r="G8717" t="s">
        <v>2318</v>
      </c>
      <c r="H8717" t="s">
        <v>1591</v>
      </c>
      <c r="I8717" t="s">
        <v>1582</v>
      </c>
      <c r="J8717">
        <v>0.14810000000000001</v>
      </c>
    </row>
    <row r="8718" spans="1:10" hidden="1">
      <c r="A8718" t="s">
        <v>570</v>
      </c>
      <c r="B8718">
        <v>1996</v>
      </c>
      <c r="C8718" t="s">
        <v>1160</v>
      </c>
      <c r="D8718">
        <v>929</v>
      </c>
      <c r="E8718" t="s">
        <v>527</v>
      </c>
      <c r="F8718" t="s">
        <v>2311</v>
      </c>
      <c r="G8718" t="s">
        <v>2319</v>
      </c>
      <c r="H8718" t="s">
        <v>1335</v>
      </c>
      <c r="I8718" t="s">
        <v>1582</v>
      </c>
      <c r="J8718">
        <v>7.4099999999999999E-2</v>
      </c>
    </row>
    <row r="8719" spans="1:10" hidden="1">
      <c r="A8719" t="s">
        <v>570</v>
      </c>
      <c r="B8719">
        <v>1996</v>
      </c>
      <c r="C8719" t="s">
        <v>1160</v>
      </c>
      <c r="D8719">
        <v>929</v>
      </c>
      <c r="E8719" t="s">
        <v>527</v>
      </c>
      <c r="F8719" t="s">
        <v>2320</v>
      </c>
      <c r="G8719" t="s">
        <v>2321</v>
      </c>
      <c r="H8719" t="s">
        <v>1249</v>
      </c>
      <c r="I8719" t="s">
        <v>1582</v>
      </c>
      <c r="J8719">
        <v>0.23150000000000001</v>
      </c>
    </row>
    <row r="8720" spans="1:10" hidden="1">
      <c r="A8720" t="s">
        <v>570</v>
      </c>
      <c r="B8720">
        <v>1996</v>
      </c>
      <c r="C8720" t="s">
        <v>1160</v>
      </c>
      <c r="D8720">
        <v>929</v>
      </c>
      <c r="E8720" t="s">
        <v>527</v>
      </c>
      <c r="F8720" t="s">
        <v>2320</v>
      </c>
      <c r="G8720" t="s">
        <v>2298</v>
      </c>
      <c r="H8720" t="s">
        <v>1417</v>
      </c>
      <c r="I8720" t="s">
        <v>1582</v>
      </c>
      <c r="J8720">
        <v>0.19439999999999999</v>
      </c>
    </row>
    <row r="8721" spans="1:10" hidden="1">
      <c r="A8721" t="s">
        <v>570</v>
      </c>
      <c r="B8721">
        <v>1996</v>
      </c>
      <c r="C8721" t="s">
        <v>1160</v>
      </c>
      <c r="D8721">
        <v>929</v>
      </c>
      <c r="E8721" t="s">
        <v>527</v>
      </c>
      <c r="F8721" t="s">
        <v>2322</v>
      </c>
      <c r="G8721" t="s">
        <v>2325</v>
      </c>
      <c r="H8721" t="s">
        <v>2344</v>
      </c>
      <c r="I8721" t="s">
        <v>1582</v>
      </c>
      <c r="J8721">
        <v>1.8499999999999999E-2</v>
      </c>
    </row>
    <row r="8722" spans="1:10" hidden="1">
      <c r="A8722" t="s">
        <v>570</v>
      </c>
      <c r="B8722">
        <v>1996</v>
      </c>
      <c r="C8722" t="s">
        <v>1160</v>
      </c>
      <c r="D8722">
        <v>929</v>
      </c>
      <c r="E8722" t="s">
        <v>527</v>
      </c>
      <c r="F8722" t="s">
        <v>2322</v>
      </c>
      <c r="G8722" t="s">
        <v>2326</v>
      </c>
      <c r="H8722" t="s">
        <v>2329</v>
      </c>
      <c r="I8722" t="s">
        <v>1582</v>
      </c>
      <c r="J8722">
        <v>2.7799999999999998E-2</v>
      </c>
    </row>
    <row r="8723" spans="1:10" hidden="1">
      <c r="A8723" t="s">
        <v>570</v>
      </c>
      <c r="B8723">
        <v>1996</v>
      </c>
      <c r="C8723" t="s">
        <v>1160</v>
      </c>
      <c r="D8723">
        <v>929</v>
      </c>
      <c r="E8723" t="s">
        <v>527</v>
      </c>
      <c r="F8723" t="s">
        <v>2322</v>
      </c>
      <c r="G8723" t="s">
        <v>2328</v>
      </c>
      <c r="H8723" t="s">
        <v>2335</v>
      </c>
      <c r="I8723" t="s">
        <v>1582</v>
      </c>
      <c r="J8723">
        <v>3.6999999999999998E-2</v>
      </c>
    </row>
    <row r="8724" spans="1:10" hidden="1">
      <c r="A8724" t="s">
        <v>570</v>
      </c>
      <c r="B8724">
        <v>1996</v>
      </c>
      <c r="C8724" t="s">
        <v>1160</v>
      </c>
      <c r="D8724">
        <v>929</v>
      </c>
      <c r="E8724" t="s">
        <v>527</v>
      </c>
      <c r="F8724" t="s">
        <v>2322</v>
      </c>
      <c r="G8724" t="s">
        <v>2330</v>
      </c>
      <c r="H8724" t="s">
        <v>1373</v>
      </c>
      <c r="I8724" t="s">
        <v>1582</v>
      </c>
      <c r="J8724">
        <v>0.91669999999999996</v>
      </c>
    </row>
    <row r="8725" spans="1:10" hidden="1">
      <c r="A8725" t="s">
        <v>570</v>
      </c>
      <c r="B8725">
        <v>1996</v>
      </c>
      <c r="C8725" t="s">
        <v>1160</v>
      </c>
      <c r="D8725">
        <v>929</v>
      </c>
      <c r="E8725" t="s">
        <v>527</v>
      </c>
      <c r="F8725" t="s">
        <v>2332</v>
      </c>
      <c r="G8725" t="s">
        <v>2333</v>
      </c>
      <c r="H8725" t="s">
        <v>1308</v>
      </c>
      <c r="I8725" t="s">
        <v>1582</v>
      </c>
      <c r="J8725">
        <v>0.5</v>
      </c>
    </row>
    <row r="8726" spans="1:10" hidden="1">
      <c r="A8726" t="s">
        <v>570</v>
      </c>
      <c r="B8726">
        <v>1996</v>
      </c>
      <c r="C8726" t="s">
        <v>1160</v>
      </c>
      <c r="D8726">
        <v>929</v>
      </c>
      <c r="E8726" t="s">
        <v>527</v>
      </c>
      <c r="F8726" t="s">
        <v>2332</v>
      </c>
      <c r="G8726" t="s">
        <v>2334</v>
      </c>
      <c r="H8726" t="s">
        <v>1308</v>
      </c>
      <c r="I8726" t="s">
        <v>1582</v>
      </c>
      <c r="J8726">
        <v>0.5</v>
      </c>
    </row>
    <row r="8727" spans="1:10" hidden="1">
      <c r="A8727" t="s">
        <v>570</v>
      </c>
      <c r="B8727">
        <v>434</v>
      </c>
      <c r="C8727" t="s">
        <v>1162</v>
      </c>
      <c r="D8727">
        <v>435</v>
      </c>
      <c r="E8727" t="s">
        <v>441</v>
      </c>
      <c r="F8727" t="s">
        <v>1243</v>
      </c>
      <c r="G8727" t="s">
        <v>1243</v>
      </c>
      <c r="H8727" t="s">
        <v>1414</v>
      </c>
      <c r="I8727" t="s">
        <v>1414</v>
      </c>
      <c r="J8727">
        <v>1</v>
      </c>
    </row>
    <row r="8728" spans="1:10" hidden="1">
      <c r="A8728" t="s">
        <v>570</v>
      </c>
      <c r="B8728">
        <v>434</v>
      </c>
      <c r="C8728" t="s">
        <v>1162</v>
      </c>
      <c r="D8728">
        <v>435</v>
      </c>
      <c r="E8728" t="s">
        <v>441</v>
      </c>
      <c r="F8728" t="s">
        <v>2311</v>
      </c>
      <c r="G8728" t="s">
        <v>2312</v>
      </c>
      <c r="H8728" t="s">
        <v>1250</v>
      </c>
      <c r="I8728" t="s">
        <v>1414</v>
      </c>
      <c r="J8728">
        <v>0.1333</v>
      </c>
    </row>
    <row r="8729" spans="1:10" hidden="1">
      <c r="A8729" t="s">
        <v>570</v>
      </c>
      <c r="B8729">
        <v>434</v>
      </c>
      <c r="C8729" t="s">
        <v>1162</v>
      </c>
      <c r="D8729">
        <v>435</v>
      </c>
      <c r="E8729" t="s">
        <v>441</v>
      </c>
      <c r="F8729" t="s">
        <v>2311</v>
      </c>
      <c r="G8729" t="s">
        <v>2313</v>
      </c>
      <c r="H8729" t="s">
        <v>1335</v>
      </c>
      <c r="I8729" t="s">
        <v>1414</v>
      </c>
      <c r="J8729">
        <v>0.1067</v>
      </c>
    </row>
    <row r="8730" spans="1:10" hidden="1">
      <c r="A8730" t="s">
        <v>570</v>
      </c>
      <c r="B8730">
        <v>434</v>
      </c>
      <c r="C8730" t="s">
        <v>1162</v>
      </c>
      <c r="D8730">
        <v>435</v>
      </c>
      <c r="E8730" t="s">
        <v>441</v>
      </c>
      <c r="F8730" t="s">
        <v>2311</v>
      </c>
      <c r="G8730" t="s">
        <v>2314</v>
      </c>
      <c r="H8730" t="s">
        <v>1248</v>
      </c>
      <c r="I8730" t="s">
        <v>1414</v>
      </c>
      <c r="J8730">
        <v>0.08</v>
      </c>
    </row>
    <row r="8731" spans="1:10" hidden="1">
      <c r="A8731" t="s">
        <v>570</v>
      </c>
      <c r="B8731">
        <v>434</v>
      </c>
      <c r="C8731" t="s">
        <v>1162</v>
      </c>
      <c r="D8731">
        <v>435</v>
      </c>
      <c r="E8731" t="s">
        <v>441</v>
      </c>
      <c r="F8731" t="s">
        <v>2311</v>
      </c>
      <c r="G8731" t="s">
        <v>2315</v>
      </c>
      <c r="H8731" t="s">
        <v>1357</v>
      </c>
      <c r="I8731" t="s">
        <v>1414</v>
      </c>
      <c r="J8731">
        <v>0.16</v>
      </c>
    </row>
    <row r="8732" spans="1:10" hidden="1">
      <c r="A8732" t="s">
        <v>570</v>
      </c>
      <c r="B8732">
        <v>434</v>
      </c>
      <c r="C8732" t="s">
        <v>1162</v>
      </c>
      <c r="D8732">
        <v>435</v>
      </c>
      <c r="E8732" t="s">
        <v>441</v>
      </c>
      <c r="F8732" t="s">
        <v>2311</v>
      </c>
      <c r="G8732" t="s">
        <v>2316</v>
      </c>
      <c r="H8732" t="s">
        <v>1312</v>
      </c>
      <c r="I8732" t="s">
        <v>1414</v>
      </c>
      <c r="J8732">
        <v>6.6699999999999995E-2</v>
      </c>
    </row>
    <row r="8733" spans="1:10" hidden="1">
      <c r="A8733" t="s">
        <v>570</v>
      </c>
      <c r="B8733">
        <v>434</v>
      </c>
      <c r="C8733" t="s">
        <v>1162</v>
      </c>
      <c r="D8733">
        <v>435</v>
      </c>
      <c r="E8733" t="s">
        <v>441</v>
      </c>
      <c r="F8733" t="s">
        <v>2311</v>
      </c>
      <c r="G8733" t="s">
        <v>2317</v>
      </c>
      <c r="H8733" t="s">
        <v>1248</v>
      </c>
      <c r="I8733" t="s">
        <v>1414</v>
      </c>
      <c r="J8733">
        <v>0.08</v>
      </c>
    </row>
    <row r="8734" spans="1:10" hidden="1">
      <c r="A8734" t="s">
        <v>570</v>
      </c>
      <c r="B8734">
        <v>434</v>
      </c>
      <c r="C8734" t="s">
        <v>1162</v>
      </c>
      <c r="D8734">
        <v>435</v>
      </c>
      <c r="E8734" t="s">
        <v>441</v>
      </c>
      <c r="F8734" t="s">
        <v>2311</v>
      </c>
      <c r="G8734" t="s">
        <v>2336</v>
      </c>
      <c r="H8734" t="s">
        <v>1252</v>
      </c>
      <c r="I8734" t="s">
        <v>1414</v>
      </c>
      <c r="J8734">
        <v>0.12</v>
      </c>
    </row>
    <row r="8735" spans="1:10" hidden="1">
      <c r="A8735" t="s">
        <v>570</v>
      </c>
      <c r="B8735">
        <v>434</v>
      </c>
      <c r="C8735" t="s">
        <v>1162</v>
      </c>
      <c r="D8735">
        <v>435</v>
      </c>
      <c r="E8735" t="s">
        <v>441</v>
      </c>
      <c r="F8735" t="s">
        <v>2311</v>
      </c>
      <c r="G8735" t="s">
        <v>2337</v>
      </c>
      <c r="H8735" t="s">
        <v>1352</v>
      </c>
      <c r="I8735" t="s">
        <v>1414</v>
      </c>
      <c r="J8735">
        <v>9.3299999999999994E-2</v>
      </c>
    </row>
    <row r="8736" spans="1:10" hidden="1">
      <c r="A8736" t="s">
        <v>570</v>
      </c>
      <c r="B8736">
        <v>434</v>
      </c>
      <c r="C8736" t="s">
        <v>1162</v>
      </c>
      <c r="D8736">
        <v>435</v>
      </c>
      <c r="E8736" t="s">
        <v>441</v>
      </c>
      <c r="F8736" t="s">
        <v>2311</v>
      </c>
      <c r="G8736" t="s">
        <v>2318</v>
      </c>
      <c r="H8736" t="s">
        <v>2335</v>
      </c>
      <c r="I8736" t="s">
        <v>1414</v>
      </c>
      <c r="J8736">
        <v>5.33E-2</v>
      </c>
    </row>
    <row r="8737" spans="1:10" hidden="1">
      <c r="A8737" t="s">
        <v>570</v>
      </c>
      <c r="B8737">
        <v>434</v>
      </c>
      <c r="C8737" t="s">
        <v>1162</v>
      </c>
      <c r="D8737">
        <v>435</v>
      </c>
      <c r="E8737" t="s">
        <v>441</v>
      </c>
      <c r="F8737" t="s">
        <v>2311</v>
      </c>
      <c r="G8737" t="s">
        <v>2319</v>
      </c>
      <c r="H8737" t="s">
        <v>1335</v>
      </c>
      <c r="I8737" t="s">
        <v>1414</v>
      </c>
      <c r="J8737">
        <v>0.1067</v>
      </c>
    </row>
    <row r="8738" spans="1:10" hidden="1">
      <c r="A8738" t="s">
        <v>570</v>
      </c>
      <c r="B8738">
        <v>434</v>
      </c>
      <c r="C8738" t="s">
        <v>1162</v>
      </c>
      <c r="D8738">
        <v>435</v>
      </c>
      <c r="E8738" t="s">
        <v>441</v>
      </c>
      <c r="F8738" t="s">
        <v>2320</v>
      </c>
      <c r="G8738" t="s">
        <v>2321</v>
      </c>
      <c r="H8738" t="s">
        <v>1521</v>
      </c>
      <c r="I8738" t="s">
        <v>1414</v>
      </c>
      <c r="J8738">
        <v>0.45329999999999998</v>
      </c>
    </row>
    <row r="8739" spans="1:10" hidden="1">
      <c r="A8739" t="s">
        <v>570</v>
      </c>
      <c r="B8739">
        <v>434</v>
      </c>
      <c r="C8739" t="s">
        <v>1162</v>
      </c>
      <c r="D8739">
        <v>435</v>
      </c>
      <c r="E8739" t="s">
        <v>441</v>
      </c>
      <c r="F8739" t="s">
        <v>2320</v>
      </c>
      <c r="G8739" t="s">
        <v>2298</v>
      </c>
      <c r="H8739" t="s">
        <v>1549</v>
      </c>
      <c r="I8739" t="s">
        <v>1414</v>
      </c>
      <c r="J8739">
        <v>0.30669999999999997</v>
      </c>
    </row>
    <row r="8740" spans="1:10" hidden="1">
      <c r="A8740" t="s">
        <v>570</v>
      </c>
      <c r="B8740">
        <v>434</v>
      </c>
      <c r="C8740" t="s">
        <v>1162</v>
      </c>
      <c r="D8740">
        <v>435</v>
      </c>
      <c r="E8740" t="s">
        <v>441</v>
      </c>
      <c r="F8740" t="s">
        <v>2322</v>
      </c>
      <c r="G8740" t="s">
        <v>2325</v>
      </c>
      <c r="H8740" t="s">
        <v>2324</v>
      </c>
      <c r="I8740" t="s">
        <v>1414</v>
      </c>
      <c r="J8740">
        <v>1.3299999999999999E-2</v>
      </c>
    </row>
    <row r="8741" spans="1:10" hidden="1">
      <c r="A8741" t="s">
        <v>570</v>
      </c>
      <c r="B8741">
        <v>434</v>
      </c>
      <c r="C8741" t="s">
        <v>1162</v>
      </c>
      <c r="D8741">
        <v>435</v>
      </c>
      <c r="E8741" t="s">
        <v>441</v>
      </c>
      <c r="F8741" t="s">
        <v>2322</v>
      </c>
      <c r="G8741" t="s">
        <v>2327</v>
      </c>
      <c r="H8741" t="s">
        <v>2324</v>
      </c>
      <c r="I8741" t="s">
        <v>1414</v>
      </c>
      <c r="J8741">
        <v>1.3299999999999999E-2</v>
      </c>
    </row>
    <row r="8742" spans="1:10" hidden="1">
      <c r="A8742" t="s">
        <v>570</v>
      </c>
      <c r="B8742">
        <v>434</v>
      </c>
      <c r="C8742" t="s">
        <v>1162</v>
      </c>
      <c r="D8742">
        <v>435</v>
      </c>
      <c r="E8742" t="s">
        <v>441</v>
      </c>
      <c r="F8742" t="s">
        <v>2322</v>
      </c>
      <c r="G8742" t="s">
        <v>2328</v>
      </c>
      <c r="H8742" t="s">
        <v>2335</v>
      </c>
      <c r="I8742" t="s">
        <v>1414</v>
      </c>
      <c r="J8742">
        <v>5.33E-2</v>
      </c>
    </row>
    <row r="8743" spans="1:10" hidden="1">
      <c r="A8743" t="s">
        <v>570</v>
      </c>
      <c r="B8743">
        <v>434</v>
      </c>
      <c r="C8743" t="s">
        <v>1162</v>
      </c>
      <c r="D8743">
        <v>435</v>
      </c>
      <c r="E8743" t="s">
        <v>441</v>
      </c>
      <c r="F8743" t="s">
        <v>2322</v>
      </c>
      <c r="G8743" t="s">
        <v>2330</v>
      </c>
      <c r="H8743" t="s">
        <v>1355</v>
      </c>
      <c r="I8743" t="s">
        <v>1414</v>
      </c>
      <c r="J8743">
        <v>0.92</v>
      </c>
    </row>
    <row r="8744" spans="1:10" hidden="1">
      <c r="A8744" t="s">
        <v>570</v>
      </c>
      <c r="B8744">
        <v>434</v>
      </c>
      <c r="C8744" t="s">
        <v>1162</v>
      </c>
      <c r="D8744">
        <v>435</v>
      </c>
      <c r="E8744" t="s">
        <v>441</v>
      </c>
      <c r="F8744" t="s">
        <v>2332</v>
      </c>
      <c r="G8744" t="s">
        <v>2333</v>
      </c>
      <c r="H8744" t="s">
        <v>1521</v>
      </c>
      <c r="I8744" t="s">
        <v>1414</v>
      </c>
      <c r="J8744">
        <v>0.45329999999999998</v>
      </c>
    </row>
    <row r="8745" spans="1:10" hidden="1">
      <c r="A8745" t="s">
        <v>570</v>
      </c>
      <c r="B8745">
        <v>434</v>
      </c>
      <c r="C8745" t="s">
        <v>1162</v>
      </c>
      <c r="D8745">
        <v>435</v>
      </c>
      <c r="E8745" t="s">
        <v>441</v>
      </c>
      <c r="F8745" t="s">
        <v>2332</v>
      </c>
      <c r="G8745" t="s">
        <v>2334</v>
      </c>
      <c r="H8745" t="s">
        <v>1281</v>
      </c>
      <c r="I8745" t="s">
        <v>1414</v>
      </c>
      <c r="J8745">
        <v>0.54669999999999996</v>
      </c>
    </row>
    <row r="8746" spans="1:10" hidden="1">
      <c r="A8746" t="s">
        <v>570</v>
      </c>
      <c r="B8746">
        <v>440</v>
      </c>
      <c r="C8746" t="s">
        <v>1164</v>
      </c>
      <c r="D8746">
        <v>441</v>
      </c>
      <c r="E8746" t="s">
        <v>532</v>
      </c>
      <c r="F8746" t="s">
        <v>1243</v>
      </c>
      <c r="G8746" t="s">
        <v>1243</v>
      </c>
      <c r="H8746" t="s">
        <v>1379</v>
      </c>
      <c r="I8746" t="s">
        <v>1379</v>
      </c>
      <c r="J8746">
        <v>1</v>
      </c>
    </row>
    <row r="8747" spans="1:10" hidden="1">
      <c r="A8747" t="s">
        <v>570</v>
      </c>
      <c r="B8747">
        <v>440</v>
      </c>
      <c r="C8747" t="s">
        <v>1164</v>
      </c>
      <c r="D8747">
        <v>441</v>
      </c>
      <c r="E8747" t="s">
        <v>532</v>
      </c>
      <c r="F8747" t="s">
        <v>2311</v>
      </c>
      <c r="G8747" t="s">
        <v>2312</v>
      </c>
      <c r="H8747" t="s">
        <v>1252</v>
      </c>
      <c r="I8747" t="s">
        <v>1379</v>
      </c>
      <c r="J8747">
        <v>0.14749999999999999</v>
      </c>
    </row>
    <row r="8748" spans="1:10" hidden="1">
      <c r="A8748" t="s">
        <v>570</v>
      </c>
      <c r="B8748">
        <v>440</v>
      </c>
      <c r="C8748" t="s">
        <v>1164</v>
      </c>
      <c r="D8748">
        <v>441</v>
      </c>
      <c r="E8748" t="s">
        <v>532</v>
      </c>
      <c r="F8748" t="s">
        <v>2311</v>
      </c>
      <c r="G8748" t="s">
        <v>2313</v>
      </c>
      <c r="H8748" t="s">
        <v>2329</v>
      </c>
      <c r="I8748" t="s">
        <v>1379</v>
      </c>
      <c r="J8748">
        <v>4.9200000000000001E-2</v>
      </c>
    </row>
    <row r="8749" spans="1:10" hidden="1">
      <c r="A8749" t="s">
        <v>570</v>
      </c>
      <c r="B8749">
        <v>440</v>
      </c>
      <c r="C8749" t="s">
        <v>1164</v>
      </c>
      <c r="D8749">
        <v>441</v>
      </c>
      <c r="E8749" t="s">
        <v>532</v>
      </c>
      <c r="F8749" t="s">
        <v>2311</v>
      </c>
      <c r="G8749" t="s">
        <v>2314</v>
      </c>
      <c r="H8749" t="s">
        <v>2335</v>
      </c>
      <c r="I8749" t="s">
        <v>1379</v>
      </c>
      <c r="J8749">
        <v>6.5600000000000006E-2</v>
      </c>
    </row>
    <row r="8750" spans="1:10" hidden="1">
      <c r="A8750" t="s">
        <v>570</v>
      </c>
      <c r="B8750">
        <v>440</v>
      </c>
      <c r="C8750" t="s">
        <v>1164</v>
      </c>
      <c r="D8750">
        <v>441</v>
      </c>
      <c r="E8750" t="s">
        <v>532</v>
      </c>
      <c r="F8750" t="s">
        <v>2311</v>
      </c>
      <c r="G8750" t="s">
        <v>2315</v>
      </c>
      <c r="H8750" t="s">
        <v>1248</v>
      </c>
      <c r="I8750" t="s">
        <v>1379</v>
      </c>
      <c r="J8750">
        <v>9.8400000000000001E-2</v>
      </c>
    </row>
    <row r="8751" spans="1:10" hidden="1">
      <c r="A8751" t="s">
        <v>570</v>
      </c>
      <c r="B8751">
        <v>440</v>
      </c>
      <c r="C8751" t="s">
        <v>1164</v>
      </c>
      <c r="D8751">
        <v>441</v>
      </c>
      <c r="E8751" t="s">
        <v>532</v>
      </c>
      <c r="F8751" t="s">
        <v>2311</v>
      </c>
      <c r="G8751" t="s">
        <v>2316</v>
      </c>
      <c r="H8751" t="s">
        <v>1312</v>
      </c>
      <c r="I8751" t="s">
        <v>1379</v>
      </c>
      <c r="J8751">
        <v>8.2000000000000003E-2</v>
      </c>
    </row>
    <row r="8752" spans="1:10" hidden="1">
      <c r="A8752" t="s">
        <v>570</v>
      </c>
      <c r="B8752">
        <v>440</v>
      </c>
      <c r="C8752" t="s">
        <v>1164</v>
      </c>
      <c r="D8752">
        <v>441</v>
      </c>
      <c r="E8752" t="s">
        <v>532</v>
      </c>
      <c r="F8752" t="s">
        <v>2311</v>
      </c>
      <c r="G8752" t="s">
        <v>2317</v>
      </c>
      <c r="H8752" t="s">
        <v>1248</v>
      </c>
      <c r="I8752" t="s">
        <v>1379</v>
      </c>
      <c r="J8752">
        <v>9.8400000000000001E-2</v>
      </c>
    </row>
    <row r="8753" spans="1:10" hidden="1">
      <c r="A8753" t="s">
        <v>570</v>
      </c>
      <c r="B8753">
        <v>440</v>
      </c>
      <c r="C8753" t="s">
        <v>1164</v>
      </c>
      <c r="D8753">
        <v>441</v>
      </c>
      <c r="E8753" t="s">
        <v>532</v>
      </c>
      <c r="F8753" t="s">
        <v>2311</v>
      </c>
      <c r="G8753" t="s">
        <v>2336</v>
      </c>
      <c r="H8753" t="s">
        <v>1352</v>
      </c>
      <c r="I8753" t="s">
        <v>1379</v>
      </c>
      <c r="J8753">
        <v>0.1148</v>
      </c>
    </row>
    <row r="8754" spans="1:10" hidden="1">
      <c r="A8754" t="s">
        <v>570</v>
      </c>
      <c r="B8754">
        <v>440</v>
      </c>
      <c r="C8754" t="s">
        <v>1164</v>
      </c>
      <c r="D8754">
        <v>441</v>
      </c>
      <c r="E8754" t="s">
        <v>532</v>
      </c>
      <c r="F8754" t="s">
        <v>2311</v>
      </c>
      <c r="G8754" t="s">
        <v>2337</v>
      </c>
      <c r="H8754" t="s">
        <v>1357</v>
      </c>
      <c r="I8754" t="s">
        <v>1379</v>
      </c>
      <c r="J8754">
        <v>0.19670000000000001</v>
      </c>
    </row>
    <row r="8755" spans="1:10" hidden="1">
      <c r="A8755" t="s">
        <v>570</v>
      </c>
      <c r="B8755">
        <v>440</v>
      </c>
      <c r="C8755" t="s">
        <v>1164</v>
      </c>
      <c r="D8755">
        <v>441</v>
      </c>
      <c r="E8755" t="s">
        <v>532</v>
      </c>
      <c r="F8755" t="s">
        <v>2311</v>
      </c>
      <c r="G8755" t="s">
        <v>2318</v>
      </c>
      <c r="H8755" t="s">
        <v>2344</v>
      </c>
      <c r="I8755" t="s">
        <v>1379</v>
      </c>
      <c r="J8755">
        <v>3.2800000000000003E-2</v>
      </c>
    </row>
    <row r="8756" spans="1:10" hidden="1">
      <c r="A8756" t="s">
        <v>570</v>
      </c>
      <c r="B8756">
        <v>440</v>
      </c>
      <c r="C8756" t="s">
        <v>1164</v>
      </c>
      <c r="D8756">
        <v>441</v>
      </c>
      <c r="E8756" t="s">
        <v>532</v>
      </c>
      <c r="F8756" t="s">
        <v>2311</v>
      </c>
      <c r="G8756" t="s">
        <v>2319</v>
      </c>
      <c r="H8756" t="s">
        <v>1352</v>
      </c>
      <c r="I8756" t="s">
        <v>1379</v>
      </c>
      <c r="J8756">
        <v>0.1148</v>
      </c>
    </row>
    <row r="8757" spans="1:10" hidden="1">
      <c r="A8757" t="s">
        <v>570</v>
      </c>
      <c r="B8757">
        <v>440</v>
      </c>
      <c r="C8757" t="s">
        <v>1164</v>
      </c>
      <c r="D8757">
        <v>441</v>
      </c>
      <c r="E8757" t="s">
        <v>532</v>
      </c>
      <c r="F8757" t="s">
        <v>2320</v>
      </c>
      <c r="G8757" t="s">
        <v>2321</v>
      </c>
      <c r="H8757" t="s">
        <v>1460</v>
      </c>
      <c r="I8757" t="s">
        <v>1379</v>
      </c>
      <c r="J8757">
        <v>0.32790000000000002</v>
      </c>
    </row>
    <row r="8758" spans="1:10" hidden="1">
      <c r="A8758" t="s">
        <v>570</v>
      </c>
      <c r="B8758">
        <v>440</v>
      </c>
      <c r="C8758" t="s">
        <v>1164</v>
      </c>
      <c r="D8758">
        <v>441</v>
      </c>
      <c r="E8758" t="s">
        <v>532</v>
      </c>
      <c r="F8758" t="s">
        <v>2320</v>
      </c>
      <c r="G8758" t="s">
        <v>2298</v>
      </c>
      <c r="H8758" t="s">
        <v>1252</v>
      </c>
      <c r="I8758" t="s">
        <v>1379</v>
      </c>
      <c r="J8758">
        <v>0.14749999999999999</v>
      </c>
    </row>
    <row r="8759" spans="1:10" hidden="1">
      <c r="A8759" t="s">
        <v>570</v>
      </c>
      <c r="B8759">
        <v>440</v>
      </c>
      <c r="C8759" t="s">
        <v>1164</v>
      </c>
      <c r="D8759">
        <v>441</v>
      </c>
      <c r="E8759" t="s">
        <v>532</v>
      </c>
      <c r="F8759" t="s">
        <v>2322</v>
      </c>
      <c r="G8759" t="s">
        <v>2325</v>
      </c>
      <c r="H8759" t="s">
        <v>2324</v>
      </c>
      <c r="I8759" t="s">
        <v>1379</v>
      </c>
      <c r="J8759">
        <v>1.6400000000000001E-2</v>
      </c>
    </row>
    <row r="8760" spans="1:10" hidden="1">
      <c r="A8760" t="s">
        <v>570</v>
      </c>
      <c r="B8760">
        <v>440</v>
      </c>
      <c r="C8760" t="s">
        <v>1164</v>
      </c>
      <c r="D8760">
        <v>441</v>
      </c>
      <c r="E8760" t="s">
        <v>532</v>
      </c>
      <c r="F8760" t="s">
        <v>2322</v>
      </c>
      <c r="G8760" t="s">
        <v>2330</v>
      </c>
      <c r="H8760" t="s">
        <v>1510</v>
      </c>
      <c r="I8760" t="s">
        <v>1379</v>
      </c>
      <c r="J8760">
        <v>0.98360000000000003</v>
      </c>
    </row>
    <row r="8761" spans="1:10" hidden="1">
      <c r="A8761" t="s">
        <v>570</v>
      </c>
      <c r="B8761">
        <v>440</v>
      </c>
      <c r="C8761" t="s">
        <v>1164</v>
      </c>
      <c r="D8761">
        <v>441</v>
      </c>
      <c r="E8761" t="s">
        <v>532</v>
      </c>
      <c r="F8761" t="s">
        <v>2332</v>
      </c>
      <c r="G8761" t="s">
        <v>2333</v>
      </c>
      <c r="H8761" t="s">
        <v>1273</v>
      </c>
      <c r="I8761" t="s">
        <v>1379</v>
      </c>
      <c r="J8761">
        <v>0.60660000000000003</v>
      </c>
    </row>
    <row r="8762" spans="1:10" hidden="1">
      <c r="A8762" t="s">
        <v>570</v>
      </c>
      <c r="B8762">
        <v>440</v>
      </c>
      <c r="C8762" t="s">
        <v>1164</v>
      </c>
      <c r="D8762">
        <v>441</v>
      </c>
      <c r="E8762" t="s">
        <v>532</v>
      </c>
      <c r="F8762" t="s">
        <v>2332</v>
      </c>
      <c r="G8762" t="s">
        <v>2334</v>
      </c>
      <c r="H8762" t="s">
        <v>1290</v>
      </c>
      <c r="I8762" t="s">
        <v>1379</v>
      </c>
      <c r="J8762">
        <v>0.39340000000000003</v>
      </c>
    </row>
    <row r="8763" spans="1:10" hidden="1">
      <c r="A8763" t="s">
        <v>570</v>
      </c>
      <c r="B8763">
        <v>444</v>
      </c>
      <c r="C8763" t="s">
        <v>1166</v>
      </c>
      <c r="D8763">
        <v>453</v>
      </c>
      <c r="E8763" t="s">
        <v>318</v>
      </c>
      <c r="F8763" t="s">
        <v>1243</v>
      </c>
      <c r="G8763" t="s">
        <v>1243</v>
      </c>
      <c r="H8763" t="s">
        <v>2389</v>
      </c>
      <c r="I8763" t="s">
        <v>2389</v>
      </c>
      <c r="J8763">
        <v>1</v>
      </c>
    </row>
    <row r="8764" spans="1:10" hidden="1">
      <c r="A8764" t="s">
        <v>570</v>
      </c>
      <c r="B8764">
        <v>444</v>
      </c>
      <c r="C8764" t="s">
        <v>1166</v>
      </c>
      <c r="D8764">
        <v>453</v>
      </c>
      <c r="E8764" t="s">
        <v>318</v>
      </c>
      <c r="F8764" t="s">
        <v>2311</v>
      </c>
      <c r="G8764" t="s">
        <v>2312</v>
      </c>
      <c r="H8764" t="s">
        <v>1281</v>
      </c>
      <c r="I8764" t="s">
        <v>2389</v>
      </c>
      <c r="J8764">
        <v>0.20499999999999999</v>
      </c>
    </row>
    <row r="8765" spans="1:10" hidden="1">
      <c r="A8765" t="s">
        <v>570</v>
      </c>
      <c r="B8765">
        <v>444</v>
      </c>
      <c r="C8765" t="s">
        <v>1166</v>
      </c>
      <c r="D8765">
        <v>453</v>
      </c>
      <c r="E8765" t="s">
        <v>318</v>
      </c>
      <c r="F8765" t="s">
        <v>2311</v>
      </c>
      <c r="G8765" t="s">
        <v>2313</v>
      </c>
      <c r="H8765" t="s">
        <v>1515</v>
      </c>
      <c r="I8765" t="s">
        <v>2389</v>
      </c>
      <c r="J8765">
        <v>0.22</v>
      </c>
    </row>
    <row r="8766" spans="1:10" hidden="1">
      <c r="A8766" t="s">
        <v>570</v>
      </c>
      <c r="B8766">
        <v>444</v>
      </c>
      <c r="C8766" t="s">
        <v>1166</v>
      </c>
      <c r="D8766">
        <v>453</v>
      </c>
      <c r="E8766" t="s">
        <v>318</v>
      </c>
      <c r="F8766" t="s">
        <v>2311</v>
      </c>
      <c r="G8766" t="s">
        <v>2314</v>
      </c>
      <c r="H8766" t="s">
        <v>1521</v>
      </c>
      <c r="I8766" t="s">
        <v>2389</v>
      </c>
      <c r="J8766">
        <v>0.17</v>
      </c>
    </row>
    <row r="8767" spans="1:10" hidden="1">
      <c r="A8767" t="s">
        <v>570</v>
      </c>
      <c r="B8767">
        <v>444</v>
      </c>
      <c r="C8767" t="s">
        <v>1166</v>
      </c>
      <c r="D8767">
        <v>453</v>
      </c>
      <c r="E8767" t="s">
        <v>318</v>
      </c>
      <c r="F8767" t="s">
        <v>2311</v>
      </c>
      <c r="G8767" t="s">
        <v>2315</v>
      </c>
      <c r="H8767" t="s">
        <v>1331</v>
      </c>
      <c r="I8767" t="s">
        <v>2389</v>
      </c>
      <c r="J8767">
        <v>0.22500000000000001</v>
      </c>
    </row>
    <row r="8768" spans="1:10" hidden="1">
      <c r="A8768" t="s">
        <v>570</v>
      </c>
      <c r="B8768">
        <v>444</v>
      </c>
      <c r="C8768" t="s">
        <v>1166</v>
      </c>
      <c r="D8768">
        <v>453</v>
      </c>
      <c r="E8768" t="s">
        <v>318</v>
      </c>
      <c r="F8768" t="s">
        <v>2311</v>
      </c>
      <c r="G8768" t="s">
        <v>2318</v>
      </c>
      <c r="H8768" t="s">
        <v>1251</v>
      </c>
      <c r="I8768" t="s">
        <v>2389</v>
      </c>
      <c r="J8768">
        <v>0.18</v>
      </c>
    </row>
    <row r="8769" spans="1:10" hidden="1">
      <c r="A8769" t="s">
        <v>570</v>
      </c>
      <c r="B8769">
        <v>444</v>
      </c>
      <c r="C8769" t="s">
        <v>1166</v>
      </c>
      <c r="D8769">
        <v>453</v>
      </c>
      <c r="E8769" t="s">
        <v>318</v>
      </c>
      <c r="F8769" t="s">
        <v>2320</v>
      </c>
      <c r="G8769" t="s">
        <v>2321</v>
      </c>
      <c r="H8769" t="s">
        <v>1324</v>
      </c>
      <c r="I8769" t="s">
        <v>2389</v>
      </c>
      <c r="J8769">
        <v>0.19500000000000001</v>
      </c>
    </row>
    <row r="8770" spans="1:10" hidden="1">
      <c r="A8770" t="s">
        <v>570</v>
      </c>
      <c r="B8770">
        <v>444</v>
      </c>
      <c r="C8770" t="s">
        <v>1166</v>
      </c>
      <c r="D8770">
        <v>453</v>
      </c>
      <c r="E8770" t="s">
        <v>318</v>
      </c>
      <c r="F8770" t="s">
        <v>2320</v>
      </c>
      <c r="G8770" t="s">
        <v>2338</v>
      </c>
      <c r="H8770" t="s">
        <v>1312</v>
      </c>
      <c r="I8770" t="s">
        <v>2389</v>
      </c>
      <c r="J8770">
        <v>2.5000000000000001E-2</v>
      </c>
    </row>
    <row r="8771" spans="1:10" hidden="1">
      <c r="A8771" t="s">
        <v>570</v>
      </c>
      <c r="B8771">
        <v>444</v>
      </c>
      <c r="C8771" t="s">
        <v>1166</v>
      </c>
      <c r="D8771">
        <v>453</v>
      </c>
      <c r="E8771" t="s">
        <v>318</v>
      </c>
      <c r="F8771" t="s">
        <v>2320</v>
      </c>
      <c r="G8771" t="s">
        <v>2339</v>
      </c>
      <c r="H8771" t="s">
        <v>1257</v>
      </c>
      <c r="I8771" t="s">
        <v>2389</v>
      </c>
      <c r="J8771">
        <v>6.5000000000000002E-2</v>
      </c>
    </row>
    <row r="8772" spans="1:10" hidden="1">
      <c r="A8772" t="s">
        <v>570</v>
      </c>
      <c r="B8772">
        <v>444</v>
      </c>
      <c r="C8772" t="s">
        <v>1166</v>
      </c>
      <c r="D8772">
        <v>453</v>
      </c>
      <c r="E8772" t="s">
        <v>318</v>
      </c>
      <c r="F8772" t="s">
        <v>2320</v>
      </c>
      <c r="G8772" t="s">
        <v>2298</v>
      </c>
      <c r="H8772" t="s">
        <v>1348</v>
      </c>
      <c r="I8772" t="s">
        <v>2389</v>
      </c>
      <c r="J8772">
        <v>0.28999999999999998</v>
      </c>
    </row>
    <row r="8773" spans="1:10" hidden="1">
      <c r="A8773" t="s">
        <v>570</v>
      </c>
      <c r="B8773">
        <v>444</v>
      </c>
      <c r="C8773" t="s">
        <v>1166</v>
      </c>
      <c r="D8773">
        <v>453</v>
      </c>
      <c r="E8773" t="s">
        <v>318</v>
      </c>
      <c r="F8773" t="s">
        <v>2322</v>
      </c>
      <c r="G8773" t="s">
        <v>2323</v>
      </c>
      <c r="H8773" t="s">
        <v>2324</v>
      </c>
      <c r="I8773" t="s">
        <v>2389</v>
      </c>
      <c r="J8773">
        <v>5.0000000000000001E-3</v>
      </c>
    </row>
    <row r="8774" spans="1:10" hidden="1">
      <c r="A8774" t="s">
        <v>570</v>
      </c>
      <c r="B8774">
        <v>444</v>
      </c>
      <c r="C8774" t="s">
        <v>1166</v>
      </c>
      <c r="D8774">
        <v>453</v>
      </c>
      <c r="E8774" t="s">
        <v>318</v>
      </c>
      <c r="F8774" t="s">
        <v>2322</v>
      </c>
      <c r="G8774" t="s">
        <v>2325</v>
      </c>
      <c r="H8774" t="s">
        <v>2324</v>
      </c>
      <c r="I8774" t="s">
        <v>2389</v>
      </c>
      <c r="J8774">
        <v>5.0000000000000001E-3</v>
      </c>
    </row>
    <row r="8775" spans="1:10" hidden="1">
      <c r="A8775" t="s">
        <v>570</v>
      </c>
      <c r="B8775">
        <v>444</v>
      </c>
      <c r="C8775" t="s">
        <v>1166</v>
      </c>
      <c r="D8775">
        <v>453</v>
      </c>
      <c r="E8775" t="s">
        <v>318</v>
      </c>
      <c r="F8775" t="s">
        <v>2322</v>
      </c>
      <c r="G8775" t="s">
        <v>2326</v>
      </c>
      <c r="H8775" t="s">
        <v>1256</v>
      </c>
      <c r="I8775" t="s">
        <v>2389</v>
      </c>
      <c r="J8775">
        <v>7.0000000000000007E-2</v>
      </c>
    </row>
    <row r="8776" spans="1:10" hidden="1">
      <c r="A8776" t="s">
        <v>570</v>
      </c>
      <c r="B8776">
        <v>444</v>
      </c>
      <c r="C8776" t="s">
        <v>1166</v>
      </c>
      <c r="D8776">
        <v>453</v>
      </c>
      <c r="E8776" t="s">
        <v>318</v>
      </c>
      <c r="F8776" t="s">
        <v>2322</v>
      </c>
      <c r="G8776" t="s">
        <v>2327</v>
      </c>
      <c r="H8776" t="s">
        <v>1357</v>
      </c>
      <c r="I8776" t="s">
        <v>2389</v>
      </c>
      <c r="J8776">
        <v>0.06</v>
      </c>
    </row>
    <row r="8777" spans="1:10" hidden="1">
      <c r="A8777" t="s">
        <v>570</v>
      </c>
      <c r="B8777">
        <v>444</v>
      </c>
      <c r="C8777" t="s">
        <v>1166</v>
      </c>
      <c r="D8777">
        <v>453</v>
      </c>
      <c r="E8777" t="s">
        <v>318</v>
      </c>
      <c r="F8777" t="s">
        <v>2322</v>
      </c>
      <c r="G8777" t="s">
        <v>2328</v>
      </c>
      <c r="H8777" t="s">
        <v>1591</v>
      </c>
      <c r="I8777" t="s">
        <v>2389</v>
      </c>
      <c r="J8777">
        <v>0.08</v>
      </c>
    </row>
    <row r="8778" spans="1:10" hidden="1">
      <c r="A8778" t="s">
        <v>570</v>
      </c>
      <c r="B8778">
        <v>444</v>
      </c>
      <c r="C8778" t="s">
        <v>1166</v>
      </c>
      <c r="D8778">
        <v>453</v>
      </c>
      <c r="E8778" t="s">
        <v>318</v>
      </c>
      <c r="F8778" t="s">
        <v>2322</v>
      </c>
      <c r="G8778" t="s">
        <v>2330</v>
      </c>
      <c r="H8778" t="s">
        <v>2364</v>
      </c>
      <c r="I8778" t="s">
        <v>2389</v>
      </c>
      <c r="J8778">
        <v>0.78</v>
      </c>
    </row>
    <row r="8779" spans="1:10" hidden="1">
      <c r="A8779" t="s">
        <v>570</v>
      </c>
      <c r="B8779">
        <v>444</v>
      </c>
      <c r="C8779" t="s">
        <v>1166</v>
      </c>
      <c r="D8779">
        <v>453</v>
      </c>
      <c r="E8779" t="s">
        <v>318</v>
      </c>
      <c r="F8779" t="s">
        <v>2332</v>
      </c>
      <c r="G8779" t="s">
        <v>2333</v>
      </c>
      <c r="H8779" t="s">
        <v>1441</v>
      </c>
      <c r="I8779" t="s">
        <v>2389</v>
      </c>
      <c r="J8779">
        <v>0.49</v>
      </c>
    </row>
    <row r="8780" spans="1:10" hidden="1">
      <c r="A8780" t="s">
        <v>570</v>
      </c>
      <c r="B8780">
        <v>444</v>
      </c>
      <c r="C8780" t="s">
        <v>1166</v>
      </c>
      <c r="D8780">
        <v>453</v>
      </c>
      <c r="E8780" t="s">
        <v>318</v>
      </c>
      <c r="F8780" t="s">
        <v>2332</v>
      </c>
      <c r="G8780" t="s">
        <v>2334</v>
      </c>
      <c r="H8780" t="s">
        <v>1287</v>
      </c>
      <c r="I8780" t="s">
        <v>2389</v>
      </c>
      <c r="J8780">
        <v>0.51</v>
      </c>
    </row>
    <row r="8781" spans="1:10" hidden="1">
      <c r="A8781" t="s">
        <v>570</v>
      </c>
      <c r="B8781">
        <v>444</v>
      </c>
      <c r="C8781" t="s">
        <v>1166</v>
      </c>
      <c r="D8781">
        <v>447</v>
      </c>
      <c r="E8781" t="s">
        <v>325</v>
      </c>
      <c r="F8781" t="s">
        <v>1243</v>
      </c>
      <c r="G8781" t="s">
        <v>1243</v>
      </c>
      <c r="H8781" t="s">
        <v>1480</v>
      </c>
      <c r="I8781" t="s">
        <v>1480</v>
      </c>
      <c r="J8781">
        <v>1</v>
      </c>
    </row>
    <row r="8782" spans="1:10" hidden="1">
      <c r="A8782" t="s">
        <v>570</v>
      </c>
      <c r="B8782">
        <v>444</v>
      </c>
      <c r="C8782" t="s">
        <v>1166</v>
      </c>
      <c r="D8782">
        <v>447</v>
      </c>
      <c r="E8782" t="s">
        <v>325</v>
      </c>
      <c r="F8782" t="s">
        <v>2311</v>
      </c>
      <c r="G8782" t="s">
        <v>2312</v>
      </c>
      <c r="H8782" t="s">
        <v>1541</v>
      </c>
      <c r="I8782" t="s">
        <v>1480</v>
      </c>
      <c r="J8782">
        <v>0.13239999999999999</v>
      </c>
    </row>
    <row r="8783" spans="1:10" hidden="1">
      <c r="A8783" t="s">
        <v>570</v>
      </c>
      <c r="B8783">
        <v>444</v>
      </c>
      <c r="C8783" t="s">
        <v>1166</v>
      </c>
      <c r="D8783">
        <v>447</v>
      </c>
      <c r="E8783" t="s">
        <v>325</v>
      </c>
      <c r="F8783" t="s">
        <v>2311</v>
      </c>
      <c r="G8783" t="s">
        <v>2313</v>
      </c>
      <c r="H8783" t="s">
        <v>1324</v>
      </c>
      <c r="I8783" t="s">
        <v>1480</v>
      </c>
      <c r="J8783">
        <v>0.19120000000000001</v>
      </c>
    </row>
    <row r="8784" spans="1:10" hidden="1">
      <c r="A8784" t="s">
        <v>570</v>
      </c>
      <c r="B8784">
        <v>444</v>
      </c>
      <c r="C8784" t="s">
        <v>1166</v>
      </c>
      <c r="D8784">
        <v>447</v>
      </c>
      <c r="E8784" t="s">
        <v>325</v>
      </c>
      <c r="F8784" t="s">
        <v>2311</v>
      </c>
      <c r="G8784" t="s">
        <v>2314</v>
      </c>
      <c r="H8784" t="s">
        <v>1304</v>
      </c>
      <c r="I8784" t="s">
        <v>1480</v>
      </c>
      <c r="J8784">
        <v>0.14710000000000001</v>
      </c>
    </row>
    <row r="8785" spans="1:10" hidden="1">
      <c r="A8785" t="s">
        <v>570</v>
      </c>
      <c r="B8785">
        <v>444</v>
      </c>
      <c r="C8785" t="s">
        <v>1166</v>
      </c>
      <c r="D8785">
        <v>447</v>
      </c>
      <c r="E8785" t="s">
        <v>325</v>
      </c>
      <c r="F8785" t="s">
        <v>2311</v>
      </c>
      <c r="G8785" t="s">
        <v>2315</v>
      </c>
      <c r="H8785" t="s">
        <v>1273</v>
      </c>
      <c r="I8785" t="s">
        <v>1480</v>
      </c>
      <c r="J8785">
        <v>0.18140000000000001</v>
      </c>
    </row>
    <row r="8786" spans="1:10" hidden="1">
      <c r="A8786" t="s">
        <v>570</v>
      </c>
      <c r="B8786">
        <v>444</v>
      </c>
      <c r="C8786" t="s">
        <v>1166</v>
      </c>
      <c r="D8786">
        <v>447</v>
      </c>
      <c r="E8786" t="s">
        <v>325</v>
      </c>
      <c r="F8786" t="s">
        <v>2311</v>
      </c>
      <c r="G8786" t="s">
        <v>2318</v>
      </c>
      <c r="H8786" t="s">
        <v>1334</v>
      </c>
      <c r="I8786" t="s">
        <v>1480</v>
      </c>
      <c r="J8786">
        <v>0.23530000000000001</v>
      </c>
    </row>
    <row r="8787" spans="1:10" hidden="1">
      <c r="A8787" t="s">
        <v>570</v>
      </c>
      <c r="B8787">
        <v>444</v>
      </c>
      <c r="C8787" t="s">
        <v>1166</v>
      </c>
      <c r="D8787">
        <v>447</v>
      </c>
      <c r="E8787" t="s">
        <v>325</v>
      </c>
      <c r="F8787" t="s">
        <v>2311</v>
      </c>
      <c r="G8787" t="s">
        <v>2319</v>
      </c>
      <c r="H8787" t="s">
        <v>1549</v>
      </c>
      <c r="I8787" t="s">
        <v>1480</v>
      </c>
      <c r="J8787">
        <v>0.11269999999999999</v>
      </c>
    </row>
    <row r="8788" spans="1:10" hidden="1">
      <c r="A8788" t="s">
        <v>570</v>
      </c>
      <c r="B8788">
        <v>444</v>
      </c>
      <c r="C8788" t="s">
        <v>1166</v>
      </c>
      <c r="D8788">
        <v>447</v>
      </c>
      <c r="E8788" t="s">
        <v>325</v>
      </c>
      <c r="F8788" t="s">
        <v>2320</v>
      </c>
      <c r="G8788" t="s">
        <v>2321</v>
      </c>
      <c r="H8788" t="s">
        <v>1515</v>
      </c>
      <c r="I8788" t="s">
        <v>1480</v>
      </c>
      <c r="J8788">
        <v>0.2157</v>
      </c>
    </row>
    <row r="8789" spans="1:10" hidden="1">
      <c r="A8789" t="s">
        <v>570</v>
      </c>
      <c r="B8789">
        <v>444</v>
      </c>
      <c r="C8789" t="s">
        <v>1166</v>
      </c>
      <c r="D8789">
        <v>447</v>
      </c>
      <c r="E8789" t="s">
        <v>325</v>
      </c>
      <c r="F8789" t="s">
        <v>2320</v>
      </c>
      <c r="G8789" t="s">
        <v>2338</v>
      </c>
      <c r="H8789" t="s">
        <v>1312</v>
      </c>
      <c r="I8789" t="s">
        <v>1480</v>
      </c>
      <c r="J8789">
        <v>2.4500000000000001E-2</v>
      </c>
    </row>
    <row r="8790" spans="1:10" hidden="1">
      <c r="A8790" t="s">
        <v>570</v>
      </c>
      <c r="B8790">
        <v>444</v>
      </c>
      <c r="C8790" t="s">
        <v>1166</v>
      </c>
      <c r="D8790">
        <v>447</v>
      </c>
      <c r="E8790" t="s">
        <v>325</v>
      </c>
      <c r="F8790" t="s">
        <v>2320</v>
      </c>
      <c r="G8790" t="s">
        <v>2339</v>
      </c>
      <c r="H8790" t="s">
        <v>1271</v>
      </c>
      <c r="I8790" t="s">
        <v>1480</v>
      </c>
      <c r="J8790">
        <v>0.1275</v>
      </c>
    </row>
    <row r="8791" spans="1:10" hidden="1">
      <c r="A8791" t="s">
        <v>570</v>
      </c>
      <c r="B8791">
        <v>444</v>
      </c>
      <c r="C8791" t="s">
        <v>1166</v>
      </c>
      <c r="D8791">
        <v>447</v>
      </c>
      <c r="E8791" t="s">
        <v>325</v>
      </c>
      <c r="F8791" t="s">
        <v>2320</v>
      </c>
      <c r="G8791" t="s">
        <v>2298</v>
      </c>
      <c r="H8791" t="s">
        <v>1402</v>
      </c>
      <c r="I8791" t="s">
        <v>1480</v>
      </c>
      <c r="J8791">
        <v>0.24510000000000001</v>
      </c>
    </row>
    <row r="8792" spans="1:10" hidden="1">
      <c r="A8792" t="s">
        <v>570</v>
      </c>
      <c r="B8792">
        <v>444</v>
      </c>
      <c r="C8792" t="s">
        <v>1166</v>
      </c>
      <c r="D8792">
        <v>447</v>
      </c>
      <c r="E8792" t="s">
        <v>325</v>
      </c>
      <c r="F8792" t="s">
        <v>2322</v>
      </c>
      <c r="G8792" t="s">
        <v>2323</v>
      </c>
      <c r="H8792" t="s">
        <v>2324</v>
      </c>
      <c r="I8792" t="s">
        <v>1480</v>
      </c>
      <c r="J8792">
        <v>4.8999999999999998E-3</v>
      </c>
    </row>
    <row r="8793" spans="1:10" hidden="1">
      <c r="A8793" t="s">
        <v>570</v>
      </c>
      <c r="B8793">
        <v>444</v>
      </c>
      <c r="C8793" t="s">
        <v>1166</v>
      </c>
      <c r="D8793">
        <v>447</v>
      </c>
      <c r="E8793" t="s">
        <v>325</v>
      </c>
      <c r="F8793" t="s">
        <v>2322</v>
      </c>
      <c r="G8793" t="s">
        <v>2325</v>
      </c>
      <c r="H8793" t="s">
        <v>1312</v>
      </c>
      <c r="I8793" t="s">
        <v>1480</v>
      </c>
      <c r="J8793">
        <v>2.4500000000000001E-2</v>
      </c>
    </row>
    <row r="8794" spans="1:10" hidden="1">
      <c r="A8794" t="s">
        <v>570</v>
      </c>
      <c r="B8794">
        <v>444</v>
      </c>
      <c r="C8794" t="s">
        <v>1166</v>
      </c>
      <c r="D8794">
        <v>447</v>
      </c>
      <c r="E8794" t="s">
        <v>325</v>
      </c>
      <c r="F8794" t="s">
        <v>2322</v>
      </c>
      <c r="G8794" t="s">
        <v>2326</v>
      </c>
      <c r="H8794" t="s">
        <v>1460</v>
      </c>
      <c r="I8794" t="s">
        <v>1480</v>
      </c>
      <c r="J8794">
        <v>9.8000000000000004E-2</v>
      </c>
    </row>
    <row r="8795" spans="1:10" hidden="1">
      <c r="A8795" t="s">
        <v>570</v>
      </c>
      <c r="B8795">
        <v>444</v>
      </c>
      <c r="C8795" t="s">
        <v>1166</v>
      </c>
      <c r="D8795">
        <v>447</v>
      </c>
      <c r="E8795" t="s">
        <v>325</v>
      </c>
      <c r="F8795" t="s">
        <v>2322</v>
      </c>
      <c r="G8795" t="s">
        <v>2327</v>
      </c>
      <c r="H8795" t="s">
        <v>1298</v>
      </c>
      <c r="I8795" t="s">
        <v>1480</v>
      </c>
      <c r="J8795">
        <v>7.3499999999999996E-2</v>
      </c>
    </row>
    <row r="8796" spans="1:10" hidden="1">
      <c r="A8796" t="s">
        <v>570</v>
      </c>
      <c r="B8796">
        <v>444</v>
      </c>
      <c r="C8796" t="s">
        <v>1166</v>
      </c>
      <c r="D8796">
        <v>447</v>
      </c>
      <c r="E8796" t="s">
        <v>325</v>
      </c>
      <c r="F8796" t="s">
        <v>2322</v>
      </c>
      <c r="G8796" t="s">
        <v>2328</v>
      </c>
      <c r="H8796" t="s">
        <v>1256</v>
      </c>
      <c r="I8796" t="s">
        <v>1480</v>
      </c>
      <c r="J8796">
        <v>6.8599999999999994E-2</v>
      </c>
    </row>
    <row r="8797" spans="1:10" hidden="1">
      <c r="A8797" t="s">
        <v>570</v>
      </c>
      <c r="B8797">
        <v>444</v>
      </c>
      <c r="C8797" t="s">
        <v>1166</v>
      </c>
      <c r="D8797">
        <v>447</v>
      </c>
      <c r="E8797" t="s">
        <v>325</v>
      </c>
      <c r="F8797" t="s">
        <v>2322</v>
      </c>
      <c r="G8797" t="s">
        <v>2330</v>
      </c>
      <c r="H8797" t="s">
        <v>2378</v>
      </c>
      <c r="I8797" t="s">
        <v>1480</v>
      </c>
      <c r="J8797">
        <v>0.73040000000000005</v>
      </c>
    </row>
    <row r="8798" spans="1:10" hidden="1">
      <c r="A8798" t="s">
        <v>570</v>
      </c>
      <c r="B8798">
        <v>444</v>
      </c>
      <c r="C8798" t="s">
        <v>1166</v>
      </c>
      <c r="D8798">
        <v>447</v>
      </c>
      <c r="E8798" t="s">
        <v>325</v>
      </c>
      <c r="F8798" t="s">
        <v>2332</v>
      </c>
      <c r="G8798" t="s">
        <v>2333</v>
      </c>
      <c r="H8798" t="s">
        <v>1472</v>
      </c>
      <c r="I8798" t="s">
        <v>1480</v>
      </c>
      <c r="J8798">
        <v>0.45100000000000001</v>
      </c>
    </row>
    <row r="8799" spans="1:10" hidden="1">
      <c r="A8799" t="s">
        <v>570</v>
      </c>
      <c r="B8799">
        <v>444</v>
      </c>
      <c r="C8799" t="s">
        <v>1166</v>
      </c>
      <c r="D8799">
        <v>447</v>
      </c>
      <c r="E8799" t="s">
        <v>325</v>
      </c>
      <c r="F8799" t="s">
        <v>2332</v>
      </c>
      <c r="G8799" t="s">
        <v>2334</v>
      </c>
      <c r="H8799" t="s">
        <v>1627</v>
      </c>
      <c r="I8799" t="s">
        <v>1480</v>
      </c>
      <c r="J8799">
        <v>0.54900000000000004</v>
      </c>
    </row>
    <row r="8800" spans="1:10" hidden="1">
      <c r="A8800" t="s">
        <v>570</v>
      </c>
      <c r="B8800">
        <v>444</v>
      </c>
      <c r="C8800" t="s">
        <v>1166</v>
      </c>
      <c r="D8800">
        <v>455</v>
      </c>
      <c r="E8800" t="s">
        <v>33</v>
      </c>
      <c r="F8800" t="s">
        <v>1243</v>
      </c>
      <c r="G8800" t="s">
        <v>1243</v>
      </c>
      <c r="H8800" t="s">
        <v>1655</v>
      </c>
      <c r="I8800" t="s">
        <v>1655</v>
      </c>
      <c r="J8800">
        <v>1</v>
      </c>
    </row>
    <row r="8801" spans="1:10" hidden="1">
      <c r="A8801" t="s">
        <v>570</v>
      </c>
      <c r="B8801">
        <v>444</v>
      </c>
      <c r="C8801" t="s">
        <v>1166</v>
      </c>
      <c r="D8801">
        <v>455</v>
      </c>
      <c r="E8801" t="s">
        <v>33</v>
      </c>
      <c r="F8801" t="s">
        <v>2311</v>
      </c>
      <c r="G8801" t="s">
        <v>2312</v>
      </c>
      <c r="H8801" t="s">
        <v>1251</v>
      </c>
      <c r="I8801" t="s">
        <v>1655</v>
      </c>
      <c r="J8801">
        <v>0.16589999999999999</v>
      </c>
    </row>
    <row r="8802" spans="1:10" hidden="1">
      <c r="A8802" t="s">
        <v>570</v>
      </c>
      <c r="B8802">
        <v>444</v>
      </c>
      <c r="C8802" t="s">
        <v>1166</v>
      </c>
      <c r="D8802">
        <v>455</v>
      </c>
      <c r="E8802" t="s">
        <v>33</v>
      </c>
      <c r="F8802" t="s">
        <v>2311</v>
      </c>
      <c r="G8802" t="s">
        <v>2313</v>
      </c>
      <c r="H8802" t="s">
        <v>1324</v>
      </c>
      <c r="I8802" t="s">
        <v>1655</v>
      </c>
      <c r="J8802">
        <v>0.1797</v>
      </c>
    </row>
    <row r="8803" spans="1:10" hidden="1">
      <c r="A8803" t="s">
        <v>570</v>
      </c>
      <c r="B8803">
        <v>444</v>
      </c>
      <c r="C8803" t="s">
        <v>1166</v>
      </c>
      <c r="D8803">
        <v>455</v>
      </c>
      <c r="E8803" t="s">
        <v>33</v>
      </c>
      <c r="F8803" t="s">
        <v>2311</v>
      </c>
      <c r="G8803" t="s">
        <v>2314</v>
      </c>
      <c r="H8803" t="s">
        <v>1351</v>
      </c>
      <c r="I8803" t="s">
        <v>1655</v>
      </c>
      <c r="J8803">
        <v>0.21659999999999999</v>
      </c>
    </row>
    <row r="8804" spans="1:10" hidden="1">
      <c r="A8804" t="s">
        <v>570</v>
      </c>
      <c r="B8804">
        <v>444</v>
      </c>
      <c r="C8804" t="s">
        <v>1166</v>
      </c>
      <c r="D8804">
        <v>455</v>
      </c>
      <c r="E8804" t="s">
        <v>33</v>
      </c>
      <c r="F8804" t="s">
        <v>2311</v>
      </c>
      <c r="G8804" t="s">
        <v>2315</v>
      </c>
      <c r="H8804" t="s">
        <v>1402</v>
      </c>
      <c r="I8804" t="s">
        <v>1655</v>
      </c>
      <c r="J8804">
        <v>0.23039999999999999</v>
      </c>
    </row>
    <row r="8805" spans="1:10" hidden="1">
      <c r="A8805" t="s">
        <v>570</v>
      </c>
      <c r="B8805">
        <v>444</v>
      </c>
      <c r="C8805" t="s">
        <v>1166</v>
      </c>
      <c r="D8805">
        <v>455</v>
      </c>
      <c r="E8805" t="s">
        <v>33</v>
      </c>
      <c r="F8805" t="s">
        <v>2311</v>
      </c>
      <c r="G8805" t="s">
        <v>2318</v>
      </c>
      <c r="H8805" t="s">
        <v>1331</v>
      </c>
      <c r="I8805" t="s">
        <v>1655</v>
      </c>
      <c r="J8805">
        <v>0.2074</v>
      </c>
    </row>
    <row r="8806" spans="1:10" hidden="1">
      <c r="A8806" t="s">
        <v>570</v>
      </c>
      <c r="B8806">
        <v>444</v>
      </c>
      <c r="C8806" t="s">
        <v>1166</v>
      </c>
      <c r="D8806">
        <v>455</v>
      </c>
      <c r="E8806" t="s">
        <v>33</v>
      </c>
      <c r="F8806" t="s">
        <v>2320</v>
      </c>
      <c r="G8806" t="s">
        <v>2321</v>
      </c>
      <c r="H8806" t="s">
        <v>1321</v>
      </c>
      <c r="I8806" t="s">
        <v>1655</v>
      </c>
      <c r="J8806">
        <v>0.26269999999999999</v>
      </c>
    </row>
    <row r="8807" spans="1:10" hidden="1">
      <c r="A8807" t="s">
        <v>570</v>
      </c>
      <c r="B8807">
        <v>444</v>
      </c>
      <c r="C8807" t="s">
        <v>1166</v>
      </c>
      <c r="D8807">
        <v>455</v>
      </c>
      <c r="E8807" t="s">
        <v>33</v>
      </c>
      <c r="F8807" t="s">
        <v>2320</v>
      </c>
      <c r="G8807" t="s">
        <v>2338</v>
      </c>
      <c r="H8807" t="s">
        <v>1352</v>
      </c>
      <c r="I8807" t="s">
        <v>1655</v>
      </c>
      <c r="J8807">
        <v>3.2300000000000002E-2</v>
      </c>
    </row>
    <row r="8808" spans="1:10" hidden="1">
      <c r="A8808" t="s">
        <v>570</v>
      </c>
      <c r="B8808">
        <v>444</v>
      </c>
      <c r="C8808" t="s">
        <v>1166</v>
      </c>
      <c r="D8808">
        <v>455</v>
      </c>
      <c r="E8808" t="s">
        <v>33</v>
      </c>
      <c r="F8808" t="s">
        <v>2320</v>
      </c>
      <c r="G8808" t="s">
        <v>2339</v>
      </c>
      <c r="H8808" t="s">
        <v>1244</v>
      </c>
      <c r="I8808" t="s">
        <v>1655</v>
      </c>
      <c r="J8808">
        <v>0.1613</v>
      </c>
    </row>
    <row r="8809" spans="1:10" hidden="1">
      <c r="A8809" t="s">
        <v>570</v>
      </c>
      <c r="B8809">
        <v>444</v>
      </c>
      <c r="C8809" t="s">
        <v>1166</v>
      </c>
      <c r="D8809">
        <v>455</v>
      </c>
      <c r="E8809" t="s">
        <v>33</v>
      </c>
      <c r="F8809" t="s">
        <v>2320</v>
      </c>
      <c r="G8809" t="s">
        <v>2298</v>
      </c>
      <c r="H8809" t="s">
        <v>1283</v>
      </c>
      <c r="I8809" t="s">
        <v>1655</v>
      </c>
      <c r="J8809">
        <v>0.2949</v>
      </c>
    </row>
    <row r="8810" spans="1:10" hidden="1">
      <c r="A8810" t="s">
        <v>570</v>
      </c>
      <c r="B8810">
        <v>444</v>
      </c>
      <c r="C8810" t="s">
        <v>1166</v>
      </c>
      <c r="D8810">
        <v>455</v>
      </c>
      <c r="E8810" t="s">
        <v>33</v>
      </c>
      <c r="F8810" t="s">
        <v>2322</v>
      </c>
      <c r="G8810" t="s">
        <v>2325</v>
      </c>
      <c r="H8810" t="s">
        <v>1312</v>
      </c>
      <c r="I8810" t="s">
        <v>1655</v>
      </c>
      <c r="J8810">
        <v>2.3E-2</v>
      </c>
    </row>
    <row r="8811" spans="1:10" hidden="1">
      <c r="A8811" t="s">
        <v>570</v>
      </c>
      <c r="B8811">
        <v>444</v>
      </c>
      <c r="C8811" t="s">
        <v>1166</v>
      </c>
      <c r="D8811">
        <v>455</v>
      </c>
      <c r="E8811" t="s">
        <v>33</v>
      </c>
      <c r="F8811" t="s">
        <v>2322</v>
      </c>
      <c r="G8811" t="s">
        <v>2326</v>
      </c>
      <c r="H8811" t="s">
        <v>1281</v>
      </c>
      <c r="I8811" t="s">
        <v>1655</v>
      </c>
      <c r="J8811">
        <v>0.18890000000000001</v>
      </c>
    </row>
    <row r="8812" spans="1:10" hidden="1">
      <c r="A8812" t="s">
        <v>570</v>
      </c>
      <c r="B8812">
        <v>444</v>
      </c>
      <c r="C8812" t="s">
        <v>1166</v>
      </c>
      <c r="D8812">
        <v>455</v>
      </c>
      <c r="E8812" t="s">
        <v>33</v>
      </c>
      <c r="F8812" t="s">
        <v>2322</v>
      </c>
      <c r="G8812" t="s">
        <v>2327</v>
      </c>
      <c r="H8812" t="s">
        <v>1257</v>
      </c>
      <c r="I8812" t="s">
        <v>1655</v>
      </c>
      <c r="J8812">
        <v>5.9900000000000002E-2</v>
      </c>
    </row>
    <row r="8813" spans="1:10" hidden="1">
      <c r="A8813" t="s">
        <v>570</v>
      </c>
      <c r="B8813">
        <v>444</v>
      </c>
      <c r="C8813" t="s">
        <v>1166</v>
      </c>
      <c r="D8813">
        <v>455</v>
      </c>
      <c r="E8813" t="s">
        <v>33</v>
      </c>
      <c r="F8813" t="s">
        <v>2322</v>
      </c>
      <c r="G8813" t="s">
        <v>2328</v>
      </c>
      <c r="H8813" t="s">
        <v>1333</v>
      </c>
      <c r="I8813" t="s">
        <v>1655</v>
      </c>
      <c r="J8813">
        <v>7.8299999999999995E-2</v>
      </c>
    </row>
    <row r="8814" spans="1:10" hidden="1">
      <c r="A8814" t="s">
        <v>570</v>
      </c>
      <c r="B8814">
        <v>444</v>
      </c>
      <c r="C8814" t="s">
        <v>1166</v>
      </c>
      <c r="D8814">
        <v>455</v>
      </c>
      <c r="E8814" t="s">
        <v>33</v>
      </c>
      <c r="F8814" t="s">
        <v>2322</v>
      </c>
      <c r="G8814" t="s">
        <v>2330</v>
      </c>
      <c r="H8814" t="s">
        <v>1431</v>
      </c>
      <c r="I8814" t="s">
        <v>1655</v>
      </c>
      <c r="J8814">
        <v>0.64980000000000004</v>
      </c>
    </row>
    <row r="8815" spans="1:10" hidden="1">
      <c r="A8815" t="s">
        <v>570</v>
      </c>
      <c r="B8815">
        <v>444</v>
      </c>
      <c r="C8815" t="s">
        <v>1166</v>
      </c>
      <c r="D8815">
        <v>455</v>
      </c>
      <c r="E8815" t="s">
        <v>33</v>
      </c>
      <c r="F8815" t="s">
        <v>2332</v>
      </c>
      <c r="G8815" t="s">
        <v>2333</v>
      </c>
      <c r="H8815" t="s">
        <v>2299</v>
      </c>
      <c r="I8815" t="s">
        <v>1655</v>
      </c>
      <c r="J8815">
        <v>0.53</v>
      </c>
    </row>
    <row r="8816" spans="1:10" hidden="1">
      <c r="A8816" t="s">
        <v>570</v>
      </c>
      <c r="B8816">
        <v>444</v>
      </c>
      <c r="C8816" t="s">
        <v>1166</v>
      </c>
      <c r="D8816">
        <v>455</v>
      </c>
      <c r="E8816" t="s">
        <v>33</v>
      </c>
      <c r="F8816" t="s">
        <v>2332</v>
      </c>
      <c r="G8816" t="s">
        <v>2334</v>
      </c>
      <c r="H8816" t="s">
        <v>1287</v>
      </c>
      <c r="I8816" t="s">
        <v>1655</v>
      </c>
      <c r="J8816">
        <v>0.47</v>
      </c>
    </row>
    <row r="8817" spans="1:10" hidden="1">
      <c r="A8817" t="s">
        <v>570</v>
      </c>
      <c r="B8817">
        <v>444</v>
      </c>
      <c r="C8817" t="s">
        <v>1166</v>
      </c>
      <c r="D8817">
        <v>446</v>
      </c>
      <c r="E8817" t="s">
        <v>452</v>
      </c>
      <c r="F8817" t="s">
        <v>1243</v>
      </c>
      <c r="G8817" t="s">
        <v>1243</v>
      </c>
      <c r="H8817" t="s">
        <v>1332</v>
      </c>
      <c r="I8817" t="s">
        <v>1332</v>
      </c>
      <c r="J8817">
        <v>1</v>
      </c>
    </row>
    <row r="8818" spans="1:10" hidden="1">
      <c r="A8818" t="s">
        <v>570</v>
      </c>
      <c r="B8818">
        <v>444</v>
      </c>
      <c r="C8818" t="s">
        <v>1166</v>
      </c>
      <c r="D8818">
        <v>446</v>
      </c>
      <c r="E8818" t="s">
        <v>452</v>
      </c>
      <c r="F8818" t="s">
        <v>2311</v>
      </c>
      <c r="G8818" t="s">
        <v>2312</v>
      </c>
      <c r="H8818" t="s">
        <v>1541</v>
      </c>
      <c r="I8818" t="s">
        <v>1332</v>
      </c>
      <c r="J8818">
        <v>0.157</v>
      </c>
    </row>
    <row r="8819" spans="1:10" hidden="1">
      <c r="A8819" t="s">
        <v>570</v>
      </c>
      <c r="B8819">
        <v>444</v>
      </c>
      <c r="C8819" t="s">
        <v>1166</v>
      </c>
      <c r="D8819">
        <v>446</v>
      </c>
      <c r="E8819" t="s">
        <v>452</v>
      </c>
      <c r="F8819" t="s">
        <v>2311</v>
      </c>
      <c r="G8819" t="s">
        <v>2313</v>
      </c>
      <c r="H8819" t="s">
        <v>1249</v>
      </c>
      <c r="I8819" t="s">
        <v>1332</v>
      </c>
      <c r="J8819">
        <v>0.14530000000000001</v>
      </c>
    </row>
    <row r="8820" spans="1:10" hidden="1">
      <c r="A8820" t="s">
        <v>570</v>
      </c>
      <c r="B8820">
        <v>444</v>
      </c>
      <c r="C8820" t="s">
        <v>1166</v>
      </c>
      <c r="D8820">
        <v>446</v>
      </c>
      <c r="E8820" t="s">
        <v>452</v>
      </c>
      <c r="F8820" t="s">
        <v>2311</v>
      </c>
      <c r="G8820" t="s">
        <v>2314</v>
      </c>
      <c r="H8820" t="s">
        <v>1304</v>
      </c>
      <c r="I8820" t="s">
        <v>1332</v>
      </c>
      <c r="J8820">
        <v>0.1744</v>
      </c>
    </row>
    <row r="8821" spans="1:10" hidden="1">
      <c r="A8821" t="s">
        <v>570</v>
      </c>
      <c r="B8821">
        <v>444</v>
      </c>
      <c r="C8821" t="s">
        <v>1166</v>
      </c>
      <c r="D8821">
        <v>446</v>
      </c>
      <c r="E8821" t="s">
        <v>452</v>
      </c>
      <c r="F8821" t="s">
        <v>2311</v>
      </c>
      <c r="G8821" t="s">
        <v>2315</v>
      </c>
      <c r="H8821" t="s">
        <v>1246</v>
      </c>
      <c r="I8821" t="s">
        <v>1332</v>
      </c>
      <c r="J8821">
        <v>0.1628</v>
      </c>
    </row>
    <row r="8822" spans="1:10" hidden="1">
      <c r="A8822" t="s">
        <v>570</v>
      </c>
      <c r="B8822">
        <v>444</v>
      </c>
      <c r="C8822" t="s">
        <v>1166</v>
      </c>
      <c r="D8822">
        <v>446</v>
      </c>
      <c r="E8822" t="s">
        <v>452</v>
      </c>
      <c r="F8822" t="s">
        <v>2311</v>
      </c>
      <c r="G8822" t="s">
        <v>2318</v>
      </c>
      <c r="H8822" t="s">
        <v>1399</v>
      </c>
      <c r="I8822" t="s">
        <v>1332</v>
      </c>
      <c r="J8822">
        <v>0.1802</v>
      </c>
    </row>
    <row r="8823" spans="1:10" hidden="1">
      <c r="A8823" t="s">
        <v>570</v>
      </c>
      <c r="B8823">
        <v>444</v>
      </c>
      <c r="C8823" t="s">
        <v>1166</v>
      </c>
      <c r="D8823">
        <v>446</v>
      </c>
      <c r="E8823" t="s">
        <v>452</v>
      </c>
      <c r="F8823" t="s">
        <v>2311</v>
      </c>
      <c r="G8823" t="s">
        <v>2319</v>
      </c>
      <c r="H8823" t="s">
        <v>1399</v>
      </c>
      <c r="I8823" t="s">
        <v>1332</v>
      </c>
      <c r="J8823">
        <v>0.1802</v>
      </c>
    </row>
    <row r="8824" spans="1:10" hidden="1">
      <c r="A8824" t="s">
        <v>570</v>
      </c>
      <c r="B8824">
        <v>444</v>
      </c>
      <c r="C8824" t="s">
        <v>1166</v>
      </c>
      <c r="D8824">
        <v>446</v>
      </c>
      <c r="E8824" t="s">
        <v>452</v>
      </c>
      <c r="F8824" t="s">
        <v>2320</v>
      </c>
      <c r="G8824" t="s">
        <v>2321</v>
      </c>
      <c r="H8824" t="s">
        <v>1414</v>
      </c>
      <c r="I8824" t="s">
        <v>1332</v>
      </c>
      <c r="J8824">
        <v>0.436</v>
      </c>
    </row>
    <row r="8825" spans="1:10" hidden="1">
      <c r="A8825" t="s">
        <v>570</v>
      </c>
      <c r="B8825">
        <v>444</v>
      </c>
      <c r="C8825" t="s">
        <v>1166</v>
      </c>
      <c r="D8825">
        <v>446</v>
      </c>
      <c r="E8825" t="s">
        <v>452</v>
      </c>
      <c r="F8825" t="s">
        <v>2320</v>
      </c>
      <c r="G8825" t="s">
        <v>2338</v>
      </c>
      <c r="H8825" t="s">
        <v>1460</v>
      </c>
      <c r="I8825" t="s">
        <v>1332</v>
      </c>
      <c r="J8825">
        <v>0.1163</v>
      </c>
    </row>
    <row r="8826" spans="1:10" hidden="1">
      <c r="A8826" t="s">
        <v>570</v>
      </c>
      <c r="B8826">
        <v>444</v>
      </c>
      <c r="C8826" t="s">
        <v>1166</v>
      </c>
      <c r="D8826">
        <v>446</v>
      </c>
      <c r="E8826" t="s">
        <v>452</v>
      </c>
      <c r="F8826" t="s">
        <v>2320</v>
      </c>
      <c r="G8826" t="s">
        <v>2339</v>
      </c>
      <c r="H8826" t="s">
        <v>1336</v>
      </c>
      <c r="I8826" t="s">
        <v>1332</v>
      </c>
      <c r="J8826">
        <v>0.22090000000000001</v>
      </c>
    </row>
    <row r="8827" spans="1:10" hidden="1">
      <c r="A8827" t="s">
        <v>570</v>
      </c>
      <c r="B8827">
        <v>444</v>
      </c>
      <c r="C8827" t="s">
        <v>1166</v>
      </c>
      <c r="D8827">
        <v>446</v>
      </c>
      <c r="E8827" t="s">
        <v>452</v>
      </c>
      <c r="F8827" t="s">
        <v>2320</v>
      </c>
      <c r="G8827" t="s">
        <v>2298</v>
      </c>
      <c r="H8827" t="s">
        <v>1251</v>
      </c>
      <c r="I8827" t="s">
        <v>1332</v>
      </c>
      <c r="J8827">
        <v>0.20930000000000001</v>
      </c>
    </row>
    <row r="8828" spans="1:10" hidden="1">
      <c r="A8828" t="s">
        <v>570</v>
      </c>
      <c r="B8828">
        <v>444</v>
      </c>
      <c r="C8828" t="s">
        <v>1166</v>
      </c>
      <c r="D8828">
        <v>446</v>
      </c>
      <c r="E8828" t="s">
        <v>452</v>
      </c>
      <c r="F8828" t="s">
        <v>2322</v>
      </c>
      <c r="G8828" t="s">
        <v>2323</v>
      </c>
      <c r="H8828" t="s">
        <v>2324</v>
      </c>
      <c r="I8828" t="s">
        <v>1332</v>
      </c>
      <c r="J8828">
        <v>5.7999999999999996E-3</v>
      </c>
    </row>
    <row r="8829" spans="1:10" hidden="1">
      <c r="A8829" t="s">
        <v>570</v>
      </c>
      <c r="B8829">
        <v>444</v>
      </c>
      <c r="C8829" t="s">
        <v>1166</v>
      </c>
      <c r="D8829">
        <v>446</v>
      </c>
      <c r="E8829" t="s">
        <v>452</v>
      </c>
      <c r="F8829" t="s">
        <v>2322</v>
      </c>
      <c r="G8829" t="s">
        <v>2325</v>
      </c>
      <c r="H8829" t="s">
        <v>1335</v>
      </c>
      <c r="I8829" t="s">
        <v>1332</v>
      </c>
      <c r="J8829">
        <v>4.65E-2</v>
      </c>
    </row>
    <row r="8830" spans="1:10" hidden="1">
      <c r="A8830" t="s">
        <v>570</v>
      </c>
      <c r="B8830">
        <v>444</v>
      </c>
      <c r="C8830" t="s">
        <v>1166</v>
      </c>
      <c r="D8830">
        <v>446</v>
      </c>
      <c r="E8830" t="s">
        <v>452</v>
      </c>
      <c r="F8830" t="s">
        <v>2322</v>
      </c>
      <c r="G8830" t="s">
        <v>2326</v>
      </c>
      <c r="H8830" t="s">
        <v>1411</v>
      </c>
      <c r="I8830" t="s">
        <v>1332</v>
      </c>
      <c r="J8830">
        <v>0.19189999999999999</v>
      </c>
    </row>
    <row r="8831" spans="1:10" hidden="1">
      <c r="A8831" t="s">
        <v>570</v>
      </c>
      <c r="B8831">
        <v>444</v>
      </c>
      <c r="C8831" t="s">
        <v>1166</v>
      </c>
      <c r="D8831">
        <v>446</v>
      </c>
      <c r="E8831" t="s">
        <v>452</v>
      </c>
      <c r="F8831" t="s">
        <v>2322</v>
      </c>
      <c r="G8831" t="s">
        <v>2327</v>
      </c>
      <c r="H8831" t="s">
        <v>1541</v>
      </c>
      <c r="I8831" t="s">
        <v>1332</v>
      </c>
      <c r="J8831">
        <v>0.157</v>
      </c>
    </row>
    <row r="8832" spans="1:10" hidden="1">
      <c r="A8832" t="s">
        <v>570</v>
      </c>
      <c r="B8832">
        <v>444</v>
      </c>
      <c r="C8832" t="s">
        <v>1166</v>
      </c>
      <c r="D8832">
        <v>446</v>
      </c>
      <c r="E8832" t="s">
        <v>452</v>
      </c>
      <c r="F8832" t="s">
        <v>2322</v>
      </c>
      <c r="G8832" t="s">
        <v>2352</v>
      </c>
      <c r="H8832" t="s">
        <v>2324</v>
      </c>
      <c r="I8832" t="s">
        <v>1332</v>
      </c>
      <c r="J8832">
        <v>5.7999999999999996E-3</v>
      </c>
    </row>
    <row r="8833" spans="1:10" hidden="1">
      <c r="A8833" t="s">
        <v>570</v>
      </c>
      <c r="B8833">
        <v>444</v>
      </c>
      <c r="C8833" t="s">
        <v>1166</v>
      </c>
      <c r="D8833">
        <v>446</v>
      </c>
      <c r="E8833" t="s">
        <v>452</v>
      </c>
      <c r="F8833" t="s">
        <v>2322</v>
      </c>
      <c r="G8833" t="s">
        <v>2328</v>
      </c>
      <c r="H8833" t="s">
        <v>1250</v>
      </c>
      <c r="I8833" t="s">
        <v>1332</v>
      </c>
      <c r="J8833">
        <v>5.8099999999999999E-2</v>
      </c>
    </row>
    <row r="8834" spans="1:10" hidden="1">
      <c r="A8834" t="s">
        <v>570</v>
      </c>
      <c r="B8834">
        <v>444</v>
      </c>
      <c r="C8834" t="s">
        <v>1166</v>
      </c>
      <c r="D8834">
        <v>446</v>
      </c>
      <c r="E8834" t="s">
        <v>452</v>
      </c>
      <c r="F8834" t="s">
        <v>2322</v>
      </c>
      <c r="G8834" t="s">
        <v>2330</v>
      </c>
      <c r="H8834" t="s">
        <v>1472</v>
      </c>
      <c r="I8834" t="s">
        <v>1332</v>
      </c>
      <c r="J8834">
        <v>0.53490000000000004</v>
      </c>
    </row>
    <row r="8835" spans="1:10" hidden="1">
      <c r="A8835" t="s">
        <v>570</v>
      </c>
      <c r="B8835">
        <v>444</v>
      </c>
      <c r="C8835" t="s">
        <v>1166</v>
      </c>
      <c r="D8835">
        <v>446</v>
      </c>
      <c r="E8835" t="s">
        <v>452</v>
      </c>
      <c r="F8835" t="s">
        <v>2332</v>
      </c>
      <c r="G8835" t="s">
        <v>2333</v>
      </c>
      <c r="H8835" t="s">
        <v>1361</v>
      </c>
      <c r="I8835" t="s">
        <v>1332</v>
      </c>
      <c r="J8835">
        <v>0.51160000000000005</v>
      </c>
    </row>
    <row r="8836" spans="1:10" hidden="1">
      <c r="A8836" t="s">
        <v>570</v>
      </c>
      <c r="B8836">
        <v>444</v>
      </c>
      <c r="C8836" t="s">
        <v>1166</v>
      </c>
      <c r="D8836">
        <v>446</v>
      </c>
      <c r="E8836" t="s">
        <v>452</v>
      </c>
      <c r="F8836" t="s">
        <v>2332</v>
      </c>
      <c r="G8836" t="s">
        <v>2334</v>
      </c>
      <c r="H8836" t="s">
        <v>1365</v>
      </c>
      <c r="I8836" t="s">
        <v>1332</v>
      </c>
      <c r="J8836">
        <v>0.4884</v>
      </c>
    </row>
    <row r="8837" spans="1:10" hidden="1">
      <c r="A8837" t="s">
        <v>570</v>
      </c>
      <c r="B8837">
        <v>444</v>
      </c>
      <c r="C8837" t="s">
        <v>1166</v>
      </c>
      <c r="D8837">
        <v>451</v>
      </c>
      <c r="E8837" t="s">
        <v>376</v>
      </c>
      <c r="F8837" t="s">
        <v>1243</v>
      </c>
      <c r="G8837" t="s">
        <v>1243</v>
      </c>
      <c r="H8837" t="s">
        <v>2535</v>
      </c>
      <c r="I8837" t="s">
        <v>2535</v>
      </c>
      <c r="J8837">
        <v>1</v>
      </c>
    </row>
    <row r="8838" spans="1:10" hidden="1">
      <c r="A8838" t="s">
        <v>570</v>
      </c>
      <c r="B8838">
        <v>444</v>
      </c>
      <c r="C8838" t="s">
        <v>1166</v>
      </c>
      <c r="D8838">
        <v>451</v>
      </c>
      <c r="E8838" t="s">
        <v>376</v>
      </c>
      <c r="F8838" t="s">
        <v>2311</v>
      </c>
      <c r="G8838" t="s">
        <v>2343</v>
      </c>
      <c r="H8838" t="s">
        <v>1574</v>
      </c>
      <c r="I8838" t="s">
        <v>2535</v>
      </c>
      <c r="J8838">
        <v>0.2384</v>
      </c>
    </row>
    <row r="8839" spans="1:10" hidden="1">
      <c r="A8839" t="s">
        <v>570</v>
      </c>
      <c r="B8839">
        <v>444</v>
      </c>
      <c r="C8839" t="s">
        <v>1166</v>
      </c>
      <c r="D8839">
        <v>451</v>
      </c>
      <c r="E8839" t="s">
        <v>376</v>
      </c>
      <c r="F8839" t="s">
        <v>2311</v>
      </c>
      <c r="G8839" t="s">
        <v>1250</v>
      </c>
      <c r="H8839" t="s">
        <v>1344</v>
      </c>
      <c r="I8839" t="s">
        <v>2535</v>
      </c>
      <c r="J8839">
        <v>0.23019999999999999</v>
      </c>
    </row>
    <row r="8840" spans="1:10" hidden="1">
      <c r="A8840" t="s">
        <v>570</v>
      </c>
      <c r="B8840">
        <v>444</v>
      </c>
      <c r="C8840" t="s">
        <v>1166</v>
      </c>
      <c r="D8840">
        <v>451</v>
      </c>
      <c r="E8840" t="s">
        <v>376</v>
      </c>
      <c r="F8840" t="s">
        <v>2311</v>
      </c>
      <c r="G8840" t="s">
        <v>1401</v>
      </c>
      <c r="H8840" t="s">
        <v>1295</v>
      </c>
      <c r="I8840" t="s">
        <v>2535</v>
      </c>
      <c r="J8840">
        <v>0.26929999999999998</v>
      </c>
    </row>
    <row r="8841" spans="1:10" hidden="1">
      <c r="A8841" t="s">
        <v>570</v>
      </c>
      <c r="B8841">
        <v>444</v>
      </c>
      <c r="C8841" t="s">
        <v>1166</v>
      </c>
      <c r="D8841">
        <v>451</v>
      </c>
      <c r="E8841" t="s">
        <v>376</v>
      </c>
      <c r="F8841" t="s">
        <v>2311</v>
      </c>
      <c r="G8841" t="s">
        <v>1357</v>
      </c>
      <c r="H8841" t="s">
        <v>1303</v>
      </c>
      <c r="I8841" t="s">
        <v>2535</v>
      </c>
      <c r="J8841">
        <v>0.2621</v>
      </c>
    </row>
    <row r="8842" spans="1:10" hidden="1">
      <c r="A8842" t="s">
        <v>570</v>
      </c>
      <c r="B8842">
        <v>444</v>
      </c>
      <c r="C8842" t="s">
        <v>1166</v>
      </c>
      <c r="D8842">
        <v>451</v>
      </c>
      <c r="E8842" t="s">
        <v>376</v>
      </c>
      <c r="F8842" t="s">
        <v>2320</v>
      </c>
      <c r="G8842" t="s">
        <v>2321</v>
      </c>
      <c r="H8842" t="s">
        <v>1405</v>
      </c>
      <c r="I8842" t="s">
        <v>2535</v>
      </c>
      <c r="J8842">
        <v>0.32479999999999998</v>
      </c>
    </row>
    <row r="8843" spans="1:10" hidden="1">
      <c r="A8843" t="s">
        <v>570</v>
      </c>
      <c r="B8843">
        <v>444</v>
      </c>
      <c r="C8843" t="s">
        <v>1166</v>
      </c>
      <c r="D8843">
        <v>451</v>
      </c>
      <c r="E8843" t="s">
        <v>376</v>
      </c>
      <c r="F8843" t="s">
        <v>2320</v>
      </c>
      <c r="G8843" t="s">
        <v>2338</v>
      </c>
      <c r="H8843" t="s">
        <v>1386</v>
      </c>
      <c r="I8843" t="s">
        <v>2535</v>
      </c>
      <c r="J8843">
        <v>5.04E-2</v>
      </c>
    </row>
    <row r="8844" spans="1:10" hidden="1">
      <c r="A8844" t="s">
        <v>570</v>
      </c>
      <c r="B8844">
        <v>444</v>
      </c>
      <c r="C8844" t="s">
        <v>1166</v>
      </c>
      <c r="D8844">
        <v>451</v>
      </c>
      <c r="E8844" t="s">
        <v>376</v>
      </c>
      <c r="F8844" t="s">
        <v>2320</v>
      </c>
      <c r="G8844" t="s">
        <v>2339</v>
      </c>
      <c r="H8844" t="s">
        <v>1658</v>
      </c>
      <c r="I8844" t="s">
        <v>2535</v>
      </c>
      <c r="J8844">
        <v>0.20760000000000001</v>
      </c>
    </row>
    <row r="8845" spans="1:10" hidden="1">
      <c r="A8845" t="s">
        <v>570</v>
      </c>
      <c r="B8845">
        <v>444</v>
      </c>
      <c r="C8845" t="s">
        <v>1166</v>
      </c>
      <c r="D8845">
        <v>451</v>
      </c>
      <c r="E8845" t="s">
        <v>376</v>
      </c>
      <c r="F8845" t="s">
        <v>2320</v>
      </c>
      <c r="G8845" t="s">
        <v>2298</v>
      </c>
      <c r="H8845" t="s">
        <v>2410</v>
      </c>
      <c r="I8845" t="s">
        <v>2535</v>
      </c>
      <c r="J8845">
        <v>0.19320000000000001</v>
      </c>
    </row>
    <row r="8846" spans="1:10" hidden="1">
      <c r="A8846" t="s">
        <v>570</v>
      </c>
      <c r="B8846">
        <v>444</v>
      </c>
      <c r="C8846" t="s">
        <v>1166</v>
      </c>
      <c r="D8846">
        <v>451</v>
      </c>
      <c r="E8846" t="s">
        <v>376</v>
      </c>
      <c r="F8846" t="s">
        <v>2322</v>
      </c>
      <c r="G8846" t="s">
        <v>2323</v>
      </c>
      <c r="H8846" t="s">
        <v>2324</v>
      </c>
      <c r="I8846" t="s">
        <v>2535</v>
      </c>
      <c r="J8846">
        <v>1E-3</v>
      </c>
    </row>
    <row r="8847" spans="1:10" hidden="1">
      <c r="A8847" t="s">
        <v>570</v>
      </c>
      <c r="B8847">
        <v>444</v>
      </c>
      <c r="C8847" t="s">
        <v>1166</v>
      </c>
      <c r="D8847">
        <v>451</v>
      </c>
      <c r="E8847" t="s">
        <v>376</v>
      </c>
      <c r="F8847" t="s">
        <v>2322</v>
      </c>
      <c r="G8847" t="s">
        <v>2325</v>
      </c>
      <c r="H8847" t="s">
        <v>1411</v>
      </c>
      <c r="I8847" t="s">
        <v>2535</v>
      </c>
      <c r="J8847">
        <v>3.39E-2</v>
      </c>
    </row>
    <row r="8848" spans="1:10" hidden="1">
      <c r="A8848" t="s">
        <v>570</v>
      </c>
      <c r="B8848">
        <v>444</v>
      </c>
      <c r="C8848" t="s">
        <v>1166</v>
      </c>
      <c r="D8848">
        <v>451</v>
      </c>
      <c r="E8848" t="s">
        <v>376</v>
      </c>
      <c r="F8848" t="s">
        <v>2322</v>
      </c>
      <c r="G8848" t="s">
        <v>2326</v>
      </c>
      <c r="H8848" t="s">
        <v>1329</v>
      </c>
      <c r="I8848" t="s">
        <v>2535</v>
      </c>
      <c r="J8848">
        <v>0.21890000000000001</v>
      </c>
    </row>
    <row r="8849" spans="1:10" hidden="1">
      <c r="A8849" t="s">
        <v>570</v>
      </c>
      <c r="B8849">
        <v>444</v>
      </c>
      <c r="C8849" t="s">
        <v>1166</v>
      </c>
      <c r="D8849">
        <v>451</v>
      </c>
      <c r="E8849" t="s">
        <v>376</v>
      </c>
      <c r="F8849" t="s">
        <v>2322</v>
      </c>
      <c r="G8849" t="s">
        <v>2327</v>
      </c>
      <c r="H8849" t="s">
        <v>1414</v>
      </c>
      <c r="I8849" t="s">
        <v>2535</v>
      </c>
      <c r="J8849">
        <v>7.7100000000000002E-2</v>
      </c>
    </row>
    <row r="8850" spans="1:10" hidden="1">
      <c r="A8850" t="s">
        <v>570</v>
      </c>
      <c r="B8850">
        <v>444</v>
      </c>
      <c r="C8850" t="s">
        <v>1166</v>
      </c>
      <c r="D8850">
        <v>451</v>
      </c>
      <c r="E8850" t="s">
        <v>376</v>
      </c>
      <c r="F8850" t="s">
        <v>2322</v>
      </c>
      <c r="G8850" t="s">
        <v>2328</v>
      </c>
      <c r="H8850" t="s">
        <v>1360</v>
      </c>
      <c r="I8850" t="s">
        <v>2535</v>
      </c>
      <c r="J8850">
        <v>4.3200000000000002E-2</v>
      </c>
    </row>
    <row r="8851" spans="1:10" hidden="1">
      <c r="A8851" t="s">
        <v>570</v>
      </c>
      <c r="B8851">
        <v>444</v>
      </c>
      <c r="C8851" t="s">
        <v>1166</v>
      </c>
      <c r="D8851">
        <v>451</v>
      </c>
      <c r="E8851" t="s">
        <v>376</v>
      </c>
      <c r="F8851" t="s">
        <v>2322</v>
      </c>
      <c r="G8851" t="s">
        <v>2330</v>
      </c>
      <c r="H8851" t="s">
        <v>1426</v>
      </c>
      <c r="I8851" t="s">
        <v>2535</v>
      </c>
      <c r="J8851">
        <v>0.62590000000000001</v>
      </c>
    </row>
    <row r="8852" spans="1:10" hidden="1">
      <c r="A8852" t="s">
        <v>570</v>
      </c>
      <c r="B8852">
        <v>444</v>
      </c>
      <c r="C8852" t="s">
        <v>1166</v>
      </c>
      <c r="D8852">
        <v>451</v>
      </c>
      <c r="E8852" t="s">
        <v>376</v>
      </c>
      <c r="F8852" t="s">
        <v>2332</v>
      </c>
      <c r="G8852" t="s">
        <v>2333</v>
      </c>
      <c r="H8852" t="s">
        <v>1665</v>
      </c>
      <c r="I8852" t="s">
        <v>2535</v>
      </c>
      <c r="J8852">
        <v>0.45319999999999999</v>
      </c>
    </row>
    <row r="8853" spans="1:10" hidden="1">
      <c r="A8853" t="s">
        <v>570</v>
      </c>
      <c r="B8853">
        <v>444</v>
      </c>
      <c r="C8853" t="s">
        <v>1166</v>
      </c>
      <c r="D8853">
        <v>451</v>
      </c>
      <c r="E8853" t="s">
        <v>376</v>
      </c>
      <c r="F8853" t="s">
        <v>2332</v>
      </c>
      <c r="G8853" t="s">
        <v>2334</v>
      </c>
      <c r="H8853" t="s">
        <v>1372</v>
      </c>
      <c r="I8853" t="s">
        <v>2535</v>
      </c>
      <c r="J8853">
        <v>0.54679999999999995</v>
      </c>
    </row>
    <row r="8854" spans="1:10" hidden="1">
      <c r="A8854" t="s">
        <v>570</v>
      </c>
      <c r="B8854">
        <v>444</v>
      </c>
      <c r="C8854" t="s">
        <v>1166</v>
      </c>
      <c r="D8854">
        <v>2213</v>
      </c>
      <c r="E8854" t="s">
        <v>445</v>
      </c>
      <c r="F8854" t="s">
        <v>1243</v>
      </c>
      <c r="G8854" t="s">
        <v>1243</v>
      </c>
      <c r="H8854" t="s">
        <v>1657</v>
      </c>
      <c r="I8854" t="s">
        <v>1657</v>
      </c>
      <c r="J8854">
        <v>1</v>
      </c>
    </row>
    <row r="8855" spans="1:10" hidden="1">
      <c r="A8855" t="s">
        <v>570</v>
      </c>
      <c r="B8855">
        <v>444</v>
      </c>
      <c r="C8855" t="s">
        <v>1166</v>
      </c>
      <c r="D8855">
        <v>2213</v>
      </c>
      <c r="E8855" t="s">
        <v>445</v>
      </c>
      <c r="F8855" t="s">
        <v>2311</v>
      </c>
      <c r="G8855" t="s">
        <v>2316</v>
      </c>
      <c r="H8855" t="s">
        <v>1658</v>
      </c>
      <c r="I8855" t="s">
        <v>1657</v>
      </c>
      <c r="J8855">
        <v>0.25</v>
      </c>
    </row>
    <row r="8856" spans="1:10" hidden="1">
      <c r="A8856" t="s">
        <v>570</v>
      </c>
      <c r="B8856">
        <v>444</v>
      </c>
      <c r="C8856" t="s">
        <v>1166</v>
      </c>
      <c r="D8856">
        <v>2213</v>
      </c>
      <c r="E8856" t="s">
        <v>445</v>
      </c>
      <c r="F8856" t="s">
        <v>2311</v>
      </c>
      <c r="G8856" t="s">
        <v>2317</v>
      </c>
      <c r="H8856" t="s">
        <v>1673</v>
      </c>
      <c r="I8856" t="s">
        <v>1657</v>
      </c>
      <c r="J8856">
        <v>0.22650000000000001</v>
      </c>
    </row>
    <row r="8857" spans="1:10" hidden="1">
      <c r="A8857" t="s">
        <v>570</v>
      </c>
      <c r="B8857">
        <v>444</v>
      </c>
      <c r="C8857" t="s">
        <v>1166</v>
      </c>
      <c r="D8857">
        <v>2213</v>
      </c>
      <c r="E8857" t="s">
        <v>445</v>
      </c>
      <c r="F8857" t="s">
        <v>2311</v>
      </c>
      <c r="G8857" t="s">
        <v>2336</v>
      </c>
      <c r="H8857" t="s">
        <v>2479</v>
      </c>
      <c r="I8857" t="s">
        <v>1657</v>
      </c>
      <c r="J8857">
        <v>0.26490000000000002</v>
      </c>
    </row>
    <row r="8858" spans="1:10" hidden="1">
      <c r="A8858" t="s">
        <v>570</v>
      </c>
      <c r="B8858">
        <v>444</v>
      </c>
      <c r="C8858" t="s">
        <v>1166</v>
      </c>
      <c r="D8858">
        <v>2213</v>
      </c>
      <c r="E8858" t="s">
        <v>445</v>
      </c>
      <c r="F8858" t="s">
        <v>2311</v>
      </c>
      <c r="G8858" t="s">
        <v>2337</v>
      </c>
      <c r="H8858" t="s">
        <v>1581</v>
      </c>
      <c r="I8858" t="s">
        <v>1657</v>
      </c>
      <c r="J8858">
        <v>0.25869999999999999</v>
      </c>
    </row>
    <row r="8859" spans="1:10" hidden="1">
      <c r="A8859" t="s">
        <v>570</v>
      </c>
      <c r="B8859">
        <v>444</v>
      </c>
      <c r="C8859" t="s">
        <v>1166</v>
      </c>
      <c r="D8859">
        <v>2213</v>
      </c>
      <c r="E8859" t="s">
        <v>445</v>
      </c>
      <c r="F8859" t="s">
        <v>2320</v>
      </c>
      <c r="G8859" t="s">
        <v>2321</v>
      </c>
      <c r="H8859" t="s">
        <v>2466</v>
      </c>
      <c r="I8859" t="s">
        <v>1657</v>
      </c>
      <c r="J8859">
        <v>0.33910000000000001</v>
      </c>
    </row>
    <row r="8860" spans="1:10" hidden="1">
      <c r="A8860" t="s">
        <v>570</v>
      </c>
      <c r="B8860">
        <v>444</v>
      </c>
      <c r="C8860" t="s">
        <v>1166</v>
      </c>
      <c r="D8860">
        <v>2213</v>
      </c>
      <c r="E8860" t="s">
        <v>445</v>
      </c>
      <c r="F8860" t="s">
        <v>2320</v>
      </c>
      <c r="G8860" t="s">
        <v>2338</v>
      </c>
      <c r="H8860" t="s">
        <v>1324</v>
      </c>
      <c r="I8860" t="s">
        <v>1657</v>
      </c>
      <c r="J8860">
        <v>4.8300000000000003E-2</v>
      </c>
    </row>
    <row r="8861" spans="1:10" hidden="1">
      <c r="A8861" t="s">
        <v>570</v>
      </c>
      <c r="B8861">
        <v>444</v>
      </c>
      <c r="C8861" t="s">
        <v>1166</v>
      </c>
      <c r="D8861">
        <v>2213</v>
      </c>
      <c r="E8861" t="s">
        <v>445</v>
      </c>
      <c r="F8861" t="s">
        <v>2320</v>
      </c>
      <c r="G8861" t="s">
        <v>2339</v>
      </c>
      <c r="H8861" t="s">
        <v>1368</v>
      </c>
      <c r="I8861" t="s">
        <v>1657</v>
      </c>
      <c r="J8861">
        <v>0.2215</v>
      </c>
    </row>
    <row r="8862" spans="1:10" hidden="1">
      <c r="A8862" t="s">
        <v>570</v>
      </c>
      <c r="B8862">
        <v>444</v>
      </c>
      <c r="C8862" t="s">
        <v>1166</v>
      </c>
      <c r="D8862">
        <v>2213</v>
      </c>
      <c r="E8862" t="s">
        <v>445</v>
      </c>
      <c r="F8862" t="s">
        <v>2320</v>
      </c>
      <c r="G8862" t="s">
        <v>2298</v>
      </c>
      <c r="H8862" t="s">
        <v>1425</v>
      </c>
      <c r="I8862" t="s">
        <v>1657</v>
      </c>
      <c r="J8862">
        <v>0.2228</v>
      </c>
    </row>
    <row r="8863" spans="1:10" hidden="1">
      <c r="A8863" t="s">
        <v>570</v>
      </c>
      <c r="B8863">
        <v>444</v>
      </c>
      <c r="C8863" t="s">
        <v>1166</v>
      </c>
      <c r="D8863">
        <v>2213</v>
      </c>
      <c r="E8863" t="s">
        <v>445</v>
      </c>
      <c r="F8863" t="s">
        <v>2322</v>
      </c>
      <c r="G8863" t="s">
        <v>2323</v>
      </c>
      <c r="H8863" t="s">
        <v>2344</v>
      </c>
      <c r="I8863" t="s">
        <v>1657</v>
      </c>
      <c r="J8863">
        <v>2.5000000000000001E-3</v>
      </c>
    </row>
    <row r="8864" spans="1:10" hidden="1">
      <c r="A8864" t="s">
        <v>570</v>
      </c>
      <c r="B8864">
        <v>444</v>
      </c>
      <c r="C8864" t="s">
        <v>1166</v>
      </c>
      <c r="D8864">
        <v>2213</v>
      </c>
      <c r="E8864" t="s">
        <v>445</v>
      </c>
      <c r="F8864" t="s">
        <v>2322</v>
      </c>
      <c r="G8864" t="s">
        <v>2325</v>
      </c>
      <c r="H8864" t="s">
        <v>1417</v>
      </c>
      <c r="I8864" t="s">
        <v>1657</v>
      </c>
      <c r="J8864">
        <v>2.5999999999999999E-2</v>
      </c>
    </row>
    <row r="8865" spans="1:10" hidden="1">
      <c r="A8865" t="s">
        <v>570</v>
      </c>
      <c r="B8865">
        <v>444</v>
      </c>
      <c r="C8865" t="s">
        <v>1166</v>
      </c>
      <c r="D8865">
        <v>2213</v>
      </c>
      <c r="E8865" t="s">
        <v>445</v>
      </c>
      <c r="F8865" t="s">
        <v>2322</v>
      </c>
      <c r="G8865" t="s">
        <v>2326</v>
      </c>
      <c r="H8865" t="s">
        <v>1356</v>
      </c>
      <c r="I8865" t="s">
        <v>1657</v>
      </c>
      <c r="J8865">
        <v>0.19800000000000001</v>
      </c>
    </row>
    <row r="8866" spans="1:10" hidden="1">
      <c r="A8866" t="s">
        <v>570</v>
      </c>
      <c r="B8866">
        <v>444</v>
      </c>
      <c r="C8866" t="s">
        <v>1166</v>
      </c>
      <c r="D8866">
        <v>2213</v>
      </c>
      <c r="E8866" t="s">
        <v>445</v>
      </c>
      <c r="F8866" t="s">
        <v>2322</v>
      </c>
      <c r="G8866" t="s">
        <v>2327</v>
      </c>
      <c r="H8866" t="s">
        <v>1439</v>
      </c>
      <c r="I8866" t="s">
        <v>1657</v>
      </c>
      <c r="J8866">
        <v>7.6700000000000004E-2</v>
      </c>
    </row>
    <row r="8867" spans="1:10" hidden="1">
      <c r="A8867" t="s">
        <v>570</v>
      </c>
      <c r="B8867">
        <v>444</v>
      </c>
      <c r="C8867" t="s">
        <v>1166</v>
      </c>
      <c r="D8867">
        <v>2213</v>
      </c>
      <c r="E8867" t="s">
        <v>445</v>
      </c>
      <c r="F8867" t="s">
        <v>2322</v>
      </c>
      <c r="G8867" t="s">
        <v>2328</v>
      </c>
      <c r="H8867" t="s">
        <v>1395</v>
      </c>
      <c r="I8867" t="s">
        <v>1657</v>
      </c>
      <c r="J8867">
        <v>6.3100000000000003E-2</v>
      </c>
    </row>
    <row r="8868" spans="1:10" hidden="1">
      <c r="A8868" t="s">
        <v>570</v>
      </c>
      <c r="B8868">
        <v>444</v>
      </c>
      <c r="C8868" t="s">
        <v>1166</v>
      </c>
      <c r="D8868">
        <v>2213</v>
      </c>
      <c r="E8868" t="s">
        <v>445</v>
      </c>
      <c r="F8868" t="s">
        <v>2322</v>
      </c>
      <c r="G8868" t="s">
        <v>2330</v>
      </c>
      <c r="H8868" t="s">
        <v>1559</v>
      </c>
      <c r="I8868" t="s">
        <v>1657</v>
      </c>
      <c r="J8868">
        <v>0.63370000000000004</v>
      </c>
    </row>
    <row r="8869" spans="1:10" hidden="1">
      <c r="A8869" t="s">
        <v>570</v>
      </c>
      <c r="B8869">
        <v>444</v>
      </c>
      <c r="C8869" t="s">
        <v>1166</v>
      </c>
      <c r="D8869">
        <v>2213</v>
      </c>
      <c r="E8869" t="s">
        <v>445</v>
      </c>
      <c r="F8869" t="s">
        <v>2332</v>
      </c>
      <c r="G8869" t="s">
        <v>2333</v>
      </c>
      <c r="H8869" t="s">
        <v>1292</v>
      </c>
      <c r="I8869" t="s">
        <v>1657</v>
      </c>
      <c r="J8869">
        <v>0.47770000000000001</v>
      </c>
    </row>
    <row r="8870" spans="1:10" hidden="1">
      <c r="A8870" t="s">
        <v>570</v>
      </c>
      <c r="B8870">
        <v>444</v>
      </c>
      <c r="C8870" t="s">
        <v>1166</v>
      </c>
      <c r="D8870">
        <v>2213</v>
      </c>
      <c r="E8870" t="s">
        <v>445</v>
      </c>
      <c r="F8870" t="s">
        <v>2332</v>
      </c>
      <c r="G8870" t="s">
        <v>2334</v>
      </c>
      <c r="H8870" t="s">
        <v>2404</v>
      </c>
      <c r="I8870" t="s">
        <v>1657</v>
      </c>
      <c r="J8870">
        <v>0.52229999999999999</v>
      </c>
    </row>
    <row r="8871" spans="1:10" hidden="1">
      <c r="A8871" t="s">
        <v>570</v>
      </c>
      <c r="B8871">
        <v>444</v>
      </c>
      <c r="C8871" t="s">
        <v>1166</v>
      </c>
      <c r="D8871">
        <v>452</v>
      </c>
      <c r="E8871" t="s">
        <v>548</v>
      </c>
      <c r="F8871" t="s">
        <v>1243</v>
      </c>
      <c r="G8871" t="s">
        <v>1243</v>
      </c>
      <c r="H8871" t="s">
        <v>1645</v>
      </c>
      <c r="I8871" t="s">
        <v>1645</v>
      </c>
      <c r="J8871">
        <v>1</v>
      </c>
    </row>
    <row r="8872" spans="1:10" hidden="1">
      <c r="A8872" t="s">
        <v>570</v>
      </c>
      <c r="B8872">
        <v>444</v>
      </c>
      <c r="C8872" t="s">
        <v>1166</v>
      </c>
      <c r="D8872">
        <v>452</v>
      </c>
      <c r="E8872" t="s">
        <v>548</v>
      </c>
      <c r="F8872" t="s">
        <v>2311</v>
      </c>
      <c r="G8872" t="s">
        <v>2312</v>
      </c>
      <c r="H8872" t="s">
        <v>1321</v>
      </c>
      <c r="I8872" t="s">
        <v>1645</v>
      </c>
      <c r="J8872">
        <v>0.18329999999999999</v>
      </c>
    </row>
    <row r="8873" spans="1:10" hidden="1">
      <c r="A8873" t="s">
        <v>570</v>
      </c>
      <c r="B8873">
        <v>444</v>
      </c>
      <c r="C8873" t="s">
        <v>1166</v>
      </c>
      <c r="D8873">
        <v>452</v>
      </c>
      <c r="E8873" t="s">
        <v>548</v>
      </c>
      <c r="F8873" t="s">
        <v>2311</v>
      </c>
      <c r="G8873" t="s">
        <v>2313</v>
      </c>
      <c r="H8873" t="s">
        <v>1414</v>
      </c>
      <c r="I8873" t="s">
        <v>1645</v>
      </c>
      <c r="J8873">
        <v>0.2412</v>
      </c>
    </row>
    <row r="8874" spans="1:10" hidden="1">
      <c r="A8874" t="s">
        <v>570</v>
      </c>
      <c r="B8874">
        <v>444</v>
      </c>
      <c r="C8874" t="s">
        <v>1166</v>
      </c>
      <c r="D8874">
        <v>452</v>
      </c>
      <c r="E8874" t="s">
        <v>548</v>
      </c>
      <c r="F8874" t="s">
        <v>2311</v>
      </c>
      <c r="G8874" t="s">
        <v>2314</v>
      </c>
      <c r="H8874" t="s">
        <v>1444</v>
      </c>
      <c r="I8874" t="s">
        <v>1645</v>
      </c>
      <c r="J8874">
        <v>0.22509999999999999</v>
      </c>
    </row>
    <row r="8875" spans="1:10" hidden="1">
      <c r="A8875" t="s">
        <v>570</v>
      </c>
      <c r="B8875">
        <v>444</v>
      </c>
      <c r="C8875" t="s">
        <v>1166</v>
      </c>
      <c r="D8875">
        <v>452</v>
      </c>
      <c r="E8875" t="s">
        <v>548</v>
      </c>
      <c r="F8875" t="s">
        <v>2311</v>
      </c>
      <c r="G8875" t="s">
        <v>2315</v>
      </c>
      <c r="H8875" t="s">
        <v>1395</v>
      </c>
      <c r="I8875" t="s">
        <v>1645</v>
      </c>
      <c r="J8875">
        <v>0.16400000000000001</v>
      </c>
    </row>
    <row r="8876" spans="1:10" hidden="1">
      <c r="A8876" t="s">
        <v>570</v>
      </c>
      <c r="B8876">
        <v>444</v>
      </c>
      <c r="C8876" t="s">
        <v>1166</v>
      </c>
      <c r="D8876">
        <v>452</v>
      </c>
      <c r="E8876" t="s">
        <v>548</v>
      </c>
      <c r="F8876" t="s">
        <v>2311</v>
      </c>
      <c r="G8876" t="s">
        <v>2318</v>
      </c>
      <c r="H8876" t="s">
        <v>1348</v>
      </c>
      <c r="I8876" t="s">
        <v>1645</v>
      </c>
      <c r="J8876">
        <v>0.1865</v>
      </c>
    </row>
    <row r="8877" spans="1:10" hidden="1">
      <c r="A8877" t="s">
        <v>570</v>
      </c>
      <c r="B8877">
        <v>444</v>
      </c>
      <c r="C8877" t="s">
        <v>1166</v>
      </c>
      <c r="D8877">
        <v>452</v>
      </c>
      <c r="E8877" t="s">
        <v>548</v>
      </c>
      <c r="F8877" t="s">
        <v>2320</v>
      </c>
      <c r="G8877" t="s">
        <v>2321</v>
      </c>
      <c r="H8877" t="s">
        <v>1603</v>
      </c>
      <c r="I8877" t="s">
        <v>1645</v>
      </c>
      <c r="J8877">
        <v>0.50480000000000003</v>
      </c>
    </row>
    <row r="8878" spans="1:10" hidden="1">
      <c r="A8878" t="s">
        <v>570</v>
      </c>
      <c r="B8878">
        <v>444</v>
      </c>
      <c r="C8878" t="s">
        <v>1166</v>
      </c>
      <c r="D8878">
        <v>452</v>
      </c>
      <c r="E8878" t="s">
        <v>548</v>
      </c>
      <c r="F8878" t="s">
        <v>2320</v>
      </c>
      <c r="G8878" t="s">
        <v>2338</v>
      </c>
      <c r="H8878" t="s">
        <v>1257</v>
      </c>
      <c r="I8878" t="s">
        <v>1645</v>
      </c>
      <c r="J8878">
        <v>4.1799999999999997E-2</v>
      </c>
    </row>
    <row r="8879" spans="1:10" hidden="1">
      <c r="A8879" t="s">
        <v>570</v>
      </c>
      <c r="B8879">
        <v>444</v>
      </c>
      <c r="C8879" t="s">
        <v>1166</v>
      </c>
      <c r="D8879">
        <v>452</v>
      </c>
      <c r="E8879" t="s">
        <v>548</v>
      </c>
      <c r="F8879" t="s">
        <v>2320</v>
      </c>
      <c r="G8879" t="s">
        <v>2339</v>
      </c>
      <c r="H8879" t="s">
        <v>2380</v>
      </c>
      <c r="I8879" t="s">
        <v>1645</v>
      </c>
      <c r="J8879">
        <v>0.3891</v>
      </c>
    </row>
    <row r="8880" spans="1:10" hidden="1">
      <c r="A8880" t="s">
        <v>570</v>
      </c>
      <c r="B8880">
        <v>444</v>
      </c>
      <c r="C8880" t="s">
        <v>1166</v>
      </c>
      <c r="D8880">
        <v>452</v>
      </c>
      <c r="E8880" t="s">
        <v>548</v>
      </c>
      <c r="F8880" t="s">
        <v>2320</v>
      </c>
      <c r="G8880" t="s">
        <v>2298</v>
      </c>
      <c r="H8880" t="s">
        <v>1458</v>
      </c>
      <c r="I8880" t="s">
        <v>1645</v>
      </c>
      <c r="J8880">
        <v>0.18010000000000001</v>
      </c>
    </row>
    <row r="8881" spans="1:10" hidden="1">
      <c r="A8881" t="s">
        <v>570</v>
      </c>
      <c r="B8881">
        <v>444</v>
      </c>
      <c r="C8881" t="s">
        <v>1166</v>
      </c>
      <c r="D8881">
        <v>452</v>
      </c>
      <c r="E8881" t="s">
        <v>548</v>
      </c>
      <c r="F8881" t="s">
        <v>2322</v>
      </c>
      <c r="G8881" t="s">
        <v>2325</v>
      </c>
      <c r="H8881" t="s">
        <v>1357</v>
      </c>
      <c r="I8881" t="s">
        <v>1645</v>
      </c>
      <c r="J8881">
        <v>3.8600000000000002E-2</v>
      </c>
    </row>
    <row r="8882" spans="1:10" hidden="1">
      <c r="A8882" t="s">
        <v>570</v>
      </c>
      <c r="B8882">
        <v>444</v>
      </c>
      <c r="C8882" t="s">
        <v>1166</v>
      </c>
      <c r="D8882">
        <v>452</v>
      </c>
      <c r="E8882" t="s">
        <v>548</v>
      </c>
      <c r="F8882" t="s">
        <v>2322</v>
      </c>
      <c r="G8882" t="s">
        <v>2326</v>
      </c>
      <c r="H8882" t="s">
        <v>1562</v>
      </c>
      <c r="I8882" t="s">
        <v>1645</v>
      </c>
      <c r="J8882">
        <v>0.34079999999999999</v>
      </c>
    </row>
    <row r="8883" spans="1:10" hidden="1">
      <c r="A8883" t="s">
        <v>570</v>
      </c>
      <c r="B8883">
        <v>444</v>
      </c>
      <c r="C8883" t="s">
        <v>1166</v>
      </c>
      <c r="D8883">
        <v>452</v>
      </c>
      <c r="E8883" t="s">
        <v>548</v>
      </c>
      <c r="F8883" t="s">
        <v>2322</v>
      </c>
      <c r="G8883" t="s">
        <v>2327</v>
      </c>
      <c r="H8883" t="s">
        <v>1251</v>
      </c>
      <c r="I8883" t="s">
        <v>1645</v>
      </c>
      <c r="J8883">
        <v>0.1158</v>
      </c>
    </row>
    <row r="8884" spans="1:10" hidden="1">
      <c r="A8884" t="s">
        <v>570</v>
      </c>
      <c r="B8884">
        <v>444</v>
      </c>
      <c r="C8884" t="s">
        <v>1166</v>
      </c>
      <c r="D8884">
        <v>452</v>
      </c>
      <c r="E8884" t="s">
        <v>548</v>
      </c>
      <c r="F8884" t="s">
        <v>2322</v>
      </c>
      <c r="G8884" t="s">
        <v>2328</v>
      </c>
      <c r="H8884" t="s">
        <v>1520</v>
      </c>
      <c r="I8884" t="s">
        <v>1645</v>
      </c>
      <c r="J8884">
        <v>6.1100000000000002E-2</v>
      </c>
    </row>
    <row r="8885" spans="1:10" hidden="1">
      <c r="A8885" t="s">
        <v>570</v>
      </c>
      <c r="B8885">
        <v>444</v>
      </c>
      <c r="C8885" t="s">
        <v>1166</v>
      </c>
      <c r="D8885">
        <v>452</v>
      </c>
      <c r="E8885" t="s">
        <v>548</v>
      </c>
      <c r="F8885" t="s">
        <v>2322</v>
      </c>
      <c r="G8885" t="s">
        <v>2330</v>
      </c>
      <c r="H8885" t="s">
        <v>1485</v>
      </c>
      <c r="I8885" t="s">
        <v>1645</v>
      </c>
      <c r="J8885">
        <v>0.44369999999999998</v>
      </c>
    </row>
    <row r="8886" spans="1:10" hidden="1">
      <c r="A8886" t="s">
        <v>570</v>
      </c>
      <c r="B8886">
        <v>444</v>
      </c>
      <c r="C8886" t="s">
        <v>1166</v>
      </c>
      <c r="D8886">
        <v>452</v>
      </c>
      <c r="E8886" t="s">
        <v>548</v>
      </c>
      <c r="F8886" t="s">
        <v>2332</v>
      </c>
      <c r="G8886" t="s">
        <v>2333</v>
      </c>
      <c r="H8886" t="s">
        <v>2382</v>
      </c>
      <c r="I8886" t="s">
        <v>1645</v>
      </c>
      <c r="J8886">
        <v>0.49519999999999997</v>
      </c>
    </row>
    <row r="8887" spans="1:10" hidden="1">
      <c r="A8887" t="s">
        <v>570</v>
      </c>
      <c r="B8887">
        <v>444</v>
      </c>
      <c r="C8887" t="s">
        <v>1166</v>
      </c>
      <c r="D8887">
        <v>452</v>
      </c>
      <c r="E8887" t="s">
        <v>548</v>
      </c>
      <c r="F8887" t="s">
        <v>2332</v>
      </c>
      <c r="G8887" t="s">
        <v>2334</v>
      </c>
      <c r="H8887" t="s">
        <v>1603</v>
      </c>
      <c r="I8887" t="s">
        <v>1645</v>
      </c>
      <c r="J8887">
        <v>0.50480000000000003</v>
      </c>
    </row>
    <row r="8888" spans="1:10" hidden="1">
      <c r="A8888" t="s">
        <v>570</v>
      </c>
      <c r="B8888">
        <v>442</v>
      </c>
      <c r="C8888" t="s">
        <v>1167</v>
      </c>
      <c r="D8888">
        <v>443</v>
      </c>
      <c r="E8888" t="s">
        <v>409</v>
      </c>
      <c r="F8888" t="s">
        <v>1243</v>
      </c>
      <c r="G8888" t="s">
        <v>1243</v>
      </c>
      <c r="H8888" t="s">
        <v>1323</v>
      </c>
      <c r="I8888" t="s">
        <v>1323</v>
      </c>
      <c r="J8888">
        <v>1</v>
      </c>
    </row>
    <row r="8889" spans="1:10" hidden="1">
      <c r="A8889" t="s">
        <v>570</v>
      </c>
      <c r="B8889">
        <v>442</v>
      </c>
      <c r="C8889" t="s">
        <v>1167</v>
      </c>
      <c r="D8889">
        <v>443</v>
      </c>
      <c r="E8889" t="s">
        <v>409</v>
      </c>
      <c r="F8889" t="s">
        <v>2311</v>
      </c>
      <c r="G8889" t="s">
        <v>2312</v>
      </c>
      <c r="H8889" t="s">
        <v>2324</v>
      </c>
      <c r="I8889" t="s">
        <v>1323</v>
      </c>
      <c r="J8889">
        <v>5.5599999999999997E-2</v>
      </c>
    </row>
    <row r="8890" spans="1:10" hidden="1">
      <c r="A8890" t="s">
        <v>570</v>
      </c>
      <c r="B8890">
        <v>442</v>
      </c>
      <c r="C8890" t="s">
        <v>1167</v>
      </c>
      <c r="D8890">
        <v>443</v>
      </c>
      <c r="E8890" t="s">
        <v>409</v>
      </c>
      <c r="F8890" t="s">
        <v>2311</v>
      </c>
      <c r="G8890" t="s">
        <v>2313</v>
      </c>
      <c r="H8890" t="s">
        <v>1248</v>
      </c>
      <c r="I8890" t="s">
        <v>1323</v>
      </c>
      <c r="J8890">
        <v>0.33329999999999999</v>
      </c>
    </row>
    <row r="8891" spans="1:10" hidden="1">
      <c r="A8891" t="s">
        <v>570</v>
      </c>
      <c r="B8891">
        <v>442</v>
      </c>
      <c r="C8891" t="s">
        <v>1167</v>
      </c>
      <c r="D8891">
        <v>443</v>
      </c>
      <c r="E8891" t="s">
        <v>409</v>
      </c>
      <c r="F8891" t="s">
        <v>2311</v>
      </c>
      <c r="G8891" t="s">
        <v>2315</v>
      </c>
      <c r="H8891" t="s">
        <v>2329</v>
      </c>
      <c r="I8891" t="s">
        <v>1323</v>
      </c>
      <c r="J8891">
        <v>0.16669999999999999</v>
      </c>
    </row>
    <row r="8892" spans="1:10" hidden="1">
      <c r="A8892" t="s">
        <v>570</v>
      </c>
      <c r="B8892">
        <v>442</v>
      </c>
      <c r="C8892" t="s">
        <v>1167</v>
      </c>
      <c r="D8892">
        <v>443</v>
      </c>
      <c r="E8892" t="s">
        <v>409</v>
      </c>
      <c r="F8892" t="s">
        <v>2311</v>
      </c>
      <c r="G8892" t="s">
        <v>2316</v>
      </c>
      <c r="H8892" t="s">
        <v>2344</v>
      </c>
      <c r="I8892" t="s">
        <v>1323</v>
      </c>
      <c r="J8892">
        <v>0.1111</v>
      </c>
    </row>
    <row r="8893" spans="1:10" hidden="1">
      <c r="A8893" t="s">
        <v>570</v>
      </c>
      <c r="B8893">
        <v>442</v>
      </c>
      <c r="C8893" t="s">
        <v>1167</v>
      </c>
      <c r="D8893">
        <v>443</v>
      </c>
      <c r="E8893" t="s">
        <v>409</v>
      </c>
      <c r="F8893" t="s">
        <v>2311</v>
      </c>
      <c r="G8893" t="s">
        <v>2317</v>
      </c>
      <c r="H8893" t="s">
        <v>2329</v>
      </c>
      <c r="I8893" t="s">
        <v>1323</v>
      </c>
      <c r="J8893">
        <v>0.16669999999999999</v>
      </c>
    </row>
    <row r="8894" spans="1:10" hidden="1">
      <c r="A8894" t="s">
        <v>570</v>
      </c>
      <c r="B8894">
        <v>442</v>
      </c>
      <c r="C8894" t="s">
        <v>1167</v>
      </c>
      <c r="D8894">
        <v>443</v>
      </c>
      <c r="E8894" t="s">
        <v>409</v>
      </c>
      <c r="F8894" t="s">
        <v>2311</v>
      </c>
      <c r="G8894" t="s">
        <v>2318</v>
      </c>
      <c r="H8894" t="s">
        <v>2329</v>
      </c>
      <c r="I8894" t="s">
        <v>1323</v>
      </c>
      <c r="J8894">
        <v>0.16669999999999999</v>
      </c>
    </row>
    <row r="8895" spans="1:10" hidden="1">
      <c r="A8895" t="s">
        <v>570</v>
      </c>
      <c r="B8895">
        <v>442</v>
      </c>
      <c r="C8895" t="s">
        <v>1167</v>
      </c>
      <c r="D8895">
        <v>443</v>
      </c>
      <c r="E8895" t="s">
        <v>409</v>
      </c>
      <c r="F8895" t="s">
        <v>2322</v>
      </c>
      <c r="G8895" t="s">
        <v>2330</v>
      </c>
      <c r="H8895" t="s">
        <v>1323</v>
      </c>
      <c r="I8895" t="s">
        <v>1323</v>
      </c>
      <c r="J8895">
        <v>1</v>
      </c>
    </row>
    <row r="8896" spans="1:10" hidden="1">
      <c r="A8896" t="s">
        <v>570</v>
      </c>
      <c r="B8896">
        <v>442</v>
      </c>
      <c r="C8896" t="s">
        <v>1167</v>
      </c>
      <c r="D8896">
        <v>443</v>
      </c>
      <c r="E8896" t="s">
        <v>409</v>
      </c>
      <c r="F8896" t="s">
        <v>2332</v>
      </c>
      <c r="G8896" t="s">
        <v>2333</v>
      </c>
      <c r="H8896" t="s">
        <v>1248</v>
      </c>
      <c r="I8896" t="s">
        <v>1323</v>
      </c>
      <c r="J8896">
        <v>0.33329999999999999</v>
      </c>
    </row>
    <row r="8897" spans="1:10" hidden="1">
      <c r="A8897" t="s">
        <v>570</v>
      </c>
      <c r="B8897">
        <v>442</v>
      </c>
      <c r="C8897" t="s">
        <v>1167</v>
      </c>
      <c r="D8897">
        <v>443</v>
      </c>
      <c r="E8897" t="s">
        <v>409</v>
      </c>
      <c r="F8897" t="s">
        <v>2332</v>
      </c>
      <c r="G8897" t="s">
        <v>2334</v>
      </c>
      <c r="H8897" t="s">
        <v>1357</v>
      </c>
      <c r="I8897" t="s">
        <v>1323</v>
      </c>
      <c r="J8897">
        <v>0.66669999999999996</v>
      </c>
    </row>
    <row r="8898" spans="1:10" hidden="1">
      <c r="A8898" t="s">
        <v>570</v>
      </c>
      <c r="B8898">
        <v>456</v>
      </c>
      <c r="C8898" t="s">
        <v>1169</v>
      </c>
      <c r="D8898">
        <v>457</v>
      </c>
      <c r="E8898" t="s">
        <v>418</v>
      </c>
      <c r="F8898" t="s">
        <v>1243</v>
      </c>
      <c r="G8898" t="s">
        <v>1243</v>
      </c>
      <c r="H8898" t="s">
        <v>1363</v>
      </c>
      <c r="I8898" t="s">
        <v>1363</v>
      </c>
      <c r="J8898">
        <v>1</v>
      </c>
    </row>
    <row r="8899" spans="1:10" hidden="1">
      <c r="A8899" t="s">
        <v>570</v>
      </c>
      <c r="B8899">
        <v>456</v>
      </c>
      <c r="C8899" t="s">
        <v>1169</v>
      </c>
      <c r="D8899">
        <v>457</v>
      </c>
      <c r="E8899" t="s">
        <v>418</v>
      </c>
      <c r="F8899" t="s">
        <v>2311</v>
      </c>
      <c r="G8899" t="s">
        <v>2312</v>
      </c>
      <c r="H8899" t="s">
        <v>1257</v>
      </c>
      <c r="I8899" t="s">
        <v>1363</v>
      </c>
      <c r="J8899">
        <v>0.1057</v>
      </c>
    </row>
    <row r="8900" spans="1:10" hidden="1">
      <c r="A8900" t="s">
        <v>570</v>
      </c>
      <c r="B8900">
        <v>456</v>
      </c>
      <c r="C8900" t="s">
        <v>1169</v>
      </c>
      <c r="D8900">
        <v>457</v>
      </c>
      <c r="E8900" t="s">
        <v>418</v>
      </c>
      <c r="F8900" t="s">
        <v>2311</v>
      </c>
      <c r="G8900" t="s">
        <v>2313</v>
      </c>
      <c r="H8900" t="s">
        <v>1357</v>
      </c>
      <c r="I8900" t="s">
        <v>1363</v>
      </c>
      <c r="J8900">
        <v>9.7600000000000006E-2</v>
      </c>
    </row>
    <row r="8901" spans="1:10" hidden="1">
      <c r="A8901" t="s">
        <v>570</v>
      </c>
      <c r="B8901">
        <v>456</v>
      </c>
      <c r="C8901" t="s">
        <v>1169</v>
      </c>
      <c r="D8901">
        <v>457</v>
      </c>
      <c r="E8901" t="s">
        <v>418</v>
      </c>
      <c r="F8901" t="s">
        <v>2311</v>
      </c>
      <c r="G8901" t="s">
        <v>2314</v>
      </c>
      <c r="H8901" t="s">
        <v>1333</v>
      </c>
      <c r="I8901" t="s">
        <v>1363</v>
      </c>
      <c r="J8901">
        <v>0.13819999999999999</v>
      </c>
    </row>
    <row r="8902" spans="1:10" hidden="1">
      <c r="A8902" t="s">
        <v>570</v>
      </c>
      <c r="B8902">
        <v>456</v>
      </c>
      <c r="C8902" t="s">
        <v>1169</v>
      </c>
      <c r="D8902">
        <v>457</v>
      </c>
      <c r="E8902" t="s">
        <v>418</v>
      </c>
      <c r="F8902" t="s">
        <v>2311</v>
      </c>
      <c r="G8902" t="s">
        <v>2315</v>
      </c>
      <c r="H8902" t="s">
        <v>1352</v>
      </c>
      <c r="I8902" t="s">
        <v>1363</v>
      </c>
      <c r="J8902">
        <v>5.6899999999999999E-2</v>
      </c>
    </row>
    <row r="8903" spans="1:10" hidden="1">
      <c r="A8903" t="s">
        <v>570</v>
      </c>
      <c r="B8903">
        <v>456</v>
      </c>
      <c r="C8903" t="s">
        <v>1169</v>
      </c>
      <c r="D8903">
        <v>457</v>
      </c>
      <c r="E8903" t="s">
        <v>418</v>
      </c>
      <c r="F8903" t="s">
        <v>2311</v>
      </c>
      <c r="G8903" t="s">
        <v>2316</v>
      </c>
      <c r="H8903" t="s">
        <v>1357</v>
      </c>
      <c r="I8903" t="s">
        <v>1363</v>
      </c>
      <c r="J8903">
        <v>9.7600000000000006E-2</v>
      </c>
    </row>
    <row r="8904" spans="1:10" hidden="1">
      <c r="A8904" t="s">
        <v>570</v>
      </c>
      <c r="B8904">
        <v>456</v>
      </c>
      <c r="C8904" t="s">
        <v>1169</v>
      </c>
      <c r="D8904">
        <v>457</v>
      </c>
      <c r="E8904" t="s">
        <v>418</v>
      </c>
      <c r="F8904" t="s">
        <v>2311</v>
      </c>
      <c r="G8904" t="s">
        <v>2317</v>
      </c>
      <c r="H8904" t="s">
        <v>1250</v>
      </c>
      <c r="I8904" t="s">
        <v>1363</v>
      </c>
      <c r="J8904">
        <v>8.1299999999999997E-2</v>
      </c>
    </row>
    <row r="8905" spans="1:10" hidden="1">
      <c r="A8905" t="s">
        <v>570</v>
      </c>
      <c r="B8905">
        <v>456</v>
      </c>
      <c r="C8905" t="s">
        <v>1169</v>
      </c>
      <c r="D8905">
        <v>457</v>
      </c>
      <c r="E8905" t="s">
        <v>418</v>
      </c>
      <c r="F8905" t="s">
        <v>2311</v>
      </c>
      <c r="G8905" t="s">
        <v>2336</v>
      </c>
      <c r="H8905" t="s">
        <v>1357</v>
      </c>
      <c r="I8905" t="s">
        <v>1363</v>
      </c>
      <c r="J8905">
        <v>9.7600000000000006E-2</v>
      </c>
    </row>
    <row r="8906" spans="1:10" hidden="1">
      <c r="A8906" t="s">
        <v>570</v>
      </c>
      <c r="B8906">
        <v>456</v>
      </c>
      <c r="C8906" t="s">
        <v>1169</v>
      </c>
      <c r="D8906">
        <v>457</v>
      </c>
      <c r="E8906" t="s">
        <v>418</v>
      </c>
      <c r="F8906" t="s">
        <v>2311</v>
      </c>
      <c r="G8906" t="s">
        <v>2337</v>
      </c>
      <c r="H8906" t="s">
        <v>1298</v>
      </c>
      <c r="I8906" t="s">
        <v>1363</v>
      </c>
      <c r="J8906">
        <v>0.122</v>
      </c>
    </row>
    <row r="8907" spans="1:10" hidden="1">
      <c r="A8907" t="s">
        <v>570</v>
      </c>
      <c r="B8907">
        <v>456</v>
      </c>
      <c r="C8907" t="s">
        <v>1169</v>
      </c>
      <c r="D8907">
        <v>457</v>
      </c>
      <c r="E8907" t="s">
        <v>418</v>
      </c>
      <c r="F8907" t="s">
        <v>2311</v>
      </c>
      <c r="G8907" t="s">
        <v>2318</v>
      </c>
      <c r="H8907" t="s">
        <v>1401</v>
      </c>
      <c r="I8907" t="s">
        <v>1363</v>
      </c>
      <c r="J8907">
        <v>8.9399999999999993E-2</v>
      </c>
    </row>
    <row r="8908" spans="1:10" hidden="1">
      <c r="A8908" t="s">
        <v>570</v>
      </c>
      <c r="B8908">
        <v>456</v>
      </c>
      <c r="C8908" t="s">
        <v>1169</v>
      </c>
      <c r="D8908">
        <v>457</v>
      </c>
      <c r="E8908" t="s">
        <v>418</v>
      </c>
      <c r="F8908" t="s">
        <v>2311</v>
      </c>
      <c r="G8908" t="s">
        <v>2319</v>
      </c>
      <c r="H8908" t="s">
        <v>1256</v>
      </c>
      <c r="I8908" t="s">
        <v>1363</v>
      </c>
      <c r="J8908">
        <v>0.1138</v>
      </c>
    </row>
    <row r="8909" spans="1:10" hidden="1">
      <c r="A8909" t="s">
        <v>570</v>
      </c>
      <c r="B8909">
        <v>456</v>
      </c>
      <c r="C8909" t="s">
        <v>1169</v>
      </c>
      <c r="D8909">
        <v>457</v>
      </c>
      <c r="E8909" t="s">
        <v>418</v>
      </c>
      <c r="F8909" t="s">
        <v>2320</v>
      </c>
      <c r="G8909" t="s">
        <v>2321</v>
      </c>
      <c r="H8909" t="s">
        <v>1304</v>
      </c>
      <c r="I8909" t="s">
        <v>1363</v>
      </c>
      <c r="J8909">
        <v>0.24390000000000001</v>
      </c>
    </row>
    <row r="8910" spans="1:10" hidden="1">
      <c r="A8910" t="s">
        <v>570</v>
      </c>
      <c r="B8910">
        <v>456</v>
      </c>
      <c r="C8910" t="s">
        <v>1169</v>
      </c>
      <c r="D8910">
        <v>457</v>
      </c>
      <c r="E8910" t="s">
        <v>418</v>
      </c>
      <c r="F8910" t="s">
        <v>2320</v>
      </c>
      <c r="G8910" t="s">
        <v>2340</v>
      </c>
      <c r="H8910" t="s">
        <v>1256</v>
      </c>
      <c r="I8910" t="s">
        <v>1363</v>
      </c>
      <c r="J8910">
        <v>0.1138</v>
      </c>
    </row>
    <row r="8911" spans="1:10" hidden="1">
      <c r="A8911" t="s">
        <v>570</v>
      </c>
      <c r="B8911">
        <v>456</v>
      </c>
      <c r="C8911" t="s">
        <v>1169</v>
      </c>
      <c r="D8911">
        <v>457</v>
      </c>
      <c r="E8911" t="s">
        <v>418</v>
      </c>
      <c r="F8911" t="s">
        <v>2320</v>
      </c>
      <c r="G8911" t="s">
        <v>2298</v>
      </c>
      <c r="H8911" t="s">
        <v>1273</v>
      </c>
      <c r="I8911" t="s">
        <v>1363</v>
      </c>
      <c r="J8911">
        <v>0.30080000000000001</v>
      </c>
    </row>
    <row r="8912" spans="1:10" hidden="1">
      <c r="A8912" t="s">
        <v>570</v>
      </c>
      <c r="B8912">
        <v>456</v>
      </c>
      <c r="C8912" t="s">
        <v>1169</v>
      </c>
      <c r="D8912">
        <v>457</v>
      </c>
      <c r="E8912" t="s">
        <v>418</v>
      </c>
      <c r="F8912" t="s">
        <v>2322</v>
      </c>
      <c r="G8912" t="s">
        <v>2323</v>
      </c>
      <c r="H8912" t="s">
        <v>2324</v>
      </c>
      <c r="I8912" t="s">
        <v>1363</v>
      </c>
      <c r="J8912">
        <v>8.0999999999999996E-3</v>
      </c>
    </row>
    <row r="8913" spans="1:10" hidden="1">
      <c r="A8913" t="s">
        <v>570</v>
      </c>
      <c r="B8913">
        <v>456</v>
      </c>
      <c r="C8913" t="s">
        <v>1169</v>
      </c>
      <c r="D8913">
        <v>457</v>
      </c>
      <c r="E8913" t="s">
        <v>418</v>
      </c>
      <c r="F8913" t="s">
        <v>2322</v>
      </c>
      <c r="G8913" t="s">
        <v>2327</v>
      </c>
      <c r="H8913" t="s">
        <v>2329</v>
      </c>
      <c r="I8913" t="s">
        <v>1363</v>
      </c>
      <c r="J8913">
        <v>2.4400000000000002E-2</v>
      </c>
    </row>
    <row r="8914" spans="1:10" hidden="1">
      <c r="A8914" t="s">
        <v>570</v>
      </c>
      <c r="B8914">
        <v>456</v>
      </c>
      <c r="C8914" t="s">
        <v>1169</v>
      </c>
      <c r="D8914">
        <v>457</v>
      </c>
      <c r="E8914" t="s">
        <v>418</v>
      </c>
      <c r="F8914" t="s">
        <v>2322</v>
      </c>
      <c r="G8914" t="s">
        <v>2328</v>
      </c>
      <c r="H8914" t="s">
        <v>1252</v>
      </c>
      <c r="I8914" t="s">
        <v>1363</v>
      </c>
      <c r="J8914">
        <v>7.3200000000000001E-2</v>
      </c>
    </row>
    <row r="8915" spans="1:10" hidden="1">
      <c r="A8915" t="s">
        <v>570</v>
      </c>
      <c r="B8915">
        <v>456</v>
      </c>
      <c r="C8915" t="s">
        <v>1169</v>
      </c>
      <c r="D8915">
        <v>457</v>
      </c>
      <c r="E8915" t="s">
        <v>418</v>
      </c>
      <c r="F8915" t="s">
        <v>2322</v>
      </c>
      <c r="G8915" t="s">
        <v>2330</v>
      </c>
      <c r="H8915" t="s">
        <v>1429</v>
      </c>
      <c r="I8915" t="s">
        <v>1363</v>
      </c>
      <c r="J8915">
        <v>0.89429999999999998</v>
      </c>
    </row>
    <row r="8916" spans="1:10" hidden="1">
      <c r="A8916" t="s">
        <v>570</v>
      </c>
      <c r="B8916">
        <v>456</v>
      </c>
      <c r="C8916" t="s">
        <v>1169</v>
      </c>
      <c r="D8916">
        <v>457</v>
      </c>
      <c r="E8916" t="s">
        <v>418</v>
      </c>
      <c r="F8916" t="s">
        <v>2332</v>
      </c>
      <c r="G8916" t="s">
        <v>2333</v>
      </c>
      <c r="H8916" t="s">
        <v>1308</v>
      </c>
      <c r="I8916" t="s">
        <v>1363</v>
      </c>
      <c r="J8916">
        <v>0.439</v>
      </c>
    </row>
    <row r="8917" spans="1:10" hidden="1">
      <c r="A8917" t="s">
        <v>570</v>
      </c>
      <c r="B8917">
        <v>456</v>
      </c>
      <c r="C8917" t="s">
        <v>1169</v>
      </c>
      <c r="D8917">
        <v>457</v>
      </c>
      <c r="E8917" t="s">
        <v>418</v>
      </c>
      <c r="F8917" t="s">
        <v>2332</v>
      </c>
      <c r="G8917" t="s">
        <v>2334</v>
      </c>
      <c r="H8917" t="s">
        <v>1355</v>
      </c>
      <c r="I8917" t="s">
        <v>1363</v>
      </c>
      <c r="J8917">
        <v>0.56100000000000005</v>
      </c>
    </row>
    <row r="8918" spans="1:10" hidden="1">
      <c r="A8918" t="s">
        <v>570</v>
      </c>
      <c r="B8918">
        <v>1738</v>
      </c>
      <c r="C8918" t="s">
        <v>1171</v>
      </c>
      <c r="D8918">
        <v>835</v>
      </c>
      <c r="E8918" t="s">
        <v>380</v>
      </c>
      <c r="F8918" t="s">
        <v>1243</v>
      </c>
      <c r="G8918" t="s">
        <v>1243</v>
      </c>
      <c r="H8918" t="s">
        <v>1573</v>
      </c>
      <c r="I8918" t="s">
        <v>1573</v>
      </c>
      <c r="J8918">
        <v>1</v>
      </c>
    </row>
    <row r="8919" spans="1:10" hidden="1">
      <c r="A8919" t="s">
        <v>570</v>
      </c>
      <c r="B8919">
        <v>1738</v>
      </c>
      <c r="C8919" t="s">
        <v>1171</v>
      </c>
      <c r="D8919">
        <v>835</v>
      </c>
      <c r="E8919" t="s">
        <v>380</v>
      </c>
      <c r="F8919" t="s">
        <v>2311</v>
      </c>
      <c r="G8919" t="s">
        <v>2312</v>
      </c>
      <c r="H8919" t="s">
        <v>1323</v>
      </c>
      <c r="I8919" t="s">
        <v>1573</v>
      </c>
      <c r="J8919">
        <v>8.8700000000000001E-2</v>
      </c>
    </row>
    <row r="8920" spans="1:10" hidden="1">
      <c r="A8920" t="s">
        <v>570</v>
      </c>
      <c r="B8920">
        <v>1738</v>
      </c>
      <c r="C8920" t="s">
        <v>1171</v>
      </c>
      <c r="D8920">
        <v>835</v>
      </c>
      <c r="E8920" t="s">
        <v>380</v>
      </c>
      <c r="F8920" t="s">
        <v>2311</v>
      </c>
      <c r="G8920" t="s">
        <v>2313</v>
      </c>
      <c r="H8920" t="s">
        <v>1549</v>
      </c>
      <c r="I8920" t="s">
        <v>1573</v>
      </c>
      <c r="J8920">
        <v>0.1133</v>
      </c>
    </row>
    <row r="8921" spans="1:10" hidden="1">
      <c r="A8921" t="s">
        <v>570</v>
      </c>
      <c r="B8921">
        <v>1738</v>
      </c>
      <c r="C8921" t="s">
        <v>1171</v>
      </c>
      <c r="D8921">
        <v>835</v>
      </c>
      <c r="E8921" t="s">
        <v>380</v>
      </c>
      <c r="F8921" t="s">
        <v>2311</v>
      </c>
      <c r="G8921" t="s">
        <v>2314</v>
      </c>
      <c r="H8921" t="s">
        <v>1323</v>
      </c>
      <c r="I8921" t="s">
        <v>1573</v>
      </c>
      <c r="J8921">
        <v>8.8700000000000001E-2</v>
      </c>
    </row>
    <row r="8922" spans="1:10" hidden="1">
      <c r="A8922" t="s">
        <v>570</v>
      </c>
      <c r="B8922">
        <v>1738</v>
      </c>
      <c r="C8922" t="s">
        <v>1171</v>
      </c>
      <c r="D8922">
        <v>835</v>
      </c>
      <c r="E8922" t="s">
        <v>380</v>
      </c>
      <c r="F8922" t="s">
        <v>2311</v>
      </c>
      <c r="G8922" t="s">
        <v>2315</v>
      </c>
      <c r="H8922" t="s">
        <v>1417</v>
      </c>
      <c r="I8922" t="s">
        <v>1573</v>
      </c>
      <c r="J8922">
        <v>0.10340000000000001</v>
      </c>
    </row>
    <row r="8923" spans="1:10" hidden="1">
      <c r="A8923" t="s">
        <v>570</v>
      </c>
      <c r="B8923">
        <v>1738</v>
      </c>
      <c r="C8923" t="s">
        <v>1171</v>
      </c>
      <c r="D8923">
        <v>835</v>
      </c>
      <c r="E8923" t="s">
        <v>380</v>
      </c>
      <c r="F8923" t="s">
        <v>2311</v>
      </c>
      <c r="G8923" t="s">
        <v>2316</v>
      </c>
      <c r="H8923" t="s">
        <v>1417</v>
      </c>
      <c r="I8923" t="s">
        <v>1573</v>
      </c>
      <c r="J8923">
        <v>0.10340000000000001</v>
      </c>
    </row>
    <row r="8924" spans="1:10" hidden="1">
      <c r="A8924" t="s">
        <v>570</v>
      </c>
      <c r="B8924">
        <v>1738</v>
      </c>
      <c r="C8924" t="s">
        <v>1171</v>
      </c>
      <c r="D8924">
        <v>835</v>
      </c>
      <c r="E8924" t="s">
        <v>380</v>
      </c>
      <c r="F8924" t="s">
        <v>2311</v>
      </c>
      <c r="G8924" t="s">
        <v>2317</v>
      </c>
      <c r="H8924" t="s">
        <v>1549</v>
      </c>
      <c r="I8924" t="s">
        <v>1573</v>
      </c>
      <c r="J8924">
        <v>0.1133</v>
      </c>
    </row>
    <row r="8925" spans="1:10" hidden="1">
      <c r="A8925" t="s">
        <v>570</v>
      </c>
      <c r="B8925">
        <v>1738</v>
      </c>
      <c r="C8925" t="s">
        <v>1171</v>
      </c>
      <c r="D8925">
        <v>835</v>
      </c>
      <c r="E8925" t="s">
        <v>380</v>
      </c>
      <c r="F8925" t="s">
        <v>2311</v>
      </c>
      <c r="G8925" t="s">
        <v>2336</v>
      </c>
      <c r="H8925" t="s">
        <v>1520</v>
      </c>
      <c r="I8925" t="s">
        <v>1573</v>
      </c>
      <c r="J8925">
        <v>9.3600000000000003E-2</v>
      </c>
    </row>
    <row r="8926" spans="1:10" hidden="1">
      <c r="A8926" t="s">
        <v>570</v>
      </c>
      <c r="B8926">
        <v>1738</v>
      </c>
      <c r="C8926" t="s">
        <v>1171</v>
      </c>
      <c r="D8926">
        <v>835</v>
      </c>
      <c r="E8926" t="s">
        <v>380</v>
      </c>
      <c r="F8926" t="s">
        <v>2311</v>
      </c>
      <c r="G8926" t="s">
        <v>2337</v>
      </c>
      <c r="H8926" t="s">
        <v>1253</v>
      </c>
      <c r="I8926" t="s">
        <v>1573</v>
      </c>
      <c r="J8926">
        <v>0.1429</v>
      </c>
    </row>
    <row r="8927" spans="1:10" hidden="1">
      <c r="A8927" t="s">
        <v>570</v>
      </c>
      <c r="B8927">
        <v>1738</v>
      </c>
      <c r="C8927" t="s">
        <v>1171</v>
      </c>
      <c r="D8927">
        <v>835</v>
      </c>
      <c r="E8927" t="s">
        <v>380</v>
      </c>
      <c r="F8927" t="s">
        <v>2311</v>
      </c>
      <c r="G8927" t="s">
        <v>2318</v>
      </c>
      <c r="H8927" t="s">
        <v>1520</v>
      </c>
      <c r="I8927" t="s">
        <v>1573</v>
      </c>
      <c r="J8927">
        <v>9.3600000000000003E-2</v>
      </c>
    </row>
    <row r="8928" spans="1:10" hidden="1">
      <c r="A8928" t="s">
        <v>570</v>
      </c>
      <c r="B8928">
        <v>1738</v>
      </c>
      <c r="C8928" t="s">
        <v>1171</v>
      </c>
      <c r="D8928">
        <v>835</v>
      </c>
      <c r="E8928" t="s">
        <v>380</v>
      </c>
      <c r="F8928" t="s">
        <v>2311</v>
      </c>
      <c r="G8928" t="s">
        <v>2319</v>
      </c>
      <c r="H8928" t="s">
        <v>1357</v>
      </c>
      <c r="I8928" t="s">
        <v>1573</v>
      </c>
      <c r="J8928">
        <v>5.91E-2</v>
      </c>
    </row>
    <row r="8929" spans="1:10" hidden="1">
      <c r="A8929" t="s">
        <v>570</v>
      </c>
      <c r="B8929">
        <v>1738</v>
      </c>
      <c r="C8929" t="s">
        <v>1171</v>
      </c>
      <c r="D8929">
        <v>835</v>
      </c>
      <c r="E8929" t="s">
        <v>380</v>
      </c>
      <c r="F8929" t="s">
        <v>2320</v>
      </c>
      <c r="G8929" t="s">
        <v>2321</v>
      </c>
      <c r="H8929" t="s">
        <v>1342</v>
      </c>
      <c r="I8929" t="s">
        <v>1573</v>
      </c>
      <c r="J8929">
        <v>0.46310000000000001</v>
      </c>
    </row>
    <row r="8930" spans="1:10" hidden="1">
      <c r="A8930" t="s">
        <v>570</v>
      </c>
      <c r="B8930">
        <v>1738</v>
      </c>
      <c r="C8930" t="s">
        <v>1171</v>
      </c>
      <c r="D8930">
        <v>835</v>
      </c>
      <c r="E8930" t="s">
        <v>380</v>
      </c>
      <c r="F8930" t="s">
        <v>2320</v>
      </c>
      <c r="G8930" t="s">
        <v>2298</v>
      </c>
      <c r="H8930" t="s">
        <v>1331</v>
      </c>
      <c r="I8930" t="s">
        <v>1573</v>
      </c>
      <c r="J8930">
        <v>0.22170000000000001</v>
      </c>
    </row>
    <row r="8931" spans="1:10" hidden="1">
      <c r="A8931" t="s">
        <v>570</v>
      </c>
      <c r="B8931">
        <v>1738</v>
      </c>
      <c r="C8931" t="s">
        <v>1171</v>
      </c>
      <c r="D8931">
        <v>835</v>
      </c>
      <c r="E8931" t="s">
        <v>380</v>
      </c>
      <c r="F8931" t="s">
        <v>2322</v>
      </c>
      <c r="G8931" t="s">
        <v>2327</v>
      </c>
      <c r="H8931" t="s">
        <v>1248</v>
      </c>
      <c r="I8931" t="s">
        <v>1573</v>
      </c>
      <c r="J8931">
        <v>2.9600000000000001E-2</v>
      </c>
    </row>
    <row r="8932" spans="1:10" hidden="1">
      <c r="A8932" t="s">
        <v>570</v>
      </c>
      <c r="B8932">
        <v>1738</v>
      </c>
      <c r="C8932" t="s">
        <v>1171</v>
      </c>
      <c r="D8932">
        <v>835</v>
      </c>
      <c r="E8932" t="s">
        <v>380</v>
      </c>
      <c r="F8932" t="s">
        <v>2322</v>
      </c>
      <c r="G8932" t="s">
        <v>2330</v>
      </c>
      <c r="H8932" t="s">
        <v>1274</v>
      </c>
      <c r="I8932" t="s">
        <v>1573</v>
      </c>
      <c r="J8932">
        <v>0.97040000000000004</v>
      </c>
    </row>
    <row r="8933" spans="1:10" hidden="1">
      <c r="A8933" t="s">
        <v>570</v>
      </c>
      <c r="B8933">
        <v>1738</v>
      </c>
      <c r="C8933" t="s">
        <v>1171</v>
      </c>
      <c r="D8933">
        <v>835</v>
      </c>
      <c r="E8933" t="s">
        <v>380</v>
      </c>
      <c r="F8933" t="s">
        <v>2332</v>
      </c>
      <c r="G8933" t="s">
        <v>2333</v>
      </c>
      <c r="H8933" t="s">
        <v>1287</v>
      </c>
      <c r="I8933" t="s">
        <v>1573</v>
      </c>
      <c r="J8933">
        <v>0.50249999999999995</v>
      </c>
    </row>
    <row r="8934" spans="1:10" hidden="1">
      <c r="A8934" t="s">
        <v>570</v>
      </c>
      <c r="B8934">
        <v>1738</v>
      </c>
      <c r="C8934" t="s">
        <v>1171</v>
      </c>
      <c r="D8934">
        <v>835</v>
      </c>
      <c r="E8934" t="s">
        <v>380</v>
      </c>
      <c r="F8934" t="s">
        <v>2332</v>
      </c>
      <c r="G8934" t="s">
        <v>2334</v>
      </c>
      <c r="H8934" t="s">
        <v>1364</v>
      </c>
      <c r="I8934" t="s">
        <v>1573</v>
      </c>
      <c r="J8934">
        <v>0.4975</v>
      </c>
    </row>
    <row r="8935" spans="1:10" hidden="1">
      <c r="A8935" t="s">
        <v>570</v>
      </c>
      <c r="B8935">
        <v>462</v>
      </c>
      <c r="C8935" t="s">
        <v>1173</v>
      </c>
      <c r="D8935">
        <v>463</v>
      </c>
      <c r="E8935" t="s">
        <v>534</v>
      </c>
      <c r="F8935" t="s">
        <v>1243</v>
      </c>
      <c r="G8935" t="s">
        <v>1243</v>
      </c>
      <c r="H8935" t="s">
        <v>1418</v>
      </c>
      <c r="I8935" t="s">
        <v>1418</v>
      </c>
      <c r="J8935">
        <v>1</v>
      </c>
    </row>
    <row r="8936" spans="1:10" hidden="1">
      <c r="A8936" t="s">
        <v>570</v>
      </c>
      <c r="B8936">
        <v>462</v>
      </c>
      <c r="C8936" t="s">
        <v>1173</v>
      </c>
      <c r="D8936">
        <v>463</v>
      </c>
      <c r="E8936" t="s">
        <v>534</v>
      </c>
      <c r="F8936" t="s">
        <v>2311</v>
      </c>
      <c r="G8936" t="s">
        <v>2312</v>
      </c>
      <c r="H8936" t="s">
        <v>1252</v>
      </c>
      <c r="I8936" t="s">
        <v>1418</v>
      </c>
      <c r="J8936">
        <v>6.8699999999999997E-2</v>
      </c>
    </row>
    <row r="8937" spans="1:10" hidden="1">
      <c r="A8937" t="s">
        <v>570</v>
      </c>
      <c r="B8937">
        <v>462</v>
      </c>
      <c r="C8937" t="s">
        <v>1173</v>
      </c>
      <c r="D8937">
        <v>463</v>
      </c>
      <c r="E8937" t="s">
        <v>534</v>
      </c>
      <c r="F8937" t="s">
        <v>2311</v>
      </c>
      <c r="G8937" t="s">
        <v>2313</v>
      </c>
      <c r="H8937" t="s">
        <v>1256</v>
      </c>
      <c r="I8937" t="s">
        <v>1418</v>
      </c>
      <c r="J8937">
        <v>0.1069</v>
      </c>
    </row>
    <row r="8938" spans="1:10" hidden="1">
      <c r="A8938" t="s">
        <v>570</v>
      </c>
      <c r="B8938">
        <v>462</v>
      </c>
      <c r="C8938" t="s">
        <v>1173</v>
      </c>
      <c r="D8938">
        <v>463</v>
      </c>
      <c r="E8938" t="s">
        <v>534</v>
      </c>
      <c r="F8938" t="s">
        <v>2311</v>
      </c>
      <c r="G8938" t="s">
        <v>2314</v>
      </c>
      <c r="H8938" t="s">
        <v>1520</v>
      </c>
      <c r="I8938" t="s">
        <v>1418</v>
      </c>
      <c r="J8938">
        <v>0.14499999999999999</v>
      </c>
    </row>
    <row r="8939" spans="1:10" hidden="1">
      <c r="A8939" t="s">
        <v>570</v>
      </c>
      <c r="B8939">
        <v>462</v>
      </c>
      <c r="C8939" t="s">
        <v>1173</v>
      </c>
      <c r="D8939">
        <v>463</v>
      </c>
      <c r="E8939" t="s">
        <v>534</v>
      </c>
      <c r="F8939" t="s">
        <v>2311</v>
      </c>
      <c r="G8939" t="s">
        <v>2315</v>
      </c>
      <c r="H8939" t="s">
        <v>1520</v>
      </c>
      <c r="I8939" t="s">
        <v>1418</v>
      </c>
      <c r="J8939">
        <v>0.14499999999999999</v>
      </c>
    </row>
    <row r="8940" spans="1:10" hidden="1">
      <c r="A8940" t="s">
        <v>570</v>
      </c>
      <c r="B8940">
        <v>462</v>
      </c>
      <c r="C8940" t="s">
        <v>1173</v>
      </c>
      <c r="D8940">
        <v>463</v>
      </c>
      <c r="E8940" t="s">
        <v>534</v>
      </c>
      <c r="F8940" t="s">
        <v>2311</v>
      </c>
      <c r="G8940" t="s">
        <v>2316</v>
      </c>
      <c r="H8940" t="s">
        <v>1591</v>
      </c>
      <c r="I8940" t="s">
        <v>1418</v>
      </c>
      <c r="J8940">
        <v>0.1221</v>
      </c>
    </row>
    <row r="8941" spans="1:10" hidden="1">
      <c r="A8941" t="s">
        <v>570</v>
      </c>
      <c r="B8941">
        <v>462</v>
      </c>
      <c r="C8941" t="s">
        <v>1173</v>
      </c>
      <c r="D8941">
        <v>463</v>
      </c>
      <c r="E8941" t="s">
        <v>534</v>
      </c>
      <c r="F8941" t="s">
        <v>2311</v>
      </c>
      <c r="G8941" t="s">
        <v>2317</v>
      </c>
      <c r="H8941" t="s">
        <v>1333</v>
      </c>
      <c r="I8941" t="s">
        <v>1418</v>
      </c>
      <c r="J8941">
        <v>0.1298</v>
      </c>
    </row>
    <row r="8942" spans="1:10" hidden="1">
      <c r="A8942" t="s">
        <v>570</v>
      </c>
      <c r="B8942">
        <v>462</v>
      </c>
      <c r="C8942" t="s">
        <v>1173</v>
      </c>
      <c r="D8942">
        <v>463</v>
      </c>
      <c r="E8942" t="s">
        <v>534</v>
      </c>
      <c r="F8942" t="s">
        <v>2311</v>
      </c>
      <c r="G8942" t="s">
        <v>2336</v>
      </c>
      <c r="H8942" t="s">
        <v>1335</v>
      </c>
      <c r="I8942" t="s">
        <v>1418</v>
      </c>
      <c r="J8942">
        <v>6.1100000000000002E-2</v>
      </c>
    </row>
    <row r="8943" spans="1:10" hidden="1">
      <c r="A8943" t="s">
        <v>570</v>
      </c>
      <c r="B8943">
        <v>462</v>
      </c>
      <c r="C8943" t="s">
        <v>1173</v>
      </c>
      <c r="D8943">
        <v>463</v>
      </c>
      <c r="E8943" t="s">
        <v>534</v>
      </c>
      <c r="F8943" t="s">
        <v>2311</v>
      </c>
      <c r="G8943" t="s">
        <v>2337</v>
      </c>
      <c r="H8943" t="s">
        <v>1401</v>
      </c>
      <c r="I8943" t="s">
        <v>1418</v>
      </c>
      <c r="J8943">
        <v>8.4000000000000005E-2</v>
      </c>
    </row>
    <row r="8944" spans="1:10" hidden="1">
      <c r="A8944" t="s">
        <v>570</v>
      </c>
      <c r="B8944">
        <v>462</v>
      </c>
      <c r="C8944" t="s">
        <v>1173</v>
      </c>
      <c r="D8944">
        <v>463</v>
      </c>
      <c r="E8944" t="s">
        <v>534</v>
      </c>
      <c r="F8944" t="s">
        <v>2311</v>
      </c>
      <c r="G8944" t="s">
        <v>2318</v>
      </c>
      <c r="H8944" t="s">
        <v>1357</v>
      </c>
      <c r="I8944" t="s">
        <v>1418</v>
      </c>
      <c r="J8944">
        <v>9.1600000000000001E-2</v>
      </c>
    </row>
    <row r="8945" spans="1:10" hidden="1">
      <c r="A8945" t="s">
        <v>570</v>
      </c>
      <c r="B8945">
        <v>462</v>
      </c>
      <c r="C8945" t="s">
        <v>1173</v>
      </c>
      <c r="D8945">
        <v>463</v>
      </c>
      <c r="E8945" t="s">
        <v>534</v>
      </c>
      <c r="F8945" t="s">
        <v>2311</v>
      </c>
      <c r="G8945" t="s">
        <v>2319</v>
      </c>
      <c r="H8945" t="s">
        <v>1248</v>
      </c>
      <c r="I8945" t="s">
        <v>1418</v>
      </c>
      <c r="J8945">
        <v>4.58E-2</v>
      </c>
    </row>
    <row r="8946" spans="1:10" hidden="1">
      <c r="A8946" t="s">
        <v>570</v>
      </c>
      <c r="B8946">
        <v>462</v>
      </c>
      <c r="C8946" t="s">
        <v>1173</v>
      </c>
      <c r="D8946">
        <v>463</v>
      </c>
      <c r="E8946" t="s">
        <v>534</v>
      </c>
      <c r="F8946" t="s">
        <v>2320</v>
      </c>
      <c r="G8946" t="s">
        <v>2321</v>
      </c>
      <c r="H8946" t="s">
        <v>1460</v>
      </c>
      <c r="I8946" t="s">
        <v>1418</v>
      </c>
      <c r="J8946">
        <v>0.1527</v>
      </c>
    </row>
    <row r="8947" spans="1:10" hidden="1">
      <c r="A8947" t="s">
        <v>570</v>
      </c>
      <c r="B8947">
        <v>462</v>
      </c>
      <c r="C8947" t="s">
        <v>1173</v>
      </c>
      <c r="D8947">
        <v>463</v>
      </c>
      <c r="E8947" t="s">
        <v>534</v>
      </c>
      <c r="F8947" t="s">
        <v>2320</v>
      </c>
      <c r="G8947" t="s">
        <v>2298</v>
      </c>
      <c r="H8947" t="s">
        <v>1261</v>
      </c>
      <c r="I8947" t="s">
        <v>1418</v>
      </c>
      <c r="J8947">
        <v>0.16789999999999999</v>
      </c>
    </row>
    <row r="8948" spans="1:10" hidden="1">
      <c r="A8948" t="s">
        <v>570</v>
      </c>
      <c r="B8948">
        <v>462</v>
      </c>
      <c r="C8948" t="s">
        <v>1173</v>
      </c>
      <c r="D8948">
        <v>463</v>
      </c>
      <c r="E8948" t="s">
        <v>534</v>
      </c>
      <c r="F8948" t="s">
        <v>2322</v>
      </c>
      <c r="G8948" t="s">
        <v>2327</v>
      </c>
      <c r="H8948" t="s">
        <v>2329</v>
      </c>
      <c r="I8948" t="s">
        <v>1418</v>
      </c>
      <c r="J8948">
        <v>2.29E-2</v>
      </c>
    </row>
    <row r="8949" spans="1:10" hidden="1">
      <c r="A8949" t="s">
        <v>570</v>
      </c>
      <c r="B8949">
        <v>462</v>
      </c>
      <c r="C8949" t="s">
        <v>1173</v>
      </c>
      <c r="D8949">
        <v>463</v>
      </c>
      <c r="E8949" t="s">
        <v>534</v>
      </c>
      <c r="F8949" t="s">
        <v>2322</v>
      </c>
      <c r="G8949" t="s">
        <v>2330</v>
      </c>
      <c r="H8949" t="s">
        <v>1254</v>
      </c>
      <c r="I8949" t="s">
        <v>1418</v>
      </c>
      <c r="J8949">
        <v>0.97709999999999997</v>
      </c>
    </row>
    <row r="8950" spans="1:10" hidden="1">
      <c r="A8950" t="s">
        <v>570</v>
      </c>
      <c r="B8950">
        <v>462</v>
      </c>
      <c r="C8950" t="s">
        <v>1173</v>
      </c>
      <c r="D8950">
        <v>463</v>
      </c>
      <c r="E8950" t="s">
        <v>534</v>
      </c>
      <c r="F8950" t="s">
        <v>2332</v>
      </c>
      <c r="G8950" t="s">
        <v>2333</v>
      </c>
      <c r="H8950" t="s">
        <v>1285</v>
      </c>
      <c r="I8950" t="s">
        <v>1418</v>
      </c>
      <c r="J8950">
        <v>0.51910000000000001</v>
      </c>
    </row>
    <row r="8951" spans="1:10" hidden="1">
      <c r="A8951" t="s">
        <v>570</v>
      </c>
      <c r="B8951">
        <v>462</v>
      </c>
      <c r="C8951" t="s">
        <v>1173</v>
      </c>
      <c r="D8951">
        <v>463</v>
      </c>
      <c r="E8951" t="s">
        <v>534</v>
      </c>
      <c r="F8951" t="s">
        <v>2332</v>
      </c>
      <c r="G8951" t="s">
        <v>2334</v>
      </c>
      <c r="H8951" t="s">
        <v>1306</v>
      </c>
      <c r="I8951" t="s">
        <v>1418</v>
      </c>
      <c r="J8951">
        <v>0.48089999999999999</v>
      </c>
    </row>
    <row r="8952" spans="1:10" hidden="1">
      <c r="A8952" t="s">
        <v>570</v>
      </c>
      <c r="B8952">
        <v>1999</v>
      </c>
      <c r="C8952" t="s">
        <v>537</v>
      </c>
      <c r="D8952">
        <v>2000</v>
      </c>
      <c r="E8952" t="s">
        <v>537</v>
      </c>
      <c r="F8952" t="s">
        <v>1243</v>
      </c>
      <c r="G8952" t="s">
        <v>1243</v>
      </c>
      <c r="H8952" t="s">
        <v>1256</v>
      </c>
      <c r="I8952" t="s">
        <v>1256</v>
      </c>
      <c r="J8952">
        <v>1</v>
      </c>
    </row>
    <row r="8953" spans="1:10" hidden="1">
      <c r="A8953" t="s">
        <v>570</v>
      </c>
      <c r="B8953">
        <v>1999</v>
      </c>
      <c r="C8953" t="s">
        <v>537</v>
      </c>
      <c r="D8953">
        <v>2000</v>
      </c>
      <c r="E8953" t="s">
        <v>537</v>
      </c>
      <c r="F8953" t="s">
        <v>2311</v>
      </c>
      <c r="G8953" t="s">
        <v>2317</v>
      </c>
      <c r="H8953" t="s">
        <v>1352</v>
      </c>
      <c r="I8953" t="s">
        <v>1256</v>
      </c>
      <c r="J8953">
        <v>0.5</v>
      </c>
    </row>
    <row r="8954" spans="1:10" hidden="1">
      <c r="A8954" t="s">
        <v>570</v>
      </c>
      <c r="B8954">
        <v>1999</v>
      </c>
      <c r="C8954" t="s">
        <v>537</v>
      </c>
      <c r="D8954">
        <v>2000</v>
      </c>
      <c r="E8954" t="s">
        <v>537</v>
      </c>
      <c r="F8954" t="s">
        <v>2311</v>
      </c>
      <c r="G8954" t="s">
        <v>2336</v>
      </c>
      <c r="H8954" t="s">
        <v>2335</v>
      </c>
      <c r="I8954" t="s">
        <v>1256</v>
      </c>
      <c r="J8954">
        <v>0.28570000000000001</v>
      </c>
    </row>
    <row r="8955" spans="1:10" hidden="1">
      <c r="A8955" t="s">
        <v>570</v>
      </c>
      <c r="B8955">
        <v>1999</v>
      </c>
      <c r="C8955" t="s">
        <v>537</v>
      </c>
      <c r="D8955">
        <v>2000</v>
      </c>
      <c r="E8955" t="s">
        <v>537</v>
      </c>
      <c r="F8955" t="s">
        <v>2311</v>
      </c>
      <c r="G8955" t="s">
        <v>2337</v>
      </c>
      <c r="H8955" t="s">
        <v>2329</v>
      </c>
      <c r="I8955" t="s">
        <v>1256</v>
      </c>
      <c r="J8955">
        <v>0.21429999999999999</v>
      </c>
    </row>
    <row r="8956" spans="1:10" hidden="1">
      <c r="A8956" t="s">
        <v>570</v>
      </c>
      <c r="B8956">
        <v>1999</v>
      </c>
      <c r="C8956" t="s">
        <v>537</v>
      </c>
      <c r="D8956">
        <v>2000</v>
      </c>
      <c r="E8956" t="s">
        <v>537</v>
      </c>
      <c r="F8956" t="s">
        <v>2322</v>
      </c>
      <c r="G8956" t="s">
        <v>2330</v>
      </c>
      <c r="H8956" t="s">
        <v>1256</v>
      </c>
      <c r="I8956" t="s">
        <v>1256</v>
      </c>
      <c r="J8956">
        <v>1</v>
      </c>
    </row>
    <row r="8957" spans="1:10" hidden="1">
      <c r="A8957" t="s">
        <v>570</v>
      </c>
      <c r="B8957">
        <v>1999</v>
      </c>
      <c r="C8957" t="s">
        <v>537</v>
      </c>
      <c r="D8957">
        <v>2000</v>
      </c>
      <c r="E8957" t="s">
        <v>537</v>
      </c>
      <c r="F8957" t="s">
        <v>2332</v>
      </c>
      <c r="G8957" t="s">
        <v>2333</v>
      </c>
      <c r="H8957" t="s">
        <v>1250</v>
      </c>
      <c r="I8957" t="s">
        <v>1256</v>
      </c>
      <c r="J8957">
        <v>0.71430000000000005</v>
      </c>
    </row>
    <row r="8958" spans="1:10" hidden="1">
      <c r="A8958" t="s">
        <v>570</v>
      </c>
      <c r="B8958">
        <v>1999</v>
      </c>
      <c r="C8958" t="s">
        <v>537</v>
      </c>
      <c r="D8958">
        <v>2000</v>
      </c>
      <c r="E8958" t="s">
        <v>537</v>
      </c>
      <c r="F8958" t="s">
        <v>2332</v>
      </c>
      <c r="G8958" t="s">
        <v>2334</v>
      </c>
      <c r="H8958" t="s">
        <v>2335</v>
      </c>
      <c r="I8958" t="s">
        <v>1256</v>
      </c>
      <c r="J8958">
        <v>0.28570000000000001</v>
      </c>
    </row>
    <row r="8959" spans="1:10" hidden="1">
      <c r="A8959" t="s">
        <v>570</v>
      </c>
      <c r="B8959">
        <v>1282</v>
      </c>
      <c r="C8959" t="s">
        <v>538</v>
      </c>
      <c r="D8959">
        <v>1283</v>
      </c>
      <c r="E8959" t="s">
        <v>538</v>
      </c>
      <c r="F8959" t="s">
        <v>1243</v>
      </c>
      <c r="G8959" t="s">
        <v>1243</v>
      </c>
      <c r="H8959" t="s">
        <v>2536</v>
      </c>
      <c r="I8959" t="s">
        <v>2536</v>
      </c>
      <c r="J8959">
        <v>1</v>
      </c>
    </row>
    <row r="8960" spans="1:10" hidden="1">
      <c r="A8960" t="s">
        <v>570</v>
      </c>
      <c r="B8960">
        <v>1282</v>
      </c>
      <c r="C8960" t="s">
        <v>538</v>
      </c>
      <c r="D8960">
        <v>1283</v>
      </c>
      <c r="E8960" t="s">
        <v>538</v>
      </c>
      <c r="F8960" t="s">
        <v>2311</v>
      </c>
      <c r="G8960" t="s">
        <v>2317</v>
      </c>
      <c r="H8960" t="s">
        <v>1510</v>
      </c>
      <c r="I8960" t="s">
        <v>2536</v>
      </c>
      <c r="J8960">
        <v>4.1300000000000003E-2</v>
      </c>
    </row>
    <row r="8961" spans="1:10" hidden="1">
      <c r="A8961" t="s">
        <v>570</v>
      </c>
      <c r="B8961">
        <v>1282</v>
      </c>
      <c r="C8961" t="s">
        <v>538</v>
      </c>
      <c r="D8961">
        <v>1283</v>
      </c>
      <c r="E8961" t="s">
        <v>538</v>
      </c>
      <c r="F8961" t="s">
        <v>2311</v>
      </c>
      <c r="G8961" t="s">
        <v>2336</v>
      </c>
      <c r="H8961" t="s">
        <v>1402</v>
      </c>
      <c r="I8961" t="s">
        <v>2536</v>
      </c>
      <c r="J8961">
        <v>3.44E-2</v>
      </c>
    </row>
    <row r="8962" spans="1:10" hidden="1">
      <c r="A8962" t="s">
        <v>570</v>
      </c>
      <c r="B8962">
        <v>1282</v>
      </c>
      <c r="C8962" t="s">
        <v>538</v>
      </c>
      <c r="D8962">
        <v>1283</v>
      </c>
      <c r="E8962" t="s">
        <v>538</v>
      </c>
      <c r="F8962" t="s">
        <v>2311</v>
      </c>
      <c r="G8962" t="s">
        <v>2337</v>
      </c>
      <c r="H8962" t="s">
        <v>1444</v>
      </c>
      <c r="I8962" t="s">
        <v>2536</v>
      </c>
      <c r="J8962">
        <v>4.82E-2</v>
      </c>
    </row>
    <row r="8963" spans="1:10" hidden="1">
      <c r="A8963" t="s">
        <v>570</v>
      </c>
      <c r="B8963">
        <v>1282</v>
      </c>
      <c r="C8963" t="s">
        <v>538</v>
      </c>
      <c r="D8963">
        <v>1283</v>
      </c>
      <c r="E8963" t="s">
        <v>538</v>
      </c>
      <c r="F8963" t="s">
        <v>2311</v>
      </c>
      <c r="G8963" t="s">
        <v>2343</v>
      </c>
      <c r="H8963" t="s">
        <v>1576</v>
      </c>
      <c r="I8963" t="s">
        <v>2536</v>
      </c>
      <c r="J8963">
        <v>0.20730000000000001</v>
      </c>
    </row>
    <row r="8964" spans="1:10" hidden="1">
      <c r="A8964" t="s">
        <v>570</v>
      </c>
      <c r="B8964">
        <v>1282</v>
      </c>
      <c r="C8964" t="s">
        <v>538</v>
      </c>
      <c r="D8964">
        <v>1283</v>
      </c>
      <c r="E8964" t="s">
        <v>538</v>
      </c>
      <c r="F8964" t="s">
        <v>2311</v>
      </c>
      <c r="G8964" t="s">
        <v>1250</v>
      </c>
      <c r="H8964" t="s">
        <v>2392</v>
      </c>
      <c r="I8964" t="s">
        <v>2536</v>
      </c>
      <c r="J8964">
        <v>0.2225</v>
      </c>
    </row>
    <row r="8965" spans="1:10" hidden="1">
      <c r="A8965" t="s">
        <v>570</v>
      </c>
      <c r="B8965">
        <v>1282</v>
      </c>
      <c r="C8965" t="s">
        <v>538</v>
      </c>
      <c r="D8965">
        <v>1283</v>
      </c>
      <c r="E8965" t="s">
        <v>538</v>
      </c>
      <c r="F8965" t="s">
        <v>2311</v>
      </c>
      <c r="G8965" t="s">
        <v>1401</v>
      </c>
      <c r="H8965" t="s">
        <v>1302</v>
      </c>
      <c r="I8965" t="s">
        <v>2536</v>
      </c>
      <c r="J8965">
        <v>0.23619999999999999</v>
      </c>
    </row>
    <row r="8966" spans="1:10" hidden="1">
      <c r="A8966" t="s">
        <v>570</v>
      </c>
      <c r="B8966">
        <v>1282</v>
      </c>
      <c r="C8966" t="s">
        <v>538</v>
      </c>
      <c r="D8966">
        <v>1283</v>
      </c>
      <c r="E8966" t="s">
        <v>538</v>
      </c>
      <c r="F8966" t="s">
        <v>2311</v>
      </c>
      <c r="G8966" t="s">
        <v>1357</v>
      </c>
      <c r="H8966" t="s">
        <v>1280</v>
      </c>
      <c r="I8966" t="s">
        <v>2536</v>
      </c>
      <c r="J8966">
        <v>0.21010000000000001</v>
      </c>
    </row>
    <row r="8967" spans="1:10" hidden="1">
      <c r="A8967" t="s">
        <v>570</v>
      </c>
      <c r="B8967">
        <v>1282</v>
      </c>
      <c r="C8967" t="s">
        <v>538</v>
      </c>
      <c r="D8967">
        <v>1283</v>
      </c>
      <c r="E8967" t="s">
        <v>538</v>
      </c>
      <c r="F8967" t="s">
        <v>2320</v>
      </c>
      <c r="G8967" t="s">
        <v>2321</v>
      </c>
      <c r="H8967" t="s">
        <v>1274</v>
      </c>
      <c r="I8967" t="s">
        <v>2536</v>
      </c>
      <c r="J8967">
        <v>0.13569999999999999</v>
      </c>
    </row>
    <row r="8968" spans="1:10" hidden="1">
      <c r="A8968" t="s">
        <v>570</v>
      </c>
      <c r="B8968">
        <v>1282</v>
      </c>
      <c r="C8968" t="s">
        <v>538</v>
      </c>
      <c r="D8968">
        <v>1283</v>
      </c>
      <c r="E8968" t="s">
        <v>538</v>
      </c>
      <c r="F8968" t="s">
        <v>2320</v>
      </c>
      <c r="G8968" t="s">
        <v>2339</v>
      </c>
      <c r="H8968" t="s">
        <v>1395</v>
      </c>
      <c r="I8968" t="s">
        <v>2536</v>
      </c>
      <c r="J8968">
        <v>3.5099999999999999E-2</v>
      </c>
    </row>
    <row r="8969" spans="1:10" hidden="1">
      <c r="A8969" t="s">
        <v>570</v>
      </c>
      <c r="B8969">
        <v>1282</v>
      </c>
      <c r="C8969" t="s">
        <v>538</v>
      </c>
      <c r="D8969">
        <v>1283</v>
      </c>
      <c r="E8969" t="s">
        <v>538</v>
      </c>
      <c r="F8969" t="s">
        <v>2320</v>
      </c>
      <c r="G8969" t="s">
        <v>2298</v>
      </c>
      <c r="H8969" t="s">
        <v>1593</v>
      </c>
      <c r="I8969" t="s">
        <v>2536</v>
      </c>
      <c r="J8969">
        <v>0.10059999999999999</v>
      </c>
    </row>
    <row r="8970" spans="1:10" hidden="1">
      <c r="A8970" t="s">
        <v>570</v>
      </c>
      <c r="B8970">
        <v>1282</v>
      </c>
      <c r="C8970" t="s">
        <v>538</v>
      </c>
      <c r="D8970">
        <v>1283</v>
      </c>
      <c r="E8970" t="s">
        <v>538</v>
      </c>
      <c r="F8970" t="s">
        <v>2322</v>
      </c>
      <c r="G8970" t="s">
        <v>2323</v>
      </c>
      <c r="H8970" t="s">
        <v>2329</v>
      </c>
      <c r="I8970" t="s">
        <v>2536</v>
      </c>
      <c r="J8970">
        <v>2.0999999999999999E-3</v>
      </c>
    </row>
    <row r="8971" spans="1:10" hidden="1">
      <c r="A8971" t="s">
        <v>570</v>
      </c>
      <c r="B8971">
        <v>1282</v>
      </c>
      <c r="C8971" t="s">
        <v>538</v>
      </c>
      <c r="D8971">
        <v>1283</v>
      </c>
      <c r="E8971" t="s">
        <v>538</v>
      </c>
      <c r="F8971" t="s">
        <v>2322</v>
      </c>
      <c r="G8971" t="s">
        <v>2325</v>
      </c>
      <c r="H8971" t="s">
        <v>1493</v>
      </c>
      <c r="I8971" t="s">
        <v>2536</v>
      </c>
      <c r="J8971">
        <v>8.4000000000000005E-2</v>
      </c>
    </row>
    <row r="8972" spans="1:10" hidden="1">
      <c r="A8972" t="s">
        <v>570</v>
      </c>
      <c r="B8972">
        <v>1282</v>
      </c>
      <c r="C8972" t="s">
        <v>538</v>
      </c>
      <c r="D8972">
        <v>1283</v>
      </c>
      <c r="E8972" t="s">
        <v>538</v>
      </c>
      <c r="F8972" t="s">
        <v>2322</v>
      </c>
      <c r="G8972" t="s">
        <v>2326</v>
      </c>
      <c r="H8972" t="s">
        <v>1310</v>
      </c>
      <c r="I8972" t="s">
        <v>2536</v>
      </c>
      <c r="J8972">
        <v>4.8899999999999999E-2</v>
      </c>
    </row>
    <row r="8973" spans="1:10" hidden="1">
      <c r="A8973" t="s">
        <v>570</v>
      </c>
      <c r="B8973">
        <v>1282</v>
      </c>
      <c r="C8973" t="s">
        <v>538</v>
      </c>
      <c r="D8973">
        <v>1283</v>
      </c>
      <c r="E8973" t="s">
        <v>538</v>
      </c>
      <c r="F8973" t="s">
        <v>2322</v>
      </c>
      <c r="G8973" t="s">
        <v>2327</v>
      </c>
      <c r="H8973" t="s">
        <v>1360</v>
      </c>
      <c r="I8973" t="s">
        <v>2536</v>
      </c>
      <c r="J8973">
        <v>2.8899999999999999E-2</v>
      </c>
    </row>
    <row r="8974" spans="1:10" hidden="1">
      <c r="A8974" t="s">
        <v>570</v>
      </c>
      <c r="B8974">
        <v>1282</v>
      </c>
      <c r="C8974" t="s">
        <v>538</v>
      </c>
      <c r="D8974">
        <v>1283</v>
      </c>
      <c r="E8974" t="s">
        <v>538</v>
      </c>
      <c r="F8974" t="s">
        <v>2322</v>
      </c>
      <c r="G8974" t="s">
        <v>2352</v>
      </c>
      <c r="H8974" t="s">
        <v>2324</v>
      </c>
      <c r="I8974" t="s">
        <v>2536</v>
      </c>
      <c r="J8974">
        <v>6.9999999999999999E-4</v>
      </c>
    </row>
    <row r="8975" spans="1:10" hidden="1">
      <c r="A8975" t="s">
        <v>570</v>
      </c>
      <c r="B8975">
        <v>1282</v>
      </c>
      <c r="C8975" t="s">
        <v>538</v>
      </c>
      <c r="D8975">
        <v>1283</v>
      </c>
      <c r="E8975" t="s">
        <v>538</v>
      </c>
      <c r="F8975" t="s">
        <v>2322</v>
      </c>
      <c r="G8975" t="s">
        <v>2328</v>
      </c>
      <c r="H8975" t="s">
        <v>1417</v>
      </c>
      <c r="I8975" t="s">
        <v>2536</v>
      </c>
      <c r="J8975">
        <v>1.4500000000000001E-2</v>
      </c>
    </row>
    <row r="8976" spans="1:10" hidden="1">
      <c r="A8976" t="s">
        <v>570</v>
      </c>
      <c r="B8976">
        <v>1282</v>
      </c>
      <c r="C8976" t="s">
        <v>538</v>
      </c>
      <c r="D8976">
        <v>1283</v>
      </c>
      <c r="E8976" t="s">
        <v>538</v>
      </c>
      <c r="F8976" t="s">
        <v>2322</v>
      </c>
      <c r="G8976" t="s">
        <v>2330</v>
      </c>
      <c r="H8976" t="s">
        <v>2537</v>
      </c>
      <c r="I8976" t="s">
        <v>2536</v>
      </c>
      <c r="J8976">
        <v>0.82089999999999996</v>
      </c>
    </row>
    <row r="8977" spans="1:10" hidden="1">
      <c r="A8977" t="s">
        <v>570</v>
      </c>
      <c r="B8977">
        <v>1282</v>
      </c>
      <c r="C8977" t="s">
        <v>538</v>
      </c>
      <c r="D8977">
        <v>1283</v>
      </c>
      <c r="E8977" t="s">
        <v>538</v>
      </c>
      <c r="F8977" t="s">
        <v>2332</v>
      </c>
      <c r="G8977" t="s">
        <v>2333</v>
      </c>
      <c r="H8977" t="s">
        <v>2538</v>
      </c>
      <c r="I8977" t="s">
        <v>2536</v>
      </c>
      <c r="J8977">
        <v>0.48</v>
      </c>
    </row>
    <row r="8978" spans="1:10" hidden="1">
      <c r="A8978" t="s">
        <v>570</v>
      </c>
      <c r="B8978">
        <v>1282</v>
      </c>
      <c r="C8978" t="s">
        <v>538</v>
      </c>
      <c r="D8978">
        <v>1283</v>
      </c>
      <c r="E8978" t="s">
        <v>538</v>
      </c>
      <c r="F8978" t="s">
        <v>2332</v>
      </c>
      <c r="G8978" t="s">
        <v>2334</v>
      </c>
      <c r="H8978" t="s">
        <v>2533</v>
      </c>
      <c r="I8978" t="s">
        <v>2536</v>
      </c>
      <c r="J8978">
        <v>0.52</v>
      </c>
    </row>
    <row r="8979" spans="1:10" hidden="1">
      <c r="A8979" t="s">
        <v>570</v>
      </c>
      <c r="B8979">
        <v>466</v>
      </c>
      <c r="C8979" t="s">
        <v>1175</v>
      </c>
      <c r="D8979">
        <v>467</v>
      </c>
      <c r="E8979" t="s">
        <v>236</v>
      </c>
      <c r="F8979" t="s">
        <v>1243</v>
      </c>
      <c r="G8979" t="s">
        <v>1243</v>
      </c>
      <c r="H8979" t="s">
        <v>1580</v>
      </c>
      <c r="I8979" t="s">
        <v>1580</v>
      </c>
      <c r="J8979">
        <v>1</v>
      </c>
    </row>
    <row r="8980" spans="1:10" hidden="1">
      <c r="A8980" t="s">
        <v>570</v>
      </c>
      <c r="B8980">
        <v>466</v>
      </c>
      <c r="C8980" t="s">
        <v>1175</v>
      </c>
      <c r="D8980">
        <v>467</v>
      </c>
      <c r="E8980" t="s">
        <v>236</v>
      </c>
      <c r="F8980" t="s">
        <v>2311</v>
      </c>
      <c r="G8980" t="s">
        <v>2312</v>
      </c>
      <c r="H8980" t="s">
        <v>1401</v>
      </c>
      <c r="I8980" t="s">
        <v>1580</v>
      </c>
      <c r="J8980">
        <v>8.1500000000000003E-2</v>
      </c>
    </row>
    <row r="8981" spans="1:10" hidden="1">
      <c r="A8981" t="s">
        <v>570</v>
      </c>
      <c r="B8981">
        <v>466</v>
      </c>
      <c r="C8981" t="s">
        <v>1175</v>
      </c>
      <c r="D8981">
        <v>467</v>
      </c>
      <c r="E8981" t="s">
        <v>236</v>
      </c>
      <c r="F8981" t="s">
        <v>2311</v>
      </c>
      <c r="G8981" t="s">
        <v>2313</v>
      </c>
      <c r="H8981" t="s">
        <v>1460</v>
      </c>
      <c r="I8981" t="s">
        <v>1580</v>
      </c>
      <c r="J8981">
        <v>0.14810000000000001</v>
      </c>
    </row>
    <row r="8982" spans="1:10" hidden="1">
      <c r="A8982" t="s">
        <v>570</v>
      </c>
      <c r="B8982">
        <v>466</v>
      </c>
      <c r="C8982" t="s">
        <v>1175</v>
      </c>
      <c r="D8982">
        <v>467</v>
      </c>
      <c r="E8982" t="s">
        <v>236</v>
      </c>
      <c r="F8982" t="s">
        <v>2311</v>
      </c>
      <c r="G8982" t="s">
        <v>2314</v>
      </c>
      <c r="H8982" t="s">
        <v>1250</v>
      </c>
      <c r="I8982" t="s">
        <v>1580</v>
      </c>
      <c r="J8982">
        <v>7.4099999999999999E-2</v>
      </c>
    </row>
    <row r="8983" spans="1:10" hidden="1">
      <c r="A8983" t="s">
        <v>570</v>
      </c>
      <c r="B8983">
        <v>466</v>
      </c>
      <c r="C8983" t="s">
        <v>1175</v>
      </c>
      <c r="D8983">
        <v>467</v>
      </c>
      <c r="E8983" t="s">
        <v>236</v>
      </c>
      <c r="F8983" t="s">
        <v>2311</v>
      </c>
      <c r="G8983" t="s">
        <v>2315</v>
      </c>
      <c r="H8983" t="s">
        <v>1401</v>
      </c>
      <c r="I8983" t="s">
        <v>1580</v>
      </c>
      <c r="J8983">
        <v>8.1500000000000003E-2</v>
      </c>
    </row>
    <row r="8984" spans="1:10" hidden="1">
      <c r="A8984" t="s">
        <v>570</v>
      </c>
      <c r="B8984">
        <v>466</v>
      </c>
      <c r="C8984" t="s">
        <v>1175</v>
      </c>
      <c r="D8984">
        <v>467</v>
      </c>
      <c r="E8984" t="s">
        <v>236</v>
      </c>
      <c r="F8984" t="s">
        <v>2311</v>
      </c>
      <c r="G8984" t="s">
        <v>2316</v>
      </c>
      <c r="H8984" t="s">
        <v>1460</v>
      </c>
      <c r="I8984" t="s">
        <v>1580</v>
      </c>
      <c r="J8984">
        <v>0.14810000000000001</v>
      </c>
    </row>
    <row r="8985" spans="1:10" hidden="1">
      <c r="A8985" t="s">
        <v>570</v>
      </c>
      <c r="B8985">
        <v>466</v>
      </c>
      <c r="C8985" t="s">
        <v>1175</v>
      </c>
      <c r="D8985">
        <v>467</v>
      </c>
      <c r="E8985" t="s">
        <v>236</v>
      </c>
      <c r="F8985" t="s">
        <v>2311</v>
      </c>
      <c r="G8985" t="s">
        <v>2317</v>
      </c>
      <c r="H8985" t="s">
        <v>1520</v>
      </c>
      <c r="I8985" t="s">
        <v>1580</v>
      </c>
      <c r="J8985">
        <v>0.14069999999999999</v>
      </c>
    </row>
    <row r="8986" spans="1:10" hidden="1">
      <c r="A8986" t="s">
        <v>570</v>
      </c>
      <c r="B8986">
        <v>466</v>
      </c>
      <c r="C8986" t="s">
        <v>1175</v>
      </c>
      <c r="D8986">
        <v>467</v>
      </c>
      <c r="E8986" t="s">
        <v>236</v>
      </c>
      <c r="F8986" t="s">
        <v>2311</v>
      </c>
      <c r="G8986" t="s">
        <v>2336</v>
      </c>
      <c r="H8986" t="s">
        <v>1250</v>
      </c>
      <c r="I8986" t="s">
        <v>1580</v>
      </c>
      <c r="J8986">
        <v>7.4099999999999999E-2</v>
      </c>
    </row>
    <row r="8987" spans="1:10" hidden="1">
      <c r="A8987" t="s">
        <v>570</v>
      </c>
      <c r="B8987">
        <v>466</v>
      </c>
      <c r="C8987" t="s">
        <v>1175</v>
      </c>
      <c r="D8987">
        <v>467</v>
      </c>
      <c r="E8987" t="s">
        <v>236</v>
      </c>
      <c r="F8987" t="s">
        <v>2311</v>
      </c>
      <c r="G8987" t="s">
        <v>2337</v>
      </c>
      <c r="H8987" t="s">
        <v>1401</v>
      </c>
      <c r="I8987" t="s">
        <v>1580</v>
      </c>
      <c r="J8987">
        <v>8.1500000000000003E-2</v>
      </c>
    </row>
    <row r="8988" spans="1:10" hidden="1">
      <c r="A8988" t="s">
        <v>570</v>
      </c>
      <c r="B8988">
        <v>466</v>
      </c>
      <c r="C8988" t="s">
        <v>1175</v>
      </c>
      <c r="D8988">
        <v>467</v>
      </c>
      <c r="E8988" t="s">
        <v>236</v>
      </c>
      <c r="F8988" t="s">
        <v>2311</v>
      </c>
      <c r="G8988" t="s">
        <v>2318</v>
      </c>
      <c r="H8988" t="s">
        <v>1401</v>
      </c>
      <c r="I8988" t="s">
        <v>1580</v>
      </c>
      <c r="J8988">
        <v>8.1500000000000003E-2</v>
      </c>
    </row>
    <row r="8989" spans="1:10" hidden="1">
      <c r="A8989" t="s">
        <v>570</v>
      </c>
      <c r="B8989">
        <v>466</v>
      </c>
      <c r="C8989" t="s">
        <v>1175</v>
      </c>
      <c r="D8989">
        <v>467</v>
      </c>
      <c r="E8989" t="s">
        <v>236</v>
      </c>
      <c r="F8989" t="s">
        <v>2311</v>
      </c>
      <c r="G8989" t="s">
        <v>2319</v>
      </c>
      <c r="H8989" t="s">
        <v>1357</v>
      </c>
      <c r="I8989" t="s">
        <v>1580</v>
      </c>
      <c r="J8989">
        <v>8.8900000000000007E-2</v>
      </c>
    </row>
    <row r="8990" spans="1:10" hidden="1">
      <c r="A8990" t="s">
        <v>570</v>
      </c>
      <c r="B8990">
        <v>466</v>
      </c>
      <c r="C8990" t="s">
        <v>1175</v>
      </c>
      <c r="D8990">
        <v>467</v>
      </c>
      <c r="E8990" t="s">
        <v>236</v>
      </c>
      <c r="F8990" t="s">
        <v>2320</v>
      </c>
      <c r="G8990" t="s">
        <v>2321</v>
      </c>
      <c r="H8990" t="s">
        <v>1392</v>
      </c>
      <c r="I8990" t="s">
        <v>1580</v>
      </c>
      <c r="J8990">
        <v>0.29630000000000001</v>
      </c>
    </row>
    <row r="8991" spans="1:10" hidden="1">
      <c r="A8991" t="s">
        <v>570</v>
      </c>
      <c r="B8991">
        <v>466</v>
      </c>
      <c r="C8991" t="s">
        <v>1175</v>
      </c>
      <c r="D8991">
        <v>467</v>
      </c>
      <c r="E8991" t="s">
        <v>236</v>
      </c>
      <c r="F8991" t="s">
        <v>2320</v>
      </c>
      <c r="G8991" t="s">
        <v>2298</v>
      </c>
      <c r="H8991" t="s">
        <v>1515</v>
      </c>
      <c r="I8991" t="s">
        <v>1580</v>
      </c>
      <c r="J8991">
        <v>0.32590000000000002</v>
      </c>
    </row>
    <row r="8992" spans="1:10" hidden="1">
      <c r="A8992" t="s">
        <v>570</v>
      </c>
      <c r="B8992">
        <v>466</v>
      </c>
      <c r="C8992" t="s">
        <v>1175</v>
      </c>
      <c r="D8992">
        <v>467</v>
      </c>
      <c r="E8992" t="s">
        <v>236</v>
      </c>
      <c r="F8992" t="s">
        <v>2322</v>
      </c>
      <c r="G8992" t="s">
        <v>2327</v>
      </c>
      <c r="H8992" t="s">
        <v>2324</v>
      </c>
      <c r="I8992" t="s">
        <v>1580</v>
      </c>
      <c r="J8992">
        <v>7.4000000000000003E-3</v>
      </c>
    </row>
    <row r="8993" spans="1:10" hidden="1">
      <c r="A8993" t="s">
        <v>570</v>
      </c>
      <c r="B8993">
        <v>466</v>
      </c>
      <c r="C8993" t="s">
        <v>1175</v>
      </c>
      <c r="D8993">
        <v>467</v>
      </c>
      <c r="E8993" t="s">
        <v>236</v>
      </c>
      <c r="F8993" t="s">
        <v>2322</v>
      </c>
      <c r="G8993" t="s">
        <v>2328</v>
      </c>
      <c r="H8993" t="s">
        <v>2324</v>
      </c>
      <c r="I8993" t="s">
        <v>1580</v>
      </c>
      <c r="J8993">
        <v>7.4000000000000003E-3</v>
      </c>
    </row>
    <row r="8994" spans="1:10" hidden="1">
      <c r="A8994" t="s">
        <v>570</v>
      </c>
      <c r="B8994">
        <v>466</v>
      </c>
      <c r="C8994" t="s">
        <v>1175</v>
      </c>
      <c r="D8994">
        <v>467</v>
      </c>
      <c r="E8994" t="s">
        <v>236</v>
      </c>
      <c r="F8994" t="s">
        <v>2322</v>
      </c>
      <c r="G8994" t="s">
        <v>2330</v>
      </c>
      <c r="H8994" t="s">
        <v>1511</v>
      </c>
      <c r="I8994" t="s">
        <v>1580</v>
      </c>
      <c r="J8994">
        <v>0.98519999999999996</v>
      </c>
    </row>
    <row r="8995" spans="1:10" hidden="1">
      <c r="A8995" t="s">
        <v>570</v>
      </c>
      <c r="B8995">
        <v>466</v>
      </c>
      <c r="C8995" t="s">
        <v>1175</v>
      </c>
      <c r="D8995">
        <v>467</v>
      </c>
      <c r="E8995" t="s">
        <v>236</v>
      </c>
      <c r="F8995" t="s">
        <v>2332</v>
      </c>
      <c r="G8995" t="s">
        <v>2333</v>
      </c>
      <c r="H8995" t="s">
        <v>1283</v>
      </c>
      <c r="I8995" t="s">
        <v>1580</v>
      </c>
      <c r="J8995">
        <v>0.47410000000000002</v>
      </c>
    </row>
    <row r="8996" spans="1:10" hidden="1">
      <c r="A8996" t="s">
        <v>570</v>
      </c>
      <c r="B8996">
        <v>466</v>
      </c>
      <c r="C8996" t="s">
        <v>1175</v>
      </c>
      <c r="D8996">
        <v>467</v>
      </c>
      <c r="E8996" t="s">
        <v>236</v>
      </c>
      <c r="F8996" t="s">
        <v>2332</v>
      </c>
      <c r="G8996" t="s">
        <v>2334</v>
      </c>
      <c r="H8996" t="s">
        <v>1310</v>
      </c>
      <c r="I8996" t="s">
        <v>1580</v>
      </c>
      <c r="J8996">
        <v>0.52590000000000003</v>
      </c>
    </row>
    <row r="8997" spans="1:10" hidden="1">
      <c r="A8997" t="s">
        <v>570</v>
      </c>
      <c r="B8997">
        <v>468</v>
      </c>
      <c r="C8997" t="s">
        <v>1177</v>
      </c>
      <c r="D8997">
        <v>469</v>
      </c>
      <c r="E8997" t="s">
        <v>455</v>
      </c>
      <c r="F8997" t="s">
        <v>1243</v>
      </c>
      <c r="G8997" t="s">
        <v>1243</v>
      </c>
      <c r="H8997" t="s">
        <v>1431</v>
      </c>
      <c r="I8997" t="s">
        <v>1431</v>
      </c>
      <c r="J8997">
        <v>1</v>
      </c>
    </row>
    <row r="8998" spans="1:10" hidden="1">
      <c r="A8998" t="s">
        <v>570</v>
      </c>
      <c r="B8998">
        <v>468</v>
      </c>
      <c r="C8998" t="s">
        <v>1177</v>
      </c>
      <c r="D8998">
        <v>469</v>
      </c>
      <c r="E8998" t="s">
        <v>455</v>
      </c>
      <c r="F8998" t="s">
        <v>2311</v>
      </c>
      <c r="G8998" t="s">
        <v>2312</v>
      </c>
      <c r="H8998" t="s">
        <v>1591</v>
      </c>
      <c r="I8998" t="s">
        <v>1431</v>
      </c>
      <c r="J8998">
        <v>0.1135</v>
      </c>
    </row>
    <row r="8999" spans="1:10" hidden="1">
      <c r="A8999" t="s">
        <v>570</v>
      </c>
      <c r="B8999">
        <v>468</v>
      </c>
      <c r="C8999" t="s">
        <v>1177</v>
      </c>
      <c r="D8999">
        <v>469</v>
      </c>
      <c r="E8999" t="s">
        <v>455</v>
      </c>
      <c r="F8999" t="s">
        <v>2311</v>
      </c>
      <c r="G8999" t="s">
        <v>2313</v>
      </c>
      <c r="H8999" t="s">
        <v>1323</v>
      </c>
      <c r="I8999" t="s">
        <v>1431</v>
      </c>
      <c r="J8999">
        <v>0.12770000000000001</v>
      </c>
    </row>
    <row r="9000" spans="1:10" hidden="1">
      <c r="A9000" t="s">
        <v>570</v>
      </c>
      <c r="B9000">
        <v>468</v>
      </c>
      <c r="C9000" t="s">
        <v>1177</v>
      </c>
      <c r="D9000">
        <v>469</v>
      </c>
      <c r="E9000" t="s">
        <v>455</v>
      </c>
      <c r="F9000" t="s">
        <v>2311</v>
      </c>
      <c r="G9000" t="s">
        <v>2314</v>
      </c>
      <c r="H9000" t="s">
        <v>1591</v>
      </c>
      <c r="I9000" t="s">
        <v>1431</v>
      </c>
      <c r="J9000">
        <v>0.1135</v>
      </c>
    </row>
    <row r="9001" spans="1:10" hidden="1">
      <c r="A9001" t="s">
        <v>570</v>
      </c>
      <c r="B9001">
        <v>468</v>
      </c>
      <c r="C9001" t="s">
        <v>1177</v>
      </c>
      <c r="D9001">
        <v>469</v>
      </c>
      <c r="E9001" t="s">
        <v>455</v>
      </c>
      <c r="F9001" t="s">
        <v>2311</v>
      </c>
      <c r="G9001" t="s">
        <v>2315</v>
      </c>
      <c r="H9001" t="s">
        <v>1256</v>
      </c>
      <c r="I9001" t="s">
        <v>1431</v>
      </c>
      <c r="J9001">
        <v>9.9299999999999999E-2</v>
      </c>
    </row>
    <row r="9002" spans="1:10" hidden="1">
      <c r="A9002" t="s">
        <v>570</v>
      </c>
      <c r="B9002">
        <v>468</v>
      </c>
      <c r="C9002" t="s">
        <v>1177</v>
      </c>
      <c r="D9002">
        <v>469</v>
      </c>
      <c r="E9002" t="s">
        <v>455</v>
      </c>
      <c r="F9002" t="s">
        <v>2311</v>
      </c>
      <c r="G9002" t="s">
        <v>2316</v>
      </c>
      <c r="H9002" t="s">
        <v>1248</v>
      </c>
      <c r="I9002" t="s">
        <v>1431</v>
      </c>
      <c r="J9002">
        <v>4.2599999999999999E-2</v>
      </c>
    </row>
    <row r="9003" spans="1:10" hidden="1">
      <c r="A9003" t="s">
        <v>570</v>
      </c>
      <c r="B9003">
        <v>468</v>
      </c>
      <c r="C9003" t="s">
        <v>1177</v>
      </c>
      <c r="D9003">
        <v>469</v>
      </c>
      <c r="E9003" t="s">
        <v>455</v>
      </c>
      <c r="F9003" t="s">
        <v>2311</v>
      </c>
      <c r="G9003" t="s">
        <v>2317</v>
      </c>
      <c r="H9003" t="s">
        <v>1333</v>
      </c>
      <c r="I9003" t="s">
        <v>1431</v>
      </c>
      <c r="J9003">
        <v>0.1206</v>
      </c>
    </row>
    <row r="9004" spans="1:10" hidden="1">
      <c r="A9004" t="s">
        <v>570</v>
      </c>
      <c r="B9004">
        <v>468</v>
      </c>
      <c r="C9004" t="s">
        <v>1177</v>
      </c>
      <c r="D9004">
        <v>469</v>
      </c>
      <c r="E9004" t="s">
        <v>455</v>
      </c>
      <c r="F9004" t="s">
        <v>2311</v>
      </c>
      <c r="G9004" t="s">
        <v>2336</v>
      </c>
      <c r="H9004" t="s">
        <v>1357</v>
      </c>
      <c r="I9004" t="s">
        <v>1431</v>
      </c>
      <c r="J9004">
        <v>8.5099999999999995E-2</v>
      </c>
    </row>
    <row r="9005" spans="1:10" hidden="1">
      <c r="A9005" t="s">
        <v>570</v>
      </c>
      <c r="B9005">
        <v>468</v>
      </c>
      <c r="C9005" t="s">
        <v>1177</v>
      </c>
      <c r="D9005">
        <v>469</v>
      </c>
      <c r="E9005" t="s">
        <v>455</v>
      </c>
      <c r="F9005" t="s">
        <v>2311</v>
      </c>
      <c r="G9005" t="s">
        <v>2337</v>
      </c>
      <c r="H9005" t="s">
        <v>1591</v>
      </c>
      <c r="I9005" t="s">
        <v>1431</v>
      </c>
      <c r="J9005">
        <v>0.1135</v>
      </c>
    </row>
    <row r="9006" spans="1:10" hidden="1">
      <c r="A9006" t="s">
        <v>570</v>
      </c>
      <c r="B9006">
        <v>468</v>
      </c>
      <c r="C9006" t="s">
        <v>1177</v>
      </c>
      <c r="D9006">
        <v>469</v>
      </c>
      <c r="E9006" t="s">
        <v>455</v>
      </c>
      <c r="F9006" t="s">
        <v>2311</v>
      </c>
      <c r="G9006" t="s">
        <v>2318</v>
      </c>
      <c r="H9006" t="s">
        <v>1591</v>
      </c>
      <c r="I9006" t="s">
        <v>1431</v>
      </c>
      <c r="J9006">
        <v>0.1135</v>
      </c>
    </row>
    <row r="9007" spans="1:10" hidden="1">
      <c r="A9007" t="s">
        <v>570</v>
      </c>
      <c r="B9007">
        <v>468</v>
      </c>
      <c r="C9007" t="s">
        <v>1177</v>
      </c>
      <c r="D9007">
        <v>469</v>
      </c>
      <c r="E9007" t="s">
        <v>455</v>
      </c>
      <c r="F9007" t="s">
        <v>2311</v>
      </c>
      <c r="G9007" t="s">
        <v>2319</v>
      </c>
      <c r="H9007" t="s">
        <v>1250</v>
      </c>
      <c r="I9007" t="s">
        <v>1431</v>
      </c>
      <c r="J9007">
        <v>7.0900000000000005E-2</v>
      </c>
    </row>
    <row r="9008" spans="1:10" hidden="1">
      <c r="A9008" t="s">
        <v>570</v>
      </c>
      <c r="B9008">
        <v>468</v>
      </c>
      <c r="C9008" t="s">
        <v>1177</v>
      </c>
      <c r="D9008">
        <v>469</v>
      </c>
      <c r="E9008" t="s">
        <v>455</v>
      </c>
      <c r="F9008" t="s">
        <v>2320</v>
      </c>
      <c r="G9008" t="s">
        <v>2321</v>
      </c>
      <c r="H9008" t="s">
        <v>1324</v>
      </c>
      <c r="I9008" t="s">
        <v>1431</v>
      </c>
      <c r="J9008">
        <v>0.27660000000000001</v>
      </c>
    </row>
    <row r="9009" spans="1:10" hidden="1">
      <c r="A9009" t="s">
        <v>570</v>
      </c>
      <c r="B9009">
        <v>468</v>
      </c>
      <c r="C9009" t="s">
        <v>1177</v>
      </c>
      <c r="D9009">
        <v>469</v>
      </c>
      <c r="E9009" t="s">
        <v>455</v>
      </c>
      <c r="F9009" t="s">
        <v>2320</v>
      </c>
      <c r="G9009" t="s">
        <v>2298</v>
      </c>
      <c r="H9009" t="s">
        <v>1399</v>
      </c>
      <c r="I9009" t="s">
        <v>1431</v>
      </c>
      <c r="J9009">
        <v>0.21990000000000001</v>
      </c>
    </row>
    <row r="9010" spans="1:10" hidden="1">
      <c r="A9010" t="s">
        <v>570</v>
      </c>
      <c r="B9010">
        <v>468</v>
      </c>
      <c r="C9010" t="s">
        <v>1177</v>
      </c>
      <c r="D9010">
        <v>469</v>
      </c>
      <c r="E9010" t="s">
        <v>455</v>
      </c>
      <c r="F9010" t="s">
        <v>2322</v>
      </c>
      <c r="G9010" t="s">
        <v>2323</v>
      </c>
      <c r="H9010" t="s">
        <v>2324</v>
      </c>
      <c r="I9010" t="s">
        <v>1431</v>
      </c>
      <c r="J9010">
        <v>7.1000000000000004E-3</v>
      </c>
    </row>
    <row r="9011" spans="1:10" hidden="1">
      <c r="A9011" t="s">
        <v>570</v>
      </c>
      <c r="B9011">
        <v>468</v>
      </c>
      <c r="C9011" t="s">
        <v>1177</v>
      </c>
      <c r="D9011">
        <v>469</v>
      </c>
      <c r="E9011" t="s">
        <v>455</v>
      </c>
      <c r="F9011" t="s">
        <v>2322</v>
      </c>
      <c r="G9011" t="s">
        <v>2326</v>
      </c>
      <c r="H9011" t="s">
        <v>2344</v>
      </c>
      <c r="I9011" t="s">
        <v>1431</v>
      </c>
      <c r="J9011">
        <v>1.4200000000000001E-2</v>
      </c>
    </row>
    <row r="9012" spans="1:10" hidden="1">
      <c r="A9012" t="s">
        <v>570</v>
      </c>
      <c r="B9012">
        <v>468</v>
      </c>
      <c r="C9012" t="s">
        <v>1177</v>
      </c>
      <c r="D9012">
        <v>469</v>
      </c>
      <c r="E9012" t="s">
        <v>455</v>
      </c>
      <c r="F9012" t="s">
        <v>2322</v>
      </c>
      <c r="G9012" t="s">
        <v>2327</v>
      </c>
      <c r="H9012" t="s">
        <v>2324</v>
      </c>
      <c r="I9012" t="s">
        <v>1431</v>
      </c>
      <c r="J9012">
        <v>7.1000000000000004E-3</v>
      </c>
    </row>
    <row r="9013" spans="1:10" hidden="1">
      <c r="A9013" t="s">
        <v>570</v>
      </c>
      <c r="B9013">
        <v>468</v>
      </c>
      <c r="C9013" t="s">
        <v>1177</v>
      </c>
      <c r="D9013">
        <v>469</v>
      </c>
      <c r="E9013" t="s">
        <v>455</v>
      </c>
      <c r="F9013" t="s">
        <v>2322</v>
      </c>
      <c r="G9013" t="s">
        <v>2352</v>
      </c>
      <c r="H9013" t="s">
        <v>2324</v>
      </c>
      <c r="I9013" t="s">
        <v>1431</v>
      </c>
      <c r="J9013">
        <v>7.1000000000000004E-3</v>
      </c>
    </row>
    <row r="9014" spans="1:10" hidden="1">
      <c r="A9014" t="s">
        <v>570</v>
      </c>
      <c r="B9014">
        <v>468</v>
      </c>
      <c r="C9014" t="s">
        <v>1177</v>
      </c>
      <c r="D9014">
        <v>469</v>
      </c>
      <c r="E9014" t="s">
        <v>455</v>
      </c>
      <c r="F9014" t="s">
        <v>2322</v>
      </c>
      <c r="G9014" t="s">
        <v>2328</v>
      </c>
      <c r="H9014" t="s">
        <v>2329</v>
      </c>
      <c r="I9014" t="s">
        <v>1431</v>
      </c>
      <c r="J9014">
        <v>2.1299999999999999E-2</v>
      </c>
    </row>
    <row r="9015" spans="1:10" hidden="1">
      <c r="A9015" t="s">
        <v>570</v>
      </c>
      <c r="B9015">
        <v>468</v>
      </c>
      <c r="C9015" t="s">
        <v>1177</v>
      </c>
      <c r="D9015">
        <v>469</v>
      </c>
      <c r="E9015" t="s">
        <v>455</v>
      </c>
      <c r="F9015" t="s">
        <v>2322</v>
      </c>
      <c r="G9015" t="s">
        <v>2330</v>
      </c>
      <c r="H9015" t="s">
        <v>1511</v>
      </c>
      <c r="I9015" t="s">
        <v>1431</v>
      </c>
      <c r="J9015">
        <v>0.94330000000000003</v>
      </c>
    </row>
    <row r="9016" spans="1:10" hidden="1">
      <c r="A9016" t="s">
        <v>570</v>
      </c>
      <c r="B9016">
        <v>468</v>
      </c>
      <c r="C9016" t="s">
        <v>1177</v>
      </c>
      <c r="D9016">
        <v>469</v>
      </c>
      <c r="E9016" t="s">
        <v>455</v>
      </c>
      <c r="F9016" t="s">
        <v>2332</v>
      </c>
      <c r="G9016" t="s">
        <v>2333</v>
      </c>
      <c r="H9016" t="s">
        <v>1420</v>
      </c>
      <c r="I9016" t="s">
        <v>1431</v>
      </c>
      <c r="J9016">
        <v>0.52480000000000004</v>
      </c>
    </row>
    <row r="9017" spans="1:10" hidden="1">
      <c r="A9017" t="s">
        <v>570</v>
      </c>
      <c r="B9017">
        <v>468</v>
      </c>
      <c r="C9017" t="s">
        <v>1177</v>
      </c>
      <c r="D9017">
        <v>469</v>
      </c>
      <c r="E9017" t="s">
        <v>455</v>
      </c>
      <c r="F9017" t="s">
        <v>2332</v>
      </c>
      <c r="G9017" t="s">
        <v>2334</v>
      </c>
      <c r="H9017" t="s">
        <v>1447</v>
      </c>
      <c r="I9017" t="s">
        <v>1431</v>
      </c>
      <c r="J9017">
        <v>0.47520000000000001</v>
      </c>
    </row>
    <row r="9018" spans="1:10" hidden="1">
      <c r="A9018" t="s">
        <v>570</v>
      </c>
      <c r="B9018">
        <v>473</v>
      </c>
      <c r="C9018" t="s">
        <v>1179</v>
      </c>
      <c r="D9018">
        <v>474</v>
      </c>
      <c r="E9018" t="s">
        <v>462</v>
      </c>
      <c r="F9018" t="s">
        <v>1243</v>
      </c>
      <c r="G9018" t="s">
        <v>1243</v>
      </c>
      <c r="H9018" t="s">
        <v>2413</v>
      </c>
      <c r="I9018" t="s">
        <v>2413</v>
      </c>
      <c r="J9018">
        <v>1</v>
      </c>
    </row>
    <row r="9019" spans="1:10" hidden="1">
      <c r="A9019" t="s">
        <v>570</v>
      </c>
      <c r="B9019">
        <v>473</v>
      </c>
      <c r="C9019" t="s">
        <v>1179</v>
      </c>
      <c r="D9019">
        <v>474</v>
      </c>
      <c r="E9019" t="s">
        <v>462</v>
      </c>
      <c r="F9019" t="s">
        <v>2311</v>
      </c>
      <c r="G9019" t="s">
        <v>2312</v>
      </c>
      <c r="H9019" t="s">
        <v>1402</v>
      </c>
      <c r="I9019" t="s">
        <v>2413</v>
      </c>
      <c r="J9019">
        <v>0.1217</v>
      </c>
    </row>
    <row r="9020" spans="1:10" hidden="1">
      <c r="A9020" t="s">
        <v>570</v>
      </c>
      <c r="B9020">
        <v>473</v>
      </c>
      <c r="C9020" t="s">
        <v>1179</v>
      </c>
      <c r="D9020">
        <v>474</v>
      </c>
      <c r="E9020" t="s">
        <v>462</v>
      </c>
      <c r="F9020" t="s">
        <v>2311</v>
      </c>
      <c r="G9020" t="s">
        <v>2313</v>
      </c>
      <c r="H9020" t="s">
        <v>1515</v>
      </c>
      <c r="I9020" t="s">
        <v>2413</v>
      </c>
      <c r="J9020">
        <v>0.1071</v>
      </c>
    </row>
    <row r="9021" spans="1:10" hidden="1">
      <c r="A9021" t="s">
        <v>570</v>
      </c>
      <c r="B9021">
        <v>473</v>
      </c>
      <c r="C9021" t="s">
        <v>1179</v>
      </c>
      <c r="D9021">
        <v>474</v>
      </c>
      <c r="E9021" t="s">
        <v>462</v>
      </c>
      <c r="F9021" t="s">
        <v>2311</v>
      </c>
      <c r="G9021" t="s">
        <v>2314</v>
      </c>
      <c r="H9021" t="s">
        <v>1360</v>
      </c>
      <c r="I9021" t="s">
        <v>2413</v>
      </c>
      <c r="J9021">
        <v>0.1022</v>
      </c>
    </row>
    <row r="9022" spans="1:10" hidden="1">
      <c r="A9022" t="s">
        <v>570</v>
      </c>
      <c r="B9022">
        <v>473</v>
      </c>
      <c r="C9022" t="s">
        <v>1179</v>
      </c>
      <c r="D9022">
        <v>474</v>
      </c>
      <c r="E9022" t="s">
        <v>462</v>
      </c>
      <c r="F9022" t="s">
        <v>2311</v>
      </c>
      <c r="G9022" t="s">
        <v>2315</v>
      </c>
      <c r="H9022" t="s">
        <v>1392</v>
      </c>
      <c r="I9022" t="s">
        <v>2413</v>
      </c>
      <c r="J9022">
        <v>9.7299999999999998E-2</v>
      </c>
    </row>
    <row r="9023" spans="1:10" hidden="1">
      <c r="A9023" t="s">
        <v>570</v>
      </c>
      <c r="B9023">
        <v>473</v>
      </c>
      <c r="C9023" t="s">
        <v>1179</v>
      </c>
      <c r="D9023">
        <v>474</v>
      </c>
      <c r="E9023" t="s">
        <v>462</v>
      </c>
      <c r="F9023" t="s">
        <v>2311</v>
      </c>
      <c r="G9023" t="s">
        <v>2316</v>
      </c>
      <c r="H9023" t="s">
        <v>1386</v>
      </c>
      <c r="I9023" t="s">
        <v>2413</v>
      </c>
      <c r="J9023">
        <v>0.1192</v>
      </c>
    </row>
    <row r="9024" spans="1:10" hidden="1">
      <c r="A9024" t="s">
        <v>570</v>
      </c>
      <c r="B9024">
        <v>473</v>
      </c>
      <c r="C9024" t="s">
        <v>1179</v>
      </c>
      <c r="D9024">
        <v>474</v>
      </c>
      <c r="E9024" t="s">
        <v>462</v>
      </c>
      <c r="F9024" t="s">
        <v>2311</v>
      </c>
      <c r="G9024" t="s">
        <v>2317</v>
      </c>
      <c r="H9024" t="s">
        <v>1377</v>
      </c>
      <c r="I9024" t="s">
        <v>2413</v>
      </c>
      <c r="J9024">
        <v>0.1046</v>
      </c>
    </row>
    <row r="9025" spans="1:10" hidden="1">
      <c r="A9025" t="s">
        <v>570</v>
      </c>
      <c r="B9025">
        <v>473</v>
      </c>
      <c r="C9025" t="s">
        <v>1179</v>
      </c>
      <c r="D9025">
        <v>474</v>
      </c>
      <c r="E9025" t="s">
        <v>462</v>
      </c>
      <c r="F9025" t="s">
        <v>2311</v>
      </c>
      <c r="G9025" t="s">
        <v>2336</v>
      </c>
      <c r="H9025" t="s">
        <v>1336</v>
      </c>
      <c r="I9025" t="s">
        <v>2413</v>
      </c>
      <c r="J9025">
        <v>9.2499999999999999E-2</v>
      </c>
    </row>
    <row r="9026" spans="1:10" hidden="1">
      <c r="A9026" t="s">
        <v>570</v>
      </c>
      <c r="B9026">
        <v>473</v>
      </c>
      <c r="C9026" t="s">
        <v>1179</v>
      </c>
      <c r="D9026">
        <v>474</v>
      </c>
      <c r="E9026" t="s">
        <v>462</v>
      </c>
      <c r="F9026" t="s">
        <v>2311</v>
      </c>
      <c r="G9026" t="s">
        <v>2337</v>
      </c>
      <c r="H9026" t="s">
        <v>1304</v>
      </c>
      <c r="I9026" t="s">
        <v>2413</v>
      </c>
      <c r="J9026">
        <v>7.2999999999999995E-2</v>
      </c>
    </row>
    <row r="9027" spans="1:10" hidden="1">
      <c r="A9027" t="s">
        <v>570</v>
      </c>
      <c r="B9027">
        <v>473</v>
      </c>
      <c r="C9027" t="s">
        <v>1179</v>
      </c>
      <c r="D9027">
        <v>474</v>
      </c>
      <c r="E9027" t="s">
        <v>462</v>
      </c>
      <c r="F9027" t="s">
        <v>2311</v>
      </c>
      <c r="G9027" t="s">
        <v>2318</v>
      </c>
      <c r="H9027" t="s">
        <v>1515</v>
      </c>
      <c r="I9027" t="s">
        <v>2413</v>
      </c>
      <c r="J9027">
        <v>0.1071</v>
      </c>
    </row>
    <row r="9028" spans="1:10" hidden="1">
      <c r="A9028" t="s">
        <v>570</v>
      </c>
      <c r="B9028">
        <v>473</v>
      </c>
      <c r="C9028" t="s">
        <v>1179</v>
      </c>
      <c r="D9028">
        <v>474</v>
      </c>
      <c r="E9028" t="s">
        <v>462</v>
      </c>
      <c r="F9028" t="s">
        <v>2311</v>
      </c>
      <c r="G9028" t="s">
        <v>2319</v>
      </c>
      <c r="H9028" t="s">
        <v>1399</v>
      </c>
      <c r="I9028" t="s">
        <v>2413</v>
      </c>
      <c r="J9028">
        <v>7.5399999999999995E-2</v>
      </c>
    </row>
    <row r="9029" spans="1:10" hidden="1">
      <c r="A9029" t="s">
        <v>570</v>
      </c>
      <c r="B9029">
        <v>473</v>
      </c>
      <c r="C9029" t="s">
        <v>1179</v>
      </c>
      <c r="D9029">
        <v>474</v>
      </c>
      <c r="E9029" t="s">
        <v>462</v>
      </c>
      <c r="F9029" t="s">
        <v>2320</v>
      </c>
      <c r="G9029" t="s">
        <v>2321</v>
      </c>
      <c r="H9029" t="s">
        <v>1354</v>
      </c>
      <c r="I9029" t="s">
        <v>2413</v>
      </c>
      <c r="J9029">
        <v>0.34549999999999997</v>
      </c>
    </row>
    <row r="9030" spans="1:10" hidden="1">
      <c r="A9030" t="s">
        <v>570</v>
      </c>
      <c r="B9030">
        <v>473</v>
      </c>
      <c r="C9030" t="s">
        <v>1179</v>
      </c>
      <c r="D9030">
        <v>474</v>
      </c>
      <c r="E9030" t="s">
        <v>462</v>
      </c>
      <c r="F9030" t="s">
        <v>2320</v>
      </c>
      <c r="G9030" t="s">
        <v>2338</v>
      </c>
      <c r="H9030" t="s">
        <v>1352</v>
      </c>
      <c r="I9030" t="s">
        <v>2413</v>
      </c>
      <c r="J9030">
        <v>1.7000000000000001E-2</v>
      </c>
    </row>
    <row r="9031" spans="1:10" hidden="1">
      <c r="A9031" t="s">
        <v>570</v>
      </c>
      <c r="B9031">
        <v>473</v>
      </c>
      <c r="C9031" t="s">
        <v>1179</v>
      </c>
      <c r="D9031">
        <v>474</v>
      </c>
      <c r="E9031" t="s">
        <v>462</v>
      </c>
      <c r="F9031" t="s">
        <v>2320</v>
      </c>
      <c r="G9031" t="s">
        <v>2340</v>
      </c>
      <c r="H9031" t="s">
        <v>1257</v>
      </c>
      <c r="I9031" t="s">
        <v>2413</v>
      </c>
      <c r="J9031">
        <v>3.1600000000000003E-2</v>
      </c>
    </row>
    <row r="9032" spans="1:10" hidden="1">
      <c r="A9032" t="s">
        <v>570</v>
      </c>
      <c r="B9032">
        <v>473</v>
      </c>
      <c r="C9032" t="s">
        <v>1179</v>
      </c>
      <c r="D9032">
        <v>474</v>
      </c>
      <c r="E9032" t="s">
        <v>462</v>
      </c>
      <c r="F9032" t="s">
        <v>2320</v>
      </c>
      <c r="G9032" t="s">
        <v>2298</v>
      </c>
      <c r="H9032" t="s">
        <v>1478</v>
      </c>
      <c r="I9032" t="s">
        <v>2413</v>
      </c>
      <c r="J9032">
        <v>0.253</v>
      </c>
    </row>
    <row r="9033" spans="1:10" hidden="1">
      <c r="A9033" t="s">
        <v>570</v>
      </c>
      <c r="B9033">
        <v>473</v>
      </c>
      <c r="C9033" t="s">
        <v>1179</v>
      </c>
      <c r="D9033">
        <v>474</v>
      </c>
      <c r="E9033" t="s">
        <v>462</v>
      </c>
      <c r="F9033" t="s">
        <v>2322</v>
      </c>
      <c r="G9033" t="s">
        <v>2326</v>
      </c>
      <c r="H9033" t="s">
        <v>2324</v>
      </c>
      <c r="I9033" t="s">
        <v>2413</v>
      </c>
      <c r="J9033">
        <v>2.3999999999999998E-3</v>
      </c>
    </row>
    <row r="9034" spans="1:10" hidden="1">
      <c r="A9034" t="s">
        <v>570</v>
      </c>
      <c r="B9034">
        <v>473</v>
      </c>
      <c r="C9034" t="s">
        <v>1179</v>
      </c>
      <c r="D9034">
        <v>474</v>
      </c>
      <c r="E9034" t="s">
        <v>462</v>
      </c>
      <c r="F9034" t="s">
        <v>2322</v>
      </c>
      <c r="G9034" t="s">
        <v>2327</v>
      </c>
      <c r="H9034" t="s">
        <v>1250</v>
      </c>
      <c r="I9034" t="s">
        <v>2413</v>
      </c>
      <c r="J9034">
        <v>2.4299999999999999E-2</v>
      </c>
    </row>
    <row r="9035" spans="1:10" hidden="1">
      <c r="A9035" t="s">
        <v>570</v>
      </c>
      <c r="B9035">
        <v>473</v>
      </c>
      <c r="C9035" t="s">
        <v>1179</v>
      </c>
      <c r="D9035">
        <v>474</v>
      </c>
      <c r="E9035" t="s">
        <v>462</v>
      </c>
      <c r="F9035" t="s">
        <v>2322</v>
      </c>
      <c r="G9035" t="s">
        <v>2328</v>
      </c>
      <c r="H9035" t="s">
        <v>1520</v>
      </c>
      <c r="I9035" t="s">
        <v>2413</v>
      </c>
      <c r="J9035">
        <v>4.6199999999999998E-2</v>
      </c>
    </row>
    <row r="9036" spans="1:10" hidden="1">
      <c r="A9036" t="s">
        <v>570</v>
      </c>
      <c r="B9036">
        <v>473</v>
      </c>
      <c r="C9036" t="s">
        <v>1179</v>
      </c>
      <c r="D9036">
        <v>474</v>
      </c>
      <c r="E9036" t="s">
        <v>462</v>
      </c>
      <c r="F9036" t="s">
        <v>2322</v>
      </c>
      <c r="G9036" t="s">
        <v>2330</v>
      </c>
      <c r="H9036" t="s">
        <v>1397</v>
      </c>
      <c r="I9036" t="s">
        <v>2413</v>
      </c>
      <c r="J9036">
        <v>0.92700000000000005</v>
      </c>
    </row>
    <row r="9037" spans="1:10" hidden="1">
      <c r="A9037" t="s">
        <v>570</v>
      </c>
      <c r="B9037">
        <v>473</v>
      </c>
      <c r="C9037" t="s">
        <v>1179</v>
      </c>
      <c r="D9037">
        <v>474</v>
      </c>
      <c r="E9037" t="s">
        <v>462</v>
      </c>
      <c r="F9037" t="s">
        <v>2332</v>
      </c>
      <c r="G9037" t="s">
        <v>2333</v>
      </c>
      <c r="H9037" t="s">
        <v>1362</v>
      </c>
      <c r="I9037" t="s">
        <v>2413</v>
      </c>
      <c r="J9037">
        <v>0.45500000000000002</v>
      </c>
    </row>
    <row r="9038" spans="1:10" hidden="1">
      <c r="A9038" t="s">
        <v>570</v>
      </c>
      <c r="B9038">
        <v>473</v>
      </c>
      <c r="C9038" t="s">
        <v>1179</v>
      </c>
      <c r="D9038">
        <v>474</v>
      </c>
      <c r="E9038" t="s">
        <v>462</v>
      </c>
      <c r="F9038" t="s">
        <v>2332</v>
      </c>
      <c r="G9038" t="s">
        <v>2334</v>
      </c>
      <c r="H9038" t="s">
        <v>1344</v>
      </c>
      <c r="I9038" t="s">
        <v>2413</v>
      </c>
      <c r="J9038">
        <v>0.54500000000000004</v>
      </c>
    </row>
    <row r="9039" spans="1:10" hidden="1">
      <c r="A9039" t="s">
        <v>570</v>
      </c>
      <c r="B9039">
        <v>475</v>
      </c>
      <c r="C9039" t="s">
        <v>1181</v>
      </c>
      <c r="D9039">
        <v>476</v>
      </c>
      <c r="E9039" t="s">
        <v>541</v>
      </c>
      <c r="F9039" t="s">
        <v>1243</v>
      </c>
      <c r="G9039" t="s">
        <v>1243</v>
      </c>
      <c r="H9039" t="s">
        <v>1603</v>
      </c>
      <c r="I9039" t="s">
        <v>1603</v>
      </c>
      <c r="J9039">
        <v>1</v>
      </c>
    </row>
    <row r="9040" spans="1:10" hidden="1">
      <c r="A9040" t="s">
        <v>570</v>
      </c>
      <c r="B9040">
        <v>475</v>
      </c>
      <c r="C9040" t="s">
        <v>1181</v>
      </c>
      <c r="D9040">
        <v>476</v>
      </c>
      <c r="E9040" t="s">
        <v>541</v>
      </c>
      <c r="F9040" t="s">
        <v>2311</v>
      </c>
      <c r="G9040" t="s">
        <v>2312</v>
      </c>
      <c r="H9040" t="s">
        <v>1333</v>
      </c>
      <c r="I9040" t="s">
        <v>1603</v>
      </c>
      <c r="J9040">
        <v>0.10829999999999999</v>
      </c>
    </row>
    <row r="9041" spans="1:10" hidden="1">
      <c r="A9041" t="s">
        <v>570</v>
      </c>
      <c r="B9041">
        <v>475</v>
      </c>
      <c r="C9041" t="s">
        <v>1181</v>
      </c>
      <c r="D9041">
        <v>476</v>
      </c>
      <c r="E9041" t="s">
        <v>541</v>
      </c>
      <c r="F9041" t="s">
        <v>2311</v>
      </c>
      <c r="G9041" t="s">
        <v>2313</v>
      </c>
      <c r="H9041" t="s">
        <v>1261</v>
      </c>
      <c r="I9041" t="s">
        <v>1603</v>
      </c>
      <c r="J9041">
        <v>0.1401</v>
      </c>
    </row>
    <row r="9042" spans="1:10" hidden="1">
      <c r="A9042" t="s">
        <v>570</v>
      </c>
      <c r="B9042">
        <v>475</v>
      </c>
      <c r="C9042" t="s">
        <v>1181</v>
      </c>
      <c r="D9042">
        <v>476</v>
      </c>
      <c r="E9042" t="s">
        <v>541</v>
      </c>
      <c r="F9042" t="s">
        <v>2311</v>
      </c>
      <c r="G9042" t="s">
        <v>2314</v>
      </c>
      <c r="H9042" t="s">
        <v>1591</v>
      </c>
      <c r="I9042" t="s">
        <v>1603</v>
      </c>
      <c r="J9042">
        <v>0.1019</v>
      </c>
    </row>
    <row r="9043" spans="1:10" hidden="1">
      <c r="A9043" t="s">
        <v>570</v>
      </c>
      <c r="B9043">
        <v>475</v>
      </c>
      <c r="C9043" t="s">
        <v>1181</v>
      </c>
      <c r="D9043">
        <v>476</v>
      </c>
      <c r="E9043" t="s">
        <v>541</v>
      </c>
      <c r="F9043" t="s">
        <v>2311</v>
      </c>
      <c r="G9043" t="s">
        <v>2315</v>
      </c>
      <c r="H9043" t="s">
        <v>1591</v>
      </c>
      <c r="I9043" t="s">
        <v>1603</v>
      </c>
      <c r="J9043">
        <v>0.1019</v>
      </c>
    </row>
    <row r="9044" spans="1:10" hidden="1">
      <c r="A9044" t="s">
        <v>570</v>
      </c>
      <c r="B9044">
        <v>475</v>
      </c>
      <c r="C9044" t="s">
        <v>1181</v>
      </c>
      <c r="D9044">
        <v>476</v>
      </c>
      <c r="E9044" t="s">
        <v>541</v>
      </c>
      <c r="F9044" t="s">
        <v>2311</v>
      </c>
      <c r="G9044" t="s">
        <v>2316</v>
      </c>
      <c r="H9044" t="s">
        <v>1549</v>
      </c>
      <c r="I9044" t="s">
        <v>1603</v>
      </c>
      <c r="J9044">
        <v>0.14649999999999999</v>
      </c>
    </row>
    <row r="9045" spans="1:10" hidden="1">
      <c r="A9045" t="s">
        <v>570</v>
      </c>
      <c r="B9045">
        <v>475</v>
      </c>
      <c r="C9045" t="s">
        <v>1181</v>
      </c>
      <c r="D9045">
        <v>476</v>
      </c>
      <c r="E9045" t="s">
        <v>541</v>
      </c>
      <c r="F9045" t="s">
        <v>2311</v>
      </c>
      <c r="G9045" t="s">
        <v>2317</v>
      </c>
      <c r="H9045" t="s">
        <v>1298</v>
      </c>
      <c r="I9045" t="s">
        <v>1603</v>
      </c>
      <c r="J9045">
        <v>9.5500000000000002E-2</v>
      </c>
    </row>
    <row r="9046" spans="1:10" hidden="1">
      <c r="A9046" t="s">
        <v>570</v>
      </c>
      <c r="B9046">
        <v>475</v>
      </c>
      <c r="C9046" t="s">
        <v>1181</v>
      </c>
      <c r="D9046">
        <v>476</v>
      </c>
      <c r="E9046" t="s">
        <v>541</v>
      </c>
      <c r="F9046" t="s">
        <v>2311</v>
      </c>
      <c r="G9046" t="s">
        <v>2336</v>
      </c>
      <c r="H9046" t="s">
        <v>1401</v>
      </c>
      <c r="I9046" t="s">
        <v>1603</v>
      </c>
      <c r="J9046">
        <v>7.0099999999999996E-2</v>
      </c>
    </row>
    <row r="9047" spans="1:10" hidden="1">
      <c r="A9047" t="s">
        <v>570</v>
      </c>
      <c r="B9047">
        <v>475</v>
      </c>
      <c r="C9047" t="s">
        <v>1181</v>
      </c>
      <c r="D9047">
        <v>476</v>
      </c>
      <c r="E9047" t="s">
        <v>541</v>
      </c>
      <c r="F9047" t="s">
        <v>2311</v>
      </c>
      <c r="G9047" t="s">
        <v>2337</v>
      </c>
      <c r="H9047" t="s">
        <v>1335</v>
      </c>
      <c r="I9047" t="s">
        <v>1603</v>
      </c>
      <c r="J9047">
        <v>5.0999999999999997E-2</v>
      </c>
    </row>
    <row r="9048" spans="1:10" hidden="1">
      <c r="A9048" t="s">
        <v>570</v>
      </c>
      <c r="B9048">
        <v>475</v>
      </c>
      <c r="C9048" t="s">
        <v>1181</v>
      </c>
      <c r="D9048">
        <v>476</v>
      </c>
      <c r="E9048" t="s">
        <v>541</v>
      </c>
      <c r="F9048" t="s">
        <v>2311</v>
      </c>
      <c r="G9048" t="s">
        <v>2318</v>
      </c>
      <c r="H9048" t="s">
        <v>1323</v>
      </c>
      <c r="I9048" t="s">
        <v>1603</v>
      </c>
      <c r="J9048">
        <v>0.11459999999999999</v>
      </c>
    </row>
    <row r="9049" spans="1:10" hidden="1">
      <c r="A9049" t="s">
        <v>570</v>
      </c>
      <c r="B9049">
        <v>475</v>
      </c>
      <c r="C9049" t="s">
        <v>1181</v>
      </c>
      <c r="D9049">
        <v>476</v>
      </c>
      <c r="E9049" t="s">
        <v>541</v>
      </c>
      <c r="F9049" t="s">
        <v>2311</v>
      </c>
      <c r="G9049" t="s">
        <v>2319</v>
      </c>
      <c r="H9049" t="s">
        <v>1401</v>
      </c>
      <c r="I9049" t="s">
        <v>1603</v>
      </c>
      <c r="J9049">
        <v>7.0099999999999996E-2</v>
      </c>
    </row>
    <row r="9050" spans="1:10" hidden="1">
      <c r="A9050" t="s">
        <v>570</v>
      </c>
      <c r="B9050">
        <v>475</v>
      </c>
      <c r="C9050" t="s">
        <v>1181</v>
      </c>
      <c r="D9050">
        <v>476</v>
      </c>
      <c r="E9050" t="s">
        <v>541</v>
      </c>
      <c r="F9050" t="s">
        <v>2320</v>
      </c>
      <c r="G9050" t="s">
        <v>2321</v>
      </c>
      <c r="H9050" t="s">
        <v>1308</v>
      </c>
      <c r="I9050" t="s">
        <v>1603</v>
      </c>
      <c r="J9050">
        <v>0.34389999999999998</v>
      </c>
    </row>
    <row r="9051" spans="1:10" hidden="1">
      <c r="A9051" t="s">
        <v>570</v>
      </c>
      <c r="B9051">
        <v>475</v>
      </c>
      <c r="C9051" t="s">
        <v>1181</v>
      </c>
      <c r="D9051">
        <v>476</v>
      </c>
      <c r="E9051" t="s">
        <v>541</v>
      </c>
      <c r="F9051" t="s">
        <v>2320</v>
      </c>
      <c r="G9051" t="s">
        <v>2339</v>
      </c>
      <c r="H9051" t="s">
        <v>1352</v>
      </c>
      <c r="I9051" t="s">
        <v>1603</v>
      </c>
      <c r="J9051">
        <v>4.4600000000000001E-2</v>
      </c>
    </row>
    <row r="9052" spans="1:10" hidden="1">
      <c r="A9052" t="s">
        <v>570</v>
      </c>
      <c r="B9052">
        <v>475</v>
      </c>
      <c r="C9052" t="s">
        <v>1181</v>
      </c>
      <c r="D9052">
        <v>476</v>
      </c>
      <c r="E9052" t="s">
        <v>541</v>
      </c>
      <c r="F9052" t="s">
        <v>2320</v>
      </c>
      <c r="G9052" t="s">
        <v>2341</v>
      </c>
      <c r="H9052" t="s">
        <v>1248</v>
      </c>
      <c r="I9052" t="s">
        <v>1603</v>
      </c>
      <c r="J9052">
        <v>3.8199999999999998E-2</v>
      </c>
    </row>
    <row r="9053" spans="1:10" hidden="1">
      <c r="A9053" t="s">
        <v>570</v>
      </c>
      <c r="B9053">
        <v>475</v>
      </c>
      <c r="C9053" t="s">
        <v>1181</v>
      </c>
      <c r="D9053">
        <v>476</v>
      </c>
      <c r="E9053" t="s">
        <v>541</v>
      </c>
      <c r="F9053" t="s">
        <v>2320</v>
      </c>
      <c r="G9053" t="s">
        <v>2298</v>
      </c>
      <c r="H9053" t="s">
        <v>1334</v>
      </c>
      <c r="I9053" t="s">
        <v>1603</v>
      </c>
      <c r="J9053">
        <v>0.30570000000000003</v>
      </c>
    </row>
    <row r="9054" spans="1:10" hidden="1">
      <c r="A9054" t="s">
        <v>570</v>
      </c>
      <c r="B9054">
        <v>475</v>
      </c>
      <c r="C9054" t="s">
        <v>1181</v>
      </c>
      <c r="D9054">
        <v>476</v>
      </c>
      <c r="E9054" t="s">
        <v>541</v>
      </c>
      <c r="F9054" t="s">
        <v>2322</v>
      </c>
      <c r="G9054" t="s">
        <v>2323</v>
      </c>
      <c r="H9054" t="s">
        <v>2329</v>
      </c>
      <c r="I9054" t="s">
        <v>1603</v>
      </c>
      <c r="J9054">
        <v>1.9099999999999999E-2</v>
      </c>
    </row>
    <row r="9055" spans="1:10" hidden="1">
      <c r="A9055" t="s">
        <v>570</v>
      </c>
      <c r="B9055">
        <v>475</v>
      </c>
      <c r="C9055" t="s">
        <v>1181</v>
      </c>
      <c r="D9055">
        <v>476</v>
      </c>
      <c r="E9055" t="s">
        <v>541</v>
      </c>
      <c r="F9055" t="s">
        <v>2322</v>
      </c>
      <c r="G9055" t="s">
        <v>2325</v>
      </c>
      <c r="H9055" t="s">
        <v>2329</v>
      </c>
      <c r="I9055" t="s">
        <v>1603</v>
      </c>
      <c r="J9055">
        <v>1.9099999999999999E-2</v>
      </c>
    </row>
    <row r="9056" spans="1:10" hidden="1">
      <c r="A9056" t="s">
        <v>570</v>
      </c>
      <c r="B9056">
        <v>475</v>
      </c>
      <c r="C9056" t="s">
        <v>1181</v>
      </c>
      <c r="D9056">
        <v>476</v>
      </c>
      <c r="E9056" t="s">
        <v>541</v>
      </c>
      <c r="F9056" t="s">
        <v>2322</v>
      </c>
      <c r="G9056" t="s">
        <v>2326</v>
      </c>
      <c r="H9056" t="s">
        <v>2324</v>
      </c>
      <c r="I9056" t="s">
        <v>1603</v>
      </c>
      <c r="J9056">
        <v>6.4000000000000003E-3</v>
      </c>
    </row>
    <row r="9057" spans="1:10" hidden="1">
      <c r="A9057" t="s">
        <v>570</v>
      </c>
      <c r="B9057">
        <v>475</v>
      </c>
      <c r="C9057" t="s">
        <v>1181</v>
      </c>
      <c r="D9057">
        <v>476</v>
      </c>
      <c r="E9057" t="s">
        <v>541</v>
      </c>
      <c r="F9057" t="s">
        <v>2322</v>
      </c>
      <c r="G9057" t="s">
        <v>2327</v>
      </c>
      <c r="H9057" t="s">
        <v>1250</v>
      </c>
      <c r="I9057" t="s">
        <v>1603</v>
      </c>
      <c r="J9057">
        <v>6.3700000000000007E-2</v>
      </c>
    </row>
    <row r="9058" spans="1:10" hidden="1">
      <c r="A9058" t="s">
        <v>570</v>
      </c>
      <c r="B9058">
        <v>475</v>
      </c>
      <c r="C9058" t="s">
        <v>1181</v>
      </c>
      <c r="D9058">
        <v>476</v>
      </c>
      <c r="E9058" t="s">
        <v>541</v>
      </c>
      <c r="F9058" t="s">
        <v>2322</v>
      </c>
      <c r="G9058" t="s">
        <v>2328</v>
      </c>
      <c r="H9058" t="s">
        <v>1248</v>
      </c>
      <c r="I9058" t="s">
        <v>1603</v>
      </c>
      <c r="J9058">
        <v>3.8199999999999998E-2</v>
      </c>
    </row>
    <row r="9059" spans="1:10" hidden="1">
      <c r="A9059" t="s">
        <v>570</v>
      </c>
      <c r="B9059">
        <v>475</v>
      </c>
      <c r="C9059" t="s">
        <v>1181</v>
      </c>
      <c r="D9059">
        <v>476</v>
      </c>
      <c r="E9059" t="s">
        <v>541</v>
      </c>
      <c r="F9059" t="s">
        <v>2322</v>
      </c>
      <c r="G9059" t="s">
        <v>2330</v>
      </c>
      <c r="H9059" t="s">
        <v>1403</v>
      </c>
      <c r="I9059" t="s">
        <v>1603</v>
      </c>
      <c r="J9059">
        <v>0.85350000000000004</v>
      </c>
    </row>
    <row r="9060" spans="1:10" hidden="1">
      <c r="A9060" t="s">
        <v>570</v>
      </c>
      <c r="B9060">
        <v>475</v>
      </c>
      <c r="C9060" t="s">
        <v>1181</v>
      </c>
      <c r="D9060">
        <v>476</v>
      </c>
      <c r="E9060" t="s">
        <v>541</v>
      </c>
      <c r="F9060" t="s">
        <v>2332</v>
      </c>
      <c r="G9060" t="s">
        <v>2333</v>
      </c>
      <c r="H9060" t="s">
        <v>1279</v>
      </c>
      <c r="I9060" t="s">
        <v>1603</v>
      </c>
      <c r="J9060">
        <v>0.4204</v>
      </c>
    </row>
    <row r="9061" spans="1:10" hidden="1">
      <c r="A9061" t="s">
        <v>570</v>
      </c>
      <c r="B9061">
        <v>475</v>
      </c>
      <c r="C9061" t="s">
        <v>1181</v>
      </c>
      <c r="D9061">
        <v>476</v>
      </c>
      <c r="E9061" t="s">
        <v>541</v>
      </c>
      <c r="F9061" t="s">
        <v>2332</v>
      </c>
      <c r="G9061" t="s">
        <v>2334</v>
      </c>
      <c r="H9061" t="s">
        <v>1611</v>
      </c>
      <c r="I9061" t="s">
        <v>1603</v>
      </c>
      <c r="J9061">
        <v>0.5796</v>
      </c>
    </row>
    <row r="9062" spans="1:10" hidden="1">
      <c r="A9062" t="s">
        <v>570</v>
      </c>
      <c r="B9062">
        <v>1156</v>
      </c>
      <c r="C9062" t="s">
        <v>550</v>
      </c>
      <c r="D9062">
        <v>1157</v>
      </c>
      <c r="E9062" t="s">
        <v>550</v>
      </c>
      <c r="F9062" t="s">
        <v>1243</v>
      </c>
      <c r="G9062" t="s">
        <v>1243</v>
      </c>
      <c r="H9062" t="s">
        <v>1592</v>
      </c>
      <c r="I9062" t="s">
        <v>1592</v>
      </c>
      <c r="J9062">
        <v>1</v>
      </c>
    </row>
    <row r="9063" spans="1:10" hidden="1">
      <c r="A9063" t="s">
        <v>570</v>
      </c>
      <c r="B9063">
        <v>1156</v>
      </c>
      <c r="C9063" t="s">
        <v>550</v>
      </c>
      <c r="D9063">
        <v>1157</v>
      </c>
      <c r="E9063" t="s">
        <v>550</v>
      </c>
      <c r="F9063" t="s">
        <v>2311</v>
      </c>
      <c r="G9063" t="s">
        <v>2343</v>
      </c>
      <c r="H9063" t="s">
        <v>1444</v>
      </c>
      <c r="I9063" t="s">
        <v>1592</v>
      </c>
      <c r="J9063">
        <v>0.2303</v>
      </c>
    </row>
    <row r="9064" spans="1:10" hidden="1">
      <c r="A9064" t="s">
        <v>570</v>
      </c>
      <c r="B9064">
        <v>1156</v>
      </c>
      <c r="C9064" t="s">
        <v>550</v>
      </c>
      <c r="D9064">
        <v>1157</v>
      </c>
      <c r="E9064" t="s">
        <v>550</v>
      </c>
      <c r="F9064" t="s">
        <v>2311</v>
      </c>
      <c r="G9064" t="s">
        <v>1250</v>
      </c>
      <c r="H9064" t="s">
        <v>1490</v>
      </c>
      <c r="I9064" t="s">
        <v>1592</v>
      </c>
      <c r="J9064">
        <v>0.27960000000000002</v>
      </c>
    </row>
    <row r="9065" spans="1:10" hidden="1">
      <c r="A9065" t="s">
        <v>570</v>
      </c>
      <c r="B9065">
        <v>1156</v>
      </c>
      <c r="C9065" t="s">
        <v>550</v>
      </c>
      <c r="D9065">
        <v>1157</v>
      </c>
      <c r="E9065" t="s">
        <v>550</v>
      </c>
      <c r="F9065" t="s">
        <v>2311</v>
      </c>
      <c r="G9065" t="s">
        <v>1401</v>
      </c>
      <c r="H9065" t="s">
        <v>1382</v>
      </c>
      <c r="I9065" t="s">
        <v>1592</v>
      </c>
      <c r="J9065">
        <v>0.26640000000000003</v>
      </c>
    </row>
    <row r="9066" spans="1:10" hidden="1">
      <c r="A9066" t="s">
        <v>570</v>
      </c>
      <c r="B9066">
        <v>1156</v>
      </c>
      <c r="C9066" t="s">
        <v>550</v>
      </c>
      <c r="D9066">
        <v>1157</v>
      </c>
      <c r="E9066" t="s">
        <v>550</v>
      </c>
      <c r="F9066" t="s">
        <v>2311</v>
      </c>
      <c r="G9066" t="s">
        <v>1357</v>
      </c>
      <c r="H9066" t="s">
        <v>1285</v>
      </c>
      <c r="I9066" t="s">
        <v>1592</v>
      </c>
      <c r="J9066">
        <v>0.22370000000000001</v>
      </c>
    </row>
    <row r="9067" spans="1:10" hidden="1">
      <c r="A9067" t="s">
        <v>570</v>
      </c>
      <c r="B9067">
        <v>1156</v>
      </c>
      <c r="C9067" t="s">
        <v>550</v>
      </c>
      <c r="D9067">
        <v>1157</v>
      </c>
      <c r="E9067" t="s">
        <v>550</v>
      </c>
      <c r="F9067" t="s">
        <v>2320</v>
      </c>
      <c r="G9067" t="s">
        <v>2321</v>
      </c>
      <c r="H9067" t="s">
        <v>1346</v>
      </c>
      <c r="I9067" t="s">
        <v>1592</v>
      </c>
      <c r="J9067">
        <v>0.1711</v>
      </c>
    </row>
    <row r="9068" spans="1:10" hidden="1">
      <c r="A9068" t="s">
        <v>570</v>
      </c>
      <c r="B9068">
        <v>1156</v>
      </c>
      <c r="C9068" t="s">
        <v>550</v>
      </c>
      <c r="D9068">
        <v>1157</v>
      </c>
      <c r="E9068" t="s">
        <v>550</v>
      </c>
      <c r="F9068" t="s">
        <v>2320</v>
      </c>
      <c r="G9068" t="s">
        <v>2345</v>
      </c>
      <c r="H9068" t="s">
        <v>1352</v>
      </c>
      <c r="I9068" t="s">
        <v>1592</v>
      </c>
      <c r="J9068">
        <v>2.3E-2</v>
      </c>
    </row>
    <row r="9069" spans="1:10" hidden="1">
      <c r="A9069" t="s">
        <v>570</v>
      </c>
      <c r="B9069">
        <v>1156</v>
      </c>
      <c r="C9069" t="s">
        <v>550</v>
      </c>
      <c r="D9069">
        <v>1157</v>
      </c>
      <c r="E9069" t="s">
        <v>550</v>
      </c>
      <c r="F9069" t="s">
        <v>2320</v>
      </c>
      <c r="G9069" t="s">
        <v>2339</v>
      </c>
      <c r="H9069" t="s">
        <v>1591</v>
      </c>
      <c r="I9069" t="s">
        <v>1592</v>
      </c>
      <c r="J9069">
        <v>5.2600000000000001E-2</v>
      </c>
    </row>
    <row r="9070" spans="1:10" hidden="1">
      <c r="A9070" t="s">
        <v>570</v>
      </c>
      <c r="B9070">
        <v>1156</v>
      </c>
      <c r="C9070" t="s">
        <v>550</v>
      </c>
      <c r="D9070">
        <v>1157</v>
      </c>
      <c r="E9070" t="s">
        <v>550</v>
      </c>
      <c r="F9070" t="s">
        <v>2320</v>
      </c>
      <c r="G9070" t="s">
        <v>2298</v>
      </c>
      <c r="H9070" t="s">
        <v>1377</v>
      </c>
      <c r="I9070" t="s">
        <v>1592</v>
      </c>
      <c r="J9070">
        <v>0.1414</v>
      </c>
    </row>
    <row r="9071" spans="1:10" hidden="1">
      <c r="A9071" t="s">
        <v>570</v>
      </c>
      <c r="B9071">
        <v>1156</v>
      </c>
      <c r="C9071" t="s">
        <v>550</v>
      </c>
      <c r="D9071">
        <v>1157</v>
      </c>
      <c r="E9071" t="s">
        <v>550</v>
      </c>
      <c r="F9071" t="s">
        <v>2322</v>
      </c>
      <c r="G9071" t="s">
        <v>2323</v>
      </c>
      <c r="H9071" t="s">
        <v>1323</v>
      </c>
      <c r="I9071" t="s">
        <v>1592</v>
      </c>
      <c r="J9071">
        <v>5.9200000000000003E-2</v>
      </c>
    </row>
    <row r="9072" spans="1:10" hidden="1">
      <c r="A9072" t="s">
        <v>570</v>
      </c>
      <c r="B9072">
        <v>1156</v>
      </c>
      <c r="C9072" t="s">
        <v>550</v>
      </c>
      <c r="D9072">
        <v>1157</v>
      </c>
      <c r="E9072" t="s">
        <v>550</v>
      </c>
      <c r="F9072" t="s">
        <v>2322</v>
      </c>
      <c r="G9072" t="s">
        <v>2325</v>
      </c>
      <c r="H9072" t="s">
        <v>1549</v>
      </c>
      <c r="I9072" t="s">
        <v>1592</v>
      </c>
      <c r="J9072">
        <v>7.5700000000000003E-2</v>
      </c>
    </row>
    <row r="9073" spans="1:10" hidden="1">
      <c r="A9073" t="s">
        <v>570</v>
      </c>
      <c r="B9073">
        <v>1156</v>
      </c>
      <c r="C9073" t="s">
        <v>550</v>
      </c>
      <c r="D9073">
        <v>1157</v>
      </c>
      <c r="E9073" t="s">
        <v>550</v>
      </c>
      <c r="F9073" t="s">
        <v>2322</v>
      </c>
      <c r="G9073" t="s">
        <v>2326</v>
      </c>
      <c r="H9073" t="s">
        <v>2344</v>
      </c>
      <c r="I9073" t="s">
        <v>1592</v>
      </c>
      <c r="J9073">
        <v>6.6E-3</v>
      </c>
    </row>
    <row r="9074" spans="1:10" hidden="1">
      <c r="A9074" t="s">
        <v>570</v>
      </c>
      <c r="B9074">
        <v>1156</v>
      </c>
      <c r="C9074" t="s">
        <v>550</v>
      </c>
      <c r="D9074">
        <v>1157</v>
      </c>
      <c r="E9074" t="s">
        <v>550</v>
      </c>
      <c r="F9074" t="s">
        <v>2322</v>
      </c>
      <c r="G9074" t="s">
        <v>2327</v>
      </c>
      <c r="H9074" t="s">
        <v>1417</v>
      </c>
      <c r="I9074" t="s">
        <v>1592</v>
      </c>
      <c r="J9074">
        <v>6.9099999999999995E-2</v>
      </c>
    </row>
    <row r="9075" spans="1:10" hidden="1">
      <c r="A9075" t="s">
        <v>570</v>
      </c>
      <c r="B9075">
        <v>1156</v>
      </c>
      <c r="C9075" t="s">
        <v>550</v>
      </c>
      <c r="D9075">
        <v>1157</v>
      </c>
      <c r="E9075" t="s">
        <v>550</v>
      </c>
      <c r="F9075" t="s">
        <v>2322</v>
      </c>
      <c r="G9075" t="s">
        <v>2328</v>
      </c>
      <c r="H9075" t="s">
        <v>1250</v>
      </c>
      <c r="I9075" t="s">
        <v>1592</v>
      </c>
      <c r="J9075">
        <v>3.2899999999999999E-2</v>
      </c>
    </row>
    <row r="9076" spans="1:10" hidden="1">
      <c r="A9076" t="s">
        <v>570</v>
      </c>
      <c r="B9076">
        <v>1156</v>
      </c>
      <c r="C9076" t="s">
        <v>550</v>
      </c>
      <c r="D9076">
        <v>1157</v>
      </c>
      <c r="E9076" t="s">
        <v>550</v>
      </c>
      <c r="F9076" t="s">
        <v>2322</v>
      </c>
      <c r="G9076" t="s">
        <v>2330</v>
      </c>
      <c r="H9076" t="s">
        <v>1247</v>
      </c>
      <c r="I9076" t="s">
        <v>1592</v>
      </c>
      <c r="J9076">
        <v>0.75660000000000005</v>
      </c>
    </row>
    <row r="9077" spans="1:10" hidden="1">
      <c r="A9077" t="s">
        <v>570</v>
      </c>
      <c r="B9077">
        <v>1156</v>
      </c>
      <c r="C9077" t="s">
        <v>550</v>
      </c>
      <c r="D9077">
        <v>1157</v>
      </c>
      <c r="E9077" t="s">
        <v>550</v>
      </c>
      <c r="F9077" t="s">
        <v>2332</v>
      </c>
      <c r="G9077" t="s">
        <v>2333</v>
      </c>
      <c r="H9077" t="s">
        <v>1640</v>
      </c>
      <c r="I9077" t="s">
        <v>1592</v>
      </c>
      <c r="J9077">
        <v>0.43419999999999997</v>
      </c>
    </row>
    <row r="9078" spans="1:10" hidden="1">
      <c r="A9078" t="s">
        <v>570</v>
      </c>
      <c r="B9078">
        <v>1156</v>
      </c>
      <c r="C9078" t="s">
        <v>550</v>
      </c>
      <c r="D9078">
        <v>1157</v>
      </c>
      <c r="E9078" t="s">
        <v>550</v>
      </c>
      <c r="F9078" t="s">
        <v>2332</v>
      </c>
      <c r="G9078" t="s">
        <v>2334</v>
      </c>
      <c r="H9078" t="s">
        <v>1332</v>
      </c>
      <c r="I9078" t="s">
        <v>1592</v>
      </c>
      <c r="J9078">
        <v>0.56579999999999997</v>
      </c>
    </row>
    <row r="9079" spans="1:10" hidden="1">
      <c r="A9079" t="s">
        <v>570</v>
      </c>
      <c r="B9079">
        <v>480</v>
      </c>
      <c r="C9079" t="s">
        <v>1183</v>
      </c>
      <c r="D9079">
        <v>481</v>
      </c>
      <c r="E9079" t="s">
        <v>16</v>
      </c>
      <c r="F9079" t="s">
        <v>1243</v>
      </c>
      <c r="G9079" t="s">
        <v>1243</v>
      </c>
      <c r="H9079" t="s">
        <v>1574</v>
      </c>
      <c r="I9079" t="s">
        <v>1574</v>
      </c>
      <c r="J9079">
        <v>1</v>
      </c>
    </row>
    <row r="9080" spans="1:10" hidden="1">
      <c r="A9080" t="s">
        <v>570</v>
      </c>
      <c r="B9080">
        <v>480</v>
      </c>
      <c r="C9080" t="s">
        <v>1183</v>
      </c>
      <c r="D9080">
        <v>481</v>
      </c>
      <c r="E9080" t="s">
        <v>16</v>
      </c>
      <c r="F9080" t="s">
        <v>2311</v>
      </c>
      <c r="G9080" t="s">
        <v>2315</v>
      </c>
      <c r="H9080" t="s">
        <v>1390</v>
      </c>
      <c r="I9080" t="s">
        <v>1574</v>
      </c>
      <c r="J9080">
        <v>0.50860000000000005</v>
      </c>
    </row>
    <row r="9081" spans="1:10" hidden="1">
      <c r="A9081" t="s">
        <v>570</v>
      </c>
      <c r="B9081">
        <v>480</v>
      </c>
      <c r="C9081" t="s">
        <v>1183</v>
      </c>
      <c r="D9081">
        <v>481</v>
      </c>
      <c r="E9081" t="s">
        <v>16</v>
      </c>
      <c r="F9081" t="s">
        <v>2311</v>
      </c>
      <c r="G9081" t="s">
        <v>2316</v>
      </c>
      <c r="H9081" t="s">
        <v>1358</v>
      </c>
      <c r="I9081" t="s">
        <v>1574</v>
      </c>
      <c r="J9081">
        <v>0.4914</v>
      </c>
    </row>
    <row r="9082" spans="1:10" hidden="1">
      <c r="A9082" t="s">
        <v>570</v>
      </c>
      <c r="B9082">
        <v>480</v>
      </c>
      <c r="C9082" t="s">
        <v>1183</v>
      </c>
      <c r="D9082">
        <v>481</v>
      </c>
      <c r="E9082" t="s">
        <v>16</v>
      </c>
      <c r="F9082" t="s">
        <v>2320</v>
      </c>
      <c r="G9082" t="s">
        <v>2321</v>
      </c>
      <c r="H9082" t="s">
        <v>2382</v>
      </c>
      <c r="I9082" t="s">
        <v>1574</v>
      </c>
      <c r="J9082">
        <v>0.66379999999999995</v>
      </c>
    </row>
    <row r="9083" spans="1:10" hidden="1">
      <c r="A9083" t="s">
        <v>570</v>
      </c>
      <c r="B9083">
        <v>480</v>
      </c>
      <c r="C9083" t="s">
        <v>1183</v>
      </c>
      <c r="D9083">
        <v>481</v>
      </c>
      <c r="E9083" t="s">
        <v>16</v>
      </c>
      <c r="F9083" t="s">
        <v>2320</v>
      </c>
      <c r="G9083" t="s">
        <v>2338</v>
      </c>
      <c r="H9083" t="s">
        <v>1312</v>
      </c>
      <c r="I9083" t="s">
        <v>1574</v>
      </c>
      <c r="J9083">
        <v>2.1600000000000001E-2</v>
      </c>
    </row>
    <row r="9084" spans="1:10" hidden="1">
      <c r="A9084" t="s">
        <v>570</v>
      </c>
      <c r="B9084">
        <v>480</v>
      </c>
      <c r="C9084" t="s">
        <v>1183</v>
      </c>
      <c r="D9084">
        <v>481</v>
      </c>
      <c r="E9084" t="s">
        <v>16</v>
      </c>
      <c r="F9084" t="s">
        <v>2320</v>
      </c>
      <c r="G9084" t="s">
        <v>2339</v>
      </c>
      <c r="H9084" t="s">
        <v>1257</v>
      </c>
      <c r="I9084" t="s">
        <v>1574</v>
      </c>
      <c r="J9084">
        <v>5.6000000000000001E-2</v>
      </c>
    </row>
    <row r="9085" spans="1:10" hidden="1">
      <c r="A9085" t="s">
        <v>570</v>
      </c>
      <c r="B9085">
        <v>480</v>
      </c>
      <c r="C9085" t="s">
        <v>1183</v>
      </c>
      <c r="D9085">
        <v>481</v>
      </c>
      <c r="E9085" t="s">
        <v>16</v>
      </c>
      <c r="F9085" t="s">
        <v>2320</v>
      </c>
      <c r="G9085" t="s">
        <v>2340</v>
      </c>
      <c r="H9085" t="s">
        <v>1248</v>
      </c>
      <c r="I9085" t="s">
        <v>1574</v>
      </c>
      <c r="J9085">
        <v>2.5899999999999999E-2</v>
      </c>
    </row>
    <row r="9086" spans="1:10" hidden="1">
      <c r="A9086" t="s">
        <v>570</v>
      </c>
      <c r="B9086">
        <v>480</v>
      </c>
      <c r="C9086" t="s">
        <v>1183</v>
      </c>
      <c r="D9086">
        <v>481</v>
      </c>
      <c r="E9086" t="s">
        <v>16</v>
      </c>
      <c r="F9086" t="s">
        <v>2320</v>
      </c>
      <c r="G9086" t="s">
        <v>2298</v>
      </c>
      <c r="H9086" t="s">
        <v>1472</v>
      </c>
      <c r="I9086" t="s">
        <v>1574</v>
      </c>
      <c r="J9086">
        <v>0.39660000000000001</v>
      </c>
    </row>
    <row r="9087" spans="1:10" hidden="1">
      <c r="A9087" t="s">
        <v>570</v>
      </c>
      <c r="B9087">
        <v>480</v>
      </c>
      <c r="C9087" t="s">
        <v>1183</v>
      </c>
      <c r="D9087">
        <v>481</v>
      </c>
      <c r="E9087" t="s">
        <v>16</v>
      </c>
      <c r="F9087" t="s">
        <v>2322</v>
      </c>
      <c r="G9087" t="s">
        <v>2323</v>
      </c>
      <c r="H9087" t="s">
        <v>2344</v>
      </c>
      <c r="I9087" t="s">
        <v>1574</v>
      </c>
      <c r="J9087">
        <v>8.6E-3</v>
      </c>
    </row>
    <row r="9088" spans="1:10" hidden="1">
      <c r="A9088" t="s">
        <v>570</v>
      </c>
      <c r="B9088">
        <v>480</v>
      </c>
      <c r="C9088" t="s">
        <v>1183</v>
      </c>
      <c r="D9088">
        <v>481</v>
      </c>
      <c r="E9088" t="s">
        <v>16</v>
      </c>
      <c r="F9088" t="s">
        <v>2322</v>
      </c>
      <c r="G9088" t="s">
        <v>2325</v>
      </c>
      <c r="H9088" t="s">
        <v>1312</v>
      </c>
      <c r="I9088" t="s">
        <v>1574</v>
      </c>
      <c r="J9088">
        <v>2.1600000000000001E-2</v>
      </c>
    </row>
    <row r="9089" spans="1:10" hidden="1">
      <c r="A9089" t="s">
        <v>570</v>
      </c>
      <c r="B9089">
        <v>480</v>
      </c>
      <c r="C9089" t="s">
        <v>1183</v>
      </c>
      <c r="D9089">
        <v>481</v>
      </c>
      <c r="E9089" t="s">
        <v>16</v>
      </c>
      <c r="F9089" t="s">
        <v>2322</v>
      </c>
      <c r="G9089" t="s">
        <v>2326</v>
      </c>
      <c r="H9089" t="s">
        <v>1335</v>
      </c>
      <c r="I9089" t="s">
        <v>1574</v>
      </c>
      <c r="J9089">
        <v>3.4500000000000003E-2</v>
      </c>
    </row>
    <row r="9090" spans="1:10" hidden="1">
      <c r="A9090" t="s">
        <v>570</v>
      </c>
      <c r="B9090">
        <v>480</v>
      </c>
      <c r="C9090" t="s">
        <v>1183</v>
      </c>
      <c r="D9090">
        <v>481</v>
      </c>
      <c r="E9090" t="s">
        <v>16</v>
      </c>
      <c r="F9090" t="s">
        <v>2322</v>
      </c>
      <c r="G9090" t="s">
        <v>2327</v>
      </c>
      <c r="H9090" t="s">
        <v>1401</v>
      </c>
      <c r="I9090" t="s">
        <v>1574</v>
      </c>
      <c r="J9090">
        <v>4.7399999999999998E-2</v>
      </c>
    </row>
    <row r="9091" spans="1:10" hidden="1">
      <c r="A9091" t="s">
        <v>570</v>
      </c>
      <c r="B9091">
        <v>480</v>
      </c>
      <c r="C9091" t="s">
        <v>1183</v>
      </c>
      <c r="D9091">
        <v>481</v>
      </c>
      <c r="E9091" t="s">
        <v>16</v>
      </c>
      <c r="F9091" t="s">
        <v>2322</v>
      </c>
      <c r="G9091" t="s">
        <v>2328</v>
      </c>
      <c r="H9091" t="s">
        <v>1357</v>
      </c>
      <c r="I9091" t="s">
        <v>1574</v>
      </c>
      <c r="J9091">
        <v>5.1700000000000003E-2</v>
      </c>
    </row>
    <row r="9092" spans="1:10" hidden="1">
      <c r="A9092" t="s">
        <v>570</v>
      </c>
      <c r="B9092">
        <v>480</v>
      </c>
      <c r="C9092" t="s">
        <v>1183</v>
      </c>
      <c r="D9092">
        <v>481</v>
      </c>
      <c r="E9092" t="s">
        <v>16</v>
      </c>
      <c r="F9092" t="s">
        <v>2322</v>
      </c>
      <c r="G9092" t="s">
        <v>2330</v>
      </c>
      <c r="H9092" t="s">
        <v>1556</v>
      </c>
      <c r="I9092" t="s">
        <v>1574</v>
      </c>
      <c r="J9092">
        <v>0.83620000000000005</v>
      </c>
    </row>
    <row r="9093" spans="1:10" hidden="1">
      <c r="A9093" t="s">
        <v>570</v>
      </c>
      <c r="B9093">
        <v>480</v>
      </c>
      <c r="C9093" t="s">
        <v>1183</v>
      </c>
      <c r="D9093">
        <v>481</v>
      </c>
      <c r="E9093" t="s">
        <v>16</v>
      </c>
      <c r="F9093" t="s">
        <v>2332</v>
      </c>
      <c r="G9093" t="s">
        <v>2333</v>
      </c>
      <c r="H9093" t="s">
        <v>1641</v>
      </c>
      <c r="I9093" t="s">
        <v>1574</v>
      </c>
      <c r="J9093">
        <v>0.48709999999999998</v>
      </c>
    </row>
    <row r="9094" spans="1:10" hidden="1">
      <c r="A9094" t="s">
        <v>570</v>
      </c>
      <c r="B9094">
        <v>480</v>
      </c>
      <c r="C9094" t="s">
        <v>1183</v>
      </c>
      <c r="D9094">
        <v>481</v>
      </c>
      <c r="E9094" t="s">
        <v>16</v>
      </c>
      <c r="F9094" t="s">
        <v>2332</v>
      </c>
      <c r="G9094" t="s">
        <v>2334</v>
      </c>
      <c r="H9094" t="s">
        <v>2370</v>
      </c>
      <c r="I9094" t="s">
        <v>1574</v>
      </c>
      <c r="J9094">
        <v>0.51290000000000002</v>
      </c>
    </row>
    <row r="9095" spans="1:10" hidden="1">
      <c r="A9095" t="s">
        <v>570</v>
      </c>
      <c r="B9095">
        <v>480</v>
      </c>
      <c r="C9095" t="s">
        <v>1183</v>
      </c>
      <c r="D9095">
        <v>483</v>
      </c>
      <c r="E9095" t="s">
        <v>100</v>
      </c>
      <c r="F9095" t="s">
        <v>1243</v>
      </c>
      <c r="G9095" t="s">
        <v>1243</v>
      </c>
      <c r="H9095" t="s">
        <v>2539</v>
      </c>
      <c r="I9095" t="s">
        <v>2539</v>
      </c>
      <c r="J9095">
        <v>1</v>
      </c>
    </row>
    <row r="9096" spans="1:10" hidden="1">
      <c r="A9096" t="s">
        <v>570</v>
      </c>
      <c r="B9096">
        <v>480</v>
      </c>
      <c r="C9096" t="s">
        <v>1183</v>
      </c>
      <c r="D9096">
        <v>483</v>
      </c>
      <c r="E9096" t="s">
        <v>100</v>
      </c>
      <c r="F9096" t="s">
        <v>2311</v>
      </c>
      <c r="G9096" t="s">
        <v>2312</v>
      </c>
      <c r="H9096" t="s">
        <v>1453</v>
      </c>
      <c r="I9096" t="s">
        <v>2539</v>
      </c>
      <c r="J9096">
        <v>0.2104</v>
      </c>
    </row>
    <row r="9097" spans="1:10" hidden="1">
      <c r="A9097" t="s">
        <v>570</v>
      </c>
      <c r="B9097">
        <v>480</v>
      </c>
      <c r="C9097" t="s">
        <v>1183</v>
      </c>
      <c r="D9097">
        <v>483</v>
      </c>
      <c r="E9097" t="s">
        <v>100</v>
      </c>
      <c r="F9097" t="s">
        <v>2311</v>
      </c>
      <c r="G9097" t="s">
        <v>2313</v>
      </c>
      <c r="H9097" t="s">
        <v>2376</v>
      </c>
      <c r="I9097" t="s">
        <v>2539</v>
      </c>
      <c r="J9097">
        <v>0.21579999999999999</v>
      </c>
    </row>
    <row r="9098" spans="1:10" hidden="1">
      <c r="A9098" t="s">
        <v>570</v>
      </c>
      <c r="B9098">
        <v>480</v>
      </c>
      <c r="C9098" t="s">
        <v>1183</v>
      </c>
      <c r="D9098">
        <v>483</v>
      </c>
      <c r="E9098" t="s">
        <v>100</v>
      </c>
      <c r="F9098" t="s">
        <v>2311</v>
      </c>
      <c r="G9098" t="s">
        <v>2314</v>
      </c>
      <c r="H9098" t="s">
        <v>1277</v>
      </c>
      <c r="I9098" t="s">
        <v>2539</v>
      </c>
      <c r="J9098">
        <v>0.2266</v>
      </c>
    </row>
    <row r="9099" spans="1:10" hidden="1">
      <c r="A9099" t="s">
        <v>570</v>
      </c>
      <c r="B9099">
        <v>480</v>
      </c>
      <c r="C9099" t="s">
        <v>1183</v>
      </c>
      <c r="D9099">
        <v>483</v>
      </c>
      <c r="E9099" t="s">
        <v>100</v>
      </c>
      <c r="F9099" t="s">
        <v>2311</v>
      </c>
      <c r="G9099" t="s">
        <v>2318</v>
      </c>
      <c r="H9099" t="s">
        <v>1583</v>
      </c>
      <c r="I9099" t="s">
        <v>2539</v>
      </c>
      <c r="J9099">
        <v>0.20860000000000001</v>
      </c>
    </row>
    <row r="9100" spans="1:10" hidden="1">
      <c r="A9100" t="s">
        <v>570</v>
      </c>
      <c r="B9100">
        <v>480</v>
      </c>
      <c r="C9100" t="s">
        <v>1183</v>
      </c>
      <c r="D9100">
        <v>483</v>
      </c>
      <c r="E9100" t="s">
        <v>100</v>
      </c>
      <c r="F9100" t="s">
        <v>2311</v>
      </c>
      <c r="G9100" t="s">
        <v>2319</v>
      </c>
      <c r="H9100" t="s">
        <v>1560</v>
      </c>
      <c r="I9100" t="s">
        <v>2539</v>
      </c>
      <c r="J9100">
        <v>0.13850000000000001</v>
      </c>
    </row>
    <row r="9101" spans="1:10" hidden="1">
      <c r="A9101" t="s">
        <v>570</v>
      </c>
      <c r="B9101">
        <v>480</v>
      </c>
      <c r="C9101" t="s">
        <v>1183</v>
      </c>
      <c r="D9101">
        <v>483</v>
      </c>
      <c r="E9101" t="s">
        <v>100</v>
      </c>
      <c r="F9101" t="s">
        <v>2320</v>
      </c>
      <c r="G9101" t="s">
        <v>2321</v>
      </c>
      <c r="H9101" t="s">
        <v>2379</v>
      </c>
      <c r="I9101" t="s">
        <v>2539</v>
      </c>
      <c r="J9101">
        <v>0.6583</v>
      </c>
    </row>
    <row r="9102" spans="1:10" hidden="1">
      <c r="A9102" t="s">
        <v>570</v>
      </c>
      <c r="B9102">
        <v>480</v>
      </c>
      <c r="C9102" t="s">
        <v>1183</v>
      </c>
      <c r="D9102">
        <v>483</v>
      </c>
      <c r="E9102" t="s">
        <v>100</v>
      </c>
      <c r="F9102" t="s">
        <v>2320</v>
      </c>
      <c r="G9102" t="s">
        <v>2338</v>
      </c>
      <c r="H9102" t="s">
        <v>1256</v>
      </c>
      <c r="I9102" t="s">
        <v>2539</v>
      </c>
      <c r="J9102">
        <v>2.52E-2</v>
      </c>
    </row>
    <row r="9103" spans="1:10" hidden="1">
      <c r="A9103" t="s">
        <v>570</v>
      </c>
      <c r="B9103">
        <v>480</v>
      </c>
      <c r="C9103" t="s">
        <v>1183</v>
      </c>
      <c r="D9103">
        <v>483</v>
      </c>
      <c r="E9103" t="s">
        <v>100</v>
      </c>
      <c r="F9103" t="s">
        <v>2320</v>
      </c>
      <c r="G9103" t="s">
        <v>2339</v>
      </c>
      <c r="H9103" t="s">
        <v>1249</v>
      </c>
      <c r="I9103" t="s">
        <v>2539</v>
      </c>
      <c r="J9103">
        <v>4.4999999999999998E-2</v>
      </c>
    </row>
    <row r="9104" spans="1:10" hidden="1">
      <c r="A9104" t="s">
        <v>570</v>
      </c>
      <c r="B9104">
        <v>480</v>
      </c>
      <c r="C9104" t="s">
        <v>1183</v>
      </c>
      <c r="D9104">
        <v>483</v>
      </c>
      <c r="E9104" t="s">
        <v>100</v>
      </c>
      <c r="F9104" t="s">
        <v>2320</v>
      </c>
      <c r="G9104" t="s">
        <v>2340</v>
      </c>
      <c r="H9104" t="s">
        <v>1357</v>
      </c>
      <c r="I9104" t="s">
        <v>2539</v>
      </c>
      <c r="J9104">
        <v>2.1600000000000001E-2</v>
      </c>
    </row>
    <row r="9105" spans="1:10" hidden="1">
      <c r="A9105" t="s">
        <v>570</v>
      </c>
      <c r="B9105">
        <v>480</v>
      </c>
      <c r="C9105" t="s">
        <v>1183</v>
      </c>
      <c r="D9105">
        <v>483</v>
      </c>
      <c r="E9105" t="s">
        <v>100</v>
      </c>
      <c r="F9105" t="s">
        <v>2320</v>
      </c>
      <c r="G9105" t="s">
        <v>2298</v>
      </c>
      <c r="H9105" t="s">
        <v>1524</v>
      </c>
      <c r="I9105" t="s">
        <v>2539</v>
      </c>
      <c r="J9105">
        <v>0.26979999999999998</v>
      </c>
    </row>
    <row r="9106" spans="1:10" hidden="1">
      <c r="A9106" t="s">
        <v>570</v>
      </c>
      <c r="B9106">
        <v>480</v>
      </c>
      <c r="C9106" t="s">
        <v>1183</v>
      </c>
      <c r="D9106">
        <v>483</v>
      </c>
      <c r="E9106" t="s">
        <v>100</v>
      </c>
      <c r="F9106" t="s">
        <v>2322</v>
      </c>
      <c r="G9106" t="s">
        <v>2325</v>
      </c>
      <c r="H9106" t="s">
        <v>1352</v>
      </c>
      <c r="I9106" t="s">
        <v>2539</v>
      </c>
      <c r="J9106">
        <v>1.26E-2</v>
      </c>
    </row>
    <row r="9107" spans="1:10" hidden="1">
      <c r="A9107" t="s">
        <v>570</v>
      </c>
      <c r="B9107">
        <v>480</v>
      </c>
      <c r="C9107" t="s">
        <v>1183</v>
      </c>
      <c r="D9107">
        <v>483</v>
      </c>
      <c r="E9107" t="s">
        <v>100</v>
      </c>
      <c r="F9107" t="s">
        <v>2322</v>
      </c>
      <c r="G9107" t="s">
        <v>2326</v>
      </c>
      <c r="H9107" t="s">
        <v>1256</v>
      </c>
      <c r="I9107" t="s">
        <v>2539</v>
      </c>
      <c r="J9107">
        <v>2.52E-2</v>
      </c>
    </row>
    <row r="9108" spans="1:10" hidden="1">
      <c r="A9108" t="s">
        <v>570</v>
      </c>
      <c r="B9108">
        <v>480</v>
      </c>
      <c r="C9108" t="s">
        <v>1183</v>
      </c>
      <c r="D9108">
        <v>483</v>
      </c>
      <c r="E9108" t="s">
        <v>100</v>
      </c>
      <c r="F9108" t="s">
        <v>2322</v>
      </c>
      <c r="G9108" t="s">
        <v>2327</v>
      </c>
      <c r="H9108" t="s">
        <v>1419</v>
      </c>
      <c r="I9108" t="s">
        <v>2539</v>
      </c>
      <c r="J9108">
        <v>9.8900000000000002E-2</v>
      </c>
    </row>
    <row r="9109" spans="1:10" hidden="1">
      <c r="A9109" t="s">
        <v>570</v>
      </c>
      <c r="B9109">
        <v>480</v>
      </c>
      <c r="C9109" t="s">
        <v>1183</v>
      </c>
      <c r="D9109">
        <v>483</v>
      </c>
      <c r="E9109" t="s">
        <v>100</v>
      </c>
      <c r="F9109" t="s">
        <v>2322</v>
      </c>
      <c r="G9109" t="s">
        <v>2328</v>
      </c>
      <c r="H9109" t="s">
        <v>1395</v>
      </c>
      <c r="I9109" t="s">
        <v>2539</v>
      </c>
      <c r="J9109">
        <v>9.1700000000000004E-2</v>
      </c>
    </row>
    <row r="9110" spans="1:10" hidden="1">
      <c r="A9110" t="s">
        <v>570</v>
      </c>
      <c r="B9110">
        <v>480</v>
      </c>
      <c r="C9110" t="s">
        <v>1183</v>
      </c>
      <c r="D9110">
        <v>483</v>
      </c>
      <c r="E9110" t="s">
        <v>100</v>
      </c>
      <c r="F9110" t="s">
        <v>2322</v>
      </c>
      <c r="G9110" t="s">
        <v>2330</v>
      </c>
      <c r="H9110" t="s">
        <v>2386</v>
      </c>
      <c r="I9110" t="s">
        <v>2539</v>
      </c>
      <c r="J9110">
        <v>0.77159999999999995</v>
      </c>
    </row>
    <row r="9111" spans="1:10" hidden="1">
      <c r="A9111" t="s">
        <v>570</v>
      </c>
      <c r="B9111">
        <v>480</v>
      </c>
      <c r="C9111" t="s">
        <v>1183</v>
      </c>
      <c r="D9111">
        <v>483</v>
      </c>
      <c r="E9111" t="s">
        <v>100</v>
      </c>
      <c r="F9111" t="s">
        <v>2332</v>
      </c>
      <c r="G9111" t="s">
        <v>2333</v>
      </c>
      <c r="H9111" t="s">
        <v>1489</v>
      </c>
      <c r="I9111" t="s">
        <v>2539</v>
      </c>
      <c r="J9111">
        <v>0.5</v>
      </c>
    </row>
    <row r="9112" spans="1:10" hidden="1">
      <c r="A9112" t="s">
        <v>570</v>
      </c>
      <c r="B9112">
        <v>480</v>
      </c>
      <c r="C9112" t="s">
        <v>1183</v>
      </c>
      <c r="D9112">
        <v>483</v>
      </c>
      <c r="E9112" t="s">
        <v>100</v>
      </c>
      <c r="F9112" t="s">
        <v>2332</v>
      </c>
      <c r="G9112" t="s">
        <v>2334</v>
      </c>
      <c r="H9112" t="s">
        <v>1489</v>
      </c>
      <c r="I9112" t="s">
        <v>2539</v>
      </c>
      <c r="J9112">
        <v>0.5</v>
      </c>
    </row>
    <row r="9113" spans="1:10" hidden="1">
      <c r="A9113" t="s">
        <v>570</v>
      </c>
      <c r="B9113">
        <v>480</v>
      </c>
      <c r="C9113" t="s">
        <v>1183</v>
      </c>
      <c r="D9113">
        <v>484</v>
      </c>
      <c r="E9113" t="s">
        <v>195</v>
      </c>
      <c r="F9113" t="s">
        <v>1243</v>
      </c>
      <c r="G9113" t="s">
        <v>1243</v>
      </c>
      <c r="H9113" t="s">
        <v>1662</v>
      </c>
      <c r="I9113" t="s">
        <v>1662</v>
      </c>
      <c r="J9113">
        <v>1</v>
      </c>
    </row>
    <row r="9114" spans="1:10" hidden="1">
      <c r="A9114" t="s">
        <v>570</v>
      </c>
      <c r="B9114">
        <v>480</v>
      </c>
      <c r="C9114" t="s">
        <v>1183</v>
      </c>
      <c r="D9114">
        <v>484</v>
      </c>
      <c r="E9114" t="s">
        <v>195</v>
      </c>
      <c r="F9114" t="s">
        <v>2311</v>
      </c>
      <c r="G9114" t="s">
        <v>2317</v>
      </c>
      <c r="H9114" t="s">
        <v>1373</v>
      </c>
      <c r="I9114" t="s">
        <v>1662</v>
      </c>
      <c r="J9114">
        <v>0.3</v>
      </c>
    </row>
    <row r="9115" spans="1:10" hidden="1">
      <c r="A9115" t="s">
        <v>570</v>
      </c>
      <c r="B9115">
        <v>480</v>
      </c>
      <c r="C9115" t="s">
        <v>1183</v>
      </c>
      <c r="D9115">
        <v>484</v>
      </c>
      <c r="E9115" t="s">
        <v>195</v>
      </c>
      <c r="F9115" t="s">
        <v>2311</v>
      </c>
      <c r="G9115" t="s">
        <v>2336</v>
      </c>
      <c r="H9115" t="s">
        <v>1319</v>
      </c>
      <c r="I9115" t="s">
        <v>1662</v>
      </c>
      <c r="J9115">
        <v>0.30299999999999999</v>
      </c>
    </row>
    <row r="9116" spans="1:10" hidden="1">
      <c r="A9116" t="s">
        <v>570</v>
      </c>
      <c r="B9116">
        <v>480</v>
      </c>
      <c r="C9116" t="s">
        <v>1183</v>
      </c>
      <c r="D9116">
        <v>484</v>
      </c>
      <c r="E9116" t="s">
        <v>195</v>
      </c>
      <c r="F9116" t="s">
        <v>2311</v>
      </c>
      <c r="G9116" t="s">
        <v>2337</v>
      </c>
      <c r="H9116" t="s">
        <v>1418</v>
      </c>
      <c r="I9116" t="s">
        <v>1662</v>
      </c>
      <c r="J9116">
        <v>0.39700000000000002</v>
      </c>
    </row>
    <row r="9117" spans="1:10" hidden="1">
      <c r="A9117" t="s">
        <v>570</v>
      </c>
      <c r="B9117">
        <v>480</v>
      </c>
      <c r="C9117" t="s">
        <v>1183</v>
      </c>
      <c r="D9117">
        <v>484</v>
      </c>
      <c r="E9117" t="s">
        <v>195</v>
      </c>
      <c r="F9117" t="s">
        <v>2320</v>
      </c>
      <c r="G9117" t="s">
        <v>2321</v>
      </c>
      <c r="H9117" t="s">
        <v>1608</v>
      </c>
      <c r="I9117" t="s">
        <v>1662</v>
      </c>
      <c r="J9117">
        <v>0.52729999999999999</v>
      </c>
    </row>
    <row r="9118" spans="1:10" hidden="1">
      <c r="A9118" t="s">
        <v>570</v>
      </c>
      <c r="B9118">
        <v>480</v>
      </c>
      <c r="C9118" t="s">
        <v>1183</v>
      </c>
      <c r="D9118">
        <v>484</v>
      </c>
      <c r="E9118" t="s">
        <v>195</v>
      </c>
      <c r="F9118" t="s">
        <v>2320</v>
      </c>
      <c r="G9118" t="s">
        <v>2338</v>
      </c>
      <c r="H9118" t="s">
        <v>1323</v>
      </c>
      <c r="I9118" t="s">
        <v>1662</v>
      </c>
      <c r="J9118">
        <v>5.45E-2</v>
      </c>
    </row>
    <row r="9119" spans="1:10" hidden="1">
      <c r="A9119" t="s">
        <v>570</v>
      </c>
      <c r="B9119">
        <v>480</v>
      </c>
      <c r="C9119" t="s">
        <v>1183</v>
      </c>
      <c r="D9119">
        <v>484</v>
      </c>
      <c r="E9119" t="s">
        <v>195</v>
      </c>
      <c r="F9119" t="s">
        <v>2320</v>
      </c>
      <c r="G9119" t="s">
        <v>2339</v>
      </c>
      <c r="H9119" t="s">
        <v>1256</v>
      </c>
      <c r="I9119" t="s">
        <v>1662</v>
      </c>
      <c r="J9119">
        <v>4.24E-2</v>
      </c>
    </row>
    <row r="9120" spans="1:10" hidden="1">
      <c r="A9120" t="s">
        <v>570</v>
      </c>
      <c r="B9120">
        <v>480</v>
      </c>
      <c r="C9120" t="s">
        <v>1183</v>
      </c>
      <c r="D9120">
        <v>484</v>
      </c>
      <c r="E9120" t="s">
        <v>195</v>
      </c>
      <c r="F9120" t="s">
        <v>2320</v>
      </c>
      <c r="G9120" t="s">
        <v>2340</v>
      </c>
      <c r="H9120" t="s">
        <v>1312</v>
      </c>
      <c r="I9120" t="s">
        <v>1662</v>
      </c>
      <c r="J9120">
        <v>1.52E-2</v>
      </c>
    </row>
    <row r="9121" spans="1:10" hidden="1">
      <c r="A9121" t="s">
        <v>570</v>
      </c>
      <c r="B9121">
        <v>480</v>
      </c>
      <c r="C9121" t="s">
        <v>1183</v>
      </c>
      <c r="D9121">
        <v>484</v>
      </c>
      <c r="E9121" t="s">
        <v>195</v>
      </c>
      <c r="F9121" t="s">
        <v>2320</v>
      </c>
      <c r="G9121" t="s">
        <v>2298</v>
      </c>
      <c r="H9121" t="s">
        <v>1478</v>
      </c>
      <c r="I9121" t="s">
        <v>1662</v>
      </c>
      <c r="J9121">
        <v>0.31519999999999998</v>
      </c>
    </row>
    <row r="9122" spans="1:10" hidden="1">
      <c r="A9122" t="s">
        <v>570</v>
      </c>
      <c r="B9122">
        <v>480</v>
      </c>
      <c r="C9122" t="s">
        <v>1183</v>
      </c>
      <c r="D9122">
        <v>484</v>
      </c>
      <c r="E9122" t="s">
        <v>195</v>
      </c>
      <c r="F9122" t="s">
        <v>2322</v>
      </c>
      <c r="G9122" t="s">
        <v>2325</v>
      </c>
      <c r="H9122" t="s">
        <v>1248</v>
      </c>
      <c r="I9122" t="s">
        <v>1662</v>
      </c>
      <c r="J9122">
        <v>1.8200000000000001E-2</v>
      </c>
    </row>
    <row r="9123" spans="1:10" hidden="1">
      <c r="A9123" t="s">
        <v>570</v>
      </c>
      <c r="B9123">
        <v>480</v>
      </c>
      <c r="C9123" t="s">
        <v>1183</v>
      </c>
      <c r="D9123">
        <v>484</v>
      </c>
      <c r="E9123" t="s">
        <v>195</v>
      </c>
      <c r="F9123" t="s">
        <v>2322</v>
      </c>
      <c r="G9123" t="s">
        <v>2326</v>
      </c>
      <c r="H9123" t="s">
        <v>1248</v>
      </c>
      <c r="I9123" t="s">
        <v>1662</v>
      </c>
      <c r="J9123">
        <v>1.8200000000000001E-2</v>
      </c>
    </row>
    <row r="9124" spans="1:10" hidden="1">
      <c r="A9124" t="s">
        <v>570</v>
      </c>
      <c r="B9124">
        <v>480</v>
      </c>
      <c r="C9124" t="s">
        <v>1183</v>
      </c>
      <c r="D9124">
        <v>484</v>
      </c>
      <c r="E9124" t="s">
        <v>195</v>
      </c>
      <c r="F9124" t="s">
        <v>2322</v>
      </c>
      <c r="G9124" t="s">
        <v>2327</v>
      </c>
      <c r="H9124" t="s">
        <v>1417</v>
      </c>
      <c r="I9124" t="s">
        <v>1662</v>
      </c>
      <c r="J9124">
        <v>6.3600000000000004E-2</v>
      </c>
    </row>
    <row r="9125" spans="1:10" hidden="1">
      <c r="A9125" t="s">
        <v>570</v>
      </c>
      <c r="B9125">
        <v>480</v>
      </c>
      <c r="C9125" t="s">
        <v>1183</v>
      </c>
      <c r="D9125">
        <v>484</v>
      </c>
      <c r="E9125" t="s">
        <v>195</v>
      </c>
      <c r="F9125" t="s">
        <v>2322</v>
      </c>
      <c r="G9125" t="s">
        <v>2352</v>
      </c>
      <c r="H9125" t="s">
        <v>2324</v>
      </c>
      <c r="I9125" t="s">
        <v>1662</v>
      </c>
      <c r="J9125">
        <v>3.0000000000000001E-3</v>
      </c>
    </row>
    <row r="9126" spans="1:10" hidden="1">
      <c r="A9126" t="s">
        <v>570</v>
      </c>
      <c r="B9126">
        <v>480</v>
      </c>
      <c r="C9126" t="s">
        <v>1183</v>
      </c>
      <c r="D9126">
        <v>484</v>
      </c>
      <c r="E9126" t="s">
        <v>195</v>
      </c>
      <c r="F9126" t="s">
        <v>2322</v>
      </c>
      <c r="G9126" t="s">
        <v>2328</v>
      </c>
      <c r="H9126" t="s">
        <v>1333</v>
      </c>
      <c r="I9126" t="s">
        <v>1662</v>
      </c>
      <c r="J9126">
        <v>5.1499999999999997E-2</v>
      </c>
    </row>
    <row r="9127" spans="1:10" hidden="1">
      <c r="A9127" t="s">
        <v>570</v>
      </c>
      <c r="B9127">
        <v>480</v>
      </c>
      <c r="C9127" t="s">
        <v>1183</v>
      </c>
      <c r="D9127">
        <v>484</v>
      </c>
      <c r="E9127" t="s">
        <v>195</v>
      </c>
      <c r="F9127" t="s">
        <v>2322</v>
      </c>
      <c r="G9127" t="s">
        <v>2330</v>
      </c>
      <c r="H9127" t="s">
        <v>1539</v>
      </c>
      <c r="I9127" t="s">
        <v>1662</v>
      </c>
      <c r="J9127">
        <v>0.84550000000000003</v>
      </c>
    </row>
    <row r="9128" spans="1:10" hidden="1">
      <c r="A9128" t="s">
        <v>570</v>
      </c>
      <c r="B9128">
        <v>480</v>
      </c>
      <c r="C9128" t="s">
        <v>1183</v>
      </c>
      <c r="D9128">
        <v>484</v>
      </c>
      <c r="E9128" t="s">
        <v>195</v>
      </c>
      <c r="F9128" t="s">
        <v>2332</v>
      </c>
      <c r="G9128" t="s">
        <v>2333</v>
      </c>
      <c r="H9128" t="s">
        <v>1595</v>
      </c>
      <c r="I9128" t="s">
        <v>1662</v>
      </c>
      <c r="J9128">
        <v>0.503</v>
      </c>
    </row>
    <row r="9129" spans="1:10" hidden="1">
      <c r="A9129" t="s">
        <v>570</v>
      </c>
      <c r="B9129">
        <v>480</v>
      </c>
      <c r="C9129" t="s">
        <v>1183</v>
      </c>
      <c r="D9129">
        <v>484</v>
      </c>
      <c r="E9129" t="s">
        <v>195</v>
      </c>
      <c r="F9129" t="s">
        <v>2332</v>
      </c>
      <c r="G9129" t="s">
        <v>2334</v>
      </c>
      <c r="H9129" t="s">
        <v>1432</v>
      </c>
      <c r="I9129" t="s">
        <v>1662</v>
      </c>
      <c r="J9129">
        <v>0.497</v>
      </c>
    </row>
    <row r="9130" spans="1:10" hidden="1">
      <c r="A9130" t="s">
        <v>570</v>
      </c>
      <c r="B9130">
        <v>480</v>
      </c>
      <c r="C9130" t="s">
        <v>1183</v>
      </c>
      <c r="D9130">
        <v>482</v>
      </c>
      <c r="E9130" t="s">
        <v>134</v>
      </c>
      <c r="F9130" t="s">
        <v>1243</v>
      </c>
      <c r="G9130" t="s">
        <v>1243</v>
      </c>
      <c r="H9130" t="s">
        <v>1664</v>
      </c>
      <c r="I9130" t="s">
        <v>1664</v>
      </c>
      <c r="J9130">
        <v>1</v>
      </c>
    </row>
    <row r="9131" spans="1:10" hidden="1">
      <c r="A9131" t="s">
        <v>570</v>
      </c>
      <c r="B9131">
        <v>480</v>
      </c>
      <c r="C9131" t="s">
        <v>1183</v>
      </c>
      <c r="D9131">
        <v>482</v>
      </c>
      <c r="E9131" t="s">
        <v>134</v>
      </c>
      <c r="F9131" t="s">
        <v>2311</v>
      </c>
      <c r="G9131" t="s">
        <v>2343</v>
      </c>
      <c r="H9131" t="s">
        <v>2370</v>
      </c>
      <c r="I9131" t="s">
        <v>1664</v>
      </c>
      <c r="J9131">
        <v>0.25109999999999999</v>
      </c>
    </row>
    <row r="9132" spans="1:10" hidden="1">
      <c r="A9132" t="s">
        <v>570</v>
      </c>
      <c r="B9132">
        <v>480</v>
      </c>
      <c r="C9132" t="s">
        <v>1183</v>
      </c>
      <c r="D9132">
        <v>482</v>
      </c>
      <c r="E9132" t="s">
        <v>134</v>
      </c>
      <c r="F9132" t="s">
        <v>2311</v>
      </c>
      <c r="G9132" t="s">
        <v>1250</v>
      </c>
      <c r="H9132" t="s">
        <v>1485</v>
      </c>
      <c r="I9132" t="s">
        <v>1664</v>
      </c>
      <c r="J9132">
        <v>0.29110000000000003</v>
      </c>
    </row>
    <row r="9133" spans="1:10" hidden="1">
      <c r="A9133" t="s">
        <v>570</v>
      </c>
      <c r="B9133">
        <v>480</v>
      </c>
      <c r="C9133" t="s">
        <v>1183</v>
      </c>
      <c r="D9133">
        <v>482</v>
      </c>
      <c r="E9133" t="s">
        <v>134</v>
      </c>
      <c r="F9133" t="s">
        <v>2311</v>
      </c>
      <c r="G9133" t="s">
        <v>1401</v>
      </c>
      <c r="H9133" t="s">
        <v>1582</v>
      </c>
      <c r="I9133" t="s">
        <v>1664</v>
      </c>
      <c r="J9133">
        <v>0.2278</v>
      </c>
    </row>
    <row r="9134" spans="1:10" hidden="1">
      <c r="A9134" t="s">
        <v>570</v>
      </c>
      <c r="B9134">
        <v>480</v>
      </c>
      <c r="C9134" t="s">
        <v>1183</v>
      </c>
      <c r="D9134">
        <v>482</v>
      </c>
      <c r="E9134" t="s">
        <v>134</v>
      </c>
      <c r="F9134" t="s">
        <v>2311</v>
      </c>
      <c r="G9134" t="s">
        <v>1357</v>
      </c>
      <c r="H9134" t="s">
        <v>1505</v>
      </c>
      <c r="I9134" t="s">
        <v>1664</v>
      </c>
      <c r="J9134">
        <v>0.23</v>
      </c>
    </row>
    <row r="9135" spans="1:10" hidden="1">
      <c r="A9135" t="s">
        <v>570</v>
      </c>
      <c r="B9135">
        <v>480</v>
      </c>
      <c r="C9135" t="s">
        <v>1183</v>
      </c>
      <c r="D9135">
        <v>482</v>
      </c>
      <c r="E9135" t="s">
        <v>134</v>
      </c>
      <c r="F9135" t="s">
        <v>2320</v>
      </c>
      <c r="G9135" t="s">
        <v>2321</v>
      </c>
      <c r="H9135" t="s">
        <v>1424</v>
      </c>
      <c r="I9135" t="s">
        <v>1664</v>
      </c>
      <c r="J9135">
        <v>0.4451</v>
      </c>
    </row>
    <row r="9136" spans="1:10" hidden="1">
      <c r="A9136" t="s">
        <v>570</v>
      </c>
      <c r="B9136">
        <v>480</v>
      </c>
      <c r="C9136" t="s">
        <v>1183</v>
      </c>
      <c r="D9136">
        <v>482</v>
      </c>
      <c r="E9136" t="s">
        <v>134</v>
      </c>
      <c r="F9136" t="s">
        <v>2320</v>
      </c>
      <c r="G9136" t="s">
        <v>2338</v>
      </c>
      <c r="H9136" t="s">
        <v>1298</v>
      </c>
      <c r="I9136" t="s">
        <v>1664</v>
      </c>
      <c r="J9136">
        <v>3.1600000000000003E-2</v>
      </c>
    </row>
    <row r="9137" spans="1:10" hidden="1">
      <c r="A9137" t="s">
        <v>570</v>
      </c>
      <c r="B9137">
        <v>480</v>
      </c>
      <c r="C9137" t="s">
        <v>1183</v>
      </c>
      <c r="D9137">
        <v>482</v>
      </c>
      <c r="E9137" t="s">
        <v>134</v>
      </c>
      <c r="F9137" t="s">
        <v>2320</v>
      </c>
      <c r="G9137" t="s">
        <v>2339</v>
      </c>
      <c r="H9137" t="s">
        <v>1261</v>
      </c>
      <c r="I9137" t="s">
        <v>1664</v>
      </c>
      <c r="J9137">
        <v>4.6399999999999997E-2</v>
      </c>
    </row>
    <row r="9138" spans="1:10" hidden="1">
      <c r="A9138" t="s">
        <v>570</v>
      </c>
      <c r="B9138">
        <v>480</v>
      </c>
      <c r="C9138" t="s">
        <v>1183</v>
      </c>
      <c r="D9138">
        <v>482</v>
      </c>
      <c r="E9138" t="s">
        <v>134</v>
      </c>
      <c r="F9138" t="s">
        <v>2320</v>
      </c>
      <c r="G9138" t="s">
        <v>2340</v>
      </c>
      <c r="H9138" t="s">
        <v>1248</v>
      </c>
      <c r="I9138" t="s">
        <v>1664</v>
      </c>
      <c r="J9138">
        <v>1.2699999999999999E-2</v>
      </c>
    </row>
    <row r="9139" spans="1:10" hidden="1">
      <c r="A9139" t="s">
        <v>570</v>
      </c>
      <c r="B9139">
        <v>480</v>
      </c>
      <c r="C9139" t="s">
        <v>1183</v>
      </c>
      <c r="D9139">
        <v>482</v>
      </c>
      <c r="E9139" t="s">
        <v>134</v>
      </c>
      <c r="F9139" t="s">
        <v>2320</v>
      </c>
      <c r="G9139" t="s">
        <v>2298</v>
      </c>
      <c r="H9139" t="s">
        <v>1640</v>
      </c>
      <c r="I9139" t="s">
        <v>1664</v>
      </c>
      <c r="J9139">
        <v>0.27850000000000003</v>
      </c>
    </row>
    <row r="9140" spans="1:10" hidden="1">
      <c r="A9140" t="s">
        <v>570</v>
      </c>
      <c r="B9140">
        <v>480</v>
      </c>
      <c r="C9140" t="s">
        <v>1183</v>
      </c>
      <c r="D9140">
        <v>482</v>
      </c>
      <c r="E9140" t="s">
        <v>134</v>
      </c>
      <c r="F9140" t="s">
        <v>2322</v>
      </c>
      <c r="G9140" t="s">
        <v>2323</v>
      </c>
      <c r="H9140" t="s">
        <v>2329</v>
      </c>
      <c r="I9140" t="s">
        <v>1664</v>
      </c>
      <c r="J9140">
        <v>6.3E-3</v>
      </c>
    </row>
    <row r="9141" spans="1:10" hidden="1">
      <c r="A9141" t="s">
        <v>570</v>
      </c>
      <c r="B9141">
        <v>480</v>
      </c>
      <c r="C9141" t="s">
        <v>1183</v>
      </c>
      <c r="D9141">
        <v>482</v>
      </c>
      <c r="E9141" t="s">
        <v>134</v>
      </c>
      <c r="F9141" t="s">
        <v>2322</v>
      </c>
      <c r="G9141" t="s">
        <v>2325</v>
      </c>
      <c r="H9141" t="s">
        <v>1248</v>
      </c>
      <c r="I9141" t="s">
        <v>1664</v>
      </c>
      <c r="J9141">
        <v>1.2699999999999999E-2</v>
      </c>
    </row>
    <row r="9142" spans="1:10" hidden="1">
      <c r="A9142" t="s">
        <v>570</v>
      </c>
      <c r="B9142">
        <v>480</v>
      </c>
      <c r="C9142" t="s">
        <v>1183</v>
      </c>
      <c r="D9142">
        <v>482</v>
      </c>
      <c r="E9142" t="s">
        <v>134</v>
      </c>
      <c r="F9142" t="s">
        <v>2322</v>
      </c>
      <c r="G9142" t="s">
        <v>2326</v>
      </c>
      <c r="H9142" t="s">
        <v>1352</v>
      </c>
      <c r="I9142" t="s">
        <v>1664</v>
      </c>
      <c r="J9142">
        <v>1.4800000000000001E-2</v>
      </c>
    </row>
    <row r="9143" spans="1:10" hidden="1">
      <c r="A9143" t="s">
        <v>570</v>
      </c>
      <c r="B9143">
        <v>480</v>
      </c>
      <c r="C9143" t="s">
        <v>1183</v>
      </c>
      <c r="D9143">
        <v>482</v>
      </c>
      <c r="E9143" t="s">
        <v>134</v>
      </c>
      <c r="F9143" t="s">
        <v>2322</v>
      </c>
      <c r="G9143" t="s">
        <v>2327</v>
      </c>
      <c r="H9143" t="s">
        <v>1411</v>
      </c>
      <c r="I9143" t="s">
        <v>1664</v>
      </c>
      <c r="J9143">
        <v>6.9599999999999995E-2</v>
      </c>
    </row>
    <row r="9144" spans="1:10" hidden="1">
      <c r="A9144" t="s">
        <v>570</v>
      </c>
      <c r="B9144">
        <v>480</v>
      </c>
      <c r="C9144" t="s">
        <v>1183</v>
      </c>
      <c r="D9144">
        <v>482</v>
      </c>
      <c r="E9144" t="s">
        <v>134</v>
      </c>
      <c r="F9144" t="s">
        <v>2322</v>
      </c>
      <c r="G9144" t="s">
        <v>2328</v>
      </c>
      <c r="H9144" t="s">
        <v>1273</v>
      </c>
      <c r="I9144" t="s">
        <v>1664</v>
      </c>
      <c r="J9144">
        <v>7.8100000000000003E-2</v>
      </c>
    </row>
    <row r="9145" spans="1:10" hidden="1">
      <c r="A9145" t="s">
        <v>570</v>
      </c>
      <c r="B9145">
        <v>480</v>
      </c>
      <c r="C9145" t="s">
        <v>1183</v>
      </c>
      <c r="D9145">
        <v>482</v>
      </c>
      <c r="E9145" t="s">
        <v>134</v>
      </c>
      <c r="F9145" t="s">
        <v>2322</v>
      </c>
      <c r="G9145" t="s">
        <v>2330</v>
      </c>
      <c r="H9145" t="s">
        <v>1543</v>
      </c>
      <c r="I9145" t="s">
        <v>1664</v>
      </c>
      <c r="J9145">
        <v>0.81859999999999999</v>
      </c>
    </row>
    <row r="9146" spans="1:10" hidden="1">
      <c r="A9146" t="s">
        <v>570</v>
      </c>
      <c r="B9146">
        <v>480</v>
      </c>
      <c r="C9146" t="s">
        <v>1183</v>
      </c>
      <c r="D9146">
        <v>482</v>
      </c>
      <c r="E9146" t="s">
        <v>134</v>
      </c>
      <c r="F9146" t="s">
        <v>2332</v>
      </c>
      <c r="G9146" t="s">
        <v>2333</v>
      </c>
      <c r="H9146" t="s">
        <v>1552</v>
      </c>
      <c r="I9146" t="s">
        <v>1664</v>
      </c>
      <c r="J9146">
        <v>0.49790000000000001</v>
      </c>
    </row>
    <row r="9147" spans="1:10" hidden="1">
      <c r="A9147" t="s">
        <v>570</v>
      </c>
      <c r="B9147">
        <v>480</v>
      </c>
      <c r="C9147" t="s">
        <v>1183</v>
      </c>
      <c r="D9147">
        <v>482</v>
      </c>
      <c r="E9147" t="s">
        <v>134</v>
      </c>
      <c r="F9147" t="s">
        <v>2332</v>
      </c>
      <c r="G9147" t="s">
        <v>2334</v>
      </c>
      <c r="H9147" t="s">
        <v>1579</v>
      </c>
      <c r="I9147" t="s">
        <v>1664</v>
      </c>
      <c r="J9147">
        <v>0.50209999999999999</v>
      </c>
    </row>
    <row r="9148" spans="1:10" hidden="1">
      <c r="A9148" t="s">
        <v>570</v>
      </c>
      <c r="B9148">
        <v>1060</v>
      </c>
      <c r="C9148" t="s">
        <v>1185</v>
      </c>
      <c r="D9148">
        <v>1061</v>
      </c>
      <c r="E9148" t="s">
        <v>554</v>
      </c>
      <c r="F9148" t="s">
        <v>1243</v>
      </c>
      <c r="G9148" t="s">
        <v>1243</v>
      </c>
      <c r="H9148" t="s">
        <v>1339</v>
      </c>
      <c r="I9148" t="s">
        <v>1339</v>
      </c>
      <c r="J9148">
        <v>1</v>
      </c>
    </row>
    <row r="9149" spans="1:10" hidden="1">
      <c r="A9149" t="s">
        <v>570</v>
      </c>
      <c r="B9149">
        <v>1060</v>
      </c>
      <c r="C9149" t="s">
        <v>1185</v>
      </c>
      <c r="D9149">
        <v>1061</v>
      </c>
      <c r="E9149" t="s">
        <v>554</v>
      </c>
      <c r="F9149" t="s">
        <v>2311</v>
      </c>
      <c r="G9149" t="s">
        <v>2312</v>
      </c>
      <c r="H9149" t="s">
        <v>1287</v>
      </c>
      <c r="I9149" t="s">
        <v>1339</v>
      </c>
      <c r="J9149">
        <v>0.18379999999999999</v>
      </c>
    </row>
    <row r="9150" spans="1:10" hidden="1">
      <c r="A9150" t="s">
        <v>570</v>
      </c>
      <c r="B9150">
        <v>1060</v>
      </c>
      <c r="C9150" t="s">
        <v>1185</v>
      </c>
      <c r="D9150">
        <v>1061</v>
      </c>
      <c r="E9150" t="s">
        <v>554</v>
      </c>
      <c r="F9150" t="s">
        <v>2311</v>
      </c>
      <c r="G9150" t="s">
        <v>2313</v>
      </c>
      <c r="H9150" t="s">
        <v>1639</v>
      </c>
      <c r="I9150" t="s">
        <v>1339</v>
      </c>
      <c r="J9150">
        <v>0.2</v>
      </c>
    </row>
    <row r="9151" spans="1:10" hidden="1">
      <c r="A9151" t="s">
        <v>570</v>
      </c>
      <c r="B9151">
        <v>1060</v>
      </c>
      <c r="C9151" t="s">
        <v>1185</v>
      </c>
      <c r="D9151">
        <v>1061</v>
      </c>
      <c r="E9151" t="s">
        <v>554</v>
      </c>
      <c r="F9151" t="s">
        <v>2311</v>
      </c>
      <c r="G9151" t="s">
        <v>2314</v>
      </c>
      <c r="H9151" t="s">
        <v>1583</v>
      </c>
      <c r="I9151" t="s">
        <v>1339</v>
      </c>
      <c r="J9151">
        <v>0.20899999999999999</v>
      </c>
    </row>
    <row r="9152" spans="1:10" hidden="1">
      <c r="A9152" t="s">
        <v>570</v>
      </c>
      <c r="B9152">
        <v>1060</v>
      </c>
      <c r="C9152" t="s">
        <v>1185</v>
      </c>
      <c r="D9152">
        <v>1061</v>
      </c>
      <c r="E9152" t="s">
        <v>554</v>
      </c>
      <c r="F9152" t="s">
        <v>2311</v>
      </c>
      <c r="G9152" t="s">
        <v>2315</v>
      </c>
      <c r="H9152" t="s">
        <v>1453</v>
      </c>
      <c r="I9152" t="s">
        <v>1339</v>
      </c>
      <c r="J9152">
        <v>0.21079999999999999</v>
      </c>
    </row>
    <row r="9153" spans="1:10" hidden="1">
      <c r="A9153" t="s">
        <v>570</v>
      </c>
      <c r="B9153">
        <v>1060</v>
      </c>
      <c r="C9153" t="s">
        <v>1185</v>
      </c>
      <c r="D9153">
        <v>1061</v>
      </c>
      <c r="E9153" t="s">
        <v>554</v>
      </c>
      <c r="F9153" t="s">
        <v>2311</v>
      </c>
      <c r="G9153" t="s">
        <v>2318</v>
      </c>
      <c r="H9153" t="s">
        <v>1505</v>
      </c>
      <c r="I9153" t="s">
        <v>1339</v>
      </c>
      <c r="J9153">
        <v>0.19639999999999999</v>
      </c>
    </row>
    <row r="9154" spans="1:10" hidden="1">
      <c r="A9154" t="s">
        <v>570</v>
      </c>
      <c r="B9154">
        <v>1060</v>
      </c>
      <c r="C9154" t="s">
        <v>1185</v>
      </c>
      <c r="D9154">
        <v>1061</v>
      </c>
      <c r="E9154" t="s">
        <v>554</v>
      </c>
      <c r="F9154" t="s">
        <v>2320</v>
      </c>
      <c r="G9154" t="s">
        <v>2321</v>
      </c>
      <c r="H9154" t="s">
        <v>1491</v>
      </c>
      <c r="I9154" t="s">
        <v>1339</v>
      </c>
      <c r="J9154">
        <v>0.14230000000000001</v>
      </c>
    </row>
    <row r="9155" spans="1:10" hidden="1">
      <c r="A9155" t="s">
        <v>570</v>
      </c>
      <c r="B9155">
        <v>1060</v>
      </c>
      <c r="C9155" t="s">
        <v>1185</v>
      </c>
      <c r="D9155">
        <v>1061</v>
      </c>
      <c r="E9155" t="s">
        <v>554</v>
      </c>
      <c r="F9155" t="s">
        <v>2320</v>
      </c>
      <c r="G9155" t="s">
        <v>2339</v>
      </c>
      <c r="H9155" t="s">
        <v>1323</v>
      </c>
      <c r="I9155" t="s">
        <v>1339</v>
      </c>
      <c r="J9155">
        <v>3.2399999999999998E-2</v>
      </c>
    </row>
    <row r="9156" spans="1:10" hidden="1">
      <c r="A9156" t="s">
        <v>570</v>
      </c>
      <c r="B9156">
        <v>1060</v>
      </c>
      <c r="C9156" t="s">
        <v>1185</v>
      </c>
      <c r="D9156">
        <v>1061</v>
      </c>
      <c r="E9156" t="s">
        <v>554</v>
      </c>
      <c r="F9156" t="s">
        <v>2320</v>
      </c>
      <c r="G9156" t="s">
        <v>2340</v>
      </c>
      <c r="H9156" t="s">
        <v>1411</v>
      </c>
      <c r="I9156" t="s">
        <v>1339</v>
      </c>
      <c r="J9156">
        <v>5.9499999999999997E-2</v>
      </c>
    </row>
    <row r="9157" spans="1:10" hidden="1">
      <c r="A9157" t="s">
        <v>570</v>
      </c>
      <c r="B9157">
        <v>1060</v>
      </c>
      <c r="C9157" t="s">
        <v>1185</v>
      </c>
      <c r="D9157">
        <v>1061</v>
      </c>
      <c r="E9157" t="s">
        <v>554</v>
      </c>
      <c r="F9157" t="s">
        <v>2320</v>
      </c>
      <c r="G9157" t="s">
        <v>2298</v>
      </c>
      <c r="H9157" t="s">
        <v>1346</v>
      </c>
      <c r="I9157" t="s">
        <v>1339</v>
      </c>
      <c r="J9157">
        <v>9.3700000000000006E-2</v>
      </c>
    </row>
    <row r="9158" spans="1:10" hidden="1">
      <c r="A9158" t="s">
        <v>570</v>
      </c>
      <c r="B9158">
        <v>1060</v>
      </c>
      <c r="C9158" t="s">
        <v>1185</v>
      </c>
      <c r="D9158">
        <v>1061</v>
      </c>
      <c r="E9158" t="s">
        <v>554</v>
      </c>
      <c r="F9158" t="s">
        <v>2322</v>
      </c>
      <c r="G9158" t="s">
        <v>2325</v>
      </c>
      <c r="H9158" t="s">
        <v>1335</v>
      </c>
      <c r="I9158" t="s">
        <v>1339</v>
      </c>
      <c r="J9158">
        <v>1.44E-2</v>
      </c>
    </row>
    <row r="9159" spans="1:10" hidden="1">
      <c r="A9159" t="s">
        <v>570</v>
      </c>
      <c r="B9159">
        <v>1060</v>
      </c>
      <c r="C9159" t="s">
        <v>1185</v>
      </c>
      <c r="D9159">
        <v>1061</v>
      </c>
      <c r="E9159" t="s">
        <v>554</v>
      </c>
      <c r="F9159" t="s">
        <v>2322</v>
      </c>
      <c r="G9159" t="s">
        <v>2326</v>
      </c>
      <c r="H9159" t="s">
        <v>1335</v>
      </c>
      <c r="I9159" t="s">
        <v>1339</v>
      </c>
      <c r="J9159">
        <v>1.44E-2</v>
      </c>
    </row>
    <row r="9160" spans="1:10" hidden="1">
      <c r="A9160" t="s">
        <v>570</v>
      </c>
      <c r="B9160">
        <v>1060</v>
      </c>
      <c r="C9160" t="s">
        <v>1185</v>
      </c>
      <c r="D9160">
        <v>1061</v>
      </c>
      <c r="E9160" t="s">
        <v>554</v>
      </c>
      <c r="F9160" t="s">
        <v>2322</v>
      </c>
      <c r="G9160" t="s">
        <v>2327</v>
      </c>
      <c r="H9160" t="s">
        <v>1520</v>
      </c>
      <c r="I9160" t="s">
        <v>1339</v>
      </c>
      <c r="J9160">
        <v>3.4200000000000001E-2</v>
      </c>
    </row>
    <row r="9161" spans="1:10" hidden="1">
      <c r="A9161" t="s">
        <v>570</v>
      </c>
      <c r="B9161">
        <v>1060</v>
      </c>
      <c r="C9161" t="s">
        <v>1185</v>
      </c>
      <c r="D9161">
        <v>1061</v>
      </c>
      <c r="E9161" t="s">
        <v>554</v>
      </c>
      <c r="F9161" t="s">
        <v>2322</v>
      </c>
      <c r="G9161" t="s">
        <v>2328</v>
      </c>
      <c r="H9161" t="s">
        <v>1271</v>
      </c>
      <c r="I9161" t="s">
        <v>1339</v>
      </c>
      <c r="J9161">
        <v>4.6800000000000001E-2</v>
      </c>
    </row>
    <row r="9162" spans="1:10" hidden="1">
      <c r="A9162" t="s">
        <v>570</v>
      </c>
      <c r="B9162">
        <v>1060</v>
      </c>
      <c r="C9162" t="s">
        <v>1185</v>
      </c>
      <c r="D9162">
        <v>1061</v>
      </c>
      <c r="E9162" t="s">
        <v>554</v>
      </c>
      <c r="F9162" t="s">
        <v>2322</v>
      </c>
      <c r="G9162" t="s">
        <v>2330</v>
      </c>
      <c r="H9162" t="s">
        <v>2525</v>
      </c>
      <c r="I9162" t="s">
        <v>1339</v>
      </c>
      <c r="J9162">
        <v>0.8901</v>
      </c>
    </row>
    <row r="9163" spans="1:10" hidden="1">
      <c r="A9163" t="s">
        <v>570</v>
      </c>
      <c r="B9163">
        <v>1060</v>
      </c>
      <c r="C9163" t="s">
        <v>1185</v>
      </c>
      <c r="D9163">
        <v>1061</v>
      </c>
      <c r="E9163" t="s">
        <v>554</v>
      </c>
      <c r="F9163" t="s">
        <v>2332</v>
      </c>
      <c r="G9163" t="s">
        <v>2333</v>
      </c>
      <c r="H9163" t="s">
        <v>1610</v>
      </c>
      <c r="I9163" t="s">
        <v>1339</v>
      </c>
      <c r="J9163">
        <v>0.4955</v>
      </c>
    </row>
    <row r="9164" spans="1:10" hidden="1">
      <c r="A9164" t="s">
        <v>570</v>
      </c>
      <c r="B9164">
        <v>1060</v>
      </c>
      <c r="C9164" t="s">
        <v>1185</v>
      </c>
      <c r="D9164">
        <v>1061</v>
      </c>
      <c r="E9164" t="s">
        <v>554</v>
      </c>
      <c r="F9164" t="s">
        <v>2332</v>
      </c>
      <c r="G9164" t="s">
        <v>2334</v>
      </c>
      <c r="H9164" t="s">
        <v>1523</v>
      </c>
      <c r="I9164" t="s">
        <v>1339</v>
      </c>
      <c r="J9164">
        <v>0.50449999999999995</v>
      </c>
    </row>
    <row r="9165" spans="1:10" hidden="1">
      <c r="A9165" t="s">
        <v>570</v>
      </c>
      <c r="B9165">
        <v>1060</v>
      </c>
      <c r="C9165" t="s">
        <v>1185</v>
      </c>
      <c r="D9165">
        <v>1063</v>
      </c>
      <c r="E9165" t="s">
        <v>406</v>
      </c>
      <c r="F9165" t="s">
        <v>1243</v>
      </c>
      <c r="G9165" t="s">
        <v>1243</v>
      </c>
      <c r="H9165" t="s">
        <v>1406</v>
      </c>
      <c r="I9165" t="s">
        <v>1406</v>
      </c>
      <c r="J9165">
        <v>1</v>
      </c>
    </row>
    <row r="9166" spans="1:10" hidden="1">
      <c r="A9166" t="s">
        <v>570</v>
      </c>
      <c r="B9166">
        <v>1060</v>
      </c>
      <c r="C9166" t="s">
        <v>1185</v>
      </c>
      <c r="D9166">
        <v>1063</v>
      </c>
      <c r="E9166" t="s">
        <v>406</v>
      </c>
      <c r="F9166" t="s">
        <v>2311</v>
      </c>
      <c r="G9166" t="s">
        <v>2343</v>
      </c>
      <c r="H9166" t="s">
        <v>1287</v>
      </c>
      <c r="I9166" t="s">
        <v>1406</v>
      </c>
      <c r="J9166">
        <v>0.25629999999999997</v>
      </c>
    </row>
    <row r="9167" spans="1:10" hidden="1">
      <c r="A9167" t="s">
        <v>570</v>
      </c>
      <c r="B9167">
        <v>1060</v>
      </c>
      <c r="C9167" t="s">
        <v>1185</v>
      </c>
      <c r="D9167">
        <v>1063</v>
      </c>
      <c r="E9167" t="s">
        <v>406</v>
      </c>
      <c r="F9167" t="s">
        <v>2311</v>
      </c>
      <c r="G9167" t="s">
        <v>1250</v>
      </c>
      <c r="H9167" t="s">
        <v>1472</v>
      </c>
      <c r="I9167" t="s">
        <v>1406</v>
      </c>
      <c r="J9167">
        <v>0.23119999999999999</v>
      </c>
    </row>
    <row r="9168" spans="1:10" hidden="1">
      <c r="A9168" t="s">
        <v>570</v>
      </c>
      <c r="B9168">
        <v>1060</v>
      </c>
      <c r="C9168" t="s">
        <v>1185</v>
      </c>
      <c r="D9168">
        <v>1063</v>
      </c>
      <c r="E9168" t="s">
        <v>406</v>
      </c>
      <c r="F9168" t="s">
        <v>2311</v>
      </c>
      <c r="G9168" t="s">
        <v>1401</v>
      </c>
      <c r="H9168" t="s">
        <v>1641</v>
      </c>
      <c r="I9168" t="s">
        <v>1406</v>
      </c>
      <c r="J9168">
        <v>0.28389999999999999</v>
      </c>
    </row>
    <row r="9169" spans="1:10" hidden="1">
      <c r="A9169" t="s">
        <v>570</v>
      </c>
      <c r="B9169">
        <v>1060</v>
      </c>
      <c r="C9169" t="s">
        <v>1185</v>
      </c>
      <c r="D9169">
        <v>1063</v>
      </c>
      <c r="E9169" t="s">
        <v>406</v>
      </c>
      <c r="F9169" t="s">
        <v>2311</v>
      </c>
      <c r="G9169" t="s">
        <v>1357</v>
      </c>
      <c r="H9169" t="s">
        <v>1611</v>
      </c>
      <c r="I9169" t="s">
        <v>1406</v>
      </c>
      <c r="J9169">
        <v>0.2286</v>
      </c>
    </row>
    <row r="9170" spans="1:10" hidden="1">
      <c r="A9170" t="s">
        <v>570</v>
      </c>
      <c r="B9170">
        <v>1060</v>
      </c>
      <c r="C9170" t="s">
        <v>1185</v>
      </c>
      <c r="D9170">
        <v>1063</v>
      </c>
      <c r="E9170" t="s">
        <v>406</v>
      </c>
      <c r="F9170" t="s">
        <v>2320</v>
      </c>
      <c r="G9170" t="s">
        <v>2321</v>
      </c>
      <c r="H9170" t="s">
        <v>1336</v>
      </c>
      <c r="I9170" t="s">
        <v>1406</v>
      </c>
      <c r="J9170">
        <v>9.5500000000000002E-2</v>
      </c>
    </row>
    <row r="9171" spans="1:10" hidden="1">
      <c r="A9171" t="s">
        <v>570</v>
      </c>
      <c r="B9171">
        <v>1060</v>
      </c>
      <c r="C9171" t="s">
        <v>1185</v>
      </c>
      <c r="D9171">
        <v>1063</v>
      </c>
      <c r="E9171" t="s">
        <v>406</v>
      </c>
      <c r="F9171" t="s">
        <v>2320</v>
      </c>
      <c r="G9171" t="s">
        <v>2340</v>
      </c>
      <c r="H9171" t="s">
        <v>1256</v>
      </c>
      <c r="I9171" t="s">
        <v>1406</v>
      </c>
      <c r="J9171">
        <v>3.5200000000000002E-2</v>
      </c>
    </row>
    <row r="9172" spans="1:10" hidden="1">
      <c r="A9172" t="s">
        <v>570</v>
      </c>
      <c r="B9172">
        <v>1060</v>
      </c>
      <c r="C9172" t="s">
        <v>1185</v>
      </c>
      <c r="D9172">
        <v>1063</v>
      </c>
      <c r="E9172" t="s">
        <v>406</v>
      </c>
      <c r="F9172" t="s">
        <v>2320</v>
      </c>
      <c r="G9172" t="s">
        <v>2298</v>
      </c>
      <c r="H9172" t="s">
        <v>1273</v>
      </c>
      <c r="I9172" t="s">
        <v>1406</v>
      </c>
      <c r="J9172">
        <v>9.2999999999999999E-2</v>
      </c>
    </row>
    <row r="9173" spans="1:10" hidden="1">
      <c r="A9173" t="s">
        <v>570</v>
      </c>
      <c r="B9173">
        <v>1060</v>
      </c>
      <c r="C9173" t="s">
        <v>1185</v>
      </c>
      <c r="D9173">
        <v>1063</v>
      </c>
      <c r="E9173" t="s">
        <v>406</v>
      </c>
      <c r="F9173" t="s">
        <v>2322</v>
      </c>
      <c r="G9173" t="s">
        <v>2323</v>
      </c>
      <c r="H9173" t="s">
        <v>2324</v>
      </c>
      <c r="I9173" t="s">
        <v>1406</v>
      </c>
      <c r="J9173">
        <v>2.5000000000000001E-3</v>
      </c>
    </row>
    <row r="9174" spans="1:10" hidden="1">
      <c r="A9174" t="s">
        <v>570</v>
      </c>
      <c r="B9174">
        <v>1060</v>
      </c>
      <c r="C9174" t="s">
        <v>1185</v>
      </c>
      <c r="D9174">
        <v>1063</v>
      </c>
      <c r="E9174" t="s">
        <v>406</v>
      </c>
      <c r="F9174" t="s">
        <v>2322</v>
      </c>
      <c r="G9174" t="s">
        <v>2325</v>
      </c>
      <c r="H9174" t="s">
        <v>1352</v>
      </c>
      <c r="I9174" t="s">
        <v>1406</v>
      </c>
      <c r="J9174">
        <v>1.7600000000000001E-2</v>
      </c>
    </row>
    <row r="9175" spans="1:10" hidden="1">
      <c r="A9175" t="s">
        <v>570</v>
      </c>
      <c r="B9175">
        <v>1060</v>
      </c>
      <c r="C9175" t="s">
        <v>1185</v>
      </c>
      <c r="D9175">
        <v>1063</v>
      </c>
      <c r="E9175" t="s">
        <v>406</v>
      </c>
      <c r="F9175" t="s">
        <v>2322</v>
      </c>
      <c r="G9175" t="s">
        <v>2326</v>
      </c>
      <c r="H9175" t="s">
        <v>1335</v>
      </c>
      <c r="I9175" t="s">
        <v>1406</v>
      </c>
      <c r="J9175">
        <v>2.01E-2</v>
      </c>
    </row>
    <row r="9176" spans="1:10" hidden="1">
      <c r="A9176" t="s">
        <v>570</v>
      </c>
      <c r="B9176">
        <v>1060</v>
      </c>
      <c r="C9176" t="s">
        <v>1185</v>
      </c>
      <c r="D9176">
        <v>1063</v>
      </c>
      <c r="E9176" t="s">
        <v>406</v>
      </c>
      <c r="F9176" t="s">
        <v>2322</v>
      </c>
      <c r="G9176" t="s">
        <v>2327</v>
      </c>
      <c r="H9176" t="s">
        <v>1250</v>
      </c>
      <c r="I9176" t="s">
        <v>1406</v>
      </c>
      <c r="J9176">
        <v>2.5100000000000001E-2</v>
      </c>
    </row>
    <row r="9177" spans="1:10" hidden="1">
      <c r="A9177" t="s">
        <v>570</v>
      </c>
      <c r="B9177">
        <v>1060</v>
      </c>
      <c r="C9177" t="s">
        <v>1185</v>
      </c>
      <c r="D9177">
        <v>1063</v>
      </c>
      <c r="E9177" t="s">
        <v>406</v>
      </c>
      <c r="F9177" t="s">
        <v>2322</v>
      </c>
      <c r="G9177" t="s">
        <v>2352</v>
      </c>
      <c r="H9177" t="s">
        <v>2324</v>
      </c>
      <c r="I9177" t="s">
        <v>1406</v>
      </c>
      <c r="J9177">
        <v>2.5000000000000001E-3</v>
      </c>
    </row>
    <row r="9178" spans="1:10" hidden="1">
      <c r="A9178" t="s">
        <v>570</v>
      </c>
      <c r="B9178">
        <v>1060</v>
      </c>
      <c r="C9178" t="s">
        <v>1185</v>
      </c>
      <c r="D9178">
        <v>1063</v>
      </c>
      <c r="E9178" t="s">
        <v>406</v>
      </c>
      <c r="F9178" t="s">
        <v>2322</v>
      </c>
      <c r="G9178" t="s">
        <v>2328</v>
      </c>
      <c r="H9178" t="s">
        <v>1252</v>
      </c>
      <c r="I9178" t="s">
        <v>1406</v>
      </c>
      <c r="J9178">
        <v>2.2599999999999999E-2</v>
      </c>
    </row>
    <row r="9179" spans="1:10" hidden="1">
      <c r="A9179" t="s">
        <v>570</v>
      </c>
      <c r="B9179">
        <v>1060</v>
      </c>
      <c r="C9179" t="s">
        <v>1185</v>
      </c>
      <c r="D9179">
        <v>1063</v>
      </c>
      <c r="E9179" t="s">
        <v>406</v>
      </c>
      <c r="F9179" t="s">
        <v>2322</v>
      </c>
      <c r="G9179" t="s">
        <v>2330</v>
      </c>
      <c r="H9179" t="s">
        <v>1387</v>
      </c>
      <c r="I9179" t="s">
        <v>1406</v>
      </c>
      <c r="J9179">
        <v>0.90949999999999998</v>
      </c>
    </row>
    <row r="9180" spans="1:10" hidden="1">
      <c r="A9180" t="s">
        <v>570</v>
      </c>
      <c r="B9180">
        <v>1060</v>
      </c>
      <c r="C9180" t="s">
        <v>1185</v>
      </c>
      <c r="D9180">
        <v>1063</v>
      </c>
      <c r="E9180" t="s">
        <v>406</v>
      </c>
      <c r="F9180" t="s">
        <v>2332</v>
      </c>
      <c r="G9180" t="s">
        <v>2333</v>
      </c>
      <c r="H9180" t="s">
        <v>1608</v>
      </c>
      <c r="I9180" t="s">
        <v>1406</v>
      </c>
      <c r="J9180">
        <v>0.43719999999999998</v>
      </c>
    </row>
    <row r="9181" spans="1:10" hidden="1">
      <c r="A9181" t="s">
        <v>570</v>
      </c>
      <c r="B9181">
        <v>1060</v>
      </c>
      <c r="C9181" t="s">
        <v>1185</v>
      </c>
      <c r="D9181">
        <v>1063</v>
      </c>
      <c r="E9181" t="s">
        <v>406</v>
      </c>
      <c r="F9181" t="s">
        <v>2332</v>
      </c>
      <c r="G9181" t="s">
        <v>2334</v>
      </c>
      <c r="H9181" t="s">
        <v>1344</v>
      </c>
      <c r="I9181" t="s">
        <v>1406</v>
      </c>
      <c r="J9181">
        <v>0.56279999999999997</v>
      </c>
    </row>
    <row r="9182" spans="1:10" hidden="1">
      <c r="A9182" t="s">
        <v>570</v>
      </c>
      <c r="B9182">
        <v>1060</v>
      </c>
      <c r="C9182" t="s">
        <v>1185</v>
      </c>
      <c r="D9182">
        <v>1062</v>
      </c>
      <c r="E9182" t="s">
        <v>555</v>
      </c>
      <c r="F9182" t="s">
        <v>1243</v>
      </c>
      <c r="G9182" t="s">
        <v>1243</v>
      </c>
      <c r="H9182" t="s">
        <v>1665</v>
      </c>
      <c r="I9182" t="s">
        <v>1665</v>
      </c>
      <c r="J9182">
        <v>1</v>
      </c>
    </row>
    <row r="9183" spans="1:10" hidden="1">
      <c r="A9183" t="s">
        <v>570</v>
      </c>
      <c r="B9183">
        <v>1060</v>
      </c>
      <c r="C9183" t="s">
        <v>1185</v>
      </c>
      <c r="D9183">
        <v>1062</v>
      </c>
      <c r="E9183" t="s">
        <v>555</v>
      </c>
      <c r="F9183" t="s">
        <v>2311</v>
      </c>
      <c r="G9183" t="s">
        <v>2316</v>
      </c>
      <c r="H9183" t="s">
        <v>1641</v>
      </c>
      <c r="I9183" t="s">
        <v>1665</v>
      </c>
      <c r="J9183">
        <v>0.25619999999999998</v>
      </c>
    </row>
    <row r="9184" spans="1:10" hidden="1">
      <c r="A9184" t="s">
        <v>570</v>
      </c>
      <c r="B9184">
        <v>1060</v>
      </c>
      <c r="C9184" t="s">
        <v>1185</v>
      </c>
      <c r="D9184">
        <v>1062</v>
      </c>
      <c r="E9184" t="s">
        <v>555</v>
      </c>
      <c r="F9184" t="s">
        <v>2311</v>
      </c>
      <c r="G9184" t="s">
        <v>2317</v>
      </c>
      <c r="H9184" t="s">
        <v>1583</v>
      </c>
      <c r="I9184" t="s">
        <v>1665</v>
      </c>
      <c r="J9184">
        <v>0.26300000000000001</v>
      </c>
    </row>
    <row r="9185" spans="1:10" hidden="1">
      <c r="A9185" t="s">
        <v>570</v>
      </c>
      <c r="B9185">
        <v>1060</v>
      </c>
      <c r="C9185" t="s">
        <v>1185</v>
      </c>
      <c r="D9185">
        <v>1062</v>
      </c>
      <c r="E9185" t="s">
        <v>555</v>
      </c>
      <c r="F9185" t="s">
        <v>2311</v>
      </c>
      <c r="G9185" t="s">
        <v>2336</v>
      </c>
      <c r="H9185" t="s">
        <v>1373</v>
      </c>
      <c r="I9185" t="s">
        <v>1665</v>
      </c>
      <c r="J9185">
        <v>0.22450000000000001</v>
      </c>
    </row>
    <row r="9186" spans="1:10" hidden="1">
      <c r="A9186" t="s">
        <v>570</v>
      </c>
      <c r="B9186">
        <v>1060</v>
      </c>
      <c r="C9186" t="s">
        <v>1185</v>
      </c>
      <c r="D9186">
        <v>1062</v>
      </c>
      <c r="E9186" t="s">
        <v>555</v>
      </c>
      <c r="F9186" t="s">
        <v>2311</v>
      </c>
      <c r="G9186" t="s">
        <v>2337</v>
      </c>
      <c r="H9186" t="s">
        <v>1641</v>
      </c>
      <c r="I9186" t="s">
        <v>1665</v>
      </c>
      <c r="J9186">
        <v>0.25619999999999998</v>
      </c>
    </row>
    <row r="9187" spans="1:10" hidden="1">
      <c r="A9187" t="s">
        <v>570</v>
      </c>
      <c r="B9187">
        <v>1060</v>
      </c>
      <c r="C9187" t="s">
        <v>1185</v>
      </c>
      <c r="D9187">
        <v>1062</v>
      </c>
      <c r="E9187" t="s">
        <v>555</v>
      </c>
      <c r="F9187" t="s">
        <v>2320</v>
      </c>
      <c r="G9187" t="s">
        <v>2321</v>
      </c>
      <c r="H9187" t="s">
        <v>1348</v>
      </c>
      <c r="I9187" t="s">
        <v>1665</v>
      </c>
      <c r="J9187">
        <v>0.13150000000000001</v>
      </c>
    </row>
    <row r="9188" spans="1:10" hidden="1">
      <c r="A9188" t="s">
        <v>570</v>
      </c>
      <c r="B9188">
        <v>1060</v>
      </c>
      <c r="C9188" t="s">
        <v>1185</v>
      </c>
      <c r="D9188">
        <v>1062</v>
      </c>
      <c r="E9188" t="s">
        <v>555</v>
      </c>
      <c r="F9188" t="s">
        <v>2320</v>
      </c>
      <c r="G9188" t="s">
        <v>2340</v>
      </c>
      <c r="H9188" t="s">
        <v>1298</v>
      </c>
      <c r="I9188" t="s">
        <v>1665</v>
      </c>
      <c r="J9188">
        <v>3.4000000000000002E-2</v>
      </c>
    </row>
    <row r="9189" spans="1:10" hidden="1">
      <c r="A9189" t="s">
        <v>570</v>
      </c>
      <c r="B9189">
        <v>1060</v>
      </c>
      <c r="C9189" t="s">
        <v>1185</v>
      </c>
      <c r="D9189">
        <v>1062</v>
      </c>
      <c r="E9189" t="s">
        <v>555</v>
      </c>
      <c r="F9189" t="s">
        <v>2320</v>
      </c>
      <c r="G9189" t="s">
        <v>2298</v>
      </c>
      <c r="H9189" t="s">
        <v>1360</v>
      </c>
      <c r="I9189" t="s">
        <v>1665</v>
      </c>
      <c r="J9189">
        <v>9.5200000000000007E-2</v>
      </c>
    </row>
    <row r="9190" spans="1:10" hidden="1">
      <c r="A9190" t="s">
        <v>570</v>
      </c>
      <c r="B9190">
        <v>1060</v>
      </c>
      <c r="C9190" t="s">
        <v>1185</v>
      </c>
      <c r="D9190">
        <v>1062</v>
      </c>
      <c r="E9190" t="s">
        <v>555</v>
      </c>
      <c r="F9190" t="s">
        <v>2322</v>
      </c>
      <c r="G9190" t="s">
        <v>2325</v>
      </c>
      <c r="H9190" t="s">
        <v>1250</v>
      </c>
      <c r="I9190" t="s">
        <v>1665</v>
      </c>
      <c r="J9190">
        <v>2.2700000000000001E-2</v>
      </c>
    </row>
    <row r="9191" spans="1:10" hidden="1">
      <c r="A9191" t="s">
        <v>570</v>
      </c>
      <c r="B9191">
        <v>1060</v>
      </c>
      <c r="C9191" t="s">
        <v>1185</v>
      </c>
      <c r="D9191">
        <v>1062</v>
      </c>
      <c r="E9191" t="s">
        <v>555</v>
      </c>
      <c r="F9191" t="s">
        <v>2322</v>
      </c>
      <c r="G9191" t="s">
        <v>2326</v>
      </c>
      <c r="H9191" t="s">
        <v>1352</v>
      </c>
      <c r="I9191" t="s">
        <v>1665</v>
      </c>
      <c r="J9191">
        <v>1.5900000000000001E-2</v>
      </c>
    </row>
    <row r="9192" spans="1:10" hidden="1">
      <c r="A9192" t="s">
        <v>570</v>
      </c>
      <c r="B9192">
        <v>1060</v>
      </c>
      <c r="C9192" t="s">
        <v>1185</v>
      </c>
      <c r="D9192">
        <v>1062</v>
      </c>
      <c r="E9192" t="s">
        <v>555</v>
      </c>
      <c r="F9192" t="s">
        <v>2322</v>
      </c>
      <c r="G9192" t="s">
        <v>2327</v>
      </c>
      <c r="H9192" t="s">
        <v>1252</v>
      </c>
      <c r="I9192" t="s">
        <v>1665</v>
      </c>
      <c r="J9192">
        <v>2.0400000000000001E-2</v>
      </c>
    </row>
    <row r="9193" spans="1:10" hidden="1">
      <c r="A9193" t="s">
        <v>570</v>
      </c>
      <c r="B9193">
        <v>1060</v>
      </c>
      <c r="C9193" t="s">
        <v>1185</v>
      </c>
      <c r="D9193">
        <v>1062</v>
      </c>
      <c r="E9193" t="s">
        <v>555</v>
      </c>
      <c r="F9193" t="s">
        <v>2322</v>
      </c>
      <c r="G9193" t="s">
        <v>2328</v>
      </c>
      <c r="H9193" t="s">
        <v>1401</v>
      </c>
      <c r="I9193" t="s">
        <v>1665</v>
      </c>
      <c r="J9193">
        <v>2.4899999999999999E-2</v>
      </c>
    </row>
    <row r="9194" spans="1:10" hidden="1">
      <c r="A9194" t="s">
        <v>570</v>
      </c>
      <c r="B9194">
        <v>1060</v>
      </c>
      <c r="C9194" t="s">
        <v>1185</v>
      </c>
      <c r="D9194">
        <v>1062</v>
      </c>
      <c r="E9194" t="s">
        <v>555</v>
      </c>
      <c r="F9194" t="s">
        <v>2322</v>
      </c>
      <c r="G9194" t="s">
        <v>2330</v>
      </c>
      <c r="H9194" t="s">
        <v>2502</v>
      </c>
      <c r="I9194" t="s">
        <v>1665</v>
      </c>
      <c r="J9194">
        <v>0.91610000000000003</v>
      </c>
    </row>
    <row r="9195" spans="1:10" hidden="1">
      <c r="A9195" t="s">
        <v>570</v>
      </c>
      <c r="B9195">
        <v>1060</v>
      </c>
      <c r="C9195" t="s">
        <v>1185</v>
      </c>
      <c r="D9195">
        <v>1062</v>
      </c>
      <c r="E9195" t="s">
        <v>555</v>
      </c>
      <c r="F9195" t="s">
        <v>2332</v>
      </c>
      <c r="G9195" t="s">
        <v>2333</v>
      </c>
      <c r="H9195" t="s">
        <v>1581</v>
      </c>
      <c r="I9195" t="s">
        <v>1665</v>
      </c>
      <c r="J9195">
        <v>0.47389999999999999</v>
      </c>
    </row>
    <row r="9196" spans="1:10" hidden="1">
      <c r="A9196" t="s">
        <v>570</v>
      </c>
      <c r="B9196">
        <v>1060</v>
      </c>
      <c r="C9196" t="s">
        <v>1185</v>
      </c>
      <c r="D9196">
        <v>1062</v>
      </c>
      <c r="E9196" t="s">
        <v>555</v>
      </c>
      <c r="F9196" t="s">
        <v>2332</v>
      </c>
      <c r="G9196" t="s">
        <v>2334</v>
      </c>
      <c r="H9196" t="s">
        <v>1574</v>
      </c>
      <c r="I9196" t="s">
        <v>1665</v>
      </c>
      <c r="J9196">
        <v>0.52610000000000001</v>
      </c>
    </row>
    <row r="9197" spans="1:10" hidden="1">
      <c r="A9197" t="s">
        <v>570</v>
      </c>
      <c r="B9197">
        <v>1736</v>
      </c>
      <c r="C9197" t="s">
        <v>1190</v>
      </c>
      <c r="D9197">
        <v>494</v>
      </c>
      <c r="E9197" t="s">
        <v>557</v>
      </c>
      <c r="F9197" t="s">
        <v>1243</v>
      </c>
      <c r="G9197" t="s">
        <v>1243</v>
      </c>
      <c r="H9197" t="s">
        <v>1375</v>
      </c>
      <c r="I9197" t="s">
        <v>1375</v>
      </c>
      <c r="J9197">
        <v>1</v>
      </c>
    </row>
    <row r="9198" spans="1:10" hidden="1">
      <c r="A9198" t="s">
        <v>570</v>
      </c>
      <c r="B9198">
        <v>1736</v>
      </c>
      <c r="C9198" t="s">
        <v>1190</v>
      </c>
      <c r="D9198">
        <v>494</v>
      </c>
      <c r="E9198" t="s">
        <v>557</v>
      </c>
      <c r="F9198" t="s">
        <v>2311</v>
      </c>
      <c r="G9198" t="s">
        <v>2312</v>
      </c>
      <c r="H9198" t="s">
        <v>1357</v>
      </c>
      <c r="I9198" t="s">
        <v>1375</v>
      </c>
      <c r="J9198">
        <v>0.1263</v>
      </c>
    </row>
    <row r="9199" spans="1:10" hidden="1">
      <c r="A9199" t="s">
        <v>570</v>
      </c>
      <c r="B9199">
        <v>1736</v>
      </c>
      <c r="C9199" t="s">
        <v>1190</v>
      </c>
      <c r="D9199">
        <v>494</v>
      </c>
      <c r="E9199" t="s">
        <v>557</v>
      </c>
      <c r="F9199" t="s">
        <v>2311</v>
      </c>
      <c r="G9199" t="s">
        <v>2313</v>
      </c>
      <c r="H9199" t="s">
        <v>1257</v>
      </c>
      <c r="I9199" t="s">
        <v>1375</v>
      </c>
      <c r="J9199">
        <v>0.1368</v>
      </c>
    </row>
    <row r="9200" spans="1:10" hidden="1">
      <c r="A9200" t="s">
        <v>570</v>
      </c>
      <c r="B9200">
        <v>1736</v>
      </c>
      <c r="C9200" t="s">
        <v>1190</v>
      </c>
      <c r="D9200">
        <v>494</v>
      </c>
      <c r="E9200" t="s">
        <v>557</v>
      </c>
      <c r="F9200" t="s">
        <v>2311</v>
      </c>
      <c r="G9200" t="s">
        <v>2314</v>
      </c>
      <c r="H9200" t="s">
        <v>1298</v>
      </c>
      <c r="I9200" t="s">
        <v>1375</v>
      </c>
      <c r="J9200">
        <v>0.15790000000000001</v>
      </c>
    </row>
    <row r="9201" spans="1:10" hidden="1">
      <c r="A9201" t="s">
        <v>570</v>
      </c>
      <c r="B9201">
        <v>1736</v>
      </c>
      <c r="C9201" t="s">
        <v>1190</v>
      </c>
      <c r="D9201">
        <v>494</v>
      </c>
      <c r="E9201" t="s">
        <v>557</v>
      </c>
      <c r="F9201" t="s">
        <v>2311</v>
      </c>
      <c r="G9201" t="s">
        <v>2315</v>
      </c>
      <c r="H9201" t="s">
        <v>1357</v>
      </c>
      <c r="I9201" t="s">
        <v>1375</v>
      </c>
      <c r="J9201">
        <v>0.1263</v>
      </c>
    </row>
    <row r="9202" spans="1:10" hidden="1">
      <c r="A9202" t="s">
        <v>570</v>
      </c>
      <c r="B9202">
        <v>1736</v>
      </c>
      <c r="C9202" t="s">
        <v>1190</v>
      </c>
      <c r="D9202">
        <v>494</v>
      </c>
      <c r="E9202" t="s">
        <v>557</v>
      </c>
      <c r="F9202" t="s">
        <v>2311</v>
      </c>
      <c r="G9202" t="s">
        <v>2316</v>
      </c>
      <c r="H9202" t="s">
        <v>1257</v>
      </c>
      <c r="I9202" t="s">
        <v>1375</v>
      </c>
      <c r="J9202">
        <v>0.1368</v>
      </c>
    </row>
    <row r="9203" spans="1:10" hidden="1">
      <c r="A9203" t="s">
        <v>570</v>
      </c>
      <c r="B9203">
        <v>1736</v>
      </c>
      <c r="C9203" t="s">
        <v>1190</v>
      </c>
      <c r="D9203">
        <v>494</v>
      </c>
      <c r="E9203" t="s">
        <v>557</v>
      </c>
      <c r="F9203" t="s">
        <v>2311</v>
      </c>
      <c r="G9203" t="s">
        <v>2318</v>
      </c>
      <c r="H9203" t="s">
        <v>1549</v>
      </c>
      <c r="I9203" t="s">
        <v>1375</v>
      </c>
      <c r="J9203">
        <v>0.24210000000000001</v>
      </c>
    </row>
    <row r="9204" spans="1:10" hidden="1">
      <c r="A9204" t="s">
        <v>570</v>
      </c>
      <c r="B9204">
        <v>1736</v>
      </c>
      <c r="C9204" t="s">
        <v>1190</v>
      </c>
      <c r="D9204">
        <v>494</v>
      </c>
      <c r="E9204" t="s">
        <v>557</v>
      </c>
      <c r="F9204" t="s">
        <v>2311</v>
      </c>
      <c r="G9204" t="s">
        <v>2319</v>
      </c>
      <c r="H9204" t="s">
        <v>1352</v>
      </c>
      <c r="I9204" t="s">
        <v>1375</v>
      </c>
      <c r="J9204">
        <v>7.3700000000000002E-2</v>
      </c>
    </row>
    <row r="9205" spans="1:10" hidden="1">
      <c r="A9205" t="s">
        <v>570</v>
      </c>
      <c r="B9205">
        <v>1736</v>
      </c>
      <c r="C9205" t="s">
        <v>1190</v>
      </c>
      <c r="D9205">
        <v>494</v>
      </c>
      <c r="E9205" t="s">
        <v>557</v>
      </c>
      <c r="F9205" t="s">
        <v>2320</v>
      </c>
      <c r="G9205" t="s">
        <v>2321</v>
      </c>
      <c r="H9205" t="s">
        <v>1460</v>
      </c>
      <c r="I9205" t="s">
        <v>1375</v>
      </c>
      <c r="J9205">
        <v>0.21049999999999999</v>
      </c>
    </row>
    <row r="9206" spans="1:10" hidden="1">
      <c r="A9206" t="s">
        <v>570</v>
      </c>
      <c r="B9206">
        <v>1736</v>
      </c>
      <c r="C9206" t="s">
        <v>1190</v>
      </c>
      <c r="D9206">
        <v>494</v>
      </c>
      <c r="E9206" t="s">
        <v>557</v>
      </c>
      <c r="F9206" t="s">
        <v>2320</v>
      </c>
      <c r="G9206" t="s">
        <v>2298</v>
      </c>
      <c r="H9206" t="s">
        <v>1290</v>
      </c>
      <c r="I9206" t="s">
        <v>1375</v>
      </c>
      <c r="J9206">
        <v>0.25259999999999999</v>
      </c>
    </row>
    <row r="9207" spans="1:10" hidden="1">
      <c r="A9207" t="s">
        <v>570</v>
      </c>
      <c r="B9207">
        <v>1736</v>
      </c>
      <c r="C9207" t="s">
        <v>1190</v>
      </c>
      <c r="D9207">
        <v>494</v>
      </c>
      <c r="E9207" t="s">
        <v>557</v>
      </c>
      <c r="F9207" t="s">
        <v>2322</v>
      </c>
      <c r="G9207" t="s">
        <v>2327</v>
      </c>
      <c r="H9207" t="s">
        <v>2329</v>
      </c>
      <c r="I9207" t="s">
        <v>1375</v>
      </c>
      <c r="J9207">
        <v>3.1600000000000003E-2</v>
      </c>
    </row>
    <row r="9208" spans="1:10" hidden="1">
      <c r="A9208" t="s">
        <v>570</v>
      </c>
      <c r="B9208">
        <v>1736</v>
      </c>
      <c r="C9208" t="s">
        <v>1190</v>
      </c>
      <c r="D9208">
        <v>494</v>
      </c>
      <c r="E9208" t="s">
        <v>557</v>
      </c>
      <c r="F9208" t="s">
        <v>2322</v>
      </c>
      <c r="G9208" t="s">
        <v>2330</v>
      </c>
      <c r="H9208" t="s">
        <v>1472</v>
      </c>
      <c r="I9208" t="s">
        <v>1375</v>
      </c>
      <c r="J9208">
        <v>0.96840000000000004</v>
      </c>
    </row>
    <row r="9209" spans="1:10" hidden="1">
      <c r="A9209" t="s">
        <v>570</v>
      </c>
      <c r="B9209">
        <v>1736</v>
      </c>
      <c r="C9209" t="s">
        <v>1190</v>
      </c>
      <c r="D9209">
        <v>494</v>
      </c>
      <c r="E9209" t="s">
        <v>557</v>
      </c>
      <c r="F9209" t="s">
        <v>2332</v>
      </c>
      <c r="G9209" t="s">
        <v>2333</v>
      </c>
      <c r="H9209" t="s">
        <v>1281</v>
      </c>
      <c r="I9209" t="s">
        <v>1375</v>
      </c>
      <c r="J9209">
        <v>0.43159999999999998</v>
      </c>
    </row>
    <row r="9210" spans="1:10" hidden="1">
      <c r="A9210" t="s">
        <v>570</v>
      </c>
      <c r="B9210">
        <v>1736</v>
      </c>
      <c r="C9210" t="s">
        <v>1190</v>
      </c>
      <c r="D9210">
        <v>494</v>
      </c>
      <c r="E9210" t="s">
        <v>557</v>
      </c>
      <c r="F9210" t="s">
        <v>2332</v>
      </c>
      <c r="G9210" t="s">
        <v>2334</v>
      </c>
      <c r="H9210" t="s">
        <v>1308</v>
      </c>
      <c r="I9210" t="s">
        <v>1375</v>
      </c>
      <c r="J9210">
        <v>0.56840000000000002</v>
      </c>
    </row>
    <row r="9211" spans="1:10" hidden="1">
      <c r="A9211" t="s">
        <v>570</v>
      </c>
      <c r="B9211">
        <v>495</v>
      </c>
      <c r="C9211" t="s">
        <v>1192</v>
      </c>
      <c r="D9211">
        <v>501</v>
      </c>
      <c r="E9211" t="s">
        <v>285</v>
      </c>
      <c r="F9211" t="s">
        <v>1243</v>
      </c>
      <c r="G9211" t="s">
        <v>1243</v>
      </c>
      <c r="H9211" t="s">
        <v>2392</v>
      </c>
      <c r="I9211" t="s">
        <v>2392</v>
      </c>
      <c r="J9211">
        <v>1</v>
      </c>
    </row>
    <row r="9212" spans="1:10" hidden="1">
      <c r="A9212" t="s">
        <v>570</v>
      </c>
      <c r="B9212">
        <v>495</v>
      </c>
      <c r="C9212" t="s">
        <v>1192</v>
      </c>
      <c r="D9212">
        <v>501</v>
      </c>
      <c r="E9212" t="s">
        <v>285</v>
      </c>
      <c r="F9212" t="s">
        <v>2311</v>
      </c>
      <c r="G9212" t="s">
        <v>2312</v>
      </c>
      <c r="H9212" t="s">
        <v>1348</v>
      </c>
      <c r="I9212" t="s">
        <v>2392</v>
      </c>
      <c r="J9212">
        <v>0.17960000000000001</v>
      </c>
    </row>
    <row r="9213" spans="1:10" hidden="1">
      <c r="A9213" t="s">
        <v>570</v>
      </c>
      <c r="B9213">
        <v>495</v>
      </c>
      <c r="C9213" t="s">
        <v>1192</v>
      </c>
      <c r="D9213">
        <v>501</v>
      </c>
      <c r="E9213" t="s">
        <v>285</v>
      </c>
      <c r="F9213" t="s">
        <v>2311</v>
      </c>
      <c r="G9213" t="s">
        <v>2313</v>
      </c>
      <c r="H9213" t="s">
        <v>1355</v>
      </c>
      <c r="I9213" t="s">
        <v>2392</v>
      </c>
      <c r="J9213">
        <v>0.21360000000000001</v>
      </c>
    </row>
    <row r="9214" spans="1:10" hidden="1">
      <c r="A9214" t="s">
        <v>570</v>
      </c>
      <c r="B9214">
        <v>495</v>
      </c>
      <c r="C9214" t="s">
        <v>1192</v>
      </c>
      <c r="D9214">
        <v>501</v>
      </c>
      <c r="E9214" t="s">
        <v>285</v>
      </c>
      <c r="F9214" t="s">
        <v>2311</v>
      </c>
      <c r="G9214" t="s">
        <v>2314</v>
      </c>
      <c r="H9214" t="s">
        <v>1288</v>
      </c>
      <c r="I9214" t="s">
        <v>2392</v>
      </c>
      <c r="J9214">
        <v>0.20119999999999999</v>
      </c>
    </row>
    <row r="9215" spans="1:10" hidden="1">
      <c r="A9215" t="s">
        <v>570</v>
      </c>
      <c r="B9215">
        <v>495</v>
      </c>
      <c r="C9215" t="s">
        <v>1192</v>
      </c>
      <c r="D9215">
        <v>501</v>
      </c>
      <c r="E9215" t="s">
        <v>285</v>
      </c>
      <c r="F9215" t="s">
        <v>2311</v>
      </c>
      <c r="G9215" t="s">
        <v>2315</v>
      </c>
      <c r="H9215" t="s">
        <v>1308</v>
      </c>
      <c r="I9215" t="s">
        <v>2392</v>
      </c>
      <c r="J9215">
        <v>0.16719999999999999</v>
      </c>
    </row>
    <row r="9216" spans="1:10" hidden="1">
      <c r="A9216" t="s">
        <v>570</v>
      </c>
      <c r="B9216">
        <v>495</v>
      </c>
      <c r="C9216" t="s">
        <v>1192</v>
      </c>
      <c r="D9216">
        <v>501</v>
      </c>
      <c r="E9216" t="s">
        <v>285</v>
      </c>
      <c r="F9216" t="s">
        <v>2311</v>
      </c>
      <c r="G9216" t="s">
        <v>2318</v>
      </c>
      <c r="H9216" t="s">
        <v>1331</v>
      </c>
      <c r="I9216" t="s">
        <v>2392</v>
      </c>
      <c r="J9216">
        <v>0.13930000000000001</v>
      </c>
    </row>
    <row r="9217" spans="1:10" hidden="1">
      <c r="A9217" t="s">
        <v>570</v>
      </c>
      <c r="B9217">
        <v>495</v>
      </c>
      <c r="C9217" t="s">
        <v>1192</v>
      </c>
      <c r="D9217">
        <v>501</v>
      </c>
      <c r="E9217" t="s">
        <v>285</v>
      </c>
      <c r="F9217" t="s">
        <v>2311</v>
      </c>
      <c r="G9217" t="s">
        <v>2319</v>
      </c>
      <c r="H9217" t="s">
        <v>1410</v>
      </c>
      <c r="I9217" t="s">
        <v>2392</v>
      </c>
      <c r="J9217">
        <v>9.9099999999999994E-2</v>
      </c>
    </row>
    <row r="9218" spans="1:10" hidden="1">
      <c r="A9218" t="s">
        <v>570</v>
      </c>
      <c r="B9218">
        <v>495</v>
      </c>
      <c r="C9218" t="s">
        <v>1192</v>
      </c>
      <c r="D9218">
        <v>501</v>
      </c>
      <c r="E9218" t="s">
        <v>285</v>
      </c>
      <c r="F9218" t="s">
        <v>2320</v>
      </c>
      <c r="G9218" t="s">
        <v>2321</v>
      </c>
      <c r="H9218" t="s">
        <v>1291</v>
      </c>
      <c r="I9218" t="s">
        <v>2392</v>
      </c>
      <c r="J9218">
        <v>0.47989999999999999</v>
      </c>
    </row>
    <row r="9219" spans="1:10" hidden="1">
      <c r="A9219" t="s">
        <v>570</v>
      </c>
      <c r="B9219">
        <v>495</v>
      </c>
      <c r="C9219" t="s">
        <v>1192</v>
      </c>
      <c r="D9219">
        <v>501</v>
      </c>
      <c r="E9219" t="s">
        <v>285</v>
      </c>
      <c r="F9219" t="s">
        <v>2320</v>
      </c>
      <c r="G9219" t="s">
        <v>2338</v>
      </c>
      <c r="H9219" t="s">
        <v>1298</v>
      </c>
      <c r="I9219" t="s">
        <v>2392</v>
      </c>
      <c r="J9219">
        <v>4.6399999999999997E-2</v>
      </c>
    </row>
    <row r="9220" spans="1:10" hidden="1">
      <c r="A9220" t="s">
        <v>570</v>
      </c>
      <c r="B9220">
        <v>495</v>
      </c>
      <c r="C9220" t="s">
        <v>1192</v>
      </c>
      <c r="D9220">
        <v>501</v>
      </c>
      <c r="E9220" t="s">
        <v>285</v>
      </c>
      <c r="F9220" t="s">
        <v>2320</v>
      </c>
      <c r="G9220" t="s">
        <v>2339</v>
      </c>
      <c r="H9220" t="s">
        <v>1402</v>
      </c>
      <c r="I9220" t="s">
        <v>2392</v>
      </c>
      <c r="J9220">
        <v>0.15479999999999999</v>
      </c>
    </row>
    <row r="9221" spans="1:10" hidden="1">
      <c r="A9221" t="s">
        <v>570</v>
      </c>
      <c r="B9221">
        <v>495</v>
      </c>
      <c r="C9221" t="s">
        <v>1192</v>
      </c>
      <c r="D9221">
        <v>501</v>
      </c>
      <c r="E9221" t="s">
        <v>285</v>
      </c>
      <c r="F9221" t="s">
        <v>2320</v>
      </c>
      <c r="G9221" t="s">
        <v>2298</v>
      </c>
      <c r="H9221" t="s">
        <v>1321</v>
      </c>
      <c r="I9221" t="s">
        <v>2392</v>
      </c>
      <c r="J9221">
        <v>0.17649999999999999</v>
      </c>
    </row>
    <row r="9222" spans="1:10" hidden="1">
      <c r="A9222" t="s">
        <v>570</v>
      </c>
      <c r="B9222">
        <v>495</v>
      </c>
      <c r="C9222" t="s">
        <v>1192</v>
      </c>
      <c r="D9222">
        <v>501</v>
      </c>
      <c r="E9222" t="s">
        <v>285</v>
      </c>
      <c r="F9222" t="s">
        <v>2322</v>
      </c>
      <c r="G9222" t="s">
        <v>2325</v>
      </c>
      <c r="H9222" t="s">
        <v>1298</v>
      </c>
      <c r="I9222" t="s">
        <v>2392</v>
      </c>
      <c r="J9222">
        <v>4.6399999999999997E-2</v>
      </c>
    </row>
    <row r="9223" spans="1:10" hidden="1">
      <c r="A9223" t="s">
        <v>570</v>
      </c>
      <c r="B9223">
        <v>495</v>
      </c>
      <c r="C9223" t="s">
        <v>1192</v>
      </c>
      <c r="D9223">
        <v>501</v>
      </c>
      <c r="E9223" t="s">
        <v>285</v>
      </c>
      <c r="F9223" t="s">
        <v>2322</v>
      </c>
      <c r="G9223" t="s">
        <v>2326</v>
      </c>
      <c r="H9223" t="s">
        <v>1285</v>
      </c>
      <c r="I9223" t="s">
        <v>2392</v>
      </c>
      <c r="J9223">
        <v>0.21049999999999999</v>
      </c>
    </row>
    <row r="9224" spans="1:10" hidden="1">
      <c r="A9224" t="s">
        <v>570</v>
      </c>
      <c r="B9224">
        <v>495</v>
      </c>
      <c r="C9224" t="s">
        <v>1192</v>
      </c>
      <c r="D9224">
        <v>501</v>
      </c>
      <c r="E9224" t="s">
        <v>285</v>
      </c>
      <c r="F9224" t="s">
        <v>2322</v>
      </c>
      <c r="G9224" t="s">
        <v>2327</v>
      </c>
      <c r="H9224" t="s">
        <v>1261</v>
      </c>
      <c r="I9224" t="s">
        <v>2392</v>
      </c>
      <c r="J9224">
        <v>6.8099999999999994E-2</v>
      </c>
    </row>
    <row r="9225" spans="1:10" hidden="1">
      <c r="A9225" t="s">
        <v>570</v>
      </c>
      <c r="B9225">
        <v>495</v>
      </c>
      <c r="C9225" t="s">
        <v>1192</v>
      </c>
      <c r="D9225">
        <v>501</v>
      </c>
      <c r="E9225" t="s">
        <v>285</v>
      </c>
      <c r="F9225" t="s">
        <v>2322</v>
      </c>
      <c r="G9225" t="s">
        <v>2328</v>
      </c>
      <c r="H9225" t="s">
        <v>1257</v>
      </c>
      <c r="I9225" t="s">
        <v>2392</v>
      </c>
      <c r="J9225">
        <v>4.02E-2</v>
      </c>
    </row>
    <row r="9226" spans="1:10" hidden="1">
      <c r="A9226" t="s">
        <v>570</v>
      </c>
      <c r="B9226">
        <v>495</v>
      </c>
      <c r="C9226" t="s">
        <v>1192</v>
      </c>
      <c r="D9226">
        <v>501</v>
      </c>
      <c r="E9226" t="s">
        <v>285</v>
      </c>
      <c r="F9226" t="s">
        <v>2322</v>
      </c>
      <c r="G9226" t="s">
        <v>2330</v>
      </c>
      <c r="H9226" t="s">
        <v>1518</v>
      </c>
      <c r="I9226" t="s">
        <v>2392</v>
      </c>
      <c r="J9226">
        <v>0.63470000000000004</v>
      </c>
    </row>
    <row r="9227" spans="1:10" hidden="1">
      <c r="A9227" t="s">
        <v>570</v>
      </c>
      <c r="B9227">
        <v>495</v>
      </c>
      <c r="C9227" t="s">
        <v>1192</v>
      </c>
      <c r="D9227">
        <v>501</v>
      </c>
      <c r="E9227" t="s">
        <v>285</v>
      </c>
      <c r="F9227" t="s">
        <v>2332</v>
      </c>
      <c r="G9227" t="s">
        <v>2333</v>
      </c>
      <c r="H9227" t="s">
        <v>2383</v>
      </c>
      <c r="I9227" t="s">
        <v>2392</v>
      </c>
      <c r="J9227">
        <v>0.51080000000000003</v>
      </c>
    </row>
    <row r="9228" spans="1:10" hidden="1">
      <c r="A9228" t="s">
        <v>570</v>
      </c>
      <c r="B9228">
        <v>495</v>
      </c>
      <c r="C9228" t="s">
        <v>1192</v>
      </c>
      <c r="D9228">
        <v>501</v>
      </c>
      <c r="E9228" t="s">
        <v>285</v>
      </c>
      <c r="F9228" t="s">
        <v>2332</v>
      </c>
      <c r="G9228" t="s">
        <v>2334</v>
      </c>
      <c r="H9228" t="s">
        <v>1529</v>
      </c>
      <c r="I9228" t="s">
        <v>2392</v>
      </c>
      <c r="J9228">
        <v>0.48920000000000002</v>
      </c>
    </row>
    <row r="9229" spans="1:10" hidden="1">
      <c r="A9229" t="s">
        <v>570</v>
      </c>
      <c r="B9229">
        <v>495</v>
      </c>
      <c r="C9229" t="s">
        <v>1192</v>
      </c>
      <c r="D9229">
        <v>500</v>
      </c>
      <c r="E9229" t="s">
        <v>410</v>
      </c>
      <c r="F9229" t="s">
        <v>1243</v>
      </c>
      <c r="G9229" t="s">
        <v>1243</v>
      </c>
      <c r="H9229" t="s">
        <v>1573</v>
      </c>
      <c r="I9229" t="s">
        <v>1573</v>
      </c>
      <c r="J9229">
        <v>1</v>
      </c>
    </row>
    <row r="9230" spans="1:10" hidden="1">
      <c r="A9230" t="s">
        <v>570</v>
      </c>
      <c r="B9230">
        <v>495</v>
      </c>
      <c r="C9230" t="s">
        <v>1192</v>
      </c>
      <c r="D9230">
        <v>500</v>
      </c>
      <c r="E9230" t="s">
        <v>410</v>
      </c>
      <c r="F9230" t="s">
        <v>2311</v>
      </c>
      <c r="G9230" t="s">
        <v>2312</v>
      </c>
      <c r="H9230" t="s">
        <v>1360</v>
      </c>
      <c r="I9230" t="s">
        <v>1573</v>
      </c>
      <c r="J9230">
        <v>0.2069</v>
      </c>
    </row>
    <row r="9231" spans="1:10" hidden="1">
      <c r="A9231" t="s">
        <v>570</v>
      </c>
      <c r="B9231">
        <v>495</v>
      </c>
      <c r="C9231" t="s">
        <v>1192</v>
      </c>
      <c r="D9231">
        <v>500</v>
      </c>
      <c r="E9231" t="s">
        <v>410</v>
      </c>
      <c r="F9231" t="s">
        <v>2311</v>
      </c>
      <c r="G9231" t="s">
        <v>2313</v>
      </c>
      <c r="H9231" t="s">
        <v>1336</v>
      </c>
      <c r="I9231" t="s">
        <v>1573</v>
      </c>
      <c r="J9231">
        <v>0.18720000000000001</v>
      </c>
    </row>
    <row r="9232" spans="1:10" hidden="1">
      <c r="A9232" t="s">
        <v>570</v>
      </c>
      <c r="B9232">
        <v>495</v>
      </c>
      <c r="C9232" t="s">
        <v>1192</v>
      </c>
      <c r="D9232">
        <v>500</v>
      </c>
      <c r="E9232" t="s">
        <v>410</v>
      </c>
      <c r="F9232" t="s">
        <v>2311</v>
      </c>
      <c r="G9232" t="s">
        <v>2314</v>
      </c>
      <c r="H9232" t="s">
        <v>1304</v>
      </c>
      <c r="I9232" t="s">
        <v>1573</v>
      </c>
      <c r="J9232">
        <v>0.14779999999999999</v>
      </c>
    </row>
    <row r="9233" spans="1:10" hidden="1">
      <c r="A9233" t="s">
        <v>570</v>
      </c>
      <c r="B9233">
        <v>495</v>
      </c>
      <c r="C9233" t="s">
        <v>1192</v>
      </c>
      <c r="D9233">
        <v>500</v>
      </c>
      <c r="E9233" t="s">
        <v>410</v>
      </c>
      <c r="F9233" t="s">
        <v>2311</v>
      </c>
      <c r="G9233" t="s">
        <v>2315</v>
      </c>
      <c r="H9233" t="s">
        <v>1620</v>
      </c>
      <c r="I9233" t="s">
        <v>1573</v>
      </c>
      <c r="J9233">
        <v>0.2266</v>
      </c>
    </row>
    <row r="9234" spans="1:10" hidden="1">
      <c r="A9234" t="s">
        <v>570</v>
      </c>
      <c r="B9234">
        <v>495</v>
      </c>
      <c r="C9234" t="s">
        <v>1192</v>
      </c>
      <c r="D9234">
        <v>500</v>
      </c>
      <c r="E9234" t="s">
        <v>410</v>
      </c>
      <c r="F9234" t="s">
        <v>2311</v>
      </c>
      <c r="G9234" t="s">
        <v>2318</v>
      </c>
      <c r="H9234" t="s">
        <v>1351</v>
      </c>
      <c r="I9234" t="s">
        <v>1573</v>
      </c>
      <c r="J9234">
        <v>0.23150000000000001</v>
      </c>
    </row>
    <row r="9235" spans="1:10" hidden="1">
      <c r="A9235" t="s">
        <v>570</v>
      </c>
      <c r="B9235">
        <v>495</v>
      </c>
      <c r="C9235" t="s">
        <v>1192</v>
      </c>
      <c r="D9235">
        <v>500</v>
      </c>
      <c r="E9235" t="s">
        <v>410</v>
      </c>
      <c r="F9235" t="s">
        <v>2320</v>
      </c>
      <c r="G9235" t="s">
        <v>2321</v>
      </c>
      <c r="H9235" t="s">
        <v>2380</v>
      </c>
      <c r="I9235" t="s">
        <v>1573</v>
      </c>
      <c r="J9235">
        <v>0.59609999999999996</v>
      </c>
    </row>
    <row r="9236" spans="1:10" hidden="1">
      <c r="A9236" t="s">
        <v>570</v>
      </c>
      <c r="B9236">
        <v>495</v>
      </c>
      <c r="C9236" t="s">
        <v>1192</v>
      </c>
      <c r="D9236">
        <v>500</v>
      </c>
      <c r="E9236" t="s">
        <v>410</v>
      </c>
      <c r="F9236" t="s">
        <v>2320</v>
      </c>
      <c r="G9236" t="s">
        <v>2338</v>
      </c>
      <c r="H9236" t="s">
        <v>1298</v>
      </c>
      <c r="I9236" t="s">
        <v>1573</v>
      </c>
      <c r="J9236">
        <v>7.3899999999999993E-2</v>
      </c>
    </row>
    <row r="9237" spans="1:10" hidden="1">
      <c r="A9237" t="s">
        <v>570</v>
      </c>
      <c r="B9237">
        <v>495</v>
      </c>
      <c r="C9237" t="s">
        <v>1192</v>
      </c>
      <c r="D9237">
        <v>500</v>
      </c>
      <c r="E9237" t="s">
        <v>410</v>
      </c>
      <c r="F9237" t="s">
        <v>2320</v>
      </c>
      <c r="G9237" t="s">
        <v>2339</v>
      </c>
      <c r="H9237" t="s">
        <v>1510</v>
      </c>
      <c r="I9237" t="s">
        <v>1573</v>
      </c>
      <c r="J9237">
        <v>0.29559999999999997</v>
      </c>
    </row>
    <row r="9238" spans="1:10" hidden="1">
      <c r="A9238" t="s">
        <v>570</v>
      </c>
      <c r="B9238">
        <v>495</v>
      </c>
      <c r="C9238" t="s">
        <v>1192</v>
      </c>
      <c r="D9238">
        <v>500</v>
      </c>
      <c r="E9238" t="s">
        <v>410</v>
      </c>
      <c r="F9238" t="s">
        <v>2320</v>
      </c>
      <c r="G9238" t="s">
        <v>2298</v>
      </c>
      <c r="H9238" t="s">
        <v>1308</v>
      </c>
      <c r="I9238" t="s">
        <v>1573</v>
      </c>
      <c r="J9238">
        <v>0.26600000000000001</v>
      </c>
    </row>
    <row r="9239" spans="1:10" hidden="1">
      <c r="A9239" t="s">
        <v>570</v>
      </c>
      <c r="B9239">
        <v>495</v>
      </c>
      <c r="C9239" t="s">
        <v>1192</v>
      </c>
      <c r="D9239">
        <v>500</v>
      </c>
      <c r="E9239" t="s">
        <v>410</v>
      </c>
      <c r="F9239" t="s">
        <v>2322</v>
      </c>
      <c r="G9239" t="s">
        <v>2325</v>
      </c>
      <c r="H9239" t="s">
        <v>1352</v>
      </c>
      <c r="I9239" t="s">
        <v>1573</v>
      </c>
      <c r="J9239">
        <v>3.4500000000000003E-2</v>
      </c>
    </row>
    <row r="9240" spans="1:10" hidden="1">
      <c r="A9240" t="s">
        <v>570</v>
      </c>
      <c r="B9240">
        <v>495</v>
      </c>
      <c r="C9240" t="s">
        <v>1192</v>
      </c>
      <c r="D9240">
        <v>500</v>
      </c>
      <c r="E9240" t="s">
        <v>410</v>
      </c>
      <c r="F9240" t="s">
        <v>2322</v>
      </c>
      <c r="G9240" t="s">
        <v>2326</v>
      </c>
      <c r="H9240" t="s">
        <v>1395</v>
      </c>
      <c r="I9240" t="s">
        <v>1573</v>
      </c>
      <c r="J9240">
        <v>0.25119999999999998</v>
      </c>
    </row>
    <row r="9241" spans="1:10" hidden="1">
      <c r="A9241" t="s">
        <v>570</v>
      </c>
      <c r="B9241">
        <v>495</v>
      </c>
      <c r="C9241" t="s">
        <v>1192</v>
      </c>
      <c r="D9241">
        <v>500</v>
      </c>
      <c r="E9241" t="s">
        <v>410</v>
      </c>
      <c r="F9241" t="s">
        <v>2322</v>
      </c>
      <c r="G9241" t="s">
        <v>2327</v>
      </c>
      <c r="H9241" t="s">
        <v>1591</v>
      </c>
      <c r="I9241" t="s">
        <v>1573</v>
      </c>
      <c r="J9241">
        <v>7.8799999999999995E-2</v>
      </c>
    </row>
    <row r="9242" spans="1:10" hidden="1">
      <c r="A9242" t="s">
        <v>570</v>
      </c>
      <c r="B9242">
        <v>495</v>
      </c>
      <c r="C9242" t="s">
        <v>1192</v>
      </c>
      <c r="D9242">
        <v>500</v>
      </c>
      <c r="E9242" t="s">
        <v>410</v>
      </c>
      <c r="F9242" t="s">
        <v>2322</v>
      </c>
      <c r="G9242" t="s">
        <v>2328</v>
      </c>
      <c r="H9242" t="s">
        <v>1357</v>
      </c>
      <c r="I9242" t="s">
        <v>1573</v>
      </c>
      <c r="J9242">
        <v>5.91E-2</v>
      </c>
    </row>
    <row r="9243" spans="1:10" hidden="1">
      <c r="A9243" t="s">
        <v>570</v>
      </c>
      <c r="B9243">
        <v>495</v>
      </c>
      <c r="C9243" t="s">
        <v>1192</v>
      </c>
      <c r="D9243">
        <v>500</v>
      </c>
      <c r="E9243" t="s">
        <v>410</v>
      </c>
      <c r="F9243" t="s">
        <v>2322</v>
      </c>
      <c r="G9243" t="s">
        <v>2330</v>
      </c>
      <c r="H9243" t="s">
        <v>1453</v>
      </c>
      <c r="I9243" t="s">
        <v>1573</v>
      </c>
      <c r="J9243">
        <v>0.57640000000000002</v>
      </c>
    </row>
    <row r="9244" spans="1:10" hidden="1">
      <c r="A9244" t="s">
        <v>570</v>
      </c>
      <c r="B9244">
        <v>495</v>
      </c>
      <c r="C9244" t="s">
        <v>1192</v>
      </c>
      <c r="D9244">
        <v>500</v>
      </c>
      <c r="E9244" t="s">
        <v>410</v>
      </c>
      <c r="F9244" t="s">
        <v>2332</v>
      </c>
      <c r="G9244" t="s">
        <v>2333</v>
      </c>
      <c r="H9244" t="s">
        <v>1478</v>
      </c>
      <c r="I9244" t="s">
        <v>1573</v>
      </c>
      <c r="J9244">
        <v>0.51229999999999998</v>
      </c>
    </row>
    <row r="9245" spans="1:10" hidden="1">
      <c r="A9245" t="s">
        <v>570</v>
      </c>
      <c r="B9245">
        <v>495</v>
      </c>
      <c r="C9245" t="s">
        <v>1192</v>
      </c>
      <c r="D9245">
        <v>500</v>
      </c>
      <c r="E9245" t="s">
        <v>410</v>
      </c>
      <c r="F9245" t="s">
        <v>2332</v>
      </c>
      <c r="G9245" t="s">
        <v>2334</v>
      </c>
      <c r="H9245" t="s">
        <v>1373</v>
      </c>
      <c r="I9245" t="s">
        <v>1573</v>
      </c>
      <c r="J9245">
        <v>0.48770000000000002</v>
      </c>
    </row>
    <row r="9246" spans="1:10" hidden="1">
      <c r="A9246" t="s">
        <v>570</v>
      </c>
      <c r="B9246">
        <v>495</v>
      </c>
      <c r="C9246" t="s">
        <v>1192</v>
      </c>
      <c r="D9246">
        <v>497</v>
      </c>
      <c r="E9246" t="s">
        <v>188</v>
      </c>
      <c r="F9246" t="s">
        <v>1243</v>
      </c>
      <c r="G9246" t="s">
        <v>1243</v>
      </c>
      <c r="H9246" t="s">
        <v>1666</v>
      </c>
      <c r="I9246" t="s">
        <v>1666</v>
      </c>
      <c r="J9246">
        <v>1</v>
      </c>
    </row>
    <row r="9247" spans="1:10" hidden="1">
      <c r="A9247" t="s">
        <v>570</v>
      </c>
      <c r="B9247">
        <v>495</v>
      </c>
      <c r="C9247" t="s">
        <v>1192</v>
      </c>
      <c r="D9247">
        <v>497</v>
      </c>
      <c r="E9247" t="s">
        <v>188</v>
      </c>
      <c r="F9247" t="s">
        <v>2311</v>
      </c>
      <c r="G9247" t="s">
        <v>2312</v>
      </c>
      <c r="H9247" t="s">
        <v>1283</v>
      </c>
      <c r="I9247" t="s">
        <v>1666</v>
      </c>
      <c r="J9247">
        <v>0.16370000000000001</v>
      </c>
    </row>
    <row r="9248" spans="1:10" hidden="1">
      <c r="A9248" t="s">
        <v>570</v>
      </c>
      <c r="B9248">
        <v>495</v>
      </c>
      <c r="C9248" t="s">
        <v>1192</v>
      </c>
      <c r="D9248">
        <v>497</v>
      </c>
      <c r="E9248" t="s">
        <v>188</v>
      </c>
      <c r="F9248" t="s">
        <v>2311</v>
      </c>
      <c r="G9248" t="s">
        <v>2313</v>
      </c>
      <c r="H9248" t="s">
        <v>1382</v>
      </c>
      <c r="I9248" t="s">
        <v>1666</v>
      </c>
      <c r="J9248">
        <v>0.2072</v>
      </c>
    </row>
    <row r="9249" spans="1:10" hidden="1">
      <c r="A9249" t="s">
        <v>570</v>
      </c>
      <c r="B9249">
        <v>495</v>
      </c>
      <c r="C9249" t="s">
        <v>1192</v>
      </c>
      <c r="D9249">
        <v>497</v>
      </c>
      <c r="E9249" t="s">
        <v>188</v>
      </c>
      <c r="F9249" t="s">
        <v>2311</v>
      </c>
      <c r="G9249" t="s">
        <v>2314</v>
      </c>
      <c r="H9249" t="s">
        <v>1325</v>
      </c>
      <c r="I9249" t="s">
        <v>1666</v>
      </c>
      <c r="J9249">
        <v>0.2379</v>
      </c>
    </row>
    <row r="9250" spans="1:10" hidden="1">
      <c r="A9250" t="s">
        <v>570</v>
      </c>
      <c r="B9250">
        <v>495</v>
      </c>
      <c r="C9250" t="s">
        <v>1192</v>
      </c>
      <c r="D9250">
        <v>497</v>
      </c>
      <c r="E9250" t="s">
        <v>188</v>
      </c>
      <c r="F9250" t="s">
        <v>2311</v>
      </c>
      <c r="G9250" t="s">
        <v>2315</v>
      </c>
      <c r="H9250" t="s">
        <v>1414</v>
      </c>
      <c r="I9250" t="s">
        <v>1666</v>
      </c>
      <c r="J9250">
        <v>0.1918</v>
      </c>
    </row>
    <row r="9251" spans="1:10" hidden="1">
      <c r="A9251" t="s">
        <v>570</v>
      </c>
      <c r="B9251">
        <v>495</v>
      </c>
      <c r="C9251" t="s">
        <v>1192</v>
      </c>
      <c r="D9251">
        <v>497</v>
      </c>
      <c r="E9251" t="s">
        <v>188</v>
      </c>
      <c r="F9251" t="s">
        <v>2311</v>
      </c>
      <c r="G9251" t="s">
        <v>2318</v>
      </c>
      <c r="H9251" t="s">
        <v>1408</v>
      </c>
      <c r="I9251" t="s">
        <v>1666</v>
      </c>
      <c r="J9251">
        <v>0.19950000000000001</v>
      </c>
    </row>
    <row r="9252" spans="1:10" hidden="1">
      <c r="A9252" t="s">
        <v>570</v>
      </c>
      <c r="B9252">
        <v>495</v>
      </c>
      <c r="C9252" t="s">
        <v>1192</v>
      </c>
      <c r="D9252">
        <v>497</v>
      </c>
      <c r="E9252" t="s">
        <v>188</v>
      </c>
      <c r="F9252" t="s">
        <v>2320</v>
      </c>
      <c r="G9252" t="s">
        <v>2321</v>
      </c>
      <c r="H9252" t="s">
        <v>2403</v>
      </c>
      <c r="I9252" t="s">
        <v>1666</v>
      </c>
      <c r="J9252">
        <v>0.63429999999999997</v>
      </c>
    </row>
    <row r="9253" spans="1:10" hidden="1">
      <c r="A9253" t="s">
        <v>570</v>
      </c>
      <c r="B9253">
        <v>495</v>
      </c>
      <c r="C9253" t="s">
        <v>1192</v>
      </c>
      <c r="D9253">
        <v>497</v>
      </c>
      <c r="E9253" t="s">
        <v>188</v>
      </c>
      <c r="F9253" t="s">
        <v>2320</v>
      </c>
      <c r="G9253" t="s">
        <v>2338</v>
      </c>
      <c r="H9253" t="s">
        <v>1249</v>
      </c>
      <c r="I9253" t="s">
        <v>1666</v>
      </c>
      <c r="J9253">
        <v>6.3899999999999998E-2</v>
      </c>
    </row>
    <row r="9254" spans="1:10" hidden="1">
      <c r="A9254" t="s">
        <v>570</v>
      </c>
      <c r="B9254">
        <v>495</v>
      </c>
      <c r="C9254" t="s">
        <v>1192</v>
      </c>
      <c r="D9254">
        <v>497</v>
      </c>
      <c r="E9254" t="s">
        <v>188</v>
      </c>
      <c r="F9254" t="s">
        <v>2320</v>
      </c>
      <c r="G9254" t="s">
        <v>2339</v>
      </c>
      <c r="H9254" t="s">
        <v>1403</v>
      </c>
      <c r="I9254" t="s">
        <v>1666</v>
      </c>
      <c r="J9254">
        <v>0.3427</v>
      </c>
    </row>
    <row r="9255" spans="1:10" hidden="1">
      <c r="A9255" t="s">
        <v>570</v>
      </c>
      <c r="B9255">
        <v>495</v>
      </c>
      <c r="C9255" t="s">
        <v>1192</v>
      </c>
      <c r="D9255">
        <v>497</v>
      </c>
      <c r="E9255" t="s">
        <v>188</v>
      </c>
      <c r="F9255" t="s">
        <v>2320</v>
      </c>
      <c r="G9255" t="s">
        <v>2298</v>
      </c>
      <c r="H9255" t="s">
        <v>1640</v>
      </c>
      <c r="I9255" t="s">
        <v>1666</v>
      </c>
      <c r="J9255">
        <v>0.33760000000000001</v>
      </c>
    </row>
    <row r="9256" spans="1:10" hidden="1">
      <c r="A9256" t="s">
        <v>570</v>
      </c>
      <c r="B9256">
        <v>495</v>
      </c>
      <c r="C9256" t="s">
        <v>1192</v>
      </c>
      <c r="D9256">
        <v>497</v>
      </c>
      <c r="E9256" t="s">
        <v>188</v>
      </c>
      <c r="F9256" t="s">
        <v>2322</v>
      </c>
      <c r="G9256" t="s">
        <v>2323</v>
      </c>
      <c r="H9256" t="s">
        <v>2344</v>
      </c>
      <c r="I9256" t="s">
        <v>1666</v>
      </c>
      <c r="J9256">
        <v>5.1000000000000004E-3</v>
      </c>
    </row>
    <row r="9257" spans="1:10" hidden="1">
      <c r="A9257" t="s">
        <v>570</v>
      </c>
      <c r="B9257">
        <v>495</v>
      </c>
      <c r="C9257" t="s">
        <v>1192</v>
      </c>
      <c r="D9257">
        <v>497</v>
      </c>
      <c r="E9257" t="s">
        <v>188</v>
      </c>
      <c r="F9257" t="s">
        <v>2322</v>
      </c>
      <c r="G9257" t="s">
        <v>2325</v>
      </c>
      <c r="H9257" t="s">
        <v>1323</v>
      </c>
      <c r="I9257" t="s">
        <v>1666</v>
      </c>
      <c r="J9257">
        <v>4.5999999999999999E-2</v>
      </c>
    </row>
    <row r="9258" spans="1:10" hidden="1">
      <c r="A9258" t="s">
        <v>570</v>
      </c>
      <c r="B9258">
        <v>495</v>
      </c>
      <c r="C9258" t="s">
        <v>1192</v>
      </c>
      <c r="D9258">
        <v>497</v>
      </c>
      <c r="E9258" t="s">
        <v>188</v>
      </c>
      <c r="F9258" t="s">
        <v>2322</v>
      </c>
      <c r="G9258" t="s">
        <v>2326</v>
      </c>
      <c r="H9258" t="s">
        <v>1358</v>
      </c>
      <c r="I9258" t="s">
        <v>1666</v>
      </c>
      <c r="J9258">
        <v>0.29160000000000003</v>
      </c>
    </row>
    <row r="9259" spans="1:10" hidden="1">
      <c r="A9259" t="s">
        <v>570</v>
      </c>
      <c r="B9259">
        <v>495</v>
      </c>
      <c r="C9259" t="s">
        <v>1192</v>
      </c>
      <c r="D9259">
        <v>497</v>
      </c>
      <c r="E9259" t="s">
        <v>188</v>
      </c>
      <c r="F9259" t="s">
        <v>2322</v>
      </c>
      <c r="G9259" t="s">
        <v>2327</v>
      </c>
      <c r="H9259" t="s">
        <v>1549</v>
      </c>
      <c r="I9259" t="s">
        <v>1666</v>
      </c>
      <c r="J9259">
        <v>5.8799999999999998E-2</v>
      </c>
    </row>
    <row r="9260" spans="1:10" hidden="1">
      <c r="A9260" t="s">
        <v>570</v>
      </c>
      <c r="B9260">
        <v>495</v>
      </c>
      <c r="C9260" t="s">
        <v>1192</v>
      </c>
      <c r="D9260">
        <v>497</v>
      </c>
      <c r="E9260" t="s">
        <v>188</v>
      </c>
      <c r="F9260" t="s">
        <v>2322</v>
      </c>
      <c r="G9260" t="s">
        <v>2328</v>
      </c>
      <c r="H9260" t="s">
        <v>1417</v>
      </c>
      <c r="I9260" t="s">
        <v>1666</v>
      </c>
      <c r="J9260">
        <v>5.3699999999999998E-2</v>
      </c>
    </row>
    <row r="9261" spans="1:10" hidden="1">
      <c r="A9261" t="s">
        <v>570</v>
      </c>
      <c r="B9261">
        <v>495</v>
      </c>
      <c r="C9261" t="s">
        <v>1192</v>
      </c>
      <c r="D9261">
        <v>497</v>
      </c>
      <c r="E9261" t="s">
        <v>188</v>
      </c>
      <c r="F9261" t="s">
        <v>2322</v>
      </c>
      <c r="G9261" t="s">
        <v>2330</v>
      </c>
      <c r="H9261" t="s">
        <v>1329</v>
      </c>
      <c r="I9261" t="s">
        <v>1666</v>
      </c>
      <c r="J9261">
        <v>0.54479999999999995</v>
      </c>
    </row>
    <row r="9262" spans="1:10" hidden="1">
      <c r="A9262" t="s">
        <v>570</v>
      </c>
      <c r="B9262">
        <v>495</v>
      </c>
      <c r="C9262" t="s">
        <v>1192</v>
      </c>
      <c r="D9262">
        <v>497</v>
      </c>
      <c r="E9262" t="s">
        <v>188</v>
      </c>
      <c r="F9262" t="s">
        <v>2332</v>
      </c>
      <c r="G9262" t="s">
        <v>2333</v>
      </c>
      <c r="H9262" t="s">
        <v>1481</v>
      </c>
      <c r="I9262" t="s">
        <v>1666</v>
      </c>
      <c r="J9262">
        <v>0.4501</v>
      </c>
    </row>
    <row r="9263" spans="1:10" hidden="1">
      <c r="A9263" t="s">
        <v>570</v>
      </c>
      <c r="B9263">
        <v>495</v>
      </c>
      <c r="C9263" t="s">
        <v>1192</v>
      </c>
      <c r="D9263">
        <v>497</v>
      </c>
      <c r="E9263" t="s">
        <v>188</v>
      </c>
      <c r="F9263" t="s">
        <v>2332</v>
      </c>
      <c r="G9263" t="s">
        <v>2334</v>
      </c>
      <c r="H9263" t="s">
        <v>1488</v>
      </c>
      <c r="I9263" t="s">
        <v>1666</v>
      </c>
      <c r="J9263">
        <v>0.54990000000000006</v>
      </c>
    </row>
    <row r="9264" spans="1:10" hidden="1">
      <c r="A9264" t="s">
        <v>570</v>
      </c>
      <c r="B9264">
        <v>495</v>
      </c>
      <c r="C9264" t="s">
        <v>1192</v>
      </c>
      <c r="D9264">
        <v>499</v>
      </c>
      <c r="E9264" t="s">
        <v>137</v>
      </c>
      <c r="F9264" t="s">
        <v>1243</v>
      </c>
      <c r="G9264" t="s">
        <v>1243</v>
      </c>
      <c r="H9264" t="s">
        <v>1667</v>
      </c>
      <c r="I9264" t="s">
        <v>1667</v>
      </c>
      <c r="J9264">
        <v>1</v>
      </c>
    </row>
    <row r="9265" spans="1:10" hidden="1">
      <c r="A9265" t="s">
        <v>570</v>
      </c>
      <c r="B9265">
        <v>495</v>
      </c>
      <c r="C9265" t="s">
        <v>1192</v>
      </c>
      <c r="D9265">
        <v>499</v>
      </c>
      <c r="E9265" t="s">
        <v>137</v>
      </c>
      <c r="F9265" t="s">
        <v>2311</v>
      </c>
      <c r="G9265" t="s">
        <v>2343</v>
      </c>
      <c r="H9265" t="s">
        <v>1673</v>
      </c>
      <c r="I9265" t="s">
        <v>1667</v>
      </c>
      <c r="J9265">
        <v>0.26829999999999998</v>
      </c>
    </row>
    <row r="9266" spans="1:10" hidden="1">
      <c r="A9266" t="s">
        <v>570</v>
      </c>
      <c r="B9266">
        <v>495</v>
      </c>
      <c r="C9266" t="s">
        <v>1192</v>
      </c>
      <c r="D9266">
        <v>499</v>
      </c>
      <c r="E9266" t="s">
        <v>137</v>
      </c>
      <c r="F9266" t="s">
        <v>2311</v>
      </c>
      <c r="G9266" t="s">
        <v>1250</v>
      </c>
      <c r="H9266" t="s">
        <v>1495</v>
      </c>
      <c r="I9266" t="s">
        <v>1667</v>
      </c>
      <c r="J9266">
        <v>0.25069999999999998</v>
      </c>
    </row>
    <row r="9267" spans="1:10" hidden="1">
      <c r="A9267" t="s">
        <v>570</v>
      </c>
      <c r="B9267">
        <v>495</v>
      </c>
      <c r="C9267" t="s">
        <v>1192</v>
      </c>
      <c r="D9267">
        <v>499</v>
      </c>
      <c r="E9267" t="s">
        <v>137</v>
      </c>
      <c r="F9267" t="s">
        <v>2311</v>
      </c>
      <c r="G9267" t="s">
        <v>1401</v>
      </c>
      <c r="H9267" t="s">
        <v>1663</v>
      </c>
      <c r="I9267" t="s">
        <v>1667</v>
      </c>
      <c r="J9267">
        <v>0.24779999999999999</v>
      </c>
    </row>
    <row r="9268" spans="1:10" hidden="1">
      <c r="A9268" t="s">
        <v>570</v>
      </c>
      <c r="B9268">
        <v>495</v>
      </c>
      <c r="C9268" t="s">
        <v>1192</v>
      </c>
      <c r="D9268">
        <v>499</v>
      </c>
      <c r="E9268" t="s">
        <v>137</v>
      </c>
      <c r="F9268" t="s">
        <v>2311</v>
      </c>
      <c r="G9268" t="s">
        <v>1357</v>
      </c>
      <c r="H9268" t="s">
        <v>1327</v>
      </c>
      <c r="I9268" t="s">
        <v>1667</v>
      </c>
      <c r="J9268">
        <v>0.2331</v>
      </c>
    </row>
    <row r="9269" spans="1:10" hidden="1">
      <c r="A9269" t="s">
        <v>570</v>
      </c>
      <c r="B9269">
        <v>495</v>
      </c>
      <c r="C9269" t="s">
        <v>1192</v>
      </c>
      <c r="D9269">
        <v>499</v>
      </c>
      <c r="E9269" t="s">
        <v>137</v>
      </c>
      <c r="F9269" t="s">
        <v>2320</v>
      </c>
      <c r="G9269" t="s">
        <v>2321</v>
      </c>
      <c r="H9269" t="s">
        <v>2514</v>
      </c>
      <c r="I9269" t="s">
        <v>1667</v>
      </c>
      <c r="J9269">
        <v>0.4824</v>
      </c>
    </row>
    <row r="9270" spans="1:10" hidden="1">
      <c r="A9270" t="s">
        <v>570</v>
      </c>
      <c r="B9270">
        <v>495</v>
      </c>
      <c r="C9270" t="s">
        <v>1192</v>
      </c>
      <c r="D9270">
        <v>499</v>
      </c>
      <c r="E9270" t="s">
        <v>137</v>
      </c>
      <c r="F9270" t="s">
        <v>2320</v>
      </c>
      <c r="G9270" t="s">
        <v>2338</v>
      </c>
      <c r="H9270" t="s">
        <v>1360</v>
      </c>
      <c r="I9270" t="s">
        <v>1667</v>
      </c>
      <c r="J9270">
        <v>6.1600000000000002E-2</v>
      </c>
    </row>
    <row r="9271" spans="1:10" hidden="1">
      <c r="A9271" t="s">
        <v>570</v>
      </c>
      <c r="B9271">
        <v>495</v>
      </c>
      <c r="C9271" t="s">
        <v>1192</v>
      </c>
      <c r="D9271">
        <v>499</v>
      </c>
      <c r="E9271" t="s">
        <v>137</v>
      </c>
      <c r="F9271" t="s">
        <v>2320</v>
      </c>
      <c r="G9271" t="s">
        <v>2339</v>
      </c>
      <c r="H9271" t="s">
        <v>1593</v>
      </c>
      <c r="I9271" t="s">
        <v>1667</v>
      </c>
      <c r="J9271">
        <v>0.21410000000000001</v>
      </c>
    </row>
    <row r="9272" spans="1:10" hidden="1">
      <c r="A9272" t="s">
        <v>570</v>
      </c>
      <c r="B9272">
        <v>495</v>
      </c>
      <c r="C9272" t="s">
        <v>1192</v>
      </c>
      <c r="D9272">
        <v>499</v>
      </c>
      <c r="E9272" t="s">
        <v>137</v>
      </c>
      <c r="F9272" t="s">
        <v>2320</v>
      </c>
      <c r="G9272" t="s">
        <v>2298</v>
      </c>
      <c r="H9272" t="s">
        <v>1418</v>
      </c>
      <c r="I9272" t="s">
        <v>1667</v>
      </c>
      <c r="J9272">
        <v>0.19209999999999999</v>
      </c>
    </row>
    <row r="9273" spans="1:10" hidden="1">
      <c r="A9273" t="s">
        <v>570</v>
      </c>
      <c r="B9273">
        <v>495</v>
      </c>
      <c r="C9273" t="s">
        <v>1192</v>
      </c>
      <c r="D9273">
        <v>499</v>
      </c>
      <c r="E9273" t="s">
        <v>137</v>
      </c>
      <c r="F9273" t="s">
        <v>2322</v>
      </c>
      <c r="G9273" t="s">
        <v>2323</v>
      </c>
      <c r="H9273" t="s">
        <v>2324</v>
      </c>
      <c r="I9273" t="s">
        <v>1667</v>
      </c>
      <c r="J9273">
        <v>1.5E-3</v>
      </c>
    </row>
    <row r="9274" spans="1:10" hidden="1">
      <c r="A9274" t="s">
        <v>570</v>
      </c>
      <c r="B9274">
        <v>495</v>
      </c>
      <c r="C9274" t="s">
        <v>1192</v>
      </c>
      <c r="D9274">
        <v>499</v>
      </c>
      <c r="E9274" t="s">
        <v>137</v>
      </c>
      <c r="F9274" t="s">
        <v>2322</v>
      </c>
      <c r="G9274" t="s">
        <v>2325</v>
      </c>
      <c r="H9274" t="s">
        <v>1324</v>
      </c>
      <c r="I9274" t="s">
        <v>1667</v>
      </c>
      <c r="J9274">
        <v>5.7200000000000001E-2</v>
      </c>
    </row>
    <row r="9275" spans="1:10" hidden="1">
      <c r="A9275" t="s">
        <v>570</v>
      </c>
      <c r="B9275">
        <v>495</v>
      </c>
      <c r="C9275" t="s">
        <v>1192</v>
      </c>
      <c r="D9275">
        <v>499</v>
      </c>
      <c r="E9275" t="s">
        <v>137</v>
      </c>
      <c r="F9275" t="s">
        <v>2322</v>
      </c>
      <c r="G9275" t="s">
        <v>2326</v>
      </c>
      <c r="H9275" t="s">
        <v>1383</v>
      </c>
      <c r="I9275" t="s">
        <v>1667</v>
      </c>
      <c r="J9275">
        <v>0.21260000000000001</v>
      </c>
    </row>
    <row r="9276" spans="1:10" hidden="1">
      <c r="A9276" t="s">
        <v>570</v>
      </c>
      <c r="B9276">
        <v>495</v>
      </c>
      <c r="C9276" t="s">
        <v>1192</v>
      </c>
      <c r="D9276">
        <v>499</v>
      </c>
      <c r="E9276" t="s">
        <v>137</v>
      </c>
      <c r="F9276" t="s">
        <v>2322</v>
      </c>
      <c r="G9276" t="s">
        <v>2327</v>
      </c>
      <c r="H9276" t="s">
        <v>1336</v>
      </c>
      <c r="I9276" t="s">
        <v>1667</v>
      </c>
      <c r="J9276">
        <v>5.57E-2</v>
      </c>
    </row>
    <row r="9277" spans="1:10" hidden="1">
      <c r="A9277" t="s">
        <v>570</v>
      </c>
      <c r="B9277">
        <v>495</v>
      </c>
      <c r="C9277" t="s">
        <v>1192</v>
      </c>
      <c r="D9277">
        <v>499</v>
      </c>
      <c r="E9277" t="s">
        <v>137</v>
      </c>
      <c r="F9277" t="s">
        <v>2322</v>
      </c>
      <c r="G9277" t="s">
        <v>2328</v>
      </c>
      <c r="H9277" t="s">
        <v>1411</v>
      </c>
      <c r="I9277" t="s">
        <v>1667</v>
      </c>
      <c r="J9277">
        <v>4.8399999999999999E-2</v>
      </c>
    </row>
    <row r="9278" spans="1:10" hidden="1">
      <c r="A9278" t="s">
        <v>570</v>
      </c>
      <c r="B9278">
        <v>495</v>
      </c>
      <c r="C9278" t="s">
        <v>1192</v>
      </c>
      <c r="D9278">
        <v>499</v>
      </c>
      <c r="E9278" t="s">
        <v>137</v>
      </c>
      <c r="F9278" t="s">
        <v>2322</v>
      </c>
      <c r="G9278" t="s">
        <v>2330</v>
      </c>
      <c r="H9278" t="s">
        <v>1396</v>
      </c>
      <c r="I9278" t="s">
        <v>1667</v>
      </c>
      <c r="J9278">
        <v>0.62460000000000004</v>
      </c>
    </row>
    <row r="9279" spans="1:10" hidden="1">
      <c r="A9279" t="s">
        <v>570</v>
      </c>
      <c r="B9279">
        <v>495</v>
      </c>
      <c r="C9279" t="s">
        <v>1192</v>
      </c>
      <c r="D9279">
        <v>499</v>
      </c>
      <c r="E9279" t="s">
        <v>137</v>
      </c>
      <c r="F9279" t="s">
        <v>2332</v>
      </c>
      <c r="G9279" t="s">
        <v>2333</v>
      </c>
      <c r="H9279" t="s">
        <v>1479</v>
      </c>
      <c r="I9279" t="s">
        <v>1667</v>
      </c>
      <c r="J9279">
        <v>0.48680000000000001</v>
      </c>
    </row>
    <row r="9280" spans="1:10" hidden="1">
      <c r="A9280" t="s">
        <v>570</v>
      </c>
      <c r="B9280">
        <v>495</v>
      </c>
      <c r="C9280" t="s">
        <v>1192</v>
      </c>
      <c r="D9280">
        <v>499</v>
      </c>
      <c r="E9280" t="s">
        <v>137</v>
      </c>
      <c r="F9280" t="s">
        <v>2332</v>
      </c>
      <c r="G9280" t="s">
        <v>2334</v>
      </c>
      <c r="H9280" t="s">
        <v>2381</v>
      </c>
      <c r="I9280" t="s">
        <v>1667</v>
      </c>
      <c r="J9280">
        <v>0.51319999999999999</v>
      </c>
    </row>
    <row r="9281" spans="1:10" hidden="1">
      <c r="A9281" t="s">
        <v>570</v>
      </c>
      <c r="B9281">
        <v>495</v>
      </c>
      <c r="C9281" t="s">
        <v>1192</v>
      </c>
      <c r="D9281">
        <v>498</v>
      </c>
      <c r="E9281" t="s">
        <v>245</v>
      </c>
      <c r="F9281" t="s">
        <v>1243</v>
      </c>
      <c r="G9281" t="s">
        <v>1243</v>
      </c>
      <c r="H9281" t="s">
        <v>1504</v>
      </c>
      <c r="I9281" t="s">
        <v>1504</v>
      </c>
      <c r="J9281">
        <v>1</v>
      </c>
    </row>
    <row r="9282" spans="1:10" hidden="1">
      <c r="A9282" t="s">
        <v>570</v>
      </c>
      <c r="B9282">
        <v>495</v>
      </c>
      <c r="C9282" t="s">
        <v>1192</v>
      </c>
      <c r="D9282">
        <v>498</v>
      </c>
      <c r="E9282" t="s">
        <v>245</v>
      </c>
      <c r="F9282" t="s">
        <v>2311</v>
      </c>
      <c r="G9282" t="s">
        <v>2316</v>
      </c>
      <c r="H9282" t="s">
        <v>1400</v>
      </c>
      <c r="I9282" t="s">
        <v>1504</v>
      </c>
      <c r="J9282">
        <v>0.23830000000000001</v>
      </c>
    </row>
    <row r="9283" spans="1:10" hidden="1">
      <c r="A9283" t="s">
        <v>570</v>
      </c>
      <c r="B9283">
        <v>495</v>
      </c>
      <c r="C9283" t="s">
        <v>1192</v>
      </c>
      <c r="D9283">
        <v>498</v>
      </c>
      <c r="E9283" t="s">
        <v>245</v>
      </c>
      <c r="F9283" t="s">
        <v>2311</v>
      </c>
      <c r="G9283" t="s">
        <v>2317</v>
      </c>
      <c r="H9283" t="s">
        <v>1481</v>
      </c>
      <c r="I9283" t="s">
        <v>1504</v>
      </c>
      <c r="J9283">
        <v>0.24959999999999999</v>
      </c>
    </row>
    <row r="9284" spans="1:10" hidden="1">
      <c r="A9284" t="s">
        <v>570</v>
      </c>
      <c r="B9284">
        <v>495</v>
      </c>
      <c r="C9284" t="s">
        <v>1192</v>
      </c>
      <c r="D9284">
        <v>498</v>
      </c>
      <c r="E9284" t="s">
        <v>245</v>
      </c>
      <c r="F9284" t="s">
        <v>2311</v>
      </c>
      <c r="G9284" t="s">
        <v>2336</v>
      </c>
      <c r="H9284" t="s">
        <v>1487</v>
      </c>
      <c r="I9284" t="s">
        <v>1504</v>
      </c>
      <c r="J9284">
        <v>0.26240000000000002</v>
      </c>
    </row>
    <row r="9285" spans="1:10" hidden="1">
      <c r="A9285" t="s">
        <v>570</v>
      </c>
      <c r="B9285">
        <v>495</v>
      </c>
      <c r="C9285" t="s">
        <v>1192</v>
      </c>
      <c r="D9285">
        <v>498</v>
      </c>
      <c r="E9285" t="s">
        <v>245</v>
      </c>
      <c r="F9285" t="s">
        <v>2311</v>
      </c>
      <c r="G9285" t="s">
        <v>2337</v>
      </c>
      <c r="H9285" t="s">
        <v>1481</v>
      </c>
      <c r="I9285" t="s">
        <v>1504</v>
      </c>
      <c r="J9285">
        <v>0.24959999999999999</v>
      </c>
    </row>
    <row r="9286" spans="1:10" hidden="1">
      <c r="A9286" t="s">
        <v>570</v>
      </c>
      <c r="B9286">
        <v>495</v>
      </c>
      <c r="C9286" t="s">
        <v>1192</v>
      </c>
      <c r="D9286">
        <v>498</v>
      </c>
      <c r="E9286" t="s">
        <v>245</v>
      </c>
      <c r="F9286" t="s">
        <v>2320</v>
      </c>
      <c r="G9286" t="s">
        <v>2321</v>
      </c>
      <c r="H9286" t="s">
        <v>1406</v>
      </c>
      <c r="I9286" t="s">
        <v>1504</v>
      </c>
      <c r="J9286">
        <v>0.5645</v>
      </c>
    </row>
    <row r="9287" spans="1:10" hidden="1">
      <c r="A9287" t="s">
        <v>570</v>
      </c>
      <c r="B9287">
        <v>495</v>
      </c>
      <c r="C9287" t="s">
        <v>1192</v>
      </c>
      <c r="D9287">
        <v>498</v>
      </c>
      <c r="E9287" t="s">
        <v>245</v>
      </c>
      <c r="F9287" t="s">
        <v>2320</v>
      </c>
      <c r="G9287" t="s">
        <v>2338</v>
      </c>
      <c r="H9287" t="s">
        <v>1360</v>
      </c>
      <c r="I9287" t="s">
        <v>1504</v>
      </c>
      <c r="J9287">
        <v>5.96E-2</v>
      </c>
    </row>
    <row r="9288" spans="1:10" hidden="1">
      <c r="A9288" t="s">
        <v>570</v>
      </c>
      <c r="B9288">
        <v>495</v>
      </c>
      <c r="C9288" t="s">
        <v>1192</v>
      </c>
      <c r="D9288">
        <v>498</v>
      </c>
      <c r="E9288" t="s">
        <v>245</v>
      </c>
      <c r="F9288" t="s">
        <v>2320</v>
      </c>
      <c r="G9288" t="s">
        <v>2339</v>
      </c>
      <c r="H9288" t="s">
        <v>2363</v>
      </c>
      <c r="I9288" t="s">
        <v>1504</v>
      </c>
      <c r="J9288">
        <v>0.29360000000000003</v>
      </c>
    </row>
    <row r="9289" spans="1:10" hidden="1">
      <c r="A9289" t="s">
        <v>570</v>
      </c>
      <c r="B9289">
        <v>495</v>
      </c>
      <c r="C9289" t="s">
        <v>1192</v>
      </c>
      <c r="D9289">
        <v>498</v>
      </c>
      <c r="E9289" t="s">
        <v>245</v>
      </c>
      <c r="F9289" t="s">
        <v>2320</v>
      </c>
      <c r="G9289" t="s">
        <v>2298</v>
      </c>
      <c r="H9289" t="s">
        <v>1487</v>
      </c>
      <c r="I9289" t="s">
        <v>1504</v>
      </c>
      <c r="J9289">
        <v>0.26240000000000002</v>
      </c>
    </row>
    <row r="9290" spans="1:10" hidden="1">
      <c r="A9290" t="s">
        <v>570</v>
      </c>
      <c r="B9290">
        <v>495</v>
      </c>
      <c r="C9290" t="s">
        <v>1192</v>
      </c>
      <c r="D9290">
        <v>498</v>
      </c>
      <c r="E9290" t="s">
        <v>245</v>
      </c>
      <c r="F9290" t="s">
        <v>2322</v>
      </c>
      <c r="G9290" t="s">
        <v>2323</v>
      </c>
      <c r="H9290" t="s">
        <v>1312</v>
      </c>
      <c r="I9290" t="s">
        <v>1504</v>
      </c>
      <c r="J9290">
        <v>7.1000000000000004E-3</v>
      </c>
    </row>
    <row r="9291" spans="1:10" hidden="1">
      <c r="A9291" t="s">
        <v>570</v>
      </c>
      <c r="B9291">
        <v>495</v>
      </c>
      <c r="C9291" t="s">
        <v>1192</v>
      </c>
      <c r="D9291">
        <v>498</v>
      </c>
      <c r="E9291" t="s">
        <v>245</v>
      </c>
      <c r="F9291" t="s">
        <v>2322</v>
      </c>
      <c r="G9291" t="s">
        <v>2325</v>
      </c>
      <c r="H9291" t="s">
        <v>1410</v>
      </c>
      <c r="I9291" t="s">
        <v>1504</v>
      </c>
      <c r="J9291">
        <v>4.5400000000000003E-2</v>
      </c>
    </row>
    <row r="9292" spans="1:10" hidden="1">
      <c r="A9292" t="s">
        <v>570</v>
      </c>
      <c r="B9292">
        <v>495</v>
      </c>
      <c r="C9292" t="s">
        <v>1192</v>
      </c>
      <c r="D9292">
        <v>498</v>
      </c>
      <c r="E9292" t="s">
        <v>245</v>
      </c>
      <c r="F9292" t="s">
        <v>2322</v>
      </c>
      <c r="G9292" t="s">
        <v>2326</v>
      </c>
      <c r="H9292" t="s">
        <v>1524</v>
      </c>
      <c r="I9292" t="s">
        <v>1504</v>
      </c>
      <c r="J9292">
        <v>0.21279999999999999</v>
      </c>
    </row>
    <row r="9293" spans="1:10" hidden="1">
      <c r="A9293" t="s">
        <v>570</v>
      </c>
      <c r="B9293">
        <v>495</v>
      </c>
      <c r="C9293" t="s">
        <v>1192</v>
      </c>
      <c r="D9293">
        <v>498</v>
      </c>
      <c r="E9293" t="s">
        <v>245</v>
      </c>
      <c r="F9293" t="s">
        <v>2322</v>
      </c>
      <c r="G9293" t="s">
        <v>2327</v>
      </c>
      <c r="H9293" t="s">
        <v>1392</v>
      </c>
      <c r="I9293" t="s">
        <v>1504</v>
      </c>
      <c r="J9293">
        <v>5.67E-2</v>
      </c>
    </row>
    <row r="9294" spans="1:10" hidden="1">
      <c r="A9294" t="s">
        <v>570</v>
      </c>
      <c r="B9294">
        <v>495</v>
      </c>
      <c r="C9294" t="s">
        <v>1192</v>
      </c>
      <c r="D9294">
        <v>498</v>
      </c>
      <c r="E9294" t="s">
        <v>245</v>
      </c>
      <c r="F9294" t="s">
        <v>2322</v>
      </c>
      <c r="G9294" t="s">
        <v>2328</v>
      </c>
      <c r="H9294" t="s">
        <v>1520</v>
      </c>
      <c r="I9294" t="s">
        <v>1504</v>
      </c>
      <c r="J9294">
        <v>2.7E-2</v>
      </c>
    </row>
    <row r="9295" spans="1:10" hidden="1">
      <c r="A9295" t="s">
        <v>570</v>
      </c>
      <c r="B9295">
        <v>495</v>
      </c>
      <c r="C9295" t="s">
        <v>1192</v>
      </c>
      <c r="D9295">
        <v>498</v>
      </c>
      <c r="E9295" t="s">
        <v>245</v>
      </c>
      <c r="F9295" t="s">
        <v>2322</v>
      </c>
      <c r="G9295" t="s">
        <v>2330</v>
      </c>
      <c r="H9295" t="s">
        <v>1632</v>
      </c>
      <c r="I9295" t="s">
        <v>1504</v>
      </c>
      <c r="J9295">
        <v>0.65110000000000001</v>
      </c>
    </row>
    <row r="9296" spans="1:10" hidden="1">
      <c r="A9296" t="s">
        <v>570</v>
      </c>
      <c r="B9296">
        <v>495</v>
      </c>
      <c r="C9296" t="s">
        <v>1192</v>
      </c>
      <c r="D9296">
        <v>498</v>
      </c>
      <c r="E9296" t="s">
        <v>245</v>
      </c>
      <c r="F9296" t="s">
        <v>2332</v>
      </c>
      <c r="G9296" t="s">
        <v>2333</v>
      </c>
      <c r="H9296" t="s">
        <v>2381</v>
      </c>
      <c r="I9296" t="s">
        <v>1504</v>
      </c>
      <c r="J9296">
        <v>0.4965</v>
      </c>
    </row>
    <row r="9297" spans="1:10" hidden="1">
      <c r="A9297" t="s">
        <v>570</v>
      </c>
      <c r="B9297">
        <v>495</v>
      </c>
      <c r="C9297" t="s">
        <v>1192</v>
      </c>
      <c r="D9297">
        <v>498</v>
      </c>
      <c r="E9297" t="s">
        <v>245</v>
      </c>
      <c r="F9297" t="s">
        <v>2332</v>
      </c>
      <c r="G9297" t="s">
        <v>2334</v>
      </c>
      <c r="H9297" t="s">
        <v>2398</v>
      </c>
      <c r="I9297" t="s">
        <v>1504</v>
      </c>
      <c r="J9297">
        <v>0.50349999999999995</v>
      </c>
    </row>
    <row r="9298" spans="1:10" hidden="1">
      <c r="A9298" t="s">
        <v>570</v>
      </c>
      <c r="B9298">
        <v>1413</v>
      </c>
      <c r="C9298" t="s">
        <v>1194</v>
      </c>
      <c r="D9298">
        <v>1001</v>
      </c>
      <c r="E9298" t="s">
        <v>420</v>
      </c>
      <c r="F9298" t="s">
        <v>1243</v>
      </c>
      <c r="G9298" t="s">
        <v>1243</v>
      </c>
      <c r="H9298" t="s">
        <v>1290</v>
      </c>
      <c r="I9298" t="s">
        <v>1290</v>
      </c>
      <c r="J9298">
        <v>1</v>
      </c>
    </row>
    <row r="9299" spans="1:10" hidden="1">
      <c r="A9299" t="s">
        <v>570</v>
      </c>
      <c r="B9299">
        <v>1413</v>
      </c>
      <c r="C9299" t="s">
        <v>1194</v>
      </c>
      <c r="D9299">
        <v>1001</v>
      </c>
      <c r="E9299" t="s">
        <v>420</v>
      </c>
      <c r="F9299" t="s">
        <v>2311</v>
      </c>
      <c r="G9299" t="s">
        <v>2312</v>
      </c>
      <c r="H9299" t="s">
        <v>2329</v>
      </c>
      <c r="I9299" t="s">
        <v>1290</v>
      </c>
      <c r="J9299">
        <v>0.125</v>
      </c>
    </row>
    <row r="9300" spans="1:10" hidden="1">
      <c r="A9300" t="s">
        <v>570</v>
      </c>
      <c r="B9300">
        <v>1413</v>
      </c>
      <c r="C9300" t="s">
        <v>1194</v>
      </c>
      <c r="D9300">
        <v>1001</v>
      </c>
      <c r="E9300" t="s">
        <v>420</v>
      </c>
      <c r="F9300" t="s">
        <v>2311</v>
      </c>
      <c r="G9300" t="s">
        <v>2313</v>
      </c>
      <c r="H9300" t="s">
        <v>2344</v>
      </c>
      <c r="I9300" t="s">
        <v>1290</v>
      </c>
      <c r="J9300">
        <v>8.3299999999999999E-2</v>
      </c>
    </row>
    <row r="9301" spans="1:10" hidden="1">
      <c r="A9301" t="s">
        <v>570</v>
      </c>
      <c r="B9301">
        <v>1413</v>
      </c>
      <c r="C9301" t="s">
        <v>1194</v>
      </c>
      <c r="D9301">
        <v>1001</v>
      </c>
      <c r="E9301" t="s">
        <v>420</v>
      </c>
      <c r="F9301" t="s">
        <v>2311</v>
      </c>
      <c r="G9301" t="s">
        <v>2314</v>
      </c>
      <c r="H9301" t="s">
        <v>2329</v>
      </c>
      <c r="I9301" t="s">
        <v>1290</v>
      </c>
      <c r="J9301">
        <v>0.125</v>
      </c>
    </row>
    <row r="9302" spans="1:10" hidden="1">
      <c r="A9302" t="s">
        <v>570</v>
      </c>
      <c r="B9302">
        <v>1413</v>
      </c>
      <c r="C9302" t="s">
        <v>1194</v>
      </c>
      <c r="D9302">
        <v>1001</v>
      </c>
      <c r="E9302" t="s">
        <v>420</v>
      </c>
      <c r="F9302" t="s">
        <v>2311</v>
      </c>
      <c r="G9302" t="s">
        <v>2315</v>
      </c>
      <c r="H9302" t="s">
        <v>2344</v>
      </c>
      <c r="I9302" t="s">
        <v>1290</v>
      </c>
      <c r="J9302">
        <v>8.3299999999999999E-2</v>
      </c>
    </row>
    <row r="9303" spans="1:10" hidden="1">
      <c r="A9303" t="s">
        <v>570</v>
      </c>
      <c r="B9303">
        <v>1413</v>
      </c>
      <c r="C9303" t="s">
        <v>1194</v>
      </c>
      <c r="D9303">
        <v>1001</v>
      </c>
      <c r="E9303" t="s">
        <v>420</v>
      </c>
      <c r="F9303" t="s">
        <v>2311</v>
      </c>
      <c r="G9303" t="s">
        <v>2316</v>
      </c>
      <c r="H9303" t="s">
        <v>2324</v>
      </c>
      <c r="I9303" t="s">
        <v>1290</v>
      </c>
      <c r="J9303">
        <v>4.1700000000000001E-2</v>
      </c>
    </row>
    <row r="9304" spans="1:10" hidden="1">
      <c r="A9304" t="s">
        <v>570</v>
      </c>
      <c r="B9304">
        <v>1413</v>
      </c>
      <c r="C9304" t="s">
        <v>1194</v>
      </c>
      <c r="D9304">
        <v>1001</v>
      </c>
      <c r="E9304" t="s">
        <v>420</v>
      </c>
      <c r="F9304" t="s">
        <v>2311</v>
      </c>
      <c r="G9304" t="s">
        <v>2317</v>
      </c>
      <c r="H9304" t="s">
        <v>2329</v>
      </c>
      <c r="I9304" t="s">
        <v>1290</v>
      </c>
      <c r="J9304">
        <v>0.125</v>
      </c>
    </row>
    <row r="9305" spans="1:10" hidden="1">
      <c r="A9305" t="s">
        <v>570</v>
      </c>
      <c r="B9305">
        <v>1413</v>
      </c>
      <c r="C9305" t="s">
        <v>1194</v>
      </c>
      <c r="D9305">
        <v>1001</v>
      </c>
      <c r="E9305" t="s">
        <v>420</v>
      </c>
      <c r="F9305" t="s">
        <v>2311</v>
      </c>
      <c r="G9305" t="s">
        <v>2336</v>
      </c>
      <c r="H9305" t="s">
        <v>2324</v>
      </c>
      <c r="I9305" t="s">
        <v>1290</v>
      </c>
      <c r="J9305">
        <v>4.1700000000000001E-2</v>
      </c>
    </row>
    <row r="9306" spans="1:10" hidden="1">
      <c r="A9306" t="s">
        <v>570</v>
      </c>
      <c r="B9306">
        <v>1413</v>
      </c>
      <c r="C9306" t="s">
        <v>1194</v>
      </c>
      <c r="D9306">
        <v>1001</v>
      </c>
      <c r="E9306" t="s">
        <v>420</v>
      </c>
      <c r="F9306" t="s">
        <v>2311</v>
      </c>
      <c r="G9306" t="s">
        <v>2337</v>
      </c>
      <c r="H9306" t="s">
        <v>2329</v>
      </c>
      <c r="I9306" t="s">
        <v>1290</v>
      </c>
      <c r="J9306">
        <v>0.125</v>
      </c>
    </row>
    <row r="9307" spans="1:10" hidden="1">
      <c r="A9307" t="s">
        <v>570</v>
      </c>
      <c r="B9307">
        <v>1413</v>
      </c>
      <c r="C9307" t="s">
        <v>1194</v>
      </c>
      <c r="D9307">
        <v>1001</v>
      </c>
      <c r="E9307" t="s">
        <v>420</v>
      </c>
      <c r="F9307" t="s">
        <v>2311</v>
      </c>
      <c r="G9307" t="s">
        <v>2318</v>
      </c>
      <c r="H9307" t="s">
        <v>1312</v>
      </c>
      <c r="I9307" t="s">
        <v>1290</v>
      </c>
      <c r="J9307">
        <v>0.20830000000000001</v>
      </c>
    </row>
    <row r="9308" spans="1:10" hidden="1">
      <c r="A9308" t="s">
        <v>570</v>
      </c>
      <c r="B9308">
        <v>1413</v>
      </c>
      <c r="C9308" t="s">
        <v>1194</v>
      </c>
      <c r="D9308">
        <v>1001</v>
      </c>
      <c r="E9308" t="s">
        <v>420</v>
      </c>
      <c r="F9308" t="s">
        <v>2311</v>
      </c>
      <c r="G9308" t="s">
        <v>2319</v>
      </c>
      <c r="H9308" t="s">
        <v>2324</v>
      </c>
      <c r="I9308" t="s">
        <v>1290</v>
      </c>
      <c r="J9308">
        <v>4.1700000000000001E-2</v>
      </c>
    </row>
    <row r="9309" spans="1:10" hidden="1">
      <c r="A9309" t="s">
        <v>570</v>
      </c>
      <c r="B9309">
        <v>1413</v>
      </c>
      <c r="C9309" t="s">
        <v>1194</v>
      </c>
      <c r="D9309">
        <v>1001</v>
      </c>
      <c r="E9309" t="s">
        <v>420</v>
      </c>
      <c r="F9309" t="s">
        <v>2320</v>
      </c>
      <c r="G9309" t="s">
        <v>2321</v>
      </c>
      <c r="H9309" t="s">
        <v>1401</v>
      </c>
      <c r="I9309" t="s">
        <v>1290</v>
      </c>
      <c r="J9309">
        <v>0.45829999999999999</v>
      </c>
    </row>
    <row r="9310" spans="1:10" hidden="1">
      <c r="A9310" t="s">
        <v>570</v>
      </c>
      <c r="B9310">
        <v>1413</v>
      </c>
      <c r="C9310" t="s">
        <v>1194</v>
      </c>
      <c r="D9310">
        <v>1001</v>
      </c>
      <c r="E9310" t="s">
        <v>420</v>
      </c>
      <c r="F9310" t="s">
        <v>2320</v>
      </c>
      <c r="G9310" t="s">
        <v>2298</v>
      </c>
      <c r="H9310" t="s">
        <v>1248</v>
      </c>
      <c r="I9310" t="s">
        <v>1290</v>
      </c>
      <c r="J9310">
        <v>0.25</v>
      </c>
    </row>
    <row r="9311" spans="1:10" hidden="1">
      <c r="A9311" t="s">
        <v>570</v>
      </c>
      <c r="B9311">
        <v>1413</v>
      </c>
      <c r="C9311" t="s">
        <v>1194</v>
      </c>
      <c r="D9311">
        <v>1001</v>
      </c>
      <c r="E9311" t="s">
        <v>420</v>
      </c>
      <c r="F9311" t="s">
        <v>2322</v>
      </c>
      <c r="G9311" t="s">
        <v>2328</v>
      </c>
      <c r="H9311" t="s">
        <v>2324</v>
      </c>
      <c r="I9311" t="s">
        <v>1290</v>
      </c>
      <c r="J9311">
        <v>4.1700000000000001E-2</v>
      </c>
    </row>
    <row r="9312" spans="1:10" hidden="1">
      <c r="A9312" t="s">
        <v>570</v>
      </c>
      <c r="B9312">
        <v>1413</v>
      </c>
      <c r="C9312" t="s">
        <v>1194</v>
      </c>
      <c r="D9312">
        <v>1001</v>
      </c>
      <c r="E9312" t="s">
        <v>420</v>
      </c>
      <c r="F9312" t="s">
        <v>2322</v>
      </c>
      <c r="G9312" t="s">
        <v>2330</v>
      </c>
      <c r="H9312" t="s">
        <v>1549</v>
      </c>
      <c r="I9312" t="s">
        <v>1290</v>
      </c>
      <c r="J9312">
        <v>0.95830000000000004</v>
      </c>
    </row>
    <row r="9313" spans="1:10" hidden="1">
      <c r="A9313" t="s">
        <v>570</v>
      </c>
      <c r="B9313">
        <v>1413</v>
      </c>
      <c r="C9313" t="s">
        <v>1194</v>
      </c>
      <c r="D9313">
        <v>1001</v>
      </c>
      <c r="E9313" t="s">
        <v>420</v>
      </c>
      <c r="F9313" t="s">
        <v>2332</v>
      </c>
      <c r="G9313" t="s">
        <v>2333</v>
      </c>
      <c r="H9313" t="s">
        <v>1401</v>
      </c>
      <c r="I9313" t="s">
        <v>1290</v>
      </c>
      <c r="J9313">
        <v>0.45829999999999999</v>
      </c>
    </row>
    <row r="9314" spans="1:10" hidden="1">
      <c r="A9314" t="s">
        <v>570</v>
      </c>
      <c r="B9314">
        <v>1413</v>
      </c>
      <c r="C9314" t="s">
        <v>1194</v>
      </c>
      <c r="D9314">
        <v>1001</v>
      </c>
      <c r="E9314" t="s">
        <v>420</v>
      </c>
      <c r="F9314" t="s">
        <v>2332</v>
      </c>
      <c r="G9314" t="s">
        <v>2334</v>
      </c>
      <c r="H9314" t="s">
        <v>1257</v>
      </c>
      <c r="I9314" t="s">
        <v>1290</v>
      </c>
      <c r="J9314">
        <v>0.54169999999999996</v>
      </c>
    </row>
    <row r="9315" spans="1:10" hidden="1">
      <c r="A9315" t="s">
        <v>570</v>
      </c>
      <c r="B9315">
        <v>518</v>
      </c>
      <c r="C9315" t="s">
        <v>1196</v>
      </c>
      <c r="D9315">
        <v>521</v>
      </c>
      <c r="E9315" t="s">
        <v>472</v>
      </c>
      <c r="F9315" t="s">
        <v>1243</v>
      </c>
      <c r="G9315" t="s">
        <v>1243</v>
      </c>
      <c r="H9315" t="s">
        <v>2472</v>
      </c>
      <c r="I9315" t="s">
        <v>2472</v>
      </c>
      <c r="J9315">
        <v>1</v>
      </c>
    </row>
    <row r="9316" spans="1:10" hidden="1">
      <c r="A9316" t="s">
        <v>570</v>
      </c>
      <c r="B9316">
        <v>518</v>
      </c>
      <c r="C9316" t="s">
        <v>1196</v>
      </c>
      <c r="D9316">
        <v>521</v>
      </c>
      <c r="E9316" t="s">
        <v>472</v>
      </c>
      <c r="F9316" t="s">
        <v>2311</v>
      </c>
      <c r="G9316" t="s">
        <v>2312</v>
      </c>
      <c r="H9316" t="s">
        <v>1306</v>
      </c>
      <c r="I9316" t="s">
        <v>2472</v>
      </c>
      <c r="J9316">
        <v>0.11600000000000001</v>
      </c>
    </row>
    <row r="9317" spans="1:10" hidden="1">
      <c r="A9317" t="s">
        <v>570</v>
      </c>
      <c r="B9317">
        <v>518</v>
      </c>
      <c r="C9317" t="s">
        <v>1196</v>
      </c>
      <c r="D9317">
        <v>521</v>
      </c>
      <c r="E9317" t="s">
        <v>472</v>
      </c>
      <c r="F9317" t="s">
        <v>2311</v>
      </c>
      <c r="G9317" t="s">
        <v>2313</v>
      </c>
      <c r="H9317" t="s">
        <v>1490</v>
      </c>
      <c r="I9317" t="s">
        <v>2472</v>
      </c>
      <c r="J9317">
        <v>0.1565</v>
      </c>
    </row>
    <row r="9318" spans="1:10" hidden="1">
      <c r="A9318" t="s">
        <v>570</v>
      </c>
      <c r="B9318">
        <v>518</v>
      </c>
      <c r="C9318" t="s">
        <v>1196</v>
      </c>
      <c r="D9318">
        <v>521</v>
      </c>
      <c r="E9318" t="s">
        <v>472</v>
      </c>
      <c r="F9318" t="s">
        <v>2311</v>
      </c>
      <c r="G9318" t="s">
        <v>2314</v>
      </c>
      <c r="H9318" t="s">
        <v>1315</v>
      </c>
      <c r="I9318" t="s">
        <v>2472</v>
      </c>
      <c r="J9318">
        <v>0.1326</v>
      </c>
    </row>
    <row r="9319" spans="1:10" hidden="1">
      <c r="A9319" t="s">
        <v>570</v>
      </c>
      <c r="B9319">
        <v>518</v>
      </c>
      <c r="C9319" t="s">
        <v>1196</v>
      </c>
      <c r="D9319">
        <v>521</v>
      </c>
      <c r="E9319" t="s">
        <v>472</v>
      </c>
      <c r="F9319" t="s">
        <v>2311</v>
      </c>
      <c r="G9319" t="s">
        <v>2315</v>
      </c>
      <c r="H9319" t="s">
        <v>1408</v>
      </c>
      <c r="I9319" t="s">
        <v>2472</v>
      </c>
      <c r="J9319">
        <v>0.14360000000000001</v>
      </c>
    </row>
    <row r="9320" spans="1:10" hidden="1">
      <c r="A9320" t="s">
        <v>570</v>
      </c>
      <c r="B9320">
        <v>518</v>
      </c>
      <c r="C9320" t="s">
        <v>1196</v>
      </c>
      <c r="D9320">
        <v>521</v>
      </c>
      <c r="E9320" t="s">
        <v>472</v>
      </c>
      <c r="F9320" t="s">
        <v>2311</v>
      </c>
      <c r="G9320" t="s">
        <v>2316</v>
      </c>
      <c r="H9320" t="s">
        <v>1265</v>
      </c>
      <c r="I9320" t="s">
        <v>2472</v>
      </c>
      <c r="J9320">
        <v>0.15290000000000001</v>
      </c>
    </row>
    <row r="9321" spans="1:10" hidden="1">
      <c r="A9321" t="s">
        <v>570</v>
      </c>
      <c r="B9321">
        <v>518</v>
      </c>
      <c r="C9321" t="s">
        <v>1196</v>
      </c>
      <c r="D9321">
        <v>521</v>
      </c>
      <c r="E9321" t="s">
        <v>472</v>
      </c>
      <c r="F9321" t="s">
        <v>2311</v>
      </c>
      <c r="G9321" t="s">
        <v>2317</v>
      </c>
      <c r="H9321" t="s">
        <v>1444</v>
      </c>
      <c r="I9321" t="s">
        <v>2472</v>
      </c>
      <c r="J9321">
        <v>0.12889999999999999</v>
      </c>
    </row>
    <row r="9322" spans="1:10" hidden="1">
      <c r="A9322" t="s">
        <v>570</v>
      </c>
      <c r="B9322">
        <v>518</v>
      </c>
      <c r="C9322" t="s">
        <v>1196</v>
      </c>
      <c r="D9322">
        <v>521</v>
      </c>
      <c r="E9322" t="s">
        <v>472</v>
      </c>
      <c r="F9322" t="s">
        <v>2311</v>
      </c>
      <c r="G9322" t="s">
        <v>2318</v>
      </c>
      <c r="H9322" t="s">
        <v>1414</v>
      </c>
      <c r="I9322" t="s">
        <v>2472</v>
      </c>
      <c r="J9322">
        <v>0.1381</v>
      </c>
    </row>
    <row r="9323" spans="1:10" hidden="1">
      <c r="A9323" t="s">
        <v>570</v>
      </c>
      <c r="B9323">
        <v>518</v>
      </c>
      <c r="C9323" t="s">
        <v>1196</v>
      </c>
      <c r="D9323">
        <v>521</v>
      </c>
      <c r="E9323" t="s">
        <v>472</v>
      </c>
      <c r="F9323" t="s">
        <v>2311</v>
      </c>
      <c r="G9323" t="s">
        <v>2319</v>
      </c>
      <c r="H9323" t="s">
        <v>1333</v>
      </c>
      <c r="I9323" t="s">
        <v>2472</v>
      </c>
      <c r="J9323">
        <v>3.1300000000000001E-2</v>
      </c>
    </row>
    <row r="9324" spans="1:10" hidden="1">
      <c r="A9324" t="s">
        <v>570</v>
      </c>
      <c r="B9324">
        <v>518</v>
      </c>
      <c r="C9324" t="s">
        <v>1196</v>
      </c>
      <c r="D9324">
        <v>521</v>
      </c>
      <c r="E9324" t="s">
        <v>472</v>
      </c>
      <c r="F9324" t="s">
        <v>2320</v>
      </c>
      <c r="G9324" t="s">
        <v>2321</v>
      </c>
      <c r="H9324" t="s">
        <v>1556</v>
      </c>
      <c r="I9324" t="s">
        <v>2472</v>
      </c>
      <c r="J9324">
        <v>0.35730000000000001</v>
      </c>
    </row>
    <row r="9325" spans="1:10" hidden="1">
      <c r="A9325" t="s">
        <v>570</v>
      </c>
      <c r="B9325">
        <v>518</v>
      </c>
      <c r="C9325" t="s">
        <v>1196</v>
      </c>
      <c r="D9325">
        <v>521</v>
      </c>
      <c r="E9325" t="s">
        <v>472</v>
      </c>
      <c r="F9325" t="s">
        <v>2320</v>
      </c>
      <c r="G9325" t="s">
        <v>2339</v>
      </c>
      <c r="H9325" t="s">
        <v>1252</v>
      </c>
      <c r="I9325" t="s">
        <v>2472</v>
      </c>
      <c r="J9325">
        <v>1.66E-2</v>
      </c>
    </row>
    <row r="9326" spans="1:10" hidden="1">
      <c r="A9326" t="s">
        <v>570</v>
      </c>
      <c r="B9326">
        <v>518</v>
      </c>
      <c r="C9326" t="s">
        <v>1196</v>
      </c>
      <c r="D9326">
        <v>521</v>
      </c>
      <c r="E9326" t="s">
        <v>472</v>
      </c>
      <c r="F9326" t="s">
        <v>2320</v>
      </c>
      <c r="G9326" t="s">
        <v>2340</v>
      </c>
      <c r="H9326" t="s">
        <v>1304</v>
      </c>
      <c r="I9326" t="s">
        <v>2472</v>
      </c>
      <c r="J9326">
        <v>5.5199999999999999E-2</v>
      </c>
    </row>
    <row r="9327" spans="1:10" hidden="1">
      <c r="A9327" t="s">
        <v>570</v>
      </c>
      <c r="B9327">
        <v>518</v>
      </c>
      <c r="C9327" t="s">
        <v>1196</v>
      </c>
      <c r="D9327">
        <v>521</v>
      </c>
      <c r="E9327" t="s">
        <v>472</v>
      </c>
      <c r="F9327" t="s">
        <v>2320</v>
      </c>
      <c r="G9327" t="s">
        <v>2341</v>
      </c>
      <c r="H9327" t="s">
        <v>1248</v>
      </c>
      <c r="I9327" t="s">
        <v>2472</v>
      </c>
      <c r="J9327">
        <v>1.0999999999999999E-2</v>
      </c>
    </row>
    <row r="9328" spans="1:10" hidden="1">
      <c r="A9328" t="s">
        <v>570</v>
      </c>
      <c r="B9328">
        <v>518</v>
      </c>
      <c r="C9328" t="s">
        <v>1196</v>
      </c>
      <c r="D9328">
        <v>521</v>
      </c>
      <c r="E9328" t="s">
        <v>472</v>
      </c>
      <c r="F9328" t="s">
        <v>2320</v>
      </c>
      <c r="G9328" t="s">
        <v>2298</v>
      </c>
      <c r="H9328" t="s">
        <v>2382</v>
      </c>
      <c r="I9328" t="s">
        <v>2472</v>
      </c>
      <c r="J9328">
        <v>0.28360000000000002</v>
      </c>
    </row>
    <row r="9329" spans="1:10" hidden="1">
      <c r="A9329" t="s">
        <v>570</v>
      </c>
      <c r="B9329">
        <v>518</v>
      </c>
      <c r="C9329" t="s">
        <v>1196</v>
      </c>
      <c r="D9329">
        <v>521</v>
      </c>
      <c r="E9329" t="s">
        <v>472</v>
      </c>
      <c r="F9329" t="s">
        <v>2322</v>
      </c>
      <c r="G9329" t="s">
        <v>2323</v>
      </c>
      <c r="H9329" t="s">
        <v>1248</v>
      </c>
      <c r="I9329" t="s">
        <v>2472</v>
      </c>
      <c r="J9329">
        <v>1.0999999999999999E-2</v>
      </c>
    </row>
    <row r="9330" spans="1:10" hidden="1">
      <c r="A9330" t="s">
        <v>570</v>
      </c>
      <c r="B9330">
        <v>518</v>
      </c>
      <c r="C9330" t="s">
        <v>1196</v>
      </c>
      <c r="D9330">
        <v>521</v>
      </c>
      <c r="E9330" t="s">
        <v>472</v>
      </c>
      <c r="F9330" t="s">
        <v>2322</v>
      </c>
      <c r="G9330" t="s">
        <v>2325</v>
      </c>
      <c r="H9330" t="s">
        <v>2344</v>
      </c>
      <c r="I9330" t="s">
        <v>2472</v>
      </c>
      <c r="J9330">
        <v>3.7000000000000002E-3</v>
      </c>
    </row>
    <row r="9331" spans="1:10" hidden="1">
      <c r="A9331" t="s">
        <v>570</v>
      </c>
      <c r="B9331">
        <v>518</v>
      </c>
      <c r="C9331" t="s">
        <v>1196</v>
      </c>
      <c r="D9331">
        <v>521</v>
      </c>
      <c r="E9331" t="s">
        <v>472</v>
      </c>
      <c r="F9331" t="s">
        <v>2322</v>
      </c>
      <c r="G9331" t="s">
        <v>2326</v>
      </c>
      <c r="H9331" t="s">
        <v>1248</v>
      </c>
      <c r="I9331" t="s">
        <v>2472</v>
      </c>
      <c r="J9331">
        <v>1.0999999999999999E-2</v>
      </c>
    </row>
    <row r="9332" spans="1:10" hidden="1">
      <c r="A9332" t="s">
        <v>570</v>
      </c>
      <c r="B9332">
        <v>518</v>
      </c>
      <c r="C9332" t="s">
        <v>1196</v>
      </c>
      <c r="D9332">
        <v>521</v>
      </c>
      <c r="E9332" t="s">
        <v>472</v>
      </c>
      <c r="F9332" t="s">
        <v>2322</v>
      </c>
      <c r="G9332" t="s">
        <v>2327</v>
      </c>
      <c r="H9332" t="s">
        <v>1460</v>
      </c>
      <c r="I9332" t="s">
        <v>2472</v>
      </c>
      <c r="J9332">
        <v>3.6799999999999999E-2</v>
      </c>
    </row>
    <row r="9333" spans="1:10" hidden="1">
      <c r="A9333" t="s">
        <v>570</v>
      </c>
      <c r="B9333">
        <v>518</v>
      </c>
      <c r="C9333" t="s">
        <v>1196</v>
      </c>
      <c r="D9333">
        <v>521</v>
      </c>
      <c r="E9333" t="s">
        <v>472</v>
      </c>
      <c r="F9333" t="s">
        <v>2322</v>
      </c>
      <c r="G9333" t="s">
        <v>2328</v>
      </c>
      <c r="H9333" t="s">
        <v>1251</v>
      </c>
      <c r="I9333" t="s">
        <v>2472</v>
      </c>
      <c r="J9333">
        <v>6.6299999999999998E-2</v>
      </c>
    </row>
    <row r="9334" spans="1:10" hidden="1">
      <c r="A9334" t="s">
        <v>570</v>
      </c>
      <c r="B9334">
        <v>518</v>
      </c>
      <c r="C9334" t="s">
        <v>1196</v>
      </c>
      <c r="D9334">
        <v>521</v>
      </c>
      <c r="E9334" t="s">
        <v>472</v>
      </c>
      <c r="F9334" t="s">
        <v>2322</v>
      </c>
      <c r="G9334" t="s">
        <v>2330</v>
      </c>
      <c r="H9334" t="s">
        <v>2508</v>
      </c>
      <c r="I9334" t="s">
        <v>2472</v>
      </c>
      <c r="J9334">
        <v>0.87109999999999999</v>
      </c>
    </row>
    <row r="9335" spans="1:10" hidden="1">
      <c r="A9335" t="s">
        <v>570</v>
      </c>
      <c r="B9335">
        <v>518</v>
      </c>
      <c r="C9335" t="s">
        <v>1196</v>
      </c>
      <c r="D9335">
        <v>521</v>
      </c>
      <c r="E9335" t="s">
        <v>472</v>
      </c>
      <c r="F9335" t="s">
        <v>2332</v>
      </c>
      <c r="G9335" t="s">
        <v>2333</v>
      </c>
      <c r="H9335" t="s">
        <v>1509</v>
      </c>
      <c r="I9335" t="s">
        <v>2472</v>
      </c>
      <c r="J9335">
        <v>0.48620000000000002</v>
      </c>
    </row>
    <row r="9336" spans="1:10" hidden="1">
      <c r="A9336" t="s">
        <v>570</v>
      </c>
      <c r="B9336">
        <v>518</v>
      </c>
      <c r="C9336" t="s">
        <v>1196</v>
      </c>
      <c r="D9336">
        <v>521</v>
      </c>
      <c r="E9336" t="s">
        <v>472</v>
      </c>
      <c r="F9336" t="s">
        <v>2332</v>
      </c>
      <c r="G9336" t="s">
        <v>2334</v>
      </c>
      <c r="H9336" t="s">
        <v>1539</v>
      </c>
      <c r="I9336" t="s">
        <v>2472</v>
      </c>
      <c r="J9336">
        <v>0.51380000000000003</v>
      </c>
    </row>
    <row r="9337" spans="1:10" hidden="1">
      <c r="A9337" t="s">
        <v>570</v>
      </c>
      <c r="B9337">
        <v>518</v>
      </c>
      <c r="C9337" t="s">
        <v>1196</v>
      </c>
      <c r="D9337">
        <v>519</v>
      </c>
      <c r="E9337" t="s">
        <v>412</v>
      </c>
      <c r="F9337" t="s">
        <v>1243</v>
      </c>
      <c r="G9337" t="s">
        <v>1243</v>
      </c>
      <c r="H9337" t="s">
        <v>1594</v>
      </c>
      <c r="I9337" t="s">
        <v>1594</v>
      </c>
      <c r="J9337">
        <v>1</v>
      </c>
    </row>
    <row r="9338" spans="1:10" hidden="1">
      <c r="A9338" t="s">
        <v>570</v>
      </c>
      <c r="B9338">
        <v>518</v>
      </c>
      <c r="C9338" t="s">
        <v>1196</v>
      </c>
      <c r="D9338">
        <v>519</v>
      </c>
      <c r="E9338" t="s">
        <v>412</v>
      </c>
      <c r="F9338" t="s">
        <v>2311</v>
      </c>
      <c r="G9338" t="s">
        <v>2343</v>
      </c>
      <c r="H9338" t="s">
        <v>1441</v>
      </c>
      <c r="I9338" t="s">
        <v>1594</v>
      </c>
      <c r="J9338">
        <v>0.27150000000000002</v>
      </c>
    </row>
    <row r="9339" spans="1:10" hidden="1">
      <c r="A9339" t="s">
        <v>570</v>
      </c>
      <c r="B9339">
        <v>518</v>
      </c>
      <c r="C9339" t="s">
        <v>1196</v>
      </c>
      <c r="D9339">
        <v>519</v>
      </c>
      <c r="E9339" t="s">
        <v>412</v>
      </c>
      <c r="F9339" t="s">
        <v>2311</v>
      </c>
      <c r="G9339" t="s">
        <v>1250</v>
      </c>
      <c r="H9339" t="s">
        <v>1319</v>
      </c>
      <c r="I9339" t="s">
        <v>1594</v>
      </c>
      <c r="J9339">
        <v>0.27700000000000002</v>
      </c>
    </row>
    <row r="9340" spans="1:10" hidden="1">
      <c r="A9340" t="s">
        <v>570</v>
      </c>
      <c r="B9340">
        <v>518</v>
      </c>
      <c r="C9340" t="s">
        <v>1196</v>
      </c>
      <c r="D9340">
        <v>519</v>
      </c>
      <c r="E9340" t="s">
        <v>412</v>
      </c>
      <c r="F9340" t="s">
        <v>2311</v>
      </c>
      <c r="G9340" t="s">
        <v>1401</v>
      </c>
      <c r="H9340" t="s">
        <v>1365</v>
      </c>
      <c r="I9340" t="s">
        <v>1594</v>
      </c>
      <c r="J9340">
        <v>0.23269999999999999</v>
      </c>
    </row>
    <row r="9341" spans="1:10" hidden="1">
      <c r="A9341" t="s">
        <v>570</v>
      </c>
      <c r="B9341">
        <v>518</v>
      </c>
      <c r="C9341" t="s">
        <v>1196</v>
      </c>
      <c r="D9341">
        <v>519</v>
      </c>
      <c r="E9341" t="s">
        <v>412</v>
      </c>
      <c r="F9341" t="s">
        <v>2311</v>
      </c>
      <c r="G9341" t="s">
        <v>1357</v>
      </c>
      <c r="H9341" t="s">
        <v>1491</v>
      </c>
      <c r="I9341" t="s">
        <v>1594</v>
      </c>
      <c r="J9341">
        <v>0.21879999999999999</v>
      </c>
    </row>
    <row r="9342" spans="1:10" hidden="1">
      <c r="A9342" t="s">
        <v>570</v>
      </c>
      <c r="B9342">
        <v>518</v>
      </c>
      <c r="C9342" t="s">
        <v>1196</v>
      </c>
      <c r="D9342">
        <v>519</v>
      </c>
      <c r="E9342" t="s">
        <v>412</v>
      </c>
      <c r="F9342" t="s">
        <v>2320</v>
      </c>
      <c r="G9342" t="s">
        <v>2321</v>
      </c>
      <c r="H9342" t="s">
        <v>1640</v>
      </c>
      <c r="I9342" t="s">
        <v>1594</v>
      </c>
      <c r="J9342">
        <v>0.36570000000000003</v>
      </c>
    </row>
    <row r="9343" spans="1:10" hidden="1">
      <c r="A9343" t="s">
        <v>570</v>
      </c>
      <c r="B9343">
        <v>518</v>
      </c>
      <c r="C9343" t="s">
        <v>1196</v>
      </c>
      <c r="D9343">
        <v>519</v>
      </c>
      <c r="E9343" t="s">
        <v>412</v>
      </c>
      <c r="F9343" t="s">
        <v>2320</v>
      </c>
      <c r="G9343" t="s">
        <v>2338</v>
      </c>
      <c r="H9343" t="s">
        <v>1256</v>
      </c>
      <c r="I9343" t="s">
        <v>1594</v>
      </c>
      <c r="J9343">
        <v>3.8800000000000001E-2</v>
      </c>
    </row>
    <row r="9344" spans="1:10" hidden="1">
      <c r="A9344" t="s">
        <v>570</v>
      </c>
      <c r="B9344">
        <v>518</v>
      </c>
      <c r="C9344" t="s">
        <v>1196</v>
      </c>
      <c r="D9344">
        <v>519</v>
      </c>
      <c r="E9344" t="s">
        <v>412</v>
      </c>
      <c r="F9344" t="s">
        <v>2320</v>
      </c>
      <c r="G9344" t="s">
        <v>2340</v>
      </c>
      <c r="H9344" t="s">
        <v>1248</v>
      </c>
      <c r="I9344" t="s">
        <v>1594</v>
      </c>
      <c r="J9344">
        <v>1.66E-2</v>
      </c>
    </row>
    <row r="9345" spans="1:10" hidden="1">
      <c r="A9345" t="s">
        <v>570</v>
      </c>
      <c r="B9345">
        <v>518</v>
      </c>
      <c r="C9345" t="s">
        <v>1196</v>
      </c>
      <c r="D9345">
        <v>519</v>
      </c>
      <c r="E9345" t="s">
        <v>412</v>
      </c>
      <c r="F9345" t="s">
        <v>2320</v>
      </c>
      <c r="G9345" t="s">
        <v>2298</v>
      </c>
      <c r="H9345" t="s">
        <v>1478</v>
      </c>
      <c r="I9345" t="s">
        <v>1594</v>
      </c>
      <c r="J9345">
        <v>0.28810000000000002</v>
      </c>
    </row>
    <row r="9346" spans="1:10" hidden="1">
      <c r="A9346" t="s">
        <v>570</v>
      </c>
      <c r="B9346">
        <v>518</v>
      </c>
      <c r="C9346" t="s">
        <v>1196</v>
      </c>
      <c r="D9346">
        <v>519</v>
      </c>
      <c r="E9346" t="s">
        <v>412</v>
      </c>
      <c r="F9346" t="s">
        <v>2322</v>
      </c>
      <c r="G9346" t="s">
        <v>2323</v>
      </c>
      <c r="H9346" t="s">
        <v>2329</v>
      </c>
      <c r="I9346" t="s">
        <v>1594</v>
      </c>
      <c r="J9346">
        <v>8.3000000000000001E-3</v>
      </c>
    </row>
    <row r="9347" spans="1:10" hidden="1">
      <c r="A9347" t="s">
        <v>570</v>
      </c>
      <c r="B9347">
        <v>518</v>
      </c>
      <c r="C9347" t="s">
        <v>1196</v>
      </c>
      <c r="D9347">
        <v>519</v>
      </c>
      <c r="E9347" t="s">
        <v>412</v>
      </c>
      <c r="F9347" t="s">
        <v>2322</v>
      </c>
      <c r="G9347" t="s">
        <v>2325</v>
      </c>
      <c r="H9347" t="s">
        <v>2344</v>
      </c>
      <c r="I9347" t="s">
        <v>1594</v>
      </c>
      <c r="J9347">
        <v>5.4999999999999997E-3</v>
      </c>
    </row>
    <row r="9348" spans="1:10" hidden="1">
      <c r="A9348" t="s">
        <v>570</v>
      </c>
      <c r="B9348">
        <v>518</v>
      </c>
      <c r="C9348" t="s">
        <v>1196</v>
      </c>
      <c r="D9348">
        <v>519</v>
      </c>
      <c r="E9348" t="s">
        <v>412</v>
      </c>
      <c r="F9348" t="s">
        <v>2322</v>
      </c>
      <c r="G9348" t="s">
        <v>2326</v>
      </c>
      <c r="H9348" t="s">
        <v>2324</v>
      </c>
      <c r="I9348" t="s">
        <v>1594</v>
      </c>
      <c r="J9348">
        <v>2.8E-3</v>
      </c>
    </row>
    <row r="9349" spans="1:10" hidden="1">
      <c r="A9349" t="s">
        <v>570</v>
      </c>
      <c r="B9349">
        <v>518</v>
      </c>
      <c r="C9349" t="s">
        <v>1196</v>
      </c>
      <c r="D9349">
        <v>519</v>
      </c>
      <c r="E9349" t="s">
        <v>412</v>
      </c>
      <c r="F9349" t="s">
        <v>2322</v>
      </c>
      <c r="G9349" t="s">
        <v>2327</v>
      </c>
      <c r="H9349" t="s">
        <v>1252</v>
      </c>
      <c r="I9349" t="s">
        <v>1594</v>
      </c>
      <c r="J9349">
        <v>2.4899999999999999E-2</v>
      </c>
    </row>
    <row r="9350" spans="1:10" hidden="1">
      <c r="A9350" t="s">
        <v>570</v>
      </c>
      <c r="B9350">
        <v>518</v>
      </c>
      <c r="C9350" t="s">
        <v>1196</v>
      </c>
      <c r="D9350">
        <v>519</v>
      </c>
      <c r="E9350" t="s">
        <v>412</v>
      </c>
      <c r="F9350" t="s">
        <v>2322</v>
      </c>
      <c r="G9350" t="s">
        <v>2328</v>
      </c>
      <c r="H9350" t="s">
        <v>1591</v>
      </c>
      <c r="I9350" t="s">
        <v>1594</v>
      </c>
      <c r="J9350">
        <v>4.4299999999999999E-2</v>
      </c>
    </row>
    <row r="9351" spans="1:10" hidden="1">
      <c r="A9351" t="s">
        <v>570</v>
      </c>
      <c r="B9351">
        <v>518</v>
      </c>
      <c r="C9351" t="s">
        <v>1196</v>
      </c>
      <c r="D9351">
        <v>519</v>
      </c>
      <c r="E9351" t="s">
        <v>412</v>
      </c>
      <c r="F9351" t="s">
        <v>2322</v>
      </c>
      <c r="G9351" t="s">
        <v>2330</v>
      </c>
      <c r="H9351" t="s">
        <v>1662</v>
      </c>
      <c r="I9351" t="s">
        <v>1594</v>
      </c>
      <c r="J9351">
        <v>0.91410000000000002</v>
      </c>
    </row>
    <row r="9352" spans="1:10" hidden="1">
      <c r="A9352" t="s">
        <v>570</v>
      </c>
      <c r="B9352">
        <v>518</v>
      </c>
      <c r="C9352" t="s">
        <v>1196</v>
      </c>
      <c r="D9352">
        <v>519</v>
      </c>
      <c r="E9352" t="s">
        <v>412</v>
      </c>
      <c r="F9352" t="s">
        <v>2332</v>
      </c>
      <c r="G9352" t="s">
        <v>2333</v>
      </c>
      <c r="H9352" t="s">
        <v>1556</v>
      </c>
      <c r="I9352" t="s">
        <v>1594</v>
      </c>
      <c r="J9352">
        <v>0.53739999999999999</v>
      </c>
    </row>
    <row r="9353" spans="1:10" hidden="1">
      <c r="A9353" t="s">
        <v>570</v>
      </c>
      <c r="B9353">
        <v>518</v>
      </c>
      <c r="C9353" t="s">
        <v>1196</v>
      </c>
      <c r="D9353">
        <v>519</v>
      </c>
      <c r="E9353" t="s">
        <v>412</v>
      </c>
      <c r="F9353" t="s">
        <v>2332</v>
      </c>
      <c r="G9353" t="s">
        <v>2334</v>
      </c>
      <c r="H9353" t="s">
        <v>1668</v>
      </c>
      <c r="I9353" t="s">
        <v>1594</v>
      </c>
      <c r="J9353">
        <v>0.46260000000000001</v>
      </c>
    </row>
    <row r="9354" spans="1:10" hidden="1">
      <c r="A9354" t="s">
        <v>570</v>
      </c>
      <c r="B9354">
        <v>518</v>
      </c>
      <c r="C9354" t="s">
        <v>1196</v>
      </c>
      <c r="D9354">
        <v>520</v>
      </c>
      <c r="E9354" t="s">
        <v>84</v>
      </c>
      <c r="F9354" t="s">
        <v>1243</v>
      </c>
      <c r="G9354" t="s">
        <v>1243</v>
      </c>
      <c r="H9354" t="s">
        <v>1551</v>
      </c>
      <c r="I9354" t="s">
        <v>1551</v>
      </c>
      <c r="J9354">
        <v>1</v>
      </c>
    </row>
    <row r="9355" spans="1:10" hidden="1">
      <c r="A9355" t="s">
        <v>570</v>
      </c>
      <c r="B9355">
        <v>518</v>
      </c>
      <c r="C9355" t="s">
        <v>1196</v>
      </c>
      <c r="D9355">
        <v>520</v>
      </c>
      <c r="E9355" t="s">
        <v>84</v>
      </c>
      <c r="F9355" t="s">
        <v>2311</v>
      </c>
      <c r="G9355" t="s">
        <v>2336</v>
      </c>
      <c r="H9355" t="s">
        <v>1340</v>
      </c>
      <c r="I9355" t="s">
        <v>1551</v>
      </c>
      <c r="J9355">
        <v>0.50280000000000002</v>
      </c>
    </row>
    <row r="9356" spans="1:10" hidden="1">
      <c r="A9356" t="s">
        <v>570</v>
      </c>
      <c r="B9356">
        <v>518</v>
      </c>
      <c r="C9356" t="s">
        <v>1196</v>
      </c>
      <c r="D9356">
        <v>520</v>
      </c>
      <c r="E9356" t="s">
        <v>84</v>
      </c>
      <c r="F9356" t="s">
        <v>2311</v>
      </c>
      <c r="G9356" t="s">
        <v>2337</v>
      </c>
      <c r="H9356" t="s">
        <v>1361</v>
      </c>
      <c r="I9356" t="s">
        <v>1551</v>
      </c>
      <c r="J9356">
        <v>0.49719999999999998</v>
      </c>
    </row>
    <row r="9357" spans="1:10" hidden="1">
      <c r="A9357" t="s">
        <v>570</v>
      </c>
      <c r="B9357">
        <v>518</v>
      </c>
      <c r="C9357" t="s">
        <v>1196</v>
      </c>
      <c r="D9357">
        <v>520</v>
      </c>
      <c r="E9357" t="s">
        <v>84</v>
      </c>
      <c r="F9357" t="s">
        <v>2320</v>
      </c>
      <c r="G9357" t="s">
        <v>2321</v>
      </c>
      <c r="H9357" t="s">
        <v>1283</v>
      </c>
      <c r="I9357" t="s">
        <v>1551</v>
      </c>
      <c r="J9357">
        <v>0.36159999999999998</v>
      </c>
    </row>
    <row r="9358" spans="1:10" hidden="1">
      <c r="A9358" t="s">
        <v>570</v>
      </c>
      <c r="B9358">
        <v>518</v>
      </c>
      <c r="C9358" t="s">
        <v>1196</v>
      </c>
      <c r="D9358">
        <v>520</v>
      </c>
      <c r="E9358" t="s">
        <v>84</v>
      </c>
      <c r="F9358" t="s">
        <v>2320</v>
      </c>
      <c r="G9358" t="s">
        <v>2340</v>
      </c>
      <c r="H9358" t="s">
        <v>1352</v>
      </c>
      <c r="I9358" t="s">
        <v>1551</v>
      </c>
      <c r="J9358">
        <v>3.95E-2</v>
      </c>
    </row>
    <row r="9359" spans="1:10" hidden="1">
      <c r="A9359" t="s">
        <v>570</v>
      </c>
      <c r="B9359">
        <v>518</v>
      </c>
      <c r="C9359" t="s">
        <v>1196</v>
      </c>
      <c r="D9359">
        <v>520</v>
      </c>
      <c r="E9359" t="s">
        <v>84</v>
      </c>
      <c r="F9359" t="s">
        <v>2320</v>
      </c>
      <c r="G9359" t="s">
        <v>2298</v>
      </c>
      <c r="H9359" t="s">
        <v>1386</v>
      </c>
      <c r="I9359" t="s">
        <v>1551</v>
      </c>
      <c r="J9359">
        <v>0.27679999999999999</v>
      </c>
    </row>
    <row r="9360" spans="1:10" hidden="1">
      <c r="A9360" t="s">
        <v>570</v>
      </c>
      <c r="B9360">
        <v>518</v>
      </c>
      <c r="C9360" t="s">
        <v>1196</v>
      </c>
      <c r="D9360">
        <v>520</v>
      </c>
      <c r="E9360" t="s">
        <v>84</v>
      </c>
      <c r="F9360" t="s">
        <v>2322</v>
      </c>
      <c r="G9360" t="s">
        <v>2325</v>
      </c>
      <c r="H9360" t="s">
        <v>2324</v>
      </c>
      <c r="I9360" t="s">
        <v>1551</v>
      </c>
      <c r="J9360">
        <v>5.5999999999999999E-3</v>
      </c>
    </row>
    <row r="9361" spans="1:10" hidden="1">
      <c r="A9361" t="s">
        <v>570</v>
      </c>
      <c r="B9361">
        <v>518</v>
      </c>
      <c r="C9361" t="s">
        <v>1196</v>
      </c>
      <c r="D9361">
        <v>520</v>
      </c>
      <c r="E9361" t="s">
        <v>84</v>
      </c>
      <c r="F9361" t="s">
        <v>2322</v>
      </c>
      <c r="G9361" t="s">
        <v>2326</v>
      </c>
      <c r="H9361" t="s">
        <v>2344</v>
      </c>
      <c r="I9361" t="s">
        <v>1551</v>
      </c>
      <c r="J9361">
        <v>1.1299999999999999E-2</v>
      </c>
    </row>
    <row r="9362" spans="1:10" hidden="1">
      <c r="A9362" t="s">
        <v>570</v>
      </c>
      <c r="B9362">
        <v>518</v>
      </c>
      <c r="C9362" t="s">
        <v>1196</v>
      </c>
      <c r="D9362">
        <v>520</v>
      </c>
      <c r="E9362" t="s">
        <v>84</v>
      </c>
      <c r="F9362" t="s">
        <v>2322</v>
      </c>
      <c r="G9362" t="s">
        <v>2327</v>
      </c>
      <c r="H9362" t="s">
        <v>2335</v>
      </c>
      <c r="I9362" t="s">
        <v>1551</v>
      </c>
      <c r="J9362">
        <v>2.2599999999999999E-2</v>
      </c>
    </row>
    <row r="9363" spans="1:10" hidden="1">
      <c r="A9363" t="s">
        <v>570</v>
      </c>
      <c r="B9363">
        <v>518</v>
      </c>
      <c r="C9363" t="s">
        <v>1196</v>
      </c>
      <c r="D9363">
        <v>520</v>
      </c>
      <c r="E9363" t="s">
        <v>84</v>
      </c>
      <c r="F9363" t="s">
        <v>2322</v>
      </c>
      <c r="G9363" t="s">
        <v>2328</v>
      </c>
      <c r="H9363" t="s">
        <v>1401</v>
      </c>
      <c r="I9363" t="s">
        <v>1551</v>
      </c>
      <c r="J9363">
        <v>6.2100000000000002E-2</v>
      </c>
    </row>
    <row r="9364" spans="1:10" hidden="1">
      <c r="A9364" t="s">
        <v>570</v>
      </c>
      <c r="B9364">
        <v>518</v>
      </c>
      <c r="C9364" t="s">
        <v>1196</v>
      </c>
      <c r="D9364">
        <v>520</v>
      </c>
      <c r="E9364" t="s">
        <v>84</v>
      </c>
      <c r="F9364" t="s">
        <v>2322</v>
      </c>
      <c r="G9364" t="s">
        <v>2330</v>
      </c>
      <c r="H9364" t="s">
        <v>1327</v>
      </c>
      <c r="I9364" t="s">
        <v>1551</v>
      </c>
      <c r="J9364">
        <v>0.89829999999999999</v>
      </c>
    </row>
    <row r="9365" spans="1:10" hidden="1">
      <c r="A9365" t="s">
        <v>570</v>
      </c>
      <c r="B9365">
        <v>518</v>
      </c>
      <c r="C9365" t="s">
        <v>1196</v>
      </c>
      <c r="D9365">
        <v>520</v>
      </c>
      <c r="E9365" t="s">
        <v>84</v>
      </c>
      <c r="F9365" t="s">
        <v>2332</v>
      </c>
      <c r="G9365" t="s">
        <v>2333</v>
      </c>
      <c r="H9365" t="s">
        <v>1611</v>
      </c>
      <c r="I9365" t="s">
        <v>1551</v>
      </c>
      <c r="J9365">
        <v>0.5141</v>
      </c>
    </row>
    <row r="9366" spans="1:10" hidden="1">
      <c r="A9366" t="s">
        <v>570</v>
      </c>
      <c r="B9366">
        <v>518</v>
      </c>
      <c r="C9366" t="s">
        <v>1196</v>
      </c>
      <c r="D9366">
        <v>520</v>
      </c>
      <c r="E9366" t="s">
        <v>84</v>
      </c>
      <c r="F9366" t="s">
        <v>2332</v>
      </c>
      <c r="G9366" t="s">
        <v>2334</v>
      </c>
      <c r="H9366" t="s">
        <v>1585</v>
      </c>
      <c r="I9366" t="s">
        <v>1551</v>
      </c>
      <c r="J9366">
        <v>0.4859</v>
      </c>
    </row>
    <row r="9367" spans="1:10" hidden="1">
      <c r="A9367" t="s">
        <v>570</v>
      </c>
      <c r="B9367">
        <v>524</v>
      </c>
      <c r="C9367" t="s">
        <v>1198</v>
      </c>
      <c r="D9367">
        <v>525</v>
      </c>
      <c r="E9367" t="s">
        <v>473</v>
      </c>
      <c r="F9367" t="s">
        <v>1243</v>
      </c>
      <c r="G9367" t="s">
        <v>1243</v>
      </c>
      <c r="H9367" t="s">
        <v>1543</v>
      </c>
      <c r="I9367" t="s">
        <v>1543</v>
      </c>
      <c r="J9367">
        <v>1</v>
      </c>
    </row>
    <row r="9368" spans="1:10" hidden="1">
      <c r="A9368" t="s">
        <v>570</v>
      </c>
      <c r="B9368">
        <v>524</v>
      </c>
      <c r="C9368" t="s">
        <v>1198</v>
      </c>
      <c r="D9368">
        <v>525</v>
      </c>
      <c r="E9368" t="s">
        <v>473</v>
      </c>
      <c r="F9368" t="s">
        <v>2311</v>
      </c>
      <c r="G9368" t="s">
        <v>2312</v>
      </c>
      <c r="H9368" t="s">
        <v>1458</v>
      </c>
      <c r="I9368" t="s">
        <v>1543</v>
      </c>
      <c r="J9368">
        <v>0.14430000000000001</v>
      </c>
    </row>
    <row r="9369" spans="1:10" hidden="1">
      <c r="A9369" t="s">
        <v>570</v>
      </c>
      <c r="B9369">
        <v>524</v>
      </c>
      <c r="C9369" t="s">
        <v>1198</v>
      </c>
      <c r="D9369">
        <v>525</v>
      </c>
      <c r="E9369" t="s">
        <v>473</v>
      </c>
      <c r="F9369" t="s">
        <v>2311</v>
      </c>
      <c r="G9369" t="s">
        <v>2313</v>
      </c>
      <c r="H9369" t="s">
        <v>1379</v>
      </c>
      <c r="I9369" t="s">
        <v>1543</v>
      </c>
      <c r="J9369">
        <v>0.15720000000000001</v>
      </c>
    </row>
    <row r="9370" spans="1:10" hidden="1">
      <c r="A9370" t="s">
        <v>570</v>
      </c>
      <c r="B9370">
        <v>524</v>
      </c>
      <c r="C9370" t="s">
        <v>1198</v>
      </c>
      <c r="D9370">
        <v>525</v>
      </c>
      <c r="E9370" t="s">
        <v>473</v>
      </c>
      <c r="F9370" t="s">
        <v>2311</v>
      </c>
      <c r="G9370" t="s">
        <v>2314</v>
      </c>
      <c r="H9370" t="s">
        <v>1402</v>
      </c>
      <c r="I9370" t="s">
        <v>1543</v>
      </c>
      <c r="J9370">
        <v>0.12889999999999999</v>
      </c>
    </row>
    <row r="9371" spans="1:10" hidden="1">
      <c r="A9371" t="s">
        <v>570</v>
      </c>
      <c r="B9371">
        <v>524</v>
      </c>
      <c r="C9371" t="s">
        <v>1198</v>
      </c>
      <c r="D9371">
        <v>525</v>
      </c>
      <c r="E9371" t="s">
        <v>473</v>
      </c>
      <c r="F9371" t="s">
        <v>2311</v>
      </c>
      <c r="G9371" t="s">
        <v>2315</v>
      </c>
      <c r="H9371" t="s">
        <v>1386</v>
      </c>
      <c r="I9371" t="s">
        <v>1543</v>
      </c>
      <c r="J9371">
        <v>0.1263</v>
      </c>
    </row>
    <row r="9372" spans="1:10" hidden="1">
      <c r="A9372" t="s">
        <v>570</v>
      </c>
      <c r="B9372">
        <v>524</v>
      </c>
      <c r="C9372" t="s">
        <v>1198</v>
      </c>
      <c r="D9372">
        <v>525</v>
      </c>
      <c r="E9372" t="s">
        <v>473</v>
      </c>
      <c r="F9372" t="s">
        <v>2311</v>
      </c>
      <c r="G9372" t="s">
        <v>2316</v>
      </c>
      <c r="H9372" t="s">
        <v>1310</v>
      </c>
      <c r="I9372" t="s">
        <v>1543</v>
      </c>
      <c r="J9372">
        <v>0.183</v>
      </c>
    </row>
    <row r="9373" spans="1:10" hidden="1">
      <c r="A9373" t="s">
        <v>570</v>
      </c>
      <c r="B9373">
        <v>524</v>
      </c>
      <c r="C9373" t="s">
        <v>1198</v>
      </c>
      <c r="D9373">
        <v>525</v>
      </c>
      <c r="E9373" t="s">
        <v>473</v>
      </c>
      <c r="F9373" t="s">
        <v>2311</v>
      </c>
      <c r="G9373" t="s">
        <v>2318</v>
      </c>
      <c r="H9373" t="s">
        <v>1510</v>
      </c>
      <c r="I9373" t="s">
        <v>1543</v>
      </c>
      <c r="J9373">
        <v>0.15459999999999999</v>
      </c>
    </row>
    <row r="9374" spans="1:10" hidden="1">
      <c r="A9374" t="s">
        <v>570</v>
      </c>
      <c r="B9374">
        <v>524</v>
      </c>
      <c r="C9374" t="s">
        <v>1198</v>
      </c>
      <c r="D9374">
        <v>525</v>
      </c>
      <c r="E9374" t="s">
        <v>473</v>
      </c>
      <c r="F9374" t="s">
        <v>2311</v>
      </c>
      <c r="G9374" t="s">
        <v>2319</v>
      </c>
      <c r="H9374" t="s">
        <v>1281</v>
      </c>
      <c r="I9374" t="s">
        <v>1543</v>
      </c>
      <c r="J9374">
        <v>0.1057</v>
      </c>
    </row>
    <row r="9375" spans="1:10" hidden="1">
      <c r="A9375" t="s">
        <v>570</v>
      </c>
      <c r="B9375">
        <v>524</v>
      </c>
      <c r="C9375" t="s">
        <v>1198</v>
      </c>
      <c r="D9375">
        <v>525</v>
      </c>
      <c r="E9375" t="s">
        <v>473</v>
      </c>
      <c r="F9375" t="s">
        <v>2320</v>
      </c>
      <c r="G9375" t="s">
        <v>2321</v>
      </c>
      <c r="H9375" t="s">
        <v>1254</v>
      </c>
      <c r="I9375" t="s">
        <v>1543</v>
      </c>
      <c r="J9375">
        <v>0.32990000000000003</v>
      </c>
    </row>
    <row r="9376" spans="1:10" hidden="1">
      <c r="A9376" t="s">
        <v>570</v>
      </c>
      <c r="B9376">
        <v>524</v>
      </c>
      <c r="C9376" t="s">
        <v>1198</v>
      </c>
      <c r="D9376">
        <v>525</v>
      </c>
      <c r="E9376" t="s">
        <v>473</v>
      </c>
      <c r="F9376" t="s">
        <v>2320</v>
      </c>
      <c r="G9376" t="s">
        <v>2338</v>
      </c>
      <c r="H9376" t="s">
        <v>1248</v>
      </c>
      <c r="I9376" t="s">
        <v>1543</v>
      </c>
      <c r="J9376">
        <v>1.55E-2</v>
      </c>
    </row>
    <row r="9377" spans="1:10" hidden="1">
      <c r="A9377" t="s">
        <v>570</v>
      </c>
      <c r="B9377">
        <v>524</v>
      </c>
      <c r="C9377" t="s">
        <v>1198</v>
      </c>
      <c r="D9377">
        <v>525</v>
      </c>
      <c r="E9377" t="s">
        <v>473</v>
      </c>
      <c r="F9377" t="s">
        <v>2320</v>
      </c>
      <c r="G9377" t="s">
        <v>2340</v>
      </c>
      <c r="H9377" t="s">
        <v>1352</v>
      </c>
      <c r="I9377" t="s">
        <v>1543</v>
      </c>
      <c r="J9377">
        <v>1.7999999999999999E-2</v>
      </c>
    </row>
    <row r="9378" spans="1:10" hidden="1">
      <c r="A9378" t="s">
        <v>570</v>
      </c>
      <c r="B9378">
        <v>524</v>
      </c>
      <c r="C9378" t="s">
        <v>1198</v>
      </c>
      <c r="D9378">
        <v>525</v>
      </c>
      <c r="E9378" t="s">
        <v>473</v>
      </c>
      <c r="F9378" t="s">
        <v>2320</v>
      </c>
      <c r="G9378" t="s">
        <v>2298</v>
      </c>
      <c r="H9378" t="s">
        <v>1386</v>
      </c>
      <c r="I9378" t="s">
        <v>1543</v>
      </c>
      <c r="J9378">
        <v>0.1263</v>
      </c>
    </row>
    <row r="9379" spans="1:10" hidden="1">
      <c r="A9379" t="s">
        <v>570</v>
      </c>
      <c r="B9379">
        <v>524</v>
      </c>
      <c r="C9379" t="s">
        <v>1198</v>
      </c>
      <c r="D9379">
        <v>525</v>
      </c>
      <c r="E9379" t="s">
        <v>473</v>
      </c>
      <c r="F9379" t="s">
        <v>2322</v>
      </c>
      <c r="G9379" t="s">
        <v>2323</v>
      </c>
      <c r="H9379" t="s">
        <v>2324</v>
      </c>
      <c r="I9379" t="s">
        <v>1543</v>
      </c>
      <c r="J9379">
        <v>2.5999999999999999E-3</v>
      </c>
    </row>
    <row r="9380" spans="1:10" hidden="1">
      <c r="A9380" t="s">
        <v>570</v>
      </c>
      <c r="B9380">
        <v>524</v>
      </c>
      <c r="C9380" t="s">
        <v>1198</v>
      </c>
      <c r="D9380">
        <v>525</v>
      </c>
      <c r="E9380" t="s">
        <v>473</v>
      </c>
      <c r="F9380" t="s">
        <v>2322</v>
      </c>
      <c r="G9380" t="s">
        <v>2325</v>
      </c>
      <c r="H9380" t="s">
        <v>2344</v>
      </c>
      <c r="I9380" t="s">
        <v>1543</v>
      </c>
      <c r="J9380">
        <v>5.1999999999999998E-3</v>
      </c>
    </row>
    <row r="9381" spans="1:10" hidden="1">
      <c r="A9381" t="s">
        <v>570</v>
      </c>
      <c r="B9381">
        <v>524</v>
      </c>
      <c r="C9381" t="s">
        <v>1198</v>
      </c>
      <c r="D9381">
        <v>525</v>
      </c>
      <c r="E9381" t="s">
        <v>473</v>
      </c>
      <c r="F9381" t="s">
        <v>2322</v>
      </c>
      <c r="G9381" t="s">
        <v>2326</v>
      </c>
      <c r="H9381" t="s">
        <v>1252</v>
      </c>
      <c r="I9381" t="s">
        <v>1543</v>
      </c>
      <c r="J9381">
        <v>2.3199999999999998E-2</v>
      </c>
    </row>
    <row r="9382" spans="1:10" hidden="1">
      <c r="A9382" t="s">
        <v>570</v>
      </c>
      <c r="B9382">
        <v>524</v>
      </c>
      <c r="C9382" t="s">
        <v>1198</v>
      </c>
      <c r="D9382">
        <v>525</v>
      </c>
      <c r="E9382" t="s">
        <v>473</v>
      </c>
      <c r="F9382" t="s">
        <v>2322</v>
      </c>
      <c r="G9382" t="s">
        <v>2327</v>
      </c>
      <c r="H9382" t="s">
        <v>2329</v>
      </c>
      <c r="I9382" t="s">
        <v>1543</v>
      </c>
      <c r="J9382">
        <v>7.7000000000000002E-3</v>
      </c>
    </row>
    <row r="9383" spans="1:10" hidden="1">
      <c r="A9383" t="s">
        <v>570</v>
      </c>
      <c r="B9383">
        <v>524</v>
      </c>
      <c r="C9383" t="s">
        <v>1198</v>
      </c>
      <c r="D9383">
        <v>525</v>
      </c>
      <c r="E9383" t="s">
        <v>473</v>
      </c>
      <c r="F9383" t="s">
        <v>2322</v>
      </c>
      <c r="G9383" t="s">
        <v>2328</v>
      </c>
      <c r="H9383" t="s">
        <v>1352</v>
      </c>
      <c r="I9383" t="s">
        <v>1543</v>
      </c>
      <c r="J9383">
        <v>1.7999999999999999E-2</v>
      </c>
    </row>
    <row r="9384" spans="1:10" hidden="1">
      <c r="A9384" t="s">
        <v>570</v>
      </c>
      <c r="B9384">
        <v>524</v>
      </c>
      <c r="C9384" t="s">
        <v>1198</v>
      </c>
      <c r="D9384">
        <v>525</v>
      </c>
      <c r="E9384" t="s">
        <v>473</v>
      </c>
      <c r="F9384" t="s">
        <v>2322</v>
      </c>
      <c r="G9384" t="s">
        <v>2330</v>
      </c>
      <c r="H9384" t="s">
        <v>2379</v>
      </c>
      <c r="I9384" t="s">
        <v>1543</v>
      </c>
      <c r="J9384">
        <v>0.94330000000000003</v>
      </c>
    </row>
    <row r="9385" spans="1:10" hidden="1">
      <c r="A9385" t="s">
        <v>570</v>
      </c>
      <c r="B9385">
        <v>524</v>
      </c>
      <c r="C9385" t="s">
        <v>1198</v>
      </c>
      <c r="D9385">
        <v>525</v>
      </c>
      <c r="E9385" t="s">
        <v>473</v>
      </c>
      <c r="F9385" t="s">
        <v>2332</v>
      </c>
      <c r="G9385" t="s">
        <v>2333</v>
      </c>
      <c r="H9385" t="s">
        <v>1512</v>
      </c>
      <c r="I9385" t="s">
        <v>1543</v>
      </c>
      <c r="J9385">
        <v>0.49480000000000002</v>
      </c>
    </row>
    <row r="9386" spans="1:10" hidden="1">
      <c r="A9386" t="s">
        <v>570</v>
      </c>
      <c r="B9386">
        <v>524</v>
      </c>
      <c r="C9386" t="s">
        <v>1198</v>
      </c>
      <c r="D9386">
        <v>525</v>
      </c>
      <c r="E9386" t="s">
        <v>473</v>
      </c>
      <c r="F9386" t="s">
        <v>2332</v>
      </c>
      <c r="G9386" t="s">
        <v>2334</v>
      </c>
      <c r="H9386" t="s">
        <v>1570</v>
      </c>
      <c r="I9386" t="s">
        <v>1543</v>
      </c>
      <c r="J9386">
        <v>0.50519999999999998</v>
      </c>
    </row>
    <row r="9387" spans="1:10" hidden="1">
      <c r="A9387" t="s">
        <v>570</v>
      </c>
      <c r="B9387">
        <v>524</v>
      </c>
      <c r="C9387" t="s">
        <v>1198</v>
      </c>
      <c r="D9387">
        <v>526</v>
      </c>
      <c r="E9387" t="s">
        <v>142</v>
      </c>
      <c r="F9387" t="s">
        <v>1243</v>
      </c>
      <c r="G9387" t="s">
        <v>1243</v>
      </c>
      <c r="H9387" t="s">
        <v>1477</v>
      </c>
      <c r="I9387" t="s">
        <v>1477</v>
      </c>
      <c r="J9387">
        <v>1</v>
      </c>
    </row>
    <row r="9388" spans="1:10" hidden="1">
      <c r="A9388" t="s">
        <v>570</v>
      </c>
      <c r="B9388">
        <v>524</v>
      </c>
      <c r="C9388" t="s">
        <v>1198</v>
      </c>
      <c r="D9388">
        <v>526</v>
      </c>
      <c r="E9388" t="s">
        <v>142</v>
      </c>
      <c r="F9388" t="s">
        <v>2311</v>
      </c>
      <c r="G9388" t="s">
        <v>2343</v>
      </c>
      <c r="H9388" t="s">
        <v>1420</v>
      </c>
      <c r="I9388" t="s">
        <v>1477</v>
      </c>
      <c r="J9388">
        <v>0.33329999999999999</v>
      </c>
    </row>
    <row r="9389" spans="1:10" hidden="1">
      <c r="A9389" t="s">
        <v>570</v>
      </c>
      <c r="B9389">
        <v>524</v>
      </c>
      <c r="C9389" t="s">
        <v>1198</v>
      </c>
      <c r="D9389">
        <v>526</v>
      </c>
      <c r="E9389" t="s">
        <v>142</v>
      </c>
      <c r="F9389" t="s">
        <v>2311</v>
      </c>
      <c r="G9389" t="s">
        <v>1250</v>
      </c>
      <c r="H9389" t="s">
        <v>1402</v>
      </c>
      <c r="I9389" t="s">
        <v>1477</v>
      </c>
      <c r="J9389">
        <v>0.22520000000000001</v>
      </c>
    </row>
    <row r="9390" spans="1:10" hidden="1">
      <c r="A9390" t="s">
        <v>570</v>
      </c>
      <c r="B9390">
        <v>524</v>
      </c>
      <c r="C9390" t="s">
        <v>1198</v>
      </c>
      <c r="D9390">
        <v>526</v>
      </c>
      <c r="E9390" t="s">
        <v>142</v>
      </c>
      <c r="F9390" t="s">
        <v>2311</v>
      </c>
      <c r="G9390" t="s">
        <v>1401</v>
      </c>
      <c r="H9390" t="s">
        <v>1439</v>
      </c>
      <c r="I9390" t="s">
        <v>1477</v>
      </c>
      <c r="J9390">
        <v>0.27929999999999999</v>
      </c>
    </row>
    <row r="9391" spans="1:10" hidden="1">
      <c r="A9391" t="s">
        <v>570</v>
      </c>
      <c r="B9391">
        <v>524</v>
      </c>
      <c r="C9391" t="s">
        <v>1198</v>
      </c>
      <c r="D9391">
        <v>526</v>
      </c>
      <c r="E9391" t="s">
        <v>142</v>
      </c>
      <c r="F9391" t="s">
        <v>2311</v>
      </c>
      <c r="G9391" t="s">
        <v>1357</v>
      </c>
      <c r="H9391" t="s">
        <v>1251</v>
      </c>
      <c r="I9391" t="s">
        <v>1477</v>
      </c>
      <c r="J9391">
        <v>0.16220000000000001</v>
      </c>
    </row>
    <row r="9392" spans="1:10" hidden="1">
      <c r="A9392" t="s">
        <v>570</v>
      </c>
      <c r="B9392">
        <v>524</v>
      </c>
      <c r="C9392" t="s">
        <v>1198</v>
      </c>
      <c r="D9392">
        <v>526</v>
      </c>
      <c r="E9392" t="s">
        <v>142</v>
      </c>
      <c r="F9392" t="s">
        <v>2320</v>
      </c>
      <c r="G9392" t="s">
        <v>2321</v>
      </c>
      <c r="H9392" t="s">
        <v>1348</v>
      </c>
      <c r="I9392" t="s">
        <v>1477</v>
      </c>
      <c r="J9392">
        <v>0.26129999999999998</v>
      </c>
    </row>
    <row r="9393" spans="1:10" hidden="1">
      <c r="A9393" t="s">
        <v>570</v>
      </c>
      <c r="B9393">
        <v>524</v>
      </c>
      <c r="C9393" t="s">
        <v>1198</v>
      </c>
      <c r="D9393">
        <v>526</v>
      </c>
      <c r="E9393" t="s">
        <v>142</v>
      </c>
      <c r="F9393" t="s">
        <v>2320</v>
      </c>
      <c r="G9393" t="s">
        <v>2339</v>
      </c>
      <c r="H9393" t="s">
        <v>1312</v>
      </c>
      <c r="I9393" t="s">
        <v>1477</v>
      </c>
      <c r="J9393">
        <v>2.2499999999999999E-2</v>
      </c>
    </row>
    <row r="9394" spans="1:10" hidden="1">
      <c r="A9394" t="s">
        <v>570</v>
      </c>
      <c r="B9394">
        <v>524</v>
      </c>
      <c r="C9394" t="s">
        <v>1198</v>
      </c>
      <c r="D9394">
        <v>526</v>
      </c>
      <c r="E9394" t="s">
        <v>142</v>
      </c>
      <c r="F9394" t="s">
        <v>2320</v>
      </c>
      <c r="G9394" t="s">
        <v>2340</v>
      </c>
      <c r="H9394" t="s">
        <v>1335</v>
      </c>
      <c r="I9394" t="s">
        <v>1477</v>
      </c>
      <c r="J9394">
        <v>3.5999999999999997E-2</v>
      </c>
    </row>
    <row r="9395" spans="1:10" hidden="1">
      <c r="A9395" t="s">
        <v>570</v>
      </c>
      <c r="B9395">
        <v>524</v>
      </c>
      <c r="C9395" t="s">
        <v>1198</v>
      </c>
      <c r="D9395">
        <v>526</v>
      </c>
      <c r="E9395" t="s">
        <v>142</v>
      </c>
      <c r="F9395" t="s">
        <v>2320</v>
      </c>
      <c r="G9395" t="s">
        <v>2298</v>
      </c>
      <c r="H9395" t="s">
        <v>1399</v>
      </c>
      <c r="I9395" t="s">
        <v>1477</v>
      </c>
      <c r="J9395">
        <v>0.1396</v>
      </c>
    </row>
    <row r="9396" spans="1:10" hidden="1">
      <c r="A9396" t="s">
        <v>570</v>
      </c>
      <c r="B9396">
        <v>524</v>
      </c>
      <c r="C9396" t="s">
        <v>1198</v>
      </c>
      <c r="D9396">
        <v>526</v>
      </c>
      <c r="E9396" t="s">
        <v>142</v>
      </c>
      <c r="F9396" t="s">
        <v>2322</v>
      </c>
      <c r="G9396" t="s">
        <v>2326</v>
      </c>
      <c r="H9396" t="s">
        <v>1401</v>
      </c>
      <c r="I9396" t="s">
        <v>1477</v>
      </c>
      <c r="J9396">
        <v>4.9500000000000002E-2</v>
      </c>
    </row>
    <row r="9397" spans="1:10" hidden="1">
      <c r="A9397" t="s">
        <v>570</v>
      </c>
      <c r="B9397">
        <v>524</v>
      </c>
      <c r="C9397" t="s">
        <v>1198</v>
      </c>
      <c r="D9397">
        <v>526</v>
      </c>
      <c r="E9397" t="s">
        <v>142</v>
      </c>
      <c r="F9397" t="s">
        <v>2322</v>
      </c>
      <c r="G9397" t="s">
        <v>2327</v>
      </c>
      <c r="H9397" t="s">
        <v>1335</v>
      </c>
      <c r="I9397" t="s">
        <v>1477</v>
      </c>
      <c r="J9397">
        <v>3.5999999999999997E-2</v>
      </c>
    </row>
    <row r="9398" spans="1:10" hidden="1">
      <c r="A9398" t="s">
        <v>570</v>
      </c>
      <c r="B9398">
        <v>524</v>
      </c>
      <c r="C9398" t="s">
        <v>1198</v>
      </c>
      <c r="D9398">
        <v>526</v>
      </c>
      <c r="E9398" t="s">
        <v>142</v>
      </c>
      <c r="F9398" t="s">
        <v>2322</v>
      </c>
      <c r="G9398" t="s">
        <v>2328</v>
      </c>
      <c r="H9398" t="s">
        <v>2335</v>
      </c>
      <c r="I9398" t="s">
        <v>1477</v>
      </c>
      <c r="J9398">
        <v>1.7999999999999999E-2</v>
      </c>
    </row>
    <row r="9399" spans="1:10" hidden="1">
      <c r="A9399" t="s">
        <v>570</v>
      </c>
      <c r="B9399">
        <v>524</v>
      </c>
      <c r="C9399" t="s">
        <v>1198</v>
      </c>
      <c r="D9399">
        <v>526</v>
      </c>
      <c r="E9399" t="s">
        <v>142</v>
      </c>
      <c r="F9399" t="s">
        <v>2322</v>
      </c>
      <c r="G9399" t="s">
        <v>2330</v>
      </c>
      <c r="H9399" t="s">
        <v>1605</v>
      </c>
      <c r="I9399" t="s">
        <v>1477</v>
      </c>
      <c r="J9399">
        <v>0.89639999999999997</v>
      </c>
    </row>
    <row r="9400" spans="1:10" hidden="1">
      <c r="A9400" t="s">
        <v>570</v>
      </c>
      <c r="B9400">
        <v>524</v>
      </c>
      <c r="C9400" t="s">
        <v>1198</v>
      </c>
      <c r="D9400">
        <v>526</v>
      </c>
      <c r="E9400" t="s">
        <v>142</v>
      </c>
      <c r="F9400" t="s">
        <v>2332</v>
      </c>
      <c r="G9400" t="s">
        <v>2333</v>
      </c>
      <c r="H9400" t="s">
        <v>1611</v>
      </c>
      <c r="I9400" t="s">
        <v>1477</v>
      </c>
      <c r="J9400">
        <v>0.40989999999999999</v>
      </c>
    </row>
    <row r="9401" spans="1:10" hidden="1">
      <c r="A9401" t="s">
        <v>570</v>
      </c>
      <c r="B9401">
        <v>524</v>
      </c>
      <c r="C9401" t="s">
        <v>1198</v>
      </c>
      <c r="D9401">
        <v>526</v>
      </c>
      <c r="E9401" t="s">
        <v>142</v>
      </c>
      <c r="F9401" t="s">
        <v>2332</v>
      </c>
      <c r="G9401" t="s">
        <v>2334</v>
      </c>
      <c r="H9401" t="s">
        <v>1418</v>
      </c>
      <c r="I9401" t="s">
        <v>1477</v>
      </c>
      <c r="J9401">
        <v>0.59009999999999996</v>
      </c>
    </row>
    <row r="9402" spans="1:10" hidden="1">
      <c r="A9402" t="s">
        <v>570</v>
      </c>
      <c r="B9402">
        <v>524</v>
      </c>
      <c r="C9402" t="s">
        <v>1198</v>
      </c>
      <c r="D9402">
        <v>527</v>
      </c>
      <c r="E9402" t="s">
        <v>475</v>
      </c>
      <c r="F9402" t="s">
        <v>1243</v>
      </c>
      <c r="G9402" t="s">
        <v>1243</v>
      </c>
      <c r="H9402" t="s">
        <v>1542</v>
      </c>
      <c r="I9402" t="s">
        <v>1542</v>
      </c>
      <c r="J9402">
        <v>1</v>
      </c>
    </row>
    <row r="9403" spans="1:10" hidden="1">
      <c r="A9403" t="s">
        <v>570</v>
      </c>
      <c r="B9403">
        <v>524</v>
      </c>
      <c r="C9403" t="s">
        <v>1198</v>
      </c>
      <c r="D9403">
        <v>527</v>
      </c>
      <c r="E9403" t="s">
        <v>475</v>
      </c>
      <c r="F9403" t="s">
        <v>2311</v>
      </c>
      <c r="G9403" t="s">
        <v>2317</v>
      </c>
      <c r="H9403" t="s">
        <v>1419</v>
      </c>
      <c r="I9403" t="s">
        <v>1542</v>
      </c>
      <c r="J9403">
        <v>0.28210000000000002</v>
      </c>
    </row>
    <row r="9404" spans="1:10" hidden="1">
      <c r="A9404" t="s">
        <v>570</v>
      </c>
      <c r="B9404">
        <v>524</v>
      </c>
      <c r="C9404" t="s">
        <v>1198</v>
      </c>
      <c r="D9404">
        <v>527</v>
      </c>
      <c r="E9404" t="s">
        <v>475</v>
      </c>
      <c r="F9404" t="s">
        <v>2311</v>
      </c>
      <c r="G9404" t="s">
        <v>2336</v>
      </c>
      <c r="H9404" t="s">
        <v>1279</v>
      </c>
      <c r="I9404" t="s">
        <v>1542</v>
      </c>
      <c r="J9404">
        <v>0.33850000000000002</v>
      </c>
    </row>
    <row r="9405" spans="1:10" hidden="1">
      <c r="A9405" t="s">
        <v>570</v>
      </c>
      <c r="B9405">
        <v>524</v>
      </c>
      <c r="C9405" t="s">
        <v>1198</v>
      </c>
      <c r="D9405">
        <v>527</v>
      </c>
      <c r="E9405" t="s">
        <v>475</v>
      </c>
      <c r="F9405" t="s">
        <v>2311</v>
      </c>
      <c r="G9405" t="s">
        <v>2337</v>
      </c>
      <c r="H9405" t="s">
        <v>1420</v>
      </c>
      <c r="I9405" t="s">
        <v>1542</v>
      </c>
      <c r="J9405">
        <v>0.3795</v>
      </c>
    </row>
    <row r="9406" spans="1:10" hidden="1">
      <c r="A9406" t="s">
        <v>570</v>
      </c>
      <c r="B9406">
        <v>524</v>
      </c>
      <c r="C9406" t="s">
        <v>1198</v>
      </c>
      <c r="D9406">
        <v>527</v>
      </c>
      <c r="E9406" t="s">
        <v>475</v>
      </c>
      <c r="F9406" t="s">
        <v>2320</v>
      </c>
      <c r="G9406" t="s">
        <v>2321</v>
      </c>
      <c r="H9406" t="s">
        <v>1444</v>
      </c>
      <c r="I9406" t="s">
        <v>1542</v>
      </c>
      <c r="J9406">
        <v>0.35899999999999999</v>
      </c>
    </row>
    <row r="9407" spans="1:10" hidden="1">
      <c r="A9407" t="s">
        <v>570</v>
      </c>
      <c r="B9407">
        <v>524</v>
      </c>
      <c r="C9407" t="s">
        <v>1198</v>
      </c>
      <c r="D9407">
        <v>527</v>
      </c>
      <c r="E9407" t="s">
        <v>475</v>
      </c>
      <c r="F9407" t="s">
        <v>2320</v>
      </c>
      <c r="G9407" t="s">
        <v>2340</v>
      </c>
      <c r="H9407" t="s">
        <v>1248</v>
      </c>
      <c r="I9407" t="s">
        <v>1542</v>
      </c>
      <c r="J9407">
        <v>3.0800000000000001E-2</v>
      </c>
    </row>
    <row r="9408" spans="1:10" hidden="1">
      <c r="A9408" t="s">
        <v>570</v>
      </c>
      <c r="B9408">
        <v>524</v>
      </c>
      <c r="C9408" t="s">
        <v>1198</v>
      </c>
      <c r="D9408">
        <v>527</v>
      </c>
      <c r="E9408" t="s">
        <v>475</v>
      </c>
      <c r="F9408" t="s">
        <v>2320</v>
      </c>
      <c r="G9408" t="s">
        <v>2298</v>
      </c>
      <c r="H9408" t="s">
        <v>1460</v>
      </c>
      <c r="I9408" t="s">
        <v>1542</v>
      </c>
      <c r="J9408">
        <v>0.1026</v>
      </c>
    </row>
    <row r="9409" spans="1:10" hidden="1">
      <c r="A9409" t="s">
        <v>570</v>
      </c>
      <c r="B9409">
        <v>524</v>
      </c>
      <c r="C9409" t="s">
        <v>1198</v>
      </c>
      <c r="D9409">
        <v>527</v>
      </c>
      <c r="E9409" t="s">
        <v>475</v>
      </c>
      <c r="F9409" t="s">
        <v>2322</v>
      </c>
      <c r="G9409" t="s">
        <v>2325</v>
      </c>
      <c r="H9409" t="s">
        <v>2329</v>
      </c>
      <c r="I9409" t="s">
        <v>1542</v>
      </c>
      <c r="J9409">
        <v>1.54E-2</v>
      </c>
    </row>
    <row r="9410" spans="1:10" hidden="1">
      <c r="A9410" t="s">
        <v>570</v>
      </c>
      <c r="B9410">
        <v>524</v>
      </c>
      <c r="C9410" t="s">
        <v>1198</v>
      </c>
      <c r="D9410">
        <v>527</v>
      </c>
      <c r="E9410" t="s">
        <v>475</v>
      </c>
      <c r="F9410" t="s">
        <v>2322</v>
      </c>
      <c r="G9410" t="s">
        <v>2326</v>
      </c>
      <c r="H9410" t="s">
        <v>1312</v>
      </c>
      <c r="I9410" t="s">
        <v>1542</v>
      </c>
      <c r="J9410">
        <v>2.5600000000000001E-2</v>
      </c>
    </row>
    <row r="9411" spans="1:10" hidden="1">
      <c r="A9411" t="s">
        <v>570</v>
      </c>
      <c r="B9411">
        <v>524</v>
      </c>
      <c r="C9411" t="s">
        <v>1198</v>
      </c>
      <c r="D9411">
        <v>527</v>
      </c>
      <c r="E9411" t="s">
        <v>475</v>
      </c>
      <c r="F9411" t="s">
        <v>2322</v>
      </c>
      <c r="G9411" t="s">
        <v>2327</v>
      </c>
      <c r="H9411" t="s">
        <v>1312</v>
      </c>
      <c r="I9411" t="s">
        <v>1542</v>
      </c>
      <c r="J9411">
        <v>2.5600000000000001E-2</v>
      </c>
    </row>
    <row r="9412" spans="1:10" hidden="1">
      <c r="A9412" t="s">
        <v>570</v>
      </c>
      <c r="B9412">
        <v>524</v>
      </c>
      <c r="C9412" t="s">
        <v>1198</v>
      </c>
      <c r="D9412">
        <v>527</v>
      </c>
      <c r="E9412" t="s">
        <v>475</v>
      </c>
      <c r="F9412" t="s">
        <v>2322</v>
      </c>
      <c r="G9412" t="s">
        <v>2328</v>
      </c>
      <c r="H9412" t="s">
        <v>1248</v>
      </c>
      <c r="I9412" t="s">
        <v>1542</v>
      </c>
      <c r="J9412">
        <v>3.0800000000000001E-2</v>
      </c>
    </row>
    <row r="9413" spans="1:10" hidden="1">
      <c r="A9413" t="s">
        <v>570</v>
      </c>
      <c r="B9413">
        <v>524</v>
      </c>
      <c r="C9413" t="s">
        <v>1198</v>
      </c>
      <c r="D9413">
        <v>527</v>
      </c>
      <c r="E9413" t="s">
        <v>475</v>
      </c>
      <c r="F9413" t="s">
        <v>2322</v>
      </c>
      <c r="G9413" t="s">
        <v>2330</v>
      </c>
      <c r="H9413" t="s">
        <v>1481</v>
      </c>
      <c r="I9413" t="s">
        <v>1542</v>
      </c>
      <c r="J9413">
        <v>0.90259999999999996</v>
      </c>
    </row>
    <row r="9414" spans="1:10" hidden="1">
      <c r="A9414" t="s">
        <v>570</v>
      </c>
      <c r="B9414">
        <v>524</v>
      </c>
      <c r="C9414" t="s">
        <v>1198</v>
      </c>
      <c r="D9414">
        <v>527</v>
      </c>
      <c r="E9414" t="s">
        <v>475</v>
      </c>
      <c r="F9414" t="s">
        <v>2332</v>
      </c>
      <c r="G9414" t="s">
        <v>2333</v>
      </c>
      <c r="H9414" t="s">
        <v>1441</v>
      </c>
      <c r="I9414" t="s">
        <v>1542</v>
      </c>
      <c r="J9414">
        <v>0.50260000000000005</v>
      </c>
    </row>
    <row r="9415" spans="1:10" hidden="1">
      <c r="A9415" t="s">
        <v>570</v>
      </c>
      <c r="B9415">
        <v>524</v>
      </c>
      <c r="C9415" t="s">
        <v>1198</v>
      </c>
      <c r="D9415">
        <v>527</v>
      </c>
      <c r="E9415" t="s">
        <v>475</v>
      </c>
      <c r="F9415" t="s">
        <v>2332</v>
      </c>
      <c r="G9415" t="s">
        <v>2334</v>
      </c>
      <c r="H9415" t="s">
        <v>1367</v>
      </c>
      <c r="I9415" t="s">
        <v>1542</v>
      </c>
      <c r="J9415">
        <v>0.49740000000000001</v>
      </c>
    </row>
    <row r="9416" spans="1:10" hidden="1">
      <c r="A9416" t="s">
        <v>570</v>
      </c>
      <c r="B9416">
        <v>1671</v>
      </c>
      <c r="C9416" t="s">
        <v>1200</v>
      </c>
      <c r="D9416">
        <v>529</v>
      </c>
      <c r="E9416" t="s">
        <v>416</v>
      </c>
      <c r="F9416" t="s">
        <v>1243</v>
      </c>
      <c r="G9416" t="s">
        <v>1243</v>
      </c>
      <c r="H9416" t="s">
        <v>1448</v>
      </c>
      <c r="I9416" t="s">
        <v>1448</v>
      </c>
      <c r="J9416">
        <v>1</v>
      </c>
    </row>
    <row r="9417" spans="1:10" hidden="1">
      <c r="A9417" t="s">
        <v>570</v>
      </c>
      <c r="B9417">
        <v>1671</v>
      </c>
      <c r="C9417" t="s">
        <v>1200</v>
      </c>
      <c r="D9417">
        <v>529</v>
      </c>
      <c r="E9417" t="s">
        <v>416</v>
      </c>
      <c r="F9417" t="s">
        <v>2311</v>
      </c>
      <c r="G9417" t="s">
        <v>2312</v>
      </c>
      <c r="H9417" t="s">
        <v>1244</v>
      </c>
      <c r="I9417" t="s">
        <v>1448</v>
      </c>
      <c r="J9417">
        <v>0.1966</v>
      </c>
    </row>
    <row r="9418" spans="1:10" hidden="1">
      <c r="A9418" t="s">
        <v>570</v>
      </c>
      <c r="B9418">
        <v>1671</v>
      </c>
      <c r="C9418" t="s">
        <v>1200</v>
      </c>
      <c r="D9418">
        <v>529</v>
      </c>
      <c r="E9418" t="s">
        <v>416</v>
      </c>
      <c r="F9418" t="s">
        <v>2311</v>
      </c>
      <c r="G9418" t="s">
        <v>2313</v>
      </c>
      <c r="H9418" t="s">
        <v>1244</v>
      </c>
      <c r="I9418" t="s">
        <v>1448</v>
      </c>
      <c r="J9418">
        <v>0.1966</v>
      </c>
    </row>
    <row r="9419" spans="1:10" hidden="1">
      <c r="A9419" t="s">
        <v>570</v>
      </c>
      <c r="B9419">
        <v>1671</v>
      </c>
      <c r="C9419" t="s">
        <v>1200</v>
      </c>
      <c r="D9419">
        <v>529</v>
      </c>
      <c r="E9419" t="s">
        <v>416</v>
      </c>
      <c r="F9419" t="s">
        <v>2311</v>
      </c>
      <c r="G9419" t="s">
        <v>2314</v>
      </c>
      <c r="H9419" t="s">
        <v>1411</v>
      </c>
      <c r="I9419" t="s">
        <v>1448</v>
      </c>
      <c r="J9419">
        <v>0.18540000000000001</v>
      </c>
    </row>
    <row r="9420" spans="1:10" hidden="1">
      <c r="A9420" t="s">
        <v>570</v>
      </c>
      <c r="B9420">
        <v>1671</v>
      </c>
      <c r="C9420" t="s">
        <v>1200</v>
      </c>
      <c r="D9420">
        <v>529</v>
      </c>
      <c r="E9420" t="s">
        <v>416</v>
      </c>
      <c r="F9420" t="s">
        <v>2311</v>
      </c>
      <c r="G9420" t="s">
        <v>2315</v>
      </c>
      <c r="H9420" t="s">
        <v>1460</v>
      </c>
      <c r="I9420" t="s">
        <v>1448</v>
      </c>
      <c r="J9420">
        <v>0.1124</v>
      </c>
    </row>
    <row r="9421" spans="1:10" hidden="1">
      <c r="A9421" t="s">
        <v>570</v>
      </c>
      <c r="B9421">
        <v>1671</v>
      </c>
      <c r="C9421" t="s">
        <v>1200</v>
      </c>
      <c r="D9421">
        <v>529</v>
      </c>
      <c r="E9421" t="s">
        <v>416</v>
      </c>
      <c r="F9421" t="s">
        <v>2311</v>
      </c>
      <c r="G9421" t="s">
        <v>2316</v>
      </c>
      <c r="H9421" t="s">
        <v>1460</v>
      </c>
      <c r="I9421" t="s">
        <v>1448</v>
      </c>
      <c r="J9421">
        <v>0.1124</v>
      </c>
    </row>
    <row r="9422" spans="1:10" hidden="1">
      <c r="A9422" t="s">
        <v>570</v>
      </c>
      <c r="B9422">
        <v>1671</v>
      </c>
      <c r="C9422" t="s">
        <v>1200</v>
      </c>
      <c r="D9422">
        <v>529</v>
      </c>
      <c r="E9422" t="s">
        <v>416</v>
      </c>
      <c r="F9422" t="s">
        <v>2311</v>
      </c>
      <c r="G9422" t="s">
        <v>2318</v>
      </c>
      <c r="H9422" t="s">
        <v>1290</v>
      </c>
      <c r="I9422" t="s">
        <v>1448</v>
      </c>
      <c r="J9422">
        <v>0.1348</v>
      </c>
    </row>
    <row r="9423" spans="1:10" hidden="1">
      <c r="A9423" t="s">
        <v>570</v>
      </c>
      <c r="B9423">
        <v>1671</v>
      </c>
      <c r="C9423" t="s">
        <v>1200</v>
      </c>
      <c r="D9423">
        <v>529</v>
      </c>
      <c r="E9423" t="s">
        <v>416</v>
      </c>
      <c r="F9423" t="s">
        <v>2311</v>
      </c>
      <c r="G9423" t="s">
        <v>2319</v>
      </c>
      <c r="H9423" t="s">
        <v>1401</v>
      </c>
      <c r="I9423" t="s">
        <v>1448</v>
      </c>
      <c r="J9423">
        <v>6.1800000000000001E-2</v>
      </c>
    </row>
    <row r="9424" spans="1:10" hidden="1">
      <c r="A9424" t="s">
        <v>570</v>
      </c>
      <c r="B9424">
        <v>1671</v>
      </c>
      <c r="C9424" t="s">
        <v>1200</v>
      </c>
      <c r="D9424">
        <v>529</v>
      </c>
      <c r="E9424" t="s">
        <v>416</v>
      </c>
      <c r="F9424" t="s">
        <v>2320</v>
      </c>
      <c r="G9424" t="s">
        <v>2321</v>
      </c>
      <c r="H9424" t="s">
        <v>1420</v>
      </c>
      <c r="I9424" t="s">
        <v>1448</v>
      </c>
      <c r="J9424">
        <v>0.41570000000000001</v>
      </c>
    </row>
    <row r="9425" spans="1:10" hidden="1">
      <c r="A9425" t="s">
        <v>570</v>
      </c>
      <c r="B9425">
        <v>1671</v>
      </c>
      <c r="C9425" t="s">
        <v>1200</v>
      </c>
      <c r="D9425">
        <v>529</v>
      </c>
      <c r="E9425" t="s">
        <v>416</v>
      </c>
      <c r="F9425" t="s">
        <v>2320</v>
      </c>
      <c r="G9425" t="s">
        <v>2338</v>
      </c>
      <c r="H9425" t="s">
        <v>1312</v>
      </c>
      <c r="I9425" t="s">
        <v>1448</v>
      </c>
      <c r="J9425">
        <v>2.81E-2</v>
      </c>
    </row>
    <row r="9426" spans="1:10" hidden="1">
      <c r="A9426" t="s">
        <v>570</v>
      </c>
      <c r="B9426">
        <v>1671</v>
      </c>
      <c r="C9426" t="s">
        <v>1200</v>
      </c>
      <c r="D9426">
        <v>529</v>
      </c>
      <c r="E9426" t="s">
        <v>416</v>
      </c>
      <c r="F9426" t="s">
        <v>2320</v>
      </c>
      <c r="G9426" t="s">
        <v>2339</v>
      </c>
      <c r="H9426" t="s">
        <v>1352</v>
      </c>
      <c r="I9426" t="s">
        <v>1448</v>
      </c>
      <c r="J9426">
        <v>3.9300000000000002E-2</v>
      </c>
    </row>
    <row r="9427" spans="1:10" hidden="1">
      <c r="A9427" t="s">
        <v>570</v>
      </c>
      <c r="B9427">
        <v>1671</v>
      </c>
      <c r="C9427" t="s">
        <v>1200</v>
      </c>
      <c r="D9427">
        <v>529</v>
      </c>
      <c r="E9427" t="s">
        <v>416</v>
      </c>
      <c r="F9427" t="s">
        <v>2320</v>
      </c>
      <c r="G9427" t="s">
        <v>2298</v>
      </c>
      <c r="H9427" t="s">
        <v>1334</v>
      </c>
      <c r="I9427" t="s">
        <v>1448</v>
      </c>
      <c r="J9427">
        <v>0.2697</v>
      </c>
    </row>
    <row r="9428" spans="1:10" hidden="1">
      <c r="A9428" t="s">
        <v>570</v>
      </c>
      <c r="B9428">
        <v>1671</v>
      </c>
      <c r="C9428" t="s">
        <v>1200</v>
      </c>
      <c r="D9428">
        <v>529</v>
      </c>
      <c r="E9428" t="s">
        <v>416</v>
      </c>
      <c r="F9428" t="s">
        <v>2322</v>
      </c>
      <c r="G9428" t="s">
        <v>2325</v>
      </c>
      <c r="H9428" t="s">
        <v>2335</v>
      </c>
      <c r="I9428" t="s">
        <v>1448</v>
      </c>
      <c r="J9428">
        <v>2.2499999999999999E-2</v>
      </c>
    </row>
    <row r="9429" spans="1:10" hidden="1">
      <c r="A9429" t="s">
        <v>570</v>
      </c>
      <c r="B9429">
        <v>1671</v>
      </c>
      <c r="C9429" t="s">
        <v>1200</v>
      </c>
      <c r="D9429">
        <v>529</v>
      </c>
      <c r="E9429" t="s">
        <v>416</v>
      </c>
      <c r="F9429" t="s">
        <v>2322</v>
      </c>
      <c r="G9429" t="s">
        <v>2326</v>
      </c>
      <c r="H9429" t="s">
        <v>2324</v>
      </c>
      <c r="I9429" t="s">
        <v>1448</v>
      </c>
      <c r="J9429">
        <v>5.5999999999999999E-3</v>
      </c>
    </row>
    <row r="9430" spans="1:10" hidden="1">
      <c r="A9430" t="s">
        <v>570</v>
      </c>
      <c r="B9430">
        <v>1671</v>
      </c>
      <c r="C9430" t="s">
        <v>1200</v>
      </c>
      <c r="D9430">
        <v>529</v>
      </c>
      <c r="E9430" t="s">
        <v>416</v>
      </c>
      <c r="F9430" t="s">
        <v>2322</v>
      </c>
      <c r="G9430" t="s">
        <v>2327</v>
      </c>
      <c r="H9430" t="s">
        <v>2344</v>
      </c>
      <c r="I9430" t="s">
        <v>1448</v>
      </c>
      <c r="J9430">
        <v>1.12E-2</v>
      </c>
    </row>
    <row r="9431" spans="1:10" hidden="1">
      <c r="A9431" t="s">
        <v>570</v>
      </c>
      <c r="B9431">
        <v>1671</v>
      </c>
      <c r="C9431" t="s">
        <v>1200</v>
      </c>
      <c r="D9431">
        <v>529</v>
      </c>
      <c r="E9431" t="s">
        <v>416</v>
      </c>
      <c r="F9431" t="s">
        <v>2322</v>
      </c>
      <c r="G9431" t="s">
        <v>2328</v>
      </c>
      <c r="H9431" t="s">
        <v>2344</v>
      </c>
      <c r="I9431" t="s">
        <v>1448</v>
      </c>
      <c r="J9431">
        <v>1.12E-2</v>
      </c>
    </row>
    <row r="9432" spans="1:10" hidden="1">
      <c r="A9432" t="s">
        <v>570</v>
      </c>
      <c r="B9432">
        <v>1671</v>
      </c>
      <c r="C9432" t="s">
        <v>1200</v>
      </c>
      <c r="D9432">
        <v>529</v>
      </c>
      <c r="E9432" t="s">
        <v>416</v>
      </c>
      <c r="F9432" t="s">
        <v>2322</v>
      </c>
      <c r="G9432" t="s">
        <v>2330</v>
      </c>
      <c r="H9432" t="s">
        <v>1663</v>
      </c>
      <c r="I9432" t="s">
        <v>1448</v>
      </c>
      <c r="J9432">
        <v>0.94940000000000002</v>
      </c>
    </row>
    <row r="9433" spans="1:10" hidden="1">
      <c r="A9433" t="s">
        <v>570</v>
      </c>
      <c r="B9433">
        <v>1671</v>
      </c>
      <c r="C9433" t="s">
        <v>1200</v>
      </c>
      <c r="D9433">
        <v>529</v>
      </c>
      <c r="E9433" t="s">
        <v>416</v>
      </c>
      <c r="F9433" t="s">
        <v>2332</v>
      </c>
      <c r="G9433" t="s">
        <v>2333</v>
      </c>
      <c r="H9433" t="s">
        <v>1490</v>
      </c>
      <c r="I9433" t="s">
        <v>1448</v>
      </c>
      <c r="J9433">
        <v>0.47749999999999998</v>
      </c>
    </row>
    <row r="9434" spans="1:10" hidden="1">
      <c r="A9434" t="s">
        <v>570</v>
      </c>
      <c r="B9434">
        <v>1671</v>
      </c>
      <c r="C9434" t="s">
        <v>1200</v>
      </c>
      <c r="D9434">
        <v>529</v>
      </c>
      <c r="E9434" t="s">
        <v>416</v>
      </c>
      <c r="F9434" t="s">
        <v>2332</v>
      </c>
      <c r="G9434" t="s">
        <v>2334</v>
      </c>
      <c r="H9434" t="s">
        <v>1325</v>
      </c>
      <c r="I9434" t="s">
        <v>1448</v>
      </c>
      <c r="J9434">
        <v>0.52249999999999996</v>
      </c>
    </row>
    <row r="9435" spans="1:10" hidden="1">
      <c r="A9435" t="s">
        <v>570</v>
      </c>
      <c r="B9435">
        <v>1671</v>
      </c>
      <c r="C9435" t="s">
        <v>1200</v>
      </c>
      <c r="D9435">
        <v>530</v>
      </c>
      <c r="E9435" t="s">
        <v>148</v>
      </c>
      <c r="F9435" t="s">
        <v>1243</v>
      </c>
      <c r="G9435" t="s">
        <v>1243</v>
      </c>
      <c r="H9435" t="s">
        <v>1525</v>
      </c>
      <c r="I9435" t="s">
        <v>1525</v>
      </c>
      <c r="J9435">
        <v>1</v>
      </c>
    </row>
    <row r="9436" spans="1:10" hidden="1">
      <c r="A9436" t="s">
        <v>570</v>
      </c>
      <c r="B9436">
        <v>1671</v>
      </c>
      <c r="C9436" t="s">
        <v>1200</v>
      </c>
      <c r="D9436">
        <v>530</v>
      </c>
      <c r="E9436" t="s">
        <v>148</v>
      </c>
      <c r="F9436" t="s">
        <v>2311</v>
      </c>
      <c r="G9436" t="s">
        <v>2317</v>
      </c>
      <c r="H9436" t="s">
        <v>1549</v>
      </c>
      <c r="I9436" t="s">
        <v>1525</v>
      </c>
      <c r="J9436">
        <v>0.1085</v>
      </c>
    </row>
    <row r="9437" spans="1:10" hidden="1">
      <c r="A9437" t="s">
        <v>570</v>
      </c>
      <c r="B9437">
        <v>1671</v>
      </c>
      <c r="C9437" t="s">
        <v>1200</v>
      </c>
      <c r="D9437">
        <v>530</v>
      </c>
      <c r="E9437" t="s">
        <v>148</v>
      </c>
      <c r="F9437" t="s">
        <v>2311</v>
      </c>
      <c r="G9437" t="s">
        <v>2336</v>
      </c>
      <c r="H9437" t="s">
        <v>1244</v>
      </c>
      <c r="I9437" t="s">
        <v>1525</v>
      </c>
      <c r="J9437">
        <v>0.1651</v>
      </c>
    </row>
    <row r="9438" spans="1:10" hidden="1">
      <c r="A9438" t="s">
        <v>570</v>
      </c>
      <c r="B9438">
        <v>1671</v>
      </c>
      <c r="C9438" t="s">
        <v>1200</v>
      </c>
      <c r="D9438">
        <v>530</v>
      </c>
      <c r="E9438" t="s">
        <v>148</v>
      </c>
      <c r="F9438" t="s">
        <v>2311</v>
      </c>
      <c r="G9438" t="s">
        <v>2337</v>
      </c>
      <c r="H9438" t="s">
        <v>1410</v>
      </c>
      <c r="I9438" t="s">
        <v>1525</v>
      </c>
      <c r="J9438">
        <v>0.15090000000000001</v>
      </c>
    </row>
    <row r="9439" spans="1:10" hidden="1">
      <c r="A9439" t="s">
        <v>570</v>
      </c>
      <c r="B9439">
        <v>1671</v>
      </c>
      <c r="C9439" t="s">
        <v>1200</v>
      </c>
      <c r="D9439">
        <v>530</v>
      </c>
      <c r="E9439" t="s">
        <v>148</v>
      </c>
      <c r="F9439" t="s">
        <v>2311</v>
      </c>
      <c r="G9439" t="s">
        <v>2343</v>
      </c>
      <c r="H9439" t="s">
        <v>1324</v>
      </c>
      <c r="I9439" t="s">
        <v>1525</v>
      </c>
      <c r="J9439">
        <v>0.184</v>
      </c>
    </row>
    <row r="9440" spans="1:10" hidden="1">
      <c r="A9440" t="s">
        <v>570</v>
      </c>
      <c r="B9440">
        <v>1671</v>
      </c>
      <c r="C9440" t="s">
        <v>1200</v>
      </c>
      <c r="D9440">
        <v>530</v>
      </c>
      <c r="E9440" t="s">
        <v>148</v>
      </c>
      <c r="F9440" t="s">
        <v>2311</v>
      </c>
      <c r="G9440" t="s">
        <v>1250</v>
      </c>
      <c r="H9440" t="s">
        <v>1549</v>
      </c>
      <c r="I9440" t="s">
        <v>1525</v>
      </c>
      <c r="J9440">
        <v>0.1085</v>
      </c>
    </row>
    <row r="9441" spans="1:10" hidden="1">
      <c r="A9441" t="s">
        <v>570</v>
      </c>
      <c r="B9441">
        <v>1671</v>
      </c>
      <c r="C9441" t="s">
        <v>1200</v>
      </c>
      <c r="D9441">
        <v>530</v>
      </c>
      <c r="E9441" t="s">
        <v>148</v>
      </c>
      <c r="F9441" t="s">
        <v>2311</v>
      </c>
      <c r="G9441" t="s">
        <v>1401</v>
      </c>
      <c r="H9441" t="s">
        <v>1336</v>
      </c>
      <c r="I9441" t="s">
        <v>1525</v>
      </c>
      <c r="J9441">
        <v>0.1792</v>
      </c>
    </row>
    <row r="9442" spans="1:10" hidden="1">
      <c r="A9442" t="s">
        <v>570</v>
      </c>
      <c r="B9442">
        <v>1671</v>
      </c>
      <c r="C9442" t="s">
        <v>1200</v>
      </c>
      <c r="D9442">
        <v>530</v>
      </c>
      <c r="E9442" t="s">
        <v>148</v>
      </c>
      <c r="F9442" t="s">
        <v>2311</v>
      </c>
      <c r="G9442" t="s">
        <v>1357</v>
      </c>
      <c r="H9442" t="s">
        <v>1261</v>
      </c>
      <c r="I9442" t="s">
        <v>1525</v>
      </c>
      <c r="J9442">
        <v>0.1038</v>
      </c>
    </row>
    <row r="9443" spans="1:10" hidden="1">
      <c r="A9443" t="s">
        <v>570</v>
      </c>
      <c r="B9443">
        <v>1671</v>
      </c>
      <c r="C9443" t="s">
        <v>1200</v>
      </c>
      <c r="D9443">
        <v>530</v>
      </c>
      <c r="E9443" t="s">
        <v>148</v>
      </c>
      <c r="F9443" t="s">
        <v>2320</v>
      </c>
      <c r="G9443" t="s">
        <v>2321</v>
      </c>
      <c r="H9443" t="s">
        <v>1310</v>
      </c>
      <c r="I9443" t="s">
        <v>1525</v>
      </c>
      <c r="J9443">
        <v>0.33489999999999998</v>
      </c>
    </row>
    <row r="9444" spans="1:10" hidden="1">
      <c r="A9444" t="s">
        <v>570</v>
      </c>
      <c r="B9444">
        <v>1671</v>
      </c>
      <c r="C9444" t="s">
        <v>1200</v>
      </c>
      <c r="D9444">
        <v>530</v>
      </c>
      <c r="E9444" t="s">
        <v>148</v>
      </c>
      <c r="F9444" t="s">
        <v>2320</v>
      </c>
      <c r="G9444" t="s">
        <v>2338</v>
      </c>
      <c r="H9444" t="s">
        <v>1335</v>
      </c>
      <c r="I9444" t="s">
        <v>1525</v>
      </c>
      <c r="J9444">
        <v>3.7699999999999997E-2</v>
      </c>
    </row>
    <row r="9445" spans="1:10" hidden="1">
      <c r="A9445" t="s">
        <v>570</v>
      </c>
      <c r="B9445">
        <v>1671</v>
      </c>
      <c r="C9445" t="s">
        <v>1200</v>
      </c>
      <c r="D9445">
        <v>530</v>
      </c>
      <c r="E9445" t="s">
        <v>148</v>
      </c>
      <c r="F9445" t="s">
        <v>2320</v>
      </c>
      <c r="G9445" t="s">
        <v>2339</v>
      </c>
      <c r="H9445" t="s">
        <v>1335</v>
      </c>
      <c r="I9445" t="s">
        <v>1525</v>
      </c>
      <c r="J9445">
        <v>3.7699999999999997E-2</v>
      </c>
    </row>
    <row r="9446" spans="1:10" hidden="1">
      <c r="A9446" t="s">
        <v>570</v>
      </c>
      <c r="B9446">
        <v>1671</v>
      </c>
      <c r="C9446" t="s">
        <v>1200</v>
      </c>
      <c r="D9446">
        <v>530</v>
      </c>
      <c r="E9446" t="s">
        <v>148</v>
      </c>
      <c r="F9446" t="s">
        <v>2320</v>
      </c>
      <c r="G9446" t="s">
        <v>2298</v>
      </c>
      <c r="H9446" t="s">
        <v>1346</v>
      </c>
      <c r="I9446" t="s">
        <v>1525</v>
      </c>
      <c r="J9446">
        <v>0.24529999999999999</v>
      </c>
    </row>
    <row r="9447" spans="1:10" hidden="1">
      <c r="A9447" t="s">
        <v>570</v>
      </c>
      <c r="B9447">
        <v>1671</v>
      </c>
      <c r="C9447" t="s">
        <v>1200</v>
      </c>
      <c r="D9447">
        <v>530</v>
      </c>
      <c r="E9447" t="s">
        <v>148</v>
      </c>
      <c r="F9447" t="s">
        <v>2322</v>
      </c>
      <c r="G9447" t="s">
        <v>2323</v>
      </c>
      <c r="H9447" t="s">
        <v>2324</v>
      </c>
      <c r="I9447" t="s">
        <v>1525</v>
      </c>
      <c r="J9447">
        <v>4.7000000000000002E-3</v>
      </c>
    </row>
    <row r="9448" spans="1:10" hidden="1">
      <c r="A9448" t="s">
        <v>570</v>
      </c>
      <c r="B9448">
        <v>1671</v>
      </c>
      <c r="C9448" t="s">
        <v>1200</v>
      </c>
      <c r="D9448">
        <v>530</v>
      </c>
      <c r="E9448" t="s">
        <v>148</v>
      </c>
      <c r="F9448" t="s">
        <v>2322</v>
      </c>
      <c r="G9448" t="s">
        <v>2325</v>
      </c>
      <c r="H9448" t="s">
        <v>1352</v>
      </c>
      <c r="I9448" t="s">
        <v>1525</v>
      </c>
      <c r="J9448">
        <v>3.3000000000000002E-2</v>
      </c>
    </row>
    <row r="9449" spans="1:10" hidden="1">
      <c r="A9449" t="s">
        <v>570</v>
      </c>
      <c r="B9449">
        <v>1671</v>
      </c>
      <c r="C9449" t="s">
        <v>1200</v>
      </c>
      <c r="D9449">
        <v>530</v>
      </c>
      <c r="E9449" t="s">
        <v>148</v>
      </c>
      <c r="F9449" t="s">
        <v>2322</v>
      </c>
      <c r="G9449" t="s">
        <v>2326</v>
      </c>
      <c r="H9449" t="s">
        <v>1352</v>
      </c>
      <c r="I9449" t="s">
        <v>1525</v>
      </c>
      <c r="J9449">
        <v>3.3000000000000002E-2</v>
      </c>
    </row>
    <row r="9450" spans="1:10" hidden="1">
      <c r="A9450" t="s">
        <v>570</v>
      </c>
      <c r="B9450">
        <v>1671</v>
      </c>
      <c r="C9450" t="s">
        <v>1200</v>
      </c>
      <c r="D9450">
        <v>530</v>
      </c>
      <c r="E9450" t="s">
        <v>148</v>
      </c>
      <c r="F9450" t="s">
        <v>2322</v>
      </c>
      <c r="G9450" t="s">
        <v>2327</v>
      </c>
      <c r="H9450" t="s">
        <v>2344</v>
      </c>
      <c r="I9450" t="s">
        <v>1525</v>
      </c>
      <c r="J9450">
        <v>9.4000000000000004E-3</v>
      </c>
    </row>
    <row r="9451" spans="1:10" hidden="1">
      <c r="A9451" t="s">
        <v>570</v>
      </c>
      <c r="B9451">
        <v>1671</v>
      </c>
      <c r="C9451" t="s">
        <v>1200</v>
      </c>
      <c r="D9451">
        <v>530</v>
      </c>
      <c r="E9451" t="s">
        <v>148</v>
      </c>
      <c r="F9451" t="s">
        <v>2322</v>
      </c>
      <c r="G9451" t="s">
        <v>2328</v>
      </c>
      <c r="H9451" t="s">
        <v>2335</v>
      </c>
      <c r="I9451" t="s">
        <v>1525</v>
      </c>
      <c r="J9451">
        <v>1.89E-2</v>
      </c>
    </row>
    <row r="9452" spans="1:10" hidden="1">
      <c r="A9452" t="s">
        <v>570</v>
      </c>
      <c r="B9452">
        <v>1671</v>
      </c>
      <c r="C9452" t="s">
        <v>1200</v>
      </c>
      <c r="D9452">
        <v>530</v>
      </c>
      <c r="E9452" t="s">
        <v>148</v>
      </c>
      <c r="F9452" t="s">
        <v>2322</v>
      </c>
      <c r="G9452" t="s">
        <v>2330</v>
      </c>
      <c r="H9452" t="s">
        <v>1503</v>
      </c>
      <c r="I9452" t="s">
        <v>1525</v>
      </c>
      <c r="J9452">
        <v>0.90090000000000003</v>
      </c>
    </row>
    <row r="9453" spans="1:10" hidden="1">
      <c r="A9453" t="s">
        <v>570</v>
      </c>
      <c r="B9453">
        <v>1671</v>
      </c>
      <c r="C9453" t="s">
        <v>1200</v>
      </c>
      <c r="D9453">
        <v>530</v>
      </c>
      <c r="E9453" t="s">
        <v>148</v>
      </c>
      <c r="F9453" t="s">
        <v>2332</v>
      </c>
      <c r="G9453" t="s">
        <v>2333</v>
      </c>
      <c r="H9453" t="s">
        <v>1429</v>
      </c>
      <c r="I9453" t="s">
        <v>1525</v>
      </c>
      <c r="J9453">
        <v>0.51890000000000003</v>
      </c>
    </row>
    <row r="9454" spans="1:10" hidden="1">
      <c r="A9454" t="s">
        <v>570</v>
      </c>
      <c r="B9454">
        <v>1671</v>
      </c>
      <c r="C9454" t="s">
        <v>1200</v>
      </c>
      <c r="D9454">
        <v>530</v>
      </c>
      <c r="E9454" t="s">
        <v>148</v>
      </c>
      <c r="F9454" t="s">
        <v>2332</v>
      </c>
      <c r="G9454" t="s">
        <v>2334</v>
      </c>
      <c r="H9454" t="s">
        <v>1287</v>
      </c>
      <c r="I9454" t="s">
        <v>1525</v>
      </c>
      <c r="J9454">
        <v>0.48110000000000003</v>
      </c>
    </row>
    <row r="9455" spans="1:10" hidden="1">
      <c r="A9455" t="s">
        <v>570</v>
      </c>
      <c r="B9455">
        <v>532</v>
      </c>
      <c r="C9455" t="s">
        <v>1202</v>
      </c>
      <c r="D9455">
        <v>533</v>
      </c>
      <c r="E9455" t="s">
        <v>80</v>
      </c>
      <c r="F9455" t="s">
        <v>1243</v>
      </c>
      <c r="G9455" t="s">
        <v>1243</v>
      </c>
      <c r="H9455" t="s">
        <v>1388</v>
      </c>
      <c r="I9455" t="s">
        <v>1388</v>
      </c>
      <c r="J9455">
        <v>1</v>
      </c>
    </row>
    <row r="9456" spans="1:10" hidden="1">
      <c r="A9456" t="s">
        <v>570</v>
      </c>
      <c r="B9456">
        <v>532</v>
      </c>
      <c r="C9456" t="s">
        <v>1202</v>
      </c>
      <c r="D9456">
        <v>533</v>
      </c>
      <c r="E9456" t="s">
        <v>80</v>
      </c>
      <c r="F9456" t="s">
        <v>2311</v>
      </c>
      <c r="G9456" t="s">
        <v>2312</v>
      </c>
      <c r="H9456" t="s">
        <v>1257</v>
      </c>
      <c r="I9456" t="s">
        <v>1388</v>
      </c>
      <c r="J9456">
        <v>8.0199999999999994E-2</v>
      </c>
    </row>
    <row r="9457" spans="1:10" hidden="1">
      <c r="A9457" t="s">
        <v>570</v>
      </c>
      <c r="B9457">
        <v>532</v>
      </c>
      <c r="C9457" t="s">
        <v>1202</v>
      </c>
      <c r="D9457">
        <v>533</v>
      </c>
      <c r="E9457" t="s">
        <v>80</v>
      </c>
      <c r="F9457" t="s">
        <v>2311</v>
      </c>
      <c r="G9457" t="s">
        <v>2313</v>
      </c>
      <c r="H9457" t="s">
        <v>1417</v>
      </c>
      <c r="I9457" t="s">
        <v>1388</v>
      </c>
      <c r="J9457">
        <v>0.12959999999999999</v>
      </c>
    </row>
    <row r="9458" spans="1:10" hidden="1">
      <c r="A9458" t="s">
        <v>570</v>
      </c>
      <c r="B9458">
        <v>532</v>
      </c>
      <c r="C9458" t="s">
        <v>1202</v>
      </c>
      <c r="D9458">
        <v>533</v>
      </c>
      <c r="E9458" t="s">
        <v>80</v>
      </c>
      <c r="F9458" t="s">
        <v>2311</v>
      </c>
      <c r="G9458" t="s">
        <v>2314</v>
      </c>
      <c r="H9458" t="s">
        <v>1249</v>
      </c>
      <c r="I9458" t="s">
        <v>1388</v>
      </c>
      <c r="J9458">
        <v>0.15429999999999999</v>
      </c>
    </row>
    <row r="9459" spans="1:10" hidden="1">
      <c r="A9459" t="s">
        <v>570</v>
      </c>
      <c r="B9459">
        <v>532</v>
      </c>
      <c r="C9459" t="s">
        <v>1202</v>
      </c>
      <c r="D9459">
        <v>533</v>
      </c>
      <c r="E9459" t="s">
        <v>80</v>
      </c>
      <c r="F9459" t="s">
        <v>2311</v>
      </c>
      <c r="G9459" t="s">
        <v>2315</v>
      </c>
      <c r="H9459" t="s">
        <v>1298</v>
      </c>
      <c r="I9459" t="s">
        <v>1388</v>
      </c>
      <c r="J9459">
        <v>9.2600000000000002E-2</v>
      </c>
    </row>
    <row r="9460" spans="1:10" hidden="1">
      <c r="A9460" t="s">
        <v>570</v>
      </c>
      <c r="B9460">
        <v>532</v>
      </c>
      <c r="C9460" t="s">
        <v>1202</v>
      </c>
      <c r="D9460">
        <v>533</v>
      </c>
      <c r="E9460" t="s">
        <v>80</v>
      </c>
      <c r="F9460" t="s">
        <v>2311</v>
      </c>
      <c r="G9460" t="s">
        <v>2316</v>
      </c>
      <c r="H9460" t="s">
        <v>1323</v>
      </c>
      <c r="I9460" t="s">
        <v>1388</v>
      </c>
      <c r="J9460">
        <v>0.1111</v>
      </c>
    </row>
    <row r="9461" spans="1:10" hidden="1">
      <c r="A9461" t="s">
        <v>570</v>
      </c>
      <c r="B9461">
        <v>532</v>
      </c>
      <c r="C9461" t="s">
        <v>1202</v>
      </c>
      <c r="D9461">
        <v>533</v>
      </c>
      <c r="E9461" t="s">
        <v>80</v>
      </c>
      <c r="F9461" t="s">
        <v>2311</v>
      </c>
      <c r="G9461" t="s">
        <v>2317</v>
      </c>
      <c r="H9461" t="s">
        <v>1591</v>
      </c>
      <c r="I9461" t="s">
        <v>1388</v>
      </c>
      <c r="J9461">
        <v>9.8799999999999999E-2</v>
      </c>
    </row>
    <row r="9462" spans="1:10" hidden="1">
      <c r="A9462" t="s">
        <v>570</v>
      </c>
      <c r="B9462">
        <v>532</v>
      </c>
      <c r="C9462" t="s">
        <v>1202</v>
      </c>
      <c r="D9462">
        <v>533</v>
      </c>
      <c r="E9462" t="s">
        <v>80</v>
      </c>
      <c r="F9462" t="s">
        <v>2311</v>
      </c>
      <c r="G9462" t="s">
        <v>2336</v>
      </c>
      <c r="H9462" t="s">
        <v>1257</v>
      </c>
      <c r="I9462" t="s">
        <v>1388</v>
      </c>
      <c r="J9462">
        <v>8.0199999999999994E-2</v>
      </c>
    </row>
    <row r="9463" spans="1:10" hidden="1">
      <c r="A9463" t="s">
        <v>570</v>
      </c>
      <c r="B9463">
        <v>532</v>
      </c>
      <c r="C9463" t="s">
        <v>1202</v>
      </c>
      <c r="D9463">
        <v>533</v>
      </c>
      <c r="E9463" t="s">
        <v>80</v>
      </c>
      <c r="F9463" t="s">
        <v>2311</v>
      </c>
      <c r="G9463" t="s">
        <v>2337</v>
      </c>
      <c r="H9463" t="s">
        <v>1252</v>
      </c>
      <c r="I9463" t="s">
        <v>1388</v>
      </c>
      <c r="J9463">
        <v>5.5599999999999997E-2</v>
      </c>
    </row>
    <row r="9464" spans="1:10" hidden="1">
      <c r="A9464" t="s">
        <v>570</v>
      </c>
      <c r="B9464">
        <v>532</v>
      </c>
      <c r="C9464" t="s">
        <v>1202</v>
      </c>
      <c r="D9464">
        <v>533</v>
      </c>
      <c r="E9464" t="s">
        <v>80</v>
      </c>
      <c r="F9464" t="s">
        <v>2311</v>
      </c>
      <c r="G9464" t="s">
        <v>2318</v>
      </c>
      <c r="H9464" t="s">
        <v>1256</v>
      </c>
      <c r="I9464" t="s">
        <v>1388</v>
      </c>
      <c r="J9464">
        <v>8.6400000000000005E-2</v>
      </c>
    </row>
    <row r="9465" spans="1:10" hidden="1">
      <c r="A9465" t="s">
        <v>570</v>
      </c>
      <c r="B9465">
        <v>532</v>
      </c>
      <c r="C9465" t="s">
        <v>1202</v>
      </c>
      <c r="D9465">
        <v>533</v>
      </c>
      <c r="E9465" t="s">
        <v>80</v>
      </c>
      <c r="F9465" t="s">
        <v>2311</v>
      </c>
      <c r="G9465" t="s">
        <v>2319</v>
      </c>
      <c r="H9465" t="s">
        <v>1323</v>
      </c>
      <c r="I9465" t="s">
        <v>1388</v>
      </c>
      <c r="J9465">
        <v>0.1111</v>
      </c>
    </row>
    <row r="9466" spans="1:10" hidden="1">
      <c r="A9466" t="s">
        <v>570</v>
      </c>
      <c r="B9466">
        <v>532</v>
      </c>
      <c r="C9466" t="s">
        <v>1202</v>
      </c>
      <c r="D9466">
        <v>533</v>
      </c>
      <c r="E9466" t="s">
        <v>80</v>
      </c>
      <c r="F9466" t="s">
        <v>2320</v>
      </c>
      <c r="G9466" t="s">
        <v>2321</v>
      </c>
      <c r="H9466" t="s">
        <v>1306</v>
      </c>
      <c r="I9466" t="s">
        <v>1388</v>
      </c>
      <c r="J9466">
        <v>0.38890000000000002</v>
      </c>
    </row>
    <row r="9467" spans="1:10" hidden="1">
      <c r="A9467" t="s">
        <v>570</v>
      </c>
      <c r="B9467">
        <v>532</v>
      </c>
      <c r="C9467" t="s">
        <v>1202</v>
      </c>
      <c r="D9467">
        <v>533</v>
      </c>
      <c r="E9467" t="s">
        <v>80</v>
      </c>
      <c r="F9467" t="s">
        <v>2320</v>
      </c>
      <c r="G9467" t="s">
        <v>2298</v>
      </c>
      <c r="H9467" t="s">
        <v>1417</v>
      </c>
      <c r="I9467" t="s">
        <v>1388</v>
      </c>
      <c r="J9467">
        <v>0.12959999999999999</v>
      </c>
    </row>
    <row r="9468" spans="1:10" hidden="1">
      <c r="A9468" t="s">
        <v>570</v>
      </c>
      <c r="B9468">
        <v>532</v>
      </c>
      <c r="C9468" t="s">
        <v>1202</v>
      </c>
      <c r="D9468">
        <v>533</v>
      </c>
      <c r="E9468" t="s">
        <v>80</v>
      </c>
      <c r="F9468" t="s">
        <v>2322</v>
      </c>
      <c r="G9468" t="s">
        <v>2323</v>
      </c>
      <c r="H9468" t="s">
        <v>1312</v>
      </c>
      <c r="I9468" t="s">
        <v>1388</v>
      </c>
      <c r="J9468">
        <v>3.09E-2</v>
      </c>
    </row>
    <row r="9469" spans="1:10" hidden="1">
      <c r="A9469" t="s">
        <v>570</v>
      </c>
      <c r="B9469">
        <v>532</v>
      </c>
      <c r="C9469" t="s">
        <v>1202</v>
      </c>
      <c r="D9469">
        <v>533</v>
      </c>
      <c r="E9469" t="s">
        <v>80</v>
      </c>
      <c r="F9469" t="s">
        <v>2322</v>
      </c>
      <c r="G9469" t="s">
        <v>2325</v>
      </c>
      <c r="H9469" t="s">
        <v>2329</v>
      </c>
      <c r="I9469" t="s">
        <v>1388</v>
      </c>
      <c r="J9469">
        <v>1.8499999999999999E-2</v>
      </c>
    </row>
    <row r="9470" spans="1:10" hidden="1">
      <c r="A9470" t="s">
        <v>570</v>
      </c>
      <c r="B9470">
        <v>532</v>
      </c>
      <c r="C9470" t="s">
        <v>1202</v>
      </c>
      <c r="D9470">
        <v>533</v>
      </c>
      <c r="E9470" t="s">
        <v>80</v>
      </c>
      <c r="F9470" t="s">
        <v>2322</v>
      </c>
      <c r="G9470" t="s">
        <v>2326</v>
      </c>
      <c r="H9470" t="s">
        <v>2344</v>
      </c>
      <c r="I9470" t="s">
        <v>1388</v>
      </c>
      <c r="J9470">
        <v>1.23E-2</v>
      </c>
    </row>
    <row r="9471" spans="1:10" hidden="1">
      <c r="A9471" t="s">
        <v>570</v>
      </c>
      <c r="B9471">
        <v>532</v>
      </c>
      <c r="C9471" t="s">
        <v>1202</v>
      </c>
      <c r="D9471">
        <v>533</v>
      </c>
      <c r="E9471" t="s">
        <v>80</v>
      </c>
      <c r="F9471" t="s">
        <v>2322</v>
      </c>
      <c r="G9471" t="s">
        <v>2328</v>
      </c>
      <c r="H9471" t="s">
        <v>2324</v>
      </c>
      <c r="I9471" t="s">
        <v>1388</v>
      </c>
      <c r="J9471">
        <v>6.1999999999999998E-3</v>
      </c>
    </row>
    <row r="9472" spans="1:10" hidden="1">
      <c r="A9472" t="s">
        <v>570</v>
      </c>
      <c r="B9472">
        <v>532</v>
      </c>
      <c r="C9472" t="s">
        <v>1202</v>
      </c>
      <c r="D9472">
        <v>533</v>
      </c>
      <c r="E9472" t="s">
        <v>80</v>
      </c>
      <c r="F9472" t="s">
        <v>2322</v>
      </c>
      <c r="G9472" t="s">
        <v>2330</v>
      </c>
      <c r="H9472" t="s">
        <v>2400</v>
      </c>
      <c r="I9472" t="s">
        <v>1388</v>
      </c>
      <c r="J9472">
        <v>0.93210000000000004</v>
      </c>
    </row>
    <row r="9473" spans="1:10" hidden="1">
      <c r="A9473" t="s">
        <v>570</v>
      </c>
      <c r="B9473">
        <v>532</v>
      </c>
      <c r="C9473" t="s">
        <v>1202</v>
      </c>
      <c r="D9473">
        <v>533</v>
      </c>
      <c r="E9473" t="s">
        <v>80</v>
      </c>
      <c r="F9473" t="s">
        <v>2332</v>
      </c>
      <c r="G9473" t="s">
        <v>2333</v>
      </c>
      <c r="H9473" t="s">
        <v>1267</v>
      </c>
      <c r="I9473" t="s">
        <v>1388</v>
      </c>
      <c r="J9473">
        <v>0.46910000000000002</v>
      </c>
    </row>
    <row r="9474" spans="1:10" hidden="1">
      <c r="A9474" t="s">
        <v>570</v>
      </c>
      <c r="B9474">
        <v>532</v>
      </c>
      <c r="C9474" t="s">
        <v>1202</v>
      </c>
      <c r="D9474">
        <v>533</v>
      </c>
      <c r="E9474" t="s">
        <v>80</v>
      </c>
      <c r="F9474" t="s">
        <v>2332</v>
      </c>
      <c r="G9474" t="s">
        <v>2334</v>
      </c>
      <c r="H9474" t="s">
        <v>1585</v>
      </c>
      <c r="I9474" t="s">
        <v>1388</v>
      </c>
      <c r="J9474">
        <v>0.53090000000000004</v>
      </c>
    </row>
    <row r="9475" spans="1:10" hidden="1">
      <c r="A9475" t="s">
        <v>570</v>
      </c>
      <c r="B9475">
        <v>537</v>
      </c>
      <c r="C9475" t="s">
        <v>1204</v>
      </c>
      <c r="D9475">
        <v>541</v>
      </c>
      <c r="E9475" t="s">
        <v>386</v>
      </c>
      <c r="F9475" t="s">
        <v>1243</v>
      </c>
      <c r="G9475" t="s">
        <v>1243</v>
      </c>
      <c r="H9475" t="s">
        <v>1594</v>
      </c>
      <c r="I9475" t="s">
        <v>1594</v>
      </c>
      <c r="J9475">
        <v>1</v>
      </c>
    </row>
    <row r="9476" spans="1:10" hidden="1">
      <c r="A9476" t="s">
        <v>570</v>
      </c>
      <c r="B9476">
        <v>537</v>
      </c>
      <c r="C9476" t="s">
        <v>1204</v>
      </c>
      <c r="D9476">
        <v>541</v>
      </c>
      <c r="E9476" t="s">
        <v>386</v>
      </c>
      <c r="F9476" t="s">
        <v>2311</v>
      </c>
      <c r="G9476" t="s">
        <v>2317</v>
      </c>
      <c r="H9476" t="s">
        <v>1407</v>
      </c>
      <c r="I9476" t="s">
        <v>1594</v>
      </c>
      <c r="J9476">
        <v>0.36009999999999998</v>
      </c>
    </row>
    <row r="9477" spans="1:10" hidden="1">
      <c r="A9477" t="s">
        <v>570</v>
      </c>
      <c r="B9477">
        <v>537</v>
      </c>
      <c r="C9477" t="s">
        <v>1204</v>
      </c>
      <c r="D9477">
        <v>541</v>
      </c>
      <c r="E9477" t="s">
        <v>386</v>
      </c>
      <c r="F9477" t="s">
        <v>2311</v>
      </c>
      <c r="G9477" t="s">
        <v>2336</v>
      </c>
      <c r="H9477" t="s">
        <v>1639</v>
      </c>
      <c r="I9477" t="s">
        <v>1594</v>
      </c>
      <c r="J9477">
        <v>0.3075</v>
      </c>
    </row>
    <row r="9478" spans="1:10" hidden="1">
      <c r="A9478" t="s">
        <v>570</v>
      </c>
      <c r="B9478">
        <v>537</v>
      </c>
      <c r="C9478" t="s">
        <v>1204</v>
      </c>
      <c r="D9478">
        <v>541</v>
      </c>
      <c r="E9478" t="s">
        <v>386</v>
      </c>
      <c r="F9478" t="s">
        <v>2311</v>
      </c>
      <c r="G9478" t="s">
        <v>2337</v>
      </c>
      <c r="H9478" t="s">
        <v>2376</v>
      </c>
      <c r="I9478" t="s">
        <v>1594</v>
      </c>
      <c r="J9478">
        <v>0.33239999999999997</v>
      </c>
    </row>
    <row r="9479" spans="1:10" hidden="1">
      <c r="A9479" t="s">
        <v>570</v>
      </c>
      <c r="B9479">
        <v>537</v>
      </c>
      <c r="C9479" t="s">
        <v>1204</v>
      </c>
      <c r="D9479">
        <v>541</v>
      </c>
      <c r="E9479" t="s">
        <v>386</v>
      </c>
      <c r="F9479" t="s">
        <v>2320</v>
      </c>
      <c r="G9479" t="s">
        <v>2321</v>
      </c>
      <c r="H9479" t="s">
        <v>1323</v>
      </c>
      <c r="I9479" t="s">
        <v>1594</v>
      </c>
      <c r="J9479">
        <v>4.99E-2</v>
      </c>
    </row>
    <row r="9480" spans="1:10" hidden="1">
      <c r="A9480" t="s">
        <v>570</v>
      </c>
      <c r="B9480">
        <v>537</v>
      </c>
      <c r="C9480" t="s">
        <v>1204</v>
      </c>
      <c r="D9480">
        <v>541</v>
      </c>
      <c r="E9480" t="s">
        <v>386</v>
      </c>
      <c r="F9480" t="s">
        <v>2320</v>
      </c>
      <c r="G9480" t="s">
        <v>2339</v>
      </c>
      <c r="H9480" t="s">
        <v>1257</v>
      </c>
      <c r="I9480" t="s">
        <v>1594</v>
      </c>
      <c r="J9480">
        <v>3.5999999999999997E-2</v>
      </c>
    </row>
    <row r="9481" spans="1:10" hidden="1">
      <c r="A9481" t="s">
        <v>570</v>
      </c>
      <c r="B9481">
        <v>537</v>
      </c>
      <c r="C9481" t="s">
        <v>1204</v>
      </c>
      <c r="D9481">
        <v>541</v>
      </c>
      <c r="E9481" t="s">
        <v>386</v>
      </c>
      <c r="F9481" t="s">
        <v>2320</v>
      </c>
      <c r="G9481" t="s">
        <v>2340</v>
      </c>
      <c r="H9481" t="s">
        <v>1312</v>
      </c>
      <c r="I9481" t="s">
        <v>1594</v>
      </c>
      <c r="J9481">
        <v>1.3899999999999999E-2</v>
      </c>
    </row>
    <row r="9482" spans="1:10" hidden="1">
      <c r="A9482" t="s">
        <v>570</v>
      </c>
      <c r="B9482">
        <v>537</v>
      </c>
      <c r="C9482" t="s">
        <v>1204</v>
      </c>
      <c r="D9482">
        <v>541</v>
      </c>
      <c r="E9482" t="s">
        <v>386</v>
      </c>
      <c r="F9482" t="s">
        <v>2320</v>
      </c>
      <c r="G9482" t="s">
        <v>2298</v>
      </c>
      <c r="H9482" t="s">
        <v>1521</v>
      </c>
      <c r="I9482" t="s">
        <v>1594</v>
      </c>
      <c r="J9482">
        <v>9.4200000000000006E-2</v>
      </c>
    </row>
    <row r="9483" spans="1:10" hidden="1">
      <c r="A9483" t="s">
        <v>570</v>
      </c>
      <c r="B9483">
        <v>537</v>
      </c>
      <c r="C9483" t="s">
        <v>1204</v>
      </c>
      <c r="D9483">
        <v>541</v>
      </c>
      <c r="E9483" t="s">
        <v>386</v>
      </c>
      <c r="F9483" t="s">
        <v>2322</v>
      </c>
      <c r="G9483" t="s">
        <v>2323</v>
      </c>
      <c r="H9483" t="s">
        <v>2344</v>
      </c>
      <c r="I9483" t="s">
        <v>1594</v>
      </c>
      <c r="J9483">
        <v>5.4999999999999997E-3</v>
      </c>
    </row>
    <row r="9484" spans="1:10" hidden="1">
      <c r="A9484" t="s">
        <v>570</v>
      </c>
      <c r="B9484">
        <v>537</v>
      </c>
      <c r="C9484" t="s">
        <v>1204</v>
      </c>
      <c r="D9484">
        <v>541</v>
      </c>
      <c r="E9484" t="s">
        <v>386</v>
      </c>
      <c r="F9484" t="s">
        <v>2322</v>
      </c>
      <c r="G9484" t="s">
        <v>2325</v>
      </c>
      <c r="H9484" t="s">
        <v>1312</v>
      </c>
      <c r="I9484" t="s">
        <v>1594</v>
      </c>
      <c r="J9484">
        <v>1.3899999999999999E-2</v>
      </c>
    </row>
    <row r="9485" spans="1:10" hidden="1">
      <c r="A9485" t="s">
        <v>570</v>
      </c>
      <c r="B9485">
        <v>537</v>
      </c>
      <c r="C9485" t="s">
        <v>1204</v>
      </c>
      <c r="D9485">
        <v>541</v>
      </c>
      <c r="E9485" t="s">
        <v>386</v>
      </c>
      <c r="F9485" t="s">
        <v>2322</v>
      </c>
      <c r="G9485" t="s">
        <v>2326</v>
      </c>
      <c r="H9485" t="s">
        <v>1248</v>
      </c>
      <c r="I9485" t="s">
        <v>1594</v>
      </c>
      <c r="J9485">
        <v>1.66E-2</v>
      </c>
    </row>
    <row r="9486" spans="1:10" hidden="1">
      <c r="A9486" t="s">
        <v>570</v>
      </c>
      <c r="B9486">
        <v>537</v>
      </c>
      <c r="C9486" t="s">
        <v>1204</v>
      </c>
      <c r="D9486">
        <v>541</v>
      </c>
      <c r="E9486" t="s">
        <v>386</v>
      </c>
      <c r="F9486" t="s">
        <v>2322</v>
      </c>
      <c r="G9486" t="s">
        <v>2327</v>
      </c>
      <c r="H9486" t="s">
        <v>1252</v>
      </c>
      <c r="I9486" t="s">
        <v>1594</v>
      </c>
      <c r="J9486">
        <v>2.4899999999999999E-2</v>
      </c>
    </row>
    <row r="9487" spans="1:10" hidden="1">
      <c r="A9487" t="s">
        <v>570</v>
      </c>
      <c r="B9487">
        <v>537</v>
      </c>
      <c r="C9487" t="s">
        <v>1204</v>
      </c>
      <c r="D9487">
        <v>541</v>
      </c>
      <c r="E9487" t="s">
        <v>386</v>
      </c>
      <c r="F9487" t="s">
        <v>2322</v>
      </c>
      <c r="G9487" t="s">
        <v>2328</v>
      </c>
      <c r="H9487" t="s">
        <v>1249</v>
      </c>
      <c r="I9487" t="s">
        <v>1594</v>
      </c>
      <c r="J9487">
        <v>6.93E-2</v>
      </c>
    </row>
    <row r="9488" spans="1:10" hidden="1">
      <c r="A9488" t="s">
        <v>570</v>
      </c>
      <c r="B9488">
        <v>537</v>
      </c>
      <c r="C9488" t="s">
        <v>1204</v>
      </c>
      <c r="D9488">
        <v>541</v>
      </c>
      <c r="E9488" t="s">
        <v>386</v>
      </c>
      <c r="F9488" t="s">
        <v>2322</v>
      </c>
      <c r="G9488" t="s">
        <v>2330</v>
      </c>
      <c r="H9488" t="s">
        <v>2540</v>
      </c>
      <c r="I9488" t="s">
        <v>1594</v>
      </c>
      <c r="J9488">
        <v>0.86980000000000002</v>
      </c>
    </row>
    <row r="9489" spans="1:10" hidden="1">
      <c r="A9489" t="s">
        <v>570</v>
      </c>
      <c r="B9489">
        <v>537</v>
      </c>
      <c r="C9489" t="s">
        <v>1204</v>
      </c>
      <c r="D9489">
        <v>541</v>
      </c>
      <c r="E9489" t="s">
        <v>386</v>
      </c>
      <c r="F9489" t="s">
        <v>2332</v>
      </c>
      <c r="G9489" t="s">
        <v>2333</v>
      </c>
      <c r="H9489" t="s">
        <v>1481</v>
      </c>
      <c r="I9489" t="s">
        <v>1594</v>
      </c>
      <c r="J9489">
        <v>0.48749999999999999</v>
      </c>
    </row>
    <row r="9490" spans="1:10" hidden="1">
      <c r="A9490" t="s">
        <v>570</v>
      </c>
      <c r="B9490">
        <v>537</v>
      </c>
      <c r="C9490" t="s">
        <v>1204</v>
      </c>
      <c r="D9490">
        <v>541</v>
      </c>
      <c r="E9490" t="s">
        <v>386</v>
      </c>
      <c r="F9490" t="s">
        <v>2332</v>
      </c>
      <c r="G9490" t="s">
        <v>2334</v>
      </c>
      <c r="H9490" t="s">
        <v>1487</v>
      </c>
      <c r="I9490" t="s">
        <v>1594</v>
      </c>
      <c r="J9490">
        <v>0.51249999999999996</v>
      </c>
    </row>
    <row r="9491" spans="1:10" hidden="1">
      <c r="A9491" t="s">
        <v>570</v>
      </c>
      <c r="B9491">
        <v>537</v>
      </c>
      <c r="C9491" t="s">
        <v>1204</v>
      </c>
      <c r="D9491">
        <v>538</v>
      </c>
      <c r="E9491" t="s">
        <v>558</v>
      </c>
      <c r="F9491" t="s">
        <v>1243</v>
      </c>
      <c r="G9491" t="s">
        <v>1243</v>
      </c>
      <c r="H9491" t="s">
        <v>1484</v>
      </c>
      <c r="I9491" t="s">
        <v>1484</v>
      </c>
      <c r="J9491">
        <v>1</v>
      </c>
    </row>
    <row r="9492" spans="1:10" hidden="1">
      <c r="A9492" t="s">
        <v>570</v>
      </c>
      <c r="B9492">
        <v>537</v>
      </c>
      <c r="C9492" t="s">
        <v>1204</v>
      </c>
      <c r="D9492">
        <v>538</v>
      </c>
      <c r="E9492" t="s">
        <v>558</v>
      </c>
      <c r="F9492" t="s">
        <v>2311</v>
      </c>
      <c r="G9492" t="s">
        <v>2312</v>
      </c>
      <c r="H9492" t="s">
        <v>1583</v>
      </c>
      <c r="I9492" t="s">
        <v>1484</v>
      </c>
      <c r="J9492">
        <v>0.42799999999999999</v>
      </c>
    </row>
    <row r="9493" spans="1:10" hidden="1">
      <c r="A9493" t="s">
        <v>570</v>
      </c>
      <c r="B9493">
        <v>537</v>
      </c>
      <c r="C9493" t="s">
        <v>1204</v>
      </c>
      <c r="D9493">
        <v>538</v>
      </c>
      <c r="E9493" t="s">
        <v>558</v>
      </c>
      <c r="F9493" t="s">
        <v>2311</v>
      </c>
      <c r="G9493" t="s">
        <v>2318</v>
      </c>
      <c r="H9493" t="s">
        <v>1582</v>
      </c>
      <c r="I9493" t="s">
        <v>1484</v>
      </c>
      <c r="J9493">
        <v>0.39850000000000002</v>
      </c>
    </row>
    <row r="9494" spans="1:10" hidden="1">
      <c r="A9494" t="s">
        <v>570</v>
      </c>
      <c r="B9494">
        <v>537</v>
      </c>
      <c r="C9494" t="s">
        <v>1204</v>
      </c>
      <c r="D9494">
        <v>538</v>
      </c>
      <c r="E9494" t="s">
        <v>558</v>
      </c>
      <c r="F9494" t="s">
        <v>2311</v>
      </c>
      <c r="G9494" t="s">
        <v>2319</v>
      </c>
      <c r="H9494" t="s">
        <v>1351</v>
      </c>
      <c r="I9494" t="s">
        <v>1484</v>
      </c>
      <c r="J9494">
        <v>0.1734</v>
      </c>
    </row>
    <row r="9495" spans="1:10" hidden="1">
      <c r="A9495" t="s">
        <v>570</v>
      </c>
      <c r="B9495">
        <v>537</v>
      </c>
      <c r="C9495" t="s">
        <v>1204</v>
      </c>
      <c r="D9495">
        <v>538</v>
      </c>
      <c r="E9495" t="s">
        <v>558</v>
      </c>
      <c r="F9495" t="s">
        <v>2320</v>
      </c>
      <c r="G9495" t="s">
        <v>2321</v>
      </c>
      <c r="H9495" t="s">
        <v>1520</v>
      </c>
      <c r="I9495" t="s">
        <v>1484</v>
      </c>
      <c r="J9495">
        <v>7.0099999999999996E-2</v>
      </c>
    </row>
    <row r="9496" spans="1:10" hidden="1">
      <c r="A9496" t="s">
        <v>570</v>
      </c>
      <c r="B9496">
        <v>537</v>
      </c>
      <c r="C9496" t="s">
        <v>1204</v>
      </c>
      <c r="D9496">
        <v>538</v>
      </c>
      <c r="E9496" t="s">
        <v>558</v>
      </c>
      <c r="F9496" t="s">
        <v>2320</v>
      </c>
      <c r="G9496" t="s">
        <v>2339</v>
      </c>
      <c r="H9496" t="s">
        <v>1352</v>
      </c>
      <c r="I9496" t="s">
        <v>1484</v>
      </c>
      <c r="J9496">
        <v>2.58E-2</v>
      </c>
    </row>
    <row r="9497" spans="1:10" hidden="1">
      <c r="A9497" t="s">
        <v>570</v>
      </c>
      <c r="B9497">
        <v>537</v>
      </c>
      <c r="C9497" t="s">
        <v>1204</v>
      </c>
      <c r="D9497">
        <v>538</v>
      </c>
      <c r="E9497" t="s">
        <v>558</v>
      </c>
      <c r="F9497" t="s">
        <v>2320</v>
      </c>
      <c r="G9497" t="s">
        <v>2340</v>
      </c>
      <c r="H9497" t="s">
        <v>1248</v>
      </c>
      <c r="I9497" t="s">
        <v>1484</v>
      </c>
      <c r="J9497">
        <v>2.2100000000000002E-2</v>
      </c>
    </row>
    <row r="9498" spans="1:10" hidden="1">
      <c r="A9498" t="s">
        <v>570</v>
      </c>
      <c r="B9498">
        <v>537</v>
      </c>
      <c r="C9498" t="s">
        <v>1204</v>
      </c>
      <c r="D9498">
        <v>538</v>
      </c>
      <c r="E9498" t="s">
        <v>558</v>
      </c>
      <c r="F9498" t="s">
        <v>2320</v>
      </c>
      <c r="G9498" t="s">
        <v>2298</v>
      </c>
      <c r="H9498" t="s">
        <v>1271</v>
      </c>
      <c r="I9498" t="s">
        <v>1484</v>
      </c>
      <c r="J9498">
        <v>9.5899999999999999E-2</v>
      </c>
    </row>
    <row r="9499" spans="1:10" hidden="1">
      <c r="A9499" t="s">
        <v>570</v>
      </c>
      <c r="B9499">
        <v>537</v>
      </c>
      <c r="C9499" t="s">
        <v>1204</v>
      </c>
      <c r="D9499">
        <v>538</v>
      </c>
      <c r="E9499" t="s">
        <v>558</v>
      </c>
      <c r="F9499" t="s">
        <v>2322</v>
      </c>
      <c r="G9499" t="s">
        <v>2323</v>
      </c>
      <c r="H9499" t="s">
        <v>2324</v>
      </c>
      <c r="I9499" t="s">
        <v>1484</v>
      </c>
      <c r="J9499">
        <v>3.7000000000000002E-3</v>
      </c>
    </row>
    <row r="9500" spans="1:10" hidden="1">
      <c r="A9500" t="s">
        <v>570</v>
      </c>
      <c r="B9500">
        <v>537</v>
      </c>
      <c r="C9500" t="s">
        <v>1204</v>
      </c>
      <c r="D9500">
        <v>538</v>
      </c>
      <c r="E9500" t="s">
        <v>558</v>
      </c>
      <c r="F9500" t="s">
        <v>2322</v>
      </c>
      <c r="G9500" t="s">
        <v>2325</v>
      </c>
      <c r="H9500" t="s">
        <v>2329</v>
      </c>
      <c r="I9500" t="s">
        <v>1484</v>
      </c>
      <c r="J9500">
        <v>1.11E-2</v>
      </c>
    </row>
    <row r="9501" spans="1:10" hidden="1">
      <c r="A9501" t="s">
        <v>570</v>
      </c>
      <c r="B9501">
        <v>537</v>
      </c>
      <c r="C9501" t="s">
        <v>1204</v>
      </c>
      <c r="D9501">
        <v>538</v>
      </c>
      <c r="E9501" t="s">
        <v>558</v>
      </c>
      <c r="F9501" t="s">
        <v>2322</v>
      </c>
      <c r="G9501" t="s">
        <v>2326</v>
      </c>
      <c r="H9501" t="s">
        <v>1312</v>
      </c>
      <c r="I9501" t="s">
        <v>1484</v>
      </c>
      <c r="J9501">
        <v>1.8499999999999999E-2</v>
      </c>
    </row>
    <row r="9502" spans="1:10" hidden="1">
      <c r="A9502" t="s">
        <v>570</v>
      </c>
      <c r="B9502">
        <v>537</v>
      </c>
      <c r="C9502" t="s">
        <v>1204</v>
      </c>
      <c r="D9502">
        <v>538</v>
      </c>
      <c r="E9502" t="s">
        <v>558</v>
      </c>
      <c r="F9502" t="s">
        <v>2322</v>
      </c>
      <c r="G9502" t="s">
        <v>2327</v>
      </c>
      <c r="H9502" t="s">
        <v>1357</v>
      </c>
      <c r="I9502" t="s">
        <v>1484</v>
      </c>
      <c r="J9502">
        <v>4.4299999999999999E-2</v>
      </c>
    </row>
    <row r="9503" spans="1:10" hidden="1">
      <c r="A9503" t="s">
        <v>570</v>
      </c>
      <c r="B9503">
        <v>537</v>
      </c>
      <c r="C9503" t="s">
        <v>1204</v>
      </c>
      <c r="D9503">
        <v>538</v>
      </c>
      <c r="E9503" t="s">
        <v>558</v>
      </c>
      <c r="F9503" t="s">
        <v>2322</v>
      </c>
      <c r="G9503" t="s">
        <v>2328</v>
      </c>
      <c r="H9503" t="s">
        <v>1257</v>
      </c>
      <c r="I9503" t="s">
        <v>1484</v>
      </c>
      <c r="J9503">
        <v>4.8000000000000001E-2</v>
      </c>
    </row>
    <row r="9504" spans="1:10" hidden="1">
      <c r="A9504" t="s">
        <v>570</v>
      </c>
      <c r="B9504">
        <v>537</v>
      </c>
      <c r="C9504" t="s">
        <v>1204</v>
      </c>
      <c r="D9504">
        <v>538</v>
      </c>
      <c r="E9504" t="s">
        <v>558</v>
      </c>
      <c r="F9504" t="s">
        <v>2322</v>
      </c>
      <c r="G9504" t="s">
        <v>2330</v>
      </c>
      <c r="H9504" t="s">
        <v>1370</v>
      </c>
      <c r="I9504" t="s">
        <v>1484</v>
      </c>
      <c r="J9504">
        <v>0.87450000000000006</v>
      </c>
    </row>
    <row r="9505" spans="1:10" hidden="1">
      <c r="A9505" t="s">
        <v>570</v>
      </c>
      <c r="B9505">
        <v>537</v>
      </c>
      <c r="C9505" t="s">
        <v>1204</v>
      </c>
      <c r="D9505">
        <v>538</v>
      </c>
      <c r="E9505" t="s">
        <v>558</v>
      </c>
      <c r="F9505" t="s">
        <v>2332</v>
      </c>
      <c r="G9505" t="s">
        <v>2333</v>
      </c>
      <c r="H9505" t="s">
        <v>1485</v>
      </c>
      <c r="I9505" t="s">
        <v>1484</v>
      </c>
      <c r="J9505">
        <v>0.50919999999999999</v>
      </c>
    </row>
    <row r="9506" spans="1:10" hidden="1">
      <c r="A9506" t="s">
        <v>570</v>
      </c>
      <c r="B9506">
        <v>537</v>
      </c>
      <c r="C9506" t="s">
        <v>1204</v>
      </c>
      <c r="D9506">
        <v>538</v>
      </c>
      <c r="E9506" t="s">
        <v>558</v>
      </c>
      <c r="F9506" t="s">
        <v>2332</v>
      </c>
      <c r="G9506" t="s">
        <v>2334</v>
      </c>
      <c r="H9506" t="s">
        <v>1640</v>
      </c>
      <c r="I9506" t="s">
        <v>1484</v>
      </c>
      <c r="J9506">
        <v>0.48709999999999998</v>
      </c>
    </row>
    <row r="9507" spans="1:10" hidden="1">
      <c r="A9507" t="s">
        <v>570</v>
      </c>
      <c r="B9507">
        <v>537</v>
      </c>
      <c r="C9507" t="s">
        <v>1204</v>
      </c>
      <c r="D9507">
        <v>538</v>
      </c>
      <c r="E9507" t="s">
        <v>558</v>
      </c>
      <c r="F9507" t="s">
        <v>2332</v>
      </c>
      <c r="G9507" t="s">
        <v>2366</v>
      </c>
      <c r="H9507" t="s">
        <v>2324</v>
      </c>
      <c r="I9507" t="s">
        <v>1484</v>
      </c>
      <c r="J9507">
        <v>3.7000000000000002E-3</v>
      </c>
    </row>
    <row r="9508" spans="1:10" hidden="1">
      <c r="A9508" t="s">
        <v>570</v>
      </c>
      <c r="B9508">
        <v>537</v>
      </c>
      <c r="C9508" t="s">
        <v>1204</v>
      </c>
      <c r="D9508">
        <v>540</v>
      </c>
      <c r="E9508" t="s">
        <v>565</v>
      </c>
      <c r="F9508" t="s">
        <v>1243</v>
      </c>
      <c r="G9508" t="s">
        <v>1243</v>
      </c>
      <c r="H9508" t="s">
        <v>1671</v>
      </c>
      <c r="I9508" t="s">
        <v>1671</v>
      </c>
      <c r="J9508">
        <v>1</v>
      </c>
    </row>
    <row r="9509" spans="1:10" hidden="1">
      <c r="A9509" t="s">
        <v>570</v>
      </c>
      <c r="B9509">
        <v>537</v>
      </c>
      <c r="C9509" t="s">
        <v>1204</v>
      </c>
      <c r="D9509">
        <v>540</v>
      </c>
      <c r="E9509" t="s">
        <v>565</v>
      </c>
      <c r="F9509" t="s">
        <v>2311</v>
      </c>
      <c r="G9509" t="s">
        <v>2313</v>
      </c>
      <c r="H9509" t="s">
        <v>2376</v>
      </c>
      <c r="I9509" t="s">
        <v>1671</v>
      </c>
      <c r="J9509">
        <v>0.25700000000000001</v>
      </c>
    </row>
    <row r="9510" spans="1:10" hidden="1">
      <c r="A9510" t="s">
        <v>570</v>
      </c>
      <c r="B9510">
        <v>537</v>
      </c>
      <c r="C9510" t="s">
        <v>1204</v>
      </c>
      <c r="D9510">
        <v>540</v>
      </c>
      <c r="E9510" t="s">
        <v>565</v>
      </c>
      <c r="F9510" t="s">
        <v>2311</v>
      </c>
      <c r="G9510" t="s">
        <v>2314</v>
      </c>
      <c r="H9510" t="s">
        <v>1497</v>
      </c>
      <c r="I9510" t="s">
        <v>1671</v>
      </c>
      <c r="J9510">
        <v>0.2056</v>
      </c>
    </row>
    <row r="9511" spans="1:10" hidden="1">
      <c r="A9511" t="s">
        <v>570</v>
      </c>
      <c r="B9511">
        <v>537</v>
      </c>
      <c r="C9511" t="s">
        <v>1204</v>
      </c>
      <c r="D9511">
        <v>540</v>
      </c>
      <c r="E9511" t="s">
        <v>565</v>
      </c>
      <c r="F9511" t="s">
        <v>2311</v>
      </c>
      <c r="G9511" t="s">
        <v>2315</v>
      </c>
      <c r="H9511" t="s">
        <v>1277</v>
      </c>
      <c r="I9511" t="s">
        <v>1671</v>
      </c>
      <c r="J9511">
        <v>0.26979999999999998</v>
      </c>
    </row>
    <row r="9512" spans="1:10" hidden="1">
      <c r="A9512" t="s">
        <v>570</v>
      </c>
      <c r="B9512">
        <v>537</v>
      </c>
      <c r="C9512" t="s">
        <v>1204</v>
      </c>
      <c r="D9512">
        <v>540</v>
      </c>
      <c r="E9512" t="s">
        <v>565</v>
      </c>
      <c r="F9512" t="s">
        <v>2311</v>
      </c>
      <c r="G9512" t="s">
        <v>2316</v>
      </c>
      <c r="H9512" t="s">
        <v>1301</v>
      </c>
      <c r="I9512" t="s">
        <v>1671</v>
      </c>
      <c r="J9512">
        <v>0.26769999999999999</v>
      </c>
    </row>
    <row r="9513" spans="1:10" hidden="1">
      <c r="A9513" t="s">
        <v>570</v>
      </c>
      <c r="B9513">
        <v>537</v>
      </c>
      <c r="C9513" t="s">
        <v>1204</v>
      </c>
      <c r="D9513">
        <v>540</v>
      </c>
      <c r="E9513" t="s">
        <v>565</v>
      </c>
      <c r="F9513" t="s">
        <v>2320</v>
      </c>
      <c r="G9513" t="s">
        <v>2321</v>
      </c>
      <c r="H9513" t="s">
        <v>1541</v>
      </c>
      <c r="I9513" t="s">
        <v>1671</v>
      </c>
      <c r="J9513">
        <v>5.7799999999999997E-2</v>
      </c>
    </row>
    <row r="9514" spans="1:10" hidden="1">
      <c r="A9514" t="s">
        <v>570</v>
      </c>
      <c r="B9514">
        <v>537</v>
      </c>
      <c r="C9514" t="s">
        <v>1204</v>
      </c>
      <c r="D9514">
        <v>540</v>
      </c>
      <c r="E9514" t="s">
        <v>565</v>
      </c>
      <c r="F9514" t="s">
        <v>2320</v>
      </c>
      <c r="G9514" t="s">
        <v>2339</v>
      </c>
      <c r="H9514" t="s">
        <v>1460</v>
      </c>
      <c r="I9514" t="s">
        <v>1671</v>
      </c>
      <c r="J9514">
        <v>4.2799999999999998E-2</v>
      </c>
    </row>
    <row r="9515" spans="1:10" hidden="1">
      <c r="A9515" t="s">
        <v>570</v>
      </c>
      <c r="B9515">
        <v>537</v>
      </c>
      <c r="C9515" t="s">
        <v>1204</v>
      </c>
      <c r="D9515">
        <v>540</v>
      </c>
      <c r="E9515" t="s">
        <v>565</v>
      </c>
      <c r="F9515" t="s">
        <v>2320</v>
      </c>
      <c r="G9515" t="s">
        <v>2340</v>
      </c>
      <c r="H9515" t="s">
        <v>1248</v>
      </c>
      <c r="I9515" t="s">
        <v>1671</v>
      </c>
      <c r="J9515">
        <v>1.2800000000000001E-2</v>
      </c>
    </row>
    <row r="9516" spans="1:10" hidden="1">
      <c r="A9516" t="s">
        <v>570</v>
      </c>
      <c r="B9516">
        <v>537</v>
      </c>
      <c r="C9516" t="s">
        <v>1204</v>
      </c>
      <c r="D9516">
        <v>540</v>
      </c>
      <c r="E9516" t="s">
        <v>565</v>
      </c>
      <c r="F9516" t="s">
        <v>2320</v>
      </c>
      <c r="G9516" t="s">
        <v>2298</v>
      </c>
      <c r="H9516" t="s">
        <v>1306</v>
      </c>
      <c r="I9516" t="s">
        <v>1671</v>
      </c>
      <c r="J9516">
        <v>0.13489999999999999</v>
      </c>
    </row>
    <row r="9517" spans="1:10" hidden="1">
      <c r="A9517" t="s">
        <v>570</v>
      </c>
      <c r="B9517">
        <v>537</v>
      </c>
      <c r="C9517" t="s">
        <v>1204</v>
      </c>
      <c r="D9517">
        <v>540</v>
      </c>
      <c r="E9517" t="s">
        <v>565</v>
      </c>
      <c r="F9517" t="s">
        <v>2322</v>
      </c>
      <c r="G9517" t="s">
        <v>2325</v>
      </c>
      <c r="H9517" t="s">
        <v>1250</v>
      </c>
      <c r="I9517" t="s">
        <v>1671</v>
      </c>
      <c r="J9517">
        <v>2.1399999999999999E-2</v>
      </c>
    </row>
    <row r="9518" spans="1:10" hidden="1">
      <c r="A9518" t="s">
        <v>570</v>
      </c>
      <c r="B9518">
        <v>537</v>
      </c>
      <c r="C9518" t="s">
        <v>1204</v>
      </c>
      <c r="D9518">
        <v>540</v>
      </c>
      <c r="E9518" t="s">
        <v>565</v>
      </c>
      <c r="F9518" t="s">
        <v>2322</v>
      </c>
      <c r="G9518" t="s">
        <v>2326</v>
      </c>
      <c r="H9518" t="s">
        <v>1401</v>
      </c>
      <c r="I9518" t="s">
        <v>1671</v>
      </c>
      <c r="J9518">
        <v>2.3599999999999999E-2</v>
      </c>
    </row>
    <row r="9519" spans="1:10" hidden="1">
      <c r="A9519" t="s">
        <v>570</v>
      </c>
      <c r="B9519">
        <v>537</v>
      </c>
      <c r="C9519" t="s">
        <v>1204</v>
      </c>
      <c r="D9519">
        <v>540</v>
      </c>
      <c r="E9519" t="s">
        <v>565</v>
      </c>
      <c r="F9519" t="s">
        <v>2322</v>
      </c>
      <c r="G9519" t="s">
        <v>2327</v>
      </c>
      <c r="H9519" t="s">
        <v>1417</v>
      </c>
      <c r="I9519" t="s">
        <v>1671</v>
      </c>
      <c r="J9519">
        <v>4.4999999999999998E-2</v>
      </c>
    </row>
    <row r="9520" spans="1:10" hidden="1">
      <c r="A9520" t="s">
        <v>570</v>
      </c>
      <c r="B9520">
        <v>537</v>
      </c>
      <c r="C9520" t="s">
        <v>1204</v>
      </c>
      <c r="D9520">
        <v>540</v>
      </c>
      <c r="E9520" t="s">
        <v>565</v>
      </c>
      <c r="F9520" t="s">
        <v>2322</v>
      </c>
      <c r="G9520" t="s">
        <v>2352</v>
      </c>
      <c r="H9520" t="s">
        <v>2324</v>
      </c>
      <c r="I9520" t="s">
        <v>1671</v>
      </c>
      <c r="J9520">
        <v>2.0999999999999999E-3</v>
      </c>
    </row>
    <row r="9521" spans="1:10" hidden="1">
      <c r="A9521" t="s">
        <v>570</v>
      </c>
      <c r="B9521">
        <v>537</v>
      </c>
      <c r="C9521" t="s">
        <v>1204</v>
      </c>
      <c r="D9521">
        <v>540</v>
      </c>
      <c r="E9521" t="s">
        <v>565</v>
      </c>
      <c r="F9521" t="s">
        <v>2322</v>
      </c>
      <c r="G9521" t="s">
        <v>2328</v>
      </c>
      <c r="H9521" t="s">
        <v>1246</v>
      </c>
      <c r="I9521" t="s">
        <v>1671</v>
      </c>
      <c r="J9521">
        <v>0.06</v>
      </c>
    </row>
    <row r="9522" spans="1:10" hidden="1">
      <c r="A9522" t="s">
        <v>570</v>
      </c>
      <c r="B9522">
        <v>537</v>
      </c>
      <c r="C9522" t="s">
        <v>1204</v>
      </c>
      <c r="D9522">
        <v>540</v>
      </c>
      <c r="E9522" t="s">
        <v>565</v>
      </c>
      <c r="F9522" t="s">
        <v>2322</v>
      </c>
      <c r="G9522" t="s">
        <v>2330</v>
      </c>
      <c r="H9522" t="s">
        <v>1463</v>
      </c>
      <c r="I9522" t="s">
        <v>1671</v>
      </c>
      <c r="J9522">
        <v>0.84799999999999998</v>
      </c>
    </row>
    <row r="9523" spans="1:10" hidden="1">
      <c r="A9523" t="s">
        <v>570</v>
      </c>
      <c r="B9523">
        <v>537</v>
      </c>
      <c r="C9523" t="s">
        <v>1204</v>
      </c>
      <c r="D9523">
        <v>540</v>
      </c>
      <c r="E9523" t="s">
        <v>565</v>
      </c>
      <c r="F9523" t="s">
        <v>2332</v>
      </c>
      <c r="G9523" t="s">
        <v>2333</v>
      </c>
      <c r="H9523" t="s">
        <v>1514</v>
      </c>
      <c r="I9523" t="s">
        <v>1671</v>
      </c>
      <c r="J9523">
        <v>0.48820000000000002</v>
      </c>
    </row>
    <row r="9524" spans="1:10" hidden="1">
      <c r="A9524" t="s">
        <v>570</v>
      </c>
      <c r="B9524">
        <v>537</v>
      </c>
      <c r="C9524" t="s">
        <v>1204</v>
      </c>
      <c r="D9524">
        <v>540</v>
      </c>
      <c r="E9524" t="s">
        <v>565</v>
      </c>
      <c r="F9524" t="s">
        <v>2332</v>
      </c>
      <c r="G9524" t="s">
        <v>2334</v>
      </c>
      <c r="H9524" t="s">
        <v>1385</v>
      </c>
      <c r="I9524" t="s">
        <v>1671</v>
      </c>
      <c r="J9524">
        <v>0.51180000000000003</v>
      </c>
    </row>
    <row r="9525" spans="1:10" hidden="1">
      <c r="A9525" t="s">
        <v>570</v>
      </c>
      <c r="B9525">
        <v>537</v>
      </c>
      <c r="C9525" t="s">
        <v>1204</v>
      </c>
      <c r="D9525">
        <v>539</v>
      </c>
      <c r="E9525" t="s">
        <v>566</v>
      </c>
      <c r="F9525" t="s">
        <v>1243</v>
      </c>
      <c r="G9525" t="s">
        <v>1243</v>
      </c>
      <c r="H9525" t="s">
        <v>1672</v>
      </c>
      <c r="I9525" t="s">
        <v>1672</v>
      </c>
      <c r="J9525">
        <v>1</v>
      </c>
    </row>
    <row r="9526" spans="1:10" hidden="1">
      <c r="A9526" t="s">
        <v>570</v>
      </c>
      <c r="B9526">
        <v>537</v>
      </c>
      <c r="C9526" t="s">
        <v>1204</v>
      </c>
      <c r="D9526">
        <v>539</v>
      </c>
      <c r="E9526" t="s">
        <v>566</v>
      </c>
      <c r="F9526" t="s">
        <v>2311</v>
      </c>
      <c r="G9526" t="s">
        <v>2343</v>
      </c>
      <c r="H9526" t="s">
        <v>1383</v>
      </c>
      <c r="I9526" t="s">
        <v>1672</v>
      </c>
      <c r="J9526">
        <v>0.25890000000000002</v>
      </c>
    </row>
    <row r="9527" spans="1:10" hidden="1">
      <c r="A9527" t="s">
        <v>570</v>
      </c>
      <c r="B9527">
        <v>537</v>
      </c>
      <c r="C9527" t="s">
        <v>1204</v>
      </c>
      <c r="D9527">
        <v>539</v>
      </c>
      <c r="E9527" t="s">
        <v>566</v>
      </c>
      <c r="F9527" t="s">
        <v>2311</v>
      </c>
      <c r="G9527" t="s">
        <v>1250</v>
      </c>
      <c r="H9527" t="s">
        <v>1354</v>
      </c>
      <c r="I9527" t="s">
        <v>1672</v>
      </c>
      <c r="J9527">
        <v>0.25359999999999999</v>
      </c>
    </row>
    <row r="9528" spans="1:10" hidden="1">
      <c r="A9528" t="s">
        <v>570</v>
      </c>
      <c r="B9528">
        <v>537</v>
      </c>
      <c r="C9528" t="s">
        <v>1204</v>
      </c>
      <c r="D9528">
        <v>539</v>
      </c>
      <c r="E9528" t="s">
        <v>566</v>
      </c>
      <c r="F9528" t="s">
        <v>2311</v>
      </c>
      <c r="G9528" t="s">
        <v>1401</v>
      </c>
      <c r="H9528" t="s">
        <v>1259</v>
      </c>
      <c r="I9528" t="s">
        <v>1672</v>
      </c>
      <c r="J9528">
        <v>0.26250000000000001</v>
      </c>
    </row>
    <row r="9529" spans="1:10" hidden="1">
      <c r="A9529" t="s">
        <v>570</v>
      </c>
      <c r="B9529">
        <v>537</v>
      </c>
      <c r="C9529" t="s">
        <v>1204</v>
      </c>
      <c r="D9529">
        <v>539</v>
      </c>
      <c r="E9529" t="s">
        <v>566</v>
      </c>
      <c r="F9529" t="s">
        <v>2311</v>
      </c>
      <c r="G9529" t="s">
        <v>1357</v>
      </c>
      <c r="H9529" t="s">
        <v>1277</v>
      </c>
      <c r="I9529" t="s">
        <v>1672</v>
      </c>
      <c r="J9529">
        <v>0.22500000000000001</v>
      </c>
    </row>
    <row r="9530" spans="1:10" hidden="1">
      <c r="A9530" t="s">
        <v>570</v>
      </c>
      <c r="B9530">
        <v>537</v>
      </c>
      <c r="C9530" t="s">
        <v>1204</v>
      </c>
      <c r="D9530">
        <v>539</v>
      </c>
      <c r="E9530" t="s">
        <v>566</v>
      </c>
      <c r="F9530" t="s">
        <v>2320</v>
      </c>
      <c r="G9530" t="s">
        <v>2321</v>
      </c>
      <c r="H9530" t="s">
        <v>1253</v>
      </c>
      <c r="I9530" t="s">
        <v>1672</v>
      </c>
      <c r="J9530">
        <v>5.1799999999999999E-2</v>
      </c>
    </row>
    <row r="9531" spans="1:10" hidden="1">
      <c r="A9531" t="s">
        <v>570</v>
      </c>
      <c r="B9531">
        <v>537</v>
      </c>
      <c r="C9531" t="s">
        <v>1204</v>
      </c>
      <c r="D9531">
        <v>539</v>
      </c>
      <c r="E9531" t="s">
        <v>566</v>
      </c>
      <c r="F9531" t="s">
        <v>2320</v>
      </c>
      <c r="G9531" t="s">
        <v>2338</v>
      </c>
      <c r="H9531" t="s">
        <v>1401</v>
      </c>
      <c r="I9531" t="s">
        <v>1672</v>
      </c>
      <c r="J9531">
        <v>1.9599999999999999E-2</v>
      </c>
    </row>
    <row r="9532" spans="1:10" hidden="1">
      <c r="A9532" t="s">
        <v>570</v>
      </c>
      <c r="B9532">
        <v>537</v>
      </c>
      <c r="C9532" t="s">
        <v>1204</v>
      </c>
      <c r="D9532">
        <v>539</v>
      </c>
      <c r="E9532" t="s">
        <v>566</v>
      </c>
      <c r="F9532" t="s">
        <v>2320</v>
      </c>
      <c r="G9532" t="s">
        <v>2339</v>
      </c>
      <c r="H9532" t="s">
        <v>1549</v>
      </c>
      <c r="I9532" t="s">
        <v>1672</v>
      </c>
      <c r="J9532">
        <v>4.1099999999999998E-2</v>
      </c>
    </row>
    <row r="9533" spans="1:10" hidden="1">
      <c r="A9533" t="s">
        <v>570</v>
      </c>
      <c r="B9533">
        <v>537</v>
      </c>
      <c r="C9533" t="s">
        <v>1204</v>
      </c>
      <c r="D9533">
        <v>539</v>
      </c>
      <c r="E9533" t="s">
        <v>566</v>
      </c>
      <c r="F9533" t="s">
        <v>2320</v>
      </c>
      <c r="G9533" t="s">
        <v>2340</v>
      </c>
      <c r="H9533" t="s">
        <v>1250</v>
      </c>
      <c r="I9533" t="s">
        <v>1672</v>
      </c>
      <c r="J9533">
        <v>1.7899999999999999E-2</v>
      </c>
    </row>
    <row r="9534" spans="1:10" hidden="1">
      <c r="A9534" t="s">
        <v>570</v>
      </c>
      <c r="B9534">
        <v>537</v>
      </c>
      <c r="C9534" t="s">
        <v>1204</v>
      </c>
      <c r="D9534">
        <v>539</v>
      </c>
      <c r="E9534" t="s">
        <v>566</v>
      </c>
      <c r="F9534" t="s">
        <v>2320</v>
      </c>
      <c r="G9534" t="s">
        <v>2298</v>
      </c>
      <c r="H9534" t="s">
        <v>1620</v>
      </c>
      <c r="I9534" t="s">
        <v>1672</v>
      </c>
      <c r="J9534">
        <v>8.2100000000000006E-2</v>
      </c>
    </row>
    <row r="9535" spans="1:10" hidden="1">
      <c r="A9535" t="s">
        <v>570</v>
      </c>
      <c r="B9535">
        <v>537</v>
      </c>
      <c r="C9535" t="s">
        <v>1204</v>
      </c>
      <c r="D9535">
        <v>539</v>
      </c>
      <c r="E9535" t="s">
        <v>566</v>
      </c>
      <c r="F9535" t="s">
        <v>2322</v>
      </c>
      <c r="G9535" t="s">
        <v>2323</v>
      </c>
      <c r="H9535" t="s">
        <v>2324</v>
      </c>
      <c r="I9535" t="s">
        <v>1672</v>
      </c>
      <c r="J9535">
        <v>1.8E-3</v>
      </c>
    </row>
    <row r="9536" spans="1:10" hidden="1">
      <c r="A9536" t="s">
        <v>570</v>
      </c>
      <c r="B9536">
        <v>537</v>
      </c>
      <c r="C9536" t="s">
        <v>1204</v>
      </c>
      <c r="D9536">
        <v>539</v>
      </c>
      <c r="E9536" t="s">
        <v>566</v>
      </c>
      <c r="F9536" t="s">
        <v>2322</v>
      </c>
      <c r="G9536" t="s">
        <v>2325</v>
      </c>
      <c r="H9536" t="s">
        <v>1401</v>
      </c>
      <c r="I9536" t="s">
        <v>1672</v>
      </c>
      <c r="J9536">
        <v>1.9599999999999999E-2</v>
      </c>
    </row>
    <row r="9537" spans="1:10" hidden="1">
      <c r="A9537" t="s">
        <v>570</v>
      </c>
      <c r="B9537">
        <v>537</v>
      </c>
      <c r="C9537" t="s">
        <v>1204</v>
      </c>
      <c r="D9537">
        <v>539</v>
      </c>
      <c r="E9537" t="s">
        <v>566</v>
      </c>
      <c r="F9537" t="s">
        <v>2322</v>
      </c>
      <c r="G9537" t="s">
        <v>2326</v>
      </c>
      <c r="H9537" t="s">
        <v>1549</v>
      </c>
      <c r="I9537" t="s">
        <v>1672</v>
      </c>
      <c r="J9537">
        <v>4.1099999999999998E-2</v>
      </c>
    </row>
    <row r="9538" spans="1:10" hidden="1">
      <c r="A9538" t="s">
        <v>570</v>
      </c>
      <c r="B9538">
        <v>537</v>
      </c>
      <c r="C9538" t="s">
        <v>1204</v>
      </c>
      <c r="D9538">
        <v>539</v>
      </c>
      <c r="E9538" t="s">
        <v>566</v>
      </c>
      <c r="F9538" t="s">
        <v>2322</v>
      </c>
      <c r="G9538" t="s">
        <v>2327</v>
      </c>
      <c r="H9538" t="s">
        <v>1591</v>
      </c>
      <c r="I9538" t="s">
        <v>1672</v>
      </c>
      <c r="J9538">
        <v>2.86E-2</v>
      </c>
    </row>
    <row r="9539" spans="1:10" hidden="1">
      <c r="A9539" t="s">
        <v>570</v>
      </c>
      <c r="B9539">
        <v>537</v>
      </c>
      <c r="C9539" t="s">
        <v>1204</v>
      </c>
      <c r="D9539">
        <v>539</v>
      </c>
      <c r="E9539" t="s">
        <v>566</v>
      </c>
      <c r="F9539" t="s">
        <v>2322</v>
      </c>
      <c r="G9539" t="s">
        <v>2328</v>
      </c>
      <c r="H9539" t="s">
        <v>1273</v>
      </c>
      <c r="I9539" t="s">
        <v>1672</v>
      </c>
      <c r="J9539">
        <v>6.6100000000000006E-2</v>
      </c>
    </row>
    <row r="9540" spans="1:10" hidden="1">
      <c r="A9540" t="s">
        <v>570</v>
      </c>
      <c r="B9540">
        <v>537</v>
      </c>
      <c r="C9540" t="s">
        <v>1204</v>
      </c>
      <c r="D9540">
        <v>539</v>
      </c>
      <c r="E9540" t="s">
        <v>566</v>
      </c>
      <c r="F9540" t="s">
        <v>2322</v>
      </c>
      <c r="G9540" t="s">
        <v>2330</v>
      </c>
      <c r="H9540" t="s">
        <v>2471</v>
      </c>
      <c r="I9540" t="s">
        <v>1672</v>
      </c>
      <c r="J9540">
        <v>0.84289999999999998</v>
      </c>
    </row>
    <row r="9541" spans="1:10" hidden="1">
      <c r="A9541" t="s">
        <v>570</v>
      </c>
      <c r="B9541">
        <v>537</v>
      </c>
      <c r="C9541" t="s">
        <v>1204</v>
      </c>
      <c r="D9541">
        <v>539</v>
      </c>
      <c r="E9541" t="s">
        <v>566</v>
      </c>
      <c r="F9541" t="s">
        <v>2332</v>
      </c>
      <c r="G9541" t="s">
        <v>2333</v>
      </c>
      <c r="H9541" t="s">
        <v>1610</v>
      </c>
      <c r="I9541" t="s">
        <v>1672</v>
      </c>
      <c r="J9541">
        <v>0.49109999999999998</v>
      </c>
    </row>
    <row r="9542" spans="1:10" hidden="1">
      <c r="A9542" t="s">
        <v>570</v>
      </c>
      <c r="B9542">
        <v>537</v>
      </c>
      <c r="C9542" t="s">
        <v>1204</v>
      </c>
      <c r="D9542">
        <v>539</v>
      </c>
      <c r="E9542" t="s">
        <v>566</v>
      </c>
      <c r="F9542" t="s">
        <v>2332</v>
      </c>
      <c r="G9542" t="s">
        <v>2334</v>
      </c>
      <c r="H9542" t="s">
        <v>1415</v>
      </c>
      <c r="I9542" t="s">
        <v>1672</v>
      </c>
      <c r="J9542">
        <v>0.50360000000000005</v>
      </c>
    </row>
    <row r="9543" spans="1:10" hidden="1">
      <c r="A9543" t="s">
        <v>570</v>
      </c>
      <c r="B9543">
        <v>537</v>
      </c>
      <c r="C9543" t="s">
        <v>1204</v>
      </c>
      <c r="D9543">
        <v>539</v>
      </c>
      <c r="E9543" t="s">
        <v>566</v>
      </c>
      <c r="F9543" t="s">
        <v>2332</v>
      </c>
      <c r="G9543" t="s">
        <v>2366</v>
      </c>
      <c r="H9543" t="s">
        <v>2329</v>
      </c>
      <c r="I9543" t="s">
        <v>1672</v>
      </c>
      <c r="J9543">
        <v>5.4000000000000003E-3</v>
      </c>
    </row>
    <row r="9544" spans="1:10" hidden="1">
      <c r="A9544" t="s">
        <v>570</v>
      </c>
      <c r="B9544">
        <v>542</v>
      </c>
      <c r="C9544" t="s">
        <v>1206</v>
      </c>
      <c r="D9544">
        <v>546</v>
      </c>
      <c r="E9544" t="s">
        <v>284</v>
      </c>
      <c r="F9544" t="s">
        <v>1243</v>
      </c>
      <c r="G9544" t="s">
        <v>1243</v>
      </c>
      <c r="H9544" t="s">
        <v>1479</v>
      </c>
      <c r="I9544" t="s">
        <v>1479</v>
      </c>
      <c r="J9544">
        <v>1</v>
      </c>
    </row>
    <row r="9545" spans="1:10" hidden="1">
      <c r="A9545" t="s">
        <v>570</v>
      </c>
      <c r="B9545">
        <v>542</v>
      </c>
      <c r="C9545" t="s">
        <v>1206</v>
      </c>
      <c r="D9545">
        <v>546</v>
      </c>
      <c r="E9545" t="s">
        <v>284</v>
      </c>
      <c r="F9545" t="s">
        <v>2311</v>
      </c>
      <c r="G9545" t="s">
        <v>2313</v>
      </c>
      <c r="H9545" t="s">
        <v>1429</v>
      </c>
      <c r="I9545" t="s">
        <v>1479</v>
      </c>
      <c r="J9545">
        <v>0.33129999999999998</v>
      </c>
    </row>
    <row r="9546" spans="1:10" hidden="1">
      <c r="A9546" t="s">
        <v>570</v>
      </c>
      <c r="B9546">
        <v>542</v>
      </c>
      <c r="C9546" t="s">
        <v>1206</v>
      </c>
      <c r="D9546">
        <v>546</v>
      </c>
      <c r="E9546" t="s">
        <v>284</v>
      </c>
      <c r="F9546" t="s">
        <v>2311</v>
      </c>
      <c r="G9546" t="s">
        <v>2314</v>
      </c>
      <c r="H9546" t="s">
        <v>1641</v>
      </c>
      <c r="I9546" t="s">
        <v>1479</v>
      </c>
      <c r="J9546">
        <v>0.34039999999999998</v>
      </c>
    </row>
    <row r="9547" spans="1:10" hidden="1">
      <c r="A9547" t="s">
        <v>570</v>
      </c>
      <c r="B9547">
        <v>542</v>
      </c>
      <c r="C9547" t="s">
        <v>1206</v>
      </c>
      <c r="D9547">
        <v>546</v>
      </c>
      <c r="E9547" t="s">
        <v>284</v>
      </c>
      <c r="F9547" t="s">
        <v>2311</v>
      </c>
      <c r="G9547" t="s">
        <v>2315</v>
      </c>
      <c r="H9547" t="s">
        <v>1505</v>
      </c>
      <c r="I9547" t="s">
        <v>1479</v>
      </c>
      <c r="J9547">
        <v>0.32829999999999998</v>
      </c>
    </row>
    <row r="9548" spans="1:10" hidden="1">
      <c r="A9548" t="s">
        <v>570</v>
      </c>
      <c r="B9548">
        <v>542</v>
      </c>
      <c r="C9548" t="s">
        <v>1206</v>
      </c>
      <c r="D9548">
        <v>546</v>
      </c>
      <c r="E9548" t="s">
        <v>284</v>
      </c>
      <c r="F9548" t="s">
        <v>2320</v>
      </c>
      <c r="G9548" t="s">
        <v>2321</v>
      </c>
      <c r="H9548" t="s">
        <v>1395</v>
      </c>
      <c r="I9548" t="s">
        <v>1479</v>
      </c>
      <c r="J9548">
        <v>0.15359999999999999</v>
      </c>
    </row>
    <row r="9549" spans="1:10" hidden="1">
      <c r="A9549" t="s">
        <v>570</v>
      </c>
      <c r="B9549">
        <v>542</v>
      </c>
      <c r="C9549" t="s">
        <v>1206</v>
      </c>
      <c r="D9549">
        <v>546</v>
      </c>
      <c r="E9549" t="s">
        <v>284</v>
      </c>
      <c r="F9549" t="s">
        <v>2320</v>
      </c>
      <c r="G9549" t="s">
        <v>2339</v>
      </c>
      <c r="H9549" t="s">
        <v>1248</v>
      </c>
      <c r="I9549" t="s">
        <v>1479</v>
      </c>
      <c r="J9549">
        <v>1.8100000000000002E-2</v>
      </c>
    </row>
    <row r="9550" spans="1:10" hidden="1">
      <c r="A9550" t="s">
        <v>570</v>
      </c>
      <c r="B9550">
        <v>542</v>
      </c>
      <c r="C9550" t="s">
        <v>1206</v>
      </c>
      <c r="D9550">
        <v>546</v>
      </c>
      <c r="E9550" t="s">
        <v>284</v>
      </c>
      <c r="F9550" t="s">
        <v>2320</v>
      </c>
      <c r="G9550" t="s">
        <v>2340</v>
      </c>
      <c r="H9550" t="s">
        <v>1323</v>
      </c>
      <c r="I9550" t="s">
        <v>1479</v>
      </c>
      <c r="J9550">
        <v>5.4199999999999998E-2</v>
      </c>
    </row>
    <row r="9551" spans="1:10" hidden="1">
      <c r="A9551" t="s">
        <v>570</v>
      </c>
      <c r="B9551">
        <v>542</v>
      </c>
      <c r="C9551" t="s">
        <v>1206</v>
      </c>
      <c r="D9551">
        <v>546</v>
      </c>
      <c r="E9551" t="s">
        <v>284</v>
      </c>
      <c r="F9551" t="s">
        <v>2320</v>
      </c>
      <c r="G9551" t="s">
        <v>2298</v>
      </c>
      <c r="H9551" t="s">
        <v>1420</v>
      </c>
      <c r="I9551" t="s">
        <v>1479</v>
      </c>
      <c r="J9551">
        <v>0.22289999999999999</v>
      </c>
    </row>
    <row r="9552" spans="1:10" hidden="1">
      <c r="A9552" t="s">
        <v>570</v>
      </c>
      <c r="B9552">
        <v>542</v>
      </c>
      <c r="C9552" t="s">
        <v>1206</v>
      </c>
      <c r="D9552">
        <v>546</v>
      </c>
      <c r="E9552" t="s">
        <v>284</v>
      </c>
      <c r="F9552" t="s">
        <v>2322</v>
      </c>
      <c r="G9552" t="s">
        <v>2325</v>
      </c>
      <c r="H9552" t="s">
        <v>2329</v>
      </c>
      <c r="I9552" t="s">
        <v>1479</v>
      </c>
      <c r="J9552">
        <v>8.9999999999999993E-3</v>
      </c>
    </row>
    <row r="9553" spans="1:10" hidden="1">
      <c r="A9553" t="s">
        <v>570</v>
      </c>
      <c r="B9553">
        <v>542</v>
      </c>
      <c r="C9553" t="s">
        <v>1206</v>
      </c>
      <c r="D9553">
        <v>546</v>
      </c>
      <c r="E9553" t="s">
        <v>284</v>
      </c>
      <c r="F9553" t="s">
        <v>2322</v>
      </c>
      <c r="G9553" t="s">
        <v>2326</v>
      </c>
      <c r="H9553" t="s">
        <v>2344</v>
      </c>
      <c r="I9553" t="s">
        <v>1479</v>
      </c>
      <c r="J9553">
        <v>6.0000000000000001E-3</v>
      </c>
    </row>
    <row r="9554" spans="1:10" hidden="1">
      <c r="A9554" t="s">
        <v>570</v>
      </c>
      <c r="B9554">
        <v>542</v>
      </c>
      <c r="C9554" t="s">
        <v>1206</v>
      </c>
      <c r="D9554">
        <v>546</v>
      </c>
      <c r="E9554" t="s">
        <v>284</v>
      </c>
      <c r="F9554" t="s">
        <v>2322</v>
      </c>
      <c r="G9554" t="s">
        <v>2327</v>
      </c>
      <c r="H9554" t="s">
        <v>1357</v>
      </c>
      <c r="I9554" t="s">
        <v>1479</v>
      </c>
      <c r="J9554">
        <v>3.61E-2</v>
      </c>
    </row>
    <row r="9555" spans="1:10" hidden="1">
      <c r="A9555" t="s">
        <v>570</v>
      </c>
      <c r="B9555">
        <v>542</v>
      </c>
      <c r="C9555" t="s">
        <v>1206</v>
      </c>
      <c r="D9555">
        <v>546</v>
      </c>
      <c r="E9555" t="s">
        <v>284</v>
      </c>
      <c r="F9555" t="s">
        <v>2322</v>
      </c>
      <c r="G9555" t="s">
        <v>2328</v>
      </c>
      <c r="H9555" t="s">
        <v>1401</v>
      </c>
      <c r="I9555" t="s">
        <v>1479</v>
      </c>
      <c r="J9555">
        <v>3.3099999999999997E-2</v>
      </c>
    </row>
    <row r="9556" spans="1:10" hidden="1">
      <c r="A9556" t="s">
        <v>570</v>
      </c>
      <c r="B9556">
        <v>542</v>
      </c>
      <c r="C9556" t="s">
        <v>1206</v>
      </c>
      <c r="D9556">
        <v>546</v>
      </c>
      <c r="E9556" t="s">
        <v>284</v>
      </c>
      <c r="F9556" t="s">
        <v>2322</v>
      </c>
      <c r="G9556" t="s">
        <v>2330</v>
      </c>
      <c r="H9556" t="s">
        <v>1592</v>
      </c>
      <c r="I9556" t="s">
        <v>1479</v>
      </c>
      <c r="J9556">
        <v>0.91569999999999996</v>
      </c>
    </row>
    <row r="9557" spans="1:10" hidden="1">
      <c r="A9557" t="s">
        <v>570</v>
      </c>
      <c r="B9557">
        <v>542</v>
      </c>
      <c r="C9557" t="s">
        <v>1206</v>
      </c>
      <c r="D9557">
        <v>546</v>
      </c>
      <c r="E9557" t="s">
        <v>284</v>
      </c>
      <c r="F9557" t="s">
        <v>2332</v>
      </c>
      <c r="G9557" t="s">
        <v>2333</v>
      </c>
      <c r="H9557" t="s">
        <v>1291</v>
      </c>
      <c r="I9557" t="s">
        <v>1479</v>
      </c>
      <c r="J9557">
        <v>0.46689999999999998</v>
      </c>
    </row>
    <row r="9558" spans="1:10" hidden="1">
      <c r="A9558" t="s">
        <v>570</v>
      </c>
      <c r="B9558">
        <v>542</v>
      </c>
      <c r="C9558" t="s">
        <v>1206</v>
      </c>
      <c r="D9558">
        <v>546</v>
      </c>
      <c r="E9558" t="s">
        <v>284</v>
      </c>
      <c r="F9558" t="s">
        <v>2332</v>
      </c>
      <c r="G9558" t="s">
        <v>2334</v>
      </c>
      <c r="H9558" t="s">
        <v>1551</v>
      </c>
      <c r="I9558" t="s">
        <v>1479</v>
      </c>
      <c r="J9558">
        <v>0.53310000000000002</v>
      </c>
    </row>
    <row r="9559" spans="1:10" hidden="1">
      <c r="A9559" t="s">
        <v>570</v>
      </c>
      <c r="B9559">
        <v>542</v>
      </c>
      <c r="C9559" t="s">
        <v>1206</v>
      </c>
      <c r="D9559">
        <v>543</v>
      </c>
      <c r="E9559" t="s">
        <v>543</v>
      </c>
      <c r="F9559" t="s">
        <v>1243</v>
      </c>
      <c r="G9559" t="s">
        <v>1243</v>
      </c>
      <c r="H9559" t="s">
        <v>1673</v>
      </c>
      <c r="I9559" t="s">
        <v>1673</v>
      </c>
      <c r="J9559">
        <v>1</v>
      </c>
    </row>
    <row r="9560" spans="1:10" hidden="1">
      <c r="A9560" t="s">
        <v>570</v>
      </c>
      <c r="B9560">
        <v>542</v>
      </c>
      <c r="C9560" t="s">
        <v>1206</v>
      </c>
      <c r="D9560">
        <v>543</v>
      </c>
      <c r="E9560" t="s">
        <v>543</v>
      </c>
      <c r="F9560" t="s">
        <v>2311</v>
      </c>
      <c r="G9560" t="s">
        <v>2312</v>
      </c>
      <c r="H9560" t="s">
        <v>1319</v>
      </c>
      <c r="I9560" t="s">
        <v>1673</v>
      </c>
      <c r="J9560">
        <v>0.5464</v>
      </c>
    </row>
    <row r="9561" spans="1:10" hidden="1">
      <c r="A9561" t="s">
        <v>570</v>
      </c>
      <c r="B9561">
        <v>542</v>
      </c>
      <c r="C9561" t="s">
        <v>1206</v>
      </c>
      <c r="D9561">
        <v>543</v>
      </c>
      <c r="E9561" t="s">
        <v>543</v>
      </c>
      <c r="F9561" t="s">
        <v>2311</v>
      </c>
      <c r="G9561" t="s">
        <v>2318</v>
      </c>
      <c r="H9561" t="s">
        <v>1265</v>
      </c>
      <c r="I9561" t="s">
        <v>1673</v>
      </c>
      <c r="J9561">
        <v>0.4536</v>
      </c>
    </row>
    <row r="9562" spans="1:10" hidden="1">
      <c r="A9562" t="s">
        <v>570</v>
      </c>
      <c r="B9562">
        <v>542</v>
      </c>
      <c r="C9562" t="s">
        <v>1206</v>
      </c>
      <c r="D9562">
        <v>543</v>
      </c>
      <c r="E9562" t="s">
        <v>543</v>
      </c>
      <c r="F9562" t="s">
        <v>2320</v>
      </c>
      <c r="G9562" t="s">
        <v>2321</v>
      </c>
      <c r="H9562" t="s">
        <v>1541</v>
      </c>
      <c r="I9562" t="s">
        <v>1673</v>
      </c>
      <c r="J9562">
        <v>0.14749999999999999</v>
      </c>
    </row>
    <row r="9563" spans="1:10" hidden="1">
      <c r="A9563" t="s">
        <v>570</v>
      </c>
      <c r="B9563">
        <v>542</v>
      </c>
      <c r="C9563" t="s">
        <v>1206</v>
      </c>
      <c r="D9563">
        <v>543</v>
      </c>
      <c r="E9563" t="s">
        <v>543</v>
      </c>
      <c r="F9563" t="s">
        <v>2320</v>
      </c>
      <c r="G9563" t="s">
        <v>2340</v>
      </c>
      <c r="H9563" t="s">
        <v>1250</v>
      </c>
      <c r="I9563" t="s">
        <v>1673</v>
      </c>
      <c r="J9563">
        <v>5.4600000000000003E-2</v>
      </c>
    </row>
    <row r="9564" spans="1:10" hidden="1">
      <c r="A9564" t="s">
        <v>570</v>
      </c>
      <c r="B9564">
        <v>542</v>
      </c>
      <c r="C9564" t="s">
        <v>1206</v>
      </c>
      <c r="D9564">
        <v>543</v>
      </c>
      <c r="E9564" t="s">
        <v>543</v>
      </c>
      <c r="F9564" t="s">
        <v>2320</v>
      </c>
      <c r="G9564" t="s">
        <v>2298</v>
      </c>
      <c r="H9564" t="s">
        <v>1410</v>
      </c>
      <c r="I9564" t="s">
        <v>1673</v>
      </c>
      <c r="J9564">
        <v>0.1749</v>
      </c>
    </row>
    <row r="9565" spans="1:10" hidden="1">
      <c r="A9565" t="s">
        <v>570</v>
      </c>
      <c r="B9565">
        <v>542</v>
      </c>
      <c r="C9565" t="s">
        <v>1206</v>
      </c>
      <c r="D9565">
        <v>543</v>
      </c>
      <c r="E9565" t="s">
        <v>543</v>
      </c>
      <c r="F9565" t="s">
        <v>2322</v>
      </c>
      <c r="G9565" t="s">
        <v>2325</v>
      </c>
      <c r="H9565" t="s">
        <v>2344</v>
      </c>
      <c r="I9565" t="s">
        <v>1673</v>
      </c>
      <c r="J9565">
        <v>1.09E-2</v>
      </c>
    </row>
    <row r="9566" spans="1:10" hidden="1">
      <c r="A9566" t="s">
        <v>570</v>
      </c>
      <c r="B9566">
        <v>542</v>
      </c>
      <c r="C9566" t="s">
        <v>1206</v>
      </c>
      <c r="D9566">
        <v>543</v>
      </c>
      <c r="E9566" t="s">
        <v>543</v>
      </c>
      <c r="F9566" t="s">
        <v>2322</v>
      </c>
      <c r="G9566" t="s">
        <v>2326</v>
      </c>
      <c r="H9566" t="s">
        <v>2344</v>
      </c>
      <c r="I9566" t="s">
        <v>1673</v>
      </c>
      <c r="J9566">
        <v>1.09E-2</v>
      </c>
    </row>
    <row r="9567" spans="1:10" hidden="1">
      <c r="A9567" t="s">
        <v>570</v>
      </c>
      <c r="B9567">
        <v>542</v>
      </c>
      <c r="C9567" t="s">
        <v>1206</v>
      </c>
      <c r="D9567">
        <v>543</v>
      </c>
      <c r="E9567" t="s">
        <v>543</v>
      </c>
      <c r="F9567" t="s">
        <v>2322</v>
      </c>
      <c r="G9567" t="s">
        <v>2327</v>
      </c>
      <c r="H9567" t="s">
        <v>1335</v>
      </c>
      <c r="I9567" t="s">
        <v>1673</v>
      </c>
      <c r="J9567">
        <v>4.3700000000000003E-2</v>
      </c>
    </row>
    <row r="9568" spans="1:10" hidden="1">
      <c r="A9568" t="s">
        <v>570</v>
      </c>
      <c r="B9568">
        <v>542</v>
      </c>
      <c r="C9568" t="s">
        <v>1206</v>
      </c>
      <c r="D9568">
        <v>543</v>
      </c>
      <c r="E9568" t="s">
        <v>543</v>
      </c>
      <c r="F9568" t="s">
        <v>2322</v>
      </c>
      <c r="G9568" t="s">
        <v>2328</v>
      </c>
      <c r="H9568" t="s">
        <v>1335</v>
      </c>
      <c r="I9568" t="s">
        <v>1673</v>
      </c>
      <c r="J9568">
        <v>4.3700000000000003E-2</v>
      </c>
    </row>
    <row r="9569" spans="1:10" hidden="1">
      <c r="A9569" t="s">
        <v>570</v>
      </c>
      <c r="B9569">
        <v>542</v>
      </c>
      <c r="C9569" t="s">
        <v>1206</v>
      </c>
      <c r="D9569">
        <v>543</v>
      </c>
      <c r="E9569" t="s">
        <v>543</v>
      </c>
      <c r="F9569" t="s">
        <v>2322</v>
      </c>
      <c r="G9569" t="s">
        <v>2330</v>
      </c>
      <c r="H9569" t="s">
        <v>1380</v>
      </c>
      <c r="I9569" t="s">
        <v>1673</v>
      </c>
      <c r="J9569">
        <v>0.89070000000000005</v>
      </c>
    </row>
    <row r="9570" spans="1:10" hidden="1">
      <c r="A9570" t="s">
        <v>570</v>
      </c>
      <c r="B9570">
        <v>542</v>
      </c>
      <c r="C9570" t="s">
        <v>1206</v>
      </c>
      <c r="D9570">
        <v>543</v>
      </c>
      <c r="E9570" t="s">
        <v>543</v>
      </c>
      <c r="F9570" t="s">
        <v>2332</v>
      </c>
      <c r="G9570" t="s">
        <v>2333</v>
      </c>
      <c r="H9570" t="s">
        <v>1441</v>
      </c>
      <c r="I9570" t="s">
        <v>1673</v>
      </c>
      <c r="J9570">
        <v>0.53549999999999998</v>
      </c>
    </row>
    <row r="9571" spans="1:10" hidden="1">
      <c r="A9571" t="s">
        <v>570</v>
      </c>
      <c r="B9571">
        <v>542</v>
      </c>
      <c r="C9571" t="s">
        <v>1206</v>
      </c>
      <c r="D9571">
        <v>543</v>
      </c>
      <c r="E9571" t="s">
        <v>543</v>
      </c>
      <c r="F9571" t="s">
        <v>2332</v>
      </c>
      <c r="G9571" t="s">
        <v>2334</v>
      </c>
      <c r="H9571" t="s">
        <v>1490</v>
      </c>
      <c r="I9571" t="s">
        <v>1673</v>
      </c>
      <c r="J9571">
        <v>0.46450000000000002</v>
      </c>
    </row>
    <row r="9572" spans="1:10" hidden="1">
      <c r="A9572" t="s">
        <v>570</v>
      </c>
      <c r="B9572">
        <v>542</v>
      </c>
      <c r="C9572" t="s">
        <v>1206</v>
      </c>
      <c r="D9572">
        <v>545</v>
      </c>
      <c r="E9572" t="s">
        <v>478</v>
      </c>
      <c r="F9572" t="s">
        <v>1243</v>
      </c>
      <c r="G9572" t="s">
        <v>1243</v>
      </c>
      <c r="H9572" t="s">
        <v>1473</v>
      </c>
      <c r="I9572" t="s">
        <v>1473</v>
      </c>
      <c r="J9572">
        <v>1</v>
      </c>
    </row>
    <row r="9573" spans="1:10" hidden="1">
      <c r="A9573" t="s">
        <v>570</v>
      </c>
      <c r="B9573">
        <v>542</v>
      </c>
      <c r="C9573" t="s">
        <v>1206</v>
      </c>
      <c r="D9573">
        <v>545</v>
      </c>
      <c r="E9573" t="s">
        <v>478</v>
      </c>
      <c r="F9573" t="s">
        <v>2311</v>
      </c>
      <c r="G9573" t="s">
        <v>2343</v>
      </c>
      <c r="H9573" t="s">
        <v>2299</v>
      </c>
      <c r="I9573" t="s">
        <v>1473</v>
      </c>
      <c r="J9573">
        <v>0.23139999999999999</v>
      </c>
    </row>
    <row r="9574" spans="1:10" hidden="1">
      <c r="A9574" t="s">
        <v>570</v>
      </c>
      <c r="B9574">
        <v>542</v>
      </c>
      <c r="C9574" t="s">
        <v>1206</v>
      </c>
      <c r="D9574">
        <v>545</v>
      </c>
      <c r="E9574" t="s">
        <v>478</v>
      </c>
      <c r="F9574" t="s">
        <v>2311</v>
      </c>
      <c r="G9574" t="s">
        <v>1250</v>
      </c>
      <c r="H9574" t="s">
        <v>1299</v>
      </c>
      <c r="I9574" t="s">
        <v>1473</v>
      </c>
      <c r="J9574">
        <v>0.27360000000000001</v>
      </c>
    </row>
    <row r="9575" spans="1:10" hidden="1">
      <c r="A9575" t="s">
        <v>570</v>
      </c>
      <c r="B9575">
        <v>542</v>
      </c>
      <c r="C9575" t="s">
        <v>1206</v>
      </c>
      <c r="D9575">
        <v>545</v>
      </c>
      <c r="E9575" t="s">
        <v>478</v>
      </c>
      <c r="F9575" t="s">
        <v>2311</v>
      </c>
      <c r="G9575" t="s">
        <v>1401</v>
      </c>
      <c r="H9575" t="s">
        <v>1453</v>
      </c>
      <c r="I9575" t="s">
        <v>1473</v>
      </c>
      <c r="J9575">
        <v>0.2354</v>
      </c>
    </row>
    <row r="9576" spans="1:10" hidden="1">
      <c r="A9576" t="s">
        <v>570</v>
      </c>
      <c r="B9576">
        <v>542</v>
      </c>
      <c r="C9576" t="s">
        <v>1206</v>
      </c>
      <c r="D9576">
        <v>545</v>
      </c>
      <c r="E9576" t="s">
        <v>478</v>
      </c>
      <c r="F9576" t="s">
        <v>2311</v>
      </c>
      <c r="G9576" t="s">
        <v>1357</v>
      </c>
      <c r="H9576" t="s">
        <v>1635</v>
      </c>
      <c r="I9576" t="s">
        <v>1473</v>
      </c>
      <c r="J9576">
        <v>0.2596</v>
      </c>
    </row>
    <row r="9577" spans="1:10" hidden="1">
      <c r="A9577" t="s">
        <v>570</v>
      </c>
      <c r="B9577">
        <v>542</v>
      </c>
      <c r="C9577" t="s">
        <v>1206</v>
      </c>
      <c r="D9577">
        <v>545</v>
      </c>
      <c r="E9577" t="s">
        <v>478</v>
      </c>
      <c r="F9577" t="s">
        <v>2320</v>
      </c>
      <c r="G9577" t="s">
        <v>2321</v>
      </c>
      <c r="H9577" t="s">
        <v>1355</v>
      </c>
      <c r="I9577" t="s">
        <v>1473</v>
      </c>
      <c r="J9577">
        <v>0.13880000000000001</v>
      </c>
    </row>
    <row r="9578" spans="1:10" hidden="1">
      <c r="A9578" t="s">
        <v>570</v>
      </c>
      <c r="B9578">
        <v>542</v>
      </c>
      <c r="C9578" t="s">
        <v>1206</v>
      </c>
      <c r="D9578">
        <v>545</v>
      </c>
      <c r="E9578" t="s">
        <v>478</v>
      </c>
      <c r="F9578" t="s">
        <v>2320</v>
      </c>
      <c r="G9578" t="s">
        <v>2340</v>
      </c>
      <c r="H9578" t="s">
        <v>1249</v>
      </c>
      <c r="I9578" t="s">
        <v>1473</v>
      </c>
      <c r="J9578">
        <v>5.0299999999999997E-2</v>
      </c>
    </row>
    <row r="9579" spans="1:10" hidden="1">
      <c r="A9579" t="s">
        <v>570</v>
      </c>
      <c r="B9579">
        <v>542</v>
      </c>
      <c r="C9579" t="s">
        <v>1206</v>
      </c>
      <c r="D9579">
        <v>545</v>
      </c>
      <c r="E9579" t="s">
        <v>478</v>
      </c>
      <c r="F9579" t="s">
        <v>2320</v>
      </c>
      <c r="G9579" t="s">
        <v>2298</v>
      </c>
      <c r="H9579" t="s">
        <v>1538</v>
      </c>
      <c r="I9579" t="s">
        <v>1473</v>
      </c>
      <c r="J9579">
        <v>0.161</v>
      </c>
    </row>
    <row r="9580" spans="1:10" hidden="1">
      <c r="A9580" t="s">
        <v>570</v>
      </c>
      <c r="B9580">
        <v>542</v>
      </c>
      <c r="C9580" t="s">
        <v>1206</v>
      </c>
      <c r="D9580">
        <v>545</v>
      </c>
      <c r="E9580" t="s">
        <v>478</v>
      </c>
      <c r="F9580" t="s">
        <v>2322</v>
      </c>
      <c r="G9580" t="s">
        <v>2323</v>
      </c>
      <c r="H9580" t="s">
        <v>2324</v>
      </c>
      <c r="I9580" t="s">
        <v>1473</v>
      </c>
      <c r="J9580">
        <v>2E-3</v>
      </c>
    </row>
    <row r="9581" spans="1:10" hidden="1">
      <c r="A9581" t="s">
        <v>570</v>
      </c>
      <c r="B9581">
        <v>542</v>
      </c>
      <c r="C9581" t="s">
        <v>1206</v>
      </c>
      <c r="D9581">
        <v>545</v>
      </c>
      <c r="E9581" t="s">
        <v>478</v>
      </c>
      <c r="F9581" t="s">
        <v>2322</v>
      </c>
      <c r="G9581" t="s">
        <v>2325</v>
      </c>
      <c r="H9581" t="s">
        <v>1248</v>
      </c>
      <c r="I9581" t="s">
        <v>1473</v>
      </c>
      <c r="J9581">
        <v>1.21E-2</v>
      </c>
    </row>
    <row r="9582" spans="1:10" hidden="1">
      <c r="A9582" t="s">
        <v>570</v>
      </c>
      <c r="B9582">
        <v>542</v>
      </c>
      <c r="C9582" t="s">
        <v>1206</v>
      </c>
      <c r="D9582">
        <v>545</v>
      </c>
      <c r="E9582" t="s">
        <v>478</v>
      </c>
      <c r="F9582" t="s">
        <v>2322</v>
      </c>
      <c r="G9582" t="s">
        <v>2326</v>
      </c>
      <c r="H9582" t="s">
        <v>2344</v>
      </c>
      <c r="I9582" t="s">
        <v>1473</v>
      </c>
      <c r="J9582">
        <v>4.0000000000000001E-3</v>
      </c>
    </row>
    <row r="9583" spans="1:10" hidden="1">
      <c r="A9583" t="s">
        <v>570</v>
      </c>
      <c r="B9583">
        <v>542</v>
      </c>
      <c r="C9583" t="s">
        <v>1206</v>
      </c>
      <c r="D9583">
        <v>545</v>
      </c>
      <c r="E9583" t="s">
        <v>478</v>
      </c>
      <c r="F9583" t="s">
        <v>2322</v>
      </c>
      <c r="G9583" t="s">
        <v>2327</v>
      </c>
      <c r="H9583" t="s">
        <v>1357</v>
      </c>
      <c r="I9583" t="s">
        <v>1473</v>
      </c>
      <c r="J9583">
        <v>2.41E-2</v>
      </c>
    </row>
    <row r="9584" spans="1:10" hidden="1">
      <c r="A9584" t="s">
        <v>570</v>
      </c>
      <c r="B9584">
        <v>542</v>
      </c>
      <c r="C9584" t="s">
        <v>1206</v>
      </c>
      <c r="D9584">
        <v>545</v>
      </c>
      <c r="E9584" t="s">
        <v>478</v>
      </c>
      <c r="F9584" t="s">
        <v>2322</v>
      </c>
      <c r="G9584" t="s">
        <v>2352</v>
      </c>
      <c r="H9584" t="s">
        <v>2324</v>
      </c>
      <c r="I9584" t="s">
        <v>1473</v>
      </c>
      <c r="J9584">
        <v>2E-3</v>
      </c>
    </row>
    <row r="9585" spans="1:10" hidden="1">
      <c r="A9585" t="s">
        <v>570</v>
      </c>
      <c r="B9585">
        <v>542</v>
      </c>
      <c r="C9585" t="s">
        <v>1206</v>
      </c>
      <c r="D9585">
        <v>545</v>
      </c>
      <c r="E9585" t="s">
        <v>478</v>
      </c>
      <c r="F9585" t="s">
        <v>2322</v>
      </c>
      <c r="G9585" t="s">
        <v>2328</v>
      </c>
      <c r="H9585" t="s">
        <v>1256</v>
      </c>
      <c r="I9585" t="s">
        <v>1473</v>
      </c>
      <c r="J9585">
        <v>2.8199999999999999E-2</v>
      </c>
    </row>
    <row r="9586" spans="1:10" hidden="1">
      <c r="A9586" t="s">
        <v>570</v>
      </c>
      <c r="B9586">
        <v>542</v>
      </c>
      <c r="C9586" t="s">
        <v>1206</v>
      </c>
      <c r="D9586">
        <v>545</v>
      </c>
      <c r="E9586" t="s">
        <v>478</v>
      </c>
      <c r="F9586" t="s">
        <v>2322</v>
      </c>
      <c r="G9586" t="s">
        <v>2330</v>
      </c>
      <c r="H9586" t="s">
        <v>2465</v>
      </c>
      <c r="I9586" t="s">
        <v>1473</v>
      </c>
      <c r="J9586">
        <v>0.92759999999999998</v>
      </c>
    </row>
    <row r="9587" spans="1:10" hidden="1">
      <c r="A9587" t="s">
        <v>570</v>
      </c>
      <c r="B9587">
        <v>542</v>
      </c>
      <c r="C9587" t="s">
        <v>1206</v>
      </c>
      <c r="D9587">
        <v>545</v>
      </c>
      <c r="E9587" t="s">
        <v>478</v>
      </c>
      <c r="F9587" t="s">
        <v>2332</v>
      </c>
      <c r="G9587" t="s">
        <v>2333</v>
      </c>
      <c r="H9587" t="s">
        <v>1514</v>
      </c>
      <c r="I9587" t="s">
        <v>1473</v>
      </c>
      <c r="J9587">
        <v>0.45879999999999999</v>
      </c>
    </row>
    <row r="9588" spans="1:10" hidden="1">
      <c r="A9588" t="s">
        <v>570</v>
      </c>
      <c r="B9588">
        <v>542</v>
      </c>
      <c r="C9588" t="s">
        <v>1206</v>
      </c>
      <c r="D9588">
        <v>545</v>
      </c>
      <c r="E9588" t="s">
        <v>478</v>
      </c>
      <c r="F9588" t="s">
        <v>2332</v>
      </c>
      <c r="G9588" t="s">
        <v>2334</v>
      </c>
      <c r="H9588" t="s">
        <v>1270</v>
      </c>
      <c r="I9588" t="s">
        <v>1473</v>
      </c>
      <c r="J9588">
        <v>0.54120000000000001</v>
      </c>
    </row>
    <row r="9589" spans="1:10" hidden="1">
      <c r="A9589" t="s">
        <v>570</v>
      </c>
      <c r="B9589">
        <v>542</v>
      </c>
      <c r="C9589" t="s">
        <v>1206</v>
      </c>
      <c r="D9589">
        <v>544</v>
      </c>
      <c r="E9589" t="s">
        <v>567</v>
      </c>
      <c r="F9589" t="s">
        <v>1243</v>
      </c>
      <c r="G9589" t="s">
        <v>1243</v>
      </c>
      <c r="H9589" t="s">
        <v>1674</v>
      </c>
      <c r="I9589" t="s">
        <v>1674</v>
      </c>
      <c r="J9589">
        <v>1</v>
      </c>
    </row>
    <row r="9590" spans="1:10" hidden="1">
      <c r="A9590" t="s">
        <v>570</v>
      </c>
      <c r="B9590">
        <v>542</v>
      </c>
      <c r="C9590" t="s">
        <v>1206</v>
      </c>
      <c r="D9590">
        <v>544</v>
      </c>
      <c r="E9590" t="s">
        <v>567</v>
      </c>
      <c r="F9590" t="s">
        <v>2311</v>
      </c>
      <c r="G9590" t="s">
        <v>2316</v>
      </c>
      <c r="H9590" t="s">
        <v>1398</v>
      </c>
      <c r="I9590" t="s">
        <v>1674</v>
      </c>
      <c r="J9590">
        <v>0.26679999999999998</v>
      </c>
    </row>
    <row r="9591" spans="1:10" hidden="1">
      <c r="A9591" t="s">
        <v>570</v>
      </c>
      <c r="B9591">
        <v>542</v>
      </c>
      <c r="C9591" t="s">
        <v>1206</v>
      </c>
      <c r="D9591">
        <v>544</v>
      </c>
      <c r="E9591" t="s">
        <v>567</v>
      </c>
      <c r="F9591" t="s">
        <v>2311</v>
      </c>
      <c r="G9591" t="s">
        <v>2317</v>
      </c>
      <c r="H9591" t="s">
        <v>1583</v>
      </c>
      <c r="I9591" t="s">
        <v>1674</v>
      </c>
      <c r="J9591">
        <v>0.2437</v>
      </c>
    </row>
    <row r="9592" spans="1:10" hidden="1">
      <c r="A9592" t="s">
        <v>570</v>
      </c>
      <c r="B9592">
        <v>542</v>
      </c>
      <c r="C9592" t="s">
        <v>1206</v>
      </c>
      <c r="D9592">
        <v>544</v>
      </c>
      <c r="E9592" t="s">
        <v>567</v>
      </c>
      <c r="F9592" t="s">
        <v>2311</v>
      </c>
      <c r="G9592" t="s">
        <v>2336</v>
      </c>
      <c r="H9592" t="s">
        <v>1641</v>
      </c>
      <c r="I9592" t="s">
        <v>1674</v>
      </c>
      <c r="J9592">
        <v>0.2374</v>
      </c>
    </row>
    <row r="9593" spans="1:10" hidden="1">
      <c r="A9593" t="s">
        <v>570</v>
      </c>
      <c r="B9593">
        <v>542</v>
      </c>
      <c r="C9593" t="s">
        <v>1206</v>
      </c>
      <c r="D9593">
        <v>544</v>
      </c>
      <c r="E9593" t="s">
        <v>567</v>
      </c>
      <c r="F9593" t="s">
        <v>2311</v>
      </c>
      <c r="G9593" t="s">
        <v>2337</v>
      </c>
      <c r="H9593" t="s">
        <v>2376</v>
      </c>
      <c r="I9593" t="s">
        <v>1674</v>
      </c>
      <c r="J9593">
        <v>0.25209999999999999</v>
      </c>
    </row>
    <row r="9594" spans="1:10" hidden="1">
      <c r="A9594" t="s">
        <v>570</v>
      </c>
      <c r="B9594">
        <v>542</v>
      </c>
      <c r="C9594" t="s">
        <v>1206</v>
      </c>
      <c r="D9594">
        <v>544</v>
      </c>
      <c r="E9594" t="s">
        <v>567</v>
      </c>
      <c r="F9594" t="s">
        <v>2320</v>
      </c>
      <c r="G9594" t="s">
        <v>2321</v>
      </c>
      <c r="H9594" t="s">
        <v>1315</v>
      </c>
      <c r="I9594" t="s">
        <v>1674</v>
      </c>
      <c r="J9594">
        <v>0.15129999999999999</v>
      </c>
    </row>
    <row r="9595" spans="1:10" hidden="1">
      <c r="A9595" t="s">
        <v>570</v>
      </c>
      <c r="B9595">
        <v>542</v>
      </c>
      <c r="C9595" t="s">
        <v>1206</v>
      </c>
      <c r="D9595">
        <v>544</v>
      </c>
      <c r="E9595" t="s">
        <v>567</v>
      </c>
      <c r="F9595" t="s">
        <v>2320</v>
      </c>
      <c r="G9595" t="s">
        <v>2339</v>
      </c>
      <c r="H9595" t="s">
        <v>1401</v>
      </c>
      <c r="I9595" t="s">
        <v>1674</v>
      </c>
      <c r="J9595">
        <v>2.3099999999999999E-2</v>
      </c>
    </row>
    <row r="9596" spans="1:10" hidden="1">
      <c r="A9596" t="s">
        <v>570</v>
      </c>
      <c r="B9596">
        <v>542</v>
      </c>
      <c r="C9596" t="s">
        <v>1206</v>
      </c>
      <c r="D9596">
        <v>544</v>
      </c>
      <c r="E9596" t="s">
        <v>567</v>
      </c>
      <c r="F9596" t="s">
        <v>2320</v>
      </c>
      <c r="G9596" t="s">
        <v>2340</v>
      </c>
      <c r="H9596" t="s">
        <v>1520</v>
      </c>
      <c r="I9596" t="s">
        <v>1674</v>
      </c>
      <c r="J9596">
        <v>3.9899999999999998E-2</v>
      </c>
    </row>
    <row r="9597" spans="1:10" hidden="1">
      <c r="A9597" t="s">
        <v>570</v>
      </c>
      <c r="B9597">
        <v>542</v>
      </c>
      <c r="C9597" t="s">
        <v>1206</v>
      </c>
      <c r="D9597">
        <v>544</v>
      </c>
      <c r="E9597" t="s">
        <v>567</v>
      </c>
      <c r="F9597" t="s">
        <v>2320</v>
      </c>
      <c r="G9597" t="s">
        <v>2298</v>
      </c>
      <c r="H9597" t="s">
        <v>1472</v>
      </c>
      <c r="I9597" t="s">
        <v>1674</v>
      </c>
      <c r="J9597">
        <v>0.1933</v>
      </c>
    </row>
    <row r="9598" spans="1:10" hidden="1">
      <c r="A9598" t="s">
        <v>570</v>
      </c>
      <c r="B9598">
        <v>542</v>
      </c>
      <c r="C9598" t="s">
        <v>1206</v>
      </c>
      <c r="D9598">
        <v>544</v>
      </c>
      <c r="E9598" t="s">
        <v>567</v>
      </c>
      <c r="F9598" t="s">
        <v>2322</v>
      </c>
      <c r="G9598" t="s">
        <v>2325</v>
      </c>
      <c r="H9598" t="s">
        <v>2344</v>
      </c>
      <c r="I9598" t="s">
        <v>1674</v>
      </c>
      <c r="J9598">
        <v>4.1999999999999997E-3</v>
      </c>
    </row>
    <row r="9599" spans="1:10" hidden="1">
      <c r="A9599" t="s">
        <v>570</v>
      </c>
      <c r="B9599">
        <v>542</v>
      </c>
      <c r="C9599" t="s">
        <v>1206</v>
      </c>
      <c r="D9599">
        <v>544</v>
      </c>
      <c r="E9599" t="s">
        <v>567</v>
      </c>
      <c r="F9599" t="s">
        <v>2322</v>
      </c>
      <c r="G9599" t="s">
        <v>2326</v>
      </c>
      <c r="H9599" t="s">
        <v>2335</v>
      </c>
      <c r="I9599" t="s">
        <v>1674</v>
      </c>
      <c r="J9599">
        <v>8.3999999999999995E-3</v>
      </c>
    </row>
    <row r="9600" spans="1:10" hidden="1">
      <c r="A9600" t="s">
        <v>570</v>
      </c>
      <c r="B9600">
        <v>542</v>
      </c>
      <c r="C9600" t="s">
        <v>1206</v>
      </c>
      <c r="D9600">
        <v>544</v>
      </c>
      <c r="E9600" t="s">
        <v>567</v>
      </c>
      <c r="F9600" t="s">
        <v>2322</v>
      </c>
      <c r="G9600" t="s">
        <v>2327</v>
      </c>
      <c r="H9600" t="s">
        <v>1591</v>
      </c>
      <c r="I9600" t="s">
        <v>1674</v>
      </c>
      <c r="J9600">
        <v>3.3599999999999998E-2</v>
      </c>
    </row>
    <row r="9601" spans="1:10" hidden="1">
      <c r="A9601" t="s">
        <v>570</v>
      </c>
      <c r="B9601">
        <v>542</v>
      </c>
      <c r="C9601" t="s">
        <v>1206</v>
      </c>
      <c r="D9601">
        <v>544</v>
      </c>
      <c r="E9601" t="s">
        <v>567</v>
      </c>
      <c r="F9601" t="s">
        <v>2322</v>
      </c>
      <c r="G9601" t="s">
        <v>2328</v>
      </c>
      <c r="H9601" t="s">
        <v>1323</v>
      </c>
      <c r="I9601" t="s">
        <v>1674</v>
      </c>
      <c r="J9601">
        <v>3.78E-2</v>
      </c>
    </row>
    <row r="9602" spans="1:10" hidden="1">
      <c r="A9602" t="s">
        <v>570</v>
      </c>
      <c r="B9602">
        <v>542</v>
      </c>
      <c r="C9602" t="s">
        <v>1206</v>
      </c>
      <c r="D9602">
        <v>544</v>
      </c>
      <c r="E9602" t="s">
        <v>567</v>
      </c>
      <c r="F9602" t="s">
        <v>2322</v>
      </c>
      <c r="G9602" t="s">
        <v>2330</v>
      </c>
      <c r="H9602" t="s">
        <v>2495</v>
      </c>
      <c r="I9602" t="s">
        <v>1674</v>
      </c>
      <c r="J9602">
        <v>0.91600000000000004</v>
      </c>
    </row>
    <row r="9603" spans="1:10" hidden="1">
      <c r="A9603" t="s">
        <v>570</v>
      </c>
      <c r="B9603">
        <v>542</v>
      </c>
      <c r="C9603" t="s">
        <v>1206</v>
      </c>
      <c r="D9603">
        <v>544</v>
      </c>
      <c r="E9603" t="s">
        <v>567</v>
      </c>
      <c r="F9603" t="s">
        <v>2332</v>
      </c>
      <c r="G9603" t="s">
        <v>2333</v>
      </c>
      <c r="H9603" t="s">
        <v>1449</v>
      </c>
      <c r="I9603" t="s">
        <v>1674</v>
      </c>
      <c r="J9603">
        <v>0.4622</v>
      </c>
    </row>
    <row r="9604" spans="1:10" hidden="1">
      <c r="A9604" t="s">
        <v>570</v>
      </c>
      <c r="B9604">
        <v>542</v>
      </c>
      <c r="C9604" t="s">
        <v>1206</v>
      </c>
      <c r="D9604">
        <v>544</v>
      </c>
      <c r="E9604" t="s">
        <v>567</v>
      </c>
      <c r="F9604" t="s">
        <v>2332</v>
      </c>
      <c r="G9604" t="s">
        <v>2334</v>
      </c>
      <c r="H9604" t="s">
        <v>1622</v>
      </c>
      <c r="I9604" t="s">
        <v>1674</v>
      </c>
      <c r="J9604">
        <v>0.53779999999999994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FA6331-E449-2E43-8AC1-C6ED9C6D97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All_Together</vt:lpstr>
      <vt:lpstr>All Together New</vt:lpstr>
      <vt:lpstr>Chronic Absenteeism</vt:lpstr>
      <vt:lpstr>Total Incident Rate</vt:lpstr>
      <vt:lpstr>Graduation Rate</vt:lpstr>
      <vt:lpstr>Violent Incidents With Injury</vt:lpstr>
      <vt:lpstr>Total Incidents</vt:lpstr>
      <vt:lpstr>Per Pupil Spending</vt:lpstr>
      <vt:lpstr>Post Secondary Enrollment</vt:lpstr>
      <vt:lpstr>Maine Schools</vt:lpstr>
      <vt:lpstr>Regression Results</vt:lpstr>
      <vt:lpstr>Maine Schools 2022</vt:lpstr>
      <vt:lpstr>Disabilities Overall</vt:lpstr>
      <vt:lpstr>ELA New</vt:lpstr>
      <vt:lpstr>Science New</vt:lpstr>
      <vt:lpstr>Math New</vt:lpstr>
      <vt:lpstr>Regression</vt:lpstr>
      <vt:lpstr>Enrollment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Barmby</cp:lastModifiedBy>
  <dcterms:created xsi:type="dcterms:W3CDTF">2025-07-11T15:35:38Z</dcterms:created>
  <dcterms:modified xsi:type="dcterms:W3CDTF">2025-07-25T13:02:30Z</dcterms:modified>
</cp:coreProperties>
</file>